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xl/activeX/activeX17.xml" ContentType="application/vnd.ms-office.activeX+xml"/>
  <Override PartName="/xl/activeX/activeX17.bin" ContentType="application/vnd.ms-office.activeX"/>
  <Override PartName="/xl/activeX/activeX18.xml" ContentType="application/vnd.ms-office.activeX+xml"/>
  <Override PartName="/xl/activeX/activeX18.bin" ContentType="application/vnd.ms-office.activeX"/>
  <Override PartName="/xl/activeX/activeX19.xml" ContentType="application/vnd.ms-office.activeX+xml"/>
  <Override PartName="/xl/activeX/activeX19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/>
  <bookViews>
    <workbookView xWindow="120" yWindow="45" windowWidth="14190" windowHeight="12780" tabRatio="830" firstSheet="1" activeTab="1"/>
  </bookViews>
  <sheets>
    <sheet name="용도지역집계" sheetId="92" state="hidden" r:id="rId1"/>
    <sheet name="토지세목조서" sheetId="96" r:id="rId2"/>
    <sheet name="송용리" sheetId="66" state="hidden" r:id="rId3"/>
    <sheet name="사현" sheetId="86" state="hidden" r:id="rId4"/>
    <sheet name="광정" sheetId="87" state="hidden" r:id="rId5"/>
    <sheet name="어물" sheetId="88" state="hidden" r:id="rId6"/>
    <sheet name="덕학" sheetId="84" state="hidden" r:id="rId7"/>
    <sheet name="도신" sheetId="85" state="hidden" r:id="rId8"/>
    <sheet name="중흥" sheetId="89" state="hidden" r:id="rId9"/>
    <sheet name="7" sheetId="65" state="hidden" r:id="rId10"/>
    <sheet name="8" sheetId="64" state="hidden" r:id="rId11"/>
    <sheet name="9" sheetId="69" state="hidden" r:id="rId12"/>
    <sheet name="10" sheetId="70" state="hidden" r:id="rId13"/>
    <sheet name="11" sheetId="71" state="hidden" r:id="rId14"/>
    <sheet name="12" sheetId="73" state="hidden" r:id="rId15"/>
    <sheet name="13" sheetId="74" state="hidden" r:id="rId16"/>
    <sheet name="14" sheetId="75" state="hidden" r:id="rId17"/>
    <sheet name="15" sheetId="76" state="hidden" r:id="rId18"/>
    <sheet name="16" sheetId="77" state="hidden" r:id="rId19"/>
    <sheet name="17" sheetId="78" state="hidden" r:id="rId20"/>
    <sheet name="18" sheetId="79" state="hidden" r:id="rId21"/>
    <sheet name="19" sheetId="80" state="hidden" r:id="rId22"/>
    <sheet name="20" sheetId="81" state="hidden" r:id="rId23"/>
    <sheet name="21" sheetId="82" state="hidden" r:id="rId24"/>
    <sheet name="22" sheetId="83" state="hidden" r:id="rId25"/>
    <sheet name="변경집계" sheetId="40" state="hidden" r:id="rId26"/>
  </sheets>
  <definedNames>
    <definedName name="_xlnm._FilterDatabase" localSheetId="12" hidden="1">'10'!$A$6:$AP$946</definedName>
    <definedName name="_xlnm._FilterDatabase" localSheetId="13" hidden="1">'11'!$A$6:$AJ$913</definedName>
    <definedName name="_xlnm._FilterDatabase" localSheetId="14" hidden="1">'12'!$A$6:$AM$922</definedName>
    <definedName name="_xlnm._FilterDatabase" localSheetId="15" hidden="1">'13'!$A$6:$AM$925</definedName>
    <definedName name="_xlnm._FilterDatabase" localSheetId="16" hidden="1">'14'!$A$6:$AM$926</definedName>
    <definedName name="_xlnm._FilterDatabase" localSheetId="17" hidden="1">'15'!$A$6:$AM$923</definedName>
    <definedName name="_xlnm._FilterDatabase" localSheetId="18" hidden="1">'16'!$A$6:$AM$911</definedName>
    <definedName name="_xlnm._FilterDatabase" localSheetId="19" hidden="1">'17'!$A$6:$AM$917</definedName>
    <definedName name="_xlnm._FilterDatabase" localSheetId="20" hidden="1">'18'!$A$6:$AM$925</definedName>
    <definedName name="_xlnm._FilterDatabase" localSheetId="21" hidden="1">'19'!$A$6:$AM$922</definedName>
    <definedName name="_xlnm._FilterDatabase" localSheetId="22" hidden="1">'20'!$A$6:$AM$911</definedName>
    <definedName name="_xlnm._FilterDatabase" localSheetId="23" hidden="1">'21'!$A$6:$AL$940</definedName>
    <definedName name="_xlnm._FilterDatabase" localSheetId="24" hidden="1">'22'!$A$6:$AP$913</definedName>
    <definedName name="_xlnm._FilterDatabase" localSheetId="9" hidden="1">'7'!$A$6:$AM$925</definedName>
    <definedName name="_xlnm._FilterDatabase" localSheetId="10" hidden="1">'8'!$A$6:$AM$921</definedName>
    <definedName name="_xlnm._FilterDatabase" localSheetId="11" hidden="1">'9'!$A$6:$AM$910</definedName>
    <definedName name="_xlnm._FilterDatabase" localSheetId="6" hidden="1">덕학!$A$2:$E$69</definedName>
    <definedName name="_xlnm._FilterDatabase" localSheetId="7" hidden="1">도신!$A$2:$E$62</definedName>
    <definedName name="_xlnm._FilterDatabase" localSheetId="2" hidden="1">송용리!$A$6:$AB$549</definedName>
    <definedName name="_xlnm._FilterDatabase" localSheetId="5" hidden="1">어물!$A$2:$E$2</definedName>
    <definedName name="_xlnm._FilterDatabase" localSheetId="1" hidden="1">토지세목조서!$B$6:$AA$654</definedName>
    <definedName name="_xlnm.Print_Area" localSheetId="12">'10'!$A$1:$S$189</definedName>
    <definedName name="_xlnm.Print_Area" localSheetId="13">'11'!$A$1:$S$66</definedName>
    <definedName name="_xlnm.Print_Area" localSheetId="14">'12'!$A$1:$S$125</definedName>
    <definedName name="_xlnm.Print_Area" localSheetId="15">'13'!$A$1:$S$66</definedName>
    <definedName name="_xlnm.Print_Area" localSheetId="16">'14'!$A$1:$S$46</definedName>
    <definedName name="_xlnm.Print_Area" localSheetId="17">'15'!$A$1:$S$106</definedName>
    <definedName name="_xlnm.Print_Area" localSheetId="18">'16'!$A$1:$S$346</definedName>
    <definedName name="_xlnm.Print_Area" localSheetId="19">'17'!$A$1:$S$226</definedName>
    <definedName name="_xlnm.Print_Area" localSheetId="20">'18'!$A$1:$S$66</definedName>
    <definedName name="_xlnm.Print_Area" localSheetId="21">'19'!$A$1:$S$166</definedName>
    <definedName name="_xlnm.Print_Area" localSheetId="22">'20'!$A$1:$S$126</definedName>
    <definedName name="_xlnm.Print_Area" localSheetId="23">'21'!$A$1:$S$227</definedName>
    <definedName name="_xlnm.Print_Area" localSheetId="24">'22'!$A$1:$S$66</definedName>
    <definedName name="_xlnm.Print_Area" localSheetId="9">'7'!$A$1:$S$66</definedName>
    <definedName name="_xlnm.Print_Area" localSheetId="10">'8'!$A$1:$S$86</definedName>
    <definedName name="_xlnm.Print_Area" localSheetId="11">'9'!$A$1:$S$65</definedName>
    <definedName name="_xlnm.Print_Area" localSheetId="25">변경집계!$A$1:$AD$286</definedName>
    <definedName name="_xlnm.Print_Area" localSheetId="2">송용리!$B$1:$T$26</definedName>
    <definedName name="_xlnm.Print_Area" localSheetId="1">토지세목조서!$B$1:$S$654</definedName>
    <definedName name="_xlnm.Print_Titles" localSheetId="12">'10'!$1:$6</definedName>
    <definedName name="_xlnm.Print_Titles" localSheetId="13">'11'!$1:$6</definedName>
    <definedName name="_xlnm.Print_Titles" localSheetId="14">'12'!$1:$6</definedName>
    <definedName name="_xlnm.Print_Titles" localSheetId="15">'13'!$1:$6</definedName>
    <definedName name="_xlnm.Print_Titles" localSheetId="16">'14'!$1:$6</definedName>
    <definedName name="_xlnm.Print_Titles" localSheetId="17">'15'!$1:$6</definedName>
    <definedName name="_xlnm.Print_Titles" localSheetId="18">'16'!$1:$6</definedName>
    <definedName name="_xlnm.Print_Titles" localSheetId="19">'17'!$1:$6</definedName>
    <definedName name="_xlnm.Print_Titles" localSheetId="20">'18'!$1:$6</definedName>
    <definedName name="_xlnm.Print_Titles" localSheetId="21">'19'!$1:$6</definedName>
    <definedName name="_xlnm.Print_Titles" localSheetId="22">'20'!$1:$6</definedName>
    <definedName name="_xlnm.Print_Titles" localSheetId="23">'21'!$1:$6</definedName>
    <definedName name="_xlnm.Print_Titles" localSheetId="24">'22'!$1:$6</definedName>
    <definedName name="_xlnm.Print_Titles" localSheetId="9">'7'!$1:$6</definedName>
    <definedName name="_xlnm.Print_Titles" localSheetId="10">'8'!$1:$6</definedName>
    <definedName name="_xlnm.Print_Titles" localSheetId="11">'9'!$1:$6</definedName>
    <definedName name="_xlnm.Print_Titles" localSheetId="2">송용리!$1:$6</definedName>
    <definedName name="_xlnm.Print_Titles" localSheetId="1">토지세목조서!$1:$6</definedName>
  </definedNames>
  <calcPr calcId="144525"/>
</workbook>
</file>

<file path=xl/calcChain.xml><?xml version="1.0" encoding="utf-8"?>
<calcChain xmlns="http://schemas.openxmlformats.org/spreadsheetml/2006/main">
  <c r="N642" i="96" l="1"/>
  <c r="N641" i="96"/>
  <c r="N640" i="96"/>
  <c r="N639" i="96"/>
  <c r="N638" i="96"/>
  <c r="N637" i="96"/>
  <c r="N636" i="96"/>
  <c r="N635" i="96"/>
  <c r="N634" i="96"/>
  <c r="N633" i="96"/>
  <c r="N632" i="96"/>
  <c r="N631" i="96"/>
  <c r="N630" i="96"/>
  <c r="N629" i="96"/>
  <c r="N628" i="96"/>
  <c r="N627" i="96"/>
  <c r="N626" i="96"/>
  <c r="N625" i="96"/>
  <c r="N624" i="96"/>
  <c r="N623" i="96"/>
  <c r="N622" i="96"/>
  <c r="N621" i="96"/>
  <c r="N620" i="96"/>
  <c r="N619" i="96"/>
  <c r="N618" i="96"/>
  <c r="N617" i="96"/>
  <c r="N616" i="96"/>
  <c r="N615" i="96"/>
  <c r="N614" i="96"/>
  <c r="N613" i="96"/>
  <c r="N612" i="96"/>
  <c r="N611" i="96"/>
  <c r="N610" i="96"/>
  <c r="N609" i="96"/>
  <c r="N608" i="96"/>
  <c r="N607" i="96"/>
  <c r="N606" i="96"/>
  <c r="N605" i="96"/>
  <c r="N604" i="96"/>
  <c r="N603" i="96"/>
  <c r="N602" i="96"/>
  <c r="N601" i="96"/>
  <c r="N600" i="96"/>
  <c r="N599" i="96"/>
  <c r="N598" i="96"/>
  <c r="N597" i="96"/>
  <c r="N596" i="96"/>
  <c r="N595" i="96"/>
  <c r="N594" i="96"/>
  <c r="N593" i="96"/>
  <c r="N592" i="96"/>
  <c r="N591" i="96"/>
  <c r="N590" i="96"/>
  <c r="N589" i="96"/>
  <c r="N588" i="96"/>
  <c r="N587" i="96"/>
  <c r="N586" i="96"/>
  <c r="N585" i="96"/>
  <c r="N584" i="96"/>
  <c r="N583" i="96"/>
  <c r="N582" i="96"/>
  <c r="N581" i="96"/>
  <c r="N580" i="96"/>
  <c r="N579" i="96"/>
  <c r="N578" i="96"/>
  <c r="N577" i="96"/>
  <c r="N576" i="96"/>
  <c r="N575" i="96"/>
  <c r="N574" i="96"/>
  <c r="N573" i="96"/>
  <c r="N572" i="96"/>
  <c r="N571" i="96"/>
  <c r="N570" i="96"/>
  <c r="N569" i="96"/>
  <c r="N568" i="96"/>
  <c r="N567" i="96"/>
  <c r="N566" i="96"/>
  <c r="N565" i="96"/>
  <c r="N564" i="96"/>
  <c r="N563" i="96"/>
  <c r="N562" i="96"/>
  <c r="N561" i="96"/>
  <c r="N560" i="96"/>
  <c r="N559" i="96"/>
  <c r="N558" i="96"/>
  <c r="N557" i="96"/>
  <c r="N556" i="96"/>
  <c r="N555" i="96"/>
  <c r="N554" i="96"/>
  <c r="N553" i="96"/>
  <c r="N552" i="96"/>
  <c r="N551" i="96"/>
  <c r="N550" i="96"/>
  <c r="N549" i="96"/>
  <c r="N548" i="96"/>
  <c r="N547" i="96"/>
  <c r="N546" i="96"/>
  <c r="N545" i="96"/>
  <c r="N544" i="96"/>
  <c r="N543" i="96"/>
  <c r="N542" i="96"/>
  <c r="N541" i="96"/>
  <c r="N540" i="96"/>
  <c r="N539" i="96"/>
  <c r="N538" i="96"/>
  <c r="N537" i="96"/>
  <c r="N536" i="96"/>
  <c r="N535" i="96"/>
  <c r="N534" i="96"/>
  <c r="N533" i="96"/>
  <c r="N532" i="96"/>
  <c r="N531" i="96"/>
  <c r="N530" i="96"/>
  <c r="N529" i="96"/>
  <c r="N528" i="96"/>
  <c r="N527" i="96"/>
  <c r="N526" i="96"/>
  <c r="N525" i="96"/>
  <c r="N524" i="96"/>
  <c r="N523" i="96"/>
  <c r="N522" i="96"/>
  <c r="N521" i="96"/>
  <c r="N520" i="96"/>
  <c r="N519" i="96"/>
  <c r="N518" i="96"/>
  <c r="N517" i="96"/>
  <c r="N516" i="96"/>
  <c r="N515" i="96"/>
  <c r="N514" i="96"/>
  <c r="N513" i="96"/>
  <c r="N512" i="96"/>
  <c r="N511" i="96"/>
  <c r="N510" i="96"/>
  <c r="N509" i="96"/>
  <c r="N508" i="96"/>
  <c r="N507" i="96"/>
  <c r="N506" i="96"/>
  <c r="N505" i="96"/>
  <c r="N504" i="96"/>
  <c r="N503" i="96"/>
  <c r="N502" i="96"/>
  <c r="N501" i="96"/>
  <c r="N500" i="96"/>
  <c r="N499" i="96"/>
  <c r="N498" i="96"/>
  <c r="N497" i="96"/>
  <c r="N496" i="96"/>
  <c r="N495" i="96"/>
  <c r="N494" i="96"/>
  <c r="N493" i="96"/>
  <c r="N492" i="96"/>
  <c r="N491" i="96"/>
  <c r="N490" i="96"/>
  <c r="N489" i="96"/>
  <c r="N488" i="96"/>
  <c r="N487" i="96"/>
  <c r="N486" i="96"/>
  <c r="N485" i="96"/>
  <c r="N484" i="96"/>
  <c r="N483" i="96"/>
  <c r="N482" i="96"/>
  <c r="N481" i="96"/>
  <c r="N480" i="96"/>
  <c r="N479" i="96"/>
  <c r="N478" i="96"/>
  <c r="N477" i="96"/>
  <c r="N476" i="96"/>
  <c r="N475" i="96"/>
  <c r="N474" i="96"/>
  <c r="N473" i="96"/>
  <c r="N472" i="96"/>
  <c r="N471" i="96"/>
  <c r="N470" i="96"/>
  <c r="N469" i="96"/>
  <c r="N468" i="96"/>
  <c r="N467" i="96"/>
  <c r="N466" i="96"/>
  <c r="N465" i="96"/>
  <c r="N464" i="96"/>
  <c r="N463" i="96"/>
  <c r="N462" i="96"/>
  <c r="N461" i="96"/>
  <c r="N460" i="96"/>
  <c r="N459" i="96"/>
  <c r="N458" i="96"/>
  <c r="N457" i="96"/>
  <c r="N456" i="96"/>
  <c r="N455" i="96"/>
  <c r="N454" i="96"/>
  <c r="N453" i="96"/>
  <c r="N452" i="96"/>
  <c r="N451" i="96"/>
  <c r="N450" i="96"/>
  <c r="N449" i="96"/>
  <c r="N448" i="96"/>
  <c r="N447" i="96"/>
  <c r="N446" i="96"/>
  <c r="N445" i="96"/>
  <c r="N444" i="96"/>
  <c r="N443" i="96"/>
  <c r="N442" i="96"/>
  <c r="N441" i="96"/>
  <c r="N440" i="96"/>
  <c r="N439" i="96"/>
  <c r="N438" i="96"/>
  <c r="N437" i="96"/>
  <c r="N436" i="96"/>
  <c r="N435" i="96"/>
  <c r="N434" i="96"/>
  <c r="N433" i="96"/>
  <c r="N432" i="96"/>
  <c r="N431" i="96"/>
  <c r="N430" i="96"/>
  <c r="N429" i="96"/>
  <c r="N428" i="96"/>
  <c r="N427" i="96"/>
  <c r="N426" i="96"/>
  <c r="N425" i="96"/>
  <c r="N424" i="96"/>
  <c r="N423" i="96"/>
  <c r="N422" i="96"/>
  <c r="N421" i="96"/>
  <c r="N420" i="96"/>
  <c r="N419" i="96"/>
  <c r="N418" i="96"/>
  <c r="N417" i="96"/>
  <c r="N416" i="96"/>
  <c r="N415" i="96"/>
  <c r="N414" i="96"/>
  <c r="N413" i="96"/>
  <c r="N412" i="96"/>
  <c r="N411" i="96"/>
  <c r="N410" i="96"/>
  <c r="N409" i="96"/>
  <c r="N408" i="96"/>
  <c r="N407" i="96"/>
  <c r="N406" i="96"/>
  <c r="N405" i="96"/>
  <c r="N404" i="96"/>
  <c r="N403" i="96"/>
  <c r="N402" i="96"/>
  <c r="N401" i="96"/>
  <c r="N400" i="96"/>
  <c r="N399" i="96"/>
  <c r="N398" i="96"/>
  <c r="N397" i="96"/>
  <c r="N396" i="96"/>
  <c r="N395" i="96"/>
  <c r="N394" i="96"/>
  <c r="N393" i="96"/>
  <c r="N392" i="96"/>
  <c r="N391" i="96"/>
  <c r="N390" i="96"/>
  <c r="N389" i="96"/>
  <c r="N388" i="96"/>
  <c r="N387" i="96"/>
  <c r="N386" i="96"/>
  <c r="N385" i="96"/>
  <c r="N384" i="96"/>
  <c r="N383" i="96"/>
  <c r="N382" i="96"/>
  <c r="N381" i="96"/>
  <c r="N380" i="96"/>
  <c r="N379" i="96"/>
  <c r="N378" i="96"/>
  <c r="N377" i="96"/>
  <c r="N376" i="96"/>
  <c r="N375" i="96"/>
  <c r="N374" i="96"/>
  <c r="N373" i="96"/>
  <c r="N372" i="96"/>
  <c r="N371" i="96"/>
  <c r="N370" i="96"/>
  <c r="N369" i="96"/>
  <c r="N368" i="96"/>
  <c r="N367" i="96"/>
  <c r="N366" i="96"/>
  <c r="N365" i="96"/>
  <c r="N364" i="96"/>
  <c r="N363" i="96"/>
  <c r="N362" i="96"/>
  <c r="N361" i="96"/>
  <c r="N360" i="96"/>
  <c r="N359" i="96"/>
  <c r="N358" i="96"/>
  <c r="N357" i="96"/>
  <c r="N356" i="96"/>
  <c r="N355" i="96"/>
  <c r="N354" i="96"/>
  <c r="N353" i="96"/>
  <c r="N352" i="96"/>
  <c r="N351" i="96"/>
  <c r="N350" i="96"/>
  <c r="N349" i="96"/>
  <c r="N348" i="96"/>
  <c r="N347" i="96"/>
  <c r="N346" i="96"/>
  <c r="N345" i="96"/>
  <c r="N344" i="96"/>
  <c r="N343" i="96"/>
  <c r="N342" i="96"/>
  <c r="N341" i="96"/>
  <c r="N340" i="96"/>
  <c r="N339" i="96"/>
  <c r="N338" i="96"/>
  <c r="N337" i="96"/>
  <c r="N336" i="96"/>
  <c r="N335" i="96"/>
  <c r="N334" i="96"/>
  <c r="N333" i="96"/>
  <c r="N332" i="96"/>
  <c r="N331" i="96"/>
  <c r="N330" i="96"/>
  <c r="N329" i="96"/>
  <c r="N328" i="96"/>
  <c r="N327" i="96"/>
  <c r="N326" i="96"/>
  <c r="N325" i="96"/>
  <c r="N324" i="96"/>
  <c r="N323" i="96"/>
  <c r="N322" i="96"/>
  <c r="N321" i="96"/>
  <c r="N320" i="96"/>
  <c r="N319" i="96"/>
  <c r="N318" i="96"/>
  <c r="N317" i="96"/>
  <c r="N316" i="96"/>
  <c r="N315" i="96"/>
  <c r="N314" i="96"/>
  <c r="N313" i="96"/>
  <c r="N312" i="96"/>
  <c r="N311" i="96"/>
  <c r="N310" i="96"/>
  <c r="N309" i="96"/>
  <c r="N308" i="96"/>
  <c r="N307" i="96"/>
  <c r="N306" i="96"/>
  <c r="N305" i="96"/>
  <c r="N304" i="96"/>
  <c r="N303" i="96"/>
  <c r="N302" i="96"/>
  <c r="N301" i="96"/>
  <c r="N300" i="96"/>
  <c r="N299" i="96"/>
  <c r="N298" i="96"/>
  <c r="N297" i="96"/>
  <c r="N296" i="96"/>
  <c r="N295" i="96"/>
  <c r="N294" i="96"/>
  <c r="N293" i="96"/>
  <c r="N292" i="96"/>
  <c r="N291" i="96"/>
  <c r="N290" i="96"/>
  <c r="N289" i="96"/>
  <c r="N288" i="96"/>
  <c r="N287" i="96"/>
  <c r="N286" i="96"/>
  <c r="N285" i="96"/>
  <c r="N284" i="96"/>
  <c r="N283" i="96"/>
  <c r="N282" i="96"/>
  <c r="N281" i="96"/>
  <c r="N280" i="96"/>
  <c r="N279" i="96"/>
  <c r="N278" i="96"/>
  <c r="N277" i="96"/>
  <c r="N276" i="96"/>
  <c r="N275" i="96"/>
  <c r="N274" i="96"/>
  <c r="N273" i="96"/>
  <c r="N272" i="96"/>
  <c r="N271" i="96"/>
  <c r="N270" i="96"/>
  <c r="N269" i="96"/>
  <c r="N268" i="96"/>
  <c r="N267" i="96"/>
  <c r="N266" i="96"/>
  <c r="N265" i="96"/>
  <c r="N264" i="96"/>
  <c r="N263" i="96"/>
  <c r="N262" i="96"/>
  <c r="N261" i="96"/>
  <c r="N260" i="96"/>
  <c r="N259" i="96"/>
  <c r="N258" i="96"/>
  <c r="N257" i="96"/>
  <c r="N256" i="96"/>
  <c r="N255" i="96"/>
  <c r="N254" i="96"/>
  <c r="N253" i="96"/>
  <c r="N252" i="96"/>
  <c r="N251" i="96"/>
  <c r="N250" i="96"/>
  <c r="N249" i="96"/>
  <c r="N248" i="96"/>
  <c r="N247" i="96"/>
  <c r="N246" i="96"/>
  <c r="N245" i="96"/>
  <c r="N244" i="96"/>
  <c r="N243" i="96"/>
  <c r="N242" i="96"/>
  <c r="N241" i="96"/>
  <c r="N240" i="96"/>
  <c r="N239" i="96"/>
  <c r="N238" i="96"/>
  <c r="N237" i="96"/>
  <c r="N236" i="96"/>
  <c r="N235" i="96"/>
  <c r="N234" i="96"/>
  <c r="N233" i="96"/>
  <c r="N232" i="96"/>
  <c r="N231" i="96"/>
  <c r="N230" i="96"/>
  <c r="N229" i="96"/>
  <c r="N228" i="96"/>
  <c r="N227" i="96"/>
  <c r="N226" i="96"/>
  <c r="N225" i="96"/>
  <c r="N224" i="96"/>
  <c r="N223" i="96"/>
  <c r="N222" i="96"/>
  <c r="N221" i="96"/>
  <c r="N220" i="96"/>
  <c r="N219" i="96"/>
  <c r="N218" i="96"/>
  <c r="N217" i="96"/>
  <c r="N216" i="96"/>
  <c r="N215" i="96"/>
  <c r="N214" i="96"/>
  <c r="N213" i="96"/>
  <c r="N212" i="96"/>
  <c r="N211" i="96"/>
  <c r="N210" i="96"/>
  <c r="N209" i="96"/>
  <c r="N208" i="96"/>
  <c r="N207" i="96"/>
  <c r="N206" i="96"/>
  <c r="N205" i="96"/>
  <c r="N204" i="96"/>
  <c r="N203" i="96"/>
  <c r="N202" i="96"/>
  <c r="N201" i="96"/>
  <c r="N200" i="96"/>
  <c r="N199" i="96"/>
  <c r="N198" i="96"/>
  <c r="N197" i="96"/>
  <c r="N196" i="96"/>
  <c r="N195" i="96"/>
  <c r="N194" i="96"/>
  <c r="N193" i="96"/>
  <c r="N192" i="96"/>
  <c r="N191" i="96"/>
  <c r="N190" i="96"/>
  <c r="N189" i="96"/>
  <c r="N188" i="96"/>
  <c r="N187" i="96"/>
  <c r="N186" i="96"/>
  <c r="N185" i="96"/>
  <c r="N184" i="96"/>
  <c r="N183" i="96"/>
  <c r="N182" i="96"/>
  <c r="N181" i="96"/>
  <c r="N180" i="96"/>
  <c r="N179" i="96"/>
  <c r="N178" i="96"/>
  <c r="N177" i="96"/>
  <c r="N176" i="96"/>
  <c r="N175" i="96"/>
  <c r="N174" i="96"/>
  <c r="N173" i="96"/>
  <c r="N172" i="96"/>
  <c r="N171" i="96"/>
  <c r="N170" i="96"/>
  <c r="N169" i="96"/>
  <c r="N168" i="96"/>
  <c r="N167" i="96"/>
  <c r="N166" i="96"/>
  <c r="N165" i="96"/>
  <c r="N164" i="96"/>
  <c r="N163" i="96"/>
  <c r="N162" i="96"/>
  <c r="N161" i="96"/>
  <c r="N160" i="96"/>
  <c r="N159" i="96"/>
  <c r="N158" i="96"/>
  <c r="N157" i="96"/>
  <c r="N156" i="96"/>
  <c r="N155" i="96"/>
  <c r="N154" i="96"/>
  <c r="N153" i="96"/>
  <c r="N152" i="96"/>
  <c r="N151" i="96"/>
  <c r="N150" i="96"/>
  <c r="N149" i="96"/>
  <c r="N148" i="96"/>
  <c r="N147" i="96"/>
  <c r="N146" i="96"/>
  <c r="N145" i="96"/>
  <c r="N144" i="96"/>
  <c r="N143" i="96"/>
  <c r="N142" i="96"/>
  <c r="N141" i="96"/>
  <c r="N140" i="96"/>
  <c r="N139" i="96"/>
  <c r="N138" i="96"/>
  <c r="N137" i="96"/>
  <c r="N136" i="96"/>
  <c r="N135" i="96"/>
  <c r="N134" i="96"/>
  <c r="N133" i="96"/>
  <c r="N132" i="96"/>
  <c r="N131" i="96"/>
  <c r="N130" i="96"/>
  <c r="N129" i="96"/>
  <c r="N128" i="96"/>
  <c r="N127" i="96"/>
  <c r="N126" i="96"/>
  <c r="N125" i="96"/>
  <c r="N124" i="96"/>
  <c r="N123" i="96"/>
  <c r="N122" i="96"/>
  <c r="N121" i="96"/>
  <c r="N120" i="96"/>
  <c r="N119" i="96"/>
  <c r="N118" i="96"/>
  <c r="N117" i="96"/>
  <c r="N116" i="96"/>
  <c r="N115" i="96"/>
  <c r="I654" i="96"/>
  <c r="U68" i="96" l="1"/>
  <c r="U69" i="96"/>
  <c r="U70" i="96"/>
  <c r="U71" i="96"/>
  <c r="U72" i="96"/>
  <c r="U73" i="96"/>
  <c r="U74" i="96"/>
  <c r="U75" i="96"/>
  <c r="U76" i="96"/>
  <c r="U77" i="96"/>
  <c r="U78" i="96"/>
  <c r="U79" i="96"/>
  <c r="U80" i="96"/>
  <c r="U81" i="96"/>
  <c r="U82" i="96"/>
  <c r="U83" i="96"/>
  <c r="U84" i="96"/>
  <c r="U85" i="96"/>
  <c r="U86" i="96"/>
  <c r="U87" i="96"/>
  <c r="U88" i="96"/>
  <c r="U89" i="96"/>
  <c r="U90" i="96"/>
  <c r="U91" i="96"/>
  <c r="U92" i="96"/>
  <c r="U93" i="96"/>
  <c r="U94" i="96"/>
  <c r="U95" i="96"/>
  <c r="U96" i="96"/>
  <c r="U97" i="96"/>
  <c r="U98" i="96"/>
  <c r="U99" i="96"/>
  <c r="U100" i="96"/>
  <c r="U101" i="96"/>
  <c r="U102" i="96"/>
  <c r="U103" i="96"/>
  <c r="U104" i="96"/>
  <c r="U105" i="96"/>
  <c r="U106" i="96"/>
  <c r="U107" i="96"/>
  <c r="U108" i="96"/>
  <c r="U109" i="96"/>
  <c r="U110" i="96"/>
  <c r="U111" i="96"/>
  <c r="U112" i="96"/>
  <c r="U113" i="96"/>
  <c r="U114" i="96"/>
  <c r="U654" i="96"/>
  <c r="U655" i="96"/>
  <c r="U656" i="96"/>
  <c r="U657" i="96"/>
  <c r="U658" i="96"/>
  <c r="U659" i="96"/>
  <c r="U660" i="96"/>
  <c r="U661" i="96"/>
  <c r="U662" i="96"/>
  <c r="U663" i="96"/>
  <c r="U664" i="96"/>
  <c r="U665" i="96"/>
  <c r="U666" i="96"/>
  <c r="U667" i="96"/>
  <c r="U668" i="96"/>
  <c r="U669" i="96"/>
  <c r="U670" i="96"/>
  <c r="U671" i="96"/>
  <c r="U672" i="96"/>
  <c r="U673" i="96"/>
  <c r="U674" i="96"/>
  <c r="U675" i="96"/>
  <c r="U676" i="96"/>
  <c r="U677" i="96"/>
  <c r="U678" i="96"/>
  <c r="U679" i="96"/>
  <c r="U680" i="96"/>
  <c r="U681" i="96"/>
  <c r="U682" i="96"/>
  <c r="U683" i="96"/>
  <c r="U684" i="96"/>
  <c r="U685" i="96"/>
  <c r="U686" i="96"/>
  <c r="U687" i="96"/>
  <c r="U688" i="96"/>
  <c r="U689" i="96"/>
  <c r="U690" i="96"/>
  <c r="U691" i="96"/>
  <c r="U692" i="96"/>
  <c r="U693" i="96"/>
  <c r="U694" i="96"/>
  <c r="U695" i="96"/>
  <c r="U696" i="96"/>
  <c r="U697" i="96"/>
  <c r="N8" i="96" l="1"/>
  <c r="N9" i="96"/>
  <c r="N10" i="96"/>
  <c r="N11" i="96"/>
  <c r="N12" i="96"/>
  <c r="N13" i="96"/>
  <c r="N14" i="96"/>
  <c r="N15" i="96"/>
  <c r="N16" i="96"/>
  <c r="N17" i="96"/>
  <c r="N18" i="96"/>
  <c r="N19" i="96"/>
  <c r="N20" i="96"/>
  <c r="N21" i="96"/>
  <c r="N22" i="96"/>
  <c r="N23" i="96"/>
  <c r="N24" i="96"/>
  <c r="N25" i="96"/>
  <c r="N26" i="96"/>
  <c r="N27" i="96"/>
  <c r="N28" i="96"/>
  <c r="N29" i="96"/>
  <c r="N30" i="96"/>
  <c r="N31" i="96"/>
  <c r="N32" i="96"/>
  <c r="N33" i="96"/>
  <c r="N34" i="96"/>
  <c r="N35" i="96"/>
  <c r="N36" i="96"/>
  <c r="N37" i="96"/>
  <c r="N38" i="96"/>
  <c r="N39" i="96"/>
  <c r="N40" i="96"/>
  <c r="N41" i="96"/>
  <c r="N42" i="96"/>
  <c r="N43" i="96"/>
  <c r="N44" i="96"/>
  <c r="N45" i="96"/>
  <c r="N46" i="96"/>
  <c r="N47" i="96"/>
  <c r="N48" i="96"/>
  <c r="N49" i="96"/>
  <c r="N50" i="96"/>
  <c r="N51" i="96"/>
  <c r="N52" i="96"/>
  <c r="N53" i="96"/>
  <c r="N54" i="96"/>
  <c r="N55" i="96"/>
  <c r="N56" i="96"/>
  <c r="N57" i="96"/>
  <c r="N58" i="96"/>
  <c r="N59" i="96"/>
  <c r="N60" i="96"/>
  <c r="N61" i="96"/>
  <c r="N62" i="96"/>
  <c r="N63" i="96"/>
  <c r="N64" i="96"/>
  <c r="N65" i="96"/>
  <c r="N66" i="96"/>
  <c r="N67" i="96"/>
  <c r="N68" i="96"/>
  <c r="N69" i="96"/>
  <c r="N70" i="96"/>
  <c r="N71" i="96"/>
  <c r="N72" i="96"/>
  <c r="N73" i="96"/>
  <c r="N74" i="96"/>
  <c r="N75" i="96"/>
  <c r="N76" i="96"/>
  <c r="N77" i="96"/>
  <c r="N78" i="96"/>
  <c r="N79" i="96"/>
  <c r="N80" i="96"/>
  <c r="N81" i="96"/>
  <c r="N82" i="96"/>
  <c r="N83" i="96"/>
  <c r="N84" i="96"/>
  <c r="N85" i="96"/>
  <c r="N86" i="96"/>
  <c r="N87" i="96"/>
  <c r="N88" i="96"/>
  <c r="N89" i="96"/>
  <c r="N90" i="96"/>
  <c r="N91" i="96"/>
  <c r="N92" i="96"/>
  <c r="N93" i="96"/>
  <c r="N94" i="96"/>
  <c r="N95" i="96"/>
  <c r="N96" i="96"/>
  <c r="N97" i="96"/>
  <c r="N98" i="96"/>
  <c r="N99" i="96"/>
  <c r="N100" i="96"/>
  <c r="N101" i="96"/>
  <c r="N102" i="96"/>
  <c r="N103" i="96"/>
  <c r="N104" i="96"/>
  <c r="N105" i="96"/>
  <c r="N106" i="96"/>
  <c r="N107" i="96"/>
  <c r="N108" i="96"/>
  <c r="N109" i="96"/>
  <c r="N110" i="96"/>
  <c r="N111" i="96"/>
  <c r="N112" i="96"/>
  <c r="N113" i="96"/>
  <c r="N114" i="96"/>
  <c r="N7" i="96"/>
  <c r="T80" i="96"/>
  <c r="T72" i="96"/>
  <c r="U63" i="96"/>
  <c r="U52" i="96"/>
  <c r="U55" i="96"/>
  <c r="U50" i="96"/>
  <c r="U36" i="96"/>
  <c r="F26" i="40"/>
  <c r="E26" i="40"/>
  <c r="C26" i="40"/>
  <c r="B26" i="40"/>
  <c r="F52" i="40"/>
  <c r="E52" i="40"/>
  <c r="C52" i="40"/>
  <c r="B52" i="40"/>
  <c r="F78" i="40"/>
  <c r="E78" i="40"/>
  <c r="C78" i="40"/>
  <c r="B78" i="40"/>
  <c r="F104" i="40"/>
  <c r="E104" i="40"/>
  <c r="C104" i="40"/>
  <c r="B104" i="40"/>
  <c r="F130" i="40"/>
  <c r="E130" i="40"/>
  <c r="C130" i="40"/>
  <c r="B130" i="40"/>
  <c r="B117" i="40"/>
  <c r="T8" i="96"/>
  <c r="T9" i="96"/>
  <c r="T10" i="96"/>
  <c r="T11" i="96"/>
  <c r="T12" i="96"/>
  <c r="T13" i="96"/>
  <c r="T14" i="96"/>
  <c r="T15" i="96"/>
  <c r="T16" i="96"/>
  <c r="T17" i="96"/>
  <c r="T18" i="96"/>
  <c r="T19" i="96"/>
  <c r="T20" i="96"/>
  <c r="T21" i="96"/>
  <c r="T22" i="96"/>
  <c r="T23" i="96"/>
  <c r="T24" i="96"/>
  <c r="T25" i="96"/>
  <c r="T26" i="96"/>
  <c r="T28" i="96"/>
  <c r="T31" i="96"/>
  <c r="T32" i="96"/>
  <c r="T33" i="96"/>
  <c r="T34" i="96"/>
  <c r="T35" i="96"/>
  <c r="T37" i="96"/>
  <c r="T38" i="96"/>
  <c r="T39" i="96"/>
  <c r="T40" i="96"/>
  <c r="T41" i="96"/>
  <c r="T42" i="96"/>
  <c r="T43" i="96"/>
  <c r="T44" i="96"/>
  <c r="T45" i="96"/>
  <c r="T46" i="96"/>
  <c r="T47" i="96"/>
  <c r="T48" i="96"/>
  <c r="T49" i="96"/>
  <c r="T51" i="96"/>
  <c r="T53" i="96"/>
  <c r="T54" i="96"/>
  <c r="T56" i="96"/>
  <c r="T57" i="96"/>
  <c r="T58" i="96"/>
  <c r="T59" i="96"/>
  <c r="T60" i="96"/>
  <c r="T61" i="96"/>
  <c r="T62" i="96"/>
  <c r="T64" i="96"/>
  <c r="T65" i="96"/>
  <c r="T66" i="96"/>
  <c r="T67" i="96"/>
  <c r="T68" i="96"/>
  <c r="T69" i="96"/>
  <c r="T70" i="96"/>
  <c r="T73" i="96"/>
  <c r="T74" i="96"/>
  <c r="T75" i="96"/>
  <c r="T76" i="96"/>
  <c r="T77" i="96"/>
  <c r="T78" i="96"/>
  <c r="T81" i="96"/>
  <c r="T82" i="96"/>
  <c r="T83" i="96"/>
  <c r="T84" i="96"/>
  <c r="T85" i="96"/>
  <c r="T86" i="96"/>
  <c r="T87" i="96"/>
  <c r="T88" i="96"/>
  <c r="T89" i="96"/>
  <c r="T90" i="96"/>
  <c r="T91" i="96"/>
  <c r="T92" i="96"/>
  <c r="T93" i="96"/>
  <c r="T94" i="96"/>
  <c r="T95" i="96"/>
  <c r="T96" i="96"/>
  <c r="T97" i="96"/>
  <c r="T98" i="96"/>
  <c r="T99" i="96"/>
  <c r="T100" i="96"/>
  <c r="T101" i="96"/>
  <c r="T102" i="96"/>
  <c r="T104" i="96"/>
  <c r="T105" i="96"/>
  <c r="T106" i="96"/>
  <c r="T107" i="96"/>
  <c r="T109" i="96"/>
  <c r="T110" i="96"/>
  <c r="T111" i="96"/>
  <c r="T112" i="96"/>
  <c r="T113" i="96"/>
  <c r="T114" i="96"/>
  <c r="T654" i="96"/>
  <c r="T655" i="96"/>
  <c r="T656" i="96"/>
  <c r="T657" i="96"/>
  <c r="T658" i="96"/>
  <c r="T659" i="96"/>
  <c r="T660" i="96"/>
  <c r="T661" i="96"/>
  <c r="T662" i="96"/>
  <c r="T663" i="96"/>
  <c r="T664" i="96"/>
  <c r="T665" i="96"/>
  <c r="T666" i="96"/>
  <c r="T667" i="96"/>
  <c r="T668" i="96"/>
  <c r="T669" i="96"/>
  <c r="T670" i="96"/>
  <c r="T671" i="96"/>
  <c r="T672" i="96"/>
  <c r="T673" i="96"/>
  <c r="T674" i="96"/>
  <c r="T675" i="96"/>
  <c r="T676" i="96"/>
  <c r="T677" i="96"/>
  <c r="T678" i="96"/>
  <c r="T679" i="96"/>
  <c r="T680" i="96"/>
  <c r="T681" i="96"/>
  <c r="T682" i="96"/>
  <c r="T683" i="96"/>
  <c r="T684" i="96"/>
  <c r="T685" i="96"/>
  <c r="T686" i="96"/>
  <c r="T687" i="96"/>
  <c r="T688" i="96"/>
  <c r="T689" i="96"/>
  <c r="T690" i="96"/>
  <c r="T691" i="96"/>
  <c r="T692" i="96"/>
  <c r="T693" i="96"/>
  <c r="T694" i="96"/>
  <c r="T695" i="96"/>
  <c r="T696" i="96"/>
  <c r="T697" i="96"/>
  <c r="T698" i="96"/>
  <c r="T699" i="96"/>
  <c r="T700" i="96"/>
  <c r="T701" i="96"/>
  <c r="T702" i="96"/>
  <c r="T703" i="96"/>
  <c r="T704" i="96"/>
  <c r="T705" i="96"/>
  <c r="T706" i="96"/>
  <c r="T707" i="96"/>
  <c r="T708" i="96"/>
  <c r="T709" i="96"/>
  <c r="T710" i="96"/>
  <c r="T711" i="96"/>
  <c r="T712" i="96"/>
  <c r="T713" i="96"/>
  <c r="T714" i="96"/>
  <c r="T715" i="96"/>
  <c r="T716" i="96"/>
  <c r="T717" i="96"/>
  <c r="T718" i="96"/>
  <c r="T719" i="96"/>
  <c r="T720" i="96"/>
  <c r="T721" i="96"/>
  <c r="T722" i="96"/>
  <c r="T723" i="96"/>
  <c r="T724" i="96"/>
  <c r="T725" i="96"/>
  <c r="T726" i="96"/>
  <c r="T727" i="96"/>
  <c r="T728" i="96"/>
  <c r="T729" i="96"/>
  <c r="T730" i="96"/>
  <c r="T731" i="96"/>
  <c r="T732" i="96"/>
  <c r="T733" i="96"/>
  <c r="T734" i="96"/>
  <c r="T735" i="96"/>
  <c r="T736" i="96"/>
  <c r="T737" i="96"/>
  <c r="T738" i="96"/>
  <c r="T739" i="96"/>
  <c r="T740" i="96"/>
  <c r="T741" i="96"/>
  <c r="T742" i="96"/>
  <c r="T743" i="96"/>
  <c r="T744" i="96"/>
  <c r="T745" i="96"/>
  <c r="T746" i="96"/>
  <c r="T747" i="96"/>
  <c r="T748" i="96"/>
  <c r="F25" i="40"/>
  <c r="F24" i="40"/>
  <c r="F23" i="40"/>
  <c r="F22" i="40"/>
  <c r="F21" i="40"/>
  <c r="F20" i="40"/>
  <c r="F19" i="40"/>
  <c r="F18" i="40"/>
  <c r="F17" i="40"/>
  <c r="F16" i="40"/>
  <c r="F15" i="40"/>
  <c r="F14" i="40"/>
  <c r="F13" i="40"/>
  <c r="F12" i="40"/>
  <c r="F11" i="40"/>
  <c r="F10" i="40"/>
  <c r="F9" i="40"/>
  <c r="F8" i="40"/>
  <c r="F7" i="40"/>
  <c r="E25" i="40"/>
  <c r="E24" i="40"/>
  <c r="E23" i="40"/>
  <c r="E22" i="40"/>
  <c r="E21" i="40"/>
  <c r="E20" i="40"/>
  <c r="E19" i="40"/>
  <c r="E18" i="40"/>
  <c r="E17" i="40"/>
  <c r="E16" i="40"/>
  <c r="E15" i="40"/>
  <c r="E14" i="40"/>
  <c r="E13" i="40"/>
  <c r="E12" i="40"/>
  <c r="E11" i="40"/>
  <c r="E10" i="40"/>
  <c r="E9" i="40"/>
  <c r="E8" i="40"/>
  <c r="E7" i="40"/>
  <c r="C25" i="40"/>
  <c r="C24" i="40"/>
  <c r="C23" i="40"/>
  <c r="C22" i="40"/>
  <c r="C21" i="40"/>
  <c r="C20" i="40"/>
  <c r="C19" i="40"/>
  <c r="C18" i="40"/>
  <c r="C17" i="40"/>
  <c r="C16" i="40"/>
  <c r="C15" i="40"/>
  <c r="C14" i="40"/>
  <c r="C13" i="40"/>
  <c r="C12" i="40"/>
  <c r="C11" i="40"/>
  <c r="C10" i="40"/>
  <c r="C9" i="40"/>
  <c r="C8" i="40"/>
  <c r="C7" i="40"/>
  <c r="B25" i="40"/>
  <c r="B24" i="40"/>
  <c r="B23" i="40"/>
  <c r="B22" i="40"/>
  <c r="B21" i="40"/>
  <c r="B20" i="40"/>
  <c r="B19" i="40"/>
  <c r="B18" i="40"/>
  <c r="B17" i="40"/>
  <c r="B16" i="40"/>
  <c r="B15" i="40"/>
  <c r="B14" i="40"/>
  <c r="B13" i="40"/>
  <c r="B12" i="40"/>
  <c r="B11" i="40"/>
  <c r="B10" i="40"/>
  <c r="B9" i="40"/>
  <c r="B8" i="40"/>
  <c r="B7" i="40"/>
  <c r="F51" i="40"/>
  <c r="F50" i="40"/>
  <c r="F49" i="40"/>
  <c r="F48" i="40"/>
  <c r="F47" i="40"/>
  <c r="F46" i="40"/>
  <c r="F45" i="40"/>
  <c r="F44" i="40"/>
  <c r="F43" i="40"/>
  <c r="F42" i="40"/>
  <c r="F41" i="40"/>
  <c r="F40" i="40"/>
  <c r="F39" i="40"/>
  <c r="F38" i="40"/>
  <c r="F37" i="40"/>
  <c r="F36" i="40"/>
  <c r="F35" i="40"/>
  <c r="F34" i="40"/>
  <c r="F33" i="40"/>
  <c r="E51" i="40"/>
  <c r="E50" i="40"/>
  <c r="E49" i="40"/>
  <c r="E48" i="40"/>
  <c r="E47" i="40"/>
  <c r="E46" i="40"/>
  <c r="E45" i="40"/>
  <c r="E44" i="40"/>
  <c r="E43" i="40"/>
  <c r="E42" i="40"/>
  <c r="E41" i="40"/>
  <c r="E40" i="40"/>
  <c r="E39" i="40"/>
  <c r="E38" i="40"/>
  <c r="E37" i="40"/>
  <c r="E36" i="40"/>
  <c r="E35" i="40"/>
  <c r="E34" i="40"/>
  <c r="E33" i="40"/>
  <c r="C51" i="40"/>
  <c r="C50" i="40"/>
  <c r="C49" i="40"/>
  <c r="C48" i="40"/>
  <c r="C47" i="40"/>
  <c r="C46" i="40"/>
  <c r="C45" i="40"/>
  <c r="C44" i="40"/>
  <c r="C43" i="40"/>
  <c r="C42" i="40"/>
  <c r="C41" i="40"/>
  <c r="C40" i="40"/>
  <c r="C39" i="40"/>
  <c r="C38" i="40"/>
  <c r="C37" i="40"/>
  <c r="C36" i="40"/>
  <c r="C35" i="40"/>
  <c r="C34" i="40"/>
  <c r="C33" i="40"/>
  <c r="B51" i="40"/>
  <c r="B50" i="40"/>
  <c r="B49" i="40"/>
  <c r="B48" i="40"/>
  <c r="B47" i="40"/>
  <c r="B46" i="40"/>
  <c r="B45" i="40"/>
  <c r="B44" i="40"/>
  <c r="B43" i="40"/>
  <c r="B42" i="40"/>
  <c r="B41" i="40"/>
  <c r="B40" i="40"/>
  <c r="G40" i="40" s="1"/>
  <c r="B39" i="40"/>
  <c r="B38" i="40"/>
  <c r="B37" i="40"/>
  <c r="B36" i="40"/>
  <c r="B35" i="40"/>
  <c r="B34" i="40"/>
  <c r="B33" i="40"/>
  <c r="Y26" i="40"/>
  <c r="Y25" i="40"/>
  <c r="H25" i="40"/>
  <c r="Y24" i="40"/>
  <c r="Y23" i="40"/>
  <c r="Y22" i="40"/>
  <c r="Y21" i="40"/>
  <c r="Y20" i="40"/>
  <c r="Y19" i="40"/>
  <c r="Y18" i="40"/>
  <c r="Y17" i="40"/>
  <c r="Y16" i="40"/>
  <c r="Y15" i="40"/>
  <c r="Y14" i="40"/>
  <c r="Y13" i="40"/>
  <c r="Y12" i="40"/>
  <c r="Y11" i="40"/>
  <c r="Y10" i="40"/>
  <c r="Y9" i="40"/>
  <c r="Y8" i="40"/>
  <c r="Y7" i="40"/>
  <c r="Y52" i="40"/>
  <c r="Y51" i="40"/>
  <c r="Y50" i="40"/>
  <c r="Y49" i="40"/>
  <c r="Y48" i="40"/>
  <c r="Y47" i="40"/>
  <c r="Y46" i="40"/>
  <c r="Y45" i="40"/>
  <c r="Y44" i="40"/>
  <c r="Y43" i="40"/>
  <c r="Y42" i="40"/>
  <c r="Y41" i="40"/>
  <c r="Y40" i="40"/>
  <c r="Y39" i="40"/>
  <c r="Y38" i="40"/>
  <c r="Y37" i="40"/>
  <c r="Y36" i="40"/>
  <c r="Y35" i="40"/>
  <c r="Y34" i="40"/>
  <c r="Y33" i="40"/>
  <c r="F77" i="40"/>
  <c r="F76" i="40"/>
  <c r="F75" i="40"/>
  <c r="F74" i="40"/>
  <c r="F73" i="40"/>
  <c r="F72" i="40"/>
  <c r="F71" i="40"/>
  <c r="F70" i="40"/>
  <c r="F69" i="40"/>
  <c r="F68" i="40"/>
  <c r="F67" i="40"/>
  <c r="F66" i="40"/>
  <c r="F65" i="40"/>
  <c r="F64" i="40"/>
  <c r="F63" i="40"/>
  <c r="F62" i="40"/>
  <c r="F61" i="40"/>
  <c r="F60" i="40"/>
  <c r="F59" i="40"/>
  <c r="E77" i="40"/>
  <c r="E76" i="40"/>
  <c r="E75" i="40"/>
  <c r="E74" i="40"/>
  <c r="E73" i="40"/>
  <c r="E72" i="40"/>
  <c r="E71" i="40"/>
  <c r="E70" i="40"/>
  <c r="E69" i="40"/>
  <c r="E68" i="40"/>
  <c r="E67" i="40"/>
  <c r="E66" i="40"/>
  <c r="E65" i="40"/>
  <c r="E64" i="40"/>
  <c r="E63" i="40"/>
  <c r="E62" i="40"/>
  <c r="E61" i="40"/>
  <c r="E60" i="40"/>
  <c r="E59" i="40"/>
  <c r="C77" i="40"/>
  <c r="C76" i="40"/>
  <c r="C75" i="40"/>
  <c r="C74" i="40"/>
  <c r="C73" i="40"/>
  <c r="C72" i="40"/>
  <c r="C71" i="40"/>
  <c r="C70" i="40"/>
  <c r="C69" i="40"/>
  <c r="C68" i="40"/>
  <c r="C67" i="40"/>
  <c r="C66" i="40"/>
  <c r="C65" i="40"/>
  <c r="C64" i="40"/>
  <c r="C63" i="40"/>
  <c r="C62" i="40"/>
  <c r="C61" i="40"/>
  <c r="C60" i="40"/>
  <c r="C59" i="40"/>
  <c r="B77" i="40"/>
  <c r="B76" i="40"/>
  <c r="B75" i="40"/>
  <c r="B74" i="40"/>
  <c r="B73" i="40"/>
  <c r="B72" i="40"/>
  <c r="B71" i="40"/>
  <c r="B70" i="40"/>
  <c r="B69" i="40"/>
  <c r="B68" i="40"/>
  <c r="B67" i="40"/>
  <c r="B66" i="40"/>
  <c r="B65" i="40"/>
  <c r="B64" i="40"/>
  <c r="B63" i="40"/>
  <c r="B62" i="40"/>
  <c r="B61" i="40"/>
  <c r="B60" i="40"/>
  <c r="B59" i="40"/>
  <c r="Y78" i="40"/>
  <c r="Y77" i="40"/>
  <c r="Y76" i="40"/>
  <c r="Y75" i="40"/>
  <c r="Y74" i="40"/>
  <c r="Y73" i="40"/>
  <c r="Y72" i="40"/>
  <c r="Y71" i="40"/>
  <c r="Y70" i="40"/>
  <c r="Y69" i="40"/>
  <c r="Y68" i="40"/>
  <c r="Y67" i="40"/>
  <c r="Y66" i="40"/>
  <c r="Y65" i="40"/>
  <c r="Y64" i="40"/>
  <c r="Y63" i="40"/>
  <c r="Y62" i="40"/>
  <c r="Y61" i="40"/>
  <c r="Y60" i="40"/>
  <c r="Y59" i="40"/>
  <c r="F103" i="40"/>
  <c r="F102" i="40"/>
  <c r="F101" i="40"/>
  <c r="F100" i="40"/>
  <c r="F99" i="40"/>
  <c r="F98" i="40"/>
  <c r="F97" i="40"/>
  <c r="F96" i="40"/>
  <c r="F95" i="40"/>
  <c r="F94" i="40"/>
  <c r="F93" i="40"/>
  <c r="F92" i="40"/>
  <c r="F91" i="40"/>
  <c r="F90" i="40"/>
  <c r="F89" i="40"/>
  <c r="F88" i="40"/>
  <c r="F87" i="40"/>
  <c r="F86" i="40"/>
  <c r="F85" i="40"/>
  <c r="E103" i="40"/>
  <c r="E102" i="40"/>
  <c r="E101" i="40"/>
  <c r="E100" i="40"/>
  <c r="E99" i="40"/>
  <c r="E98" i="40"/>
  <c r="E97" i="40"/>
  <c r="E96" i="40"/>
  <c r="E95" i="40"/>
  <c r="E94" i="40"/>
  <c r="E93" i="40"/>
  <c r="E92" i="40"/>
  <c r="E91" i="40"/>
  <c r="E90" i="40"/>
  <c r="E89" i="40"/>
  <c r="E88" i="40"/>
  <c r="E87" i="40"/>
  <c r="E86" i="40"/>
  <c r="E85" i="40"/>
  <c r="C103" i="40"/>
  <c r="C102" i="40"/>
  <c r="C101" i="40"/>
  <c r="C100" i="40"/>
  <c r="C99" i="40"/>
  <c r="C98" i="40"/>
  <c r="C97" i="40"/>
  <c r="C96" i="40"/>
  <c r="C95" i="40"/>
  <c r="C94" i="40"/>
  <c r="C93" i="40"/>
  <c r="C92" i="40"/>
  <c r="C91" i="40"/>
  <c r="C90" i="40"/>
  <c r="C89" i="40"/>
  <c r="C88" i="40"/>
  <c r="C87" i="40"/>
  <c r="C86" i="40"/>
  <c r="C85" i="40"/>
  <c r="B103" i="40"/>
  <c r="B102" i="40"/>
  <c r="B101" i="40"/>
  <c r="B100" i="40"/>
  <c r="B99" i="40"/>
  <c r="B98" i="40"/>
  <c r="B97" i="40"/>
  <c r="B96" i="40"/>
  <c r="B95" i="40"/>
  <c r="B94" i="40"/>
  <c r="B93" i="40"/>
  <c r="B91" i="40"/>
  <c r="B92" i="40"/>
  <c r="B90" i="40"/>
  <c r="B89" i="40"/>
  <c r="B88" i="40"/>
  <c r="B87" i="40"/>
  <c r="B86" i="40"/>
  <c r="B85" i="40"/>
  <c r="Y104" i="40"/>
  <c r="Y103" i="40"/>
  <c r="Y102" i="40"/>
  <c r="Y101" i="40"/>
  <c r="Y100" i="40"/>
  <c r="Y99" i="40"/>
  <c r="Y98" i="40"/>
  <c r="Y97" i="40"/>
  <c r="Y96" i="40"/>
  <c r="Y95" i="40"/>
  <c r="Y94" i="40"/>
  <c r="Y93" i="40"/>
  <c r="Y92" i="40"/>
  <c r="Y91" i="40"/>
  <c r="Y90" i="40"/>
  <c r="Y89" i="40"/>
  <c r="Y88" i="40"/>
  <c r="Y87" i="40"/>
  <c r="Y86" i="40"/>
  <c r="Y85" i="40"/>
  <c r="AD2" i="40"/>
  <c r="AD28" i="40"/>
  <c r="AD54" i="40"/>
  <c r="AD80" i="40"/>
  <c r="N654" i="96"/>
  <c r="M654" i="96"/>
  <c r="U67" i="96"/>
  <c r="U66" i="96"/>
  <c r="U65" i="96"/>
  <c r="U64" i="96"/>
  <c r="U62" i="96"/>
  <c r="U61" i="96"/>
  <c r="U60" i="96"/>
  <c r="U59" i="96"/>
  <c r="U58" i="96"/>
  <c r="U57" i="96"/>
  <c r="U56" i="96"/>
  <c r="U54" i="96"/>
  <c r="U53" i="96"/>
  <c r="U51" i="96"/>
  <c r="U49" i="96"/>
  <c r="U48" i="96"/>
  <c r="U47" i="96"/>
  <c r="U46" i="96"/>
  <c r="U45" i="96"/>
  <c r="U44" i="96"/>
  <c r="U43" i="96"/>
  <c r="U42" i="96"/>
  <c r="U41" i="96"/>
  <c r="U40" i="96"/>
  <c r="U39" i="96"/>
  <c r="U38" i="96"/>
  <c r="U37" i="96"/>
  <c r="U35" i="96"/>
  <c r="U34" i="96"/>
  <c r="U33" i="96"/>
  <c r="U32" i="96"/>
  <c r="U31" i="96"/>
  <c r="U28" i="96"/>
  <c r="U26" i="96"/>
  <c r="U25" i="96"/>
  <c r="U24" i="96"/>
  <c r="U23" i="96"/>
  <c r="U22" i="96"/>
  <c r="U21" i="96"/>
  <c r="U20" i="96"/>
  <c r="U19" i="96"/>
  <c r="U18" i="96"/>
  <c r="U17" i="96"/>
  <c r="U16" i="96"/>
  <c r="U15" i="96"/>
  <c r="U14" i="96"/>
  <c r="U13" i="96"/>
  <c r="U12" i="96"/>
  <c r="U11" i="96"/>
  <c r="U10" i="96"/>
  <c r="U9" i="96"/>
  <c r="U8" i="96"/>
  <c r="U7" i="96"/>
  <c r="T7" i="96"/>
  <c r="S24" i="40"/>
  <c r="P52" i="40"/>
  <c r="P78" i="40"/>
  <c r="G88" i="40"/>
  <c r="L78" i="40"/>
  <c r="S78" i="40"/>
  <c r="I78" i="40"/>
  <c r="T76" i="40"/>
  <c r="H65" i="40"/>
  <c r="J59" i="40"/>
  <c r="J61" i="40"/>
  <c r="J63" i="40"/>
  <c r="J65" i="40"/>
  <c r="J67" i="40"/>
  <c r="J69" i="40"/>
  <c r="J71" i="40"/>
  <c r="J73" i="40"/>
  <c r="J75" i="40"/>
  <c r="J77" i="40"/>
  <c r="M59" i="40"/>
  <c r="M61" i="40"/>
  <c r="M63" i="40"/>
  <c r="M65" i="40"/>
  <c r="M67" i="40"/>
  <c r="M69" i="40"/>
  <c r="M71" i="40"/>
  <c r="M73" i="40"/>
  <c r="M75" i="40"/>
  <c r="M77" i="40"/>
  <c r="Q59" i="40"/>
  <c r="Q61" i="40"/>
  <c r="Q63" i="40"/>
  <c r="Q65" i="40"/>
  <c r="Q67" i="40"/>
  <c r="Q69" i="40"/>
  <c r="Q71" i="40"/>
  <c r="Q73" i="40"/>
  <c r="Q75" i="40"/>
  <c r="Q77" i="40"/>
  <c r="T59" i="40"/>
  <c r="T61" i="40"/>
  <c r="T63" i="40"/>
  <c r="T65" i="40"/>
  <c r="T67" i="40"/>
  <c r="T69" i="40"/>
  <c r="T71" i="40"/>
  <c r="T73" i="40"/>
  <c r="T75" i="40"/>
  <c r="T77" i="40"/>
  <c r="J78" i="40"/>
  <c r="M78" i="40"/>
  <c r="O78" i="40" s="1"/>
  <c r="Q78" i="40"/>
  <c r="U78" i="40" s="1"/>
  <c r="T78" i="40"/>
  <c r="V78" i="40" s="1"/>
  <c r="J60" i="40"/>
  <c r="J62" i="40"/>
  <c r="J64" i="40"/>
  <c r="J66" i="40"/>
  <c r="J68" i="40"/>
  <c r="J70" i="40"/>
  <c r="J72" i="40"/>
  <c r="J74" i="40"/>
  <c r="J76" i="40"/>
  <c r="M60" i="40"/>
  <c r="M62" i="40"/>
  <c r="M64" i="40"/>
  <c r="M66" i="40"/>
  <c r="M68" i="40"/>
  <c r="M70" i="40"/>
  <c r="M72" i="40"/>
  <c r="M74" i="40"/>
  <c r="M76" i="40"/>
  <c r="Q60" i="40"/>
  <c r="Q62" i="40"/>
  <c r="Q64" i="40"/>
  <c r="Q66" i="40"/>
  <c r="Q68" i="40"/>
  <c r="Q70" i="40"/>
  <c r="Q72" i="40"/>
  <c r="Q74" i="40"/>
  <c r="Q76" i="40"/>
  <c r="T60" i="40"/>
  <c r="T62" i="40"/>
  <c r="T64" i="40"/>
  <c r="T66" i="40"/>
  <c r="T68" i="40"/>
  <c r="T70" i="40"/>
  <c r="T72" i="40"/>
  <c r="T74" i="40"/>
  <c r="G50" i="40"/>
  <c r="I34" i="40"/>
  <c r="I36" i="40"/>
  <c r="I38" i="40"/>
  <c r="I40" i="40"/>
  <c r="I42" i="40"/>
  <c r="I44" i="40"/>
  <c r="I46" i="40"/>
  <c r="I48" i="40"/>
  <c r="I50" i="40"/>
  <c r="L33" i="40"/>
  <c r="L35" i="40"/>
  <c r="L37" i="40"/>
  <c r="L39" i="40"/>
  <c r="L41" i="40"/>
  <c r="L43" i="40"/>
  <c r="L45" i="40"/>
  <c r="L47" i="40"/>
  <c r="L49" i="40"/>
  <c r="L51" i="40"/>
  <c r="P34" i="40"/>
  <c r="P36" i="40"/>
  <c r="P38" i="40"/>
  <c r="P40" i="40"/>
  <c r="P42" i="40"/>
  <c r="P44" i="40"/>
  <c r="P46" i="40"/>
  <c r="W46" i="40" s="1"/>
  <c r="P48" i="40"/>
  <c r="P50" i="40"/>
  <c r="S33" i="40"/>
  <c r="S35" i="40"/>
  <c r="Z35" i="40" s="1"/>
  <c r="S37" i="40"/>
  <c r="S39" i="40"/>
  <c r="S41" i="40"/>
  <c r="S43" i="40"/>
  <c r="S45" i="40"/>
  <c r="S47" i="40"/>
  <c r="S49" i="40"/>
  <c r="S51" i="40"/>
  <c r="L52" i="40"/>
  <c r="S52" i="40"/>
  <c r="I33" i="40"/>
  <c r="I35" i="40"/>
  <c r="I37" i="40"/>
  <c r="I39" i="40"/>
  <c r="I41" i="40"/>
  <c r="I43" i="40"/>
  <c r="I45" i="40"/>
  <c r="I47" i="40"/>
  <c r="I49" i="40"/>
  <c r="I51" i="40"/>
  <c r="L34" i="40"/>
  <c r="L36" i="40"/>
  <c r="L38" i="40"/>
  <c r="L40" i="40"/>
  <c r="L42" i="40"/>
  <c r="L44" i="40"/>
  <c r="L46" i="40"/>
  <c r="L48" i="40"/>
  <c r="L50" i="40"/>
  <c r="P33" i="40"/>
  <c r="P35" i="40"/>
  <c r="P37" i="40"/>
  <c r="P39" i="40"/>
  <c r="P41" i="40"/>
  <c r="P43" i="40"/>
  <c r="P45" i="40"/>
  <c r="P47" i="40"/>
  <c r="P49" i="40"/>
  <c r="P51" i="40"/>
  <c r="S34" i="40"/>
  <c r="S36" i="40"/>
  <c r="S38" i="40"/>
  <c r="S40" i="40"/>
  <c r="S42" i="40"/>
  <c r="S44" i="40"/>
  <c r="S46" i="40"/>
  <c r="S48" i="40"/>
  <c r="S50" i="40"/>
  <c r="I52" i="40"/>
  <c r="Z33" i="40"/>
  <c r="Z39" i="40"/>
  <c r="Z51" i="40"/>
  <c r="G44" i="40"/>
  <c r="G48" i="40"/>
  <c r="G42" i="40"/>
  <c r="G46" i="40"/>
  <c r="H39" i="40"/>
  <c r="H41" i="40"/>
  <c r="H43" i="40"/>
  <c r="H45" i="40"/>
  <c r="H47" i="40"/>
  <c r="H49" i="40"/>
  <c r="H51" i="40"/>
  <c r="G52" i="40"/>
  <c r="H34" i="40"/>
  <c r="H36" i="40"/>
  <c r="H38" i="40"/>
  <c r="G33" i="40"/>
  <c r="G35" i="40"/>
  <c r="G37" i="40"/>
  <c r="T50" i="40"/>
  <c r="T48" i="40"/>
  <c r="V48" i="40" s="1"/>
  <c r="T46" i="40"/>
  <c r="T44" i="40"/>
  <c r="V44" i="40" s="1"/>
  <c r="T42" i="40"/>
  <c r="T40" i="40"/>
  <c r="V40" i="40" s="1"/>
  <c r="T38" i="40"/>
  <c r="T36" i="40"/>
  <c r="V36" i="40" s="1"/>
  <c r="T34" i="40"/>
  <c r="Q50" i="40"/>
  <c r="U50" i="40" s="1"/>
  <c r="Q48" i="40"/>
  <c r="U48" i="40" s="1"/>
  <c r="Q46" i="40"/>
  <c r="U46" i="40" s="1"/>
  <c r="Q44" i="40"/>
  <c r="U44" i="40" s="1"/>
  <c r="Q42" i="40"/>
  <c r="U42" i="40" s="1"/>
  <c r="Q40" i="40"/>
  <c r="U40" i="40" s="1"/>
  <c r="Q38" i="40"/>
  <c r="U38" i="40" s="1"/>
  <c r="Q36" i="40"/>
  <c r="U36" i="40" s="1"/>
  <c r="Q34" i="40"/>
  <c r="U34" i="40" s="1"/>
  <c r="M50" i="40"/>
  <c r="M48" i="40"/>
  <c r="M46" i="40"/>
  <c r="M44" i="40"/>
  <c r="M42" i="40"/>
  <c r="O42" i="40" s="1"/>
  <c r="M40" i="40"/>
  <c r="M38" i="40"/>
  <c r="O38" i="40" s="1"/>
  <c r="M36" i="40"/>
  <c r="O36" i="40" s="1"/>
  <c r="M34" i="40"/>
  <c r="O34" i="40" s="1"/>
  <c r="J50" i="40"/>
  <c r="N50" i="40" s="1"/>
  <c r="J48" i="40"/>
  <c r="J46" i="40"/>
  <c r="N46" i="40" s="1"/>
  <c r="J44" i="40"/>
  <c r="J42" i="40"/>
  <c r="N42" i="40" s="1"/>
  <c r="J40" i="40"/>
  <c r="J38" i="40"/>
  <c r="J36" i="40"/>
  <c r="J34" i="40"/>
  <c r="T52" i="40"/>
  <c r="Q52" i="40"/>
  <c r="U52" i="40" s="1"/>
  <c r="M52" i="40"/>
  <c r="J52" i="40"/>
  <c r="T51" i="40"/>
  <c r="T49" i="40"/>
  <c r="V49" i="40" s="1"/>
  <c r="T47" i="40"/>
  <c r="T45" i="40"/>
  <c r="V45" i="40" s="1"/>
  <c r="T43" i="40"/>
  <c r="T41" i="40"/>
  <c r="V41" i="40" s="1"/>
  <c r="T39" i="40"/>
  <c r="T37" i="40"/>
  <c r="V37" i="40" s="1"/>
  <c r="T35" i="40"/>
  <c r="T33" i="40"/>
  <c r="V33" i="40" s="1"/>
  <c r="Q51" i="40"/>
  <c r="U51" i="40" s="1"/>
  <c r="Q49" i="40"/>
  <c r="U49" i="40" s="1"/>
  <c r="Q47" i="40"/>
  <c r="U47" i="40" s="1"/>
  <c r="Q45" i="40"/>
  <c r="U45" i="40" s="1"/>
  <c r="Q43" i="40"/>
  <c r="U43" i="40" s="1"/>
  <c r="Q41" i="40"/>
  <c r="U41" i="40" s="1"/>
  <c r="Q39" i="40"/>
  <c r="U39" i="40" s="1"/>
  <c r="Q37" i="40"/>
  <c r="U37" i="40" s="1"/>
  <c r="Q35" i="40"/>
  <c r="U35" i="40" s="1"/>
  <c r="Q33" i="40"/>
  <c r="U33" i="40" s="1"/>
  <c r="U32" i="40" s="1"/>
  <c r="M51" i="40"/>
  <c r="O51" i="40" s="1"/>
  <c r="M49" i="40"/>
  <c r="O49" i="40" s="1"/>
  <c r="M47" i="40"/>
  <c r="O47" i="40" s="1"/>
  <c r="M45" i="40"/>
  <c r="O45" i="40" s="1"/>
  <c r="M43" i="40"/>
  <c r="O43" i="40" s="1"/>
  <c r="M41" i="40"/>
  <c r="O41" i="40" s="1"/>
  <c r="M39" i="40"/>
  <c r="O39" i="40" s="1"/>
  <c r="M37" i="40"/>
  <c r="M35" i="40"/>
  <c r="M33" i="40"/>
  <c r="J51" i="40"/>
  <c r="J49" i="40"/>
  <c r="J47" i="40"/>
  <c r="J45" i="40"/>
  <c r="J43" i="40"/>
  <c r="N43" i="40"/>
  <c r="J41" i="40"/>
  <c r="N41" i="40"/>
  <c r="J39" i="40"/>
  <c r="N39" i="40"/>
  <c r="J37" i="40"/>
  <c r="N37" i="40"/>
  <c r="J35" i="40"/>
  <c r="N35" i="40"/>
  <c r="J33" i="40"/>
  <c r="X33" i="40"/>
  <c r="I8" i="40"/>
  <c r="I10" i="40"/>
  <c r="I12" i="40"/>
  <c r="I14" i="40"/>
  <c r="I16" i="40"/>
  <c r="I18" i="40"/>
  <c r="I20" i="40"/>
  <c r="I22" i="40"/>
  <c r="I24" i="40"/>
  <c r="L7" i="40"/>
  <c r="L9" i="40"/>
  <c r="L11" i="40"/>
  <c r="L13" i="40"/>
  <c r="L15" i="40"/>
  <c r="L17" i="40"/>
  <c r="L19" i="40"/>
  <c r="L21" i="40"/>
  <c r="L23" i="40"/>
  <c r="L25" i="40"/>
  <c r="P8" i="40"/>
  <c r="P10" i="40"/>
  <c r="P12" i="40"/>
  <c r="P14" i="40"/>
  <c r="P16" i="40"/>
  <c r="P18" i="40"/>
  <c r="P20" i="40"/>
  <c r="P22" i="40"/>
  <c r="P24" i="40"/>
  <c r="S7" i="40"/>
  <c r="S10" i="40"/>
  <c r="S11" i="40"/>
  <c r="S13" i="40"/>
  <c r="S15" i="40"/>
  <c r="S17" i="40"/>
  <c r="S19" i="40"/>
  <c r="S21" i="40"/>
  <c r="Z21" i="40" s="1"/>
  <c r="S23" i="40"/>
  <c r="S25" i="40"/>
  <c r="Z25" i="40" s="1"/>
  <c r="I7" i="40"/>
  <c r="I9" i="40"/>
  <c r="I11" i="40"/>
  <c r="I13" i="40"/>
  <c r="I15" i="40"/>
  <c r="I17" i="40"/>
  <c r="I19" i="40"/>
  <c r="I21" i="40"/>
  <c r="I23" i="40"/>
  <c r="I25" i="40"/>
  <c r="L8" i="40"/>
  <c r="L10" i="40"/>
  <c r="L12" i="40"/>
  <c r="L14" i="40"/>
  <c r="L16" i="40"/>
  <c r="L18" i="40"/>
  <c r="L20" i="40"/>
  <c r="L22" i="40"/>
  <c r="L24" i="40"/>
  <c r="Z24" i="40" s="1"/>
  <c r="P7" i="40"/>
  <c r="P9" i="40"/>
  <c r="P11" i="40"/>
  <c r="P13" i="40"/>
  <c r="P15" i="40"/>
  <c r="P17" i="40"/>
  <c r="P19" i="40"/>
  <c r="P21" i="40"/>
  <c r="P23" i="40"/>
  <c r="P25" i="40"/>
  <c r="S8" i="40"/>
  <c r="S9" i="40"/>
  <c r="Z9" i="40" s="1"/>
  <c r="S12" i="40"/>
  <c r="S14" i="40"/>
  <c r="S16" i="40"/>
  <c r="S18" i="40"/>
  <c r="S20" i="40"/>
  <c r="S22" i="40"/>
  <c r="P26" i="40"/>
  <c r="Z7" i="40"/>
  <c r="Z15" i="40"/>
  <c r="L26" i="40"/>
  <c r="S26" i="40"/>
  <c r="I26" i="40"/>
  <c r="G16" i="40"/>
  <c r="H21" i="40"/>
  <c r="G14" i="40"/>
  <c r="G18" i="40"/>
  <c r="G11" i="40"/>
  <c r="G7" i="40"/>
  <c r="G9" i="40"/>
  <c r="H17" i="40"/>
  <c r="H19" i="40"/>
  <c r="H23" i="40"/>
  <c r="T26" i="40"/>
  <c r="J7" i="40"/>
  <c r="J9" i="40"/>
  <c r="N9" i="40" s="1"/>
  <c r="J11" i="40"/>
  <c r="J13" i="40"/>
  <c r="J15" i="40"/>
  <c r="J17" i="40"/>
  <c r="J19" i="40"/>
  <c r="J21" i="40"/>
  <c r="N21" i="40" s="1"/>
  <c r="J23" i="40"/>
  <c r="J25" i="40"/>
  <c r="N25" i="40" s="1"/>
  <c r="M7" i="40"/>
  <c r="O7" i="40" s="1"/>
  <c r="M9" i="40"/>
  <c r="O9" i="40" s="1"/>
  <c r="M11" i="40"/>
  <c r="O11" i="40" s="1"/>
  <c r="M13" i="40"/>
  <c r="O13" i="40" s="1"/>
  <c r="M15" i="40"/>
  <c r="O15" i="40" s="1"/>
  <c r="M17" i="40"/>
  <c r="O17" i="40" s="1"/>
  <c r="M19" i="40"/>
  <c r="O19" i="40" s="1"/>
  <c r="M21" i="40"/>
  <c r="O21" i="40" s="1"/>
  <c r="M23" i="40"/>
  <c r="O23" i="40" s="1"/>
  <c r="M25" i="40"/>
  <c r="O25" i="40" s="1"/>
  <c r="Q7" i="40"/>
  <c r="Q9" i="40"/>
  <c r="U9" i="40" s="1"/>
  <c r="Q11" i="40"/>
  <c r="X11" i="40" s="1"/>
  <c r="Q13" i="40"/>
  <c r="Q15" i="40"/>
  <c r="X15" i="40" s="1"/>
  <c r="Q17" i="40"/>
  <c r="Q19" i="40"/>
  <c r="X19" i="40" s="1"/>
  <c r="Q21" i="40"/>
  <c r="X21" i="40" s="1"/>
  <c r="Q23" i="40"/>
  <c r="Q25" i="40"/>
  <c r="T7" i="40"/>
  <c r="V7" i="40" s="1"/>
  <c r="T9" i="40"/>
  <c r="T11" i="40"/>
  <c r="V11" i="40" s="1"/>
  <c r="T13" i="40"/>
  <c r="V13" i="40" s="1"/>
  <c r="T15" i="40"/>
  <c r="V15" i="40" s="1"/>
  <c r="T17" i="40"/>
  <c r="V17" i="40" s="1"/>
  <c r="T19" i="40"/>
  <c r="V19" i="40" s="1"/>
  <c r="T21" i="40"/>
  <c r="V21" i="40" s="1"/>
  <c r="T23" i="40"/>
  <c r="V23" i="40" s="1"/>
  <c r="T25" i="40"/>
  <c r="V25" i="40" s="1"/>
  <c r="J8" i="40"/>
  <c r="N8" i="40" s="1"/>
  <c r="J10" i="40"/>
  <c r="N10" i="40" s="1"/>
  <c r="J12" i="40"/>
  <c r="N12" i="40" s="1"/>
  <c r="J14" i="40"/>
  <c r="N14" i="40" s="1"/>
  <c r="J16" i="40"/>
  <c r="N16" i="40" s="1"/>
  <c r="J18" i="40"/>
  <c r="N18" i="40" s="1"/>
  <c r="J20" i="40"/>
  <c r="N20" i="40" s="1"/>
  <c r="J22" i="40"/>
  <c r="N22" i="40" s="1"/>
  <c r="J24" i="40"/>
  <c r="N24" i="40" s="1"/>
  <c r="M8" i="40"/>
  <c r="O8" i="40" s="1"/>
  <c r="M10" i="40"/>
  <c r="O10" i="40" s="1"/>
  <c r="M12" i="40"/>
  <c r="O12" i="40" s="1"/>
  <c r="M14" i="40"/>
  <c r="O14" i="40" s="1"/>
  <c r="M16" i="40"/>
  <c r="O16" i="40" s="1"/>
  <c r="M18" i="40"/>
  <c r="O18" i="40" s="1"/>
  <c r="M20" i="40"/>
  <c r="O20" i="40" s="1"/>
  <c r="M22" i="40"/>
  <c r="O22" i="40" s="1"/>
  <c r="M24" i="40"/>
  <c r="O24" i="40" s="1"/>
  <c r="Q8" i="40"/>
  <c r="U8" i="40" s="1"/>
  <c r="Q10" i="40"/>
  <c r="U10" i="40" s="1"/>
  <c r="Q12" i="40"/>
  <c r="U12" i="40" s="1"/>
  <c r="Q14" i="40"/>
  <c r="U14" i="40" s="1"/>
  <c r="Q16" i="40"/>
  <c r="U16" i="40" s="1"/>
  <c r="Q18" i="40"/>
  <c r="U18" i="40" s="1"/>
  <c r="Q20" i="40"/>
  <c r="U20" i="40" s="1"/>
  <c r="Q22" i="40"/>
  <c r="U22" i="40" s="1"/>
  <c r="Q24" i="40"/>
  <c r="U24" i="40" s="1"/>
  <c r="T8" i="40"/>
  <c r="V8" i="40" s="1"/>
  <c r="T10" i="40"/>
  <c r="V10" i="40" s="1"/>
  <c r="T12" i="40"/>
  <c r="V12" i="40" s="1"/>
  <c r="T14" i="40"/>
  <c r="V14" i="40" s="1"/>
  <c r="T16" i="40"/>
  <c r="V16" i="40" s="1"/>
  <c r="T18" i="40"/>
  <c r="V18" i="40" s="1"/>
  <c r="T20" i="40"/>
  <c r="V20" i="40" s="1"/>
  <c r="T22" i="40"/>
  <c r="V22" i="40" s="1"/>
  <c r="T24" i="40"/>
  <c r="V24" i="40" s="1"/>
  <c r="J26" i="40"/>
  <c r="N26" i="40" s="1"/>
  <c r="M26" i="40"/>
  <c r="O26" i="40" s="1"/>
  <c r="Q26" i="40"/>
  <c r="U26" i="40" s="1"/>
  <c r="W33" i="40"/>
  <c r="V42" i="40"/>
  <c r="G26" i="40"/>
  <c r="G24" i="40"/>
  <c r="G22" i="40"/>
  <c r="G20" i="40"/>
  <c r="AA42" i="40"/>
  <c r="G8" i="40"/>
  <c r="X9" i="40"/>
  <c r="G10" i="40"/>
  <c r="H11" i="40"/>
  <c r="G12" i="40"/>
  <c r="G13" i="40"/>
  <c r="G15" i="40"/>
  <c r="G17" i="40"/>
  <c r="G19" i="40"/>
  <c r="H20" i="40"/>
  <c r="G21" i="40"/>
  <c r="AA21" i="40"/>
  <c r="H22" i="40"/>
  <c r="G23" i="40"/>
  <c r="H24" i="40"/>
  <c r="G25" i="40"/>
  <c r="H26" i="40"/>
  <c r="H33" i="40"/>
  <c r="G34" i="40"/>
  <c r="AA34" i="40"/>
  <c r="H35" i="40"/>
  <c r="G36" i="40"/>
  <c r="H37" i="40"/>
  <c r="G38" i="40"/>
  <c r="AA38" i="40"/>
  <c r="G39" i="40"/>
  <c r="H40" i="40"/>
  <c r="G41" i="40"/>
  <c r="H42" i="40"/>
  <c r="G43" i="40"/>
  <c r="H44" i="40"/>
  <c r="G45" i="40"/>
  <c r="H46" i="40"/>
  <c r="X46" i="40"/>
  <c r="G47" i="40"/>
  <c r="H48" i="40"/>
  <c r="X48" i="40"/>
  <c r="G49" i="40"/>
  <c r="H50" i="40"/>
  <c r="X50" i="40"/>
  <c r="G51" i="40"/>
  <c r="H52" i="40"/>
  <c r="W78" i="40"/>
  <c r="Z78" i="40"/>
  <c r="F58" i="40"/>
  <c r="H77" i="40"/>
  <c r="H75" i="40"/>
  <c r="H73" i="40"/>
  <c r="H71" i="40"/>
  <c r="H69" i="40"/>
  <c r="H67" i="40"/>
  <c r="H64" i="40"/>
  <c r="H62" i="40"/>
  <c r="H60" i="40"/>
  <c r="E58" i="40"/>
  <c r="C58" i="40"/>
  <c r="G78" i="40"/>
  <c r="G76" i="40"/>
  <c r="G74" i="40"/>
  <c r="G72" i="40"/>
  <c r="G70" i="40"/>
  <c r="G68" i="40"/>
  <c r="G66" i="40"/>
  <c r="G63" i="40"/>
  <c r="G61" i="40"/>
  <c r="B58" i="40"/>
  <c r="G59" i="40"/>
  <c r="H59" i="40"/>
  <c r="G60" i="40"/>
  <c r="H61" i="40"/>
  <c r="G62" i="40"/>
  <c r="H63" i="40"/>
  <c r="G64" i="40"/>
  <c r="G65" i="40"/>
  <c r="H66" i="40"/>
  <c r="G67" i="40"/>
  <c r="H68" i="40"/>
  <c r="G69" i="40"/>
  <c r="H70" i="40"/>
  <c r="G71" i="40"/>
  <c r="H72" i="40"/>
  <c r="G73" i="40"/>
  <c r="H74" i="40"/>
  <c r="G75" i="40"/>
  <c r="H76" i="40"/>
  <c r="G77" i="40"/>
  <c r="H78" i="40"/>
  <c r="H93" i="40"/>
  <c r="F84" i="40"/>
  <c r="H100" i="40"/>
  <c r="H98" i="40"/>
  <c r="H102" i="40"/>
  <c r="H94" i="40"/>
  <c r="H89" i="40"/>
  <c r="H87" i="40"/>
  <c r="E84" i="40"/>
  <c r="H84" i="40" s="1"/>
  <c r="H85" i="40"/>
  <c r="G91" i="40"/>
  <c r="C84" i="40"/>
  <c r="G104" i="40"/>
  <c r="G103" i="40"/>
  <c r="G101" i="40"/>
  <c r="G99" i="40"/>
  <c r="G97" i="40"/>
  <c r="G95" i="40"/>
  <c r="G86" i="40"/>
  <c r="H104" i="40"/>
  <c r="B84" i="40"/>
  <c r="G85" i="40"/>
  <c r="H86" i="40"/>
  <c r="G87" i="40"/>
  <c r="H88" i="40"/>
  <c r="G89" i="40"/>
  <c r="G90" i="40"/>
  <c r="G92" i="40"/>
  <c r="G93" i="40"/>
  <c r="H90" i="40"/>
  <c r="H92" i="40"/>
  <c r="G94" i="40"/>
  <c r="H95" i="40"/>
  <c r="G96" i="40"/>
  <c r="H97" i="40"/>
  <c r="G98" i="40"/>
  <c r="H99" i="40"/>
  <c r="G100" i="40"/>
  <c r="H101" i="40"/>
  <c r="G102" i="40"/>
  <c r="H103" i="40"/>
  <c r="H91" i="40"/>
  <c r="S100" i="40"/>
  <c r="N52" i="40"/>
  <c r="V50" i="40"/>
  <c r="T102" i="40"/>
  <c r="T100" i="40"/>
  <c r="V100" i="40" s="1"/>
  <c r="T98" i="40"/>
  <c r="T96" i="40"/>
  <c r="T94" i="40"/>
  <c r="T92" i="40"/>
  <c r="T90" i="40"/>
  <c r="T88" i="40"/>
  <c r="T86" i="40"/>
  <c r="Q102" i="40"/>
  <c r="Q100" i="40"/>
  <c r="Q98" i="40"/>
  <c r="Q96" i="40"/>
  <c r="Q94" i="40"/>
  <c r="Q92" i="40"/>
  <c r="Q90" i="40"/>
  <c r="Q88" i="40"/>
  <c r="Q86" i="40"/>
  <c r="M102" i="40"/>
  <c r="M100" i="40"/>
  <c r="AA100" i="40" s="1"/>
  <c r="M98" i="40"/>
  <c r="M96" i="40"/>
  <c r="M94" i="40"/>
  <c r="M92" i="40"/>
  <c r="AA92" i="40" s="1"/>
  <c r="M90" i="40"/>
  <c r="M88" i="40"/>
  <c r="M86" i="40"/>
  <c r="J102" i="40"/>
  <c r="X102" i="40" s="1"/>
  <c r="J100" i="40"/>
  <c r="J98" i="40"/>
  <c r="J96" i="40"/>
  <c r="J94" i="40"/>
  <c r="X94" i="40" s="1"/>
  <c r="J92" i="40"/>
  <c r="J90" i="40"/>
  <c r="J88" i="40"/>
  <c r="J86" i="40"/>
  <c r="X86" i="40" s="1"/>
  <c r="T104" i="40"/>
  <c r="Q104" i="40"/>
  <c r="M104" i="40"/>
  <c r="J104" i="40"/>
  <c r="T103" i="40"/>
  <c r="T101" i="40"/>
  <c r="T99" i="40"/>
  <c r="T97" i="40"/>
  <c r="T95" i="40"/>
  <c r="T93" i="40"/>
  <c r="T91" i="40"/>
  <c r="T89" i="40"/>
  <c r="T87" i="40"/>
  <c r="T85" i="40"/>
  <c r="T84" i="40" s="1"/>
  <c r="Q103" i="40"/>
  <c r="Q101" i="40"/>
  <c r="Q99" i="40"/>
  <c r="Q97" i="40"/>
  <c r="Q95" i="40"/>
  <c r="Q93" i="40"/>
  <c r="Q91" i="40"/>
  <c r="Q89" i="40"/>
  <c r="Q87" i="40"/>
  <c r="Q85" i="40"/>
  <c r="M103" i="40"/>
  <c r="M101" i="40"/>
  <c r="AA101" i="40" s="1"/>
  <c r="M99" i="40"/>
  <c r="M97" i="40"/>
  <c r="M95" i="40"/>
  <c r="M93" i="40"/>
  <c r="AA93" i="40" s="1"/>
  <c r="M91" i="40"/>
  <c r="M89" i="40"/>
  <c r="M87" i="40"/>
  <c r="M85" i="40"/>
  <c r="AA85" i="40" s="1"/>
  <c r="AA84" i="40" s="1"/>
  <c r="J103" i="40"/>
  <c r="J101" i="40"/>
  <c r="X101" i="40" s="1"/>
  <c r="J99" i="40"/>
  <c r="X99" i="40" s="1"/>
  <c r="J97" i="40"/>
  <c r="J95" i="40"/>
  <c r="J93" i="40"/>
  <c r="X93" i="40" s="1"/>
  <c r="J91" i="40"/>
  <c r="X91" i="40" s="1"/>
  <c r="J89" i="40"/>
  <c r="J87" i="40"/>
  <c r="J85" i="40"/>
  <c r="X85" i="40" s="1"/>
  <c r="N78" i="40"/>
  <c r="X71" i="40"/>
  <c r="X78" i="40"/>
  <c r="AB78" i="40" s="1"/>
  <c r="X63" i="40"/>
  <c r="X75" i="40"/>
  <c r="X60" i="40"/>
  <c r="X67" i="40"/>
  <c r="X59" i="40"/>
  <c r="AA59" i="40"/>
  <c r="X76" i="40"/>
  <c r="AA75" i="40"/>
  <c r="X72" i="40"/>
  <c r="AA71" i="40"/>
  <c r="X68" i="40"/>
  <c r="AA67" i="40"/>
  <c r="X77" i="40"/>
  <c r="X69" i="40"/>
  <c r="AA68" i="40"/>
  <c r="X62" i="40"/>
  <c r="AA66" i="40"/>
  <c r="AA63" i="40"/>
  <c r="AA76" i="40"/>
  <c r="X73" i="40"/>
  <c r="AA78" i="40"/>
  <c r="AC78" i="40" s="1"/>
  <c r="X66" i="40"/>
  <c r="X65" i="40"/>
  <c r="AA77" i="40"/>
  <c r="AA69" i="40"/>
  <c r="AA61" i="40"/>
  <c r="X74" i="40"/>
  <c r="AA73" i="40"/>
  <c r="X70" i="40"/>
  <c r="AA65" i="40"/>
  <c r="X61" i="40"/>
  <c r="AA64" i="40"/>
  <c r="AA60" i="40"/>
  <c r="J58" i="40"/>
  <c r="AA62" i="40"/>
  <c r="AA72" i="40"/>
  <c r="T58" i="40"/>
  <c r="AA74" i="40"/>
  <c r="AA70" i="40"/>
  <c r="X64" i="40"/>
  <c r="Q58" i="40"/>
  <c r="M58" i="40"/>
  <c r="Z48" i="40"/>
  <c r="Z40" i="40"/>
  <c r="Z36" i="40"/>
  <c r="W35" i="40"/>
  <c r="W44" i="40"/>
  <c r="W40" i="40"/>
  <c r="W36" i="40"/>
  <c r="Z46" i="40"/>
  <c r="Z42" i="40"/>
  <c r="Z34" i="40"/>
  <c r="W38" i="40"/>
  <c r="W34" i="40"/>
  <c r="AC34" i="40"/>
  <c r="Z44" i="40"/>
  <c r="W51" i="40"/>
  <c r="AB51" i="40" s="1"/>
  <c r="W47" i="40"/>
  <c r="W43" i="40"/>
  <c r="W39" i="40"/>
  <c r="Z47" i="40"/>
  <c r="Z43" i="40"/>
  <c r="W50" i="40"/>
  <c r="AB50" i="40" s="1"/>
  <c r="W42" i="40"/>
  <c r="AC42" i="40"/>
  <c r="Z50" i="40"/>
  <c r="Z38" i="40"/>
  <c r="AC38" i="40" s="1"/>
  <c r="W49" i="40"/>
  <c r="W45" i="40"/>
  <c r="W41" i="40"/>
  <c r="W37" i="40"/>
  <c r="AB37" i="40" s="1"/>
  <c r="Z49" i="40"/>
  <c r="Z41" i="40"/>
  <c r="Z37" i="40"/>
  <c r="W48" i="40"/>
  <c r="AB48" i="40" s="1"/>
  <c r="X37" i="40"/>
  <c r="N33" i="40"/>
  <c r="X52" i="40"/>
  <c r="X42" i="40"/>
  <c r="AB42" i="40" s="1"/>
  <c r="AA51" i="40"/>
  <c r="AC51" i="40" s="1"/>
  <c r="X44" i="40"/>
  <c r="AA43" i="40"/>
  <c r="AC43" i="40" s="1"/>
  <c r="AA47" i="40"/>
  <c r="X40" i="40"/>
  <c r="AB40" i="40" s="1"/>
  <c r="AB33" i="40"/>
  <c r="AA49" i="40"/>
  <c r="AC49" i="40" s="1"/>
  <c r="AA45" i="40"/>
  <c r="AA39" i="40"/>
  <c r="AC39" i="40" s="1"/>
  <c r="X35" i="40"/>
  <c r="AB35" i="40" s="1"/>
  <c r="AA41" i="40"/>
  <c r="AA36" i="40"/>
  <c r="X45" i="40"/>
  <c r="N45" i="40"/>
  <c r="X49" i="40"/>
  <c r="AB49" i="40" s="1"/>
  <c r="N49" i="40"/>
  <c r="O33" i="40"/>
  <c r="AA33" i="40"/>
  <c r="AC33" i="40" s="1"/>
  <c r="O37" i="40"/>
  <c r="AA37" i="40"/>
  <c r="AC37" i="40" s="1"/>
  <c r="N34" i="40"/>
  <c r="X34" i="40"/>
  <c r="AB34" i="40" s="1"/>
  <c r="N38" i="40"/>
  <c r="X38" i="40"/>
  <c r="AB38" i="40" s="1"/>
  <c r="AA40" i="40"/>
  <c r="AC40" i="40" s="1"/>
  <c r="O40" i="40"/>
  <c r="O44" i="40"/>
  <c r="AA44" i="40"/>
  <c r="AC44" i="40" s="1"/>
  <c r="O48" i="40"/>
  <c r="AA48" i="40"/>
  <c r="X47" i="40"/>
  <c r="AB47" i="40" s="1"/>
  <c r="N47" i="40"/>
  <c r="X51" i="40"/>
  <c r="N51" i="40"/>
  <c r="O35" i="40"/>
  <c r="AA35" i="40"/>
  <c r="O52" i="40"/>
  <c r="AA52" i="40"/>
  <c r="N36" i="40"/>
  <c r="X36" i="40"/>
  <c r="AA46" i="40"/>
  <c r="AC46" i="40" s="1"/>
  <c r="O46" i="40"/>
  <c r="AA50" i="40"/>
  <c r="AC50" i="40" s="1"/>
  <c r="O50" i="40"/>
  <c r="Z22" i="40"/>
  <c r="Z18" i="40"/>
  <c r="W21" i="40"/>
  <c r="W17" i="40"/>
  <c r="W13" i="40"/>
  <c r="W9" i="40"/>
  <c r="W22" i="40"/>
  <c r="W18" i="40"/>
  <c r="W14" i="40"/>
  <c r="W10" i="40"/>
  <c r="Z20" i="40"/>
  <c r="Z16" i="40"/>
  <c r="W19" i="40"/>
  <c r="W7" i="40"/>
  <c r="W24" i="40"/>
  <c r="W12" i="40"/>
  <c r="W8" i="40"/>
  <c r="Z14" i="40"/>
  <c r="W25" i="40"/>
  <c r="Z11" i="40"/>
  <c r="Z12" i="40"/>
  <c r="Z8" i="40"/>
  <c r="W23" i="40"/>
  <c r="W15" i="40"/>
  <c r="W11" i="40"/>
  <c r="Z17" i="40"/>
  <c r="Z13" i="40"/>
  <c r="W20" i="40"/>
  <c r="W16" i="40"/>
  <c r="Z26" i="40"/>
  <c r="AA23" i="40"/>
  <c r="X7" i="40"/>
  <c r="N15" i="40"/>
  <c r="X23" i="40"/>
  <c r="N17" i="40"/>
  <c r="X17" i="40"/>
  <c r="N13" i="40"/>
  <c r="X13" i="40"/>
  <c r="X12" i="40"/>
  <c r="H58" i="40"/>
  <c r="G84" i="40"/>
  <c r="AC48" i="40"/>
  <c r="AC47" i="40"/>
  <c r="X87" i="40"/>
  <c r="X95" i="40"/>
  <c r="X103" i="40"/>
  <c r="AA87" i="40"/>
  <c r="AA91" i="40"/>
  <c r="AA95" i="40"/>
  <c r="AA99" i="40"/>
  <c r="AA103" i="40"/>
  <c r="AA104" i="40"/>
  <c r="X88" i="40"/>
  <c r="X92" i="40"/>
  <c r="X96" i="40"/>
  <c r="X100" i="40"/>
  <c r="AA86" i="40"/>
  <c r="AA90" i="40"/>
  <c r="AA94" i="40"/>
  <c r="AA98" i="40"/>
  <c r="AA102" i="40"/>
  <c r="X89" i="40"/>
  <c r="X97" i="40"/>
  <c r="M84" i="40"/>
  <c r="AA89" i="40"/>
  <c r="AA97" i="40"/>
  <c r="Q84" i="40"/>
  <c r="X104" i="40"/>
  <c r="X90" i="40"/>
  <c r="X98" i="40"/>
  <c r="AA88" i="40"/>
  <c r="AA96" i="40"/>
  <c r="AA58" i="40"/>
  <c r="AC41" i="40"/>
  <c r="E117" i="40"/>
  <c r="F156" i="40"/>
  <c r="E156" i="40"/>
  <c r="C156" i="40"/>
  <c r="B156" i="40"/>
  <c r="H18" i="92"/>
  <c r="G18" i="92"/>
  <c r="F18" i="92"/>
  <c r="E18" i="92"/>
  <c r="H17" i="92"/>
  <c r="G17" i="92"/>
  <c r="F17" i="92"/>
  <c r="E17" i="92"/>
  <c r="H16" i="92"/>
  <c r="G16" i="92"/>
  <c r="F16" i="92"/>
  <c r="E16" i="92"/>
  <c r="H15" i="92"/>
  <c r="G15" i="92"/>
  <c r="F15" i="92"/>
  <c r="E15" i="92"/>
  <c r="H14" i="92"/>
  <c r="G14" i="92"/>
  <c r="F14" i="92"/>
  <c r="E14" i="92"/>
  <c r="H13" i="92"/>
  <c r="G13" i="92"/>
  <c r="F13" i="92"/>
  <c r="E13" i="92"/>
  <c r="U8" i="66"/>
  <c r="U9" i="66"/>
  <c r="U10" i="66"/>
  <c r="U11" i="66"/>
  <c r="U12" i="66"/>
  <c r="U13" i="66"/>
  <c r="U14" i="66"/>
  <c r="U15" i="66"/>
  <c r="U16" i="66"/>
  <c r="U17" i="66"/>
  <c r="G12" i="92"/>
  <c r="D18" i="92"/>
  <c r="D17" i="92"/>
  <c r="F12" i="92"/>
  <c r="H12" i="92"/>
  <c r="D14" i="92"/>
  <c r="D13" i="92"/>
  <c r="E12" i="92"/>
  <c r="D15" i="92"/>
  <c r="D16" i="92"/>
  <c r="AD132" i="40"/>
  <c r="AD106" i="40"/>
  <c r="I117" i="40"/>
  <c r="U7" i="66"/>
  <c r="B111" i="40"/>
  <c r="B112" i="40"/>
  <c r="B113" i="40"/>
  <c r="B114" i="40"/>
  <c r="B115" i="40"/>
  <c r="B116" i="40"/>
  <c r="B118" i="40"/>
  <c r="B119" i="40"/>
  <c r="B120" i="40"/>
  <c r="B121" i="40"/>
  <c r="B122" i="40"/>
  <c r="B123" i="40"/>
  <c r="B124" i="40"/>
  <c r="B125" i="40"/>
  <c r="B126" i="40"/>
  <c r="B127" i="40"/>
  <c r="B128" i="40"/>
  <c r="B129" i="40"/>
  <c r="E111" i="40"/>
  <c r="E112" i="40"/>
  <c r="E113" i="40"/>
  <c r="E114" i="40"/>
  <c r="E115" i="40"/>
  <c r="E116" i="40"/>
  <c r="E118" i="40"/>
  <c r="E119" i="40"/>
  <c r="E120" i="40"/>
  <c r="E121" i="40"/>
  <c r="E122" i="40"/>
  <c r="E123" i="40"/>
  <c r="E124" i="40"/>
  <c r="E125" i="40"/>
  <c r="E126" i="40"/>
  <c r="E127" i="40"/>
  <c r="E128" i="40"/>
  <c r="E129" i="40"/>
  <c r="Y111" i="40"/>
  <c r="Y112" i="40"/>
  <c r="Y113" i="40"/>
  <c r="Y114" i="40"/>
  <c r="Y115" i="40"/>
  <c r="Y116" i="40"/>
  <c r="Y117" i="40"/>
  <c r="Y118" i="40"/>
  <c r="Y119" i="40"/>
  <c r="Y120" i="40"/>
  <c r="Y121" i="40"/>
  <c r="Y122" i="40"/>
  <c r="Y123" i="40"/>
  <c r="Y124" i="40"/>
  <c r="Y125" i="40"/>
  <c r="Y126" i="40"/>
  <c r="Y127" i="40"/>
  <c r="Y128" i="40"/>
  <c r="Y129" i="40"/>
  <c r="Y130" i="40"/>
  <c r="B137" i="40"/>
  <c r="B138" i="40"/>
  <c r="B139" i="40"/>
  <c r="B140" i="40"/>
  <c r="B141" i="40"/>
  <c r="B142" i="40"/>
  <c r="B143" i="40"/>
  <c r="B144" i="40"/>
  <c r="B145" i="40"/>
  <c r="B146" i="40"/>
  <c r="B147" i="40"/>
  <c r="B148" i="40"/>
  <c r="B149" i="40"/>
  <c r="B150" i="40"/>
  <c r="B151" i="40"/>
  <c r="B152" i="40"/>
  <c r="B153" i="40"/>
  <c r="B154" i="40"/>
  <c r="B155" i="40"/>
  <c r="E137" i="40"/>
  <c r="E138" i="40"/>
  <c r="E139" i="40"/>
  <c r="E140" i="40"/>
  <c r="E141" i="40"/>
  <c r="E142" i="40"/>
  <c r="E143" i="40"/>
  <c r="E144" i="40"/>
  <c r="E145" i="40"/>
  <c r="E146" i="40"/>
  <c r="E147" i="40"/>
  <c r="E148" i="40"/>
  <c r="E149" i="40"/>
  <c r="E150" i="40"/>
  <c r="E151" i="40"/>
  <c r="E152" i="40"/>
  <c r="E153" i="40"/>
  <c r="E154" i="40"/>
  <c r="E155" i="40"/>
  <c r="Y137" i="40"/>
  <c r="Y138" i="40"/>
  <c r="Y139" i="40"/>
  <c r="Y140" i="40"/>
  <c r="Y141" i="40"/>
  <c r="Y142" i="40"/>
  <c r="Y143" i="40"/>
  <c r="Y144" i="40"/>
  <c r="Y145" i="40"/>
  <c r="Y146" i="40"/>
  <c r="Y147" i="40"/>
  <c r="Y148" i="40"/>
  <c r="Y149" i="40"/>
  <c r="Y150" i="40"/>
  <c r="Y151" i="40"/>
  <c r="Y152" i="40"/>
  <c r="Y153" i="40"/>
  <c r="Y154" i="40"/>
  <c r="Y155" i="40"/>
  <c r="Y156" i="40"/>
  <c r="AD158" i="40"/>
  <c r="B163" i="40"/>
  <c r="B164" i="40"/>
  <c r="B165" i="40"/>
  <c r="B166" i="40"/>
  <c r="B167" i="40"/>
  <c r="B168" i="40"/>
  <c r="B169" i="40"/>
  <c r="B170" i="40"/>
  <c r="B171" i="40"/>
  <c r="B172" i="40"/>
  <c r="B173" i="40"/>
  <c r="B174" i="40"/>
  <c r="B175" i="40"/>
  <c r="B176" i="40"/>
  <c r="B177" i="40"/>
  <c r="B178" i="40"/>
  <c r="B179" i="40"/>
  <c r="B180" i="40"/>
  <c r="B181" i="40"/>
  <c r="B182" i="40"/>
  <c r="C163" i="40"/>
  <c r="C165" i="40"/>
  <c r="C167" i="40"/>
  <c r="C169" i="40"/>
  <c r="C170" i="40"/>
  <c r="G170" i="40"/>
  <c r="C171" i="40"/>
  <c r="C172" i="40"/>
  <c r="C173" i="40"/>
  <c r="C174" i="40"/>
  <c r="C175" i="40"/>
  <c r="C176" i="40"/>
  <c r="C177" i="40"/>
  <c r="C178" i="40"/>
  <c r="G178" i="40"/>
  <c r="C179" i="40"/>
  <c r="C180" i="40"/>
  <c r="C181" i="40"/>
  <c r="C182" i="40"/>
  <c r="E163" i="40"/>
  <c r="E164" i="40"/>
  <c r="E165" i="40"/>
  <c r="E166" i="40"/>
  <c r="E167" i="40"/>
  <c r="E168" i="40"/>
  <c r="E169" i="40"/>
  <c r="E170" i="40"/>
  <c r="E171" i="40"/>
  <c r="E172" i="40"/>
  <c r="E173" i="40"/>
  <c r="E174" i="40"/>
  <c r="E175" i="40"/>
  <c r="E176" i="40"/>
  <c r="E177" i="40"/>
  <c r="E178" i="40"/>
  <c r="E179" i="40"/>
  <c r="E180" i="40"/>
  <c r="E181" i="40"/>
  <c r="E182" i="40"/>
  <c r="F163" i="40"/>
  <c r="F164" i="40"/>
  <c r="F165" i="40"/>
  <c r="F166" i="40"/>
  <c r="F167" i="40"/>
  <c r="F168" i="40"/>
  <c r="F169" i="40"/>
  <c r="F170" i="40"/>
  <c r="F171" i="40"/>
  <c r="F172" i="40"/>
  <c r="F173" i="40"/>
  <c r="F174" i="40"/>
  <c r="F175" i="40"/>
  <c r="F176" i="40"/>
  <c r="F177" i="40"/>
  <c r="F178" i="40"/>
  <c r="F179" i="40"/>
  <c r="F180" i="40"/>
  <c r="F181" i="40"/>
  <c r="F182" i="40"/>
  <c r="I164" i="40"/>
  <c r="I163" i="40"/>
  <c r="I165" i="40"/>
  <c r="I166" i="40"/>
  <c r="I167" i="40"/>
  <c r="I168" i="40"/>
  <c r="I169" i="40"/>
  <c r="I170" i="40"/>
  <c r="I171" i="40"/>
  <c r="I172" i="40"/>
  <c r="I173" i="40"/>
  <c r="I174" i="40"/>
  <c r="I175" i="40"/>
  <c r="I176" i="40"/>
  <c r="I177" i="40"/>
  <c r="I178" i="40"/>
  <c r="I179" i="40"/>
  <c r="I180" i="40"/>
  <c r="I181" i="40"/>
  <c r="I182" i="40"/>
  <c r="L163" i="40"/>
  <c r="L164" i="40"/>
  <c r="L165" i="40"/>
  <c r="L166" i="40"/>
  <c r="L167" i="40"/>
  <c r="L168" i="40"/>
  <c r="L169" i="40"/>
  <c r="L170" i="40"/>
  <c r="L171" i="40"/>
  <c r="L172" i="40"/>
  <c r="L173" i="40"/>
  <c r="L174" i="40"/>
  <c r="L175" i="40"/>
  <c r="L176" i="40"/>
  <c r="L177" i="40"/>
  <c r="L178" i="40"/>
  <c r="L179" i="40"/>
  <c r="L180" i="40"/>
  <c r="L181" i="40"/>
  <c r="L182" i="40"/>
  <c r="P163" i="40"/>
  <c r="P164" i="40"/>
  <c r="P165" i="40"/>
  <c r="P166" i="40"/>
  <c r="P167" i="40"/>
  <c r="P168" i="40"/>
  <c r="P169" i="40"/>
  <c r="P170" i="40"/>
  <c r="P171" i="40"/>
  <c r="P172" i="40"/>
  <c r="P173" i="40"/>
  <c r="P174" i="40"/>
  <c r="P175" i="40"/>
  <c r="P176" i="40"/>
  <c r="P177" i="40"/>
  <c r="P178" i="40"/>
  <c r="P179" i="40"/>
  <c r="P180" i="40"/>
  <c r="P181" i="40"/>
  <c r="P182" i="40"/>
  <c r="S163" i="40"/>
  <c r="S164" i="40"/>
  <c r="S165" i="40"/>
  <c r="S166" i="40"/>
  <c r="S167" i="40"/>
  <c r="S168" i="40"/>
  <c r="S169" i="40"/>
  <c r="S170" i="40"/>
  <c r="S171" i="40"/>
  <c r="S172" i="40"/>
  <c r="S173" i="40"/>
  <c r="S174" i="40"/>
  <c r="S175" i="40"/>
  <c r="S176" i="40"/>
  <c r="S177" i="40"/>
  <c r="S178" i="40"/>
  <c r="S179" i="40"/>
  <c r="S180" i="40"/>
  <c r="S181" i="40"/>
  <c r="S182" i="40"/>
  <c r="Y163" i="40"/>
  <c r="Y164" i="40"/>
  <c r="Y165" i="40"/>
  <c r="Y166" i="40"/>
  <c r="Y167" i="40"/>
  <c r="Y168" i="40"/>
  <c r="Y169" i="40"/>
  <c r="Y170" i="40"/>
  <c r="Y171" i="40"/>
  <c r="Y172" i="40"/>
  <c r="Y173" i="40"/>
  <c r="Y174" i="40"/>
  <c r="Y175" i="40"/>
  <c r="Y176" i="40"/>
  <c r="Y177" i="40"/>
  <c r="Y178" i="40"/>
  <c r="Y179" i="40"/>
  <c r="Y180" i="40"/>
  <c r="Y181" i="40"/>
  <c r="Y182" i="40"/>
  <c r="AD184" i="40"/>
  <c r="B189" i="40"/>
  <c r="W189" i="40"/>
  <c r="B190" i="40"/>
  <c r="B191" i="40"/>
  <c r="B192" i="40"/>
  <c r="B193" i="40"/>
  <c r="B194" i="40"/>
  <c r="B195" i="40"/>
  <c r="B196" i="40"/>
  <c r="B197" i="40"/>
  <c r="B198" i="40"/>
  <c r="B199" i="40"/>
  <c r="B200" i="40"/>
  <c r="B201" i="40"/>
  <c r="B202" i="40"/>
  <c r="B203" i="40"/>
  <c r="B204" i="40"/>
  <c r="B205" i="40"/>
  <c r="B206" i="40"/>
  <c r="B207" i="40"/>
  <c r="B208" i="40"/>
  <c r="E189" i="40"/>
  <c r="E190" i="40"/>
  <c r="E191" i="40"/>
  <c r="E192" i="40"/>
  <c r="E193" i="40"/>
  <c r="E194" i="40"/>
  <c r="E195" i="40"/>
  <c r="E196" i="40"/>
  <c r="E197" i="40"/>
  <c r="E198" i="40"/>
  <c r="E199" i="40"/>
  <c r="E200" i="40"/>
  <c r="E201" i="40"/>
  <c r="E202" i="40"/>
  <c r="E203" i="40"/>
  <c r="E204" i="40"/>
  <c r="E205" i="40"/>
  <c r="E206" i="40"/>
  <c r="E207" i="40"/>
  <c r="E208" i="40"/>
  <c r="I190" i="40"/>
  <c r="I189" i="40"/>
  <c r="I191" i="40"/>
  <c r="I193" i="40"/>
  <c r="I195" i="40"/>
  <c r="I197" i="40"/>
  <c r="I199" i="40"/>
  <c r="I201" i="40"/>
  <c r="I203" i="40"/>
  <c r="I205" i="40"/>
  <c r="I207" i="40"/>
  <c r="L189" i="40"/>
  <c r="L190" i="40"/>
  <c r="L191" i="40"/>
  <c r="L192" i="40"/>
  <c r="L193" i="40"/>
  <c r="L194" i="40"/>
  <c r="L195" i="40"/>
  <c r="L196" i="40"/>
  <c r="L197" i="40"/>
  <c r="L198" i="40"/>
  <c r="L199" i="40"/>
  <c r="L200" i="40"/>
  <c r="L201" i="40"/>
  <c r="L202" i="40"/>
  <c r="L203" i="40"/>
  <c r="L204" i="40"/>
  <c r="L205" i="40"/>
  <c r="L206" i="40"/>
  <c r="L207" i="40"/>
  <c r="L208" i="40"/>
  <c r="P189" i="40"/>
  <c r="P190" i="40"/>
  <c r="P191" i="40"/>
  <c r="P192" i="40"/>
  <c r="P193" i="40"/>
  <c r="W193" i="40"/>
  <c r="P194" i="40"/>
  <c r="P195" i="40"/>
  <c r="P196" i="40"/>
  <c r="P197" i="40"/>
  <c r="P198" i="40"/>
  <c r="P199" i="40"/>
  <c r="P200" i="40"/>
  <c r="P201" i="40"/>
  <c r="P202" i="40"/>
  <c r="P203" i="40"/>
  <c r="P204" i="40"/>
  <c r="P205" i="40"/>
  <c r="P206" i="40"/>
  <c r="P207" i="40"/>
  <c r="P208" i="40"/>
  <c r="S189" i="40"/>
  <c r="S190" i="40"/>
  <c r="S191" i="40"/>
  <c r="S192" i="40"/>
  <c r="S193" i="40"/>
  <c r="S194" i="40"/>
  <c r="S195" i="40"/>
  <c r="S196" i="40"/>
  <c r="S197" i="40"/>
  <c r="S198" i="40"/>
  <c r="S199" i="40"/>
  <c r="S200" i="40"/>
  <c r="S201" i="40"/>
  <c r="S202" i="40"/>
  <c r="S203" i="40"/>
  <c r="S204" i="40"/>
  <c r="S205" i="40"/>
  <c r="S206" i="40"/>
  <c r="S207" i="40"/>
  <c r="S208" i="40"/>
  <c r="Z195" i="40"/>
  <c r="Y189" i="40"/>
  <c r="Y190" i="40"/>
  <c r="Y191" i="40"/>
  <c r="Y192" i="40"/>
  <c r="Y193" i="40"/>
  <c r="Y194" i="40"/>
  <c r="Y195" i="40"/>
  <c r="Y196" i="40"/>
  <c r="Y197" i="40"/>
  <c r="Y198" i="40"/>
  <c r="Y199" i="40"/>
  <c r="Y200" i="40"/>
  <c r="Y201" i="40"/>
  <c r="Y202" i="40"/>
  <c r="Y203" i="40"/>
  <c r="Y204" i="40"/>
  <c r="Y205" i="40"/>
  <c r="Y206" i="40"/>
  <c r="Y207" i="40"/>
  <c r="Y208" i="40"/>
  <c r="AD210" i="40"/>
  <c r="B215" i="40"/>
  <c r="B216" i="40"/>
  <c r="B217" i="40"/>
  <c r="B218" i="40"/>
  <c r="B219" i="40"/>
  <c r="B220" i="40"/>
  <c r="B221" i="40"/>
  <c r="B222" i="40"/>
  <c r="B223" i="40"/>
  <c r="W223" i="40"/>
  <c r="B224" i="40"/>
  <c r="B225" i="40"/>
  <c r="B226" i="40"/>
  <c r="B227" i="40"/>
  <c r="B228" i="40"/>
  <c r="B229" i="40"/>
  <c r="B230" i="40"/>
  <c r="B231" i="40"/>
  <c r="B232" i="40"/>
  <c r="B233" i="40"/>
  <c r="B234" i="40"/>
  <c r="E215" i="40"/>
  <c r="E216" i="40"/>
  <c r="E217" i="40"/>
  <c r="E218" i="40"/>
  <c r="E219" i="40"/>
  <c r="E220" i="40"/>
  <c r="E221" i="40"/>
  <c r="E222" i="40"/>
  <c r="E223" i="40"/>
  <c r="E224" i="40"/>
  <c r="E225" i="40"/>
  <c r="E226" i="40"/>
  <c r="E227" i="40"/>
  <c r="E228" i="40"/>
  <c r="E229" i="40"/>
  <c r="E230" i="40"/>
  <c r="E231" i="40"/>
  <c r="E232" i="40"/>
  <c r="E233" i="40"/>
  <c r="E234" i="40"/>
  <c r="I216" i="40"/>
  <c r="I215" i="40"/>
  <c r="I217" i="40"/>
  <c r="I219" i="40"/>
  <c r="I221" i="40"/>
  <c r="I223" i="40"/>
  <c r="I225" i="40"/>
  <c r="I227" i="40"/>
  <c r="I229" i="40"/>
  <c r="I231" i="40"/>
  <c r="I233" i="40"/>
  <c r="L216" i="40"/>
  <c r="L218" i="40"/>
  <c r="L220" i="40"/>
  <c r="L222" i="40"/>
  <c r="L224" i="40"/>
  <c r="Z224" i="40"/>
  <c r="L226" i="40"/>
  <c r="L228" i="40"/>
  <c r="L230" i="40"/>
  <c r="L232" i="40"/>
  <c r="L234" i="40"/>
  <c r="P216" i="40"/>
  <c r="P218" i="40"/>
  <c r="P220" i="40"/>
  <c r="P222" i="40"/>
  <c r="P223" i="40"/>
  <c r="P224" i="40"/>
  <c r="P225" i="40"/>
  <c r="P226" i="40"/>
  <c r="P227" i="40"/>
  <c r="P228" i="40"/>
  <c r="P229" i="40"/>
  <c r="P230" i="40"/>
  <c r="P231" i="40"/>
  <c r="P232" i="40"/>
  <c r="P233" i="40"/>
  <c r="P234" i="40"/>
  <c r="S215" i="40"/>
  <c r="S216" i="40"/>
  <c r="S217" i="40"/>
  <c r="S218" i="40"/>
  <c r="S219" i="40"/>
  <c r="S220" i="40"/>
  <c r="S221" i="40"/>
  <c r="S222" i="40"/>
  <c r="S223" i="40"/>
  <c r="S224" i="40"/>
  <c r="S225" i="40"/>
  <c r="S226" i="40"/>
  <c r="S227" i="40"/>
  <c r="S228" i="40"/>
  <c r="S229" i="40"/>
  <c r="S230" i="40"/>
  <c r="S231" i="40"/>
  <c r="S232" i="40"/>
  <c r="S233" i="40"/>
  <c r="S234" i="40"/>
  <c r="Y215" i="40"/>
  <c r="Y216" i="40"/>
  <c r="Y217" i="40"/>
  <c r="Y218" i="40"/>
  <c r="Y219" i="40"/>
  <c r="Y220" i="40"/>
  <c r="Y221" i="40"/>
  <c r="Y222" i="40"/>
  <c r="Y223" i="40"/>
  <c r="Y224" i="40"/>
  <c r="Y225" i="40"/>
  <c r="Y226" i="40"/>
  <c r="Y227" i="40"/>
  <c r="Y228" i="40"/>
  <c r="Y229" i="40"/>
  <c r="Y230" i="40"/>
  <c r="Y231" i="40"/>
  <c r="Y232" i="40"/>
  <c r="Y233" i="40"/>
  <c r="Y234" i="40"/>
  <c r="AD236" i="40"/>
  <c r="B241" i="40"/>
  <c r="B242" i="40"/>
  <c r="B243" i="40"/>
  <c r="B244" i="40"/>
  <c r="B245" i="40"/>
  <c r="B246" i="40"/>
  <c r="B247" i="40"/>
  <c r="B248" i="40"/>
  <c r="B249" i="40"/>
  <c r="B250" i="40"/>
  <c r="B251" i="40"/>
  <c r="B252" i="40"/>
  <c r="B253" i="40"/>
  <c r="G253" i="40"/>
  <c r="B254" i="40"/>
  <c r="B255" i="40"/>
  <c r="B256" i="40"/>
  <c r="B257" i="40"/>
  <c r="B258" i="40"/>
  <c r="B259" i="40"/>
  <c r="B260" i="40"/>
  <c r="C241" i="40"/>
  <c r="C242" i="40"/>
  <c r="C243" i="40"/>
  <c r="C244" i="40"/>
  <c r="C245" i="40"/>
  <c r="C246" i="40"/>
  <c r="C247" i="40"/>
  <c r="C248" i="40"/>
  <c r="C249" i="40"/>
  <c r="C250" i="40"/>
  <c r="C251" i="40"/>
  <c r="C252" i="40"/>
  <c r="C253" i="40"/>
  <c r="C254" i="40"/>
  <c r="C255" i="40"/>
  <c r="C256" i="40"/>
  <c r="C257" i="40"/>
  <c r="C258" i="40"/>
  <c r="C259" i="40"/>
  <c r="C260" i="40"/>
  <c r="E241" i="40"/>
  <c r="E242" i="40"/>
  <c r="Z242" i="40"/>
  <c r="E243" i="40"/>
  <c r="E244" i="40"/>
  <c r="E245" i="40"/>
  <c r="E246" i="40"/>
  <c r="E247" i="40"/>
  <c r="E248" i="40"/>
  <c r="E249" i="40"/>
  <c r="E250" i="40"/>
  <c r="E251" i="40"/>
  <c r="E252" i="40"/>
  <c r="E253" i="40"/>
  <c r="E254" i="40"/>
  <c r="E255" i="40"/>
  <c r="E256" i="40"/>
  <c r="E257" i="40"/>
  <c r="E258" i="40"/>
  <c r="E259" i="40"/>
  <c r="E260" i="40"/>
  <c r="F241" i="40"/>
  <c r="F242" i="40"/>
  <c r="AA242" i="40"/>
  <c r="F243" i="40"/>
  <c r="F244" i="40"/>
  <c r="F245" i="40"/>
  <c r="F246" i="40"/>
  <c r="AA246" i="40"/>
  <c r="F247" i="40"/>
  <c r="F248" i="40"/>
  <c r="F249" i="40"/>
  <c r="F250" i="40"/>
  <c r="F251" i="40"/>
  <c r="F252" i="40"/>
  <c r="F253" i="40"/>
  <c r="F254" i="40"/>
  <c r="F255" i="40"/>
  <c r="F256" i="40"/>
  <c r="F257" i="40"/>
  <c r="F258" i="40"/>
  <c r="F259" i="40"/>
  <c r="F260" i="40"/>
  <c r="I242" i="40"/>
  <c r="I244" i="40"/>
  <c r="I248" i="40"/>
  <c r="I252" i="40"/>
  <c r="I256" i="40"/>
  <c r="I259" i="40"/>
  <c r="J242" i="40"/>
  <c r="J241" i="40"/>
  <c r="J243" i="40"/>
  <c r="J245" i="40"/>
  <c r="J247" i="40"/>
  <c r="J249" i="40"/>
  <c r="J251" i="40"/>
  <c r="J253" i="40"/>
  <c r="J255" i="40"/>
  <c r="J257" i="40"/>
  <c r="J259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M241" i="40"/>
  <c r="M242" i="40"/>
  <c r="M243" i="40"/>
  <c r="M244" i="40"/>
  <c r="M245" i="40"/>
  <c r="O245" i="40"/>
  <c r="M246" i="40"/>
  <c r="M247" i="40"/>
  <c r="M248" i="40"/>
  <c r="M249" i="40"/>
  <c r="M250" i="40"/>
  <c r="M251" i="40"/>
  <c r="M252" i="40"/>
  <c r="M253" i="40"/>
  <c r="M254" i="40"/>
  <c r="M255" i="40"/>
  <c r="M256" i="40"/>
  <c r="O256" i="40"/>
  <c r="M257" i="40"/>
  <c r="M258" i="40"/>
  <c r="M259" i="40"/>
  <c r="M260" i="40"/>
  <c r="P241" i="40"/>
  <c r="P242" i="40"/>
  <c r="P243" i="40"/>
  <c r="P240" i="40"/>
  <c r="P244" i="40"/>
  <c r="P245" i="40"/>
  <c r="P246" i="40"/>
  <c r="P247" i="40"/>
  <c r="P248" i="40"/>
  <c r="P249" i="40"/>
  <c r="P250" i="40"/>
  <c r="P251" i="40"/>
  <c r="P252" i="40"/>
  <c r="P253" i="40"/>
  <c r="P254" i="40"/>
  <c r="P255" i="40"/>
  <c r="P256" i="40"/>
  <c r="P257" i="40"/>
  <c r="P258" i="40"/>
  <c r="P259" i="40"/>
  <c r="P260" i="40"/>
  <c r="Q241" i="40"/>
  <c r="Q242" i="40"/>
  <c r="Q243" i="40"/>
  <c r="Q244" i="40"/>
  <c r="Q245" i="40"/>
  <c r="Q246" i="40"/>
  <c r="Q247" i="40"/>
  <c r="Q248" i="40"/>
  <c r="U248" i="40"/>
  <c r="Q249" i="40"/>
  <c r="Q250" i="40"/>
  <c r="Q251" i="40"/>
  <c r="Q252" i="40"/>
  <c r="Q253" i="40"/>
  <c r="Q254" i="40"/>
  <c r="Q255" i="40"/>
  <c r="Q256" i="40"/>
  <c r="Q257" i="40"/>
  <c r="Q258" i="40"/>
  <c r="Q259" i="40"/>
  <c r="Q260" i="40"/>
  <c r="S241" i="40"/>
  <c r="S242" i="40"/>
  <c r="S243" i="40"/>
  <c r="S244" i="40"/>
  <c r="S245" i="40"/>
  <c r="S246" i="40"/>
  <c r="S247" i="40"/>
  <c r="S248" i="40"/>
  <c r="S249" i="40"/>
  <c r="S250" i="40"/>
  <c r="S251" i="40"/>
  <c r="S252" i="40"/>
  <c r="S253" i="40"/>
  <c r="S254" i="40"/>
  <c r="S255" i="40"/>
  <c r="S256" i="40"/>
  <c r="S257" i="40"/>
  <c r="S258" i="40"/>
  <c r="S259" i="40"/>
  <c r="S260" i="40"/>
  <c r="T241" i="40"/>
  <c r="T242" i="40"/>
  <c r="T243" i="40"/>
  <c r="T244" i="40"/>
  <c r="T245" i="40"/>
  <c r="T246" i="40"/>
  <c r="T247" i="40"/>
  <c r="T248" i="40"/>
  <c r="T249" i="40"/>
  <c r="T250" i="40"/>
  <c r="T251" i="40"/>
  <c r="T252" i="40"/>
  <c r="AA252" i="40"/>
  <c r="T253" i="40"/>
  <c r="T254" i="40"/>
  <c r="T255" i="40"/>
  <c r="T256" i="40"/>
  <c r="T257" i="40"/>
  <c r="T258" i="40"/>
  <c r="T259" i="40"/>
  <c r="T260" i="40"/>
  <c r="AA260" i="40"/>
  <c r="X247" i="40"/>
  <c r="AA244" i="40"/>
  <c r="Y241" i="40"/>
  <c r="Y242" i="40"/>
  <c r="Y243" i="40"/>
  <c r="Y244" i="40"/>
  <c r="Y245" i="40"/>
  <c r="Y246" i="40"/>
  <c r="Y247" i="40"/>
  <c r="Y248" i="40"/>
  <c r="Y249" i="40"/>
  <c r="Y250" i="40"/>
  <c r="Y251" i="40"/>
  <c r="Y252" i="40"/>
  <c r="Y253" i="40"/>
  <c r="Y254" i="40"/>
  <c r="Y255" i="40"/>
  <c r="Y256" i="40"/>
  <c r="Y257" i="40"/>
  <c r="Y258" i="40"/>
  <c r="Y259" i="40"/>
  <c r="Y260" i="40"/>
  <c r="AD262" i="40"/>
  <c r="B267" i="40"/>
  <c r="B268" i="40"/>
  <c r="B269" i="40"/>
  <c r="B270" i="40"/>
  <c r="B271" i="40"/>
  <c r="B272" i="40"/>
  <c r="B273" i="40"/>
  <c r="B274" i="40"/>
  <c r="B275" i="40"/>
  <c r="B276" i="40"/>
  <c r="B277" i="40"/>
  <c r="B278" i="40"/>
  <c r="B279" i="40"/>
  <c r="B280" i="40"/>
  <c r="B281" i="40"/>
  <c r="B282" i="40"/>
  <c r="B283" i="40"/>
  <c r="B284" i="40"/>
  <c r="B285" i="40"/>
  <c r="B286" i="40"/>
  <c r="C267" i="40"/>
  <c r="C268" i="40"/>
  <c r="C269" i="40"/>
  <c r="C270" i="40"/>
  <c r="G270" i="40"/>
  <c r="C271" i="40"/>
  <c r="C272" i="40"/>
  <c r="C273" i="40"/>
  <c r="C274" i="40"/>
  <c r="C275" i="40"/>
  <c r="C276" i="40"/>
  <c r="C277" i="40"/>
  <c r="C278" i="40"/>
  <c r="C279" i="40"/>
  <c r="C280" i="40"/>
  <c r="C281" i="40"/>
  <c r="C282" i="40"/>
  <c r="C283" i="40"/>
  <c r="C284" i="40"/>
  <c r="C285" i="40"/>
  <c r="C286" i="40"/>
  <c r="G286" i="40"/>
  <c r="E267" i="40"/>
  <c r="E268" i="40"/>
  <c r="E269" i="40"/>
  <c r="E270" i="40"/>
  <c r="E271" i="40"/>
  <c r="E272" i="40"/>
  <c r="E273" i="40"/>
  <c r="E274" i="40"/>
  <c r="E275" i="40"/>
  <c r="E276" i="40"/>
  <c r="E277" i="40"/>
  <c r="E278" i="40"/>
  <c r="E279" i="40"/>
  <c r="E280" i="40"/>
  <c r="E281" i="40"/>
  <c r="E282" i="40"/>
  <c r="E283" i="40"/>
  <c r="E284" i="40"/>
  <c r="E285" i="40"/>
  <c r="E286" i="40"/>
  <c r="F267" i="40"/>
  <c r="F268" i="40"/>
  <c r="F269" i="40"/>
  <c r="F270" i="40"/>
  <c r="F271" i="40"/>
  <c r="F272" i="40"/>
  <c r="F273" i="40"/>
  <c r="F274" i="40"/>
  <c r="F275" i="40"/>
  <c r="F276" i="40"/>
  <c r="F277" i="40"/>
  <c r="F278" i="40"/>
  <c r="F279" i="40"/>
  <c r="F280" i="40"/>
  <c r="F281" i="40"/>
  <c r="F282" i="40"/>
  <c r="F283" i="40"/>
  <c r="F284" i="40"/>
  <c r="F285" i="40"/>
  <c r="F286" i="40"/>
  <c r="Y267" i="40"/>
  <c r="Y268" i="40"/>
  <c r="Y269" i="40"/>
  <c r="Y270" i="40"/>
  <c r="Y271" i="40"/>
  <c r="Y272" i="40"/>
  <c r="Y273" i="40"/>
  <c r="Y274" i="40"/>
  <c r="Y275" i="40"/>
  <c r="Y276" i="40"/>
  <c r="Y277" i="40"/>
  <c r="Y278" i="40"/>
  <c r="Y279" i="40"/>
  <c r="Y280" i="40"/>
  <c r="Y281" i="40"/>
  <c r="Y282" i="40"/>
  <c r="Y283" i="40"/>
  <c r="Y284" i="40"/>
  <c r="Y285" i="40"/>
  <c r="Y286" i="40"/>
  <c r="AD288" i="40"/>
  <c r="B293" i="40"/>
  <c r="B294" i="40"/>
  <c r="B295" i="40"/>
  <c r="B296" i="40"/>
  <c r="B297" i="40"/>
  <c r="B298" i="40"/>
  <c r="B299" i="40"/>
  <c r="B300" i="40"/>
  <c r="B301" i="40"/>
  <c r="B302" i="40"/>
  <c r="B303" i="40"/>
  <c r="B304" i="40"/>
  <c r="B305" i="40"/>
  <c r="B306" i="40"/>
  <c r="B307" i="40"/>
  <c r="B308" i="40"/>
  <c r="B309" i="40"/>
  <c r="B310" i="40"/>
  <c r="B311" i="40"/>
  <c r="B312" i="40"/>
  <c r="C293" i="40"/>
  <c r="C294" i="40"/>
  <c r="C295" i="40"/>
  <c r="C296" i="40"/>
  <c r="C297" i="40"/>
  <c r="C298" i="40"/>
  <c r="C299" i="40"/>
  <c r="C300" i="40"/>
  <c r="C301" i="40"/>
  <c r="C302" i="40"/>
  <c r="C303" i="40"/>
  <c r="C304" i="40"/>
  <c r="C305" i="40"/>
  <c r="C306" i="40"/>
  <c r="G306" i="40"/>
  <c r="C307" i="40"/>
  <c r="C308" i="40"/>
  <c r="C309" i="40"/>
  <c r="G309" i="40"/>
  <c r="C310" i="40"/>
  <c r="C311" i="40"/>
  <c r="C312" i="40"/>
  <c r="G312" i="40"/>
  <c r="E293" i="40"/>
  <c r="E294" i="40"/>
  <c r="E295" i="40"/>
  <c r="E296" i="40"/>
  <c r="E297" i="40"/>
  <c r="E298" i="40"/>
  <c r="E299" i="40"/>
  <c r="E300" i="40"/>
  <c r="E301" i="40"/>
  <c r="E302" i="40"/>
  <c r="E303" i="40"/>
  <c r="E304" i="40"/>
  <c r="E305" i="40"/>
  <c r="E306" i="40"/>
  <c r="E307" i="40"/>
  <c r="E308" i="40"/>
  <c r="E309" i="40"/>
  <c r="E310" i="40"/>
  <c r="E311" i="40"/>
  <c r="E312" i="40"/>
  <c r="F293" i="40"/>
  <c r="H293" i="40"/>
  <c r="F294" i="40"/>
  <c r="F295" i="40"/>
  <c r="F296" i="40"/>
  <c r="F297" i="40"/>
  <c r="F298" i="40"/>
  <c r="F299" i="40"/>
  <c r="F300" i="40"/>
  <c r="F301" i="40"/>
  <c r="F302" i="40"/>
  <c r="F303" i="40"/>
  <c r="F304" i="40"/>
  <c r="F305" i="40"/>
  <c r="F306" i="40"/>
  <c r="F307" i="40"/>
  <c r="F308" i="40"/>
  <c r="F309" i="40"/>
  <c r="H309" i="40"/>
  <c r="F310" i="40"/>
  <c r="F311" i="40"/>
  <c r="F312" i="40"/>
  <c r="Y293" i="40"/>
  <c r="Y294" i="40"/>
  <c r="Y295" i="40"/>
  <c r="Y296" i="40"/>
  <c r="Y297" i="40"/>
  <c r="Y298" i="40"/>
  <c r="Y299" i="40"/>
  <c r="Y300" i="40"/>
  <c r="Y301" i="40"/>
  <c r="Y302" i="40"/>
  <c r="Y303" i="40"/>
  <c r="Y304" i="40"/>
  <c r="Y305" i="40"/>
  <c r="Y306" i="40"/>
  <c r="Y307" i="40"/>
  <c r="Y308" i="40"/>
  <c r="Y309" i="40"/>
  <c r="Y310" i="40"/>
  <c r="Y311" i="40"/>
  <c r="Y312" i="40"/>
  <c r="AD314" i="40"/>
  <c r="B319" i="40"/>
  <c r="B320" i="40"/>
  <c r="B321" i="40"/>
  <c r="B322" i="40"/>
  <c r="B323" i="40"/>
  <c r="B324" i="40"/>
  <c r="B325" i="40"/>
  <c r="B326" i="40"/>
  <c r="B327" i="40"/>
  <c r="B328" i="40"/>
  <c r="B329" i="40"/>
  <c r="B330" i="40"/>
  <c r="B331" i="40"/>
  <c r="B332" i="40"/>
  <c r="B333" i="40"/>
  <c r="B334" i="40"/>
  <c r="B335" i="40"/>
  <c r="G335" i="40"/>
  <c r="B336" i="40"/>
  <c r="B337" i="40"/>
  <c r="B338" i="40"/>
  <c r="C319" i="40"/>
  <c r="C320" i="40"/>
  <c r="C321" i="40"/>
  <c r="C322" i="40"/>
  <c r="C323" i="40"/>
  <c r="C324" i="40"/>
  <c r="C325" i="40"/>
  <c r="C326" i="40"/>
  <c r="C327" i="40"/>
  <c r="C328" i="40"/>
  <c r="C329" i="40"/>
  <c r="C330" i="40"/>
  <c r="C331" i="40"/>
  <c r="G331" i="40"/>
  <c r="C332" i="40"/>
  <c r="C333" i="40"/>
  <c r="C334" i="40"/>
  <c r="C335" i="40"/>
  <c r="C336" i="40"/>
  <c r="C337" i="40"/>
  <c r="C338" i="40"/>
  <c r="E319" i="40"/>
  <c r="E320" i="40"/>
  <c r="E321" i="40"/>
  <c r="E322" i="40"/>
  <c r="E323" i="40"/>
  <c r="E324" i="40"/>
  <c r="E325" i="40"/>
  <c r="E326" i="40"/>
  <c r="E327" i="40"/>
  <c r="E328" i="40"/>
  <c r="E329" i="40"/>
  <c r="E330" i="40"/>
  <c r="E331" i="40"/>
  <c r="E332" i="40"/>
  <c r="E333" i="40"/>
  <c r="E334" i="40"/>
  <c r="E335" i="40"/>
  <c r="E336" i="40"/>
  <c r="E337" i="40"/>
  <c r="E338" i="40"/>
  <c r="F319" i="40"/>
  <c r="F320" i="40"/>
  <c r="F321" i="40"/>
  <c r="F322" i="40"/>
  <c r="F323" i="40"/>
  <c r="F324" i="40"/>
  <c r="F325" i="40"/>
  <c r="F326" i="40"/>
  <c r="F327" i="40"/>
  <c r="F328" i="40"/>
  <c r="F329" i="40"/>
  <c r="F330" i="40"/>
  <c r="F331" i="40"/>
  <c r="F332" i="40"/>
  <c r="F333" i="40"/>
  <c r="F334" i="40"/>
  <c r="F335" i="40"/>
  <c r="F336" i="40"/>
  <c r="F337" i="40"/>
  <c r="F338" i="40"/>
  <c r="Y319" i="40"/>
  <c r="Y320" i="40"/>
  <c r="Y321" i="40"/>
  <c r="Y322" i="40"/>
  <c r="Y323" i="40"/>
  <c r="Y324" i="40"/>
  <c r="Y325" i="40"/>
  <c r="Y326" i="40"/>
  <c r="Y327" i="40"/>
  <c r="Y328" i="40"/>
  <c r="Y329" i="40"/>
  <c r="Y330" i="40"/>
  <c r="Y331" i="40"/>
  <c r="Y332" i="40"/>
  <c r="Y333" i="40"/>
  <c r="Y334" i="40"/>
  <c r="Y335" i="40"/>
  <c r="Y336" i="40"/>
  <c r="Y337" i="40"/>
  <c r="Y338" i="40"/>
  <c r="AD340" i="40"/>
  <c r="B345" i="40"/>
  <c r="B346" i="40"/>
  <c r="B347" i="40"/>
  <c r="B348" i="40"/>
  <c r="B349" i="40"/>
  <c r="B350" i="40"/>
  <c r="B351" i="40"/>
  <c r="B352" i="40"/>
  <c r="B353" i="40"/>
  <c r="B354" i="40"/>
  <c r="B355" i="40"/>
  <c r="B356" i="40"/>
  <c r="B357" i="40"/>
  <c r="B358" i="40"/>
  <c r="B359" i="40"/>
  <c r="B360" i="40"/>
  <c r="B361" i="40"/>
  <c r="B362" i="40"/>
  <c r="B363" i="40"/>
  <c r="B364" i="40"/>
  <c r="C345" i="40"/>
  <c r="C346" i="40"/>
  <c r="C347" i="40"/>
  <c r="C348" i="40"/>
  <c r="C349" i="40"/>
  <c r="C350" i="40"/>
  <c r="G350" i="40"/>
  <c r="C351" i="40"/>
  <c r="G351" i="40"/>
  <c r="C352" i="40"/>
  <c r="C353" i="40"/>
  <c r="C354" i="40"/>
  <c r="C355" i="40"/>
  <c r="C356" i="40"/>
  <c r="C357" i="40"/>
  <c r="C358" i="40"/>
  <c r="C359" i="40"/>
  <c r="G359" i="40"/>
  <c r="C360" i="40"/>
  <c r="C361" i="40"/>
  <c r="C362" i="40"/>
  <c r="C363" i="40"/>
  <c r="C364" i="40"/>
  <c r="E345" i="40"/>
  <c r="E346" i="40"/>
  <c r="H346" i="40"/>
  <c r="E347" i="40"/>
  <c r="E348" i="40"/>
  <c r="E349" i="40"/>
  <c r="E350" i="40"/>
  <c r="E351" i="40"/>
  <c r="E352" i="40"/>
  <c r="E353" i="40"/>
  <c r="E354" i="40"/>
  <c r="E355" i="40"/>
  <c r="E356" i="40"/>
  <c r="E357" i="40"/>
  <c r="E358" i="40"/>
  <c r="E359" i="40"/>
  <c r="E360" i="40"/>
  <c r="E361" i="40"/>
  <c r="E362" i="40"/>
  <c r="E363" i="40"/>
  <c r="E364" i="40"/>
  <c r="F345" i="40"/>
  <c r="F346" i="40"/>
  <c r="F347" i="40"/>
  <c r="F348" i="40"/>
  <c r="F349" i="40"/>
  <c r="F350" i="40"/>
  <c r="H350" i="40"/>
  <c r="F351" i="40"/>
  <c r="F352" i="40"/>
  <c r="F353" i="40"/>
  <c r="F354" i="40"/>
  <c r="F355" i="40"/>
  <c r="F356" i="40"/>
  <c r="F357" i="40"/>
  <c r="F358" i="40"/>
  <c r="H358" i="40"/>
  <c r="F359" i="40"/>
  <c r="H359" i="40"/>
  <c r="F360" i="40"/>
  <c r="F361" i="40"/>
  <c r="F362" i="40"/>
  <c r="F363" i="40"/>
  <c r="F364" i="40"/>
  <c r="Y345" i="40"/>
  <c r="Y346" i="40"/>
  <c r="Y347" i="40"/>
  <c r="Y348" i="40"/>
  <c r="Y349" i="40"/>
  <c r="Y350" i="40"/>
  <c r="Y351" i="40"/>
  <c r="Y352" i="40"/>
  <c r="Y353" i="40"/>
  <c r="H354" i="40"/>
  <c r="Y354" i="40"/>
  <c r="Y355" i="40"/>
  <c r="Y356" i="40"/>
  <c r="Y357" i="40"/>
  <c r="Y358" i="40"/>
  <c r="Y359" i="40"/>
  <c r="Y360" i="40"/>
  <c r="Y361" i="40"/>
  <c r="Y362" i="40"/>
  <c r="Y363" i="40"/>
  <c r="Y364" i="40"/>
  <c r="AD366" i="40"/>
  <c r="B371" i="40"/>
  <c r="B372" i="40"/>
  <c r="B373" i="40"/>
  <c r="B374" i="40"/>
  <c r="B375" i="40"/>
  <c r="B376" i="40"/>
  <c r="B377" i="40"/>
  <c r="B378" i="40"/>
  <c r="B379" i="40"/>
  <c r="B380" i="40"/>
  <c r="B381" i="40"/>
  <c r="B382" i="40"/>
  <c r="B383" i="40"/>
  <c r="B384" i="40"/>
  <c r="B385" i="40"/>
  <c r="B386" i="40"/>
  <c r="B387" i="40"/>
  <c r="B388" i="40"/>
  <c r="B389" i="40"/>
  <c r="B390" i="40"/>
  <c r="C371" i="40"/>
  <c r="C372" i="40"/>
  <c r="C373" i="40"/>
  <c r="G373" i="40"/>
  <c r="C374" i="40"/>
  <c r="C375" i="40"/>
  <c r="C376" i="40"/>
  <c r="C377" i="40"/>
  <c r="C378" i="40"/>
  <c r="C379" i="40"/>
  <c r="C380" i="40"/>
  <c r="C381" i="40"/>
  <c r="C382" i="40"/>
  <c r="C383" i="40"/>
  <c r="C384" i="40"/>
  <c r="C385" i="40"/>
  <c r="C386" i="40"/>
  <c r="C387" i="40"/>
  <c r="C388" i="40"/>
  <c r="C389" i="40"/>
  <c r="C390" i="40"/>
  <c r="E371" i="40"/>
  <c r="E372" i="40"/>
  <c r="E373" i="40"/>
  <c r="E374" i="40"/>
  <c r="E375" i="40"/>
  <c r="E376" i="40"/>
  <c r="E377" i="40"/>
  <c r="E378" i="40"/>
  <c r="E379" i="40"/>
  <c r="E380" i="40"/>
  <c r="E381" i="40"/>
  <c r="E382" i="40"/>
  <c r="E383" i="40"/>
  <c r="E384" i="40"/>
  <c r="E385" i="40"/>
  <c r="E386" i="40"/>
  <c r="E387" i="40"/>
  <c r="E388" i="40"/>
  <c r="E389" i="40"/>
  <c r="E390" i="40"/>
  <c r="F371" i="40"/>
  <c r="F372" i="40"/>
  <c r="F373" i="40"/>
  <c r="F374" i="40"/>
  <c r="F375" i="40"/>
  <c r="F376" i="40"/>
  <c r="F377" i="40"/>
  <c r="F378" i="40"/>
  <c r="F379" i="40"/>
  <c r="F380" i="40"/>
  <c r="F381" i="40"/>
  <c r="F382" i="40"/>
  <c r="F383" i="40"/>
  <c r="F384" i="40"/>
  <c r="F385" i="40"/>
  <c r="F386" i="40"/>
  <c r="F387" i="40"/>
  <c r="F388" i="40"/>
  <c r="F389" i="40"/>
  <c r="F390" i="40"/>
  <c r="Y371" i="40"/>
  <c r="Y372" i="40"/>
  <c r="Y373" i="40"/>
  <c r="Y374" i="40"/>
  <c r="Y375" i="40"/>
  <c r="Y376" i="40"/>
  <c r="Y377" i="40"/>
  <c r="Y378" i="40"/>
  <c r="Y379" i="40"/>
  <c r="Y380" i="40"/>
  <c r="Y381" i="40"/>
  <c r="Y382" i="40"/>
  <c r="Y383" i="40"/>
  <c r="Y384" i="40"/>
  <c r="Y385" i="40"/>
  <c r="Y386" i="40"/>
  <c r="Y387" i="40"/>
  <c r="Y388" i="40"/>
  <c r="Y389" i="40"/>
  <c r="Y390" i="40"/>
  <c r="AD392" i="40"/>
  <c r="B397" i="40"/>
  <c r="B398" i="40"/>
  <c r="B399" i="40"/>
  <c r="B400" i="40"/>
  <c r="B401" i="40"/>
  <c r="B402" i="40"/>
  <c r="G402" i="40"/>
  <c r="B403" i="40"/>
  <c r="B404" i="40"/>
  <c r="B405" i="40"/>
  <c r="B406" i="40"/>
  <c r="B407" i="40"/>
  <c r="B408" i="40"/>
  <c r="B409" i="40"/>
  <c r="G409" i="40"/>
  <c r="B410" i="40"/>
  <c r="G410" i="40"/>
  <c r="B411" i="40"/>
  <c r="B412" i="40"/>
  <c r="B413" i="40"/>
  <c r="B414" i="40"/>
  <c r="B415" i="40"/>
  <c r="B416" i="40"/>
  <c r="C397" i="40"/>
  <c r="C398" i="40"/>
  <c r="C399" i="40"/>
  <c r="G399" i="40"/>
  <c r="C400" i="40"/>
  <c r="C401" i="40"/>
  <c r="C402" i="40"/>
  <c r="C403" i="40"/>
  <c r="C404" i="40"/>
  <c r="G404" i="40"/>
  <c r="C405" i="40"/>
  <c r="C406" i="40"/>
  <c r="C407" i="40"/>
  <c r="G407" i="40"/>
  <c r="C408" i="40"/>
  <c r="C409" i="40"/>
  <c r="C410" i="40"/>
  <c r="C411" i="40"/>
  <c r="C412" i="40"/>
  <c r="C413" i="40"/>
  <c r="C414" i="40"/>
  <c r="C415" i="40"/>
  <c r="G415" i="40"/>
  <c r="C416" i="40"/>
  <c r="E397" i="40"/>
  <c r="E398" i="40"/>
  <c r="E399" i="40"/>
  <c r="E400" i="40"/>
  <c r="E401" i="40"/>
  <c r="E402" i="40"/>
  <c r="E403" i="40"/>
  <c r="E404" i="40"/>
  <c r="E405" i="40"/>
  <c r="E406" i="40"/>
  <c r="E407" i="40"/>
  <c r="E408" i="40"/>
  <c r="E409" i="40"/>
  <c r="E410" i="40"/>
  <c r="H410" i="40"/>
  <c r="E411" i="40"/>
  <c r="E412" i="40"/>
  <c r="E413" i="40"/>
  <c r="E414" i="40"/>
  <c r="E415" i="40"/>
  <c r="E416" i="40"/>
  <c r="F397" i="40"/>
  <c r="F398" i="40"/>
  <c r="F399" i="40"/>
  <c r="F400" i="40"/>
  <c r="F401" i="40"/>
  <c r="F402" i="40"/>
  <c r="F403" i="40"/>
  <c r="F404" i="40"/>
  <c r="H404" i="40"/>
  <c r="F405" i="40"/>
  <c r="F406" i="40"/>
  <c r="H406" i="40"/>
  <c r="F407" i="40"/>
  <c r="H407" i="40"/>
  <c r="F408" i="40"/>
  <c r="F409" i="40"/>
  <c r="F410" i="40"/>
  <c r="F411" i="40"/>
  <c r="F412" i="40"/>
  <c r="H412" i="40"/>
  <c r="F413" i="40"/>
  <c r="F414" i="40"/>
  <c r="F415" i="40"/>
  <c r="F416" i="40"/>
  <c r="G408" i="40"/>
  <c r="Y397" i="40"/>
  <c r="Y398" i="40"/>
  <c r="Y399" i="40"/>
  <c r="Y400" i="40"/>
  <c r="Y401" i="40"/>
  <c r="Y402" i="40"/>
  <c r="Y403" i="40"/>
  <c r="Y404" i="40"/>
  <c r="Y405" i="40"/>
  <c r="Y406" i="40"/>
  <c r="Y407" i="40"/>
  <c r="Y408" i="40"/>
  <c r="Y409" i="40"/>
  <c r="Y410" i="40"/>
  <c r="Y411" i="40"/>
  <c r="Y412" i="40"/>
  <c r="Y413" i="40"/>
  <c r="Y414" i="40"/>
  <c r="Y415" i="40"/>
  <c r="Y416" i="40"/>
  <c r="AD418" i="40"/>
  <c r="B423" i="40"/>
  <c r="B424" i="40"/>
  <c r="B425" i="40"/>
  <c r="B426" i="40"/>
  <c r="B427" i="40"/>
  <c r="B428" i="40"/>
  <c r="B429" i="40"/>
  <c r="B430" i="40"/>
  <c r="B431" i="40"/>
  <c r="B432" i="40"/>
  <c r="B433" i="40"/>
  <c r="B434" i="40"/>
  <c r="B435" i="40"/>
  <c r="B436" i="40"/>
  <c r="B437" i="40"/>
  <c r="B438" i="40"/>
  <c r="B439" i="40"/>
  <c r="B440" i="40"/>
  <c r="B441" i="40"/>
  <c r="B442" i="40"/>
  <c r="C423" i="40"/>
  <c r="C424" i="40"/>
  <c r="C425" i="40"/>
  <c r="C426" i="40"/>
  <c r="C427" i="40"/>
  <c r="C428" i="40"/>
  <c r="C429" i="40"/>
  <c r="C430" i="40"/>
  <c r="C431" i="40"/>
  <c r="C432" i="40"/>
  <c r="C433" i="40"/>
  <c r="C434" i="40"/>
  <c r="C435" i="40"/>
  <c r="C436" i="40"/>
  <c r="C437" i="40"/>
  <c r="C438" i="40"/>
  <c r="C439" i="40"/>
  <c r="C440" i="40"/>
  <c r="C441" i="40"/>
  <c r="C442" i="40"/>
  <c r="E423" i="40"/>
  <c r="E424" i="40"/>
  <c r="E425" i="40"/>
  <c r="E426" i="40"/>
  <c r="E427" i="40"/>
  <c r="E428" i="40"/>
  <c r="E429" i="40"/>
  <c r="E430" i="40"/>
  <c r="E431" i="40"/>
  <c r="H431" i="40"/>
  <c r="E432" i="40"/>
  <c r="E433" i="40"/>
  <c r="E434" i="40"/>
  <c r="E435" i="40"/>
  <c r="E436" i="40"/>
  <c r="E437" i="40"/>
  <c r="E438" i="40"/>
  <c r="E439" i="40"/>
  <c r="E440" i="40"/>
  <c r="E441" i="40"/>
  <c r="E442" i="40"/>
  <c r="F423" i="40"/>
  <c r="F424" i="40"/>
  <c r="F425" i="40"/>
  <c r="F426" i="40"/>
  <c r="F427" i="40"/>
  <c r="H427" i="40"/>
  <c r="F428" i="40"/>
  <c r="F429" i="40"/>
  <c r="F430" i="40"/>
  <c r="F431" i="40"/>
  <c r="F432" i="40"/>
  <c r="F433" i="40"/>
  <c r="F434" i="40"/>
  <c r="F435" i="40"/>
  <c r="F436" i="40"/>
  <c r="F437" i="40"/>
  <c r="F438" i="40"/>
  <c r="F439" i="40"/>
  <c r="F440" i="40"/>
  <c r="F441" i="40"/>
  <c r="F442" i="40"/>
  <c r="Y423" i="40"/>
  <c r="H424" i="40"/>
  <c r="Y424" i="40"/>
  <c r="Y425" i="40"/>
  <c r="Y426" i="40"/>
  <c r="Y427" i="40"/>
  <c r="H428" i="40"/>
  <c r="Y428" i="40"/>
  <c r="H429" i="40"/>
  <c r="Y429" i="40"/>
  <c r="Y430" i="40"/>
  <c r="Y431" i="40"/>
  <c r="Y432" i="40"/>
  <c r="Y433" i="40"/>
  <c r="Y434" i="40"/>
  <c r="Y435" i="40"/>
  <c r="Y436" i="40"/>
  <c r="Y437" i="40"/>
  <c r="Y438" i="40"/>
  <c r="Y439" i="40"/>
  <c r="Y440" i="40"/>
  <c r="Y441" i="40"/>
  <c r="Y442" i="40"/>
  <c r="AD444" i="40"/>
  <c r="B449" i="40"/>
  <c r="B450" i="40"/>
  <c r="B451" i="40"/>
  <c r="B452" i="40"/>
  <c r="B453" i="40"/>
  <c r="B454" i="40"/>
  <c r="B455" i="40"/>
  <c r="B456" i="40"/>
  <c r="G456" i="40"/>
  <c r="B457" i="40"/>
  <c r="B458" i="40"/>
  <c r="B459" i="40"/>
  <c r="B460" i="40"/>
  <c r="B461" i="40"/>
  <c r="B462" i="40"/>
  <c r="B463" i="40"/>
  <c r="B464" i="40"/>
  <c r="B465" i="40"/>
  <c r="B466" i="40"/>
  <c r="B467" i="40"/>
  <c r="B468" i="40"/>
  <c r="C449" i="40"/>
  <c r="C450" i="40"/>
  <c r="G450" i="40"/>
  <c r="C451" i="40"/>
  <c r="G451" i="40"/>
  <c r="C452" i="40"/>
  <c r="G452" i="40"/>
  <c r="C453" i="40"/>
  <c r="G453" i="40"/>
  <c r="C454" i="40"/>
  <c r="C455" i="40"/>
  <c r="C456" i="40"/>
  <c r="C457" i="40"/>
  <c r="C458" i="40"/>
  <c r="C459" i="40"/>
  <c r="C460" i="40"/>
  <c r="C461" i="40"/>
  <c r="G461" i="40"/>
  <c r="C462" i="40"/>
  <c r="C463" i="40"/>
  <c r="G463" i="40"/>
  <c r="C464" i="40"/>
  <c r="C465" i="40"/>
  <c r="C466" i="40"/>
  <c r="C467" i="40"/>
  <c r="C468" i="40"/>
  <c r="G468" i="40"/>
  <c r="E449" i="40"/>
  <c r="E450" i="40"/>
  <c r="E451" i="40"/>
  <c r="E452" i="40"/>
  <c r="E453" i="40"/>
  <c r="E454" i="40"/>
  <c r="E455" i="40"/>
  <c r="E456" i="40"/>
  <c r="E457" i="40"/>
  <c r="E458" i="40"/>
  <c r="E459" i="40"/>
  <c r="E460" i="40"/>
  <c r="E461" i="40"/>
  <c r="E462" i="40"/>
  <c r="E463" i="40"/>
  <c r="E464" i="40"/>
  <c r="E465" i="40"/>
  <c r="E466" i="40"/>
  <c r="E467" i="40"/>
  <c r="E468" i="40"/>
  <c r="F449" i="40"/>
  <c r="F450" i="40"/>
  <c r="F451" i="40"/>
  <c r="F452" i="40"/>
  <c r="H452" i="40"/>
  <c r="F453" i="40"/>
  <c r="H453" i="40"/>
  <c r="F454" i="40"/>
  <c r="F455" i="40"/>
  <c r="F456" i="40"/>
  <c r="F457" i="40"/>
  <c r="F458" i="40"/>
  <c r="H458" i="40"/>
  <c r="F459" i="40"/>
  <c r="F460" i="40"/>
  <c r="H460" i="40"/>
  <c r="F461" i="40"/>
  <c r="H461" i="40"/>
  <c r="F462" i="40"/>
  <c r="F463" i="40"/>
  <c r="F464" i="40"/>
  <c r="F465" i="40"/>
  <c r="F466" i="40"/>
  <c r="F467" i="40"/>
  <c r="F468" i="40"/>
  <c r="H468" i="40"/>
  <c r="G449" i="40"/>
  <c r="G462" i="40"/>
  <c r="G464" i="40"/>
  <c r="G465" i="40"/>
  <c r="Y449" i="40"/>
  <c r="Y450" i="40"/>
  <c r="Y451" i="40"/>
  <c r="Y452" i="40"/>
  <c r="Y453" i="40"/>
  <c r="Y454" i="40"/>
  <c r="Y455" i="40"/>
  <c r="Y456" i="40"/>
  <c r="Y457" i="40"/>
  <c r="Y458" i="40"/>
  <c r="Y459" i="40"/>
  <c r="Y460" i="40"/>
  <c r="Y461" i="40"/>
  <c r="H462" i="40"/>
  <c r="Y462" i="40"/>
  <c r="Y463" i="40"/>
  <c r="Y464" i="40"/>
  <c r="Y465" i="40"/>
  <c r="Y466" i="40"/>
  <c r="Y467" i="40"/>
  <c r="Y468" i="40"/>
  <c r="AD470" i="40"/>
  <c r="B475" i="40"/>
  <c r="B476" i="40"/>
  <c r="B477" i="40"/>
  <c r="B478" i="40"/>
  <c r="B479" i="40"/>
  <c r="B480" i="40"/>
  <c r="B481" i="40"/>
  <c r="B482" i="40"/>
  <c r="B483" i="40"/>
  <c r="B484" i="40"/>
  <c r="B485" i="40"/>
  <c r="B486" i="40"/>
  <c r="B487" i="40"/>
  <c r="B488" i="40"/>
  <c r="B489" i="40"/>
  <c r="B490" i="40"/>
  <c r="B491" i="40"/>
  <c r="G491" i="40"/>
  <c r="B492" i="40"/>
  <c r="B493" i="40"/>
  <c r="B494" i="40"/>
  <c r="C475" i="40"/>
  <c r="C476" i="40"/>
  <c r="C477" i="40"/>
  <c r="C478" i="40"/>
  <c r="G478" i="40"/>
  <c r="C479" i="40"/>
  <c r="G479" i="40"/>
  <c r="C480" i="40"/>
  <c r="C481" i="40"/>
  <c r="G481" i="40"/>
  <c r="C482" i="40"/>
  <c r="C483" i="40"/>
  <c r="C484" i="40"/>
  <c r="C485" i="40"/>
  <c r="C486" i="40"/>
  <c r="G486" i="40"/>
  <c r="C487" i="40"/>
  <c r="G487" i="40"/>
  <c r="C488" i="40"/>
  <c r="C489" i="40"/>
  <c r="C490" i="40"/>
  <c r="C491" i="40"/>
  <c r="C492" i="40"/>
  <c r="C493" i="40"/>
  <c r="C494" i="40"/>
  <c r="E475" i="40"/>
  <c r="H475" i="40"/>
  <c r="E476" i="40"/>
  <c r="E477" i="40"/>
  <c r="E478" i="40"/>
  <c r="E479" i="40"/>
  <c r="E480" i="40"/>
  <c r="E481" i="40"/>
  <c r="E482" i="40"/>
  <c r="E483" i="40"/>
  <c r="E484" i="40"/>
  <c r="E485" i="40"/>
  <c r="E486" i="40"/>
  <c r="E487" i="40"/>
  <c r="E488" i="40"/>
  <c r="E489" i="40"/>
  <c r="E490" i="40"/>
  <c r="E491" i="40"/>
  <c r="E492" i="40"/>
  <c r="E493" i="40"/>
  <c r="E494" i="40"/>
  <c r="F475" i="40"/>
  <c r="F476" i="40"/>
  <c r="F477" i="40"/>
  <c r="F478" i="40"/>
  <c r="F479" i="40"/>
  <c r="H479" i="40"/>
  <c r="F480" i="40"/>
  <c r="F481" i="40"/>
  <c r="F482" i="40"/>
  <c r="F483" i="40"/>
  <c r="F484" i="40"/>
  <c r="F485" i="40"/>
  <c r="F486" i="40"/>
  <c r="F487" i="40"/>
  <c r="F488" i="40"/>
  <c r="F489" i="40"/>
  <c r="F490" i="40"/>
  <c r="F491" i="40"/>
  <c r="F492" i="40"/>
  <c r="H492" i="40"/>
  <c r="F493" i="40"/>
  <c r="F494" i="40"/>
  <c r="G475" i="40"/>
  <c r="G489" i="40"/>
  <c r="Y475" i="40"/>
  <c r="Y476" i="40"/>
  <c r="Y477" i="40"/>
  <c r="Y478" i="40"/>
  <c r="Y479" i="40"/>
  <c r="Y480" i="40"/>
  <c r="Y481" i="40"/>
  <c r="Y482" i="40"/>
  <c r="Y483" i="40"/>
  <c r="Y484" i="40"/>
  <c r="Y485" i="40"/>
  <c r="Y486" i="40"/>
  <c r="Y487" i="40"/>
  <c r="H488" i="40"/>
  <c r="Y488" i="40"/>
  <c r="Y489" i="40"/>
  <c r="Y490" i="40"/>
  <c r="Y491" i="40"/>
  <c r="Y492" i="40"/>
  <c r="Y493" i="40"/>
  <c r="Y494" i="40"/>
  <c r="AD496" i="40"/>
  <c r="B501" i="40"/>
  <c r="B502" i="40"/>
  <c r="B503" i="40"/>
  <c r="B504" i="40"/>
  <c r="B505" i="40"/>
  <c r="B506" i="40"/>
  <c r="B507" i="40"/>
  <c r="B508" i="40"/>
  <c r="B509" i="40"/>
  <c r="B510" i="40"/>
  <c r="B511" i="40"/>
  <c r="B512" i="40"/>
  <c r="B513" i="40"/>
  <c r="B514" i="40"/>
  <c r="B515" i="40"/>
  <c r="B516" i="40"/>
  <c r="B517" i="40"/>
  <c r="B518" i="40"/>
  <c r="B519" i="40"/>
  <c r="B520" i="40"/>
  <c r="C501" i="40"/>
  <c r="C502" i="40"/>
  <c r="C503" i="40"/>
  <c r="C504" i="40"/>
  <c r="C505" i="40"/>
  <c r="C506" i="40"/>
  <c r="C507" i="40"/>
  <c r="C508" i="40"/>
  <c r="G508" i="40"/>
  <c r="C509" i="40"/>
  <c r="C510" i="40"/>
  <c r="C511" i="40"/>
  <c r="C512" i="40"/>
  <c r="C513" i="40"/>
  <c r="C514" i="40"/>
  <c r="C515" i="40"/>
  <c r="C516" i="40"/>
  <c r="C517" i="40"/>
  <c r="C518" i="40"/>
  <c r="C519" i="40"/>
  <c r="C520" i="40"/>
  <c r="E501" i="40"/>
  <c r="E502" i="40"/>
  <c r="E503" i="40"/>
  <c r="E504" i="40"/>
  <c r="E505" i="40"/>
  <c r="E506" i="40"/>
  <c r="E507" i="40"/>
  <c r="E508" i="40"/>
  <c r="E509" i="40"/>
  <c r="E510" i="40"/>
  <c r="E511" i="40"/>
  <c r="E512" i="40"/>
  <c r="E513" i="40"/>
  <c r="E514" i="40"/>
  <c r="E515" i="40"/>
  <c r="E516" i="40"/>
  <c r="E517" i="40"/>
  <c r="E518" i="40"/>
  <c r="E519" i="40"/>
  <c r="E520" i="40"/>
  <c r="F501" i="40"/>
  <c r="F502" i="40"/>
  <c r="F503" i="40"/>
  <c r="F504" i="40"/>
  <c r="F505" i="40"/>
  <c r="F506" i="40"/>
  <c r="F507" i="40"/>
  <c r="F508" i="40"/>
  <c r="H508" i="40"/>
  <c r="F509" i="40"/>
  <c r="F510" i="40"/>
  <c r="F511" i="40"/>
  <c r="F512" i="40"/>
  <c r="F513" i="40"/>
  <c r="F514" i="40"/>
  <c r="F515" i="40"/>
  <c r="F516" i="40"/>
  <c r="F517" i="40"/>
  <c r="F518" i="40"/>
  <c r="F519" i="40"/>
  <c r="F520" i="40"/>
  <c r="G516" i="40"/>
  <c r="Y501" i="40"/>
  <c r="Y502" i="40"/>
  <c r="Y503" i="40"/>
  <c r="Y504" i="40"/>
  <c r="Y505" i="40"/>
  <c r="Y506" i="40"/>
  <c r="Y507" i="40"/>
  <c r="Y508" i="40"/>
  <c r="Y509" i="40"/>
  <c r="Y510" i="40"/>
  <c r="Y511" i="40"/>
  <c r="Y512" i="40"/>
  <c r="Y513" i="40"/>
  <c r="Y514" i="40"/>
  <c r="Y515" i="40"/>
  <c r="Y516" i="40"/>
  <c r="Y517" i="40"/>
  <c r="Y518" i="40"/>
  <c r="Y519" i="40"/>
  <c r="Y520" i="40"/>
  <c r="AD522" i="40"/>
  <c r="B527" i="40"/>
  <c r="B528" i="40"/>
  <c r="B529" i="40"/>
  <c r="B530" i="40"/>
  <c r="B531" i="40"/>
  <c r="B532" i="40"/>
  <c r="B533" i="40"/>
  <c r="B534" i="40"/>
  <c r="B535" i="40"/>
  <c r="B536" i="40"/>
  <c r="B537" i="40"/>
  <c r="B538" i="40"/>
  <c r="B539" i="40"/>
  <c r="B540" i="40"/>
  <c r="B541" i="40"/>
  <c r="B542" i="40"/>
  <c r="B543" i="40"/>
  <c r="B544" i="40"/>
  <c r="B545" i="40"/>
  <c r="B546" i="40"/>
  <c r="C527" i="40"/>
  <c r="C528" i="40"/>
  <c r="C529" i="40"/>
  <c r="C530" i="40"/>
  <c r="C531" i="40"/>
  <c r="C532" i="40"/>
  <c r="C533" i="40"/>
  <c r="C534" i="40"/>
  <c r="C535" i="40"/>
  <c r="C536" i="40"/>
  <c r="C537" i="40"/>
  <c r="G537" i="40"/>
  <c r="C538" i="40"/>
  <c r="C539" i="40"/>
  <c r="C540" i="40"/>
  <c r="C541" i="40"/>
  <c r="G541" i="40"/>
  <c r="C542" i="40"/>
  <c r="C543" i="40"/>
  <c r="G543" i="40"/>
  <c r="C544" i="40"/>
  <c r="C545" i="40"/>
  <c r="C546" i="40"/>
  <c r="E527" i="40"/>
  <c r="E528" i="40"/>
  <c r="E529" i="40"/>
  <c r="E530" i="40"/>
  <c r="E531" i="40"/>
  <c r="E532" i="40"/>
  <c r="E533" i="40"/>
  <c r="E534" i="40"/>
  <c r="E535" i="40"/>
  <c r="E536" i="40"/>
  <c r="E537" i="40"/>
  <c r="E538" i="40"/>
  <c r="E539" i="40"/>
  <c r="E540" i="40"/>
  <c r="E541" i="40"/>
  <c r="E542" i="40"/>
  <c r="E543" i="40"/>
  <c r="E544" i="40"/>
  <c r="E545" i="40"/>
  <c r="E546" i="40"/>
  <c r="F527" i="40"/>
  <c r="H527" i="40"/>
  <c r="F528" i="40"/>
  <c r="F529" i="40"/>
  <c r="F530" i="40"/>
  <c r="F531" i="40"/>
  <c r="F532" i="40"/>
  <c r="F533" i="40"/>
  <c r="F534" i="40"/>
  <c r="F535" i="40"/>
  <c r="H535" i="40"/>
  <c r="F536" i="40"/>
  <c r="F537" i="40"/>
  <c r="F538" i="40"/>
  <c r="F539" i="40"/>
  <c r="F540" i="40"/>
  <c r="F541" i="40"/>
  <c r="F542" i="40"/>
  <c r="F543" i="40"/>
  <c r="H543" i="40"/>
  <c r="F544" i="40"/>
  <c r="F545" i="40"/>
  <c r="F546" i="40"/>
  <c r="Y527" i="40"/>
  <c r="H528" i="40"/>
  <c r="Y528" i="40"/>
  <c r="Y529" i="40"/>
  <c r="Y530" i="40"/>
  <c r="Y531" i="40"/>
  <c r="Y532" i="40"/>
  <c r="Y533" i="40"/>
  <c r="Y534" i="40"/>
  <c r="Y535" i="40"/>
  <c r="Y536" i="40"/>
  <c r="Y537" i="40"/>
  <c r="Y538" i="40"/>
  <c r="Y539" i="40"/>
  <c r="Y540" i="40"/>
  <c r="Y541" i="40"/>
  <c r="Y542" i="40"/>
  <c r="Y543" i="40"/>
  <c r="Y544" i="40"/>
  <c r="Y545" i="40"/>
  <c r="Y546" i="40"/>
  <c r="AD548" i="40"/>
  <c r="B553" i="40"/>
  <c r="B554" i="40"/>
  <c r="B555" i="40"/>
  <c r="B556" i="40"/>
  <c r="B557" i="40"/>
  <c r="B558" i="40"/>
  <c r="B559" i="40"/>
  <c r="B560" i="40"/>
  <c r="B561" i="40"/>
  <c r="B562" i="40"/>
  <c r="B563" i="40"/>
  <c r="B564" i="40"/>
  <c r="B565" i="40"/>
  <c r="B566" i="40"/>
  <c r="B567" i="40"/>
  <c r="B568" i="40"/>
  <c r="B569" i="40"/>
  <c r="B570" i="40"/>
  <c r="B571" i="40"/>
  <c r="B572" i="40"/>
  <c r="C553" i="40"/>
  <c r="C554" i="40"/>
  <c r="C555" i="40"/>
  <c r="G555" i="40"/>
  <c r="C556" i="40"/>
  <c r="C557" i="40"/>
  <c r="C558" i="40"/>
  <c r="C559" i="40"/>
  <c r="C560" i="40"/>
  <c r="C561" i="40"/>
  <c r="C562" i="40"/>
  <c r="C563" i="40"/>
  <c r="C564" i="40"/>
  <c r="C565" i="40"/>
  <c r="C566" i="40"/>
  <c r="C567" i="40"/>
  <c r="C568" i="40"/>
  <c r="C569" i="40"/>
  <c r="C570" i="40"/>
  <c r="C571" i="40"/>
  <c r="G571" i="40"/>
  <c r="C572" i="40"/>
  <c r="E553" i="40"/>
  <c r="E554" i="40"/>
  <c r="E555" i="40"/>
  <c r="E556" i="40"/>
  <c r="E557" i="40"/>
  <c r="E558" i="40"/>
  <c r="E559" i="40"/>
  <c r="E560" i="40"/>
  <c r="E561" i="40"/>
  <c r="E562" i="40"/>
  <c r="E563" i="40"/>
  <c r="E564" i="40"/>
  <c r="E565" i="40"/>
  <c r="E566" i="40"/>
  <c r="E567" i="40"/>
  <c r="E568" i="40"/>
  <c r="E569" i="40"/>
  <c r="E570" i="40"/>
  <c r="E571" i="40"/>
  <c r="E572" i="40"/>
  <c r="F553" i="40"/>
  <c r="F554" i="40"/>
  <c r="F555" i="40"/>
  <c r="F556" i="40"/>
  <c r="F557" i="40"/>
  <c r="F558" i="40"/>
  <c r="F559" i="40"/>
  <c r="F560" i="40"/>
  <c r="F561" i="40"/>
  <c r="F562" i="40"/>
  <c r="F563" i="40"/>
  <c r="F564" i="40"/>
  <c r="F565" i="40"/>
  <c r="F566" i="40"/>
  <c r="F567" i="40"/>
  <c r="F568" i="40"/>
  <c r="F569" i="40"/>
  <c r="F570" i="40"/>
  <c r="F571" i="40"/>
  <c r="F572" i="40"/>
  <c r="G553" i="40"/>
  <c r="Y553" i="40"/>
  <c r="Y554" i="40"/>
  <c r="Y555" i="40"/>
  <c r="Y556" i="40"/>
  <c r="Y557" i="40"/>
  <c r="Y558" i="40"/>
  <c r="Y559" i="40"/>
  <c r="Y560" i="40"/>
  <c r="Y561" i="40"/>
  <c r="Y562" i="40"/>
  <c r="Y563" i="40"/>
  <c r="Y564" i="40"/>
  <c r="Y565" i="40"/>
  <c r="Y566" i="40"/>
  <c r="Y567" i="40"/>
  <c r="Y568" i="40"/>
  <c r="Y569" i="40"/>
  <c r="Y570" i="40"/>
  <c r="Y571" i="40"/>
  <c r="Y572" i="40"/>
  <c r="K7" i="83"/>
  <c r="T7" i="83"/>
  <c r="U7" i="83"/>
  <c r="AL7" i="83"/>
  <c r="AM7" i="83"/>
  <c r="AN7" i="83"/>
  <c r="K8" i="83"/>
  <c r="T8" i="83"/>
  <c r="U8" i="83"/>
  <c r="AL8" i="83"/>
  <c r="AM8" i="83"/>
  <c r="AN8" i="83"/>
  <c r="K9" i="83"/>
  <c r="T9" i="83"/>
  <c r="U9" i="83"/>
  <c r="K10" i="83"/>
  <c r="T10" i="83"/>
  <c r="U10" i="83"/>
  <c r="K11" i="83"/>
  <c r="T11" i="83"/>
  <c r="U11" i="83"/>
  <c r="AL11" i="83"/>
  <c r="AM11" i="83"/>
  <c r="AN11" i="83"/>
  <c r="K12" i="83"/>
  <c r="T12" i="83"/>
  <c r="U12" i="83"/>
  <c r="K13" i="83"/>
  <c r="T13" i="83"/>
  <c r="U13" i="83"/>
  <c r="K14" i="83"/>
  <c r="T14" i="83"/>
  <c r="U14" i="83"/>
  <c r="AL14" i="83"/>
  <c r="AM14" i="83"/>
  <c r="AN14" i="83"/>
  <c r="K15" i="83"/>
  <c r="T15" i="83"/>
  <c r="U15" i="83"/>
  <c r="AL15" i="83"/>
  <c r="AM15" i="83"/>
  <c r="AN15" i="83"/>
  <c r="K16" i="83"/>
  <c r="T16" i="83"/>
  <c r="U16" i="83"/>
  <c r="AL16" i="83"/>
  <c r="AM16" i="83"/>
  <c r="AN16" i="83"/>
  <c r="K17" i="83"/>
  <c r="T17" i="83"/>
  <c r="U17" i="83"/>
  <c r="AL17" i="83"/>
  <c r="AM17" i="83"/>
  <c r="AN17" i="83"/>
  <c r="K18" i="83"/>
  <c r="T18" i="83"/>
  <c r="U18" i="83"/>
  <c r="AL18" i="83"/>
  <c r="AM18" i="83"/>
  <c r="AN18" i="83"/>
  <c r="K19" i="83"/>
  <c r="T19" i="83"/>
  <c r="U19" i="83"/>
  <c r="AL19" i="83"/>
  <c r="AM19" i="83"/>
  <c r="AN19" i="83"/>
  <c r="K20" i="83"/>
  <c r="T20" i="83"/>
  <c r="U20" i="83"/>
  <c r="AL20" i="83"/>
  <c r="AM20" i="83"/>
  <c r="AN20" i="83"/>
  <c r="K21" i="83"/>
  <c r="T21" i="83"/>
  <c r="U21" i="83"/>
  <c r="AL21" i="83"/>
  <c r="AM21" i="83"/>
  <c r="AN21" i="83"/>
  <c r="K22" i="83"/>
  <c r="T22" i="83"/>
  <c r="U22" i="83"/>
  <c r="AL22" i="83"/>
  <c r="AM22" i="83"/>
  <c r="AN22" i="83"/>
  <c r="K23" i="83"/>
  <c r="T23" i="83"/>
  <c r="U23" i="83"/>
  <c r="AM23" i="83"/>
  <c r="AN23" i="83"/>
  <c r="K24" i="83"/>
  <c r="T24" i="83"/>
  <c r="U24" i="83"/>
  <c r="AL24" i="83"/>
  <c r="AM24" i="83"/>
  <c r="AN24" i="83"/>
  <c r="K25" i="83"/>
  <c r="T25" i="83"/>
  <c r="U25" i="83"/>
  <c r="AL25" i="83"/>
  <c r="AM25" i="83"/>
  <c r="AN25" i="83"/>
  <c r="K26" i="83"/>
  <c r="T26" i="83"/>
  <c r="U26" i="83"/>
  <c r="AL26" i="83"/>
  <c r="AM26" i="83"/>
  <c r="AN26" i="83"/>
  <c r="K27" i="83"/>
  <c r="T27" i="83"/>
  <c r="U27" i="83"/>
  <c r="AL27" i="83"/>
  <c r="AM27" i="83"/>
  <c r="AN27" i="83"/>
  <c r="K28" i="83"/>
  <c r="T28" i="83"/>
  <c r="U28" i="83"/>
  <c r="AL28" i="83"/>
  <c r="AM28" i="83"/>
  <c r="AN28" i="83"/>
  <c r="K29" i="83"/>
  <c r="T29" i="83"/>
  <c r="U29" i="83"/>
  <c r="AM29" i="83"/>
  <c r="AN29" i="83"/>
  <c r="K30" i="83"/>
  <c r="T30" i="83"/>
  <c r="U30" i="83"/>
  <c r="AM30" i="83"/>
  <c r="AN30" i="83"/>
  <c r="K31" i="83"/>
  <c r="T31" i="83"/>
  <c r="U31" i="83"/>
  <c r="AM31" i="83"/>
  <c r="AN31" i="83"/>
  <c r="K32" i="83"/>
  <c r="T32" i="83"/>
  <c r="U32" i="83"/>
  <c r="AL32" i="83"/>
  <c r="AM32" i="83"/>
  <c r="AN32" i="83"/>
  <c r="K33" i="83"/>
  <c r="T33" i="83"/>
  <c r="U33" i="83"/>
  <c r="AM33" i="83"/>
  <c r="AN33" i="83"/>
  <c r="K34" i="83"/>
  <c r="T34" i="83"/>
  <c r="U34" i="83"/>
  <c r="AL34" i="83"/>
  <c r="AM34" i="83"/>
  <c r="AN34" i="83"/>
  <c r="K35" i="83"/>
  <c r="T35" i="83"/>
  <c r="U35" i="83"/>
  <c r="AL35" i="83"/>
  <c r="AM35" i="83"/>
  <c r="AN35" i="83"/>
  <c r="K36" i="83"/>
  <c r="T36" i="83"/>
  <c r="U36" i="83"/>
  <c r="AL36" i="83"/>
  <c r="AM36" i="83"/>
  <c r="AN36" i="83"/>
  <c r="K37" i="83"/>
  <c r="T37" i="83"/>
  <c r="U37" i="83"/>
  <c r="AL37" i="83"/>
  <c r="AM37" i="83"/>
  <c r="AN37" i="83"/>
  <c r="K38" i="83"/>
  <c r="T38" i="83"/>
  <c r="U38" i="83"/>
  <c r="AL38" i="83"/>
  <c r="AM38" i="83"/>
  <c r="AN38" i="83"/>
  <c r="K39" i="83"/>
  <c r="T39" i="83"/>
  <c r="U39" i="83"/>
  <c r="AL39" i="83"/>
  <c r="AM39" i="83"/>
  <c r="AN39" i="83"/>
  <c r="K40" i="83"/>
  <c r="T40" i="83"/>
  <c r="U40" i="83"/>
  <c r="AL40" i="83"/>
  <c r="AM40" i="83"/>
  <c r="AN40" i="83"/>
  <c r="K41" i="83"/>
  <c r="T41" i="83"/>
  <c r="U41" i="83"/>
  <c r="AL41" i="83"/>
  <c r="AM41" i="83"/>
  <c r="AN41" i="83"/>
  <c r="K42" i="83"/>
  <c r="T42" i="83"/>
  <c r="U42" i="83"/>
  <c r="AL42" i="83"/>
  <c r="AM42" i="83"/>
  <c r="AN42" i="83"/>
  <c r="K43" i="83"/>
  <c r="T43" i="83"/>
  <c r="U43" i="83"/>
  <c r="AL43" i="83"/>
  <c r="AM43" i="83"/>
  <c r="AN43" i="83"/>
  <c r="K44" i="83"/>
  <c r="T44" i="83"/>
  <c r="U44" i="83"/>
  <c r="AL44" i="83"/>
  <c r="AM44" i="83"/>
  <c r="AN44" i="83"/>
  <c r="K45" i="83"/>
  <c r="T45" i="83"/>
  <c r="U45" i="83"/>
  <c r="AL45" i="83"/>
  <c r="AM45" i="83"/>
  <c r="AN45" i="83"/>
  <c r="K46" i="83"/>
  <c r="T46" i="83"/>
  <c r="U46" i="83"/>
  <c r="AL46" i="83"/>
  <c r="AM46" i="83"/>
  <c r="AN46" i="83"/>
  <c r="K47" i="83"/>
  <c r="T47" i="83"/>
  <c r="U47" i="83"/>
  <c r="AL47" i="83"/>
  <c r="AM47" i="83"/>
  <c r="AN47" i="83"/>
  <c r="K48" i="83"/>
  <c r="T48" i="83"/>
  <c r="U48" i="83"/>
  <c r="AL48" i="83"/>
  <c r="AM48" i="83"/>
  <c r="AN48" i="83"/>
  <c r="K49" i="83"/>
  <c r="T49" i="83"/>
  <c r="U49" i="83"/>
  <c r="AL49" i="83"/>
  <c r="AM49" i="83"/>
  <c r="AN49" i="83"/>
  <c r="K50" i="83"/>
  <c r="T50" i="83"/>
  <c r="U50" i="83"/>
  <c r="AM50" i="83"/>
  <c r="AN50" i="83"/>
  <c r="K51" i="83"/>
  <c r="T51" i="83"/>
  <c r="U51" i="83"/>
  <c r="AM51" i="83"/>
  <c r="AN51" i="83"/>
  <c r="K52" i="83"/>
  <c r="T52" i="83"/>
  <c r="U52" i="83"/>
  <c r="AM52" i="83"/>
  <c r="AN52" i="83"/>
  <c r="K53" i="83"/>
  <c r="T53" i="83"/>
  <c r="U53" i="83"/>
  <c r="AL53" i="83"/>
  <c r="AM53" i="83"/>
  <c r="AN53" i="83"/>
  <c r="K54" i="83"/>
  <c r="T54" i="83"/>
  <c r="U54" i="83"/>
  <c r="AL54" i="83"/>
  <c r="AM54" i="83"/>
  <c r="AN54" i="83"/>
  <c r="K55" i="83"/>
  <c r="T55" i="83"/>
  <c r="U55" i="83"/>
  <c r="AL55" i="83"/>
  <c r="AM55" i="83"/>
  <c r="AN55" i="83"/>
  <c r="K56" i="83"/>
  <c r="T56" i="83"/>
  <c r="U56" i="83"/>
  <c r="AL56" i="83"/>
  <c r="AM56" i="83"/>
  <c r="AN56" i="83"/>
  <c r="K57" i="83"/>
  <c r="T57" i="83"/>
  <c r="U57" i="83"/>
  <c r="AL57" i="83"/>
  <c r="AM57" i="83"/>
  <c r="AN57" i="83"/>
  <c r="K58" i="83"/>
  <c r="T58" i="83"/>
  <c r="U58" i="83"/>
  <c r="AL58" i="83"/>
  <c r="AM58" i="83"/>
  <c r="AN58" i="83"/>
  <c r="K59" i="83"/>
  <c r="T59" i="83"/>
  <c r="U59" i="83"/>
  <c r="AL59" i="83"/>
  <c r="AM59" i="83"/>
  <c r="AN59" i="83"/>
  <c r="K60" i="83"/>
  <c r="T60" i="83"/>
  <c r="U60" i="83"/>
  <c r="AL60" i="83"/>
  <c r="AM60" i="83"/>
  <c r="AN60" i="83"/>
  <c r="K61" i="83"/>
  <c r="T61" i="83"/>
  <c r="U61" i="83"/>
  <c r="AL61" i="83"/>
  <c r="AM61" i="83"/>
  <c r="AN61" i="83"/>
  <c r="K62" i="83"/>
  <c r="T62" i="83"/>
  <c r="U62" i="83"/>
  <c r="AL62" i="83"/>
  <c r="AM62" i="83"/>
  <c r="AN62" i="83"/>
  <c r="K63" i="83"/>
  <c r="T63" i="83"/>
  <c r="U63" i="83"/>
  <c r="AL63" i="83"/>
  <c r="AM63" i="83"/>
  <c r="AN63" i="83"/>
  <c r="K64" i="83"/>
  <c r="T64" i="83"/>
  <c r="U64" i="83"/>
  <c r="AL64" i="83"/>
  <c r="AM64" i="83"/>
  <c r="AN64" i="83"/>
  <c r="K65" i="83"/>
  <c r="T65" i="83"/>
  <c r="U65" i="83"/>
  <c r="AL65" i="83"/>
  <c r="AM65" i="83"/>
  <c r="AN65" i="83"/>
  <c r="K66" i="83"/>
  <c r="T66" i="83"/>
  <c r="U66" i="83"/>
  <c r="AL66" i="83"/>
  <c r="AM66" i="83"/>
  <c r="AN66" i="83"/>
  <c r="K67" i="83"/>
  <c r="T67" i="83"/>
  <c r="U67" i="83"/>
  <c r="AL67" i="83"/>
  <c r="AM67" i="83"/>
  <c r="AN67" i="83"/>
  <c r="K68" i="83"/>
  <c r="T68" i="83"/>
  <c r="U68" i="83"/>
  <c r="AL68" i="83"/>
  <c r="AM68" i="83"/>
  <c r="AN68" i="83"/>
  <c r="K69" i="83"/>
  <c r="T69" i="83"/>
  <c r="U69" i="83"/>
  <c r="AL69" i="83"/>
  <c r="AM69" i="83"/>
  <c r="AN69" i="83"/>
  <c r="K70" i="83"/>
  <c r="T70" i="83"/>
  <c r="U70" i="83"/>
  <c r="AM70" i="83"/>
  <c r="AN70" i="83"/>
  <c r="K71" i="83"/>
  <c r="T71" i="83"/>
  <c r="U71" i="83"/>
  <c r="AM71" i="83"/>
  <c r="AN71" i="83"/>
  <c r="K72" i="83"/>
  <c r="T72" i="83"/>
  <c r="U72" i="83"/>
  <c r="AM72" i="83"/>
  <c r="AN72" i="83"/>
  <c r="K73" i="83"/>
  <c r="T73" i="83"/>
  <c r="U73" i="83"/>
  <c r="AL73" i="83"/>
  <c r="AM73" i="83"/>
  <c r="AN73" i="83"/>
  <c r="K74" i="83"/>
  <c r="T74" i="83"/>
  <c r="U74" i="83"/>
  <c r="AL74" i="83"/>
  <c r="AM74" i="83"/>
  <c r="AN74" i="83"/>
  <c r="K75" i="83"/>
  <c r="T75" i="83"/>
  <c r="U75" i="83"/>
  <c r="AL75" i="83"/>
  <c r="AM75" i="83"/>
  <c r="AN75" i="83"/>
  <c r="K76" i="83"/>
  <c r="T76" i="83"/>
  <c r="U76" i="83"/>
  <c r="AL76" i="83"/>
  <c r="AM76" i="83"/>
  <c r="AN76" i="83"/>
  <c r="K77" i="83"/>
  <c r="T77" i="83"/>
  <c r="U77" i="83"/>
  <c r="AL77" i="83"/>
  <c r="AM77" i="83"/>
  <c r="AN77" i="83"/>
  <c r="K78" i="83"/>
  <c r="T78" i="83"/>
  <c r="U78" i="83"/>
  <c r="AL78" i="83"/>
  <c r="AM78" i="83"/>
  <c r="AN78" i="83"/>
  <c r="K79" i="83"/>
  <c r="T79" i="83"/>
  <c r="U79" i="83"/>
  <c r="AL79" i="83"/>
  <c r="AM79" i="83"/>
  <c r="AN79" i="83"/>
  <c r="K80" i="83"/>
  <c r="T80" i="83"/>
  <c r="U80" i="83"/>
  <c r="AL80" i="83"/>
  <c r="AM80" i="83"/>
  <c r="AN80" i="83"/>
  <c r="K81" i="83"/>
  <c r="T81" i="83"/>
  <c r="U81" i="83"/>
  <c r="AL81" i="83"/>
  <c r="AM81" i="83"/>
  <c r="AN81" i="83"/>
  <c r="K82" i="83"/>
  <c r="T82" i="83"/>
  <c r="U82" i="83"/>
  <c r="AL82" i="83"/>
  <c r="AM82" i="83"/>
  <c r="AN82" i="83"/>
  <c r="K83" i="83"/>
  <c r="T83" i="83"/>
  <c r="U83" i="83"/>
  <c r="AL83" i="83"/>
  <c r="AM83" i="83"/>
  <c r="AN83" i="83"/>
  <c r="K84" i="83"/>
  <c r="T84" i="83"/>
  <c r="U84" i="83"/>
  <c r="AL84" i="83"/>
  <c r="AM84" i="83"/>
  <c r="AN84" i="83"/>
  <c r="K85" i="83"/>
  <c r="T85" i="83"/>
  <c r="U85" i="83"/>
  <c r="AL85" i="83"/>
  <c r="AM85" i="83"/>
  <c r="AN85" i="83"/>
  <c r="K86" i="83"/>
  <c r="T86" i="83"/>
  <c r="U86" i="83"/>
  <c r="AL86" i="83"/>
  <c r="AM86" i="83"/>
  <c r="AN86" i="83"/>
  <c r="K87" i="83"/>
  <c r="T87" i="83"/>
  <c r="U87" i="83"/>
  <c r="AL87" i="83"/>
  <c r="AM87" i="83"/>
  <c r="AN87" i="83"/>
  <c r="K88" i="83"/>
  <c r="T88" i="83"/>
  <c r="U88" i="83"/>
  <c r="AL88" i="83"/>
  <c r="AM88" i="83"/>
  <c r="AN88" i="83"/>
  <c r="K89" i="83"/>
  <c r="T89" i="83"/>
  <c r="U89" i="83"/>
  <c r="AL89" i="83"/>
  <c r="AM89" i="83"/>
  <c r="AN89" i="83"/>
  <c r="K90" i="83"/>
  <c r="T90" i="83"/>
  <c r="U90" i="83"/>
  <c r="AM90" i="83"/>
  <c r="AN90" i="83"/>
  <c r="K91" i="83"/>
  <c r="T91" i="83"/>
  <c r="U91" i="83"/>
  <c r="AM91" i="83"/>
  <c r="AN91" i="83"/>
  <c r="K92" i="83"/>
  <c r="T92" i="83"/>
  <c r="U92" i="83"/>
  <c r="AM92" i="83"/>
  <c r="AN92" i="83"/>
  <c r="K93" i="83"/>
  <c r="T93" i="83"/>
  <c r="U93" i="83"/>
  <c r="K94" i="83"/>
  <c r="T94" i="83"/>
  <c r="U94" i="83"/>
  <c r="AL94" i="83"/>
  <c r="AM94" i="83"/>
  <c r="AN94" i="83"/>
  <c r="K95" i="83"/>
  <c r="T95" i="83"/>
  <c r="U95" i="83"/>
  <c r="AL95" i="83"/>
  <c r="AM95" i="83"/>
  <c r="AN95" i="83"/>
  <c r="K96" i="83"/>
  <c r="T96" i="83"/>
  <c r="U96" i="83"/>
  <c r="AL96" i="83"/>
  <c r="AM96" i="83"/>
  <c r="AN96" i="83"/>
  <c r="K97" i="83"/>
  <c r="T97" i="83"/>
  <c r="U97" i="83"/>
  <c r="AL97" i="83"/>
  <c r="AM97" i="83"/>
  <c r="AN97" i="83"/>
  <c r="K98" i="83"/>
  <c r="T98" i="83"/>
  <c r="U98" i="83"/>
  <c r="AL98" i="83"/>
  <c r="AM98" i="83"/>
  <c r="AN98" i="83"/>
  <c r="K99" i="83"/>
  <c r="T99" i="83"/>
  <c r="U99" i="83"/>
  <c r="AL99" i="83"/>
  <c r="AM99" i="83"/>
  <c r="AN99" i="83"/>
  <c r="K100" i="83"/>
  <c r="T100" i="83"/>
  <c r="U100" i="83"/>
  <c r="AL100" i="83"/>
  <c r="AM100" i="83"/>
  <c r="AN100" i="83"/>
  <c r="K101" i="83"/>
  <c r="T101" i="83"/>
  <c r="U101" i="83"/>
  <c r="AL101" i="83"/>
  <c r="AM101" i="83"/>
  <c r="AN101" i="83"/>
  <c r="K102" i="83"/>
  <c r="T102" i="83"/>
  <c r="U102" i="83"/>
  <c r="AL102" i="83"/>
  <c r="AM102" i="83"/>
  <c r="AN102" i="83"/>
  <c r="K103" i="83"/>
  <c r="T103" i="83"/>
  <c r="U103" i="83"/>
  <c r="AL103" i="83"/>
  <c r="AM103" i="83"/>
  <c r="AN103" i="83"/>
  <c r="K104" i="83"/>
  <c r="T104" i="83"/>
  <c r="U104" i="83"/>
  <c r="AL104" i="83"/>
  <c r="AM104" i="83"/>
  <c r="AN104" i="83"/>
  <c r="K105" i="83"/>
  <c r="T105" i="83"/>
  <c r="U105" i="83"/>
  <c r="AL105" i="83"/>
  <c r="AM105" i="83"/>
  <c r="AN105" i="83"/>
  <c r="K106" i="83"/>
  <c r="T106" i="83"/>
  <c r="U106" i="83"/>
  <c r="AL106" i="83"/>
  <c r="AM106" i="83"/>
  <c r="AN106" i="83"/>
  <c r="K107" i="83"/>
  <c r="T107" i="83"/>
  <c r="U107" i="83"/>
  <c r="AL107" i="83"/>
  <c r="AM107" i="83"/>
  <c r="AN107" i="83"/>
  <c r="K108" i="83"/>
  <c r="T108" i="83"/>
  <c r="U108" i="83"/>
  <c r="AL108" i="83"/>
  <c r="AM108" i="83"/>
  <c r="AN108" i="83"/>
  <c r="K109" i="83"/>
  <c r="T109" i="83"/>
  <c r="U109" i="83"/>
  <c r="AL109" i="83"/>
  <c r="AM109" i="83"/>
  <c r="AN109" i="83"/>
  <c r="K110" i="83"/>
  <c r="T110" i="83"/>
  <c r="U110" i="83"/>
  <c r="AL110" i="83"/>
  <c r="AM110" i="83"/>
  <c r="AN110" i="83"/>
  <c r="K111" i="83"/>
  <c r="T111" i="83"/>
  <c r="U111" i="83"/>
  <c r="AM111" i="83"/>
  <c r="AN111" i="83"/>
  <c r="K112" i="83"/>
  <c r="T112" i="83"/>
  <c r="U112" i="83"/>
  <c r="AM112" i="83"/>
  <c r="AN112" i="83"/>
  <c r="K113" i="83"/>
  <c r="T113" i="83"/>
  <c r="U113" i="83"/>
  <c r="AM113" i="83"/>
  <c r="AN113" i="83"/>
  <c r="K114" i="83"/>
  <c r="T114" i="83"/>
  <c r="U114" i="83"/>
  <c r="AM114" i="83"/>
  <c r="AN114" i="83"/>
  <c r="K115" i="83"/>
  <c r="T115" i="83"/>
  <c r="U115" i="83"/>
  <c r="AL115" i="83"/>
  <c r="AM115" i="83"/>
  <c r="AN115" i="83"/>
  <c r="K116" i="83"/>
  <c r="T116" i="83"/>
  <c r="U116" i="83"/>
  <c r="AL116" i="83"/>
  <c r="AM116" i="83"/>
  <c r="AN116" i="83"/>
  <c r="K117" i="83"/>
  <c r="T117" i="83"/>
  <c r="U117" i="83"/>
  <c r="AL117" i="83"/>
  <c r="AM117" i="83"/>
  <c r="AN117" i="83"/>
  <c r="K118" i="83"/>
  <c r="T118" i="83"/>
  <c r="U118" i="83"/>
  <c r="AL118" i="83"/>
  <c r="AM118" i="83"/>
  <c r="AN118" i="83"/>
  <c r="K119" i="83"/>
  <c r="T119" i="83"/>
  <c r="U119" i="83"/>
  <c r="AL119" i="83"/>
  <c r="AM119" i="83"/>
  <c r="AN119" i="83"/>
  <c r="K120" i="83"/>
  <c r="T120" i="83"/>
  <c r="U120" i="83"/>
  <c r="AL120" i="83"/>
  <c r="AM120" i="83"/>
  <c r="AN120" i="83"/>
  <c r="K121" i="83"/>
  <c r="T121" i="83"/>
  <c r="U121" i="83"/>
  <c r="AL121" i="83"/>
  <c r="AM121" i="83"/>
  <c r="AN121" i="83"/>
  <c r="K122" i="83"/>
  <c r="T122" i="83"/>
  <c r="U122" i="83"/>
  <c r="AL122" i="83"/>
  <c r="AM122" i="83"/>
  <c r="AN122" i="83"/>
  <c r="K123" i="83"/>
  <c r="T123" i="83"/>
  <c r="U123" i="83"/>
  <c r="AL123" i="83"/>
  <c r="AM123" i="83"/>
  <c r="AN123" i="83"/>
  <c r="K124" i="83"/>
  <c r="T124" i="83"/>
  <c r="U124" i="83"/>
  <c r="AL124" i="83"/>
  <c r="AM124" i="83"/>
  <c r="AN124" i="83"/>
  <c r="K125" i="83"/>
  <c r="T125" i="83"/>
  <c r="U125" i="83"/>
  <c r="AL125" i="83"/>
  <c r="AM125" i="83"/>
  <c r="AN125" i="83"/>
  <c r="K126" i="83"/>
  <c r="T126" i="83"/>
  <c r="U126" i="83"/>
  <c r="AL126" i="83"/>
  <c r="AM126" i="83"/>
  <c r="AN126" i="83"/>
  <c r="K127" i="83"/>
  <c r="T127" i="83"/>
  <c r="U127" i="83"/>
  <c r="AL127" i="83"/>
  <c r="AM127" i="83"/>
  <c r="AN127" i="83"/>
  <c r="K128" i="83"/>
  <c r="T128" i="83"/>
  <c r="U128" i="83"/>
  <c r="AL128" i="83"/>
  <c r="AM128" i="83"/>
  <c r="AN128" i="83"/>
  <c r="K129" i="83"/>
  <c r="T129" i="83"/>
  <c r="U129" i="83"/>
  <c r="AL129" i="83"/>
  <c r="AM129" i="83"/>
  <c r="AN129" i="83"/>
  <c r="K130" i="83"/>
  <c r="T130" i="83"/>
  <c r="U130" i="83"/>
  <c r="AL130" i="83"/>
  <c r="AM130" i="83"/>
  <c r="AN130" i="83"/>
  <c r="K131" i="83"/>
  <c r="T131" i="83"/>
  <c r="U131" i="83"/>
  <c r="AL131" i="83"/>
  <c r="AM131" i="83"/>
  <c r="AN131" i="83"/>
  <c r="K132" i="83"/>
  <c r="T132" i="83"/>
  <c r="U132" i="83"/>
  <c r="AM132" i="83"/>
  <c r="AN132" i="83"/>
  <c r="K133" i="83"/>
  <c r="T133" i="83"/>
  <c r="U133" i="83"/>
  <c r="AM133" i="83"/>
  <c r="AN133" i="83"/>
  <c r="K134" i="83"/>
  <c r="T134" i="83"/>
  <c r="U134" i="83"/>
  <c r="AM134" i="83"/>
  <c r="AN134" i="83"/>
  <c r="K135" i="83"/>
  <c r="T135" i="83"/>
  <c r="U135" i="83"/>
  <c r="AM135" i="83"/>
  <c r="AN135" i="83"/>
  <c r="K136" i="83"/>
  <c r="T136" i="83"/>
  <c r="U136" i="83"/>
  <c r="AL136" i="83"/>
  <c r="AM136" i="83"/>
  <c r="AN136" i="83"/>
  <c r="K137" i="83"/>
  <c r="T137" i="83"/>
  <c r="U137" i="83"/>
  <c r="AL137" i="83"/>
  <c r="AM137" i="83"/>
  <c r="AN137" i="83"/>
  <c r="K138" i="83"/>
  <c r="T138" i="83"/>
  <c r="U138" i="83"/>
  <c r="AL138" i="83"/>
  <c r="AM138" i="83"/>
  <c r="AN138" i="83"/>
  <c r="K139" i="83"/>
  <c r="T139" i="83"/>
  <c r="U139" i="83"/>
  <c r="AL139" i="83"/>
  <c r="AM139" i="83"/>
  <c r="AN139" i="83"/>
  <c r="K140" i="83"/>
  <c r="T140" i="83"/>
  <c r="U140" i="83"/>
  <c r="AL140" i="83"/>
  <c r="AM140" i="83"/>
  <c r="AN140" i="83"/>
  <c r="K141" i="83"/>
  <c r="T141" i="83"/>
  <c r="U141" i="83"/>
  <c r="AL141" i="83"/>
  <c r="AM141" i="83"/>
  <c r="AN141" i="83"/>
  <c r="K142" i="83"/>
  <c r="T142" i="83"/>
  <c r="U142" i="83"/>
  <c r="AL142" i="83"/>
  <c r="AM142" i="83"/>
  <c r="AN142" i="83"/>
  <c r="K143" i="83"/>
  <c r="T143" i="83"/>
  <c r="U143" i="83"/>
  <c r="AL143" i="83"/>
  <c r="AM143" i="83"/>
  <c r="AN143" i="83"/>
  <c r="K144" i="83"/>
  <c r="T144" i="83"/>
  <c r="U144" i="83"/>
  <c r="AL144" i="83"/>
  <c r="AM144" i="83"/>
  <c r="AN144" i="83"/>
  <c r="K145" i="83"/>
  <c r="T145" i="83"/>
  <c r="U145" i="83"/>
  <c r="AL145" i="83"/>
  <c r="AM145" i="83"/>
  <c r="AN145" i="83"/>
  <c r="K146" i="83"/>
  <c r="T146" i="83"/>
  <c r="U146" i="83"/>
  <c r="AL146" i="83"/>
  <c r="AM146" i="83"/>
  <c r="AN146" i="83"/>
  <c r="K147" i="83"/>
  <c r="T147" i="83"/>
  <c r="U147" i="83"/>
  <c r="AL147" i="83"/>
  <c r="AM147" i="83"/>
  <c r="AN147" i="83"/>
  <c r="K148" i="83"/>
  <c r="T148" i="83"/>
  <c r="U148" i="83"/>
  <c r="AL148" i="83"/>
  <c r="AM148" i="83"/>
  <c r="AN148" i="83"/>
  <c r="K149" i="83"/>
  <c r="T149" i="83"/>
  <c r="U149" i="83"/>
  <c r="AL149" i="83"/>
  <c r="AM149" i="83"/>
  <c r="AN149" i="83"/>
  <c r="K150" i="83"/>
  <c r="T150" i="83"/>
  <c r="U150" i="83"/>
  <c r="AL150" i="83"/>
  <c r="AM150" i="83"/>
  <c r="AN150" i="83"/>
  <c r="K151" i="83"/>
  <c r="T151" i="83"/>
  <c r="U151" i="83"/>
  <c r="AL151" i="83"/>
  <c r="AM151" i="83"/>
  <c r="AN151" i="83"/>
  <c r="K152" i="83"/>
  <c r="T152" i="83"/>
  <c r="U152" i="83"/>
  <c r="AL152" i="83"/>
  <c r="AM152" i="83"/>
  <c r="AN152" i="83"/>
  <c r="K153" i="83"/>
  <c r="T153" i="83"/>
  <c r="U153" i="83"/>
  <c r="AM153" i="83"/>
  <c r="AN153" i="83"/>
  <c r="K154" i="83"/>
  <c r="T154" i="83"/>
  <c r="U154" i="83"/>
  <c r="AM154" i="83"/>
  <c r="AN154" i="83"/>
  <c r="K155" i="83"/>
  <c r="T155" i="83"/>
  <c r="U155" i="83"/>
  <c r="AM155" i="83"/>
  <c r="AN155" i="83"/>
  <c r="K156" i="83"/>
  <c r="T156" i="83"/>
  <c r="U156" i="83"/>
  <c r="AM156" i="83"/>
  <c r="AN156" i="83"/>
  <c r="K157" i="83"/>
  <c r="T157" i="83"/>
  <c r="U157" i="83"/>
  <c r="AL157" i="83"/>
  <c r="AM157" i="83"/>
  <c r="AN157" i="83"/>
  <c r="K158" i="83"/>
  <c r="T158" i="83"/>
  <c r="U158" i="83"/>
  <c r="AL158" i="83"/>
  <c r="AM158" i="83"/>
  <c r="AN158" i="83"/>
  <c r="K159" i="83"/>
  <c r="T159" i="83"/>
  <c r="U159" i="83"/>
  <c r="AL159" i="83"/>
  <c r="AM159" i="83"/>
  <c r="AN159" i="83"/>
  <c r="K160" i="83"/>
  <c r="T160" i="83"/>
  <c r="U160" i="83"/>
  <c r="AL160" i="83"/>
  <c r="AM160" i="83"/>
  <c r="AN160" i="83"/>
  <c r="K161" i="83"/>
  <c r="T161" i="83"/>
  <c r="U161" i="83"/>
  <c r="AL161" i="83"/>
  <c r="AM161" i="83"/>
  <c r="AN161" i="83"/>
  <c r="K162" i="83"/>
  <c r="T162" i="83"/>
  <c r="U162" i="83"/>
  <c r="AL162" i="83"/>
  <c r="AM162" i="83"/>
  <c r="AN162" i="83"/>
  <c r="K163" i="83"/>
  <c r="T163" i="83"/>
  <c r="U163" i="83"/>
  <c r="AL163" i="83"/>
  <c r="AM163" i="83"/>
  <c r="AN163" i="83"/>
  <c r="K164" i="83"/>
  <c r="T164" i="83"/>
  <c r="U164" i="83"/>
  <c r="AL164" i="83"/>
  <c r="AM164" i="83"/>
  <c r="AN164" i="83"/>
  <c r="K165" i="83"/>
  <c r="T165" i="83"/>
  <c r="U165" i="83"/>
  <c r="AL165" i="83"/>
  <c r="AM165" i="83"/>
  <c r="AN165" i="83"/>
  <c r="K166" i="83"/>
  <c r="T166" i="83"/>
  <c r="U166" i="83"/>
  <c r="AL166" i="83"/>
  <c r="AM166" i="83"/>
  <c r="AN166" i="83"/>
  <c r="K167" i="83"/>
  <c r="T167" i="83"/>
  <c r="U167" i="83"/>
  <c r="AL167" i="83"/>
  <c r="AM167" i="83"/>
  <c r="AN167" i="83"/>
  <c r="K168" i="83"/>
  <c r="T168" i="83"/>
  <c r="U168" i="83"/>
  <c r="AL168" i="83"/>
  <c r="AM168" i="83"/>
  <c r="AN168" i="83"/>
  <c r="K169" i="83"/>
  <c r="T169" i="83"/>
  <c r="U169" i="83"/>
  <c r="AL169" i="83"/>
  <c r="AM169" i="83"/>
  <c r="AN169" i="83"/>
  <c r="K170" i="83"/>
  <c r="T170" i="83"/>
  <c r="U170" i="83"/>
  <c r="AL170" i="83"/>
  <c r="AM170" i="83"/>
  <c r="AN170" i="83"/>
  <c r="K171" i="83"/>
  <c r="T171" i="83"/>
  <c r="U171" i="83"/>
  <c r="AL171" i="83"/>
  <c r="AM171" i="83"/>
  <c r="AN171" i="83"/>
  <c r="K172" i="83"/>
  <c r="T172" i="83"/>
  <c r="U172" i="83"/>
  <c r="AL172" i="83"/>
  <c r="AM172" i="83"/>
  <c r="AN172" i="83"/>
  <c r="K173" i="83"/>
  <c r="T173" i="83"/>
  <c r="U173" i="83"/>
  <c r="AL173" i="83"/>
  <c r="AM173" i="83"/>
  <c r="AN173" i="83"/>
  <c r="K174" i="83"/>
  <c r="T174" i="83"/>
  <c r="U174" i="83"/>
  <c r="AM174" i="83"/>
  <c r="AN174" i="83"/>
  <c r="K175" i="83"/>
  <c r="T175" i="83"/>
  <c r="U175" i="83"/>
  <c r="AM175" i="83"/>
  <c r="AN175" i="83"/>
  <c r="K176" i="83"/>
  <c r="T176" i="83"/>
  <c r="U176" i="83"/>
  <c r="AM176" i="83"/>
  <c r="AN176" i="83"/>
  <c r="K177" i="83"/>
  <c r="T177" i="83"/>
  <c r="U177" i="83"/>
  <c r="AM177" i="83"/>
  <c r="AN177" i="83"/>
  <c r="K178" i="83"/>
  <c r="T178" i="83"/>
  <c r="U178" i="83"/>
  <c r="AL178" i="83"/>
  <c r="AM178" i="83"/>
  <c r="AN178" i="83"/>
  <c r="K179" i="83"/>
  <c r="T179" i="83"/>
  <c r="U179" i="83"/>
  <c r="AL179" i="83"/>
  <c r="AM179" i="83"/>
  <c r="AN179" i="83"/>
  <c r="K180" i="83"/>
  <c r="T180" i="83"/>
  <c r="U180" i="83"/>
  <c r="AL180" i="83"/>
  <c r="AM180" i="83"/>
  <c r="AN180" i="83"/>
  <c r="K181" i="83"/>
  <c r="T181" i="83"/>
  <c r="U181" i="83"/>
  <c r="AL181" i="83"/>
  <c r="AM181" i="83"/>
  <c r="AN181" i="83"/>
  <c r="K182" i="83"/>
  <c r="T182" i="83"/>
  <c r="U182" i="83"/>
  <c r="AL182" i="83"/>
  <c r="AM182" i="83"/>
  <c r="AN182" i="83"/>
  <c r="K183" i="83"/>
  <c r="T183" i="83"/>
  <c r="U183" i="83"/>
  <c r="AL183" i="83"/>
  <c r="AM183" i="83"/>
  <c r="AN183" i="83"/>
  <c r="K184" i="83"/>
  <c r="T184" i="83"/>
  <c r="U184" i="83"/>
  <c r="AL184" i="83"/>
  <c r="AM184" i="83"/>
  <c r="AN184" i="83"/>
  <c r="K185" i="83"/>
  <c r="T185" i="83"/>
  <c r="U185" i="83"/>
  <c r="AL185" i="83"/>
  <c r="AM185" i="83"/>
  <c r="AN185" i="83"/>
  <c r="K186" i="83"/>
  <c r="T186" i="83"/>
  <c r="U186" i="83"/>
  <c r="AL186" i="83"/>
  <c r="AM186" i="83"/>
  <c r="AN186" i="83"/>
  <c r="K187" i="83"/>
  <c r="T187" i="83"/>
  <c r="U187" i="83"/>
  <c r="AL187" i="83"/>
  <c r="AM187" i="83"/>
  <c r="AN187" i="83"/>
  <c r="K188" i="83"/>
  <c r="T188" i="83"/>
  <c r="U188" i="83"/>
  <c r="AL188" i="83"/>
  <c r="AM188" i="83"/>
  <c r="AN188" i="83"/>
  <c r="K189" i="83"/>
  <c r="T189" i="83"/>
  <c r="U189" i="83"/>
  <c r="AL189" i="83"/>
  <c r="AM189" i="83"/>
  <c r="AN189" i="83"/>
  <c r="K190" i="83"/>
  <c r="T190" i="83"/>
  <c r="U190" i="83"/>
  <c r="AL190" i="83"/>
  <c r="AM190" i="83"/>
  <c r="AN190" i="83"/>
  <c r="K191" i="83"/>
  <c r="T191" i="83"/>
  <c r="U191" i="83"/>
  <c r="AL191" i="83"/>
  <c r="AM191" i="83"/>
  <c r="AN191" i="83"/>
  <c r="K192" i="83"/>
  <c r="T192" i="83"/>
  <c r="U192" i="83"/>
  <c r="AL192" i="83"/>
  <c r="AM192" i="83"/>
  <c r="AN192" i="83"/>
  <c r="K193" i="83"/>
  <c r="T193" i="83"/>
  <c r="U193" i="83"/>
  <c r="AL193" i="83"/>
  <c r="AM193" i="83"/>
  <c r="AN193" i="83"/>
  <c r="K194" i="83"/>
  <c r="T194" i="83"/>
  <c r="U194" i="83"/>
  <c r="AL194" i="83"/>
  <c r="AM194" i="83"/>
  <c r="AN194" i="83"/>
  <c r="K195" i="83"/>
  <c r="T195" i="83"/>
  <c r="U195" i="83"/>
  <c r="AM195" i="83"/>
  <c r="AN195" i="83"/>
  <c r="K196" i="83"/>
  <c r="T196" i="83"/>
  <c r="U196" i="83"/>
  <c r="AM196" i="83"/>
  <c r="AN196" i="83"/>
  <c r="K197" i="83"/>
  <c r="T197" i="83"/>
  <c r="U197" i="83"/>
  <c r="AM197" i="83"/>
  <c r="AN197" i="83"/>
  <c r="K198" i="83"/>
  <c r="T198" i="83"/>
  <c r="U198" i="83"/>
  <c r="AM198" i="83"/>
  <c r="AN198" i="83"/>
  <c r="K199" i="83"/>
  <c r="T199" i="83"/>
  <c r="U199" i="83"/>
  <c r="AL199" i="83"/>
  <c r="AM199" i="83"/>
  <c r="AN199" i="83"/>
  <c r="K200" i="83"/>
  <c r="T200" i="83"/>
  <c r="U200" i="83"/>
  <c r="AL200" i="83"/>
  <c r="AM200" i="83"/>
  <c r="AN200" i="83"/>
  <c r="K201" i="83"/>
  <c r="T201" i="83"/>
  <c r="U201" i="83"/>
  <c r="AL201" i="83"/>
  <c r="AM201" i="83"/>
  <c r="AN201" i="83"/>
  <c r="K202" i="83"/>
  <c r="T202" i="83"/>
  <c r="U202" i="83"/>
  <c r="AL202" i="83"/>
  <c r="AM202" i="83"/>
  <c r="AN202" i="83"/>
  <c r="K203" i="83"/>
  <c r="T203" i="83"/>
  <c r="U203" i="83"/>
  <c r="AL203" i="83"/>
  <c r="AM203" i="83"/>
  <c r="AN203" i="83"/>
  <c r="K204" i="83"/>
  <c r="T204" i="83"/>
  <c r="U204" i="83"/>
  <c r="AL204" i="83"/>
  <c r="AM204" i="83"/>
  <c r="AN204" i="83"/>
  <c r="K205" i="83"/>
  <c r="T205" i="83"/>
  <c r="U205" i="83"/>
  <c r="AL205" i="83"/>
  <c r="AM205" i="83"/>
  <c r="AN205" i="83"/>
  <c r="K206" i="83"/>
  <c r="T206" i="83"/>
  <c r="U206" i="83"/>
  <c r="AL206" i="83"/>
  <c r="AM206" i="83"/>
  <c r="AN206" i="83"/>
  <c r="K207" i="83"/>
  <c r="T207" i="83"/>
  <c r="U207" i="83"/>
  <c r="AL207" i="83"/>
  <c r="AM207" i="83"/>
  <c r="AN207" i="83"/>
  <c r="K208" i="83"/>
  <c r="T208" i="83"/>
  <c r="U208" i="83"/>
  <c r="AL208" i="83"/>
  <c r="AM208" i="83"/>
  <c r="AN208" i="83"/>
  <c r="K209" i="83"/>
  <c r="T209" i="83"/>
  <c r="U209" i="83"/>
  <c r="AL209" i="83"/>
  <c r="AM209" i="83"/>
  <c r="AN209" i="83"/>
  <c r="K210" i="83"/>
  <c r="T210" i="83"/>
  <c r="U210" i="83"/>
  <c r="AL210" i="83"/>
  <c r="AM210" i="83"/>
  <c r="AN210" i="83"/>
  <c r="K211" i="83"/>
  <c r="T211" i="83"/>
  <c r="U211" i="83"/>
  <c r="AL211" i="83"/>
  <c r="AM211" i="83"/>
  <c r="AN211" i="83"/>
  <c r="K212" i="83"/>
  <c r="T212" i="83"/>
  <c r="U212" i="83"/>
  <c r="AL212" i="83"/>
  <c r="AM212" i="83"/>
  <c r="AN212" i="83"/>
  <c r="K213" i="83"/>
  <c r="T213" i="83"/>
  <c r="U213" i="83"/>
  <c r="AL213" i="83"/>
  <c r="AM213" i="83"/>
  <c r="AN213" i="83"/>
  <c r="K214" i="83"/>
  <c r="T214" i="83"/>
  <c r="U214" i="83"/>
  <c r="AL214" i="83"/>
  <c r="AM214" i="83"/>
  <c r="AN214" i="83"/>
  <c r="K215" i="83"/>
  <c r="T215" i="83"/>
  <c r="U215" i="83"/>
  <c r="AL215" i="83"/>
  <c r="AM215" i="83"/>
  <c r="AN215" i="83"/>
  <c r="K216" i="83"/>
  <c r="T216" i="83"/>
  <c r="U216" i="83"/>
  <c r="AM216" i="83"/>
  <c r="AN216" i="83"/>
  <c r="K217" i="83"/>
  <c r="T217" i="83"/>
  <c r="U217" i="83"/>
  <c r="AM217" i="83"/>
  <c r="AN217" i="83"/>
  <c r="K218" i="83"/>
  <c r="T218" i="83"/>
  <c r="U218" i="83"/>
  <c r="AM218" i="83"/>
  <c r="AN218" i="83"/>
  <c r="K219" i="83"/>
  <c r="T219" i="83"/>
  <c r="U219" i="83"/>
  <c r="AM219" i="83"/>
  <c r="AN219" i="83"/>
  <c r="K220" i="83"/>
  <c r="T220" i="83"/>
  <c r="U220" i="83"/>
  <c r="AL220" i="83"/>
  <c r="AM220" i="83"/>
  <c r="AN220" i="83"/>
  <c r="K221" i="83"/>
  <c r="T221" i="83"/>
  <c r="U221" i="83"/>
  <c r="AL221" i="83"/>
  <c r="AM221" i="83"/>
  <c r="AN221" i="83"/>
  <c r="K222" i="83"/>
  <c r="T222" i="83"/>
  <c r="U222" i="83"/>
  <c r="AL222" i="83"/>
  <c r="AM222" i="83"/>
  <c r="AN222" i="83"/>
  <c r="K223" i="83"/>
  <c r="T223" i="83"/>
  <c r="U223" i="83"/>
  <c r="AL223" i="83"/>
  <c r="AM223" i="83"/>
  <c r="AN223" i="83"/>
  <c r="K224" i="83"/>
  <c r="T224" i="83"/>
  <c r="U224" i="83"/>
  <c r="AL224" i="83"/>
  <c r="AM224" i="83"/>
  <c r="AN224" i="83"/>
  <c r="K225" i="83"/>
  <c r="T225" i="83"/>
  <c r="U225" i="83"/>
  <c r="AL225" i="83"/>
  <c r="AM225" i="83"/>
  <c r="AN225" i="83"/>
  <c r="K226" i="83"/>
  <c r="T226" i="83"/>
  <c r="U226" i="83"/>
  <c r="AL226" i="83"/>
  <c r="AM226" i="83"/>
  <c r="AN226" i="83"/>
  <c r="K227" i="83"/>
  <c r="T227" i="83"/>
  <c r="U227" i="83"/>
  <c r="AL227" i="83"/>
  <c r="AM227" i="83"/>
  <c r="AN227" i="83"/>
  <c r="K228" i="83"/>
  <c r="T228" i="83"/>
  <c r="U228" i="83"/>
  <c r="AL228" i="83"/>
  <c r="AM228" i="83"/>
  <c r="AN228" i="83"/>
  <c r="K229" i="83"/>
  <c r="T229" i="83"/>
  <c r="U229" i="83"/>
  <c r="AL229" i="83"/>
  <c r="AM229" i="83"/>
  <c r="AN229" i="83"/>
  <c r="K230" i="83"/>
  <c r="T230" i="83"/>
  <c r="U230" i="83"/>
  <c r="AL230" i="83"/>
  <c r="AM230" i="83"/>
  <c r="AN230" i="83"/>
  <c r="K231" i="83"/>
  <c r="T231" i="83"/>
  <c r="U231" i="83"/>
  <c r="AL231" i="83"/>
  <c r="AM231" i="83"/>
  <c r="AN231" i="83"/>
  <c r="K232" i="83"/>
  <c r="T232" i="83"/>
  <c r="U232" i="83"/>
  <c r="AL232" i="83"/>
  <c r="AM232" i="83"/>
  <c r="AN232" i="83"/>
  <c r="K233" i="83"/>
  <c r="T233" i="83"/>
  <c r="U233" i="83"/>
  <c r="AL233" i="83"/>
  <c r="AM233" i="83"/>
  <c r="AN233" i="83"/>
  <c r="K234" i="83"/>
  <c r="T234" i="83"/>
  <c r="U234" i="83"/>
  <c r="AL234" i="83"/>
  <c r="AM234" i="83"/>
  <c r="AN234" i="83"/>
  <c r="K235" i="83"/>
  <c r="T235" i="83"/>
  <c r="U235" i="83"/>
  <c r="AL235" i="83"/>
  <c r="AM235" i="83"/>
  <c r="AN235" i="83"/>
  <c r="K236" i="83"/>
  <c r="T236" i="83"/>
  <c r="U236" i="83"/>
  <c r="AL236" i="83"/>
  <c r="AM236" i="83"/>
  <c r="AN236" i="83"/>
  <c r="K237" i="83"/>
  <c r="T237" i="83"/>
  <c r="U237" i="83"/>
  <c r="AM237" i="83"/>
  <c r="AN237" i="83"/>
  <c r="K238" i="83"/>
  <c r="T238" i="83"/>
  <c r="U238" i="83"/>
  <c r="AM238" i="83"/>
  <c r="AN238" i="83"/>
  <c r="K239" i="83"/>
  <c r="T239" i="83"/>
  <c r="U239" i="83"/>
  <c r="AM239" i="83"/>
  <c r="AN239" i="83"/>
  <c r="K240" i="83"/>
  <c r="T240" i="83"/>
  <c r="U240" i="83"/>
  <c r="AM240" i="83"/>
  <c r="AN240" i="83"/>
  <c r="K241" i="83"/>
  <c r="T241" i="83"/>
  <c r="U241" i="83"/>
  <c r="AL241" i="83"/>
  <c r="AM241" i="83"/>
  <c r="AN241" i="83"/>
  <c r="K242" i="83"/>
  <c r="T242" i="83"/>
  <c r="U242" i="83"/>
  <c r="AL242" i="83"/>
  <c r="AM242" i="83"/>
  <c r="AN242" i="83"/>
  <c r="K243" i="83"/>
  <c r="T243" i="83"/>
  <c r="U243" i="83"/>
  <c r="AL243" i="83"/>
  <c r="AM243" i="83"/>
  <c r="AN243" i="83"/>
  <c r="K244" i="83"/>
  <c r="T244" i="83"/>
  <c r="U244" i="83"/>
  <c r="AL244" i="83"/>
  <c r="AM244" i="83"/>
  <c r="AN244" i="83"/>
  <c r="K245" i="83"/>
  <c r="T245" i="83"/>
  <c r="U245" i="83"/>
  <c r="AL245" i="83"/>
  <c r="AM245" i="83"/>
  <c r="AN245" i="83"/>
  <c r="K246" i="83"/>
  <c r="T246" i="83"/>
  <c r="U246" i="83"/>
  <c r="AL246" i="83"/>
  <c r="AM246" i="83"/>
  <c r="AN246" i="83"/>
  <c r="K247" i="83"/>
  <c r="T247" i="83"/>
  <c r="U247" i="83"/>
  <c r="AL247" i="83"/>
  <c r="AM247" i="83"/>
  <c r="AN247" i="83"/>
  <c r="K248" i="83"/>
  <c r="T248" i="83"/>
  <c r="U248" i="83"/>
  <c r="AL248" i="83"/>
  <c r="AM248" i="83"/>
  <c r="AN248" i="83"/>
  <c r="K249" i="83"/>
  <c r="T249" i="83"/>
  <c r="U249" i="83"/>
  <c r="AL249" i="83"/>
  <c r="AM249" i="83"/>
  <c r="AN249" i="83"/>
  <c r="K250" i="83"/>
  <c r="T250" i="83"/>
  <c r="U250" i="83"/>
  <c r="AL250" i="83"/>
  <c r="AM250" i="83"/>
  <c r="AN250" i="83"/>
  <c r="K251" i="83"/>
  <c r="T251" i="83"/>
  <c r="U251" i="83"/>
  <c r="AL251" i="83"/>
  <c r="AM251" i="83"/>
  <c r="AN251" i="83"/>
  <c r="K252" i="83"/>
  <c r="T252" i="83"/>
  <c r="U252" i="83"/>
  <c r="AL252" i="83"/>
  <c r="AM252" i="83"/>
  <c r="AN252" i="83"/>
  <c r="K253" i="83"/>
  <c r="T253" i="83"/>
  <c r="U253" i="83"/>
  <c r="AL253" i="83"/>
  <c r="AM253" i="83"/>
  <c r="AN253" i="83"/>
  <c r="K254" i="83"/>
  <c r="T254" i="83"/>
  <c r="U254" i="83"/>
  <c r="AL254" i="83"/>
  <c r="AM254" i="83"/>
  <c r="AN254" i="83"/>
  <c r="K255" i="83"/>
  <c r="T255" i="83"/>
  <c r="U255" i="83"/>
  <c r="AL255" i="83"/>
  <c r="AM255" i="83"/>
  <c r="AN255" i="83"/>
  <c r="K256" i="83"/>
  <c r="T256" i="83"/>
  <c r="U256" i="83"/>
  <c r="AL256" i="83"/>
  <c r="AM256" i="83"/>
  <c r="AN256" i="83"/>
  <c r="K257" i="83"/>
  <c r="T257" i="83"/>
  <c r="U257" i="83"/>
  <c r="AL257" i="83"/>
  <c r="AM257" i="83"/>
  <c r="AN257" i="83"/>
  <c r="K258" i="83"/>
  <c r="T258" i="83"/>
  <c r="U258" i="83"/>
  <c r="AM258" i="83"/>
  <c r="AN258" i="83"/>
  <c r="K259" i="83"/>
  <c r="T259" i="83"/>
  <c r="U259" i="83"/>
  <c r="AM259" i="83"/>
  <c r="AN259" i="83"/>
  <c r="K260" i="83"/>
  <c r="T260" i="83"/>
  <c r="U260" i="83"/>
  <c r="AM260" i="83"/>
  <c r="AN260" i="83"/>
  <c r="K261" i="83"/>
  <c r="T261" i="83"/>
  <c r="U261" i="83"/>
  <c r="AM261" i="83"/>
  <c r="AN261" i="83"/>
  <c r="K262" i="83"/>
  <c r="T262" i="83"/>
  <c r="U262" i="83"/>
  <c r="AL262" i="83"/>
  <c r="AM262" i="83"/>
  <c r="AN262" i="83"/>
  <c r="K263" i="83"/>
  <c r="T263" i="83"/>
  <c r="U263" i="83"/>
  <c r="AL263" i="83"/>
  <c r="AM263" i="83"/>
  <c r="AN263" i="83"/>
  <c r="K264" i="83"/>
  <c r="T264" i="83"/>
  <c r="U264" i="83"/>
  <c r="AL264" i="83"/>
  <c r="AM264" i="83"/>
  <c r="AN264" i="83"/>
  <c r="K265" i="83"/>
  <c r="T265" i="83"/>
  <c r="U265" i="83"/>
  <c r="AL265" i="83"/>
  <c r="AM265" i="83"/>
  <c r="AN265" i="83"/>
  <c r="K266" i="83"/>
  <c r="T266" i="83"/>
  <c r="U266" i="83"/>
  <c r="AL266" i="83"/>
  <c r="AM266" i="83"/>
  <c r="AN266" i="83"/>
  <c r="K267" i="83"/>
  <c r="T267" i="83"/>
  <c r="U267" i="83"/>
  <c r="AL267" i="83"/>
  <c r="AM267" i="83"/>
  <c r="AN267" i="83"/>
  <c r="K268" i="83"/>
  <c r="T268" i="83"/>
  <c r="U268" i="83"/>
  <c r="AL268" i="83"/>
  <c r="AM268" i="83"/>
  <c r="AN268" i="83"/>
  <c r="K269" i="83"/>
  <c r="T269" i="83"/>
  <c r="U269" i="83"/>
  <c r="AL269" i="83"/>
  <c r="AM269" i="83"/>
  <c r="AN269" i="83"/>
  <c r="K270" i="83"/>
  <c r="T270" i="83"/>
  <c r="U270" i="83"/>
  <c r="AL270" i="83"/>
  <c r="AM270" i="83"/>
  <c r="AN270" i="83"/>
  <c r="K271" i="83"/>
  <c r="T271" i="83"/>
  <c r="U271" i="83"/>
  <c r="AL271" i="83"/>
  <c r="AM271" i="83"/>
  <c r="AN271" i="83"/>
  <c r="K272" i="83"/>
  <c r="T272" i="83"/>
  <c r="U272" i="83"/>
  <c r="AL272" i="83"/>
  <c r="AM272" i="83"/>
  <c r="AN272" i="83"/>
  <c r="K273" i="83"/>
  <c r="T273" i="83"/>
  <c r="U273" i="83"/>
  <c r="AL273" i="83"/>
  <c r="AM273" i="83"/>
  <c r="AN273" i="83"/>
  <c r="K274" i="83"/>
  <c r="T274" i="83"/>
  <c r="U274" i="83"/>
  <c r="AL274" i="83"/>
  <c r="AM274" i="83"/>
  <c r="AN274" i="83"/>
  <c r="K275" i="83"/>
  <c r="T275" i="83"/>
  <c r="U275" i="83"/>
  <c r="AL275" i="83"/>
  <c r="AM275" i="83"/>
  <c r="AN275" i="83"/>
  <c r="K276" i="83"/>
  <c r="T276" i="83"/>
  <c r="U276" i="83"/>
  <c r="AL276" i="83"/>
  <c r="AM276" i="83"/>
  <c r="AN276" i="83"/>
  <c r="K277" i="83"/>
  <c r="T277" i="83"/>
  <c r="U277" i="83"/>
  <c r="AL277" i="83"/>
  <c r="AM277" i="83"/>
  <c r="AN277" i="83"/>
  <c r="K278" i="83"/>
  <c r="T278" i="83"/>
  <c r="U278" i="83"/>
  <c r="AL278" i="83"/>
  <c r="AM278" i="83"/>
  <c r="AN278" i="83"/>
  <c r="K279" i="83"/>
  <c r="T279" i="83"/>
  <c r="U279" i="83"/>
  <c r="AM279" i="83"/>
  <c r="AN279" i="83"/>
  <c r="K280" i="83"/>
  <c r="T280" i="83"/>
  <c r="U280" i="83"/>
  <c r="AM280" i="83"/>
  <c r="AN280" i="83"/>
  <c r="K281" i="83"/>
  <c r="T281" i="83"/>
  <c r="U281" i="83"/>
  <c r="AM281" i="83"/>
  <c r="AN281" i="83"/>
  <c r="K282" i="83"/>
  <c r="T282" i="83"/>
  <c r="U282" i="83"/>
  <c r="AM282" i="83"/>
  <c r="AN282" i="83"/>
  <c r="K283" i="83"/>
  <c r="T283" i="83"/>
  <c r="U283" i="83"/>
  <c r="AL283" i="83"/>
  <c r="AM283" i="83"/>
  <c r="AN283" i="83"/>
  <c r="K284" i="83"/>
  <c r="T284" i="83"/>
  <c r="U284" i="83"/>
  <c r="AL284" i="83"/>
  <c r="AM284" i="83"/>
  <c r="AN284" i="83"/>
  <c r="K285" i="83"/>
  <c r="T285" i="83"/>
  <c r="U285" i="83"/>
  <c r="AL285" i="83"/>
  <c r="AM285" i="83"/>
  <c r="AN285" i="83"/>
  <c r="K286" i="83"/>
  <c r="T286" i="83"/>
  <c r="U286" i="83"/>
  <c r="AL286" i="83"/>
  <c r="AM286" i="83"/>
  <c r="AN286" i="83"/>
  <c r="K287" i="83"/>
  <c r="T287" i="83"/>
  <c r="U287" i="83"/>
  <c r="AL287" i="83"/>
  <c r="AM287" i="83"/>
  <c r="AN287" i="83"/>
  <c r="K288" i="83"/>
  <c r="T288" i="83"/>
  <c r="U288" i="83"/>
  <c r="AL288" i="83"/>
  <c r="AM288" i="83"/>
  <c r="AN288" i="83"/>
  <c r="K289" i="83"/>
  <c r="T289" i="83"/>
  <c r="U289" i="83"/>
  <c r="AL289" i="83"/>
  <c r="AM289" i="83"/>
  <c r="AN289" i="83"/>
  <c r="K290" i="83"/>
  <c r="T290" i="83"/>
  <c r="U290" i="83"/>
  <c r="AL290" i="83"/>
  <c r="AM290" i="83"/>
  <c r="AN290" i="83"/>
  <c r="K291" i="83"/>
  <c r="T291" i="83"/>
  <c r="U291" i="83"/>
  <c r="AL291" i="83"/>
  <c r="AM291" i="83"/>
  <c r="AN291" i="83"/>
  <c r="K292" i="83"/>
  <c r="T292" i="83"/>
  <c r="U292" i="83"/>
  <c r="AL292" i="83"/>
  <c r="AM292" i="83"/>
  <c r="AN292" i="83"/>
  <c r="K293" i="83"/>
  <c r="T293" i="83"/>
  <c r="U293" i="83"/>
  <c r="AL293" i="83"/>
  <c r="AM293" i="83"/>
  <c r="AN293" i="83"/>
  <c r="K294" i="83"/>
  <c r="T294" i="83"/>
  <c r="U294" i="83"/>
  <c r="AL294" i="83"/>
  <c r="AM294" i="83"/>
  <c r="AN294" i="83"/>
  <c r="K295" i="83"/>
  <c r="T295" i="83"/>
  <c r="U295" i="83"/>
  <c r="AL295" i="83"/>
  <c r="AM295" i="83"/>
  <c r="AN295" i="83"/>
  <c r="K296" i="83"/>
  <c r="T296" i="83"/>
  <c r="U296" i="83"/>
  <c r="AL296" i="83"/>
  <c r="AM296" i="83"/>
  <c r="AN296" i="83"/>
  <c r="K297" i="83"/>
  <c r="T297" i="83"/>
  <c r="U297" i="83"/>
  <c r="AL297" i="83"/>
  <c r="AM297" i="83"/>
  <c r="AN297" i="83"/>
  <c r="K298" i="83"/>
  <c r="T298" i="83"/>
  <c r="U298" i="83"/>
  <c r="AL298" i="83"/>
  <c r="AM298" i="83"/>
  <c r="AN298" i="83"/>
  <c r="K299" i="83"/>
  <c r="T299" i="83"/>
  <c r="U299" i="83"/>
  <c r="AL299" i="83"/>
  <c r="AM299" i="83"/>
  <c r="AN299" i="83"/>
  <c r="K300" i="83"/>
  <c r="T300" i="83"/>
  <c r="U300" i="83"/>
  <c r="AM300" i="83"/>
  <c r="AN300" i="83"/>
  <c r="K301" i="83"/>
  <c r="T301" i="83"/>
  <c r="U301" i="83"/>
  <c r="AM301" i="83"/>
  <c r="AN301" i="83"/>
  <c r="K302" i="83"/>
  <c r="T302" i="83"/>
  <c r="U302" i="83"/>
  <c r="AM302" i="83"/>
  <c r="AN302" i="83"/>
  <c r="K303" i="83"/>
  <c r="T303" i="83"/>
  <c r="U303" i="83"/>
  <c r="AM303" i="83"/>
  <c r="AN303" i="83"/>
  <c r="K304" i="83"/>
  <c r="T304" i="83"/>
  <c r="U304" i="83"/>
  <c r="K305" i="83"/>
  <c r="T305" i="83"/>
  <c r="U305" i="83"/>
  <c r="K306" i="83"/>
  <c r="T306" i="83"/>
  <c r="U306" i="83"/>
  <c r="K307" i="83"/>
  <c r="T307" i="83"/>
  <c r="U307" i="83"/>
  <c r="K308" i="83"/>
  <c r="T308" i="83"/>
  <c r="U308" i="83"/>
  <c r="K309" i="83"/>
  <c r="T309" i="83"/>
  <c r="U309" i="83"/>
  <c r="K310" i="83"/>
  <c r="T310" i="83"/>
  <c r="U310" i="83"/>
  <c r="K311" i="83"/>
  <c r="T311" i="83"/>
  <c r="U311" i="83"/>
  <c r="K312" i="83"/>
  <c r="T312" i="83"/>
  <c r="U312" i="83"/>
  <c r="K313" i="83"/>
  <c r="T313" i="83"/>
  <c r="U313" i="83"/>
  <c r="K314" i="83"/>
  <c r="T314" i="83"/>
  <c r="U314" i="83"/>
  <c r="K315" i="83"/>
  <c r="T315" i="83"/>
  <c r="U315" i="83"/>
  <c r="K316" i="83"/>
  <c r="T316" i="83"/>
  <c r="U316" i="83"/>
  <c r="K317" i="83"/>
  <c r="T317" i="83"/>
  <c r="U317" i="83"/>
  <c r="K318" i="83"/>
  <c r="T318" i="83"/>
  <c r="U318" i="83"/>
  <c r="K319" i="83"/>
  <c r="T319" i="83"/>
  <c r="U319" i="83"/>
  <c r="K320" i="83"/>
  <c r="T320" i="83"/>
  <c r="U320" i="83"/>
  <c r="K321" i="83"/>
  <c r="T321" i="83"/>
  <c r="U321" i="83"/>
  <c r="K322" i="83"/>
  <c r="T322" i="83"/>
  <c r="U322" i="83"/>
  <c r="K323" i="83"/>
  <c r="T323" i="83"/>
  <c r="U323" i="83"/>
  <c r="K324" i="83"/>
  <c r="T324" i="83"/>
  <c r="U324" i="83"/>
  <c r="K325" i="83"/>
  <c r="T325" i="83"/>
  <c r="U325" i="83"/>
  <c r="K326" i="83"/>
  <c r="T326" i="83"/>
  <c r="U326" i="83"/>
  <c r="K327" i="83"/>
  <c r="T327" i="83"/>
  <c r="U327" i="83"/>
  <c r="K328" i="83"/>
  <c r="T328" i="83"/>
  <c r="U328" i="83"/>
  <c r="K329" i="83"/>
  <c r="T329" i="83"/>
  <c r="U329" i="83"/>
  <c r="K330" i="83"/>
  <c r="T330" i="83"/>
  <c r="U330" i="83"/>
  <c r="K331" i="83"/>
  <c r="T331" i="83"/>
  <c r="U331" i="83"/>
  <c r="K332" i="83"/>
  <c r="T332" i="83"/>
  <c r="U332" i="83"/>
  <c r="K333" i="83"/>
  <c r="T333" i="83"/>
  <c r="U333" i="83"/>
  <c r="K334" i="83"/>
  <c r="T334" i="83"/>
  <c r="U334" i="83"/>
  <c r="K335" i="83"/>
  <c r="T335" i="83"/>
  <c r="U335" i="83"/>
  <c r="K336" i="83"/>
  <c r="T336" i="83"/>
  <c r="U336" i="83"/>
  <c r="K337" i="83"/>
  <c r="T337" i="83"/>
  <c r="U337" i="83"/>
  <c r="K338" i="83"/>
  <c r="T338" i="83"/>
  <c r="U338" i="83"/>
  <c r="K339" i="83"/>
  <c r="T339" i="83"/>
  <c r="U339" i="83"/>
  <c r="K340" i="83"/>
  <c r="T340" i="83"/>
  <c r="U340" i="83"/>
  <c r="K341" i="83"/>
  <c r="T341" i="83"/>
  <c r="U341" i="83"/>
  <c r="K342" i="83"/>
  <c r="T342" i="83"/>
  <c r="U342" i="83"/>
  <c r="K343" i="83"/>
  <c r="T343" i="83"/>
  <c r="U343" i="83"/>
  <c r="K344" i="83"/>
  <c r="T344" i="83"/>
  <c r="U344" i="83"/>
  <c r="K345" i="83"/>
  <c r="T345" i="83"/>
  <c r="U345" i="83"/>
  <c r="K346" i="83"/>
  <c r="T346" i="83"/>
  <c r="U346" i="83"/>
  <c r="K347" i="83"/>
  <c r="T347" i="83"/>
  <c r="U347" i="83"/>
  <c r="K348" i="83"/>
  <c r="T348" i="83"/>
  <c r="U348" i="83"/>
  <c r="K349" i="83"/>
  <c r="T349" i="83"/>
  <c r="U349" i="83"/>
  <c r="K350" i="83"/>
  <c r="T350" i="83"/>
  <c r="U350" i="83"/>
  <c r="K351" i="83"/>
  <c r="T351" i="83"/>
  <c r="U351" i="83"/>
  <c r="K352" i="83"/>
  <c r="T352" i="83"/>
  <c r="U352" i="83"/>
  <c r="K353" i="83"/>
  <c r="T353" i="83"/>
  <c r="U353" i="83"/>
  <c r="K354" i="83"/>
  <c r="T354" i="83"/>
  <c r="U354" i="83"/>
  <c r="K355" i="83"/>
  <c r="T355" i="83"/>
  <c r="U355" i="83"/>
  <c r="K356" i="83"/>
  <c r="T356" i="83"/>
  <c r="U356" i="83"/>
  <c r="K357" i="83"/>
  <c r="T357" i="83"/>
  <c r="U357" i="83"/>
  <c r="K358" i="83"/>
  <c r="T358" i="83"/>
  <c r="U358" i="83"/>
  <c r="K359" i="83"/>
  <c r="T359" i="83"/>
  <c r="U359" i="83"/>
  <c r="K360" i="83"/>
  <c r="T360" i="83"/>
  <c r="U360" i="83"/>
  <c r="K361" i="83"/>
  <c r="T361" i="83"/>
  <c r="U361" i="83"/>
  <c r="K362" i="83"/>
  <c r="T362" i="83"/>
  <c r="U362" i="83"/>
  <c r="K363" i="83"/>
  <c r="T363" i="83"/>
  <c r="U363" i="83"/>
  <c r="K364" i="83"/>
  <c r="T364" i="83"/>
  <c r="U364" i="83"/>
  <c r="K365" i="83"/>
  <c r="T365" i="83"/>
  <c r="U365" i="83"/>
  <c r="K366" i="83"/>
  <c r="T366" i="83"/>
  <c r="U366" i="83"/>
  <c r="K367" i="83"/>
  <c r="T367" i="83"/>
  <c r="U367" i="83"/>
  <c r="K368" i="83"/>
  <c r="T368" i="83"/>
  <c r="U368" i="83"/>
  <c r="K369" i="83"/>
  <c r="T369" i="83"/>
  <c r="U369" i="83"/>
  <c r="K370" i="83"/>
  <c r="T370" i="83"/>
  <c r="U370" i="83"/>
  <c r="K371" i="83"/>
  <c r="T371" i="83"/>
  <c r="U371" i="83"/>
  <c r="K372" i="83"/>
  <c r="T372" i="83"/>
  <c r="U372" i="83"/>
  <c r="K373" i="83"/>
  <c r="T373" i="83"/>
  <c r="U373" i="83"/>
  <c r="K374" i="83"/>
  <c r="T374" i="83"/>
  <c r="U374" i="83"/>
  <c r="K375" i="83"/>
  <c r="T375" i="83"/>
  <c r="U375" i="83"/>
  <c r="K376" i="83"/>
  <c r="T376" i="83"/>
  <c r="U376" i="83"/>
  <c r="K377" i="83"/>
  <c r="T377" i="83"/>
  <c r="U377" i="83"/>
  <c r="K378" i="83"/>
  <c r="T378" i="83"/>
  <c r="U378" i="83"/>
  <c r="K379" i="83"/>
  <c r="T379" i="83"/>
  <c r="U379" i="83"/>
  <c r="K380" i="83"/>
  <c r="T380" i="83"/>
  <c r="U380" i="83"/>
  <c r="K381" i="83"/>
  <c r="T381" i="83"/>
  <c r="U381" i="83"/>
  <c r="K382" i="83"/>
  <c r="T382" i="83"/>
  <c r="U382" i="83"/>
  <c r="K383" i="83"/>
  <c r="T383" i="83"/>
  <c r="U383" i="83"/>
  <c r="K384" i="83"/>
  <c r="T384" i="83"/>
  <c r="U384" i="83"/>
  <c r="K385" i="83"/>
  <c r="T385" i="83"/>
  <c r="U385" i="83"/>
  <c r="K386" i="83"/>
  <c r="T386" i="83"/>
  <c r="U386" i="83"/>
  <c r="K387" i="83"/>
  <c r="T387" i="83"/>
  <c r="U387" i="83"/>
  <c r="K388" i="83"/>
  <c r="T388" i="83"/>
  <c r="U388" i="83"/>
  <c r="K389" i="83"/>
  <c r="T389" i="83"/>
  <c r="U389" i="83"/>
  <c r="K390" i="83"/>
  <c r="T390" i="83"/>
  <c r="U390" i="83"/>
  <c r="K391" i="83"/>
  <c r="T391" i="83"/>
  <c r="U391" i="83"/>
  <c r="K392" i="83"/>
  <c r="T392" i="83"/>
  <c r="U392" i="83"/>
  <c r="K393" i="83"/>
  <c r="T393" i="83"/>
  <c r="U393" i="83"/>
  <c r="K394" i="83"/>
  <c r="T394" i="83"/>
  <c r="U394" i="83"/>
  <c r="K395" i="83"/>
  <c r="T395" i="83"/>
  <c r="U395" i="83"/>
  <c r="K396" i="83"/>
  <c r="T396" i="83"/>
  <c r="U396" i="83"/>
  <c r="K397" i="83"/>
  <c r="T397" i="83"/>
  <c r="U397" i="83"/>
  <c r="K398" i="83"/>
  <c r="T398" i="83"/>
  <c r="U398" i="83"/>
  <c r="K399" i="83"/>
  <c r="T399" i="83"/>
  <c r="U399" i="83"/>
  <c r="K400" i="83"/>
  <c r="T400" i="83"/>
  <c r="U400" i="83"/>
  <c r="K401" i="83"/>
  <c r="T401" i="83"/>
  <c r="U401" i="83"/>
  <c r="K402" i="83"/>
  <c r="T402" i="83"/>
  <c r="U402" i="83"/>
  <c r="K403" i="83"/>
  <c r="T403" i="83"/>
  <c r="U403" i="83"/>
  <c r="K404" i="83"/>
  <c r="T404" i="83"/>
  <c r="U404" i="83"/>
  <c r="K405" i="83"/>
  <c r="T405" i="83"/>
  <c r="U405" i="83"/>
  <c r="K406" i="83"/>
  <c r="T406" i="83"/>
  <c r="U406" i="83"/>
  <c r="K407" i="83"/>
  <c r="T407" i="83"/>
  <c r="U407" i="83"/>
  <c r="K408" i="83"/>
  <c r="T408" i="83"/>
  <c r="U408" i="83"/>
  <c r="K409" i="83"/>
  <c r="T409" i="83"/>
  <c r="U409" i="83"/>
  <c r="K410" i="83"/>
  <c r="T410" i="83"/>
  <c r="U410" i="83"/>
  <c r="K411" i="83"/>
  <c r="T411" i="83"/>
  <c r="U411" i="83"/>
  <c r="K412" i="83"/>
  <c r="T412" i="83"/>
  <c r="U412" i="83"/>
  <c r="K413" i="83"/>
  <c r="T413" i="83"/>
  <c r="U413" i="83"/>
  <c r="K414" i="83"/>
  <c r="T414" i="83"/>
  <c r="U414" i="83"/>
  <c r="K415" i="83"/>
  <c r="T415" i="83"/>
  <c r="U415" i="83"/>
  <c r="K416" i="83"/>
  <c r="T416" i="83"/>
  <c r="U416" i="83"/>
  <c r="K417" i="83"/>
  <c r="T417" i="83"/>
  <c r="U417" i="83"/>
  <c r="K418" i="83"/>
  <c r="T418" i="83"/>
  <c r="U418" i="83"/>
  <c r="K419" i="83"/>
  <c r="T419" i="83"/>
  <c r="U419" i="83"/>
  <c r="K420" i="83"/>
  <c r="T420" i="83"/>
  <c r="U420" i="83"/>
  <c r="K421" i="83"/>
  <c r="T421" i="83"/>
  <c r="U421" i="83"/>
  <c r="K422" i="83"/>
  <c r="T422" i="83"/>
  <c r="U422" i="83"/>
  <c r="K423" i="83"/>
  <c r="T423" i="83"/>
  <c r="U423" i="83"/>
  <c r="K424" i="83"/>
  <c r="T424" i="83"/>
  <c r="U424" i="83"/>
  <c r="K425" i="83"/>
  <c r="T425" i="83"/>
  <c r="U425" i="83"/>
  <c r="K426" i="83"/>
  <c r="T426" i="83"/>
  <c r="U426" i="83"/>
  <c r="K427" i="83"/>
  <c r="T427" i="83"/>
  <c r="U427" i="83"/>
  <c r="K428" i="83"/>
  <c r="T428" i="83"/>
  <c r="U428" i="83"/>
  <c r="K429" i="83"/>
  <c r="T429" i="83"/>
  <c r="U429" i="83"/>
  <c r="K430" i="83"/>
  <c r="T430" i="83"/>
  <c r="U430" i="83"/>
  <c r="K431" i="83"/>
  <c r="T431" i="83"/>
  <c r="U431" i="83"/>
  <c r="K432" i="83"/>
  <c r="T432" i="83"/>
  <c r="U432" i="83"/>
  <c r="K433" i="83"/>
  <c r="T433" i="83"/>
  <c r="U433" i="83"/>
  <c r="K434" i="83"/>
  <c r="T434" i="83"/>
  <c r="U434" i="83"/>
  <c r="K435" i="83"/>
  <c r="T435" i="83"/>
  <c r="U435" i="83"/>
  <c r="K436" i="83"/>
  <c r="T436" i="83"/>
  <c r="U436" i="83"/>
  <c r="K437" i="83"/>
  <c r="T437" i="83"/>
  <c r="U437" i="83"/>
  <c r="K438" i="83"/>
  <c r="T438" i="83"/>
  <c r="U438" i="83"/>
  <c r="K439" i="83"/>
  <c r="T439" i="83"/>
  <c r="U439" i="83"/>
  <c r="K440" i="83"/>
  <c r="T440" i="83"/>
  <c r="U440" i="83"/>
  <c r="K441" i="83"/>
  <c r="T441" i="83"/>
  <c r="U441" i="83"/>
  <c r="K442" i="83"/>
  <c r="T442" i="83"/>
  <c r="U442" i="83"/>
  <c r="K443" i="83"/>
  <c r="T443" i="83"/>
  <c r="U443" i="83"/>
  <c r="K444" i="83"/>
  <c r="T444" i="83"/>
  <c r="U444" i="83"/>
  <c r="K445" i="83"/>
  <c r="T445" i="83"/>
  <c r="U445" i="83"/>
  <c r="K446" i="83"/>
  <c r="T446" i="83"/>
  <c r="U446" i="83"/>
  <c r="K447" i="83"/>
  <c r="T447" i="83"/>
  <c r="U447" i="83"/>
  <c r="K448" i="83"/>
  <c r="T448" i="83"/>
  <c r="U448" i="83"/>
  <c r="K449" i="83"/>
  <c r="T449" i="83"/>
  <c r="U449" i="83"/>
  <c r="K450" i="83"/>
  <c r="T450" i="83"/>
  <c r="U450" i="83"/>
  <c r="K451" i="83"/>
  <c r="T451" i="83"/>
  <c r="U451" i="83"/>
  <c r="K452" i="83"/>
  <c r="T452" i="83"/>
  <c r="U452" i="83"/>
  <c r="K453" i="83"/>
  <c r="T453" i="83"/>
  <c r="U453" i="83"/>
  <c r="K454" i="83"/>
  <c r="T454" i="83"/>
  <c r="U454" i="83"/>
  <c r="K455" i="83"/>
  <c r="T455" i="83"/>
  <c r="U455" i="83"/>
  <c r="K456" i="83"/>
  <c r="T456" i="83"/>
  <c r="U456" i="83"/>
  <c r="K457" i="83"/>
  <c r="T457" i="83"/>
  <c r="U457" i="83"/>
  <c r="K458" i="83"/>
  <c r="T458" i="83"/>
  <c r="U458" i="83"/>
  <c r="K459" i="83"/>
  <c r="T459" i="83"/>
  <c r="U459" i="83"/>
  <c r="K460" i="83"/>
  <c r="T460" i="83"/>
  <c r="U460" i="83"/>
  <c r="K461" i="83"/>
  <c r="T461" i="83"/>
  <c r="U461" i="83"/>
  <c r="K462" i="83"/>
  <c r="T462" i="83"/>
  <c r="U462" i="83"/>
  <c r="K463" i="83"/>
  <c r="T463" i="83"/>
  <c r="U463" i="83"/>
  <c r="K464" i="83"/>
  <c r="T464" i="83"/>
  <c r="U464" i="83"/>
  <c r="K465" i="83"/>
  <c r="T465" i="83"/>
  <c r="U465" i="83"/>
  <c r="K466" i="83"/>
  <c r="T466" i="83"/>
  <c r="U466" i="83"/>
  <c r="K467" i="83"/>
  <c r="T467" i="83"/>
  <c r="U467" i="83"/>
  <c r="K468" i="83"/>
  <c r="T468" i="83"/>
  <c r="U468" i="83"/>
  <c r="K469" i="83"/>
  <c r="T469" i="83"/>
  <c r="U469" i="83"/>
  <c r="K470" i="83"/>
  <c r="T470" i="83"/>
  <c r="U470" i="83"/>
  <c r="K471" i="83"/>
  <c r="T471" i="83"/>
  <c r="L563" i="40"/>
  <c r="U471" i="83"/>
  <c r="K472" i="83"/>
  <c r="T472" i="83"/>
  <c r="U472" i="83"/>
  <c r="K473" i="83"/>
  <c r="T473" i="83"/>
  <c r="U473" i="83"/>
  <c r="K474" i="83"/>
  <c r="T474" i="83"/>
  <c r="U474" i="83"/>
  <c r="K475" i="83"/>
  <c r="T475" i="83"/>
  <c r="U475" i="83"/>
  <c r="K476" i="83"/>
  <c r="T476" i="83"/>
  <c r="U476" i="83"/>
  <c r="K477" i="83"/>
  <c r="T477" i="83"/>
  <c r="U477" i="83"/>
  <c r="K478" i="83"/>
  <c r="T478" i="83"/>
  <c r="U478" i="83"/>
  <c r="K479" i="83"/>
  <c r="T479" i="83"/>
  <c r="U479" i="83"/>
  <c r="K480" i="83"/>
  <c r="T480" i="83"/>
  <c r="U480" i="83"/>
  <c r="K481" i="83"/>
  <c r="T481" i="83"/>
  <c r="U481" i="83"/>
  <c r="K482" i="83"/>
  <c r="T482" i="83"/>
  <c r="U482" i="83"/>
  <c r="K483" i="83"/>
  <c r="T483" i="83"/>
  <c r="U483" i="83"/>
  <c r="K484" i="83"/>
  <c r="T484" i="83"/>
  <c r="U484" i="83"/>
  <c r="K485" i="83"/>
  <c r="T485" i="83"/>
  <c r="U485" i="83"/>
  <c r="K486" i="83"/>
  <c r="T486" i="83"/>
  <c r="U486" i="83"/>
  <c r="K487" i="83"/>
  <c r="T487" i="83"/>
  <c r="U487" i="83"/>
  <c r="K488" i="83"/>
  <c r="T488" i="83"/>
  <c r="U488" i="83"/>
  <c r="K489" i="83"/>
  <c r="T489" i="83"/>
  <c r="U489" i="83"/>
  <c r="K490" i="83"/>
  <c r="T490" i="83"/>
  <c r="U490" i="83"/>
  <c r="K491" i="83"/>
  <c r="T491" i="83"/>
  <c r="U491" i="83"/>
  <c r="K492" i="83"/>
  <c r="T492" i="83"/>
  <c r="U492" i="83"/>
  <c r="K493" i="83"/>
  <c r="T493" i="83"/>
  <c r="U493" i="83"/>
  <c r="K494" i="83"/>
  <c r="T494" i="83"/>
  <c r="U494" i="83"/>
  <c r="K495" i="83"/>
  <c r="T495" i="83"/>
  <c r="U495" i="83"/>
  <c r="K496" i="83"/>
  <c r="T496" i="83"/>
  <c r="U496" i="83"/>
  <c r="K497" i="83"/>
  <c r="T497" i="83"/>
  <c r="U497" i="83"/>
  <c r="K498" i="83"/>
  <c r="T498" i="83"/>
  <c r="U498" i="83"/>
  <c r="K499" i="83"/>
  <c r="T499" i="83"/>
  <c r="U499" i="83"/>
  <c r="K500" i="83"/>
  <c r="T500" i="83"/>
  <c r="U500" i="83"/>
  <c r="K501" i="83"/>
  <c r="T501" i="83"/>
  <c r="U501" i="83"/>
  <c r="K502" i="83"/>
  <c r="T502" i="83"/>
  <c r="U502" i="83"/>
  <c r="K503" i="83"/>
  <c r="T503" i="83"/>
  <c r="U503" i="83"/>
  <c r="K504" i="83"/>
  <c r="T504" i="83"/>
  <c r="U504" i="83"/>
  <c r="K505" i="83"/>
  <c r="T505" i="83"/>
  <c r="U505" i="83"/>
  <c r="K506" i="83"/>
  <c r="T506" i="83"/>
  <c r="U506" i="83"/>
  <c r="K507" i="83"/>
  <c r="T507" i="83"/>
  <c r="U507" i="83"/>
  <c r="K508" i="83"/>
  <c r="T508" i="83"/>
  <c r="U508" i="83"/>
  <c r="K509" i="83"/>
  <c r="T509" i="83"/>
  <c r="U509" i="83"/>
  <c r="K510" i="83"/>
  <c r="T510" i="83"/>
  <c r="U510" i="83"/>
  <c r="K511" i="83"/>
  <c r="T511" i="83"/>
  <c r="U511" i="83"/>
  <c r="K512" i="83"/>
  <c r="T512" i="83"/>
  <c r="U512" i="83"/>
  <c r="K513" i="83"/>
  <c r="T513" i="83"/>
  <c r="U513" i="83"/>
  <c r="K514" i="83"/>
  <c r="T514" i="83"/>
  <c r="U514" i="83"/>
  <c r="K515" i="83"/>
  <c r="T515" i="83"/>
  <c r="U515" i="83"/>
  <c r="K516" i="83"/>
  <c r="T516" i="83"/>
  <c r="U516" i="83"/>
  <c r="K517" i="83"/>
  <c r="T517" i="83"/>
  <c r="U517" i="83"/>
  <c r="K518" i="83"/>
  <c r="T518" i="83"/>
  <c r="U518" i="83"/>
  <c r="K519" i="83"/>
  <c r="T519" i="83"/>
  <c r="U519" i="83"/>
  <c r="K520" i="83"/>
  <c r="T520" i="83"/>
  <c r="U520" i="83"/>
  <c r="K521" i="83"/>
  <c r="T521" i="83"/>
  <c r="U521" i="83"/>
  <c r="K522" i="83"/>
  <c r="T522" i="83"/>
  <c r="U522" i="83"/>
  <c r="K523" i="83"/>
  <c r="T523" i="83"/>
  <c r="U523" i="83"/>
  <c r="K524" i="83"/>
  <c r="T524" i="83"/>
  <c r="U524" i="83"/>
  <c r="K525" i="83"/>
  <c r="T525" i="83"/>
  <c r="U525" i="83"/>
  <c r="K526" i="83"/>
  <c r="T526" i="83"/>
  <c r="U526" i="83"/>
  <c r="K527" i="83"/>
  <c r="T527" i="83"/>
  <c r="U527" i="83"/>
  <c r="K528" i="83"/>
  <c r="T528" i="83"/>
  <c r="U528" i="83"/>
  <c r="K529" i="83"/>
  <c r="T529" i="83"/>
  <c r="U529" i="83"/>
  <c r="K530" i="83"/>
  <c r="T530" i="83"/>
  <c r="U530" i="83"/>
  <c r="K531" i="83"/>
  <c r="T531" i="83"/>
  <c r="U531" i="83"/>
  <c r="K532" i="83"/>
  <c r="T532" i="83"/>
  <c r="U532" i="83"/>
  <c r="K533" i="83"/>
  <c r="T533" i="83"/>
  <c r="U533" i="83"/>
  <c r="K534" i="83"/>
  <c r="T534" i="83"/>
  <c r="U534" i="83"/>
  <c r="K535" i="83"/>
  <c r="T535" i="83"/>
  <c r="U535" i="83"/>
  <c r="K536" i="83"/>
  <c r="T536" i="83"/>
  <c r="U536" i="83"/>
  <c r="K537" i="83"/>
  <c r="T537" i="83"/>
  <c r="U537" i="83"/>
  <c r="K538" i="83"/>
  <c r="T538" i="83"/>
  <c r="U538" i="83"/>
  <c r="K539" i="83"/>
  <c r="T539" i="83"/>
  <c r="U539" i="83"/>
  <c r="K540" i="83"/>
  <c r="T540" i="83"/>
  <c r="U540" i="83"/>
  <c r="K541" i="83"/>
  <c r="T541" i="83"/>
  <c r="U541" i="83"/>
  <c r="K542" i="83"/>
  <c r="T542" i="83"/>
  <c r="U542" i="83"/>
  <c r="K543" i="83"/>
  <c r="T543" i="83"/>
  <c r="U543" i="83"/>
  <c r="K544" i="83"/>
  <c r="T544" i="83"/>
  <c r="U544" i="83"/>
  <c r="K545" i="83"/>
  <c r="T545" i="83"/>
  <c r="U545" i="83"/>
  <c r="K546" i="83"/>
  <c r="T546" i="83"/>
  <c r="U546" i="83"/>
  <c r="K547" i="83"/>
  <c r="T547" i="83"/>
  <c r="U547" i="83"/>
  <c r="K548" i="83"/>
  <c r="T548" i="83"/>
  <c r="U548" i="83"/>
  <c r="K549" i="83"/>
  <c r="T549" i="83"/>
  <c r="U549" i="83"/>
  <c r="K550" i="83"/>
  <c r="T550" i="83"/>
  <c r="U550" i="83"/>
  <c r="K551" i="83"/>
  <c r="T551" i="83"/>
  <c r="U551" i="83"/>
  <c r="K552" i="83"/>
  <c r="T552" i="83"/>
  <c r="U552" i="83"/>
  <c r="K553" i="83"/>
  <c r="T553" i="83"/>
  <c r="U553" i="83"/>
  <c r="K554" i="83"/>
  <c r="T554" i="83"/>
  <c r="U554" i="83"/>
  <c r="K555" i="83"/>
  <c r="T555" i="83"/>
  <c r="U555" i="83"/>
  <c r="K556" i="83"/>
  <c r="T556" i="83"/>
  <c r="U556" i="83"/>
  <c r="K557" i="83"/>
  <c r="T557" i="83"/>
  <c r="U557" i="83"/>
  <c r="K558" i="83"/>
  <c r="T558" i="83"/>
  <c r="U558" i="83"/>
  <c r="K559" i="83"/>
  <c r="T559" i="83"/>
  <c r="U559" i="83"/>
  <c r="K560" i="83"/>
  <c r="T560" i="83"/>
  <c r="U560" i="83"/>
  <c r="K561" i="83"/>
  <c r="T561" i="83"/>
  <c r="U561" i="83"/>
  <c r="K562" i="83"/>
  <c r="T562" i="83"/>
  <c r="U562" i="83"/>
  <c r="K563" i="83"/>
  <c r="T563" i="83"/>
  <c r="U563" i="83"/>
  <c r="K564" i="83"/>
  <c r="T564" i="83"/>
  <c r="U564" i="83"/>
  <c r="K565" i="83"/>
  <c r="T565" i="83"/>
  <c r="U565" i="83"/>
  <c r="K566" i="83"/>
  <c r="T566" i="83"/>
  <c r="U566" i="83"/>
  <c r="K567" i="83"/>
  <c r="T567" i="83"/>
  <c r="U567" i="83"/>
  <c r="K568" i="83"/>
  <c r="T568" i="83"/>
  <c r="U568" i="83"/>
  <c r="K569" i="83"/>
  <c r="T569" i="83"/>
  <c r="U569" i="83"/>
  <c r="K570" i="83"/>
  <c r="T570" i="83"/>
  <c r="U570" i="83"/>
  <c r="K571" i="83"/>
  <c r="T571" i="83"/>
  <c r="U571" i="83"/>
  <c r="K572" i="83"/>
  <c r="T572" i="83"/>
  <c r="U572" i="83"/>
  <c r="K573" i="83"/>
  <c r="T573" i="83"/>
  <c r="U573" i="83"/>
  <c r="K574" i="83"/>
  <c r="T574" i="83"/>
  <c r="U574" i="83"/>
  <c r="K575" i="83"/>
  <c r="T575" i="83"/>
  <c r="U575" i="83"/>
  <c r="K576" i="83"/>
  <c r="T576" i="83"/>
  <c r="U576" i="83"/>
  <c r="K577" i="83"/>
  <c r="T577" i="83"/>
  <c r="U577" i="83"/>
  <c r="K578" i="83"/>
  <c r="T578" i="83"/>
  <c r="U578" i="83"/>
  <c r="K579" i="83"/>
  <c r="T579" i="83"/>
  <c r="U579" i="83"/>
  <c r="K580" i="83"/>
  <c r="T580" i="83"/>
  <c r="U580" i="83"/>
  <c r="K581" i="83"/>
  <c r="T581" i="83"/>
  <c r="U581" i="83"/>
  <c r="K582" i="83"/>
  <c r="T582" i="83"/>
  <c r="U582" i="83"/>
  <c r="K583" i="83"/>
  <c r="T583" i="83"/>
  <c r="U583" i="83"/>
  <c r="K584" i="83"/>
  <c r="T584" i="83"/>
  <c r="U584" i="83"/>
  <c r="K585" i="83"/>
  <c r="T585" i="83"/>
  <c r="U585" i="83"/>
  <c r="K586" i="83"/>
  <c r="T586" i="83"/>
  <c r="U586" i="83"/>
  <c r="K587" i="83"/>
  <c r="T587" i="83"/>
  <c r="U587" i="83"/>
  <c r="K588" i="83"/>
  <c r="T588" i="83"/>
  <c r="U588" i="83"/>
  <c r="K589" i="83"/>
  <c r="T589" i="83"/>
  <c r="U589" i="83"/>
  <c r="K590" i="83"/>
  <c r="T590" i="83"/>
  <c r="U590" i="83"/>
  <c r="K591" i="83"/>
  <c r="T591" i="83"/>
  <c r="U591" i="83"/>
  <c r="K592" i="83"/>
  <c r="T592" i="83"/>
  <c r="U592" i="83"/>
  <c r="K593" i="83"/>
  <c r="T593" i="83"/>
  <c r="U593" i="83"/>
  <c r="K594" i="83"/>
  <c r="T594" i="83"/>
  <c r="U594" i="83"/>
  <c r="K595" i="83"/>
  <c r="T595" i="83"/>
  <c r="U595" i="83"/>
  <c r="K596" i="83"/>
  <c r="T596" i="83"/>
  <c r="U596" i="83"/>
  <c r="K597" i="83"/>
  <c r="T597" i="83"/>
  <c r="U597" i="83"/>
  <c r="K598" i="83"/>
  <c r="T598" i="83"/>
  <c r="U598" i="83"/>
  <c r="K599" i="83"/>
  <c r="T599" i="83"/>
  <c r="U599" i="83"/>
  <c r="K600" i="83"/>
  <c r="T600" i="83"/>
  <c r="U600" i="83"/>
  <c r="K601" i="83"/>
  <c r="T601" i="83"/>
  <c r="U601" i="83"/>
  <c r="K602" i="83"/>
  <c r="T602" i="83"/>
  <c r="U602" i="83"/>
  <c r="K603" i="83"/>
  <c r="T603" i="83"/>
  <c r="U603" i="83"/>
  <c r="K604" i="83"/>
  <c r="T604" i="83"/>
  <c r="U604" i="83"/>
  <c r="K605" i="83"/>
  <c r="T605" i="83"/>
  <c r="U605" i="83"/>
  <c r="K606" i="83"/>
  <c r="T606" i="83"/>
  <c r="U606" i="83"/>
  <c r="K607" i="83"/>
  <c r="T607" i="83"/>
  <c r="U607" i="83"/>
  <c r="K608" i="83"/>
  <c r="T608" i="83"/>
  <c r="U608" i="83"/>
  <c r="K609" i="83"/>
  <c r="T609" i="83"/>
  <c r="U609" i="83"/>
  <c r="K610" i="83"/>
  <c r="T610" i="83"/>
  <c r="U610" i="83"/>
  <c r="K611" i="83"/>
  <c r="T611" i="83"/>
  <c r="U611" i="83"/>
  <c r="K612" i="83"/>
  <c r="T612" i="83"/>
  <c r="U612" i="83"/>
  <c r="K613" i="83"/>
  <c r="T613" i="83"/>
  <c r="U613" i="83"/>
  <c r="K614" i="83"/>
  <c r="T614" i="83"/>
  <c r="U614" i="83"/>
  <c r="K615" i="83"/>
  <c r="T615" i="83"/>
  <c r="U615" i="83"/>
  <c r="K616" i="83"/>
  <c r="T616" i="83"/>
  <c r="U616" i="83"/>
  <c r="K617" i="83"/>
  <c r="T617" i="83"/>
  <c r="U617" i="83"/>
  <c r="K618" i="83"/>
  <c r="T618" i="83"/>
  <c r="U618" i="83"/>
  <c r="K619" i="83"/>
  <c r="T619" i="83"/>
  <c r="U619" i="83"/>
  <c r="K620" i="83"/>
  <c r="T620" i="83"/>
  <c r="U620" i="83"/>
  <c r="K621" i="83"/>
  <c r="T621" i="83"/>
  <c r="U621" i="83"/>
  <c r="K622" i="83"/>
  <c r="T622" i="83"/>
  <c r="U622" i="83"/>
  <c r="K623" i="83"/>
  <c r="T623" i="83"/>
  <c r="U623" i="83"/>
  <c r="K624" i="83"/>
  <c r="T624" i="83"/>
  <c r="U624" i="83"/>
  <c r="K625" i="83"/>
  <c r="T625" i="83"/>
  <c r="U625" i="83"/>
  <c r="K626" i="83"/>
  <c r="T626" i="83"/>
  <c r="U626" i="83"/>
  <c r="K627" i="83"/>
  <c r="T627" i="83"/>
  <c r="U627" i="83"/>
  <c r="T628" i="83"/>
  <c r="U628" i="83"/>
  <c r="T629" i="83"/>
  <c r="I570" i="40"/>
  <c r="U629" i="83"/>
  <c r="T630" i="83"/>
  <c r="U630" i="83"/>
  <c r="T631" i="83"/>
  <c r="U631" i="83"/>
  <c r="T632" i="83"/>
  <c r="U632" i="83"/>
  <c r="T633" i="83"/>
  <c r="U633" i="83"/>
  <c r="T634" i="83"/>
  <c r="U634" i="83"/>
  <c r="T635" i="83"/>
  <c r="U635" i="83"/>
  <c r="T636" i="83"/>
  <c r="U636" i="83"/>
  <c r="T637" i="83"/>
  <c r="U637" i="83"/>
  <c r="T638" i="83"/>
  <c r="U638" i="83"/>
  <c r="T639" i="83"/>
  <c r="U639" i="83"/>
  <c r="T640" i="83"/>
  <c r="U640" i="83"/>
  <c r="T641" i="83"/>
  <c r="U641" i="83"/>
  <c r="T642" i="83"/>
  <c r="U642" i="83"/>
  <c r="T643" i="83"/>
  <c r="U643" i="83"/>
  <c r="T644" i="83"/>
  <c r="U644" i="83"/>
  <c r="T645" i="83"/>
  <c r="U645" i="83"/>
  <c r="T646" i="83"/>
  <c r="U646" i="83"/>
  <c r="T647" i="83"/>
  <c r="U647" i="83"/>
  <c r="T648" i="83"/>
  <c r="U648" i="83"/>
  <c r="T649" i="83"/>
  <c r="U649" i="83"/>
  <c r="T650" i="83"/>
  <c r="U650" i="83"/>
  <c r="T651" i="83"/>
  <c r="U651" i="83"/>
  <c r="T652" i="83"/>
  <c r="U652" i="83"/>
  <c r="T653" i="83"/>
  <c r="U653" i="83"/>
  <c r="T654" i="83"/>
  <c r="U654" i="83"/>
  <c r="T655" i="83"/>
  <c r="U655" i="83"/>
  <c r="T656" i="83"/>
  <c r="U656" i="83"/>
  <c r="T657" i="83"/>
  <c r="U657" i="83"/>
  <c r="T658" i="83"/>
  <c r="U658" i="83"/>
  <c r="T659" i="83"/>
  <c r="U659" i="83"/>
  <c r="T660" i="83"/>
  <c r="U660" i="83"/>
  <c r="T661" i="83"/>
  <c r="U661" i="83"/>
  <c r="T662" i="83"/>
  <c r="U662" i="83"/>
  <c r="T663" i="83"/>
  <c r="U663" i="83"/>
  <c r="T664" i="83"/>
  <c r="U664" i="83"/>
  <c r="T665" i="83"/>
  <c r="U665" i="83"/>
  <c r="T666" i="83"/>
  <c r="U666" i="83"/>
  <c r="T667" i="83"/>
  <c r="U667" i="83"/>
  <c r="T668" i="83"/>
  <c r="U668" i="83"/>
  <c r="T669" i="83"/>
  <c r="U669" i="83"/>
  <c r="T670" i="83"/>
  <c r="U670" i="83"/>
  <c r="T671" i="83"/>
  <c r="U671" i="83"/>
  <c r="T672" i="83"/>
  <c r="U672" i="83"/>
  <c r="T673" i="83"/>
  <c r="U673" i="83"/>
  <c r="T674" i="83"/>
  <c r="U674" i="83"/>
  <c r="T675" i="83"/>
  <c r="U675" i="83"/>
  <c r="T676" i="83"/>
  <c r="U676" i="83"/>
  <c r="T677" i="83"/>
  <c r="U677" i="83"/>
  <c r="T678" i="83"/>
  <c r="U678" i="83"/>
  <c r="T679" i="83"/>
  <c r="U679" i="83"/>
  <c r="T680" i="83"/>
  <c r="U680" i="83"/>
  <c r="T681" i="83"/>
  <c r="U681" i="83"/>
  <c r="T682" i="83"/>
  <c r="U682" i="83"/>
  <c r="T683" i="83"/>
  <c r="U683" i="83"/>
  <c r="T684" i="83"/>
  <c r="U684" i="83"/>
  <c r="T685" i="83"/>
  <c r="U685" i="83"/>
  <c r="T686" i="83"/>
  <c r="U686" i="83"/>
  <c r="T687" i="83"/>
  <c r="U687" i="83"/>
  <c r="T688" i="83"/>
  <c r="U688" i="83"/>
  <c r="T689" i="83"/>
  <c r="U689" i="83"/>
  <c r="T690" i="83"/>
  <c r="U690" i="83"/>
  <c r="T691" i="83"/>
  <c r="U691" i="83"/>
  <c r="T692" i="83"/>
  <c r="U692" i="83"/>
  <c r="T693" i="83"/>
  <c r="U693" i="83"/>
  <c r="T694" i="83"/>
  <c r="U694" i="83"/>
  <c r="T695" i="83"/>
  <c r="U695" i="83"/>
  <c r="T696" i="83"/>
  <c r="U696" i="83"/>
  <c r="T697" i="83"/>
  <c r="U697" i="83"/>
  <c r="T698" i="83"/>
  <c r="U698" i="83"/>
  <c r="T699" i="83"/>
  <c r="U699" i="83"/>
  <c r="T700" i="83"/>
  <c r="U700" i="83"/>
  <c r="T701" i="83"/>
  <c r="U701" i="83"/>
  <c r="T702" i="83"/>
  <c r="U702" i="83"/>
  <c r="T703" i="83"/>
  <c r="U703" i="83"/>
  <c r="T704" i="83"/>
  <c r="U704" i="83"/>
  <c r="T705" i="83"/>
  <c r="U705" i="83"/>
  <c r="T706" i="83"/>
  <c r="U706" i="83"/>
  <c r="T707" i="83"/>
  <c r="U707" i="83"/>
  <c r="T708" i="83"/>
  <c r="U708" i="83"/>
  <c r="T709" i="83"/>
  <c r="U709" i="83"/>
  <c r="T710" i="83"/>
  <c r="U710" i="83"/>
  <c r="T711" i="83"/>
  <c r="U711" i="83"/>
  <c r="T712" i="83"/>
  <c r="U712" i="83"/>
  <c r="T713" i="83"/>
  <c r="U713" i="83"/>
  <c r="T714" i="83"/>
  <c r="U714" i="83"/>
  <c r="T715" i="83"/>
  <c r="U715" i="83"/>
  <c r="T716" i="83"/>
  <c r="U716" i="83"/>
  <c r="T717" i="83"/>
  <c r="U717" i="83"/>
  <c r="T718" i="83"/>
  <c r="U718" i="83"/>
  <c r="T719" i="83"/>
  <c r="U719" i="83"/>
  <c r="T720" i="83"/>
  <c r="U720" i="83"/>
  <c r="T721" i="83"/>
  <c r="U721" i="83"/>
  <c r="T722" i="83"/>
  <c r="U722" i="83"/>
  <c r="T723" i="83"/>
  <c r="U723" i="83"/>
  <c r="T724" i="83"/>
  <c r="U724" i="83"/>
  <c r="T725" i="83"/>
  <c r="U725" i="83"/>
  <c r="T726" i="83"/>
  <c r="U726" i="83"/>
  <c r="T727" i="83"/>
  <c r="U727" i="83"/>
  <c r="T728" i="83"/>
  <c r="U728" i="83"/>
  <c r="T729" i="83"/>
  <c r="U729" i="83"/>
  <c r="T730" i="83"/>
  <c r="U730" i="83"/>
  <c r="T731" i="83"/>
  <c r="U731" i="83"/>
  <c r="T732" i="83"/>
  <c r="U732" i="83"/>
  <c r="T733" i="83"/>
  <c r="U733" i="83"/>
  <c r="T734" i="83"/>
  <c r="U734" i="83"/>
  <c r="T735" i="83"/>
  <c r="U735" i="83"/>
  <c r="T736" i="83"/>
  <c r="U736" i="83"/>
  <c r="T737" i="83"/>
  <c r="U737" i="83"/>
  <c r="T738" i="83"/>
  <c r="U738" i="83"/>
  <c r="T739" i="83"/>
  <c r="U739" i="83"/>
  <c r="T740" i="83"/>
  <c r="U740" i="83"/>
  <c r="T741" i="83"/>
  <c r="U741" i="83"/>
  <c r="T742" i="83"/>
  <c r="U742" i="83"/>
  <c r="T743" i="83"/>
  <c r="U743" i="83"/>
  <c r="T744" i="83"/>
  <c r="U744" i="83"/>
  <c r="T745" i="83"/>
  <c r="U745" i="83"/>
  <c r="T746" i="83"/>
  <c r="U746" i="83"/>
  <c r="T747" i="83"/>
  <c r="U747" i="83"/>
  <c r="T748" i="83"/>
  <c r="U748" i="83"/>
  <c r="T749" i="83"/>
  <c r="U749" i="83"/>
  <c r="T750" i="83"/>
  <c r="U750" i="83"/>
  <c r="T751" i="83"/>
  <c r="U751" i="83"/>
  <c r="T752" i="83"/>
  <c r="U752" i="83"/>
  <c r="T753" i="83"/>
  <c r="U753" i="83"/>
  <c r="T754" i="83"/>
  <c r="U754" i="83"/>
  <c r="T755" i="83"/>
  <c r="U755" i="83"/>
  <c r="T756" i="83"/>
  <c r="U756" i="83"/>
  <c r="T757" i="83"/>
  <c r="U757" i="83"/>
  <c r="T758" i="83"/>
  <c r="U758" i="83"/>
  <c r="T759" i="83"/>
  <c r="U759" i="83"/>
  <c r="T760" i="83"/>
  <c r="U760" i="83"/>
  <c r="T761" i="83"/>
  <c r="U761" i="83"/>
  <c r="T762" i="83"/>
  <c r="U762" i="83"/>
  <c r="T763" i="83"/>
  <c r="U763" i="83"/>
  <c r="T764" i="83"/>
  <c r="U764" i="83"/>
  <c r="T765" i="83"/>
  <c r="U765" i="83"/>
  <c r="T766" i="83"/>
  <c r="U766" i="83"/>
  <c r="T767" i="83"/>
  <c r="U767" i="83"/>
  <c r="T768" i="83"/>
  <c r="U768" i="83"/>
  <c r="T769" i="83"/>
  <c r="U769" i="83"/>
  <c r="T770" i="83"/>
  <c r="U770" i="83"/>
  <c r="T771" i="83"/>
  <c r="U771" i="83"/>
  <c r="T772" i="83"/>
  <c r="U772" i="83"/>
  <c r="T773" i="83"/>
  <c r="U773" i="83"/>
  <c r="T774" i="83"/>
  <c r="U774" i="83"/>
  <c r="T775" i="83"/>
  <c r="U775" i="83"/>
  <c r="T776" i="83"/>
  <c r="U776" i="83"/>
  <c r="T777" i="83"/>
  <c r="U777" i="83"/>
  <c r="T778" i="83"/>
  <c r="U778" i="83"/>
  <c r="T779" i="83"/>
  <c r="U779" i="83"/>
  <c r="T780" i="83"/>
  <c r="U780" i="83"/>
  <c r="T781" i="83"/>
  <c r="U781" i="83"/>
  <c r="T782" i="83"/>
  <c r="U782" i="83"/>
  <c r="T783" i="83"/>
  <c r="U783" i="83"/>
  <c r="T784" i="83"/>
  <c r="U784" i="83"/>
  <c r="T785" i="83"/>
  <c r="U785" i="83"/>
  <c r="T786" i="83"/>
  <c r="U786" i="83"/>
  <c r="T787" i="83"/>
  <c r="U787" i="83"/>
  <c r="T788" i="83"/>
  <c r="U788" i="83"/>
  <c r="T789" i="83"/>
  <c r="U789" i="83"/>
  <c r="T790" i="83"/>
  <c r="U790" i="83"/>
  <c r="T791" i="83"/>
  <c r="U791" i="83"/>
  <c r="T792" i="83"/>
  <c r="U792" i="83"/>
  <c r="T793" i="83"/>
  <c r="U793" i="83"/>
  <c r="T794" i="83"/>
  <c r="U794" i="83"/>
  <c r="T795" i="83"/>
  <c r="U795" i="83"/>
  <c r="T796" i="83"/>
  <c r="U796" i="83"/>
  <c r="T797" i="83"/>
  <c r="U797" i="83"/>
  <c r="T798" i="83"/>
  <c r="U798" i="83"/>
  <c r="T799" i="83"/>
  <c r="U799" i="83"/>
  <c r="T800" i="83"/>
  <c r="U800" i="83"/>
  <c r="T801" i="83"/>
  <c r="U801" i="83"/>
  <c r="T802" i="83"/>
  <c r="U802" i="83"/>
  <c r="T803" i="83"/>
  <c r="U803" i="83"/>
  <c r="T804" i="83"/>
  <c r="U804" i="83"/>
  <c r="T805" i="83"/>
  <c r="U805" i="83"/>
  <c r="T806" i="83"/>
  <c r="U806" i="83"/>
  <c r="T807" i="83"/>
  <c r="U807" i="83"/>
  <c r="T808" i="83"/>
  <c r="U808" i="83"/>
  <c r="T809" i="83"/>
  <c r="U809" i="83"/>
  <c r="T810" i="83"/>
  <c r="U810" i="83"/>
  <c r="T811" i="83"/>
  <c r="U811" i="83"/>
  <c r="T812" i="83"/>
  <c r="U812" i="83"/>
  <c r="T813" i="83"/>
  <c r="U813" i="83"/>
  <c r="T814" i="83"/>
  <c r="U814" i="83"/>
  <c r="T815" i="83"/>
  <c r="U815" i="83"/>
  <c r="T816" i="83"/>
  <c r="U816" i="83"/>
  <c r="T817" i="83"/>
  <c r="U817" i="83"/>
  <c r="T818" i="83"/>
  <c r="U818" i="83"/>
  <c r="T819" i="83"/>
  <c r="U819" i="83"/>
  <c r="T820" i="83"/>
  <c r="U820" i="83"/>
  <c r="T821" i="83"/>
  <c r="U821" i="83"/>
  <c r="T822" i="83"/>
  <c r="U822" i="83"/>
  <c r="T823" i="83"/>
  <c r="U823" i="83"/>
  <c r="T824" i="83"/>
  <c r="U824" i="83"/>
  <c r="T825" i="83"/>
  <c r="U825" i="83"/>
  <c r="T826" i="83"/>
  <c r="U826" i="83"/>
  <c r="T827" i="83"/>
  <c r="U827" i="83"/>
  <c r="T828" i="83"/>
  <c r="U828" i="83"/>
  <c r="T829" i="83"/>
  <c r="U829" i="83"/>
  <c r="T830" i="83"/>
  <c r="U830" i="83"/>
  <c r="T831" i="83"/>
  <c r="U831" i="83"/>
  <c r="T832" i="83"/>
  <c r="U832" i="83"/>
  <c r="T833" i="83"/>
  <c r="U833" i="83"/>
  <c r="T834" i="83"/>
  <c r="U834" i="83"/>
  <c r="T835" i="83"/>
  <c r="U835" i="83"/>
  <c r="T836" i="83"/>
  <c r="U836" i="83"/>
  <c r="T837" i="83"/>
  <c r="U837" i="83"/>
  <c r="T838" i="83"/>
  <c r="U838" i="83"/>
  <c r="T839" i="83"/>
  <c r="U839" i="83"/>
  <c r="T840" i="83"/>
  <c r="U840" i="83"/>
  <c r="T841" i="83"/>
  <c r="U841" i="83"/>
  <c r="T842" i="83"/>
  <c r="U842" i="83"/>
  <c r="T843" i="83"/>
  <c r="U843" i="83"/>
  <c r="T844" i="83"/>
  <c r="U844" i="83"/>
  <c r="T845" i="83"/>
  <c r="U845" i="83"/>
  <c r="T846" i="83"/>
  <c r="U846" i="83"/>
  <c r="T847" i="83"/>
  <c r="U847" i="83"/>
  <c r="T848" i="83"/>
  <c r="U848" i="83"/>
  <c r="T849" i="83"/>
  <c r="U849" i="83"/>
  <c r="T850" i="83"/>
  <c r="U850" i="83"/>
  <c r="T851" i="83"/>
  <c r="U851" i="83"/>
  <c r="T852" i="83"/>
  <c r="U852" i="83"/>
  <c r="T853" i="83"/>
  <c r="U853" i="83"/>
  <c r="T854" i="83"/>
  <c r="U854" i="83"/>
  <c r="T855" i="83"/>
  <c r="U855" i="83"/>
  <c r="T856" i="83"/>
  <c r="U856" i="83"/>
  <c r="T857" i="83"/>
  <c r="U857" i="83"/>
  <c r="T858" i="83"/>
  <c r="U858" i="83"/>
  <c r="T859" i="83"/>
  <c r="U859" i="83"/>
  <c r="T860" i="83"/>
  <c r="U860" i="83"/>
  <c r="T861" i="83"/>
  <c r="U861" i="83"/>
  <c r="T862" i="83"/>
  <c r="U862" i="83"/>
  <c r="T863" i="83"/>
  <c r="U863" i="83"/>
  <c r="T864" i="83"/>
  <c r="U864" i="83"/>
  <c r="T865" i="83"/>
  <c r="U865" i="83"/>
  <c r="T866" i="83"/>
  <c r="U866" i="83"/>
  <c r="T867" i="83"/>
  <c r="U867" i="83"/>
  <c r="T868" i="83"/>
  <c r="U868" i="83"/>
  <c r="T869" i="83"/>
  <c r="U869" i="83"/>
  <c r="T870" i="83"/>
  <c r="U870" i="83"/>
  <c r="T871" i="83"/>
  <c r="U871" i="83"/>
  <c r="T872" i="83"/>
  <c r="U872" i="83"/>
  <c r="T873" i="83"/>
  <c r="U873" i="83"/>
  <c r="T874" i="83"/>
  <c r="U874" i="83"/>
  <c r="T875" i="83"/>
  <c r="U875" i="83"/>
  <c r="T876" i="83"/>
  <c r="U876" i="83"/>
  <c r="T877" i="83"/>
  <c r="U877" i="83"/>
  <c r="T878" i="83"/>
  <c r="U878" i="83"/>
  <c r="T879" i="83"/>
  <c r="U879" i="83"/>
  <c r="T880" i="83"/>
  <c r="U880" i="83"/>
  <c r="T881" i="83"/>
  <c r="U881" i="83"/>
  <c r="T882" i="83"/>
  <c r="U882" i="83"/>
  <c r="T883" i="83"/>
  <c r="U883" i="83"/>
  <c r="T884" i="83"/>
  <c r="U884" i="83"/>
  <c r="T885" i="83"/>
  <c r="U885" i="83"/>
  <c r="T886" i="83"/>
  <c r="U886" i="83"/>
  <c r="T887" i="83"/>
  <c r="U887" i="83"/>
  <c r="T888" i="83"/>
  <c r="U888" i="83"/>
  <c r="T889" i="83"/>
  <c r="U889" i="83"/>
  <c r="T890" i="83"/>
  <c r="U890" i="83"/>
  <c r="T891" i="83"/>
  <c r="U891" i="83"/>
  <c r="T892" i="83"/>
  <c r="U892" i="83"/>
  <c r="T893" i="83"/>
  <c r="U893" i="83"/>
  <c r="T894" i="83"/>
  <c r="U894" i="83"/>
  <c r="T895" i="83"/>
  <c r="U895" i="83"/>
  <c r="T896" i="83"/>
  <c r="U896" i="83"/>
  <c r="T897" i="83"/>
  <c r="U897" i="83"/>
  <c r="T898" i="83"/>
  <c r="U898" i="83"/>
  <c r="T899" i="83"/>
  <c r="U899" i="83"/>
  <c r="T900" i="83"/>
  <c r="U900" i="83"/>
  <c r="T901" i="83"/>
  <c r="U901" i="83"/>
  <c r="T902" i="83"/>
  <c r="U902" i="83"/>
  <c r="T903" i="83"/>
  <c r="U903" i="83"/>
  <c r="T904" i="83"/>
  <c r="U904" i="83"/>
  <c r="T905" i="83"/>
  <c r="U905" i="83"/>
  <c r="T906" i="83"/>
  <c r="U906" i="83"/>
  <c r="T907" i="83"/>
  <c r="U907" i="83"/>
  <c r="T908" i="83"/>
  <c r="U908" i="83"/>
  <c r="T909" i="83"/>
  <c r="U909" i="83"/>
  <c r="T910" i="83"/>
  <c r="U910" i="83"/>
  <c r="T911" i="83"/>
  <c r="U911" i="83"/>
  <c r="T912" i="83"/>
  <c r="U912" i="83"/>
  <c r="T913" i="83"/>
  <c r="U913" i="83"/>
  <c r="T914" i="83"/>
  <c r="U914" i="83"/>
  <c r="T915" i="83"/>
  <c r="U915" i="83"/>
  <c r="T916" i="83"/>
  <c r="U916" i="83"/>
  <c r="T917" i="83"/>
  <c r="U917" i="83"/>
  <c r="T918" i="83"/>
  <c r="U918" i="83"/>
  <c r="T919" i="83"/>
  <c r="U919" i="83"/>
  <c r="T920" i="83"/>
  <c r="U920" i="83"/>
  <c r="T921" i="83"/>
  <c r="U921" i="83"/>
  <c r="T922" i="83"/>
  <c r="U922" i="83"/>
  <c r="T923" i="83"/>
  <c r="U923" i="83"/>
  <c r="T924" i="83"/>
  <c r="U924" i="83"/>
  <c r="T925" i="83"/>
  <c r="U925" i="83"/>
  <c r="T926" i="83"/>
  <c r="U926" i="83"/>
  <c r="T927" i="83"/>
  <c r="U927" i="83"/>
  <c r="K7" i="82"/>
  <c r="T7" i="82"/>
  <c r="U7" i="82"/>
  <c r="T537" i="40"/>
  <c r="K8" i="82"/>
  <c r="T8" i="82"/>
  <c r="U8" i="82"/>
  <c r="K9" i="82"/>
  <c r="T9" i="82"/>
  <c r="U9" i="82"/>
  <c r="K10" i="82"/>
  <c r="T10" i="82"/>
  <c r="U10" i="82"/>
  <c r="K11" i="82"/>
  <c r="T11" i="82"/>
  <c r="U11" i="82"/>
  <c r="K12" i="82"/>
  <c r="T12" i="82"/>
  <c r="U12" i="82"/>
  <c r="K13" i="82"/>
  <c r="T13" i="82"/>
  <c r="U13" i="82"/>
  <c r="K14" i="82"/>
  <c r="T14" i="82"/>
  <c r="U14" i="82"/>
  <c r="K15" i="82"/>
  <c r="T15" i="82"/>
  <c r="U15" i="82"/>
  <c r="K16" i="82"/>
  <c r="T16" i="82"/>
  <c r="U16" i="82"/>
  <c r="K17" i="82"/>
  <c r="T17" i="82"/>
  <c r="U17" i="82"/>
  <c r="K18" i="82"/>
  <c r="T18" i="82"/>
  <c r="U18" i="82"/>
  <c r="K19" i="82"/>
  <c r="T19" i="82"/>
  <c r="U19" i="82"/>
  <c r="K20" i="82"/>
  <c r="T20" i="82"/>
  <c r="U20" i="82"/>
  <c r="K21" i="82"/>
  <c r="T21" i="82"/>
  <c r="U21" i="82"/>
  <c r="K22" i="82"/>
  <c r="T22" i="82"/>
  <c r="U22" i="82"/>
  <c r="K23" i="82"/>
  <c r="T23" i="82"/>
  <c r="U23" i="82"/>
  <c r="K24" i="82"/>
  <c r="T24" i="82"/>
  <c r="U24" i="82"/>
  <c r="K25" i="82"/>
  <c r="T25" i="82"/>
  <c r="U25" i="82"/>
  <c r="K26" i="82"/>
  <c r="T26" i="82"/>
  <c r="U26" i="82"/>
  <c r="K27" i="82"/>
  <c r="T27" i="82"/>
  <c r="U27" i="82"/>
  <c r="K28" i="82"/>
  <c r="T28" i="82"/>
  <c r="U28" i="82"/>
  <c r="K29" i="82"/>
  <c r="T29" i="82"/>
  <c r="U29" i="82"/>
  <c r="K30" i="82"/>
  <c r="T30" i="82"/>
  <c r="U30" i="82"/>
  <c r="K31" i="82"/>
  <c r="T31" i="82"/>
  <c r="U31" i="82"/>
  <c r="K32" i="82"/>
  <c r="T32" i="82"/>
  <c r="U32" i="82"/>
  <c r="K33" i="82"/>
  <c r="T33" i="82"/>
  <c r="U33" i="82"/>
  <c r="K34" i="82"/>
  <c r="T34" i="82"/>
  <c r="U34" i="82"/>
  <c r="K35" i="82"/>
  <c r="T35" i="82"/>
  <c r="U35" i="82"/>
  <c r="K36" i="82"/>
  <c r="T36" i="82"/>
  <c r="U36" i="82"/>
  <c r="K37" i="82"/>
  <c r="T37" i="82"/>
  <c r="U37" i="82"/>
  <c r="K38" i="82"/>
  <c r="T38" i="82"/>
  <c r="U38" i="82"/>
  <c r="K39" i="82"/>
  <c r="T39" i="82"/>
  <c r="U39" i="82"/>
  <c r="K40" i="82"/>
  <c r="T40" i="82"/>
  <c r="U40" i="82"/>
  <c r="K41" i="82"/>
  <c r="T41" i="82"/>
  <c r="U41" i="82"/>
  <c r="K42" i="82"/>
  <c r="T42" i="82"/>
  <c r="U42" i="82"/>
  <c r="K43" i="82"/>
  <c r="T43" i="82"/>
  <c r="U43" i="82"/>
  <c r="K44" i="82"/>
  <c r="T44" i="82"/>
  <c r="U44" i="82"/>
  <c r="K45" i="82"/>
  <c r="T45" i="82"/>
  <c r="U45" i="82"/>
  <c r="K46" i="82"/>
  <c r="T46" i="82"/>
  <c r="U46" i="82"/>
  <c r="K47" i="82"/>
  <c r="T47" i="82"/>
  <c r="U47" i="82"/>
  <c r="K48" i="82"/>
  <c r="T48" i="82"/>
  <c r="U48" i="82"/>
  <c r="K49" i="82"/>
  <c r="T49" i="82"/>
  <c r="U49" i="82"/>
  <c r="K50" i="82"/>
  <c r="T50" i="82"/>
  <c r="U50" i="82"/>
  <c r="K51" i="82"/>
  <c r="T51" i="82"/>
  <c r="U51" i="82"/>
  <c r="K52" i="82"/>
  <c r="T52" i="82"/>
  <c r="U52" i="82"/>
  <c r="K53" i="82"/>
  <c r="T53" i="82"/>
  <c r="U53" i="82"/>
  <c r="K54" i="82"/>
  <c r="T54" i="82"/>
  <c r="U54" i="82"/>
  <c r="K55" i="82"/>
  <c r="T55" i="82"/>
  <c r="U55" i="82"/>
  <c r="K56" i="82"/>
  <c r="T56" i="82"/>
  <c r="U56" i="82"/>
  <c r="K57" i="82"/>
  <c r="T57" i="82"/>
  <c r="U57" i="82"/>
  <c r="K58" i="82"/>
  <c r="T58" i="82"/>
  <c r="U58" i="82"/>
  <c r="K59" i="82"/>
  <c r="T59" i="82"/>
  <c r="U59" i="82"/>
  <c r="K60" i="82"/>
  <c r="T60" i="82"/>
  <c r="U60" i="82"/>
  <c r="K61" i="82"/>
  <c r="T61" i="82"/>
  <c r="U61" i="82"/>
  <c r="K62" i="82"/>
  <c r="T62" i="82"/>
  <c r="U62" i="82"/>
  <c r="K63" i="82"/>
  <c r="T63" i="82"/>
  <c r="U63" i="82"/>
  <c r="K64" i="82"/>
  <c r="T64" i="82"/>
  <c r="U64" i="82"/>
  <c r="K65" i="82"/>
  <c r="T65" i="82"/>
  <c r="U65" i="82"/>
  <c r="K66" i="82"/>
  <c r="T66" i="82"/>
  <c r="U66" i="82"/>
  <c r="K67" i="82"/>
  <c r="T67" i="82"/>
  <c r="U67" i="82"/>
  <c r="K68" i="82"/>
  <c r="T68" i="82"/>
  <c r="U68" i="82"/>
  <c r="K69" i="82"/>
  <c r="T69" i="82"/>
  <c r="U69" i="82"/>
  <c r="K70" i="82"/>
  <c r="T70" i="82"/>
  <c r="U70" i="82"/>
  <c r="K71" i="82"/>
  <c r="T71" i="82"/>
  <c r="U71" i="82"/>
  <c r="K72" i="82"/>
  <c r="T72" i="82"/>
  <c r="U72" i="82"/>
  <c r="K73" i="82"/>
  <c r="T73" i="82"/>
  <c r="U73" i="82"/>
  <c r="K74" i="82"/>
  <c r="T74" i="82"/>
  <c r="U74" i="82"/>
  <c r="K75" i="82"/>
  <c r="T75" i="82"/>
  <c r="U75" i="82"/>
  <c r="K76" i="82"/>
  <c r="T76" i="82"/>
  <c r="U76" i="82"/>
  <c r="K77" i="82"/>
  <c r="T77" i="82"/>
  <c r="U77" i="82"/>
  <c r="K78" i="82"/>
  <c r="T78" i="82"/>
  <c r="U78" i="82"/>
  <c r="K79" i="82"/>
  <c r="T79" i="82"/>
  <c r="U79" i="82"/>
  <c r="K80" i="82"/>
  <c r="T80" i="82"/>
  <c r="U80" i="82"/>
  <c r="K81" i="82"/>
  <c r="T81" i="82"/>
  <c r="U81" i="82"/>
  <c r="K82" i="82"/>
  <c r="T82" i="82"/>
  <c r="U82" i="82"/>
  <c r="K83" i="82"/>
  <c r="T83" i="82"/>
  <c r="U83" i="82"/>
  <c r="K84" i="82"/>
  <c r="T84" i="82"/>
  <c r="U84" i="82"/>
  <c r="K85" i="82"/>
  <c r="T85" i="82"/>
  <c r="U85" i="82"/>
  <c r="K86" i="82"/>
  <c r="T86" i="82"/>
  <c r="U86" i="82"/>
  <c r="K87" i="82"/>
  <c r="T87" i="82"/>
  <c r="U87" i="82"/>
  <c r="K88" i="82"/>
  <c r="T88" i="82"/>
  <c r="U88" i="82"/>
  <c r="K89" i="82"/>
  <c r="T89" i="82"/>
  <c r="U89" i="82"/>
  <c r="K90" i="82"/>
  <c r="T90" i="82"/>
  <c r="U90" i="82"/>
  <c r="K91" i="82"/>
  <c r="T91" i="82"/>
  <c r="U91" i="82"/>
  <c r="K92" i="82"/>
  <c r="T92" i="82"/>
  <c r="U92" i="82"/>
  <c r="K93" i="82"/>
  <c r="T93" i="82"/>
  <c r="U93" i="82"/>
  <c r="K94" i="82"/>
  <c r="T94" i="82"/>
  <c r="U94" i="82"/>
  <c r="K95" i="82"/>
  <c r="T95" i="82"/>
  <c r="U95" i="82"/>
  <c r="K96" i="82"/>
  <c r="T96" i="82"/>
  <c r="U96" i="82"/>
  <c r="K97" i="82"/>
  <c r="T97" i="82"/>
  <c r="U97" i="82"/>
  <c r="K98" i="82"/>
  <c r="T98" i="82"/>
  <c r="U98" i="82"/>
  <c r="K99" i="82"/>
  <c r="T99" i="82"/>
  <c r="U99" i="82"/>
  <c r="K100" i="82"/>
  <c r="T100" i="82"/>
  <c r="U100" i="82"/>
  <c r="K101" i="82"/>
  <c r="T101" i="82"/>
  <c r="U101" i="82"/>
  <c r="K102" i="82"/>
  <c r="T102" i="82"/>
  <c r="U102" i="82"/>
  <c r="K103" i="82"/>
  <c r="T103" i="82"/>
  <c r="U103" i="82"/>
  <c r="K104" i="82"/>
  <c r="T104" i="82"/>
  <c r="U104" i="82"/>
  <c r="K105" i="82"/>
  <c r="T105" i="82"/>
  <c r="U105" i="82"/>
  <c r="K106" i="82"/>
  <c r="T106" i="82"/>
  <c r="U106" i="82"/>
  <c r="K107" i="82"/>
  <c r="T107" i="82"/>
  <c r="U107" i="82"/>
  <c r="K108" i="82"/>
  <c r="T108" i="82"/>
  <c r="U108" i="82"/>
  <c r="K109" i="82"/>
  <c r="T109" i="82"/>
  <c r="U109" i="82"/>
  <c r="K110" i="82"/>
  <c r="T110" i="82"/>
  <c r="U110" i="82"/>
  <c r="K111" i="82"/>
  <c r="T111" i="82"/>
  <c r="U111" i="82"/>
  <c r="K112" i="82"/>
  <c r="T112" i="82"/>
  <c r="U112" i="82"/>
  <c r="K113" i="82"/>
  <c r="T113" i="82"/>
  <c r="U113" i="82"/>
  <c r="K114" i="82"/>
  <c r="T114" i="82"/>
  <c r="U114" i="82"/>
  <c r="K115" i="82"/>
  <c r="T115" i="82"/>
  <c r="U115" i="82"/>
  <c r="K116" i="82"/>
  <c r="T116" i="82"/>
  <c r="U116" i="82"/>
  <c r="K117" i="82"/>
  <c r="T117" i="82"/>
  <c r="U117" i="82"/>
  <c r="K118" i="82"/>
  <c r="T118" i="82"/>
  <c r="U118" i="82"/>
  <c r="K119" i="82"/>
  <c r="T119" i="82"/>
  <c r="U119" i="82"/>
  <c r="K120" i="82"/>
  <c r="T120" i="82"/>
  <c r="U120" i="82"/>
  <c r="K121" i="82"/>
  <c r="T121" i="82"/>
  <c r="U121" i="82"/>
  <c r="K122" i="82"/>
  <c r="T122" i="82"/>
  <c r="U122" i="82"/>
  <c r="K123" i="82"/>
  <c r="T123" i="82"/>
  <c r="U123" i="82"/>
  <c r="K124" i="82"/>
  <c r="T124" i="82"/>
  <c r="U124" i="82"/>
  <c r="K125" i="82"/>
  <c r="T125" i="82"/>
  <c r="U125" i="82"/>
  <c r="K126" i="82"/>
  <c r="T126" i="82"/>
  <c r="U126" i="82"/>
  <c r="K127" i="82"/>
  <c r="T127" i="82"/>
  <c r="U127" i="82"/>
  <c r="K128" i="82"/>
  <c r="T128" i="82"/>
  <c r="U128" i="82"/>
  <c r="K129" i="82"/>
  <c r="T129" i="82"/>
  <c r="U129" i="82"/>
  <c r="K130" i="82"/>
  <c r="T130" i="82"/>
  <c r="U130" i="82"/>
  <c r="K131" i="82"/>
  <c r="T131" i="82"/>
  <c r="U131" i="82"/>
  <c r="K132" i="82"/>
  <c r="T132" i="82"/>
  <c r="U132" i="82"/>
  <c r="K133" i="82"/>
  <c r="T133" i="82"/>
  <c r="U133" i="82"/>
  <c r="K134" i="82"/>
  <c r="T134" i="82"/>
  <c r="U134" i="82"/>
  <c r="K135" i="82"/>
  <c r="T135" i="82"/>
  <c r="U135" i="82"/>
  <c r="K136" i="82"/>
  <c r="T136" i="82"/>
  <c r="U136" i="82"/>
  <c r="K137" i="82"/>
  <c r="T137" i="82"/>
  <c r="U137" i="82"/>
  <c r="K138" i="82"/>
  <c r="T138" i="82"/>
  <c r="U138" i="82"/>
  <c r="K139" i="82"/>
  <c r="T139" i="82"/>
  <c r="U139" i="82"/>
  <c r="K140" i="82"/>
  <c r="T140" i="82"/>
  <c r="U140" i="82"/>
  <c r="K141" i="82"/>
  <c r="T141" i="82"/>
  <c r="U141" i="82"/>
  <c r="K142" i="82"/>
  <c r="T142" i="82"/>
  <c r="U142" i="82"/>
  <c r="K143" i="82"/>
  <c r="T143" i="82"/>
  <c r="U143" i="82"/>
  <c r="K144" i="82"/>
  <c r="T144" i="82"/>
  <c r="U144" i="82"/>
  <c r="T145" i="82"/>
  <c r="U145" i="82"/>
  <c r="K146" i="82"/>
  <c r="T146" i="82"/>
  <c r="U146" i="82"/>
  <c r="K147" i="82"/>
  <c r="T147" i="82"/>
  <c r="U147" i="82"/>
  <c r="K148" i="82"/>
  <c r="T148" i="82"/>
  <c r="U148" i="82"/>
  <c r="K149" i="82"/>
  <c r="T149" i="82"/>
  <c r="U149" i="82"/>
  <c r="K150" i="82"/>
  <c r="T150" i="82"/>
  <c r="U150" i="82"/>
  <c r="K151" i="82"/>
  <c r="T151" i="82"/>
  <c r="U151" i="82"/>
  <c r="K152" i="82"/>
  <c r="T152" i="82"/>
  <c r="U152" i="82"/>
  <c r="K153" i="82"/>
  <c r="T153" i="82"/>
  <c r="U153" i="82"/>
  <c r="K154" i="82"/>
  <c r="T154" i="82"/>
  <c r="U154" i="82"/>
  <c r="K155" i="82"/>
  <c r="T155" i="82"/>
  <c r="U155" i="82"/>
  <c r="K156" i="82"/>
  <c r="T156" i="82"/>
  <c r="U156" i="82"/>
  <c r="T157" i="82"/>
  <c r="U157" i="82"/>
  <c r="K158" i="82"/>
  <c r="T158" i="82"/>
  <c r="U158" i="82"/>
  <c r="K159" i="82"/>
  <c r="T159" i="82"/>
  <c r="U159" i="82"/>
  <c r="K160" i="82"/>
  <c r="T160" i="82"/>
  <c r="U160" i="82"/>
  <c r="K161" i="82"/>
  <c r="T161" i="82"/>
  <c r="U161" i="82"/>
  <c r="K162" i="82"/>
  <c r="T162" i="82"/>
  <c r="U162" i="82"/>
  <c r="K163" i="82"/>
  <c r="T163" i="82"/>
  <c r="U163" i="82"/>
  <c r="K164" i="82"/>
  <c r="T164" i="82"/>
  <c r="U164" i="82"/>
  <c r="K165" i="82"/>
  <c r="T165" i="82"/>
  <c r="U165" i="82"/>
  <c r="K166" i="82"/>
  <c r="T166" i="82"/>
  <c r="U166" i="82"/>
  <c r="K167" i="82"/>
  <c r="T167" i="82"/>
  <c r="U167" i="82"/>
  <c r="K168" i="82"/>
  <c r="T168" i="82"/>
  <c r="U168" i="82"/>
  <c r="K169" i="82"/>
  <c r="T169" i="82"/>
  <c r="U169" i="82"/>
  <c r="K170" i="82"/>
  <c r="T170" i="82"/>
  <c r="U170" i="82"/>
  <c r="K171" i="82"/>
  <c r="T171" i="82"/>
  <c r="U171" i="82"/>
  <c r="K172" i="82"/>
  <c r="T172" i="82"/>
  <c r="U172" i="82"/>
  <c r="K173" i="82"/>
  <c r="T173" i="82"/>
  <c r="U173" i="82"/>
  <c r="K174" i="82"/>
  <c r="T174" i="82"/>
  <c r="U174" i="82"/>
  <c r="K175" i="82"/>
  <c r="T175" i="82"/>
  <c r="U175" i="82"/>
  <c r="K176" i="82"/>
  <c r="T176" i="82"/>
  <c r="U176" i="82"/>
  <c r="K177" i="82"/>
  <c r="T177" i="82"/>
  <c r="U177" i="82"/>
  <c r="K178" i="82"/>
  <c r="T178" i="82"/>
  <c r="U178" i="82"/>
  <c r="K179" i="82"/>
  <c r="T179" i="82"/>
  <c r="U179" i="82"/>
  <c r="K180" i="82"/>
  <c r="T180" i="82"/>
  <c r="U180" i="82"/>
  <c r="K181" i="82"/>
  <c r="T181" i="82"/>
  <c r="U181" i="82"/>
  <c r="K182" i="82"/>
  <c r="T182" i="82"/>
  <c r="U182" i="82"/>
  <c r="K183" i="82"/>
  <c r="T183" i="82"/>
  <c r="U183" i="82"/>
  <c r="K184" i="82"/>
  <c r="T184" i="82"/>
  <c r="U184" i="82"/>
  <c r="K185" i="82"/>
  <c r="T185" i="82"/>
  <c r="U185" i="82"/>
  <c r="K186" i="82"/>
  <c r="T186" i="82"/>
  <c r="U186" i="82"/>
  <c r="K187" i="82"/>
  <c r="T187" i="82"/>
  <c r="U187" i="82"/>
  <c r="K188" i="82"/>
  <c r="T188" i="82"/>
  <c r="U188" i="82"/>
  <c r="K189" i="82"/>
  <c r="T189" i="82"/>
  <c r="U189" i="82"/>
  <c r="K190" i="82"/>
  <c r="T190" i="82"/>
  <c r="U190" i="82"/>
  <c r="K191" i="82"/>
  <c r="T191" i="82"/>
  <c r="U191" i="82"/>
  <c r="K192" i="82"/>
  <c r="T192" i="82"/>
  <c r="U192" i="82"/>
  <c r="K193" i="82"/>
  <c r="T193" i="82"/>
  <c r="U193" i="82"/>
  <c r="K194" i="82"/>
  <c r="T194" i="82"/>
  <c r="U194" i="82"/>
  <c r="K195" i="82"/>
  <c r="T195" i="82"/>
  <c r="U195" i="82"/>
  <c r="K196" i="82"/>
  <c r="T196" i="82"/>
  <c r="U196" i="82"/>
  <c r="K197" i="82"/>
  <c r="T197" i="82"/>
  <c r="U197" i="82"/>
  <c r="K198" i="82"/>
  <c r="T198" i="82"/>
  <c r="U198" i="82"/>
  <c r="K199" i="82"/>
  <c r="T199" i="82"/>
  <c r="U199" i="82"/>
  <c r="K200" i="82"/>
  <c r="T200" i="82"/>
  <c r="U200" i="82"/>
  <c r="K201" i="82"/>
  <c r="T201" i="82"/>
  <c r="U201" i="82"/>
  <c r="K202" i="82"/>
  <c r="T202" i="82"/>
  <c r="U202" i="82"/>
  <c r="K203" i="82"/>
  <c r="T203" i="82"/>
  <c r="U203" i="82"/>
  <c r="K204" i="82"/>
  <c r="T204" i="82"/>
  <c r="U204" i="82"/>
  <c r="K205" i="82"/>
  <c r="T205" i="82"/>
  <c r="U205" i="82"/>
  <c r="K206" i="82"/>
  <c r="T206" i="82"/>
  <c r="U206" i="82"/>
  <c r="K207" i="82"/>
  <c r="T207" i="82"/>
  <c r="U207" i="82"/>
  <c r="K208" i="82"/>
  <c r="T208" i="82"/>
  <c r="U208" i="82"/>
  <c r="K209" i="82"/>
  <c r="T209" i="82"/>
  <c r="U209" i="82"/>
  <c r="K210" i="82"/>
  <c r="T210" i="82"/>
  <c r="U210" i="82"/>
  <c r="K211" i="82"/>
  <c r="T211" i="82"/>
  <c r="U211" i="82"/>
  <c r="K212" i="82"/>
  <c r="T212" i="82"/>
  <c r="U212" i="82"/>
  <c r="K213" i="82"/>
  <c r="T213" i="82"/>
  <c r="U213" i="82"/>
  <c r="T214" i="82"/>
  <c r="U214" i="82"/>
  <c r="T215" i="82"/>
  <c r="U215" i="82"/>
  <c r="K216" i="82"/>
  <c r="T216" i="82"/>
  <c r="U216" i="82"/>
  <c r="K217" i="82"/>
  <c r="T217" i="82"/>
  <c r="U217" i="82"/>
  <c r="K218" i="82"/>
  <c r="T218" i="82"/>
  <c r="U218" i="82"/>
  <c r="K219" i="82"/>
  <c r="T219" i="82"/>
  <c r="U219" i="82"/>
  <c r="K220" i="82"/>
  <c r="T220" i="82"/>
  <c r="U220" i="82"/>
  <c r="K221" i="82"/>
  <c r="T221" i="82"/>
  <c r="U221" i="82"/>
  <c r="K222" i="82"/>
  <c r="T222" i="82"/>
  <c r="U222" i="82"/>
  <c r="K223" i="82"/>
  <c r="T223" i="82"/>
  <c r="U223" i="82"/>
  <c r="K224" i="82"/>
  <c r="T224" i="82"/>
  <c r="U224" i="82"/>
  <c r="K225" i="82"/>
  <c r="T225" i="82"/>
  <c r="U225" i="82"/>
  <c r="K226" i="82"/>
  <c r="T226" i="82"/>
  <c r="U226" i="82"/>
  <c r="K227" i="82"/>
  <c r="T227" i="82"/>
  <c r="U227" i="82"/>
  <c r="K228" i="82"/>
  <c r="T228" i="82"/>
  <c r="U228" i="82"/>
  <c r="K229" i="82"/>
  <c r="T229" i="82"/>
  <c r="U229" i="82"/>
  <c r="K230" i="82"/>
  <c r="T230" i="82"/>
  <c r="U230" i="82"/>
  <c r="K231" i="82"/>
  <c r="T231" i="82"/>
  <c r="U231" i="82"/>
  <c r="K232" i="82"/>
  <c r="T232" i="82"/>
  <c r="U232" i="82"/>
  <c r="K233" i="82"/>
  <c r="T233" i="82"/>
  <c r="U233" i="82"/>
  <c r="K234" i="82"/>
  <c r="T234" i="82"/>
  <c r="U234" i="82"/>
  <c r="K235" i="82"/>
  <c r="T235" i="82"/>
  <c r="U235" i="82"/>
  <c r="K236" i="82"/>
  <c r="T236" i="82"/>
  <c r="U236" i="82"/>
  <c r="K237" i="82"/>
  <c r="T237" i="82"/>
  <c r="U237" i="82"/>
  <c r="K238" i="82"/>
  <c r="T238" i="82"/>
  <c r="U238" i="82"/>
  <c r="K239" i="82"/>
  <c r="T239" i="82"/>
  <c r="U239" i="82"/>
  <c r="K240" i="82"/>
  <c r="T240" i="82"/>
  <c r="U240" i="82"/>
  <c r="K241" i="82"/>
  <c r="T241" i="82"/>
  <c r="U241" i="82"/>
  <c r="K242" i="82"/>
  <c r="T242" i="82"/>
  <c r="U242" i="82"/>
  <c r="K243" i="82"/>
  <c r="T243" i="82"/>
  <c r="U243" i="82"/>
  <c r="K244" i="82"/>
  <c r="T244" i="82"/>
  <c r="U244" i="82"/>
  <c r="K245" i="82"/>
  <c r="T245" i="82"/>
  <c r="U245" i="82"/>
  <c r="K246" i="82"/>
  <c r="T246" i="82"/>
  <c r="U246" i="82"/>
  <c r="K247" i="82"/>
  <c r="T247" i="82"/>
  <c r="U247" i="82"/>
  <c r="K248" i="82"/>
  <c r="T248" i="82"/>
  <c r="U248" i="82"/>
  <c r="K249" i="82"/>
  <c r="T249" i="82"/>
  <c r="U249" i="82"/>
  <c r="K250" i="82"/>
  <c r="T250" i="82"/>
  <c r="U250" i="82"/>
  <c r="K251" i="82"/>
  <c r="T251" i="82"/>
  <c r="U251" i="82"/>
  <c r="K252" i="82"/>
  <c r="T252" i="82"/>
  <c r="U252" i="82"/>
  <c r="K253" i="82"/>
  <c r="T253" i="82"/>
  <c r="U253" i="82"/>
  <c r="K254" i="82"/>
  <c r="T254" i="82"/>
  <c r="U254" i="82"/>
  <c r="K255" i="82"/>
  <c r="T255" i="82"/>
  <c r="U255" i="82"/>
  <c r="K256" i="82"/>
  <c r="T256" i="82"/>
  <c r="U256" i="82"/>
  <c r="K257" i="82"/>
  <c r="T257" i="82"/>
  <c r="U257" i="82"/>
  <c r="K258" i="82"/>
  <c r="T258" i="82"/>
  <c r="U258" i="82"/>
  <c r="K259" i="82"/>
  <c r="T259" i="82"/>
  <c r="U259" i="82"/>
  <c r="K260" i="82"/>
  <c r="T260" i="82"/>
  <c r="U260" i="82"/>
  <c r="K261" i="82"/>
  <c r="T261" i="82"/>
  <c r="U261" i="82"/>
  <c r="K262" i="82"/>
  <c r="T262" i="82"/>
  <c r="U262" i="82"/>
  <c r="K263" i="82"/>
  <c r="T263" i="82"/>
  <c r="U263" i="82"/>
  <c r="K264" i="82"/>
  <c r="T264" i="82"/>
  <c r="U264" i="82"/>
  <c r="K265" i="82"/>
  <c r="T265" i="82"/>
  <c r="U265" i="82"/>
  <c r="K266" i="82"/>
  <c r="T266" i="82"/>
  <c r="U266" i="82"/>
  <c r="K267" i="82"/>
  <c r="T267" i="82"/>
  <c r="U267" i="82"/>
  <c r="K268" i="82"/>
  <c r="T268" i="82"/>
  <c r="U268" i="82"/>
  <c r="K269" i="82"/>
  <c r="T269" i="82"/>
  <c r="U269" i="82"/>
  <c r="K270" i="82"/>
  <c r="T270" i="82"/>
  <c r="U270" i="82"/>
  <c r="K271" i="82"/>
  <c r="T271" i="82"/>
  <c r="U271" i="82"/>
  <c r="K272" i="82"/>
  <c r="T272" i="82"/>
  <c r="U272" i="82"/>
  <c r="K273" i="82"/>
  <c r="T273" i="82"/>
  <c r="U273" i="82"/>
  <c r="K274" i="82"/>
  <c r="T274" i="82"/>
  <c r="U274" i="82"/>
  <c r="K275" i="82"/>
  <c r="T275" i="82"/>
  <c r="U275" i="82"/>
  <c r="K276" i="82"/>
  <c r="T276" i="82"/>
  <c r="U276" i="82"/>
  <c r="K277" i="82"/>
  <c r="T277" i="82"/>
  <c r="U277" i="82"/>
  <c r="K278" i="82"/>
  <c r="T278" i="82"/>
  <c r="U278" i="82"/>
  <c r="K279" i="82"/>
  <c r="T279" i="82"/>
  <c r="U279" i="82"/>
  <c r="K280" i="82"/>
  <c r="T280" i="82"/>
  <c r="U280" i="82"/>
  <c r="K281" i="82"/>
  <c r="T281" i="82"/>
  <c r="U281" i="82"/>
  <c r="K282" i="82"/>
  <c r="T282" i="82"/>
  <c r="U282" i="82"/>
  <c r="K283" i="82"/>
  <c r="T283" i="82"/>
  <c r="U283" i="82"/>
  <c r="K284" i="82"/>
  <c r="T284" i="82"/>
  <c r="U284" i="82"/>
  <c r="K285" i="82"/>
  <c r="T285" i="82"/>
  <c r="U285" i="82"/>
  <c r="K286" i="82"/>
  <c r="T286" i="82"/>
  <c r="U286" i="82"/>
  <c r="K287" i="82"/>
  <c r="T287" i="82"/>
  <c r="U287" i="82"/>
  <c r="K288" i="82"/>
  <c r="T288" i="82"/>
  <c r="U288" i="82"/>
  <c r="K289" i="82"/>
  <c r="T289" i="82"/>
  <c r="U289" i="82"/>
  <c r="K290" i="82"/>
  <c r="T290" i="82"/>
  <c r="U290" i="82"/>
  <c r="K291" i="82"/>
  <c r="T291" i="82"/>
  <c r="U291" i="82"/>
  <c r="K292" i="82"/>
  <c r="T292" i="82"/>
  <c r="U292" i="82"/>
  <c r="K293" i="82"/>
  <c r="T293" i="82"/>
  <c r="U293" i="82"/>
  <c r="K294" i="82"/>
  <c r="T294" i="82"/>
  <c r="U294" i="82"/>
  <c r="K295" i="82"/>
  <c r="T295" i="82"/>
  <c r="U295" i="82"/>
  <c r="K296" i="82"/>
  <c r="T296" i="82"/>
  <c r="U296" i="82"/>
  <c r="K297" i="82"/>
  <c r="T297" i="82"/>
  <c r="U297" i="82"/>
  <c r="K298" i="82"/>
  <c r="T298" i="82"/>
  <c r="U298" i="82"/>
  <c r="K299" i="82"/>
  <c r="T299" i="82"/>
  <c r="U299" i="82"/>
  <c r="K300" i="82"/>
  <c r="T300" i="82"/>
  <c r="U300" i="82"/>
  <c r="K301" i="82"/>
  <c r="T301" i="82"/>
  <c r="U301" i="82"/>
  <c r="K302" i="82"/>
  <c r="T302" i="82"/>
  <c r="U302" i="82"/>
  <c r="K303" i="82"/>
  <c r="T303" i="82"/>
  <c r="U303" i="82"/>
  <c r="A304" i="82"/>
  <c r="K304" i="82"/>
  <c r="T304" i="82"/>
  <c r="U304" i="82"/>
  <c r="A305" i="82"/>
  <c r="K305" i="82"/>
  <c r="T305" i="82"/>
  <c r="U305" i="82"/>
  <c r="A306" i="82"/>
  <c r="K306" i="82"/>
  <c r="T306" i="82"/>
  <c r="U306" i="82"/>
  <c r="A307" i="82"/>
  <c r="K307" i="82"/>
  <c r="T307" i="82"/>
  <c r="U307" i="82"/>
  <c r="A308" i="82"/>
  <c r="K308" i="82"/>
  <c r="T308" i="82"/>
  <c r="U308" i="82"/>
  <c r="K309" i="82"/>
  <c r="T309" i="82"/>
  <c r="U309" i="82"/>
  <c r="A310" i="82"/>
  <c r="K310" i="82"/>
  <c r="T310" i="82"/>
  <c r="U310" i="82"/>
  <c r="A311" i="82"/>
  <c r="K311" i="82"/>
  <c r="T311" i="82"/>
  <c r="U311" i="82"/>
  <c r="A312" i="82"/>
  <c r="K312" i="82"/>
  <c r="T312" i="82"/>
  <c r="U312" i="82"/>
  <c r="A313" i="82"/>
  <c r="K313" i="82"/>
  <c r="T313" i="82"/>
  <c r="U313" i="82"/>
  <c r="A314" i="82"/>
  <c r="K314" i="82"/>
  <c r="T314" i="82"/>
  <c r="U314" i="82"/>
  <c r="A315" i="82"/>
  <c r="K315" i="82"/>
  <c r="T315" i="82"/>
  <c r="U315" i="82"/>
  <c r="A316" i="82"/>
  <c r="K316" i="82"/>
  <c r="T316" i="82"/>
  <c r="U316" i="82"/>
  <c r="A317" i="82"/>
  <c r="K317" i="82"/>
  <c r="T317" i="82"/>
  <c r="U317" i="82"/>
  <c r="A318" i="82"/>
  <c r="K318" i="82"/>
  <c r="T318" i="82"/>
  <c r="U318" i="82"/>
  <c r="A319" i="82"/>
  <c r="K319" i="82"/>
  <c r="T319" i="82"/>
  <c r="U319" i="82"/>
  <c r="A320" i="82"/>
  <c r="K320" i="82"/>
  <c r="T320" i="82"/>
  <c r="U320" i="82"/>
  <c r="A321" i="82"/>
  <c r="K321" i="82"/>
  <c r="T321" i="82"/>
  <c r="U321" i="82"/>
  <c r="A322" i="82"/>
  <c r="K322" i="82"/>
  <c r="T322" i="82"/>
  <c r="U322" i="82"/>
  <c r="A323" i="82"/>
  <c r="K323" i="82"/>
  <c r="T323" i="82"/>
  <c r="U323" i="82"/>
  <c r="A324" i="82"/>
  <c r="K324" i="82"/>
  <c r="T324" i="82"/>
  <c r="U324" i="82"/>
  <c r="A325" i="82"/>
  <c r="K325" i="82"/>
  <c r="T325" i="82"/>
  <c r="U325" i="82"/>
  <c r="A326" i="82"/>
  <c r="K326" i="82"/>
  <c r="T326" i="82"/>
  <c r="U326" i="82"/>
  <c r="A327" i="82"/>
  <c r="K327" i="82"/>
  <c r="T327" i="82"/>
  <c r="U327" i="82"/>
  <c r="A328" i="82"/>
  <c r="K328" i="82"/>
  <c r="T328" i="82"/>
  <c r="U328" i="82"/>
  <c r="A329" i="82"/>
  <c r="K329" i="82"/>
  <c r="T329" i="82"/>
  <c r="U329" i="82"/>
  <c r="K330" i="82"/>
  <c r="T330" i="82"/>
  <c r="U330" i="82"/>
  <c r="A331" i="82"/>
  <c r="K331" i="82"/>
  <c r="T331" i="82"/>
  <c r="U331" i="82"/>
  <c r="A332" i="82"/>
  <c r="K332" i="82"/>
  <c r="T332" i="82"/>
  <c r="U332" i="82"/>
  <c r="A333" i="82"/>
  <c r="K333" i="82"/>
  <c r="T333" i="82"/>
  <c r="U333" i="82"/>
  <c r="A334" i="82"/>
  <c r="K334" i="82"/>
  <c r="T334" i="82"/>
  <c r="U334" i="82"/>
  <c r="A335" i="82"/>
  <c r="K335" i="82"/>
  <c r="T335" i="82"/>
  <c r="U335" i="82"/>
  <c r="A336" i="82"/>
  <c r="K336" i="82"/>
  <c r="T336" i="82"/>
  <c r="U336" i="82"/>
  <c r="A337" i="82"/>
  <c r="K337" i="82"/>
  <c r="T337" i="82"/>
  <c r="U337" i="82"/>
  <c r="A338" i="82"/>
  <c r="K338" i="82"/>
  <c r="T338" i="82"/>
  <c r="U338" i="82"/>
  <c r="A339" i="82"/>
  <c r="K339" i="82"/>
  <c r="T339" i="82"/>
  <c r="U339" i="82"/>
  <c r="A340" i="82"/>
  <c r="K340" i="82"/>
  <c r="T340" i="82"/>
  <c r="U340" i="82"/>
  <c r="A341" i="82"/>
  <c r="K341" i="82"/>
  <c r="T341" i="82"/>
  <c r="U341" i="82"/>
  <c r="A342" i="82"/>
  <c r="K342" i="82"/>
  <c r="T342" i="82"/>
  <c r="U342" i="82"/>
  <c r="A343" i="82"/>
  <c r="K343" i="82"/>
  <c r="T343" i="82"/>
  <c r="U343" i="82"/>
  <c r="A344" i="82"/>
  <c r="K344" i="82"/>
  <c r="T344" i="82"/>
  <c r="U344" i="82"/>
  <c r="A345" i="82"/>
  <c r="K345" i="82"/>
  <c r="T345" i="82"/>
  <c r="U345" i="82"/>
  <c r="A346" i="82"/>
  <c r="K346" i="82"/>
  <c r="T346" i="82"/>
  <c r="U346" i="82"/>
  <c r="K347" i="82"/>
  <c r="T347" i="82"/>
  <c r="U347" i="82"/>
  <c r="K348" i="82"/>
  <c r="T348" i="82"/>
  <c r="U348" i="82"/>
  <c r="K349" i="82"/>
  <c r="T349" i="82"/>
  <c r="U349" i="82"/>
  <c r="K350" i="82"/>
  <c r="T350" i="82"/>
  <c r="U350" i="82"/>
  <c r="K351" i="82"/>
  <c r="T351" i="82"/>
  <c r="U351" i="82"/>
  <c r="K352" i="82"/>
  <c r="T352" i="82"/>
  <c r="U352" i="82"/>
  <c r="K353" i="82"/>
  <c r="T353" i="82"/>
  <c r="U353" i="82"/>
  <c r="K354" i="82"/>
  <c r="T354" i="82"/>
  <c r="U354" i="82"/>
  <c r="K355" i="82"/>
  <c r="T355" i="82"/>
  <c r="U355" i="82"/>
  <c r="K356" i="82"/>
  <c r="T356" i="82"/>
  <c r="U356" i="82"/>
  <c r="K357" i="82"/>
  <c r="T357" i="82"/>
  <c r="U357" i="82"/>
  <c r="K358" i="82"/>
  <c r="T358" i="82"/>
  <c r="U358" i="82"/>
  <c r="K359" i="82"/>
  <c r="T359" i="82"/>
  <c r="U359" i="82"/>
  <c r="K360" i="82"/>
  <c r="T360" i="82"/>
  <c r="U360" i="82"/>
  <c r="K361" i="82"/>
  <c r="T361" i="82"/>
  <c r="U361" i="82"/>
  <c r="K362" i="82"/>
  <c r="T362" i="82"/>
  <c r="U362" i="82"/>
  <c r="K363" i="82"/>
  <c r="T363" i="82"/>
  <c r="U363" i="82"/>
  <c r="K364" i="82"/>
  <c r="T364" i="82"/>
  <c r="U364" i="82"/>
  <c r="K365" i="82"/>
  <c r="T365" i="82"/>
  <c r="U365" i="82"/>
  <c r="K366" i="82"/>
  <c r="T366" i="82"/>
  <c r="U366" i="82"/>
  <c r="K367" i="82"/>
  <c r="T367" i="82"/>
  <c r="U367" i="82"/>
  <c r="K368" i="82"/>
  <c r="T368" i="82"/>
  <c r="U368" i="82"/>
  <c r="K369" i="82"/>
  <c r="T369" i="82"/>
  <c r="U369" i="82"/>
  <c r="K370" i="82"/>
  <c r="T370" i="82"/>
  <c r="U370" i="82"/>
  <c r="K371" i="82"/>
  <c r="T371" i="82"/>
  <c r="U371" i="82"/>
  <c r="K372" i="82"/>
  <c r="T372" i="82"/>
  <c r="U372" i="82"/>
  <c r="K373" i="82"/>
  <c r="T373" i="82"/>
  <c r="U373" i="82"/>
  <c r="K374" i="82"/>
  <c r="T374" i="82"/>
  <c r="U374" i="82"/>
  <c r="K375" i="82"/>
  <c r="T375" i="82"/>
  <c r="U375" i="82"/>
  <c r="K376" i="82"/>
  <c r="T376" i="82"/>
  <c r="U376" i="82"/>
  <c r="K377" i="82"/>
  <c r="T377" i="82"/>
  <c r="U377" i="82"/>
  <c r="K378" i="82"/>
  <c r="T378" i="82"/>
  <c r="U378" i="82"/>
  <c r="K379" i="82"/>
  <c r="T379" i="82"/>
  <c r="U379" i="82"/>
  <c r="K380" i="82"/>
  <c r="T380" i="82"/>
  <c r="U380" i="82"/>
  <c r="K381" i="82"/>
  <c r="T381" i="82"/>
  <c r="U381" i="82"/>
  <c r="K382" i="82"/>
  <c r="T382" i="82"/>
  <c r="U382" i="82"/>
  <c r="K383" i="82"/>
  <c r="T383" i="82"/>
  <c r="U383" i="82"/>
  <c r="K384" i="82"/>
  <c r="T384" i="82"/>
  <c r="U384" i="82"/>
  <c r="K385" i="82"/>
  <c r="T385" i="82"/>
  <c r="U385" i="82"/>
  <c r="K386" i="82"/>
  <c r="T386" i="82"/>
  <c r="U386" i="82"/>
  <c r="K387" i="82"/>
  <c r="T387" i="82"/>
  <c r="U387" i="82"/>
  <c r="K388" i="82"/>
  <c r="T388" i="82"/>
  <c r="U388" i="82"/>
  <c r="K389" i="82"/>
  <c r="T389" i="82"/>
  <c r="U389" i="82"/>
  <c r="K390" i="82"/>
  <c r="T390" i="82"/>
  <c r="U390" i="82"/>
  <c r="K391" i="82"/>
  <c r="T391" i="82"/>
  <c r="U391" i="82"/>
  <c r="K392" i="82"/>
  <c r="T392" i="82"/>
  <c r="U392" i="82"/>
  <c r="K393" i="82"/>
  <c r="T393" i="82"/>
  <c r="U393" i="82"/>
  <c r="K394" i="82"/>
  <c r="T394" i="82"/>
  <c r="U394" i="82"/>
  <c r="K395" i="82"/>
  <c r="T395" i="82"/>
  <c r="U395" i="82"/>
  <c r="K396" i="82"/>
  <c r="T396" i="82"/>
  <c r="U396" i="82"/>
  <c r="K397" i="82"/>
  <c r="T397" i="82"/>
  <c r="U397" i="82"/>
  <c r="K398" i="82"/>
  <c r="T398" i="82"/>
  <c r="U398" i="82"/>
  <c r="K399" i="82"/>
  <c r="T399" i="82"/>
  <c r="U399" i="82"/>
  <c r="K400" i="82"/>
  <c r="T400" i="82"/>
  <c r="U400" i="82"/>
  <c r="K401" i="82"/>
  <c r="T401" i="82"/>
  <c r="U401" i="82"/>
  <c r="K402" i="82"/>
  <c r="T402" i="82"/>
  <c r="U402" i="82"/>
  <c r="K403" i="82"/>
  <c r="T403" i="82"/>
  <c r="U403" i="82"/>
  <c r="K404" i="82"/>
  <c r="T404" i="82"/>
  <c r="U404" i="82"/>
  <c r="K405" i="82"/>
  <c r="T405" i="82"/>
  <c r="U405" i="82"/>
  <c r="K406" i="82"/>
  <c r="T406" i="82"/>
  <c r="U406" i="82"/>
  <c r="K407" i="82"/>
  <c r="T407" i="82"/>
  <c r="U407" i="82"/>
  <c r="K408" i="82"/>
  <c r="T408" i="82"/>
  <c r="U408" i="82"/>
  <c r="K409" i="82"/>
  <c r="T409" i="82"/>
  <c r="U409" i="82"/>
  <c r="K410" i="82"/>
  <c r="T410" i="82"/>
  <c r="U410" i="82"/>
  <c r="K411" i="82"/>
  <c r="T411" i="82"/>
  <c r="U411" i="82"/>
  <c r="K412" i="82"/>
  <c r="T412" i="82"/>
  <c r="U412" i="82"/>
  <c r="K413" i="82"/>
  <c r="T413" i="82"/>
  <c r="U413" i="82"/>
  <c r="K414" i="82"/>
  <c r="T414" i="82"/>
  <c r="U414" i="82"/>
  <c r="K415" i="82"/>
  <c r="T415" i="82"/>
  <c r="U415" i="82"/>
  <c r="K416" i="82"/>
  <c r="T416" i="82"/>
  <c r="U416" i="82"/>
  <c r="K417" i="82"/>
  <c r="T417" i="82"/>
  <c r="U417" i="82"/>
  <c r="K418" i="82"/>
  <c r="T418" i="82"/>
  <c r="U418" i="82"/>
  <c r="K419" i="82"/>
  <c r="T419" i="82"/>
  <c r="U419" i="82"/>
  <c r="K420" i="82"/>
  <c r="T420" i="82"/>
  <c r="U420" i="82"/>
  <c r="K421" i="82"/>
  <c r="T421" i="82"/>
  <c r="U421" i="82"/>
  <c r="K422" i="82"/>
  <c r="T422" i="82"/>
  <c r="U422" i="82"/>
  <c r="K423" i="82"/>
  <c r="T423" i="82"/>
  <c r="U423" i="82"/>
  <c r="K424" i="82"/>
  <c r="T424" i="82"/>
  <c r="U424" i="82"/>
  <c r="K425" i="82"/>
  <c r="T425" i="82"/>
  <c r="U425" i="82"/>
  <c r="K426" i="82"/>
  <c r="T426" i="82"/>
  <c r="U426" i="82"/>
  <c r="K427" i="82"/>
  <c r="T427" i="82"/>
  <c r="U427" i="82"/>
  <c r="K428" i="82"/>
  <c r="T428" i="82"/>
  <c r="U428" i="82"/>
  <c r="K429" i="82"/>
  <c r="T429" i="82"/>
  <c r="U429" i="82"/>
  <c r="K430" i="82"/>
  <c r="T430" i="82"/>
  <c r="U430" i="82"/>
  <c r="K431" i="82"/>
  <c r="T431" i="82"/>
  <c r="U431" i="82"/>
  <c r="K432" i="82"/>
  <c r="T432" i="82"/>
  <c r="U432" i="82"/>
  <c r="K433" i="82"/>
  <c r="T433" i="82"/>
  <c r="U433" i="82"/>
  <c r="K434" i="82"/>
  <c r="T434" i="82"/>
  <c r="U434" i="82"/>
  <c r="K435" i="82"/>
  <c r="T435" i="82"/>
  <c r="U435" i="82"/>
  <c r="K436" i="82"/>
  <c r="T436" i="82"/>
  <c r="U436" i="82"/>
  <c r="K437" i="82"/>
  <c r="T437" i="82"/>
  <c r="U437" i="82"/>
  <c r="K438" i="82"/>
  <c r="T438" i="82"/>
  <c r="U438" i="82"/>
  <c r="K439" i="82"/>
  <c r="T439" i="82"/>
  <c r="U439" i="82"/>
  <c r="K440" i="82"/>
  <c r="T440" i="82"/>
  <c r="U440" i="82"/>
  <c r="K441" i="82"/>
  <c r="T441" i="82"/>
  <c r="U441" i="82"/>
  <c r="K442" i="82"/>
  <c r="T442" i="82"/>
  <c r="U442" i="82"/>
  <c r="K443" i="82"/>
  <c r="T443" i="82"/>
  <c r="U443" i="82"/>
  <c r="K444" i="82"/>
  <c r="T444" i="82"/>
  <c r="U444" i="82"/>
  <c r="K445" i="82"/>
  <c r="T445" i="82"/>
  <c r="U445" i="82"/>
  <c r="K446" i="82"/>
  <c r="T446" i="82"/>
  <c r="U446" i="82"/>
  <c r="K447" i="82"/>
  <c r="T447" i="82"/>
  <c r="U447" i="82"/>
  <c r="K448" i="82"/>
  <c r="T448" i="82"/>
  <c r="U448" i="82"/>
  <c r="K449" i="82"/>
  <c r="T449" i="82"/>
  <c r="U449" i="82"/>
  <c r="K450" i="82"/>
  <c r="T450" i="82"/>
  <c r="U450" i="82"/>
  <c r="K451" i="82"/>
  <c r="T451" i="82"/>
  <c r="U451" i="82"/>
  <c r="K452" i="82"/>
  <c r="T452" i="82"/>
  <c r="U452" i="82"/>
  <c r="K453" i="82"/>
  <c r="T453" i="82"/>
  <c r="U453" i="82"/>
  <c r="K454" i="82"/>
  <c r="T454" i="82"/>
  <c r="U454" i="82"/>
  <c r="K455" i="82"/>
  <c r="T455" i="82"/>
  <c r="U455" i="82"/>
  <c r="K456" i="82"/>
  <c r="T456" i="82"/>
  <c r="U456" i="82"/>
  <c r="K457" i="82"/>
  <c r="T457" i="82"/>
  <c r="U457" i="82"/>
  <c r="K458" i="82"/>
  <c r="T458" i="82"/>
  <c r="U458" i="82"/>
  <c r="K459" i="82"/>
  <c r="T459" i="82"/>
  <c r="U459" i="82"/>
  <c r="K460" i="82"/>
  <c r="T460" i="82"/>
  <c r="U460" i="82"/>
  <c r="K461" i="82"/>
  <c r="T461" i="82"/>
  <c r="U461" i="82"/>
  <c r="K462" i="82"/>
  <c r="T462" i="82"/>
  <c r="U462" i="82"/>
  <c r="K463" i="82"/>
  <c r="T463" i="82"/>
  <c r="U463" i="82"/>
  <c r="K464" i="82"/>
  <c r="T464" i="82"/>
  <c r="U464" i="82"/>
  <c r="K465" i="82"/>
  <c r="T465" i="82"/>
  <c r="U465" i="82"/>
  <c r="K466" i="82"/>
  <c r="T466" i="82"/>
  <c r="U466" i="82"/>
  <c r="K467" i="82"/>
  <c r="T467" i="82"/>
  <c r="U467" i="82"/>
  <c r="K468" i="82"/>
  <c r="T468" i="82"/>
  <c r="U468" i="82"/>
  <c r="K469" i="82"/>
  <c r="T469" i="82"/>
  <c r="U469" i="82"/>
  <c r="K470" i="82"/>
  <c r="T470" i="82"/>
  <c r="U470" i="82"/>
  <c r="K471" i="82"/>
  <c r="T471" i="82"/>
  <c r="U471" i="82"/>
  <c r="K472" i="82"/>
  <c r="T472" i="82"/>
  <c r="U472" i="82"/>
  <c r="K473" i="82"/>
  <c r="T473" i="82"/>
  <c r="U473" i="82"/>
  <c r="K474" i="82"/>
  <c r="T474" i="82"/>
  <c r="U474" i="82"/>
  <c r="K475" i="82"/>
  <c r="T475" i="82"/>
  <c r="U475" i="82"/>
  <c r="K476" i="82"/>
  <c r="T476" i="82"/>
  <c r="U476" i="82"/>
  <c r="K477" i="82"/>
  <c r="T477" i="82"/>
  <c r="U477" i="82"/>
  <c r="K478" i="82"/>
  <c r="T478" i="82"/>
  <c r="U478" i="82"/>
  <c r="K479" i="82"/>
  <c r="T479" i="82"/>
  <c r="U479" i="82"/>
  <c r="K480" i="82"/>
  <c r="T480" i="82"/>
  <c r="U480" i="82"/>
  <c r="K481" i="82"/>
  <c r="T481" i="82"/>
  <c r="U481" i="82"/>
  <c r="K482" i="82"/>
  <c r="T482" i="82"/>
  <c r="U482" i="82"/>
  <c r="K483" i="82"/>
  <c r="T483" i="82"/>
  <c r="U483" i="82"/>
  <c r="K484" i="82"/>
  <c r="T484" i="82"/>
  <c r="U484" i="82"/>
  <c r="K485" i="82"/>
  <c r="T485" i="82"/>
  <c r="U485" i="82"/>
  <c r="K486" i="82"/>
  <c r="T486" i="82"/>
  <c r="U486" i="82"/>
  <c r="K487" i="82"/>
  <c r="T487" i="82"/>
  <c r="U487" i="82"/>
  <c r="K488" i="82"/>
  <c r="T488" i="82"/>
  <c r="U488" i="82"/>
  <c r="K489" i="82"/>
  <c r="T489" i="82"/>
  <c r="U489" i="82"/>
  <c r="K490" i="82"/>
  <c r="T490" i="82"/>
  <c r="U490" i="82"/>
  <c r="K491" i="82"/>
  <c r="T491" i="82"/>
  <c r="U491" i="82"/>
  <c r="K492" i="82"/>
  <c r="T492" i="82"/>
  <c r="U492" i="82"/>
  <c r="K493" i="82"/>
  <c r="T493" i="82"/>
  <c r="U493" i="82"/>
  <c r="K494" i="82"/>
  <c r="T494" i="82"/>
  <c r="U494" i="82"/>
  <c r="K495" i="82"/>
  <c r="T495" i="82"/>
  <c r="U495" i="82"/>
  <c r="K496" i="82"/>
  <c r="T496" i="82"/>
  <c r="U496" i="82"/>
  <c r="K497" i="82"/>
  <c r="T497" i="82"/>
  <c r="U497" i="82"/>
  <c r="K498" i="82"/>
  <c r="T498" i="82"/>
  <c r="U498" i="82"/>
  <c r="K499" i="82"/>
  <c r="T499" i="82"/>
  <c r="U499" i="82"/>
  <c r="K500" i="82"/>
  <c r="T500" i="82"/>
  <c r="U500" i="82"/>
  <c r="K501" i="82"/>
  <c r="T501" i="82"/>
  <c r="U501" i="82"/>
  <c r="K502" i="82"/>
  <c r="T502" i="82"/>
  <c r="U502" i="82"/>
  <c r="K503" i="82"/>
  <c r="T503" i="82"/>
  <c r="U503" i="82"/>
  <c r="K504" i="82"/>
  <c r="T504" i="82"/>
  <c r="U504" i="82"/>
  <c r="K505" i="82"/>
  <c r="T505" i="82"/>
  <c r="U505" i="82"/>
  <c r="K506" i="82"/>
  <c r="T506" i="82"/>
  <c r="U506" i="82"/>
  <c r="K507" i="82"/>
  <c r="T507" i="82"/>
  <c r="U507" i="82"/>
  <c r="K508" i="82"/>
  <c r="T508" i="82"/>
  <c r="U508" i="82"/>
  <c r="K509" i="82"/>
  <c r="T509" i="82"/>
  <c r="U509" i="82"/>
  <c r="K510" i="82"/>
  <c r="T510" i="82"/>
  <c r="U510" i="82"/>
  <c r="K511" i="82"/>
  <c r="T511" i="82"/>
  <c r="U511" i="82"/>
  <c r="K512" i="82"/>
  <c r="T512" i="82"/>
  <c r="U512" i="82"/>
  <c r="K513" i="82"/>
  <c r="T513" i="82"/>
  <c r="U513" i="82"/>
  <c r="K514" i="82"/>
  <c r="T514" i="82"/>
  <c r="U514" i="82"/>
  <c r="K515" i="82"/>
  <c r="T515" i="82"/>
  <c r="U515" i="82"/>
  <c r="K516" i="82"/>
  <c r="T516" i="82"/>
  <c r="U516" i="82"/>
  <c r="K517" i="82"/>
  <c r="T517" i="82"/>
  <c r="U517" i="82"/>
  <c r="K518" i="82"/>
  <c r="T518" i="82"/>
  <c r="U518" i="82"/>
  <c r="K519" i="82"/>
  <c r="T519" i="82"/>
  <c r="U519" i="82"/>
  <c r="K520" i="82"/>
  <c r="T520" i="82"/>
  <c r="U520" i="82"/>
  <c r="K521" i="82"/>
  <c r="T521" i="82"/>
  <c r="U521" i="82"/>
  <c r="K522" i="82"/>
  <c r="T522" i="82"/>
  <c r="U522" i="82"/>
  <c r="K523" i="82"/>
  <c r="T523" i="82"/>
  <c r="U523" i="82"/>
  <c r="K524" i="82"/>
  <c r="T524" i="82"/>
  <c r="U524" i="82"/>
  <c r="K525" i="82"/>
  <c r="T525" i="82"/>
  <c r="U525" i="82"/>
  <c r="K526" i="82"/>
  <c r="T526" i="82"/>
  <c r="U526" i="82"/>
  <c r="K527" i="82"/>
  <c r="T527" i="82"/>
  <c r="U527" i="82"/>
  <c r="K528" i="82"/>
  <c r="T528" i="82"/>
  <c r="U528" i="82"/>
  <c r="K529" i="82"/>
  <c r="T529" i="82"/>
  <c r="U529" i="82"/>
  <c r="K530" i="82"/>
  <c r="T530" i="82"/>
  <c r="U530" i="82"/>
  <c r="K531" i="82"/>
  <c r="T531" i="82"/>
  <c r="U531" i="82"/>
  <c r="K532" i="82"/>
  <c r="T532" i="82"/>
  <c r="U532" i="82"/>
  <c r="K533" i="82"/>
  <c r="T533" i="82"/>
  <c r="U533" i="82"/>
  <c r="K534" i="82"/>
  <c r="T534" i="82"/>
  <c r="U534" i="82"/>
  <c r="K535" i="82"/>
  <c r="T535" i="82"/>
  <c r="U535" i="82"/>
  <c r="K536" i="82"/>
  <c r="T536" i="82"/>
  <c r="U536" i="82"/>
  <c r="K537" i="82"/>
  <c r="T537" i="82"/>
  <c r="U537" i="82"/>
  <c r="K538" i="82"/>
  <c r="T538" i="82"/>
  <c r="U538" i="82"/>
  <c r="K539" i="82"/>
  <c r="T539" i="82"/>
  <c r="U539" i="82"/>
  <c r="K540" i="82"/>
  <c r="T540" i="82"/>
  <c r="U540" i="82"/>
  <c r="K541" i="82"/>
  <c r="T541" i="82"/>
  <c r="U541" i="82"/>
  <c r="K542" i="82"/>
  <c r="T542" i="82"/>
  <c r="U542" i="82"/>
  <c r="K543" i="82"/>
  <c r="T543" i="82"/>
  <c r="U543" i="82"/>
  <c r="K544" i="82"/>
  <c r="T544" i="82"/>
  <c r="U544" i="82"/>
  <c r="K545" i="82"/>
  <c r="T545" i="82"/>
  <c r="U545" i="82"/>
  <c r="K546" i="82"/>
  <c r="T546" i="82"/>
  <c r="U546" i="82"/>
  <c r="K547" i="82"/>
  <c r="T547" i="82"/>
  <c r="U547" i="82"/>
  <c r="K548" i="82"/>
  <c r="T548" i="82"/>
  <c r="U548" i="82"/>
  <c r="K549" i="82"/>
  <c r="T549" i="82"/>
  <c r="U549" i="82"/>
  <c r="K550" i="82"/>
  <c r="T550" i="82"/>
  <c r="U550" i="82"/>
  <c r="K551" i="82"/>
  <c r="T551" i="82"/>
  <c r="U551" i="82"/>
  <c r="K552" i="82"/>
  <c r="T552" i="82"/>
  <c r="U552" i="82"/>
  <c r="K553" i="82"/>
  <c r="T553" i="82"/>
  <c r="U553" i="82"/>
  <c r="K554" i="82"/>
  <c r="T554" i="82"/>
  <c r="U554" i="82"/>
  <c r="K555" i="82"/>
  <c r="T555" i="82"/>
  <c r="U555" i="82"/>
  <c r="K556" i="82"/>
  <c r="T556" i="82"/>
  <c r="U556" i="82"/>
  <c r="K557" i="82"/>
  <c r="T557" i="82"/>
  <c r="U557" i="82"/>
  <c r="K558" i="82"/>
  <c r="T558" i="82"/>
  <c r="U558" i="82"/>
  <c r="K559" i="82"/>
  <c r="T559" i="82"/>
  <c r="U559" i="82"/>
  <c r="K560" i="82"/>
  <c r="T560" i="82"/>
  <c r="U560" i="82"/>
  <c r="K561" i="82"/>
  <c r="T561" i="82"/>
  <c r="U561" i="82"/>
  <c r="K562" i="82"/>
  <c r="T562" i="82"/>
  <c r="U562" i="82"/>
  <c r="K563" i="82"/>
  <c r="T563" i="82"/>
  <c r="U563" i="82"/>
  <c r="K564" i="82"/>
  <c r="T564" i="82"/>
  <c r="U564" i="82"/>
  <c r="K565" i="82"/>
  <c r="T565" i="82"/>
  <c r="U565" i="82"/>
  <c r="K566" i="82"/>
  <c r="T566" i="82"/>
  <c r="U566" i="82"/>
  <c r="K567" i="82"/>
  <c r="T567" i="82"/>
  <c r="U567" i="82"/>
  <c r="K568" i="82"/>
  <c r="T568" i="82"/>
  <c r="U568" i="82"/>
  <c r="K569" i="82"/>
  <c r="T569" i="82"/>
  <c r="U569" i="82"/>
  <c r="K570" i="82"/>
  <c r="T570" i="82"/>
  <c r="U570" i="82"/>
  <c r="K571" i="82"/>
  <c r="T571" i="82"/>
  <c r="U571" i="82"/>
  <c r="K572" i="82"/>
  <c r="T572" i="82"/>
  <c r="U572" i="82"/>
  <c r="K573" i="82"/>
  <c r="T573" i="82"/>
  <c r="U573" i="82"/>
  <c r="K574" i="82"/>
  <c r="T574" i="82"/>
  <c r="U574" i="82"/>
  <c r="K575" i="82"/>
  <c r="T575" i="82"/>
  <c r="U575" i="82"/>
  <c r="K576" i="82"/>
  <c r="T576" i="82"/>
  <c r="U576" i="82"/>
  <c r="K577" i="82"/>
  <c r="T577" i="82"/>
  <c r="U577" i="82"/>
  <c r="K578" i="82"/>
  <c r="T578" i="82"/>
  <c r="U578" i="82"/>
  <c r="K579" i="82"/>
  <c r="T579" i="82"/>
  <c r="U579" i="82"/>
  <c r="K580" i="82"/>
  <c r="T580" i="82"/>
  <c r="U580" i="82"/>
  <c r="K581" i="82"/>
  <c r="T581" i="82"/>
  <c r="U581" i="82"/>
  <c r="K582" i="82"/>
  <c r="T582" i="82"/>
  <c r="U582" i="82"/>
  <c r="K583" i="82"/>
  <c r="T583" i="82"/>
  <c r="U583" i="82"/>
  <c r="K584" i="82"/>
  <c r="T584" i="82"/>
  <c r="U584" i="82"/>
  <c r="K585" i="82"/>
  <c r="T585" i="82"/>
  <c r="U585" i="82"/>
  <c r="K586" i="82"/>
  <c r="T586" i="82"/>
  <c r="U586" i="82"/>
  <c r="K587" i="82"/>
  <c r="T587" i="82"/>
  <c r="U587" i="82"/>
  <c r="K588" i="82"/>
  <c r="T588" i="82"/>
  <c r="U588" i="82"/>
  <c r="K589" i="82"/>
  <c r="T589" i="82"/>
  <c r="U589" i="82"/>
  <c r="K590" i="82"/>
  <c r="T590" i="82"/>
  <c r="U590" i="82"/>
  <c r="K591" i="82"/>
  <c r="T591" i="82"/>
  <c r="U591" i="82"/>
  <c r="K592" i="82"/>
  <c r="T592" i="82"/>
  <c r="U592" i="82"/>
  <c r="K593" i="82"/>
  <c r="T593" i="82"/>
  <c r="U593" i="82"/>
  <c r="K594" i="82"/>
  <c r="T594" i="82"/>
  <c r="U594" i="82"/>
  <c r="K595" i="82"/>
  <c r="T595" i="82"/>
  <c r="U595" i="82"/>
  <c r="K596" i="82"/>
  <c r="T596" i="82"/>
  <c r="U596" i="82"/>
  <c r="K597" i="82"/>
  <c r="T597" i="82"/>
  <c r="U597" i="82"/>
  <c r="K598" i="82"/>
  <c r="T598" i="82"/>
  <c r="U598" i="82"/>
  <c r="K599" i="82"/>
  <c r="T599" i="82"/>
  <c r="U599" i="82"/>
  <c r="K600" i="82"/>
  <c r="T600" i="82"/>
  <c r="U600" i="82"/>
  <c r="K601" i="82"/>
  <c r="T601" i="82"/>
  <c r="U601" i="82"/>
  <c r="K602" i="82"/>
  <c r="T602" i="82"/>
  <c r="U602" i="82"/>
  <c r="K603" i="82"/>
  <c r="T603" i="82"/>
  <c r="U603" i="82"/>
  <c r="K604" i="82"/>
  <c r="T604" i="82"/>
  <c r="U604" i="82"/>
  <c r="K605" i="82"/>
  <c r="T605" i="82"/>
  <c r="U605" i="82"/>
  <c r="K606" i="82"/>
  <c r="T606" i="82"/>
  <c r="U606" i="82"/>
  <c r="K607" i="82"/>
  <c r="T607" i="82"/>
  <c r="U607" i="82"/>
  <c r="K608" i="82"/>
  <c r="T608" i="82"/>
  <c r="U608" i="82"/>
  <c r="K609" i="82"/>
  <c r="T609" i="82"/>
  <c r="U609" i="82"/>
  <c r="K610" i="82"/>
  <c r="T610" i="82"/>
  <c r="U610" i="82"/>
  <c r="K611" i="82"/>
  <c r="T611" i="82"/>
  <c r="U611" i="82"/>
  <c r="K612" i="82"/>
  <c r="T612" i="82"/>
  <c r="U612" i="82"/>
  <c r="K613" i="82"/>
  <c r="T613" i="82"/>
  <c r="U613" i="82"/>
  <c r="K614" i="82"/>
  <c r="T614" i="82"/>
  <c r="U614" i="82"/>
  <c r="K615" i="82"/>
  <c r="T615" i="82"/>
  <c r="U615" i="82"/>
  <c r="K616" i="82"/>
  <c r="T616" i="82"/>
  <c r="U616" i="82"/>
  <c r="K617" i="82"/>
  <c r="T617" i="82"/>
  <c r="U617" i="82"/>
  <c r="K618" i="82"/>
  <c r="T618" i="82"/>
  <c r="U618" i="82"/>
  <c r="K619" i="82"/>
  <c r="T619" i="82"/>
  <c r="U619" i="82"/>
  <c r="K620" i="82"/>
  <c r="T620" i="82"/>
  <c r="U620" i="82"/>
  <c r="K621" i="82"/>
  <c r="T621" i="82"/>
  <c r="U621" i="82"/>
  <c r="K622" i="82"/>
  <c r="T622" i="82"/>
  <c r="U622" i="82"/>
  <c r="K623" i="82"/>
  <c r="T623" i="82"/>
  <c r="U623" i="82"/>
  <c r="K624" i="82"/>
  <c r="T624" i="82"/>
  <c r="U624" i="82"/>
  <c r="K625" i="82"/>
  <c r="T625" i="82"/>
  <c r="U625" i="82"/>
  <c r="K626" i="82"/>
  <c r="T626" i="82"/>
  <c r="U626" i="82"/>
  <c r="K627" i="82"/>
  <c r="T627" i="82"/>
  <c r="U627" i="82"/>
  <c r="K628" i="82"/>
  <c r="T628" i="82"/>
  <c r="U628" i="82"/>
  <c r="K629" i="82"/>
  <c r="T629" i="82"/>
  <c r="U629" i="82"/>
  <c r="T630" i="82"/>
  <c r="U630" i="82"/>
  <c r="T631" i="82"/>
  <c r="U631" i="82"/>
  <c r="T632" i="82"/>
  <c r="U632" i="82"/>
  <c r="T633" i="82"/>
  <c r="U633" i="82"/>
  <c r="T634" i="82"/>
  <c r="U634" i="82"/>
  <c r="T635" i="82"/>
  <c r="U635" i="82"/>
  <c r="T636" i="82"/>
  <c r="U636" i="82"/>
  <c r="T637" i="82"/>
  <c r="U637" i="82"/>
  <c r="T638" i="82"/>
  <c r="U638" i="82"/>
  <c r="T639" i="82"/>
  <c r="U639" i="82"/>
  <c r="T640" i="82"/>
  <c r="U640" i="82"/>
  <c r="T641" i="82"/>
  <c r="U641" i="82"/>
  <c r="T642" i="82"/>
  <c r="U642" i="82"/>
  <c r="T643" i="82"/>
  <c r="U643" i="82"/>
  <c r="T644" i="82"/>
  <c r="U644" i="82"/>
  <c r="T645" i="82"/>
  <c r="U645" i="82"/>
  <c r="T646" i="82"/>
  <c r="U646" i="82"/>
  <c r="T647" i="82"/>
  <c r="U647" i="82"/>
  <c r="T648" i="82"/>
  <c r="U648" i="82"/>
  <c r="T649" i="82"/>
  <c r="U649" i="82"/>
  <c r="T650" i="82"/>
  <c r="U650" i="82"/>
  <c r="T651" i="82"/>
  <c r="U651" i="82"/>
  <c r="T652" i="82"/>
  <c r="U652" i="82"/>
  <c r="T653" i="82"/>
  <c r="U653" i="82"/>
  <c r="T654" i="82"/>
  <c r="U654" i="82"/>
  <c r="T655" i="82"/>
  <c r="U655" i="82"/>
  <c r="T656" i="82"/>
  <c r="U656" i="82"/>
  <c r="T657" i="82"/>
  <c r="U657" i="82"/>
  <c r="T658" i="82"/>
  <c r="U658" i="82"/>
  <c r="T659" i="82"/>
  <c r="U659" i="82"/>
  <c r="T660" i="82"/>
  <c r="U660" i="82"/>
  <c r="T661" i="82"/>
  <c r="U661" i="82"/>
  <c r="T662" i="82"/>
  <c r="U662" i="82"/>
  <c r="T663" i="82"/>
  <c r="U663" i="82"/>
  <c r="T664" i="82"/>
  <c r="U664" i="82"/>
  <c r="T665" i="82"/>
  <c r="U665" i="82"/>
  <c r="T666" i="82"/>
  <c r="U666" i="82"/>
  <c r="T667" i="82"/>
  <c r="U667" i="82"/>
  <c r="T668" i="82"/>
  <c r="U668" i="82"/>
  <c r="T669" i="82"/>
  <c r="U669" i="82"/>
  <c r="T670" i="82"/>
  <c r="U670" i="82"/>
  <c r="T671" i="82"/>
  <c r="U671" i="82"/>
  <c r="T672" i="82"/>
  <c r="U672" i="82"/>
  <c r="T673" i="82"/>
  <c r="U673" i="82"/>
  <c r="T674" i="82"/>
  <c r="U674" i="82"/>
  <c r="T675" i="82"/>
  <c r="U675" i="82"/>
  <c r="T676" i="82"/>
  <c r="U676" i="82"/>
  <c r="T677" i="82"/>
  <c r="U677" i="82"/>
  <c r="T678" i="82"/>
  <c r="U678" i="82"/>
  <c r="T679" i="82"/>
  <c r="U679" i="82"/>
  <c r="T680" i="82"/>
  <c r="U680" i="82"/>
  <c r="T681" i="82"/>
  <c r="U681" i="82"/>
  <c r="T682" i="82"/>
  <c r="U682" i="82"/>
  <c r="T683" i="82"/>
  <c r="U683" i="82"/>
  <c r="T684" i="82"/>
  <c r="U684" i="82"/>
  <c r="T685" i="82"/>
  <c r="U685" i="82"/>
  <c r="T686" i="82"/>
  <c r="U686" i="82"/>
  <c r="T687" i="82"/>
  <c r="U687" i="82"/>
  <c r="T688" i="82"/>
  <c r="U688" i="82"/>
  <c r="T689" i="82"/>
  <c r="U689" i="82"/>
  <c r="T690" i="82"/>
  <c r="U690" i="82"/>
  <c r="T691" i="82"/>
  <c r="U691" i="82"/>
  <c r="T692" i="82"/>
  <c r="U692" i="82"/>
  <c r="T693" i="82"/>
  <c r="U693" i="82"/>
  <c r="T694" i="82"/>
  <c r="U694" i="82"/>
  <c r="T695" i="82"/>
  <c r="U695" i="82"/>
  <c r="T696" i="82"/>
  <c r="U696" i="82"/>
  <c r="T697" i="82"/>
  <c r="U697" i="82"/>
  <c r="T698" i="82"/>
  <c r="U698" i="82"/>
  <c r="T699" i="82"/>
  <c r="U699" i="82"/>
  <c r="T700" i="82"/>
  <c r="U700" i="82"/>
  <c r="T701" i="82"/>
  <c r="U701" i="82"/>
  <c r="T702" i="82"/>
  <c r="U702" i="82"/>
  <c r="T703" i="82"/>
  <c r="U703" i="82"/>
  <c r="T704" i="82"/>
  <c r="U704" i="82"/>
  <c r="T705" i="82"/>
  <c r="U705" i="82"/>
  <c r="T706" i="82"/>
  <c r="U706" i="82"/>
  <c r="T707" i="82"/>
  <c r="U707" i="82"/>
  <c r="T708" i="82"/>
  <c r="U708" i="82"/>
  <c r="T709" i="82"/>
  <c r="U709" i="82"/>
  <c r="T710" i="82"/>
  <c r="U710" i="82"/>
  <c r="T711" i="82"/>
  <c r="U711" i="82"/>
  <c r="T712" i="82"/>
  <c r="U712" i="82"/>
  <c r="T713" i="82"/>
  <c r="U713" i="82"/>
  <c r="T714" i="82"/>
  <c r="U714" i="82"/>
  <c r="T715" i="82"/>
  <c r="U715" i="82"/>
  <c r="T716" i="82"/>
  <c r="U716" i="82"/>
  <c r="T717" i="82"/>
  <c r="U717" i="82"/>
  <c r="T718" i="82"/>
  <c r="U718" i="82"/>
  <c r="T719" i="82"/>
  <c r="U719" i="82"/>
  <c r="T720" i="82"/>
  <c r="U720" i="82"/>
  <c r="T721" i="82"/>
  <c r="U721" i="82"/>
  <c r="T722" i="82"/>
  <c r="U722" i="82"/>
  <c r="T723" i="82"/>
  <c r="U723" i="82"/>
  <c r="T724" i="82"/>
  <c r="U724" i="82"/>
  <c r="T725" i="82"/>
  <c r="U725" i="82"/>
  <c r="T726" i="82"/>
  <c r="U726" i="82"/>
  <c r="T727" i="82"/>
  <c r="U727" i="82"/>
  <c r="T728" i="82"/>
  <c r="U728" i="82"/>
  <c r="T729" i="82"/>
  <c r="U729" i="82"/>
  <c r="T730" i="82"/>
  <c r="U730" i="82"/>
  <c r="T731" i="82"/>
  <c r="U731" i="82"/>
  <c r="T732" i="82"/>
  <c r="U732" i="82"/>
  <c r="T733" i="82"/>
  <c r="U733" i="82"/>
  <c r="T734" i="82"/>
  <c r="U734" i="82"/>
  <c r="T735" i="82"/>
  <c r="U735" i="82"/>
  <c r="T736" i="82"/>
  <c r="U736" i="82"/>
  <c r="T737" i="82"/>
  <c r="U737" i="82"/>
  <c r="T738" i="82"/>
  <c r="U738" i="82"/>
  <c r="T739" i="82"/>
  <c r="U739" i="82"/>
  <c r="T740" i="82"/>
  <c r="U740" i="82"/>
  <c r="T741" i="82"/>
  <c r="U741" i="82"/>
  <c r="T742" i="82"/>
  <c r="U742" i="82"/>
  <c r="T743" i="82"/>
  <c r="U743" i="82"/>
  <c r="T744" i="82"/>
  <c r="U744" i="82"/>
  <c r="T745" i="82"/>
  <c r="U745" i="82"/>
  <c r="T746" i="82"/>
  <c r="U746" i="82"/>
  <c r="T747" i="82"/>
  <c r="U747" i="82"/>
  <c r="T748" i="82"/>
  <c r="U748" i="82"/>
  <c r="T749" i="82"/>
  <c r="U749" i="82"/>
  <c r="T750" i="82"/>
  <c r="U750" i="82"/>
  <c r="T751" i="82"/>
  <c r="U751" i="82"/>
  <c r="T752" i="82"/>
  <c r="U752" i="82"/>
  <c r="T753" i="82"/>
  <c r="U753" i="82"/>
  <c r="T754" i="82"/>
  <c r="U754" i="82"/>
  <c r="T755" i="82"/>
  <c r="U755" i="82"/>
  <c r="T756" i="82"/>
  <c r="U756" i="82"/>
  <c r="T757" i="82"/>
  <c r="U757" i="82"/>
  <c r="T758" i="82"/>
  <c r="U758" i="82"/>
  <c r="T759" i="82"/>
  <c r="U759" i="82"/>
  <c r="T760" i="82"/>
  <c r="U760" i="82"/>
  <c r="T761" i="82"/>
  <c r="U761" i="82"/>
  <c r="T762" i="82"/>
  <c r="U762" i="82"/>
  <c r="T763" i="82"/>
  <c r="U763" i="82"/>
  <c r="T764" i="82"/>
  <c r="U764" i="82"/>
  <c r="T765" i="82"/>
  <c r="U765" i="82"/>
  <c r="T766" i="82"/>
  <c r="U766" i="82"/>
  <c r="T767" i="82"/>
  <c r="U767" i="82"/>
  <c r="T768" i="82"/>
  <c r="U768" i="82"/>
  <c r="T769" i="82"/>
  <c r="U769" i="82"/>
  <c r="T770" i="82"/>
  <c r="U770" i="82"/>
  <c r="T771" i="82"/>
  <c r="U771" i="82"/>
  <c r="T772" i="82"/>
  <c r="U772" i="82"/>
  <c r="T773" i="82"/>
  <c r="U773" i="82"/>
  <c r="T774" i="82"/>
  <c r="U774" i="82"/>
  <c r="T775" i="82"/>
  <c r="U775" i="82"/>
  <c r="T776" i="82"/>
  <c r="U776" i="82"/>
  <c r="T777" i="82"/>
  <c r="U777" i="82"/>
  <c r="T778" i="82"/>
  <c r="U778" i="82"/>
  <c r="T779" i="82"/>
  <c r="U779" i="82"/>
  <c r="T780" i="82"/>
  <c r="U780" i="82"/>
  <c r="T781" i="82"/>
  <c r="U781" i="82"/>
  <c r="T782" i="82"/>
  <c r="U782" i="82"/>
  <c r="T783" i="82"/>
  <c r="U783" i="82"/>
  <c r="T784" i="82"/>
  <c r="U784" i="82"/>
  <c r="T785" i="82"/>
  <c r="U785" i="82"/>
  <c r="T786" i="82"/>
  <c r="U786" i="82"/>
  <c r="T787" i="82"/>
  <c r="U787" i="82"/>
  <c r="T788" i="82"/>
  <c r="U788" i="82"/>
  <c r="T789" i="82"/>
  <c r="U789" i="82"/>
  <c r="T790" i="82"/>
  <c r="U790" i="82"/>
  <c r="T791" i="82"/>
  <c r="U791" i="82"/>
  <c r="T792" i="82"/>
  <c r="U792" i="82"/>
  <c r="T793" i="82"/>
  <c r="U793" i="82"/>
  <c r="T794" i="82"/>
  <c r="U794" i="82"/>
  <c r="T795" i="82"/>
  <c r="U795" i="82"/>
  <c r="T796" i="82"/>
  <c r="U796" i="82"/>
  <c r="T797" i="82"/>
  <c r="U797" i="82"/>
  <c r="T798" i="82"/>
  <c r="U798" i="82"/>
  <c r="T799" i="82"/>
  <c r="U799" i="82"/>
  <c r="T800" i="82"/>
  <c r="U800" i="82"/>
  <c r="T801" i="82"/>
  <c r="U801" i="82"/>
  <c r="T802" i="82"/>
  <c r="U802" i="82"/>
  <c r="T803" i="82"/>
  <c r="U803" i="82"/>
  <c r="T804" i="82"/>
  <c r="U804" i="82"/>
  <c r="T805" i="82"/>
  <c r="U805" i="82"/>
  <c r="T806" i="82"/>
  <c r="U806" i="82"/>
  <c r="T807" i="82"/>
  <c r="U807" i="82"/>
  <c r="T808" i="82"/>
  <c r="U808" i="82"/>
  <c r="T809" i="82"/>
  <c r="U809" i="82"/>
  <c r="T810" i="82"/>
  <c r="U810" i="82"/>
  <c r="T811" i="82"/>
  <c r="U811" i="82"/>
  <c r="T812" i="82"/>
  <c r="U812" i="82"/>
  <c r="T813" i="82"/>
  <c r="U813" i="82"/>
  <c r="T814" i="82"/>
  <c r="U814" i="82"/>
  <c r="T815" i="82"/>
  <c r="U815" i="82"/>
  <c r="T816" i="82"/>
  <c r="U816" i="82"/>
  <c r="T817" i="82"/>
  <c r="U817" i="82"/>
  <c r="T818" i="82"/>
  <c r="U818" i="82"/>
  <c r="T819" i="82"/>
  <c r="U819" i="82"/>
  <c r="T820" i="82"/>
  <c r="U820" i="82"/>
  <c r="T821" i="82"/>
  <c r="U821" i="82"/>
  <c r="T822" i="82"/>
  <c r="U822" i="82"/>
  <c r="T823" i="82"/>
  <c r="U823" i="82"/>
  <c r="T824" i="82"/>
  <c r="U824" i="82"/>
  <c r="T825" i="82"/>
  <c r="U825" i="82"/>
  <c r="T826" i="82"/>
  <c r="U826" i="82"/>
  <c r="T827" i="82"/>
  <c r="U827" i="82"/>
  <c r="T828" i="82"/>
  <c r="U828" i="82"/>
  <c r="T829" i="82"/>
  <c r="U829" i="82"/>
  <c r="T830" i="82"/>
  <c r="U830" i="82"/>
  <c r="T831" i="82"/>
  <c r="U831" i="82"/>
  <c r="T832" i="82"/>
  <c r="U832" i="82"/>
  <c r="T833" i="82"/>
  <c r="U833" i="82"/>
  <c r="T834" i="82"/>
  <c r="U834" i="82"/>
  <c r="T835" i="82"/>
  <c r="U835" i="82"/>
  <c r="T836" i="82"/>
  <c r="U836" i="82"/>
  <c r="T837" i="82"/>
  <c r="U837" i="82"/>
  <c r="T838" i="82"/>
  <c r="U838" i="82"/>
  <c r="T839" i="82"/>
  <c r="U839" i="82"/>
  <c r="T840" i="82"/>
  <c r="U840" i="82"/>
  <c r="T841" i="82"/>
  <c r="U841" i="82"/>
  <c r="T842" i="82"/>
  <c r="U842" i="82"/>
  <c r="T843" i="82"/>
  <c r="U843" i="82"/>
  <c r="T844" i="82"/>
  <c r="U844" i="82"/>
  <c r="T845" i="82"/>
  <c r="U845" i="82"/>
  <c r="T846" i="82"/>
  <c r="U846" i="82"/>
  <c r="T847" i="82"/>
  <c r="U847" i="82"/>
  <c r="T848" i="82"/>
  <c r="U848" i="82"/>
  <c r="T849" i="82"/>
  <c r="U849" i="82"/>
  <c r="T850" i="82"/>
  <c r="U850" i="82"/>
  <c r="T851" i="82"/>
  <c r="U851" i="82"/>
  <c r="T852" i="82"/>
  <c r="U852" i="82"/>
  <c r="T853" i="82"/>
  <c r="U853" i="82"/>
  <c r="T854" i="82"/>
  <c r="U854" i="82"/>
  <c r="T855" i="82"/>
  <c r="U855" i="82"/>
  <c r="T856" i="82"/>
  <c r="U856" i="82"/>
  <c r="T857" i="82"/>
  <c r="U857" i="82"/>
  <c r="T858" i="82"/>
  <c r="U858" i="82"/>
  <c r="T859" i="82"/>
  <c r="U859" i="82"/>
  <c r="T860" i="82"/>
  <c r="U860" i="82"/>
  <c r="T861" i="82"/>
  <c r="U861" i="82"/>
  <c r="T862" i="82"/>
  <c r="U862" i="82"/>
  <c r="T863" i="82"/>
  <c r="U863" i="82"/>
  <c r="T864" i="82"/>
  <c r="U864" i="82"/>
  <c r="T865" i="82"/>
  <c r="U865" i="82"/>
  <c r="T866" i="82"/>
  <c r="U866" i="82"/>
  <c r="T867" i="82"/>
  <c r="U867" i="82"/>
  <c r="T868" i="82"/>
  <c r="U868" i="82"/>
  <c r="T869" i="82"/>
  <c r="U869" i="82"/>
  <c r="T870" i="82"/>
  <c r="U870" i="82"/>
  <c r="T871" i="82"/>
  <c r="U871" i="82"/>
  <c r="T872" i="82"/>
  <c r="U872" i="82"/>
  <c r="T873" i="82"/>
  <c r="U873" i="82"/>
  <c r="T874" i="82"/>
  <c r="U874" i="82"/>
  <c r="T875" i="82"/>
  <c r="U875" i="82"/>
  <c r="T876" i="82"/>
  <c r="U876" i="82"/>
  <c r="T877" i="82"/>
  <c r="U877" i="82"/>
  <c r="T878" i="82"/>
  <c r="U878" i="82"/>
  <c r="T879" i="82"/>
  <c r="U879" i="82"/>
  <c r="T880" i="82"/>
  <c r="U880" i="82"/>
  <c r="T881" i="82"/>
  <c r="U881" i="82"/>
  <c r="T882" i="82"/>
  <c r="U882" i="82"/>
  <c r="T883" i="82"/>
  <c r="U883" i="82"/>
  <c r="T884" i="82"/>
  <c r="U884" i="82"/>
  <c r="T885" i="82"/>
  <c r="U885" i="82"/>
  <c r="T886" i="82"/>
  <c r="U886" i="82"/>
  <c r="T887" i="82"/>
  <c r="U887" i="82"/>
  <c r="T888" i="82"/>
  <c r="U888" i="82"/>
  <c r="T889" i="82"/>
  <c r="U889" i="82"/>
  <c r="T890" i="82"/>
  <c r="U890" i="82"/>
  <c r="T891" i="82"/>
  <c r="U891" i="82"/>
  <c r="T892" i="82"/>
  <c r="U892" i="82"/>
  <c r="T893" i="82"/>
  <c r="U893" i="82"/>
  <c r="T894" i="82"/>
  <c r="U894" i="82"/>
  <c r="T895" i="82"/>
  <c r="U895" i="82"/>
  <c r="T896" i="82"/>
  <c r="U896" i="82"/>
  <c r="T897" i="82"/>
  <c r="U897" i="82"/>
  <c r="T898" i="82"/>
  <c r="U898" i="82"/>
  <c r="T899" i="82"/>
  <c r="U899" i="82"/>
  <c r="T900" i="82"/>
  <c r="U900" i="82"/>
  <c r="T901" i="82"/>
  <c r="U901" i="82"/>
  <c r="T902" i="82"/>
  <c r="U902" i="82"/>
  <c r="T903" i="82"/>
  <c r="U903" i="82"/>
  <c r="T904" i="82"/>
  <c r="U904" i="82"/>
  <c r="T905" i="82"/>
  <c r="U905" i="82"/>
  <c r="T906" i="82"/>
  <c r="U906" i="82"/>
  <c r="T907" i="82"/>
  <c r="U907" i="82"/>
  <c r="T908" i="82"/>
  <c r="U908" i="82"/>
  <c r="T909" i="82"/>
  <c r="U909" i="82"/>
  <c r="T910" i="82"/>
  <c r="U910" i="82"/>
  <c r="T911" i="82"/>
  <c r="U911" i="82"/>
  <c r="T912" i="82"/>
  <c r="U912" i="82"/>
  <c r="T913" i="82"/>
  <c r="U913" i="82"/>
  <c r="T914" i="82"/>
  <c r="U914" i="82"/>
  <c r="T915" i="82"/>
  <c r="U915" i="82"/>
  <c r="T916" i="82"/>
  <c r="U916" i="82"/>
  <c r="T917" i="82"/>
  <c r="U917" i="82"/>
  <c r="T918" i="82"/>
  <c r="U918" i="82"/>
  <c r="T919" i="82"/>
  <c r="U919" i="82"/>
  <c r="T920" i="82"/>
  <c r="U920" i="82"/>
  <c r="T921" i="82"/>
  <c r="U921" i="82"/>
  <c r="T922" i="82"/>
  <c r="U922" i="82"/>
  <c r="T923" i="82"/>
  <c r="U923" i="82"/>
  <c r="T924" i="82"/>
  <c r="U924" i="82"/>
  <c r="T925" i="82"/>
  <c r="U925" i="82"/>
  <c r="T926" i="82"/>
  <c r="U926" i="82"/>
  <c r="T927" i="82"/>
  <c r="U927" i="82"/>
  <c r="T928" i="82"/>
  <c r="U928" i="82"/>
  <c r="T929" i="82"/>
  <c r="U929" i="82"/>
  <c r="T930" i="82"/>
  <c r="U930" i="82"/>
  <c r="T931" i="82"/>
  <c r="U931" i="82"/>
  <c r="T932" i="82"/>
  <c r="U932" i="82"/>
  <c r="T933" i="82"/>
  <c r="U933" i="82"/>
  <c r="T934" i="82"/>
  <c r="U934" i="82"/>
  <c r="T935" i="82"/>
  <c r="U935" i="82"/>
  <c r="T936" i="82"/>
  <c r="U936" i="82"/>
  <c r="T937" i="82"/>
  <c r="U937" i="82"/>
  <c r="T938" i="82"/>
  <c r="U938" i="82"/>
  <c r="T939" i="82"/>
  <c r="U939" i="82"/>
  <c r="T940" i="82"/>
  <c r="U940" i="82"/>
  <c r="K7" i="81"/>
  <c r="T7" i="81"/>
  <c r="S508" i="40"/>
  <c r="U7" i="81"/>
  <c r="T520" i="40"/>
  <c r="K8" i="81"/>
  <c r="T8" i="81"/>
  <c r="U8" i="81"/>
  <c r="K9" i="81"/>
  <c r="T9" i="81"/>
  <c r="U9" i="81"/>
  <c r="K10" i="81"/>
  <c r="T10" i="81"/>
  <c r="U10" i="81"/>
  <c r="K11" i="81"/>
  <c r="T11" i="81"/>
  <c r="U11" i="81"/>
  <c r="K12" i="81"/>
  <c r="T12" i="81"/>
  <c r="U12" i="81"/>
  <c r="K13" i="81"/>
  <c r="T13" i="81"/>
  <c r="U13" i="81"/>
  <c r="K14" i="81"/>
  <c r="T14" i="81"/>
  <c r="U14" i="81"/>
  <c r="K15" i="81"/>
  <c r="T15" i="81"/>
  <c r="U15" i="81"/>
  <c r="K16" i="81"/>
  <c r="T16" i="81"/>
  <c r="U16" i="81"/>
  <c r="K17" i="81"/>
  <c r="T17" i="81"/>
  <c r="U17" i="81"/>
  <c r="K18" i="81"/>
  <c r="T18" i="81"/>
  <c r="U18" i="81"/>
  <c r="K19" i="81"/>
  <c r="T19" i="81"/>
  <c r="U19" i="81"/>
  <c r="K20" i="81"/>
  <c r="T20" i="81"/>
  <c r="U20" i="81"/>
  <c r="K21" i="81"/>
  <c r="T21" i="81"/>
  <c r="U21" i="81"/>
  <c r="K22" i="81"/>
  <c r="T22" i="81"/>
  <c r="U22" i="81"/>
  <c r="K23" i="81"/>
  <c r="T23" i="81"/>
  <c r="U23" i="81"/>
  <c r="K24" i="81"/>
  <c r="T24" i="81"/>
  <c r="U24" i="81"/>
  <c r="K25" i="81"/>
  <c r="T25" i="81"/>
  <c r="U25" i="81"/>
  <c r="K26" i="81"/>
  <c r="T26" i="81"/>
  <c r="U26" i="81"/>
  <c r="K27" i="81"/>
  <c r="T27" i="81"/>
  <c r="U27" i="81"/>
  <c r="K28" i="81"/>
  <c r="T28" i="81"/>
  <c r="U28" i="81"/>
  <c r="K29" i="81"/>
  <c r="T29" i="81"/>
  <c r="U29" i="81"/>
  <c r="K30" i="81"/>
  <c r="T30" i="81"/>
  <c r="U30" i="81"/>
  <c r="K31" i="81"/>
  <c r="T31" i="81"/>
  <c r="U31" i="81"/>
  <c r="K32" i="81"/>
  <c r="T32" i="81"/>
  <c r="U32" i="81"/>
  <c r="K33" i="81"/>
  <c r="T33" i="81"/>
  <c r="U33" i="81"/>
  <c r="K34" i="81"/>
  <c r="T34" i="81"/>
  <c r="U34" i="81"/>
  <c r="K35" i="81"/>
  <c r="T35" i="81"/>
  <c r="U35" i="81"/>
  <c r="K36" i="81"/>
  <c r="T36" i="81"/>
  <c r="U36" i="81"/>
  <c r="K37" i="81"/>
  <c r="T37" i="81"/>
  <c r="U37" i="81"/>
  <c r="K38" i="81"/>
  <c r="T38" i="81"/>
  <c r="U38" i="81"/>
  <c r="K39" i="81"/>
  <c r="T39" i="81"/>
  <c r="U39" i="81"/>
  <c r="K40" i="81"/>
  <c r="T40" i="81"/>
  <c r="U40" i="81"/>
  <c r="K41" i="81"/>
  <c r="T41" i="81"/>
  <c r="U41" i="81"/>
  <c r="K42" i="81"/>
  <c r="T42" i="81"/>
  <c r="U42" i="81"/>
  <c r="K43" i="81"/>
  <c r="T43" i="81"/>
  <c r="U43" i="81"/>
  <c r="K44" i="81"/>
  <c r="T44" i="81"/>
  <c r="U44" i="81"/>
  <c r="K45" i="81"/>
  <c r="T45" i="81"/>
  <c r="U45" i="81"/>
  <c r="K46" i="81"/>
  <c r="T46" i="81"/>
  <c r="U46" i="81"/>
  <c r="K47" i="81"/>
  <c r="T47" i="81"/>
  <c r="U47" i="81"/>
  <c r="K48" i="81"/>
  <c r="T48" i="81"/>
  <c r="U48" i="81"/>
  <c r="K49" i="81"/>
  <c r="T49" i="81"/>
  <c r="U49" i="81"/>
  <c r="K50" i="81"/>
  <c r="T50" i="81"/>
  <c r="U50" i="81"/>
  <c r="K51" i="81"/>
  <c r="T51" i="81"/>
  <c r="U51" i="81"/>
  <c r="K52" i="81"/>
  <c r="T52" i="81"/>
  <c r="U52" i="81"/>
  <c r="K53" i="81"/>
  <c r="T53" i="81"/>
  <c r="U53" i="81"/>
  <c r="K54" i="81"/>
  <c r="T54" i="81"/>
  <c r="U54" i="81"/>
  <c r="K55" i="81"/>
  <c r="T55" i="81"/>
  <c r="U55" i="81"/>
  <c r="K56" i="81"/>
  <c r="T56" i="81"/>
  <c r="U56" i="81"/>
  <c r="K57" i="81"/>
  <c r="T57" i="81"/>
  <c r="U57" i="81"/>
  <c r="K58" i="81"/>
  <c r="T58" i="81"/>
  <c r="U58" i="81"/>
  <c r="K59" i="81"/>
  <c r="T59" i="81"/>
  <c r="U59" i="81"/>
  <c r="K60" i="81"/>
  <c r="T60" i="81"/>
  <c r="U60" i="81"/>
  <c r="K61" i="81"/>
  <c r="T61" i="81"/>
  <c r="U61" i="81"/>
  <c r="K62" i="81"/>
  <c r="T62" i="81"/>
  <c r="U62" i="81"/>
  <c r="K63" i="81"/>
  <c r="T63" i="81"/>
  <c r="U63" i="81"/>
  <c r="K64" i="81"/>
  <c r="T64" i="81"/>
  <c r="U64" i="81"/>
  <c r="K65" i="81"/>
  <c r="T65" i="81"/>
  <c r="U65" i="81"/>
  <c r="K66" i="81"/>
  <c r="T66" i="81"/>
  <c r="U66" i="81"/>
  <c r="K67" i="81"/>
  <c r="T67" i="81"/>
  <c r="U67" i="81"/>
  <c r="K68" i="81"/>
  <c r="T68" i="81"/>
  <c r="U68" i="81"/>
  <c r="K69" i="81"/>
  <c r="T69" i="81"/>
  <c r="U69" i="81"/>
  <c r="K70" i="81"/>
  <c r="T70" i="81"/>
  <c r="U70" i="81"/>
  <c r="K71" i="81"/>
  <c r="T71" i="81"/>
  <c r="U71" i="81"/>
  <c r="K72" i="81"/>
  <c r="T72" i="81"/>
  <c r="U72" i="81"/>
  <c r="K73" i="81"/>
  <c r="T73" i="81"/>
  <c r="U73" i="81"/>
  <c r="K74" i="81"/>
  <c r="T74" i="81"/>
  <c r="U74" i="81"/>
  <c r="K75" i="81"/>
  <c r="T75" i="81"/>
  <c r="U75" i="81"/>
  <c r="K76" i="81"/>
  <c r="T76" i="81"/>
  <c r="U76" i="81"/>
  <c r="K77" i="81"/>
  <c r="T77" i="81"/>
  <c r="U77" i="81"/>
  <c r="K78" i="81"/>
  <c r="T78" i="81"/>
  <c r="U78" i="81"/>
  <c r="K79" i="81"/>
  <c r="T79" i="81"/>
  <c r="U79" i="81"/>
  <c r="K80" i="81"/>
  <c r="T80" i="81"/>
  <c r="U80" i="81"/>
  <c r="K81" i="81"/>
  <c r="T81" i="81"/>
  <c r="U81" i="81"/>
  <c r="K82" i="81"/>
  <c r="T82" i="81"/>
  <c r="U82" i="81"/>
  <c r="K83" i="81"/>
  <c r="T83" i="81"/>
  <c r="U83" i="81"/>
  <c r="K84" i="81"/>
  <c r="T84" i="81"/>
  <c r="U84" i="81"/>
  <c r="K85" i="81"/>
  <c r="T85" i="81"/>
  <c r="U85" i="81"/>
  <c r="K86" i="81"/>
  <c r="T86" i="81"/>
  <c r="U86" i="81"/>
  <c r="K87" i="81"/>
  <c r="T87" i="81"/>
  <c r="U87" i="81"/>
  <c r="K88" i="81"/>
  <c r="T88" i="81"/>
  <c r="U88" i="81"/>
  <c r="K89" i="81"/>
  <c r="T89" i="81"/>
  <c r="U89" i="81"/>
  <c r="K90" i="81"/>
  <c r="T90" i="81"/>
  <c r="U90" i="81"/>
  <c r="K91" i="81"/>
  <c r="T91" i="81"/>
  <c r="U91" i="81"/>
  <c r="K92" i="81"/>
  <c r="T92" i="81"/>
  <c r="U92" i="81"/>
  <c r="K93" i="81"/>
  <c r="T93" i="81"/>
  <c r="U93" i="81"/>
  <c r="K94" i="81"/>
  <c r="T94" i="81"/>
  <c r="U94" i="81"/>
  <c r="K95" i="81"/>
  <c r="T95" i="81"/>
  <c r="U95" i="81"/>
  <c r="K96" i="81"/>
  <c r="T96" i="81"/>
  <c r="U96" i="81"/>
  <c r="K97" i="81"/>
  <c r="T97" i="81"/>
  <c r="U97" i="81"/>
  <c r="K98" i="81"/>
  <c r="T98" i="81"/>
  <c r="U98" i="81"/>
  <c r="K99" i="81"/>
  <c r="T99" i="81"/>
  <c r="U99" i="81"/>
  <c r="K100" i="81"/>
  <c r="T100" i="81"/>
  <c r="U100" i="81"/>
  <c r="K101" i="81"/>
  <c r="T101" i="81"/>
  <c r="U101" i="81"/>
  <c r="K102" i="81"/>
  <c r="T102" i="81"/>
  <c r="U102" i="81"/>
  <c r="K103" i="81"/>
  <c r="T103" i="81"/>
  <c r="U103" i="81"/>
  <c r="K104" i="81"/>
  <c r="T104" i="81"/>
  <c r="U104" i="81"/>
  <c r="K105" i="81"/>
  <c r="T105" i="81"/>
  <c r="U105" i="81"/>
  <c r="K106" i="81"/>
  <c r="T106" i="81"/>
  <c r="U106" i="81"/>
  <c r="K107" i="81"/>
  <c r="T107" i="81"/>
  <c r="U107" i="81"/>
  <c r="K108" i="81"/>
  <c r="T108" i="81"/>
  <c r="U108" i="81"/>
  <c r="K109" i="81"/>
  <c r="T109" i="81"/>
  <c r="U109" i="81"/>
  <c r="K110" i="81"/>
  <c r="T110" i="81"/>
  <c r="U110" i="81"/>
  <c r="K111" i="81"/>
  <c r="T111" i="81"/>
  <c r="U111" i="81"/>
  <c r="K112" i="81"/>
  <c r="T112" i="81"/>
  <c r="U112" i="81"/>
  <c r="K113" i="81"/>
  <c r="T113" i="81"/>
  <c r="U113" i="81"/>
  <c r="K114" i="81"/>
  <c r="T114" i="81"/>
  <c r="U114" i="81"/>
  <c r="K115" i="81"/>
  <c r="T115" i="81"/>
  <c r="U115" i="81"/>
  <c r="K116" i="81"/>
  <c r="T116" i="81"/>
  <c r="U116" i="81"/>
  <c r="K117" i="81"/>
  <c r="T117" i="81"/>
  <c r="U117" i="81"/>
  <c r="K118" i="81"/>
  <c r="T118" i="81"/>
  <c r="U118" i="81"/>
  <c r="K119" i="81"/>
  <c r="T119" i="81"/>
  <c r="U119" i="81"/>
  <c r="K120" i="81"/>
  <c r="T120" i="81"/>
  <c r="U120" i="81"/>
  <c r="K121" i="81"/>
  <c r="T121" i="81"/>
  <c r="U121" i="81"/>
  <c r="K122" i="81"/>
  <c r="T122" i="81"/>
  <c r="U122" i="81"/>
  <c r="K123" i="81"/>
  <c r="T123" i="81"/>
  <c r="U123" i="81"/>
  <c r="K124" i="81"/>
  <c r="T124" i="81"/>
  <c r="U124" i="81"/>
  <c r="K125" i="81"/>
  <c r="T125" i="81"/>
  <c r="U125" i="81"/>
  <c r="K126" i="81"/>
  <c r="T126" i="81"/>
  <c r="U126" i="81"/>
  <c r="K127" i="81"/>
  <c r="T127" i="81"/>
  <c r="U127" i="81"/>
  <c r="K128" i="81"/>
  <c r="T128" i="81"/>
  <c r="U128" i="81"/>
  <c r="K129" i="81"/>
  <c r="T129" i="81"/>
  <c r="U129" i="81"/>
  <c r="K130" i="81"/>
  <c r="T130" i="81"/>
  <c r="U130" i="81"/>
  <c r="K131" i="81"/>
  <c r="T131" i="81"/>
  <c r="U131" i="81"/>
  <c r="K132" i="81"/>
  <c r="T132" i="81"/>
  <c r="U132" i="81"/>
  <c r="K133" i="81"/>
  <c r="T133" i="81"/>
  <c r="U133" i="81"/>
  <c r="K134" i="81"/>
  <c r="T134" i="81"/>
  <c r="U134" i="81"/>
  <c r="K135" i="81"/>
  <c r="T135" i="81"/>
  <c r="U135" i="81"/>
  <c r="K136" i="81"/>
  <c r="T136" i="81"/>
  <c r="U136" i="81"/>
  <c r="K137" i="81"/>
  <c r="T137" i="81"/>
  <c r="U137" i="81"/>
  <c r="K138" i="81"/>
  <c r="T138" i="81"/>
  <c r="U138" i="81"/>
  <c r="K139" i="81"/>
  <c r="T139" i="81"/>
  <c r="U139" i="81"/>
  <c r="K140" i="81"/>
  <c r="T140" i="81"/>
  <c r="U140" i="81"/>
  <c r="K141" i="81"/>
  <c r="T141" i="81"/>
  <c r="U141" i="81"/>
  <c r="K142" i="81"/>
  <c r="T142" i="81"/>
  <c r="U142" i="81"/>
  <c r="K143" i="81"/>
  <c r="T143" i="81"/>
  <c r="U143" i="81"/>
  <c r="K144" i="81"/>
  <c r="T144" i="81"/>
  <c r="U144" i="81"/>
  <c r="K145" i="81"/>
  <c r="T145" i="81"/>
  <c r="U145" i="81"/>
  <c r="K146" i="81"/>
  <c r="T146" i="81"/>
  <c r="U146" i="81"/>
  <c r="K147" i="81"/>
  <c r="T147" i="81"/>
  <c r="U147" i="81"/>
  <c r="K148" i="81"/>
  <c r="T148" i="81"/>
  <c r="U148" i="81"/>
  <c r="K149" i="81"/>
  <c r="T149" i="81"/>
  <c r="U149" i="81"/>
  <c r="K150" i="81"/>
  <c r="T150" i="81"/>
  <c r="U150" i="81"/>
  <c r="K151" i="81"/>
  <c r="T151" i="81"/>
  <c r="U151" i="81"/>
  <c r="K152" i="81"/>
  <c r="T152" i="81"/>
  <c r="U152" i="81"/>
  <c r="K153" i="81"/>
  <c r="T153" i="81"/>
  <c r="U153" i="81"/>
  <c r="K154" i="81"/>
  <c r="T154" i="81"/>
  <c r="U154" i="81"/>
  <c r="K155" i="81"/>
  <c r="T155" i="81"/>
  <c r="U155" i="81"/>
  <c r="K156" i="81"/>
  <c r="T156" i="81"/>
  <c r="U156" i="81"/>
  <c r="K157" i="81"/>
  <c r="T157" i="81"/>
  <c r="U157" i="81"/>
  <c r="K158" i="81"/>
  <c r="T158" i="81"/>
  <c r="U158" i="81"/>
  <c r="K159" i="81"/>
  <c r="T159" i="81"/>
  <c r="U159" i="81"/>
  <c r="K160" i="81"/>
  <c r="T160" i="81"/>
  <c r="U160" i="81"/>
  <c r="K161" i="81"/>
  <c r="T161" i="81"/>
  <c r="U161" i="81"/>
  <c r="K162" i="81"/>
  <c r="T162" i="81"/>
  <c r="U162" i="81"/>
  <c r="K163" i="81"/>
  <c r="T163" i="81"/>
  <c r="U163" i="81"/>
  <c r="K164" i="81"/>
  <c r="T164" i="81"/>
  <c r="U164" i="81"/>
  <c r="K165" i="81"/>
  <c r="T165" i="81"/>
  <c r="U165" i="81"/>
  <c r="K166" i="81"/>
  <c r="T166" i="81"/>
  <c r="U166" i="81"/>
  <c r="K167" i="81"/>
  <c r="T167" i="81"/>
  <c r="U167" i="81"/>
  <c r="K168" i="81"/>
  <c r="T168" i="81"/>
  <c r="U168" i="81"/>
  <c r="K169" i="81"/>
  <c r="T169" i="81"/>
  <c r="U169" i="81"/>
  <c r="K170" i="81"/>
  <c r="T170" i="81"/>
  <c r="U170" i="81"/>
  <c r="K171" i="81"/>
  <c r="T171" i="81"/>
  <c r="U171" i="81"/>
  <c r="K172" i="81"/>
  <c r="T172" i="81"/>
  <c r="U172" i="81"/>
  <c r="K173" i="81"/>
  <c r="T173" i="81"/>
  <c r="U173" i="81"/>
  <c r="K174" i="81"/>
  <c r="T174" i="81"/>
  <c r="U174" i="81"/>
  <c r="K175" i="81"/>
  <c r="T175" i="81"/>
  <c r="U175" i="81"/>
  <c r="K176" i="81"/>
  <c r="T176" i="81"/>
  <c r="U176" i="81"/>
  <c r="K177" i="81"/>
  <c r="T177" i="81"/>
  <c r="U177" i="81"/>
  <c r="K178" i="81"/>
  <c r="T178" i="81"/>
  <c r="U178" i="81"/>
  <c r="K179" i="81"/>
  <c r="T179" i="81"/>
  <c r="U179" i="81"/>
  <c r="K180" i="81"/>
  <c r="T180" i="81"/>
  <c r="U180" i="81"/>
  <c r="K181" i="81"/>
  <c r="T181" i="81"/>
  <c r="U181" i="81"/>
  <c r="K182" i="81"/>
  <c r="T182" i="81"/>
  <c r="U182" i="81"/>
  <c r="K183" i="81"/>
  <c r="T183" i="81"/>
  <c r="U183" i="81"/>
  <c r="K184" i="81"/>
  <c r="T184" i="81"/>
  <c r="U184" i="81"/>
  <c r="K185" i="81"/>
  <c r="T185" i="81"/>
  <c r="U185" i="81"/>
  <c r="K186" i="81"/>
  <c r="T186" i="81"/>
  <c r="U186" i="81"/>
  <c r="K187" i="81"/>
  <c r="T187" i="81"/>
  <c r="U187" i="81"/>
  <c r="K188" i="81"/>
  <c r="T188" i="81"/>
  <c r="U188" i="81"/>
  <c r="K189" i="81"/>
  <c r="T189" i="81"/>
  <c r="U189" i="81"/>
  <c r="K190" i="81"/>
  <c r="T190" i="81"/>
  <c r="U190" i="81"/>
  <c r="K191" i="81"/>
  <c r="T191" i="81"/>
  <c r="U191" i="81"/>
  <c r="K192" i="81"/>
  <c r="T192" i="81"/>
  <c r="U192" i="81"/>
  <c r="K193" i="81"/>
  <c r="T193" i="81"/>
  <c r="U193" i="81"/>
  <c r="K194" i="81"/>
  <c r="T194" i="81"/>
  <c r="U194" i="81"/>
  <c r="K195" i="81"/>
  <c r="T195" i="81"/>
  <c r="U195" i="81"/>
  <c r="K196" i="81"/>
  <c r="T196" i="81"/>
  <c r="U196" i="81"/>
  <c r="K197" i="81"/>
  <c r="T197" i="81"/>
  <c r="U197" i="81"/>
  <c r="K198" i="81"/>
  <c r="T198" i="81"/>
  <c r="U198" i="81"/>
  <c r="K199" i="81"/>
  <c r="T199" i="81"/>
  <c r="U199" i="81"/>
  <c r="K200" i="81"/>
  <c r="T200" i="81"/>
  <c r="U200" i="81"/>
  <c r="K201" i="81"/>
  <c r="T201" i="81"/>
  <c r="U201" i="81"/>
  <c r="K202" i="81"/>
  <c r="T202" i="81"/>
  <c r="U202" i="81"/>
  <c r="K203" i="81"/>
  <c r="T203" i="81"/>
  <c r="U203" i="81"/>
  <c r="K204" i="81"/>
  <c r="T204" i="81"/>
  <c r="U204" i="81"/>
  <c r="K205" i="81"/>
  <c r="T205" i="81"/>
  <c r="U205" i="81"/>
  <c r="K206" i="81"/>
  <c r="T206" i="81"/>
  <c r="U206" i="81"/>
  <c r="K207" i="81"/>
  <c r="T207" i="81"/>
  <c r="U207" i="81"/>
  <c r="K208" i="81"/>
  <c r="T208" i="81"/>
  <c r="U208" i="81"/>
  <c r="K209" i="81"/>
  <c r="T209" i="81"/>
  <c r="U209" i="81"/>
  <c r="K210" i="81"/>
  <c r="T210" i="81"/>
  <c r="U210" i="81"/>
  <c r="K211" i="81"/>
  <c r="T211" i="81"/>
  <c r="U211" i="81"/>
  <c r="K212" i="81"/>
  <c r="T212" i="81"/>
  <c r="U212" i="81"/>
  <c r="K213" i="81"/>
  <c r="T213" i="81"/>
  <c r="U213" i="81"/>
  <c r="K214" i="81"/>
  <c r="T214" i="81"/>
  <c r="U214" i="81"/>
  <c r="K215" i="81"/>
  <c r="T215" i="81"/>
  <c r="U215" i="81"/>
  <c r="K216" i="81"/>
  <c r="T216" i="81"/>
  <c r="U216" i="81"/>
  <c r="K217" i="81"/>
  <c r="T217" i="81"/>
  <c r="U217" i="81"/>
  <c r="K218" i="81"/>
  <c r="T218" i="81"/>
  <c r="U218" i="81"/>
  <c r="K219" i="81"/>
  <c r="T219" i="81"/>
  <c r="U219" i="81"/>
  <c r="K220" i="81"/>
  <c r="T220" i="81"/>
  <c r="U220" i="81"/>
  <c r="K221" i="81"/>
  <c r="T221" i="81"/>
  <c r="U221" i="81"/>
  <c r="K222" i="81"/>
  <c r="T222" i="81"/>
  <c r="U222" i="81"/>
  <c r="K223" i="81"/>
  <c r="T223" i="81"/>
  <c r="U223" i="81"/>
  <c r="K224" i="81"/>
  <c r="T224" i="81"/>
  <c r="U224" i="81"/>
  <c r="K225" i="81"/>
  <c r="T225" i="81"/>
  <c r="U225" i="81"/>
  <c r="K226" i="81"/>
  <c r="T226" i="81"/>
  <c r="U226" i="81"/>
  <c r="K227" i="81"/>
  <c r="T227" i="81"/>
  <c r="U227" i="81"/>
  <c r="K228" i="81"/>
  <c r="T228" i="81"/>
  <c r="U228" i="81"/>
  <c r="K229" i="81"/>
  <c r="T229" i="81"/>
  <c r="U229" i="81"/>
  <c r="K230" i="81"/>
  <c r="T230" i="81"/>
  <c r="U230" i="81"/>
  <c r="K231" i="81"/>
  <c r="T231" i="81"/>
  <c r="U231" i="81"/>
  <c r="K232" i="81"/>
  <c r="T232" i="81"/>
  <c r="U232" i="81"/>
  <c r="K233" i="81"/>
  <c r="T233" i="81"/>
  <c r="U233" i="81"/>
  <c r="K234" i="81"/>
  <c r="T234" i="81"/>
  <c r="U234" i="81"/>
  <c r="K235" i="81"/>
  <c r="T235" i="81"/>
  <c r="U235" i="81"/>
  <c r="K236" i="81"/>
  <c r="T236" i="81"/>
  <c r="U236" i="81"/>
  <c r="K237" i="81"/>
  <c r="T237" i="81"/>
  <c r="U237" i="81"/>
  <c r="K238" i="81"/>
  <c r="T238" i="81"/>
  <c r="U238" i="81"/>
  <c r="K239" i="81"/>
  <c r="T239" i="81"/>
  <c r="U239" i="81"/>
  <c r="K240" i="81"/>
  <c r="T240" i="81"/>
  <c r="U240" i="81"/>
  <c r="K241" i="81"/>
  <c r="T241" i="81"/>
  <c r="U241" i="81"/>
  <c r="K242" i="81"/>
  <c r="T242" i="81"/>
  <c r="U242" i="81"/>
  <c r="K243" i="81"/>
  <c r="T243" i="81"/>
  <c r="U243" i="81"/>
  <c r="K244" i="81"/>
  <c r="T244" i="81"/>
  <c r="U244" i="81"/>
  <c r="K245" i="81"/>
  <c r="T245" i="81"/>
  <c r="U245" i="81"/>
  <c r="K246" i="81"/>
  <c r="T246" i="81"/>
  <c r="U246" i="81"/>
  <c r="K247" i="81"/>
  <c r="T247" i="81"/>
  <c r="U247" i="81"/>
  <c r="K248" i="81"/>
  <c r="T248" i="81"/>
  <c r="U248" i="81"/>
  <c r="K249" i="81"/>
  <c r="T249" i="81"/>
  <c r="U249" i="81"/>
  <c r="K250" i="81"/>
  <c r="T250" i="81"/>
  <c r="U250" i="81"/>
  <c r="K251" i="81"/>
  <c r="T251" i="81"/>
  <c r="U251" i="81"/>
  <c r="K252" i="81"/>
  <c r="T252" i="81"/>
  <c r="U252" i="81"/>
  <c r="K253" i="81"/>
  <c r="T253" i="81"/>
  <c r="U253" i="81"/>
  <c r="K254" i="81"/>
  <c r="T254" i="81"/>
  <c r="U254" i="81"/>
  <c r="K255" i="81"/>
  <c r="T255" i="81"/>
  <c r="U255" i="81"/>
  <c r="K256" i="81"/>
  <c r="T256" i="81"/>
  <c r="U256" i="81"/>
  <c r="K257" i="81"/>
  <c r="T257" i="81"/>
  <c r="U257" i="81"/>
  <c r="K258" i="81"/>
  <c r="T258" i="81"/>
  <c r="U258" i="81"/>
  <c r="K259" i="81"/>
  <c r="T259" i="81"/>
  <c r="U259" i="81"/>
  <c r="K260" i="81"/>
  <c r="T260" i="81"/>
  <c r="U260" i="81"/>
  <c r="K261" i="81"/>
  <c r="T261" i="81"/>
  <c r="U261" i="81"/>
  <c r="K262" i="81"/>
  <c r="T262" i="81"/>
  <c r="U262" i="81"/>
  <c r="K263" i="81"/>
  <c r="T263" i="81"/>
  <c r="U263" i="81"/>
  <c r="K264" i="81"/>
  <c r="T264" i="81"/>
  <c r="U264" i="81"/>
  <c r="K265" i="81"/>
  <c r="T265" i="81"/>
  <c r="U265" i="81"/>
  <c r="K266" i="81"/>
  <c r="T266" i="81"/>
  <c r="U266" i="81"/>
  <c r="K267" i="81"/>
  <c r="T267" i="81"/>
  <c r="U267" i="81"/>
  <c r="K268" i="81"/>
  <c r="T268" i="81"/>
  <c r="U268" i="81"/>
  <c r="K269" i="81"/>
  <c r="T269" i="81"/>
  <c r="U269" i="81"/>
  <c r="K270" i="81"/>
  <c r="T270" i="81"/>
  <c r="U270" i="81"/>
  <c r="K271" i="81"/>
  <c r="T271" i="81"/>
  <c r="U271" i="81"/>
  <c r="K272" i="81"/>
  <c r="T272" i="81"/>
  <c r="U272" i="81"/>
  <c r="K273" i="81"/>
  <c r="T273" i="81"/>
  <c r="U273" i="81"/>
  <c r="K274" i="81"/>
  <c r="T274" i="81"/>
  <c r="U274" i="81"/>
  <c r="K275" i="81"/>
  <c r="T275" i="81"/>
  <c r="U275" i="81"/>
  <c r="K276" i="81"/>
  <c r="T276" i="81"/>
  <c r="U276" i="81"/>
  <c r="K277" i="81"/>
  <c r="T277" i="81"/>
  <c r="U277" i="81"/>
  <c r="K278" i="81"/>
  <c r="T278" i="81"/>
  <c r="U278" i="81"/>
  <c r="K279" i="81"/>
  <c r="T279" i="81"/>
  <c r="U279" i="81"/>
  <c r="K280" i="81"/>
  <c r="T280" i="81"/>
  <c r="U280" i="81"/>
  <c r="K281" i="81"/>
  <c r="T281" i="81"/>
  <c r="U281" i="81"/>
  <c r="K282" i="81"/>
  <c r="T282" i="81"/>
  <c r="U282" i="81"/>
  <c r="K283" i="81"/>
  <c r="T283" i="81"/>
  <c r="U283" i="81"/>
  <c r="K284" i="81"/>
  <c r="T284" i="81"/>
  <c r="U284" i="81"/>
  <c r="K285" i="81"/>
  <c r="T285" i="81"/>
  <c r="U285" i="81"/>
  <c r="K286" i="81"/>
  <c r="T286" i="81"/>
  <c r="U286" i="81"/>
  <c r="K287" i="81"/>
  <c r="T287" i="81"/>
  <c r="U287" i="81"/>
  <c r="K288" i="81"/>
  <c r="T288" i="81"/>
  <c r="U288" i="81"/>
  <c r="K289" i="81"/>
  <c r="T289" i="81"/>
  <c r="U289" i="81"/>
  <c r="K290" i="81"/>
  <c r="T290" i="81"/>
  <c r="U290" i="81"/>
  <c r="K291" i="81"/>
  <c r="T291" i="81"/>
  <c r="U291" i="81"/>
  <c r="K292" i="81"/>
  <c r="T292" i="81"/>
  <c r="U292" i="81"/>
  <c r="K293" i="81"/>
  <c r="T293" i="81"/>
  <c r="U293" i="81"/>
  <c r="K294" i="81"/>
  <c r="T294" i="81"/>
  <c r="U294" i="81"/>
  <c r="K295" i="81"/>
  <c r="T295" i="81"/>
  <c r="U295" i="81"/>
  <c r="K296" i="81"/>
  <c r="T296" i="81"/>
  <c r="U296" i="81"/>
  <c r="K297" i="81"/>
  <c r="T297" i="81"/>
  <c r="U297" i="81"/>
  <c r="K298" i="81"/>
  <c r="T298" i="81"/>
  <c r="U298" i="81"/>
  <c r="K299" i="81"/>
  <c r="T299" i="81"/>
  <c r="U299" i="81"/>
  <c r="K300" i="81"/>
  <c r="T300" i="81"/>
  <c r="U300" i="81"/>
  <c r="K301" i="81"/>
  <c r="T301" i="81"/>
  <c r="U301" i="81"/>
  <c r="K302" i="81"/>
  <c r="T302" i="81"/>
  <c r="U302" i="81"/>
  <c r="K303" i="81"/>
  <c r="T303" i="81"/>
  <c r="U303" i="81"/>
  <c r="K304" i="81"/>
  <c r="T304" i="81"/>
  <c r="U304" i="81"/>
  <c r="K305" i="81"/>
  <c r="T305" i="81"/>
  <c r="U305" i="81"/>
  <c r="K306" i="81"/>
  <c r="T306" i="81"/>
  <c r="U306" i="81"/>
  <c r="K307" i="81"/>
  <c r="T307" i="81"/>
  <c r="U307" i="81"/>
  <c r="K308" i="81"/>
  <c r="T308" i="81"/>
  <c r="U308" i="81"/>
  <c r="K309" i="81"/>
  <c r="T309" i="81"/>
  <c r="U309" i="81"/>
  <c r="K310" i="81"/>
  <c r="T310" i="81"/>
  <c r="U310" i="81"/>
  <c r="K311" i="81"/>
  <c r="T311" i="81"/>
  <c r="U311" i="81"/>
  <c r="K312" i="81"/>
  <c r="T312" i="81"/>
  <c r="U312" i="81"/>
  <c r="K313" i="81"/>
  <c r="T313" i="81"/>
  <c r="U313" i="81"/>
  <c r="K314" i="81"/>
  <c r="T314" i="81"/>
  <c r="U314" i="81"/>
  <c r="K315" i="81"/>
  <c r="T315" i="81"/>
  <c r="U315" i="81"/>
  <c r="K316" i="81"/>
  <c r="T316" i="81"/>
  <c r="U316" i="81"/>
  <c r="K317" i="81"/>
  <c r="T317" i="81"/>
  <c r="U317" i="81"/>
  <c r="K318" i="81"/>
  <c r="T318" i="81"/>
  <c r="U318" i="81"/>
  <c r="K319" i="81"/>
  <c r="T319" i="81"/>
  <c r="U319" i="81"/>
  <c r="K320" i="81"/>
  <c r="T320" i="81"/>
  <c r="U320" i="81"/>
  <c r="K321" i="81"/>
  <c r="T321" i="81"/>
  <c r="U321" i="81"/>
  <c r="K322" i="81"/>
  <c r="T322" i="81"/>
  <c r="U322" i="81"/>
  <c r="K323" i="81"/>
  <c r="T323" i="81"/>
  <c r="U323" i="81"/>
  <c r="K324" i="81"/>
  <c r="T324" i="81"/>
  <c r="U324" i="81"/>
  <c r="K325" i="81"/>
  <c r="T325" i="81"/>
  <c r="U325" i="81"/>
  <c r="K326" i="81"/>
  <c r="T326" i="81"/>
  <c r="U326" i="81"/>
  <c r="K327" i="81"/>
  <c r="T327" i="81"/>
  <c r="U327" i="81"/>
  <c r="K328" i="81"/>
  <c r="T328" i="81"/>
  <c r="U328" i="81"/>
  <c r="K329" i="81"/>
  <c r="T329" i="81"/>
  <c r="U329" i="81"/>
  <c r="K330" i="81"/>
  <c r="T330" i="81"/>
  <c r="U330" i="81"/>
  <c r="K331" i="81"/>
  <c r="T331" i="81"/>
  <c r="U331" i="81"/>
  <c r="K332" i="81"/>
  <c r="T332" i="81"/>
  <c r="U332" i="81"/>
  <c r="K333" i="81"/>
  <c r="T333" i="81"/>
  <c r="U333" i="81"/>
  <c r="K334" i="81"/>
  <c r="T334" i="81"/>
  <c r="U334" i="81"/>
  <c r="K335" i="81"/>
  <c r="T335" i="81"/>
  <c r="U335" i="81"/>
  <c r="K336" i="81"/>
  <c r="T336" i="81"/>
  <c r="U336" i="81"/>
  <c r="K337" i="81"/>
  <c r="T337" i="81"/>
  <c r="U337" i="81"/>
  <c r="K338" i="81"/>
  <c r="T338" i="81"/>
  <c r="U338" i="81"/>
  <c r="K339" i="81"/>
  <c r="T339" i="81"/>
  <c r="U339" i="81"/>
  <c r="K340" i="81"/>
  <c r="T340" i="81"/>
  <c r="U340" i="81"/>
  <c r="K341" i="81"/>
  <c r="T341" i="81"/>
  <c r="U341" i="81"/>
  <c r="K342" i="81"/>
  <c r="T342" i="81"/>
  <c r="U342" i="81"/>
  <c r="K343" i="81"/>
  <c r="T343" i="81"/>
  <c r="U343" i="81"/>
  <c r="K344" i="81"/>
  <c r="T344" i="81"/>
  <c r="U344" i="81"/>
  <c r="K345" i="81"/>
  <c r="T345" i="81"/>
  <c r="U345" i="81"/>
  <c r="K346" i="81"/>
  <c r="T346" i="81"/>
  <c r="U346" i="81"/>
  <c r="K347" i="81"/>
  <c r="T347" i="81"/>
  <c r="U347" i="81"/>
  <c r="K348" i="81"/>
  <c r="T348" i="81"/>
  <c r="U348" i="81"/>
  <c r="K349" i="81"/>
  <c r="T349" i="81"/>
  <c r="U349" i="81"/>
  <c r="K350" i="81"/>
  <c r="T350" i="81"/>
  <c r="U350" i="81"/>
  <c r="K351" i="81"/>
  <c r="T351" i="81"/>
  <c r="U351" i="81"/>
  <c r="K352" i="81"/>
  <c r="T352" i="81"/>
  <c r="U352" i="81"/>
  <c r="K353" i="81"/>
  <c r="T353" i="81"/>
  <c r="U353" i="81"/>
  <c r="K354" i="81"/>
  <c r="T354" i="81"/>
  <c r="U354" i="81"/>
  <c r="K355" i="81"/>
  <c r="T355" i="81"/>
  <c r="U355" i="81"/>
  <c r="K356" i="81"/>
  <c r="T356" i="81"/>
  <c r="U356" i="81"/>
  <c r="K357" i="81"/>
  <c r="T357" i="81"/>
  <c r="U357" i="81"/>
  <c r="K358" i="81"/>
  <c r="T358" i="81"/>
  <c r="U358" i="81"/>
  <c r="K359" i="81"/>
  <c r="T359" i="81"/>
  <c r="U359" i="81"/>
  <c r="K360" i="81"/>
  <c r="T360" i="81"/>
  <c r="U360" i="81"/>
  <c r="K361" i="81"/>
  <c r="T361" i="81"/>
  <c r="U361" i="81"/>
  <c r="K362" i="81"/>
  <c r="T362" i="81"/>
  <c r="U362" i="81"/>
  <c r="K363" i="81"/>
  <c r="T363" i="81"/>
  <c r="U363" i="81"/>
  <c r="K364" i="81"/>
  <c r="T364" i="81"/>
  <c r="U364" i="81"/>
  <c r="K365" i="81"/>
  <c r="T365" i="81"/>
  <c r="U365" i="81"/>
  <c r="K366" i="81"/>
  <c r="T366" i="81"/>
  <c r="U366" i="81"/>
  <c r="K367" i="81"/>
  <c r="T367" i="81"/>
  <c r="U367" i="81"/>
  <c r="K368" i="81"/>
  <c r="T368" i="81"/>
  <c r="U368" i="81"/>
  <c r="K369" i="81"/>
  <c r="T369" i="81"/>
  <c r="U369" i="81"/>
  <c r="K370" i="81"/>
  <c r="T370" i="81"/>
  <c r="U370" i="81"/>
  <c r="K371" i="81"/>
  <c r="T371" i="81"/>
  <c r="U371" i="81"/>
  <c r="K372" i="81"/>
  <c r="T372" i="81"/>
  <c r="U372" i="81"/>
  <c r="K373" i="81"/>
  <c r="T373" i="81"/>
  <c r="U373" i="81"/>
  <c r="K374" i="81"/>
  <c r="T374" i="81"/>
  <c r="U374" i="81"/>
  <c r="K375" i="81"/>
  <c r="T375" i="81"/>
  <c r="U375" i="81"/>
  <c r="K376" i="81"/>
  <c r="T376" i="81"/>
  <c r="U376" i="81"/>
  <c r="K377" i="81"/>
  <c r="T377" i="81"/>
  <c r="U377" i="81"/>
  <c r="K378" i="81"/>
  <c r="T378" i="81"/>
  <c r="U378" i="81"/>
  <c r="K379" i="81"/>
  <c r="T379" i="81"/>
  <c r="U379" i="81"/>
  <c r="K380" i="81"/>
  <c r="T380" i="81"/>
  <c r="U380" i="81"/>
  <c r="K381" i="81"/>
  <c r="T381" i="81"/>
  <c r="U381" i="81"/>
  <c r="K382" i="81"/>
  <c r="T382" i="81"/>
  <c r="U382" i="81"/>
  <c r="K383" i="81"/>
  <c r="T383" i="81"/>
  <c r="U383" i="81"/>
  <c r="K384" i="81"/>
  <c r="T384" i="81"/>
  <c r="U384" i="81"/>
  <c r="K385" i="81"/>
  <c r="T385" i="81"/>
  <c r="U385" i="81"/>
  <c r="K386" i="81"/>
  <c r="T386" i="81"/>
  <c r="U386" i="81"/>
  <c r="K387" i="81"/>
  <c r="T387" i="81"/>
  <c r="U387" i="81"/>
  <c r="K388" i="81"/>
  <c r="T388" i="81"/>
  <c r="U388" i="81"/>
  <c r="K389" i="81"/>
  <c r="T389" i="81"/>
  <c r="U389" i="81"/>
  <c r="K390" i="81"/>
  <c r="T390" i="81"/>
  <c r="U390" i="81"/>
  <c r="K391" i="81"/>
  <c r="T391" i="81"/>
  <c r="U391" i="81"/>
  <c r="K392" i="81"/>
  <c r="T392" i="81"/>
  <c r="U392" i="81"/>
  <c r="K393" i="81"/>
  <c r="T393" i="81"/>
  <c r="U393" i="81"/>
  <c r="K394" i="81"/>
  <c r="T394" i="81"/>
  <c r="U394" i="81"/>
  <c r="K395" i="81"/>
  <c r="T395" i="81"/>
  <c r="U395" i="81"/>
  <c r="K396" i="81"/>
  <c r="T396" i="81"/>
  <c r="U396" i="81"/>
  <c r="K397" i="81"/>
  <c r="T397" i="81"/>
  <c r="U397" i="81"/>
  <c r="K398" i="81"/>
  <c r="T398" i="81"/>
  <c r="U398" i="81"/>
  <c r="K399" i="81"/>
  <c r="T399" i="81"/>
  <c r="U399" i="81"/>
  <c r="K400" i="81"/>
  <c r="T400" i="81"/>
  <c r="U400" i="81"/>
  <c r="K401" i="81"/>
  <c r="T401" i="81"/>
  <c r="U401" i="81"/>
  <c r="K402" i="81"/>
  <c r="T402" i="81"/>
  <c r="U402" i="81"/>
  <c r="K403" i="81"/>
  <c r="T403" i="81"/>
  <c r="U403" i="81"/>
  <c r="K404" i="81"/>
  <c r="T404" i="81"/>
  <c r="U404" i="81"/>
  <c r="K405" i="81"/>
  <c r="T405" i="81"/>
  <c r="U405" i="81"/>
  <c r="K406" i="81"/>
  <c r="T406" i="81"/>
  <c r="U406" i="81"/>
  <c r="K407" i="81"/>
  <c r="T407" i="81"/>
  <c r="U407" i="81"/>
  <c r="K408" i="81"/>
  <c r="T408" i="81"/>
  <c r="U408" i="81"/>
  <c r="K409" i="81"/>
  <c r="T409" i="81"/>
  <c r="U409" i="81"/>
  <c r="K410" i="81"/>
  <c r="T410" i="81"/>
  <c r="U410" i="81"/>
  <c r="K411" i="81"/>
  <c r="T411" i="81"/>
  <c r="U411" i="81"/>
  <c r="K412" i="81"/>
  <c r="T412" i="81"/>
  <c r="U412" i="81"/>
  <c r="K413" i="81"/>
  <c r="T413" i="81"/>
  <c r="U413" i="81"/>
  <c r="K414" i="81"/>
  <c r="T414" i="81"/>
  <c r="U414" i="81"/>
  <c r="K415" i="81"/>
  <c r="T415" i="81"/>
  <c r="U415" i="81"/>
  <c r="K416" i="81"/>
  <c r="T416" i="81"/>
  <c r="U416" i="81"/>
  <c r="K417" i="81"/>
  <c r="T417" i="81"/>
  <c r="U417" i="81"/>
  <c r="K418" i="81"/>
  <c r="T418" i="81"/>
  <c r="U418" i="81"/>
  <c r="K419" i="81"/>
  <c r="T419" i="81"/>
  <c r="U419" i="81"/>
  <c r="K420" i="81"/>
  <c r="T420" i="81"/>
  <c r="U420" i="81"/>
  <c r="K421" i="81"/>
  <c r="T421" i="81"/>
  <c r="U421" i="81"/>
  <c r="K422" i="81"/>
  <c r="T422" i="81"/>
  <c r="U422" i="81"/>
  <c r="K423" i="81"/>
  <c r="T423" i="81"/>
  <c r="U423" i="81"/>
  <c r="K424" i="81"/>
  <c r="T424" i="81"/>
  <c r="U424" i="81"/>
  <c r="K425" i="81"/>
  <c r="T425" i="81"/>
  <c r="U425" i="81"/>
  <c r="K426" i="81"/>
  <c r="T426" i="81"/>
  <c r="U426" i="81"/>
  <c r="K427" i="81"/>
  <c r="T427" i="81"/>
  <c r="U427" i="81"/>
  <c r="K428" i="81"/>
  <c r="T428" i="81"/>
  <c r="U428" i="81"/>
  <c r="K429" i="81"/>
  <c r="T429" i="81"/>
  <c r="U429" i="81"/>
  <c r="K430" i="81"/>
  <c r="T430" i="81"/>
  <c r="U430" i="81"/>
  <c r="K431" i="81"/>
  <c r="T431" i="81"/>
  <c r="U431" i="81"/>
  <c r="K432" i="81"/>
  <c r="T432" i="81"/>
  <c r="U432" i="81"/>
  <c r="K433" i="81"/>
  <c r="T433" i="81"/>
  <c r="U433" i="81"/>
  <c r="K434" i="81"/>
  <c r="T434" i="81"/>
  <c r="U434" i="81"/>
  <c r="K435" i="81"/>
  <c r="T435" i="81"/>
  <c r="U435" i="81"/>
  <c r="K436" i="81"/>
  <c r="T436" i="81"/>
  <c r="U436" i="81"/>
  <c r="K437" i="81"/>
  <c r="T437" i="81"/>
  <c r="U437" i="81"/>
  <c r="K438" i="81"/>
  <c r="T438" i="81"/>
  <c r="U438" i="81"/>
  <c r="K439" i="81"/>
  <c r="T439" i="81"/>
  <c r="U439" i="81"/>
  <c r="K440" i="81"/>
  <c r="T440" i="81"/>
  <c r="U440" i="81"/>
  <c r="K441" i="81"/>
  <c r="T441" i="81"/>
  <c r="U441" i="81"/>
  <c r="K442" i="81"/>
  <c r="T442" i="81"/>
  <c r="U442" i="81"/>
  <c r="K443" i="81"/>
  <c r="T443" i="81"/>
  <c r="U443" i="81"/>
  <c r="K444" i="81"/>
  <c r="T444" i="81"/>
  <c r="U444" i="81"/>
  <c r="K445" i="81"/>
  <c r="T445" i="81"/>
  <c r="U445" i="81"/>
  <c r="K446" i="81"/>
  <c r="T446" i="81"/>
  <c r="U446" i="81"/>
  <c r="K447" i="81"/>
  <c r="T447" i="81"/>
  <c r="U447" i="81"/>
  <c r="K448" i="81"/>
  <c r="T448" i="81"/>
  <c r="U448" i="81"/>
  <c r="K449" i="81"/>
  <c r="T449" i="81"/>
  <c r="U449" i="81"/>
  <c r="K450" i="81"/>
  <c r="T450" i="81"/>
  <c r="U450" i="81"/>
  <c r="K451" i="81"/>
  <c r="T451" i="81"/>
  <c r="U451" i="81"/>
  <c r="K452" i="81"/>
  <c r="T452" i="81"/>
  <c r="U452" i="81"/>
  <c r="K453" i="81"/>
  <c r="T453" i="81"/>
  <c r="U453" i="81"/>
  <c r="K454" i="81"/>
  <c r="T454" i="81"/>
  <c r="U454" i="81"/>
  <c r="K455" i="81"/>
  <c r="T455" i="81"/>
  <c r="U455" i="81"/>
  <c r="K456" i="81"/>
  <c r="T456" i="81"/>
  <c r="U456" i="81"/>
  <c r="K457" i="81"/>
  <c r="T457" i="81"/>
  <c r="U457" i="81"/>
  <c r="K458" i="81"/>
  <c r="T458" i="81"/>
  <c r="U458" i="81"/>
  <c r="K459" i="81"/>
  <c r="T459" i="81"/>
  <c r="U459" i="81"/>
  <c r="K460" i="81"/>
  <c r="T460" i="81"/>
  <c r="U460" i="81"/>
  <c r="K461" i="81"/>
  <c r="T461" i="81"/>
  <c r="U461" i="81"/>
  <c r="K462" i="81"/>
  <c r="T462" i="81"/>
  <c r="U462" i="81"/>
  <c r="K463" i="81"/>
  <c r="T463" i="81"/>
  <c r="U463" i="81"/>
  <c r="K464" i="81"/>
  <c r="T464" i="81"/>
  <c r="U464" i="81"/>
  <c r="K465" i="81"/>
  <c r="T465" i="81"/>
  <c r="U465" i="81"/>
  <c r="K466" i="81"/>
  <c r="T466" i="81"/>
  <c r="U466" i="81"/>
  <c r="K467" i="81"/>
  <c r="T467" i="81"/>
  <c r="U467" i="81"/>
  <c r="K468" i="81"/>
  <c r="T468" i="81"/>
  <c r="U468" i="81"/>
  <c r="K469" i="81"/>
  <c r="T469" i="81"/>
  <c r="U469" i="81"/>
  <c r="K470" i="81"/>
  <c r="T470" i="81"/>
  <c r="U470" i="81"/>
  <c r="K471" i="81"/>
  <c r="T471" i="81"/>
  <c r="U471" i="81"/>
  <c r="K472" i="81"/>
  <c r="T472" i="81"/>
  <c r="U472" i="81"/>
  <c r="K473" i="81"/>
  <c r="T473" i="81"/>
  <c r="U473" i="81"/>
  <c r="K474" i="81"/>
  <c r="T474" i="81"/>
  <c r="U474" i="81"/>
  <c r="K475" i="81"/>
  <c r="T475" i="81"/>
  <c r="U475" i="81"/>
  <c r="K476" i="81"/>
  <c r="T476" i="81"/>
  <c r="U476" i="81"/>
  <c r="K477" i="81"/>
  <c r="T477" i="81"/>
  <c r="U477" i="81"/>
  <c r="K478" i="81"/>
  <c r="T478" i="81"/>
  <c r="U478" i="81"/>
  <c r="K479" i="81"/>
  <c r="T479" i="81"/>
  <c r="U479" i="81"/>
  <c r="K480" i="81"/>
  <c r="T480" i="81"/>
  <c r="U480" i="81"/>
  <c r="K481" i="81"/>
  <c r="T481" i="81"/>
  <c r="U481" i="81"/>
  <c r="K482" i="81"/>
  <c r="T482" i="81"/>
  <c r="U482" i="81"/>
  <c r="K483" i="81"/>
  <c r="T483" i="81"/>
  <c r="U483" i="81"/>
  <c r="K484" i="81"/>
  <c r="T484" i="81"/>
  <c r="U484" i="81"/>
  <c r="K485" i="81"/>
  <c r="T485" i="81"/>
  <c r="U485" i="81"/>
  <c r="K486" i="81"/>
  <c r="T486" i="81"/>
  <c r="U486" i="81"/>
  <c r="K487" i="81"/>
  <c r="T487" i="81"/>
  <c r="U487" i="81"/>
  <c r="K488" i="81"/>
  <c r="T488" i="81"/>
  <c r="U488" i="81"/>
  <c r="K489" i="81"/>
  <c r="T489" i="81"/>
  <c r="U489" i="81"/>
  <c r="K490" i="81"/>
  <c r="T490" i="81"/>
  <c r="U490" i="81"/>
  <c r="K491" i="81"/>
  <c r="T491" i="81"/>
  <c r="U491" i="81"/>
  <c r="K492" i="81"/>
  <c r="T492" i="81"/>
  <c r="U492" i="81"/>
  <c r="K493" i="81"/>
  <c r="T493" i="81"/>
  <c r="U493" i="81"/>
  <c r="K494" i="81"/>
  <c r="T494" i="81"/>
  <c r="U494" i="81"/>
  <c r="K495" i="81"/>
  <c r="T495" i="81"/>
  <c r="U495" i="81"/>
  <c r="K496" i="81"/>
  <c r="T496" i="81"/>
  <c r="U496" i="81"/>
  <c r="K497" i="81"/>
  <c r="T497" i="81"/>
  <c r="U497" i="81"/>
  <c r="K498" i="81"/>
  <c r="T498" i="81"/>
  <c r="U498" i="81"/>
  <c r="K499" i="81"/>
  <c r="T499" i="81"/>
  <c r="U499" i="81"/>
  <c r="K500" i="81"/>
  <c r="T500" i="81"/>
  <c r="U500" i="81"/>
  <c r="K501" i="81"/>
  <c r="T501" i="81"/>
  <c r="U501" i="81"/>
  <c r="K502" i="81"/>
  <c r="T502" i="81"/>
  <c r="U502" i="81"/>
  <c r="K503" i="81"/>
  <c r="T503" i="81"/>
  <c r="U503" i="81"/>
  <c r="K504" i="81"/>
  <c r="T504" i="81"/>
  <c r="U504" i="81"/>
  <c r="K505" i="81"/>
  <c r="T505" i="81"/>
  <c r="U505" i="81"/>
  <c r="K506" i="81"/>
  <c r="T506" i="81"/>
  <c r="U506" i="81"/>
  <c r="K507" i="81"/>
  <c r="T507" i="81"/>
  <c r="U507" i="81"/>
  <c r="K508" i="81"/>
  <c r="T508" i="81"/>
  <c r="U508" i="81"/>
  <c r="K509" i="81"/>
  <c r="T509" i="81"/>
  <c r="U509" i="81"/>
  <c r="K510" i="81"/>
  <c r="T510" i="81"/>
  <c r="U510" i="81"/>
  <c r="K511" i="81"/>
  <c r="T511" i="81"/>
  <c r="U511" i="81"/>
  <c r="K512" i="81"/>
  <c r="T512" i="81"/>
  <c r="U512" i="81"/>
  <c r="K513" i="81"/>
  <c r="T513" i="81"/>
  <c r="U513" i="81"/>
  <c r="K514" i="81"/>
  <c r="T514" i="81"/>
  <c r="U514" i="81"/>
  <c r="K515" i="81"/>
  <c r="T515" i="81"/>
  <c r="U515" i="81"/>
  <c r="K516" i="81"/>
  <c r="T516" i="81"/>
  <c r="U516" i="81"/>
  <c r="K517" i="81"/>
  <c r="T517" i="81"/>
  <c r="U517" i="81"/>
  <c r="K518" i="81"/>
  <c r="T518" i="81"/>
  <c r="U518" i="81"/>
  <c r="K519" i="81"/>
  <c r="T519" i="81"/>
  <c r="U519" i="81"/>
  <c r="K520" i="81"/>
  <c r="T520" i="81"/>
  <c r="U520" i="81"/>
  <c r="K521" i="81"/>
  <c r="T521" i="81"/>
  <c r="U521" i="81"/>
  <c r="K522" i="81"/>
  <c r="T522" i="81"/>
  <c r="U522" i="81"/>
  <c r="K523" i="81"/>
  <c r="T523" i="81"/>
  <c r="U523" i="81"/>
  <c r="K524" i="81"/>
  <c r="T524" i="81"/>
  <c r="U524" i="81"/>
  <c r="K525" i="81"/>
  <c r="T525" i="81"/>
  <c r="U525" i="81"/>
  <c r="K526" i="81"/>
  <c r="T526" i="81"/>
  <c r="U526" i="81"/>
  <c r="K527" i="81"/>
  <c r="T527" i="81"/>
  <c r="U527" i="81"/>
  <c r="K528" i="81"/>
  <c r="T528" i="81"/>
  <c r="U528" i="81"/>
  <c r="K529" i="81"/>
  <c r="T529" i="81"/>
  <c r="U529" i="81"/>
  <c r="K530" i="81"/>
  <c r="T530" i="81"/>
  <c r="U530" i="81"/>
  <c r="K531" i="81"/>
  <c r="T531" i="81"/>
  <c r="U531" i="81"/>
  <c r="K532" i="81"/>
  <c r="T532" i="81"/>
  <c r="U532" i="81"/>
  <c r="K533" i="81"/>
  <c r="T533" i="81"/>
  <c r="U533" i="81"/>
  <c r="K534" i="81"/>
  <c r="T534" i="81"/>
  <c r="U534" i="81"/>
  <c r="K535" i="81"/>
  <c r="T535" i="81"/>
  <c r="U535" i="81"/>
  <c r="K536" i="81"/>
  <c r="T536" i="81"/>
  <c r="U536" i="81"/>
  <c r="K537" i="81"/>
  <c r="T537" i="81"/>
  <c r="U537" i="81"/>
  <c r="K538" i="81"/>
  <c r="T538" i="81"/>
  <c r="U538" i="81"/>
  <c r="K539" i="81"/>
  <c r="T539" i="81"/>
  <c r="U539" i="81"/>
  <c r="K540" i="81"/>
  <c r="T540" i="81"/>
  <c r="U540" i="81"/>
  <c r="K541" i="81"/>
  <c r="T541" i="81"/>
  <c r="U541" i="81"/>
  <c r="K542" i="81"/>
  <c r="T542" i="81"/>
  <c r="U542" i="81"/>
  <c r="K543" i="81"/>
  <c r="T543" i="81"/>
  <c r="U543" i="81"/>
  <c r="K544" i="81"/>
  <c r="T544" i="81"/>
  <c r="U544" i="81"/>
  <c r="K545" i="81"/>
  <c r="T545" i="81"/>
  <c r="U545" i="81"/>
  <c r="K546" i="81"/>
  <c r="T546" i="81"/>
  <c r="U546" i="81"/>
  <c r="K547" i="81"/>
  <c r="T547" i="81"/>
  <c r="U547" i="81"/>
  <c r="K548" i="81"/>
  <c r="T548" i="81"/>
  <c r="U548" i="81"/>
  <c r="K549" i="81"/>
  <c r="T549" i="81"/>
  <c r="U549" i="81"/>
  <c r="K550" i="81"/>
  <c r="T550" i="81"/>
  <c r="U550" i="81"/>
  <c r="K551" i="81"/>
  <c r="T551" i="81"/>
  <c r="U551" i="81"/>
  <c r="K552" i="81"/>
  <c r="T552" i="81"/>
  <c r="U552" i="81"/>
  <c r="K553" i="81"/>
  <c r="T553" i="81"/>
  <c r="U553" i="81"/>
  <c r="K554" i="81"/>
  <c r="T554" i="81"/>
  <c r="U554" i="81"/>
  <c r="K555" i="81"/>
  <c r="T555" i="81"/>
  <c r="U555" i="81"/>
  <c r="K556" i="81"/>
  <c r="T556" i="81"/>
  <c r="U556" i="81"/>
  <c r="K557" i="81"/>
  <c r="T557" i="81"/>
  <c r="U557" i="81"/>
  <c r="K558" i="81"/>
  <c r="T558" i="81"/>
  <c r="U558" i="81"/>
  <c r="K559" i="81"/>
  <c r="T559" i="81"/>
  <c r="U559" i="81"/>
  <c r="K560" i="81"/>
  <c r="T560" i="81"/>
  <c r="U560" i="81"/>
  <c r="K561" i="81"/>
  <c r="T561" i="81"/>
  <c r="U561" i="81"/>
  <c r="K562" i="81"/>
  <c r="T562" i="81"/>
  <c r="U562" i="81"/>
  <c r="K563" i="81"/>
  <c r="T563" i="81"/>
  <c r="U563" i="81"/>
  <c r="K564" i="81"/>
  <c r="T564" i="81"/>
  <c r="U564" i="81"/>
  <c r="K565" i="81"/>
  <c r="T565" i="81"/>
  <c r="U565" i="81"/>
  <c r="K566" i="81"/>
  <c r="T566" i="81"/>
  <c r="U566" i="81"/>
  <c r="K567" i="81"/>
  <c r="T567" i="81"/>
  <c r="U567" i="81"/>
  <c r="K568" i="81"/>
  <c r="T568" i="81"/>
  <c r="U568" i="81"/>
  <c r="K569" i="81"/>
  <c r="T569" i="81"/>
  <c r="U569" i="81"/>
  <c r="K570" i="81"/>
  <c r="T570" i="81"/>
  <c r="U570" i="81"/>
  <c r="K571" i="81"/>
  <c r="T571" i="81"/>
  <c r="U571" i="81"/>
  <c r="K572" i="81"/>
  <c r="T572" i="81"/>
  <c r="U572" i="81"/>
  <c r="K573" i="81"/>
  <c r="T573" i="81"/>
  <c r="U573" i="81"/>
  <c r="K574" i="81"/>
  <c r="T574" i="81"/>
  <c r="U574" i="81"/>
  <c r="K575" i="81"/>
  <c r="T575" i="81"/>
  <c r="U575" i="81"/>
  <c r="K576" i="81"/>
  <c r="T576" i="81"/>
  <c r="U576" i="81"/>
  <c r="K577" i="81"/>
  <c r="T577" i="81"/>
  <c r="U577" i="81"/>
  <c r="K578" i="81"/>
  <c r="T578" i="81"/>
  <c r="U578" i="81"/>
  <c r="K579" i="81"/>
  <c r="T579" i="81"/>
  <c r="U579" i="81"/>
  <c r="K580" i="81"/>
  <c r="T580" i="81"/>
  <c r="U580" i="81"/>
  <c r="K581" i="81"/>
  <c r="T581" i="81"/>
  <c r="U581" i="81"/>
  <c r="K582" i="81"/>
  <c r="T582" i="81"/>
  <c r="U582" i="81"/>
  <c r="K583" i="81"/>
  <c r="T583" i="81"/>
  <c r="U583" i="81"/>
  <c r="K584" i="81"/>
  <c r="T584" i="81"/>
  <c r="U584" i="81"/>
  <c r="K585" i="81"/>
  <c r="T585" i="81"/>
  <c r="U585" i="81"/>
  <c r="K586" i="81"/>
  <c r="T586" i="81"/>
  <c r="U586" i="81"/>
  <c r="K587" i="81"/>
  <c r="T587" i="81"/>
  <c r="U587" i="81"/>
  <c r="K588" i="81"/>
  <c r="T588" i="81"/>
  <c r="U588" i="81"/>
  <c r="K589" i="81"/>
  <c r="T589" i="81"/>
  <c r="U589" i="81"/>
  <c r="K590" i="81"/>
  <c r="T590" i="81"/>
  <c r="U590" i="81"/>
  <c r="K591" i="81"/>
  <c r="T591" i="81"/>
  <c r="U591" i="81"/>
  <c r="K592" i="81"/>
  <c r="T592" i="81"/>
  <c r="U592" i="81"/>
  <c r="K593" i="81"/>
  <c r="T593" i="81"/>
  <c r="U593" i="81"/>
  <c r="K594" i="81"/>
  <c r="T594" i="81"/>
  <c r="U594" i="81"/>
  <c r="K595" i="81"/>
  <c r="T595" i="81"/>
  <c r="U595" i="81"/>
  <c r="K596" i="81"/>
  <c r="T596" i="81"/>
  <c r="U596" i="81"/>
  <c r="K597" i="81"/>
  <c r="T597" i="81"/>
  <c r="U597" i="81"/>
  <c r="K598" i="81"/>
  <c r="T598" i="81"/>
  <c r="U598" i="81"/>
  <c r="K599" i="81"/>
  <c r="T599" i="81"/>
  <c r="U599" i="81"/>
  <c r="K600" i="81"/>
  <c r="T600" i="81"/>
  <c r="U600" i="81"/>
  <c r="K601" i="81"/>
  <c r="T601" i="81"/>
  <c r="U601" i="81"/>
  <c r="K602" i="81"/>
  <c r="T602" i="81"/>
  <c r="U602" i="81"/>
  <c r="K603" i="81"/>
  <c r="T603" i="81"/>
  <c r="U603" i="81"/>
  <c r="K604" i="81"/>
  <c r="T604" i="81"/>
  <c r="U604" i="81"/>
  <c r="K605" i="81"/>
  <c r="T605" i="81"/>
  <c r="U605" i="81"/>
  <c r="K606" i="81"/>
  <c r="T606" i="81"/>
  <c r="U606" i="81"/>
  <c r="K607" i="81"/>
  <c r="T607" i="81"/>
  <c r="U607" i="81"/>
  <c r="K608" i="81"/>
  <c r="T608" i="81"/>
  <c r="U608" i="81"/>
  <c r="K609" i="81"/>
  <c r="T609" i="81"/>
  <c r="U609" i="81"/>
  <c r="K610" i="81"/>
  <c r="T610" i="81"/>
  <c r="U610" i="81"/>
  <c r="K611" i="81"/>
  <c r="T611" i="81"/>
  <c r="U611" i="81"/>
  <c r="K612" i="81"/>
  <c r="T612" i="81"/>
  <c r="U612" i="81"/>
  <c r="K613" i="81"/>
  <c r="T613" i="81"/>
  <c r="U613" i="81"/>
  <c r="K614" i="81"/>
  <c r="T614" i="81"/>
  <c r="U614" i="81"/>
  <c r="K615" i="81"/>
  <c r="T615" i="81"/>
  <c r="U615" i="81"/>
  <c r="K616" i="81"/>
  <c r="T616" i="81"/>
  <c r="U616" i="81"/>
  <c r="K617" i="81"/>
  <c r="T617" i="81"/>
  <c r="U617" i="81"/>
  <c r="K618" i="81"/>
  <c r="T618" i="81"/>
  <c r="U618" i="81"/>
  <c r="K619" i="81"/>
  <c r="T619" i="81"/>
  <c r="U619" i="81"/>
  <c r="K620" i="81"/>
  <c r="T620" i="81"/>
  <c r="U620" i="81"/>
  <c r="K621" i="81"/>
  <c r="T621" i="81"/>
  <c r="U621" i="81"/>
  <c r="K622" i="81"/>
  <c r="T622" i="81"/>
  <c r="U622" i="81"/>
  <c r="K623" i="81"/>
  <c r="T623" i="81"/>
  <c r="U623" i="81"/>
  <c r="K624" i="81"/>
  <c r="T624" i="81"/>
  <c r="U624" i="81"/>
  <c r="K625" i="81"/>
  <c r="T625" i="81"/>
  <c r="U625" i="81"/>
  <c r="K626" i="81"/>
  <c r="T626" i="81"/>
  <c r="U626" i="81"/>
  <c r="K627" i="81"/>
  <c r="T627" i="81"/>
  <c r="U627" i="81"/>
  <c r="T628" i="81"/>
  <c r="U628" i="81"/>
  <c r="T629" i="81"/>
  <c r="U629" i="81"/>
  <c r="T630" i="81"/>
  <c r="U630" i="81"/>
  <c r="T631" i="81"/>
  <c r="U631" i="81"/>
  <c r="T632" i="81"/>
  <c r="U632" i="81"/>
  <c r="T633" i="81"/>
  <c r="U633" i="81"/>
  <c r="T634" i="81"/>
  <c r="U634" i="81"/>
  <c r="T635" i="81"/>
  <c r="U635" i="81"/>
  <c r="T636" i="81"/>
  <c r="U636" i="81"/>
  <c r="T637" i="81"/>
  <c r="U637" i="81"/>
  <c r="T638" i="81"/>
  <c r="U638" i="81"/>
  <c r="T639" i="81"/>
  <c r="U639" i="81"/>
  <c r="T640" i="81"/>
  <c r="U640" i="81"/>
  <c r="T641" i="81"/>
  <c r="U641" i="81"/>
  <c r="T642" i="81"/>
  <c r="U642" i="81"/>
  <c r="T643" i="81"/>
  <c r="U643" i="81"/>
  <c r="T644" i="81"/>
  <c r="U644" i="81"/>
  <c r="T645" i="81"/>
  <c r="U645" i="81"/>
  <c r="T646" i="81"/>
  <c r="U646" i="81"/>
  <c r="T647" i="81"/>
  <c r="U647" i="81"/>
  <c r="T648" i="81"/>
  <c r="U648" i="81"/>
  <c r="T649" i="81"/>
  <c r="U649" i="81"/>
  <c r="T650" i="81"/>
  <c r="U650" i="81"/>
  <c r="T651" i="81"/>
  <c r="U651" i="81"/>
  <c r="T652" i="81"/>
  <c r="U652" i="81"/>
  <c r="T653" i="81"/>
  <c r="U653" i="81"/>
  <c r="T654" i="81"/>
  <c r="U654" i="81"/>
  <c r="T655" i="81"/>
  <c r="U655" i="81"/>
  <c r="T656" i="81"/>
  <c r="U656" i="81"/>
  <c r="T657" i="81"/>
  <c r="U657" i="81"/>
  <c r="T658" i="81"/>
  <c r="U658" i="81"/>
  <c r="T659" i="81"/>
  <c r="U659" i="81"/>
  <c r="T660" i="81"/>
  <c r="U660" i="81"/>
  <c r="T661" i="81"/>
  <c r="U661" i="81"/>
  <c r="T662" i="81"/>
  <c r="U662" i="81"/>
  <c r="T663" i="81"/>
  <c r="U663" i="81"/>
  <c r="T664" i="81"/>
  <c r="U664" i="81"/>
  <c r="T665" i="81"/>
  <c r="U665" i="81"/>
  <c r="T666" i="81"/>
  <c r="U666" i="81"/>
  <c r="T667" i="81"/>
  <c r="U667" i="81"/>
  <c r="T668" i="81"/>
  <c r="U668" i="81"/>
  <c r="T669" i="81"/>
  <c r="U669" i="81"/>
  <c r="T670" i="81"/>
  <c r="U670" i="81"/>
  <c r="T671" i="81"/>
  <c r="U671" i="81"/>
  <c r="T672" i="81"/>
  <c r="U672" i="81"/>
  <c r="T673" i="81"/>
  <c r="U673" i="81"/>
  <c r="T674" i="81"/>
  <c r="U674" i="81"/>
  <c r="T675" i="81"/>
  <c r="U675" i="81"/>
  <c r="T676" i="81"/>
  <c r="U676" i="81"/>
  <c r="T677" i="81"/>
  <c r="U677" i="81"/>
  <c r="T678" i="81"/>
  <c r="U678" i="81"/>
  <c r="T679" i="81"/>
  <c r="U679" i="81"/>
  <c r="T680" i="81"/>
  <c r="U680" i="81"/>
  <c r="T681" i="81"/>
  <c r="U681" i="81"/>
  <c r="T682" i="81"/>
  <c r="U682" i="81"/>
  <c r="T683" i="81"/>
  <c r="U683" i="81"/>
  <c r="T684" i="81"/>
  <c r="U684" i="81"/>
  <c r="T685" i="81"/>
  <c r="U685" i="81"/>
  <c r="T686" i="81"/>
  <c r="U686" i="81"/>
  <c r="T687" i="81"/>
  <c r="U687" i="81"/>
  <c r="T688" i="81"/>
  <c r="U688" i="81"/>
  <c r="T689" i="81"/>
  <c r="U689" i="81"/>
  <c r="T690" i="81"/>
  <c r="U690" i="81"/>
  <c r="T691" i="81"/>
  <c r="U691" i="81"/>
  <c r="T692" i="81"/>
  <c r="U692" i="81"/>
  <c r="T693" i="81"/>
  <c r="U693" i="81"/>
  <c r="T694" i="81"/>
  <c r="U694" i="81"/>
  <c r="T695" i="81"/>
  <c r="U695" i="81"/>
  <c r="T696" i="81"/>
  <c r="U696" i="81"/>
  <c r="T697" i="81"/>
  <c r="U697" i="81"/>
  <c r="T698" i="81"/>
  <c r="U698" i="81"/>
  <c r="T699" i="81"/>
  <c r="U699" i="81"/>
  <c r="T700" i="81"/>
  <c r="U700" i="81"/>
  <c r="T701" i="81"/>
  <c r="U701" i="81"/>
  <c r="T702" i="81"/>
  <c r="U702" i="81"/>
  <c r="T703" i="81"/>
  <c r="U703" i="81"/>
  <c r="T704" i="81"/>
  <c r="U704" i="81"/>
  <c r="T705" i="81"/>
  <c r="U705" i="81"/>
  <c r="T706" i="81"/>
  <c r="U706" i="81"/>
  <c r="T707" i="81"/>
  <c r="U707" i="81"/>
  <c r="T708" i="81"/>
  <c r="U708" i="81"/>
  <c r="T709" i="81"/>
  <c r="U709" i="81"/>
  <c r="T710" i="81"/>
  <c r="U710" i="81"/>
  <c r="T711" i="81"/>
  <c r="U711" i="81"/>
  <c r="T712" i="81"/>
  <c r="U712" i="81"/>
  <c r="T713" i="81"/>
  <c r="U713" i="81"/>
  <c r="T714" i="81"/>
  <c r="U714" i="81"/>
  <c r="T715" i="81"/>
  <c r="U715" i="81"/>
  <c r="T716" i="81"/>
  <c r="U716" i="81"/>
  <c r="T717" i="81"/>
  <c r="U717" i="81"/>
  <c r="T718" i="81"/>
  <c r="U718" i="81"/>
  <c r="T719" i="81"/>
  <c r="U719" i="81"/>
  <c r="T720" i="81"/>
  <c r="U720" i="81"/>
  <c r="T721" i="81"/>
  <c r="U721" i="81"/>
  <c r="T722" i="81"/>
  <c r="U722" i="81"/>
  <c r="T723" i="81"/>
  <c r="U723" i="81"/>
  <c r="T724" i="81"/>
  <c r="U724" i="81"/>
  <c r="T725" i="81"/>
  <c r="U725" i="81"/>
  <c r="T726" i="81"/>
  <c r="U726" i="81"/>
  <c r="T727" i="81"/>
  <c r="U727" i="81"/>
  <c r="T728" i="81"/>
  <c r="U728" i="81"/>
  <c r="T729" i="81"/>
  <c r="U729" i="81"/>
  <c r="T730" i="81"/>
  <c r="U730" i="81"/>
  <c r="T731" i="81"/>
  <c r="U731" i="81"/>
  <c r="T732" i="81"/>
  <c r="U732" i="81"/>
  <c r="T733" i="81"/>
  <c r="U733" i="81"/>
  <c r="T734" i="81"/>
  <c r="U734" i="81"/>
  <c r="T735" i="81"/>
  <c r="U735" i="81"/>
  <c r="T736" i="81"/>
  <c r="U736" i="81"/>
  <c r="T737" i="81"/>
  <c r="U737" i="81"/>
  <c r="T738" i="81"/>
  <c r="U738" i="81"/>
  <c r="T739" i="81"/>
  <c r="U739" i="81"/>
  <c r="T740" i="81"/>
  <c r="U740" i="81"/>
  <c r="T741" i="81"/>
  <c r="U741" i="81"/>
  <c r="T742" i="81"/>
  <c r="U742" i="81"/>
  <c r="T743" i="81"/>
  <c r="U743" i="81"/>
  <c r="T744" i="81"/>
  <c r="U744" i="81"/>
  <c r="T745" i="81"/>
  <c r="U745" i="81"/>
  <c r="T746" i="81"/>
  <c r="U746" i="81"/>
  <c r="T747" i="81"/>
  <c r="U747" i="81"/>
  <c r="T748" i="81"/>
  <c r="U748" i="81"/>
  <c r="T749" i="81"/>
  <c r="U749" i="81"/>
  <c r="T750" i="81"/>
  <c r="U750" i="81"/>
  <c r="T751" i="81"/>
  <c r="U751" i="81"/>
  <c r="T752" i="81"/>
  <c r="U752" i="81"/>
  <c r="T753" i="81"/>
  <c r="U753" i="81"/>
  <c r="T754" i="81"/>
  <c r="U754" i="81"/>
  <c r="T755" i="81"/>
  <c r="U755" i="81"/>
  <c r="T756" i="81"/>
  <c r="U756" i="81"/>
  <c r="T757" i="81"/>
  <c r="U757" i="81"/>
  <c r="T758" i="81"/>
  <c r="U758" i="81"/>
  <c r="T759" i="81"/>
  <c r="U759" i="81"/>
  <c r="T760" i="81"/>
  <c r="U760" i="81"/>
  <c r="T761" i="81"/>
  <c r="U761" i="81"/>
  <c r="T762" i="81"/>
  <c r="U762" i="81"/>
  <c r="T763" i="81"/>
  <c r="U763" i="81"/>
  <c r="T764" i="81"/>
  <c r="U764" i="81"/>
  <c r="T765" i="81"/>
  <c r="U765" i="81"/>
  <c r="T766" i="81"/>
  <c r="U766" i="81"/>
  <c r="T767" i="81"/>
  <c r="U767" i="81"/>
  <c r="T768" i="81"/>
  <c r="U768" i="81"/>
  <c r="T769" i="81"/>
  <c r="U769" i="81"/>
  <c r="T770" i="81"/>
  <c r="U770" i="81"/>
  <c r="T771" i="81"/>
  <c r="U771" i="81"/>
  <c r="T772" i="81"/>
  <c r="U772" i="81"/>
  <c r="T773" i="81"/>
  <c r="U773" i="81"/>
  <c r="T774" i="81"/>
  <c r="U774" i="81"/>
  <c r="T775" i="81"/>
  <c r="U775" i="81"/>
  <c r="T776" i="81"/>
  <c r="U776" i="81"/>
  <c r="T777" i="81"/>
  <c r="U777" i="81"/>
  <c r="T778" i="81"/>
  <c r="U778" i="81"/>
  <c r="T779" i="81"/>
  <c r="U779" i="81"/>
  <c r="T780" i="81"/>
  <c r="U780" i="81"/>
  <c r="T781" i="81"/>
  <c r="U781" i="81"/>
  <c r="T782" i="81"/>
  <c r="U782" i="81"/>
  <c r="T783" i="81"/>
  <c r="U783" i="81"/>
  <c r="T784" i="81"/>
  <c r="U784" i="81"/>
  <c r="T785" i="81"/>
  <c r="U785" i="81"/>
  <c r="T786" i="81"/>
  <c r="U786" i="81"/>
  <c r="T787" i="81"/>
  <c r="U787" i="81"/>
  <c r="T788" i="81"/>
  <c r="U788" i="81"/>
  <c r="T789" i="81"/>
  <c r="U789" i="81"/>
  <c r="T790" i="81"/>
  <c r="U790" i="81"/>
  <c r="T791" i="81"/>
  <c r="U791" i="81"/>
  <c r="T792" i="81"/>
  <c r="U792" i="81"/>
  <c r="T793" i="81"/>
  <c r="U793" i="81"/>
  <c r="T794" i="81"/>
  <c r="U794" i="81"/>
  <c r="T795" i="81"/>
  <c r="U795" i="81"/>
  <c r="T796" i="81"/>
  <c r="U796" i="81"/>
  <c r="T797" i="81"/>
  <c r="U797" i="81"/>
  <c r="T798" i="81"/>
  <c r="U798" i="81"/>
  <c r="T799" i="81"/>
  <c r="U799" i="81"/>
  <c r="T800" i="81"/>
  <c r="U800" i="81"/>
  <c r="T801" i="81"/>
  <c r="U801" i="81"/>
  <c r="T802" i="81"/>
  <c r="U802" i="81"/>
  <c r="T803" i="81"/>
  <c r="U803" i="81"/>
  <c r="T804" i="81"/>
  <c r="U804" i="81"/>
  <c r="T805" i="81"/>
  <c r="U805" i="81"/>
  <c r="T806" i="81"/>
  <c r="U806" i="81"/>
  <c r="T807" i="81"/>
  <c r="U807" i="81"/>
  <c r="T808" i="81"/>
  <c r="U808" i="81"/>
  <c r="T809" i="81"/>
  <c r="U809" i="81"/>
  <c r="T810" i="81"/>
  <c r="U810" i="81"/>
  <c r="T811" i="81"/>
  <c r="U811" i="81"/>
  <c r="T812" i="81"/>
  <c r="U812" i="81"/>
  <c r="T813" i="81"/>
  <c r="U813" i="81"/>
  <c r="T814" i="81"/>
  <c r="U814" i="81"/>
  <c r="T815" i="81"/>
  <c r="U815" i="81"/>
  <c r="T816" i="81"/>
  <c r="U816" i="81"/>
  <c r="T817" i="81"/>
  <c r="U817" i="81"/>
  <c r="T818" i="81"/>
  <c r="U818" i="81"/>
  <c r="T819" i="81"/>
  <c r="U819" i="81"/>
  <c r="T820" i="81"/>
  <c r="U820" i="81"/>
  <c r="T821" i="81"/>
  <c r="U821" i="81"/>
  <c r="T822" i="81"/>
  <c r="U822" i="81"/>
  <c r="T823" i="81"/>
  <c r="U823" i="81"/>
  <c r="T824" i="81"/>
  <c r="U824" i="81"/>
  <c r="T825" i="81"/>
  <c r="U825" i="81"/>
  <c r="T826" i="81"/>
  <c r="U826" i="81"/>
  <c r="T827" i="81"/>
  <c r="U827" i="81"/>
  <c r="T828" i="81"/>
  <c r="U828" i="81"/>
  <c r="T829" i="81"/>
  <c r="U829" i="81"/>
  <c r="T830" i="81"/>
  <c r="U830" i="81"/>
  <c r="T831" i="81"/>
  <c r="U831" i="81"/>
  <c r="T832" i="81"/>
  <c r="U832" i="81"/>
  <c r="T833" i="81"/>
  <c r="U833" i="81"/>
  <c r="T834" i="81"/>
  <c r="U834" i="81"/>
  <c r="T835" i="81"/>
  <c r="U835" i="81"/>
  <c r="T836" i="81"/>
  <c r="U836" i="81"/>
  <c r="T837" i="81"/>
  <c r="U837" i="81"/>
  <c r="T838" i="81"/>
  <c r="U838" i="81"/>
  <c r="T839" i="81"/>
  <c r="U839" i="81"/>
  <c r="T840" i="81"/>
  <c r="U840" i="81"/>
  <c r="T841" i="81"/>
  <c r="U841" i="81"/>
  <c r="T842" i="81"/>
  <c r="U842" i="81"/>
  <c r="T843" i="81"/>
  <c r="U843" i="81"/>
  <c r="T844" i="81"/>
  <c r="U844" i="81"/>
  <c r="T845" i="81"/>
  <c r="U845" i="81"/>
  <c r="T846" i="81"/>
  <c r="U846" i="81"/>
  <c r="T847" i="81"/>
  <c r="U847" i="81"/>
  <c r="T848" i="81"/>
  <c r="U848" i="81"/>
  <c r="T849" i="81"/>
  <c r="U849" i="81"/>
  <c r="T850" i="81"/>
  <c r="U850" i="81"/>
  <c r="T851" i="81"/>
  <c r="U851" i="81"/>
  <c r="T852" i="81"/>
  <c r="U852" i="81"/>
  <c r="T853" i="81"/>
  <c r="U853" i="81"/>
  <c r="T854" i="81"/>
  <c r="U854" i="81"/>
  <c r="T855" i="81"/>
  <c r="U855" i="81"/>
  <c r="T856" i="81"/>
  <c r="U856" i="81"/>
  <c r="T857" i="81"/>
  <c r="U857" i="81"/>
  <c r="T858" i="81"/>
  <c r="U858" i="81"/>
  <c r="T859" i="81"/>
  <c r="U859" i="81"/>
  <c r="T860" i="81"/>
  <c r="U860" i="81"/>
  <c r="T861" i="81"/>
  <c r="U861" i="81"/>
  <c r="T862" i="81"/>
  <c r="U862" i="81"/>
  <c r="T863" i="81"/>
  <c r="U863" i="81"/>
  <c r="T864" i="81"/>
  <c r="U864" i="81"/>
  <c r="T865" i="81"/>
  <c r="U865" i="81"/>
  <c r="T866" i="81"/>
  <c r="U866" i="81"/>
  <c r="T867" i="81"/>
  <c r="U867" i="81"/>
  <c r="T868" i="81"/>
  <c r="U868" i="81"/>
  <c r="T869" i="81"/>
  <c r="U869" i="81"/>
  <c r="T870" i="81"/>
  <c r="U870" i="81"/>
  <c r="T871" i="81"/>
  <c r="U871" i="81"/>
  <c r="T872" i="81"/>
  <c r="U872" i="81"/>
  <c r="T873" i="81"/>
  <c r="U873" i="81"/>
  <c r="T874" i="81"/>
  <c r="U874" i="81"/>
  <c r="T875" i="81"/>
  <c r="U875" i="81"/>
  <c r="T876" i="81"/>
  <c r="U876" i="81"/>
  <c r="T877" i="81"/>
  <c r="U877" i="81"/>
  <c r="T878" i="81"/>
  <c r="U878" i="81"/>
  <c r="T879" i="81"/>
  <c r="U879" i="81"/>
  <c r="T880" i="81"/>
  <c r="U880" i="81"/>
  <c r="T881" i="81"/>
  <c r="U881" i="81"/>
  <c r="T882" i="81"/>
  <c r="U882" i="81"/>
  <c r="T883" i="81"/>
  <c r="U883" i="81"/>
  <c r="T884" i="81"/>
  <c r="U884" i="81"/>
  <c r="T885" i="81"/>
  <c r="U885" i="81"/>
  <c r="T886" i="81"/>
  <c r="U886" i="81"/>
  <c r="T887" i="81"/>
  <c r="U887" i="81"/>
  <c r="T888" i="81"/>
  <c r="U888" i="81"/>
  <c r="T889" i="81"/>
  <c r="U889" i="81"/>
  <c r="T890" i="81"/>
  <c r="U890" i="81"/>
  <c r="T891" i="81"/>
  <c r="U891" i="81"/>
  <c r="T892" i="81"/>
  <c r="U892" i="81"/>
  <c r="T893" i="81"/>
  <c r="U893" i="81"/>
  <c r="T894" i="81"/>
  <c r="U894" i="81"/>
  <c r="T895" i="81"/>
  <c r="U895" i="81"/>
  <c r="T896" i="81"/>
  <c r="U896" i="81"/>
  <c r="T897" i="81"/>
  <c r="U897" i="81"/>
  <c r="T898" i="81"/>
  <c r="U898" i="81"/>
  <c r="T899" i="81"/>
  <c r="U899" i="81"/>
  <c r="T900" i="81"/>
  <c r="U900" i="81"/>
  <c r="T901" i="81"/>
  <c r="U901" i="81"/>
  <c r="T902" i="81"/>
  <c r="U902" i="81"/>
  <c r="T903" i="81"/>
  <c r="U903" i="81"/>
  <c r="T904" i="81"/>
  <c r="U904" i="81"/>
  <c r="T905" i="81"/>
  <c r="U905" i="81"/>
  <c r="T906" i="81"/>
  <c r="U906" i="81"/>
  <c r="T907" i="81"/>
  <c r="U907" i="81"/>
  <c r="T908" i="81"/>
  <c r="U908" i="81"/>
  <c r="T909" i="81"/>
  <c r="U909" i="81"/>
  <c r="T910" i="81"/>
  <c r="U910" i="81"/>
  <c r="T911" i="81"/>
  <c r="U911" i="81"/>
  <c r="T912" i="81"/>
  <c r="U912" i="81"/>
  <c r="T913" i="81"/>
  <c r="U913" i="81"/>
  <c r="T914" i="81"/>
  <c r="U914" i="81"/>
  <c r="T915" i="81"/>
  <c r="U915" i="81"/>
  <c r="T916" i="81"/>
  <c r="U916" i="81"/>
  <c r="T917" i="81"/>
  <c r="U917" i="81"/>
  <c r="T918" i="81"/>
  <c r="U918" i="81"/>
  <c r="T919" i="81"/>
  <c r="U919" i="81"/>
  <c r="T920" i="81"/>
  <c r="U920" i="81"/>
  <c r="T921" i="81"/>
  <c r="U921" i="81"/>
  <c r="T922" i="81"/>
  <c r="U922" i="81"/>
  <c r="T923" i="81"/>
  <c r="U923" i="81"/>
  <c r="K7" i="80"/>
  <c r="T7" i="80"/>
  <c r="U7" i="80"/>
  <c r="K8" i="80"/>
  <c r="T8" i="80"/>
  <c r="U8" i="80"/>
  <c r="K9" i="80"/>
  <c r="T9" i="80"/>
  <c r="U9" i="80"/>
  <c r="K10" i="80"/>
  <c r="T10" i="80"/>
  <c r="P484" i="40"/>
  <c r="U10" i="80"/>
  <c r="K11" i="80"/>
  <c r="T11" i="80"/>
  <c r="U11" i="80"/>
  <c r="K12" i="80"/>
  <c r="T12" i="80"/>
  <c r="U12" i="80"/>
  <c r="K13" i="80"/>
  <c r="T13" i="80"/>
  <c r="U13" i="80"/>
  <c r="K14" i="80"/>
  <c r="T14" i="80"/>
  <c r="U14" i="80"/>
  <c r="K15" i="80"/>
  <c r="T15" i="80"/>
  <c r="U15" i="80"/>
  <c r="K16" i="80"/>
  <c r="T16" i="80"/>
  <c r="U16" i="80"/>
  <c r="K17" i="80"/>
  <c r="T17" i="80"/>
  <c r="U17" i="80"/>
  <c r="K18" i="80"/>
  <c r="T18" i="80"/>
  <c r="U18" i="80"/>
  <c r="K19" i="80"/>
  <c r="T19" i="80"/>
  <c r="U19" i="80"/>
  <c r="K20" i="80"/>
  <c r="T20" i="80"/>
  <c r="U20" i="80"/>
  <c r="K21" i="80"/>
  <c r="T21" i="80"/>
  <c r="U21" i="80"/>
  <c r="K22" i="80"/>
  <c r="T22" i="80"/>
  <c r="U22" i="80"/>
  <c r="K23" i="80"/>
  <c r="T23" i="80"/>
  <c r="U23" i="80"/>
  <c r="K24" i="80"/>
  <c r="T24" i="80"/>
  <c r="U24" i="80"/>
  <c r="K25" i="80"/>
  <c r="T25" i="80"/>
  <c r="U25" i="80"/>
  <c r="K26" i="80"/>
  <c r="T26" i="80"/>
  <c r="U26" i="80"/>
  <c r="K27" i="80"/>
  <c r="T27" i="80"/>
  <c r="U27" i="80"/>
  <c r="K28" i="80"/>
  <c r="T28" i="80"/>
  <c r="U28" i="80"/>
  <c r="K29" i="80"/>
  <c r="T29" i="80"/>
  <c r="U29" i="80"/>
  <c r="K30" i="80"/>
  <c r="T30" i="80"/>
  <c r="U30" i="80"/>
  <c r="K31" i="80"/>
  <c r="T31" i="80"/>
  <c r="U31" i="80"/>
  <c r="K32" i="80"/>
  <c r="T32" i="80"/>
  <c r="U32" i="80"/>
  <c r="K33" i="80"/>
  <c r="T33" i="80"/>
  <c r="U33" i="80"/>
  <c r="K34" i="80"/>
  <c r="T34" i="80"/>
  <c r="U34" i="80"/>
  <c r="K35" i="80"/>
  <c r="T35" i="80"/>
  <c r="U35" i="80"/>
  <c r="K36" i="80"/>
  <c r="T36" i="80"/>
  <c r="U36" i="80"/>
  <c r="K37" i="80"/>
  <c r="T37" i="80"/>
  <c r="U37" i="80"/>
  <c r="K38" i="80"/>
  <c r="T38" i="80"/>
  <c r="U38" i="80"/>
  <c r="K39" i="80"/>
  <c r="T39" i="80"/>
  <c r="U39" i="80"/>
  <c r="K40" i="80"/>
  <c r="T40" i="80"/>
  <c r="U40" i="80"/>
  <c r="K41" i="80"/>
  <c r="T41" i="80"/>
  <c r="U41" i="80"/>
  <c r="K42" i="80"/>
  <c r="T42" i="80"/>
  <c r="U42" i="80"/>
  <c r="K43" i="80"/>
  <c r="T43" i="80"/>
  <c r="U43" i="80"/>
  <c r="K44" i="80"/>
  <c r="T44" i="80"/>
  <c r="U44" i="80"/>
  <c r="K45" i="80"/>
  <c r="T45" i="80"/>
  <c r="U45" i="80"/>
  <c r="K46" i="80"/>
  <c r="T46" i="80"/>
  <c r="U46" i="80"/>
  <c r="K47" i="80"/>
  <c r="T47" i="80"/>
  <c r="U47" i="80"/>
  <c r="K48" i="80"/>
  <c r="T48" i="80"/>
  <c r="U48" i="80"/>
  <c r="K49" i="80"/>
  <c r="T49" i="80"/>
  <c r="U49" i="80"/>
  <c r="K50" i="80"/>
  <c r="T50" i="80"/>
  <c r="U50" i="80"/>
  <c r="K51" i="80"/>
  <c r="T51" i="80"/>
  <c r="U51" i="80"/>
  <c r="K52" i="80"/>
  <c r="T52" i="80"/>
  <c r="U52" i="80"/>
  <c r="K53" i="80"/>
  <c r="T53" i="80"/>
  <c r="U53" i="80"/>
  <c r="K54" i="80"/>
  <c r="T54" i="80"/>
  <c r="U54" i="80"/>
  <c r="K55" i="80"/>
  <c r="T55" i="80"/>
  <c r="U55" i="80"/>
  <c r="K56" i="80"/>
  <c r="T56" i="80"/>
  <c r="U56" i="80"/>
  <c r="K57" i="80"/>
  <c r="T57" i="80"/>
  <c r="U57" i="80"/>
  <c r="K58" i="80"/>
  <c r="T58" i="80"/>
  <c r="U58" i="80"/>
  <c r="K59" i="80"/>
  <c r="T59" i="80"/>
  <c r="U59" i="80"/>
  <c r="K60" i="80"/>
  <c r="T60" i="80"/>
  <c r="U60" i="80"/>
  <c r="K61" i="80"/>
  <c r="T61" i="80"/>
  <c r="U61" i="80"/>
  <c r="K62" i="80"/>
  <c r="T62" i="80"/>
  <c r="U62" i="80"/>
  <c r="K63" i="80"/>
  <c r="T63" i="80"/>
  <c r="U63" i="80"/>
  <c r="K64" i="80"/>
  <c r="T64" i="80"/>
  <c r="U64" i="80"/>
  <c r="K65" i="80"/>
  <c r="T65" i="80"/>
  <c r="U65" i="80"/>
  <c r="K66" i="80"/>
  <c r="T66" i="80"/>
  <c r="U66" i="80"/>
  <c r="K67" i="80"/>
  <c r="T67" i="80"/>
  <c r="U67" i="80"/>
  <c r="K68" i="80"/>
  <c r="T68" i="80"/>
  <c r="U68" i="80"/>
  <c r="K69" i="80"/>
  <c r="T69" i="80"/>
  <c r="U69" i="80"/>
  <c r="K70" i="80"/>
  <c r="T70" i="80"/>
  <c r="U70" i="80"/>
  <c r="K71" i="80"/>
  <c r="T71" i="80"/>
  <c r="U71" i="80"/>
  <c r="K72" i="80"/>
  <c r="T72" i="80"/>
  <c r="U72" i="80"/>
  <c r="K73" i="80"/>
  <c r="T73" i="80"/>
  <c r="U73" i="80"/>
  <c r="K74" i="80"/>
  <c r="T74" i="80"/>
  <c r="U74" i="80"/>
  <c r="K75" i="80"/>
  <c r="T75" i="80"/>
  <c r="U75" i="80"/>
  <c r="K76" i="80"/>
  <c r="T76" i="80"/>
  <c r="U76" i="80"/>
  <c r="K77" i="80"/>
  <c r="T77" i="80"/>
  <c r="U77" i="80"/>
  <c r="K78" i="80"/>
  <c r="T78" i="80"/>
  <c r="U78" i="80"/>
  <c r="K79" i="80"/>
  <c r="T79" i="80"/>
  <c r="U79" i="80"/>
  <c r="K80" i="80"/>
  <c r="T80" i="80"/>
  <c r="U80" i="80"/>
  <c r="K81" i="80"/>
  <c r="T81" i="80"/>
  <c r="U81" i="80"/>
  <c r="K82" i="80"/>
  <c r="T82" i="80"/>
  <c r="U82" i="80"/>
  <c r="K83" i="80"/>
  <c r="T83" i="80"/>
  <c r="U83" i="80"/>
  <c r="K84" i="80"/>
  <c r="T84" i="80"/>
  <c r="U84" i="80"/>
  <c r="K85" i="80"/>
  <c r="T85" i="80"/>
  <c r="U85" i="80"/>
  <c r="K86" i="80"/>
  <c r="T86" i="80"/>
  <c r="U86" i="80"/>
  <c r="K87" i="80"/>
  <c r="T87" i="80"/>
  <c r="U87" i="80"/>
  <c r="K88" i="80"/>
  <c r="T88" i="80"/>
  <c r="U88" i="80"/>
  <c r="K89" i="80"/>
  <c r="T89" i="80"/>
  <c r="U89" i="80"/>
  <c r="K90" i="80"/>
  <c r="T90" i="80"/>
  <c r="U90" i="80"/>
  <c r="K91" i="80"/>
  <c r="T91" i="80"/>
  <c r="U91" i="80"/>
  <c r="K92" i="80"/>
  <c r="T92" i="80"/>
  <c r="U92" i="80"/>
  <c r="K93" i="80"/>
  <c r="T93" i="80"/>
  <c r="U93" i="80"/>
  <c r="K94" i="80"/>
  <c r="T94" i="80"/>
  <c r="U94" i="80"/>
  <c r="K95" i="80"/>
  <c r="T95" i="80"/>
  <c r="U95" i="80"/>
  <c r="K96" i="80"/>
  <c r="T96" i="80"/>
  <c r="U96" i="80"/>
  <c r="K97" i="80"/>
  <c r="T97" i="80"/>
  <c r="U97" i="80"/>
  <c r="K98" i="80"/>
  <c r="T98" i="80"/>
  <c r="U98" i="80"/>
  <c r="K99" i="80"/>
  <c r="T99" i="80"/>
  <c r="U99" i="80"/>
  <c r="K100" i="80"/>
  <c r="T100" i="80"/>
  <c r="U100" i="80"/>
  <c r="K101" i="80"/>
  <c r="T101" i="80"/>
  <c r="U101" i="80"/>
  <c r="K102" i="80"/>
  <c r="T102" i="80"/>
  <c r="U102" i="80"/>
  <c r="K103" i="80"/>
  <c r="T103" i="80"/>
  <c r="U103" i="80"/>
  <c r="K104" i="80"/>
  <c r="T104" i="80"/>
  <c r="U104" i="80"/>
  <c r="K105" i="80"/>
  <c r="T105" i="80"/>
  <c r="U105" i="80"/>
  <c r="K106" i="80"/>
  <c r="T106" i="80"/>
  <c r="U106" i="80"/>
  <c r="K107" i="80"/>
  <c r="T107" i="80"/>
  <c r="U107" i="80"/>
  <c r="K108" i="80"/>
  <c r="T108" i="80"/>
  <c r="U108" i="80"/>
  <c r="K109" i="80"/>
  <c r="T109" i="80"/>
  <c r="U109" i="80"/>
  <c r="K110" i="80"/>
  <c r="T110" i="80"/>
  <c r="U110" i="80"/>
  <c r="K111" i="80"/>
  <c r="T111" i="80"/>
  <c r="U111" i="80"/>
  <c r="K112" i="80"/>
  <c r="T112" i="80"/>
  <c r="U112" i="80"/>
  <c r="K113" i="80"/>
  <c r="T113" i="80"/>
  <c r="U113" i="80"/>
  <c r="K114" i="80"/>
  <c r="T114" i="80"/>
  <c r="U114" i="80"/>
  <c r="K115" i="80"/>
  <c r="T115" i="80"/>
  <c r="U115" i="80"/>
  <c r="K116" i="80"/>
  <c r="T116" i="80"/>
  <c r="U116" i="80"/>
  <c r="K117" i="80"/>
  <c r="T117" i="80"/>
  <c r="U117" i="80"/>
  <c r="K118" i="80"/>
  <c r="T118" i="80"/>
  <c r="U118" i="80"/>
  <c r="K119" i="80"/>
  <c r="T119" i="80"/>
  <c r="U119" i="80"/>
  <c r="K120" i="80"/>
  <c r="T120" i="80"/>
  <c r="U120" i="80"/>
  <c r="K121" i="80"/>
  <c r="T121" i="80"/>
  <c r="U121" i="80"/>
  <c r="T122" i="80"/>
  <c r="U122" i="80"/>
  <c r="K123" i="80"/>
  <c r="T123" i="80"/>
  <c r="U123" i="80"/>
  <c r="K124" i="80"/>
  <c r="T124" i="80"/>
  <c r="U124" i="80"/>
  <c r="K125" i="80"/>
  <c r="T125" i="80"/>
  <c r="U125" i="80"/>
  <c r="K126" i="80"/>
  <c r="T126" i="80"/>
  <c r="U126" i="80"/>
  <c r="T127" i="80"/>
  <c r="U127" i="80"/>
  <c r="K128" i="80"/>
  <c r="T128" i="80"/>
  <c r="U128" i="80"/>
  <c r="K129" i="80"/>
  <c r="T129" i="80"/>
  <c r="U129" i="80"/>
  <c r="K130" i="80"/>
  <c r="T130" i="80"/>
  <c r="U130" i="80"/>
  <c r="K131" i="80"/>
  <c r="T131" i="80"/>
  <c r="U131" i="80"/>
  <c r="K132" i="80"/>
  <c r="T132" i="80"/>
  <c r="U132" i="80"/>
  <c r="K133" i="80"/>
  <c r="T133" i="80"/>
  <c r="U133" i="80"/>
  <c r="K134" i="80"/>
  <c r="T134" i="80"/>
  <c r="U134" i="80"/>
  <c r="K135" i="80"/>
  <c r="T135" i="80"/>
  <c r="U135" i="80"/>
  <c r="K136" i="80"/>
  <c r="T136" i="80"/>
  <c r="U136" i="80"/>
  <c r="K137" i="80"/>
  <c r="T137" i="80"/>
  <c r="U137" i="80"/>
  <c r="K138" i="80"/>
  <c r="T138" i="80"/>
  <c r="U138" i="80"/>
  <c r="K139" i="80"/>
  <c r="T139" i="80"/>
  <c r="U139" i="80"/>
  <c r="K140" i="80"/>
  <c r="T140" i="80"/>
  <c r="U140" i="80"/>
  <c r="K141" i="80"/>
  <c r="T141" i="80"/>
  <c r="U141" i="80"/>
  <c r="K142" i="80"/>
  <c r="T142" i="80"/>
  <c r="U142" i="80"/>
  <c r="K143" i="80"/>
  <c r="T143" i="80"/>
  <c r="U143" i="80"/>
  <c r="K144" i="80"/>
  <c r="T144" i="80"/>
  <c r="U144" i="80"/>
  <c r="K145" i="80"/>
  <c r="T145" i="80"/>
  <c r="U145" i="80"/>
  <c r="K146" i="80"/>
  <c r="T146" i="80"/>
  <c r="U146" i="80"/>
  <c r="T147" i="80"/>
  <c r="U147" i="80"/>
  <c r="T148" i="80"/>
  <c r="U148" i="80"/>
  <c r="K149" i="80"/>
  <c r="T149" i="80"/>
  <c r="U149" i="80"/>
  <c r="K150" i="80"/>
  <c r="T150" i="80"/>
  <c r="U150" i="80"/>
  <c r="K151" i="80"/>
  <c r="T151" i="80"/>
  <c r="U151" i="80"/>
  <c r="K152" i="80"/>
  <c r="T152" i="80"/>
  <c r="U152" i="80"/>
  <c r="K153" i="80"/>
  <c r="T153" i="80"/>
  <c r="U153" i="80"/>
  <c r="K154" i="80"/>
  <c r="T154" i="80"/>
  <c r="U154" i="80"/>
  <c r="K155" i="80"/>
  <c r="T155" i="80"/>
  <c r="U155" i="80"/>
  <c r="K156" i="80"/>
  <c r="T156" i="80"/>
  <c r="U156" i="80"/>
  <c r="K157" i="80"/>
  <c r="T157" i="80"/>
  <c r="U157" i="80"/>
  <c r="K158" i="80"/>
  <c r="T158" i="80"/>
  <c r="U158" i="80"/>
  <c r="K159" i="80"/>
  <c r="T159" i="80"/>
  <c r="U159" i="80"/>
  <c r="K160" i="80"/>
  <c r="T160" i="80"/>
  <c r="U160" i="80"/>
  <c r="K161" i="80"/>
  <c r="T161" i="80"/>
  <c r="U161" i="80"/>
  <c r="K162" i="80"/>
  <c r="T162" i="80"/>
  <c r="U162" i="80"/>
  <c r="K163" i="80"/>
  <c r="T163" i="80"/>
  <c r="U163" i="80"/>
  <c r="K164" i="80"/>
  <c r="T164" i="80"/>
  <c r="U164" i="80"/>
  <c r="K165" i="80"/>
  <c r="T165" i="80"/>
  <c r="U165" i="80"/>
  <c r="K166" i="80"/>
  <c r="T166" i="80"/>
  <c r="U166" i="80"/>
  <c r="K167" i="80"/>
  <c r="T167" i="80"/>
  <c r="U167" i="80"/>
  <c r="K168" i="80"/>
  <c r="T168" i="80"/>
  <c r="U168" i="80"/>
  <c r="K169" i="80"/>
  <c r="T169" i="80"/>
  <c r="U169" i="80"/>
  <c r="K170" i="80"/>
  <c r="T170" i="80"/>
  <c r="U170" i="80"/>
  <c r="K171" i="80"/>
  <c r="T171" i="80"/>
  <c r="U171" i="80"/>
  <c r="K172" i="80"/>
  <c r="T172" i="80"/>
  <c r="U172" i="80"/>
  <c r="K173" i="80"/>
  <c r="T173" i="80"/>
  <c r="U173" i="80"/>
  <c r="K174" i="80"/>
  <c r="T174" i="80"/>
  <c r="U174" i="80"/>
  <c r="K175" i="80"/>
  <c r="T175" i="80"/>
  <c r="U175" i="80"/>
  <c r="K176" i="80"/>
  <c r="T176" i="80"/>
  <c r="U176" i="80"/>
  <c r="K177" i="80"/>
  <c r="T177" i="80"/>
  <c r="U177" i="80"/>
  <c r="K178" i="80"/>
  <c r="T178" i="80"/>
  <c r="U178" i="80"/>
  <c r="K179" i="80"/>
  <c r="T179" i="80"/>
  <c r="U179" i="80"/>
  <c r="K180" i="80"/>
  <c r="T180" i="80"/>
  <c r="U180" i="80"/>
  <c r="K181" i="80"/>
  <c r="T181" i="80"/>
  <c r="U181" i="80"/>
  <c r="K182" i="80"/>
  <c r="T182" i="80"/>
  <c r="U182" i="80"/>
  <c r="K183" i="80"/>
  <c r="T183" i="80"/>
  <c r="U183" i="80"/>
  <c r="K184" i="80"/>
  <c r="T184" i="80"/>
  <c r="U184" i="80"/>
  <c r="K185" i="80"/>
  <c r="T185" i="80"/>
  <c r="U185" i="80"/>
  <c r="K186" i="80"/>
  <c r="T186" i="80"/>
  <c r="U186" i="80"/>
  <c r="K187" i="80"/>
  <c r="T187" i="80"/>
  <c r="U187" i="80"/>
  <c r="K188" i="80"/>
  <c r="T188" i="80"/>
  <c r="U188" i="80"/>
  <c r="K189" i="80"/>
  <c r="T189" i="80"/>
  <c r="U189" i="80"/>
  <c r="K190" i="80"/>
  <c r="T190" i="80"/>
  <c r="U190" i="80"/>
  <c r="K191" i="80"/>
  <c r="T191" i="80"/>
  <c r="U191" i="80"/>
  <c r="K192" i="80"/>
  <c r="T192" i="80"/>
  <c r="U192" i="80"/>
  <c r="K193" i="80"/>
  <c r="T193" i="80"/>
  <c r="U193" i="80"/>
  <c r="K194" i="80"/>
  <c r="T194" i="80"/>
  <c r="U194" i="80"/>
  <c r="K195" i="80"/>
  <c r="T195" i="80"/>
  <c r="U195" i="80"/>
  <c r="K196" i="80"/>
  <c r="T196" i="80"/>
  <c r="U196" i="80"/>
  <c r="K197" i="80"/>
  <c r="T197" i="80"/>
  <c r="U197" i="80"/>
  <c r="K198" i="80"/>
  <c r="T198" i="80"/>
  <c r="U198" i="80"/>
  <c r="K199" i="80"/>
  <c r="T199" i="80"/>
  <c r="U199" i="80"/>
  <c r="K200" i="80"/>
  <c r="T200" i="80"/>
  <c r="U200" i="80"/>
  <c r="K201" i="80"/>
  <c r="T201" i="80"/>
  <c r="U201" i="80"/>
  <c r="K202" i="80"/>
  <c r="T202" i="80"/>
  <c r="U202" i="80"/>
  <c r="K203" i="80"/>
  <c r="T203" i="80"/>
  <c r="U203" i="80"/>
  <c r="K204" i="80"/>
  <c r="T204" i="80"/>
  <c r="U204" i="80"/>
  <c r="K205" i="80"/>
  <c r="T205" i="80"/>
  <c r="U205" i="80"/>
  <c r="K206" i="80"/>
  <c r="T206" i="80"/>
  <c r="U206" i="80"/>
  <c r="K207" i="80"/>
  <c r="T207" i="80"/>
  <c r="U207" i="80"/>
  <c r="K208" i="80"/>
  <c r="T208" i="80"/>
  <c r="U208" i="80"/>
  <c r="K209" i="80"/>
  <c r="T209" i="80"/>
  <c r="U209" i="80"/>
  <c r="K210" i="80"/>
  <c r="T210" i="80"/>
  <c r="U210" i="80"/>
  <c r="K211" i="80"/>
  <c r="T211" i="80"/>
  <c r="U211" i="80"/>
  <c r="K212" i="80"/>
  <c r="T212" i="80"/>
  <c r="U212" i="80"/>
  <c r="K213" i="80"/>
  <c r="T213" i="80"/>
  <c r="U213" i="80"/>
  <c r="K214" i="80"/>
  <c r="T214" i="80"/>
  <c r="U214" i="80"/>
  <c r="K215" i="80"/>
  <c r="T215" i="80"/>
  <c r="U215" i="80"/>
  <c r="K216" i="80"/>
  <c r="T216" i="80"/>
  <c r="U216" i="80"/>
  <c r="K217" i="80"/>
  <c r="T217" i="80"/>
  <c r="U217" i="80"/>
  <c r="K218" i="80"/>
  <c r="T218" i="80"/>
  <c r="U218" i="80"/>
  <c r="K219" i="80"/>
  <c r="T219" i="80"/>
  <c r="U219" i="80"/>
  <c r="K220" i="80"/>
  <c r="T220" i="80"/>
  <c r="U220" i="80"/>
  <c r="K221" i="80"/>
  <c r="T221" i="80"/>
  <c r="U221" i="80"/>
  <c r="K222" i="80"/>
  <c r="T222" i="80"/>
  <c r="U222" i="80"/>
  <c r="K223" i="80"/>
  <c r="T223" i="80"/>
  <c r="U223" i="80"/>
  <c r="K224" i="80"/>
  <c r="T224" i="80"/>
  <c r="U224" i="80"/>
  <c r="K225" i="80"/>
  <c r="T225" i="80"/>
  <c r="U225" i="80"/>
  <c r="K226" i="80"/>
  <c r="T226" i="80"/>
  <c r="U226" i="80"/>
  <c r="K227" i="80"/>
  <c r="T227" i="80"/>
  <c r="U227" i="80"/>
  <c r="K228" i="80"/>
  <c r="T228" i="80"/>
  <c r="U228" i="80"/>
  <c r="K229" i="80"/>
  <c r="T229" i="80"/>
  <c r="U229" i="80"/>
  <c r="K230" i="80"/>
  <c r="T230" i="80"/>
  <c r="U230" i="80"/>
  <c r="K231" i="80"/>
  <c r="T231" i="80"/>
  <c r="U231" i="80"/>
  <c r="K232" i="80"/>
  <c r="T232" i="80"/>
  <c r="U232" i="80"/>
  <c r="K233" i="80"/>
  <c r="T233" i="80"/>
  <c r="U233" i="80"/>
  <c r="K234" i="80"/>
  <c r="T234" i="80"/>
  <c r="U234" i="80"/>
  <c r="K235" i="80"/>
  <c r="T235" i="80"/>
  <c r="U235" i="80"/>
  <c r="K236" i="80"/>
  <c r="T236" i="80"/>
  <c r="U236" i="80"/>
  <c r="K237" i="80"/>
  <c r="T237" i="80"/>
  <c r="U237" i="80"/>
  <c r="K238" i="80"/>
  <c r="T238" i="80"/>
  <c r="U238" i="80"/>
  <c r="K239" i="80"/>
  <c r="T239" i="80"/>
  <c r="U239" i="80"/>
  <c r="K240" i="80"/>
  <c r="T240" i="80"/>
  <c r="U240" i="80"/>
  <c r="K241" i="80"/>
  <c r="T241" i="80"/>
  <c r="U241" i="80"/>
  <c r="K242" i="80"/>
  <c r="T242" i="80"/>
  <c r="U242" i="80"/>
  <c r="K243" i="80"/>
  <c r="T243" i="80"/>
  <c r="U243" i="80"/>
  <c r="K244" i="80"/>
  <c r="T244" i="80"/>
  <c r="U244" i="80"/>
  <c r="K245" i="80"/>
  <c r="T245" i="80"/>
  <c r="U245" i="80"/>
  <c r="K246" i="80"/>
  <c r="T246" i="80"/>
  <c r="U246" i="80"/>
  <c r="K247" i="80"/>
  <c r="T247" i="80"/>
  <c r="U247" i="80"/>
  <c r="K248" i="80"/>
  <c r="T248" i="80"/>
  <c r="U248" i="80"/>
  <c r="K249" i="80"/>
  <c r="T249" i="80"/>
  <c r="U249" i="80"/>
  <c r="K250" i="80"/>
  <c r="T250" i="80"/>
  <c r="U250" i="80"/>
  <c r="K251" i="80"/>
  <c r="T251" i="80"/>
  <c r="U251" i="80"/>
  <c r="K252" i="80"/>
  <c r="T252" i="80"/>
  <c r="U252" i="80"/>
  <c r="K253" i="80"/>
  <c r="T253" i="80"/>
  <c r="U253" i="80"/>
  <c r="K254" i="80"/>
  <c r="T254" i="80"/>
  <c r="U254" i="80"/>
  <c r="K255" i="80"/>
  <c r="T255" i="80"/>
  <c r="U255" i="80"/>
  <c r="K256" i="80"/>
  <c r="T256" i="80"/>
  <c r="U256" i="80"/>
  <c r="K257" i="80"/>
  <c r="T257" i="80"/>
  <c r="U257" i="80"/>
  <c r="K258" i="80"/>
  <c r="T258" i="80"/>
  <c r="U258" i="80"/>
  <c r="K259" i="80"/>
  <c r="T259" i="80"/>
  <c r="U259" i="80"/>
  <c r="K260" i="80"/>
  <c r="T260" i="80"/>
  <c r="U260" i="80"/>
  <c r="K261" i="80"/>
  <c r="T261" i="80"/>
  <c r="U261" i="80"/>
  <c r="K262" i="80"/>
  <c r="T262" i="80"/>
  <c r="U262" i="80"/>
  <c r="K263" i="80"/>
  <c r="T263" i="80"/>
  <c r="U263" i="80"/>
  <c r="K264" i="80"/>
  <c r="T264" i="80"/>
  <c r="U264" i="80"/>
  <c r="K265" i="80"/>
  <c r="T265" i="80"/>
  <c r="U265" i="80"/>
  <c r="K266" i="80"/>
  <c r="T266" i="80"/>
  <c r="U266" i="80"/>
  <c r="K267" i="80"/>
  <c r="T267" i="80"/>
  <c r="U267" i="80"/>
  <c r="K268" i="80"/>
  <c r="T268" i="80"/>
  <c r="U268" i="80"/>
  <c r="K269" i="80"/>
  <c r="T269" i="80"/>
  <c r="U269" i="80"/>
  <c r="K270" i="80"/>
  <c r="T270" i="80"/>
  <c r="U270" i="80"/>
  <c r="K271" i="80"/>
  <c r="T271" i="80"/>
  <c r="U271" i="80"/>
  <c r="K272" i="80"/>
  <c r="T272" i="80"/>
  <c r="U272" i="80"/>
  <c r="K273" i="80"/>
  <c r="T273" i="80"/>
  <c r="U273" i="80"/>
  <c r="K274" i="80"/>
  <c r="T274" i="80"/>
  <c r="U274" i="80"/>
  <c r="K275" i="80"/>
  <c r="T275" i="80"/>
  <c r="U275" i="80"/>
  <c r="K276" i="80"/>
  <c r="T276" i="80"/>
  <c r="U276" i="80"/>
  <c r="K277" i="80"/>
  <c r="T277" i="80"/>
  <c r="U277" i="80"/>
  <c r="K278" i="80"/>
  <c r="T278" i="80"/>
  <c r="U278" i="80"/>
  <c r="K279" i="80"/>
  <c r="T279" i="80"/>
  <c r="U279" i="80"/>
  <c r="K280" i="80"/>
  <c r="T280" i="80"/>
  <c r="U280" i="80"/>
  <c r="K281" i="80"/>
  <c r="T281" i="80"/>
  <c r="U281" i="80"/>
  <c r="K282" i="80"/>
  <c r="T282" i="80"/>
  <c r="U282" i="80"/>
  <c r="K283" i="80"/>
  <c r="T283" i="80"/>
  <c r="U283" i="80"/>
  <c r="K284" i="80"/>
  <c r="T284" i="80"/>
  <c r="U284" i="80"/>
  <c r="K285" i="80"/>
  <c r="T285" i="80"/>
  <c r="U285" i="80"/>
  <c r="A286" i="80"/>
  <c r="K286" i="80"/>
  <c r="T286" i="80"/>
  <c r="U286" i="80"/>
  <c r="A287" i="80"/>
  <c r="K287" i="80"/>
  <c r="T287" i="80"/>
  <c r="U287" i="80"/>
  <c r="A288" i="80"/>
  <c r="K288" i="80"/>
  <c r="T288" i="80"/>
  <c r="U288" i="80"/>
  <c r="A289" i="80"/>
  <c r="K289" i="80"/>
  <c r="T289" i="80"/>
  <c r="U289" i="80"/>
  <c r="A290" i="80"/>
  <c r="K290" i="80"/>
  <c r="T290" i="80"/>
  <c r="U290" i="80"/>
  <c r="K291" i="80"/>
  <c r="T291" i="80"/>
  <c r="U291" i="80"/>
  <c r="A292" i="80"/>
  <c r="K292" i="80"/>
  <c r="T292" i="80"/>
  <c r="U292" i="80"/>
  <c r="A293" i="80"/>
  <c r="K293" i="80"/>
  <c r="T293" i="80"/>
  <c r="U293" i="80"/>
  <c r="A294" i="80"/>
  <c r="K294" i="80"/>
  <c r="T294" i="80"/>
  <c r="U294" i="80"/>
  <c r="A295" i="80"/>
  <c r="K295" i="80"/>
  <c r="T295" i="80"/>
  <c r="U295" i="80"/>
  <c r="A296" i="80"/>
  <c r="K296" i="80"/>
  <c r="T296" i="80"/>
  <c r="U296" i="80"/>
  <c r="A297" i="80"/>
  <c r="K297" i="80"/>
  <c r="T297" i="80"/>
  <c r="U297" i="80"/>
  <c r="A298" i="80"/>
  <c r="K298" i="80"/>
  <c r="T298" i="80"/>
  <c r="U298" i="80"/>
  <c r="A299" i="80"/>
  <c r="K299" i="80"/>
  <c r="T299" i="80"/>
  <c r="U299" i="80"/>
  <c r="A300" i="80"/>
  <c r="K300" i="80"/>
  <c r="T300" i="80"/>
  <c r="U300" i="80"/>
  <c r="A301" i="80"/>
  <c r="K301" i="80"/>
  <c r="T301" i="80"/>
  <c r="U301" i="80"/>
  <c r="A302" i="80"/>
  <c r="K302" i="80"/>
  <c r="T302" i="80"/>
  <c r="U302" i="80"/>
  <c r="A303" i="80"/>
  <c r="K303" i="80"/>
  <c r="T303" i="80"/>
  <c r="U303" i="80"/>
  <c r="A304" i="80"/>
  <c r="K304" i="80"/>
  <c r="T304" i="80"/>
  <c r="U304" i="80"/>
  <c r="A305" i="80"/>
  <c r="K305" i="80"/>
  <c r="T305" i="80"/>
  <c r="U305" i="80"/>
  <c r="A306" i="80"/>
  <c r="K306" i="80"/>
  <c r="T306" i="80"/>
  <c r="U306" i="80"/>
  <c r="A307" i="80"/>
  <c r="K307" i="80"/>
  <c r="T307" i="80"/>
  <c r="U307" i="80"/>
  <c r="A308" i="80"/>
  <c r="K308" i="80"/>
  <c r="T308" i="80"/>
  <c r="U308" i="80"/>
  <c r="A309" i="80"/>
  <c r="K309" i="80"/>
  <c r="T309" i="80"/>
  <c r="U309" i="80"/>
  <c r="A310" i="80"/>
  <c r="K310" i="80"/>
  <c r="T310" i="80"/>
  <c r="U310" i="80"/>
  <c r="A311" i="80"/>
  <c r="K311" i="80"/>
  <c r="T311" i="80"/>
  <c r="U311" i="80"/>
  <c r="K312" i="80"/>
  <c r="T312" i="80"/>
  <c r="U312" i="80"/>
  <c r="A313" i="80"/>
  <c r="K313" i="80"/>
  <c r="T313" i="80"/>
  <c r="U313" i="80"/>
  <c r="A314" i="80"/>
  <c r="K314" i="80"/>
  <c r="T314" i="80"/>
  <c r="U314" i="80"/>
  <c r="A315" i="80"/>
  <c r="K315" i="80"/>
  <c r="T315" i="80"/>
  <c r="U315" i="80"/>
  <c r="A316" i="80"/>
  <c r="K316" i="80"/>
  <c r="T316" i="80"/>
  <c r="U316" i="80"/>
  <c r="A317" i="80"/>
  <c r="K317" i="80"/>
  <c r="T317" i="80"/>
  <c r="U317" i="80"/>
  <c r="A318" i="80"/>
  <c r="K318" i="80"/>
  <c r="T318" i="80"/>
  <c r="U318" i="80"/>
  <c r="A319" i="80"/>
  <c r="K319" i="80"/>
  <c r="T319" i="80"/>
  <c r="U319" i="80"/>
  <c r="A320" i="80"/>
  <c r="K320" i="80"/>
  <c r="T320" i="80"/>
  <c r="U320" i="80"/>
  <c r="A321" i="80"/>
  <c r="K321" i="80"/>
  <c r="T321" i="80"/>
  <c r="U321" i="80"/>
  <c r="A322" i="80"/>
  <c r="K322" i="80"/>
  <c r="T322" i="80"/>
  <c r="U322" i="80"/>
  <c r="A323" i="80"/>
  <c r="K323" i="80"/>
  <c r="T323" i="80"/>
  <c r="U323" i="80"/>
  <c r="A324" i="80"/>
  <c r="K324" i="80"/>
  <c r="T324" i="80"/>
  <c r="U324" i="80"/>
  <c r="A325" i="80"/>
  <c r="K325" i="80"/>
  <c r="T325" i="80"/>
  <c r="U325" i="80"/>
  <c r="A326" i="80"/>
  <c r="K326" i="80"/>
  <c r="T326" i="80"/>
  <c r="U326" i="80"/>
  <c r="A327" i="80"/>
  <c r="K327" i="80"/>
  <c r="T327" i="80"/>
  <c r="U327" i="80"/>
  <c r="A328" i="80"/>
  <c r="K328" i="80"/>
  <c r="T328" i="80"/>
  <c r="U328" i="80"/>
  <c r="K329" i="80"/>
  <c r="T329" i="80"/>
  <c r="U329" i="80"/>
  <c r="K330" i="80"/>
  <c r="T330" i="80"/>
  <c r="U330" i="80"/>
  <c r="K331" i="80"/>
  <c r="T331" i="80"/>
  <c r="U331" i="80"/>
  <c r="K332" i="80"/>
  <c r="T332" i="80"/>
  <c r="U332" i="80"/>
  <c r="K333" i="80"/>
  <c r="T333" i="80"/>
  <c r="U333" i="80"/>
  <c r="K334" i="80"/>
  <c r="T334" i="80"/>
  <c r="U334" i="80"/>
  <c r="K335" i="80"/>
  <c r="T335" i="80"/>
  <c r="U335" i="80"/>
  <c r="K336" i="80"/>
  <c r="T336" i="80"/>
  <c r="U336" i="80"/>
  <c r="K337" i="80"/>
  <c r="T337" i="80"/>
  <c r="U337" i="80"/>
  <c r="K338" i="80"/>
  <c r="T338" i="80"/>
  <c r="U338" i="80"/>
  <c r="K339" i="80"/>
  <c r="T339" i="80"/>
  <c r="U339" i="80"/>
  <c r="K340" i="80"/>
  <c r="T340" i="80"/>
  <c r="U340" i="80"/>
  <c r="K341" i="80"/>
  <c r="T341" i="80"/>
  <c r="U341" i="80"/>
  <c r="K342" i="80"/>
  <c r="T342" i="80"/>
  <c r="U342" i="80"/>
  <c r="K343" i="80"/>
  <c r="T343" i="80"/>
  <c r="U343" i="80"/>
  <c r="K344" i="80"/>
  <c r="T344" i="80"/>
  <c r="U344" i="80"/>
  <c r="K345" i="80"/>
  <c r="T345" i="80"/>
  <c r="U345" i="80"/>
  <c r="K346" i="80"/>
  <c r="T346" i="80"/>
  <c r="U346" i="80"/>
  <c r="K347" i="80"/>
  <c r="T347" i="80"/>
  <c r="U347" i="80"/>
  <c r="K348" i="80"/>
  <c r="T348" i="80"/>
  <c r="U348" i="80"/>
  <c r="K349" i="80"/>
  <c r="T349" i="80"/>
  <c r="U349" i="80"/>
  <c r="K350" i="80"/>
  <c r="T350" i="80"/>
  <c r="U350" i="80"/>
  <c r="K351" i="80"/>
  <c r="T351" i="80"/>
  <c r="U351" i="80"/>
  <c r="K352" i="80"/>
  <c r="T352" i="80"/>
  <c r="U352" i="80"/>
  <c r="K353" i="80"/>
  <c r="T353" i="80"/>
  <c r="U353" i="80"/>
  <c r="K354" i="80"/>
  <c r="T354" i="80"/>
  <c r="U354" i="80"/>
  <c r="K355" i="80"/>
  <c r="T355" i="80"/>
  <c r="U355" i="80"/>
  <c r="K356" i="80"/>
  <c r="T356" i="80"/>
  <c r="U356" i="80"/>
  <c r="K357" i="80"/>
  <c r="T357" i="80"/>
  <c r="U357" i="80"/>
  <c r="K358" i="80"/>
  <c r="T358" i="80"/>
  <c r="U358" i="80"/>
  <c r="K359" i="80"/>
  <c r="T359" i="80"/>
  <c r="U359" i="80"/>
  <c r="K360" i="80"/>
  <c r="T360" i="80"/>
  <c r="U360" i="80"/>
  <c r="K361" i="80"/>
  <c r="T361" i="80"/>
  <c r="U361" i="80"/>
  <c r="K362" i="80"/>
  <c r="T362" i="80"/>
  <c r="U362" i="80"/>
  <c r="K363" i="80"/>
  <c r="T363" i="80"/>
  <c r="U363" i="80"/>
  <c r="K364" i="80"/>
  <c r="T364" i="80"/>
  <c r="U364" i="80"/>
  <c r="K365" i="80"/>
  <c r="T365" i="80"/>
  <c r="U365" i="80"/>
  <c r="K366" i="80"/>
  <c r="T366" i="80"/>
  <c r="U366" i="80"/>
  <c r="K367" i="80"/>
  <c r="T367" i="80"/>
  <c r="U367" i="80"/>
  <c r="K368" i="80"/>
  <c r="T368" i="80"/>
  <c r="U368" i="80"/>
  <c r="K369" i="80"/>
  <c r="T369" i="80"/>
  <c r="U369" i="80"/>
  <c r="K370" i="80"/>
  <c r="T370" i="80"/>
  <c r="U370" i="80"/>
  <c r="K371" i="80"/>
  <c r="T371" i="80"/>
  <c r="U371" i="80"/>
  <c r="K372" i="80"/>
  <c r="T372" i="80"/>
  <c r="U372" i="80"/>
  <c r="K373" i="80"/>
  <c r="T373" i="80"/>
  <c r="U373" i="80"/>
  <c r="K374" i="80"/>
  <c r="T374" i="80"/>
  <c r="U374" i="80"/>
  <c r="K375" i="80"/>
  <c r="T375" i="80"/>
  <c r="U375" i="80"/>
  <c r="K376" i="80"/>
  <c r="T376" i="80"/>
  <c r="U376" i="80"/>
  <c r="K377" i="80"/>
  <c r="T377" i="80"/>
  <c r="U377" i="80"/>
  <c r="K378" i="80"/>
  <c r="T378" i="80"/>
  <c r="U378" i="80"/>
  <c r="K379" i="80"/>
  <c r="T379" i="80"/>
  <c r="U379" i="80"/>
  <c r="K380" i="80"/>
  <c r="T380" i="80"/>
  <c r="U380" i="80"/>
  <c r="K381" i="80"/>
  <c r="T381" i="80"/>
  <c r="U381" i="80"/>
  <c r="K382" i="80"/>
  <c r="T382" i="80"/>
  <c r="U382" i="80"/>
  <c r="K383" i="80"/>
  <c r="T383" i="80"/>
  <c r="U383" i="80"/>
  <c r="K384" i="80"/>
  <c r="T384" i="80"/>
  <c r="U384" i="80"/>
  <c r="K385" i="80"/>
  <c r="T385" i="80"/>
  <c r="U385" i="80"/>
  <c r="K386" i="80"/>
  <c r="T386" i="80"/>
  <c r="U386" i="80"/>
  <c r="K387" i="80"/>
  <c r="T387" i="80"/>
  <c r="U387" i="80"/>
  <c r="K388" i="80"/>
  <c r="T388" i="80"/>
  <c r="U388" i="80"/>
  <c r="K389" i="80"/>
  <c r="T389" i="80"/>
  <c r="U389" i="80"/>
  <c r="K390" i="80"/>
  <c r="T390" i="80"/>
  <c r="U390" i="80"/>
  <c r="K391" i="80"/>
  <c r="T391" i="80"/>
  <c r="U391" i="80"/>
  <c r="K392" i="80"/>
  <c r="T392" i="80"/>
  <c r="U392" i="80"/>
  <c r="K393" i="80"/>
  <c r="T393" i="80"/>
  <c r="U393" i="80"/>
  <c r="K394" i="80"/>
  <c r="T394" i="80"/>
  <c r="U394" i="80"/>
  <c r="K395" i="80"/>
  <c r="T395" i="80"/>
  <c r="U395" i="80"/>
  <c r="K396" i="80"/>
  <c r="T396" i="80"/>
  <c r="U396" i="80"/>
  <c r="K397" i="80"/>
  <c r="T397" i="80"/>
  <c r="U397" i="80"/>
  <c r="K398" i="80"/>
  <c r="T398" i="80"/>
  <c r="U398" i="80"/>
  <c r="K399" i="80"/>
  <c r="T399" i="80"/>
  <c r="U399" i="80"/>
  <c r="K400" i="80"/>
  <c r="T400" i="80"/>
  <c r="U400" i="80"/>
  <c r="K401" i="80"/>
  <c r="T401" i="80"/>
  <c r="U401" i="80"/>
  <c r="K402" i="80"/>
  <c r="T402" i="80"/>
  <c r="U402" i="80"/>
  <c r="K403" i="80"/>
  <c r="T403" i="80"/>
  <c r="U403" i="80"/>
  <c r="K404" i="80"/>
  <c r="T404" i="80"/>
  <c r="U404" i="80"/>
  <c r="K405" i="80"/>
  <c r="T405" i="80"/>
  <c r="U405" i="80"/>
  <c r="K406" i="80"/>
  <c r="T406" i="80"/>
  <c r="U406" i="80"/>
  <c r="K407" i="80"/>
  <c r="T407" i="80"/>
  <c r="U407" i="80"/>
  <c r="K408" i="80"/>
  <c r="T408" i="80"/>
  <c r="U408" i="80"/>
  <c r="K409" i="80"/>
  <c r="T409" i="80"/>
  <c r="U409" i="80"/>
  <c r="K410" i="80"/>
  <c r="T410" i="80"/>
  <c r="U410" i="80"/>
  <c r="K411" i="80"/>
  <c r="T411" i="80"/>
  <c r="U411" i="80"/>
  <c r="K412" i="80"/>
  <c r="T412" i="80"/>
  <c r="U412" i="80"/>
  <c r="K413" i="80"/>
  <c r="T413" i="80"/>
  <c r="U413" i="80"/>
  <c r="K414" i="80"/>
  <c r="T414" i="80"/>
  <c r="U414" i="80"/>
  <c r="K415" i="80"/>
  <c r="T415" i="80"/>
  <c r="U415" i="80"/>
  <c r="K416" i="80"/>
  <c r="T416" i="80"/>
  <c r="U416" i="80"/>
  <c r="K417" i="80"/>
  <c r="T417" i="80"/>
  <c r="U417" i="80"/>
  <c r="K418" i="80"/>
  <c r="T418" i="80"/>
  <c r="U418" i="80"/>
  <c r="K419" i="80"/>
  <c r="T419" i="80"/>
  <c r="U419" i="80"/>
  <c r="K420" i="80"/>
  <c r="T420" i="80"/>
  <c r="U420" i="80"/>
  <c r="K421" i="80"/>
  <c r="T421" i="80"/>
  <c r="U421" i="80"/>
  <c r="K422" i="80"/>
  <c r="T422" i="80"/>
  <c r="U422" i="80"/>
  <c r="K423" i="80"/>
  <c r="T423" i="80"/>
  <c r="U423" i="80"/>
  <c r="K424" i="80"/>
  <c r="T424" i="80"/>
  <c r="U424" i="80"/>
  <c r="K425" i="80"/>
  <c r="T425" i="80"/>
  <c r="U425" i="80"/>
  <c r="K426" i="80"/>
  <c r="T426" i="80"/>
  <c r="U426" i="80"/>
  <c r="K427" i="80"/>
  <c r="T427" i="80"/>
  <c r="U427" i="80"/>
  <c r="K428" i="80"/>
  <c r="T428" i="80"/>
  <c r="U428" i="80"/>
  <c r="K429" i="80"/>
  <c r="T429" i="80"/>
  <c r="U429" i="80"/>
  <c r="K430" i="80"/>
  <c r="T430" i="80"/>
  <c r="U430" i="80"/>
  <c r="K431" i="80"/>
  <c r="T431" i="80"/>
  <c r="U431" i="80"/>
  <c r="K432" i="80"/>
  <c r="T432" i="80"/>
  <c r="U432" i="80"/>
  <c r="K433" i="80"/>
  <c r="T433" i="80"/>
  <c r="U433" i="80"/>
  <c r="K434" i="80"/>
  <c r="T434" i="80"/>
  <c r="U434" i="80"/>
  <c r="K435" i="80"/>
  <c r="T435" i="80"/>
  <c r="U435" i="80"/>
  <c r="K436" i="80"/>
  <c r="T436" i="80"/>
  <c r="U436" i="80"/>
  <c r="K437" i="80"/>
  <c r="T437" i="80"/>
  <c r="U437" i="80"/>
  <c r="K438" i="80"/>
  <c r="T438" i="80"/>
  <c r="U438" i="80"/>
  <c r="K439" i="80"/>
  <c r="T439" i="80"/>
  <c r="U439" i="80"/>
  <c r="K440" i="80"/>
  <c r="T440" i="80"/>
  <c r="U440" i="80"/>
  <c r="K441" i="80"/>
  <c r="T441" i="80"/>
  <c r="U441" i="80"/>
  <c r="K442" i="80"/>
  <c r="T442" i="80"/>
  <c r="U442" i="80"/>
  <c r="K443" i="80"/>
  <c r="T443" i="80"/>
  <c r="U443" i="80"/>
  <c r="K444" i="80"/>
  <c r="T444" i="80"/>
  <c r="U444" i="80"/>
  <c r="K445" i="80"/>
  <c r="T445" i="80"/>
  <c r="U445" i="80"/>
  <c r="K446" i="80"/>
  <c r="T446" i="80"/>
  <c r="U446" i="80"/>
  <c r="K447" i="80"/>
  <c r="T447" i="80"/>
  <c r="U447" i="80"/>
  <c r="K448" i="80"/>
  <c r="T448" i="80"/>
  <c r="U448" i="80"/>
  <c r="K449" i="80"/>
  <c r="T449" i="80"/>
  <c r="U449" i="80"/>
  <c r="K450" i="80"/>
  <c r="T450" i="80"/>
  <c r="U450" i="80"/>
  <c r="K451" i="80"/>
  <c r="T451" i="80"/>
  <c r="U451" i="80"/>
  <c r="K452" i="80"/>
  <c r="T452" i="80"/>
  <c r="U452" i="80"/>
  <c r="K453" i="80"/>
  <c r="T453" i="80"/>
  <c r="U453" i="80"/>
  <c r="K454" i="80"/>
  <c r="T454" i="80"/>
  <c r="U454" i="80"/>
  <c r="K455" i="80"/>
  <c r="T455" i="80"/>
  <c r="U455" i="80"/>
  <c r="K456" i="80"/>
  <c r="T456" i="80"/>
  <c r="U456" i="80"/>
  <c r="K457" i="80"/>
  <c r="T457" i="80"/>
  <c r="U457" i="80"/>
  <c r="K458" i="80"/>
  <c r="T458" i="80"/>
  <c r="U458" i="80"/>
  <c r="K459" i="80"/>
  <c r="T459" i="80"/>
  <c r="U459" i="80"/>
  <c r="K460" i="80"/>
  <c r="T460" i="80"/>
  <c r="U460" i="80"/>
  <c r="K461" i="80"/>
  <c r="T461" i="80"/>
  <c r="U461" i="80"/>
  <c r="K462" i="80"/>
  <c r="T462" i="80"/>
  <c r="U462" i="80"/>
  <c r="K463" i="80"/>
  <c r="T463" i="80"/>
  <c r="U463" i="80"/>
  <c r="K464" i="80"/>
  <c r="T464" i="80"/>
  <c r="U464" i="80"/>
  <c r="K465" i="80"/>
  <c r="T465" i="80"/>
  <c r="U465" i="80"/>
  <c r="K466" i="80"/>
  <c r="T466" i="80"/>
  <c r="U466" i="80"/>
  <c r="K467" i="80"/>
  <c r="T467" i="80"/>
  <c r="U467" i="80"/>
  <c r="K468" i="80"/>
  <c r="T468" i="80"/>
  <c r="U468" i="80"/>
  <c r="K469" i="80"/>
  <c r="T469" i="80"/>
  <c r="U469" i="80"/>
  <c r="K470" i="80"/>
  <c r="T470" i="80"/>
  <c r="U470" i="80"/>
  <c r="K471" i="80"/>
  <c r="T471" i="80"/>
  <c r="U471" i="80"/>
  <c r="K472" i="80"/>
  <c r="T472" i="80"/>
  <c r="U472" i="80"/>
  <c r="K473" i="80"/>
  <c r="T473" i="80"/>
  <c r="U473" i="80"/>
  <c r="K474" i="80"/>
  <c r="T474" i="80"/>
  <c r="U474" i="80"/>
  <c r="K475" i="80"/>
  <c r="T475" i="80"/>
  <c r="U475" i="80"/>
  <c r="K476" i="80"/>
  <c r="T476" i="80"/>
  <c r="U476" i="80"/>
  <c r="K477" i="80"/>
  <c r="T477" i="80"/>
  <c r="U477" i="80"/>
  <c r="K478" i="80"/>
  <c r="T478" i="80"/>
  <c r="U478" i="80"/>
  <c r="K479" i="80"/>
  <c r="T479" i="80"/>
  <c r="U479" i="80"/>
  <c r="K480" i="80"/>
  <c r="T480" i="80"/>
  <c r="U480" i="80"/>
  <c r="K481" i="80"/>
  <c r="T481" i="80"/>
  <c r="U481" i="80"/>
  <c r="K482" i="80"/>
  <c r="T482" i="80"/>
  <c r="U482" i="80"/>
  <c r="K483" i="80"/>
  <c r="T483" i="80"/>
  <c r="U483" i="80"/>
  <c r="K484" i="80"/>
  <c r="T484" i="80"/>
  <c r="U484" i="80"/>
  <c r="K485" i="80"/>
  <c r="T485" i="80"/>
  <c r="U485" i="80"/>
  <c r="K486" i="80"/>
  <c r="T486" i="80"/>
  <c r="U486" i="80"/>
  <c r="K487" i="80"/>
  <c r="T487" i="80"/>
  <c r="U487" i="80"/>
  <c r="K488" i="80"/>
  <c r="T488" i="80"/>
  <c r="U488" i="80"/>
  <c r="K489" i="80"/>
  <c r="T489" i="80"/>
  <c r="U489" i="80"/>
  <c r="K490" i="80"/>
  <c r="T490" i="80"/>
  <c r="U490" i="80"/>
  <c r="K491" i="80"/>
  <c r="T491" i="80"/>
  <c r="U491" i="80"/>
  <c r="K492" i="80"/>
  <c r="T492" i="80"/>
  <c r="U492" i="80"/>
  <c r="K493" i="80"/>
  <c r="T493" i="80"/>
  <c r="U493" i="80"/>
  <c r="K494" i="80"/>
  <c r="T494" i="80"/>
  <c r="U494" i="80"/>
  <c r="K495" i="80"/>
  <c r="T495" i="80"/>
  <c r="U495" i="80"/>
  <c r="K496" i="80"/>
  <c r="T496" i="80"/>
  <c r="U496" i="80"/>
  <c r="K497" i="80"/>
  <c r="T497" i="80"/>
  <c r="U497" i="80"/>
  <c r="K498" i="80"/>
  <c r="T498" i="80"/>
  <c r="U498" i="80"/>
  <c r="K499" i="80"/>
  <c r="T499" i="80"/>
  <c r="U499" i="80"/>
  <c r="K500" i="80"/>
  <c r="T500" i="80"/>
  <c r="U500" i="80"/>
  <c r="K501" i="80"/>
  <c r="T501" i="80"/>
  <c r="U501" i="80"/>
  <c r="K502" i="80"/>
  <c r="T502" i="80"/>
  <c r="U502" i="80"/>
  <c r="K503" i="80"/>
  <c r="T503" i="80"/>
  <c r="U503" i="80"/>
  <c r="K504" i="80"/>
  <c r="T504" i="80"/>
  <c r="U504" i="80"/>
  <c r="K505" i="80"/>
  <c r="T505" i="80"/>
  <c r="U505" i="80"/>
  <c r="K506" i="80"/>
  <c r="T506" i="80"/>
  <c r="U506" i="80"/>
  <c r="K507" i="80"/>
  <c r="T507" i="80"/>
  <c r="U507" i="80"/>
  <c r="K508" i="80"/>
  <c r="T508" i="80"/>
  <c r="U508" i="80"/>
  <c r="K509" i="80"/>
  <c r="T509" i="80"/>
  <c r="U509" i="80"/>
  <c r="K510" i="80"/>
  <c r="T510" i="80"/>
  <c r="U510" i="80"/>
  <c r="K511" i="80"/>
  <c r="T511" i="80"/>
  <c r="U511" i="80"/>
  <c r="K512" i="80"/>
  <c r="T512" i="80"/>
  <c r="U512" i="80"/>
  <c r="K513" i="80"/>
  <c r="T513" i="80"/>
  <c r="U513" i="80"/>
  <c r="K514" i="80"/>
  <c r="T514" i="80"/>
  <c r="U514" i="80"/>
  <c r="K515" i="80"/>
  <c r="T515" i="80"/>
  <c r="U515" i="80"/>
  <c r="K516" i="80"/>
  <c r="T516" i="80"/>
  <c r="U516" i="80"/>
  <c r="K517" i="80"/>
  <c r="T517" i="80"/>
  <c r="U517" i="80"/>
  <c r="K518" i="80"/>
  <c r="T518" i="80"/>
  <c r="U518" i="80"/>
  <c r="K519" i="80"/>
  <c r="T519" i="80"/>
  <c r="U519" i="80"/>
  <c r="K520" i="80"/>
  <c r="T520" i="80"/>
  <c r="U520" i="80"/>
  <c r="K521" i="80"/>
  <c r="T521" i="80"/>
  <c r="U521" i="80"/>
  <c r="K522" i="80"/>
  <c r="T522" i="80"/>
  <c r="U522" i="80"/>
  <c r="K523" i="80"/>
  <c r="T523" i="80"/>
  <c r="U523" i="80"/>
  <c r="K524" i="80"/>
  <c r="T524" i="80"/>
  <c r="U524" i="80"/>
  <c r="K525" i="80"/>
  <c r="T525" i="80"/>
  <c r="U525" i="80"/>
  <c r="K526" i="80"/>
  <c r="T526" i="80"/>
  <c r="U526" i="80"/>
  <c r="K527" i="80"/>
  <c r="T527" i="80"/>
  <c r="U527" i="80"/>
  <c r="K528" i="80"/>
  <c r="T528" i="80"/>
  <c r="U528" i="80"/>
  <c r="K529" i="80"/>
  <c r="T529" i="80"/>
  <c r="U529" i="80"/>
  <c r="K530" i="80"/>
  <c r="T530" i="80"/>
  <c r="U530" i="80"/>
  <c r="K531" i="80"/>
  <c r="T531" i="80"/>
  <c r="U531" i="80"/>
  <c r="K532" i="80"/>
  <c r="T532" i="80"/>
  <c r="U532" i="80"/>
  <c r="K533" i="80"/>
  <c r="T533" i="80"/>
  <c r="U533" i="80"/>
  <c r="K534" i="80"/>
  <c r="T534" i="80"/>
  <c r="U534" i="80"/>
  <c r="K535" i="80"/>
  <c r="T535" i="80"/>
  <c r="U535" i="80"/>
  <c r="K536" i="80"/>
  <c r="T536" i="80"/>
  <c r="U536" i="80"/>
  <c r="K537" i="80"/>
  <c r="T537" i="80"/>
  <c r="U537" i="80"/>
  <c r="K538" i="80"/>
  <c r="T538" i="80"/>
  <c r="U538" i="80"/>
  <c r="K539" i="80"/>
  <c r="T539" i="80"/>
  <c r="U539" i="80"/>
  <c r="K540" i="80"/>
  <c r="T540" i="80"/>
  <c r="U540" i="80"/>
  <c r="K541" i="80"/>
  <c r="T541" i="80"/>
  <c r="U541" i="80"/>
  <c r="K542" i="80"/>
  <c r="T542" i="80"/>
  <c r="U542" i="80"/>
  <c r="K543" i="80"/>
  <c r="T543" i="80"/>
  <c r="U543" i="80"/>
  <c r="K544" i="80"/>
  <c r="T544" i="80"/>
  <c r="U544" i="80"/>
  <c r="K545" i="80"/>
  <c r="T545" i="80"/>
  <c r="U545" i="80"/>
  <c r="K546" i="80"/>
  <c r="T546" i="80"/>
  <c r="U546" i="80"/>
  <c r="K547" i="80"/>
  <c r="T547" i="80"/>
  <c r="U547" i="80"/>
  <c r="K548" i="80"/>
  <c r="T548" i="80"/>
  <c r="U548" i="80"/>
  <c r="K549" i="80"/>
  <c r="T549" i="80"/>
  <c r="U549" i="80"/>
  <c r="K550" i="80"/>
  <c r="T550" i="80"/>
  <c r="U550" i="80"/>
  <c r="K551" i="80"/>
  <c r="T551" i="80"/>
  <c r="U551" i="80"/>
  <c r="K552" i="80"/>
  <c r="T552" i="80"/>
  <c r="U552" i="80"/>
  <c r="K553" i="80"/>
  <c r="T553" i="80"/>
  <c r="U553" i="80"/>
  <c r="K554" i="80"/>
  <c r="T554" i="80"/>
  <c r="U554" i="80"/>
  <c r="K555" i="80"/>
  <c r="T555" i="80"/>
  <c r="U555" i="80"/>
  <c r="K556" i="80"/>
  <c r="T556" i="80"/>
  <c r="U556" i="80"/>
  <c r="K557" i="80"/>
  <c r="T557" i="80"/>
  <c r="U557" i="80"/>
  <c r="K558" i="80"/>
  <c r="T558" i="80"/>
  <c r="U558" i="80"/>
  <c r="K559" i="80"/>
  <c r="T559" i="80"/>
  <c r="U559" i="80"/>
  <c r="K560" i="80"/>
  <c r="T560" i="80"/>
  <c r="U560" i="80"/>
  <c r="K561" i="80"/>
  <c r="T561" i="80"/>
  <c r="U561" i="80"/>
  <c r="K562" i="80"/>
  <c r="T562" i="80"/>
  <c r="U562" i="80"/>
  <c r="K563" i="80"/>
  <c r="T563" i="80"/>
  <c r="U563" i="80"/>
  <c r="K564" i="80"/>
  <c r="T564" i="80"/>
  <c r="U564" i="80"/>
  <c r="K565" i="80"/>
  <c r="T565" i="80"/>
  <c r="U565" i="80"/>
  <c r="K566" i="80"/>
  <c r="T566" i="80"/>
  <c r="U566" i="80"/>
  <c r="K567" i="80"/>
  <c r="T567" i="80"/>
  <c r="U567" i="80"/>
  <c r="K568" i="80"/>
  <c r="T568" i="80"/>
  <c r="U568" i="80"/>
  <c r="K569" i="80"/>
  <c r="T569" i="80"/>
  <c r="U569" i="80"/>
  <c r="K570" i="80"/>
  <c r="T570" i="80"/>
  <c r="U570" i="80"/>
  <c r="K571" i="80"/>
  <c r="T571" i="80"/>
  <c r="U571" i="80"/>
  <c r="K572" i="80"/>
  <c r="T572" i="80"/>
  <c r="U572" i="80"/>
  <c r="K573" i="80"/>
  <c r="T573" i="80"/>
  <c r="U573" i="80"/>
  <c r="K574" i="80"/>
  <c r="T574" i="80"/>
  <c r="U574" i="80"/>
  <c r="K575" i="80"/>
  <c r="T575" i="80"/>
  <c r="U575" i="80"/>
  <c r="K576" i="80"/>
  <c r="T576" i="80"/>
  <c r="U576" i="80"/>
  <c r="K577" i="80"/>
  <c r="T577" i="80"/>
  <c r="U577" i="80"/>
  <c r="K578" i="80"/>
  <c r="T578" i="80"/>
  <c r="U578" i="80"/>
  <c r="K579" i="80"/>
  <c r="T579" i="80"/>
  <c r="U579" i="80"/>
  <c r="K580" i="80"/>
  <c r="T580" i="80"/>
  <c r="U580" i="80"/>
  <c r="K581" i="80"/>
  <c r="T581" i="80"/>
  <c r="U581" i="80"/>
  <c r="K582" i="80"/>
  <c r="T582" i="80"/>
  <c r="U582" i="80"/>
  <c r="K583" i="80"/>
  <c r="T583" i="80"/>
  <c r="U583" i="80"/>
  <c r="K584" i="80"/>
  <c r="T584" i="80"/>
  <c r="U584" i="80"/>
  <c r="K585" i="80"/>
  <c r="T585" i="80"/>
  <c r="U585" i="80"/>
  <c r="K586" i="80"/>
  <c r="T586" i="80"/>
  <c r="U586" i="80"/>
  <c r="K587" i="80"/>
  <c r="T587" i="80"/>
  <c r="U587" i="80"/>
  <c r="K588" i="80"/>
  <c r="T588" i="80"/>
  <c r="U588" i="80"/>
  <c r="K589" i="80"/>
  <c r="T589" i="80"/>
  <c r="U589" i="80"/>
  <c r="K590" i="80"/>
  <c r="T590" i="80"/>
  <c r="U590" i="80"/>
  <c r="K591" i="80"/>
  <c r="T591" i="80"/>
  <c r="U591" i="80"/>
  <c r="K592" i="80"/>
  <c r="T592" i="80"/>
  <c r="U592" i="80"/>
  <c r="K593" i="80"/>
  <c r="T593" i="80"/>
  <c r="U593" i="80"/>
  <c r="K594" i="80"/>
  <c r="T594" i="80"/>
  <c r="U594" i="80"/>
  <c r="K595" i="80"/>
  <c r="T595" i="80"/>
  <c r="U595" i="80"/>
  <c r="K596" i="80"/>
  <c r="T596" i="80"/>
  <c r="U596" i="80"/>
  <c r="K597" i="80"/>
  <c r="T597" i="80"/>
  <c r="U597" i="80"/>
  <c r="K598" i="80"/>
  <c r="T598" i="80"/>
  <c r="U598" i="80"/>
  <c r="K599" i="80"/>
  <c r="T599" i="80"/>
  <c r="U599" i="80"/>
  <c r="K600" i="80"/>
  <c r="T600" i="80"/>
  <c r="U600" i="80"/>
  <c r="K601" i="80"/>
  <c r="T601" i="80"/>
  <c r="U601" i="80"/>
  <c r="K602" i="80"/>
  <c r="T602" i="80"/>
  <c r="U602" i="80"/>
  <c r="K603" i="80"/>
  <c r="T603" i="80"/>
  <c r="U603" i="80"/>
  <c r="K604" i="80"/>
  <c r="T604" i="80"/>
  <c r="U604" i="80"/>
  <c r="K605" i="80"/>
  <c r="T605" i="80"/>
  <c r="U605" i="80"/>
  <c r="K606" i="80"/>
  <c r="T606" i="80"/>
  <c r="U606" i="80"/>
  <c r="K607" i="80"/>
  <c r="T607" i="80"/>
  <c r="U607" i="80"/>
  <c r="K608" i="80"/>
  <c r="T608" i="80"/>
  <c r="U608" i="80"/>
  <c r="K609" i="80"/>
  <c r="T609" i="80"/>
  <c r="U609" i="80"/>
  <c r="K610" i="80"/>
  <c r="T610" i="80"/>
  <c r="U610" i="80"/>
  <c r="K611" i="80"/>
  <c r="T611" i="80"/>
  <c r="U611" i="80"/>
  <c r="K612" i="80"/>
  <c r="T612" i="80"/>
  <c r="U612" i="80"/>
  <c r="K613" i="80"/>
  <c r="T613" i="80"/>
  <c r="U613" i="80"/>
  <c r="K614" i="80"/>
  <c r="T614" i="80"/>
  <c r="U614" i="80"/>
  <c r="K615" i="80"/>
  <c r="T615" i="80"/>
  <c r="U615" i="80"/>
  <c r="K616" i="80"/>
  <c r="T616" i="80"/>
  <c r="U616" i="80"/>
  <c r="K617" i="80"/>
  <c r="T617" i="80"/>
  <c r="U617" i="80"/>
  <c r="K618" i="80"/>
  <c r="T618" i="80"/>
  <c r="U618" i="80"/>
  <c r="K619" i="80"/>
  <c r="T619" i="80"/>
  <c r="U619" i="80"/>
  <c r="K620" i="80"/>
  <c r="T620" i="80"/>
  <c r="U620" i="80"/>
  <c r="K621" i="80"/>
  <c r="T621" i="80"/>
  <c r="U621" i="80"/>
  <c r="K622" i="80"/>
  <c r="T622" i="80"/>
  <c r="U622" i="80"/>
  <c r="K623" i="80"/>
  <c r="T623" i="80"/>
  <c r="U623" i="80"/>
  <c r="K624" i="80"/>
  <c r="T624" i="80"/>
  <c r="U624" i="80"/>
  <c r="K625" i="80"/>
  <c r="T625" i="80"/>
  <c r="U625" i="80"/>
  <c r="K626" i="80"/>
  <c r="T626" i="80"/>
  <c r="U626" i="80"/>
  <c r="K627" i="80"/>
  <c r="T627" i="80"/>
  <c r="U627" i="80"/>
  <c r="T628" i="80"/>
  <c r="U628" i="80"/>
  <c r="T629" i="80"/>
  <c r="U629" i="80"/>
  <c r="T630" i="80"/>
  <c r="U630" i="80"/>
  <c r="T631" i="80"/>
  <c r="U631" i="80"/>
  <c r="T632" i="80"/>
  <c r="U632" i="80"/>
  <c r="T633" i="80"/>
  <c r="U633" i="80"/>
  <c r="T634" i="80"/>
  <c r="U634" i="80"/>
  <c r="T635" i="80"/>
  <c r="U635" i="80"/>
  <c r="T636" i="80"/>
  <c r="U636" i="80"/>
  <c r="T637" i="80"/>
  <c r="U637" i="80"/>
  <c r="T638" i="80"/>
  <c r="U638" i="80"/>
  <c r="T639" i="80"/>
  <c r="U639" i="80"/>
  <c r="T640" i="80"/>
  <c r="U640" i="80"/>
  <c r="T641" i="80"/>
  <c r="U641" i="80"/>
  <c r="T642" i="80"/>
  <c r="U642" i="80"/>
  <c r="T643" i="80"/>
  <c r="U643" i="80"/>
  <c r="T644" i="80"/>
  <c r="U644" i="80"/>
  <c r="T645" i="80"/>
  <c r="U645" i="80"/>
  <c r="T646" i="80"/>
  <c r="U646" i="80"/>
  <c r="T647" i="80"/>
  <c r="U647" i="80"/>
  <c r="T648" i="80"/>
  <c r="U648" i="80"/>
  <c r="T649" i="80"/>
  <c r="U649" i="80"/>
  <c r="T650" i="80"/>
  <c r="U650" i="80"/>
  <c r="T651" i="80"/>
  <c r="U651" i="80"/>
  <c r="T652" i="80"/>
  <c r="U652" i="80"/>
  <c r="T653" i="80"/>
  <c r="U653" i="80"/>
  <c r="T654" i="80"/>
  <c r="U654" i="80"/>
  <c r="T655" i="80"/>
  <c r="U655" i="80"/>
  <c r="T656" i="80"/>
  <c r="U656" i="80"/>
  <c r="T657" i="80"/>
  <c r="U657" i="80"/>
  <c r="T658" i="80"/>
  <c r="U658" i="80"/>
  <c r="T659" i="80"/>
  <c r="U659" i="80"/>
  <c r="T660" i="80"/>
  <c r="U660" i="80"/>
  <c r="T661" i="80"/>
  <c r="U661" i="80"/>
  <c r="T662" i="80"/>
  <c r="U662" i="80"/>
  <c r="T663" i="80"/>
  <c r="U663" i="80"/>
  <c r="T664" i="80"/>
  <c r="U664" i="80"/>
  <c r="T665" i="80"/>
  <c r="U665" i="80"/>
  <c r="T666" i="80"/>
  <c r="U666" i="80"/>
  <c r="T667" i="80"/>
  <c r="U667" i="80"/>
  <c r="T668" i="80"/>
  <c r="U668" i="80"/>
  <c r="T669" i="80"/>
  <c r="U669" i="80"/>
  <c r="T670" i="80"/>
  <c r="U670" i="80"/>
  <c r="T671" i="80"/>
  <c r="U671" i="80"/>
  <c r="T672" i="80"/>
  <c r="U672" i="80"/>
  <c r="T673" i="80"/>
  <c r="U673" i="80"/>
  <c r="T674" i="80"/>
  <c r="U674" i="80"/>
  <c r="T675" i="80"/>
  <c r="U675" i="80"/>
  <c r="T676" i="80"/>
  <c r="U676" i="80"/>
  <c r="T677" i="80"/>
  <c r="U677" i="80"/>
  <c r="T678" i="80"/>
  <c r="U678" i="80"/>
  <c r="T679" i="80"/>
  <c r="U679" i="80"/>
  <c r="T680" i="80"/>
  <c r="U680" i="80"/>
  <c r="T681" i="80"/>
  <c r="U681" i="80"/>
  <c r="T682" i="80"/>
  <c r="U682" i="80"/>
  <c r="T683" i="80"/>
  <c r="U683" i="80"/>
  <c r="T684" i="80"/>
  <c r="U684" i="80"/>
  <c r="T685" i="80"/>
  <c r="U685" i="80"/>
  <c r="T686" i="80"/>
  <c r="U686" i="80"/>
  <c r="T687" i="80"/>
  <c r="U687" i="80"/>
  <c r="T688" i="80"/>
  <c r="U688" i="80"/>
  <c r="T689" i="80"/>
  <c r="U689" i="80"/>
  <c r="T690" i="80"/>
  <c r="U690" i="80"/>
  <c r="T691" i="80"/>
  <c r="U691" i="80"/>
  <c r="T692" i="80"/>
  <c r="U692" i="80"/>
  <c r="T693" i="80"/>
  <c r="U693" i="80"/>
  <c r="T694" i="80"/>
  <c r="U694" i="80"/>
  <c r="T695" i="80"/>
  <c r="U695" i="80"/>
  <c r="T696" i="80"/>
  <c r="U696" i="80"/>
  <c r="T697" i="80"/>
  <c r="U697" i="80"/>
  <c r="T698" i="80"/>
  <c r="U698" i="80"/>
  <c r="T699" i="80"/>
  <c r="U699" i="80"/>
  <c r="T700" i="80"/>
  <c r="U700" i="80"/>
  <c r="T701" i="80"/>
  <c r="U701" i="80"/>
  <c r="T702" i="80"/>
  <c r="U702" i="80"/>
  <c r="T703" i="80"/>
  <c r="U703" i="80"/>
  <c r="T704" i="80"/>
  <c r="U704" i="80"/>
  <c r="T705" i="80"/>
  <c r="U705" i="80"/>
  <c r="T706" i="80"/>
  <c r="U706" i="80"/>
  <c r="T707" i="80"/>
  <c r="U707" i="80"/>
  <c r="T708" i="80"/>
  <c r="U708" i="80"/>
  <c r="T709" i="80"/>
  <c r="U709" i="80"/>
  <c r="T710" i="80"/>
  <c r="U710" i="80"/>
  <c r="T711" i="80"/>
  <c r="U711" i="80"/>
  <c r="T712" i="80"/>
  <c r="U712" i="80"/>
  <c r="T713" i="80"/>
  <c r="U713" i="80"/>
  <c r="T714" i="80"/>
  <c r="U714" i="80"/>
  <c r="T715" i="80"/>
  <c r="U715" i="80"/>
  <c r="T716" i="80"/>
  <c r="U716" i="80"/>
  <c r="T717" i="80"/>
  <c r="U717" i="80"/>
  <c r="T718" i="80"/>
  <c r="U718" i="80"/>
  <c r="T719" i="80"/>
  <c r="U719" i="80"/>
  <c r="T720" i="80"/>
  <c r="U720" i="80"/>
  <c r="T721" i="80"/>
  <c r="U721" i="80"/>
  <c r="T722" i="80"/>
  <c r="U722" i="80"/>
  <c r="T723" i="80"/>
  <c r="U723" i="80"/>
  <c r="T724" i="80"/>
  <c r="U724" i="80"/>
  <c r="T725" i="80"/>
  <c r="U725" i="80"/>
  <c r="T726" i="80"/>
  <c r="U726" i="80"/>
  <c r="T727" i="80"/>
  <c r="U727" i="80"/>
  <c r="T728" i="80"/>
  <c r="U728" i="80"/>
  <c r="T729" i="80"/>
  <c r="U729" i="80"/>
  <c r="T730" i="80"/>
  <c r="U730" i="80"/>
  <c r="T731" i="80"/>
  <c r="U731" i="80"/>
  <c r="T732" i="80"/>
  <c r="U732" i="80"/>
  <c r="T733" i="80"/>
  <c r="U733" i="80"/>
  <c r="T734" i="80"/>
  <c r="U734" i="80"/>
  <c r="T735" i="80"/>
  <c r="U735" i="80"/>
  <c r="T736" i="80"/>
  <c r="U736" i="80"/>
  <c r="T737" i="80"/>
  <c r="U737" i="80"/>
  <c r="T738" i="80"/>
  <c r="U738" i="80"/>
  <c r="T739" i="80"/>
  <c r="U739" i="80"/>
  <c r="T740" i="80"/>
  <c r="U740" i="80"/>
  <c r="T741" i="80"/>
  <c r="U741" i="80"/>
  <c r="T742" i="80"/>
  <c r="U742" i="80"/>
  <c r="T743" i="80"/>
  <c r="U743" i="80"/>
  <c r="T744" i="80"/>
  <c r="U744" i="80"/>
  <c r="T745" i="80"/>
  <c r="U745" i="80"/>
  <c r="T746" i="80"/>
  <c r="U746" i="80"/>
  <c r="T747" i="80"/>
  <c r="U747" i="80"/>
  <c r="T748" i="80"/>
  <c r="U748" i="80"/>
  <c r="T749" i="80"/>
  <c r="U749" i="80"/>
  <c r="T750" i="80"/>
  <c r="U750" i="80"/>
  <c r="T751" i="80"/>
  <c r="U751" i="80"/>
  <c r="T752" i="80"/>
  <c r="U752" i="80"/>
  <c r="T753" i="80"/>
  <c r="U753" i="80"/>
  <c r="T754" i="80"/>
  <c r="U754" i="80"/>
  <c r="T755" i="80"/>
  <c r="U755" i="80"/>
  <c r="T756" i="80"/>
  <c r="U756" i="80"/>
  <c r="T757" i="80"/>
  <c r="U757" i="80"/>
  <c r="T758" i="80"/>
  <c r="U758" i="80"/>
  <c r="T759" i="80"/>
  <c r="U759" i="80"/>
  <c r="T760" i="80"/>
  <c r="U760" i="80"/>
  <c r="T761" i="80"/>
  <c r="U761" i="80"/>
  <c r="T762" i="80"/>
  <c r="U762" i="80"/>
  <c r="T763" i="80"/>
  <c r="U763" i="80"/>
  <c r="T764" i="80"/>
  <c r="U764" i="80"/>
  <c r="T765" i="80"/>
  <c r="U765" i="80"/>
  <c r="T766" i="80"/>
  <c r="U766" i="80"/>
  <c r="T767" i="80"/>
  <c r="U767" i="80"/>
  <c r="T768" i="80"/>
  <c r="U768" i="80"/>
  <c r="T769" i="80"/>
  <c r="U769" i="80"/>
  <c r="T770" i="80"/>
  <c r="U770" i="80"/>
  <c r="T771" i="80"/>
  <c r="U771" i="80"/>
  <c r="T772" i="80"/>
  <c r="U772" i="80"/>
  <c r="T773" i="80"/>
  <c r="U773" i="80"/>
  <c r="T774" i="80"/>
  <c r="U774" i="80"/>
  <c r="T775" i="80"/>
  <c r="U775" i="80"/>
  <c r="T776" i="80"/>
  <c r="U776" i="80"/>
  <c r="T777" i="80"/>
  <c r="U777" i="80"/>
  <c r="T778" i="80"/>
  <c r="U778" i="80"/>
  <c r="T779" i="80"/>
  <c r="U779" i="80"/>
  <c r="T780" i="80"/>
  <c r="U780" i="80"/>
  <c r="T781" i="80"/>
  <c r="U781" i="80"/>
  <c r="T782" i="80"/>
  <c r="U782" i="80"/>
  <c r="T783" i="80"/>
  <c r="U783" i="80"/>
  <c r="T784" i="80"/>
  <c r="U784" i="80"/>
  <c r="T785" i="80"/>
  <c r="U785" i="80"/>
  <c r="T786" i="80"/>
  <c r="U786" i="80"/>
  <c r="T787" i="80"/>
  <c r="U787" i="80"/>
  <c r="T788" i="80"/>
  <c r="U788" i="80"/>
  <c r="T789" i="80"/>
  <c r="U789" i="80"/>
  <c r="T790" i="80"/>
  <c r="U790" i="80"/>
  <c r="T791" i="80"/>
  <c r="U791" i="80"/>
  <c r="T792" i="80"/>
  <c r="U792" i="80"/>
  <c r="T793" i="80"/>
  <c r="U793" i="80"/>
  <c r="T794" i="80"/>
  <c r="U794" i="80"/>
  <c r="T795" i="80"/>
  <c r="U795" i="80"/>
  <c r="T796" i="80"/>
  <c r="U796" i="80"/>
  <c r="T797" i="80"/>
  <c r="U797" i="80"/>
  <c r="T798" i="80"/>
  <c r="U798" i="80"/>
  <c r="T799" i="80"/>
  <c r="U799" i="80"/>
  <c r="T800" i="80"/>
  <c r="U800" i="80"/>
  <c r="T801" i="80"/>
  <c r="U801" i="80"/>
  <c r="T802" i="80"/>
  <c r="U802" i="80"/>
  <c r="T803" i="80"/>
  <c r="U803" i="80"/>
  <c r="T804" i="80"/>
  <c r="U804" i="80"/>
  <c r="T805" i="80"/>
  <c r="U805" i="80"/>
  <c r="T806" i="80"/>
  <c r="U806" i="80"/>
  <c r="T807" i="80"/>
  <c r="U807" i="80"/>
  <c r="T808" i="80"/>
  <c r="U808" i="80"/>
  <c r="T809" i="80"/>
  <c r="U809" i="80"/>
  <c r="T810" i="80"/>
  <c r="U810" i="80"/>
  <c r="T811" i="80"/>
  <c r="U811" i="80"/>
  <c r="T812" i="80"/>
  <c r="U812" i="80"/>
  <c r="T813" i="80"/>
  <c r="U813" i="80"/>
  <c r="T814" i="80"/>
  <c r="U814" i="80"/>
  <c r="T815" i="80"/>
  <c r="U815" i="80"/>
  <c r="T816" i="80"/>
  <c r="U816" i="80"/>
  <c r="T817" i="80"/>
  <c r="U817" i="80"/>
  <c r="T818" i="80"/>
  <c r="U818" i="80"/>
  <c r="T819" i="80"/>
  <c r="U819" i="80"/>
  <c r="T820" i="80"/>
  <c r="U820" i="80"/>
  <c r="T821" i="80"/>
  <c r="U821" i="80"/>
  <c r="T822" i="80"/>
  <c r="U822" i="80"/>
  <c r="T823" i="80"/>
  <c r="U823" i="80"/>
  <c r="T824" i="80"/>
  <c r="U824" i="80"/>
  <c r="T825" i="80"/>
  <c r="U825" i="80"/>
  <c r="T826" i="80"/>
  <c r="U826" i="80"/>
  <c r="T827" i="80"/>
  <c r="U827" i="80"/>
  <c r="T828" i="80"/>
  <c r="U828" i="80"/>
  <c r="T829" i="80"/>
  <c r="U829" i="80"/>
  <c r="T830" i="80"/>
  <c r="U830" i="80"/>
  <c r="T831" i="80"/>
  <c r="U831" i="80"/>
  <c r="T832" i="80"/>
  <c r="U832" i="80"/>
  <c r="T833" i="80"/>
  <c r="U833" i="80"/>
  <c r="T834" i="80"/>
  <c r="U834" i="80"/>
  <c r="T835" i="80"/>
  <c r="U835" i="80"/>
  <c r="T836" i="80"/>
  <c r="U836" i="80"/>
  <c r="T837" i="80"/>
  <c r="U837" i="80"/>
  <c r="T838" i="80"/>
  <c r="U838" i="80"/>
  <c r="T839" i="80"/>
  <c r="U839" i="80"/>
  <c r="T840" i="80"/>
  <c r="U840" i="80"/>
  <c r="T841" i="80"/>
  <c r="U841" i="80"/>
  <c r="T842" i="80"/>
  <c r="U842" i="80"/>
  <c r="T843" i="80"/>
  <c r="U843" i="80"/>
  <c r="T844" i="80"/>
  <c r="U844" i="80"/>
  <c r="T845" i="80"/>
  <c r="U845" i="80"/>
  <c r="T846" i="80"/>
  <c r="U846" i="80"/>
  <c r="T847" i="80"/>
  <c r="U847" i="80"/>
  <c r="T848" i="80"/>
  <c r="U848" i="80"/>
  <c r="T849" i="80"/>
  <c r="U849" i="80"/>
  <c r="T850" i="80"/>
  <c r="U850" i="80"/>
  <c r="T851" i="80"/>
  <c r="U851" i="80"/>
  <c r="T852" i="80"/>
  <c r="U852" i="80"/>
  <c r="T853" i="80"/>
  <c r="U853" i="80"/>
  <c r="T854" i="80"/>
  <c r="U854" i="80"/>
  <c r="T855" i="80"/>
  <c r="U855" i="80"/>
  <c r="T856" i="80"/>
  <c r="U856" i="80"/>
  <c r="T857" i="80"/>
  <c r="U857" i="80"/>
  <c r="T858" i="80"/>
  <c r="U858" i="80"/>
  <c r="T859" i="80"/>
  <c r="U859" i="80"/>
  <c r="T860" i="80"/>
  <c r="U860" i="80"/>
  <c r="T861" i="80"/>
  <c r="U861" i="80"/>
  <c r="T862" i="80"/>
  <c r="U862" i="80"/>
  <c r="T863" i="80"/>
  <c r="U863" i="80"/>
  <c r="T864" i="80"/>
  <c r="U864" i="80"/>
  <c r="T865" i="80"/>
  <c r="U865" i="80"/>
  <c r="T866" i="80"/>
  <c r="U866" i="80"/>
  <c r="T867" i="80"/>
  <c r="U867" i="80"/>
  <c r="T868" i="80"/>
  <c r="U868" i="80"/>
  <c r="T869" i="80"/>
  <c r="U869" i="80"/>
  <c r="T870" i="80"/>
  <c r="U870" i="80"/>
  <c r="T871" i="80"/>
  <c r="U871" i="80"/>
  <c r="T872" i="80"/>
  <c r="U872" i="80"/>
  <c r="T873" i="80"/>
  <c r="U873" i="80"/>
  <c r="T874" i="80"/>
  <c r="U874" i="80"/>
  <c r="T875" i="80"/>
  <c r="U875" i="80"/>
  <c r="T876" i="80"/>
  <c r="U876" i="80"/>
  <c r="T877" i="80"/>
  <c r="U877" i="80"/>
  <c r="T878" i="80"/>
  <c r="U878" i="80"/>
  <c r="T879" i="80"/>
  <c r="U879" i="80"/>
  <c r="T880" i="80"/>
  <c r="U880" i="80"/>
  <c r="T881" i="80"/>
  <c r="U881" i="80"/>
  <c r="T882" i="80"/>
  <c r="U882" i="80"/>
  <c r="T883" i="80"/>
  <c r="U883" i="80"/>
  <c r="T884" i="80"/>
  <c r="U884" i="80"/>
  <c r="T885" i="80"/>
  <c r="U885" i="80"/>
  <c r="T886" i="80"/>
  <c r="U886" i="80"/>
  <c r="T887" i="80"/>
  <c r="U887" i="80"/>
  <c r="T888" i="80"/>
  <c r="U888" i="80"/>
  <c r="T889" i="80"/>
  <c r="U889" i="80"/>
  <c r="T890" i="80"/>
  <c r="U890" i="80"/>
  <c r="T891" i="80"/>
  <c r="U891" i="80"/>
  <c r="T892" i="80"/>
  <c r="U892" i="80"/>
  <c r="T893" i="80"/>
  <c r="U893" i="80"/>
  <c r="T894" i="80"/>
  <c r="U894" i="80"/>
  <c r="T895" i="80"/>
  <c r="U895" i="80"/>
  <c r="T896" i="80"/>
  <c r="U896" i="80"/>
  <c r="T897" i="80"/>
  <c r="U897" i="80"/>
  <c r="T898" i="80"/>
  <c r="U898" i="80"/>
  <c r="T899" i="80"/>
  <c r="U899" i="80"/>
  <c r="T900" i="80"/>
  <c r="U900" i="80"/>
  <c r="T901" i="80"/>
  <c r="U901" i="80"/>
  <c r="T902" i="80"/>
  <c r="U902" i="80"/>
  <c r="T903" i="80"/>
  <c r="U903" i="80"/>
  <c r="T904" i="80"/>
  <c r="U904" i="80"/>
  <c r="T905" i="80"/>
  <c r="U905" i="80"/>
  <c r="T906" i="80"/>
  <c r="U906" i="80"/>
  <c r="T907" i="80"/>
  <c r="U907" i="80"/>
  <c r="T908" i="80"/>
  <c r="U908" i="80"/>
  <c r="T909" i="80"/>
  <c r="U909" i="80"/>
  <c r="T910" i="80"/>
  <c r="U910" i="80"/>
  <c r="T911" i="80"/>
  <c r="U911" i="80"/>
  <c r="T912" i="80"/>
  <c r="U912" i="80"/>
  <c r="T913" i="80"/>
  <c r="U913" i="80"/>
  <c r="T914" i="80"/>
  <c r="U914" i="80"/>
  <c r="T915" i="80"/>
  <c r="U915" i="80"/>
  <c r="T916" i="80"/>
  <c r="U916" i="80"/>
  <c r="T917" i="80"/>
  <c r="U917" i="80"/>
  <c r="T918" i="80"/>
  <c r="U918" i="80"/>
  <c r="T919" i="80"/>
  <c r="U919" i="80"/>
  <c r="T920" i="80"/>
  <c r="U920" i="80"/>
  <c r="T921" i="80"/>
  <c r="U921" i="80"/>
  <c r="T922" i="80"/>
  <c r="U922" i="80"/>
  <c r="K7" i="79"/>
  <c r="T7" i="79"/>
  <c r="U7" i="79"/>
  <c r="K8" i="79"/>
  <c r="T8" i="79"/>
  <c r="U8" i="79"/>
  <c r="K9" i="79"/>
  <c r="T9" i="79"/>
  <c r="U9" i="79"/>
  <c r="M464" i="40"/>
  <c r="K10" i="79"/>
  <c r="T10" i="79"/>
  <c r="U10" i="79"/>
  <c r="K11" i="79"/>
  <c r="T11" i="79"/>
  <c r="U11" i="79"/>
  <c r="K12" i="79"/>
  <c r="T12" i="79"/>
  <c r="U12" i="79"/>
  <c r="K13" i="79"/>
  <c r="T13" i="79"/>
  <c r="U13" i="79"/>
  <c r="K14" i="79"/>
  <c r="T14" i="79"/>
  <c r="U14" i="79"/>
  <c r="K15" i="79"/>
  <c r="T15" i="79"/>
  <c r="U15" i="79"/>
  <c r="K16" i="79"/>
  <c r="T16" i="79"/>
  <c r="U16" i="79"/>
  <c r="K17" i="79"/>
  <c r="T17" i="79"/>
  <c r="U17" i="79"/>
  <c r="K18" i="79"/>
  <c r="T18" i="79"/>
  <c r="U18" i="79"/>
  <c r="K19" i="79"/>
  <c r="T19" i="79"/>
  <c r="U19" i="79"/>
  <c r="K20" i="79"/>
  <c r="T20" i="79"/>
  <c r="U20" i="79"/>
  <c r="K21" i="79"/>
  <c r="T21" i="79"/>
  <c r="U21" i="79"/>
  <c r="K22" i="79"/>
  <c r="T22" i="79"/>
  <c r="U22" i="79"/>
  <c r="K23" i="79"/>
  <c r="T23" i="79"/>
  <c r="U23" i="79"/>
  <c r="K24" i="79"/>
  <c r="T24" i="79"/>
  <c r="U24" i="79"/>
  <c r="K25" i="79"/>
  <c r="T25" i="79"/>
  <c r="U25" i="79"/>
  <c r="K26" i="79"/>
  <c r="T26" i="79"/>
  <c r="U26" i="79"/>
  <c r="K27" i="79"/>
  <c r="T27" i="79"/>
  <c r="U27" i="79"/>
  <c r="K28" i="79"/>
  <c r="T28" i="79"/>
  <c r="U28" i="79"/>
  <c r="K29" i="79"/>
  <c r="T29" i="79"/>
  <c r="U29" i="79"/>
  <c r="K30" i="79"/>
  <c r="T30" i="79"/>
  <c r="U30" i="79"/>
  <c r="K31" i="79"/>
  <c r="T31" i="79"/>
  <c r="U31" i="79"/>
  <c r="K32" i="79"/>
  <c r="T32" i="79"/>
  <c r="U32" i="79"/>
  <c r="K33" i="79"/>
  <c r="T33" i="79"/>
  <c r="U33" i="79"/>
  <c r="K34" i="79"/>
  <c r="T34" i="79"/>
  <c r="U34" i="79"/>
  <c r="K35" i="79"/>
  <c r="T35" i="79"/>
  <c r="U35" i="79"/>
  <c r="K36" i="79"/>
  <c r="T36" i="79"/>
  <c r="U36" i="79"/>
  <c r="K37" i="79"/>
  <c r="T37" i="79"/>
  <c r="U37" i="79"/>
  <c r="K38" i="79"/>
  <c r="T38" i="79"/>
  <c r="U38" i="79"/>
  <c r="K39" i="79"/>
  <c r="T39" i="79"/>
  <c r="U39" i="79"/>
  <c r="K40" i="79"/>
  <c r="T40" i="79"/>
  <c r="U40" i="79"/>
  <c r="K41" i="79"/>
  <c r="T41" i="79"/>
  <c r="U41" i="79"/>
  <c r="K42" i="79"/>
  <c r="T42" i="79"/>
  <c r="U42" i="79"/>
  <c r="K43" i="79"/>
  <c r="T43" i="79"/>
  <c r="U43" i="79"/>
  <c r="K44" i="79"/>
  <c r="T44" i="79"/>
  <c r="U44" i="79"/>
  <c r="K45" i="79"/>
  <c r="T45" i="79"/>
  <c r="U45" i="79"/>
  <c r="K46" i="79"/>
  <c r="T46" i="79"/>
  <c r="U46" i="79"/>
  <c r="K47" i="79"/>
  <c r="T47" i="79"/>
  <c r="U47" i="79"/>
  <c r="K48" i="79"/>
  <c r="T48" i="79"/>
  <c r="U48" i="79"/>
  <c r="K49" i="79"/>
  <c r="T49" i="79"/>
  <c r="U49" i="79"/>
  <c r="K50" i="79"/>
  <c r="T50" i="79"/>
  <c r="U50" i="79"/>
  <c r="K51" i="79"/>
  <c r="T51" i="79"/>
  <c r="U51" i="79"/>
  <c r="K52" i="79"/>
  <c r="T52" i="79"/>
  <c r="U52" i="79"/>
  <c r="K53" i="79"/>
  <c r="T53" i="79"/>
  <c r="U53" i="79"/>
  <c r="K54" i="79"/>
  <c r="T54" i="79"/>
  <c r="U54" i="79"/>
  <c r="K55" i="79"/>
  <c r="T55" i="79"/>
  <c r="U55" i="79"/>
  <c r="K56" i="79"/>
  <c r="T56" i="79"/>
  <c r="U56" i="79"/>
  <c r="K57" i="79"/>
  <c r="T57" i="79"/>
  <c r="U57" i="79"/>
  <c r="K58" i="79"/>
  <c r="T58" i="79"/>
  <c r="U58" i="79"/>
  <c r="K59" i="79"/>
  <c r="T59" i="79"/>
  <c r="U59" i="79"/>
  <c r="K60" i="79"/>
  <c r="T60" i="79"/>
  <c r="U60" i="79"/>
  <c r="K61" i="79"/>
  <c r="T61" i="79"/>
  <c r="U61" i="79"/>
  <c r="K62" i="79"/>
  <c r="T62" i="79"/>
  <c r="U62" i="79"/>
  <c r="K63" i="79"/>
  <c r="T63" i="79"/>
  <c r="U63" i="79"/>
  <c r="K64" i="79"/>
  <c r="T64" i="79"/>
  <c r="U64" i="79"/>
  <c r="K65" i="79"/>
  <c r="T65" i="79"/>
  <c r="U65" i="79"/>
  <c r="K66" i="79"/>
  <c r="T66" i="79"/>
  <c r="U66" i="79"/>
  <c r="K67" i="79"/>
  <c r="T67" i="79"/>
  <c r="U67" i="79"/>
  <c r="K68" i="79"/>
  <c r="T68" i="79"/>
  <c r="U68" i="79"/>
  <c r="K69" i="79"/>
  <c r="T69" i="79"/>
  <c r="U69" i="79"/>
  <c r="K70" i="79"/>
  <c r="T70" i="79"/>
  <c r="U70" i="79"/>
  <c r="K71" i="79"/>
  <c r="T71" i="79"/>
  <c r="U71" i="79"/>
  <c r="K72" i="79"/>
  <c r="T72" i="79"/>
  <c r="U72" i="79"/>
  <c r="K73" i="79"/>
  <c r="T73" i="79"/>
  <c r="U73" i="79"/>
  <c r="K74" i="79"/>
  <c r="T74" i="79"/>
  <c r="U74" i="79"/>
  <c r="K75" i="79"/>
  <c r="T75" i="79"/>
  <c r="U75" i="79"/>
  <c r="K76" i="79"/>
  <c r="T76" i="79"/>
  <c r="U76" i="79"/>
  <c r="K77" i="79"/>
  <c r="T77" i="79"/>
  <c r="U77" i="79"/>
  <c r="K78" i="79"/>
  <c r="T78" i="79"/>
  <c r="U78" i="79"/>
  <c r="K79" i="79"/>
  <c r="T79" i="79"/>
  <c r="U79" i="79"/>
  <c r="K80" i="79"/>
  <c r="T80" i="79"/>
  <c r="U80" i="79"/>
  <c r="K81" i="79"/>
  <c r="T81" i="79"/>
  <c r="U81" i="79"/>
  <c r="K82" i="79"/>
  <c r="T82" i="79"/>
  <c r="U82" i="79"/>
  <c r="K83" i="79"/>
  <c r="T83" i="79"/>
  <c r="U83" i="79"/>
  <c r="K84" i="79"/>
  <c r="T84" i="79"/>
  <c r="U84" i="79"/>
  <c r="K85" i="79"/>
  <c r="T85" i="79"/>
  <c r="U85" i="79"/>
  <c r="K86" i="79"/>
  <c r="T86" i="79"/>
  <c r="U86" i="79"/>
  <c r="K87" i="79"/>
  <c r="T87" i="79"/>
  <c r="U87" i="79"/>
  <c r="K88" i="79"/>
  <c r="T88" i="79"/>
  <c r="U88" i="79"/>
  <c r="K89" i="79"/>
  <c r="T89" i="79"/>
  <c r="U89" i="79"/>
  <c r="K90" i="79"/>
  <c r="T90" i="79"/>
  <c r="U90" i="79"/>
  <c r="K91" i="79"/>
  <c r="T91" i="79"/>
  <c r="U91" i="79"/>
  <c r="K92" i="79"/>
  <c r="T92" i="79"/>
  <c r="U92" i="79"/>
  <c r="K93" i="79"/>
  <c r="T93" i="79"/>
  <c r="U93" i="79"/>
  <c r="K94" i="79"/>
  <c r="T94" i="79"/>
  <c r="U94" i="79"/>
  <c r="K95" i="79"/>
  <c r="T95" i="79"/>
  <c r="U95" i="79"/>
  <c r="K96" i="79"/>
  <c r="T96" i="79"/>
  <c r="U96" i="79"/>
  <c r="K97" i="79"/>
  <c r="T97" i="79"/>
  <c r="U97" i="79"/>
  <c r="K98" i="79"/>
  <c r="T98" i="79"/>
  <c r="U98" i="79"/>
  <c r="K99" i="79"/>
  <c r="T99" i="79"/>
  <c r="U99" i="79"/>
  <c r="K100" i="79"/>
  <c r="T100" i="79"/>
  <c r="U100" i="79"/>
  <c r="K101" i="79"/>
  <c r="T101" i="79"/>
  <c r="U101" i="79"/>
  <c r="K102" i="79"/>
  <c r="T102" i="79"/>
  <c r="U102" i="79"/>
  <c r="K103" i="79"/>
  <c r="T103" i="79"/>
  <c r="U103" i="79"/>
  <c r="K104" i="79"/>
  <c r="T104" i="79"/>
  <c r="U104" i="79"/>
  <c r="K105" i="79"/>
  <c r="T105" i="79"/>
  <c r="U105" i="79"/>
  <c r="K106" i="79"/>
  <c r="T106" i="79"/>
  <c r="U106" i="79"/>
  <c r="K107" i="79"/>
  <c r="T107" i="79"/>
  <c r="U107" i="79"/>
  <c r="K108" i="79"/>
  <c r="T108" i="79"/>
  <c r="U108" i="79"/>
  <c r="K109" i="79"/>
  <c r="T109" i="79"/>
  <c r="U109" i="79"/>
  <c r="K110" i="79"/>
  <c r="T110" i="79"/>
  <c r="U110" i="79"/>
  <c r="K111" i="79"/>
  <c r="T111" i="79"/>
  <c r="U111" i="79"/>
  <c r="K112" i="79"/>
  <c r="T112" i="79"/>
  <c r="U112" i="79"/>
  <c r="K113" i="79"/>
  <c r="T113" i="79"/>
  <c r="U113" i="79"/>
  <c r="K114" i="79"/>
  <c r="T114" i="79"/>
  <c r="U114" i="79"/>
  <c r="K115" i="79"/>
  <c r="T115" i="79"/>
  <c r="U115" i="79"/>
  <c r="K116" i="79"/>
  <c r="T116" i="79"/>
  <c r="U116" i="79"/>
  <c r="K117" i="79"/>
  <c r="T117" i="79"/>
  <c r="U117" i="79"/>
  <c r="K118" i="79"/>
  <c r="T118" i="79"/>
  <c r="U118" i="79"/>
  <c r="K119" i="79"/>
  <c r="T119" i="79"/>
  <c r="U119" i="79"/>
  <c r="K120" i="79"/>
  <c r="T120" i="79"/>
  <c r="U120" i="79"/>
  <c r="K121" i="79"/>
  <c r="T121" i="79"/>
  <c r="U121" i="79"/>
  <c r="K122" i="79"/>
  <c r="T122" i="79"/>
  <c r="U122" i="79"/>
  <c r="K123" i="79"/>
  <c r="T123" i="79"/>
  <c r="U123" i="79"/>
  <c r="K124" i="79"/>
  <c r="T124" i="79"/>
  <c r="U124" i="79"/>
  <c r="K125" i="79"/>
  <c r="T125" i="79"/>
  <c r="U125" i="79"/>
  <c r="K126" i="79"/>
  <c r="T126" i="79"/>
  <c r="U126" i="79"/>
  <c r="K127" i="79"/>
  <c r="T127" i="79"/>
  <c r="U127" i="79"/>
  <c r="K128" i="79"/>
  <c r="T128" i="79"/>
  <c r="U128" i="79"/>
  <c r="K129" i="79"/>
  <c r="T129" i="79"/>
  <c r="U129" i="79"/>
  <c r="K130" i="79"/>
  <c r="T130" i="79"/>
  <c r="U130" i="79"/>
  <c r="K131" i="79"/>
  <c r="T131" i="79"/>
  <c r="U131" i="79"/>
  <c r="K132" i="79"/>
  <c r="T132" i="79"/>
  <c r="U132" i="79"/>
  <c r="K133" i="79"/>
  <c r="T133" i="79"/>
  <c r="U133" i="79"/>
  <c r="K134" i="79"/>
  <c r="T134" i="79"/>
  <c r="U134" i="79"/>
  <c r="K135" i="79"/>
  <c r="T135" i="79"/>
  <c r="U135" i="79"/>
  <c r="K136" i="79"/>
  <c r="T136" i="79"/>
  <c r="U136" i="79"/>
  <c r="K137" i="79"/>
  <c r="T137" i="79"/>
  <c r="U137" i="79"/>
  <c r="K138" i="79"/>
  <c r="T138" i="79"/>
  <c r="U138" i="79"/>
  <c r="K139" i="79"/>
  <c r="T139" i="79"/>
  <c r="U139" i="79"/>
  <c r="K140" i="79"/>
  <c r="T140" i="79"/>
  <c r="U140" i="79"/>
  <c r="K141" i="79"/>
  <c r="T141" i="79"/>
  <c r="U141" i="79"/>
  <c r="K142" i="79"/>
  <c r="T142" i="79"/>
  <c r="U142" i="79"/>
  <c r="K143" i="79"/>
  <c r="T143" i="79"/>
  <c r="U143" i="79"/>
  <c r="K144" i="79"/>
  <c r="T144" i="79"/>
  <c r="U144" i="79"/>
  <c r="K145" i="79"/>
  <c r="T145" i="79"/>
  <c r="U145" i="79"/>
  <c r="K146" i="79"/>
  <c r="T146" i="79"/>
  <c r="U146" i="79"/>
  <c r="K147" i="79"/>
  <c r="T147" i="79"/>
  <c r="U147" i="79"/>
  <c r="K148" i="79"/>
  <c r="T148" i="79"/>
  <c r="U148" i="79"/>
  <c r="K149" i="79"/>
  <c r="T149" i="79"/>
  <c r="U149" i="79"/>
  <c r="K150" i="79"/>
  <c r="T150" i="79"/>
  <c r="U150" i="79"/>
  <c r="K151" i="79"/>
  <c r="T151" i="79"/>
  <c r="U151" i="79"/>
  <c r="K152" i="79"/>
  <c r="T152" i="79"/>
  <c r="U152" i="79"/>
  <c r="K153" i="79"/>
  <c r="T153" i="79"/>
  <c r="U153" i="79"/>
  <c r="K154" i="79"/>
  <c r="T154" i="79"/>
  <c r="U154" i="79"/>
  <c r="K155" i="79"/>
  <c r="T155" i="79"/>
  <c r="U155" i="79"/>
  <c r="K156" i="79"/>
  <c r="T156" i="79"/>
  <c r="U156" i="79"/>
  <c r="K157" i="79"/>
  <c r="T157" i="79"/>
  <c r="U157" i="79"/>
  <c r="K158" i="79"/>
  <c r="T158" i="79"/>
  <c r="U158" i="79"/>
  <c r="K159" i="79"/>
  <c r="T159" i="79"/>
  <c r="U159" i="79"/>
  <c r="K160" i="79"/>
  <c r="T160" i="79"/>
  <c r="U160" i="79"/>
  <c r="K161" i="79"/>
  <c r="T161" i="79"/>
  <c r="U161" i="79"/>
  <c r="K162" i="79"/>
  <c r="T162" i="79"/>
  <c r="U162" i="79"/>
  <c r="K163" i="79"/>
  <c r="T163" i="79"/>
  <c r="U163" i="79"/>
  <c r="K164" i="79"/>
  <c r="T164" i="79"/>
  <c r="U164" i="79"/>
  <c r="K165" i="79"/>
  <c r="T165" i="79"/>
  <c r="U165" i="79"/>
  <c r="K166" i="79"/>
  <c r="T166" i="79"/>
  <c r="U166" i="79"/>
  <c r="K167" i="79"/>
  <c r="T167" i="79"/>
  <c r="U167" i="79"/>
  <c r="K168" i="79"/>
  <c r="T168" i="79"/>
  <c r="U168" i="79"/>
  <c r="K169" i="79"/>
  <c r="T169" i="79"/>
  <c r="U169" i="79"/>
  <c r="K170" i="79"/>
  <c r="T170" i="79"/>
  <c r="U170" i="79"/>
  <c r="K171" i="79"/>
  <c r="T171" i="79"/>
  <c r="U171" i="79"/>
  <c r="K172" i="79"/>
  <c r="T172" i="79"/>
  <c r="U172" i="79"/>
  <c r="K173" i="79"/>
  <c r="T173" i="79"/>
  <c r="U173" i="79"/>
  <c r="K174" i="79"/>
  <c r="T174" i="79"/>
  <c r="U174" i="79"/>
  <c r="K175" i="79"/>
  <c r="T175" i="79"/>
  <c r="U175" i="79"/>
  <c r="K176" i="79"/>
  <c r="T176" i="79"/>
  <c r="U176" i="79"/>
  <c r="K177" i="79"/>
  <c r="T177" i="79"/>
  <c r="U177" i="79"/>
  <c r="K178" i="79"/>
  <c r="T178" i="79"/>
  <c r="U178" i="79"/>
  <c r="K179" i="79"/>
  <c r="T179" i="79"/>
  <c r="U179" i="79"/>
  <c r="K180" i="79"/>
  <c r="T180" i="79"/>
  <c r="U180" i="79"/>
  <c r="K181" i="79"/>
  <c r="T181" i="79"/>
  <c r="U181" i="79"/>
  <c r="K182" i="79"/>
  <c r="T182" i="79"/>
  <c r="U182" i="79"/>
  <c r="K183" i="79"/>
  <c r="T183" i="79"/>
  <c r="U183" i="79"/>
  <c r="K184" i="79"/>
  <c r="T184" i="79"/>
  <c r="U184" i="79"/>
  <c r="K185" i="79"/>
  <c r="T185" i="79"/>
  <c r="U185" i="79"/>
  <c r="K186" i="79"/>
  <c r="T186" i="79"/>
  <c r="U186" i="79"/>
  <c r="K187" i="79"/>
  <c r="T187" i="79"/>
  <c r="U187" i="79"/>
  <c r="K188" i="79"/>
  <c r="T188" i="79"/>
  <c r="U188" i="79"/>
  <c r="K189" i="79"/>
  <c r="T189" i="79"/>
  <c r="U189" i="79"/>
  <c r="K190" i="79"/>
  <c r="T190" i="79"/>
  <c r="U190" i="79"/>
  <c r="K191" i="79"/>
  <c r="T191" i="79"/>
  <c r="U191" i="79"/>
  <c r="K192" i="79"/>
  <c r="T192" i="79"/>
  <c r="U192" i="79"/>
  <c r="K193" i="79"/>
  <c r="T193" i="79"/>
  <c r="U193" i="79"/>
  <c r="K194" i="79"/>
  <c r="T194" i="79"/>
  <c r="U194" i="79"/>
  <c r="K195" i="79"/>
  <c r="T195" i="79"/>
  <c r="U195" i="79"/>
  <c r="K196" i="79"/>
  <c r="T196" i="79"/>
  <c r="U196" i="79"/>
  <c r="K197" i="79"/>
  <c r="T197" i="79"/>
  <c r="U197" i="79"/>
  <c r="K198" i="79"/>
  <c r="T198" i="79"/>
  <c r="U198" i="79"/>
  <c r="K199" i="79"/>
  <c r="T199" i="79"/>
  <c r="U199" i="79"/>
  <c r="K200" i="79"/>
  <c r="T200" i="79"/>
  <c r="U200" i="79"/>
  <c r="K201" i="79"/>
  <c r="T201" i="79"/>
  <c r="U201" i="79"/>
  <c r="K202" i="79"/>
  <c r="T202" i="79"/>
  <c r="U202" i="79"/>
  <c r="K203" i="79"/>
  <c r="T203" i="79"/>
  <c r="U203" i="79"/>
  <c r="K204" i="79"/>
  <c r="T204" i="79"/>
  <c r="U204" i="79"/>
  <c r="K205" i="79"/>
  <c r="T205" i="79"/>
  <c r="U205" i="79"/>
  <c r="K206" i="79"/>
  <c r="T206" i="79"/>
  <c r="U206" i="79"/>
  <c r="K207" i="79"/>
  <c r="T207" i="79"/>
  <c r="U207" i="79"/>
  <c r="K208" i="79"/>
  <c r="T208" i="79"/>
  <c r="U208" i="79"/>
  <c r="K209" i="79"/>
  <c r="T209" i="79"/>
  <c r="U209" i="79"/>
  <c r="K210" i="79"/>
  <c r="T210" i="79"/>
  <c r="U210" i="79"/>
  <c r="K211" i="79"/>
  <c r="T211" i="79"/>
  <c r="U211" i="79"/>
  <c r="K212" i="79"/>
  <c r="T212" i="79"/>
  <c r="U212" i="79"/>
  <c r="K213" i="79"/>
  <c r="T213" i="79"/>
  <c r="U213" i="79"/>
  <c r="K214" i="79"/>
  <c r="T214" i="79"/>
  <c r="U214" i="79"/>
  <c r="K215" i="79"/>
  <c r="T215" i="79"/>
  <c r="U215" i="79"/>
  <c r="K216" i="79"/>
  <c r="T216" i="79"/>
  <c r="U216" i="79"/>
  <c r="K217" i="79"/>
  <c r="T217" i="79"/>
  <c r="U217" i="79"/>
  <c r="K218" i="79"/>
  <c r="T218" i="79"/>
  <c r="U218" i="79"/>
  <c r="K219" i="79"/>
  <c r="T219" i="79"/>
  <c r="U219" i="79"/>
  <c r="K220" i="79"/>
  <c r="T220" i="79"/>
  <c r="U220" i="79"/>
  <c r="K221" i="79"/>
  <c r="T221" i="79"/>
  <c r="U221" i="79"/>
  <c r="K222" i="79"/>
  <c r="T222" i="79"/>
  <c r="U222" i="79"/>
  <c r="K223" i="79"/>
  <c r="T223" i="79"/>
  <c r="U223" i="79"/>
  <c r="K224" i="79"/>
  <c r="T224" i="79"/>
  <c r="U224" i="79"/>
  <c r="K225" i="79"/>
  <c r="T225" i="79"/>
  <c r="U225" i="79"/>
  <c r="K226" i="79"/>
  <c r="T226" i="79"/>
  <c r="U226" i="79"/>
  <c r="K227" i="79"/>
  <c r="T227" i="79"/>
  <c r="U227" i="79"/>
  <c r="K228" i="79"/>
  <c r="T228" i="79"/>
  <c r="U228" i="79"/>
  <c r="K229" i="79"/>
  <c r="T229" i="79"/>
  <c r="U229" i="79"/>
  <c r="K230" i="79"/>
  <c r="T230" i="79"/>
  <c r="U230" i="79"/>
  <c r="K231" i="79"/>
  <c r="T231" i="79"/>
  <c r="U231" i="79"/>
  <c r="K232" i="79"/>
  <c r="T232" i="79"/>
  <c r="U232" i="79"/>
  <c r="K233" i="79"/>
  <c r="T233" i="79"/>
  <c r="U233" i="79"/>
  <c r="K234" i="79"/>
  <c r="T234" i="79"/>
  <c r="U234" i="79"/>
  <c r="K235" i="79"/>
  <c r="T235" i="79"/>
  <c r="U235" i="79"/>
  <c r="K236" i="79"/>
  <c r="T236" i="79"/>
  <c r="U236" i="79"/>
  <c r="K237" i="79"/>
  <c r="T237" i="79"/>
  <c r="U237" i="79"/>
  <c r="K238" i="79"/>
  <c r="T238" i="79"/>
  <c r="U238" i="79"/>
  <c r="K239" i="79"/>
  <c r="T239" i="79"/>
  <c r="U239" i="79"/>
  <c r="K240" i="79"/>
  <c r="T240" i="79"/>
  <c r="U240" i="79"/>
  <c r="K241" i="79"/>
  <c r="T241" i="79"/>
  <c r="U241" i="79"/>
  <c r="K242" i="79"/>
  <c r="T242" i="79"/>
  <c r="U242" i="79"/>
  <c r="K243" i="79"/>
  <c r="T243" i="79"/>
  <c r="U243" i="79"/>
  <c r="K244" i="79"/>
  <c r="T244" i="79"/>
  <c r="U244" i="79"/>
  <c r="K245" i="79"/>
  <c r="T245" i="79"/>
  <c r="U245" i="79"/>
  <c r="K246" i="79"/>
  <c r="T246" i="79"/>
  <c r="U246" i="79"/>
  <c r="K247" i="79"/>
  <c r="T247" i="79"/>
  <c r="U247" i="79"/>
  <c r="K248" i="79"/>
  <c r="T248" i="79"/>
  <c r="U248" i="79"/>
  <c r="K249" i="79"/>
  <c r="T249" i="79"/>
  <c r="U249" i="79"/>
  <c r="K250" i="79"/>
  <c r="T250" i="79"/>
  <c r="U250" i="79"/>
  <c r="K251" i="79"/>
  <c r="T251" i="79"/>
  <c r="U251" i="79"/>
  <c r="K252" i="79"/>
  <c r="T252" i="79"/>
  <c r="U252" i="79"/>
  <c r="K253" i="79"/>
  <c r="T253" i="79"/>
  <c r="U253" i="79"/>
  <c r="K254" i="79"/>
  <c r="T254" i="79"/>
  <c r="U254" i="79"/>
  <c r="K255" i="79"/>
  <c r="T255" i="79"/>
  <c r="U255" i="79"/>
  <c r="K256" i="79"/>
  <c r="T256" i="79"/>
  <c r="U256" i="79"/>
  <c r="K257" i="79"/>
  <c r="T257" i="79"/>
  <c r="U257" i="79"/>
  <c r="K258" i="79"/>
  <c r="T258" i="79"/>
  <c r="U258" i="79"/>
  <c r="K259" i="79"/>
  <c r="T259" i="79"/>
  <c r="U259" i="79"/>
  <c r="K260" i="79"/>
  <c r="T260" i="79"/>
  <c r="U260" i="79"/>
  <c r="K261" i="79"/>
  <c r="T261" i="79"/>
  <c r="U261" i="79"/>
  <c r="K262" i="79"/>
  <c r="T262" i="79"/>
  <c r="U262" i="79"/>
  <c r="K263" i="79"/>
  <c r="T263" i="79"/>
  <c r="U263" i="79"/>
  <c r="K264" i="79"/>
  <c r="T264" i="79"/>
  <c r="U264" i="79"/>
  <c r="K265" i="79"/>
  <c r="T265" i="79"/>
  <c r="U265" i="79"/>
  <c r="K266" i="79"/>
  <c r="T266" i="79"/>
  <c r="U266" i="79"/>
  <c r="K267" i="79"/>
  <c r="T267" i="79"/>
  <c r="U267" i="79"/>
  <c r="K268" i="79"/>
  <c r="T268" i="79"/>
  <c r="U268" i="79"/>
  <c r="K269" i="79"/>
  <c r="T269" i="79"/>
  <c r="U269" i="79"/>
  <c r="K270" i="79"/>
  <c r="T270" i="79"/>
  <c r="U270" i="79"/>
  <c r="K271" i="79"/>
  <c r="T271" i="79"/>
  <c r="U271" i="79"/>
  <c r="K272" i="79"/>
  <c r="T272" i="79"/>
  <c r="U272" i="79"/>
  <c r="K273" i="79"/>
  <c r="T273" i="79"/>
  <c r="U273" i="79"/>
  <c r="K274" i="79"/>
  <c r="T274" i="79"/>
  <c r="U274" i="79"/>
  <c r="K275" i="79"/>
  <c r="T275" i="79"/>
  <c r="U275" i="79"/>
  <c r="K276" i="79"/>
  <c r="T276" i="79"/>
  <c r="U276" i="79"/>
  <c r="A277" i="79"/>
  <c r="K277" i="79"/>
  <c r="T277" i="79"/>
  <c r="U277" i="79"/>
  <c r="A278" i="79"/>
  <c r="K278" i="79"/>
  <c r="T278" i="79"/>
  <c r="U278" i="79"/>
  <c r="A279" i="79"/>
  <c r="K279" i="79"/>
  <c r="T279" i="79"/>
  <c r="U279" i="79"/>
  <c r="A280" i="79"/>
  <c r="K280" i="79"/>
  <c r="T280" i="79"/>
  <c r="U280" i="79"/>
  <c r="A281" i="79"/>
  <c r="K281" i="79"/>
  <c r="T281" i="79"/>
  <c r="U281" i="79"/>
  <c r="K282" i="79"/>
  <c r="T282" i="79"/>
  <c r="U282" i="79"/>
  <c r="A283" i="79"/>
  <c r="K283" i="79"/>
  <c r="T283" i="79"/>
  <c r="U283" i="79"/>
  <c r="A284" i="79"/>
  <c r="K284" i="79"/>
  <c r="T284" i="79"/>
  <c r="U284" i="79"/>
  <c r="A285" i="79"/>
  <c r="K285" i="79"/>
  <c r="T285" i="79"/>
  <c r="U285" i="79"/>
  <c r="A286" i="79"/>
  <c r="K286" i="79"/>
  <c r="T286" i="79"/>
  <c r="U286" i="79"/>
  <c r="A287" i="79"/>
  <c r="K287" i="79"/>
  <c r="T287" i="79"/>
  <c r="U287" i="79"/>
  <c r="A288" i="79"/>
  <c r="K288" i="79"/>
  <c r="T288" i="79"/>
  <c r="U288" i="79"/>
  <c r="A289" i="79"/>
  <c r="K289" i="79"/>
  <c r="T289" i="79"/>
  <c r="U289" i="79"/>
  <c r="A290" i="79"/>
  <c r="K290" i="79"/>
  <c r="T290" i="79"/>
  <c r="U290" i="79"/>
  <c r="A291" i="79"/>
  <c r="K291" i="79"/>
  <c r="T291" i="79"/>
  <c r="U291" i="79"/>
  <c r="A292" i="79"/>
  <c r="K292" i="79"/>
  <c r="T292" i="79"/>
  <c r="U292" i="79"/>
  <c r="A293" i="79"/>
  <c r="K293" i="79"/>
  <c r="T293" i="79"/>
  <c r="U293" i="79"/>
  <c r="A294" i="79"/>
  <c r="K294" i="79"/>
  <c r="T294" i="79"/>
  <c r="U294" i="79"/>
  <c r="A295" i="79"/>
  <c r="K295" i="79"/>
  <c r="T295" i="79"/>
  <c r="U295" i="79"/>
  <c r="A296" i="79"/>
  <c r="K296" i="79"/>
  <c r="T296" i="79"/>
  <c r="U296" i="79"/>
  <c r="A297" i="79"/>
  <c r="K297" i="79"/>
  <c r="T297" i="79"/>
  <c r="U297" i="79"/>
  <c r="A298" i="79"/>
  <c r="K298" i="79"/>
  <c r="T298" i="79"/>
  <c r="U298" i="79"/>
  <c r="A299" i="79"/>
  <c r="K299" i="79"/>
  <c r="T299" i="79"/>
  <c r="U299" i="79"/>
  <c r="A300" i="79"/>
  <c r="K300" i="79"/>
  <c r="T300" i="79"/>
  <c r="U300" i="79"/>
  <c r="A301" i="79"/>
  <c r="K301" i="79"/>
  <c r="T301" i="79"/>
  <c r="U301" i="79"/>
  <c r="A302" i="79"/>
  <c r="K302" i="79"/>
  <c r="T302" i="79"/>
  <c r="U302" i="79"/>
  <c r="K303" i="79"/>
  <c r="T303" i="79"/>
  <c r="U303" i="79"/>
  <c r="A304" i="79"/>
  <c r="K304" i="79"/>
  <c r="T304" i="79"/>
  <c r="U304" i="79"/>
  <c r="A305" i="79"/>
  <c r="K305" i="79"/>
  <c r="T305" i="79"/>
  <c r="U305" i="79"/>
  <c r="A306" i="79"/>
  <c r="K306" i="79"/>
  <c r="T306" i="79"/>
  <c r="U306" i="79"/>
  <c r="A307" i="79"/>
  <c r="K307" i="79"/>
  <c r="T307" i="79"/>
  <c r="U307" i="79"/>
  <c r="A308" i="79"/>
  <c r="K308" i="79"/>
  <c r="T308" i="79"/>
  <c r="U308" i="79"/>
  <c r="A309" i="79"/>
  <c r="K309" i="79"/>
  <c r="T309" i="79"/>
  <c r="U309" i="79"/>
  <c r="A310" i="79"/>
  <c r="K310" i="79"/>
  <c r="T310" i="79"/>
  <c r="U310" i="79"/>
  <c r="A311" i="79"/>
  <c r="K311" i="79"/>
  <c r="T311" i="79"/>
  <c r="U311" i="79"/>
  <c r="A312" i="79"/>
  <c r="K312" i="79"/>
  <c r="T312" i="79"/>
  <c r="U312" i="79"/>
  <c r="A313" i="79"/>
  <c r="K313" i="79"/>
  <c r="T313" i="79"/>
  <c r="U313" i="79"/>
  <c r="A314" i="79"/>
  <c r="K314" i="79"/>
  <c r="T314" i="79"/>
  <c r="U314" i="79"/>
  <c r="A315" i="79"/>
  <c r="K315" i="79"/>
  <c r="T315" i="79"/>
  <c r="U315" i="79"/>
  <c r="A316" i="79"/>
  <c r="K316" i="79"/>
  <c r="T316" i="79"/>
  <c r="U316" i="79"/>
  <c r="A317" i="79"/>
  <c r="K317" i="79"/>
  <c r="T317" i="79"/>
  <c r="U317" i="79"/>
  <c r="A318" i="79"/>
  <c r="K318" i="79"/>
  <c r="T318" i="79"/>
  <c r="U318" i="79"/>
  <c r="A319" i="79"/>
  <c r="K319" i="79"/>
  <c r="T319" i="79"/>
  <c r="U319" i="79"/>
  <c r="K320" i="79"/>
  <c r="T320" i="79"/>
  <c r="U320" i="79"/>
  <c r="K321" i="79"/>
  <c r="T321" i="79"/>
  <c r="U321" i="79"/>
  <c r="K322" i="79"/>
  <c r="T322" i="79"/>
  <c r="U322" i="79"/>
  <c r="K323" i="79"/>
  <c r="T323" i="79"/>
  <c r="U323" i="79"/>
  <c r="K324" i="79"/>
  <c r="T324" i="79"/>
  <c r="U324" i="79"/>
  <c r="K325" i="79"/>
  <c r="T325" i="79"/>
  <c r="U325" i="79"/>
  <c r="K326" i="79"/>
  <c r="T326" i="79"/>
  <c r="U326" i="79"/>
  <c r="K327" i="79"/>
  <c r="T327" i="79"/>
  <c r="U327" i="79"/>
  <c r="K328" i="79"/>
  <c r="T328" i="79"/>
  <c r="U328" i="79"/>
  <c r="K329" i="79"/>
  <c r="T329" i="79"/>
  <c r="U329" i="79"/>
  <c r="K330" i="79"/>
  <c r="T330" i="79"/>
  <c r="U330" i="79"/>
  <c r="K331" i="79"/>
  <c r="T331" i="79"/>
  <c r="U331" i="79"/>
  <c r="K332" i="79"/>
  <c r="T332" i="79"/>
  <c r="U332" i="79"/>
  <c r="K333" i="79"/>
  <c r="T333" i="79"/>
  <c r="U333" i="79"/>
  <c r="K334" i="79"/>
  <c r="T334" i="79"/>
  <c r="U334" i="79"/>
  <c r="K335" i="79"/>
  <c r="T335" i="79"/>
  <c r="U335" i="79"/>
  <c r="K336" i="79"/>
  <c r="T336" i="79"/>
  <c r="U336" i="79"/>
  <c r="K337" i="79"/>
  <c r="T337" i="79"/>
  <c r="U337" i="79"/>
  <c r="K338" i="79"/>
  <c r="T338" i="79"/>
  <c r="U338" i="79"/>
  <c r="K339" i="79"/>
  <c r="T339" i="79"/>
  <c r="U339" i="79"/>
  <c r="K340" i="79"/>
  <c r="T340" i="79"/>
  <c r="U340" i="79"/>
  <c r="K341" i="79"/>
  <c r="T341" i="79"/>
  <c r="U341" i="79"/>
  <c r="K342" i="79"/>
  <c r="T342" i="79"/>
  <c r="U342" i="79"/>
  <c r="K343" i="79"/>
  <c r="T343" i="79"/>
  <c r="U343" i="79"/>
  <c r="K344" i="79"/>
  <c r="T344" i="79"/>
  <c r="U344" i="79"/>
  <c r="K345" i="79"/>
  <c r="T345" i="79"/>
  <c r="U345" i="79"/>
  <c r="K346" i="79"/>
  <c r="T346" i="79"/>
  <c r="U346" i="79"/>
  <c r="K347" i="79"/>
  <c r="T347" i="79"/>
  <c r="U347" i="79"/>
  <c r="K348" i="79"/>
  <c r="T348" i="79"/>
  <c r="U348" i="79"/>
  <c r="K349" i="79"/>
  <c r="T349" i="79"/>
  <c r="U349" i="79"/>
  <c r="K350" i="79"/>
  <c r="T350" i="79"/>
  <c r="U350" i="79"/>
  <c r="K351" i="79"/>
  <c r="T351" i="79"/>
  <c r="U351" i="79"/>
  <c r="K352" i="79"/>
  <c r="T352" i="79"/>
  <c r="U352" i="79"/>
  <c r="K353" i="79"/>
  <c r="T353" i="79"/>
  <c r="U353" i="79"/>
  <c r="K354" i="79"/>
  <c r="T354" i="79"/>
  <c r="U354" i="79"/>
  <c r="K355" i="79"/>
  <c r="T355" i="79"/>
  <c r="U355" i="79"/>
  <c r="K356" i="79"/>
  <c r="T356" i="79"/>
  <c r="U356" i="79"/>
  <c r="K357" i="79"/>
  <c r="T357" i="79"/>
  <c r="U357" i="79"/>
  <c r="K358" i="79"/>
  <c r="T358" i="79"/>
  <c r="U358" i="79"/>
  <c r="K359" i="79"/>
  <c r="T359" i="79"/>
  <c r="U359" i="79"/>
  <c r="K360" i="79"/>
  <c r="T360" i="79"/>
  <c r="U360" i="79"/>
  <c r="K361" i="79"/>
  <c r="T361" i="79"/>
  <c r="U361" i="79"/>
  <c r="K362" i="79"/>
  <c r="T362" i="79"/>
  <c r="U362" i="79"/>
  <c r="K363" i="79"/>
  <c r="T363" i="79"/>
  <c r="U363" i="79"/>
  <c r="K364" i="79"/>
  <c r="T364" i="79"/>
  <c r="U364" i="79"/>
  <c r="K365" i="79"/>
  <c r="T365" i="79"/>
  <c r="U365" i="79"/>
  <c r="K366" i="79"/>
  <c r="T366" i="79"/>
  <c r="U366" i="79"/>
  <c r="K367" i="79"/>
  <c r="T367" i="79"/>
  <c r="U367" i="79"/>
  <c r="K368" i="79"/>
  <c r="T368" i="79"/>
  <c r="U368" i="79"/>
  <c r="K369" i="79"/>
  <c r="T369" i="79"/>
  <c r="U369" i="79"/>
  <c r="K370" i="79"/>
  <c r="T370" i="79"/>
  <c r="U370" i="79"/>
  <c r="K371" i="79"/>
  <c r="T371" i="79"/>
  <c r="U371" i="79"/>
  <c r="K372" i="79"/>
  <c r="T372" i="79"/>
  <c r="U372" i="79"/>
  <c r="K373" i="79"/>
  <c r="T373" i="79"/>
  <c r="U373" i="79"/>
  <c r="K374" i="79"/>
  <c r="T374" i="79"/>
  <c r="U374" i="79"/>
  <c r="K375" i="79"/>
  <c r="T375" i="79"/>
  <c r="U375" i="79"/>
  <c r="K376" i="79"/>
  <c r="T376" i="79"/>
  <c r="U376" i="79"/>
  <c r="K377" i="79"/>
  <c r="T377" i="79"/>
  <c r="U377" i="79"/>
  <c r="K378" i="79"/>
  <c r="T378" i="79"/>
  <c r="U378" i="79"/>
  <c r="K379" i="79"/>
  <c r="T379" i="79"/>
  <c r="U379" i="79"/>
  <c r="K380" i="79"/>
  <c r="T380" i="79"/>
  <c r="U380" i="79"/>
  <c r="K381" i="79"/>
  <c r="T381" i="79"/>
  <c r="U381" i="79"/>
  <c r="K382" i="79"/>
  <c r="T382" i="79"/>
  <c r="U382" i="79"/>
  <c r="K383" i="79"/>
  <c r="T383" i="79"/>
  <c r="U383" i="79"/>
  <c r="K384" i="79"/>
  <c r="T384" i="79"/>
  <c r="U384" i="79"/>
  <c r="K385" i="79"/>
  <c r="T385" i="79"/>
  <c r="U385" i="79"/>
  <c r="K386" i="79"/>
  <c r="T386" i="79"/>
  <c r="U386" i="79"/>
  <c r="K387" i="79"/>
  <c r="T387" i="79"/>
  <c r="U387" i="79"/>
  <c r="K388" i="79"/>
  <c r="T388" i="79"/>
  <c r="U388" i="79"/>
  <c r="K389" i="79"/>
  <c r="T389" i="79"/>
  <c r="U389" i="79"/>
  <c r="K390" i="79"/>
  <c r="T390" i="79"/>
  <c r="U390" i="79"/>
  <c r="K391" i="79"/>
  <c r="T391" i="79"/>
  <c r="U391" i="79"/>
  <c r="K392" i="79"/>
  <c r="T392" i="79"/>
  <c r="U392" i="79"/>
  <c r="K393" i="79"/>
  <c r="T393" i="79"/>
  <c r="U393" i="79"/>
  <c r="K394" i="79"/>
  <c r="T394" i="79"/>
  <c r="U394" i="79"/>
  <c r="K395" i="79"/>
  <c r="T395" i="79"/>
  <c r="U395" i="79"/>
  <c r="K396" i="79"/>
  <c r="T396" i="79"/>
  <c r="U396" i="79"/>
  <c r="K397" i="79"/>
  <c r="T397" i="79"/>
  <c r="U397" i="79"/>
  <c r="K398" i="79"/>
  <c r="T398" i="79"/>
  <c r="U398" i="79"/>
  <c r="K399" i="79"/>
  <c r="T399" i="79"/>
  <c r="U399" i="79"/>
  <c r="K400" i="79"/>
  <c r="T400" i="79"/>
  <c r="U400" i="79"/>
  <c r="K401" i="79"/>
  <c r="T401" i="79"/>
  <c r="U401" i="79"/>
  <c r="K402" i="79"/>
  <c r="T402" i="79"/>
  <c r="U402" i="79"/>
  <c r="K403" i="79"/>
  <c r="T403" i="79"/>
  <c r="U403" i="79"/>
  <c r="K404" i="79"/>
  <c r="T404" i="79"/>
  <c r="U404" i="79"/>
  <c r="K405" i="79"/>
  <c r="T405" i="79"/>
  <c r="U405" i="79"/>
  <c r="K406" i="79"/>
  <c r="T406" i="79"/>
  <c r="U406" i="79"/>
  <c r="K407" i="79"/>
  <c r="T407" i="79"/>
  <c r="U407" i="79"/>
  <c r="K408" i="79"/>
  <c r="T408" i="79"/>
  <c r="U408" i="79"/>
  <c r="K409" i="79"/>
  <c r="T409" i="79"/>
  <c r="U409" i="79"/>
  <c r="K410" i="79"/>
  <c r="T410" i="79"/>
  <c r="U410" i="79"/>
  <c r="K411" i="79"/>
  <c r="T411" i="79"/>
  <c r="U411" i="79"/>
  <c r="K412" i="79"/>
  <c r="T412" i="79"/>
  <c r="U412" i="79"/>
  <c r="K413" i="79"/>
  <c r="T413" i="79"/>
  <c r="U413" i="79"/>
  <c r="K414" i="79"/>
  <c r="T414" i="79"/>
  <c r="U414" i="79"/>
  <c r="K415" i="79"/>
  <c r="T415" i="79"/>
  <c r="U415" i="79"/>
  <c r="K416" i="79"/>
  <c r="T416" i="79"/>
  <c r="U416" i="79"/>
  <c r="K417" i="79"/>
  <c r="T417" i="79"/>
  <c r="U417" i="79"/>
  <c r="K418" i="79"/>
  <c r="T418" i="79"/>
  <c r="U418" i="79"/>
  <c r="K419" i="79"/>
  <c r="T419" i="79"/>
  <c r="U419" i="79"/>
  <c r="K420" i="79"/>
  <c r="T420" i="79"/>
  <c r="U420" i="79"/>
  <c r="K421" i="79"/>
  <c r="T421" i="79"/>
  <c r="U421" i="79"/>
  <c r="K422" i="79"/>
  <c r="T422" i="79"/>
  <c r="U422" i="79"/>
  <c r="K423" i="79"/>
  <c r="T423" i="79"/>
  <c r="U423" i="79"/>
  <c r="K424" i="79"/>
  <c r="T424" i="79"/>
  <c r="U424" i="79"/>
  <c r="K425" i="79"/>
  <c r="T425" i="79"/>
  <c r="U425" i="79"/>
  <c r="K426" i="79"/>
  <c r="T426" i="79"/>
  <c r="U426" i="79"/>
  <c r="K427" i="79"/>
  <c r="T427" i="79"/>
  <c r="U427" i="79"/>
  <c r="K428" i="79"/>
  <c r="T428" i="79"/>
  <c r="U428" i="79"/>
  <c r="K429" i="79"/>
  <c r="T429" i="79"/>
  <c r="U429" i="79"/>
  <c r="K430" i="79"/>
  <c r="T430" i="79"/>
  <c r="U430" i="79"/>
  <c r="K431" i="79"/>
  <c r="T431" i="79"/>
  <c r="U431" i="79"/>
  <c r="K432" i="79"/>
  <c r="T432" i="79"/>
  <c r="U432" i="79"/>
  <c r="K433" i="79"/>
  <c r="T433" i="79"/>
  <c r="U433" i="79"/>
  <c r="K434" i="79"/>
  <c r="T434" i="79"/>
  <c r="U434" i="79"/>
  <c r="K435" i="79"/>
  <c r="T435" i="79"/>
  <c r="U435" i="79"/>
  <c r="K436" i="79"/>
  <c r="T436" i="79"/>
  <c r="U436" i="79"/>
  <c r="K437" i="79"/>
  <c r="T437" i="79"/>
  <c r="U437" i="79"/>
  <c r="K438" i="79"/>
  <c r="T438" i="79"/>
  <c r="U438" i="79"/>
  <c r="K439" i="79"/>
  <c r="T439" i="79"/>
  <c r="U439" i="79"/>
  <c r="K440" i="79"/>
  <c r="T440" i="79"/>
  <c r="U440" i="79"/>
  <c r="K441" i="79"/>
  <c r="T441" i="79"/>
  <c r="U441" i="79"/>
  <c r="K442" i="79"/>
  <c r="T442" i="79"/>
  <c r="U442" i="79"/>
  <c r="K443" i="79"/>
  <c r="T443" i="79"/>
  <c r="U443" i="79"/>
  <c r="K444" i="79"/>
  <c r="T444" i="79"/>
  <c r="U444" i="79"/>
  <c r="K445" i="79"/>
  <c r="T445" i="79"/>
  <c r="U445" i="79"/>
  <c r="K446" i="79"/>
  <c r="T446" i="79"/>
  <c r="U446" i="79"/>
  <c r="K447" i="79"/>
  <c r="T447" i="79"/>
  <c r="U447" i="79"/>
  <c r="K448" i="79"/>
  <c r="T448" i="79"/>
  <c r="U448" i="79"/>
  <c r="K449" i="79"/>
  <c r="T449" i="79"/>
  <c r="U449" i="79"/>
  <c r="K450" i="79"/>
  <c r="T450" i="79"/>
  <c r="U450" i="79"/>
  <c r="K451" i="79"/>
  <c r="T451" i="79"/>
  <c r="U451" i="79"/>
  <c r="K452" i="79"/>
  <c r="T452" i="79"/>
  <c r="U452" i="79"/>
  <c r="K453" i="79"/>
  <c r="T453" i="79"/>
  <c r="U453" i="79"/>
  <c r="K454" i="79"/>
  <c r="T454" i="79"/>
  <c r="U454" i="79"/>
  <c r="K455" i="79"/>
  <c r="T455" i="79"/>
  <c r="U455" i="79"/>
  <c r="K456" i="79"/>
  <c r="T456" i="79"/>
  <c r="U456" i="79"/>
  <c r="K457" i="79"/>
  <c r="T457" i="79"/>
  <c r="U457" i="79"/>
  <c r="K458" i="79"/>
  <c r="T458" i="79"/>
  <c r="U458" i="79"/>
  <c r="K459" i="79"/>
  <c r="T459" i="79"/>
  <c r="U459" i="79"/>
  <c r="K460" i="79"/>
  <c r="T460" i="79"/>
  <c r="U460" i="79"/>
  <c r="K461" i="79"/>
  <c r="T461" i="79"/>
  <c r="U461" i="79"/>
  <c r="K462" i="79"/>
  <c r="T462" i="79"/>
  <c r="U462" i="79"/>
  <c r="K463" i="79"/>
  <c r="T463" i="79"/>
  <c r="U463" i="79"/>
  <c r="K464" i="79"/>
  <c r="T464" i="79"/>
  <c r="U464" i="79"/>
  <c r="K465" i="79"/>
  <c r="T465" i="79"/>
  <c r="U465" i="79"/>
  <c r="K466" i="79"/>
  <c r="T466" i="79"/>
  <c r="U466" i="79"/>
  <c r="K467" i="79"/>
  <c r="T467" i="79"/>
  <c r="U467" i="79"/>
  <c r="K468" i="79"/>
  <c r="T468" i="79"/>
  <c r="U468" i="79"/>
  <c r="K469" i="79"/>
  <c r="T469" i="79"/>
  <c r="U469" i="79"/>
  <c r="K470" i="79"/>
  <c r="T470" i="79"/>
  <c r="U470" i="79"/>
  <c r="K471" i="79"/>
  <c r="T471" i="79"/>
  <c r="U471" i="79"/>
  <c r="K472" i="79"/>
  <c r="T472" i="79"/>
  <c r="U472" i="79"/>
  <c r="K473" i="79"/>
  <c r="T473" i="79"/>
  <c r="U473" i="79"/>
  <c r="K474" i="79"/>
  <c r="T474" i="79"/>
  <c r="U474" i="79"/>
  <c r="K475" i="79"/>
  <c r="T475" i="79"/>
  <c r="U475" i="79"/>
  <c r="K476" i="79"/>
  <c r="T476" i="79"/>
  <c r="U476" i="79"/>
  <c r="K477" i="79"/>
  <c r="T477" i="79"/>
  <c r="U477" i="79"/>
  <c r="K478" i="79"/>
  <c r="T478" i="79"/>
  <c r="U478" i="79"/>
  <c r="K479" i="79"/>
  <c r="T479" i="79"/>
  <c r="U479" i="79"/>
  <c r="K480" i="79"/>
  <c r="T480" i="79"/>
  <c r="U480" i="79"/>
  <c r="K481" i="79"/>
  <c r="T481" i="79"/>
  <c r="U481" i="79"/>
  <c r="K482" i="79"/>
  <c r="T482" i="79"/>
  <c r="U482" i="79"/>
  <c r="K483" i="79"/>
  <c r="T483" i="79"/>
  <c r="U483" i="79"/>
  <c r="K484" i="79"/>
  <c r="T484" i="79"/>
  <c r="U484" i="79"/>
  <c r="K485" i="79"/>
  <c r="T485" i="79"/>
  <c r="U485" i="79"/>
  <c r="K486" i="79"/>
  <c r="T486" i="79"/>
  <c r="U486" i="79"/>
  <c r="K487" i="79"/>
  <c r="T487" i="79"/>
  <c r="U487" i="79"/>
  <c r="K488" i="79"/>
  <c r="T488" i="79"/>
  <c r="U488" i="79"/>
  <c r="K489" i="79"/>
  <c r="T489" i="79"/>
  <c r="U489" i="79"/>
  <c r="K490" i="79"/>
  <c r="T490" i="79"/>
  <c r="U490" i="79"/>
  <c r="K491" i="79"/>
  <c r="T491" i="79"/>
  <c r="U491" i="79"/>
  <c r="K492" i="79"/>
  <c r="T492" i="79"/>
  <c r="U492" i="79"/>
  <c r="K493" i="79"/>
  <c r="T493" i="79"/>
  <c r="U493" i="79"/>
  <c r="K494" i="79"/>
  <c r="T494" i="79"/>
  <c r="U494" i="79"/>
  <c r="K495" i="79"/>
  <c r="T495" i="79"/>
  <c r="U495" i="79"/>
  <c r="K496" i="79"/>
  <c r="T496" i="79"/>
  <c r="U496" i="79"/>
  <c r="K497" i="79"/>
  <c r="T497" i="79"/>
  <c r="U497" i="79"/>
  <c r="K498" i="79"/>
  <c r="T498" i="79"/>
  <c r="U498" i="79"/>
  <c r="K499" i="79"/>
  <c r="T499" i="79"/>
  <c r="U499" i="79"/>
  <c r="K500" i="79"/>
  <c r="T500" i="79"/>
  <c r="U500" i="79"/>
  <c r="K501" i="79"/>
  <c r="T501" i="79"/>
  <c r="U501" i="79"/>
  <c r="K502" i="79"/>
  <c r="T502" i="79"/>
  <c r="U502" i="79"/>
  <c r="K503" i="79"/>
  <c r="T503" i="79"/>
  <c r="U503" i="79"/>
  <c r="K504" i="79"/>
  <c r="T504" i="79"/>
  <c r="U504" i="79"/>
  <c r="K505" i="79"/>
  <c r="T505" i="79"/>
  <c r="U505" i="79"/>
  <c r="K506" i="79"/>
  <c r="T506" i="79"/>
  <c r="U506" i="79"/>
  <c r="K507" i="79"/>
  <c r="T507" i="79"/>
  <c r="U507" i="79"/>
  <c r="K508" i="79"/>
  <c r="T508" i="79"/>
  <c r="U508" i="79"/>
  <c r="K509" i="79"/>
  <c r="T509" i="79"/>
  <c r="U509" i="79"/>
  <c r="K510" i="79"/>
  <c r="T510" i="79"/>
  <c r="U510" i="79"/>
  <c r="K511" i="79"/>
  <c r="T511" i="79"/>
  <c r="U511" i="79"/>
  <c r="K512" i="79"/>
  <c r="T512" i="79"/>
  <c r="U512" i="79"/>
  <c r="K513" i="79"/>
  <c r="T513" i="79"/>
  <c r="U513" i="79"/>
  <c r="K514" i="79"/>
  <c r="T514" i="79"/>
  <c r="U514" i="79"/>
  <c r="K515" i="79"/>
  <c r="T515" i="79"/>
  <c r="U515" i="79"/>
  <c r="K516" i="79"/>
  <c r="T516" i="79"/>
  <c r="U516" i="79"/>
  <c r="K517" i="79"/>
  <c r="T517" i="79"/>
  <c r="U517" i="79"/>
  <c r="K518" i="79"/>
  <c r="T518" i="79"/>
  <c r="U518" i="79"/>
  <c r="K519" i="79"/>
  <c r="T519" i="79"/>
  <c r="U519" i="79"/>
  <c r="K520" i="79"/>
  <c r="T520" i="79"/>
  <c r="U520" i="79"/>
  <c r="K521" i="79"/>
  <c r="T521" i="79"/>
  <c r="U521" i="79"/>
  <c r="K522" i="79"/>
  <c r="T522" i="79"/>
  <c r="U522" i="79"/>
  <c r="K523" i="79"/>
  <c r="T523" i="79"/>
  <c r="U523" i="79"/>
  <c r="K524" i="79"/>
  <c r="T524" i="79"/>
  <c r="U524" i="79"/>
  <c r="K525" i="79"/>
  <c r="T525" i="79"/>
  <c r="U525" i="79"/>
  <c r="K526" i="79"/>
  <c r="T526" i="79"/>
  <c r="U526" i="79"/>
  <c r="K527" i="79"/>
  <c r="T527" i="79"/>
  <c r="U527" i="79"/>
  <c r="K528" i="79"/>
  <c r="T528" i="79"/>
  <c r="U528" i="79"/>
  <c r="K529" i="79"/>
  <c r="T529" i="79"/>
  <c r="U529" i="79"/>
  <c r="K530" i="79"/>
  <c r="T530" i="79"/>
  <c r="U530" i="79"/>
  <c r="K531" i="79"/>
  <c r="T531" i="79"/>
  <c r="U531" i="79"/>
  <c r="K532" i="79"/>
  <c r="T532" i="79"/>
  <c r="U532" i="79"/>
  <c r="K533" i="79"/>
  <c r="T533" i="79"/>
  <c r="U533" i="79"/>
  <c r="K534" i="79"/>
  <c r="T534" i="79"/>
  <c r="U534" i="79"/>
  <c r="K535" i="79"/>
  <c r="T535" i="79"/>
  <c r="U535" i="79"/>
  <c r="K536" i="79"/>
  <c r="T536" i="79"/>
  <c r="U536" i="79"/>
  <c r="K537" i="79"/>
  <c r="T537" i="79"/>
  <c r="U537" i="79"/>
  <c r="K538" i="79"/>
  <c r="T538" i="79"/>
  <c r="U538" i="79"/>
  <c r="K539" i="79"/>
  <c r="T539" i="79"/>
  <c r="U539" i="79"/>
  <c r="K540" i="79"/>
  <c r="T540" i="79"/>
  <c r="U540" i="79"/>
  <c r="K541" i="79"/>
  <c r="T541" i="79"/>
  <c r="U541" i="79"/>
  <c r="K542" i="79"/>
  <c r="T542" i="79"/>
  <c r="U542" i="79"/>
  <c r="K543" i="79"/>
  <c r="T543" i="79"/>
  <c r="U543" i="79"/>
  <c r="K544" i="79"/>
  <c r="T544" i="79"/>
  <c r="U544" i="79"/>
  <c r="K545" i="79"/>
  <c r="T545" i="79"/>
  <c r="U545" i="79"/>
  <c r="K546" i="79"/>
  <c r="T546" i="79"/>
  <c r="U546" i="79"/>
  <c r="K547" i="79"/>
  <c r="T547" i="79"/>
  <c r="U547" i="79"/>
  <c r="K548" i="79"/>
  <c r="T548" i="79"/>
  <c r="U548" i="79"/>
  <c r="K549" i="79"/>
  <c r="T549" i="79"/>
  <c r="U549" i="79"/>
  <c r="K550" i="79"/>
  <c r="T550" i="79"/>
  <c r="U550" i="79"/>
  <c r="K551" i="79"/>
  <c r="T551" i="79"/>
  <c r="U551" i="79"/>
  <c r="K552" i="79"/>
  <c r="T552" i="79"/>
  <c r="U552" i="79"/>
  <c r="K553" i="79"/>
  <c r="T553" i="79"/>
  <c r="U553" i="79"/>
  <c r="K554" i="79"/>
  <c r="T554" i="79"/>
  <c r="U554" i="79"/>
  <c r="K555" i="79"/>
  <c r="T555" i="79"/>
  <c r="U555" i="79"/>
  <c r="K556" i="79"/>
  <c r="T556" i="79"/>
  <c r="U556" i="79"/>
  <c r="K557" i="79"/>
  <c r="T557" i="79"/>
  <c r="U557" i="79"/>
  <c r="K558" i="79"/>
  <c r="T558" i="79"/>
  <c r="U558" i="79"/>
  <c r="K559" i="79"/>
  <c r="T559" i="79"/>
  <c r="U559" i="79"/>
  <c r="K560" i="79"/>
  <c r="T560" i="79"/>
  <c r="U560" i="79"/>
  <c r="K561" i="79"/>
  <c r="T561" i="79"/>
  <c r="U561" i="79"/>
  <c r="K562" i="79"/>
  <c r="T562" i="79"/>
  <c r="U562" i="79"/>
  <c r="K563" i="79"/>
  <c r="T563" i="79"/>
  <c r="U563" i="79"/>
  <c r="K564" i="79"/>
  <c r="T564" i="79"/>
  <c r="U564" i="79"/>
  <c r="K565" i="79"/>
  <c r="T565" i="79"/>
  <c r="U565" i="79"/>
  <c r="K566" i="79"/>
  <c r="T566" i="79"/>
  <c r="U566" i="79"/>
  <c r="K567" i="79"/>
  <c r="T567" i="79"/>
  <c r="U567" i="79"/>
  <c r="K568" i="79"/>
  <c r="T568" i="79"/>
  <c r="U568" i="79"/>
  <c r="K569" i="79"/>
  <c r="T569" i="79"/>
  <c r="U569" i="79"/>
  <c r="K570" i="79"/>
  <c r="T570" i="79"/>
  <c r="U570" i="79"/>
  <c r="K571" i="79"/>
  <c r="T571" i="79"/>
  <c r="U571" i="79"/>
  <c r="K572" i="79"/>
  <c r="T572" i="79"/>
  <c r="U572" i="79"/>
  <c r="K573" i="79"/>
  <c r="T573" i="79"/>
  <c r="U573" i="79"/>
  <c r="K574" i="79"/>
  <c r="T574" i="79"/>
  <c r="U574" i="79"/>
  <c r="K575" i="79"/>
  <c r="T575" i="79"/>
  <c r="U575" i="79"/>
  <c r="K576" i="79"/>
  <c r="T576" i="79"/>
  <c r="U576" i="79"/>
  <c r="K577" i="79"/>
  <c r="T577" i="79"/>
  <c r="U577" i="79"/>
  <c r="K578" i="79"/>
  <c r="T578" i="79"/>
  <c r="U578" i="79"/>
  <c r="K579" i="79"/>
  <c r="T579" i="79"/>
  <c r="U579" i="79"/>
  <c r="K580" i="79"/>
  <c r="T580" i="79"/>
  <c r="U580" i="79"/>
  <c r="K581" i="79"/>
  <c r="T581" i="79"/>
  <c r="U581" i="79"/>
  <c r="K582" i="79"/>
  <c r="T582" i="79"/>
  <c r="U582" i="79"/>
  <c r="K583" i="79"/>
  <c r="T583" i="79"/>
  <c r="U583" i="79"/>
  <c r="K584" i="79"/>
  <c r="T584" i="79"/>
  <c r="U584" i="79"/>
  <c r="K585" i="79"/>
  <c r="T585" i="79"/>
  <c r="U585" i="79"/>
  <c r="K586" i="79"/>
  <c r="T586" i="79"/>
  <c r="U586" i="79"/>
  <c r="K587" i="79"/>
  <c r="T587" i="79"/>
  <c r="U587" i="79"/>
  <c r="K588" i="79"/>
  <c r="T588" i="79"/>
  <c r="U588" i="79"/>
  <c r="K589" i="79"/>
  <c r="T589" i="79"/>
  <c r="U589" i="79"/>
  <c r="K590" i="79"/>
  <c r="T590" i="79"/>
  <c r="U590" i="79"/>
  <c r="K591" i="79"/>
  <c r="T591" i="79"/>
  <c r="U591" i="79"/>
  <c r="K592" i="79"/>
  <c r="T592" i="79"/>
  <c r="U592" i="79"/>
  <c r="K593" i="79"/>
  <c r="T593" i="79"/>
  <c r="U593" i="79"/>
  <c r="K594" i="79"/>
  <c r="T594" i="79"/>
  <c r="U594" i="79"/>
  <c r="K595" i="79"/>
  <c r="T595" i="79"/>
  <c r="U595" i="79"/>
  <c r="K596" i="79"/>
  <c r="T596" i="79"/>
  <c r="U596" i="79"/>
  <c r="K597" i="79"/>
  <c r="T597" i="79"/>
  <c r="U597" i="79"/>
  <c r="K598" i="79"/>
  <c r="T598" i="79"/>
  <c r="U598" i="79"/>
  <c r="K599" i="79"/>
  <c r="T599" i="79"/>
  <c r="U599" i="79"/>
  <c r="K600" i="79"/>
  <c r="T600" i="79"/>
  <c r="U600" i="79"/>
  <c r="K601" i="79"/>
  <c r="T601" i="79"/>
  <c r="U601" i="79"/>
  <c r="K602" i="79"/>
  <c r="T602" i="79"/>
  <c r="U602" i="79"/>
  <c r="K603" i="79"/>
  <c r="T603" i="79"/>
  <c r="U603" i="79"/>
  <c r="K604" i="79"/>
  <c r="T604" i="79"/>
  <c r="U604" i="79"/>
  <c r="K605" i="79"/>
  <c r="T605" i="79"/>
  <c r="U605" i="79"/>
  <c r="K606" i="79"/>
  <c r="T606" i="79"/>
  <c r="U606" i="79"/>
  <c r="K607" i="79"/>
  <c r="T607" i="79"/>
  <c r="U607" i="79"/>
  <c r="K608" i="79"/>
  <c r="T608" i="79"/>
  <c r="U608" i="79"/>
  <c r="K609" i="79"/>
  <c r="T609" i="79"/>
  <c r="U609" i="79"/>
  <c r="K610" i="79"/>
  <c r="T610" i="79"/>
  <c r="U610" i="79"/>
  <c r="K611" i="79"/>
  <c r="T611" i="79"/>
  <c r="U611" i="79"/>
  <c r="K612" i="79"/>
  <c r="T612" i="79"/>
  <c r="U612" i="79"/>
  <c r="K613" i="79"/>
  <c r="T613" i="79"/>
  <c r="U613" i="79"/>
  <c r="K614" i="79"/>
  <c r="T614" i="79"/>
  <c r="U614" i="79"/>
  <c r="K615" i="79"/>
  <c r="T615" i="79"/>
  <c r="U615" i="79"/>
  <c r="K616" i="79"/>
  <c r="T616" i="79"/>
  <c r="U616" i="79"/>
  <c r="K617" i="79"/>
  <c r="T617" i="79"/>
  <c r="U617" i="79"/>
  <c r="K618" i="79"/>
  <c r="T618" i="79"/>
  <c r="U618" i="79"/>
  <c r="K619" i="79"/>
  <c r="T619" i="79"/>
  <c r="U619" i="79"/>
  <c r="K620" i="79"/>
  <c r="T620" i="79"/>
  <c r="U620" i="79"/>
  <c r="K621" i="79"/>
  <c r="T621" i="79"/>
  <c r="U621" i="79"/>
  <c r="K622" i="79"/>
  <c r="T622" i="79"/>
  <c r="U622" i="79"/>
  <c r="K623" i="79"/>
  <c r="T623" i="79"/>
  <c r="U623" i="79"/>
  <c r="K624" i="79"/>
  <c r="T624" i="79"/>
  <c r="U624" i="79"/>
  <c r="K625" i="79"/>
  <c r="T625" i="79"/>
  <c r="U625" i="79"/>
  <c r="K626" i="79"/>
  <c r="T626" i="79"/>
  <c r="U626" i="79"/>
  <c r="K627" i="79"/>
  <c r="T627" i="79"/>
  <c r="U627" i="79"/>
  <c r="T628" i="79"/>
  <c r="U628" i="79"/>
  <c r="T629" i="79"/>
  <c r="U629" i="79"/>
  <c r="T630" i="79"/>
  <c r="U630" i="79"/>
  <c r="T631" i="79"/>
  <c r="U631" i="79"/>
  <c r="T632" i="79"/>
  <c r="U632" i="79"/>
  <c r="T633" i="79"/>
  <c r="U633" i="79"/>
  <c r="T634" i="79"/>
  <c r="U634" i="79"/>
  <c r="T635" i="79"/>
  <c r="U635" i="79"/>
  <c r="T636" i="79"/>
  <c r="U636" i="79"/>
  <c r="T637" i="79"/>
  <c r="U637" i="79"/>
  <c r="T638" i="79"/>
  <c r="U638" i="79"/>
  <c r="T639" i="79"/>
  <c r="U639" i="79"/>
  <c r="T640" i="79"/>
  <c r="U640" i="79"/>
  <c r="T641" i="79"/>
  <c r="U641" i="79"/>
  <c r="T642" i="79"/>
  <c r="U642" i="79"/>
  <c r="T643" i="79"/>
  <c r="U643" i="79"/>
  <c r="T644" i="79"/>
  <c r="U644" i="79"/>
  <c r="T645" i="79"/>
  <c r="U645" i="79"/>
  <c r="T646" i="79"/>
  <c r="U646" i="79"/>
  <c r="T647" i="79"/>
  <c r="U647" i="79"/>
  <c r="T648" i="79"/>
  <c r="U648" i="79"/>
  <c r="T649" i="79"/>
  <c r="U649" i="79"/>
  <c r="T650" i="79"/>
  <c r="U650" i="79"/>
  <c r="T651" i="79"/>
  <c r="U651" i="79"/>
  <c r="T652" i="79"/>
  <c r="U652" i="79"/>
  <c r="T653" i="79"/>
  <c r="U653" i="79"/>
  <c r="T654" i="79"/>
  <c r="U654" i="79"/>
  <c r="T655" i="79"/>
  <c r="U655" i="79"/>
  <c r="T656" i="79"/>
  <c r="U656" i="79"/>
  <c r="T657" i="79"/>
  <c r="U657" i="79"/>
  <c r="T658" i="79"/>
  <c r="U658" i="79"/>
  <c r="T659" i="79"/>
  <c r="U659" i="79"/>
  <c r="T660" i="79"/>
  <c r="U660" i="79"/>
  <c r="T661" i="79"/>
  <c r="U661" i="79"/>
  <c r="T662" i="79"/>
  <c r="U662" i="79"/>
  <c r="T663" i="79"/>
  <c r="U663" i="79"/>
  <c r="T664" i="79"/>
  <c r="U664" i="79"/>
  <c r="T665" i="79"/>
  <c r="U665" i="79"/>
  <c r="T666" i="79"/>
  <c r="U666" i="79"/>
  <c r="T667" i="79"/>
  <c r="U667" i="79"/>
  <c r="T668" i="79"/>
  <c r="U668" i="79"/>
  <c r="T669" i="79"/>
  <c r="U669" i="79"/>
  <c r="T670" i="79"/>
  <c r="U670" i="79"/>
  <c r="T671" i="79"/>
  <c r="U671" i="79"/>
  <c r="T672" i="79"/>
  <c r="U672" i="79"/>
  <c r="T673" i="79"/>
  <c r="U673" i="79"/>
  <c r="T674" i="79"/>
  <c r="U674" i="79"/>
  <c r="T675" i="79"/>
  <c r="U675" i="79"/>
  <c r="T676" i="79"/>
  <c r="U676" i="79"/>
  <c r="T677" i="79"/>
  <c r="U677" i="79"/>
  <c r="T678" i="79"/>
  <c r="U678" i="79"/>
  <c r="T679" i="79"/>
  <c r="U679" i="79"/>
  <c r="T680" i="79"/>
  <c r="U680" i="79"/>
  <c r="T681" i="79"/>
  <c r="U681" i="79"/>
  <c r="T682" i="79"/>
  <c r="U682" i="79"/>
  <c r="T683" i="79"/>
  <c r="U683" i="79"/>
  <c r="T684" i="79"/>
  <c r="U684" i="79"/>
  <c r="T685" i="79"/>
  <c r="U685" i="79"/>
  <c r="T686" i="79"/>
  <c r="U686" i="79"/>
  <c r="T687" i="79"/>
  <c r="U687" i="79"/>
  <c r="T688" i="79"/>
  <c r="U688" i="79"/>
  <c r="T689" i="79"/>
  <c r="U689" i="79"/>
  <c r="T690" i="79"/>
  <c r="U690" i="79"/>
  <c r="T691" i="79"/>
  <c r="U691" i="79"/>
  <c r="T692" i="79"/>
  <c r="U692" i="79"/>
  <c r="T693" i="79"/>
  <c r="U693" i="79"/>
  <c r="T694" i="79"/>
  <c r="U694" i="79"/>
  <c r="T695" i="79"/>
  <c r="U695" i="79"/>
  <c r="T696" i="79"/>
  <c r="U696" i="79"/>
  <c r="T697" i="79"/>
  <c r="U697" i="79"/>
  <c r="T698" i="79"/>
  <c r="U698" i="79"/>
  <c r="T699" i="79"/>
  <c r="U699" i="79"/>
  <c r="T700" i="79"/>
  <c r="U700" i="79"/>
  <c r="T701" i="79"/>
  <c r="U701" i="79"/>
  <c r="T702" i="79"/>
  <c r="U702" i="79"/>
  <c r="T703" i="79"/>
  <c r="U703" i="79"/>
  <c r="T704" i="79"/>
  <c r="U704" i="79"/>
  <c r="T705" i="79"/>
  <c r="U705" i="79"/>
  <c r="T706" i="79"/>
  <c r="U706" i="79"/>
  <c r="T707" i="79"/>
  <c r="U707" i="79"/>
  <c r="T708" i="79"/>
  <c r="U708" i="79"/>
  <c r="T709" i="79"/>
  <c r="U709" i="79"/>
  <c r="T710" i="79"/>
  <c r="U710" i="79"/>
  <c r="T711" i="79"/>
  <c r="U711" i="79"/>
  <c r="T712" i="79"/>
  <c r="U712" i="79"/>
  <c r="T713" i="79"/>
  <c r="U713" i="79"/>
  <c r="T714" i="79"/>
  <c r="U714" i="79"/>
  <c r="T715" i="79"/>
  <c r="U715" i="79"/>
  <c r="T716" i="79"/>
  <c r="U716" i="79"/>
  <c r="T717" i="79"/>
  <c r="U717" i="79"/>
  <c r="T718" i="79"/>
  <c r="U718" i="79"/>
  <c r="T719" i="79"/>
  <c r="U719" i="79"/>
  <c r="T720" i="79"/>
  <c r="U720" i="79"/>
  <c r="T721" i="79"/>
  <c r="U721" i="79"/>
  <c r="T722" i="79"/>
  <c r="U722" i="79"/>
  <c r="T723" i="79"/>
  <c r="U723" i="79"/>
  <c r="T724" i="79"/>
  <c r="U724" i="79"/>
  <c r="T725" i="79"/>
  <c r="U725" i="79"/>
  <c r="T726" i="79"/>
  <c r="U726" i="79"/>
  <c r="T727" i="79"/>
  <c r="U727" i="79"/>
  <c r="T728" i="79"/>
  <c r="U728" i="79"/>
  <c r="T729" i="79"/>
  <c r="U729" i="79"/>
  <c r="T730" i="79"/>
  <c r="U730" i="79"/>
  <c r="T731" i="79"/>
  <c r="U731" i="79"/>
  <c r="T732" i="79"/>
  <c r="U732" i="79"/>
  <c r="T733" i="79"/>
  <c r="U733" i="79"/>
  <c r="T734" i="79"/>
  <c r="U734" i="79"/>
  <c r="T735" i="79"/>
  <c r="U735" i="79"/>
  <c r="T736" i="79"/>
  <c r="U736" i="79"/>
  <c r="T737" i="79"/>
  <c r="U737" i="79"/>
  <c r="T738" i="79"/>
  <c r="U738" i="79"/>
  <c r="T739" i="79"/>
  <c r="U739" i="79"/>
  <c r="T740" i="79"/>
  <c r="U740" i="79"/>
  <c r="T741" i="79"/>
  <c r="U741" i="79"/>
  <c r="T742" i="79"/>
  <c r="U742" i="79"/>
  <c r="T743" i="79"/>
  <c r="U743" i="79"/>
  <c r="T744" i="79"/>
  <c r="U744" i="79"/>
  <c r="T745" i="79"/>
  <c r="U745" i="79"/>
  <c r="T746" i="79"/>
  <c r="U746" i="79"/>
  <c r="T747" i="79"/>
  <c r="U747" i="79"/>
  <c r="T748" i="79"/>
  <c r="U748" i="79"/>
  <c r="T749" i="79"/>
  <c r="U749" i="79"/>
  <c r="T750" i="79"/>
  <c r="U750" i="79"/>
  <c r="T751" i="79"/>
  <c r="U751" i="79"/>
  <c r="T752" i="79"/>
  <c r="U752" i="79"/>
  <c r="T753" i="79"/>
  <c r="U753" i="79"/>
  <c r="T754" i="79"/>
  <c r="U754" i="79"/>
  <c r="T755" i="79"/>
  <c r="U755" i="79"/>
  <c r="T756" i="79"/>
  <c r="U756" i="79"/>
  <c r="T757" i="79"/>
  <c r="U757" i="79"/>
  <c r="T758" i="79"/>
  <c r="U758" i="79"/>
  <c r="T759" i="79"/>
  <c r="U759" i="79"/>
  <c r="T760" i="79"/>
  <c r="U760" i="79"/>
  <c r="T761" i="79"/>
  <c r="U761" i="79"/>
  <c r="T762" i="79"/>
  <c r="U762" i="79"/>
  <c r="T763" i="79"/>
  <c r="U763" i="79"/>
  <c r="T764" i="79"/>
  <c r="U764" i="79"/>
  <c r="T765" i="79"/>
  <c r="U765" i="79"/>
  <c r="T766" i="79"/>
  <c r="U766" i="79"/>
  <c r="T767" i="79"/>
  <c r="U767" i="79"/>
  <c r="T768" i="79"/>
  <c r="U768" i="79"/>
  <c r="T769" i="79"/>
  <c r="U769" i="79"/>
  <c r="T770" i="79"/>
  <c r="U770" i="79"/>
  <c r="T771" i="79"/>
  <c r="U771" i="79"/>
  <c r="T772" i="79"/>
  <c r="U772" i="79"/>
  <c r="T773" i="79"/>
  <c r="U773" i="79"/>
  <c r="T774" i="79"/>
  <c r="U774" i="79"/>
  <c r="T775" i="79"/>
  <c r="U775" i="79"/>
  <c r="T776" i="79"/>
  <c r="U776" i="79"/>
  <c r="T777" i="79"/>
  <c r="U777" i="79"/>
  <c r="T778" i="79"/>
  <c r="U778" i="79"/>
  <c r="T779" i="79"/>
  <c r="U779" i="79"/>
  <c r="T780" i="79"/>
  <c r="U780" i="79"/>
  <c r="T781" i="79"/>
  <c r="U781" i="79"/>
  <c r="T782" i="79"/>
  <c r="U782" i="79"/>
  <c r="T783" i="79"/>
  <c r="U783" i="79"/>
  <c r="T784" i="79"/>
  <c r="U784" i="79"/>
  <c r="T785" i="79"/>
  <c r="U785" i="79"/>
  <c r="T786" i="79"/>
  <c r="U786" i="79"/>
  <c r="T787" i="79"/>
  <c r="U787" i="79"/>
  <c r="T788" i="79"/>
  <c r="U788" i="79"/>
  <c r="T789" i="79"/>
  <c r="U789" i="79"/>
  <c r="T790" i="79"/>
  <c r="U790" i="79"/>
  <c r="T791" i="79"/>
  <c r="U791" i="79"/>
  <c r="T792" i="79"/>
  <c r="U792" i="79"/>
  <c r="T793" i="79"/>
  <c r="U793" i="79"/>
  <c r="T794" i="79"/>
  <c r="U794" i="79"/>
  <c r="T795" i="79"/>
  <c r="U795" i="79"/>
  <c r="T796" i="79"/>
  <c r="U796" i="79"/>
  <c r="T797" i="79"/>
  <c r="U797" i="79"/>
  <c r="T798" i="79"/>
  <c r="U798" i="79"/>
  <c r="T799" i="79"/>
  <c r="U799" i="79"/>
  <c r="T800" i="79"/>
  <c r="U800" i="79"/>
  <c r="T801" i="79"/>
  <c r="U801" i="79"/>
  <c r="T802" i="79"/>
  <c r="U802" i="79"/>
  <c r="T803" i="79"/>
  <c r="U803" i="79"/>
  <c r="T804" i="79"/>
  <c r="U804" i="79"/>
  <c r="T805" i="79"/>
  <c r="U805" i="79"/>
  <c r="T806" i="79"/>
  <c r="U806" i="79"/>
  <c r="T807" i="79"/>
  <c r="U807" i="79"/>
  <c r="T808" i="79"/>
  <c r="U808" i="79"/>
  <c r="T809" i="79"/>
  <c r="U809" i="79"/>
  <c r="T810" i="79"/>
  <c r="U810" i="79"/>
  <c r="T811" i="79"/>
  <c r="U811" i="79"/>
  <c r="T812" i="79"/>
  <c r="U812" i="79"/>
  <c r="T813" i="79"/>
  <c r="U813" i="79"/>
  <c r="T814" i="79"/>
  <c r="U814" i="79"/>
  <c r="T815" i="79"/>
  <c r="U815" i="79"/>
  <c r="T816" i="79"/>
  <c r="U816" i="79"/>
  <c r="T817" i="79"/>
  <c r="U817" i="79"/>
  <c r="T818" i="79"/>
  <c r="U818" i="79"/>
  <c r="T819" i="79"/>
  <c r="U819" i="79"/>
  <c r="T820" i="79"/>
  <c r="U820" i="79"/>
  <c r="T821" i="79"/>
  <c r="U821" i="79"/>
  <c r="T822" i="79"/>
  <c r="U822" i="79"/>
  <c r="T823" i="79"/>
  <c r="U823" i="79"/>
  <c r="T824" i="79"/>
  <c r="U824" i="79"/>
  <c r="T825" i="79"/>
  <c r="U825" i="79"/>
  <c r="T826" i="79"/>
  <c r="U826" i="79"/>
  <c r="T827" i="79"/>
  <c r="U827" i="79"/>
  <c r="T828" i="79"/>
  <c r="U828" i="79"/>
  <c r="T829" i="79"/>
  <c r="U829" i="79"/>
  <c r="T830" i="79"/>
  <c r="U830" i="79"/>
  <c r="T831" i="79"/>
  <c r="U831" i="79"/>
  <c r="T832" i="79"/>
  <c r="U832" i="79"/>
  <c r="T833" i="79"/>
  <c r="U833" i="79"/>
  <c r="T834" i="79"/>
  <c r="U834" i="79"/>
  <c r="T835" i="79"/>
  <c r="U835" i="79"/>
  <c r="T836" i="79"/>
  <c r="U836" i="79"/>
  <c r="T837" i="79"/>
  <c r="U837" i="79"/>
  <c r="T838" i="79"/>
  <c r="U838" i="79"/>
  <c r="T839" i="79"/>
  <c r="U839" i="79"/>
  <c r="T840" i="79"/>
  <c r="U840" i="79"/>
  <c r="T841" i="79"/>
  <c r="U841" i="79"/>
  <c r="T842" i="79"/>
  <c r="U842" i="79"/>
  <c r="T843" i="79"/>
  <c r="U843" i="79"/>
  <c r="T844" i="79"/>
  <c r="U844" i="79"/>
  <c r="T845" i="79"/>
  <c r="U845" i="79"/>
  <c r="T846" i="79"/>
  <c r="U846" i="79"/>
  <c r="T847" i="79"/>
  <c r="U847" i="79"/>
  <c r="T848" i="79"/>
  <c r="U848" i="79"/>
  <c r="T849" i="79"/>
  <c r="U849" i="79"/>
  <c r="T850" i="79"/>
  <c r="U850" i="79"/>
  <c r="T851" i="79"/>
  <c r="U851" i="79"/>
  <c r="T852" i="79"/>
  <c r="U852" i="79"/>
  <c r="T853" i="79"/>
  <c r="U853" i="79"/>
  <c r="T854" i="79"/>
  <c r="U854" i="79"/>
  <c r="T855" i="79"/>
  <c r="U855" i="79"/>
  <c r="T856" i="79"/>
  <c r="U856" i="79"/>
  <c r="T857" i="79"/>
  <c r="U857" i="79"/>
  <c r="T858" i="79"/>
  <c r="U858" i="79"/>
  <c r="T859" i="79"/>
  <c r="U859" i="79"/>
  <c r="T860" i="79"/>
  <c r="U860" i="79"/>
  <c r="T861" i="79"/>
  <c r="U861" i="79"/>
  <c r="T862" i="79"/>
  <c r="U862" i="79"/>
  <c r="T863" i="79"/>
  <c r="U863" i="79"/>
  <c r="T864" i="79"/>
  <c r="U864" i="79"/>
  <c r="T865" i="79"/>
  <c r="U865" i="79"/>
  <c r="T866" i="79"/>
  <c r="U866" i="79"/>
  <c r="T867" i="79"/>
  <c r="U867" i="79"/>
  <c r="T868" i="79"/>
  <c r="U868" i="79"/>
  <c r="T869" i="79"/>
  <c r="U869" i="79"/>
  <c r="T870" i="79"/>
  <c r="U870" i="79"/>
  <c r="T871" i="79"/>
  <c r="U871" i="79"/>
  <c r="T872" i="79"/>
  <c r="U872" i="79"/>
  <c r="T873" i="79"/>
  <c r="U873" i="79"/>
  <c r="T874" i="79"/>
  <c r="U874" i="79"/>
  <c r="T875" i="79"/>
  <c r="U875" i="79"/>
  <c r="T876" i="79"/>
  <c r="U876" i="79"/>
  <c r="T877" i="79"/>
  <c r="U877" i="79"/>
  <c r="T878" i="79"/>
  <c r="U878" i="79"/>
  <c r="T879" i="79"/>
  <c r="U879" i="79"/>
  <c r="T880" i="79"/>
  <c r="U880" i="79"/>
  <c r="T881" i="79"/>
  <c r="U881" i="79"/>
  <c r="T882" i="79"/>
  <c r="U882" i="79"/>
  <c r="T883" i="79"/>
  <c r="U883" i="79"/>
  <c r="T884" i="79"/>
  <c r="U884" i="79"/>
  <c r="T885" i="79"/>
  <c r="U885" i="79"/>
  <c r="T886" i="79"/>
  <c r="U886" i="79"/>
  <c r="T887" i="79"/>
  <c r="U887" i="79"/>
  <c r="T888" i="79"/>
  <c r="U888" i="79"/>
  <c r="T889" i="79"/>
  <c r="U889" i="79"/>
  <c r="T890" i="79"/>
  <c r="U890" i="79"/>
  <c r="T891" i="79"/>
  <c r="U891" i="79"/>
  <c r="T892" i="79"/>
  <c r="U892" i="79"/>
  <c r="T893" i="79"/>
  <c r="U893" i="79"/>
  <c r="T894" i="79"/>
  <c r="U894" i="79"/>
  <c r="T895" i="79"/>
  <c r="U895" i="79"/>
  <c r="T896" i="79"/>
  <c r="U896" i="79"/>
  <c r="T897" i="79"/>
  <c r="U897" i="79"/>
  <c r="T898" i="79"/>
  <c r="U898" i="79"/>
  <c r="T899" i="79"/>
  <c r="U899" i="79"/>
  <c r="T900" i="79"/>
  <c r="U900" i="79"/>
  <c r="T901" i="79"/>
  <c r="U901" i="79"/>
  <c r="T902" i="79"/>
  <c r="U902" i="79"/>
  <c r="T903" i="79"/>
  <c r="U903" i="79"/>
  <c r="T904" i="79"/>
  <c r="U904" i="79"/>
  <c r="T905" i="79"/>
  <c r="U905" i="79"/>
  <c r="T906" i="79"/>
  <c r="U906" i="79"/>
  <c r="T907" i="79"/>
  <c r="U907" i="79"/>
  <c r="T908" i="79"/>
  <c r="U908" i="79"/>
  <c r="T909" i="79"/>
  <c r="U909" i="79"/>
  <c r="T910" i="79"/>
  <c r="U910" i="79"/>
  <c r="T911" i="79"/>
  <c r="U911" i="79"/>
  <c r="T912" i="79"/>
  <c r="U912" i="79"/>
  <c r="T913" i="79"/>
  <c r="U913" i="79"/>
  <c r="T914" i="79"/>
  <c r="U914" i="79"/>
  <c r="T915" i="79"/>
  <c r="U915" i="79"/>
  <c r="T916" i="79"/>
  <c r="U916" i="79"/>
  <c r="T917" i="79"/>
  <c r="U917" i="79"/>
  <c r="T918" i="79"/>
  <c r="U918" i="79"/>
  <c r="T919" i="79"/>
  <c r="U919" i="79"/>
  <c r="T920" i="79"/>
  <c r="U920" i="79"/>
  <c r="T921" i="79"/>
  <c r="U921" i="79"/>
  <c r="T922" i="79"/>
  <c r="U922" i="79"/>
  <c r="T923" i="79"/>
  <c r="U923" i="79"/>
  <c r="T924" i="79"/>
  <c r="U924" i="79"/>
  <c r="T925" i="79"/>
  <c r="U925" i="79"/>
  <c r="K7" i="78"/>
  <c r="T7" i="78"/>
  <c r="U7" i="78"/>
  <c r="K8" i="78"/>
  <c r="T8" i="78"/>
  <c r="L428" i="40"/>
  <c r="U8" i="78"/>
  <c r="Q430" i="40"/>
  <c r="K9" i="78"/>
  <c r="T9" i="78"/>
  <c r="U9" i="78"/>
  <c r="K10" i="78"/>
  <c r="T10" i="78"/>
  <c r="U10" i="78"/>
  <c r="K11" i="78"/>
  <c r="T11" i="78"/>
  <c r="U11" i="78"/>
  <c r="K12" i="78"/>
  <c r="T12" i="78"/>
  <c r="U12" i="78"/>
  <c r="K13" i="78"/>
  <c r="T13" i="78"/>
  <c r="U13" i="78"/>
  <c r="K14" i="78"/>
  <c r="T14" i="78"/>
  <c r="U14" i="78"/>
  <c r="K15" i="78"/>
  <c r="T15" i="78"/>
  <c r="U15" i="78"/>
  <c r="K16" i="78"/>
  <c r="T16" i="78"/>
  <c r="U16" i="78"/>
  <c r="K17" i="78"/>
  <c r="T17" i="78"/>
  <c r="U17" i="78"/>
  <c r="K18" i="78"/>
  <c r="T18" i="78"/>
  <c r="U18" i="78"/>
  <c r="K19" i="78"/>
  <c r="T19" i="78"/>
  <c r="U19" i="78"/>
  <c r="K20" i="78"/>
  <c r="T20" i="78"/>
  <c r="U20" i="78"/>
  <c r="K21" i="78"/>
  <c r="T21" i="78"/>
  <c r="U21" i="78"/>
  <c r="K22" i="78"/>
  <c r="T22" i="78"/>
  <c r="U22" i="78"/>
  <c r="K23" i="78"/>
  <c r="T23" i="78"/>
  <c r="U23" i="78"/>
  <c r="K24" i="78"/>
  <c r="T24" i="78"/>
  <c r="U24" i="78"/>
  <c r="K25" i="78"/>
  <c r="T25" i="78"/>
  <c r="U25" i="78"/>
  <c r="K26" i="78"/>
  <c r="T26" i="78"/>
  <c r="U26" i="78"/>
  <c r="K27" i="78"/>
  <c r="T27" i="78"/>
  <c r="U27" i="78"/>
  <c r="K28" i="78"/>
  <c r="T28" i="78"/>
  <c r="U28" i="78"/>
  <c r="K29" i="78"/>
  <c r="T29" i="78"/>
  <c r="U29" i="78"/>
  <c r="K30" i="78"/>
  <c r="T30" i="78"/>
  <c r="U30" i="78"/>
  <c r="K31" i="78"/>
  <c r="T31" i="78"/>
  <c r="U31" i="78"/>
  <c r="K32" i="78"/>
  <c r="T32" i="78"/>
  <c r="U32" i="78"/>
  <c r="K33" i="78"/>
  <c r="T33" i="78"/>
  <c r="U33" i="78"/>
  <c r="K34" i="78"/>
  <c r="T34" i="78"/>
  <c r="U34" i="78"/>
  <c r="K35" i="78"/>
  <c r="T35" i="78"/>
  <c r="U35" i="78"/>
  <c r="K36" i="78"/>
  <c r="T36" i="78"/>
  <c r="U36" i="78"/>
  <c r="K37" i="78"/>
  <c r="T37" i="78"/>
  <c r="U37" i="78"/>
  <c r="K38" i="78"/>
  <c r="T38" i="78"/>
  <c r="U38" i="78"/>
  <c r="K39" i="78"/>
  <c r="T39" i="78"/>
  <c r="U39" i="78"/>
  <c r="K40" i="78"/>
  <c r="T40" i="78"/>
  <c r="U40" i="78"/>
  <c r="K41" i="78"/>
  <c r="T41" i="78"/>
  <c r="U41" i="78"/>
  <c r="K42" i="78"/>
  <c r="T42" i="78"/>
  <c r="U42" i="78"/>
  <c r="K43" i="78"/>
  <c r="T43" i="78"/>
  <c r="U43" i="78"/>
  <c r="K44" i="78"/>
  <c r="T44" i="78"/>
  <c r="U44" i="78"/>
  <c r="K45" i="78"/>
  <c r="T45" i="78"/>
  <c r="U45" i="78"/>
  <c r="K46" i="78"/>
  <c r="T46" i="78"/>
  <c r="U46" i="78"/>
  <c r="K47" i="78"/>
  <c r="T47" i="78"/>
  <c r="U47" i="78"/>
  <c r="K48" i="78"/>
  <c r="T48" i="78"/>
  <c r="U48" i="78"/>
  <c r="K49" i="78"/>
  <c r="T49" i="78"/>
  <c r="U49" i="78"/>
  <c r="K50" i="78"/>
  <c r="T50" i="78"/>
  <c r="U50" i="78"/>
  <c r="K51" i="78"/>
  <c r="T51" i="78"/>
  <c r="U51" i="78"/>
  <c r="K52" i="78"/>
  <c r="T52" i="78"/>
  <c r="U52" i="78"/>
  <c r="K53" i="78"/>
  <c r="T53" i="78"/>
  <c r="U53" i="78"/>
  <c r="K54" i="78"/>
  <c r="T54" i="78"/>
  <c r="U54" i="78"/>
  <c r="K55" i="78"/>
  <c r="T55" i="78"/>
  <c r="U55" i="78"/>
  <c r="K56" i="78"/>
  <c r="T56" i="78"/>
  <c r="U56" i="78"/>
  <c r="K57" i="78"/>
  <c r="T57" i="78"/>
  <c r="U57" i="78"/>
  <c r="K58" i="78"/>
  <c r="T58" i="78"/>
  <c r="U58" i="78"/>
  <c r="K59" i="78"/>
  <c r="T59" i="78"/>
  <c r="U59" i="78"/>
  <c r="K60" i="78"/>
  <c r="T60" i="78"/>
  <c r="U60" i="78"/>
  <c r="K61" i="78"/>
  <c r="T61" i="78"/>
  <c r="U61" i="78"/>
  <c r="K62" i="78"/>
  <c r="T62" i="78"/>
  <c r="U62" i="78"/>
  <c r="K63" i="78"/>
  <c r="T63" i="78"/>
  <c r="U63" i="78"/>
  <c r="K64" i="78"/>
  <c r="T64" i="78"/>
  <c r="U64" i="78"/>
  <c r="K65" i="78"/>
  <c r="T65" i="78"/>
  <c r="U65" i="78"/>
  <c r="K66" i="78"/>
  <c r="T66" i="78"/>
  <c r="U66" i="78"/>
  <c r="K67" i="78"/>
  <c r="T67" i="78"/>
  <c r="U67" i="78"/>
  <c r="K68" i="78"/>
  <c r="T68" i="78"/>
  <c r="U68" i="78"/>
  <c r="K69" i="78"/>
  <c r="T69" i="78"/>
  <c r="U69" i="78"/>
  <c r="K70" i="78"/>
  <c r="T70" i="78"/>
  <c r="U70" i="78"/>
  <c r="K71" i="78"/>
  <c r="T71" i="78"/>
  <c r="U71" i="78"/>
  <c r="K72" i="78"/>
  <c r="T72" i="78"/>
  <c r="U72" i="78"/>
  <c r="K73" i="78"/>
  <c r="T73" i="78"/>
  <c r="U73" i="78"/>
  <c r="K74" i="78"/>
  <c r="T74" i="78"/>
  <c r="U74" i="78"/>
  <c r="K75" i="78"/>
  <c r="T75" i="78"/>
  <c r="U75" i="78"/>
  <c r="K76" i="78"/>
  <c r="T76" i="78"/>
  <c r="U76" i="78"/>
  <c r="K77" i="78"/>
  <c r="T77" i="78"/>
  <c r="U77" i="78"/>
  <c r="K78" i="78"/>
  <c r="T78" i="78"/>
  <c r="U78" i="78"/>
  <c r="K79" i="78"/>
  <c r="T79" i="78"/>
  <c r="U79" i="78"/>
  <c r="K80" i="78"/>
  <c r="T80" i="78"/>
  <c r="U80" i="78"/>
  <c r="K81" i="78"/>
  <c r="T81" i="78"/>
  <c r="U81" i="78"/>
  <c r="K82" i="78"/>
  <c r="T82" i="78"/>
  <c r="U82" i="78"/>
  <c r="K83" i="78"/>
  <c r="T83" i="78"/>
  <c r="U83" i="78"/>
  <c r="K84" i="78"/>
  <c r="T84" i="78"/>
  <c r="U84" i="78"/>
  <c r="K85" i="78"/>
  <c r="T85" i="78"/>
  <c r="U85" i="78"/>
  <c r="K86" i="78"/>
  <c r="T86" i="78"/>
  <c r="U86" i="78"/>
  <c r="K87" i="78"/>
  <c r="T87" i="78"/>
  <c r="U87" i="78"/>
  <c r="K88" i="78"/>
  <c r="T88" i="78"/>
  <c r="U88" i="78"/>
  <c r="K89" i="78"/>
  <c r="T89" i="78"/>
  <c r="U89" i="78"/>
  <c r="K90" i="78"/>
  <c r="T90" i="78"/>
  <c r="U90" i="78"/>
  <c r="K91" i="78"/>
  <c r="T91" i="78"/>
  <c r="U91" i="78"/>
  <c r="K92" i="78"/>
  <c r="T92" i="78"/>
  <c r="U92" i="78"/>
  <c r="K93" i="78"/>
  <c r="T93" i="78"/>
  <c r="U93" i="78"/>
  <c r="K94" i="78"/>
  <c r="T94" i="78"/>
  <c r="U94" i="78"/>
  <c r="K95" i="78"/>
  <c r="T95" i="78"/>
  <c r="U95" i="78"/>
  <c r="K96" i="78"/>
  <c r="T96" i="78"/>
  <c r="U96" i="78"/>
  <c r="K97" i="78"/>
  <c r="T97" i="78"/>
  <c r="U97" i="78"/>
  <c r="K98" i="78"/>
  <c r="T98" i="78"/>
  <c r="U98" i="78"/>
  <c r="K99" i="78"/>
  <c r="T99" i="78"/>
  <c r="U99" i="78"/>
  <c r="K100" i="78"/>
  <c r="T100" i="78"/>
  <c r="U100" i="78"/>
  <c r="K101" i="78"/>
  <c r="T101" i="78"/>
  <c r="U101" i="78"/>
  <c r="K102" i="78"/>
  <c r="T102" i="78"/>
  <c r="U102" i="78"/>
  <c r="K103" i="78"/>
  <c r="T103" i="78"/>
  <c r="U103" i="78"/>
  <c r="K104" i="78"/>
  <c r="T104" i="78"/>
  <c r="U104" i="78"/>
  <c r="K105" i="78"/>
  <c r="T105" i="78"/>
  <c r="U105" i="78"/>
  <c r="K106" i="78"/>
  <c r="T106" i="78"/>
  <c r="U106" i="78"/>
  <c r="K107" i="78"/>
  <c r="T107" i="78"/>
  <c r="U107" i="78"/>
  <c r="K108" i="78"/>
  <c r="T108" i="78"/>
  <c r="U108" i="78"/>
  <c r="K109" i="78"/>
  <c r="T109" i="78"/>
  <c r="U109" i="78"/>
  <c r="K110" i="78"/>
  <c r="T110" i="78"/>
  <c r="U110" i="78"/>
  <c r="K111" i="78"/>
  <c r="T111" i="78"/>
  <c r="U111" i="78"/>
  <c r="K112" i="78"/>
  <c r="T112" i="78"/>
  <c r="U112" i="78"/>
  <c r="K113" i="78"/>
  <c r="T113" i="78"/>
  <c r="U113" i="78"/>
  <c r="K114" i="78"/>
  <c r="T114" i="78"/>
  <c r="U114" i="78"/>
  <c r="K115" i="78"/>
  <c r="T115" i="78"/>
  <c r="U115" i="78"/>
  <c r="K116" i="78"/>
  <c r="T116" i="78"/>
  <c r="U116" i="78"/>
  <c r="K117" i="78"/>
  <c r="T117" i="78"/>
  <c r="U117" i="78"/>
  <c r="K118" i="78"/>
  <c r="T118" i="78"/>
  <c r="U118" i="78"/>
  <c r="K119" i="78"/>
  <c r="T119" i="78"/>
  <c r="U119" i="78"/>
  <c r="K120" i="78"/>
  <c r="T120" i="78"/>
  <c r="U120" i="78"/>
  <c r="K121" i="78"/>
  <c r="T121" i="78"/>
  <c r="U121" i="78"/>
  <c r="K122" i="78"/>
  <c r="T122" i="78"/>
  <c r="U122" i="78"/>
  <c r="K123" i="78"/>
  <c r="T123" i="78"/>
  <c r="U123" i="78"/>
  <c r="K124" i="78"/>
  <c r="T124" i="78"/>
  <c r="U124" i="78"/>
  <c r="K125" i="78"/>
  <c r="T125" i="78"/>
  <c r="U125" i="78"/>
  <c r="K126" i="78"/>
  <c r="T126" i="78"/>
  <c r="U126" i="78"/>
  <c r="K127" i="78"/>
  <c r="T127" i="78"/>
  <c r="U127" i="78"/>
  <c r="K128" i="78"/>
  <c r="T128" i="78"/>
  <c r="U128" i="78"/>
  <c r="K129" i="78"/>
  <c r="T129" i="78"/>
  <c r="U129" i="78"/>
  <c r="K130" i="78"/>
  <c r="T130" i="78"/>
  <c r="U130" i="78"/>
  <c r="K131" i="78"/>
  <c r="T131" i="78"/>
  <c r="U131" i="78"/>
  <c r="K132" i="78"/>
  <c r="T132" i="78"/>
  <c r="U132" i="78"/>
  <c r="K133" i="78"/>
  <c r="T133" i="78"/>
  <c r="U133" i="78"/>
  <c r="K134" i="78"/>
  <c r="T134" i="78"/>
  <c r="U134" i="78"/>
  <c r="K135" i="78"/>
  <c r="T135" i="78"/>
  <c r="U135" i="78"/>
  <c r="K136" i="78"/>
  <c r="T136" i="78"/>
  <c r="U136" i="78"/>
  <c r="K137" i="78"/>
  <c r="T137" i="78"/>
  <c r="U137" i="78"/>
  <c r="K138" i="78"/>
  <c r="T138" i="78"/>
  <c r="U138" i="78"/>
  <c r="K139" i="78"/>
  <c r="T139" i="78"/>
  <c r="U139" i="78"/>
  <c r="K140" i="78"/>
  <c r="T140" i="78"/>
  <c r="U140" i="78"/>
  <c r="K141" i="78"/>
  <c r="T141" i="78"/>
  <c r="U141" i="78"/>
  <c r="K142" i="78"/>
  <c r="T142" i="78"/>
  <c r="U142" i="78"/>
  <c r="K143" i="78"/>
  <c r="T143" i="78"/>
  <c r="U143" i="78"/>
  <c r="K144" i="78"/>
  <c r="T144" i="78"/>
  <c r="U144" i="78"/>
  <c r="K145" i="78"/>
  <c r="T145" i="78"/>
  <c r="U145" i="78"/>
  <c r="K146" i="78"/>
  <c r="T146" i="78"/>
  <c r="U146" i="78"/>
  <c r="K147" i="78"/>
  <c r="T147" i="78"/>
  <c r="U147" i="78"/>
  <c r="K148" i="78"/>
  <c r="T148" i="78"/>
  <c r="U148" i="78"/>
  <c r="K149" i="78"/>
  <c r="T149" i="78"/>
  <c r="U149" i="78"/>
  <c r="K150" i="78"/>
  <c r="T150" i="78"/>
  <c r="U150" i="78"/>
  <c r="K151" i="78"/>
  <c r="T151" i="78"/>
  <c r="U151" i="78"/>
  <c r="K152" i="78"/>
  <c r="T152" i="78"/>
  <c r="U152" i="78"/>
  <c r="K153" i="78"/>
  <c r="T153" i="78"/>
  <c r="U153" i="78"/>
  <c r="K154" i="78"/>
  <c r="T154" i="78"/>
  <c r="U154" i="78"/>
  <c r="K155" i="78"/>
  <c r="T155" i="78"/>
  <c r="U155" i="78"/>
  <c r="K156" i="78"/>
  <c r="T156" i="78"/>
  <c r="U156" i="78"/>
  <c r="K157" i="78"/>
  <c r="T157" i="78"/>
  <c r="U157" i="78"/>
  <c r="K158" i="78"/>
  <c r="T158" i="78"/>
  <c r="U158" i="78"/>
  <c r="K159" i="78"/>
  <c r="T159" i="78"/>
  <c r="U159" i="78"/>
  <c r="K160" i="78"/>
  <c r="T160" i="78"/>
  <c r="U160" i="78"/>
  <c r="K161" i="78"/>
  <c r="T161" i="78"/>
  <c r="U161" i="78"/>
  <c r="K162" i="78"/>
  <c r="T162" i="78"/>
  <c r="U162" i="78"/>
  <c r="K163" i="78"/>
  <c r="T163" i="78"/>
  <c r="U163" i="78"/>
  <c r="K164" i="78"/>
  <c r="T164" i="78"/>
  <c r="U164" i="78"/>
  <c r="K165" i="78"/>
  <c r="T165" i="78"/>
  <c r="U165" i="78"/>
  <c r="K166" i="78"/>
  <c r="T166" i="78"/>
  <c r="U166" i="78"/>
  <c r="K167" i="78"/>
  <c r="T167" i="78"/>
  <c r="U167" i="78"/>
  <c r="K168" i="78"/>
  <c r="T168" i="78"/>
  <c r="U168" i="78"/>
  <c r="K169" i="78"/>
  <c r="T169" i="78"/>
  <c r="U169" i="78"/>
  <c r="K170" i="78"/>
  <c r="T170" i="78"/>
  <c r="U170" i="78"/>
  <c r="K171" i="78"/>
  <c r="T171" i="78"/>
  <c r="U171" i="78"/>
  <c r="K172" i="78"/>
  <c r="T172" i="78"/>
  <c r="U172" i="78"/>
  <c r="K173" i="78"/>
  <c r="T173" i="78"/>
  <c r="U173" i="78"/>
  <c r="K174" i="78"/>
  <c r="T174" i="78"/>
  <c r="U174" i="78"/>
  <c r="K175" i="78"/>
  <c r="T175" i="78"/>
  <c r="U175" i="78"/>
  <c r="K176" i="78"/>
  <c r="T176" i="78"/>
  <c r="U176" i="78"/>
  <c r="K177" i="78"/>
  <c r="T177" i="78"/>
  <c r="U177" i="78"/>
  <c r="K178" i="78"/>
  <c r="T178" i="78"/>
  <c r="U178" i="78"/>
  <c r="K179" i="78"/>
  <c r="T179" i="78"/>
  <c r="U179" i="78"/>
  <c r="K180" i="78"/>
  <c r="T180" i="78"/>
  <c r="U180" i="78"/>
  <c r="K181" i="78"/>
  <c r="T181" i="78"/>
  <c r="U181" i="78"/>
  <c r="K182" i="78"/>
  <c r="T182" i="78"/>
  <c r="U182" i="78"/>
  <c r="K183" i="78"/>
  <c r="T183" i="78"/>
  <c r="U183" i="78"/>
  <c r="K184" i="78"/>
  <c r="T184" i="78"/>
  <c r="U184" i="78"/>
  <c r="K185" i="78"/>
  <c r="T185" i="78"/>
  <c r="U185" i="78"/>
  <c r="K186" i="78"/>
  <c r="T186" i="78"/>
  <c r="U186" i="78"/>
  <c r="K187" i="78"/>
  <c r="T187" i="78"/>
  <c r="U187" i="78"/>
  <c r="K188" i="78"/>
  <c r="T188" i="78"/>
  <c r="U188" i="78"/>
  <c r="K189" i="78"/>
  <c r="T189" i="78"/>
  <c r="U189" i="78"/>
  <c r="K190" i="78"/>
  <c r="T190" i="78"/>
  <c r="U190" i="78"/>
  <c r="K191" i="78"/>
  <c r="T191" i="78"/>
  <c r="U191" i="78"/>
  <c r="K192" i="78"/>
  <c r="T192" i="78"/>
  <c r="U192" i="78"/>
  <c r="K193" i="78"/>
  <c r="T193" i="78"/>
  <c r="U193" i="78"/>
  <c r="K194" i="78"/>
  <c r="T194" i="78"/>
  <c r="U194" i="78"/>
  <c r="K195" i="78"/>
  <c r="T195" i="78"/>
  <c r="U195" i="78"/>
  <c r="K196" i="78"/>
  <c r="T196" i="78"/>
  <c r="U196" i="78"/>
  <c r="K197" i="78"/>
  <c r="T197" i="78"/>
  <c r="U197" i="78"/>
  <c r="K198" i="78"/>
  <c r="T198" i="78"/>
  <c r="U198" i="78"/>
  <c r="K199" i="78"/>
  <c r="T199" i="78"/>
  <c r="U199" i="78"/>
  <c r="K200" i="78"/>
  <c r="T200" i="78"/>
  <c r="U200" i="78"/>
  <c r="K201" i="78"/>
  <c r="T201" i="78"/>
  <c r="U201" i="78"/>
  <c r="K202" i="78"/>
  <c r="T202" i="78"/>
  <c r="U202" i="78"/>
  <c r="K203" i="78"/>
  <c r="T203" i="78"/>
  <c r="U203" i="78"/>
  <c r="K204" i="78"/>
  <c r="T204" i="78"/>
  <c r="U204" i="78"/>
  <c r="K205" i="78"/>
  <c r="T205" i="78"/>
  <c r="U205" i="78"/>
  <c r="K206" i="78"/>
  <c r="T206" i="78"/>
  <c r="U206" i="78"/>
  <c r="K207" i="78"/>
  <c r="T207" i="78"/>
  <c r="U207" i="78"/>
  <c r="K208" i="78"/>
  <c r="T208" i="78"/>
  <c r="U208" i="78"/>
  <c r="K209" i="78"/>
  <c r="T209" i="78"/>
  <c r="U209" i="78"/>
  <c r="K210" i="78"/>
  <c r="T210" i="78"/>
  <c r="U210" i="78"/>
  <c r="K211" i="78"/>
  <c r="T211" i="78"/>
  <c r="U211" i="78"/>
  <c r="K212" i="78"/>
  <c r="T212" i="78"/>
  <c r="U212" i="78"/>
  <c r="K213" i="78"/>
  <c r="T213" i="78"/>
  <c r="U213" i="78"/>
  <c r="K214" i="78"/>
  <c r="T214" i="78"/>
  <c r="U214" i="78"/>
  <c r="K215" i="78"/>
  <c r="T215" i="78"/>
  <c r="U215" i="78"/>
  <c r="K216" i="78"/>
  <c r="T216" i="78"/>
  <c r="U216" i="78"/>
  <c r="K217" i="78"/>
  <c r="T217" i="78"/>
  <c r="U217" i="78"/>
  <c r="K218" i="78"/>
  <c r="T218" i="78"/>
  <c r="U218" i="78"/>
  <c r="K219" i="78"/>
  <c r="T219" i="78"/>
  <c r="U219" i="78"/>
  <c r="K220" i="78"/>
  <c r="T220" i="78"/>
  <c r="U220" i="78"/>
  <c r="K221" i="78"/>
  <c r="T221" i="78"/>
  <c r="U221" i="78"/>
  <c r="K222" i="78"/>
  <c r="T222" i="78"/>
  <c r="U222" i="78"/>
  <c r="K223" i="78"/>
  <c r="T223" i="78"/>
  <c r="U223" i="78"/>
  <c r="K224" i="78"/>
  <c r="T224" i="78"/>
  <c r="U224" i="78"/>
  <c r="K225" i="78"/>
  <c r="T225" i="78"/>
  <c r="U225" i="78"/>
  <c r="K226" i="78"/>
  <c r="T226" i="78"/>
  <c r="U226" i="78"/>
  <c r="K227" i="78"/>
  <c r="T227" i="78"/>
  <c r="U227" i="78"/>
  <c r="K228" i="78"/>
  <c r="T228" i="78"/>
  <c r="U228" i="78"/>
  <c r="K229" i="78"/>
  <c r="T229" i="78"/>
  <c r="U229" i="78"/>
  <c r="K230" i="78"/>
  <c r="T230" i="78"/>
  <c r="U230" i="78"/>
  <c r="K231" i="78"/>
  <c r="T231" i="78"/>
  <c r="U231" i="78"/>
  <c r="K232" i="78"/>
  <c r="T232" i="78"/>
  <c r="U232" i="78"/>
  <c r="K233" i="78"/>
  <c r="T233" i="78"/>
  <c r="U233" i="78"/>
  <c r="K234" i="78"/>
  <c r="T234" i="78"/>
  <c r="U234" i="78"/>
  <c r="K235" i="78"/>
  <c r="T235" i="78"/>
  <c r="U235" i="78"/>
  <c r="K236" i="78"/>
  <c r="T236" i="78"/>
  <c r="U236" i="78"/>
  <c r="K237" i="78"/>
  <c r="T237" i="78"/>
  <c r="U237" i="78"/>
  <c r="K238" i="78"/>
  <c r="T238" i="78"/>
  <c r="U238" i="78"/>
  <c r="K239" i="78"/>
  <c r="T239" i="78"/>
  <c r="U239" i="78"/>
  <c r="K240" i="78"/>
  <c r="T240" i="78"/>
  <c r="U240" i="78"/>
  <c r="K241" i="78"/>
  <c r="T241" i="78"/>
  <c r="U241" i="78"/>
  <c r="K242" i="78"/>
  <c r="T242" i="78"/>
  <c r="U242" i="78"/>
  <c r="K243" i="78"/>
  <c r="T243" i="78"/>
  <c r="U243" i="78"/>
  <c r="K244" i="78"/>
  <c r="T244" i="78"/>
  <c r="U244" i="78"/>
  <c r="K245" i="78"/>
  <c r="T245" i="78"/>
  <c r="U245" i="78"/>
  <c r="K246" i="78"/>
  <c r="T246" i="78"/>
  <c r="U246" i="78"/>
  <c r="K247" i="78"/>
  <c r="T247" i="78"/>
  <c r="U247" i="78"/>
  <c r="K248" i="78"/>
  <c r="T248" i="78"/>
  <c r="U248" i="78"/>
  <c r="K249" i="78"/>
  <c r="T249" i="78"/>
  <c r="U249" i="78"/>
  <c r="K250" i="78"/>
  <c r="T250" i="78"/>
  <c r="U250" i="78"/>
  <c r="K251" i="78"/>
  <c r="T251" i="78"/>
  <c r="U251" i="78"/>
  <c r="K252" i="78"/>
  <c r="T252" i="78"/>
  <c r="U252" i="78"/>
  <c r="K253" i="78"/>
  <c r="T253" i="78"/>
  <c r="U253" i="78"/>
  <c r="K254" i="78"/>
  <c r="T254" i="78"/>
  <c r="U254" i="78"/>
  <c r="K255" i="78"/>
  <c r="T255" i="78"/>
  <c r="U255" i="78"/>
  <c r="K256" i="78"/>
  <c r="T256" i="78"/>
  <c r="U256" i="78"/>
  <c r="K257" i="78"/>
  <c r="T257" i="78"/>
  <c r="U257" i="78"/>
  <c r="K258" i="78"/>
  <c r="T258" i="78"/>
  <c r="U258" i="78"/>
  <c r="K259" i="78"/>
  <c r="T259" i="78"/>
  <c r="U259" i="78"/>
  <c r="K260" i="78"/>
  <c r="T260" i="78"/>
  <c r="U260" i="78"/>
  <c r="K261" i="78"/>
  <c r="T261" i="78"/>
  <c r="U261" i="78"/>
  <c r="K262" i="78"/>
  <c r="T262" i="78"/>
  <c r="U262" i="78"/>
  <c r="K263" i="78"/>
  <c r="T263" i="78"/>
  <c r="U263" i="78"/>
  <c r="K264" i="78"/>
  <c r="T264" i="78"/>
  <c r="U264" i="78"/>
  <c r="K265" i="78"/>
  <c r="T265" i="78"/>
  <c r="U265" i="78"/>
  <c r="K266" i="78"/>
  <c r="T266" i="78"/>
  <c r="U266" i="78"/>
  <c r="K267" i="78"/>
  <c r="T267" i="78"/>
  <c r="U267" i="78"/>
  <c r="K268" i="78"/>
  <c r="T268" i="78"/>
  <c r="U268" i="78"/>
  <c r="K269" i="78"/>
  <c r="T269" i="78"/>
  <c r="U269" i="78"/>
  <c r="K270" i="78"/>
  <c r="T270" i="78"/>
  <c r="U270" i="78"/>
  <c r="K271" i="78"/>
  <c r="T271" i="78"/>
  <c r="U271" i="78"/>
  <c r="K272" i="78"/>
  <c r="T272" i="78"/>
  <c r="U272" i="78"/>
  <c r="K273" i="78"/>
  <c r="T273" i="78"/>
  <c r="U273" i="78"/>
  <c r="K274" i="78"/>
  <c r="T274" i="78"/>
  <c r="U274" i="78"/>
  <c r="K275" i="78"/>
  <c r="T275" i="78"/>
  <c r="U275" i="78"/>
  <c r="K276" i="78"/>
  <c r="T276" i="78"/>
  <c r="U276" i="78"/>
  <c r="K277" i="78"/>
  <c r="T277" i="78"/>
  <c r="U277" i="78"/>
  <c r="K278" i="78"/>
  <c r="T278" i="78"/>
  <c r="U278" i="78"/>
  <c r="K279" i="78"/>
  <c r="T279" i="78"/>
  <c r="U279" i="78"/>
  <c r="K280" i="78"/>
  <c r="T280" i="78"/>
  <c r="U280" i="78"/>
  <c r="K281" i="78"/>
  <c r="T281" i="78"/>
  <c r="U281" i="78"/>
  <c r="K282" i="78"/>
  <c r="T282" i="78"/>
  <c r="U282" i="78"/>
  <c r="K283" i="78"/>
  <c r="T283" i="78"/>
  <c r="U283" i="78"/>
  <c r="K284" i="78"/>
  <c r="T284" i="78"/>
  <c r="U284" i="78"/>
  <c r="K285" i="78"/>
  <c r="T285" i="78"/>
  <c r="U285" i="78"/>
  <c r="K286" i="78"/>
  <c r="T286" i="78"/>
  <c r="U286" i="78"/>
  <c r="K287" i="78"/>
  <c r="T287" i="78"/>
  <c r="U287" i="78"/>
  <c r="K288" i="78"/>
  <c r="T288" i="78"/>
  <c r="U288" i="78"/>
  <c r="K289" i="78"/>
  <c r="T289" i="78"/>
  <c r="U289" i="78"/>
  <c r="K290" i="78"/>
  <c r="T290" i="78"/>
  <c r="U290" i="78"/>
  <c r="K291" i="78"/>
  <c r="T291" i="78"/>
  <c r="U291" i="78"/>
  <c r="K292" i="78"/>
  <c r="T292" i="78"/>
  <c r="U292" i="78"/>
  <c r="K293" i="78"/>
  <c r="T293" i="78"/>
  <c r="U293" i="78"/>
  <c r="K294" i="78"/>
  <c r="T294" i="78"/>
  <c r="U294" i="78"/>
  <c r="K295" i="78"/>
  <c r="T295" i="78"/>
  <c r="U295" i="78"/>
  <c r="K296" i="78"/>
  <c r="T296" i="78"/>
  <c r="U296" i="78"/>
  <c r="K297" i="78"/>
  <c r="T297" i="78"/>
  <c r="U297" i="78"/>
  <c r="K298" i="78"/>
  <c r="T298" i="78"/>
  <c r="U298" i="78"/>
  <c r="K299" i="78"/>
  <c r="T299" i="78"/>
  <c r="U299" i="78"/>
  <c r="K300" i="78"/>
  <c r="T300" i="78"/>
  <c r="U300" i="78"/>
  <c r="K301" i="78"/>
  <c r="T301" i="78"/>
  <c r="U301" i="78"/>
  <c r="K302" i="78"/>
  <c r="T302" i="78"/>
  <c r="U302" i="78"/>
  <c r="K303" i="78"/>
  <c r="T303" i="78"/>
  <c r="U303" i="78"/>
  <c r="K304" i="78"/>
  <c r="T304" i="78"/>
  <c r="U304" i="78"/>
  <c r="K305" i="78"/>
  <c r="T305" i="78"/>
  <c r="U305" i="78"/>
  <c r="K306" i="78"/>
  <c r="T306" i="78"/>
  <c r="U306" i="78"/>
  <c r="K307" i="78"/>
  <c r="T307" i="78"/>
  <c r="U307" i="78"/>
  <c r="K308" i="78"/>
  <c r="T308" i="78"/>
  <c r="U308" i="78"/>
  <c r="K309" i="78"/>
  <c r="T309" i="78"/>
  <c r="U309" i="78"/>
  <c r="K310" i="78"/>
  <c r="T310" i="78"/>
  <c r="U310" i="78"/>
  <c r="K311" i="78"/>
  <c r="T311" i="78"/>
  <c r="U311" i="78"/>
  <c r="K312" i="78"/>
  <c r="T312" i="78"/>
  <c r="U312" i="78"/>
  <c r="K313" i="78"/>
  <c r="T313" i="78"/>
  <c r="U313" i="78"/>
  <c r="K314" i="78"/>
  <c r="T314" i="78"/>
  <c r="U314" i="78"/>
  <c r="K315" i="78"/>
  <c r="T315" i="78"/>
  <c r="U315" i="78"/>
  <c r="K316" i="78"/>
  <c r="T316" i="78"/>
  <c r="U316" i="78"/>
  <c r="K317" i="78"/>
  <c r="T317" i="78"/>
  <c r="U317" i="78"/>
  <c r="K318" i="78"/>
  <c r="T318" i="78"/>
  <c r="U318" i="78"/>
  <c r="K319" i="78"/>
  <c r="T319" i="78"/>
  <c r="U319" i="78"/>
  <c r="K320" i="78"/>
  <c r="T320" i="78"/>
  <c r="U320" i="78"/>
  <c r="K321" i="78"/>
  <c r="T321" i="78"/>
  <c r="U321" i="78"/>
  <c r="K322" i="78"/>
  <c r="T322" i="78"/>
  <c r="U322" i="78"/>
  <c r="K323" i="78"/>
  <c r="T323" i="78"/>
  <c r="U323" i="78"/>
  <c r="K324" i="78"/>
  <c r="T324" i="78"/>
  <c r="U324" i="78"/>
  <c r="K325" i="78"/>
  <c r="T325" i="78"/>
  <c r="U325" i="78"/>
  <c r="K326" i="78"/>
  <c r="T326" i="78"/>
  <c r="U326" i="78"/>
  <c r="K327" i="78"/>
  <c r="T327" i="78"/>
  <c r="U327" i="78"/>
  <c r="K328" i="78"/>
  <c r="T328" i="78"/>
  <c r="U328" i="78"/>
  <c r="K329" i="78"/>
  <c r="T329" i="78"/>
  <c r="U329" i="78"/>
  <c r="K330" i="78"/>
  <c r="T330" i="78"/>
  <c r="U330" i="78"/>
  <c r="K331" i="78"/>
  <c r="T331" i="78"/>
  <c r="U331" i="78"/>
  <c r="K332" i="78"/>
  <c r="T332" i="78"/>
  <c r="U332" i="78"/>
  <c r="K333" i="78"/>
  <c r="T333" i="78"/>
  <c r="U333" i="78"/>
  <c r="K334" i="78"/>
  <c r="T334" i="78"/>
  <c r="U334" i="78"/>
  <c r="K335" i="78"/>
  <c r="T335" i="78"/>
  <c r="U335" i="78"/>
  <c r="K336" i="78"/>
  <c r="T336" i="78"/>
  <c r="U336" i="78"/>
  <c r="K337" i="78"/>
  <c r="T337" i="78"/>
  <c r="U337" i="78"/>
  <c r="K338" i="78"/>
  <c r="T338" i="78"/>
  <c r="U338" i="78"/>
  <c r="K339" i="78"/>
  <c r="T339" i="78"/>
  <c r="U339" i="78"/>
  <c r="K340" i="78"/>
  <c r="T340" i="78"/>
  <c r="U340" i="78"/>
  <c r="K341" i="78"/>
  <c r="T341" i="78"/>
  <c r="U341" i="78"/>
  <c r="K342" i="78"/>
  <c r="T342" i="78"/>
  <c r="U342" i="78"/>
  <c r="K343" i="78"/>
  <c r="T343" i="78"/>
  <c r="U343" i="78"/>
  <c r="K344" i="78"/>
  <c r="T344" i="78"/>
  <c r="U344" i="78"/>
  <c r="K345" i="78"/>
  <c r="T345" i="78"/>
  <c r="U345" i="78"/>
  <c r="K346" i="78"/>
  <c r="T346" i="78"/>
  <c r="U346" i="78"/>
  <c r="K347" i="78"/>
  <c r="T347" i="78"/>
  <c r="U347" i="78"/>
  <c r="K348" i="78"/>
  <c r="T348" i="78"/>
  <c r="U348" i="78"/>
  <c r="K349" i="78"/>
  <c r="T349" i="78"/>
  <c r="U349" i="78"/>
  <c r="K350" i="78"/>
  <c r="T350" i="78"/>
  <c r="U350" i="78"/>
  <c r="K351" i="78"/>
  <c r="T351" i="78"/>
  <c r="U351" i="78"/>
  <c r="K352" i="78"/>
  <c r="T352" i="78"/>
  <c r="U352" i="78"/>
  <c r="K353" i="78"/>
  <c r="T353" i="78"/>
  <c r="U353" i="78"/>
  <c r="K354" i="78"/>
  <c r="T354" i="78"/>
  <c r="U354" i="78"/>
  <c r="K355" i="78"/>
  <c r="T355" i="78"/>
  <c r="U355" i="78"/>
  <c r="K356" i="78"/>
  <c r="T356" i="78"/>
  <c r="U356" i="78"/>
  <c r="K357" i="78"/>
  <c r="T357" i="78"/>
  <c r="U357" i="78"/>
  <c r="K358" i="78"/>
  <c r="T358" i="78"/>
  <c r="U358" i="78"/>
  <c r="K359" i="78"/>
  <c r="T359" i="78"/>
  <c r="U359" i="78"/>
  <c r="K360" i="78"/>
  <c r="T360" i="78"/>
  <c r="U360" i="78"/>
  <c r="K361" i="78"/>
  <c r="T361" i="78"/>
  <c r="U361" i="78"/>
  <c r="K362" i="78"/>
  <c r="T362" i="78"/>
  <c r="U362" i="78"/>
  <c r="K363" i="78"/>
  <c r="T363" i="78"/>
  <c r="U363" i="78"/>
  <c r="K364" i="78"/>
  <c r="T364" i="78"/>
  <c r="U364" i="78"/>
  <c r="K365" i="78"/>
  <c r="T365" i="78"/>
  <c r="U365" i="78"/>
  <c r="K366" i="78"/>
  <c r="T366" i="78"/>
  <c r="U366" i="78"/>
  <c r="K367" i="78"/>
  <c r="T367" i="78"/>
  <c r="U367" i="78"/>
  <c r="K368" i="78"/>
  <c r="T368" i="78"/>
  <c r="U368" i="78"/>
  <c r="K369" i="78"/>
  <c r="T369" i="78"/>
  <c r="U369" i="78"/>
  <c r="K370" i="78"/>
  <c r="T370" i="78"/>
  <c r="U370" i="78"/>
  <c r="K371" i="78"/>
  <c r="T371" i="78"/>
  <c r="U371" i="78"/>
  <c r="K372" i="78"/>
  <c r="T372" i="78"/>
  <c r="U372" i="78"/>
  <c r="K373" i="78"/>
  <c r="T373" i="78"/>
  <c r="U373" i="78"/>
  <c r="K374" i="78"/>
  <c r="T374" i="78"/>
  <c r="U374" i="78"/>
  <c r="K375" i="78"/>
  <c r="T375" i="78"/>
  <c r="U375" i="78"/>
  <c r="K376" i="78"/>
  <c r="T376" i="78"/>
  <c r="U376" i="78"/>
  <c r="K377" i="78"/>
  <c r="T377" i="78"/>
  <c r="U377" i="78"/>
  <c r="K378" i="78"/>
  <c r="T378" i="78"/>
  <c r="U378" i="78"/>
  <c r="K379" i="78"/>
  <c r="T379" i="78"/>
  <c r="U379" i="78"/>
  <c r="K380" i="78"/>
  <c r="T380" i="78"/>
  <c r="U380" i="78"/>
  <c r="K381" i="78"/>
  <c r="T381" i="78"/>
  <c r="U381" i="78"/>
  <c r="K382" i="78"/>
  <c r="T382" i="78"/>
  <c r="U382" i="78"/>
  <c r="K383" i="78"/>
  <c r="T383" i="78"/>
  <c r="U383" i="78"/>
  <c r="K384" i="78"/>
  <c r="T384" i="78"/>
  <c r="U384" i="78"/>
  <c r="K385" i="78"/>
  <c r="T385" i="78"/>
  <c r="U385" i="78"/>
  <c r="K386" i="78"/>
  <c r="T386" i="78"/>
  <c r="U386" i="78"/>
  <c r="K387" i="78"/>
  <c r="T387" i="78"/>
  <c r="U387" i="78"/>
  <c r="K388" i="78"/>
  <c r="T388" i="78"/>
  <c r="U388" i="78"/>
  <c r="K389" i="78"/>
  <c r="T389" i="78"/>
  <c r="U389" i="78"/>
  <c r="K390" i="78"/>
  <c r="T390" i="78"/>
  <c r="U390" i="78"/>
  <c r="K391" i="78"/>
  <c r="T391" i="78"/>
  <c r="U391" i="78"/>
  <c r="K392" i="78"/>
  <c r="T392" i="78"/>
  <c r="U392" i="78"/>
  <c r="K393" i="78"/>
  <c r="T393" i="78"/>
  <c r="U393" i="78"/>
  <c r="K394" i="78"/>
  <c r="T394" i="78"/>
  <c r="U394" i="78"/>
  <c r="K395" i="78"/>
  <c r="T395" i="78"/>
  <c r="U395" i="78"/>
  <c r="K396" i="78"/>
  <c r="T396" i="78"/>
  <c r="U396" i="78"/>
  <c r="K397" i="78"/>
  <c r="T397" i="78"/>
  <c r="U397" i="78"/>
  <c r="K398" i="78"/>
  <c r="T398" i="78"/>
  <c r="U398" i="78"/>
  <c r="K399" i="78"/>
  <c r="T399" i="78"/>
  <c r="U399" i="78"/>
  <c r="K400" i="78"/>
  <c r="T400" i="78"/>
  <c r="U400" i="78"/>
  <c r="K401" i="78"/>
  <c r="T401" i="78"/>
  <c r="U401" i="78"/>
  <c r="K402" i="78"/>
  <c r="T402" i="78"/>
  <c r="U402" i="78"/>
  <c r="K403" i="78"/>
  <c r="T403" i="78"/>
  <c r="U403" i="78"/>
  <c r="K404" i="78"/>
  <c r="T404" i="78"/>
  <c r="U404" i="78"/>
  <c r="K405" i="78"/>
  <c r="T405" i="78"/>
  <c r="U405" i="78"/>
  <c r="K406" i="78"/>
  <c r="T406" i="78"/>
  <c r="U406" i="78"/>
  <c r="K407" i="78"/>
  <c r="T407" i="78"/>
  <c r="U407" i="78"/>
  <c r="K408" i="78"/>
  <c r="T408" i="78"/>
  <c r="U408" i="78"/>
  <c r="K409" i="78"/>
  <c r="T409" i="78"/>
  <c r="U409" i="78"/>
  <c r="K410" i="78"/>
  <c r="T410" i="78"/>
  <c r="U410" i="78"/>
  <c r="K411" i="78"/>
  <c r="T411" i="78"/>
  <c r="U411" i="78"/>
  <c r="K412" i="78"/>
  <c r="T412" i="78"/>
  <c r="U412" i="78"/>
  <c r="K413" i="78"/>
  <c r="T413" i="78"/>
  <c r="U413" i="78"/>
  <c r="K414" i="78"/>
  <c r="T414" i="78"/>
  <c r="U414" i="78"/>
  <c r="K415" i="78"/>
  <c r="T415" i="78"/>
  <c r="U415" i="78"/>
  <c r="K416" i="78"/>
  <c r="T416" i="78"/>
  <c r="U416" i="78"/>
  <c r="K417" i="78"/>
  <c r="T417" i="78"/>
  <c r="U417" i="78"/>
  <c r="K418" i="78"/>
  <c r="T418" i="78"/>
  <c r="U418" i="78"/>
  <c r="K419" i="78"/>
  <c r="T419" i="78"/>
  <c r="U419" i="78"/>
  <c r="K420" i="78"/>
  <c r="T420" i="78"/>
  <c r="U420" i="78"/>
  <c r="K421" i="78"/>
  <c r="T421" i="78"/>
  <c r="U421" i="78"/>
  <c r="K422" i="78"/>
  <c r="T422" i="78"/>
  <c r="U422" i="78"/>
  <c r="K423" i="78"/>
  <c r="T423" i="78"/>
  <c r="U423" i="78"/>
  <c r="K424" i="78"/>
  <c r="T424" i="78"/>
  <c r="U424" i="78"/>
  <c r="K425" i="78"/>
  <c r="T425" i="78"/>
  <c r="U425" i="78"/>
  <c r="K426" i="78"/>
  <c r="T426" i="78"/>
  <c r="U426" i="78"/>
  <c r="K427" i="78"/>
  <c r="T427" i="78"/>
  <c r="U427" i="78"/>
  <c r="K428" i="78"/>
  <c r="T428" i="78"/>
  <c r="U428" i="78"/>
  <c r="K429" i="78"/>
  <c r="T429" i="78"/>
  <c r="U429" i="78"/>
  <c r="K430" i="78"/>
  <c r="T430" i="78"/>
  <c r="U430" i="78"/>
  <c r="K431" i="78"/>
  <c r="T431" i="78"/>
  <c r="U431" i="78"/>
  <c r="K432" i="78"/>
  <c r="T432" i="78"/>
  <c r="U432" i="78"/>
  <c r="K433" i="78"/>
  <c r="T433" i="78"/>
  <c r="U433" i="78"/>
  <c r="K434" i="78"/>
  <c r="T434" i="78"/>
  <c r="U434" i="78"/>
  <c r="K435" i="78"/>
  <c r="T435" i="78"/>
  <c r="U435" i="78"/>
  <c r="K436" i="78"/>
  <c r="T436" i="78"/>
  <c r="U436" i="78"/>
  <c r="K437" i="78"/>
  <c r="T437" i="78"/>
  <c r="U437" i="78"/>
  <c r="K438" i="78"/>
  <c r="T438" i="78"/>
  <c r="U438" i="78"/>
  <c r="K439" i="78"/>
  <c r="T439" i="78"/>
  <c r="U439" i="78"/>
  <c r="K440" i="78"/>
  <c r="T440" i="78"/>
  <c r="U440" i="78"/>
  <c r="K441" i="78"/>
  <c r="T441" i="78"/>
  <c r="U441" i="78"/>
  <c r="K442" i="78"/>
  <c r="T442" i="78"/>
  <c r="U442" i="78"/>
  <c r="K443" i="78"/>
  <c r="T443" i="78"/>
  <c r="U443" i="78"/>
  <c r="K444" i="78"/>
  <c r="T444" i="78"/>
  <c r="U444" i="78"/>
  <c r="K445" i="78"/>
  <c r="T445" i="78"/>
  <c r="U445" i="78"/>
  <c r="K446" i="78"/>
  <c r="T446" i="78"/>
  <c r="U446" i="78"/>
  <c r="K447" i="78"/>
  <c r="T447" i="78"/>
  <c r="U447" i="78"/>
  <c r="K448" i="78"/>
  <c r="T448" i="78"/>
  <c r="U448" i="78"/>
  <c r="K449" i="78"/>
  <c r="T449" i="78"/>
  <c r="U449" i="78"/>
  <c r="K450" i="78"/>
  <c r="T450" i="78"/>
  <c r="U450" i="78"/>
  <c r="K451" i="78"/>
  <c r="T451" i="78"/>
  <c r="U451" i="78"/>
  <c r="K452" i="78"/>
  <c r="T452" i="78"/>
  <c r="U452" i="78"/>
  <c r="K453" i="78"/>
  <c r="T453" i="78"/>
  <c r="U453" i="78"/>
  <c r="K454" i="78"/>
  <c r="T454" i="78"/>
  <c r="U454" i="78"/>
  <c r="K455" i="78"/>
  <c r="T455" i="78"/>
  <c r="U455" i="78"/>
  <c r="K456" i="78"/>
  <c r="T456" i="78"/>
  <c r="U456" i="78"/>
  <c r="K457" i="78"/>
  <c r="T457" i="78"/>
  <c r="U457" i="78"/>
  <c r="K458" i="78"/>
  <c r="T458" i="78"/>
  <c r="U458" i="78"/>
  <c r="K459" i="78"/>
  <c r="T459" i="78"/>
  <c r="U459" i="78"/>
  <c r="K460" i="78"/>
  <c r="T460" i="78"/>
  <c r="U460" i="78"/>
  <c r="K461" i="78"/>
  <c r="T461" i="78"/>
  <c r="U461" i="78"/>
  <c r="K462" i="78"/>
  <c r="T462" i="78"/>
  <c r="U462" i="78"/>
  <c r="K463" i="78"/>
  <c r="T463" i="78"/>
  <c r="U463" i="78"/>
  <c r="K464" i="78"/>
  <c r="T464" i="78"/>
  <c r="U464" i="78"/>
  <c r="K465" i="78"/>
  <c r="T465" i="78"/>
  <c r="U465" i="78"/>
  <c r="K466" i="78"/>
  <c r="T466" i="78"/>
  <c r="U466" i="78"/>
  <c r="K467" i="78"/>
  <c r="T467" i="78"/>
  <c r="U467" i="78"/>
  <c r="K468" i="78"/>
  <c r="T468" i="78"/>
  <c r="U468" i="78"/>
  <c r="K469" i="78"/>
  <c r="T469" i="78"/>
  <c r="U469" i="78"/>
  <c r="K470" i="78"/>
  <c r="T470" i="78"/>
  <c r="U470" i="78"/>
  <c r="K471" i="78"/>
  <c r="T471" i="78"/>
  <c r="U471" i="78"/>
  <c r="K472" i="78"/>
  <c r="T472" i="78"/>
  <c r="U472" i="78"/>
  <c r="K473" i="78"/>
  <c r="T473" i="78"/>
  <c r="U473" i="78"/>
  <c r="K474" i="78"/>
  <c r="T474" i="78"/>
  <c r="U474" i="78"/>
  <c r="K475" i="78"/>
  <c r="T475" i="78"/>
  <c r="U475" i="78"/>
  <c r="K476" i="78"/>
  <c r="T476" i="78"/>
  <c r="U476" i="78"/>
  <c r="K477" i="78"/>
  <c r="T477" i="78"/>
  <c r="U477" i="78"/>
  <c r="K478" i="78"/>
  <c r="T478" i="78"/>
  <c r="U478" i="78"/>
  <c r="K479" i="78"/>
  <c r="T479" i="78"/>
  <c r="U479" i="78"/>
  <c r="K480" i="78"/>
  <c r="T480" i="78"/>
  <c r="U480" i="78"/>
  <c r="K481" i="78"/>
  <c r="T481" i="78"/>
  <c r="U481" i="78"/>
  <c r="K482" i="78"/>
  <c r="T482" i="78"/>
  <c r="U482" i="78"/>
  <c r="K483" i="78"/>
  <c r="T483" i="78"/>
  <c r="U483" i="78"/>
  <c r="K484" i="78"/>
  <c r="T484" i="78"/>
  <c r="U484" i="78"/>
  <c r="K485" i="78"/>
  <c r="T485" i="78"/>
  <c r="U485" i="78"/>
  <c r="K486" i="78"/>
  <c r="T486" i="78"/>
  <c r="U486" i="78"/>
  <c r="K487" i="78"/>
  <c r="T487" i="78"/>
  <c r="U487" i="78"/>
  <c r="K488" i="78"/>
  <c r="T488" i="78"/>
  <c r="U488" i="78"/>
  <c r="K489" i="78"/>
  <c r="T489" i="78"/>
  <c r="U489" i="78"/>
  <c r="K490" i="78"/>
  <c r="T490" i="78"/>
  <c r="U490" i="78"/>
  <c r="K491" i="78"/>
  <c r="T491" i="78"/>
  <c r="U491" i="78"/>
  <c r="K492" i="78"/>
  <c r="T492" i="78"/>
  <c r="U492" i="78"/>
  <c r="K493" i="78"/>
  <c r="T493" i="78"/>
  <c r="U493" i="78"/>
  <c r="K494" i="78"/>
  <c r="T494" i="78"/>
  <c r="U494" i="78"/>
  <c r="K495" i="78"/>
  <c r="T495" i="78"/>
  <c r="U495" i="78"/>
  <c r="K496" i="78"/>
  <c r="T496" i="78"/>
  <c r="U496" i="78"/>
  <c r="K497" i="78"/>
  <c r="T497" i="78"/>
  <c r="U497" i="78"/>
  <c r="K498" i="78"/>
  <c r="T498" i="78"/>
  <c r="U498" i="78"/>
  <c r="K499" i="78"/>
  <c r="T499" i="78"/>
  <c r="U499" i="78"/>
  <c r="K500" i="78"/>
  <c r="T500" i="78"/>
  <c r="U500" i="78"/>
  <c r="K501" i="78"/>
  <c r="T501" i="78"/>
  <c r="U501" i="78"/>
  <c r="K502" i="78"/>
  <c r="T502" i="78"/>
  <c r="U502" i="78"/>
  <c r="K503" i="78"/>
  <c r="T503" i="78"/>
  <c r="U503" i="78"/>
  <c r="K504" i="78"/>
  <c r="T504" i="78"/>
  <c r="U504" i="78"/>
  <c r="K505" i="78"/>
  <c r="T505" i="78"/>
  <c r="U505" i="78"/>
  <c r="K506" i="78"/>
  <c r="T506" i="78"/>
  <c r="U506" i="78"/>
  <c r="K507" i="78"/>
  <c r="T507" i="78"/>
  <c r="U507" i="78"/>
  <c r="K508" i="78"/>
  <c r="T508" i="78"/>
  <c r="U508" i="78"/>
  <c r="K509" i="78"/>
  <c r="T509" i="78"/>
  <c r="U509" i="78"/>
  <c r="K510" i="78"/>
  <c r="T510" i="78"/>
  <c r="U510" i="78"/>
  <c r="K511" i="78"/>
  <c r="T511" i="78"/>
  <c r="U511" i="78"/>
  <c r="K512" i="78"/>
  <c r="T512" i="78"/>
  <c r="U512" i="78"/>
  <c r="K513" i="78"/>
  <c r="T513" i="78"/>
  <c r="U513" i="78"/>
  <c r="K514" i="78"/>
  <c r="T514" i="78"/>
  <c r="U514" i="78"/>
  <c r="K515" i="78"/>
  <c r="T515" i="78"/>
  <c r="U515" i="78"/>
  <c r="K516" i="78"/>
  <c r="T516" i="78"/>
  <c r="U516" i="78"/>
  <c r="K517" i="78"/>
  <c r="T517" i="78"/>
  <c r="U517" i="78"/>
  <c r="K518" i="78"/>
  <c r="T518" i="78"/>
  <c r="U518" i="78"/>
  <c r="K519" i="78"/>
  <c r="T519" i="78"/>
  <c r="U519" i="78"/>
  <c r="K520" i="78"/>
  <c r="T520" i="78"/>
  <c r="U520" i="78"/>
  <c r="K521" i="78"/>
  <c r="T521" i="78"/>
  <c r="U521" i="78"/>
  <c r="K522" i="78"/>
  <c r="T522" i="78"/>
  <c r="U522" i="78"/>
  <c r="K523" i="78"/>
  <c r="T523" i="78"/>
  <c r="U523" i="78"/>
  <c r="K524" i="78"/>
  <c r="T524" i="78"/>
  <c r="U524" i="78"/>
  <c r="K525" i="78"/>
  <c r="T525" i="78"/>
  <c r="U525" i="78"/>
  <c r="K526" i="78"/>
  <c r="T526" i="78"/>
  <c r="U526" i="78"/>
  <c r="K527" i="78"/>
  <c r="T527" i="78"/>
  <c r="U527" i="78"/>
  <c r="K528" i="78"/>
  <c r="T528" i="78"/>
  <c r="U528" i="78"/>
  <c r="K529" i="78"/>
  <c r="T529" i="78"/>
  <c r="U529" i="78"/>
  <c r="K530" i="78"/>
  <c r="T530" i="78"/>
  <c r="U530" i="78"/>
  <c r="K531" i="78"/>
  <c r="T531" i="78"/>
  <c r="U531" i="78"/>
  <c r="K532" i="78"/>
  <c r="T532" i="78"/>
  <c r="U532" i="78"/>
  <c r="K533" i="78"/>
  <c r="T533" i="78"/>
  <c r="U533" i="78"/>
  <c r="K534" i="78"/>
  <c r="T534" i="78"/>
  <c r="U534" i="78"/>
  <c r="K535" i="78"/>
  <c r="T535" i="78"/>
  <c r="U535" i="78"/>
  <c r="K536" i="78"/>
  <c r="T536" i="78"/>
  <c r="U536" i="78"/>
  <c r="K537" i="78"/>
  <c r="T537" i="78"/>
  <c r="U537" i="78"/>
  <c r="K538" i="78"/>
  <c r="T538" i="78"/>
  <c r="U538" i="78"/>
  <c r="K539" i="78"/>
  <c r="T539" i="78"/>
  <c r="U539" i="78"/>
  <c r="K540" i="78"/>
  <c r="T540" i="78"/>
  <c r="U540" i="78"/>
  <c r="K541" i="78"/>
  <c r="T541" i="78"/>
  <c r="U541" i="78"/>
  <c r="K542" i="78"/>
  <c r="T542" i="78"/>
  <c r="U542" i="78"/>
  <c r="K543" i="78"/>
  <c r="T543" i="78"/>
  <c r="U543" i="78"/>
  <c r="K544" i="78"/>
  <c r="T544" i="78"/>
  <c r="U544" i="78"/>
  <c r="K545" i="78"/>
  <c r="T545" i="78"/>
  <c r="U545" i="78"/>
  <c r="K546" i="78"/>
  <c r="T546" i="78"/>
  <c r="U546" i="78"/>
  <c r="K547" i="78"/>
  <c r="T547" i="78"/>
  <c r="U547" i="78"/>
  <c r="K548" i="78"/>
  <c r="T548" i="78"/>
  <c r="U548" i="78"/>
  <c r="K549" i="78"/>
  <c r="T549" i="78"/>
  <c r="U549" i="78"/>
  <c r="K550" i="78"/>
  <c r="T550" i="78"/>
  <c r="U550" i="78"/>
  <c r="K551" i="78"/>
  <c r="T551" i="78"/>
  <c r="U551" i="78"/>
  <c r="K552" i="78"/>
  <c r="T552" i="78"/>
  <c r="U552" i="78"/>
  <c r="K553" i="78"/>
  <c r="T553" i="78"/>
  <c r="U553" i="78"/>
  <c r="K554" i="78"/>
  <c r="T554" i="78"/>
  <c r="U554" i="78"/>
  <c r="K555" i="78"/>
  <c r="T555" i="78"/>
  <c r="U555" i="78"/>
  <c r="K556" i="78"/>
  <c r="T556" i="78"/>
  <c r="U556" i="78"/>
  <c r="K557" i="78"/>
  <c r="T557" i="78"/>
  <c r="U557" i="78"/>
  <c r="K558" i="78"/>
  <c r="T558" i="78"/>
  <c r="U558" i="78"/>
  <c r="K559" i="78"/>
  <c r="T559" i="78"/>
  <c r="U559" i="78"/>
  <c r="K560" i="78"/>
  <c r="T560" i="78"/>
  <c r="U560" i="78"/>
  <c r="K561" i="78"/>
  <c r="T561" i="78"/>
  <c r="U561" i="78"/>
  <c r="K562" i="78"/>
  <c r="T562" i="78"/>
  <c r="U562" i="78"/>
  <c r="K563" i="78"/>
  <c r="T563" i="78"/>
  <c r="U563" i="78"/>
  <c r="K564" i="78"/>
  <c r="T564" i="78"/>
  <c r="U564" i="78"/>
  <c r="K565" i="78"/>
  <c r="T565" i="78"/>
  <c r="U565" i="78"/>
  <c r="K566" i="78"/>
  <c r="T566" i="78"/>
  <c r="U566" i="78"/>
  <c r="K567" i="78"/>
  <c r="T567" i="78"/>
  <c r="U567" i="78"/>
  <c r="K568" i="78"/>
  <c r="T568" i="78"/>
  <c r="U568" i="78"/>
  <c r="K569" i="78"/>
  <c r="T569" i="78"/>
  <c r="U569" i="78"/>
  <c r="K570" i="78"/>
  <c r="T570" i="78"/>
  <c r="U570" i="78"/>
  <c r="K571" i="78"/>
  <c r="T571" i="78"/>
  <c r="U571" i="78"/>
  <c r="K572" i="78"/>
  <c r="T572" i="78"/>
  <c r="U572" i="78"/>
  <c r="K573" i="78"/>
  <c r="T573" i="78"/>
  <c r="U573" i="78"/>
  <c r="K574" i="78"/>
  <c r="T574" i="78"/>
  <c r="U574" i="78"/>
  <c r="K575" i="78"/>
  <c r="T575" i="78"/>
  <c r="U575" i="78"/>
  <c r="K576" i="78"/>
  <c r="T576" i="78"/>
  <c r="U576" i="78"/>
  <c r="K577" i="78"/>
  <c r="T577" i="78"/>
  <c r="U577" i="78"/>
  <c r="K578" i="78"/>
  <c r="T578" i="78"/>
  <c r="U578" i="78"/>
  <c r="K579" i="78"/>
  <c r="T579" i="78"/>
  <c r="U579" i="78"/>
  <c r="K580" i="78"/>
  <c r="T580" i="78"/>
  <c r="U580" i="78"/>
  <c r="K581" i="78"/>
  <c r="T581" i="78"/>
  <c r="U581" i="78"/>
  <c r="K582" i="78"/>
  <c r="T582" i="78"/>
  <c r="U582" i="78"/>
  <c r="K583" i="78"/>
  <c r="T583" i="78"/>
  <c r="U583" i="78"/>
  <c r="K584" i="78"/>
  <c r="T584" i="78"/>
  <c r="U584" i="78"/>
  <c r="K585" i="78"/>
  <c r="T585" i="78"/>
  <c r="U585" i="78"/>
  <c r="K586" i="78"/>
  <c r="T586" i="78"/>
  <c r="U586" i="78"/>
  <c r="K587" i="78"/>
  <c r="T587" i="78"/>
  <c r="U587" i="78"/>
  <c r="K588" i="78"/>
  <c r="T588" i="78"/>
  <c r="U588" i="78"/>
  <c r="K589" i="78"/>
  <c r="T589" i="78"/>
  <c r="U589" i="78"/>
  <c r="K590" i="78"/>
  <c r="T590" i="78"/>
  <c r="U590" i="78"/>
  <c r="K591" i="78"/>
  <c r="T591" i="78"/>
  <c r="U591" i="78"/>
  <c r="K592" i="78"/>
  <c r="T592" i="78"/>
  <c r="U592" i="78"/>
  <c r="K593" i="78"/>
  <c r="T593" i="78"/>
  <c r="U593" i="78"/>
  <c r="K594" i="78"/>
  <c r="T594" i="78"/>
  <c r="U594" i="78"/>
  <c r="K595" i="78"/>
  <c r="T595" i="78"/>
  <c r="U595" i="78"/>
  <c r="K596" i="78"/>
  <c r="T596" i="78"/>
  <c r="U596" i="78"/>
  <c r="K597" i="78"/>
  <c r="T597" i="78"/>
  <c r="U597" i="78"/>
  <c r="K598" i="78"/>
  <c r="T598" i="78"/>
  <c r="U598" i="78"/>
  <c r="K599" i="78"/>
  <c r="T599" i="78"/>
  <c r="U599" i="78"/>
  <c r="K600" i="78"/>
  <c r="T600" i="78"/>
  <c r="U600" i="78"/>
  <c r="K601" i="78"/>
  <c r="T601" i="78"/>
  <c r="U601" i="78"/>
  <c r="K602" i="78"/>
  <c r="T602" i="78"/>
  <c r="U602" i="78"/>
  <c r="K603" i="78"/>
  <c r="T603" i="78"/>
  <c r="U603" i="78"/>
  <c r="K604" i="78"/>
  <c r="T604" i="78"/>
  <c r="U604" i="78"/>
  <c r="K605" i="78"/>
  <c r="T605" i="78"/>
  <c r="U605" i="78"/>
  <c r="K606" i="78"/>
  <c r="T606" i="78"/>
  <c r="U606" i="78"/>
  <c r="K607" i="78"/>
  <c r="T607" i="78"/>
  <c r="U607" i="78"/>
  <c r="K608" i="78"/>
  <c r="T608" i="78"/>
  <c r="U608" i="78"/>
  <c r="K609" i="78"/>
  <c r="T609" i="78"/>
  <c r="U609" i="78"/>
  <c r="K610" i="78"/>
  <c r="T610" i="78"/>
  <c r="U610" i="78"/>
  <c r="K611" i="78"/>
  <c r="T611" i="78"/>
  <c r="U611" i="78"/>
  <c r="K612" i="78"/>
  <c r="T612" i="78"/>
  <c r="U612" i="78"/>
  <c r="K613" i="78"/>
  <c r="T613" i="78"/>
  <c r="U613" i="78"/>
  <c r="K614" i="78"/>
  <c r="T614" i="78"/>
  <c r="U614" i="78"/>
  <c r="K615" i="78"/>
  <c r="T615" i="78"/>
  <c r="U615" i="78"/>
  <c r="K616" i="78"/>
  <c r="T616" i="78"/>
  <c r="U616" i="78"/>
  <c r="K617" i="78"/>
  <c r="T617" i="78"/>
  <c r="U617" i="78"/>
  <c r="K618" i="78"/>
  <c r="T618" i="78"/>
  <c r="U618" i="78"/>
  <c r="K619" i="78"/>
  <c r="T619" i="78"/>
  <c r="U619" i="78"/>
  <c r="K620" i="78"/>
  <c r="T620" i="78"/>
  <c r="U620" i="78"/>
  <c r="K621" i="78"/>
  <c r="T621" i="78"/>
  <c r="U621" i="78"/>
  <c r="K622" i="78"/>
  <c r="T622" i="78"/>
  <c r="U622" i="78"/>
  <c r="K623" i="78"/>
  <c r="T623" i="78"/>
  <c r="U623" i="78"/>
  <c r="K624" i="78"/>
  <c r="T624" i="78"/>
  <c r="U624" i="78"/>
  <c r="K625" i="78"/>
  <c r="T625" i="78"/>
  <c r="U625" i="78"/>
  <c r="K626" i="78"/>
  <c r="T626" i="78"/>
  <c r="U626" i="78"/>
  <c r="K627" i="78"/>
  <c r="T627" i="78"/>
  <c r="U627" i="78"/>
  <c r="T628" i="78"/>
  <c r="U628" i="78"/>
  <c r="T629" i="78"/>
  <c r="U629" i="78"/>
  <c r="T630" i="78"/>
  <c r="U630" i="78"/>
  <c r="T631" i="78"/>
  <c r="U631" i="78"/>
  <c r="T632" i="78"/>
  <c r="U632" i="78"/>
  <c r="T633" i="78"/>
  <c r="U633" i="78"/>
  <c r="T634" i="78"/>
  <c r="U634" i="78"/>
  <c r="T635" i="78"/>
  <c r="U635" i="78"/>
  <c r="T636" i="78"/>
  <c r="U636" i="78"/>
  <c r="T637" i="78"/>
  <c r="U637" i="78"/>
  <c r="T638" i="78"/>
  <c r="U638" i="78"/>
  <c r="T639" i="78"/>
  <c r="U639" i="78"/>
  <c r="T640" i="78"/>
  <c r="U640" i="78"/>
  <c r="T641" i="78"/>
  <c r="U641" i="78"/>
  <c r="T642" i="78"/>
  <c r="U642" i="78"/>
  <c r="T643" i="78"/>
  <c r="U643" i="78"/>
  <c r="T644" i="78"/>
  <c r="U644" i="78"/>
  <c r="T645" i="78"/>
  <c r="U645" i="78"/>
  <c r="T646" i="78"/>
  <c r="U646" i="78"/>
  <c r="T647" i="78"/>
  <c r="U647" i="78"/>
  <c r="T648" i="78"/>
  <c r="U648" i="78"/>
  <c r="T649" i="78"/>
  <c r="U649" i="78"/>
  <c r="T650" i="78"/>
  <c r="U650" i="78"/>
  <c r="T651" i="78"/>
  <c r="U651" i="78"/>
  <c r="T652" i="78"/>
  <c r="U652" i="78"/>
  <c r="T653" i="78"/>
  <c r="U653" i="78"/>
  <c r="T654" i="78"/>
  <c r="U654" i="78"/>
  <c r="T655" i="78"/>
  <c r="U655" i="78"/>
  <c r="T656" i="78"/>
  <c r="U656" i="78"/>
  <c r="T657" i="78"/>
  <c r="U657" i="78"/>
  <c r="T658" i="78"/>
  <c r="U658" i="78"/>
  <c r="T659" i="78"/>
  <c r="U659" i="78"/>
  <c r="T660" i="78"/>
  <c r="U660" i="78"/>
  <c r="T661" i="78"/>
  <c r="U661" i="78"/>
  <c r="T662" i="78"/>
  <c r="U662" i="78"/>
  <c r="T663" i="78"/>
  <c r="U663" i="78"/>
  <c r="T664" i="78"/>
  <c r="U664" i="78"/>
  <c r="T665" i="78"/>
  <c r="U665" i="78"/>
  <c r="T666" i="78"/>
  <c r="U666" i="78"/>
  <c r="T667" i="78"/>
  <c r="U667" i="78"/>
  <c r="T668" i="78"/>
  <c r="U668" i="78"/>
  <c r="T669" i="78"/>
  <c r="U669" i="78"/>
  <c r="T670" i="78"/>
  <c r="U670" i="78"/>
  <c r="T671" i="78"/>
  <c r="U671" i="78"/>
  <c r="T672" i="78"/>
  <c r="U672" i="78"/>
  <c r="T673" i="78"/>
  <c r="U673" i="78"/>
  <c r="T674" i="78"/>
  <c r="U674" i="78"/>
  <c r="T675" i="78"/>
  <c r="U675" i="78"/>
  <c r="T676" i="78"/>
  <c r="U676" i="78"/>
  <c r="T677" i="78"/>
  <c r="U677" i="78"/>
  <c r="T678" i="78"/>
  <c r="U678" i="78"/>
  <c r="T679" i="78"/>
  <c r="U679" i="78"/>
  <c r="T680" i="78"/>
  <c r="U680" i="78"/>
  <c r="T681" i="78"/>
  <c r="U681" i="78"/>
  <c r="T682" i="78"/>
  <c r="U682" i="78"/>
  <c r="T683" i="78"/>
  <c r="U683" i="78"/>
  <c r="T684" i="78"/>
  <c r="U684" i="78"/>
  <c r="T685" i="78"/>
  <c r="U685" i="78"/>
  <c r="T686" i="78"/>
  <c r="U686" i="78"/>
  <c r="T687" i="78"/>
  <c r="U687" i="78"/>
  <c r="T688" i="78"/>
  <c r="U688" i="78"/>
  <c r="T689" i="78"/>
  <c r="U689" i="78"/>
  <c r="T690" i="78"/>
  <c r="U690" i="78"/>
  <c r="T691" i="78"/>
  <c r="U691" i="78"/>
  <c r="T692" i="78"/>
  <c r="U692" i="78"/>
  <c r="T693" i="78"/>
  <c r="U693" i="78"/>
  <c r="T694" i="78"/>
  <c r="U694" i="78"/>
  <c r="T695" i="78"/>
  <c r="U695" i="78"/>
  <c r="T696" i="78"/>
  <c r="U696" i="78"/>
  <c r="T697" i="78"/>
  <c r="U697" i="78"/>
  <c r="T698" i="78"/>
  <c r="U698" i="78"/>
  <c r="T699" i="78"/>
  <c r="U699" i="78"/>
  <c r="T700" i="78"/>
  <c r="U700" i="78"/>
  <c r="T701" i="78"/>
  <c r="U701" i="78"/>
  <c r="T702" i="78"/>
  <c r="U702" i="78"/>
  <c r="T703" i="78"/>
  <c r="U703" i="78"/>
  <c r="T704" i="78"/>
  <c r="U704" i="78"/>
  <c r="T705" i="78"/>
  <c r="U705" i="78"/>
  <c r="T706" i="78"/>
  <c r="U706" i="78"/>
  <c r="T707" i="78"/>
  <c r="U707" i="78"/>
  <c r="T708" i="78"/>
  <c r="U708" i="78"/>
  <c r="T709" i="78"/>
  <c r="U709" i="78"/>
  <c r="T710" i="78"/>
  <c r="U710" i="78"/>
  <c r="T711" i="78"/>
  <c r="U711" i="78"/>
  <c r="T712" i="78"/>
  <c r="U712" i="78"/>
  <c r="T713" i="78"/>
  <c r="U713" i="78"/>
  <c r="T714" i="78"/>
  <c r="U714" i="78"/>
  <c r="T715" i="78"/>
  <c r="U715" i="78"/>
  <c r="T716" i="78"/>
  <c r="U716" i="78"/>
  <c r="T717" i="78"/>
  <c r="U717" i="78"/>
  <c r="T718" i="78"/>
  <c r="U718" i="78"/>
  <c r="T719" i="78"/>
  <c r="U719" i="78"/>
  <c r="T720" i="78"/>
  <c r="U720" i="78"/>
  <c r="T721" i="78"/>
  <c r="U721" i="78"/>
  <c r="T722" i="78"/>
  <c r="U722" i="78"/>
  <c r="T723" i="78"/>
  <c r="U723" i="78"/>
  <c r="T724" i="78"/>
  <c r="U724" i="78"/>
  <c r="T725" i="78"/>
  <c r="U725" i="78"/>
  <c r="T726" i="78"/>
  <c r="U726" i="78"/>
  <c r="T727" i="78"/>
  <c r="U727" i="78"/>
  <c r="T728" i="78"/>
  <c r="U728" i="78"/>
  <c r="T729" i="78"/>
  <c r="U729" i="78"/>
  <c r="T730" i="78"/>
  <c r="U730" i="78"/>
  <c r="T731" i="78"/>
  <c r="U731" i="78"/>
  <c r="T732" i="78"/>
  <c r="U732" i="78"/>
  <c r="T733" i="78"/>
  <c r="U733" i="78"/>
  <c r="T734" i="78"/>
  <c r="U734" i="78"/>
  <c r="T735" i="78"/>
  <c r="U735" i="78"/>
  <c r="T736" i="78"/>
  <c r="U736" i="78"/>
  <c r="T737" i="78"/>
  <c r="U737" i="78"/>
  <c r="T738" i="78"/>
  <c r="U738" i="78"/>
  <c r="T739" i="78"/>
  <c r="U739" i="78"/>
  <c r="T740" i="78"/>
  <c r="U740" i="78"/>
  <c r="T741" i="78"/>
  <c r="U741" i="78"/>
  <c r="T742" i="78"/>
  <c r="U742" i="78"/>
  <c r="T743" i="78"/>
  <c r="U743" i="78"/>
  <c r="T744" i="78"/>
  <c r="U744" i="78"/>
  <c r="T745" i="78"/>
  <c r="U745" i="78"/>
  <c r="T746" i="78"/>
  <c r="U746" i="78"/>
  <c r="T747" i="78"/>
  <c r="U747" i="78"/>
  <c r="T748" i="78"/>
  <c r="U748" i="78"/>
  <c r="T749" i="78"/>
  <c r="U749" i="78"/>
  <c r="T750" i="78"/>
  <c r="U750" i="78"/>
  <c r="T751" i="78"/>
  <c r="U751" i="78"/>
  <c r="T752" i="78"/>
  <c r="U752" i="78"/>
  <c r="T753" i="78"/>
  <c r="U753" i="78"/>
  <c r="T754" i="78"/>
  <c r="U754" i="78"/>
  <c r="T755" i="78"/>
  <c r="U755" i="78"/>
  <c r="T756" i="78"/>
  <c r="U756" i="78"/>
  <c r="T757" i="78"/>
  <c r="U757" i="78"/>
  <c r="T758" i="78"/>
  <c r="U758" i="78"/>
  <c r="T759" i="78"/>
  <c r="U759" i="78"/>
  <c r="T760" i="78"/>
  <c r="U760" i="78"/>
  <c r="T761" i="78"/>
  <c r="U761" i="78"/>
  <c r="T762" i="78"/>
  <c r="U762" i="78"/>
  <c r="T763" i="78"/>
  <c r="U763" i="78"/>
  <c r="T764" i="78"/>
  <c r="U764" i="78"/>
  <c r="T765" i="78"/>
  <c r="U765" i="78"/>
  <c r="T766" i="78"/>
  <c r="U766" i="78"/>
  <c r="T767" i="78"/>
  <c r="U767" i="78"/>
  <c r="T768" i="78"/>
  <c r="U768" i="78"/>
  <c r="T769" i="78"/>
  <c r="U769" i="78"/>
  <c r="T770" i="78"/>
  <c r="U770" i="78"/>
  <c r="T771" i="78"/>
  <c r="U771" i="78"/>
  <c r="T772" i="78"/>
  <c r="U772" i="78"/>
  <c r="T773" i="78"/>
  <c r="U773" i="78"/>
  <c r="T774" i="78"/>
  <c r="U774" i="78"/>
  <c r="T775" i="78"/>
  <c r="U775" i="78"/>
  <c r="T776" i="78"/>
  <c r="U776" i="78"/>
  <c r="T777" i="78"/>
  <c r="U777" i="78"/>
  <c r="T778" i="78"/>
  <c r="U778" i="78"/>
  <c r="T779" i="78"/>
  <c r="U779" i="78"/>
  <c r="T780" i="78"/>
  <c r="U780" i="78"/>
  <c r="T781" i="78"/>
  <c r="U781" i="78"/>
  <c r="T782" i="78"/>
  <c r="U782" i="78"/>
  <c r="T783" i="78"/>
  <c r="U783" i="78"/>
  <c r="T784" i="78"/>
  <c r="U784" i="78"/>
  <c r="T785" i="78"/>
  <c r="U785" i="78"/>
  <c r="T786" i="78"/>
  <c r="U786" i="78"/>
  <c r="T787" i="78"/>
  <c r="U787" i="78"/>
  <c r="T788" i="78"/>
  <c r="U788" i="78"/>
  <c r="T789" i="78"/>
  <c r="U789" i="78"/>
  <c r="T790" i="78"/>
  <c r="U790" i="78"/>
  <c r="T791" i="78"/>
  <c r="U791" i="78"/>
  <c r="T792" i="78"/>
  <c r="U792" i="78"/>
  <c r="T793" i="78"/>
  <c r="U793" i="78"/>
  <c r="T794" i="78"/>
  <c r="U794" i="78"/>
  <c r="T795" i="78"/>
  <c r="U795" i="78"/>
  <c r="T796" i="78"/>
  <c r="U796" i="78"/>
  <c r="T797" i="78"/>
  <c r="U797" i="78"/>
  <c r="T798" i="78"/>
  <c r="U798" i="78"/>
  <c r="T799" i="78"/>
  <c r="U799" i="78"/>
  <c r="T800" i="78"/>
  <c r="U800" i="78"/>
  <c r="T801" i="78"/>
  <c r="U801" i="78"/>
  <c r="T802" i="78"/>
  <c r="U802" i="78"/>
  <c r="T803" i="78"/>
  <c r="U803" i="78"/>
  <c r="T804" i="78"/>
  <c r="U804" i="78"/>
  <c r="T805" i="78"/>
  <c r="U805" i="78"/>
  <c r="T806" i="78"/>
  <c r="U806" i="78"/>
  <c r="T807" i="78"/>
  <c r="U807" i="78"/>
  <c r="T808" i="78"/>
  <c r="U808" i="78"/>
  <c r="T809" i="78"/>
  <c r="U809" i="78"/>
  <c r="T810" i="78"/>
  <c r="U810" i="78"/>
  <c r="T811" i="78"/>
  <c r="U811" i="78"/>
  <c r="T812" i="78"/>
  <c r="U812" i="78"/>
  <c r="T813" i="78"/>
  <c r="U813" i="78"/>
  <c r="T814" i="78"/>
  <c r="U814" i="78"/>
  <c r="T815" i="78"/>
  <c r="U815" i="78"/>
  <c r="T816" i="78"/>
  <c r="U816" i="78"/>
  <c r="T817" i="78"/>
  <c r="U817" i="78"/>
  <c r="T818" i="78"/>
  <c r="U818" i="78"/>
  <c r="T819" i="78"/>
  <c r="U819" i="78"/>
  <c r="T820" i="78"/>
  <c r="U820" i="78"/>
  <c r="T821" i="78"/>
  <c r="U821" i="78"/>
  <c r="T822" i="78"/>
  <c r="U822" i="78"/>
  <c r="T823" i="78"/>
  <c r="U823" i="78"/>
  <c r="T824" i="78"/>
  <c r="U824" i="78"/>
  <c r="T825" i="78"/>
  <c r="U825" i="78"/>
  <c r="T826" i="78"/>
  <c r="U826" i="78"/>
  <c r="T827" i="78"/>
  <c r="U827" i="78"/>
  <c r="T828" i="78"/>
  <c r="U828" i="78"/>
  <c r="T829" i="78"/>
  <c r="U829" i="78"/>
  <c r="T830" i="78"/>
  <c r="U830" i="78"/>
  <c r="T831" i="78"/>
  <c r="U831" i="78"/>
  <c r="T832" i="78"/>
  <c r="U832" i="78"/>
  <c r="T833" i="78"/>
  <c r="U833" i="78"/>
  <c r="T834" i="78"/>
  <c r="U834" i="78"/>
  <c r="T835" i="78"/>
  <c r="U835" i="78"/>
  <c r="T836" i="78"/>
  <c r="U836" i="78"/>
  <c r="T837" i="78"/>
  <c r="U837" i="78"/>
  <c r="T838" i="78"/>
  <c r="U838" i="78"/>
  <c r="T839" i="78"/>
  <c r="U839" i="78"/>
  <c r="T840" i="78"/>
  <c r="U840" i="78"/>
  <c r="T841" i="78"/>
  <c r="U841" i="78"/>
  <c r="T842" i="78"/>
  <c r="U842" i="78"/>
  <c r="T843" i="78"/>
  <c r="U843" i="78"/>
  <c r="T844" i="78"/>
  <c r="U844" i="78"/>
  <c r="T845" i="78"/>
  <c r="U845" i="78"/>
  <c r="T846" i="78"/>
  <c r="U846" i="78"/>
  <c r="T847" i="78"/>
  <c r="U847" i="78"/>
  <c r="T848" i="78"/>
  <c r="U848" i="78"/>
  <c r="T849" i="78"/>
  <c r="U849" i="78"/>
  <c r="T850" i="78"/>
  <c r="U850" i="78"/>
  <c r="T851" i="78"/>
  <c r="U851" i="78"/>
  <c r="T852" i="78"/>
  <c r="U852" i="78"/>
  <c r="T853" i="78"/>
  <c r="U853" i="78"/>
  <c r="T854" i="78"/>
  <c r="U854" i="78"/>
  <c r="T855" i="78"/>
  <c r="U855" i="78"/>
  <c r="T856" i="78"/>
  <c r="U856" i="78"/>
  <c r="T857" i="78"/>
  <c r="U857" i="78"/>
  <c r="T858" i="78"/>
  <c r="U858" i="78"/>
  <c r="T859" i="78"/>
  <c r="U859" i="78"/>
  <c r="T860" i="78"/>
  <c r="U860" i="78"/>
  <c r="T861" i="78"/>
  <c r="U861" i="78"/>
  <c r="T862" i="78"/>
  <c r="U862" i="78"/>
  <c r="T863" i="78"/>
  <c r="U863" i="78"/>
  <c r="T864" i="78"/>
  <c r="U864" i="78"/>
  <c r="T865" i="78"/>
  <c r="U865" i="78"/>
  <c r="T866" i="78"/>
  <c r="U866" i="78"/>
  <c r="T867" i="78"/>
  <c r="U867" i="78"/>
  <c r="T868" i="78"/>
  <c r="U868" i="78"/>
  <c r="T869" i="78"/>
  <c r="U869" i="78"/>
  <c r="T870" i="78"/>
  <c r="U870" i="78"/>
  <c r="T871" i="78"/>
  <c r="U871" i="78"/>
  <c r="T872" i="78"/>
  <c r="U872" i="78"/>
  <c r="T873" i="78"/>
  <c r="U873" i="78"/>
  <c r="T874" i="78"/>
  <c r="U874" i="78"/>
  <c r="T875" i="78"/>
  <c r="U875" i="78"/>
  <c r="T876" i="78"/>
  <c r="U876" i="78"/>
  <c r="T877" i="78"/>
  <c r="U877" i="78"/>
  <c r="T878" i="78"/>
  <c r="U878" i="78"/>
  <c r="T879" i="78"/>
  <c r="U879" i="78"/>
  <c r="T880" i="78"/>
  <c r="U880" i="78"/>
  <c r="T881" i="78"/>
  <c r="U881" i="78"/>
  <c r="T882" i="78"/>
  <c r="U882" i="78"/>
  <c r="T883" i="78"/>
  <c r="U883" i="78"/>
  <c r="T884" i="78"/>
  <c r="U884" i="78"/>
  <c r="T885" i="78"/>
  <c r="U885" i="78"/>
  <c r="T886" i="78"/>
  <c r="U886" i="78"/>
  <c r="T887" i="78"/>
  <c r="U887" i="78"/>
  <c r="T888" i="78"/>
  <c r="U888" i="78"/>
  <c r="T889" i="78"/>
  <c r="U889" i="78"/>
  <c r="T890" i="78"/>
  <c r="U890" i="78"/>
  <c r="T891" i="78"/>
  <c r="U891" i="78"/>
  <c r="T892" i="78"/>
  <c r="U892" i="78"/>
  <c r="T893" i="78"/>
  <c r="U893" i="78"/>
  <c r="T894" i="78"/>
  <c r="U894" i="78"/>
  <c r="T895" i="78"/>
  <c r="U895" i="78"/>
  <c r="T896" i="78"/>
  <c r="U896" i="78"/>
  <c r="T897" i="78"/>
  <c r="U897" i="78"/>
  <c r="T898" i="78"/>
  <c r="U898" i="78"/>
  <c r="T899" i="78"/>
  <c r="U899" i="78"/>
  <c r="T900" i="78"/>
  <c r="U900" i="78"/>
  <c r="T901" i="78"/>
  <c r="U901" i="78"/>
  <c r="T902" i="78"/>
  <c r="U902" i="78"/>
  <c r="T903" i="78"/>
  <c r="U903" i="78"/>
  <c r="T904" i="78"/>
  <c r="U904" i="78"/>
  <c r="T905" i="78"/>
  <c r="U905" i="78"/>
  <c r="T906" i="78"/>
  <c r="U906" i="78"/>
  <c r="T907" i="78"/>
  <c r="U907" i="78"/>
  <c r="T908" i="78"/>
  <c r="U908" i="78"/>
  <c r="T909" i="78"/>
  <c r="U909" i="78"/>
  <c r="T910" i="78"/>
  <c r="U910" i="78"/>
  <c r="T911" i="78"/>
  <c r="U911" i="78"/>
  <c r="T912" i="78"/>
  <c r="U912" i="78"/>
  <c r="T913" i="78"/>
  <c r="U913" i="78"/>
  <c r="T914" i="78"/>
  <c r="U914" i="78"/>
  <c r="T915" i="78"/>
  <c r="U915" i="78"/>
  <c r="T916" i="78"/>
  <c r="U916" i="78"/>
  <c r="T917" i="78"/>
  <c r="U917" i="78"/>
  <c r="K7" i="77"/>
  <c r="T7" i="77"/>
  <c r="U7" i="77"/>
  <c r="M412" i="40"/>
  <c r="K8" i="77"/>
  <c r="T8" i="77"/>
  <c r="U8" i="77"/>
  <c r="K9" i="77"/>
  <c r="T9" i="77"/>
  <c r="U9" i="77"/>
  <c r="K10" i="77"/>
  <c r="T10" i="77"/>
  <c r="I399" i="40"/>
  <c r="U10" i="77"/>
  <c r="K11" i="77"/>
  <c r="T11" i="77"/>
  <c r="U11" i="77"/>
  <c r="K12" i="77"/>
  <c r="T12" i="77"/>
  <c r="U12" i="77"/>
  <c r="K13" i="77"/>
  <c r="T13" i="77"/>
  <c r="U13" i="77"/>
  <c r="K14" i="77"/>
  <c r="T14" i="77"/>
  <c r="U14" i="77"/>
  <c r="K15" i="77"/>
  <c r="T15" i="77"/>
  <c r="U15" i="77"/>
  <c r="K16" i="77"/>
  <c r="T16" i="77"/>
  <c r="U16" i="77"/>
  <c r="K17" i="77"/>
  <c r="T17" i="77"/>
  <c r="U17" i="77"/>
  <c r="K18" i="77"/>
  <c r="T18" i="77"/>
  <c r="U18" i="77"/>
  <c r="K19" i="77"/>
  <c r="T19" i="77"/>
  <c r="U19" i="77"/>
  <c r="K20" i="77"/>
  <c r="T20" i="77"/>
  <c r="U20" i="77"/>
  <c r="K21" i="77"/>
  <c r="T21" i="77"/>
  <c r="U21" i="77"/>
  <c r="K22" i="77"/>
  <c r="T22" i="77"/>
  <c r="U22" i="77"/>
  <c r="K23" i="77"/>
  <c r="T23" i="77"/>
  <c r="U23" i="77"/>
  <c r="K24" i="77"/>
  <c r="T24" i="77"/>
  <c r="U24" i="77"/>
  <c r="K25" i="77"/>
  <c r="T25" i="77"/>
  <c r="U25" i="77"/>
  <c r="K26" i="77"/>
  <c r="T26" i="77"/>
  <c r="U26" i="77"/>
  <c r="K27" i="77"/>
  <c r="T27" i="77"/>
  <c r="U27" i="77"/>
  <c r="K28" i="77"/>
  <c r="T28" i="77"/>
  <c r="U28" i="77"/>
  <c r="K29" i="77"/>
  <c r="T29" i="77"/>
  <c r="U29" i="77"/>
  <c r="K30" i="77"/>
  <c r="T30" i="77"/>
  <c r="U30" i="77"/>
  <c r="K31" i="77"/>
  <c r="T31" i="77"/>
  <c r="U31" i="77"/>
  <c r="K32" i="77"/>
  <c r="T32" i="77"/>
  <c r="U32" i="77"/>
  <c r="K33" i="77"/>
  <c r="T33" i="77"/>
  <c r="U33" i="77"/>
  <c r="K34" i="77"/>
  <c r="T34" i="77"/>
  <c r="U34" i="77"/>
  <c r="K35" i="77"/>
  <c r="T35" i="77"/>
  <c r="U35" i="77"/>
  <c r="K36" i="77"/>
  <c r="T36" i="77"/>
  <c r="U36" i="77"/>
  <c r="K37" i="77"/>
  <c r="T37" i="77"/>
  <c r="U37" i="77"/>
  <c r="K38" i="77"/>
  <c r="T38" i="77"/>
  <c r="U38" i="77"/>
  <c r="K39" i="77"/>
  <c r="T39" i="77"/>
  <c r="U39" i="77"/>
  <c r="K40" i="77"/>
  <c r="T40" i="77"/>
  <c r="U40" i="77"/>
  <c r="K41" i="77"/>
  <c r="T41" i="77"/>
  <c r="U41" i="77"/>
  <c r="K42" i="77"/>
  <c r="T42" i="77"/>
  <c r="U42" i="77"/>
  <c r="K43" i="77"/>
  <c r="T43" i="77"/>
  <c r="U43" i="77"/>
  <c r="K44" i="77"/>
  <c r="T44" i="77"/>
  <c r="U44" i="77"/>
  <c r="K45" i="77"/>
  <c r="T45" i="77"/>
  <c r="U45" i="77"/>
  <c r="K46" i="77"/>
  <c r="T46" i="77"/>
  <c r="U46" i="77"/>
  <c r="K47" i="77"/>
  <c r="T47" i="77"/>
  <c r="U47" i="77"/>
  <c r="K48" i="77"/>
  <c r="T48" i="77"/>
  <c r="U48" i="77"/>
  <c r="K49" i="77"/>
  <c r="T49" i="77"/>
  <c r="U49" i="77"/>
  <c r="K50" i="77"/>
  <c r="T50" i="77"/>
  <c r="U50" i="77"/>
  <c r="K51" i="77"/>
  <c r="T51" i="77"/>
  <c r="U51" i="77"/>
  <c r="K52" i="77"/>
  <c r="T52" i="77"/>
  <c r="U52" i="77"/>
  <c r="K53" i="77"/>
  <c r="T53" i="77"/>
  <c r="U53" i="77"/>
  <c r="K54" i="77"/>
  <c r="T54" i="77"/>
  <c r="U54" i="77"/>
  <c r="K55" i="77"/>
  <c r="T55" i="77"/>
  <c r="U55" i="77"/>
  <c r="K56" i="77"/>
  <c r="T56" i="77"/>
  <c r="U56" i="77"/>
  <c r="K57" i="77"/>
  <c r="T57" i="77"/>
  <c r="U57" i="77"/>
  <c r="K58" i="77"/>
  <c r="T58" i="77"/>
  <c r="U58" i="77"/>
  <c r="K59" i="77"/>
  <c r="T59" i="77"/>
  <c r="U59" i="77"/>
  <c r="K60" i="77"/>
  <c r="T60" i="77"/>
  <c r="U60" i="77"/>
  <c r="K61" i="77"/>
  <c r="T61" i="77"/>
  <c r="U61" i="77"/>
  <c r="K62" i="77"/>
  <c r="T62" i="77"/>
  <c r="U62" i="77"/>
  <c r="K63" i="77"/>
  <c r="T63" i="77"/>
  <c r="U63" i="77"/>
  <c r="K64" i="77"/>
  <c r="T64" i="77"/>
  <c r="U64" i="77"/>
  <c r="K65" i="77"/>
  <c r="T65" i="77"/>
  <c r="U65" i="77"/>
  <c r="K66" i="77"/>
  <c r="T66" i="77"/>
  <c r="U66" i="77"/>
  <c r="K67" i="77"/>
  <c r="T67" i="77"/>
  <c r="U67" i="77"/>
  <c r="K68" i="77"/>
  <c r="T68" i="77"/>
  <c r="U68" i="77"/>
  <c r="K69" i="77"/>
  <c r="T69" i="77"/>
  <c r="U69" i="77"/>
  <c r="K70" i="77"/>
  <c r="T70" i="77"/>
  <c r="U70" i="77"/>
  <c r="K71" i="77"/>
  <c r="T71" i="77"/>
  <c r="U71" i="77"/>
  <c r="K72" i="77"/>
  <c r="T72" i="77"/>
  <c r="U72" i="77"/>
  <c r="K73" i="77"/>
  <c r="T73" i="77"/>
  <c r="U73" i="77"/>
  <c r="K74" i="77"/>
  <c r="T74" i="77"/>
  <c r="U74" i="77"/>
  <c r="K75" i="77"/>
  <c r="T75" i="77"/>
  <c r="U75" i="77"/>
  <c r="K76" i="77"/>
  <c r="T76" i="77"/>
  <c r="U76" i="77"/>
  <c r="K77" i="77"/>
  <c r="T77" i="77"/>
  <c r="U77" i="77"/>
  <c r="K78" i="77"/>
  <c r="T78" i="77"/>
  <c r="U78" i="77"/>
  <c r="K79" i="77"/>
  <c r="T79" i="77"/>
  <c r="U79" i="77"/>
  <c r="K80" i="77"/>
  <c r="T80" i="77"/>
  <c r="U80" i="77"/>
  <c r="K81" i="77"/>
  <c r="T81" i="77"/>
  <c r="U81" i="77"/>
  <c r="K82" i="77"/>
  <c r="T82" i="77"/>
  <c r="U82" i="77"/>
  <c r="K83" i="77"/>
  <c r="T83" i="77"/>
  <c r="U83" i="77"/>
  <c r="K84" i="77"/>
  <c r="T84" i="77"/>
  <c r="U84" i="77"/>
  <c r="K85" i="77"/>
  <c r="T85" i="77"/>
  <c r="U85" i="77"/>
  <c r="K86" i="77"/>
  <c r="T86" i="77"/>
  <c r="U86" i="77"/>
  <c r="K87" i="77"/>
  <c r="T87" i="77"/>
  <c r="U87" i="77"/>
  <c r="K88" i="77"/>
  <c r="T88" i="77"/>
  <c r="U88" i="77"/>
  <c r="K89" i="77"/>
  <c r="T89" i="77"/>
  <c r="U89" i="77"/>
  <c r="K90" i="77"/>
  <c r="T90" i="77"/>
  <c r="U90" i="77"/>
  <c r="K91" i="77"/>
  <c r="T91" i="77"/>
  <c r="U91" i="77"/>
  <c r="K92" i="77"/>
  <c r="T92" i="77"/>
  <c r="U92" i="77"/>
  <c r="K93" i="77"/>
  <c r="T93" i="77"/>
  <c r="U93" i="77"/>
  <c r="K94" i="77"/>
  <c r="T94" i="77"/>
  <c r="U94" i="77"/>
  <c r="K95" i="77"/>
  <c r="T95" i="77"/>
  <c r="U95" i="77"/>
  <c r="K96" i="77"/>
  <c r="T96" i="77"/>
  <c r="U96" i="77"/>
  <c r="K97" i="77"/>
  <c r="T97" i="77"/>
  <c r="U97" i="77"/>
  <c r="K98" i="77"/>
  <c r="T98" i="77"/>
  <c r="U98" i="77"/>
  <c r="K99" i="77"/>
  <c r="T99" i="77"/>
  <c r="U99" i="77"/>
  <c r="K100" i="77"/>
  <c r="T100" i="77"/>
  <c r="U100" i="77"/>
  <c r="K101" i="77"/>
  <c r="T101" i="77"/>
  <c r="U101" i="77"/>
  <c r="K102" i="77"/>
  <c r="T102" i="77"/>
  <c r="U102" i="77"/>
  <c r="K103" i="77"/>
  <c r="T103" i="77"/>
  <c r="U103" i="77"/>
  <c r="K104" i="77"/>
  <c r="T104" i="77"/>
  <c r="U104" i="77"/>
  <c r="K105" i="77"/>
  <c r="T105" i="77"/>
  <c r="U105" i="77"/>
  <c r="K106" i="77"/>
  <c r="T106" i="77"/>
  <c r="U106" i="77"/>
  <c r="K107" i="77"/>
  <c r="T107" i="77"/>
  <c r="U107" i="77"/>
  <c r="K108" i="77"/>
  <c r="T108" i="77"/>
  <c r="U108" i="77"/>
  <c r="K109" i="77"/>
  <c r="T109" i="77"/>
  <c r="U109" i="77"/>
  <c r="K110" i="77"/>
  <c r="T110" i="77"/>
  <c r="U110" i="77"/>
  <c r="K111" i="77"/>
  <c r="T111" i="77"/>
  <c r="U111" i="77"/>
  <c r="K112" i="77"/>
  <c r="T112" i="77"/>
  <c r="U112" i="77"/>
  <c r="K113" i="77"/>
  <c r="T113" i="77"/>
  <c r="U113" i="77"/>
  <c r="K114" i="77"/>
  <c r="T114" i="77"/>
  <c r="U114" i="77"/>
  <c r="K115" i="77"/>
  <c r="T115" i="77"/>
  <c r="U115" i="77"/>
  <c r="K116" i="77"/>
  <c r="T116" i="77"/>
  <c r="U116" i="77"/>
  <c r="K117" i="77"/>
  <c r="T117" i="77"/>
  <c r="U117" i="77"/>
  <c r="K118" i="77"/>
  <c r="T118" i="77"/>
  <c r="U118" i="77"/>
  <c r="K119" i="77"/>
  <c r="T119" i="77"/>
  <c r="U119" i="77"/>
  <c r="K120" i="77"/>
  <c r="T120" i="77"/>
  <c r="U120" i="77"/>
  <c r="K121" i="77"/>
  <c r="T121" i="77"/>
  <c r="U121" i="77"/>
  <c r="K122" i="77"/>
  <c r="T122" i="77"/>
  <c r="U122" i="77"/>
  <c r="K123" i="77"/>
  <c r="T123" i="77"/>
  <c r="U123" i="77"/>
  <c r="K124" i="77"/>
  <c r="T124" i="77"/>
  <c r="U124" i="77"/>
  <c r="K125" i="77"/>
  <c r="T125" i="77"/>
  <c r="U125" i="77"/>
  <c r="K126" i="77"/>
  <c r="T126" i="77"/>
  <c r="U126" i="77"/>
  <c r="K127" i="77"/>
  <c r="T127" i="77"/>
  <c r="U127" i="77"/>
  <c r="K128" i="77"/>
  <c r="T128" i="77"/>
  <c r="U128" i="77"/>
  <c r="K129" i="77"/>
  <c r="T129" i="77"/>
  <c r="U129" i="77"/>
  <c r="K130" i="77"/>
  <c r="T130" i="77"/>
  <c r="U130" i="77"/>
  <c r="K131" i="77"/>
  <c r="T131" i="77"/>
  <c r="U131" i="77"/>
  <c r="K132" i="77"/>
  <c r="T132" i="77"/>
  <c r="U132" i="77"/>
  <c r="K133" i="77"/>
  <c r="T133" i="77"/>
  <c r="U133" i="77"/>
  <c r="K134" i="77"/>
  <c r="T134" i="77"/>
  <c r="U134" i="77"/>
  <c r="K135" i="77"/>
  <c r="T135" i="77"/>
  <c r="U135" i="77"/>
  <c r="K136" i="77"/>
  <c r="T136" i="77"/>
  <c r="U136" i="77"/>
  <c r="K137" i="77"/>
  <c r="T137" i="77"/>
  <c r="U137" i="77"/>
  <c r="K138" i="77"/>
  <c r="T138" i="77"/>
  <c r="U138" i="77"/>
  <c r="K139" i="77"/>
  <c r="T139" i="77"/>
  <c r="U139" i="77"/>
  <c r="K140" i="77"/>
  <c r="T140" i="77"/>
  <c r="U140" i="77"/>
  <c r="K141" i="77"/>
  <c r="T141" i="77"/>
  <c r="U141" i="77"/>
  <c r="K142" i="77"/>
  <c r="T142" i="77"/>
  <c r="U142" i="77"/>
  <c r="K143" i="77"/>
  <c r="T143" i="77"/>
  <c r="U143" i="77"/>
  <c r="K144" i="77"/>
  <c r="T144" i="77"/>
  <c r="U144" i="77"/>
  <c r="K145" i="77"/>
  <c r="T145" i="77"/>
  <c r="U145" i="77"/>
  <c r="K146" i="77"/>
  <c r="T146" i="77"/>
  <c r="U146" i="77"/>
  <c r="K147" i="77"/>
  <c r="T147" i="77"/>
  <c r="U147" i="77"/>
  <c r="K148" i="77"/>
  <c r="T148" i="77"/>
  <c r="U148" i="77"/>
  <c r="K149" i="77"/>
  <c r="T149" i="77"/>
  <c r="U149" i="77"/>
  <c r="K150" i="77"/>
  <c r="T150" i="77"/>
  <c r="U150" i="77"/>
  <c r="K151" i="77"/>
  <c r="T151" i="77"/>
  <c r="U151" i="77"/>
  <c r="K152" i="77"/>
  <c r="T152" i="77"/>
  <c r="U152" i="77"/>
  <c r="K153" i="77"/>
  <c r="T153" i="77"/>
  <c r="U153" i="77"/>
  <c r="K154" i="77"/>
  <c r="T154" i="77"/>
  <c r="U154" i="77"/>
  <c r="K155" i="77"/>
  <c r="T155" i="77"/>
  <c r="U155" i="77"/>
  <c r="K156" i="77"/>
  <c r="T156" i="77"/>
  <c r="U156" i="77"/>
  <c r="K157" i="77"/>
  <c r="T157" i="77"/>
  <c r="U157" i="77"/>
  <c r="K158" i="77"/>
  <c r="T158" i="77"/>
  <c r="U158" i="77"/>
  <c r="K159" i="77"/>
  <c r="T159" i="77"/>
  <c r="U159" i="77"/>
  <c r="K160" i="77"/>
  <c r="T160" i="77"/>
  <c r="U160" i="77"/>
  <c r="K161" i="77"/>
  <c r="T161" i="77"/>
  <c r="U161" i="77"/>
  <c r="K162" i="77"/>
  <c r="T162" i="77"/>
  <c r="U162" i="77"/>
  <c r="K163" i="77"/>
  <c r="T163" i="77"/>
  <c r="U163" i="77"/>
  <c r="K164" i="77"/>
  <c r="T164" i="77"/>
  <c r="U164" i="77"/>
  <c r="K165" i="77"/>
  <c r="T165" i="77"/>
  <c r="U165" i="77"/>
  <c r="K166" i="77"/>
  <c r="T166" i="77"/>
  <c r="U166" i="77"/>
  <c r="K167" i="77"/>
  <c r="T167" i="77"/>
  <c r="U167" i="77"/>
  <c r="K168" i="77"/>
  <c r="T168" i="77"/>
  <c r="U168" i="77"/>
  <c r="K169" i="77"/>
  <c r="T169" i="77"/>
  <c r="U169" i="77"/>
  <c r="K170" i="77"/>
  <c r="T170" i="77"/>
  <c r="U170" i="77"/>
  <c r="K171" i="77"/>
  <c r="T171" i="77"/>
  <c r="U171" i="77"/>
  <c r="K172" i="77"/>
  <c r="T172" i="77"/>
  <c r="U172" i="77"/>
  <c r="K173" i="77"/>
  <c r="T173" i="77"/>
  <c r="U173" i="77"/>
  <c r="K174" i="77"/>
  <c r="T174" i="77"/>
  <c r="U174" i="77"/>
  <c r="K175" i="77"/>
  <c r="T175" i="77"/>
  <c r="U175" i="77"/>
  <c r="K176" i="77"/>
  <c r="T176" i="77"/>
  <c r="U176" i="77"/>
  <c r="K177" i="77"/>
  <c r="T177" i="77"/>
  <c r="U177" i="77"/>
  <c r="K178" i="77"/>
  <c r="T178" i="77"/>
  <c r="U178" i="77"/>
  <c r="K179" i="77"/>
  <c r="T179" i="77"/>
  <c r="U179" i="77"/>
  <c r="K180" i="77"/>
  <c r="T180" i="77"/>
  <c r="U180" i="77"/>
  <c r="K181" i="77"/>
  <c r="T181" i="77"/>
  <c r="U181" i="77"/>
  <c r="K182" i="77"/>
  <c r="T182" i="77"/>
  <c r="U182" i="77"/>
  <c r="K183" i="77"/>
  <c r="T183" i="77"/>
  <c r="U183" i="77"/>
  <c r="K184" i="77"/>
  <c r="T184" i="77"/>
  <c r="U184" i="77"/>
  <c r="K185" i="77"/>
  <c r="T185" i="77"/>
  <c r="U185" i="77"/>
  <c r="K186" i="77"/>
  <c r="T186" i="77"/>
  <c r="U186" i="77"/>
  <c r="K187" i="77"/>
  <c r="T187" i="77"/>
  <c r="U187" i="77"/>
  <c r="K188" i="77"/>
  <c r="T188" i="77"/>
  <c r="U188" i="77"/>
  <c r="K189" i="77"/>
  <c r="T189" i="77"/>
  <c r="U189" i="77"/>
  <c r="K190" i="77"/>
  <c r="T190" i="77"/>
  <c r="U190" i="77"/>
  <c r="K191" i="77"/>
  <c r="T191" i="77"/>
  <c r="U191" i="77"/>
  <c r="K192" i="77"/>
  <c r="T192" i="77"/>
  <c r="U192" i="77"/>
  <c r="K193" i="77"/>
  <c r="T193" i="77"/>
  <c r="U193" i="77"/>
  <c r="K194" i="77"/>
  <c r="T194" i="77"/>
  <c r="U194" i="77"/>
  <c r="K195" i="77"/>
  <c r="T195" i="77"/>
  <c r="U195" i="77"/>
  <c r="K196" i="77"/>
  <c r="T196" i="77"/>
  <c r="U196" i="77"/>
  <c r="K197" i="77"/>
  <c r="T197" i="77"/>
  <c r="U197" i="77"/>
  <c r="K198" i="77"/>
  <c r="T198" i="77"/>
  <c r="U198" i="77"/>
  <c r="K199" i="77"/>
  <c r="T199" i="77"/>
  <c r="U199" i="77"/>
  <c r="K200" i="77"/>
  <c r="T200" i="77"/>
  <c r="U200" i="77"/>
  <c r="K201" i="77"/>
  <c r="T201" i="77"/>
  <c r="U201" i="77"/>
  <c r="K202" i="77"/>
  <c r="T202" i="77"/>
  <c r="U202" i="77"/>
  <c r="K203" i="77"/>
  <c r="T203" i="77"/>
  <c r="U203" i="77"/>
  <c r="K204" i="77"/>
  <c r="T204" i="77"/>
  <c r="U204" i="77"/>
  <c r="K205" i="77"/>
  <c r="T205" i="77"/>
  <c r="U205" i="77"/>
  <c r="K206" i="77"/>
  <c r="T206" i="77"/>
  <c r="U206" i="77"/>
  <c r="K207" i="77"/>
  <c r="T207" i="77"/>
  <c r="U207" i="77"/>
  <c r="K208" i="77"/>
  <c r="T208" i="77"/>
  <c r="U208" i="77"/>
  <c r="K209" i="77"/>
  <c r="T209" i="77"/>
  <c r="U209" i="77"/>
  <c r="K210" i="77"/>
  <c r="T210" i="77"/>
  <c r="U210" i="77"/>
  <c r="K211" i="77"/>
  <c r="T211" i="77"/>
  <c r="U211" i="77"/>
  <c r="K212" i="77"/>
  <c r="T212" i="77"/>
  <c r="U212" i="77"/>
  <c r="K213" i="77"/>
  <c r="T213" i="77"/>
  <c r="U213" i="77"/>
  <c r="K214" i="77"/>
  <c r="T214" i="77"/>
  <c r="U214" i="77"/>
  <c r="K215" i="77"/>
  <c r="T215" i="77"/>
  <c r="U215" i="77"/>
  <c r="K216" i="77"/>
  <c r="T216" i="77"/>
  <c r="U216" i="77"/>
  <c r="K217" i="77"/>
  <c r="T217" i="77"/>
  <c r="U217" i="77"/>
  <c r="K218" i="77"/>
  <c r="T218" i="77"/>
  <c r="U218" i="77"/>
  <c r="K219" i="77"/>
  <c r="T219" i="77"/>
  <c r="U219" i="77"/>
  <c r="K220" i="77"/>
  <c r="T220" i="77"/>
  <c r="U220" i="77"/>
  <c r="K221" i="77"/>
  <c r="T221" i="77"/>
  <c r="U221" i="77"/>
  <c r="K222" i="77"/>
  <c r="T222" i="77"/>
  <c r="U222" i="77"/>
  <c r="K223" i="77"/>
  <c r="T223" i="77"/>
  <c r="U223" i="77"/>
  <c r="K224" i="77"/>
  <c r="T224" i="77"/>
  <c r="U224" i="77"/>
  <c r="K225" i="77"/>
  <c r="T225" i="77"/>
  <c r="U225" i="77"/>
  <c r="K226" i="77"/>
  <c r="T226" i="77"/>
  <c r="U226" i="77"/>
  <c r="K227" i="77"/>
  <c r="T227" i="77"/>
  <c r="U227" i="77"/>
  <c r="K228" i="77"/>
  <c r="T228" i="77"/>
  <c r="U228" i="77"/>
  <c r="K229" i="77"/>
  <c r="T229" i="77"/>
  <c r="U229" i="77"/>
  <c r="K230" i="77"/>
  <c r="T230" i="77"/>
  <c r="U230" i="77"/>
  <c r="K231" i="77"/>
  <c r="T231" i="77"/>
  <c r="U231" i="77"/>
  <c r="K232" i="77"/>
  <c r="T232" i="77"/>
  <c r="U232" i="77"/>
  <c r="K233" i="77"/>
  <c r="T233" i="77"/>
  <c r="U233" i="77"/>
  <c r="K234" i="77"/>
  <c r="T234" i="77"/>
  <c r="U234" i="77"/>
  <c r="K235" i="77"/>
  <c r="T235" i="77"/>
  <c r="U235" i="77"/>
  <c r="K236" i="77"/>
  <c r="T236" i="77"/>
  <c r="U236" i="77"/>
  <c r="K237" i="77"/>
  <c r="T237" i="77"/>
  <c r="U237" i="77"/>
  <c r="K238" i="77"/>
  <c r="T238" i="77"/>
  <c r="U238" i="77"/>
  <c r="K239" i="77"/>
  <c r="T239" i="77"/>
  <c r="U239" i="77"/>
  <c r="K240" i="77"/>
  <c r="T240" i="77"/>
  <c r="U240" i="77"/>
  <c r="K241" i="77"/>
  <c r="T241" i="77"/>
  <c r="U241" i="77"/>
  <c r="K242" i="77"/>
  <c r="T242" i="77"/>
  <c r="U242" i="77"/>
  <c r="K243" i="77"/>
  <c r="T243" i="77"/>
  <c r="U243" i="77"/>
  <c r="K244" i="77"/>
  <c r="T244" i="77"/>
  <c r="U244" i="77"/>
  <c r="K245" i="77"/>
  <c r="T245" i="77"/>
  <c r="U245" i="77"/>
  <c r="K246" i="77"/>
  <c r="T246" i="77"/>
  <c r="U246" i="77"/>
  <c r="K247" i="77"/>
  <c r="T247" i="77"/>
  <c r="U247" i="77"/>
  <c r="K248" i="77"/>
  <c r="T248" i="77"/>
  <c r="U248" i="77"/>
  <c r="K249" i="77"/>
  <c r="T249" i="77"/>
  <c r="U249" i="77"/>
  <c r="K250" i="77"/>
  <c r="T250" i="77"/>
  <c r="U250" i="77"/>
  <c r="K251" i="77"/>
  <c r="T251" i="77"/>
  <c r="U251" i="77"/>
  <c r="K252" i="77"/>
  <c r="T252" i="77"/>
  <c r="U252" i="77"/>
  <c r="K253" i="77"/>
  <c r="T253" i="77"/>
  <c r="U253" i="77"/>
  <c r="K254" i="77"/>
  <c r="T254" i="77"/>
  <c r="U254" i="77"/>
  <c r="K255" i="77"/>
  <c r="T255" i="77"/>
  <c r="U255" i="77"/>
  <c r="K256" i="77"/>
  <c r="T256" i="77"/>
  <c r="U256" i="77"/>
  <c r="K257" i="77"/>
  <c r="T257" i="77"/>
  <c r="U257" i="77"/>
  <c r="K258" i="77"/>
  <c r="T258" i="77"/>
  <c r="U258" i="77"/>
  <c r="K259" i="77"/>
  <c r="T259" i="77"/>
  <c r="U259" i="77"/>
  <c r="K260" i="77"/>
  <c r="T260" i="77"/>
  <c r="U260" i="77"/>
  <c r="K261" i="77"/>
  <c r="T261" i="77"/>
  <c r="U261" i="77"/>
  <c r="K262" i="77"/>
  <c r="T262" i="77"/>
  <c r="U262" i="77"/>
  <c r="K263" i="77"/>
  <c r="T263" i="77"/>
  <c r="U263" i="77"/>
  <c r="K264" i="77"/>
  <c r="T264" i="77"/>
  <c r="U264" i="77"/>
  <c r="K265" i="77"/>
  <c r="T265" i="77"/>
  <c r="U265" i="77"/>
  <c r="K266" i="77"/>
  <c r="T266" i="77"/>
  <c r="U266" i="77"/>
  <c r="K267" i="77"/>
  <c r="T267" i="77"/>
  <c r="U267" i="77"/>
  <c r="K268" i="77"/>
  <c r="T268" i="77"/>
  <c r="U268" i="77"/>
  <c r="K269" i="77"/>
  <c r="T269" i="77"/>
  <c r="U269" i="77"/>
  <c r="K270" i="77"/>
  <c r="T270" i="77"/>
  <c r="U270" i="77"/>
  <c r="K271" i="77"/>
  <c r="T271" i="77"/>
  <c r="U271" i="77"/>
  <c r="K272" i="77"/>
  <c r="T272" i="77"/>
  <c r="U272" i="77"/>
  <c r="K273" i="77"/>
  <c r="T273" i="77"/>
  <c r="U273" i="77"/>
  <c r="K274" i="77"/>
  <c r="T274" i="77"/>
  <c r="U274" i="77"/>
  <c r="K275" i="77"/>
  <c r="T275" i="77"/>
  <c r="U275" i="77"/>
  <c r="K276" i="77"/>
  <c r="T276" i="77"/>
  <c r="U276" i="77"/>
  <c r="K277" i="77"/>
  <c r="T277" i="77"/>
  <c r="U277" i="77"/>
  <c r="K278" i="77"/>
  <c r="T278" i="77"/>
  <c r="U278" i="77"/>
  <c r="K279" i="77"/>
  <c r="T279" i="77"/>
  <c r="U279" i="77"/>
  <c r="K280" i="77"/>
  <c r="T280" i="77"/>
  <c r="U280" i="77"/>
  <c r="K281" i="77"/>
  <c r="T281" i="77"/>
  <c r="U281" i="77"/>
  <c r="K282" i="77"/>
  <c r="T282" i="77"/>
  <c r="U282" i="77"/>
  <c r="K283" i="77"/>
  <c r="T283" i="77"/>
  <c r="U283" i="77"/>
  <c r="K284" i="77"/>
  <c r="T284" i="77"/>
  <c r="U284" i="77"/>
  <c r="K285" i="77"/>
  <c r="T285" i="77"/>
  <c r="U285" i="77"/>
  <c r="K286" i="77"/>
  <c r="T286" i="77"/>
  <c r="U286" i="77"/>
  <c r="K287" i="77"/>
  <c r="T287" i="77"/>
  <c r="U287" i="77"/>
  <c r="K288" i="77"/>
  <c r="T288" i="77"/>
  <c r="U288" i="77"/>
  <c r="K289" i="77"/>
  <c r="T289" i="77"/>
  <c r="U289" i="77"/>
  <c r="K290" i="77"/>
  <c r="T290" i="77"/>
  <c r="U290" i="77"/>
  <c r="K291" i="77"/>
  <c r="T291" i="77"/>
  <c r="U291" i="77"/>
  <c r="K292" i="77"/>
  <c r="T292" i="77"/>
  <c r="U292" i="77"/>
  <c r="K293" i="77"/>
  <c r="T293" i="77"/>
  <c r="U293" i="77"/>
  <c r="K294" i="77"/>
  <c r="T294" i="77"/>
  <c r="U294" i="77"/>
  <c r="K295" i="77"/>
  <c r="T295" i="77"/>
  <c r="U295" i="77"/>
  <c r="K296" i="77"/>
  <c r="T296" i="77"/>
  <c r="U296" i="77"/>
  <c r="K297" i="77"/>
  <c r="T297" i="77"/>
  <c r="U297" i="77"/>
  <c r="K298" i="77"/>
  <c r="T298" i="77"/>
  <c r="U298" i="77"/>
  <c r="K299" i="77"/>
  <c r="T299" i="77"/>
  <c r="U299" i="77"/>
  <c r="K300" i="77"/>
  <c r="T300" i="77"/>
  <c r="U300" i="77"/>
  <c r="K301" i="77"/>
  <c r="T301" i="77"/>
  <c r="U301" i="77"/>
  <c r="K302" i="77"/>
  <c r="T302" i="77"/>
  <c r="U302" i="77"/>
  <c r="K303" i="77"/>
  <c r="T303" i="77"/>
  <c r="U303" i="77"/>
  <c r="K304" i="77"/>
  <c r="T304" i="77"/>
  <c r="U304" i="77"/>
  <c r="K305" i="77"/>
  <c r="T305" i="77"/>
  <c r="U305" i="77"/>
  <c r="K306" i="77"/>
  <c r="T306" i="77"/>
  <c r="U306" i="77"/>
  <c r="K307" i="77"/>
  <c r="T307" i="77"/>
  <c r="U307" i="77"/>
  <c r="K308" i="77"/>
  <c r="T308" i="77"/>
  <c r="U308" i="77"/>
  <c r="K309" i="77"/>
  <c r="T309" i="77"/>
  <c r="U309" i="77"/>
  <c r="K310" i="77"/>
  <c r="T310" i="77"/>
  <c r="U310" i="77"/>
  <c r="K311" i="77"/>
  <c r="T311" i="77"/>
  <c r="U311" i="77"/>
  <c r="K312" i="77"/>
  <c r="T312" i="77"/>
  <c r="U312" i="77"/>
  <c r="K313" i="77"/>
  <c r="T313" i="77"/>
  <c r="U313" i="77"/>
  <c r="K314" i="77"/>
  <c r="T314" i="77"/>
  <c r="U314" i="77"/>
  <c r="K315" i="77"/>
  <c r="T315" i="77"/>
  <c r="U315" i="77"/>
  <c r="K316" i="77"/>
  <c r="T316" i="77"/>
  <c r="U316" i="77"/>
  <c r="K317" i="77"/>
  <c r="T317" i="77"/>
  <c r="U317" i="77"/>
  <c r="K318" i="77"/>
  <c r="T318" i="77"/>
  <c r="U318" i="77"/>
  <c r="K319" i="77"/>
  <c r="T319" i="77"/>
  <c r="U319" i="77"/>
  <c r="K320" i="77"/>
  <c r="T320" i="77"/>
  <c r="U320" i="77"/>
  <c r="K321" i="77"/>
  <c r="T321" i="77"/>
  <c r="U321" i="77"/>
  <c r="K322" i="77"/>
  <c r="T322" i="77"/>
  <c r="U322" i="77"/>
  <c r="K323" i="77"/>
  <c r="T323" i="77"/>
  <c r="U323" i="77"/>
  <c r="K324" i="77"/>
  <c r="T324" i="77"/>
  <c r="U324" i="77"/>
  <c r="K325" i="77"/>
  <c r="T325" i="77"/>
  <c r="U325" i="77"/>
  <c r="K326" i="77"/>
  <c r="T326" i="77"/>
  <c r="U326" i="77"/>
  <c r="K327" i="77"/>
  <c r="T327" i="77"/>
  <c r="U327" i="77"/>
  <c r="K328" i="77"/>
  <c r="T328" i="77"/>
  <c r="U328" i="77"/>
  <c r="K329" i="77"/>
  <c r="T329" i="77"/>
  <c r="U329" i="77"/>
  <c r="K330" i="77"/>
  <c r="T330" i="77"/>
  <c r="U330" i="77"/>
  <c r="K331" i="77"/>
  <c r="T331" i="77"/>
  <c r="U331" i="77"/>
  <c r="K332" i="77"/>
  <c r="T332" i="77"/>
  <c r="U332" i="77"/>
  <c r="K333" i="77"/>
  <c r="T333" i="77"/>
  <c r="U333" i="77"/>
  <c r="K334" i="77"/>
  <c r="T334" i="77"/>
  <c r="U334" i="77"/>
  <c r="K335" i="77"/>
  <c r="T335" i="77"/>
  <c r="U335" i="77"/>
  <c r="K336" i="77"/>
  <c r="T336" i="77"/>
  <c r="U336" i="77"/>
  <c r="K337" i="77"/>
  <c r="T337" i="77"/>
  <c r="U337" i="77"/>
  <c r="K338" i="77"/>
  <c r="T338" i="77"/>
  <c r="U338" i="77"/>
  <c r="K339" i="77"/>
  <c r="T339" i="77"/>
  <c r="U339" i="77"/>
  <c r="K340" i="77"/>
  <c r="T340" i="77"/>
  <c r="U340" i="77"/>
  <c r="K341" i="77"/>
  <c r="T341" i="77"/>
  <c r="U341" i="77"/>
  <c r="K342" i="77"/>
  <c r="T342" i="77"/>
  <c r="U342" i="77"/>
  <c r="K343" i="77"/>
  <c r="T343" i="77"/>
  <c r="U343" i="77"/>
  <c r="K344" i="77"/>
  <c r="T344" i="77"/>
  <c r="U344" i="77"/>
  <c r="K345" i="77"/>
  <c r="T345" i="77"/>
  <c r="U345" i="77"/>
  <c r="K346" i="77"/>
  <c r="T346" i="77"/>
  <c r="U346" i="77"/>
  <c r="K347" i="77"/>
  <c r="T347" i="77"/>
  <c r="U347" i="77"/>
  <c r="K348" i="77"/>
  <c r="T348" i="77"/>
  <c r="U348" i="77"/>
  <c r="K349" i="77"/>
  <c r="T349" i="77"/>
  <c r="U349" i="77"/>
  <c r="K350" i="77"/>
  <c r="T350" i="77"/>
  <c r="U350" i="77"/>
  <c r="K351" i="77"/>
  <c r="T351" i="77"/>
  <c r="U351" i="77"/>
  <c r="K352" i="77"/>
  <c r="T352" i="77"/>
  <c r="U352" i="77"/>
  <c r="K353" i="77"/>
  <c r="T353" i="77"/>
  <c r="U353" i="77"/>
  <c r="K354" i="77"/>
  <c r="T354" i="77"/>
  <c r="U354" i="77"/>
  <c r="K355" i="77"/>
  <c r="T355" i="77"/>
  <c r="U355" i="77"/>
  <c r="K356" i="77"/>
  <c r="T356" i="77"/>
  <c r="U356" i="77"/>
  <c r="K357" i="77"/>
  <c r="T357" i="77"/>
  <c r="U357" i="77"/>
  <c r="K358" i="77"/>
  <c r="T358" i="77"/>
  <c r="U358" i="77"/>
  <c r="K359" i="77"/>
  <c r="T359" i="77"/>
  <c r="U359" i="77"/>
  <c r="K360" i="77"/>
  <c r="T360" i="77"/>
  <c r="U360" i="77"/>
  <c r="K361" i="77"/>
  <c r="T361" i="77"/>
  <c r="U361" i="77"/>
  <c r="K362" i="77"/>
  <c r="T362" i="77"/>
  <c r="U362" i="77"/>
  <c r="K363" i="77"/>
  <c r="T363" i="77"/>
  <c r="U363" i="77"/>
  <c r="K364" i="77"/>
  <c r="T364" i="77"/>
  <c r="U364" i="77"/>
  <c r="K365" i="77"/>
  <c r="T365" i="77"/>
  <c r="U365" i="77"/>
  <c r="K366" i="77"/>
  <c r="T366" i="77"/>
  <c r="U366" i="77"/>
  <c r="K367" i="77"/>
  <c r="T367" i="77"/>
  <c r="U367" i="77"/>
  <c r="K368" i="77"/>
  <c r="T368" i="77"/>
  <c r="U368" i="77"/>
  <c r="K369" i="77"/>
  <c r="T369" i="77"/>
  <c r="U369" i="77"/>
  <c r="K370" i="77"/>
  <c r="T370" i="77"/>
  <c r="U370" i="77"/>
  <c r="K371" i="77"/>
  <c r="T371" i="77"/>
  <c r="U371" i="77"/>
  <c r="K372" i="77"/>
  <c r="T372" i="77"/>
  <c r="U372" i="77"/>
  <c r="K373" i="77"/>
  <c r="T373" i="77"/>
  <c r="U373" i="77"/>
  <c r="K374" i="77"/>
  <c r="T374" i="77"/>
  <c r="U374" i="77"/>
  <c r="K375" i="77"/>
  <c r="T375" i="77"/>
  <c r="U375" i="77"/>
  <c r="K376" i="77"/>
  <c r="T376" i="77"/>
  <c r="U376" i="77"/>
  <c r="K377" i="77"/>
  <c r="T377" i="77"/>
  <c r="U377" i="77"/>
  <c r="K378" i="77"/>
  <c r="T378" i="77"/>
  <c r="U378" i="77"/>
  <c r="K379" i="77"/>
  <c r="T379" i="77"/>
  <c r="U379" i="77"/>
  <c r="K380" i="77"/>
  <c r="T380" i="77"/>
  <c r="U380" i="77"/>
  <c r="K381" i="77"/>
  <c r="T381" i="77"/>
  <c r="U381" i="77"/>
  <c r="K382" i="77"/>
  <c r="T382" i="77"/>
  <c r="U382" i="77"/>
  <c r="K383" i="77"/>
  <c r="T383" i="77"/>
  <c r="U383" i="77"/>
  <c r="K384" i="77"/>
  <c r="T384" i="77"/>
  <c r="U384" i="77"/>
  <c r="K385" i="77"/>
  <c r="T385" i="77"/>
  <c r="U385" i="77"/>
  <c r="K386" i="77"/>
  <c r="T386" i="77"/>
  <c r="U386" i="77"/>
  <c r="K387" i="77"/>
  <c r="T387" i="77"/>
  <c r="U387" i="77"/>
  <c r="K388" i="77"/>
  <c r="T388" i="77"/>
  <c r="U388" i="77"/>
  <c r="K389" i="77"/>
  <c r="T389" i="77"/>
  <c r="U389" i="77"/>
  <c r="K390" i="77"/>
  <c r="T390" i="77"/>
  <c r="U390" i="77"/>
  <c r="K391" i="77"/>
  <c r="T391" i="77"/>
  <c r="U391" i="77"/>
  <c r="K392" i="77"/>
  <c r="T392" i="77"/>
  <c r="U392" i="77"/>
  <c r="K393" i="77"/>
  <c r="T393" i="77"/>
  <c r="U393" i="77"/>
  <c r="K394" i="77"/>
  <c r="T394" i="77"/>
  <c r="U394" i="77"/>
  <c r="K395" i="77"/>
  <c r="T395" i="77"/>
  <c r="U395" i="77"/>
  <c r="K396" i="77"/>
  <c r="T396" i="77"/>
  <c r="U396" i="77"/>
  <c r="K397" i="77"/>
  <c r="T397" i="77"/>
  <c r="U397" i="77"/>
  <c r="K398" i="77"/>
  <c r="T398" i="77"/>
  <c r="U398" i="77"/>
  <c r="K399" i="77"/>
  <c r="T399" i="77"/>
  <c r="U399" i="77"/>
  <c r="K400" i="77"/>
  <c r="T400" i="77"/>
  <c r="U400" i="77"/>
  <c r="K401" i="77"/>
  <c r="T401" i="77"/>
  <c r="U401" i="77"/>
  <c r="K402" i="77"/>
  <c r="T402" i="77"/>
  <c r="U402" i="77"/>
  <c r="K403" i="77"/>
  <c r="T403" i="77"/>
  <c r="U403" i="77"/>
  <c r="K404" i="77"/>
  <c r="T404" i="77"/>
  <c r="U404" i="77"/>
  <c r="K405" i="77"/>
  <c r="T405" i="77"/>
  <c r="U405" i="77"/>
  <c r="K406" i="77"/>
  <c r="T406" i="77"/>
  <c r="U406" i="77"/>
  <c r="K407" i="77"/>
  <c r="T407" i="77"/>
  <c r="U407" i="77"/>
  <c r="K408" i="77"/>
  <c r="T408" i="77"/>
  <c r="U408" i="77"/>
  <c r="K409" i="77"/>
  <c r="T409" i="77"/>
  <c r="U409" i="77"/>
  <c r="K410" i="77"/>
  <c r="T410" i="77"/>
  <c r="U410" i="77"/>
  <c r="K411" i="77"/>
  <c r="T411" i="77"/>
  <c r="U411" i="77"/>
  <c r="K412" i="77"/>
  <c r="T412" i="77"/>
  <c r="U412" i="77"/>
  <c r="K413" i="77"/>
  <c r="T413" i="77"/>
  <c r="U413" i="77"/>
  <c r="K414" i="77"/>
  <c r="T414" i="77"/>
  <c r="U414" i="77"/>
  <c r="K415" i="77"/>
  <c r="T415" i="77"/>
  <c r="U415" i="77"/>
  <c r="K416" i="77"/>
  <c r="T416" i="77"/>
  <c r="U416" i="77"/>
  <c r="K417" i="77"/>
  <c r="T417" i="77"/>
  <c r="U417" i="77"/>
  <c r="K418" i="77"/>
  <c r="T418" i="77"/>
  <c r="U418" i="77"/>
  <c r="K419" i="77"/>
  <c r="T419" i="77"/>
  <c r="U419" i="77"/>
  <c r="K420" i="77"/>
  <c r="T420" i="77"/>
  <c r="U420" i="77"/>
  <c r="K421" i="77"/>
  <c r="T421" i="77"/>
  <c r="U421" i="77"/>
  <c r="K422" i="77"/>
  <c r="T422" i="77"/>
  <c r="U422" i="77"/>
  <c r="K423" i="77"/>
  <c r="T423" i="77"/>
  <c r="U423" i="77"/>
  <c r="K424" i="77"/>
  <c r="T424" i="77"/>
  <c r="U424" i="77"/>
  <c r="K425" i="77"/>
  <c r="T425" i="77"/>
  <c r="U425" i="77"/>
  <c r="K426" i="77"/>
  <c r="T426" i="77"/>
  <c r="U426" i="77"/>
  <c r="K427" i="77"/>
  <c r="T427" i="77"/>
  <c r="U427" i="77"/>
  <c r="K428" i="77"/>
  <c r="T428" i="77"/>
  <c r="U428" i="77"/>
  <c r="K429" i="77"/>
  <c r="T429" i="77"/>
  <c r="U429" i="77"/>
  <c r="K430" i="77"/>
  <c r="T430" i="77"/>
  <c r="U430" i="77"/>
  <c r="K431" i="77"/>
  <c r="T431" i="77"/>
  <c r="U431" i="77"/>
  <c r="K432" i="77"/>
  <c r="T432" i="77"/>
  <c r="U432" i="77"/>
  <c r="K433" i="77"/>
  <c r="T433" i="77"/>
  <c r="U433" i="77"/>
  <c r="K434" i="77"/>
  <c r="T434" i="77"/>
  <c r="U434" i="77"/>
  <c r="K435" i="77"/>
  <c r="T435" i="77"/>
  <c r="U435" i="77"/>
  <c r="K436" i="77"/>
  <c r="T436" i="77"/>
  <c r="U436" i="77"/>
  <c r="K437" i="77"/>
  <c r="T437" i="77"/>
  <c r="U437" i="77"/>
  <c r="K438" i="77"/>
  <c r="T438" i="77"/>
  <c r="U438" i="77"/>
  <c r="K439" i="77"/>
  <c r="T439" i="77"/>
  <c r="U439" i="77"/>
  <c r="K440" i="77"/>
  <c r="T440" i="77"/>
  <c r="U440" i="77"/>
  <c r="K441" i="77"/>
  <c r="T441" i="77"/>
  <c r="U441" i="77"/>
  <c r="K442" i="77"/>
  <c r="T442" i="77"/>
  <c r="U442" i="77"/>
  <c r="K443" i="77"/>
  <c r="T443" i="77"/>
  <c r="U443" i="77"/>
  <c r="K444" i="77"/>
  <c r="T444" i="77"/>
  <c r="U444" i="77"/>
  <c r="K445" i="77"/>
  <c r="T445" i="77"/>
  <c r="U445" i="77"/>
  <c r="K446" i="77"/>
  <c r="T446" i="77"/>
  <c r="U446" i="77"/>
  <c r="K447" i="77"/>
  <c r="T447" i="77"/>
  <c r="U447" i="77"/>
  <c r="K448" i="77"/>
  <c r="T448" i="77"/>
  <c r="U448" i="77"/>
  <c r="K449" i="77"/>
  <c r="T449" i="77"/>
  <c r="U449" i="77"/>
  <c r="K450" i="77"/>
  <c r="T450" i="77"/>
  <c r="U450" i="77"/>
  <c r="K451" i="77"/>
  <c r="T451" i="77"/>
  <c r="U451" i="77"/>
  <c r="K452" i="77"/>
  <c r="T452" i="77"/>
  <c r="U452" i="77"/>
  <c r="K453" i="77"/>
  <c r="T453" i="77"/>
  <c r="U453" i="77"/>
  <c r="K454" i="77"/>
  <c r="T454" i="77"/>
  <c r="U454" i="77"/>
  <c r="K455" i="77"/>
  <c r="T455" i="77"/>
  <c r="U455" i="77"/>
  <c r="K456" i="77"/>
  <c r="T456" i="77"/>
  <c r="U456" i="77"/>
  <c r="K457" i="77"/>
  <c r="T457" i="77"/>
  <c r="U457" i="77"/>
  <c r="K458" i="77"/>
  <c r="T458" i="77"/>
  <c r="U458" i="77"/>
  <c r="K459" i="77"/>
  <c r="T459" i="77"/>
  <c r="U459" i="77"/>
  <c r="K460" i="77"/>
  <c r="T460" i="77"/>
  <c r="U460" i="77"/>
  <c r="K461" i="77"/>
  <c r="T461" i="77"/>
  <c r="U461" i="77"/>
  <c r="K462" i="77"/>
  <c r="T462" i="77"/>
  <c r="U462" i="77"/>
  <c r="K463" i="77"/>
  <c r="T463" i="77"/>
  <c r="U463" i="77"/>
  <c r="K464" i="77"/>
  <c r="T464" i="77"/>
  <c r="U464" i="77"/>
  <c r="K465" i="77"/>
  <c r="T465" i="77"/>
  <c r="U465" i="77"/>
  <c r="K466" i="77"/>
  <c r="T466" i="77"/>
  <c r="U466" i="77"/>
  <c r="K467" i="77"/>
  <c r="T467" i="77"/>
  <c r="U467" i="77"/>
  <c r="K468" i="77"/>
  <c r="T468" i="77"/>
  <c r="U468" i="77"/>
  <c r="K469" i="77"/>
  <c r="T469" i="77"/>
  <c r="U469" i="77"/>
  <c r="K470" i="77"/>
  <c r="T470" i="77"/>
  <c r="U470" i="77"/>
  <c r="K471" i="77"/>
  <c r="T471" i="77"/>
  <c r="U471" i="77"/>
  <c r="K472" i="77"/>
  <c r="T472" i="77"/>
  <c r="U472" i="77"/>
  <c r="K473" i="77"/>
  <c r="T473" i="77"/>
  <c r="U473" i="77"/>
  <c r="K474" i="77"/>
  <c r="T474" i="77"/>
  <c r="U474" i="77"/>
  <c r="K475" i="77"/>
  <c r="T475" i="77"/>
  <c r="U475" i="77"/>
  <c r="K476" i="77"/>
  <c r="T476" i="77"/>
  <c r="U476" i="77"/>
  <c r="K477" i="77"/>
  <c r="T477" i="77"/>
  <c r="U477" i="77"/>
  <c r="K478" i="77"/>
  <c r="T478" i="77"/>
  <c r="U478" i="77"/>
  <c r="K479" i="77"/>
  <c r="T479" i="77"/>
  <c r="U479" i="77"/>
  <c r="K480" i="77"/>
  <c r="T480" i="77"/>
  <c r="U480" i="77"/>
  <c r="K481" i="77"/>
  <c r="T481" i="77"/>
  <c r="U481" i="77"/>
  <c r="K482" i="77"/>
  <c r="T482" i="77"/>
  <c r="U482" i="77"/>
  <c r="K483" i="77"/>
  <c r="T483" i="77"/>
  <c r="U483" i="77"/>
  <c r="K484" i="77"/>
  <c r="T484" i="77"/>
  <c r="U484" i="77"/>
  <c r="K485" i="77"/>
  <c r="T485" i="77"/>
  <c r="U485" i="77"/>
  <c r="K486" i="77"/>
  <c r="T486" i="77"/>
  <c r="U486" i="77"/>
  <c r="K487" i="77"/>
  <c r="T487" i="77"/>
  <c r="U487" i="77"/>
  <c r="K488" i="77"/>
  <c r="T488" i="77"/>
  <c r="U488" i="77"/>
  <c r="K489" i="77"/>
  <c r="T489" i="77"/>
  <c r="U489" i="77"/>
  <c r="K490" i="77"/>
  <c r="T490" i="77"/>
  <c r="U490" i="77"/>
  <c r="K491" i="77"/>
  <c r="T491" i="77"/>
  <c r="U491" i="77"/>
  <c r="K492" i="77"/>
  <c r="T492" i="77"/>
  <c r="U492" i="77"/>
  <c r="K493" i="77"/>
  <c r="T493" i="77"/>
  <c r="U493" i="77"/>
  <c r="K494" i="77"/>
  <c r="T494" i="77"/>
  <c r="U494" i="77"/>
  <c r="K495" i="77"/>
  <c r="T495" i="77"/>
  <c r="U495" i="77"/>
  <c r="K496" i="77"/>
  <c r="T496" i="77"/>
  <c r="U496" i="77"/>
  <c r="K497" i="77"/>
  <c r="T497" i="77"/>
  <c r="U497" i="77"/>
  <c r="K498" i="77"/>
  <c r="T498" i="77"/>
  <c r="U498" i="77"/>
  <c r="K499" i="77"/>
  <c r="T499" i="77"/>
  <c r="U499" i="77"/>
  <c r="K500" i="77"/>
  <c r="T500" i="77"/>
  <c r="U500" i="77"/>
  <c r="K501" i="77"/>
  <c r="T501" i="77"/>
  <c r="U501" i="77"/>
  <c r="K502" i="77"/>
  <c r="T502" i="77"/>
  <c r="U502" i="77"/>
  <c r="K503" i="77"/>
  <c r="T503" i="77"/>
  <c r="U503" i="77"/>
  <c r="K504" i="77"/>
  <c r="T504" i="77"/>
  <c r="U504" i="77"/>
  <c r="K505" i="77"/>
  <c r="T505" i="77"/>
  <c r="U505" i="77"/>
  <c r="K506" i="77"/>
  <c r="T506" i="77"/>
  <c r="U506" i="77"/>
  <c r="K507" i="77"/>
  <c r="T507" i="77"/>
  <c r="U507" i="77"/>
  <c r="K508" i="77"/>
  <c r="T508" i="77"/>
  <c r="U508" i="77"/>
  <c r="K509" i="77"/>
  <c r="T509" i="77"/>
  <c r="U509" i="77"/>
  <c r="K510" i="77"/>
  <c r="T510" i="77"/>
  <c r="U510" i="77"/>
  <c r="K511" i="77"/>
  <c r="T511" i="77"/>
  <c r="U511" i="77"/>
  <c r="K512" i="77"/>
  <c r="T512" i="77"/>
  <c r="U512" i="77"/>
  <c r="K513" i="77"/>
  <c r="T513" i="77"/>
  <c r="U513" i="77"/>
  <c r="K514" i="77"/>
  <c r="T514" i="77"/>
  <c r="U514" i="77"/>
  <c r="K515" i="77"/>
  <c r="T515" i="77"/>
  <c r="U515" i="77"/>
  <c r="K516" i="77"/>
  <c r="T516" i="77"/>
  <c r="U516" i="77"/>
  <c r="K517" i="77"/>
  <c r="T517" i="77"/>
  <c r="U517" i="77"/>
  <c r="K518" i="77"/>
  <c r="T518" i="77"/>
  <c r="U518" i="77"/>
  <c r="K519" i="77"/>
  <c r="T519" i="77"/>
  <c r="U519" i="77"/>
  <c r="K520" i="77"/>
  <c r="T520" i="77"/>
  <c r="U520" i="77"/>
  <c r="K521" i="77"/>
  <c r="T521" i="77"/>
  <c r="U521" i="77"/>
  <c r="K522" i="77"/>
  <c r="T522" i="77"/>
  <c r="U522" i="77"/>
  <c r="K523" i="77"/>
  <c r="T523" i="77"/>
  <c r="U523" i="77"/>
  <c r="K524" i="77"/>
  <c r="T524" i="77"/>
  <c r="U524" i="77"/>
  <c r="K525" i="77"/>
  <c r="T525" i="77"/>
  <c r="U525" i="77"/>
  <c r="K526" i="77"/>
  <c r="T526" i="77"/>
  <c r="U526" i="77"/>
  <c r="K527" i="77"/>
  <c r="T527" i="77"/>
  <c r="U527" i="77"/>
  <c r="K528" i="77"/>
  <c r="T528" i="77"/>
  <c r="U528" i="77"/>
  <c r="K529" i="77"/>
  <c r="T529" i="77"/>
  <c r="U529" i="77"/>
  <c r="K530" i="77"/>
  <c r="T530" i="77"/>
  <c r="U530" i="77"/>
  <c r="K531" i="77"/>
  <c r="T531" i="77"/>
  <c r="U531" i="77"/>
  <c r="K532" i="77"/>
  <c r="T532" i="77"/>
  <c r="U532" i="77"/>
  <c r="K533" i="77"/>
  <c r="T533" i="77"/>
  <c r="U533" i="77"/>
  <c r="K534" i="77"/>
  <c r="T534" i="77"/>
  <c r="U534" i="77"/>
  <c r="K535" i="77"/>
  <c r="T535" i="77"/>
  <c r="U535" i="77"/>
  <c r="K536" i="77"/>
  <c r="T536" i="77"/>
  <c r="U536" i="77"/>
  <c r="K537" i="77"/>
  <c r="T537" i="77"/>
  <c r="U537" i="77"/>
  <c r="K538" i="77"/>
  <c r="T538" i="77"/>
  <c r="U538" i="77"/>
  <c r="K539" i="77"/>
  <c r="T539" i="77"/>
  <c r="U539" i="77"/>
  <c r="K540" i="77"/>
  <c r="T540" i="77"/>
  <c r="U540" i="77"/>
  <c r="K541" i="77"/>
  <c r="T541" i="77"/>
  <c r="U541" i="77"/>
  <c r="K542" i="77"/>
  <c r="T542" i="77"/>
  <c r="U542" i="77"/>
  <c r="K543" i="77"/>
  <c r="T543" i="77"/>
  <c r="U543" i="77"/>
  <c r="K544" i="77"/>
  <c r="T544" i="77"/>
  <c r="U544" i="77"/>
  <c r="K545" i="77"/>
  <c r="T545" i="77"/>
  <c r="U545" i="77"/>
  <c r="K546" i="77"/>
  <c r="T546" i="77"/>
  <c r="U546" i="77"/>
  <c r="K547" i="77"/>
  <c r="T547" i="77"/>
  <c r="U547" i="77"/>
  <c r="K548" i="77"/>
  <c r="T548" i="77"/>
  <c r="U548" i="77"/>
  <c r="K549" i="77"/>
  <c r="T549" i="77"/>
  <c r="U549" i="77"/>
  <c r="K550" i="77"/>
  <c r="T550" i="77"/>
  <c r="U550" i="77"/>
  <c r="K551" i="77"/>
  <c r="T551" i="77"/>
  <c r="U551" i="77"/>
  <c r="K552" i="77"/>
  <c r="T552" i="77"/>
  <c r="U552" i="77"/>
  <c r="K553" i="77"/>
  <c r="T553" i="77"/>
  <c r="U553" i="77"/>
  <c r="K554" i="77"/>
  <c r="T554" i="77"/>
  <c r="U554" i="77"/>
  <c r="K555" i="77"/>
  <c r="T555" i="77"/>
  <c r="U555" i="77"/>
  <c r="K556" i="77"/>
  <c r="T556" i="77"/>
  <c r="U556" i="77"/>
  <c r="K557" i="77"/>
  <c r="T557" i="77"/>
  <c r="U557" i="77"/>
  <c r="K558" i="77"/>
  <c r="T558" i="77"/>
  <c r="U558" i="77"/>
  <c r="K559" i="77"/>
  <c r="T559" i="77"/>
  <c r="U559" i="77"/>
  <c r="K560" i="77"/>
  <c r="T560" i="77"/>
  <c r="U560" i="77"/>
  <c r="K561" i="77"/>
  <c r="T561" i="77"/>
  <c r="U561" i="77"/>
  <c r="K562" i="77"/>
  <c r="T562" i="77"/>
  <c r="U562" i="77"/>
  <c r="K563" i="77"/>
  <c r="T563" i="77"/>
  <c r="U563" i="77"/>
  <c r="K564" i="77"/>
  <c r="T564" i="77"/>
  <c r="U564" i="77"/>
  <c r="K565" i="77"/>
  <c r="T565" i="77"/>
  <c r="U565" i="77"/>
  <c r="K566" i="77"/>
  <c r="T566" i="77"/>
  <c r="U566" i="77"/>
  <c r="K567" i="77"/>
  <c r="T567" i="77"/>
  <c r="U567" i="77"/>
  <c r="K568" i="77"/>
  <c r="T568" i="77"/>
  <c r="U568" i="77"/>
  <c r="K569" i="77"/>
  <c r="T569" i="77"/>
  <c r="U569" i="77"/>
  <c r="K570" i="77"/>
  <c r="T570" i="77"/>
  <c r="U570" i="77"/>
  <c r="K571" i="77"/>
  <c r="T571" i="77"/>
  <c r="U571" i="77"/>
  <c r="K572" i="77"/>
  <c r="T572" i="77"/>
  <c r="U572" i="77"/>
  <c r="K573" i="77"/>
  <c r="T573" i="77"/>
  <c r="U573" i="77"/>
  <c r="K574" i="77"/>
  <c r="T574" i="77"/>
  <c r="U574" i="77"/>
  <c r="K575" i="77"/>
  <c r="T575" i="77"/>
  <c r="U575" i="77"/>
  <c r="K576" i="77"/>
  <c r="T576" i="77"/>
  <c r="U576" i="77"/>
  <c r="K577" i="77"/>
  <c r="T577" i="77"/>
  <c r="U577" i="77"/>
  <c r="K578" i="77"/>
  <c r="T578" i="77"/>
  <c r="U578" i="77"/>
  <c r="K579" i="77"/>
  <c r="T579" i="77"/>
  <c r="U579" i="77"/>
  <c r="K580" i="77"/>
  <c r="T580" i="77"/>
  <c r="U580" i="77"/>
  <c r="K581" i="77"/>
  <c r="T581" i="77"/>
  <c r="U581" i="77"/>
  <c r="K582" i="77"/>
  <c r="T582" i="77"/>
  <c r="U582" i="77"/>
  <c r="K583" i="77"/>
  <c r="T583" i="77"/>
  <c r="U583" i="77"/>
  <c r="K584" i="77"/>
  <c r="T584" i="77"/>
  <c r="U584" i="77"/>
  <c r="K585" i="77"/>
  <c r="T585" i="77"/>
  <c r="U585" i="77"/>
  <c r="K586" i="77"/>
  <c r="T586" i="77"/>
  <c r="U586" i="77"/>
  <c r="K587" i="77"/>
  <c r="T587" i="77"/>
  <c r="U587" i="77"/>
  <c r="K588" i="77"/>
  <c r="T588" i="77"/>
  <c r="U588" i="77"/>
  <c r="K589" i="77"/>
  <c r="T589" i="77"/>
  <c r="U589" i="77"/>
  <c r="K590" i="77"/>
  <c r="T590" i="77"/>
  <c r="U590" i="77"/>
  <c r="K591" i="77"/>
  <c r="T591" i="77"/>
  <c r="U591" i="77"/>
  <c r="K592" i="77"/>
  <c r="T592" i="77"/>
  <c r="U592" i="77"/>
  <c r="K593" i="77"/>
  <c r="T593" i="77"/>
  <c r="U593" i="77"/>
  <c r="K594" i="77"/>
  <c r="T594" i="77"/>
  <c r="U594" i="77"/>
  <c r="K595" i="77"/>
  <c r="T595" i="77"/>
  <c r="U595" i="77"/>
  <c r="K596" i="77"/>
  <c r="T596" i="77"/>
  <c r="U596" i="77"/>
  <c r="K597" i="77"/>
  <c r="T597" i="77"/>
  <c r="U597" i="77"/>
  <c r="K598" i="77"/>
  <c r="T598" i="77"/>
  <c r="U598" i="77"/>
  <c r="K599" i="77"/>
  <c r="T599" i="77"/>
  <c r="U599" i="77"/>
  <c r="K600" i="77"/>
  <c r="T600" i="77"/>
  <c r="U600" i="77"/>
  <c r="K601" i="77"/>
  <c r="T601" i="77"/>
  <c r="U601" i="77"/>
  <c r="K602" i="77"/>
  <c r="T602" i="77"/>
  <c r="U602" i="77"/>
  <c r="K603" i="77"/>
  <c r="T603" i="77"/>
  <c r="U603" i="77"/>
  <c r="K604" i="77"/>
  <c r="T604" i="77"/>
  <c r="U604" i="77"/>
  <c r="K605" i="77"/>
  <c r="T605" i="77"/>
  <c r="U605" i="77"/>
  <c r="K606" i="77"/>
  <c r="T606" i="77"/>
  <c r="U606" i="77"/>
  <c r="K607" i="77"/>
  <c r="T607" i="77"/>
  <c r="U607" i="77"/>
  <c r="K608" i="77"/>
  <c r="T608" i="77"/>
  <c r="U608" i="77"/>
  <c r="K609" i="77"/>
  <c r="T609" i="77"/>
  <c r="U609" i="77"/>
  <c r="K610" i="77"/>
  <c r="T610" i="77"/>
  <c r="U610" i="77"/>
  <c r="K611" i="77"/>
  <c r="T611" i="77"/>
  <c r="U611" i="77"/>
  <c r="K612" i="77"/>
  <c r="T612" i="77"/>
  <c r="U612" i="77"/>
  <c r="K613" i="77"/>
  <c r="T613" i="77"/>
  <c r="U613" i="77"/>
  <c r="K614" i="77"/>
  <c r="T614" i="77"/>
  <c r="U614" i="77"/>
  <c r="K615" i="77"/>
  <c r="T615" i="77"/>
  <c r="U615" i="77"/>
  <c r="K616" i="77"/>
  <c r="T616" i="77"/>
  <c r="U616" i="77"/>
  <c r="K617" i="77"/>
  <c r="T617" i="77"/>
  <c r="U617" i="77"/>
  <c r="K618" i="77"/>
  <c r="T618" i="77"/>
  <c r="U618" i="77"/>
  <c r="K619" i="77"/>
  <c r="T619" i="77"/>
  <c r="U619" i="77"/>
  <c r="K620" i="77"/>
  <c r="T620" i="77"/>
  <c r="U620" i="77"/>
  <c r="K621" i="77"/>
  <c r="T621" i="77"/>
  <c r="U621" i="77"/>
  <c r="K622" i="77"/>
  <c r="T622" i="77"/>
  <c r="U622" i="77"/>
  <c r="K623" i="77"/>
  <c r="T623" i="77"/>
  <c r="U623" i="77"/>
  <c r="K624" i="77"/>
  <c r="T624" i="77"/>
  <c r="U624" i="77"/>
  <c r="K625" i="77"/>
  <c r="T625" i="77"/>
  <c r="U625" i="77"/>
  <c r="K626" i="77"/>
  <c r="T626" i="77"/>
  <c r="U626" i="77"/>
  <c r="K627" i="77"/>
  <c r="T627" i="77"/>
  <c r="U627" i="77"/>
  <c r="T628" i="77"/>
  <c r="U628" i="77"/>
  <c r="T629" i="77"/>
  <c r="U629" i="77"/>
  <c r="T630" i="77"/>
  <c r="U630" i="77"/>
  <c r="T631" i="77"/>
  <c r="U631" i="77"/>
  <c r="T632" i="77"/>
  <c r="U632" i="77"/>
  <c r="T633" i="77"/>
  <c r="U633" i="77"/>
  <c r="T634" i="77"/>
  <c r="U634" i="77"/>
  <c r="T635" i="77"/>
  <c r="U635" i="77"/>
  <c r="T636" i="77"/>
  <c r="U636" i="77"/>
  <c r="T637" i="77"/>
  <c r="U637" i="77"/>
  <c r="T638" i="77"/>
  <c r="U638" i="77"/>
  <c r="T639" i="77"/>
  <c r="U639" i="77"/>
  <c r="T640" i="77"/>
  <c r="U640" i="77"/>
  <c r="T641" i="77"/>
  <c r="U641" i="77"/>
  <c r="T642" i="77"/>
  <c r="U642" i="77"/>
  <c r="T643" i="77"/>
  <c r="U643" i="77"/>
  <c r="T644" i="77"/>
  <c r="U644" i="77"/>
  <c r="T645" i="77"/>
  <c r="U645" i="77"/>
  <c r="T646" i="77"/>
  <c r="U646" i="77"/>
  <c r="T647" i="77"/>
  <c r="U647" i="77"/>
  <c r="T648" i="77"/>
  <c r="U648" i="77"/>
  <c r="T649" i="77"/>
  <c r="U649" i="77"/>
  <c r="T650" i="77"/>
  <c r="U650" i="77"/>
  <c r="T651" i="77"/>
  <c r="U651" i="77"/>
  <c r="T652" i="77"/>
  <c r="U652" i="77"/>
  <c r="T653" i="77"/>
  <c r="U653" i="77"/>
  <c r="T654" i="77"/>
  <c r="U654" i="77"/>
  <c r="T655" i="77"/>
  <c r="U655" i="77"/>
  <c r="T656" i="77"/>
  <c r="U656" i="77"/>
  <c r="T657" i="77"/>
  <c r="U657" i="77"/>
  <c r="T658" i="77"/>
  <c r="U658" i="77"/>
  <c r="T659" i="77"/>
  <c r="U659" i="77"/>
  <c r="T660" i="77"/>
  <c r="U660" i="77"/>
  <c r="T661" i="77"/>
  <c r="U661" i="77"/>
  <c r="T662" i="77"/>
  <c r="U662" i="77"/>
  <c r="T663" i="77"/>
  <c r="U663" i="77"/>
  <c r="T664" i="77"/>
  <c r="U664" i="77"/>
  <c r="T665" i="77"/>
  <c r="U665" i="77"/>
  <c r="T666" i="77"/>
  <c r="U666" i="77"/>
  <c r="T667" i="77"/>
  <c r="U667" i="77"/>
  <c r="T668" i="77"/>
  <c r="U668" i="77"/>
  <c r="T669" i="77"/>
  <c r="U669" i="77"/>
  <c r="T670" i="77"/>
  <c r="U670" i="77"/>
  <c r="T671" i="77"/>
  <c r="U671" i="77"/>
  <c r="T672" i="77"/>
  <c r="U672" i="77"/>
  <c r="T673" i="77"/>
  <c r="U673" i="77"/>
  <c r="T674" i="77"/>
  <c r="U674" i="77"/>
  <c r="T675" i="77"/>
  <c r="U675" i="77"/>
  <c r="T676" i="77"/>
  <c r="U676" i="77"/>
  <c r="T677" i="77"/>
  <c r="U677" i="77"/>
  <c r="T678" i="77"/>
  <c r="U678" i="77"/>
  <c r="T679" i="77"/>
  <c r="U679" i="77"/>
  <c r="T680" i="77"/>
  <c r="U680" i="77"/>
  <c r="T681" i="77"/>
  <c r="U681" i="77"/>
  <c r="T682" i="77"/>
  <c r="U682" i="77"/>
  <c r="T683" i="77"/>
  <c r="U683" i="77"/>
  <c r="T684" i="77"/>
  <c r="U684" i="77"/>
  <c r="T685" i="77"/>
  <c r="U685" i="77"/>
  <c r="T686" i="77"/>
  <c r="U686" i="77"/>
  <c r="T687" i="77"/>
  <c r="U687" i="77"/>
  <c r="T688" i="77"/>
  <c r="U688" i="77"/>
  <c r="T689" i="77"/>
  <c r="U689" i="77"/>
  <c r="T690" i="77"/>
  <c r="U690" i="77"/>
  <c r="T691" i="77"/>
  <c r="U691" i="77"/>
  <c r="T692" i="77"/>
  <c r="U692" i="77"/>
  <c r="T693" i="77"/>
  <c r="U693" i="77"/>
  <c r="T694" i="77"/>
  <c r="U694" i="77"/>
  <c r="T695" i="77"/>
  <c r="U695" i="77"/>
  <c r="T696" i="77"/>
  <c r="U696" i="77"/>
  <c r="T697" i="77"/>
  <c r="U697" i="77"/>
  <c r="T698" i="77"/>
  <c r="U698" i="77"/>
  <c r="T699" i="77"/>
  <c r="U699" i="77"/>
  <c r="T700" i="77"/>
  <c r="U700" i="77"/>
  <c r="T701" i="77"/>
  <c r="U701" i="77"/>
  <c r="T702" i="77"/>
  <c r="U702" i="77"/>
  <c r="T703" i="77"/>
  <c r="U703" i="77"/>
  <c r="T704" i="77"/>
  <c r="U704" i="77"/>
  <c r="T705" i="77"/>
  <c r="U705" i="77"/>
  <c r="T706" i="77"/>
  <c r="U706" i="77"/>
  <c r="T707" i="77"/>
  <c r="U707" i="77"/>
  <c r="T708" i="77"/>
  <c r="U708" i="77"/>
  <c r="T709" i="77"/>
  <c r="U709" i="77"/>
  <c r="T710" i="77"/>
  <c r="U710" i="77"/>
  <c r="T711" i="77"/>
  <c r="U711" i="77"/>
  <c r="T712" i="77"/>
  <c r="U712" i="77"/>
  <c r="T713" i="77"/>
  <c r="U713" i="77"/>
  <c r="T714" i="77"/>
  <c r="U714" i="77"/>
  <c r="T715" i="77"/>
  <c r="U715" i="77"/>
  <c r="T716" i="77"/>
  <c r="U716" i="77"/>
  <c r="T717" i="77"/>
  <c r="U717" i="77"/>
  <c r="T718" i="77"/>
  <c r="U718" i="77"/>
  <c r="T719" i="77"/>
  <c r="U719" i="77"/>
  <c r="T720" i="77"/>
  <c r="U720" i="77"/>
  <c r="T721" i="77"/>
  <c r="U721" i="77"/>
  <c r="T722" i="77"/>
  <c r="U722" i="77"/>
  <c r="T723" i="77"/>
  <c r="U723" i="77"/>
  <c r="T724" i="77"/>
  <c r="U724" i="77"/>
  <c r="T725" i="77"/>
  <c r="U725" i="77"/>
  <c r="T726" i="77"/>
  <c r="U726" i="77"/>
  <c r="T727" i="77"/>
  <c r="U727" i="77"/>
  <c r="T728" i="77"/>
  <c r="U728" i="77"/>
  <c r="T729" i="77"/>
  <c r="U729" i="77"/>
  <c r="T730" i="77"/>
  <c r="U730" i="77"/>
  <c r="T731" i="77"/>
  <c r="U731" i="77"/>
  <c r="T732" i="77"/>
  <c r="U732" i="77"/>
  <c r="T733" i="77"/>
  <c r="U733" i="77"/>
  <c r="T734" i="77"/>
  <c r="U734" i="77"/>
  <c r="T735" i="77"/>
  <c r="U735" i="77"/>
  <c r="T736" i="77"/>
  <c r="U736" i="77"/>
  <c r="T737" i="77"/>
  <c r="U737" i="77"/>
  <c r="T738" i="77"/>
  <c r="U738" i="77"/>
  <c r="T739" i="77"/>
  <c r="U739" i="77"/>
  <c r="T740" i="77"/>
  <c r="U740" i="77"/>
  <c r="T741" i="77"/>
  <c r="U741" i="77"/>
  <c r="T742" i="77"/>
  <c r="U742" i="77"/>
  <c r="T743" i="77"/>
  <c r="U743" i="77"/>
  <c r="T744" i="77"/>
  <c r="U744" i="77"/>
  <c r="T745" i="77"/>
  <c r="U745" i="77"/>
  <c r="T746" i="77"/>
  <c r="U746" i="77"/>
  <c r="T747" i="77"/>
  <c r="U747" i="77"/>
  <c r="T748" i="77"/>
  <c r="U748" i="77"/>
  <c r="T749" i="77"/>
  <c r="U749" i="77"/>
  <c r="T750" i="77"/>
  <c r="U750" i="77"/>
  <c r="T751" i="77"/>
  <c r="U751" i="77"/>
  <c r="T752" i="77"/>
  <c r="U752" i="77"/>
  <c r="T753" i="77"/>
  <c r="U753" i="77"/>
  <c r="T754" i="77"/>
  <c r="U754" i="77"/>
  <c r="T755" i="77"/>
  <c r="U755" i="77"/>
  <c r="T756" i="77"/>
  <c r="U756" i="77"/>
  <c r="T757" i="77"/>
  <c r="U757" i="77"/>
  <c r="T758" i="77"/>
  <c r="U758" i="77"/>
  <c r="T759" i="77"/>
  <c r="U759" i="77"/>
  <c r="T760" i="77"/>
  <c r="U760" i="77"/>
  <c r="T761" i="77"/>
  <c r="U761" i="77"/>
  <c r="T762" i="77"/>
  <c r="U762" i="77"/>
  <c r="T763" i="77"/>
  <c r="U763" i="77"/>
  <c r="T764" i="77"/>
  <c r="U764" i="77"/>
  <c r="T765" i="77"/>
  <c r="U765" i="77"/>
  <c r="T766" i="77"/>
  <c r="U766" i="77"/>
  <c r="T767" i="77"/>
  <c r="U767" i="77"/>
  <c r="T768" i="77"/>
  <c r="U768" i="77"/>
  <c r="T769" i="77"/>
  <c r="U769" i="77"/>
  <c r="T770" i="77"/>
  <c r="U770" i="77"/>
  <c r="T771" i="77"/>
  <c r="U771" i="77"/>
  <c r="T772" i="77"/>
  <c r="U772" i="77"/>
  <c r="T773" i="77"/>
  <c r="U773" i="77"/>
  <c r="T774" i="77"/>
  <c r="U774" i="77"/>
  <c r="T775" i="77"/>
  <c r="U775" i="77"/>
  <c r="T776" i="77"/>
  <c r="U776" i="77"/>
  <c r="T777" i="77"/>
  <c r="U777" i="77"/>
  <c r="T778" i="77"/>
  <c r="U778" i="77"/>
  <c r="T779" i="77"/>
  <c r="U779" i="77"/>
  <c r="T780" i="77"/>
  <c r="U780" i="77"/>
  <c r="T781" i="77"/>
  <c r="U781" i="77"/>
  <c r="T782" i="77"/>
  <c r="U782" i="77"/>
  <c r="T783" i="77"/>
  <c r="U783" i="77"/>
  <c r="T784" i="77"/>
  <c r="U784" i="77"/>
  <c r="T785" i="77"/>
  <c r="U785" i="77"/>
  <c r="T786" i="77"/>
  <c r="U786" i="77"/>
  <c r="T787" i="77"/>
  <c r="U787" i="77"/>
  <c r="T788" i="77"/>
  <c r="U788" i="77"/>
  <c r="T789" i="77"/>
  <c r="U789" i="77"/>
  <c r="T790" i="77"/>
  <c r="U790" i="77"/>
  <c r="T791" i="77"/>
  <c r="U791" i="77"/>
  <c r="T792" i="77"/>
  <c r="U792" i="77"/>
  <c r="T793" i="77"/>
  <c r="U793" i="77"/>
  <c r="T794" i="77"/>
  <c r="U794" i="77"/>
  <c r="T795" i="77"/>
  <c r="U795" i="77"/>
  <c r="T796" i="77"/>
  <c r="U796" i="77"/>
  <c r="T797" i="77"/>
  <c r="U797" i="77"/>
  <c r="T798" i="77"/>
  <c r="U798" i="77"/>
  <c r="T799" i="77"/>
  <c r="U799" i="77"/>
  <c r="T800" i="77"/>
  <c r="U800" i="77"/>
  <c r="T801" i="77"/>
  <c r="U801" i="77"/>
  <c r="T802" i="77"/>
  <c r="U802" i="77"/>
  <c r="T803" i="77"/>
  <c r="U803" i="77"/>
  <c r="T804" i="77"/>
  <c r="U804" i="77"/>
  <c r="T805" i="77"/>
  <c r="U805" i="77"/>
  <c r="T806" i="77"/>
  <c r="U806" i="77"/>
  <c r="T807" i="77"/>
  <c r="U807" i="77"/>
  <c r="T808" i="77"/>
  <c r="U808" i="77"/>
  <c r="T809" i="77"/>
  <c r="U809" i="77"/>
  <c r="T810" i="77"/>
  <c r="U810" i="77"/>
  <c r="T811" i="77"/>
  <c r="U811" i="77"/>
  <c r="T812" i="77"/>
  <c r="U812" i="77"/>
  <c r="T813" i="77"/>
  <c r="U813" i="77"/>
  <c r="T814" i="77"/>
  <c r="U814" i="77"/>
  <c r="T815" i="77"/>
  <c r="U815" i="77"/>
  <c r="T816" i="77"/>
  <c r="U816" i="77"/>
  <c r="T817" i="77"/>
  <c r="U817" i="77"/>
  <c r="T818" i="77"/>
  <c r="U818" i="77"/>
  <c r="T819" i="77"/>
  <c r="U819" i="77"/>
  <c r="T820" i="77"/>
  <c r="U820" i="77"/>
  <c r="T821" i="77"/>
  <c r="U821" i="77"/>
  <c r="T822" i="77"/>
  <c r="U822" i="77"/>
  <c r="T823" i="77"/>
  <c r="U823" i="77"/>
  <c r="T824" i="77"/>
  <c r="U824" i="77"/>
  <c r="T825" i="77"/>
  <c r="U825" i="77"/>
  <c r="T826" i="77"/>
  <c r="U826" i="77"/>
  <c r="T827" i="77"/>
  <c r="U827" i="77"/>
  <c r="T828" i="77"/>
  <c r="U828" i="77"/>
  <c r="T829" i="77"/>
  <c r="U829" i="77"/>
  <c r="T830" i="77"/>
  <c r="U830" i="77"/>
  <c r="T831" i="77"/>
  <c r="U831" i="77"/>
  <c r="T832" i="77"/>
  <c r="U832" i="77"/>
  <c r="T833" i="77"/>
  <c r="U833" i="77"/>
  <c r="T834" i="77"/>
  <c r="U834" i="77"/>
  <c r="T835" i="77"/>
  <c r="U835" i="77"/>
  <c r="T836" i="77"/>
  <c r="U836" i="77"/>
  <c r="T837" i="77"/>
  <c r="U837" i="77"/>
  <c r="T838" i="77"/>
  <c r="U838" i="77"/>
  <c r="T839" i="77"/>
  <c r="U839" i="77"/>
  <c r="T840" i="77"/>
  <c r="U840" i="77"/>
  <c r="T841" i="77"/>
  <c r="U841" i="77"/>
  <c r="T842" i="77"/>
  <c r="U842" i="77"/>
  <c r="T843" i="77"/>
  <c r="U843" i="77"/>
  <c r="T844" i="77"/>
  <c r="U844" i="77"/>
  <c r="T845" i="77"/>
  <c r="U845" i="77"/>
  <c r="T846" i="77"/>
  <c r="U846" i="77"/>
  <c r="T847" i="77"/>
  <c r="U847" i="77"/>
  <c r="T848" i="77"/>
  <c r="U848" i="77"/>
  <c r="T849" i="77"/>
  <c r="U849" i="77"/>
  <c r="T850" i="77"/>
  <c r="U850" i="77"/>
  <c r="T851" i="77"/>
  <c r="U851" i="77"/>
  <c r="T852" i="77"/>
  <c r="U852" i="77"/>
  <c r="T853" i="77"/>
  <c r="U853" i="77"/>
  <c r="T854" i="77"/>
  <c r="U854" i="77"/>
  <c r="T855" i="77"/>
  <c r="U855" i="77"/>
  <c r="T856" i="77"/>
  <c r="U856" i="77"/>
  <c r="T857" i="77"/>
  <c r="U857" i="77"/>
  <c r="T858" i="77"/>
  <c r="U858" i="77"/>
  <c r="T859" i="77"/>
  <c r="U859" i="77"/>
  <c r="T860" i="77"/>
  <c r="U860" i="77"/>
  <c r="T861" i="77"/>
  <c r="U861" i="77"/>
  <c r="T862" i="77"/>
  <c r="U862" i="77"/>
  <c r="T863" i="77"/>
  <c r="U863" i="77"/>
  <c r="T864" i="77"/>
  <c r="U864" i="77"/>
  <c r="T865" i="77"/>
  <c r="U865" i="77"/>
  <c r="T866" i="77"/>
  <c r="U866" i="77"/>
  <c r="T867" i="77"/>
  <c r="U867" i="77"/>
  <c r="T868" i="77"/>
  <c r="U868" i="77"/>
  <c r="T869" i="77"/>
  <c r="U869" i="77"/>
  <c r="T870" i="77"/>
  <c r="U870" i="77"/>
  <c r="T871" i="77"/>
  <c r="U871" i="77"/>
  <c r="T872" i="77"/>
  <c r="U872" i="77"/>
  <c r="T873" i="77"/>
  <c r="U873" i="77"/>
  <c r="T874" i="77"/>
  <c r="U874" i="77"/>
  <c r="T875" i="77"/>
  <c r="U875" i="77"/>
  <c r="T876" i="77"/>
  <c r="U876" i="77"/>
  <c r="T877" i="77"/>
  <c r="U877" i="77"/>
  <c r="T878" i="77"/>
  <c r="U878" i="77"/>
  <c r="T879" i="77"/>
  <c r="U879" i="77"/>
  <c r="T880" i="77"/>
  <c r="U880" i="77"/>
  <c r="T881" i="77"/>
  <c r="U881" i="77"/>
  <c r="T882" i="77"/>
  <c r="U882" i="77"/>
  <c r="T883" i="77"/>
  <c r="U883" i="77"/>
  <c r="T884" i="77"/>
  <c r="U884" i="77"/>
  <c r="T885" i="77"/>
  <c r="U885" i="77"/>
  <c r="T886" i="77"/>
  <c r="U886" i="77"/>
  <c r="T887" i="77"/>
  <c r="U887" i="77"/>
  <c r="T888" i="77"/>
  <c r="U888" i="77"/>
  <c r="T889" i="77"/>
  <c r="U889" i="77"/>
  <c r="T890" i="77"/>
  <c r="U890" i="77"/>
  <c r="T891" i="77"/>
  <c r="U891" i="77"/>
  <c r="T892" i="77"/>
  <c r="U892" i="77"/>
  <c r="T893" i="77"/>
  <c r="U893" i="77"/>
  <c r="T894" i="77"/>
  <c r="U894" i="77"/>
  <c r="T895" i="77"/>
  <c r="U895" i="77"/>
  <c r="T896" i="77"/>
  <c r="U896" i="77"/>
  <c r="T897" i="77"/>
  <c r="U897" i="77"/>
  <c r="T898" i="77"/>
  <c r="U898" i="77"/>
  <c r="T899" i="77"/>
  <c r="U899" i="77"/>
  <c r="T900" i="77"/>
  <c r="U900" i="77"/>
  <c r="T901" i="77"/>
  <c r="U901" i="77"/>
  <c r="T902" i="77"/>
  <c r="U902" i="77"/>
  <c r="T903" i="77"/>
  <c r="U903" i="77"/>
  <c r="T904" i="77"/>
  <c r="U904" i="77"/>
  <c r="T905" i="77"/>
  <c r="U905" i="77"/>
  <c r="T906" i="77"/>
  <c r="U906" i="77"/>
  <c r="T907" i="77"/>
  <c r="U907" i="77"/>
  <c r="T908" i="77"/>
  <c r="U908" i="77"/>
  <c r="T909" i="77"/>
  <c r="U909" i="77"/>
  <c r="T910" i="77"/>
  <c r="U910" i="77"/>
  <c r="T911" i="77"/>
  <c r="U911" i="77"/>
  <c r="K7" i="76"/>
  <c r="T7" i="76"/>
  <c r="U7" i="76"/>
  <c r="K8" i="76"/>
  <c r="T8" i="76"/>
  <c r="U8" i="76"/>
  <c r="K9" i="76"/>
  <c r="T9" i="76"/>
  <c r="U9" i="76"/>
  <c r="K10" i="76"/>
  <c r="T10" i="76"/>
  <c r="U10" i="76"/>
  <c r="K11" i="76"/>
  <c r="T11" i="76"/>
  <c r="U11" i="76"/>
  <c r="K12" i="76"/>
  <c r="T12" i="76"/>
  <c r="U12" i="76"/>
  <c r="K13" i="76"/>
  <c r="T13" i="76"/>
  <c r="U13" i="76"/>
  <c r="K14" i="76"/>
  <c r="T14" i="76"/>
  <c r="U14" i="76"/>
  <c r="K15" i="76"/>
  <c r="T15" i="76"/>
  <c r="U15" i="76"/>
  <c r="K16" i="76"/>
  <c r="T16" i="76"/>
  <c r="U16" i="76"/>
  <c r="K17" i="76"/>
  <c r="T17" i="76"/>
  <c r="U17" i="76"/>
  <c r="K18" i="76"/>
  <c r="T18" i="76"/>
  <c r="U18" i="76"/>
  <c r="K19" i="76"/>
  <c r="T19" i="76"/>
  <c r="U19" i="76"/>
  <c r="K20" i="76"/>
  <c r="T20" i="76"/>
  <c r="U20" i="76"/>
  <c r="K21" i="76"/>
  <c r="T21" i="76"/>
  <c r="U21" i="76"/>
  <c r="K22" i="76"/>
  <c r="T22" i="76"/>
  <c r="U22" i="76"/>
  <c r="K23" i="76"/>
  <c r="T23" i="76"/>
  <c r="U23" i="76"/>
  <c r="K24" i="76"/>
  <c r="T24" i="76"/>
  <c r="U24" i="76"/>
  <c r="K25" i="76"/>
  <c r="T25" i="76"/>
  <c r="U25" i="76"/>
  <c r="K26" i="76"/>
  <c r="T26" i="76"/>
  <c r="U26" i="76"/>
  <c r="K27" i="76"/>
  <c r="T27" i="76"/>
  <c r="U27" i="76"/>
  <c r="K28" i="76"/>
  <c r="T28" i="76"/>
  <c r="U28" i="76"/>
  <c r="K29" i="76"/>
  <c r="T29" i="76"/>
  <c r="U29" i="76"/>
  <c r="K30" i="76"/>
  <c r="T30" i="76"/>
  <c r="U30" i="76"/>
  <c r="K31" i="76"/>
  <c r="T31" i="76"/>
  <c r="U31" i="76"/>
  <c r="K32" i="76"/>
  <c r="T32" i="76"/>
  <c r="U32" i="76"/>
  <c r="K33" i="76"/>
  <c r="T33" i="76"/>
  <c r="U33" i="76"/>
  <c r="K34" i="76"/>
  <c r="T34" i="76"/>
  <c r="U34" i="76"/>
  <c r="K35" i="76"/>
  <c r="T35" i="76"/>
  <c r="U35" i="76"/>
  <c r="K36" i="76"/>
  <c r="T36" i="76"/>
  <c r="U36" i="76"/>
  <c r="K37" i="76"/>
  <c r="T37" i="76"/>
  <c r="U37" i="76"/>
  <c r="K38" i="76"/>
  <c r="T38" i="76"/>
  <c r="U38" i="76"/>
  <c r="K39" i="76"/>
  <c r="T39" i="76"/>
  <c r="U39" i="76"/>
  <c r="K40" i="76"/>
  <c r="T40" i="76"/>
  <c r="U40" i="76"/>
  <c r="K41" i="76"/>
  <c r="T41" i="76"/>
  <c r="U41" i="76"/>
  <c r="K42" i="76"/>
  <c r="T42" i="76"/>
  <c r="U42" i="76"/>
  <c r="K43" i="76"/>
  <c r="T43" i="76"/>
  <c r="U43" i="76"/>
  <c r="K44" i="76"/>
  <c r="T44" i="76"/>
  <c r="U44" i="76"/>
  <c r="K45" i="76"/>
  <c r="T45" i="76"/>
  <c r="U45" i="76"/>
  <c r="K46" i="76"/>
  <c r="T46" i="76"/>
  <c r="U46" i="76"/>
  <c r="K47" i="76"/>
  <c r="T47" i="76"/>
  <c r="U47" i="76"/>
  <c r="K48" i="76"/>
  <c r="T48" i="76"/>
  <c r="U48" i="76"/>
  <c r="K49" i="76"/>
  <c r="T49" i="76"/>
  <c r="U49" i="76"/>
  <c r="K50" i="76"/>
  <c r="T50" i="76"/>
  <c r="U50" i="76"/>
  <c r="K51" i="76"/>
  <c r="T51" i="76"/>
  <c r="U51" i="76"/>
  <c r="K52" i="76"/>
  <c r="T52" i="76"/>
  <c r="U52" i="76"/>
  <c r="K53" i="76"/>
  <c r="T53" i="76"/>
  <c r="U53" i="76"/>
  <c r="K54" i="76"/>
  <c r="T54" i="76"/>
  <c r="U54" i="76"/>
  <c r="K55" i="76"/>
  <c r="T55" i="76"/>
  <c r="U55" i="76"/>
  <c r="K56" i="76"/>
  <c r="T56" i="76"/>
  <c r="U56" i="76"/>
  <c r="K57" i="76"/>
  <c r="T57" i="76"/>
  <c r="U57" i="76"/>
  <c r="K58" i="76"/>
  <c r="T58" i="76"/>
  <c r="U58" i="76"/>
  <c r="K59" i="76"/>
  <c r="T59" i="76"/>
  <c r="U59" i="76"/>
  <c r="K60" i="76"/>
  <c r="T60" i="76"/>
  <c r="U60" i="76"/>
  <c r="K61" i="76"/>
  <c r="T61" i="76"/>
  <c r="U61" i="76"/>
  <c r="K62" i="76"/>
  <c r="T62" i="76"/>
  <c r="U62" i="76"/>
  <c r="K63" i="76"/>
  <c r="T63" i="76"/>
  <c r="U63" i="76"/>
  <c r="K64" i="76"/>
  <c r="T64" i="76"/>
  <c r="U64" i="76"/>
  <c r="K65" i="76"/>
  <c r="T65" i="76"/>
  <c r="U65" i="76"/>
  <c r="K66" i="76"/>
  <c r="T66" i="76"/>
  <c r="U66" i="76"/>
  <c r="K67" i="76"/>
  <c r="T67" i="76"/>
  <c r="U67" i="76"/>
  <c r="K68" i="76"/>
  <c r="T68" i="76"/>
  <c r="U68" i="76"/>
  <c r="K69" i="76"/>
  <c r="T69" i="76"/>
  <c r="U69" i="76"/>
  <c r="K70" i="76"/>
  <c r="T70" i="76"/>
  <c r="U70" i="76"/>
  <c r="K71" i="76"/>
  <c r="T71" i="76"/>
  <c r="U71" i="76"/>
  <c r="K72" i="76"/>
  <c r="T72" i="76"/>
  <c r="U72" i="76"/>
  <c r="K73" i="76"/>
  <c r="T73" i="76"/>
  <c r="U73" i="76"/>
  <c r="K74" i="76"/>
  <c r="T74" i="76"/>
  <c r="U74" i="76"/>
  <c r="K75" i="76"/>
  <c r="T75" i="76"/>
  <c r="U75" i="76"/>
  <c r="K76" i="76"/>
  <c r="T76" i="76"/>
  <c r="U76" i="76"/>
  <c r="K77" i="76"/>
  <c r="T77" i="76"/>
  <c r="U77" i="76"/>
  <c r="K78" i="76"/>
  <c r="T78" i="76"/>
  <c r="U78" i="76"/>
  <c r="K79" i="76"/>
  <c r="T79" i="76"/>
  <c r="U79" i="76"/>
  <c r="K80" i="76"/>
  <c r="T80" i="76"/>
  <c r="U80" i="76"/>
  <c r="K81" i="76"/>
  <c r="T81" i="76"/>
  <c r="U81" i="76"/>
  <c r="K82" i="76"/>
  <c r="T82" i="76"/>
  <c r="U82" i="76"/>
  <c r="K83" i="76"/>
  <c r="T83" i="76"/>
  <c r="U83" i="76"/>
  <c r="K84" i="76"/>
  <c r="T84" i="76"/>
  <c r="U84" i="76"/>
  <c r="K85" i="76"/>
  <c r="T85" i="76"/>
  <c r="U85" i="76"/>
  <c r="K86" i="76"/>
  <c r="T86" i="76"/>
  <c r="U86" i="76"/>
  <c r="K87" i="76"/>
  <c r="T87" i="76"/>
  <c r="U87" i="76"/>
  <c r="K88" i="76"/>
  <c r="T88" i="76"/>
  <c r="U88" i="76"/>
  <c r="K89" i="76"/>
  <c r="T89" i="76"/>
  <c r="U89" i="76"/>
  <c r="K90" i="76"/>
  <c r="T90" i="76"/>
  <c r="U90" i="76"/>
  <c r="K91" i="76"/>
  <c r="T91" i="76"/>
  <c r="U91" i="76"/>
  <c r="K92" i="76"/>
  <c r="T92" i="76"/>
  <c r="U92" i="76"/>
  <c r="K93" i="76"/>
  <c r="T93" i="76"/>
  <c r="U93" i="76"/>
  <c r="K94" i="76"/>
  <c r="T94" i="76"/>
  <c r="U94" i="76"/>
  <c r="K95" i="76"/>
  <c r="T95" i="76"/>
  <c r="U95" i="76"/>
  <c r="K96" i="76"/>
  <c r="T96" i="76"/>
  <c r="U96" i="76"/>
  <c r="K97" i="76"/>
  <c r="T97" i="76"/>
  <c r="U97" i="76"/>
  <c r="K98" i="76"/>
  <c r="T98" i="76"/>
  <c r="U98" i="76"/>
  <c r="K99" i="76"/>
  <c r="T99" i="76"/>
  <c r="U99" i="76"/>
  <c r="K100" i="76"/>
  <c r="T100" i="76"/>
  <c r="U100" i="76"/>
  <c r="K101" i="76"/>
  <c r="T101" i="76"/>
  <c r="U101" i="76"/>
  <c r="K102" i="76"/>
  <c r="T102" i="76"/>
  <c r="U102" i="76"/>
  <c r="K103" i="76"/>
  <c r="T103" i="76"/>
  <c r="U103" i="76"/>
  <c r="K104" i="76"/>
  <c r="T104" i="76"/>
  <c r="U104" i="76"/>
  <c r="K105" i="76"/>
  <c r="T105" i="76"/>
  <c r="U105" i="76"/>
  <c r="K106" i="76"/>
  <c r="T106" i="76"/>
  <c r="U106" i="76"/>
  <c r="K107" i="76"/>
  <c r="T107" i="76"/>
  <c r="U107" i="76"/>
  <c r="K108" i="76"/>
  <c r="T108" i="76"/>
  <c r="U108" i="76"/>
  <c r="K109" i="76"/>
  <c r="T109" i="76"/>
  <c r="U109" i="76"/>
  <c r="K110" i="76"/>
  <c r="T110" i="76"/>
  <c r="U110" i="76"/>
  <c r="K111" i="76"/>
  <c r="T111" i="76"/>
  <c r="U111" i="76"/>
  <c r="K112" i="76"/>
  <c r="T112" i="76"/>
  <c r="U112" i="76"/>
  <c r="K113" i="76"/>
  <c r="T113" i="76"/>
  <c r="U113" i="76"/>
  <c r="K114" i="76"/>
  <c r="T114" i="76"/>
  <c r="U114" i="76"/>
  <c r="K115" i="76"/>
  <c r="T115" i="76"/>
  <c r="U115" i="76"/>
  <c r="K116" i="76"/>
  <c r="T116" i="76"/>
  <c r="U116" i="76"/>
  <c r="K117" i="76"/>
  <c r="T117" i="76"/>
  <c r="U117" i="76"/>
  <c r="K118" i="76"/>
  <c r="T118" i="76"/>
  <c r="U118" i="76"/>
  <c r="K119" i="76"/>
  <c r="T119" i="76"/>
  <c r="U119" i="76"/>
  <c r="K120" i="76"/>
  <c r="T120" i="76"/>
  <c r="U120" i="76"/>
  <c r="K121" i="76"/>
  <c r="T121" i="76"/>
  <c r="U121" i="76"/>
  <c r="K122" i="76"/>
  <c r="T122" i="76"/>
  <c r="U122" i="76"/>
  <c r="K123" i="76"/>
  <c r="T123" i="76"/>
  <c r="U123" i="76"/>
  <c r="K124" i="76"/>
  <c r="T124" i="76"/>
  <c r="U124" i="76"/>
  <c r="K125" i="76"/>
  <c r="T125" i="76"/>
  <c r="U125" i="76"/>
  <c r="K126" i="76"/>
  <c r="T126" i="76"/>
  <c r="U126" i="76"/>
  <c r="K127" i="76"/>
  <c r="T127" i="76"/>
  <c r="U127" i="76"/>
  <c r="K128" i="76"/>
  <c r="T128" i="76"/>
  <c r="U128" i="76"/>
  <c r="K129" i="76"/>
  <c r="T129" i="76"/>
  <c r="U129" i="76"/>
  <c r="K130" i="76"/>
  <c r="T130" i="76"/>
  <c r="U130" i="76"/>
  <c r="K131" i="76"/>
  <c r="T131" i="76"/>
  <c r="U131" i="76"/>
  <c r="K132" i="76"/>
  <c r="T132" i="76"/>
  <c r="U132" i="76"/>
  <c r="K133" i="76"/>
  <c r="T133" i="76"/>
  <c r="U133" i="76"/>
  <c r="K134" i="76"/>
  <c r="T134" i="76"/>
  <c r="U134" i="76"/>
  <c r="K135" i="76"/>
  <c r="T135" i="76"/>
  <c r="U135" i="76"/>
  <c r="K136" i="76"/>
  <c r="T136" i="76"/>
  <c r="U136" i="76"/>
  <c r="K137" i="76"/>
  <c r="T137" i="76"/>
  <c r="U137" i="76"/>
  <c r="K138" i="76"/>
  <c r="T138" i="76"/>
  <c r="U138" i="76"/>
  <c r="K139" i="76"/>
  <c r="T139" i="76"/>
  <c r="U139" i="76"/>
  <c r="K140" i="76"/>
  <c r="T140" i="76"/>
  <c r="U140" i="76"/>
  <c r="K141" i="76"/>
  <c r="T141" i="76"/>
  <c r="U141" i="76"/>
  <c r="K142" i="76"/>
  <c r="T142" i="76"/>
  <c r="U142" i="76"/>
  <c r="K143" i="76"/>
  <c r="T143" i="76"/>
  <c r="U143" i="76"/>
  <c r="K144" i="76"/>
  <c r="T144" i="76"/>
  <c r="U144" i="76"/>
  <c r="K145" i="76"/>
  <c r="T145" i="76"/>
  <c r="U145" i="76"/>
  <c r="K146" i="76"/>
  <c r="T146" i="76"/>
  <c r="U146" i="76"/>
  <c r="K147" i="76"/>
  <c r="T147" i="76"/>
  <c r="U147" i="76"/>
  <c r="K148" i="76"/>
  <c r="T148" i="76"/>
  <c r="U148" i="76"/>
  <c r="K149" i="76"/>
  <c r="T149" i="76"/>
  <c r="U149" i="76"/>
  <c r="K150" i="76"/>
  <c r="T150" i="76"/>
  <c r="U150" i="76"/>
  <c r="K151" i="76"/>
  <c r="T151" i="76"/>
  <c r="U151" i="76"/>
  <c r="K152" i="76"/>
  <c r="T152" i="76"/>
  <c r="U152" i="76"/>
  <c r="K153" i="76"/>
  <c r="T153" i="76"/>
  <c r="U153" i="76"/>
  <c r="K154" i="76"/>
  <c r="T154" i="76"/>
  <c r="U154" i="76"/>
  <c r="K155" i="76"/>
  <c r="T155" i="76"/>
  <c r="U155" i="76"/>
  <c r="K156" i="76"/>
  <c r="T156" i="76"/>
  <c r="U156" i="76"/>
  <c r="K157" i="76"/>
  <c r="T157" i="76"/>
  <c r="U157" i="76"/>
  <c r="K158" i="76"/>
  <c r="T158" i="76"/>
  <c r="U158" i="76"/>
  <c r="K159" i="76"/>
  <c r="T159" i="76"/>
  <c r="U159" i="76"/>
  <c r="K160" i="76"/>
  <c r="T160" i="76"/>
  <c r="U160" i="76"/>
  <c r="K161" i="76"/>
  <c r="T161" i="76"/>
  <c r="U161" i="76"/>
  <c r="K162" i="76"/>
  <c r="T162" i="76"/>
  <c r="U162" i="76"/>
  <c r="K163" i="76"/>
  <c r="T163" i="76"/>
  <c r="U163" i="76"/>
  <c r="K164" i="76"/>
  <c r="T164" i="76"/>
  <c r="U164" i="76"/>
  <c r="K165" i="76"/>
  <c r="T165" i="76"/>
  <c r="U165" i="76"/>
  <c r="K166" i="76"/>
  <c r="T166" i="76"/>
  <c r="U166" i="76"/>
  <c r="K167" i="76"/>
  <c r="T167" i="76"/>
  <c r="U167" i="76"/>
  <c r="K168" i="76"/>
  <c r="T168" i="76"/>
  <c r="U168" i="76"/>
  <c r="K169" i="76"/>
  <c r="T169" i="76"/>
  <c r="U169" i="76"/>
  <c r="K170" i="76"/>
  <c r="T170" i="76"/>
  <c r="U170" i="76"/>
  <c r="K171" i="76"/>
  <c r="T171" i="76"/>
  <c r="U171" i="76"/>
  <c r="K172" i="76"/>
  <c r="T172" i="76"/>
  <c r="U172" i="76"/>
  <c r="K173" i="76"/>
  <c r="T173" i="76"/>
  <c r="U173" i="76"/>
  <c r="K174" i="76"/>
  <c r="T174" i="76"/>
  <c r="U174" i="76"/>
  <c r="K175" i="76"/>
  <c r="T175" i="76"/>
  <c r="U175" i="76"/>
  <c r="K176" i="76"/>
  <c r="T176" i="76"/>
  <c r="U176" i="76"/>
  <c r="K177" i="76"/>
  <c r="T177" i="76"/>
  <c r="U177" i="76"/>
  <c r="K178" i="76"/>
  <c r="T178" i="76"/>
  <c r="U178" i="76"/>
  <c r="K179" i="76"/>
  <c r="T179" i="76"/>
  <c r="U179" i="76"/>
  <c r="K180" i="76"/>
  <c r="T180" i="76"/>
  <c r="U180" i="76"/>
  <c r="K181" i="76"/>
  <c r="T181" i="76"/>
  <c r="U181" i="76"/>
  <c r="K182" i="76"/>
  <c r="T182" i="76"/>
  <c r="U182" i="76"/>
  <c r="K183" i="76"/>
  <c r="T183" i="76"/>
  <c r="U183" i="76"/>
  <c r="K184" i="76"/>
  <c r="T184" i="76"/>
  <c r="U184" i="76"/>
  <c r="K185" i="76"/>
  <c r="T185" i="76"/>
  <c r="U185" i="76"/>
  <c r="K186" i="76"/>
  <c r="T186" i="76"/>
  <c r="U186" i="76"/>
  <c r="K187" i="76"/>
  <c r="T187" i="76"/>
  <c r="U187" i="76"/>
  <c r="K188" i="76"/>
  <c r="T188" i="76"/>
  <c r="U188" i="76"/>
  <c r="K189" i="76"/>
  <c r="T189" i="76"/>
  <c r="U189" i="76"/>
  <c r="K190" i="76"/>
  <c r="T190" i="76"/>
  <c r="U190" i="76"/>
  <c r="K191" i="76"/>
  <c r="T191" i="76"/>
  <c r="U191" i="76"/>
  <c r="K192" i="76"/>
  <c r="T192" i="76"/>
  <c r="U192" i="76"/>
  <c r="K193" i="76"/>
  <c r="T193" i="76"/>
  <c r="U193" i="76"/>
  <c r="K194" i="76"/>
  <c r="T194" i="76"/>
  <c r="U194" i="76"/>
  <c r="K195" i="76"/>
  <c r="T195" i="76"/>
  <c r="U195" i="76"/>
  <c r="K196" i="76"/>
  <c r="T196" i="76"/>
  <c r="U196" i="76"/>
  <c r="K197" i="76"/>
  <c r="T197" i="76"/>
  <c r="U197" i="76"/>
  <c r="K198" i="76"/>
  <c r="T198" i="76"/>
  <c r="U198" i="76"/>
  <c r="K199" i="76"/>
  <c r="T199" i="76"/>
  <c r="U199" i="76"/>
  <c r="K200" i="76"/>
  <c r="T200" i="76"/>
  <c r="U200" i="76"/>
  <c r="K201" i="76"/>
  <c r="T201" i="76"/>
  <c r="U201" i="76"/>
  <c r="K202" i="76"/>
  <c r="T202" i="76"/>
  <c r="U202" i="76"/>
  <c r="K203" i="76"/>
  <c r="T203" i="76"/>
  <c r="U203" i="76"/>
  <c r="K204" i="76"/>
  <c r="T204" i="76"/>
  <c r="U204" i="76"/>
  <c r="K205" i="76"/>
  <c r="T205" i="76"/>
  <c r="U205" i="76"/>
  <c r="K206" i="76"/>
  <c r="T206" i="76"/>
  <c r="U206" i="76"/>
  <c r="K207" i="76"/>
  <c r="T207" i="76"/>
  <c r="U207" i="76"/>
  <c r="K208" i="76"/>
  <c r="T208" i="76"/>
  <c r="U208" i="76"/>
  <c r="K209" i="76"/>
  <c r="T209" i="76"/>
  <c r="U209" i="76"/>
  <c r="K210" i="76"/>
  <c r="T210" i="76"/>
  <c r="U210" i="76"/>
  <c r="K211" i="76"/>
  <c r="T211" i="76"/>
  <c r="U211" i="76"/>
  <c r="K212" i="76"/>
  <c r="T212" i="76"/>
  <c r="U212" i="76"/>
  <c r="K213" i="76"/>
  <c r="T213" i="76"/>
  <c r="U213" i="76"/>
  <c r="K214" i="76"/>
  <c r="T214" i="76"/>
  <c r="U214" i="76"/>
  <c r="K215" i="76"/>
  <c r="T215" i="76"/>
  <c r="U215" i="76"/>
  <c r="K216" i="76"/>
  <c r="T216" i="76"/>
  <c r="U216" i="76"/>
  <c r="K217" i="76"/>
  <c r="T217" i="76"/>
  <c r="U217" i="76"/>
  <c r="K218" i="76"/>
  <c r="T218" i="76"/>
  <c r="U218" i="76"/>
  <c r="K219" i="76"/>
  <c r="T219" i="76"/>
  <c r="U219" i="76"/>
  <c r="K220" i="76"/>
  <c r="T220" i="76"/>
  <c r="U220" i="76"/>
  <c r="K221" i="76"/>
  <c r="T221" i="76"/>
  <c r="U221" i="76"/>
  <c r="K222" i="76"/>
  <c r="T222" i="76"/>
  <c r="U222" i="76"/>
  <c r="K223" i="76"/>
  <c r="T223" i="76"/>
  <c r="U223" i="76"/>
  <c r="K224" i="76"/>
  <c r="T224" i="76"/>
  <c r="U224" i="76"/>
  <c r="K225" i="76"/>
  <c r="T225" i="76"/>
  <c r="U225" i="76"/>
  <c r="K226" i="76"/>
  <c r="T226" i="76"/>
  <c r="U226" i="76"/>
  <c r="K227" i="76"/>
  <c r="T227" i="76"/>
  <c r="U227" i="76"/>
  <c r="K228" i="76"/>
  <c r="T228" i="76"/>
  <c r="U228" i="76"/>
  <c r="K229" i="76"/>
  <c r="T229" i="76"/>
  <c r="U229" i="76"/>
  <c r="K230" i="76"/>
  <c r="T230" i="76"/>
  <c r="U230" i="76"/>
  <c r="K231" i="76"/>
  <c r="T231" i="76"/>
  <c r="U231" i="76"/>
  <c r="K232" i="76"/>
  <c r="T232" i="76"/>
  <c r="U232" i="76"/>
  <c r="K233" i="76"/>
  <c r="T233" i="76"/>
  <c r="U233" i="76"/>
  <c r="K234" i="76"/>
  <c r="T234" i="76"/>
  <c r="U234" i="76"/>
  <c r="K235" i="76"/>
  <c r="T235" i="76"/>
  <c r="U235" i="76"/>
  <c r="K236" i="76"/>
  <c r="T236" i="76"/>
  <c r="U236" i="76"/>
  <c r="K237" i="76"/>
  <c r="T237" i="76"/>
  <c r="U237" i="76"/>
  <c r="K238" i="76"/>
  <c r="T238" i="76"/>
  <c r="U238" i="76"/>
  <c r="K239" i="76"/>
  <c r="T239" i="76"/>
  <c r="U239" i="76"/>
  <c r="K240" i="76"/>
  <c r="T240" i="76"/>
  <c r="U240" i="76"/>
  <c r="K241" i="76"/>
  <c r="T241" i="76"/>
  <c r="U241" i="76"/>
  <c r="K242" i="76"/>
  <c r="T242" i="76"/>
  <c r="U242" i="76"/>
  <c r="K243" i="76"/>
  <c r="T243" i="76"/>
  <c r="U243" i="76"/>
  <c r="K244" i="76"/>
  <c r="T244" i="76"/>
  <c r="U244" i="76"/>
  <c r="K245" i="76"/>
  <c r="T245" i="76"/>
  <c r="U245" i="76"/>
  <c r="K246" i="76"/>
  <c r="T246" i="76"/>
  <c r="U246" i="76"/>
  <c r="K247" i="76"/>
  <c r="T247" i="76"/>
  <c r="U247" i="76"/>
  <c r="K248" i="76"/>
  <c r="T248" i="76"/>
  <c r="U248" i="76"/>
  <c r="K249" i="76"/>
  <c r="T249" i="76"/>
  <c r="U249" i="76"/>
  <c r="K250" i="76"/>
  <c r="T250" i="76"/>
  <c r="U250" i="76"/>
  <c r="K251" i="76"/>
  <c r="T251" i="76"/>
  <c r="U251" i="76"/>
  <c r="K252" i="76"/>
  <c r="T252" i="76"/>
  <c r="U252" i="76"/>
  <c r="K253" i="76"/>
  <c r="T253" i="76"/>
  <c r="U253" i="76"/>
  <c r="K254" i="76"/>
  <c r="T254" i="76"/>
  <c r="U254" i="76"/>
  <c r="K255" i="76"/>
  <c r="T255" i="76"/>
  <c r="U255" i="76"/>
  <c r="K256" i="76"/>
  <c r="T256" i="76"/>
  <c r="U256" i="76"/>
  <c r="K257" i="76"/>
  <c r="T257" i="76"/>
  <c r="U257" i="76"/>
  <c r="K258" i="76"/>
  <c r="T258" i="76"/>
  <c r="U258" i="76"/>
  <c r="K259" i="76"/>
  <c r="T259" i="76"/>
  <c r="U259" i="76"/>
  <c r="K260" i="76"/>
  <c r="T260" i="76"/>
  <c r="U260" i="76"/>
  <c r="K261" i="76"/>
  <c r="T261" i="76"/>
  <c r="U261" i="76"/>
  <c r="K262" i="76"/>
  <c r="T262" i="76"/>
  <c r="U262" i="76"/>
  <c r="K263" i="76"/>
  <c r="T263" i="76"/>
  <c r="U263" i="76"/>
  <c r="K264" i="76"/>
  <c r="T264" i="76"/>
  <c r="U264" i="76"/>
  <c r="K265" i="76"/>
  <c r="T265" i="76"/>
  <c r="U265" i="76"/>
  <c r="K266" i="76"/>
  <c r="T266" i="76"/>
  <c r="U266" i="76"/>
  <c r="K267" i="76"/>
  <c r="T267" i="76"/>
  <c r="U267" i="76"/>
  <c r="A268" i="76"/>
  <c r="K268" i="76"/>
  <c r="T268" i="76"/>
  <c r="U268" i="76"/>
  <c r="A269" i="76"/>
  <c r="K269" i="76"/>
  <c r="T269" i="76"/>
  <c r="U269" i="76"/>
  <c r="A270" i="76"/>
  <c r="K270" i="76"/>
  <c r="T270" i="76"/>
  <c r="U270" i="76"/>
  <c r="A271" i="76"/>
  <c r="K271" i="76"/>
  <c r="T271" i="76"/>
  <c r="U271" i="76"/>
  <c r="A272" i="76"/>
  <c r="K272" i="76"/>
  <c r="T272" i="76"/>
  <c r="U272" i="76"/>
  <c r="K273" i="76"/>
  <c r="T273" i="76"/>
  <c r="U273" i="76"/>
  <c r="A274" i="76"/>
  <c r="K274" i="76"/>
  <c r="T274" i="76"/>
  <c r="U274" i="76"/>
  <c r="A275" i="76"/>
  <c r="K275" i="76"/>
  <c r="T275" i="76"/>
  <c r="U275" i="76"/>
  <c r="A276" i="76"/>
  <c r="K276" i="76"/>
  <c r="T276" i="76"/>
  <c r="U276" i="76"/>
  <c r="A277" i="76"/>
  <c r="K277" i="76"/>
  <c r="T277" i="76"/>
  <c r="U277" i="76"/>
  <c r="A278" i="76"/>
  <c r="K278" i="76"/>
  <c r="T278" i="76"/>
  <c r="U278" i="76"/>
  <c r="A279" i="76"/>
  <c r="K279" i="76"/>
  <c r="T279" i="76"/>
  <c r="U279" i="76"/>
  <c r="A280" i="76"/>
  <c r="K280" i="76"/>
  <c r="T280" i="76"/>
  <c r="U280" i="76"/>
  <c r="A281" i="76"/>
  <c r="K281" i="76"/>
  <c r="T281" i="76"/>
  <c r="U281" i="76"/>
  <c r="A282" i="76"/>
  <c r="K282" i="76"/>
  <c r="T282" i="76"/>
  <c r="U282" i="76"/>
  <c r="A283" i="76"/>
  <c r="K283" i="76"/>
  <c r="T283" i="76"/>
  <c r="U283" i="76"/>
  <c r="A284" i="76"/>
  <c r="K284" i="76"/>
  <c r="T284" i="76"/>
  <c r="U284" i="76"/>
  <c r="A285" i="76"/>
  <c r="K285" i="76"/>
  <c r="T285" i="76"/>
  <c r="U285" i="76"/>
  <c r="A286" i="76"/>
  <c r="K286" i="76"/>
  <c r="T286" i="76"/>
  <c r="U286" i="76"/>
  <c r="A287" i="76"/>
  <c r="K287" i="76"/>
  <c r="T287" i="76"/>
  <c r="U287" i="76"/>
  <c r="A288" i="76"/>
  <c r="K288" i="76"/>
  <c r="T288" i="76"/>
  <c r="U288" i="76"/>
  <c r="A289" i="76"/>
  <c r="K289" i="76"/>
  <c r="T289" i="76"/>
  <c r="U289" i="76"/>
  <c r="A290" i="76"/>
  <c r="K290" i="76"/>
  <c r="T290" i="76"/>
  <c r="U290" i="76"/>
  <c r="A291" i="76"/>
  <c r="K291" i="76"/>
  <c r="T291" i="76"/>
  <c r="U291" i="76"/>
  <c r="A292" i="76"/>
  <c r="K292" i="76"/>
  <c r="T292" i="76"/>
  <c r="U292" i="76"/>
  <c r="A293" i="76"/>
  <c r="K293" i="76"/>
  <c r="T293" i="76"/>
  <c r="U293" i="76"/>
  <c r="K294" i="76"/>
  <c r="T294" i="76"/>
  <c r="U294" i="76"/>
  <c r="A295" i="76"/>
  <c r="K295" i="76"/>
  <c r="T295" i="76"/>
  <c r="U295" i="76"/>
  <c r="A296" i="76"/>
  <c r="K296" i="76"/>
  <c r="T296" i="76"/>
  <c r="U296" i="76"/>
  <c r="A297" i="76"/>
  <c r="K297" i="76"/>
  <c r="T297" i="76"/>
  <c r="U297" i="76"/>
  <c r="A298" i="76"/>
  <c r="K298" i="76"/>
  <c r="T298" i="76"/>
  <c r="U298" i="76"/>
  <c r="A299" i="76"/>
  <c r="K299" i="76"/>
  <c r="T299" i="76"/>
  <c r="U299" i="76"/>
  <c r="A300" i="76"/>
  <c r="K300" i="76"/>
  <c r="T300" i="76"/>
  <c r="U300" i="76"/>
  <c r="A301" i="76"/>
  <c r="K301" i="76"/>
  <c r="T301" i="76"/>
  <c r="U301" i="76"/>
  <c r="A302" i="76"/>
  <c r="K302" i="76"/>
  <c r="T302" i="76"/>
  <c r="U302" i="76"/>
  <c r="A303" i="76"/>
  <c r="K303" i="76"/>
  <c r="T303" i="76"/>
  <c r="U303" i="76"/>
  <c r="A304" i="76"/>
  <c r="K304" i="76"/>
  <c r="T304" i="76"/>
  <c r="U304" i="76"/>
  <c r="A305" i="76"/>
  <c r="K305" i="76"/>
  <c r="T305" i="76"/>
  <c r="U305" i="76"/>
  <c r="A306" i="76"/>
  <c r="K306" i="76"/>
  <c r="T306" i="76"/>
  <c r="U306" i="76"/>
  <c r="A307" i="76"/>
  <c r="K307" i="76"/>
  <c r="T307" i="76"/>
  <c r="U307" i="76"/>
  <c r="A308" i="76"/>
  <c r="K308" i="76"/>
  <c r="T308" i="76"/>
  <c r="U308" i="76"/>
  <c r="A309" i="76"/>
  <c r="K309" i="76"/>
  <c r="T309" i="76"/>
  <c r="U309" i="76"/>
  <c r="A310" i="76"/>
  <c r="K310" i="76"/>
  <c r="T310" i="76"/>
  <c r="U310" i="76"/>
  <c r="K311" i="76"/>
  <c r="T311" i="76"/>
  <c r="U311" i="76"/>
  <c r="K312" i="76"/>
  <c r="T312" i="76"/>
  <c r="U312" i="76"/>
  <c r="K313" i="76"/>
  <c r="T313" i="76"/>
  <c r="U313" i="76"/>
  <c r="K314" i="76"/>
  <c r="T314" i="76"/>
  <c r="U314" i="76"/>
  <c r="K315" i="76"/>
  <c r="T315" i="76"/>
  <c r="U315" i="76"/>
  <c r="K316" i="76"/>
  <c r="T316" i="76"/>
  <c r="U316" i="76"/>
  <c r="K317" i="76"/>
  <c r="T317" i="76"/>
  <c r="U317" i="76"/>
  <c r="K318" i="76"/>
  <c r="T318" i="76"/>
  <c r="U318" i="76"/>
  <c r="K319" i="76"/>
  <c r="T319" i="76"/>
  <c r="U319" i="76"/>
  <c r="K320" i="76"/>
  <c r="T320" i="76"/>
  <c r="U320" i="76"/>
  <c r="K321" i="76"/>
  <c r="T321" i="76"/>
  <c r="U321" i="76"/>
  <c r="K322" i="76"/>
  <c r="T322" i="76"/>
  <c r="U322" i="76"/>
  <c r="K323" i="76"/>
  <c r="T323" i="76"/>
  <c r="U323" i="76"/>
  <c r="K324" i="76"/>
  <c r="T324" i="76"/>
  <c r="U324" i="76"/>
  <c r="K325" i="76"/>
  <c r="T325" i="76"/>
  <c r="U325" i="76"/>
  <c r="K326" i="76"/>
  <c r="T326" i="76"/>
  <c r="U326" i="76"/>
  <c r="K327" i="76"/>
  <c r="T327" i="76"/>
  <c r="U327" i="76"/>
  <c r="K328" i="76"/>
  <c r="T328" i="76"/>
  <c r="U328" i="76"/>
  <c r="K329" i="76"/>
  <c r="T329" i="76"/>
  <c r="U329" i="76"/>
  <c r="K330" i="76"/>
  <c r="T330" i="76"/>
  <c r="U330" i="76"/>
  <c r="K331" i="76"/>
  <c r="T331" i="76"/>
  <c r="U331" i="76"/>
  <c r="K332" i="76"/>
  <c r="T332" i="76"/>
  <c r="U332" i="76"/>
  <c r="K333" i="76"/>
  <c r="T333" i="76"/>
  <c r="U333" i="76"/>
  <c r="K334" i="76"/>
  <c r="T334" i="76"/>
  <c r="U334" i="76"/>
  <c r="K335" i="76"/>
  <c r="T335" i="76"/>
  <c r="U335" i="76"/>
  <c r="K336" i="76"/>
  <c r="T336" i="76"/>
  <c r="U336" i="76"/>
  <c r="K337" i="76"/>
  <c r="T337" i="76"/>
  <c r="U337" i="76"/>
  <c r="K338" i="76"/>
  <c r="T338" i="76"/>
  <c r="U338" i="76"/>
  <c r="K339" i="76"/>
  <c r="T339" i="76"/>
  <c r="U339" i="76"/>
  <c r="K340" i="76"/>
  <c r="T340" i="76"/>
  <c r="U340" i="76"/>
  <c r="K341" i="76"/>
  <c r="T341" i="76"/>
  <c r="U341" i="76"/>
  <c r="K342" i="76"/>
  <c r="T342" i="76"/>
  <c r="U342" i="76"/>
  <c r="K343" i="76"/>
  <c r="T343" i="76"/>
  <c r="U343" i="76"/>
  <c r="K344" i="76"/>
  <c r="T344" i="76"/>
  <c r="U344" i="76"/>
  <c r="K345" i="76"/>
  <c r="T345" i="76"/>
  <c r="U345" i="76"/>
  <c r="K346" i="76"/>
  <c r="T346" i="76"/>
  <c r="U346" i="76"/>
  <c r="K347" i="76"/>
  <c r="T347" i="76"/>
  <c r="U347" i="76"/>
  <c r="K348" i="76"/>
  <c r="T348" i="76"/>
  <c r="U348" i="76"/>
  <c r="K349" i="76"/>
  <c r="T349" i="76"/>
  <c r="U349" i="76"/>
  <c r="K350" i="76"/>
  <c r="T350" i="76"/>
  <c r="U350" i="76"/>
  <c r="K351" i="76"/>
  <c r="T351" i="76"/>
  <c r="U351" i="76"/>
  <c r="K352" i="76"/>
  <c r="T352" i="76"/>
  <c r="U352" i="76"/>
  <c r="K353" i="76"/>
  <c r="T353" i="76"/>
  <c r="U353" i="76"/>
  <c r="K354" i="76"/>
  <c r="T354" i="76"/>
  <c r="U354" i="76"/>
  <c r="K355" i="76"/>
  <c r="T355" i="76"/>
  <c r="U355" i="76"/>
  <c r="K356" i="76"/>
  <c r="T356" i="76"/>
  <c r="U356" i="76"/>
  <c r="K357" i="76"/>
  <c r="T357" i="76"/>
  <c r="U357" i="76"/>
  <c r="K358" i="76"/>
  <c r="T358" i="76"/>
  <c r="U358" i="76"/>
  <c r="K359" i="76"/>
  <c r="T359" i="76"/>
  <c r="U359" i="76"/>
  <c r="K360" i="76"/>
  <c r="T360" i="76"/>
  <c r="U360" i="76"/>
  <c r="K361" i="76"/>
  <c r="T361" i="76"/>
  <c r="U361" i="76"/>
  <c r="K362" i="76"/>
  <c r="T362" i="76"/>
  <c r="U362" i="76"/>
  <c r="K363" i="76"/>
  <c r="T363" i="76"/>
  <c r="U363" i="76"/>
  <c r="K364" i="76"/>
  <c r="T364" i="76"/>
  <c r="U364" i="76"/>
  <c r="K365" i="76"/>
  <c r="T365" i="76"/>
  <c r="U365" i="76"/>
  <c r="K366" i="76"/>
  <c r="T366" i="76"/>
  <c r="U366" i="76"/>
  <c r="K367" i="76"/>
  <c r="T367" i="76"/>
  <c r="U367" i="76"/>
  <c r="K368" i="76"/>
  <c r="T368" i="76"/>
  <c r="U368" i="76"/>
  <c r="K369" i="76"/>
  <c r="T369" i="76"/>
  <c r="U369" i="76"/>
  <c r="K370" i="76"/>
  <c r="T370" i="76"/>
  <c r="U370" i="76"/>
  <c r="K371" i="76"/>
  <c r="T371" i="76"/>
  <c r="U371" i="76"/>
  <c r="K372" i="76"/>
  <c r="T372" i="76"/>
  <c r="U372" i="76"/>
  <c r="K373" i="76"/>
  <c r="T373" i="76"/>
  <c r="U373" i="76"/>
  <c r="K374" i="76"/>
  <c r="T374" i="76"/>
  <c r="U374" i="76"/>
  <c r="K375" i="76"/>
  <c r="T375" i="76"/>
  <c r="U375" i="76"/>
  <c r="K376" i="76"/>
  <c r="T376" i="76"/>
  <c r="U376" i="76"/>
  <c r="K377" i="76"/>
  <c r="T377" i="76"/>
  <c r="U377" i="76"/>
  <c r="K378" i="76"/>
  <c r="T378" i="76"/>
  <c r="U378" i="76"/>
  <c r="K379" i="76"/>
  <c r="T379" i="76"/>
  <c r="U379" i="76"/>
  <c r="K380" i="76"/>
  <c r="T380" i="76"/>
  <c r="U380" i="76"/>
  <c r="K381" i="76"/>
  <c r="T381" i="76"/>
  <c r="U381" i="76"/>
  <c r="K382" i="76"/>
  <c r="T382" i="76"/>
  <c r="U382" i="76"/>
  <c r="K383" i="76"/>
  <c r="T383" i="76"/>
  <c r="U383" i="76"/>
  <c r="K384" i="76"/>
  <c r="T384" i="76"/>
  <c r="U384" i="76"/>
  <c r="K385" i="76"/>
  <c r="T385" i="76"/>
  <c r="U385" i="76"/>
  <c r="K386" i="76"/>
  <c r="T386" i="76"/>
  <c r="U386" i="76"/>
  <c r="K387" i="76"/>
  <c r="T387" i="76"/>
  <c r="U387" i="76"/>
  <c r="K388" i="76"/>
  <c r="T388" i="76"/>
  <c r="U388" i="76"/>
  <c r="K389" i="76"/>
  <c r="T389" i="76"/>
  <c r="U389" i="76"/>
  <c r="K390" i="76"/>
  <c r="T390" i="76"/>
  <c r="U390" i="76"/>
  <c r="K391" i="76"/>
  <c r="T391" i="76"/>
  <c r="U391" i="76"/>
  <c r="K392" i="76"/>
  <c r="T392" i="76"/>
  <c r="U392" i="76"/>
  <c r="K393" i="76"/>
  <c r="T393" i="76"/>
  <c r="U393" i="76"/>
  <c r="K394" i="76"/>
  <c r="T394" i="76"/>
  <c r="U394" i="76"/>
  <c r="K395" i="76"/>
  <c r="T395" i="76"/>
  <c r="U395" i="76"/>
  <c r="K396" i="76"/>
  <c r="T396" i="76"/>
  <c r="U396" i="76"/>
  <c r="K397" i="76"/>
  <c r="T397" i="76"/>
  <c r="U397" i="76"/>
  <c r="K398" i="76"/>
  <c r="T398" i="76"/>
  <c r="U398" i="76"/>
  <c r="K399" i="76"/>
  <c r="T399" i="76"/>
  <c r="U399" i="76"/>
  <c r="K400" i="76"/>
  <c r="T400" i="76"/>
  <c r="U400" i="76"/>
  <c r="K401" i="76"/>
  <c r="T401" i="76"/>
  <c r="U401" i="76"/>
  <c r="K402" i="76"/>
  <c r="T402" i="76"/>
  <c r="U402" i="76"/>
  <c r="K403" i="76"/>
  <c r="T403" i="76"/>
  <c r="U403" i="76"/>
  <c r="K404" i="76"/>
  <c r="T404" i="76"/>
  <c r="U404" i="76"/>
  <c r="K405" i="76"/>
  <c r="T405" i="76"/>
  <c r="U405" i="76"/>
  <c r="K406" i="76"/>
  <c r="T406" i="76"/>
  <c r="U406" i="76"/>
  <c r="K407" i="76"/>
  <c r="T407" i="76"/>
  <c r="U407" i="76"/>
  <c r="K408" i="76"/>
  <c r="T408" i="76"/>
  <c r="U408" i="76"/>
  <c r="K409" i="76"/>
  <c r="T409" i="76"/>
  <c r="U409" i="76"/>
  <c r="K410" i="76"/>
  <c r="T410" i="76"/>
  <c r="U410" i="76"/>
  <c r="K411" i="76"/>
  <c r="T411" i="76"/>
  <c r="U411" i="76"/>
  <c r="K412" i="76"/>
  <c r="T412" i="76"/>
  <c r="U412" i="76"/>
  <c r="K413" i="76"/>
  <c r="T413" i="76"/>
  <c r="U413" i="76"/>
  <c r="K414" i="76"/>
  <c r="T414" i="76"/>
  <c r="U414" i="76"/>
  <c r="K415" i="76"/>
  <c r="T415" i="76"/>
  <c r="U415" i="76"/>
  <c r="K416" i="76"/>
  <c r="T416" i="76"/>
  <c r="U416" i="76"/>
  <c r="K417" i="76"/>
  <c r="T417" i="76"/>
  <c r="U417" i="76"/>
  <c r="K418" i="76"/>
  <c r="T418" i="76"/>
  <c r="U418" i="76"/>
  <c r="K419" i="76"/>
  <c r="T419" i="76"/>
  <c r="U419" i="76"/>
  <c r="K420" i="76"/>
  <c r="T420" i="76"/>
  <c r="U420" i="76"/>
  <c r="K421" i="76"/>
  <c r="T421" i="76"/>
  <c r="U421" i="76"/>
  <c r="K422" i="76"/>
  <c r="T422" i="76"/>
  <c r="U422" i="76"/>
  <c r="K423" i="76"/>
  <c r="T423" i="76"/>
  <c r="U423" i="76"/>
  <c r="K424" i="76"/>
  <c r="T424" i="76"/>
  <c r="U424" i="76"/>
  <c r="K425" i="76"/>
  <c r="T425" i="76"/>
  <c r="U425" i="76"/>
  <c r="K426" i="76"/>
  <c r="T426" i="76"/>
  <c r="U426" i="76"/>
  <c r="K427" i="76"/>
  <c r="T427" i="76"/>
  <c r="U427" i="76"/>
  <c r="K428" i="76"/>
  <c r="T428" i="76"/>
  <c r="U428" i="76"/>
  <c r="K429" i="76"/>
  <c r="T429" i="76"/>
  <c r="U429" i="76"/>
  <c r="K430" i="76"/>
  <c r="T430" i="76"/>
  <c r="U430" i="76"/>
  <c r="K431" i="76"/>
  <c r="T431" i="76"/>
  <c r="U431" i="76"/>
  <c r="K432" i="76"/>
  <c r="T432" i="76"/>
  <c r="U432" i="76"/>
  <c r="K433" i="76"/>
  <c r="T433" i="76"/>
  <c r="U433" i="76"/>
  <c r="K434" i="76"/>
  <c r="T434" i="76"/>
  <c r="U434" i="76"/>
  <c r="K435" i="76"/>
  <c r="T435" i="76"/>
  <c r="U435" i="76"/>
  <c r="K436" i="76"/>
  <c r="T436" i="76"/>
  <c r="U436" i="76"/>
  <c r="K437" i="76"/>
  <c r="T437" i="76"/>
  <c r="U437" i="76"/>
  <c r="K438" i="76"/>
  <c r="T438" i="76"/>
  <c r="U438" i="76"/>
  <c r="K439" i="76"/>
  <c r="T439" i="76"/>
  <c r="U439" i="76"/>
  <c r="K440" i="76"/>
  <c r="T440" i="76"/>
  <c r="U440" i="76"/>
  <c r="K441" i="76"/>
  <c r="T441" i="76"/>
  <c r="U441" i="76"/>
  <c r="K442" i="76"/>
  <c r="T442" i="76"/>
  <c r="U442" i="76"/>
  <c r="K443" i="76"/>
  <c r="T443" i="76"/>
  <c r="U443" i="76"/>
  <c r="K444" i="76"/>
  <c r="T444" i="76"/>
  <c r="U444" i="76"/>
  <c r="K445" i="76"/>
  <c r="T445" i="76"/>
  <c r="U445" i="76"/>
  <c r="K446" i="76"/>
  <c r="T446" i="76"/>
  <c r="U446" i="76"/>
  <c r="K447" i="76"/>
  <c r="T447" i="76"/>
  <c r="U447" i="76"/>
  <c r="K448" i="76"/>
  <c r="T448" i="76"/>
  <c r="U448" i="76"/>
  <c r="K449" i="76"/>
  <c r="T449" i="76"/>
  <c r="U449" i="76"/>
  <c r="K450" i="76"/>
  <c r="T450" i="76"/>
  <c r="U450" i="76"/>
  <c r="K451" i="76"/>
  <c r="T451" i="76"/>
  <c r="U451" i="76"/>
  <c r="K452" i="76"/>
  <c r="T452" i="76"/>
  <c r="U452" i="76"/>
  <c r="K453" i="76"/>
  <c r="T453" i="76"/>
  <c r="U453" i="76"/>
  <c r="K454" i="76"/>
  <c r="T454" i="76"/>
  <c r="U454" i="76"/>
  <c r="K455" i="76"/>
  <c r="T455" i="76"/>
  <c r="U455" i="76"/>
  <c r="K456" i="76"/>
  <c r="T456" i="76"/>
  <c r="U456" i="76"/>
  <c r="K457" i="76"/>
  <c r="T457" i="76"/>
  <c r="U457" i="76"/>
  <c r="K458" i="76"/>
  <c r="T458" i="76"/>
  <c r="U458" i="76"/>
  <c r="K459" i="76"/>
  <c r="T459" i="76"/>
  <c r="U459" i="76"/>
  <c r="K460" i="76"/>
  <c r="T460" i="76"/>
  <c r="U460" i="76"/>
  <c r="K461" i="76"/>
  <c r="T461" i="76"/>
  <c r="U461" i="76"/>
  <c r="K462" i="76"/>
  <c r="T462" i="76"/>
  <c r="U462" i="76"/>
  <c r="K463" i="76"/>
  <c r="T463" i="76"/>
  <c r="U463" i="76"/>
  <c r="K464" i="76"/>
  <c r="T464" i="76"/>
  <c r="U464" i="76"/>
  <c r="K465" i="76"/>
  <c r="T465" i="76"/>
  <c r="U465" i="76"/>
  <c r="K466" i="76"/>
  <c r="T466" i="76"/>
  <c r="U466" i="76"/>
  <c r="K467" i="76"/>
  <c r="T467" i="76"/>
  <c r="U467" i="76"/>
  <c r="K468" i="76"/>
  <c r="T468" i="76"/>
  <c r="U468" i="76"/>
  <c r="K469" i="76"/>
  <c r="T469" i="76"/>
  <c r="U469" i="76"/>
  <c r="K470" i="76"/>
  <c r="T470" i="76"/>
  <c r="U470" i="76"/>
  <c r="K471" i="76"/>
  <c r="T471" i="76"/>
  <c r="U471" i="76"/>
  <c r="K472" i="76"/>
  <c r="T472" i="76"/>
  <c r="U472" i="76"/>
  <c r="K473" i="76"/>
  <c r="T473" i="76"/>
  <c r="U473" i="76"/>
  <c r="K474" i="76"/>
  <c r="T474" i="76"/>
  <c r="U474" i="76"/>
  <c r="K475" i="76"/>
  <c r="T475" i="76"/>
  <c r="U475" i="76"/>
  <c r="K476" i="76"/>
  <c r="T476" i="76"/>
  <c r="U476" i="76"/>
  <c r="K477" i="76"/>
  <c r="T477" i="76"/>
  <c r="U477" i="76"/>
  <c r="K478" i="76"/>
  <c r="T478" i="76"/>
  <c r="U478" i="76"/>
  <c r="K479" i="76"/>
  <c r="T479" i="76"/>
  <c r="U479" i="76"/>
  <c r="K480" i="76"/>
  <c r="T480" i="76"/>
  <c r="U480" i="76"/>
  <c r="K481" i="76"/>
  <c r="T481" i="76"/>
  <c r="U481" i="76"/>
  <c r="K482" i="76"/>
  <c r="T482" i="76"/>
  <c r="U482" i="76"/>
  <c r="K483" i="76"/>
  <c r="T483" i="76"/>
  <c r="U483" i="76"/>
  <c r="K484" i="76"/>
  <c r="T484" i="76"/>
  <c r="U484" i="76"/>
  <c r="K485" i="76"/>
  <c r="T485" i="76"/>
  <c r="U485" i="76"/>
  <c r="K486" i="76"/>
  <c r="T486" i="76"/>
  <c r="U486" i="76"/>
  <c r="K487" i="76"/>
  <c r="T487" i="76"/>
  <c r="U487" i="76"/>
  <c r="K488" i="76"/>
  <c r="T488" i="76"/>
  <c r="U488" i="76"/>
  <c r="K489" i="76"/>
  <c r="T489" i="76"/>
  <c r="U489" i="76"/>
  <c r="K490" i="76"/>
  <c r="T490" i="76"/>
  <c r="U490" i="76"/>
  <c r="K491" i="76"/>
  <c r="T491" i="76"/>
  <c r="U491" i="76"/>
  <c r="K492" i="76"/>
  <c r="T492" i="76"/>
  <c r="U492" i="76"/>
  <c r="K493" i="76"/>
  <c r="T493" i="76"/>
  <c r="U493" i="76"/>
  <c r="K494" i="76"/>
  <c r="T494" i="76"/>
  <c r="U494" i="76"/>
  <c r="K495" i="76"/>
  <c r="T495" i="76"/>
  <c r="U495" i="76"/>
  <c r="K496" i="76"/>
  <c r="T496" i="76"/>
  <c r="U496" i="76"/>
  <c r="K497" i="76"/>
  <c r="T497" i="76"/>
  <c r="U497" i="76"/>
  <c r="K498" i="76"/>
  <c r="T498" i="76"/>
  <c r="U498" i="76"/>
  <c r="K499" i="76"/>
  <c r="T499" i="76"/>
  <c r="U499" i="76"/>
  <c r="K500" i="76"/>
  <c r="T500" i="76"/>
  <c r="U500" i="76"/>
  <c r="K501" i="76"/>
  <c r="T501" i="76"/>
  <c r="U501" i="76"/>
  <c r="K502" i="76"/>
  <c r="T502" i="76"/>
  <c r="U502" i="76"/>
  <c r="K503" i="76"/>
  <c r="T503" i="76"/>
  <c r="U503" i="76"/>
  <c r="K504" i="76"/>
  <c r="T504" i="76"/>
  <c r="U504" i="76"/>
  <c r="K505" i="76"/>
  <c r="T505" i="76"/>
  <c r="U505" i="76"/>
  <c r="K506" i="76"/>
  <c r="T506" i="76"/>
  <c r="U506" i="76"/>
  <c r="K507" i="76"/>
  <c r="T507" i="76"/>
  <c r="U507" i="76"/>
  <c r="K508" i="76"/>
  <c r="T508" i="76"/>
  <c r="U508" i="76"/>
  <c r="K509" i="76"/>
  <c r="T509" i="76"/>
  <c r="U509" i="76"/>
  <c r="K510" i="76"/>
  <c r="T510" i="76"/>
  <c r="U510" i="76"/>
  <c r="K511" i="76"/>
  <c r="T511" i="76"/>
  <c r="U511" i="76"/>
  <c r="K512" i="76"/>
  <c r="T512" i="76"/>
  <c r="U512" i="76"/>
  <c r="K513" i="76"/>
  <c r="T513" i="76"/>
  <c r="U513" i="76"/>
  <c r="K514" i="76"/>
  <c r="T514" i="76"/>
  <c r="U514" i="76"/>
  <c r="K515" i="76"/>
  <c r="T515" i="76"/>
  <c r="U515" i="76"/>
  <c r="K516" i="76"/>
  <c r="T516" i="76"/>
  <c r="U516" i="76"/>
  <c r="K517" i="76"/>
  <c r="T517" i="76"/>
  <c r="U517" i="76"/>
  <c r="K518" i="76"/>
  <c r="T518" i="76"/>
  <c r="U518" i="76"/>
  <c r="K519" i="76"/>
  <c r="T519" i="76"/>
  <c r="U519" i="76"/>
  <c r="K520" i="76"/>
  <c r="T520" i="76"/>
  <c r="U520" i="76"/>
  <c r="K521" i="76"/>
  <c r="T521" i="76"/>
  <c r="U521" i="76"/>
  <c r="K522" i="76"/>
  <c r="T522" i="76"/>
  <c r="U522" i="76"/>
  <c r="K523" i="76"/>
  <c r="T523" i="76"/>
  <c r="U523" i="76"/>
  <c r="K524" i="76"/>
  <c r="T524" i="76"/>
  <c r="U524" i="76"/>
  <c r="K525" i="76"/>
  <c r="T525" i="76"/>
  <c r="U525" i="76"/>
  <c r="K526" i="76"/>
  <c r="T526" i="76"/>
  <c r="U526" i="76"/>
  <c r="K527" i="76"/>
  <c r="T527" i="76"/>
  <c r="U527" i="76"/>
  <c r="K528" i="76"/>
  <c r="T528" i="76"/>
  <c r="U528" i="76"/>
  <c r="K529" i="76"/>
  <c r="T529" i="76"/>
  <c r="U529" i="76"/>
  <c r="K530" i="76"/>
  <c r="T530" i="76"/>
  <c r="U530" i="76"/>
  <c r="K531" i="76"/>
  <c r="T531" i="76"/>
  <c r="U531" i="76"/>
  <c r="K532" i="76"/>
  <c r="T532" i="76"/>
  <c r="U532" i="76"/>
  <c r="K533" i="76"/>
  <c r="T533" i="76"/>
  <c r="U533" i="76"/>
  <c r="K534" i="76"/>
  <c r="T534" i="76"/>
  <c r="U534" i="76"/>
  <c r="K535" i="76"/>
  <c r="T535" i="76"/>
  <c r="U535" i="76"/>
  <c r="K536" i="76"/>
  <c r="T536" i="76"/>
  <c r="U536" i="76"/>
  <c r="K537" i="76"/>
  <c r="T537" i="76"/>
  <c r="U537" i="76"/>
  <c r="K538" i="76"/>
  <c r="T538" i="76"/>
  <c r="U538" i="76"/>
  <c r="K539" i="76"/>
  <c r="T539" i="76"/>
  <c r="U539" i="76"/>
  <c r="K540" i="76"/>
  <c r="T540" i="76"/>
  <c r="U540" i="76"/>
  <c r="K541" i="76"/>
  <c r="T541" i="76"/>
  <c r="U541" i="76"/>
  <c r="K542" i="76"/>
  <c r="T542" i="76"/>
  <c r="U542" i="76"/>
  <c r="K543" i="76"/>
  <c r="T543" i="76"/>
  <c r="U543" i="76"/>
  <c r="K544" i="76"/>
  <c r="T544" i="76"/>
  <c r="U544" i="76"/>
  <c r="K545" i="76"/>
  <c r="T545" i="76"/>
  <c r="U545" i="76"/>
  <c r="K546" i="76"/>
  <c r="T546" i="76"/>
  <c r="U546" i="76"/>
  <c r="K547" i="76"/>
  <c r="T547" i="76"/>
  <c r="U547" i="76"/>
  <c r="K548" i="76"/>
  <c r="T548" i="76"/>
  <c r="U548" i="76"/>
  <c r="K549" i="76"/>
  <c r="T549" i="76"/>
  <c r="U549" i="76"/>
  <c r="K550" i="76"/>
  <c r="T550" i="76"/>
  <c r="U550" i="76"/>
  <c r="K551" i="76"/>
  <c r="T551" i="76"/>
  <c r="U551" i="76"/>
  <c r="K552" i="76"/>
  <c r="T552" i="76"/>
  <c r="U552" i="76"/>
  <c r="K553" i="76"/>
  <c r="T553" i="76"/>
  <c r="U553" i="76"/>
  <c r="K554" i="76"/>
  <c r="T554" i="76"/>
  <c r="U554" i="76"/>
  <c r="K555" i="76"/>
  <c r="T555" i="76"/>
  <c r="U555" i="76"/>
  <c r="K556" i="76"/>
  <c r="T556" i="76"/>
  <c r="U556" i="76"/>
  <c r="K557" i="76"/>
  <c r="T557" i="76"/>
  <c r="U557" i="76"/>
  <c r="K558" i="76"/>
  <c r="T558" i="76"/>
  <c r="U558" i="76"/>
  <c r="K559" i="76"/>
  <c r="T559" i="76"/>
  <c r="U559" i="76"/>
  <c r="K560" i="76"/>
  <c r="T560" i="76"/>
  <c r="U560" i="76"/>
  <c r="K561" i="76"/>
  <c r="T561" i="76"/>
  <c r="U561" i="76"/>
  <c r="K562" i="76"/>
  <c r="T562" i="76"/>
  <c r="U562" i="76"/>
  <c r="K563" i="76"/>
  <c r="T563" i="76"/>
  <c r="U563" i="76"/>
  <c r="K564" i="76"/>
  <c r="T564" i="76"/>
  <c r="U564" i="76"/>
  <c r="K565" i="76"/>
  <c r="T565" i="76"/>
  <c r="U565" i="76"/>
  <c r="K566" i="76"/>
  <c r="T566" i="76"/>
  <c r="U566" i="76"/>
  <c r="K567" i="76"/>
  <c r="T567" i="76"/>
  <c r="U567" i="76"/>
  <c r="K568" i="76"/>
  <c r="T568" i="76"/>
  <c r="U568" i="76"/>
  <c r="K569" i="76"/>
  <c r="T569" i="76"/>
  <c r="U569" i="76"/>
  <c r="K570" i="76"/>
  <c r="T570" i="76"/>
  <c r="U570" i="76"/>
  <c r="K571" i="76"/>
  <c r="T571" i="76"/>
  <c r="U571" i="76"/>
  <c r="K572" i="76"/>
  <c r="T572" i="76"/>
  <c r="U572" i="76"/>
  <c r="K573" i="76"/>
  <c r="T573" i="76"/>
  <c r="U573" i="76"/>
  <c r="K574" i="76"/>
  <c r="T574" i="76"/>
  <c r="U574" i="76"/>
  <c r="K575" i="76"/>
  <c r="T575" i="76"/>
  <c r="U575" i="76"/>
  <c r="K576" i="76"/>
  <c r="T576" i="76"/>
  <c r="U576" i="76"/>
  <c r="K577" i="76"/>
  <c r="T577" i="76"/>
  <c r="U577" i="76"/>
  <c r="K578" i="76"/>
  <c r="T578" i="76"/>
  <c r="U578" i="76"/>
  <c r="K579" i="76"/>
  <c r="T579" i="76"/>
  <c r="U579" i="76"/>
  <c r="K580" i="76"/>
  <c r="T580" i="76"/>
  <c r="U580" i="76"/>
  <c r="K581" i="76"/>
  <c r="T581" i="76"/>
  <c r="U581" i="76"/>
  <c r="K582" i="76"/>
  <c r="T582" i="76"/>
  <c r="U582" i="76"/>
  <c r="K583" i="76"/>
  <c r="T583" i="76"/>
  <c r="U583" i="76"/>
  <c r="K584" i="76"/>
  <c r="T584" i="76"/>
  <c r="U584" i="76"/>
  <c r="K585" i="76"/>
  <c r="T585" i="76"/>
  <c r="U585" i="76"/>
  <c r="K586" i="76"/>
  <c r="T586" i="76"/>
  <c r="U586" i="76"/>
  <c r="K587" i="76"/>
  <c r="T587" i="76"/>
  <c r="U587" i="76"/>
  <c r="K588" i="76"/>
  <c r="T588" i="76"/>
  <c r="U588" i="76"/>
  <c r="K589" i="76"/>
  <c r="T589" i="76"/>
  <c r="U589" i="76"/>
  <c r="K590" i="76"/>
  <c r="T590" i="76"/>
  <c r="U590" i="76"/>
  <c r="K591" i="76"/>
  <c r="T591" i="76"/>
  <c r="U591" i="76"/>
  <c r="K592" i="76"/>
  <c r="T592" i="76"/>
  <c r="U592" i="76"/>
  <c r="K593" i="76"/>
  <c r="T593" i="76"/>
  <c r="U593" i="76"/>
  <c r="K594" i="76"/>
  <c r="T594" i="76"/>
  <c r="U594" i="76"/>
  <c r="K595" i="76"/>
  <c r="T595" i="76"/>
  <c r="U595" i="76"/>
  <c r="K596" i="76"/>
  <c r="T596" i="76"/>
  <c r="U596" i="76"/>
  <c r="K597" i="76"/>
  <c r="T597" i="76"/>
  <c r="U597" i="76"/>
  <c r="K598" i="76"/>
  <c r="T598" i="76"/>
  <c r="U598" i="76"/>
  <c r="K599" i="76"/>
  <c r="T599" i="76"/>
  <c r="U599" i="76"/>
  <c r="K600" i="76"/>
  <c r="T600" i="76"/>
  <c r="U600" i="76"/>
  <c r="K601" i="76"/>
  <c r="T601" i="76"/>
  <c r="U601" i="76"/>
  <c r="K602" i="76"/>
  <c r="T602" i="76"/>
  <c r="U602" i="76"/>
  <c r="K603" i="76"/>
  <c r="T603" i="76"/>
  <c r="U603" i="76"/>
  <c r="K604" i="76"/>
  <c r="T604" i="76"/>
  <c r="U604" i="76"/>
  <c r="K605" i="76"/>
  <c r="T605" i="76"/>
  <c r="U605" i="76"/>
  <c r="K606" i="76"/>
  <c r="T606" i="76"/>
  <c r="U606" i="76"/>
  <c r="K607" i="76"/>
  <c r="T607" i="76"/>
  <c r="U607" i="76"/>
  <c r="K608" i="76"/>
  <c r="T608" i="76"/>
  <c r="U608" i="76"/>
  <c r="K609" i="76"/>
  <c r="T609" i="76"/>
  <c r="U609" i="76"/>
  <c r="K610" i="76"/>
  <c r="T610" i="76"/>
  <c r="U610" i="76"/>
  <c r="K611" i="76"/>
  <c r="T611" i="76"/>
  <c r="U611" i="76"/>
  <c r="K612" i="76"/>
  <c r="T612" i="76"/>
  <c r="U612" i="76"/>
  <c r="K613" i="76"/>
  <c r="T613" i="76"/>
  <c r="U613" i="76"/>
  <c r="K614" i="76"/>
  <c r="T614" i="76"/>
  <c r="U614" i="76"/>
  <c r="K615" i="76"/>
  <c r="T615" i="76"/>
  <c r="U615" i="76"/>
  <c r="K616" i="76"/>
  <c r="T616" i="76"/>
  <c r="U616" i="76"/>
  <c r="K617" i="76"/>
  <c r="T617" i="76"/>
  <c r="U617" i="76"/>
  <c r="K618" i="76"/>
  <c r="T618" i="76"/>
  <c r="U618" i="76"/>
  <c r="K619" i="76"/>
  <c r="T619" i="76"/>
  <c r="U619" i="76"/>
  <c r="K620" i="76"/>
  <c r="T620" i="76"/>
  <c r="U620" i="76"/>
  <c r="K621" i="76"/>
  <c r="T621" i="76"/>
  <c r="U621" i="76"/>
  <c r="K622" i="76"/>
  <c r="T622" i="76"/>
  <c r="U622" i="76"/>
  <c r="K623" i="76"/>
  <c r="T623" i="76"/>
  <c r="U623" i="76"/>
  <c r="K624" i="76"/>
  <c r="T624" i="76"/>
  <c r="U624" i="76"/>
  <c r="K625" i="76"/>
  <c r="T625" i="76"/>
  <c r="U625" i="76"/>
  <c r="K626" i="76"/>
  <c r="T626" i="76"/>
  <c r="U626" i="76"/>
  <c r="K627" i="76"/>
  <c r="T627" i="76"/>
  <c r="U627" i="76"/>
  <c r="T628" i="76"/>
  <c r="U628" i="76"/>
  <c r="T629" i="76"/>
  <c r="U629" i="76"/>
  <c r="T630" i="76"/>
  <c r="U630" i="76"/>
  <c r="T631" i="76"/>
  <c r="U631" i="76"/>
  <c r="T632" i="76"/>
  <c r="U632" i="76"/>
  <c r="T633" i="76"/>
  <c r="U633" i="76"/>
  <c r="T634" i="76"/>
  <c r="U634" i="76"/>
  <c r="T635" i="76"/>
  <c r="U635" i="76"/>
  <c r="T636" i="76"/>
  <c r="U636" i="76"/>
  <c r="T637" i="76"/>
  <c r="U637" i="76"/>
  <c r="T638" i="76"/>
  <c r="U638" i="76"/>
  <c r="T639" i="76"/>
  <c r="U639" i="76"/>
  <c r="T640" i="76"/>
  <c r="U640" i="76"/>
  <c r="T641" i="76"/>
  <c r="U641" i="76"/>
  <c r="T642" i="76"/>
  <c r="U642" i="76"/>
  <c r="T643" i="76"/>
  <c r="U643" i="76"/>
  <c r="T644" i="76"/>
  <c r="U644" i="76"/>
  <c r="T645" i="76"/>
  <c r="U645" i="76"/>
  <c r="T646" i="76"/>
  <c r="U646" i="76"/>
  <c r="T647" i="76"/>
  <c r="U647" i="76"/>
  <c r="T648" i="76"/>
  <c r="U648" i="76"/>
  <c r="T649" i="76"/>
  <c r="U649" i="76"/>
  <c r="T650" i="76"/>
  <c r="U650" i="76"/>
  <c r="T651" i="76"/>
  <c r="U651" i="76"/>
  <c r="T652" i="76"/>
  <c r="U652" i="76"/>
  <c r="T653" i="76"/>
  <c r="U653" i="76"/>
  <c r="T654" i="76"/>
  <c r="U654" i="76"/>
  <c r="T655" i="76"/>
  <c r="U655" i="76"/>
  <c r="T656" i="76"/>
  <c r="U656" i="76"/>
  <c r="T657" i="76"/>
  <c r="U657" i="76"/>
  <c r="T658" i="76"/>
  <c r="U658" i="76"/>
  <c r="T659" i="76"/>
  <c r="U659" i="76"/>
  <c r="T660" i="76"/>
  <c r="U660" i="76"/>
  <c r="T661" i="76"/>
  <c r="U661" i="76"/>
  <c r="T662" i="76"/>
  <c r="U662" i="76"/>
  <c r="T663" i="76"/>
  <c r="U663" i="76"/>
  <c r="T664" i="76"/>
  <c r="U664" i="76"/>
  <c r="T665" i="76"/>
  <c r="U665" i="76"/>
  <c r="T666" i="76"/>
  <c r="U666" i="76"/>
  <c r="T667" i="76"/>
  <c r="U667" i="76"/>
  <c r="T668" i="76"/>
  <c r="U668" i="76"/>
  <c r="T669" i="76"/>
  <c r="U669" i="76"/>
  <c r="T670" i="76"/>
  <c r="U670" i="76"/>
  <c r="T671" i="76"/>
  <c r="U671" i="76"/>
  <c r="T672" i="76"/>
  <c r="U672" i="76"/>
  <c r="T673" i="76"/>
  <c r="U673" i="76"/>
  <c r="T674" i="76"/>
  <c r="U674" i="76"/>
  <c r="T675" i="76"/>
  <c r="U675" i="76"/>
  <c r="T676" i="76"/>
  <c r="U676" i="76"/>
  <c r="T677" i="76"/>
  <c r="U677" i="76"/>
  <c r="T678" i="76"/>
  <c r="U678" i="76"/>
  <c r="T679" i="76"/>
  <c r="U679" i="76"/>
  <c r="T680" i="76"/>
  <c r="U680" i="76"/>
  <c r="T681" i="76"/>
  <c r="U681" i="76"/>
  <c r="T682" i="76"/>
  <c r="U682" i="76"/>
  <c r="T683" i="76"/>
  <c r="U683" i="76"/>
  <c r="T684" i="76"/>
  <c r="U684" i="76"/>
  <c r="T685" i="76"/>
  <c r="U685" i="76"/>
  <c r="T686" i="76"/>
  <c r="U686" i="76"/>
  <c r="T687" i="76"/>
  <c r="U687" i="76"/>
  <c r="T688" i="76"/>
  <c r="U688" i="76"/>
  <c r="T689" i="76"/>
  <c r="U689" i="76"/>
  <c r="T690" i="76"/>
  <c r="U690" i="76"/>
  <c r="T691" i="76"/>
  <c r="U691" i="76"/>
  <c r="T692" i="76"/>
  <c r="U692" i="76"/>
  <c r="T693" i="76"/>
  <c r="U693" i="76"/>
  <c r="T694" i="76"/>
  <c r="U694" i="76"/>
  <c r="T695" i="76"/>
  <c r="U695" i="76"/>
  <c r="T696" i="76"/>
  <c r="U696" i="76"/>
  <c r="T697" i="76"/>
  <c r="U697" i="76"/>
  <c r="T698" i="76"/>
  <c r="U698" i="76"/>
  <c r="T699" i="76"/>
  <c r="U699" i="76"/>
  <c r="T700" i="76"/>
  <c r="U700" i="76"/>
  <c r="T701" i="76"/>
  <c r="U701" i="76"/>
  <c r="T702" i="76"/>
  <c r="U702" i="76"/>
  <c r="T703" i="76"/>
  <c r="U703" i="76"/>
  <c r="T704" i="76"/>
  <c r="U704" i="76"/>
  <c r="T705" i="76"/>
  <c r="U705" i="76"/>
  <c r="T706" i="76"/>
  <c r="U706" i="76"/>
  <c r="T707" i="76"/>
  <c r="U707" i="76"/>
  <c r="T708" i="76"/>
  <c r="U708" i="76"/>
  <c r="T709" i="76"/>
  <c r="U709" i="76"/>
  <c r="T710" i="76"/>
  <c r="U710" i="76"/>
  <c r="T711" i="76"/>
  <c r="U711" i="76"/>
  <c r="T712" i="76"/>
  <c r="U712" i="76"/>
  <c r="T713" i="76"/>
  <c r="U713" i="76"/>
  <c r="T714" i="76"/>
  <c r="U714" i="76"/>
  <c r="T715" i="76"/>
  <c r="U715" i="76"/>
  <c r="T716" i="76"/>
  <c r="U716" i="76"/>
  <c r="T717" i="76"/>
  <c r="U717" i="76"/>
  <c r="T718" i="76"/>
  <c r="U718" i="76"/>
  <c r="T719" i="76"/>
  <c r="U719" i="76"/>
  <c r="T720" i="76"/>
  <c r="U720" i="76"/>
  <c r="T721" i="76"/>
  <c r="U721" i="76"/>
  <c r="T722" i="76"/>
  <c r="U722" i="76"/>
  <c r="T723" i="76"/>
  <c r="U723" i="76"/>
  <c r="T724" i="76"/>
  <c r="U724" i="76"/>
  <c r="T725" i="76"/>
  <c r="U725" i="76"/>
  <c r="T726" i="76"/>
  <c r="U726" i="76"/>
  <c r="T727" i="76"/>
  <c r="U727" i="76"/>
  <c r="T728" i="76"/>
  <c r="U728" i="76"/>
  <c r="T729" i="76"/>
  <c r="U729" i="76"/>
  <c r="T730" i="76"/>
  <c r="U730" i="76"/>
  <c r="T731" i="76"/>
  <c r="U731" i="76"/>
  <c r="T732" i="76"/>
  <c r="U732" i="76"/>
  <c r="T733" i="76"/>
  <c r="U733" i="76"/>
  <c r="T734" i="76"/>
  <c r="U734" i="76"/>
  <c r="T735" i="76"/>
  <c r="U735" i="76"/>
  <c r="T736" i="76"/>
  <c r="U736" i="76"/>
  <c r="T737" i="76"/>
  <c r="U737" i="76"/>
  <c r="T738" i="76"/>
  <c r="U738" i="76"/>
  <c r="T739" i="76"/>
  <c r="U739" i="76"/>
  <c r="T740" i="76"/>
  <c r="U740" i="76"/>
  <c r="T741" i="76"/>
  <c r="U741" i="76"/>
  <c r="T742" i="76"/>
  <c r="U742" i="76"/>
  <c r="T743" i="76"/>
  <c r="U743" i="76"/>
  <c r="T744" i="76"/>
  <c r="U744" i="76"/>
  <c r="T745" i="76"/>
  <c r="U745" i="76"/>
  <c r="T746" i="76"/>
  <c r="U746" i="76"/>
  <c r="T747" i="76"/>
  <c r="U747" i="76"/>
  <c r="T748" i="76"/>
  <c r="U748" i="76"/>
  <c r="T749" i="76"/>
  <c r="U749" i="76"/>
  <c r="T750" i="76"/>
  <c r="U750" i="76"/>
  <c r="T751" i="76"/>
  <c r="U751" i="76"/>
  <c r="T752" i="76"/>
  <c r="U752" i="76"/>
  <c r="T753" i="76"/>
  <c r="U753" i="76"/>
  <c r="T754" i="76"/>
  <c r="U754" i="76"/>
  <c r="T755" i="76"/>
  <c r="U755" i="76"/>
  <c r="T756" i="76"/>
  <c r="U756" i="76"/>
  <c r="T757" i="76"/>
  <c r="U757" i="76"/>
  <c r="T758" i="76"/>
  <c r="U758" i="76"/>
  <c r="T759" i="76"/>
  <c r="U759" i="76"/>
  <c r="T760" i="76"/>
  <c r="U760" i="76"/>
  <c r="T761" i="76"/>
  <c r="U761" i="76"/>
  <c r="T762" i="76"/>
  <c r="U762" i="76"/>
  <c r="T763" i="76"/>
  <c r="U763" i="76"/>
  <c r="T764" i="76"/>
  <c r="U764" i="76"/>
  <c r="T765" i="76"/>
  <c r="U765" i="76"/>
  <c r="T766" i="76"/>
  <c r="U766" i="76"/>
  <c r="T767" i="76"/>
  <c r="U767" i="76"/>
  <c r="T768" i="76"/>
  <c r="U768" i="76"/>
  <c r="T769" i="76"/>
  <c r="U769" i="76"/>
  <c r="T770" i="76"/>
  <c r="U770" i="76"/>
  <c r="T771" i="76"/>
  <c r="U771" i="76"/>
  <c r="T772" i="76"/>
  <c r="U772" i="76"/>
  <c r="T773" i="76"/>
  <c r="U773" i="76"/>
  <c r="T774" i="76"/>
  <c r="U774" i="76"/>
  <c r="T775" i="76"/>
  <c r="U775" i="76"/>
  <c r="T776" i="76"/>
  <c r="U776" i="76"/>
  <c r="T777" i="76"/>
  <c r="U777" i="76"/>
  <c r="T778" i="76"/>
  <c r="U778" i="76"/>
  <c r="T779" i="76"/>
  <c r="U779" i="76"/>
  <c r="T780" i="76"/>
  <c r="U780" i="76"/>
  <c r="T781" i="76"/>
  <c r="U781" i="76"/>
  <c r="T782" i="76"/>
  <c r="U782" i="76"/>
  <c r="T783" i="76"/>
  <c r="U783" i="76"/>
  <c r="T784" i="76"/>
  <c r="U784" i="76"/>
  <c r="T785" i="76"/>
  <c r="U785" i="76"/>
  <c r="T786" i="76"/>
  <c r="U786" i="76"/>
  <c r="T787" i="76"/>
  <c r="U787" i="76"/>
  <c r="T788" i="76"/>
  <c r="U788" i="76"/>
  <c r="T789" i="76"/>
  <c r="U789" i="76"/>
  <c r="T790" i="76"/>
  <c r="U790" i="76"/>
  <c r="T791" i="76"/>
  <c r="U791" i="76"/>
  <c r="T792" i="76"/>
  <c r="U792" i="76"/>
  <c r="T793" i="76"/>
  <c r="U793" i="76"/>
  <c r="T794" i="76"/>
  <c r="U794" i="76"/>
  <c r="T795" i="76"/>
  <c r="U795" i="76"/>
  <c r="T796" i="76"/>
  <c r="U796" i="76"/>
  <c r="T797" i="76"/>
  <c r="U797" i="76"/>
  <c r="T798" i="76"/>
  <c r="U798" i="76"/>
  <c r="T799" i="76"/>
  <c r="U799" i="76"/>
  <c r="T800" i="76"/>
  <c r="U800" i="76"/>
  <c r="T801" i="76"/>
  <c r="U801" i="76"/>
  <c r="T802" i="76"/>
  <c r="U802" i="76"/>
  <c r="T803" i="76"/>
  <c r="U803" i="76"/>
  <c r="T804" i="76"/>
  <c r="U804" i="76"/>
  <c r="T805" i="76"/>
  <c r="U805" i="76"/>
  <c r="T806" i="76"/>
  <c r="U806" i="76"/>
  <c r="T807" i="76"/>
  <c r="U807" i="76"/>
  <c r="T808" i="76"/>
  <c r="U808" i="76"/>
  <c r="T809" i="76"/>
  <c r="U809" i="76"/>
  <c r="T810" i="76"/>
  <c r="U810" i="76"/>
  <c r="T811" i="76"/>
  <c r="U811" i="76"/>
  <c r="T812" i="76"/>
  <c r="U812" i="76"/>
  <c r="T813" i="76"/>
  <c r="U813" i="76"/>
  <c r="T814" i="76"/>
  <c r="U814" i="76"/>
  <c r="T815" i="76"/>
  <c r="U815" i="76"/>
  <c r="T816" i="76"/>
  <c r="U816" i="76"/>
  <c r="T817" i="76"/>
  <c r="U817" i="76"/>
  <c r="T818" i="76"/>
  <c r="U818" i="76"/>
  <c r="T819" i="76"/>
  <c r="U819" i="76"/>
  <c r="T820" i="76"/>
  <c r="U820" i="76"/>
  <c r="T821" i="76"/>
  <c r="U821" i="76"/>
  <c r="T822" i="76"/>
  <c r="U822" i="76"/>
  <c r="T823" i="76"/>
  <c r="U823" i="76"/>
  <c r="T824" i="76"/>
  <c r="U824" i="76"/>
  <c r="T825" i="76"/>
  <c r="U825" i="76"/>
  <c r="T826" i="76"/>
  <c r="U826" i="76"/>
  <c r="T827" i="76"/>
  <c r="U827" i="76"/>
  <c r="T828" i="76"/>
  <c r="U828" i="76"/>
  <c r="T829" i="76"/>
  <c r="U829" i="76"/>
  <c r="T830" i="76"/>
  <c r="U830" i="76"/>
  <c r="T831" i="76"/>
  <c r="U831" i="76"/>
  <c r="T832" i="76"/>
  <c r="U832" i="76"/>
  <c r="T833" i="76"/>
  <c r="U833" i="76"/>
  <c r="T834" i="76"/>
  <c r="U834" i="76"/>
  <c r="T835" i="76"/>
  <c r="U835" i="76"/>
  <c r="T836" i="76"/>
  <c r="U836" i="76"/>
  <c r="T837" i="76"/>
  <c r="U837" i="76"/>
  <c r="T838" i="76"/>
  <c r="U838" i="76"/>
  <c r="T839" i="76"/>
  <c r="U839" i="76"/>
  <c r="T840" i="76"/>
  <c r="U840" i="76"/>
  <c r="T841" i="76"/>
  <c r="U841" i="76"/>
  <c r="T842" i="76"/>
  <c r="U842" i="76"/>
  <c r="T843" i="76"/>
  <c r="U843" i="76"/>
  <c r="T844" i="76"/>
  <c r="U844" i="76"/>
  <c r="T845" i="76"/>
  <c r="U845" i="76"/>
  <c r="T846" i="76"/>
  <c r="U846" i="76"/>
  <c r="T847" i="76"/>
  <c r="U847" i="76"/>
  <c r="T848" i="76"/>
  <c r="U848" i="76"/>
  <c r="T849" i="76"/>
  <c r="U849" i="76"/>
  <c r="T850" i="76"/>
  <c r="U850" i="76"/>
  <c r="T851" i="76"/>
  <c r="U851" i="76"/>
  <c r="T852" i="76"/>
  <c r="U852" i="76"/>
  <c r="T853" i="76"/>
  <c r="U853" i="76"/>
  <c r="T854" i="76"/>
  <c r="U854" i="76"/>
  <c r="T855" i="76"/>
  <c r="U855" i="76"/>
  <c r="T856" i="76"/>
  <c r="U856" i="76"/>
  <c r="T857" i="76"/>
  <c r="U857" i="76"/>
  <c r="T858" i="76"/>
  <c r="U858" i="76"/>
  <c r="T859" i="76"/>
  <c r="U859" i="76"/>
  <c r="T860" i="76"/>
  <c r="U860" i="76"/>
  <c r="T861" i="76"/>
  <c r="U861" i="76"/>
  <c r="T862" i="76"/>
  <c r="U862" i="76"/>
  <c r="T863" i="76"/>
  <c r="U863" i="76"/>
  <c r="T864" i="76"/>
  <c r="U864" i="76"/>
  <c r="T865" i="76"/>
  <c r="U865" i="76"/>
  <c r="T866" i="76"/>
  <c r="U866" i="76"/>
  <c r="T867" i="76"/>
  <c r="U867" i="76"/>
  <c r="T868" i="76"/>
  <c r="U868" i="76"/>
  <c r="T869" i="76"/>
  <c r="U869" i="76"/>
  <c r="T870" i="76"/>
  <c r="U870" i="76"/>
  <c r="T871" i="76"/>
  <c r="U871" i="76"/>
  <c r="T872" i="76"/>
  <c r="U872" i="76"/>
  <c r="T873" i="76"/>
  <c r="U873" i="76"/>
  <c r="T874" i="76"/>
  <c r="U874" i="76"/>
  <c r="T875" i="76"/>
  <c r="U875" i="76"/>
  <c r="T876" i="76"/>
  <c r="U876" i="76"/>
  <c r="T877" i="76"/>
  <c r="U877" i="76"/>
  <c r="T878" i="76"/>
  <c r="U878" i="76"/>
  <c r="T879" i="76"/>
  <c r="U879" i="76"/>
  <c r="T880" i="76"/>
  <c r="U880" i="76"/>
  <c r="T881" i="76"/>
  <c r="U881" i="76"/>
  <c r="T882" i="76"/>
  <c r="U882" i="76"/>
  <c r="T883" i="76"/>
  <c r="U883" i="76"/>
  <c r="T884" i="76"/>
  <c r="U884" i="76"/>
  <c r="T885" i="76"/>
  <c r="U885" i="76"/>
  <c r="T886" i="76"/>
  <c r="U886" i="76"/>
  <c r="T887" i="76"/>
  <c r="U887" i="76"/>
  <c r="T888" i="76"/>
  <c r="U888" i="76"/>
  <c r="T889" i="76"/>
  <c r="U889" i="76"/>
  <c r="T890" i="76"/>
  <c r="U890" i="76"/>
  <c r="T891" i="76"/>
  <c r="U891" i="76"/>
  <c r="T892" i="76"/>
  <c r="U892" i="76"/>
  <c r="T893" i="76"/>
  <c r="U893" i="76"/>
  <c r="T894" i="76"/>
  <c r="U894" i="76"/>
  <c r="T895" i="76"/>
  <c r="U895" i="76"/>
  <c r="T896" i="76"/>
  <c r="U896" i="76"/>
  <c r="T897" i="76"/>
  <c r="U897" i="76"/>
  <c r="T898" i="76"/>
  <c r="U898" i="76"/>
  <c r="T899" i="76"/>
  <c r="U899" i="76"/>
  <c r="T900" i="76"/>
  <c r="U900" i="76"/>
  <c r="T901" i="76"/>
  <c r="U901" i="76"/>
  <c r="T902" i="76"/>
  <c r="U902" i="76"/>
  <c r="T903" i="76"/>
  <c r="U903" i="76"/>
  <c r="T904" i="76"/>
  <c r="U904" i="76"/>
  <c r="T905" i="76"/>
  <c r="U905" i="76"/>
  <c r="T906" i="76"/>
  <c r="U906" i="76"/>
  <c r="T907" i="76"/>
  <c r="U907" i="76"/>
  <c r="T908" i="76"/>
  <c r="U908" i="76"/>
  <c r="T909" i="76"/>
  <c r="U909" i="76"/>
  <c r="T910" i="76"/>
  <c r="U910" i="76"/>
  <c r="T911" i="76"/>
  <c r="U911" i="76"/>
  <c r="T912" i="76"/>
  <c r="U912" i="76"/>
  <c r="T913" i="76"/>
  <c r="U913" i="76"/>
  <c r="T914" i="76"/>
  <c r="U914" i="76"/>
  <c r="T915" i="76"/>
  <c r="U915" i="76"/>
  <c r="T916" i="76"/>
  <c r="U916" i="76"/>
  <c r="T917" i="76"/>
  <c r="U917" i="76"/>
  <c r="T918" i="76"/>
  <c r="U918" i="76"/>
  <c r="T919" i="76"/>
  <c r="U919" i="76"/>
  <c r="T920" i="76"/>
  <c r="U920" i="76"/>
  <c r="T921" i="76"/>
  <c r="U921" i="76"/>
  <c r="T922" i="76"/>
  <c r="U922" i="76"/>
  <c r="T923" i="76"/>
  <c r="U923" i="76"/>
  <c r="K7" i="75"/>
  <c r="T7" i="75"/>
  <c r="U7" i="75"/>
  <c r="K8" i="75"/>
  <c r="T8" i="75"/>
  <c r="U8" i="75"/>
  <c r="K9" i="75"/>
  <c r="T9" i="75"/>
  <c r="U9" i="75"/>
  <c r="K10" i="75"/>
  <c r="T10" i="75"/>
  <c r="U10" i="75"/>
  <c r="K11" i="75"/>
  <c r="T11" i="75"/>
  <c r="U11" i="75"/>
  <c r="K12" i="75"/>
  <c r="T12" i="75"/>
  <c r="U12" i="75"/>
  <c r="K13" i="75"/>
  <c r="T13" i="75"/>
  <c r="U13" i="75"/>
  <c r="K14" i="75"/>
  <c r="T14" i="75"/>
  <c r="U14" i="75"/>
  <c r="K15" i="75"/>
  <c r="T15" i="75"/>
  <c r="U15" i="75"/>
  <c r="K16" i="75"/>
  <c r="T16" i="75"/>
  <c r="U16" i="75"/>
  <c r="K17" i="75"/>
  <c r="T17" i="75"/>
  <c r="U17" i="75"/>
  <c r="K18" i="75"/>
  <c r="T18" i="75"/>
  <c r="U18" i="75"/>
  <c r="K19" i="75"/>
  <c r="T19" i="75"/>
  <c r="U19" i="75"/>
  <c r="K20" i="75"/>
  <c r="T20" i="75"/>
  <c r="U20" i="75"/>
  <c r="K21" i="75"/>
  <c r="T21" i="75"/>
  <c r="U21" i="75"/>
  <c r="K22" i="75"/>
  <c r="T22" i="75"/>
  <c r="U22" i="75"/>
  <c r="K23" i="75"/>
  <c r="T23" i="75"/>
  <c r="U23" i="75"/>
  <c r="K24" i="75"/>
  <c r="T24" i="75"/>
  <c r="U24" i="75"/>
  <c r="K25" i="75"/>
  <c r="T25" i="75"/>
  <c r="U25" i="75"/>
  <c r="K26" i="75"/>
  <c r="T26" i="75"/>
  <c r="U26" i="75"/>
  <c r="K27" i="75"/>
  <c r="T27" i="75"/>
  <c r="U27" i="75"/>
  <c r="K28" i="75"/>
  <c r="T28" i="75"/>
  <c r="U28" i="75"/>
  <c r="K29" i="75"/>
  <c r="T29" i="75"/>
  <c r="U29" i="75"/>
  <c r="K30" i="75"/>
  <c r="T30" i="75"/>
  <c r="U30" i="75"/>
  <c r="K31" i="75"/>
  <c r="T31" i="75"/>
  <c r="U31" i="75"/>
  <c r="K32" i="75"/>
  <c r="T32" i="75"/>
  <c r="U32" i="75"/>
  <c r="K33" i="75"/>
  <c r="T33" i="75"/>
  <c r="U33" i="75"/>
  <c r="K34" i="75"/>
  <c r="T34" i="75"/>
  <c r="U34" i="75"/>
  <c r="K35" i="75"/>
  <c r="T35" i="75"/>
  <c r="U35" i="75"/>
  <c r="K36" i="75"/>
  <c r="T36" i="75"/>
  <c r="U36" i="75"/>
  <c r="K37" i="75"/>
  <c r="T37" i="75"/>
  <c r="U37" i="75"/>
  <c r="K38" i="75"/>
  <c r="T38" i="75"/>
  <c r="U38" i="75"/>
  <c r="K39" i="75"/>
  <c r="T39" i="75"/>
  <c r="U39" i="75"/>
  <c r="K40" i="75"/>
  <c r="T40" i="75"/>
  <c r="U40" i="75"/>
  <c r="K41" i="75"/>
  <c r="T41" i="75"/>
  <c r="U41" i="75"/>
  <c r="K42" i="75"/>
  <c r="T42" i="75"/>
  <c r="U42" i="75"/>
  <c r="K43" i="75"/>
  <c r="T43" i="75"/>
  <c r="U43" i="75"/>
  <c r="K44" i="75"/>
  <c r="T44" i="75"/>
  <c r="U44" i="75"/>
  <c r="K45" i="75"/>
  <c r="T45" i="75"/>
  <c r="U45" i="75"/>
  <c r="K46" i="75"/>
  <c r="T46" i="75"/>
  <c r="U46" i="75"/>
  <c r="K47" i="75"/>
  <c r="T47" i="75"/>
  <c r="U47" i="75"/>
  <c r="K48" i="75"/>
  <c r="T48" i="75"/>
  <c r="U48" i="75"/>
  <c r="K49" i="75"/>
  <c r="T49" i="75"/>
  <c r="U49" i="75"/>
  <c r="K50" i="75"/>
  <c r="T50" i="75"/>
  <c r="U50" i="75"/>
  <c r="K51" i="75"/>
  <c r="T51" i="75"/>
  <c r="U51" i="75"/>
  <c r="K52" i="75"/>
  <c r="T52" i="75"/>
  <c r="U52" i="75"/>
  <c r="K53" i="75"/>
  <c r="T53" i="75"/>
  <c r="U53" i="75"/>
  <c r="K54" i="75"/>
  <c r="T54" i="75"/>
  <c r="U54" i="75"/>
  <c r="K55" i="75"/>
  <c r="T55" i="75"/>
  <c r="U55" i="75"/>
  <c r="K56" i="75"/>
  <c r="T56" i="75"/>
  <c r="U56" i="75"/>
  <c r="K57" i="75"/>
  <c r="T57" i="75"/>
  <c r="U57" i="75"/>
  <c r="K58" i="75"/>
  <c r="T58" i="75"/>
  <c r="U58" i="75"/>
  <c r="K59" i="75"/>
  <c r="T59" i="75"/>
  <c r="U59" i="75"/>
  <c r="K60" i="75"/>
  <c r="T60" i="75"/>
  <c r="U60" i="75"/>
  <c r="K61" i="75"/>
  <c r="T61" i="75"/>
  <c r="U61" i="75"/>
  <c r="K62" i="75"/>
  <c r="T62" i="75"/>
  <c r="U62" i="75"/>
  <c r="K63" i="75"/>
  <c r="T63" i="75"/>
  <c r="U63" i="75"/>
  <c r="K64" i="75"/>
  <c r="T64" i="75"/>
  <c r="U64" i="75"/>
  <c r="K65" i="75"/>
  <c r="T65" i="75"/>
  <c r="U65" i="75"/>
  <c r="K66" i="75"/>
  <c r="T66" i="75"/>
  <c r="U66" i="75"/>
  <c r="K67" i="75"/>
  <c r="T67" i="75"/>
  <c r="U67" i="75"/>
  <c r="K68" i="75"/>
  <c r="T68" i="75"/>
  <c r="U68" i="75"/>
  <c r="K69" i="75"/>
  <c r="T69" i="75"/>
  <c r="U69" i="75"/>
  <c r="K70" i="75"/>
  <c r="T70" i="75"/>
  <c r="U70" i="75"/>
  <c r="K71" i="75"/>
  <c r="T71" i="75"/>
  <c r="U71" i="75"/>
  <c r="K72" i="75"/>
  <c r="T72" i="75"/>
  <c r="U72" i="75"/>
  <c r="K73" i="75"/>
  <c r="T73" i="75"/>
  <c r="U73" i="75"/>
  <c r="K74" i="75"/>
  <c r="T74" i="75"/>
  <c r="U74" i="75"/>
  <c r="K75" i="75"/>
  <c r="T75" i="75"/>
  <c r="U75" i="75"/>
  <c r="K76" i="75"/>
  <c r="T76" i="75"/>
  <c r="U76" i="75"/>
  <c r="K77" i="75"/>
  <c r="T77" i="75"/>
  <c r="U77" i="75"/>
  <c r="K78" i="75"/>
  <c r="T78" i="75"/>
  <c r="U78" i="75"/>
  <c r="K79" i="75"/>
  <c r="T79" i="75"/>
  <c r="U79" i="75"/>
  <c r="K80" i="75"/>
  <c r="T80" i="75"/>
  <c r="U80" i="75"/>
  <c r="K81" i="75"/>
  <c r="T81" i="75"/>
  <c r="U81" i="75"/>
  <c r="K82" i="75"/>
  <c r="T82" i="75"/>
  <c r="U82" i="75"/>
  <c r="K83" i="75"/>
  <c r="T83" i="75"/>
  <c r="U83" i="75"/>
  <c r="K84" i="75"/>
  <c r="T84" i="75"/>
  <c r="U84" i="75"/>
  <c r="K85" i="75"/>
  <c r="T85" i="75"/>
  <c r="U85" i="75"/>
  <c r="K86" i="75"/>
  <c r="T86" i="75"/>
  <c r="U86" i="75"/>
  <c r="K87" i="75"/>
  <c r="T87" i="75"/>
  <c r="U87" i="75"/>
  <c r="K88" i="75"/>
  <c r="T88" i="75"/>
  <c r="U88" i="75"/>
  <c r="K89" i="75"/>
  <c r="T89" i="75"/>
  <c r="U89" i="75"/>
  <c r="K90" i="75"/>
  <c r="T90" i="75"/>
  <c r="U90" i="75"/>
  <c r="K91" i="75"/>
  <c r="T91" i="75"/>
  <c r="U91" i="75"/>
  <c r="K92" i="75"/>
  <c r="T92" i="75"/>
  <c r="U92" i="75"/>
  <c r="K93" i="75"/>
  <c r="T93" i="75"/>
  <c r="U93" i="75"/>
  <c r="K94" i="75"/>
  <c r="T94" i="75"/>
  <c r="U94" i="75"/>
  <c r="K95" i="75"/>
  <c r="T95" i="75"/>
  <c r="U95" i="75"/>
  <c r="K96" i="75"/>
  <c r="T96" i="75"/>
  <c r="U96" i="75"/>
  <c r="K97" i="75"/>
  <c r="T97" i="75"/>
  <c r="U97" i="75"/>
  <c r="K98" i="75"/>
  <c r="T98" i="75"/>
  <c r="U98" i="75"/>
  <c r="K99" i="75"/>
  <c r="T99" i="75"/>
  <c r="U99" i="75"/>
  <c r="K100" i="75"/>
  <c r="T100" i="75"/>
  <c r="U100" i="75"/>
  <c r="K101" i="75"/>
  <c r="T101" i="75"/>
  <c r="U101" i="75"/>
  <c r="K102" i="75"/>
  <c r="T102" i="75"/>
  <c r="U102" i="75"/>
  <c r="K103" i="75"/>
  <c r="T103" i="75"/>
  <c r="U103" i="75"/>
  <c r="K104" i="75"/>
  <c r="T104" i="75"/>
  <c r="U104" i="75"/>
  <c r="K105" i="75"/>
  <c r="T105" i="75"/>
  <c r="U105" i="75"/>
  <c r="K106" i="75"/>
  <c r="T106" i="75"/>
  <c r="U106" i="75"/>
  <c r="K107" i="75"/>
  <c r="T107" i="75"/>
  <c r="U107" i="75"/>
  <c r="K108" i="75"/>
  <c r="T108" i="75"/>
  <c r="U108" i="75"/>
  <c r="K109" i="75"/>
  <c r="T109" i="75"/>
  <c r="U109" i="75"/>
  <c r="K110" i="75"/>
  <c r="T110" i="75"/>
  <c r="U110" i="75"/>
  <c r="K111" i="75"/>
  <c r="T111" i="75"/>
  <c r="U111" i="75"/>
  <c r="K112" i="75"/>
  <c r="T112" i="75"/>
  <c r="U112" i="75"/>
  <c r="K113" i="75"/>
  <c r="T113" i="75"/>
  <c r="U113" i="75"/>
  <c r="K114" i="75"/>
  <c r="T114" i="75"/>
  <c r="U114" i="75"/>
  <c r="K115" i="75"/>
  <c r="T115" i="75"/>
  <c r="U115" i="75"/>
  <c r="K116" i="75"/>
  <c r="T116" i="75"/>
  <c r="U116" i="75"/>
  <c r="K117" i="75"/>
  <c r="T117" i="75"/>
  <c r="U117" i="75"/>
  <c r="K118" i="75"/>
  <c r="T118" i="75"/>
  <c r="U118" i="75"/>
  <c r="K119" i="75"/>
  <c r="T119" i="75"/>
  <c r="U119" i="75"/>
  <c r="K120" i="75"/>
  <c r="T120" i="75"/>
  <c r="U120" i="75"/>
  <c r="K121" i="75"/>
  <c r="T121" i="75"/>
  <c r="U121" i="75"/>
  <c r="K122" i="75"/>
  <c r="T122" i="75"/>
  <c r="U122" i="75"/>
  <c r="K123" i="75"/>
  <c r="T123" i="75"/>
  <c r="U123" i="75"/>
  <c r="K124" i="75"/>
  <c r="T124" i="75"/>
  <c r="U124" i="75"/>
  <c r="K125" i="75"/>
  <c r="T125" i="75"/>
  <c r="U125" i="75"/>
  <c r="K126" i="75"/>
  <c r="T126" i="75"/>
  <c r="U126" i="75"/>
  <c r="K127" i="75"/>
  <c r="T127" i="75"/>
  <c r="U127" i="75"/>
  <c r="K128" i="75"/>
  <c r="T128" i="75"/>
  <c r="U128" i="75"/>
  <c r="K129" i="75"/>
  <c r="T129" i="75"/>
  <c r="U129" i="75"/>
  <c r="K130" i="75"/>
  <c r="T130" i="75"/>
  <c r="U130" i="75"/>
  <c r="K131" i="75"/>
  <c r="T131" i="75"/>
  <c r="U131" i="75"/>
  <c r="K132" i="75"/>
  <c r="T132" i="75"/>
  <c r="U132" i="75"/>
  <c r="K133" i="75"/>
  <c r="T133" i="75"/>
  <c r="U133" i="75"/>
  <c r="K134" i="75"/>
  <c r="T134" i="75"/>
  <c r="U134" i="75"/>
  <c r="K135" i="75"/>
  <c r="T135" i="75"/>
  <c r="U135" i="75"/>
  <c r="K136" i="75"/>
  <c r="T136" i="75"/>
  <c r="U136" i="75"/>
  <c r="K137" i="75"/>
  <c r="T137" i="75"/>
  <c r="U137" i="75"/>
  <c r="K138" i="75"/>
  <c r="T138" i="75"/>
  <c r="U138" i="75"/>
  <c r="K139" i="75"/>
  <c r="T139" i="75"/>
  <c r="U139" i="75"/>
  <c r="K140" i="75"/>
  <c r="T140" i="75"/>
  <c r="U140" i="75"/>
  <c r="K141" i="75"/>
  <c r="T141" i="75"/>
  <c r="U141" i="75"/>
  <c r="K142" i="75"/>
  <c r="T142" i="75"/>
  <c r="U142" i="75"/>
  <c r="K143" i="75"/>
  <c r="T143" i="75"/>
  <c r="U143" i="75"/>
  <c r="K144" i="75"/>
  <c r="T144" i="75"/>
  <c r="U144" i="75"/>
  <c r="K145" i="75"/>
  <c r="T145" i="75"/>
  <c r="U145" i="75"/>
  <c r="K146" i="75"/>
  <c r="T146" i="75"/>
  <c r="U146" i="75"/>
  <c r="K147" i="75"/>
  <c r="T147" i="75"/>
  <c r="U147" i="75"/>
  <c r="K148" i="75"/>
  <c r="T148" i="75"/>
  <c r="U148" i="75"/>
  <c r="K149" i="75"/>
  <c r="T149" i="75"/>
  <c r="U149" i="75"/>
  <c r="K150" i="75"/>
  <c r="T150" i="75"/>
  <c r="U150" i="75"/>
  <c r="K151" i="75"/>
  <c r="T151" i="75"/>
  <c r="U151" i="75"/>
  <c r="K152" i="75"/>
  <c r="T152" i="75"/>
  <c r="U152" i="75"/>
  <c r="K153" i="75"/>
  <c r="T153" i="75"/>
  <c r="U153" i="75"/>
  <c r="K154" i="75"/>
  <c r="T154" i="75"/>
  <c r="U154" i="75"/>
  <c r="K155" i="75"/>
  <c r="T155" i="75"/>
  <c r="U155" i="75"/>
  <c r="K156" i="75"/>
  <c r="T156" i="75"/>
  <c r="U156" i="75"/>
  <c r="K157" i="75"/>
  <c r="T157" i="75"/>
  <c r="U157" i="75"/>
  <c r="K158" i="75"/>
  <c r="T158" i="75"/>
  <c r="U158" i="75"/>
  <c r="K159" i="75"/>
  <c r="T159" i="75"/>
  <c r="U159" i="75"/>
  <c r="K160" i="75"/>
  <c r="T160" i="75"/>
  <c r="U160" i="75"/>
  <c r="K161" i="75"/>
  <c r="T161" i="75"/>
  <c r="U161" i="75"/>
  <c r="K162" i="75"/>
  <c r="T162" i="75"/>
  <c r="U162" i="75"/>
  <c r="K163" i="75"/>
  <c r="T163" i="75"/>
  <c r="U163" i="75"/>
  <c r="K164" i="75"/>
  <c r="T164" i="75"/>
  <c r="U164" i="75"/>
  <c r="K165" i="75"/>
  <c r="T165" i="75"/>
  <c r="U165" i="75"/>
  <c r="K166" i="75"/>
  <c r="T166" i="75"/>
  <c r="U166" i="75"/>
  <c r="K167" i="75"/>
  <c r="T167" i="75"/>
  <c r="U167" i="75"/>
  <c r="K168" i="75"/>
  <c r="T168" i="75"/>
  <c r="U168" i="75"/>
  <c r="K169" i="75"/>
  <c r="T169" i="75"/>
  <c r="U169" i="75"/>
  <c r="K170" i="75"/>
  <c r="T170" i="75"/>
  <c r="U170" i="75"/>
  <c r="K171" i="75"/>
  <c r="T171" i="75"/>
  <c r="U171" i="75"/>
  <c r="K172" i="75"/>
  <c r="T172" i="75"/>
  <c r="U172" i="75"/>
  <c r="K173" i="75"/>
  <c r="T173" i="75"/>
  <c r="U173" i="75"/>
  <c r="K174" i="75"/>
  <c r="T174" i="75"/>
  <c r="U174" i="75"/>
  <c r="K175" i="75"/>
  <c r="T175" i="75"/>
  <c r="U175" i="75"/>
  <c r="K176" i="75"/>
  <c r="T176" i="75"/>
  <c r="U176" i="75"/>
  <c r="K177" i="75"/>
  <c r="T177" i="75"/>
  <c r="U177" i="75"/>
  <c r="K178" i="75"/>
  <c r="T178" i="75"/>
  <c r="U178" i="75"/>
  <c r="K179" i="75"/>
  <c r="T179" i="75"/>
  <c r="U179" i="75"/>
  <c r="K180" i="75"/>
  <c r="T180" i="75"/>
  <c r="U180" i="75"/>
  <c r="K181" i="75"/>
  <c r="T181" i="75"/>
  <c r="U181" i="75"/>
  <c r="K182" i="75"/>
  <c r="T182" i="75"/>
  <c r="U182" i="75"/>
  <c r="K183" i="75"/>
  <c r="T183" i="75"/>
  <c r="U183" i="75"/>
  <c r="K184" i="75"/>
  <c r="T184" i="75"/>
  <c r="U184" i="75"/>
  <c r="K185" i="75"/>
  <c r="T185" i="75"/>
  <c r="U185" i="75"/>
  <c r="K186" i="75"/>
  <c r="T186" i="75"/>
  <c r="U186" i="75"/>
  <c r="K187" i="75"/>
  <c r="T187" i="75"/>
  <c r="U187" i="75"/>
  <c r="K188" i="75"/>
  <c r="T188" i="75"/>
  <c r="U188" i="75"/>
  <c r="K189" i="75"/>
  <c r="T189" i="75"/>
  <c r="U189" i="75"/>
  <c r="K190" i="75"/>
  <c r="T190" i="75"/>
  <c r="U190" i="75"/>
  <c r="K191" i="75"/>
  <c r="T191" i="75"/>
  <c r="U191" i="75"/>
  <c r="K192" i="75"/>
  <c r="T192" i="75"/>
  <c r="U192" i="75"/>
  <c r="K193" i="75"/>
  <c r="T193" i="75"/>
  <c r="U193" i="75"/>
  <c r="K194" i="75"/>
  <c r="T194" i="75"/>
  <c r="U194" i="75"/>
  <c r="K195" i="75"/>
  <c r="T195" i="75"/>
  <c r="U195" i="75"/>
  <c r="K196" i="75"/>
  <c r="T196" i="75"/>
  <c r="U196" i="75"/>
  <c r="K197" i="75"/>
  <c r="T197" i="75"/>
  <c r="U197" i="75"/>
  <c r="K198" i="75"/>
  <c r="T198" i="75"/>
  <c r="U198" i="75"/>
  <c r="K199" i="75"/>
  <c r="T199" i="75"/>
  <c r="U199" i="75"/>
  <c r="K200" i="75"/>
  <c r="T200" i="75"/>
  <c r="U200" i="75"/>
  <c r="K201" i="75"/>
  <c r="T201" i="75"/>
  <c r="U201" i="75"/>
  <c r="K202" i="75"/>
  <c r="T202" i="75"/>
  <c r="U202" i="75"/>
  <c r="K203" i="75"/>
  <c r="T203" i="75"/>
  <c r="U203" i="75"/>
  <c r="K204" i="75"/>
  <c r="T204" i="75"/>
  <c r="U204" i="75"/>
  <c r="K205" i="75"/>
  <c r="T205" i="75"/>
  <c r="U205" i="75"/>
  <c r="K206" i="75"/>
  <c r="T206" i="75"/>
  <c r="U206" i="75"/>
  <c r="K207" i="75"/>
  <c r="T207" i="75"/>
  <c r="U207" i="75"/>
  <c r="K208" i="75"/>
  <c r="T208" i="75"/>
  <c r="U208" i="75"/>
  <c r="K209" i="75"/>
  <c r="T209" i="75"/>
  <c r="U209" i="75"/>
  <c r="K210" i="75"/>
  <c r="T210" i="75"/>
  <c r="U210" i="75"/>
  <c r="K211" i="75"/>
  <c r="T211" i="75"/>
  <c r="U211" i="75"/>
  <c r="K212" i="75"/>
  <c r="T212" i="75"/>
  <c r="U212" i="75"/>
  <c r="K213" i="75"/>
  <c r="T213" i="75"/>
  <c r="U213" i="75"/>
  <c r="K214" i="75"/>
  <c r="T214" i="75"/>
  <c r="U214" i="75"/>
  <c r="K215" i="75"/>
  <c r="T215" i="75"/>
  <c r="U215" i="75"/>
  <c r="K216" i="75"/>
  <c r="T216" i="75"/>
  <c r="U216" i="75"/>
  <c r="K217" i="75"/>
  <c r="T217" i="75"/>
  <c r="U217" i="75"/>
  <c r="K218" i="75"/>
  <c r="T218" i="75"/>
  <c r="U218" i="75"/>
  <c r="K219" i="75"/>
  <c r="T219" i="75"/>
  <c r="U219" i="75"/>
  <c r="K220" i="75"/>
  <c r="T220" i="75"/>
  <c r="U220" i="75"/>
  <c r="K221" i="75"/>
  <c r="T221" i="75"/>
  <c r="U221" i="75"/>
  <c r="K222" i="75"/>
  <c r="T222" i="75"/>
  <c r="U222" i="75"/>
  <c r="K223" i="75"/>
  <c r="T223" i="75"/>
  <c r="U223" i="75"/>
  <c r="K224" i="75"/>
  <c r="T224" i="75"/>
  <c r="U224" i="75"/>
  <c r="K225" i="75"/>
  <c r="T225" i="75"/>
  <c r="U225" i="75"/>
  <c r="K226" i="75"/>
  <c r="T226" i="75"/>
  <c r="U226" i="75"/>
  <c r="K227" i="75"/>
  <c r="T227" i="75"/>
  <c r="U227" i="75"/>
  <c r="K228" i="75"/>
  <c r="T228" i="75"/>
  <c r="U228" i="75"/>
  <c r="K229" i="75"/>
  <c r="T229" i="75"/>
  <c r="U229" i="75"/>
  <c r="K230" i="75"/>
  <c r="T230" i="75"/>
  <c r="U230" i="75"/>
  <c r="K231" i="75"/>
  <c r="T231" i="75"/>
  <c r="U231" i="75"/>
  <c r="K232" i="75"/>
  <c r="T232" i="75"/>
  <c r="U232" i="75"/>
  <c r="K233" i="75"/>
  <c r="T233" i="75"/>
  <c r="U233" i="75"/>
  <c r="K234" i="75"/>
  <c r="T234" i="75"/>
  <c r="U234" i="75"/>
  <c r="K235" i="75"/>
  <c r="T235" i="75"/>
  <c r="U235" i="75"/>
  <c r="K236" i="75"/>
  <c r="T236" i="75"/>
  <c r="U236" i="75"/>
  <c r="K237" i="75"/>
  <c r="T237" i="75"/>
  <c r="U237" i="75"/>
  <c r="K238" i="75"/>
  <c r="T238" i="75"/>
  <c r="U238" i="75"/>
  <c r="K239" i="75"/>
  <c r="T239" i="75"/>
  <c r="U239" i="75"/>
  <c r="K240" i="75"/>
  <c r="T240" i="75"/>
  <c r="U240" i="75"/>
  <c r="K241" i="75"/>
  <c r="T241" i="75"/>
  <c r="U241" i="75"/>
  <c r="K242" i="75"/>
  <c r="T242" i="75"/>
  <c r="U242" i="75"/>
  <c r="K243" i="75"/>
  <c r="T243" i="75"/>
  <c r="U243" i="75"/>
  <c r="K244" i="75"/>
  <c r="T244" i="75"/>
  <c r="U244" i="75"/>
  <c r="K245" i="75"/>
  <c r="T245" i="75"/>
  <c r="U245" i="75"/>
  <c r="K246" i="75"/>
  <c r="T246" i="75"/>
  <c r="U246" i="75"/>
  <c r="K247" i="75"/>
  <c r="T247" i="75"/>
  <c r="U247" i="75"/>
  <c r="K248" i="75"/>
  <c r="T248" i="75"/>
  <c r="U248" i="75"/>
  <c r="K249" i="75"/>
  <c r="T249" i="75"/>
  <c r="U249" i="75"/>
  <c r="K250" i="75"/>
  <c r="T250" i="75"/>
  <c r="U250" i="75"/>
  <c r="K251" i="75"/>
  <c r="T251" i="75"/>
  <c r="U251" i="75"/>
  <c r="K252" i="75"/>
  <c r="T252" i="75"/>
  <c r="U252" i="75"/>
  <c r="K253" i="75"/>
  <c r="T253" i="75"/>
  <c r="U253" i="75"/>
  <c r="K254" i="75"/>
  <c r="T254" i="75"/>
  <c r="U254" i="75"/>
  <c r="K255" i="75"/>
  <c r="T255" i="75"/>
  <c r="U255" i="75"/>
  <c r="K256" i="75"/>
  <c r="T256" i="75"/>
  <c r="U256" i="75"/>
  <c r="K257" i="75"/>
  <c r="T257" i="75"/>
  <c r="U257" i="75"/>
  <c r="K258" i="75"/>
  <c r="T258" i="75"/>
  <c r="U258" i="75"/>
  <c r="K259" i="75"/>
  <c r="T259" i="75"/>
  <c r="U259" i="75"/>
  <c r="K260" i="75"/>
  <c r="T260" i="75"/>
  <c r="U260" i="75"/>
  <c r="K261" i="75"/>
  <c r="T261" i="75"/>
  <c r="U261" i="75"/>
  <c r="K262" i="75"/>
  <c r="T262" i="75"/>
  <c r="U262" i="75"/>
  <c r="K263" i="75"/>
  <c r="T263" i="75"/>
  <c r="U263" i="75"/>
  <c r="K264" i="75"/>
  <c r="T264" i="75"/>
  <c r="U264" i="75"/>
  <c r="K265" i="75"/>
  <c r="T265" i="75"/>
  <c r="U265" i="75"/>
  <c r="K266" i="75"/>
  <c r="T266" i="75"/>
  <c r="U266" i="75"/>
  <c r="K267" i="75"/>
  <c r="T267" i="75"/>
  <c r="U267" i="75"/>
  <c r="K268" i="75"/>
  <c r="T268" i="75"/>
  <c r="U268" i="75"/>
  <c r="K269" i="75"/>
  <c r="T269" i="75"/>
  <c r="U269" i="75"/>
  <c r="K270" i="75"/>
  <c r="T270" i="75"/>
  <c r="U270" i="75"/>
  <c r="K271" i="75"/>
  <c r="T271" i="75"/>
  <c r="U271" i="75"/>
  <c r="K272" i="75"/>
  <c r="T272" i="75"/>
  <c r="U272" i="75"/>
  <c r="K273" i="75"/>
  <c r="T273" i="75"/>
  <c r="U273" i="75"/>
  <c r="K274" i="75"/>
  <c r="T274" i="75"/>
  <c r="U274" i="75"/>
  <c r="K275" i="75"/>
  <c r="T275" i="75"/>
  <c r="U275" i="75"/>
  <c r="K276" i="75"/>
  <c r="T276" i="75"/>
  <c r="U276" i="75"/>
  <c r="K277" i="75"/>
  <c r="T277" i="75"/>
  <c r="U277" i="75"/>
  <c r="K278" i="75"/>
  <c r="T278" i="75"/>
  <c r="U278" i="75"/>
  <c r="K279" i="75"/>
  <c r="T279" i="75"/>
  <c r="U279" i="75"/>
  <c r="K280" i="75"/>
  <c r="T280" i="75"/>
  <c r="U280" i="75"/>
  <c r="K281" i="75"/>
  <c r="T281" i="75"/>
  <c r="U281" i="75"/>
  <c r="K282" i="75"/>
  <c r="T282" i="75"/>
  <c r="U282" i="75"/>
  <c r="K283" i="75"/>
  <c r="T283" i="75"/>
  <c r="U283" i="75"/>
  <c r="K284" i="75"/>
  <c r="T284" i="75"/>
  <c r="U284" i="75"/>
  <c r="K285" i="75"/>
  <c r="T285" i="75"/>
  <c r="U285" i="75"/>
  <c r="K286" i="75"/>
  <c r="T286" i="75"/>
  <c r="U286" i="75"/>
  <c r="K287" i="75"/>
  <c r="T287" i="75"/>
  <c r="U287" i="75"/>
  <c r="K288" i="75"/>
  <c r="T288" i="75"/>
  <c r="U288" i="75"/>
  <c r="K289" i="75"/>
  <c r="T289" i="75"/>
  <c r="U289" i="75"/>
  <c r="K290" i="75"/>
  <c r="T290" i="75"/>
  <c r="U290" i="75"/>
  <c r="K291" i="75"/>
  <c r="T291" i="75"/>
  <c r="U291" i="75"/>
  <c r="K292" i="75"/>
  <c r="T292" i="75"/>
  <c r="U292" i="75"/>
  <c r="K293" i="75"/>
  <c r="T293" i="75"/>
  <c r="U293" i="75"/>
  <c r="K294" i="75"/>
  <c r="T294" i="75"/>
  <c r="U294" i="75"/>
  <c r="K295" i="75"/>
  <c r="T295" i="75"/>
  <c r="U295" i="75"/>
  <c r="K296" i="75"/>
  <c r="T296" i="75"/>
  <c r="U296" i="75"/>
  <c r="K297" i="75"/>
  <c r="T297" i="75"/>
  <c r="U297" i="75"/>
  <c r="K298" i="75"/>
  <c r="T298" i="75"/>
  <c r="U298" i="75"/>
  <c r="K299" i="75"/>
  <c r="T299" i="75"/>
  <c r="U299" i="75"/>
  <c r="K300" i="75"/>
  <c r="T300" i="75"/>
  <c r="U300" i="75"/>
  <c r="K301" i="75"/>
  <c r="T301" i="75"/>
  <c r="U301" i="75"/>
  <c r="K302" i="75"/>
  <c r="T302" i="75"/>
  <c r="U302" i="75"/>
  <c r="K303" i="75"/>
  <c r="T303" i="75"/>
  <c r="U303" i="75"/>
  <c r="A304" i="75"/>
  <c r="K304" i="75"/>
  <c r="T304" i="75"/>
  <c r="U304" i="75"/>
  <c r="A305" i="75"/>
  <c r="K305" i="75"/>
  <c r="T305" i="75"/>
  <c r="U305" i="75"/>
  <c r="A306" i="75"/>
  <c r="K306" i="75"/>
  <c r="T306" i="75"/>
  <c r="U306" i="75"/>
  <c r="A307" i="75"/>
  <c r="K307" i="75"/>
  <c r="T307" i="75"/>
  <c r="U307" i="75"/>
  <c r="A308" i="75"/>
  <c r="K308" i="75"/>
  <c r="T308" i="75"/>
  <c r="U308" i="75"/>
  <c r="A309" i="75"/>
  <c r="K309" i="75"/>
  <c r="T309" i="75"/>
  <c r="U309" i="75"/>
  <c r="A310" i="75"/>
  <c r="K310" i="75"/>
  <c r="T310" i="75"/>
  <c r="U310" i="75"/>
  <c r="A311" i="75"/>
  <c r="K311" i="75"/>
  <c r="T311" i="75"/>
  <c r="U311" i="75"/>
  <c r="A312" i="75"/>
  <c r="K312" i="75"/>
  <c r="T312" i="75"/>
  <c r="U312" i="75"/>
  <c r="A313" i="75"/>
  <c r="K313" i="75"/>
  <c r="T313" i="75"/>
  <c r="U313" i="75"/>
  <c r="K314" i="75"/>
  <c r="T314" i="75"/>
  <c r="U314" i="75"/>
  <c r="K315" i="75"/>
  <c r="T315" i="75"/>
  <c r="U315" i="75"/>
  <c r="K316" i="75"/>
  <c r="T316" i="75"/>
  <c r="U316" i="75"/>
  <c r="K317" i="75"/>
  <c r="T317" i="75"/>
  <c r="U317" i="75"/>
  <c r="K318" i="75"/>
  <c r="T318" i="75"/>
  <c r="U318" i="75"/>
  <c r="K319" i="75"/>
  <c r="T319" i="75"/>
  <c r="U319" i="75"/>
  <c r="K320" i="75"/>
  <c r="T320" i="75"/>
  <c r="U320" i="75"/>
  <c r="K321" i="75"/>
  <c r="T321" i="75"/>
  <c r="U321" i="75"/>
  <c r="K322" i="75"/>
  <c r="T322" i="75"/>
  <c r="U322" i="75"/>
  <c r="K323" i="75"/>
  <c r="T323" i="75"/>
  <c r="U323" i="75"/>
  <c r="K324" i="75"/>
  <c r="T324" i="75"/>
  <c r="U324" i="75"/>
  <c r="K325" i="75"/>
  <c r="T325" i="75"/>
  <c r="U325" i="75"/>
  <c r="K326" i="75"/>
  <c r="T326" i="75"/>
  <c r="U326" i="75"/>
  <c r="K327" i="75"/>
  <c r="T327" i="75"/>
  <c r="U327" i="75"/>
  <c r="K328" i="75"/>
  <c r="T328" i="75"/>
  <c r="U328" i="75"/>
  <c r="K329" i="75"/>
  <c r="T329" i="75"/>
  <c r="U329" i="75"/>
  <c r="K330" i="75"/>
  <c r="T330" i="75"/>
  <c r="U330" i="75"/>
  <c r="K331" i="75"/>
  <c r="T331" i="75"/>
  <c r="U331" i="75"/>
  <c r="K332" i="75"/>
  <c r="T332" i="75"/>
  <c r="U332" i="75"/>
  <c r="K333" i="75"/>
  <c r="T333" i="75"/>
  <c r="U333" i="75"/>
  <c r="K334" i="75"/>
  <c r="T334" i="75"/>
  <c r="U334" i="75"/>
  <c r="K335" i="75"/>
  <c r="T335" i="75"/>
  <c r="U335" i="75"/>
  <c r="K336" i="75"/>
  <c r="T336" i="75"/>
  <c r="U336" i="75"/>
  <c r="K337" i="75"/>
  <c r="T337" i="75"/>
  <c r="U337" i="75"/>
  <c r="K338" i="75"/>
  <c r="T338" i="75"/>
  <c r="U338" i="75"/>
  <c r="K339" i="75"/>
  <c r="T339" i="75"/>
  <c r="U339" i="75"/>
  <c r="K340" i="75"/>
  <c r="T340" i="75"/>
  <c r="U340" i="75"/>
  <c r="K341" i="75"/>
  <c r="T341" i="75"/>
  <c r="U341" i="75"/>
  <c r="K342" i="75"/>
  <c r="T342" i="75"/>
  <c r="U342" i="75"/>
  <c r="K343" i="75"/>
  <c r="T343" i="75"/>
  <c r="U343" i="75"/>
  <c r="K344" i="75"/>
  <c r="T344" i="75"/>
  <c r="U344" i="75"/>
  <c r="K345" i="75"/>
  <c r="T345" i="75"/>
  <c r="U345" i="75"/>
  <c r="K346" i="75"/>
  <c r="T346" i="75"/>
  <c r="U346" i="75"/>
  <c r="K347" i="75"/>
  <c r="T347" i="75"/>
  <c r="U347" i="75"/>
  <c r="K348" i="75"/>
  <c r="T348" i="75"/>
  <c r="U348" i="75"/>
  <c r="K349" i="75"/>
  <c r="T349" i="75"/>
  <c r="U349" i="75"/>
  <c r="K350" i="75"/>
  <c r="T350" i="75"/>
  <c r="U350" i="75"/>
  <c r="K351" i="75"/>
  <c r="T351" i="75"/>
  <c r="U351" i="75"/>
  <c r="K352" i="75"/>
  <c r="T352" i="75"/>
  <c r="U352" i="75"/>
  <c r="K353" i="75"/>
  <c r="T353" i="75"/>
  <c r="U353" i="75"/>
  <c r="K354" i="75"/>
  <c r="T354" i="75"/>
  <c r="U354" i="75"/>
  <c r="K355" i="75"/>
  <c r="T355" i="75"/>
  <c r="U355" i="75"/>
  <c r="K356" i="75"/>
  <c r="T356" i="75"/>
  <c r="U356" i="75"/>
  <c r="K357" i="75"/>
  <c r="T357" i="75"/>
  <c r="U357" i="75"/>
  <c r="K358" i="75"/>
  <c r="T358" i="75"/>
  <c r="U358" i="75"/>
  <c r="K359" i="75"/>
  <c r="T359" i="75"/>
  <c r="U359" i="75"/>
  <c r="K360" i="75"/>
  <c r="T360" i="75"/>
  <c r="U360" i="75"/>
  <c r="K361" i="75"/>
  <c r="T361" i="75"/>
  <c r="U361" i="75"/>
  <c r="K362" i="75"/>
  <c r="T362" i="75"/>
  <c r="U362" i="75"/>
  <c r="K363" i="75"/>
  <c r="T363" i="75"/>
  <c r="U363" i="75"/>
  <c r="K364" i="75"/>
  <c r="T364" i="75"/>
  <c r="U364" i="75"/>
  <c r="K365" i="75"/>
  <c r="T365" i="75"/>
  <c r="U365" i="75"/>
  <c r="K366" i="75"/>
  <c r="T366" i="75"/>
  <c r="U366" i="75"/>
  <c r="K367" i="75"/>
  <c r="T367" i="75"/>
  <c r="U367" i="75"/>
  <c r="K368" i="75"/>
  <c r="T368" i="75"/>
  <c r="U368" i="75"/>
  <c r="K369" i="75"/>
  <c r="T369" i="75"/>
  <c r="U369" i="75"/>
  <c r="K370" i="75"/>
  <c r="T370" i="75"/>
  <c r="U370" i="75"/>
  <c r="K371" i="75"/>
  <c r="T371" i="75"/>
  <c r="U371" i="75"/>
  <c r="K372" i="75"/>
  <c r="T372" i="75"/>
  <c r="U372" i="75"/>
  <c r="K373" i="75"/>
  <c r="T373" i="75"/>
  <c r="U373" i="75"/>
  <c r="K374" i="75"/>
  <c r="T374" i="75"/>
  <c r="U374" i="75"/>
  <c r="K375" i="75"/>
  <c r="T375" i="75"/>
  <c r="U375" i="75"/>
  <c r="K376" i="75"/>
  <c r="T376" i="75"/>
  <c r="U376" i="75"/>
  <c r="K377" i="75"/>
  <c r="T377" i="75"/>
  <c r="U377" i="75"/>
  <c r="K378" i="75"/>
  <c r="T378" i="75"/>
  <c r="U378" i="75"/>
  <c r="K379" i="75"/>
  <c r="T379" i="75"/>
  <c r="U379" i="75"/>
  <c r="K380" i="75"/>
  <c r="T380" i="75"/>
  <c r="U380" i="75"/>
  <c r="K381" i="75"/>
  <c r="T381" i="75"/>
  <c r="U381" i="75"/>
  <c r="K382" i="75"/>
  <c r="T382" i="75"/>
  <c r="U382" i="75"/>
  <c r="K383" i="75"/>
  <c r="T383" i="75"/>
  <c r="U383" i="75"/>
  <c r="K384" i="75"/>
  <c r="T384" i="75"/>
  <c r="U384" i="75"/>
  <c r="K385" i="75"/>
  <c r="T385" i="75"/>
  <c r="U385" i="75"/>
  <c r="K386" i="75"/>
  <c r="T386" i="75"/>
  <c r="U386" i="75"/>
  <c r="K387" i="75"/>
  <c r="T387" i="75"/>
  <c r="U387" i="75"/>
  <c r="K388" i="75"/>
  <c r="T388" i="75"/>
  <c r="U388" i="75"/>
  <c r="K389" i="75"/>
  <c r="T389" i="75"/>
  <c r="U389" i="75"/>
  <c r="K390" i="75"/>
  <c r="T390" i="75"/>
  <c r="U390" i="75"/>
  <c r="K391" i="75"/>
  <c r="T391" i="75"/>
  <c r="U391" i="75"/>
  <c r="K392" i="75"/>
  <c r="T392" i="75"/>
  <c r="U392" i="75"/>
  <c r="K393" i="75"/>
  <c r="T393" i="75"/>
  <c r="U393" i="75"/>
  <c r="K394" i="75"/>
  <c r="T394" i="75"/>
  <c r="U394" i="75"/>
  <c r="K395" i="75"/>
  <c r="T395" i="75"/>
  <c r="U395" i="75"/>
  <c r="K396" i="75"/>
  <c r="T396" i="75"/>
  <c r="U396" i="75"/>
  <c r="K397" i="75"/>
  <c r="T397" i="75"/>
  <c r="U397" i="75"/>
  <c r="K398" i="75"/>
  <c r="T398" i="75"/>
  <c r="U398" i="75"/>
  <c r="K399" i="75"/>
  <c r="T399" i="75"/>
  <c r="U399" i="75"/>
  <c r="K400" i="75"/>
  <c r="T400" i="75"/>
  <c r="U400" i="75"/>
  <c r="K401" i="75"/>
  <c r="T401" i="75"/>
  <c r="U401" i="75"/>
  <c r="K402" i="75"/>
  <c r="T402" i="75"/>
  <c r="U402" i="75"/>
  <c r="K403" i="75"/>
  <c r="T403" i="75"/>
  <c r="U403" i="75"/>
  <c r="K404" i="75"/>
  <c r="T404" i="75"/>
  <c r="U404" i="75"/>
  <c r="K405" i="75"/>
  <c r="T405" i="75"/>
  <c r="U405" i="75"/>
  <c r="K406" i="75"/>
  <c r="T406" i="75"/>
  <c r="U406" i="75"/>
  <c r="K407" i="75"/>
  <c r="T407" i="75"/>
  <c r="U407" i="75"/>
  <c r="K408" i="75"/>
  <c r="T408" i="75"/>
  <c r="U408" i="75"/>
  <c r="K409" i="75"/>
  <c r="T409" i="75"/>
  <c r="U409" i="75"/>
  <c r="K410" i="75"/>
  <c r="T410" i="75"/>
  <c r="U410" i="75"/>
  <c r="K411" i="75"/>
  <c r="T411" i="75"/>
  <c r="U411" i="75"/>
  <c r="K412" i="75"/>
  <c r="T412" i="75"/>
  <c r="U412" i="75"/>
  <c r="K413" i="75"/>
  <c r="T413" i="75"/>
  <c r="U413" i="75"/>
  <c r="K414" i="75"/>
  <c r="T414" i="75"/>
  <c r="U414" i="75"/>
  <c r="K415" i="75"/>
  <c r="T415" i="75"/>
  <c r="U415" i="75"/>
  <c r="K416" i="75"/>
  <c r="T416" i="75"/>
  <c r="U416" i="75"/>
  <c r="K417" i="75"/>
  <c r="T417" i="75"/>
  <c r="U417" i="75"/>
  <c r="K418" i="75"/>
  <c r="T418" i="75"/>
  <c r="U418" i="75"/>
  <c r="K419" i="75"/>
  <c r="T419" i="75"/>
  <c r="U419" i="75"/>
  <c r="K420" i="75"/>
  <c r="T420" i="75"/>
  <c r="U420" i="75"/>
  <c r="K421" i="75"/>
  <c r="T421" i="75"/>
  <c r="U421" i="75"/>
  <c r="K422" i="75"/>
  <c r="T422" i="75"/>
  <c r="U422" i="75"/>
  <c r="K423" i="75"/>
  <c r="T423" i="75"/>
  <c r="U423" i="75"/>
  <c r="K424" i="75"/>
  <c r="T424" i="75"/>
  <c r="U424" i="75"/>
  <c r="K425" i="75"/>
  <c r="T425" i="75"/>
  <c r="U425" i="75"/>
  <c r="K426" i="75"/>
  <c r="T426" i="75"/>
  <c r="U426" i="75"/>
  <c r="K427" i="75"/>
  <c r="T427" i="75"/>
  <c r="U427" i="75"/>
  <c r="K428" i="75"/>
  <c r="T428" i="75"/>
  <c r="U428" i="75"/>
  <c r="K429" i="75"/>
  <c r="T429" i="75"/>
  <c r="U429" i="75"/>
  <c r="K430" i="75"/>
  <c r="T430" i="75"/>
  <c r="U430" i="75"/>
  <c r="K431" i="75"/>
  <c r="T431" i="75"/>
  <c r="U431" i="75"/>
  <c r="K432" i="75"/>
  <c r="T432" i="75"/>
  <c r="U432" i="75"/>
  <c r="K433" i="75"/>
  <c r="T433" i="75"/>
  <c r="U433" i="75"/>
  <c r="K434" i="75"/>
  <c r="T434" i="75"/>
  <c r="U434" i="75"/>
  <c r="K435" i="75"/>
  <c r="T435" i="75"/>
  <c r="U435" i="75"/>
  <c r="K436" i="75"/>
  <c r="T436" i="75"/>
  <c r="U436" i="75"/>
  <c r="K437" i="75"/>
  <c r="T437" i="75"/>
  <c r="U437" i="75"/>
  <c r="K438" i="75"/>
  <c r="T438" i="75"/>
  <c r="U438" i="75"/>
  <c r="K439" i="75"/>
  <c r="T439" i="75"/>
  <c r="U439" i="75"/>
  <c r="K440" i="75"/>
  <c r="T440" i="75"/>
  <c r="U440" i="75"/>
  <c r="K441" i="75"/>
  <c r="T441" i="75"/>
  <c r="U441" i="75"/>
  <c r="K442" i="75"/>
  <c r="T442" i="75"/>
  <c r="U442" i="75"/>
  <c r="K443" i="75"/>
  <c r="T443" i="75"/>
  <c r="U443" i="75"/>
  <c r="K444" i="75"/>
  <c r="T444" i="75"/>
  <c r="U444" i="75"/>
  <c r="K445" i="75"/>
  <c r="T445" i="75"/>
  <c r="U445" i="75"/>
  <c r="K446" i="75"/>
  <c r="T446" i="75"/>
  <c r="U446" i="75"/>
  <c r="K447" i="75"/>
  <c r="T447" i="75"/>
  <c r="U447" i="75"/>
  <c r="K448" i="75"/>
  <c r="T448" i="75"/>
  <c r="U448" i="75"/>
  <c r="K449" i="75"/>
  <c r="T449" i="75"/>
  <c r="U449" i="75"/>
  <c r="K450" i="75"/>
  <c r="T450" i="75"/>
  <c r="U450" i="75"/>
  <c r="K451" i="75"/>
  <c r="T451" i="75"/>
  <c r="U451" i="75"/>
  <c r="K452" i="75"/>
  <c r="T452" i="75"/>
  <c r="U452" i="75"/>
  <c r="K453" i="75"/>
  <c r="T453" i="75"/>
  <c r="U453" i="75"/>
  <c r="K454" i="75"/>
  <c r="T454" i="75"/>
  <c r="U454" i="75"/>
  <c r="K455" i="75"/>
  <c r="T455" i="75"/>
  <c r="U455" i="75"/>
  <c r="K456" i="75"/>
  <c r="T456" i="75"/>
  <c r="U456" i="75"/>
  <c r="K457" i="75"/>
  <c r="T457" i="75"/>
  <c r="U457" i="75"/>
  <c r="K458" i="75"/>
  <c r="T458" i="75"/>
  <c r="U458" i="75"/>
  <c r="K459" i="75"/>
  <c r="T459" i="75"/>
  <c r="U459" i="75"/>
  <c r="K460" i="75"/>
  <c r="T460" i="75"/>
  <c r="U460" i="75"/>
  <c r="K461" i="75"/>
  <c r="T461" i="75"/>
  <c r="U461" i="75"/>
  <c r="K462" i="75"/>
  <c r="T462" i="75"/>
  <c r="U462" i="75"/>
  <c r="K463" i="75"/>
  <c r="T463" i="75"/>
  <c r="U463" i="75"/>
  <c r="K464" i="75"/>
  <c r="T464" i="75"/>
  <c r="U464" i="75"/>
  <c r="K465" i="75"/>
  <c r="T465" i="75"/>
  <c r="U465" i="75"/>
  <c r="K466" i="75"/>
  <c r="T466" i="75"/>
  <c r="U466" i="75"/>
  <c r="K467" i="75"/>
  <c r="T467" i="75"/>
  <c r="U467" i="75"/>
  <c r="K468" i="75"/>
  <c r="T468" i="75"/>
  <c r="U468" i="75"/>
  <c r="K469" i="75"/>
  <c r="T469" i="75"/>
  <c r="U469" i="75"/>
  <c r="K470" i="75"/>
  <c r="T470" i="75"/>
  <c r="U470" i="75"/>
  <c r="K471" i="75"/>
  <c r="T471" i="75"/>
  <c r="U471" i="75"/>
  <c r="K472" i="75"/>
  <c r="T472" i="75"/>
  <c r="U472" i="75"/>
  <c r="K473" i="75"/>
  <c r="T473" i="75"/>
  <c r="U473" i="75"/>
  <c r="K474" i="75"/>
  <c r="T474" i="75"/>
  <c r="U474" i="75"/>
  <c r="K475" i="75"/>
  <c r="T475" i="75"/>
  <c r="U475" i="75"/>
  <c r="K476" i="75"/>
  <c r="T476" i="75"/>
  <c r="U476" i="75"/>
  <c r="K477" i="75"/>
  <c r="T477" i="75"/>
  <c r="U477" i="75"/>
  <c r="K478" i="75"/>
  <c r="T478" i="75"/>
  <c r="U478" i="75"/>
  <c r="K479" i="75"/>
  <c r="T479" i="75"/>
  <c r="U479" i="75"/>
  <c r="K480" i="75"/>
  <c r="T480" i="75"/>
  <c r="U480" i="75"/>
  <c r="K481" i="75"/>
  <c r="T481" i="75"/>
  <c r="U481" i="75"/>
  <c r="K482" i="75"/>
  <c r="T482" i="75"/>
  <c r="U482" i="75"/>
  <c r="K483" i="75"/>
  <c r="T483" i="75"/>
  <c r="U483" i="75"/>
  <c r="K484" i="75"/>
  <c r="T484" i="75"/>
  <c r="U484" i="75"/>
  <c r="K485" i="75"/>
  <c r="T485" i="75"/>
  <c r="U485" i="75"/>
  <c r="K486" i="75"/>
  <c r="T486" i="75"/>
  <c r="U486" i="75"/>
  <c r="K487" i="75"/>
  <c r="T487" i="75"/>
  <c r="U487" i="75"/>
  <c r="K488" i="75"/>
  <c r="T488" i="75"/>
  <c r="U488" i="75"/>
  <c r="K489" i="75"/>
  <c r="T489" i="75"/>
  <c r="U489" i="75"/>
  <c r="K490" i="75"/>
  <c r="T490" i="75"/>
  <c r="U490" i="75"/>
  <c r="K491" i="75"/>
  <c r="T491" i="75"/>
  <c r="U491" i="75"/>
  <c r="K492" i="75"/>
  <c r="T492" i="75"/>
  <c r="U492" i="75"/>
  <c r="K493" i="75"/>
  <c r="T493" i="75"/>
  <c r="U493" i="75"/>
  <c r="K494" i="75"/>
  <c r="T494" i="75"/>
  <c r="U494" i="75"/>
  <c r="K495" i="75"/>
  <c r="T495" i="75"/>
  <c r="U495" i="75"/>
  <c r="K496" i="75"/>
  <c r="T496" i="75"/>
  <c r="U496" i="75"/>
  <c r="K497" i="75"/>
  <c r="T497" i="75"/>
  <c r="U497" i="75"/>
  <c r="K498" i="75"/>
  <c r="T498" i="75"/>
  <c r="U498" i="75"/>
  <c r="K499" i="75"/>
  <c r="T499" i="75"/>
  <c r="U499" i="75"/>
  <c r="K500" i="75"/>
  <c r="T500" i="75"/>
  <c r="U500" i="75"/>
  <c r="K501" i="75"/>
  <c r="T501" i="75"/>
  <c r="U501" i="75"/>
  <c r="K502" i="75"/>
  <c r="T502" i="75"/>
  <c r="U502" i="75"/>
  <c r="K503" i="75"/>
  <c r="T503" i="75"/>
  <c r="U503" i="75"/>
  <c r="K504" i="75"/>
  <c r="T504" i="75"/>
  <c r="U504" i="75"/>
  <c r="K505" i="75"/>
  <c r="T505" i="75"/>
  <c r="U505" i="75"/>
  <c r="K506" i="75"/>
  <c r="T506" i="75"/>
  <c r="U506" i="75"/>
  <c r="K507" i="75"/>
  <c r="T507" i="75"/>
  <c r="U507" i="75"/>
  <c r="K508" i="75"/>
  <c r="T508" i="75"/>
  <c r="U508" i="75"/>
  <c r="K509" i="75"/>
  <c r="T509" i="75"/>
  <c r="U509" i="75"/>
  <c r="K510" i="75"/>
  <c r="T510" i="75"/>
  <c r="U510" i="75"/>
  <c r="K511" i="75"/>
  <c r="T511" i="75"/>
  <c r="U511" i="75"/>
  <c r="K512" i="75"/>
  <c r="T512" i="75"/>
  <c r="U512" i="75"/>
  <c r="K513" i="75"/>
  <c r="T513" i="75"/>
  <c r="U513" i="75"/>
  <c r="K514" i="75"/>
  <c r="T514" i="75"/>
  <c r="U514" i="75"/>
  <c r="K515" i="75"/>
  <c r="T515" i="75"/>
  <c r="U515" i="75"/>
  <c r="K516" i="75"/>
  <c r="T516" i="75"/>
  <c r="U516" i="75"/>
  <c r="K517" i="75"/>
  <c r="T517" i="75"/>
  <c r="U517" i="75"/>
  <c r="K518" i="75"/>
  <c r="T518" i="75"/>
  <c r="U518" i="75"/>
  <c r="K519" i="75"/>
  <c r="T519" i="75"/>
  <c r="U519" i="75"/>
  <c r="K520" i="75"/>
  <c r="T520" i="75"/>
  <c r="U520" i="75"/>
  <c r="K521" i="75"/>
  <c r="T521" i="75"/>
  <c r="U521" i="75"/>
  <c r="K522" i="75"/>
  <c r="T522" i="75"/>
  <c r="U522" i="75"/>
  <c r="K523" i="75"/>
  <c r="T523" i="75"/>
  <c r="U523" i="75"/>
  <c r="K524" i="75"/>
  <c r="T524" i="75"/>
  <c r="U524" i="75"/>
  <c r="K525" i="75"/>
  <c r="T525" i="75"/>
  <c r="U525" i="75"/>
  <c r="K526" i="75"/>
  <c r="T526" i="75"/>
  <c r="U526" i="75"/>
  <c r="K527" i="75"/>
  <c r="T527" i="75"/>
  <c r="U527" i="75"/>
  <c r="K528" i="75"/>
  <c r="T528" i="75"/>
  <c r="U528" i="75"/>
  <c r="K529" i="75"/>
  <c r="T529" i="75"/>
  <c r="U529" i="75"/>
  <c r="K530" i="75"/>
  <c r="T530" i="75"/>
  <c r="U530" i="75"/>
  <c r="K531" i="75"/>
  <c r="T531" i="75"/>
  <c r="U531" i="75"/>
  <c r="K532" i="75"/>
  <c r="T532" i="75"/>
  <c r="U532" i="75"/>
  <c r="K533" i="75"/>
  <c r="T533" i="75"/>
  <c r="U533" i="75"/>
  <c r="K534" i="75"/>
  <c r="T534" i="75"/>
  <c r="U534" i="75"/>
  <c r="K535" i="75"/>
  <c r="T535" i="75"/>
  <c r="U535" i="75"/>
  <c r="K536" i="75"/>
  <c r="T536" i="75"/>
  <c r="U536" i="75"/>
  <c r="K537" i="75"/>
  <c r="T537" i="75"/>
  <c r="U537" i="75"/>
  <c r="K538" i="75"/>
  <c r="T538" i="75"/>
  <c r="U538" i="75"/>
  <c r="K539" i="75"/>
  <c r="T539" i="75"/>
  <c r="U539" i="75"/>
  <c r="K540" i="75"/>
  <c r="T540" i="75"/>
  <c r="U540" i="75"/>
  <c r="K541" i="75"/>
  <c r="T541" i="75"/>
  <c r="U541" i="75"/>
  <c r="K542" i="75"/>
  <c r="T542" i="75"/>
  <c r="U542" i="75"/>
  <c r="K543" i="75"/>
  <c r="T543" i="75"/>
  <c r="U543" i="75"/>
  <c r="K544" i="75"/>
  <c r="T544" i="75"/>
  <c r="U544" i="75"/>
  <c r="K545" i="75"/>
  <c r="T545" i="75"/>
  <c r="U545" i="75"/>
  <c r="K546" i="75"/>
  <c r="T546" i="75"/>
  <c r="U546" i="75"/>
  <c r="K547" i="75"/>
  <c r="T547" i="75"/>
  <c r="U547" i="75"/>
  <c r="K548" i="75"/>
  <c r="T548" i="75"/>
  <c r="U548" i="75"/>
  <c r="K549" i="75"/>
  <c r="T549" i="75"/>
  <c r="U549" i="75"/>
  <c r="K550" i="75"/>
  <c r="T550" i="75"/>
  <c r="U550" i="75"/>
  <c r="K551" i="75"/>
  <c r="T551" i="75"/>
  <c r="U551" i="75"/>
  <c r="K552" i="75"/>
  <c r="T552" i="75"/>
  <c r="U552" i="75"/>
  <c r="K553" i="75"/>
  <c r="T553" i="75"/>
  <c r="U553" i="75"/>
  <c r="K554" i="75"/>
  <c r="T554" i="75"/>
  <c r="U554" i="75"/>
  <c r="K555" i="75"/>
  <c r="T555" i="75"/>
  <c r="U555" i="75"/>
  <c r="K556" i="75"/>
  <c r="T556" i="75"/>
  <c r="U556" i="75"/>
  <c r="K557" i="75"/>
  <c r="T557" i="75"/>
  <c r="U557" i="75"/>
  <c r="K558" i="75"/>
  <c r="T558" i="75"/>
  <c r="U558" i="75"/>
  <c r="K559" i="75"/>
  <c r="T559" i="75"/>
  <c r="U559" i="75"/>
  <c r="K560" i="75"/>
  <c r="T560" i="75"/>
  <c r="U560" i="75"/>
  <c r="K561" i="75"/>
  <c r="T561" i="75"/>
  <c r="U561" i="75"/>
  <c r="K562" i="75"/>
  <c r="T562" i="75"/>
  <c r="U562" i="75"/>
  <c r="K563" i="75"/>
  <c r="T563" i="75"/>
  <c r="U563" i="75"/>
  <c r="K564" i="75"/>
  <c r="T564" i="75"/>
  <c r="U564" i="75"/>
  <c r="K565" i="75"/>
  <c r="T565" i="75"/>
  <c r="U565" i="75"/>
  <c r="K566" i="75"/>
  <c r="T566" i="75"/>
  <c r="U566" i="75"/>
  <c r="K567" i="75"/>
  <c r="T567" i="75"/>
  <c r="U567" i="75"/>
  <c r="K568" i="75"/>
  <c r="T568" i="75"/>
  <c r="U568" i="75"/>
  <c r="K569" i="75"/>
  <c r="T569" i="75"/>
  <c r="U569" i="75"/>
  <c r="K570" i="75"/>
  <c r="T570" i="75"/>
  <c r="U570" i="75"/>
  <c r="K571" i="75"/>
  <c r="T571" i="75"/>
  <c r="U571" i="75"/>
  <c r="K572" i="75"/>
  <c r="T572" i="75"/>
  <c r="U572" i="75"/>
  <c r="K573" i="75"/>
  <c r="T573" i="75"/>
  <c r="U573" i="75"/>
  <c r="K574" i="75"/>
  <c r="T574" i="75"/>
  <c r="U574" i="75"/>
  <c r="K575" i="75"/>
  <c r="T575" i="75"/>
  <c r="U575" i="75"/>
  <c r="K576" i="75"/>
  <c r="T576" i="75"/>
  <c r="U576" i="75"/>
  <c r="K577" i="75"/>
  <c r="T577" i="75"/>
  <c r="U577" i="75"/>
  <c r="K578" i="75"/>
  <c r="T578" i="75"/>
  <c r="U578" i="75"/>
  <c r="K579" i="75"/>
  <c r="T579" i="75"/>
  <c r="U579" i="75"/>
  <c r="K580" i="75"/>
  <c r="T580" i="75"/>
  <c r="U580" i="75"/>
  <c r="K581" i="75"/>
  <c r="T581" i="75"/>
  <c r="U581" i="75"/>
  <c r="K582" i="75"/>
  <c r="T582" i="75"/>
  <c r="U582" i="75"/>
  <c r="K583" i="75"/>
  <c r="T583" i="75"/>
  <c r="U583" i="75"/>
  <c r="K584" i="75"/>
  <c r="T584" i="75"/>
  <c r="U584" i="75"/>
  <c r="K585" i="75"/>
  <c r="T585" i="75"/>
  <c r="U585" i="75"/>
  <c r="K586" i="75"/>
  <c r="T586" i="75"/>
  <c r="U586" i="75"/>
  <c r="K587" i="75"/>
  <c r="T587" i="75"/>
  <c r="U587" i="75"/>
  <c r="K588" i="75"/>
  <c r="T588" i="75"/>
  <c r="U588" i="75"/>
  <c r="K589" i="75"/>
  <c r="T589" i="75"/>
  <c r="U589" i="75"/>
  <c r="K590" i="75"/>
  <c r="T590" i="75"/>
  <c r="U590" i="75"/>
  <c r="K591" i="75"/>
  <c r="T591" i="75"/>
  <c r="U591" i="75"/>
  <c r="K592" i="75"/>
  <c r="T592" i="75"/>
  <c r="U592" i="75"/>
  <c r="K593" i="75"/>
  <c r="T593" i="75"/>
  <c r="U593" i="75"/>
  <c r="K594" i="75"/>
  <c r="T594" i="75"/>
  <c r="U594" i="75"/>
  <c r="K595" i="75"/>
  <c r="T595" i="75"/>
  <c r="U595" i="75"/>
  <c r="K596" i="75"/>
  <c r="T596" i="75"/>
  <c r="U596" i="75"/>
  <c r="K597" i="75"/>
  <c r="T597" i="75"/>
  <c r="U597" i="75"/>
  <c r="K598" i="75"/>
  <c r="T598" i="75"/>
  <c r="U598" i="75"/>
  <c r="K599" i="75"/>
  <c r="T599" i="75"/>
  <c r="U599" i="75"/>
  <c r="K600" i="75"/>
  <c r="T600" i="75"/>
  <c r="U600" i="75"/>
  <c r="K601" i="75"/>
  <c r="T601" i="75"/>
  <c r="U601" i="75"/>
  <c r="K602" i="75"/>
  <c r="T602" i="75"/>
  <c r="U602" i="75"/>
  <c r="K603" i="75"/>
  <c r="T603" i="75"/>
  <c r="U603" i="75"/>
  <c r="K604" i="75"/>
  <c r="T604" i="75"/>
  <c r="U604" i="75"/>
  <c r="K605" i="75"/>
  <c r="T605" i="75"/>
  <c r="U605" i="75"/>
  <c r="K606" i="75"/>
  <c r="T606" i="75"/>
  <c r="U606" i="75"/>
  <c r="K607" i="75"/>
  <c r="T607" i="75"/>
  <c r="U607" i="75"/>
  <c r="K608" i="75"/>
  <c r="T608" i="75"/>
  <c r="U608" i="75"/>
  <c r="K609" i="75"/>
  <c r="T609" i="75"/>
  <c r="U609" i="75"/>
  <c r="K610" i="75"/>
  <c r="T610" i="75"/>
  <c r="U610" i="75"/>
  <c r="K611" i="75"/>
  <c r="T611" i="75"/>
  <c r="U611" i="75"/>
  <c r="K612" i="75"/>
  <c r="T612" i="75"/>
  <c r="U612" i="75"/>
  <c r="K613" i="75"/>
  <c r="T613" i="75"/>
  <c r="U613" i="75"/>
  <c r="K614" i="75"/>
  <c r="T614" i="75"/>
  <c r="U614" i="75"/>
  <c r="K615" i="75"/>
  <c r="T615" i="75"/>
  <c r="U615" i="75"/>
  <c r="K616" i="75"/>
  <c r="T616" i="75"/>
  <c r="U616" i="75"/>
  <c r="K617" i="75"/>
  <c r="T617" i="75"/>
  <c r="U617" i="75"/>
  <c r="K618" i="75"/>
  <c r="T618" i="75"/>
  <c r="U618" i="75"/>
  <c r="K619" i="75"/>
  <c r="T619" i="75"/>
  <c r="U619" i="75"/>
  <c r="K620" i="75"/>
  <c r="T620" i="75"/>
  <c r="U620" i="75"/>
  <c r="K621" i="75"/>
  <c r="T621" i="75"/>
  <c r="U621" i="75"/>
  <c r="K622" i="75"/>
  <c r="T622" i="75"/>
  <c r="U622" i="75"/>
  <c r="K623" i="75"/>
  <c r="T623" i="75"/>
  <c r="U623" i="75"/>
  <c r="K624" i="75"/>
  <c r="T624" i="75"/>
  <c r="U624" i="75"/>
  <c r="K625" i="75"/>
  <c r="T625" i="75"/>
  <c r="U625" i="75"/>
  <c r="K626" i="75"/>
  <c r="T626" i="75"/>
  <c r="U626" i="75"/>
  <c r="K627" i="75"/>
  <c r="T627" i="75"/>
  <c r="U627" i="75"/>
  <c r="T628" i="75"/>
  <c r="U628" i="75"/>
  <c r="T629" i="75"/>
  <c r="U629" i="75"/>
  <c r="T630" i="75"/>
  <c r="U630" i="75"/>
  <c r="T631" i="75"/>
  <c r="U631" i="75"/>
  <c r="T632" i="75"/>
  <c r="U632" i="75"/>
  <c r="T633" i="75"/>
  <c r="U633" i="75"/>
  <c r="T634" i="75"/>
  <c r="U634" i="75"/>
  <c r="T635" i="75"/>
  <c r="U635" i="75"/>
  <c r="T636" i="75"/>
  <c r="U636" i="75"/>
  <c r="T637" i="75"/>
  <c r="U637" i="75"/>
  <c r="T638" i="75"/>
  <c r="U638" i="75"/>
  <c r="T639" i="75"/>
  <c r="U639" i="75"/>
  <c r="T640" i="75"/>
  <c r="U640" i="75"/>
  <c r="T641" i="75"/>
  <c r="U641" i="75"/>
  <c r="T642" i="75"/>
  <c r="U642" i="75"/>
  <c r="T643" i="75"/>
  <c r="U643" i="75"/>
  <c r="T644" i="75"/>
  <c r="U644" i="75"/>
  <c r="T645" i="75"/>
  <c r="U645" i="75"/>
  <c r="T646" i="75"/>
  <c r="U646" i="75"/>
  <c r="T647" i="75"/>
  <c r="U647" i="75"/>
  <c r="T648" i="75"/>
  <c r="U648" i="75"/>
  <c r="T649" i="75"/>
  <c r="U649" i="75"/>
  <c r="T650" i="75"/>
  <c r="U650" i="75"/>
  <c r="T651" i="75"/>
  <c r="U651" i="75"/>
  <c r="T652" i="75"/>
  <c r="U652" i="75"/>
  <c r="T653" i="75"/>
  <c r="U653" i="75"/>
  <c r="T654" i="75"/>
  <c r="U654" i="75"/>
  <c r="T655" i="75"/>
  <c r="U655" i="75"/>
  <c r="T656" i="75"/>
  <c r="U656" i="75"/>
  <c r="T657" i="75"/>
  <c r="U657" i="75"/>
  <c r="T658" i="75"/>
  <c r="U658" i="75"/>
  <c r="T659" i="75"/>
  <c r="U659" i="75"/>
  <c r="T660" i="75"/>
  <c r="U660" i="75"/>
  <c r="T661" i="75"/>
  <c r="U661" i="75"/>
  <c r="T662" i="75"/>
  <c r="U662" i="75"/>
  <c r="T663" i="75"/>
  <c r="U663" i="75"/>
  <c r="T664" i="75"/>
  <c r="U664" i="75"/>
  <c r="T665" i="75"/>
  <c r="U665" i="75"/>
  <c r="T666" i="75"/>
  <c r="U666" i="75"/>
  <c r="T667" i="75"/>
  <c r="U667" i="75"/>
  <c r="T668" i="75"/>
  <c r="U668" i="75"/>
  <c r="T669" i="75"/>
  <c r="U669" i="75"/>
  <c r="T670" i="75"/>
  <c r="U670" i="75"/>
  <c r="T671" i="75"/>
  <c r="U671" i="75"/>
  <c r="T672" i="75"/>
  <c r="U672" i="75"/>
  <c r="T673" i="75"/>
  <c r="U673" i="75"/>
  <c r="T674" i="75"/>
  <c r="U674" i="75"/>
  <c r="T675" i="75"/>
  <c r="U675" i="75"/>
  <c r="T676" i="75"/>
  <c r="U676" i="75"/>
  <c r="T677" i="75"/>
  <c r="U677" i="75"/>
  <c r="T678" i="75"/>
  <c r="U678" i="75"/>
  <c r="T679" i="75"/>
  <c r="U679" i="75"/>
  <c r="T680" i="75"/>
  <c r="U680" i="75"/>
  <c r="T681" i="75"/>
  <c r="U681" i="75"/>
  <c r="T682" i="75"/>
  <c r="U682" i="75"/>
  <c r="T683" i="75"/>
  <c r="U683" i="75"/>
  <c r="T684" i="75"/>
  <c r="U684" i="75"/>
  <c r="T685" i="75"/>
  <c r="U685" i="75"/>
  <c r="T686" i="75"/>
  <c r="U686" i="75"/>
  <c r="T687" i="75"/>
  <c r="U687" i="75"/>
  <c r="T688" i="75"/>
  <c r="U688" i="75"/>
  <c r="T689" i="75"/>
  <c r="U689" i="75"/>
  <c r="T690" i="75"/>
  <c r="U690" i="75"/>
  <c r="T691" i="75"/>
  <c r="U691" i="75"/>
  <c r="T692" i="75"/>
  <c r="U692" i="75"/>
  <c r="T693" i="75"/>
  <c r="U693" i="75"/>
  <c r="T694" i="75"/>
  <c r="U694" i="75"/>
  <c r="T695" i="75"/>
  <c r="U695" i="75"/>
  <c r="T696" i="75"/>
  <c r="U696" i="75"/>
  <c r="T697" i="75"/>
  <c r="U697" i="75"/>
  <c r="T698" i="75"/>
  <c r="U698" i="75"/>
  <c r="T699" i="75"/>
  <c r="U699" i="75"/>
  <c r="T700" i="75"/>
  <c r="U700" i="75"/>
  <c r="T701" i="75"/>
  <c r="U701" i="75"/>
  <c r="T702" i="75"/>
  <c r="U702" i="75"/>
  <c r="T703" i="75"/>
  <c r="U703" i="75"/>
  <c r="T704" i="75"/>
  <c r="U704" i="75"/>
  <c r="T705" i="75"/>
  <c r="U705" i="75"/>
  <c r="T706" i="75"/>
  <c r="U706" i="75"/>
  <c r="T707" i="75"/>
  <c r="U707" i="75"/>
  <c r="T708" i="75"/>
  <c r="U708" i="75"/>
  <c r="T709" i="75"/>
  <c r="U709" i="75"/>
  <c r="T710" i="75"/>
  <c r="U710" i="75"/>
  <c r="T711" i="75"/>
  <c r="U711" i="75"/>
  <c r="T712" i="75"/>
  <c r="U712" i="75"/>
  <c r="T713" i="75"/>
  <c r="U713" i="75"/>
  <c r="T714" i="75"/>
  <c r="U714" i="75"/>
  <c r="T715" i="75"/>
  <c r="U715" i="75"/>
  <c r="T716" i="75"/>
  <c r="U716" i="75"/>
  <c r="T717" i="75"/>
  <c r="U717" i="75"/>
  <c r="T718" i="75"/>
  <c r="U718" i="75"/>
  <c r="T719" i="75"/>
  <c r="U719" i="75"/>
  <c r="T720" i="75"/>
  <c r="U720" i="75"/>
  <c r="T721" i="75"/>
  <c r="U721" i="75"/>
  <c r="T722" i="75"/>
  <c r="U722" i="75"/>
  <c r="T723" i="75"/>
  <c r="U723" i="75"/>
  <c r="T724" i="75"/>
  <c r="U724" i="75"/>
  <c r="T725" i="75"/>
  <c r="U725" i="75"/>
  <c r="T726" i="75"/>
  <c r="U726" i="75"/>
  <c r="T727" i="75"/>
  <c r="U727" i="75"/>
  <c r="T728" i="75"/>
  <c r="U728" i="75"/>
  <c r="T729" i="75"/>
  <c r="U729" i="75"/>
  <c r="T730" i="75"/>
  <c r="U730" i="75"/>
  <c r="T731" i="75"/>
  <c r="U731" i="75"/>
  <c r="T732" i="75"/>
  <c r="U732" i="75"/>
  <c r="T733" i="75"/>
  <c r="U733" i="75"/>
  <c r="T734" i="75"/>
  <c r="U734" i="75"/>
  <c r="T735" i="75"/>
  <c r="U735" i="75"/>
  <c r="T736" i="75"/>
  <c r="U736" i="75"/>
  <c r="T737" i="75"/>
  <c r="U737" i="75"/>
  <c r="T738" i="75"/>
  <c r="U738" i="75"/>
  <c r="T739" i="75"/>
  <c r="U739" i="75"/>
  <c r="T740" i="75"/>
  <c r="U740" i="75"/>
  <c r="T741" i="75"/>
  <c r="U741" i="75"/>
  <c r="T742" i="75"/>
  <c r="U742" i="75"/>
  <c r="T743" i="75"/>
  <c r="U743" i="75"/>
  <c r="T744" i="75"/>
  <c r="U744" i="75"/>
  <c r="T745" i="75"/>
  <c r="U745" i="75"/>
  <c r="T746" i="75"/>
  <c r="U746" i="75"/>
  <c r="T747" i="75"/>
  <c r="U747" i="75"/>
  <c r="T748" i="75"/>
  <c r="U748" i="75"/>
  <c r="T749" i="75"/>
  <c r="U749" i="75"/>
  <c r="T750" i="75"/>
  <c r="U750" i="75"/>
  <c r="T751" i="75"/>
  <c r="U751" i="75"/>
  <c r="T752" i="75"/>
  <c r="U752" i="75"/>
  <c r="T753" i="75"/>
  <c r="U753" i="75"/>
  <c r="T754" i="75"/>
  <c r="U754" i="75"/>
  <c r="T755" i="75"/>
  <c r="U755" i="75"/>
  <c r="T756" i="75"/>
  <c r="U756" i="75"/>
  <c r="T757" i="75"/>
  <c r="U757" i="75"/>
  <c r="T758" i="75"/>
  <c r="U758" i="75"/>
  <c r="T759" i="75"/>
  <c r="U759" i="75"/>
  <c r="T760" i="75"/>
  <c r="U760" i="75"/>
  <c r="T761" i="75"/>
  <c r="U761" i="75"/>
  <c r="T762" i="75"/>
  <c r="U762" i="75"/>
  <c r="T763" i="75"/>
  <c r="U763" i="75"/>
  <c r="T764" i="75"/>
  <c r="U764" i="75"/>
  <c r="T765" i="75"/>
  <c r="U765" i="75"/>
  <c r="T766" i="75"/>
  <c r="U766" i="75"/>
  <c r="T767" i="75"/>
  <c r="U767" i="75"/>
  <c r="T768" i="75"/>
  <c r="U768" i="75"/>
  <c r="T769" i="75"/>
  <c r="U769" i="75"/>
  <c r="T770" i="75"/>
  <c r="U770" i="75"/>
  <c r="T771" i="75"/>
  <c r="U771" i="75"/>
  <c r="T772" i="75"/>
  <c r="U772" i="75"/>
  <c r="T773" i="75"/>
  <c r="U773" i="75"/>
  <c r="T774" i="75"/>
  <c r="U774" i="75"/>
  <c r="T775" i="75"/>
  <c r="U775" i="75"/>
  <c r="T776" i="75"/>
  <c r="U776" i="75"/>
  <c r="T777" i="75"/>
  <c r="U777" i="75"/>
  <c r="T778" i="75"/>
  <c r="U778" i="75"/>
  <c r="T779" i="75"/>
  <c r="U779" i="75"/>
  <c r="T780" i="75"/>
  <c r="U780" i="75"/>
  <c r="T781" i="75"/>
  <c r="U781" i="75"/>
  <c r="T782" i="75"/>
  <c r="U782" i="75"/>
  <c r="T783" i="75"/>
  <c r="U783" i="75"/>
  <c r="T784" i="75"/>
  <c r="U784" i="75"/>
  <c r="T785" i="75"/>
  <c r="U785" i="75"/>
  <c r="T786" i="75"/>
  <c r="U786" i="75"/>
  <c r="T787" i="75"/>
  <c r="U787" i="75"/>
  <c r="T788" i="75"/>
  <c r="U788" i="75"/>
  <c r="T789" i="75"/>
  <c r="U789" i="75"/>
  <c r="T790" i="75"/>
  <c r="U790" i="75"/>
  <c r="T791" i="75"/>
  <c r="U791" i="75"/>
  <c r="T792" i="75"/>
  <c r="U792" i="75"/>
  <c r="T793" i="75"/>
  <c r="U793" i="75"/>
  <c r="T794" i="75"/>
  <c r="U794" i="75"/>
  <c r="T795" i="75"/>
  <c r="U795" i="75"/>
  <c r="T796" i="75"/>
  <c r="U796" i="75"/>
  <c r="T797" i="75"/>
  <c r="U797" i="75"/>
  <c r="T798" i="75"/>
  <c r="U798" i="75"/>
  <c r="T799" i="75"/>
  <c r="U799" i="75"/>
  <c r="T800" i="75"/>
  <c r="U800" i="75"/>
  <c r="T801" i="75"/>
  <c r="U801" i="75"/>
  <c r="T802" i="75"/>
  <c r="U802" i="75"/>
  <c r="T803" i="75"/>
  <c r="U803" i="75"/>
  <c r="T804" i="75"/>
  <c r="U804" i="75"/>
  <c r="T805" i="75"/>
  <c r="U805" i="75"/>
  <c r="T806" i="75"/>
  <c r="U806" i="75"/>
  <c r="T807" i="75"/>
  <c r="U807" i="75"/>
  <c r="T808" i="75"/>
  <c r="U808" i="75"/>
  <c r="T809" i="75"/>
  <c r="U809" i="75"/>
  <c r="T810" i="75"/>
  <c r="U810" i="75"/>
  <c r="T811" i="75"/>
  <c r="U811" i="75"/>
  <c r="T812" i="75"/>
  <c r="U812" i="75"/>
  <c r="T813" i="75"/>
  <c r="U813" i="75"/>
  <c r="T814" i="75"/>
  <c r="U814" i="75"/>
  <c r="T815" i="75"/>
  <c r="U815" i="75"/>
  <c r="T816" i="75"/>
  <c r="U816" i="75"/>
  <c r="T817" i="75"/>
  <c r="U817" i="75"/>
  <c r="T818" i="75"/>
  <c r="U818" i="75"/>
  <c r="T819" i="75"/>
  <c r="U819" i="75"/>
  <c r="T820" i="75"/>
  <c r="U820" i="75"/>
  <c r="T821" i="75"/>
  <c r="U821" i="75"/>
  <c r="T822" i="75"/>
  <c r="U822" i="75"/>
  <c r="T823" i="75"/>
  <c r="U823" i="75"/>
  <c r="T824" i="75"/>
  <c r="U824" i="75"/>
  <c r="T825" i="75"/>
  <c r="U825" i="75"/>
  <c r="T826" i="75"/>
  <c r="U826" i="75"/>
  <c r="T827" i="75"/>
  <c r="U827" i="75"/>
  <c r="T828" i="75"/>
  <c r="U828" i="75"/>
  <c r="T829" i="75"/>
  <c r="U829" i="75"/>
  <c r="T830" i="75"/>
  <c r="U830" i="75"/>
  <c r="T831" i="75"/>
  <c r="U831" i="75"/>
  <c r="T832" i="75"/>
  <c r="U832" i="75"/>
  <c r="T833" i="75"/>
  <c r="U833" i="75"/>
  <c r="T834" i="75"/>
  <c r="U834" i="75"/>
  <c r="T835" i="75"/>
  <c r="U835" i="75"/>
  <c r="T836" i="75"/>
  <c r="U836" i="75"/>
  <c r="T837" i="75"/>
  <c r="U837" i="75"/>
  <c r="T838" i="75"/>
  <c r="U838" i="75"/>
  <c r="T839" i="75"/>
  <c r="U839" i="75"/>
  <c r="T840" i="75"/>
  <c r="U840" i="75"/>
  <c r="T841" i="75"/>
  <c r="U841" i="75"/>
  <c r="T842" i="75"/>
  <c r="U842" i="75"/>
  <c r="T843" i="75"/>
  <c r="U843" i="75"/>
  <c r="T844" i="75"/>
  <c r="U844" i="75"/>
  <c r="T845" i="75"/>
  <c r="U845" i="75"/>
  <c r="T846" i="75"/>
  <c r="U846" i="75"/>
  <c r="T847" i="75"/>
  <c r="U847" i="75"/>
  <c r="T848" i="75"/>
  <c r="U848" i="75"/>
  <c r="T849" i="75"/>
  <c r="U849" i="75"/>
  <c r="T850" i="75"/>
  <c r="U850" i="75"/>
  <c r="T851" i="75"/>
  <c r="U851" i="75"/>
  <c r="T852" i="75"/>
  <c r="U852" i="75"/>
  <c r="T853" i="75"/>
  <c r="U853" i="75"/>
  <c r="T854" i="75"/>
  <c r="U854" i="75"/>
  <c r="T855" i="75"/>
  <c r="U855" i="75"/>
  <c r="T856" i="75"/>
  <c r="U856" i="75"/>
  <c r="T857" i="75"/>
  <c r="U857" i="75"/>
  <c r="T858" i="75"/>
  <c r="U858" i="75"/>
  <c r="T859" i="75"/>
  <c r="U859" i="75"/>
  <c r="T860" i="75"/>
  <c r="U860" i="75"/>
  <c r="T861" i="75"/>
  <c r="U861" i="75"/>
  <c r="T862" i="75"/>
  <c r="U862" i="75"/>
  <c r="T863" i="75"/>
  <c r="U863" i="75"/>
  <c r="T864" i="75"/>
  <c r="U864" i="75"/>
  <c r="T865" i="75"/>
  <c r="U865" i="75"/>
  <c r="T866" i="75"/>
  <c r="U866" i="75"/>
  <c r="T867" i="75"/>
  <c r="U867" i="75"/>
  <c r="T868" i="75"/>
  <c r="U868" i="75"/>
  <c r="T869" i="75"/>
  <c r="U869" i="75"/>
  <c r="T870" i="75"/>
  <c r="U870" i="75"/>
  <c r="T871" i="75"/>
  <c r="U871" i="75"/>
  <c r="T872" i="75"/>
  <c r="U872" i="75"/>
  <c r="T873" i="75"/>
  <c r="U873" i="75"/>
  <c r="T874" i="75"/>
  <c r="U874" i="75"/>
  <c r="T875" i="75"/>
  <c r="U875" i="75"/>
  <c r="T876" i="75"/>
  <c r="U876" i="75"/>
  <c r="T877" i="75"/>
  <c r="U877" i="75"/>
  <c r="T878" i="75"/>
  <c r="U878" i="75"/>
  <c r="T879" i="75"/>
  <c r="U879" i="75"/>
  <c r="T880" i="75"/>
  <c r="U880" i="75"/>
  <c r="T881" i="75"/>
  <c r="U881" i="75"/>
  <c r="T882" i="75"/>
  <c r="U882" i="75"/>
  <c r="T883" i="75"/>
  <c r="U883" i="75"/>
  <c r="T884" i="75"/>
  <c r="U884" i="75"/>
  <c r="T885" i="75"/>
  <c r="U885" i="75"/>
  <c r="T886" i="75"/>
  <c r="U886" i="75"/>
  <c r="T887" i="75"/>
  <c r="U887" i="75"/>
  <c r="T888" i="75"/>
  <c r="U888" i="75"/>
  <c r="T889" i="75"/>
  <c r="U889" i="75"/>
  <c r="T890" i="75"/>
  <c r="U890" i="75"/>
  <c r="T891" i="75"/>
  <c r="U891" i="75"/>
  <c r="T892" i="75"/>
  <c r="U892" i="75"/>
  <c r="T893" i="75"/>
  <c r="U893" i="75"/>
  <c r="T894" i="75"/>
  <c r="U894" i="75"/>
  <c r="T895" i="75"/>
  <c r="U895" i="75"/>
  <c r="T896" i="75"/>
  <c r="U896" i="75"/>
  <c r="T897" i="75"/>
  <c r="U897" i="75"/>
  <c r="T898" i="75"/>
  <c r="U898" i="75"/>
  <c r="T899" i="75"/>
  <c r="U899" i="75"/>
  <c r="T900" i="75"/>
  <c r="U900" i="75"/>
  <c r="T901" i="75"/>
  <c r="U901" i="75"/>
  <c r="T902" i="75"/>
  <c r="U902" i="75"/>
  <c r="T903" i="75"/>
  <c r="U903" i="75"/>
  <c r="T904" i="75"/>
  <c r="U904" i="75"/>
  <c r="T905" i="75"/>
  <c r="U905" i="75"/>
  <c r="T906" i="75"/>
  <c r="U906" i="75"/>
  <c r="T907" i="75"/>
  <c r="U907" i="75"/>
  <c r="T908" i="75"/>
  <c r="U908" i="75"/>
  <c r="T909" i="75"/>
  <c r="U909" i="75"/>
  <c r="T910" i="75"/>
  <c r="U910" i="75"/>
  <c r="T911" i="75"/>
  <c r="U911" i="75"/>
  <c r="T912" i="75"/>
  <c r="U912" i="75"/>
  <c r="T913" i="75"/>
  <c r="U913" i="75"/>
  <c r="T914" i="75"/>
  <c r="U914" i="75"/>
  <c r="T915" i="75"/>
  <c r="U915" i="75"/>
  <c r="T916" i="75"/>
  <c r="U916" i="75"/>
  <c r="T917" i="75"/>
  <c r="U917" i="75"/>
  <c r="T918" i="75"/>
  <c r="U918" i="75"/>
  <c r="T919" i="75"/>
  <c r="U919" i="75"/>
  <c r="T920" i="75"/>
  <c r="U920" i="75"/>
  <c r="T921" i="75"/>
  <c r="U921" i="75"/>
  <c r="T922" i="75"/>
  <c r="U922" i="75"/>
  <c r="T923" i="75"/>
  <c r="U923" i="75"/>
  <c r="T924" i="75"/>
  <c r="U924" i="75"/>
  <c r="T925" i="75"/>
  <c r="U925" i="75"/>
  <c r="T926" i="75"/>
  <c r="U926" i="75"/>
  <c r="K7" i="74"/>
  <c r="T7" i="74"/>
  <c r="U7" i="74"/>
  <c r="K8" i="74"/>
  <c r="T8" i="74"/>
  <c r="L334" i="40"/>
  <c r="U8" i="74"/>
  <c r="K9" i="74"/>
  <c r="T9" i="74"/>
  <c r="U9" i="74"/>
  <c r="K10" i="74"/>
  <c r="T10" i="74"/>
  <c r="U10" i="74"/>
  <c r="K11" i="74"/>
  <c r="T11" i="74"/>
  <c r="U11" i="74"/>
  <c r="K12" i="74"/>
  <c r="T12" i="74"/>
  <c r="U12" i="74"/>
  <c r="K13" i="74"/>
  <c r="T13" i="74"/>
  <c r="U13" i="74"/>
  <c r="K14" i="74"/>
  <c r="T14" i="74"/>
  <c r="U14" i="74"/>
  <c r="K15" i="74"/>
  <c r="T15" i="74"/>
  <c r="U15" i="74"/>
  <c r="K16" i="74"/>
  <c r="T16" i="74"/>
  <c r="U16" i="74"/>
  <c r="K17" i="74"/>
  <c r="T17" i="74"/>
  <c r="U17" i="74"/>
  <c r="K18" i="74"/>
  <c r="T18" i="74"/>
  <c r="U18" i="74"/>
  <c r="K19" i="74"/>
  <c r="T19" i="74"/>
  <c r="U19" i="74"/>
  <c r="K20" i="74"/>
  <c r="T20" i="74"/>
  <c r="U20" i="74"/>
  <c r="K21" i="74"/>
  <c r="T21" i="74"/>
  <c r="U21" i="74"/>
  <c r="K22" i="74"/>
  <c r="T22" i="74"/>
  <c r="U22" i="74"/>
  <c r="K23" i="74"/>
  <c r="T23" i="74"/>
  <c r="U23" i="74"/>
  <c r="K24" i="74"/>
  <c r="T24" i="74"/>
  <c r="U24" i="74"/>
  <c r="K25" i="74"/>
  <c r="T25" i="74"/>
  <c r="U25" i="74"/>
  <c r="K26" i="74"/>
  <c r="T26" i="74"/>
  <c r="U26" i="74"/>
  <c r="K27" i="74"/>
  <c r="T27" i="74"/>
  <c r="U27" i="74"/>
  <c r="K28" i="74"/>
  <c r="T28" i="74"/>
  <c r="U28" i="74"/>
  <c r="K29" i="74"/>
  <c r="T29" i="74"/>
  <c r="U29" i="74"/>
  <c r="K30" i="74"/>
  <c r="T30" i="74"/>
  <c r="U30" i="74"/>
  <c r="K31" i="74"/>
  <c r="T31" i="74"/>
  <c r="U31" i="74"/>
  <c r="K32" i="74"/>
  <c r="T32" i="74"/>
  <c r="U32" i="74"/>
  <c r="K33" i="74"/>
  <c r="T33" i="74"/>
  <c r="U33" i="74"/>
  <c r="K34" i="74"/>
  <c r="T34" i="74"/>
  <c r="U34" i="74"/>
  <c r="K35" i="74"/>
  <c r="T35" i="74"/>
  <c r="U35" i="74"/>
  <c r="K36" i="74"/>
  <c r="T36" i="74"/>
  <c r="U36" i="74"/>
  <c r="K37" i="74"/>
  <c r="T37" i="74"/>
  <c r="U37" i="74"/>
  <c r="K38" i="74"/>
  <c r="T38" i="74"/>
  <c r="U38" i="74"/>
  <c r="K39" i="74"/>
  <c r="T39" i="74"/>
  <c r="U39" i="74"/>
  <c r="K40" i="74"/>
  <c r="T40" i="74"/>
  <c r="U40" i="74"/>
  <c r="K41" i="74"/>
  <c r="T41" i="74"/>
  <c r="U41" i="74"/>
  <c r="K42" i="74"/>
  <c r="T42" i="74"/>
  <c r="U42" i="74"/>
  <c r="K43" i="74"/>
  <c r="T43" i="74"/>
  <c r="U43" i="74"/>
  <c r="K44" i="74"/>
  <c r="T44" i="74"/>
  <c r="U44" i="74"/>
  <c r="K45" i="74"/>
  <c r="T45" i="74"/>
  <c r="U45" i="74"/>
  <c r="K46" i="74"/>
  <c r="T46" i="74"/>
  <c r="U46" i="74"/>
  <c r="K47" i="74"/>
  <c r="T47" i="74"/>
  <c r="U47" i="74"/>
  <c r="K48" i="74"/>
  <c r="T48" i="74"/>
  <c r="U48" i="74"/>
  <c r="K49" i="74"/>
  <c r="T49" i="74"/>
  <c r="U49" i="74"/>
  <c r="K50" i="74"/>
  <c r="T50" i="74"/>
  <c r="U50" i="74"/>
  <c r="K51" i="74"/>
  <c r="T51" i="74"/>
  <c r="U51" i="74"/>
  <c r="K52" i="74"/>
  <c r="T52" i="74"/>
  <c r="U52" i="74"/>
  <c r="K53" i="74"/>
  <c r="T53" i="74"/>
  <c r="U53" i="74"/>
  <c r="K54" i="74"/>
  <c r="T54" i="74"/>
  <c r="U54" i="74"/>
  <c r="K55" i="74"/>
  <c r="T55" i="74"/>
  <c r="U55" i="74"/>
  <c r="K56" i="74"/>
  <c r="T56" i="74"/>
  <c r="U56" i="74"/>
  <c r="K57" i="74"/>
  <c r="T57" i="74"/>
  <c r="U57" i="74"/>
  <c r="K58" i="74"/>
  <c r="T58" i="74"/>
  <c r="U58" i="74"/>
  <c r="K59" i="74"/>
  <c r="T59" i="74"/>
  <c r="U59" i="74"/>
  <c r="K60" i="74"/>
  <c r="T60" i="74"/>
  <c r="U60" i="74"/>
  <c r="K61" i="74"/>
  <c r="T61" i="74"/>
  <c r="U61" i="74"/>
  <c r="K62" i="74"/>
  <c r="T62" i="74"/>
  <c r="U62" i="74"/>
  <c r="K63" i="74"/>
  <c r="T63" i="74"/>
  <c r="U63" i="74"/>
  <c r="K64" i="74"/>
  <c r="T64" i="74"/>
  <c r="U64" i="74"/>
  <c r="K65" i="74"/>
  <c r="T65" i="74"/>
  <c r="U65" i="74"/>
  <c r="K66" i="74"/>
  <c r="T66" i="74"/>
  <c r="U66" i="74"/>
  <c r="K67" i="74"/>
  <c r="T67" i="74"/>
  <c r="U67" i="74"/>
  <c r="K68" i="74"/>
  <c r="T68" i="74"/>
  <c r="U68" i="74"/>
  <c r="K69" i="74"/>
  <c r="T69" i="74"/>
  <c r="U69" i="74"/>
  <c r="K70" i="74"/>
  <c r="T70" i="74"/>
  <c r="U70" i="74"/>
  <c r="K71" i="74"/>
  <c r="T71" i="74"/>
  <c r="U71" i="74"/>
  <c r="K72" i="74"/>
  <c r="T72" i="74"/>
  <c r="U72" i="74"/>
  <c r="K73" i="74"/>
  <c r="T73" i="74"/>
  <c r="U73" i="74"/>
  <c r="K74" i="74"/>
  <c r="T74" i="74"/>
  <c r="U74" i="74"/>
  <c r="K75" i="74"/>
  <c r="T75" i="74"/>
  <c r="U75" i="74"/>
  <c r="K76" i="74"/>
  <c r="T76" i="74"/>
  <c r="U76" i="74"/>
  <c r="K77" i="74"/>
  <c r="T77" i="74"/>
  <c r="U77" i="74"/>
  <c r="K78" i="74"/>
  <c r="T78" i="74"/>
  <c r="U78" i="74"/>
  <c r="K79" i="74"/>
  <c r="T79" i="74"/>
  <c r="U79" i="74"/>
  <c r="K80" i="74"/>
  <c r="T80" i="74"/>
  <c r="U80" i="74"/>
  <c r="K81" i="74"/>
  <c r="T81" i="74"/>
  <c r="U81" i="74"/>
  <c r="K82" i="74"/>
  <c r="T82" i="74"/>
  <c r="U82" i="74"/>
  <c r="K83" i="74"/>
  <c r="T83" i="74"/>
  <c r="U83" i="74"/>
  <c r="K84" i="74"/>
  <c r="T84" i="74"/>
  <c r="U84" i="74"/>
  <c r="K85" i="74"/>
  <c r="T85" i="74"/>
  <c r="U85" i="74"/>
  <c r="K86" i="74"/>
  <c r="T86" i="74"/>
  <c r="U86" i="74"/>
  <c r="K87" i="74"/>
  <c r="T87" i="74"/>
  <c r="U87" i="74"/>
  <c r="K88" i="74"/>
  <c r="T88" i="74"/>
  <c r="U88" i="74"/>
  <c r="K89" i="74"/>
  <c r="T89" i="74"/>
  <c r="U89" i="74"/>
  <c r="K90" i="74"/>
  <c r="T90" i="74"/>
  <c r="U90" i="74"/>
  <c r="K91" i="74"/>
  <c r="T91" i="74"/>
  <c r="U91" i="74"/>
  <c r="K92" i="74"/>
  <c r="T92" i="74"/>
  <c r="U92" i="74"/>
  <c r="K93" i="74"/>
  <c r="T93" i="74"/>
  <c r="U93" i="74"/>
  <c r="K94" i="74"/>
  <c r="T94" i="74"/>
  <c r="U94" i="74"/>
  <c r="K95" i="74"/>
  <c r="T95" i="74"/>
  <c r="U95" i="74"/>
  <c r="K96" i="74"/>
  <c r="T96" i="74"/>
  <c r="U96" i="74"/>
  <c r="K97" i="74"/>
  <c r="T97" i="74"/>
  <c r="U97" i="74"/>
  <c r="K98" i="74"/>
  <c r="T98" i="74"/>
  <c r="U98" i="74"/>
  <c r="K99" i="74"/>
  <c r="T99" i="74"/>
  <c r="U99" i="74"/>
  <c r="K100" i="74"/>
  <c r="T100" i="74"/>
  <c r="U100" i="74"/>
  <c r="K101" i="74"/>
  <c r="T101" i="74"/>
  <c r="U101" i="74"/>
  <c r="K102" i="74"/>
  <c r="T102" i="74"/>
  <c r="U102" i="74"/>
  <c r="K103" i="74"/>
  <c r="T103" i="74"/>
  <c r="U103" i="74"/>
  <c r="K104" i="74"/>
  <c r="T104" i="74"/>
  <c r="U104" i="74"/>
  <c r="K105" i="74"/>
  <c r="T105" i="74"/>
  <c r="U105" i="74"/>
  <c r="A106" i="74"/>
  <c r="K106" i="74"/>
  <c r="T106" i="74"/>
  <c r="U106" i="74"/>
  <c r="A107" i="74"/>
  <c r="K107" i="74"/>
  <c r="T107" i="74"/>
  <c r="U107" i="74"/>
  <c r="K108" i="74"/>
  <c r="T108" i="74"/>
  <c r="U108" i="74"/>
  <c r="A109" i="74"/>
  <c r="K109" i="74"/>
  <c r="T109" i="74"/>
  <c r="U109" i="74"/>
  <c r="A110" i="74"/>
  <c r="K110" i="74"/>
  <c r="T110" i="74"/>
  <c r="U110" i="74"/>
  <c r="A111" i="74"/>
  <c r="K111" i="74"/>
  <c r="T111" i="74"/>
  <c r="U111" i="74"/>
  <c r="A112" i="74"/>
  <c r="K112" i="74"/>
  <c r="T112" i="74"/>
  <c r="U112" i="74"/>
  <c r="A113" i="74"/>
  <c r="K113" i="74"/>
  <c r="T113" i="74"/>
  <c r="U113" i="74"/>
  <c r="A114" i="74"/>
  <c r="K114" i="74"/>
  <c r="T114" i="74"/>
  <c r="U114" i="74"/>
  <c r="A115" i="74"/>
  <c r="K115" i="74"/>
  <c r="T115" i="74"/>
  <c r="U115" i="74"/>
  <c r="A116" i="74"/>
  <c r="K116" i="74"/>
  <c r="T116" i="74"/>
  <c r="U116" i="74"/>
  <c r="A117" i="74"/>
  <c r="K117" i="74"/>
  <c r="T117" i="74"/>
  <c r="U117" i="74"/>
  <c r="A118" i="74"/>
  <c r="K118" i="74"/>
  <c r="T118" i="74"/>
  <c r="U118" i="74"/>
  <c r="A119" i="74"/>
  <c r="K119" i="74"/>
  <c r="T119" i="74"/>
  <c r="U119" i="74"/>
  <c r="A120" i="74"/>
  <c r="K120" i="74"/>
  <c r="T120" i="74"/>
  <c r="U120" i="74"/>
  <c r="A121" i="74"/>
  <c r="K121" i="74"/>
  <c r="T121" i="74"/>
  <c r="U121" i="74"/>
  <c r="A122" i="74"/>
  <c r="K122" i="74"/>
  <c r="T122" i="74"/>
  <c r="U122" i="74"/>
  <c r="A123" i="74"/>
  <c r="K123" i="74"/>
  <c r="T123" i="74"/>
  <c r="U123" i="74"/>
  <c r="A124" i="74"/>
  <c r="K124" i="74"/>
  <c r="T124" i="74"/>
  <c r="U124" i="74"/>
  <c r="A125" i="74"/>
  <c r="K125" i="74"/>
  <c r="T125" i="74"/>
  <c r="U125" i="74"/>
  <c r="A126" i="74"/>
  <c r="K126" i="74"/>
  <c r="T126" i="74"/>
  <c r="U126" i="74"/>
  <c r="A127" i="74"/>
  <c r="K127" i="74"/>
  <c r="T127" i="74"/>
  <c r="U127" i="74"/>
  <c r="A128" i="74"/>
  <c r="K128" i="74"/>
  <c r="T128" i="74"/>
  <c r="U128" i="74"/>
  <c r="K129" i="74"/>
  <c r="T129" i="74"/>
  <c r="U129" i="74"/>
  <c r="A130" i="74"/>
  <c r="K130" i="74"/>
  <c r="T130" i="74"/>
  <c r="U130" i="74"/>
  <c r="A131" i="74"/>
  <c r="K131" i="74"/>
  <c r="T131" i="74"/>
  <c r="U131" i="74"/>
  <c r="A132" i="74"/>
  <c r="K132" i="74"/>
  <c r="T132" i="74"/>
  <c r="U132" i="74"/>
  <c r="A133" i="74"/>
  <c r="K133" i="74"/>
  <c r="T133" i="74"/>
  <c r="U133" i="74"/>
  <c r="A134" i="74"/>
  <c r="K134" i="74"/>
  <c r="T134" i="74"/>
  <c r="U134" i="74"/>
  <c r="A135" i="74"/>
  <c r="K135" i="74"/>
  <c r="T135" i="74"/>
  <c r="U135" i="74"/>
  <c r="A136" i="74"/>
  <c r="K136" i="74"/>
  <c r="T136" i="74"/>
  <c r="U136" i="74"/>
  <c r="A137" i="74"/>
  <c r="K137" i="74"/>
  <c r="T137" i="74"/>
  <c r="U137" i="74"/>
  <c r="A138" i="74"/>
  <c r="K138" i="74"/>
  <c r="T138" i="74"/>
  <c r="U138" i="74"/>
  <c r="A139" i="74"/>
  <c r="K139" i="74"/>
  <c r="T139" i="74"/>
  <c r="U139" i="74"/>
  <c r="A140" i="74"/>
  <c r="K140" i="74"/>
  <c r="T140" i="74"/>
  <c r="U140" i="74"/>
  <c r="A141" i="74"/>
  <c r="K141" i="74"/>
  <c r="T141" i="74"/>
  <c r="U141" i="74"/>
  <c r="A142" i="74"/>
  <c r="K142" i="74"/>
  <c r="T142" i="74"/>
  <c r="U142" i="74"/>
  <c r="A143" i="74"/>
  <c r="K143" i="74"/>
  <c r="T143" i="74"/>
  <c r="U143" i="74"/>
  <c r="A144" i="74"/>
  <c r="K144" i="74"/>
  <c r="T144" i="74"/>
  <c r="U144" i="74"/>
  <c r="A145" i="74"/>
  <c r="K145" i="74"/>
  <c r="T145" i="74"/>
  <c r="U145" i="74"/>
  <c r="A146" i="74"/>
  <c r="K146" i="74"/>
  <c r="T146" i="74"/>
  <c r="U146" i="74"/>
  <c r="A147" i="74"/>
  <c r="K147" i="74"/>
  <c r="T147" i="74"/>
  <c r="U147" i="74"/>
  <c r="A148" i="74"/>
  <c r="K148" i="74"/>
  <c r="T148" i="74"/>
  <c r="U148" i="74"/>
  <c r="A149" i="74"/>
  <c r="K149" i="74"/>
  <c r="T149" i="74"/>
  <c r="U149" i="74"/>
  <c r="K150" i="74"/>
  <c r="T150" i="74"/>
  <c r="U150" i="74"/>
  <c r="A151" i="74"/>
  <c r="K151" i="74"/>
  <c r="T151" i="74"/>
  <c r="U151" i="74"/>
  <c r="A152" i="74"/>
  <c r="K152" i="74"/>
  <c r="T152" i="74"/>
  <c r="U152" i="74"/>
  <c r="A153" i="74"/>
  <c r="K153" i="74"/>
  <c r="T153" i="74"/>
  <c r="U153" i="74"/>
  <c r="A154" i="74"/>
  <c r="K154" i="74"/>
  <c r="T154" i="74"/>
  <c r="U154" i="74"/>
  <c r="A155" i="74"/>
  <c r="K155" i="74"/>
  <c r="T155" i="74"/>
  <c r="U155" i="74"/>
  <c r="A156" i="74"/>
  <c r="K156" i="74"/>
  <c r="T156" i="74"/>
  <c r="U156" i="74"/>
  <c r="A157" i="74"/>
  <c r="K157" i="74"/>
  <c r="T157" i="74"/>
  <c r="U157" i="74"/>
  <c r="A158" i="74"/>
  <c r="K158" i="74"/>
  <c r="T158" i="74"/>
  <c r="U158" i="74"/>
  <c r="A159" i="74"/>
  <c r="K159" i="74"/>
  <c r="T159" i="74"/>
  <c r="U159" i="74"/>
  <c r="A160" i="74"/>
  <c r="K160" i="74"/>
  <c r="T160" i="74"/>
  <c r="U160" i="74"/>
  <c r="A161" i="74"/>
  <c r="K161" i="74"/>
  <c r="T161" i="74"/>
  <c r="U161" i="74"/>
  <c r="A162" i="74"/>
  <c r="K162" i="74"/>
  <c r="T162" i="74"/>
  <c r="U162" i="74"/>
  <c r="A163" i="74"/>
  <c r="K163" i="74"/>
  <c r="T163" i="74"/>
  <c r="U163" i="74"/>
  <c r="A164" i="74"/>
  <c r="K164" i="74"/>
  <c r="T164" i="74"/>
  <c r="U164" i="74"/>
  <c r="A165" i="74"/>
  <c r="K165" i="74"/>
  <c r="T165" i="74"/>
  <c r="U165" i="74"/>
  <c r="K166" i="74"/>
  <c r="T166" i="74"/>
  <c r="U166" i="74"/>
  <c r="K167" i="74"/>
  <c r="T167" i="74"/>
  <c r="U167" i="74"/>
  <c r="K168" i="74"/>
  <c r="T168" i="74"/>
  <c r="U168" i="74"/>
  <c r="K169" i="74"/>
  <c r="T169" i="74"/>
  <c r="U169" i="74"/>
  <c r="K170" i="74"/>
  <c r="T170" i="74"/>
  <c r="U170" i="74"/>
  <c r="K171" i="74"/>
  <c r="T171" i="74"/>
  <c r="U171" i="74"/>
  <c r="K172" i="74"/>
  <c r="T172" i="74"/>
  <c r="U172" i="74"/>
  <c r="K173" i="74"/>
  <c r="T173" i="74"/>
  <c r="U173" i="74"/>
  <c r="K174" i="74"/>
  <c r="T174" i="74"/>
  <c r="U174" i="74"/>
  <c r="K175" i="74"/>
  <c r="T175" i="74"/>
  <c r="U175" i="74"/>
  <c r="K176" i="74"/>
  <c r="T176" i="74"/>
  <c r="U176" i="74"/>
  <c r="K177" i="74"/>
  <c r="T177" i="74"/>
  <c r="U177" i="74"/>
  <c r="K178" i="74"/>
  <c r="T178" i="74"/>
  <c r="U178" i="74"/>
  <c r="K179" i="74"/>
  <c r="T179" i="74"/>
  <c r="U179" i="74"/>
  <c r="K180" i="74"/>
  <c r="T180" i="74"/>
  <c r="U180" i="74"/>
  <c r="K181" i="74"/>
  <c r="T181" i="74"/>
  <c r="U181" i="74"/>
  <c r="K182" i="74"/>
  <c r="T182" i="74"/>
  <c r="U182" i="74"/>
  <c r="K183" i="74"/>
  <c r="T183" i="74"/>
  <c r="U183" i="74"/>
  <c r="K184" i="74"/>
  <c r="T184" i="74"/>
  <c r="U184" i="74"/>
  <c r="K185" i="74"/>
  <c r="T185" i="74"/>
  <c r="U185" i="74"/>
  <c r="K186" i="74"/>
  <c r="T186" i="74"/>
  <c r="U186" i="74"/>
  <c r="K187" i="74"/>
  <c r="T187" i="74"/>
  <c r="U187" i="74"/>
  <c r="K188" i="74"/>
  <c r="T188" i="74"/>
  <c r="U188" i="74"/>
  <c r="K189" i="74"/>
  <c r="T189" i="74"/>
  <c r="U189" i="74"/>
  <c r="K190" i="74"/>
  <c r="T190" i="74"/>
  <c r="U190" i="74"/>
  <c r="K191" i="74"/>
  <c r="T191" i="74"/>
  <c r="U191" i="74"/>
  <c r="K192" i="74"/>
  <c r="T192" i="74"/>
  <c r="U192" i="74"/>
  <c r="K193" i="74"/>
  <c r="T193" i="74"/>
  <c r="U193" i="74"/>
  <c r="K194" i="74"/>
  <c r="T194" i="74"/>
  <c r="U194" i="74"/>
  <c r="K195" i="74"/>
  <c r="T195" i="74"/>
  <c r="U195" i="74"/>
  <c r="K196" i="74"/>
  <c r="T196" i="74"/>
  <c r="U196" i="74"/>
  <c r="K197" i="74"/>
  <c r="T197" i="74"/>
  <c r="U197" i="74"/>
  <c r="K198" i="74"/>
  <c r="T198" i="74"/>
  <c r="U198" i="74"/>
  <c r="K199" i="74"/>
  <c r="T199" i="74"/>
  <c r="U199" i="74"/>
  <c r="K200" i="74"/>
  <c r="T200" i="74"/>
  <c r="U200" i="74"/>
  <c r="K201" i="74"/>
  <c r="T201" i="74"/>
  <c r="U201" i="74"/>
  <c r="K202" i="74"/>
  <c r="T202" i="74"/>
  <c r="U202" i="74"/>
  <c r="K203" i="74"/>
  <c r="T203" i="74"/>
  <c r="U203" i="74"/>
  <c r="K204" i="74"/>
  <c r="T204" i="74"/>
  <c r="U204" i="74"/>
  <c r="K205" i="74"/>
  <c r="T205" i="74"/>
  <c r="U205" i="74"/>
  <c r="K206" i="74"/>
  <c r="T206" i="74"/>
  <c r="U206" i="74"/>
  <c r="K207" i="74"/>
  <c r="T207" i="74"/>
  <c r="U207" i="74"/>
  <c r="K208" i="74"/>
  <c r="T208" i="74"/>
  <c r="U208" i="74"/>
  <c r="K209" i="74"/>
  <c r="T209" i="74"/>
  <c r="U209" i="74"/>
  <c r="K210" i="74"/>
  <c r="T210" i="74"/>
  <c r="U210" i="74"/>
  <c r="K211" i="74"/>
  <c r="T211" i="74"/>
  <c r="U211" i="74"/>
  <c r="K212" i="74"/>
  <c r="T212" i="74"/>
  <c r="U212" i="74"/>
  <c r="K213" i="74"/>
  <c r="T213" i="74"/>
  <c r="U213" i="74"/>
  <c r="K214" i="74"/>
  <c r="T214" i="74"/>
  <c r="U214" i="74"/>
  <c r="K215" i="74"/>
  <c r="T215" i="74"/>
  <c r="U215" i="74"/>
  <c r="K216" i="74"/>
  <c r="T216" i="74"/>
  <c r="U216" i="74"/>
  <c r="K217" i="74"/>
  <c r="T217" i="74"/>
  <c r="U217" i="74"/>
  <c r="K218" i="74"/>
  <c r="T218" i="74"/>
  <c r="U218" i="74"/>
  <c r="K219" i="74"/>
  <c r="T219" i="74"/>
  <c r="U219" i="74"/>
  <c r="K220" i="74"/>
  <c r="T220" i="74"/>
  <c r="U220" i="74"/>
  <c r="K221" i="74"/>
  <c r="T221" i="74"/>
  <c r="U221" i="74"/>
  <c r="K222" i="74"/>
  <c r="T222" i="74"/>
  <c r="U222" i="74"/>
  <c r="K223" i="74"/>
  <c r="T223" i="74"/>
  <c r="U223" i="74"/>
  <c r="K224" i="74"/>
  <c r="T224" i="74"/>
  <c r="U224" i="74"/>
  <c r="K225" i="74"/>
  <c r="T225" i="74"/>
  <c r="U225" i="74"/>
  <c r="K226" i="74"/>
  <c r="T226" i="74"/>
  <c r="U226" i="74"/>
  <c r="K227" i="74"/>
  <c r="T227" i="74"/>
  <c r="U227" i="74"/>
  <c r="K228" i="74"/>
  <c r="T228" i="74"/>
  <c r="U228" i="74"/>
  <c r="K229" i="74"/>
  <c r="T229" i="74"/>
  <c r="U229" i="74"/>
  <c r="K230" i="74"/>
  <c r="T230" i="74"/>
  <c r="U230" i="74"/>
  <c r="K231" i="74"/>
  <c r="T231" i="74"/>
  <c r="U231" i="74"/>
  <c r="K232" i="74"/>
  <c r="T232" i="74"/>
  <c r="U232" i="74"/>
  <c r="K233" i="74"/>
  <c r="T233" i="74"/>
  <c r="U233" i="74"/>
  <c r="K234" i="74"/>
  <c r="T234" i="74"/>
  <c r="U234" i="74"/>
  <c r="K235" i="74"/>
  <c r="T235" i="74"/>
  <c r="U235" i="74"/>
  <c r="K236" i="74"/>
  <c r="T236" i="74"/>
  <c r="U236" i="74"/>
  <c r="K237" i="74"/>
  <c r="T237" i="74"/>
  <c r="U237" i="74"/>
  <c r="K238" i="74"/>
  <c r="T238" i="74"/>
  <c r="U238" i="74"/>
  <c r="K239" i="74"/>
  <c r="T239" i="74"/>
  <c r="U239" i="74"/>
  <c r="K240" i="74"/>
  <c r="T240" i="74"/>
  <c r="U240" i="74"/>
  <c r="K241" i="74"/>
  <c r="T241" i="74"/>
  <c r="U241" i="74"/>
  <c r="K242" i="74"/>
  <c r="T242" i="74"/>
  <c r="U242" i="74"/>
  <c r="K243" i="74"/>
  <c r="T243" i="74"/>
  <c r="U243" i="74"/>
  <c r="K244" i="74"/>
  <c r="T244" i="74"/>
  <c r="U244" i="74"/>
  <c r="K245" i="74"/>
  <c r="T245" i="74"/>
  <c r="U245" i="74"/>
  <c r="K246" i="74"/>
  <c r="T246" i="74"/>
  <c r="U246" i="74"/>
  <c r="K247" i="74"/>
  <c r="T247" i="74"/>
  <c r="U247" i="74"/>
  <c r="K248" i="74"/>
  <c r="T248" i="74"/>
  <c r="U248" i="74"/>
  <c r="K249" i="74"/>
  <c r="T249" i="74"/>
  <c r="U249" i="74"/>
  <c r="K250" i="74"/>
  <c r="T250" i="74"/>
  <c r="U250" i="74"/>
  <c r="K251" i="74"/>
  <c r="T251" i="74"/>
  <c r="U251" i="74"/>
  <c r="K252" i="74"/>
  <c r="T252" i="74"/>
  <c r="U252" i="74"/>
  <c r="K253" i="74"/>
  <c r="T253" i="74"/>
  <c r="U253" i="74"/>
  <c r="K254" i="74"/>
  <c r="T254" i="74"/>
  <c r="U254" i="74"/>
  <c r="K255" i="74"/>
  <c r="T255" i="74"/>
  <c r="U255" i="74"/>
  <c r="K256" i="74"/>
  <c r="T256" i="74"/>
  <c r="U256" i="74"/>
  <c r="K257" i="74"/>
  <c r="T257" i="74"/>
  <c r="U257" i="74"/>
  <c r="A258" i="74"/>
  <c r="K258" i="74"/>
  <c r="T258" i="74"/>
  <c r="U258" i="74"/>
  <c r="A259" i="74"/>
  <c r="K259" i="74"/>
  <c r="T259" i="74"/>
  <c r="U259" i="74"/>
  <c r="A260" i="74"/>
  <c r="K260" i="74"/>
  <c r="T260" i="74"/>
  <c r="U260" i="74"/>
  <c r="A261" i="74"/>
  <c r="K261" i="74"/>
  <c r="T261" i="74"/>
  <c r="U261" i="74"/>
  <c r="A262" i="74"/>
  <c r="K262" i="74"/>
  <c r="T262" i="74"/>
  <c r="U262" i="74"/>
  <c r="A263" i="74"/>
  <c r="K263" i="74"/>
  <c r="T263" i="74"/>
  <c r="U263" i="74"/>
  <c r="A264" i="74"/>
  <c r="K264" i="74"/>
  <c r="T264" i="74"/>
  <c r="U264" i="74"/>
  <c r="A265" i="74"/>
  <c r="K265" i="74"/>
  <c r="T265" i="74"/>
  <c r="U265" i="74"/>
  <c r="A266" i="74"/>
  <c r="K266" i="74"/>
  <c r="T266" i="74"/>
  <c r="U266" i="74"/>
  <c r="A267" i="74"/>
  <c r="K267" i="74"/>
  <c r="T267" i="74"/>
  <c r="U267" i="74"/>
  <c r="A268" i="74"/>
  <c r="K268" i="74"/>
  <c r="T268" i="74"/>
  <c r="U268" i="74"/>
  <c r="A269" i="74"/>
  <c r="K269" i="74"/>
  <c r="T269" i="74"/>
  <c r="U269" i="74"/>
  <c r="A270" i="74"/>
  <c r="K270" i="74"/>
  <c r="T270" i="74"/>
  <c r="U270" i="74"/>
  <c r="A271" i="74"/>
  <c r="K271" i="74"/>
  <c r="T271" i="74"/>
  <c r="U271" i="74"/>
  <c r="A272" i="74"/>
  <c r="K272" i="74"/>
  <c r="T272" i="74"/>
  <c r="U272" i="74"/>
  <c r="A273" i="74"/>
  <c r="K273" i="74"/>
  <c r="T273" i="74"/>
  <c r="U273" i="74"/>
  <c r="A274" i="74"/>
  <c r="K274" i="74"/>
  <c r="T274" i="74"/>
  <c r="U274" i="74"/>
  <c r="A275" i="74"/>
  <c r="K275" i="74"/>
  <c r="T275" i="74"/>
  <c r="U275" i="74"/>
  <c r="K276" i="74"/>
  <c r="T276" i="74"/>
  <c r="U276" i="74"/>
  <c r="A277" i="74"/>
  <c r="K277" i="74"/>
  <c r="T277" i="74"/>
  <c r="U277" i="74"/>
  <c r="A278" i="74"/>
  <c r="K278" i="74"/>
  <c r="T278" i="74"/>
  <c r="U278" i="74"/>
  <c r="A279" i="74"/>
  <c r="K279" i="74"/>
  <c r="T279" i="74"/>
  <c r="U279" i="74"/>
  <c r="A280" i="74"/>
  <c r="K280" i="74"/>
  <c r="T280" i="74"/>
  <c r="U280" i="74"/>
  <c r="A281" i="74"/>
  <c r="K281" i="74"/>
  <c r="T281" i="74"/>
  <c r="U281" i="74"/>
  <c r="A282" i="74"/>
  <c r="K282" i="74"/>
  <c r="T282" i="74"/>
  <c r="U282" i="74"/>
  <c r="A283" i="74"/>
  <c r="K283" i="74"/>
  <c r="T283" i="74"/>
  <c r="U283" i="74"/>
  <c r="A284" i="74"/>
  <c r="K284" i="74"/>
  <c r="T284" i="74"/>
  <c r="U284" i="74"/>
  <c r="A285" i="74"/>
  <c r="K285" i="74"/>
  <c r="T285" i="74"/>
  <c r="U285" i="74"/>
  <c r="A286" i="74"/>
  <c r="K286" i="74"/>
  <c r="T286" i="74"/>
  <c r="U286" i="74"/>
  <c r="A287" i="74"/>
  <c r="K287" i="74"/>
  <c r="T287" i="74"/>
  <c r="U287" i="74"/>
  <c r="A288" i="74"/>
  <c r="K288" i="74"/>
  <c r="T288" i="74"/>
  <c r="U288" i="74"/>
  <c r="A289" i="74"/>
  <c r="K289" i="74"/>
  <c r="T289" i="74"/>
  <c r="U289" i="74"/>
  <c r="A290" i="74"/>
  <c r="K290" i="74"/>
  <c r="T290" i="74"/>
  <c r="U290" i="74"/>
  <c r="A291" i="74"/>
  <c r="K291" i="74"/>
  <c r="T291" i="74"/>
  <c r="U291" i="74"/>
  <c r="A292" i="74"/>
  <c r="K292" i="74"/>
  <c r="T292" i="74"/>
  <c r="U292" i="74"/>
  <c r="A293" i="74"/>
  <c r="K293" i="74"/>
  <c r="T293" i="74"/>
  <c r="U293" i="74"/>
  <c r="A294" i="74"/>
  <c r="K294" i="74"/>
  <c r="T294" i="74"/>
  <c r="U294" i="74"/>
  <c r="A295" i="74"/>
  <c r="K295" i="74"/>
  <c r="T295" i="74"/>
  <c r="U295" i="74"/>
  <c r="A296" i="74"/>
  <c r="K296" i="74"/>
  <c r="T296" i="74"/>
  <c r="U296" i="74"/>
  <c r="K297" i="74"/>
  <c r="T297" i="74"/>
  <c r="U297" i="74"/>
  <c r="A298" i="74"/>
  <c r="K298" i="74"/>
  <c r="T298" i="74"/>
  <c r="U298" i="74"/>
  <c r="A299" i="74"/>
  <c r="K299" i="74"/>
  <c r="T299" i="74"/>
  <c r="U299" i="74"/>
  <c r="A300" i="74"/>
  <c r="K300" i="74"/>
  <c r="T300" i="74"/>
  <c r="U300" i="74"/>
  <c r="A301" i="74"/>
  <c r="K301" i="74"/>
  <c r="T301" i="74"/>
  <c r="U301" i="74"/>
  <c r="A302" i="74"/>
  <c r="K302" i="74"/>
  <c r="T302" i="74"/>
  <c r="U302" i="74"/>
  <c r="A303" i="74"/>
  <c r="K303" i="74"/>
  <c r="T303" i="74"/>
  <c r="U303" i="74"/>
  <c r="A304" i="74"/>
  <c r="K304" i="74"/>
  <c r="T304" i="74"/>
  <c r="U304" i="74"/>
  <c r="A305" i="74"/>
  <c r="K305" i="74"/>
  <c r="T305" i="74"/>
  <c r="U305" i="74"/>
  <c r="A306" i="74"/>
  <c r="K306" i="74"/>
  <c r="T306" i="74"/>
  <c r="U306" i="74"/>
  <c r="A307" i="74"/>
  <c r="K307" i="74"/>
  <c r="T307" i="74"/>
  <c r="U307" i="74"/>
  <c r="A308" i="74"/>
  <c r="K308" i="74"/>
  <c r="T308" i="74"/>
  <c r="U308" i="74"/>
  <c r="A309" i="74"/>
  <c r="K309" i="74"/>
  <c r="T309" i="74"/>
  <c r="U309" i="74"/>
  <c r="A310" i="74"/>
  <c r="K310" i="74"/>
  <c r="T310" i="74"/>
  <c r="U310" i="74"/>
  <c r="A311" i="74"/>
  <c r="K311" i="74"/>
  <c r="T311" i="74"/>
  <c r="U311" i="74"/>
  <c r="A312" i="74"/>
  <c r="K312" i="74"/>
  <c r="T312" i="74"/>
  <c r="U312" i="74"/>
  <c r="A313" i="74"/>
  <c r="K313" i="74"/>
  <c r="T313" i="74"/>
  <c r="U313" i="74"/>
  <c r="A314" i="74"/>
  <c r="K314" i="74"/>
  <c r="T314" i="74"/>
  <c r="U314" i="74"/>
  <c r="A315" i="74"/>
  <c r="K315" i="74"/>
  <c r="T315" i="74"/>
  <c r="U315" i="74"/>
  <c r="A316" i="74"/>
  <c r="K316" i="74"/>
  <c r="T316" i="74"/>
  <c r="U316" i="74"/>
  <c r="A317" i="74"/>
  <c r="K317" i="74"/>
  <c r="T317" i="74"/>
  <c r="U317" i="74"/>
  <c r="K318" i="74"/>
  <c r="T318" i="74"/>
  <c r="U318" i="74"/>
  <c r="A319" i="74"/>
  <c r="K319" i="74"/>
  <c r="T319" i="74"/>
  <c r="U319" i="74"/>
  <c r="A320" i="74"/>
  <c r="K320" i="74"/>
  <c r="T320" i="74"/>
  <c r="U320" i="74"/>
  <c r="A321" i="74"/>
  <c r="K321" i="74"/>
  <c r="T321" i="74"/>
  <c r="U321" i="74"/>
  <c r="A322" i="74"/>
  <c r="K322" i="74"/>
  <c r="T322" i="74"/>
  <c r="U322" i="74"/>
  <c r="A323" i="74"/>
  <c r="K323" i="74"/>
  <c r="T323" i="74"/>
  <c r="U323" i="74"/>
  <c r="A324" i="74"/>
  <c r="K324" i="74"/>
  <c r="T324" i="74"/>
  <c r="U324" i="74"/>
  <c r="A325" i="74"/>
  <c r="K325" i="74"/>
  <c r="T325" i="74"/>
  <c r="U325" i="74"/>
  <c r="A326" i="74"/>
  <c r="K326" i="74"/>
  <c r="T326" i="74"/>
  <c r="U326" i="74"/>
  <c r="A327" i="74"/>
  <c r="K327" i="74"/>
  <c r="T327" i="74"/>
  <c r="U327" i="74"/>
  <c r="A328" i="74"/>
  <c r="K328" i="74"/>
  <c r="T328" i="74"/>
  <c r="U328" i="74"/>
  <c r="A329" i="74"/>
  <c r="K329" i="74"/>
  <c r="T329" i="74"/>
  <c r="U329" i="74"/>
  <c r="A330" i="74"/>
  <c r="K330" i="74"/>
  <c r="T330" i="74"/>
  <c r="U330" i="74"/>
  <c r="A331" i="74"/>
  <c r="K331" i="74"/>
  <c r="T331" i="74"/>
  <c r="U331" i="74"/>
  <c r="A332" i="74"/>
  <c r="K332" i="74"/>
  <c r="T332" i="74"/>
  <c r="U332" i="74"/>
  <c r="A333" i="74"/>
  <c r="K333" i="74"/>
  <c r="T333" i="74"/>
  <c r="U333" i="74"/>
  <c r="A334" i="74"/>
  <c r="K334" i="74"/>
  <c r="T334" i="74"/>
  <c r="U334" i="74"/>
  <c r="A335" i="74"/>
  <c r="K335" i="74"/>
  <c r="T335" i="74"/>
  <c r="U335" i="74"/>
  <c r="A336" i="74"/>
  <c r="K336" i="74"/>
  <c r="T336" i="74"/>
  <c r="U336" i="74"/>
  <c r="A337" i="74"/>
  <c r="K337" i="74"/>
  <c r="T337" i="74"/>
  <c r="U337" i="74"/>
  <c r="A338" i="74"/>
  <c r="K338" i="74"/>
  <c r="T338" i="74"/>
  <c r="U338" i="74"/>
  <c r="K339" i="74"/>
  <c r="T339" i="74"/>
  <c r="U339" i="74"/>
  <c r="A340" i="74"/>
  <c r="K340" i="74"/>
  <c r="T340" i="74"/>
  <c r="U340" i="74"/>
  <c r="A341" i="74"/>
  <c r="K341" i="74"/>
  <c r="T341" i="74"/>
  <c r="U341" i="74"/>
  <c r="A342" i="74"/>
  <c r="K342" i="74"/>
  <c r="T342" i="74"/>
  <c r="U342" i="74"/>
  <c r="A343" i="74"/>
  <c r="K343" i="74"/>
  <c r="T343" i="74"/>
  <c r="U343" i="74"/>
  <c r="A344" i="74"/>
  <c r="K344" i="74"/>
  <c r="T344" i="74"/>
  <c r="U344" i="74"/>
  <c r="A345" i="74"/>
  <c r="K345" i="74"/>
  <c r="T345" i="74"/>
  <c r="U345" i="74"/>
  <c r="A346" i="74"/>
  <c r="K346" i="74"/>
  <c r="T346" i="74"/>
  <c r="U346" i="74"/>
  <c r="A347" i="74"/>
  <c r="K347" i="74"/>
  <c r="T347" i="74"/>
  <c r="U347" i="74"/>
  <c r="A348" i="74"/>
  <c r="K348" i="74"/>
  <c r="T348" i="74"/>
  <c r="U348" i="74"/>
  <c r="A349" i="74"/>
  <c r="K349" i="74"/>
  <c r="T349" i="74"/>
  <c r="U349" i="74"/>
  <c r="A350" i="74"/>
  <c r="K350" i="74"/>
  <c r="T350" i="74"/>
  <c r="U350" i="74"/>
  <c r="A351" i="74"/>
  <c r="K351" i="74"/>
  <c r="T351" i="74"/>
  <c r="U351" i="74"/>
  <c r="A352" i="74"/>
  <c r="K352" i="74"/>
  <c r="T352" i="74"/>
  <c r="U352" i="74"/>
  <c r="A353" i="74"/>
  <c r="K353" i="74"/>
  <c r="T353" i="74"/>
  <c r="U353" i="74"/>
  <c r="A354" i="74"/>
  <c r="K354" i="74"/>
  <c r="T354" i="74"/>
  <c r="U354" i="74"/>
  <c r="A355" i="74"/>
  <c r="K355" i="74"/>
  <c r="T355" i="74"/>
  <c r="U355" i="74"/>
  <c r="A356" i="74"/>
  <c r="K356" i="74"/>
  <c r="T356" i="74"/>
  <c r="U356" i="74"/>
  <c r="A357" i="74"/>
  <c r="K357" i="74"/>
  <c r="T357" i="74"/>
  <c r="U357" i="74"/>
  <c r="A358" i="74"/>
  <c r="K358" i="74"/>
  <c r="T358" i="74"/>
  <c r="U358" i="74"/>
  <c r="A359" i="74"/>
  <c r="K359" i="74"/>
  <c r="T359" i="74"/>
  <c r="U359" i="74"/>
  <c r="K360" i="74"/>
  <c r="T360" i="74"/>
  <c r="U360" i="74"/>
  <c r="A361" i="74"/>
  <c r="K361" i="74"/>
  <c r="T361" i="74"/>
  <c r="U361" i="74"/>
  <c r="A362" i="74"/>
  <c r="K362" i="74"/>
  <c r="T362" i="74"/>
  <c r="U362" i="74"/>
  <c r="A363" i="74"/>
  <c r="K363" i="74"/>
  <c r="T363" i="74"/>
  <c r="U363" i="74"/>
  <c r="A364" i="74"/>
  <c r="K364" i="74"/>
  <c r="T364" i="74"/>
  <c r="U364" i="74"/>
  <c r="A365" i="74"/>
  <c r="K365" i="74"/>
  <c r="T365" i="74"/>
  <c r="U365" i="74"/>
  <c r="A366" i="74"/>
  <c r="K366" i="74"/>
  <c r="T366" i="74"/>
  <c r="U366" i="74"/>
  <c r="A367" i="74"/>
  <c r="K367" i="74"/>
  <c r="T367" i="74"/>
  <c r="U367" i="74"/>
  <c r="A368" i="74"/>
  <c r="K368" i="74"/>
  <c r="T368" i="74"/>
  <c r="U368" i="74"/>
  <c r="A369" i="74"/>
  <c r="K369" i="74"/>
  <c r="T369" i="74"/>
  <c r="U369" i="74"/>
  <c r="A370" i="74"/>
  <c r="K370" i="74"/>
  <c r="T370" i="74"/>
  <c r="U370" i="74"/>
  <c r="A371" i="74"/>
  <c r="K371" i="74"/>
  <c r="T371" i="74"/>
  <c r="U371" i="74"/>
  <c r="A372" i="74"/>
  <c r="K372" i="74"/>
  <c r="T372" i="74"/>
  <c r="U372" i="74"/>
  <c r="A373" i="74"/>
  <c r="K373" i="74"/>
  <c r="T373" i="74"/>
  <c r="U373" i="74"/>
  <c r="A374" i="74"/>
  <c r="K374" i="74"/>
  <c r="T374" i="74"/>
  <c r="U374" i="74"/>
  <c r="A375" i="74"/>
  <c r="K375" i="74"/>
  <c r="T375" i="74"/>
  <c r="U375" i="74"/>
  <c r="A376" i="74"/>
  <c r="K376" i="74"/>
  <c r="T376" i="74"/>
  <c r="U376" i="74"/>
  <c r="A377" i="74"/>
  <c r="K377" i="74"/>
  <c r="T377" i="74"/>
  <c r="U377" i="74"/>
  <c r="K378" i="74"/>
  <c r="T378" i="74"/>
  <c r="U378" i="74"/>
  <c r="K379" i="74"/>
  <c r="T379" i="74"/>
  <c r="U379" i="74"/>
  <c r="K380" i="74"/>
  <c r="T380" i="74"/>
  <c r="U380" i="74"/>
  <c r="K381" i="74"/>
  <c r="T381" i="74"/>
  <c r="U381" i="74"/>
  <c r="K382" i="74"/>
  <c r="T382" i="74"/>
  <c r="U382" i="74"/>
  <c r="K383" i="74"/>
  <c r="T383" i="74"/>
  <c r="U383" i="74"/>
  <c r="K384" i="74"/>
  <c r="T384" i="74"/>
  <c r="U384" i="74"/>
  <c r="K385" i="74"/>
  <c r="T385" i="74"/>
  <c r="U385" i="74"/>
  <c r="K386" i="74"/>
  <c r="T386" i="74"/>
  <c r="U386" i="74"/>
  <c r="K387" i="74"/>
  <c r="T387" i="74"/>
  <c r="U387" i="74"/>
  <c r="K388" i="74"/>
  <c r="T388" i="74"/>
  <c r="U388" i="74"/>
  <c r="K389" i="74"/>
  <c r="T389" i="74"/>
  <c r="U389" i="74"/>
  <c r="K390" i="74"/>
  <c r="T390" i="74"/>
  <c r="U390" i="74"/>
  <c r="K391" i="74"/>
  <c r="T391" i="74"/>
  <c r="U391" i="74"/>
  <c r="K392" i="74"/>
  <c r="T392" i="74"/>
  <c r="U392" i="74"/>
  <c r="K393" i="74"/>
  <c r="T393" i="74"/>
  <c r="U393" i="74"/>
  <c r="K394" i="74"/>
  <c r="T394" i="74"/>
  <c r="U394" i="74"/>
  <c r="K395" i="74"/>
  <c r="T395" i="74"/>
  <c r="U395" i="74"/>
  <c r="K396" i="74"/>
  <c r="T396" i="74"/>
  <c r="U396" i="74"/>
  <c r="K397" i="74"/>
  <c r="T397" i="74"/>
  <c r="U397" i="74"/>
  <c r="K398" i="74"/>
  <c r="T398" i="74"/>
  <c r="U398" i="74"/>
  <c r="K399" i="74"/>
  <c r="T399" i="74"/>
  <c r="U399" i="74"/>
  <c r="K400" i="74"/>
  <c r="T400" i="74"/>
  <c r="U400" i="74"/>
  <c r="K401" i="74"/>
  <c r="T401" i="74"/>
  <c r="U401" i="74"/>
  <c r="K402" i="74"/>
  <c r="T402" i="74"/>
  <c r="U402" i="74"/>
  <c r="K403" i="74"/>
  <c r="T403" i="74"/>
  <c r="U403" i="74"/>
  <c r="K404" i="74"/>
  <c r="T404" i="74"/>
  <c r="U404" i="74"/>
  <c r="K405" i="74"/>
  <c r="T405" i="74"/>
  <c r="U405" i="74"/>
  <c r="K406" i="74"/>
  <c r="T406" i="74"/>
  <c r="U406" i="74"/>
  <c r="K407" i="74"/>
  <c r="T407" i="74"/>
  <c r="U407" i="74"/>
  <c r="K408" i="74"/>
  <c r="T408" i="74"/>
  <c r="U408" i="74"/>
  <c r="K409" i="74"/>
  <c r="T409" i="74"/>
  <c r="U409" i="74"/>
  <c r="K410" i="74"/>
  <c r="T410" i="74"/>
  <c r="U410" i="74"/>
  <c r="K411" i="74"/>
  <c r="T411" i="74"/>
  <c r="U411" i="74"/>
  <c r="K412" i="74"/>
  <c r="T412" i="74"/>
  <c r="U412" i="74"/>
  <c r="K413" i="74"/>
  <c r="T413" i="74"/>
  <c r="U413" i="74"/>
  <c r="K414" i="74"/>
  <c r="T414" i="74"/>
  <c r="U414" i="74"/>
  <c r="K415" i="74"/>
  <c r="T415" i="74"/>
  <c r="U415" i="74"/>
  <c r="K416" i="74"/>
  <c r="T416" i="74"/>
  <c r="U416" i="74"/>
  <c r="K417" i="74"/>
  <c r="T417" i="74"/>
  <c r="U417" i="74"/>
  <c r="K418" i="74"/>
  <c r="T418" i="74"/>
  <c r="U418" i="74"/>
  <c r="K419" i="74"/>
  <c r="T419" i="74"/>
  <c r="U419" i="74"/>
  <c r="K420" i="74"/>
  <c r="T420" i="74"/>
  <c r="U420" i="74"/>
  <c r="K421" i="74"/>
  <c r="T421" i="74"/>
  <c r="U421" i="74"/>
  <c r="K422" i="74"/>
  <c r="T422" i="74"/>
  <c r="U422" i="74"/>
  <c r="K423" i="74"/>
  <c r="T423" i="74"/>
  <c r="U423" i="74"/>
  <c r="K424" i="74"/>
  <c r="T424" i="74"/>
  <c r="U424" i="74"/>
  <c r="K425" i="74"/>
  <c r="T425" i="74"/>
  <c r="U425" i="74"/>
  <c r="K426" i="74"/>
  <c r="T426" i="74"/>
  <c r="U426" i="74"/>
  <c r="K427" i="74"/>
  <c r="T427" i="74"/>
  <c r="U427" i="74"/>
  <c r="K428" i="74"/>
  <c r="T428" i="74"/>
  <c r="U428" i="74"/>
  <c r="K429" i="74"/>
  <c r="T429" i="74"/>
  <c r="U429" i="74"/>
  <c r="K430" i="74"/>
  <c r="T430" i="74"/>
  <c r="U430" i="74"/>
  <c r="K431" i="74"/>
  <c r="T431" i="74"/>
  <c r="U431" i="74"/>
  <c r="K432" i="74"/>
  <c r="T432" i="74"/>
  <c r="U432" i="74"/>
  <c r="K433" i="74"/>
  <c r="T433" i="74"/>
  <c r="U433" i="74"/>
  <c r="K434" i="74"/>
  <c r="T434" i="74"/>
  <c r="U434" i="74"/>
  <c r="K435" i="74"/>
  <c r="T435" i="74"/>
  <c r="U435" i="74"/>
  <c r="K436" i="74"/>
  <c r="T436" i="74"/>
  <c r="U436" i="74"/>
  <c r="K437" i="74"/>
  <c r="T437" i="74"/>
  <c r="U437" i="74"/>
  <c r="K438" i="74"/>
  <c r="T438" i="74"/>
  <c r="U438" i="74"/>
  <c r="K439" i="74"/>
  <c r="T439" i="74"/>
  <c r="U439" i="74"/>
  <c r="K440" i="74"/>
  <c r="T440" i="74"/>
  <c r="U440" i="74"/>
  <c r="K441" i="74"/>
  <c r="T441" i="74"/>
  <c r="U441" i="74"/>
  <c r="K442" i="74"/>
  <c r="T442" i="74"/>
  <c r="U442" i="74"/>
  <c r="K443" i="74"/>
  <c r="T443" i="74"/>
  <c r="U443" i="74"/>
  <c r="K444" i="74"/>
  <c r="T444" i="74"/>
  <c r="U444" i="74"/>
  <c r="K445" i="74"/>
  <c r="T445" i="74"/>
  <c r="U445" i="74"/>
  <c r="K446" i="74"/>
  <c r="T446" i="74"/>
  <c r="U446" i="74"/>
  <c r="K447" i="74"/>
  <c r="T447" i="74"/>
  <c r="U447" i="74"/>
  <c r="K448" i="74"/>
  <c r="T448" i="74"/>
  <c r="U448" i="74"/>
  <c r="K449" i="74"/>
  <c r="T449" i="74"/>
  <c r="U449" i="74"/>
  <c r="K450" i="74"/>
  <c r="T450" i="74"/>
  <c r="U450" i="74"/>
  <c r="K451" i="74"/>
  <c r="T451" i="74"/>
  <c r="U451" i="74"/>
  <c r="K452" i="74"/>
  <c r="T452" i="74"/>
  <c r="U452" i="74"/>
  <c r="K453" i="74"/>
  <c r="T453" i="74"/>
  <c r="U453" i="74"/>
  <c r="K454" i="74"/>
  <c r="T454" i="74"/>
  <c r="U454" i="74"/>
  <c r="K455" i="74"/>
  <c r="T455" i="74"/>
  <c r="U455" i="74"/>
  <c r="K456" i="74"/>
  <c r="T456" i="74"/>
  <c r="U456" i="74"/>
  <c r="K457" i="74"/>
  <c r="T457" i="74"/>
  <c r="U457" i="74"/>
  <c r="K458" i="74"/>
  <c r="T458" i="74"/>
  <c r="U458" i="74"/>
  <c r="K459" i="74"/>
  <c r="T459" i="74"/>
  <c r="U459" i="74"/>
  <c r="K460" i="74"/>
  <c r="T460" i="74"/>
  <c r="U460" i="74"/>
  <c r="K461" i="74"/>
  <c r="T461" i="74"/>
  <c r="U461" i="74"/>
  <c r="K462" i="74"/>
  <c r="T462" i="74"/>
  <c r="U462" i="74"/>
  <c r="K463" i="74"/>
  <c r="T463" i="74"/>
  <c r="U463" i="74"/>
  <c r="K464" i="74"/>
  <c r="T464" i="74"/>
  <c r="U464" i="74"/>
  <c r="K465" i="74"/>
  <c r="T465" i="74"/>
  <c r="U465" i="74"/>
  <c r="K466" i="74"/>
  <c r="T466" i="74"/>
  <c r="U466" i="74"/>
  <c r="K467" i="74"/>
  <c r="T467" i="74"/>
  <c r="U467" i="74"/>
  <c r="K468" i="74"/>
  <c r="T468" i="74"/>
  <c r="U468" i="74"/>
  <c r="K469" i="74"/>
  <c r="T469" i="74"/>
  <c r="U469" i="74"/>
  <c r="K470" i="74"/>
  <c r="T470" i="74"/>
  <c r="U470" i="74"/>
  <c r="K471" i="74"/>
  <c r="T471" i="74"/>
  <c r="U471" i="74"/>
  <c r="K472" i="74"/>
  <c r="T472" i="74"/>
  <c r="U472" i="74"/>
  <c r="K473" i="74"/>
  <c r="T473" i="74"/>
  <c r="U473" i="74"/>
  <c r="K474" i="74"/>
  <c r="T474" i="74"/>
  <c r="U474" i="74"/>
  <c r="K475" i="74"/>
  <c r="T475" i="74"/>
  <c r="U475" i="74"/>
  <c r="K476" i="74"/>
  <c r="T476" i="74"/>
  <c r="U476" i="74"/>
  <c r="K477" i="74"/>
  <c r="T477" i="74"/>
  <c r="U477" i="74"/>
  <c r="K478" i="74"/>
  <c r="T478" i="74"/>
  <c r="U478" i="74"/>
  <c r="K479" i="74"/>
  <c r="T479" i="74"/>
  <c r="U479" i="74"/>
  <c r="K480" i="74"/>
  <c r="T480" i="74"/>
  <c r="U480" i="74"/>
  <c r="K481" i="74"/>
  <c r="T481" i="74"/>
  <c r="U481" i="74"/>
  <c r="K482" i="74"/>
  <c r="T482" i="74"/>
  <c r="U482" i="74"/>
  <c r="K483" i="74"/>
  <c r="T483" i="74"/>
  <c r="U483" i="74"/>
  <c r="K484" i="74"/>
  <c r="T484" i="74"/>
  <c r="U484" i="74"/>
  <c r="K485" i="74"/>
  <c r="T485" i="74"/>
  <c r="U485" i="74"/>
  <c r="K486" i="74"/>
  <c r="T486" i="74"/>
  <c r="U486" i="74"/>
  <c r="K487" i="74"/>
  <c r="T487" i="74"/>
  <c r="U487" i="74"/>
  <c r="K488" i="74"/>
  <c r="T488" i="74"/>
  <c r="U488" i="74"/>
  <c r="K489" i="74"/>
  <c r="T489" i="74"/>
  <c r="U489" i="74"/>
  <c r="K490" i="74"/>
  <c r="T490" i="74"/>
  <c r="U490" i="74"/>
  <c r="K491" i="74"/>
  <c r="T491" i="74"/>
  <c r="U491" i="74"/>
  <c r="K492" i="74"/>
  <c r="T492" i="74"/>
  <c r="U492" i="74"/>
  <c r="K493" i="74"/>
  <c r="T493" i="74"/>
  <c r="U493" i="74"/>
  <c r="K494" i="74"/>
  <c r="T494" i="74"/>
  <c r="U494" i="74"/>
  <c r="K495" i="74"/>
  <c r="T495" i="74"/>
  <c r="U495" i="74"/>
  <c r="K496" i="74"/>
  <c r="T496" i="74"/>
  <c r="U496" i="74"/>
  <c r="K497" i="74"/>
  <c r="T497" i="74"/>
  <c r="U497" i="74"/>
  <c r="K498" i="74"/>
  <c r="T498" i="74"/>
  <c r="U498" i="74"/>
  <c r="K499" i="74"/>
  <c r="T499" i="74"/>
  <c r="U499" i="74"/>
  <c r="K500" i="74"/>
  <c r="T500" i="74"/>
  <c r="U500" i="74"/>
  <c r="K501" i="74"/>
  <c r="T501" i="74"/>
  <c r="U501" i="74"/>
  <c r="K502" i="74"/>
  <c r="T502" i="74"/>
  <c r="U502" i="74"/>
  <c r="K503" i="74"/>
  <c r="T503" i="74"/>
  <c r="U503" i="74"/>
  <c r="K504" i="74"/>
  <c r="T504" i="74"/>
  <c r="U504" i="74"/>
  <c r="K505" i="74"/>
  <c r="T505" i="74"/>
  <c r="U505" i="74"/>
  <c r="K506" i="74"/>
  <c r="T506" i="74"/>
  <c r="U506" i="74"/>
  <c r="K507" i="74"/>
  <c r="T507" i="74"/>
  <c r="U507" i="74"/>
  <c r="K508" i="74"/>
  <c r="T508" i="74"/>
  <c r="U508" i="74"/>
  <c r="K509" i="74"/>
  <c r="T509" i="74"/>
  <c r="U509" i="74"/>
  <c r="K510" i="74"/>
  <c r="T510" i="74"/>
  <c r="U510" i="74"/>
  <c r="K511" i="74"/>
  <c r="T511" i="74"/>
  <c r="U511" i="74"/>
  <c r="K512" i="74"/>
  <c r="T512" i="74"/>
  <c r="U512" i="74"/>
  <c r="K513" i="74"/>
  <c r="T513" i="74"/>
  <c r="U513" i="74"/>
  <c r="K514" i="74"/>
  <c r="T514" i="74"/>
  <c r="U514" i="74"/>
  <c r="K515" i="74"/>
  <c r="T515" i="74"/>
  <c r="U515" i="74"/>
  <c r="K516" i="74"/>
  <c r="T516" i="74"/>
  <c r="U516" i="74"/>
  <c r="K517" i="74"/>
  <c r="T517" i="74"/>
  <c r="U517" i="74"/>
  <c r="K518" i="74"/>
  <c r="T518" i="74"/>
  <c r="U518" i="74"/>
  <c r="K519" i="74"/>
  <c r="T519" i="74"/>
  <c r="U519" i="74"/>
  <c r="K520" i="74"/>
  <c r="T520" i="74"/>
  <c r="U520" i="74"/>
  <c r="K521" i="74"/>
  <c r="T521" i="74"/>
  <c r="U521" i="74"/>
  <c r="K522" i="74"/>
  <c r="T522" i="74"/>
  <c r="U522" i="74"/>
  <c r="K523" i="74"/>
  <c r="T523" i="74"/>
  <c r="U523" i="74"/>
  <c r="K524" i="74"/>
  <c r="T524" i="74"/>
  <c r="U524" i="74"/>
  <c r="K525" i="74"/>
  <c r="T525" i="74"/>
  <c r="U525" i="74"/>
  <c r="K526" i="74"/>
  <c r="T526" i="74"/>
  <c r="U526" i="74"/>
  <c r="K527" i="74"/>
  <c r="T527" i="74"/>
  <c r="U527" i="74"/>
  <c r="K528" i="74"/>
  <c r="T528" i="74"/>
  <c r="U528" i="74"/>
  <c r="K529" i="74"/>
  <c r="T529" i="74"/>
  <c r="U529" i="74"/>
  <c r="K530" i="74"/>
  <c r="T530" i="74"/>
  <c r="U530" i="74"/>
  <c r="K531" i="74"/>
  <c r="T531" i="74"/>
  <c r="U531" i="74"/>
  <c r="K532" i="74"/>
  <c r="T532" i="74"/>
  <c r="U532" i="74"/>
  <c r="K533" i="74"/>
  <c r="T533" i="74"/>
  <c r="U533" i="74"/>
  <c r="K534" i="74"/>
  <c r="T534" i="74"/>
  <c r="U534" i="74"/>
  <c r="K535" i="74"/>
  <c r="T535" i="74"/>
  <c r="U535" i="74"/>
  <c r="K536" i="74"/>
  <c r="T536" i="74"/>
  <c r="U536" i="74"/>
  <c r="K537" i="74"/>
  <c r="T537" i="74"/>
  <c r="U537" i="74"/>
  <c r="K538" i="74"/>
  <c r="T538" i="74"/>
  <c r="U538" i="74"/>
  <c r="K539" i="74"/>
  <c r="T539" i="74"/>
  <c r="U539" i="74"/>
  <c r="K540" i="74"/>
  <c r="T540" i="74"/>
  <c r="U540" i="74"/>
  <c r="K541" i="74"/>
  <c r="T541" i="74"/>
  <c r="U541" i="74"/>
  <c r="K542" i="74"/>
  <c r="T542" i="74"/>
  <c r="U542" i="74"/>
  <c r="K543" i="74"/>
  <c r="T543" i="74"/>
  <c r="U543" i="74"/>
  <c r="K544" i="74"/>
  <c r="T544" i="74"/>
  <c r="U544" i="74"/>
  <c r="K545" i="74"/>
  <c r="T545" i="74"/>
  <c r="U545" i="74"/>
  <c r="K546" i="74"/>
  <c r="T546" i="74"/>
  <c r="U546" i="74"/>
  <c r="K547" i="74"/>
  <c r="T547" i="74"/>
  <c r="U547" i="74"/>
  <c r="K548" i="74"/>
  <c r="T548" i="74"/>
  <c r="U548" i="74"/>
  <c r="K549" i="74"/>
  <c r="T549" i="74"/>
  <c r="U549" i="74"/>
  <c r="K550" i="74"/>
  <c r="T550" i="74"/>
  <c r="U550" i="74"/>
  <c r="K551" i="74"/>
  <c r="T551" i="74"/>
  <c r="U551" i="74"/>
  <c r="K552" i="74"/>
  <c r="T552" i="74"/>
  <c r="U552" i="74"/>
  <c r="K553" i="74"/>
  <c r="T553" i="74"/>
  <c r="U553" i="74"/>
  <c r="K554" i="74"/>
  <c r="T554" i="74"/>
  <c r="U554" i="74"/>
  <c r="K555" i="74"/>
  <c r="T555" i="74"/>
  <c r="U555" i="74"/>
  <c r="K556" i="74"/>
  <c r="T556" i="74"/>
  <c r="U556" i="74"/>
  <c r="K557" i="74"/>
  <c r="T557" i="74"/>
  <c r="U557" i="74"/>
  <c r="K558" i="74"/>
  <c r="T558" i="74"/>
  <c r="U558" i="74"/>
  <c r="K559" i="74"/>
  <c r="T559" i="74"/>
  <c r="U559" i="74"/>
  <c r="K560" i="74"/>
  <c r="T560" i="74"/>
  <c r="U560" i="74"/>
  <c r="K561" i="74"/>
  <c r="T561" i="74"/>
  <c r="U561" i="74"/>
  <c r="K562" i="74"/>
  <c r="T562" i="74"/>
  <c r="U562" i="74"/>
  <c r="K563" i="74"/>
  <c r="T563" i="74"/>
  <c r="U563" i="74"/>
  <c r="K564" i="74"/>
  <c r="T564" i="74"/>
  <c r="U564" i="74"/>
  <c r="K565" i="74"/>
  <c r="T565" i="74"/>
  <c r="U565" i="74"/>
  <c r="K566" i="74"/>
  <c r="T566" i="74"/>
  <c r="U566" i="74"/>
  <c r="K567" i="74"/>
  <c r="T567" i="74"/>
  <c r="U567" i="74"/>
  <c r="K568" i="74"/>
  <c r="T568" i="74"/>
  <c r="U568" i="74"/>
  <c r="K569" i="74"/>
  <c r="T569" i="74"/>
  <c r="U569" i="74"/>
  <c r="K570" i="74"/>
  <c r="T570" i="74"/>
  <c r="U570" i="74"/>
  <c r="K571" i="74"/>
  <c r="T571" i="74"/>
  <c r="U571" i="74"/>
  <c r="K572" i="74"/>
  <c r="T572" i="74"/>
  <c r="U572" i="74"/>
  <c r="K573" i="74"/>
  <c r="T573" i="74"/>
  <c r="U573" i="74"/>
  <c r="K574" i="74"/>
  <c r="T574" i="74"/>
  <c r="U574" i="74"/>
  <c r="K575" i="74"/>
  <c r="T575" i="74"/>
  <c r="U575" i="74"/>
  <c r="K576" i="74"/>
  <c r="T576" i="74"/>
  <c r="U576" i="74"/>
  <c r="K577" i="74"/>
  <c r="T577" i="74"/>
  <c r="U577" i="74"/>
  <c r="K578" i="74"/>
  <c r="T578" i="74"/>
  <c r="U578" i="74"/>
  <c r="K579" i="74"/>
  <c r="T579" i="74"/>
  <c r="U579" i="74"/>
  <c r="K580" i="74"/>
  <c r="T580" i="74"/>
  <c r="U580" i="74"/>
  <c r="K581" i="74"/>
  <c r="T581" i="74"/>
  <c r="U581" i="74"/>
  <c r="K582" i="74"/>
  <c r="T582" i="74"/>
  <c r="U582" i="74"/>
  <c r="K583" i="74"/>
  <c r="T583" i="74"/>
  <c r="U583" i="74"/>
  <c r="K584" i="74"/>
  <c r="T584" i="74"/>
  <c r="U584" i="74"/>
  <c r="K585" i="74"/>
  <c r="T585" i="74"/>
  <c r="U585" i="74"/>
  <c r="K586" i="74"/>
  <c r="T586" i="74"/>
  <c r="U586" i="74"/>
  <c r="K587" i="74"/>
  <c r="T587" i="74"/>
  <c r="U587" i="74"/>
  <c r="K588" i="74"/>
  <c r="T588" i="74"/>
  <c r="U588" i="74"/>
  <c r="K589" i="74"/>
  <c r="T589" i="74"/>
  <c r="U589" i="74"/>
  <c r="K590" i="74"/>
  <c r="T590" i="74"/>
  <c r="U590" i="74"/>
  <c r="K591" i="74"/>
  <c r="T591" i="74"/>
  <c r="U591" i="74"/>
  <c r="K592" i="74"/>
  <c r="T592" i="74"/>
  <c r="U592" i="74"/>
  <c r="K593" i="74"/>
  <c r="T593" i="74"/>
  <c r="U593" i="74"/>
  <c r="K594" i="74"/>
  <c r="T594" i="74"/>
  <c r="U594" i="74"/>
  <c r="K595" i="74"/>
  <c r="T595" i="74"/>
  <c r="U595" i="74"/>
  <c r="K596" i="74"/>
  <c r="T596" i="74"/>
  <c r="U596" i="74"/>
  <c r="K597" i="74"/>
  <c r="T597" i="74"/>
  <c r="U597" i="74"/>
  <c r="K598" i="74"/>
  <c r="T598" i="74"/>
  <c r="U598" i="74"/>
  <c r="K599" i="74"/>
  <c r="T599" i="74"/>
  <c r="U599" i="74"/>
  <c r="K600" i="74"/>
  <c r="T600" i="74"/>
  <c r="U600" i="74"/>
  <c r="K601" i="74"/>
  <c r="T601" i="74"/>
  <c r="U601" i="74"/>
  <c r="K602" i="74"/>
  <c r="T602" i="74"/>
  <c r="U602" i="74"/>
  <c r="K603" i="74"/>
  <c r="T603" i="74"/>
  <c r="U603" i="74"/>
  <c r="K604" i="74"/>
  <c r="T604" i="74"/>
  <c r="U604" i="74"/>
  <c r="K605" i="74"/>
  <c r="T605" i="74"/>
  <c r="U605" i="74"/>
  <c r="K606" i="74"/>
  <c r="T606" i="74"/>
  <c r="U606" i="74"/>
  <c r="K607" i="74"/>
  <c r="T607" i="74"/>
  <c r="U607" i="74"/>
  <c r="K608" i="74"/>
  <c r="T608" i="74"/>
  <c r="U608" i="74"/>
  <c r="K609" i="74"/>
  <c r="T609" i="74"/>
  <c r="U609" i="74"/>
  <c r="K610" i="74"/>
  <c r="T610" i="74"/>
  <c r="U610" i="74"/>
  <c r="K611" i="74"/>
  <c r="T611" i="74"/>
  <c r="U611" i="74"/>
  <c r="K612" i="74"/>
  <c r="T612" i="74"/>
  <c r="U612" i="74"/>
  <c r="K613" i="74"/>
  <c r="T613" i="74"/>
  <c r="U613" i="74"/>
  <c r="K614" i="74"/>
  <c r="T614" i="74"/>
  <c r="U614" i="74"/>
  <c r="K615" i="74"/>
  <c r="T615" i="74"/>
  <c r="U615" i="74"/>
  <c r="K616" i="74"/>
  <c r="T616" i="74"/>
  <c r="U616" i="74"/>
  <c r="K617" i="74"/>
  <c r="T617" i="74"/>
  <c r="U617" i="74"/>
  <c r="K618" i="74"/>
  <c r="T618" i="74"/>
  <c r="U618" i="74"/>
  <c r="K619" i="74"/>
  <c r="T619" i="74"/>
  <c r="U619" i="74"/>
  <c r="K620" i="74"/>
  <c r="T620" i="74"/>
  <c r="U620" i="74"/>
  <c r="K621" i="74"/>
  <c r="T621" i="74"/>
  <c r="U621" i="74"/>
  <c r="K622" i="74"/>
  <c r="T622" i="74"/>
  <c r="U622" i="74"/>
  <c r="K623" i="74"/>
  <c r="T623" i="74"/>
  <c r="U623" i="74"/>
  <c r="K624" i="74"/>
  <c r="T624" i="74"/>
  <c r="U624" i="74"/>
  <c r="K625" i="74"/>
  <c r="T625" i="74"/>
  <c r="U625" i="74"/>
  <c r="K626" i="74"/>
  <c r="T626" i="74"/>
  <c r="U626" i="74"/>
  <c r="K627" i="74"/>
  <c r="T627" i="74"/>
  <c r="U627" i="74"/>
  <c r="T628" i="74"/>
  <c r="U628" i="74"/>
  <c r="T629" i="74"/>
  <c r="U629" i="74"/>
  <c r="T630" i="74"/>
  <c r="U630" i="74"/>
  <c r="T631" i="74"/>
  <c r="U631" i="74"/>
  <c r="T632" i="74"/>
  <c r="U632" i="74"/>
  <c r="T633" i="74"/>
  <c r="U633" i="74"/>
  <c r="T634" i="74"/>
  <c r="U634" i="74"/>
  <c r="T635" i="74"/>
  <c r="U635" i="74"/>
  <c r="T636" i="74"/>
  <c r="U636" i="74"/>
  <c r="T637" i="74"/>
  <c r="U637" i="74"/>
  <c r="T638" i="74"/>
  <c r="U638" i="74"/>
  <c r="T639" i="74"/>
  <c r="U639" i="74"/>
  <c r="T640" i="74"/>
  <c r="U640" i="74"/>
  <c r="T641" i="74"/>
  <c r="U641" i="74"/>
  <c r="T642" i="74"/>
  <c r="U642" i="74"/>
  <c r="T643" i="74"/>
  <c r="U643" i="74"/>
  <c r="T644" i="74"/>
  <c r="U644" i="74"/>
  <c r="T645" i="74"/>
  <c r="U645" i="74"/>
  <c r="T646" i="74"/>
  <c r="U646" i="74"/>
  <c r="T647" i="74"/>
  <c r="U647" i="74"/>
  <c r="T648" i="74"/>
  <c r="U648" i="74"/>
  <c r="T649" i="74"/>
  <c r="U649" i="74"/>
  <c r="T650" i="74"/>
  <c r="U650" i="74"/>
  <c r="T651" i="74"/>
  <c r="U651" i="74"/>
  <c r="T652" i="74"/>
  <c r="U652" i="74"/>
  <c r="T653" i="74"/>
  <c r="U653" i="74"/>
  <c r="T654" i="74"/>
  <c r="U654" i="74"/>
  <c r="T655" i="74"/>
  <c r="U655" i="74"/>
  <c r="T656" i="74"/>
  <c r="U656" i="74"/>
  <c r="T657" i="74"/>
  <c r="U657" i="74"/>
  <c r="T658" i="74"/>
  <c r="U658" i="74"/>
  <c r="T659" i="74"/>
  <c r="U659" i="74"/>
  <c r="T660" i="74"/>
  <c r="U660" i="74"/>
  <c r="T661" i="74"/>
  <c r="U661" i="74"/>
  <c r="T662" i="74"/>
  <c r="U662" i="74"/>
  <c r="T663" i="74"/>
  <c r="U663" i="74"/>
  <c r="T664" i="74"/>
  <c r="U664" i="74"/>
  <c r="T665" i="74"/>
  <c r="U665" i="74"/>
  <c r="T666" i="74"/>
  <c r="U666" i="74"/>
  <c r="T667" i="74"/>
  <c r="U667" i="74"/>
  <c r="T668" i="74"/>
  <c r="U668" i="74"/>
  <c r="T669" i="74"/>
  <c r="U669" i="74"/>
  <c r="T670" i="74"/>
  <c r="U670" i="74"/>
  <c r="T671" i="74"/>
  <c r="U671" i="74"/>
  <c r="T672" i="74"/>
  <c r="U672" i="74"/>
  <c r="T673" i="74"/>
  <c r="U673" i="74"/>
  <c r="T674" i="74"/>
  <c r="U674" i="74"/>
  <c r="T675" i="74"/>
  <c r="U675" i="74"/>
  <c r="T676" i="74"/>
  <c r="U676" i="74"/>
  <c r="T677" i="74"/>
  <c r="U677" i="74"/>
  <c r="T678" i="74"/>
  <c r="U678" i="74"/>
  <c r="T679" i="74"/>
  <c r="U679" i="74"/>
  <c r="T680" i="74"/>
  <c r="U680" i="74"/>
  <c r="T681" i="74"/>
  <c r="U681" i="74"/>
  <c r="T682" i="74"/>
  <c r="U682" i="74"/>
  <c r="T683" i="74"/>
  <c r="U683" i="74"/>
  <c r="T684" i="74"/>
  <c r="U684" i="74"/>
  <c r="T685" i="74"/>
  <c r="U685" i="74"/>
  <c r="T686" i="74"/>
  <c r="U686" i="74"/>
  <c r="T687" i="74"/>
  <c r="U687" i="74"/>
  <c r="T688" i="74"/>
  <c r="U688" i="74"/>
  <c r="T689" i="74"/>
  <c r="U689" i="74"/>
  <c r="T690" i="74"/>
  <c r="U690" i="74"/>
  <c r="T691" i="74"/>
  <c r="U691" i="74"/>
  <c r="T692" i="74"/>
  <c r="U692" i="74"/>
  <c r="T693" i="74"/>
  <c r="U693" i="74"/>
  <c r="T694" i="74"/>
  <c r="U694" i="74"/>
  <c r="T695" i="74"/>
  <c r="U695" i="74"/>
  <c r="T696" i="74"/>
  <c r="U696" i="74"/>
  <c r="T697" i="74"/>
  <c r="U697" i="74"/>
  <c r="T698" i="74"/>
  <c r="U698" i="74"/>
  <c r="T699" i="74"/>
  <c r="U699" i="74"/>
  <c r="T700" i="74"/>
  <c r="U700" i="74"/>
  <c r="T701" i="74"/>
  <c r="U701" i="74"/>
  <c r="T702" i="74"/>
  <c r="U702" i="74"/>
  <c r="T703" i="74"/>
  <c r="U703" i="74"/>
  <c r="T704" i="74"/>
  <c r="U704" i="74"/>
  <c r="T705" i="74"/>
  <c r="U705" i="74"/>
  <c r="T706" i="74"/>
  <c r="U706" i="74"/>
  <c r="T707" i="74"/>
  <c r="U707" i="74"/>
  <c r="T708" i="74"/>
  <c r="U708" i="74"/>
  <c r="T709" i="74"/>
  <c r="U709" i="74"/>
  <c r="T710" i="74"/>
  <c r="U710" i="74"/>
  <c r="T711" i="74"/>
  <c r="U711" i="74"/>
  <c r="T712" i="74"/>
  <c r="U712" i="74"/>
  <c r="T713" i="74"/>
  <c r="U713" i="74"/>
  <c r="T714" i="74"/>
  <c r="U714" i="74"/>
  <c r="T715" i="74"/>
  <c r="U715" i="74"/>
  <c r="T716" i="74"/>
  <c r="U716" i="74"/>
  <c r="T717" i="74"/>
  <c r="U717" i="74"/>
  <c r="T718" i="74"/>
  <c r="U718" i="74"/>
  <c r="T719" i="74"/>
  <c r="U719" i="74"/>
  <c r="T720" i="74"/>
  <c r="U720" i="74"/>
  <c r="T721" i="74"/>
  <c r="U721" i="74"/>
  <c r="T722" i="74"/>
  <c r="U722" i="74"/>
  <c r="T723" i="74"/>
  <c r="U723" i="74"/>
  <c r="T724" i="74"/>
  <c r="U724" i="74"/>
  <c r="T725" i="74"/>
  <c r="U725" i="74"/>
  <c r="T726" i="74"/>
  <c r="U726" i="74"/>
  <c r="T727" i="74"/>
  <c r="U727" i="74"/>
  <c r="T728" i="74"/>
  <c r="U728" i="74"/>
  <c r="T729" i="74"/>
  <c r="U729" i="74"/>
  <c r="T730" i="74"/>
  <c r="U730" i="74"/>
  <c r="T731" i="74"/>
  <c r="U731" i="74"/>
  <c r="T732" i="74"/>
  <c r="U732" i="74"/>
  <c r="T733" i="74"/>
  <c r="U733" i="74"/>
  <c r="T734" i="74"/>
  <c r="U734" i="74"/>
  <c r="T735" i="74"/>
  <c r="U735" i="74"/>
  <c r="T736" i="74"/>
  <c r="U736" i="74"/>
  <c r="T737" i="74"/>
  <c r="U737" i="74"/>
  <c r="T738" i="74"/>
  <c r="U738" i="74"/>
  <c r="T739" i="74"/>
  <c r="U739" i="74"/>
  <c r="T740" i="74"/>
  <c r="U740" i="74"/>
  <c r="T741" i="74"/>
  <c r="U741" i="74"/>
  <c r="T742" i="74"/>
  <c r="U742" i="74"/>
  <c r="T743" i="74"/>
  <c r="U743" i="74"/>
  <c r="T744" i="74"/>
  <c r="U744" i="74"/>
  <c r="T745" i="74"/>
  <c r="U745" i="74"/>
  <c r="T746" i="74"/>
  <c r="U746" i="74"/>
  <c r="T747" i="74"/>
  <c r="U747" i="74"/>
  <c r="T748" i="74"/>
  <c r="U748" i="74"/>
  <c r="T749" i="74"/>
  <c r="U749" i="74"/>
  <c r="T750" i="74"/>
  <c r="U750" i="74"/>
  <c r="T751" i="74"/>
  <c r="U751" i="74"/>
  <c r="T752" i="74"/>
  <c r="U752" i="74"/>
  <c r="T753" i="74"/>
  <c r="U753" i="74"/>
  <c r="T754" i="74"/>
  <c r="U754" i="74"/>
  <c r="T755" i="74"/>
  <c r="U755" i="74"/>
  <c r="T756" i="74"/>
  <c r="U756" i="74"/>
  <c r="T757" i="74"/>
  <c r="U757" i="74"/>
  <c r="T758" i="74"/>
  <c r="U758" i="74"/>
  <c r="T759" i="74"/>
  <c r="U759" i="74"/>
  <c r="T760" i="74"/>
  <c r="U760" i="74"/>
  <c r="T761" i="74"/>
  <c r="U761" i="74"/>
  <c r="T762" i="74"/>
  <c r="U762" i="74"/>
  <c r="T763" i="74"/>
  <c r="U763" i="74"/>
  <c r="T764" i="74"/>
  <c r="U764" i="74"/>
  <c r="T765" i="74"/>
  <c r="U765" i="74"/>
  <c r="T766" i="74"/>
  <c r="U766" i="74"/>
  <c r="T767" i="74"/>
  <c r="U767" i="74"/>
  <c r="T768" i="74"/>
  <c r="U768" i="74"/>
  <c r="T769" i="74"/>
  <c r="U769" i="74"/>
  <c r="T770" i="74"/>
  <c r="U770" i="74"/>
  <c r="T771" i="74"/>
  <c r="U771" i="74"/>
  <c r="T772" i="74"/>
  <c r="U772" i="74"/>
  <c r="T773" i="74"/>
  <c r="U773" i="74"/>
  <c r="T774" i="74"/>
  <c r="U774" i="74"/>
  <c r="T775" i="74"/>
  <c r="U775" i="74"/>
  <c r="T776" i="74"/>
  <c r="U776" i="74"/>
  <c r="T777" i="74"/>
  <c r="U777" i="74"/>
  <c r="T778" i="74"/>
  <c r="U778" i="74"/>
  <c r="T779" i="74"/>
  <c r="U779" i="74"/>
  <c r="T780" i="74"/>
  <c r="U780" i="74"/>
  <c r="T781" i="74"/>
  <c r="U781" i="74"/>
  <c r="T782" i="74"/>
  <c r="U782" i="74"/>
  <c r="T783" i="74"/>
  <c r="U783" i="74"/>
  <c r="T784" i="74"/>
  <c r="U784" i="74"/>
  <c r="T785" i="74"/>
  <c r="U785" i="74"/>
  <c r="T786" i="74"/>
  <c r="U786" i="74"/>
  <c r="T787" i="74"/>
  <c r="U787" i="74"/>
  <c r="T788" i="74"/>
  <c r="U788" i="74"/>
  <c r="T789" i="74"/>
  <c r="U789" i="74"/>
  <c r="T790" i="74"/>
  <c r="U790" i="74"/>
  <c r="T791" i="74"/>
  <c r="U791" i="74"/>
  <c r="T792" i="74"/>
  <c r="U792" i="74"/>
  <c r="T793" i="74"/>
  <c r="U793" i="74"/>
  <c r="T794" i="74"/>
  <c r="U794" i="74"/>
  <c r="T795" i="74"/>
  <c r="U795" i="74"/>
  <c r="T796" i="74"/>
  <c r="U796" i="74"/>
  <c r="T797" i="74"/>
  <c r="U797" i="74"/>
  <c r="T798" i="74"/>
  <c r="U798" i="74"/>
  <c r="T799" i="74"/>
  <c r="U799" i="74"/>
  <c r="T800" i="74"/>
  <c r="U800" i="74"/>
  <c r="T801" i="74"/>
  <c r="U801" i="74"/>
  <c r="T802" i="74"/>
  <c r="U802" i="74"/>
  <c r="T803" i="74"/>
  <c r="U803" i="74"/>
  <c r="T804" i="74"/>
  <c r="U804" i="74"/>
  <c r="T805" i="74"/>
  <c r="U805" i="74"/>
  <c r="T806" i="74"/>
  <c r="U806" i="74"/>
  <c r="T807" i="74"/>
  <c r="U807" i="74"/>
  <c r="T808" i="74"/>
  <c r="U808" i="74"/>
  <c r="T809" i="74"/>
  <c r="U809" i="74"/>
  <c r="T810" i="74"/>
  <c r="U810" i="74"/>
  <c r="T811" i="74"/>
  <c r="U811" i="74"/>
  <c r="T812" i="74"/>
  <c r="U812" i="74"/>
  <c r="T813" i="74"/>
  <c r="U813" i="74"/>
  <c r="T814" i="74"/>
  <c r="U814" i="74"/>
  <c r="T815" i="74"/>
  <c r="U815" i="74"/>
  <c r="T816" i="74"/>
  <c r="U816" i="74"/>
  <c r="T817" i="74"/>
  <c r="U817" i="74"/>
  <c r="T818" i="74"/>
  <c r="U818" i="74"/>
  <c r="T819" i="74"/>
  <c r="U819" i="74"/>
  <c r="T820" i="74"/>
  <c r="U820" i="74"/>
  <c r="T821" i="74"/>
  <c r="U821" i="74"/>
  <c r="T822" i="74"/>
  <c r="U822" i="74"/>
  <c r="T823" i="74"/>
  <c r="U823" i="74"/>
  <c r="T824" i="74"/>
  <c r="U824" i="74"/>
  <c r="T825" i="74"/>
  <c r="U825" i="74"/>
  <c r="T826" i="74"/>
  <c r="U826" i="74"/>
  <c r="T827" i="74"/>
  <c r="U827" i="74"/>
  <c r="T828" i="74"/>
  <c r="U828" i="74"/>
  <c r="T829" i="74"/>
  <c r="U829" i="74"/>
  <c r="T830" i="74"/>
  <c r="U830" i="74"/>
  <c r="T831" i="74"/>
  <c r="U831" i="74"/>
  <c r="T832" i="74"/>
  <c r="U832" i="74"/>
  <c r="T833" i="74"/>
  <c r="U833" i="74"/>
  <c r="T834" i="74"/>
  <c r="U834" i="74"/>
  <c r="T835" i="74"/>
  <c r="U835" i="74"/>
  <c r="T836" i="74"/>
  <c r="U836" i="74"/>
  <c r="T837" i="74"/>
  <c r="U837" i="74"/>
  <c r="T838" i="74"/>
  <c r="U838" i="74"/>
  <c r="T839" i="74"/>
  <c r="U839" i="74"/>
  <c r="T840" i="74"/>
  <c r="U840" i="74"/>
  <c r="T841" i="74"/>
  <c r="U841" i="74"/>
  <c r="T842" i="74"/>
  <c r="U842" i="74"/>
  <c r="T843" i="74"/>
  <c r="U843" i="74"/>
  <c r="T844" i="74"/>
  <c r="U844" i="74"/>
  <c r="T845" i="74"/>
  <c r="U845" i="74"/>
  <c r="T846" i="74"/>
  <c r="U846" i="74"/>
  <c r="T847" i="74"/>
  <c r="U847" i="74"/>
  <c r="T848" i="74"/>
  <c r="U848" i="74"/>
  <c r="T849" i="74"/>
  <c r="U849" i="74"/>
  <c r="T850" i="74"/>
  <c r="U850" i="74"/>
  <c r="T851" i="74"/>
  <c r="U851" i="74"/>
  <c r="T852" i="74"/>
  <c r="U852" i="74"/>
  <c r="T853" i="74"/>
  <c r="U853" i="74"/>
  <c r="T854" i="74"/>
  <c r="U854" i="74"/>
  <c r="T855" i="74"/>
  <c r="U855" i="74"/>
  <c r="T856" i="74"/>
  <c r="U856" i="74"/>
  <c r="T857" i="74"/>
  <c r="U857" i="74"/>
  <c r="T858" i="74"/>
  <c r="U858" i="74"/>
  <c r="T859" i="74"/>
  <c r="U859" i="74"/>
  <c r="T860" i="74"/>
  <c r="U860" i="74"/>
  <c r="T861" i="74"/>
  <c r="U861" i="74"/>
  <c r="T862" i="74"/>
  <c r="U862" i="74"/>
  <c r="T863" i="74"/>
  <c r="U863" i="74"/>
  <c r="T864" i="74"/>
  <c r="U864" i="74"/>
  <c r="T865" i="74"/>
  <c r="U865" i="74"/>
  <c r="T866" i="74"/>
  <c r="U866" i="74"/>
  <c r="T867" i="74"/>
  <c r="U867" i="74"/>
  <c r="T868" i="74"/>
  <c r="U868" i="74"/>
  <c r="T869" i="74"/>
  <c r="U869" i="74"/>
  <c r="T870" i="74"/>
  <c r="U870" i="74"/>
  <c r="T871" i="74"/>
  <c r="U871" i="74"/>
  <c r="T872" i="74"/>
  <c r="U872" i="74"/>
  <c r="T873" i="74"/>
  <c r="U873" i="74"/>
  <c r="T874" i="74"/>
  <c r="U874" i="74"/>
  <c r="T875" i="74"/>
  <c r="U875" i="74"/>
  <c r="T876" i="74"/>
  <c r="U876" i="74"/>
  <c r="T877" i="74"/>
  <c r="U877" i="74"/>
  <c r="T878" i="74"/>
  <c r="U878" i="74"/>
  <c r="T879" i="74"/>
  <c r="U879" i="74"/>
  <c r="T880" i="74"/>
  <c r="U880" i="74"/>
  <c r="T881" i="74"/>
  <c r="U881" i="74"/>
  <c r="T882" i="74"/>
  <c r="U882" i="74"/>
  <c r="T883" i="74"/>
  <c r="U883" i="74"/>
  <c r="T884" i="74"/>
  <c r="U884" i="74"/>
  <c r="T885" i="74"/>
  <c r="U885" i="74"/>
  <c r="T886" i="74"/>
  <c r="U886" i="74"/>
  <c r="T887" i="74"/>
  <c r="U887" i="74"/>
  <c r="T888" i="74"/>
  <c r="U888" i="74"/>
  <c r="T889" i="74"/>
  <c r="U889" i="74"/>
  <c r="T890" i="74"/>
  <c r="U890" i="74"/>
  <c r="T891" i="74"/>
  <c r="U891" i="74"/>
  <c r="T892" i="74"/>
  <c r="U892" i="74"/>
  <c r="T893" i="74"/>
  <c r="U893" i="74"/>
  <c r="T894" i="74"/>
  <c r="U894" i="74"/>
  <c r="T895" i="74"/>
  <c r="U895" i="74"/>
  <c r="T896" i="74"/>
  <c r="U896" i="74"/>
  <c r="T897" i="74"/>
  <c r="U897" i="74"/>
  <c r="T898" i="74"/>
  <c r="U898" i="74"/>
  <c r="T899" i="74"/>
  <c r="U899" i="74"/>
  <c r="T900" i="74"/>
  <c r="U900" i="74"/>
  <c r="T901" i="74"/>
  <c r="U901" i="74"/>
  <c r="T902" i="74"/>
  <c r="U902" i="74"/>
  <c r="T903" i="74"/>
  <c r="U903" i="74"/>
  <c r="T904" i="74"/>
  <c r="U904" i="74"/>
  <c r="T905" i="74"/>
  <c r="U905" i="74"/>
  <c r="T906" i="74"/>
  <c r="U906" i="74"/>
  <c r="T907" i="74"/>
  <c r="U907" i="74"/>
  <c r="T908" i="74"/>
  <c r="U908" i="74"/>
  <c r="T909" i="74"/>
  <c r="U909" i="74"/>
  <c r="T910" i="74"/>
  <c r="U910" i="74"/>
  <c r="T911" i="74"/>
  <c r="U911" i="74"/>
  <c r="T912" i="74"/>
  <c r="U912" i="74"/>
  <c r="T913" i="74"/>
  <c r="U913" i="74"/>
  <c r="T914" i="74"/>
  <c r="U914" i="74"/>
  <c r="T915" i="74"/>
  <c r="U915" i="74"/>
  <c r="T916" i="74"/>
  <c r="U916" i="74"/>
  <c r="T917" i="74"/>
  <c r="U917" i="74"/>
  <c r="T918" i="74"/>
  <c r="U918" i="74"/>
  <c r="T919" i="74"/>
  <c r="U919" i="74"/>
  <c r="T920" i="74"/>
  <c r="U920" i="74"/>
  <c r="T921" i="74"/>
  <c r="U921" i="74"/>
  <c r="T922" i="74"/>
  <c r="U922" i="74"/>
  <c r="T923" i="74"/>
  <c r="U923" i="74"/>
  <c r="T924" i="74"/>
  <c r="U924" i="74"/>
  <c r="T925" i="74"/>
  <c r="U925" i="74"/>
  <c r="K7" i="73"/>
  <c r="T7" i="73"/>
  <c r="U7" i="73"/>
  <c r="K8" i="73"/>
  <c r="T8" i="73"/>
  <c r="U8" i="73"/>
  <c r="T294" i="40"/>
  <c r="K9" i="73"/>
  <c r="T9" i="73"/>
  <c r="U9" i="73"/>
  <c r="K10" i="73"/>
  <c r="T10" i="73"/>
  <c r="U10" i="73"/>
  <c r="K11" i="73"/>
  <c r="T11" i="73"/>
  <c r="U11" i="73"/>
  <c r="K12" i="73"/>
  <c r="T12" i="73"/>
  <c r="U12" i="73"/>
  <c r="K13" i="73"/>
  <c r="T13" i="73"/>
  <c r="U13" i="73"/>
  <c r="K14" i="73"/>
  <c r="T14" i="73"/>
  <c r="U14" i="73"/>
  <c r="K15" i="73"/>
  <c r="T15" i="73"/>
  <c r="U15" i="73"/>
  <c r="K16" i="73"/>
  <c r="T16" i="73"/>
  <c r="U16" i="73"/>
  <c r="K17" i="73"/>
  <c r="T17" i="73"/>
  <c r="U17" i="73"/>
  <c r="K18" i="73"/>
  <c r="T18" i="73"/>
  <c r="U18" i="73"/>
  <c r="K19" i="73"/>
  <c r="T19" i="73"/>
  <c r="U19" i="73"/>
  <c r="K20" i="73"/>
  <c r="T20" i="73"/>
  <c r="U20" i="73"/>
  <c r="K21" i="73"/>
  <c r="T21" i="73"/>
  <c r="U21" i="73"/>
  <c r="K22" i="73"/>
  <c r="T22" i="73"/>
  <c r="U22" i="73"/>
  <c r="K23" i="73"/>
  <c r="T23" i="73"/>
  <c r="U23" i="73"/>
  <c r="K24" i="73"/>
  <c r="T24" i="73"/>
  <c r="U24" i="73"/>
  <c r="K25" i="73"/>
  <c r="T25" i="73"/>
  <c r="U25" i="73"/>
  <c r="K26" i="73"/>
  <c r="T26" i="73"/>
  <c r="U26" i="73"/>
  <c r="K27" i="73"/>
  <c r="T27" i="73"/>
  <c r="U27" i="73"/>
  <c r="K28" i="73"/>
  <c r="T28" i="73"/>
  <c r="U28" i="73"/>
  <c r="K29" i="73"/>
  <c r="T29" i="73"/>
  <c r="U29" i="73"/>
  <c r="K30" i="73"/>
  <c r="T30" i="73"/>
  <c r="U30" i="73"/>
  <c r="K31" i="73"/>
  <c r="T31" i="73"/>
  <c r="U31" i="73"/>
  <c r="K32" i="73"/>
  <c r="T32" i="73"/>
  <c r="U32" i="73"/>
  <c r="K33" i="73"/>
  <c r="T33" i="73"/>
  <c r="U33" i="73"/>
  <c r="K34" i="73"/>
  <c r="T34" i="73"/>
  <c r="U34" i="73"/>
  <c r="K35" i="73"/>
  <c r="T35" i="73"/>
  <c r="U35" i="73"/>
  <c r="K36" i="73"/>
  <c r="T36" i="73"/>
  <c r="U36" i="73"/>
  <c r="K37" i="73"/>
  <c r="T37" i="73"/>
  <c r="U37" i="73"/>
  <c r="K38" i="73"/>
  <c r="T38" i="73"/>
  <c r="U38" i="73"/>
  <c r="K39" i="73"/>
  <c r="T39" i="73"/>
  <c r="U39" i="73"/>
  <c r="K40" i="73"/>
  <c r="T40" i="73"/>
  <c r="U40" i="73"/>
  <c r="K41" i="73"/>
  <c r="T41" i="73"/>
  <c r="U41" i="73"/>
  <c r="K42" i="73"/>
  <c r="T42" i="73"/>
  <c r="U42" i="73"/>
  <c r="K43" i="73"/>
  <c r="T43" i="73"/>
  <c r="U43" i="73"/>
  <c r="K44" i="73"/>
  <c r="T44" i="73"/>
  <c r="U44" i="73"/>
  <c r="K45" i="73"/>
  <c r="T45" i="73"/>
  <c r="U45" i="73"/>
  <c r="K46" i="73"/>
  <c r="T46" i="73"/>
  <c r="U46" i="73"/>
  <c r="K47" i="73"/>
  <c r="T47" i="73"/>
  <c r="U47" i="73"/>
  <c r="K48" i="73"/>
  <c r="T48" i="73"/>
  <c r="U48" i="73"/>
  <c r="K49" i="73"/>
  <c r="T49" i="73"/>
  <c r="U49" i="73"/>
  <c r="K50" i="73"/>
  <c r="T50" i="73"/>
  <c r="U50" i="73"/>
  <c r="K51" i="73"/>
  <c r="T51" i="73"/>
  <c r="U51" i="73"/>
  <c r="K52" i="73"/>
  <c r="T52" i="73"/>
  <c r="U52" i="73"/>
  <c r="K53" i="73"/>
  <c r="T53" i="73"/>
  <c r="U53" i="73"/>
  <c r="K54" i="73"/>
  <c r="T54" i="73"/>
  <c r="U54" i="73"/>
  <c r="K55" i="73"/>
  <c r="T55" i="73"/>
  <c r="U55" i="73"/>
  <c r="K56" i="73"/>
  <c r="T56" i="73"/>
  <c r="U56" i="73"/>
  <c r="K57" i="73"/>
  <c r="T57" i="73"/>
  <c r="U57" i="73"/>
  <c r="K58" i="73"/>
  <c r="T58" i="73"/>
  <c r="U58" i="73"/>
  <c r="K59" i="73"/>
  <c r="T59" i="73"/>
  <c r="U59" i="73"/>
  <c r="K60" i="73"/>
  <c r="T60" i="73"/>
  <c r="U60" i="73"/>
  <c r="K61" i="73"/>
  <c r="T61" i="73"/>
  <c r="U61" i="73"/>
  <c r="K62" i="73"/>
  <c r="T62" i="73"/>
  <c r="U62" i="73"/>
  <c r="K63" i="73"/>
  <c r="T63" i="73"/>
  <c r="U63" i="73"/>
  <c r="K64" i="73"/>
  <c r="T64" i="73"/>
  <c r="U64" i="73"/>
  <c r="K65" i="73"/>
  <c r="T65" i="73"/>
  <c r="U65" i="73"/>
  <c r="K66" i="73"/>
  <c r="T66" i="73"/>
  <c r="U66" i="73"/>
  <c r="K67" i="73"/>
  <c r="T67" i="73"/>
  <c r="U67" i="73"/>
  <c r="K68" i="73"/>
  <c r="T68" i="73"/>
  <c r="U68" i="73"/>
  <c r="K69" i="73"/>
  <c r="T69" i="73"/>
  <c r="U69" i="73"/>
  <c r="K70" i="73"/>
  <c r="T70" i="73"/>
  <c r="U70" i="73"/>
  <c r="K71" i="73"/>
  <c r="T71" i="73"/>
  <c r="U71" i="73"/>
  <c r="K72" i="73"/>
  <c r="T72" i="73"/>
  <c r="U72" i="73"/>
  <c r="K73" i="73"/>
  <c r="T73" i="73"/>
  <c r="U73" i="73"/>
  <c r="K74" i="73"/>
  <c r="T74" i="73"/>
  <c r="U74" i="73"/>
  <c r="K75" i="73"/>
  <c r="T75" i="73"/>
  <c r="U75" i="73"/>
  <c r="K76" i="73"/>
  <c r="T76" i="73"/>
  <c r="U76" i="73"/>
  <c r="K77" i="73"/>
  <c r="T77" i="73"/>
  <c r="U77" i="73"/>
  <c r="K78" i="73"/>
  <c r="T78" i="73"/>
  <c r="U78" i="73"/>
  <c r="K79" i="73"/>
  <c r="T79" i="73"/>
  <c r="U79" i="73"/>
  <c r="K80" i="73"/>
  <c r="T80" i="73"/>
  <c r="U80" i="73"/>
  <c r="K81" i="73"/>
  <c r="T81" i="73"/>
  <c r="U81" i="73"/>
  <c r="K82" i="73"/>
  <c r="T82" i="73"/>
  <c r="U82" i="73"/>
  <c r="K83" i="73"/>
  <c r="T83" i="73"/>
  <c r="U83" i="73"/>
  <c r="K84" i="73"/>
  <c r="T84" i="73"/>
  <c r="U84" i="73"/>
  <c r="K85" i="73"/>
  <c r="T85" i="73"/>
  <c r="U85" i="73"/>
  <c r="K86" i="73"/>
  <c r="T86" i="73"/>
  <c r="U86" i="73"/>
  <c r="K87" i="73"/>
  <c r="T87" i="73"/>
  <c r="U87" i="73"/>
  <c r="K88" i="73"/>
  <c r="T88" i="73"/>
  <c r="U88" i="73"/>
  <c r="K89" i="73"/>
  <c r="T89" i="73"/>
  <c r="U89" i="73"/>
  <c r="K90" i="73"/>
  <c r="T90" i="73"/>
  <c r="U90" i="73"/>
  <c r="K91" i="73"/>
  <c r="T91" i="73"/>
  <c r="U91" i="73"/>
  <c r="K92" i="73"/>
  <c r="T92" i="73"/>
  <c r="U92" i="73"/>
  <c r="K93" i="73"/>
  <c r="T93" i="73"/>
  <c r="U93" i="73"/>
  <c r="K94" i="73"/>
  <c r="T94" i="73"/>
  <c r="U94" i="73"/>
  <c r="K95" i="73"/>
  <c r="T95" i="73"/>
  <c r="U95" i="73"/>
  <c r="K96" i="73"/>
  <c r="T96" i="73"/>
  <c r="U96" i="73"/>
  <c r="K97" i="73"/>
  <c r="T97" i="73"/>
  <c r="U97" i="73"/>
  <c r="K98" i="73"/>
  <c r="T98" i="73"/>
  <c r="U98" i="73"/>
  <c r="K99" i="73"/>
  <c r="T99" i="73"/>
  <c r="U99" i="73"/>
  <c r="K100" i="73"/>
  <c r="T100" i="73"/>
  <c r="U100" i="73"/>
  <c r="K101" i="73"/>
  <c r="T101" i="73"/>
  <c r="U101" i="73"/>
  <c r="K102" i="73"/>
  <c r="T102" i="73"/>
  <c r="U102" i="73"/>
  <c r="K103" i="73"/>
  <c r="T103" i="73"/>
  <c r="U103" i="73"/>
  <c r="K104" i="73"/>
  <c r="T104" i="73"/>
  <c r="U104" i="73"/>
  <c r="K105" i="73"/>
  <c r="T105" i="73"/>
  <c r="U105" i="73"/>
  <c r="K106" i="73"/>
  <c r="T106" i="73"/>
  <c r="U106" i="73"/>
  <c r="K107" i="73"/>
  <c r="T107" i="73"/>
  <c r="U107" i="73"/>
  <c r="K108" i="73"/>
  <c r="T108" i="73"/>
  <c r="U108" i="73"/>
  <c r="K109" i="73"/>
  <c r="T109" i="73"/>
  <c r="U109" i="73"/>
  <c r="K110" i="73"/>
  <c r="T110" i="73"/>
  <c r="U110" i="73"/>
  <c r="K111" i="73"/>
  <c r="T111" i="73"/>
  <c r="U111" i="73"/>
  <c r="K112" i="73"/>
  <c r="T112" i="73"/>
  <c r="U112" i="73"/>
  <c r="K113" i="73"/>
  <c r="T113" i="73"/>
  <c r="U113" i="73"/>
  <c r="K114" i="73"/>
  <c r="T114" i="73"/>
  <c r="U114" i="73"/>
  <c r="K115" i="73"/>
  <c r="T115" i="73"/>
  <c r="U115" i="73"/>
  <c r="K116" i="73"/>
  <c r="T116" i="73"/>
  <c r="U116" i="73"/>
  <c r="K117" i="73"/>
  <c r="T117" i="73"/>
  <c r="U117" i="73"/>
  <c r="K118" i="73"/>
  <c r="T118" i="73"/>
  <c r="U118" i="73"/>
  <c r="K119" i="73"/>
  <c r="T119" i="73"/>
  <c r="U119" i="73"/>
  <c r="K120" i="73"/>
  <c r="T120" i="73"/>
  <c r="U120" i="73"/>
  <c r="K121" i="73"/>
  <c r="T121" i="73"/>
  <c r="U121" i="73"/>
  <c r="K122" i="73"/>
  <c r="T122" i="73"/>
  <c r="U122" i="73"/>
  <c r="K123" i="73"/>
  <c r="T123" i="73"/>
  <c r="U123" i="73"/>
  <c r="K124" i="73"/>
  <c r="T124" i="73"/>
  <c r="U124" i="73"/>
  <c r="K125" i="73"/>
  <c r="T125" i="73"/>
  <c r="U125" i="73"/>
  <c r="K126" i="73"/>
  <c r="T126" i="73"/>
  <c r="U126" i="73"/>
  <c r="K127" i="73"/>
  <c r="T127" i="73"/>
  <c r="U127" i="73"/>
  <c r="K128" i="73"/>
  <c r="T128" i="73"/>
  <c r="U128" i="73"/>
  <c r="K129" i="73"/>
  <c r="T129" i="73"/>
  <c r="U129" i="73"/>
  <c r="K130" i="73"/>
  <c r="T130" i="73"/>
  <c r="U130" i="73"/>
  <c r="K131" i="73"/>
  <c r="T131" i="73"/>
  <c r="U131" i="73"/>
  <c r="K132" i="73"/>
  <c r="T132" i="73"/>
  <c r="U132" i="73"/>
  <c r="K133" i="73"/>
  <c r="T133" i="73"/>
  <c r="U133" i="73"/>
  <c r="K134" i="73"/>
  <c r="T134" i="73"/>
  <c r="U134" i="73"/>
  <c r="K135" i="73"/>
  <c r="T135" i="73"/>
  <c r="U135" i="73"/>
  <c r="K136" i="73"/>
  <c r="T136" i="73"/>
  <c r="U136" i="73"/>
  <c r="K137" i="73"/>
  <c r="T137" i="73"/>
  <c r="U137" i="73"/>
  <c r="K138" i="73"/>
  <c r="T138" i="73"/>
  <c r="U138" i="73"/>
  <c r="K139" i="73"/>
  <c r="T139" i="73"/>
  <c r="U139" i="73"/>
  <c r="K140" i="73"/>
  <c r="T140" i="73"/>
  <c r="U140" i="73"/>
  <c r="K141" i="73"/>
  <c r="T141" i="73"/>
  <c r="U141" i="73"/>
  <c r="K142" i="73"/>
  <c r="T142" i="73"/>
  <c r="U142" i="73"/>
  <c r="K143" i="73"/>
  <c r="T143" i="73"/>
  <c r="U143" i="73"/>
  <c r="K144" i="73"/>
  <c r="T144" i="73"/>
  <c r="U144" i="73"/>
  <c r="K145" i="73"/>
  <c r="T145" i="73"/>
  <c r="U145" i="73"/>
  <c r="K146" i="73"/>
  <c r="T146" i="73"/>
  <c r="U146" i="73"/>
  <c r="K147" i="73"/>
  <c r="T147" i="73"/>
  <c r="U147" i="73"/>
  <c r="K148" i="73"/>
  <c r="T148" i="73"/>
  <c r="U148" i="73"/>
  <c r="K149" i="73"/>
  <c r="T149" i="73"/>
  <c r="U149" i="73"/>
  <c r="K150" i="73"/>
  <c r="T150" i="73"/>
  <c r="U150" i="73"/>
  <c r="K151" i="73"/>
  <c r="T151" i="73"/>
  <c r="U151" i="73"/>
  <c r="K152" i="73"/>
  <c r="T152" i="73"/>
  <c r="U152" i="73"/>
  <c r="K153" i="73"/>
  <c r="T153" i="73"/>
  <c r="U153" i="73"/>
  <c r="K154" i="73"/>
  <c r="T154" i="73"/>
  <c r="U154" i="73"/>
  <c r="K155" i="73"/>
  <c r="T155" i="73"/>
  <c r="U155" i="73"/>
  <c r="K156" i="73"/>
  <c r="T156" i="73"/>
  <c r="U156" i="73"/>
  <c r="K157" i="73"/>
  <c r="T157" i="73"/>
  <c r="U157" i="73"/>
  <c r="K158" i="73"/>
  <c r="T158" i="73"/>
  <c r="U158" i="73"/>
  <c r="K159" i="73"/>
  <c r="T159" i="73"/>
  <c r="U159" i="73"/>
  <c r="K160" i="73"/>
  <c r="T160" i="73"/>
  <c r="U160" i="73"/>
  <c r="K161" i="73"/>
  <c r="T161" i="73"/>
  <c r="U161" i="73"/>
  <c r="K162" i="73"/>
  <c r="T162" i="73"/>
  <c r="U162" i="73"/>
  <c r="K163" i="73"/>
  <c r="T163" i="73"/>
  <c r="U163" i="73"/>
  <c r="K164" i="73"/>
  <c r="T164" i="73"/>
  <c r="U164" i="73"/>
  <c r="K165" i="73"/>
  <c r="T165" i="73"/>
  <c r="U165" i="73"/>
  <c r="K166" i="73"/>
  <c r="T166" i="73"/>
  <c r="U166" i="73"/>
  <c r="K167" i="73"/>
  <c r="T167" i="73"/>
  <c r="U167" i="73"/>
  <c r="K168" i="73"/>
  <c r="T168" i="73"/>
  <c r="U168" i="73"/>
  <c r="K169" i="73"/>
  <c r="T169" i="73"/>
  <c r="U169" i="73"/>
  <c r="K170" i="73"/>
  <c r="T170" i="73"/>
  <c r="U170" i="73"/>
  <c r="K171" i="73"/>
  <c r="T171" i="73"/>
  <c r="U171" i="73"/>
  <c r="K172" i="73"/>
  <c r="T172" i="73"/>
  <c r="U172" i="73"/>
  <c r="K173" i="73"/>
  <c r="T173" i="73"/>
  <c r="U173" i="73"/>
  <c r="K174" i="73"/>
  <c r="T174" i="73"/>
  <c r="U174" i="73"/>
  <c r="K175" i="73"/>
  <c r="T175" i="73"/>
  <c r="U175" i="73"/>
  <c r="K176" i="73"/>
  <c r="T176" i="73"/>
  <c r="U176" i="73"/>
  <c r="K177" i="73"/>
  <c r="T177" i="73"/>
  <c r="U177" i="73"/>
  <c r="K178" i="73"/>
  <c r="T178" i="73"/>
  <c r="U178" i="73"/>
  <c r="K179" i="73"/>
  <c r="T179" i="73"/>
  <c r="U179" i="73"/>
  <c r="K180" i="73"/>
  <c r="T180" i="73"/>
  <c r="U180" i="73"/>
  <c r="K181" i="73"/>
  <c r="T181" i="73"/>
  <c r="U181" i="73"/>
  <c r="K182" i="73"/>
  <c r="T182" i="73"/>
  <c r="U182" i="73"/>
  <c r="K183" i="73"/>
  <c r="T183" i="73"/>
  <c r="U183" i="73"/>
  <c r="K184" i="73"/>
  <c r="T184" i="73"/>
  <c r="U184" i="73"/>
  <c r="K185" i="73"/>
  <c r="T185" i="73"/>
  <c r="U185" i="73"/>
  <c r="K186" i="73"/>
  <c r="T186" i="73"/>
  <c r="U186" i="73"/>
  <c r="K187" i="73"/>
  <c r="T187" i="73"/>
  <c r="U187" i="73"/>
  <c r="K188" i="73"/>
  <c r="T188" i="73"/>
  <c r="U188" i="73"/>
  <c r="K189" i="73"/>
  <c r="T189" i="73"/>
  <c r="U189" i="73"/>
  <c r="K190" i="73"/>
  <c r="T190" i="73"/>
  <c r="U190" i="73"/>
  <c r="K191" i="73"/>
  <c r="T191" i="73"/>
  <c r="U191" i="73"/>
  <c r="K192" i="73"/>
  <c r="T192" i="73"/>
  <c r="U192" i="73"/>
  <c r="K193" i="73"/>
  <c r="T193" i="73"/>
  <c r="U193" i="73"/>
  <c r="K194" i="73"/>
  <c r="T194" i="73"/>
  <c r="U194" i="73"/>
  <c r="K195" i="73"/>
  <c r="T195" i="73"/>
  <c r="U195" i="73"/>
  <c r="K196" i="73"/>
  <c r="T196" i="73"/>
  <c r="U196" i="73"/>
  <c r="K197" i="73"/>
  <c r="T197" i="73"/>
  <c r="U197" i="73"/>
  <c r="K198" i="73"/>
  <c r="T198" i="73"/>
  <c r="U198" i="73"/>
  <c r="K199" i="73"/>
  <c r="T199" i="73"/>
  <c r="U199" i="73"/>
  <c r="K200" i="73"/>
  <c r="T200" i="73"/>
  <c r="U200" i="73"/>
  <c r="K201" i="73"/>
  <c r="T201" i="73"/>
  <c r="U201" i="73"/>
  <c r="K202" i="73"/>
  <c r="T202" i="73"/>
  <c r="U202" i="73"/>
  <c r="K203" i="73"/>
  <c r="T203" i="73"/>
  <c r="U203" i="73"/>
  <c r="K204" i="73"/>
  <c r="T204" i="73"/>
  <c r="U204" i="73"/>
  <c r="K205" i="73"/>
  <c r="T205" i="73"/>
  <c r="U205" i="73"/>
  <c r="K206" i="73"/>
  <c r="T206" i="73"/>
  <c r="U206" i="73"/>
  <c r="K207" i="73"/>
  <c r="T207" i="73"/>
  <c r="U207" i="73"/>
  <c r="K208" i="73"/>
  <c r="T208" i="73"/>
  <c r="U208" i="73"/>
  <c r="K209" i="73"/>
  <c r="T209" i="73"/>
  <c r="U209" i="73"/>
  <c r="K210" i="73"/>
  <c r="T210" i="73"/>
  <c r="U210" i="73"/>
  <c r="K211" i="73"/>
  <c r="T211" i="73"/>
  <c r="U211" i="73"/>
  <c r="K212" i="73"/>
  <c r="T212" i="73"/>
  <c r="U212" i="73"/>
  <c r="K213" i="73"/>
  <c r="T213" i="73"/>
  <c r="U213" i="73"/>
  <c r="K214" i="73"/>
  <c r="T214" i="73"/>
  <c r="U214" i="73"/>
  <c r="K215" i="73"/>
  <c r="T215" i="73"/>
  <c r="U215" i="73"/>
  <c r="K216" i="73"/>
  <c r="T216" i="73"/>
  <c r="U216" i="73"/>
  <c r="K217" i="73"/>
  <c r="T217" i="73"/>
  <c r="U217" i="73"/>
  <c r="K218" i="73"/>
  <c r="T218" i="73"/>
  <c r="U218" i="73"/>
  <c r="K219" i="73"/>
  <c r="T219" i="73"/>
  <c r="U219" i="73"/>
  <c r="K220" i="73"/>
  <c r="T220" i="73"/>
  <c r="U220" i="73"/>
  <c r="K221" i="73"/>
  <c r="T221" i="73"/>
  <c r="U221" i="73"/>
  <c r="K222" i="73"/>
  <c r="T222" i="73"/>
  <c r="U222" i="73"/>
  <c r="K223" i="73"/>
  <c r="T223" i="73"/>
  <c r="U223" i="73"/>
  <c r="K224" i="73"/>
  <c r="T224" i="73"/>
  <c r="U224" i="73"/>
  <c r="K225" i="73"/>
  <c r="T225" i="73"/>
  <c r="U225" i="73"/>
  <c r="K226" i="73"/>
  <c r="T226" i="73"/>
  <c r="U226" i="73"/>
  <c r="K227" i="73"/>
  <c r="T227" i="73"/>
  <c r="U227" i="73"/>
  <c r="K228" i="73"/>
  <c r="T228" i="73"/>
  <c r="U228" i="73"/>
  <c r="K229" i="73"/>
  <c r="T229" i="73"/>
  <c r="U229" i="73"/>
  <c r="K230" i="73"/>
  <c r="T230" i="73"/>
  <c r="U230" i="73"/>
  <c r="K231" i="73"/>
  <c r="T231" i="73"/>
  <c r="U231" i="73"/>
  <c r="K232" i="73"/>
  <c r="T232" i="73"/>
  <c r="U232" i="73"/>
  <c r="K233" i="73"/>
  <c r="T233" i="73"/>
  <c r="U233" i="73"/>
  <c r="K234" i="73"/>
  <c r="T234" i="73"/>
  <c r="U234" i="73"/>
  <c r="K235" i="73"/>
  <c r="T235" i="73"/>
  <c r="U235" i="73"/>
  <c r="K236" i="73"/>
  <c r="T236" i="73"/>
  <c r="U236" i="73"/>
  <c r="K237" i="73"/>
  <c r="T237" i="73"/>
  <c r="U237" i="73"/>
  <c r="K238" i="73"/>
  <c r="T238" i="73"/>
  <c r="U238" i="73"/>
  <c r="K239" i="73"/>
  <c r="T239" i="73"/>
  <c r="U239" i="73"/>
  <c r="K240" i="73"/>
  <c r="T240" i="73"/>
  <c r="U240" i="73"/>
  <c r="K241" i="73"/>
  <c r="T241" i="73"/>
  <c r="U241" i="73"/>
  <c r="K242" i="73"/>
  <c r="T242" i="73"/>
  <c r="U242" i="73"/>
  <c r="K243" i="73"/>
  <c r="T243" i="73"/>
  <c r="U243" i="73"/>
  <c r="K244" i="73"/>
  <c r="T244" i="73"/>
  <c r="U244" i="73"/>
  <c r="K245" i="73"/>
  <c r="T245" i="73"/>
  <c r="U245" i="73"/>
  <c r="K246" i="73"/>
  <c r="T246" i="73"/>
  <c r="U246" i="73"/>
  <c r="K247" i="73"/>
  <c r="T247" i="73"/>
  <c r="U247" i="73"/>
  <c r="K248" i="73"/>
  <c r="T248" i="73"/>
  <c r="U248" i="73"/>
  <c r="K249" i="73"/>
  <c r="T249" i="73"/>
  <c r="U249" i="73"/>
  <c r="K250" i="73"/>
  <c r="T250" i="73"/>
  <c r="U250" i="73"/>
  <c r="K251" i="73"/>
  <c r="T251" i="73"/>
  <c r="U251" i="73"/>
  <c r="K252" i="73"/>
  <c r="T252" i="73"/>
  <c r="U252" i="73"/>
  <c r="K253" i="73"/>
  <c r="T253" i="73"/>
  <c r="U253" i="73"/>
  <c r="K254" i="73"/>
  <c r="T254" i="73"/>
  <c r="U254" i="73"/>
  <c r="K255" i="73"/>
  <c r="T255" i="73"/>
  <c r="U255" i="73"/>
  <c r="K256" i="73"/>
  <c r="T256" i="73"/>
  <c r="U256" i="73"/>
  <c r="K257" i="73"/>
  <c r="T257" i="73"/>
  <c r="U257" i="73"/>
  <c r="K258" i="73"/>
  <c r="T258" i="73"/>
  <c r="U258" i="73"/>
  <c r="K259" i="73"/>
  <c r="T259" i="73"/>
  <c r="U259" i="73"/>
  <c r="K260" i="73"/>
  <c r="T260" i="73"/>
  <c r="U260" i="73"/>
  <c r="K261" i="73"/>
  <c r="T261" i="73"/>
  <c r="U261" i="73"/>
  <c r="K262" i="73"/>
  <c r="T262" i="73"/>
  <c r="U262" i="73"/>
  <c r="K263" i="73"/>
  <c r="T263" i="73"/>
  <c r="U263" i="73"/>
  <c r="K264" i="73"/>
  <c r="T264" i="73"/>
  <c r="U264" i="73"/>
  <c r="K265" i="73"/>
  <c r="T265" i="73"/>
  <c r="U265" i="73"/>
  <c r="K266" i="73"/>
  <c r="T266" i="73"/>
  <c r="U266" i="73"/>
  <c r="K267" i="73"/>
  <c r="T267" i="73"/>
  <c r="U267" i="73"/>
  <c r="K268" i="73"/>
  <c r="T268" i="73"/>
  <c r="U268" i="73"/>
  <c r="K269" i="73"/>
  <c r="T269" i="73"/>
  <c r="U269" i="73"/>
  <c r="K270" i="73"/>
  <c r="T270" i="73"/>
  <c r="U270" i="73"/>
  <c r="A271" i="73"/>
  <c r="K271" i="73"/>
  <c r="T271" i="73"/>
  <c r="U271" i="73"/>
  <c r="A272" i="73"/>
  <c r="K272" i="73"/>
  <c r="T272" i="73"/>
  <c r="U272" i="73"/>
  <c r="A273" i="73"/>
  <c r="K273" i="73"/>
  <c r="T273" i="73"/>
  <c r="U273" i="73"/>
  <c r="A274" i="73"/>
  <c r="K274" i="73"/>
  <c r="T274" i="73"/>
  <c r="U274" i="73"/>
  <c r="K275" i="73"/>
  <c r="T275" i="73"/>
  <c r="U275" i="73"/>
  <c r="A276" i="73"/>
  <c r="K276" i="73"/>
  <c r="T276" i="73"/>
  <c r="U276" i="73"/>
  <c r="A277" i="73"/>
  <c r="K277" i="73"/>
  <c r="T277" i="73"/>
  <c r="U277" i="73"/>
  <c r="A278" i="73"/>
  <c r="K278" i="73"/>
  <c r="T278" i="73"/>
  <c r="U278" i="73"/>
  <c r="A279" i="73"/>
  <c r="K279" i="73"/>
  <c r="T279" i="73"/>
  <c r="U279" i="73"/>
  <c r="A280" i="73"/>
  <c r="K280" i="73"/>
  <c r="T280" i="73"/>
  <c r="U280" i="73"/>
  <c r="A281" i="73"/>
  <c r="K281" i="73"/>
  <c r="T281" i="73"/>
  <c r="U281" i="73"/>
  <c r="A282" i="73"/>
  <c r="K282" i="73"/>
  <c r="T282" i="73"/>
  <c r="U282" i="73"/>
  <c r="A283" i="73"/>
  <c r="K283" i="73"/>
  <c r="T283" i="73"/>
  <c r="U283" i="73"/>
  <c r="A284" i="73"/>
  <c r="K284" i="73"/>
  <c r="T284" i="73"/>
  <c r="U284" i="73"/>
  <c r="A285" i="73"/>
  <c r="K285" i="73"/>
  <c r="T285" i="73"/>
  <c r="U285" i="73"/>
  <c r="A286" i="73"/>
  <c r="K286" i="73"/>
  <c r="T286" i="73"/>
  <c r="U286" i="73"/>
  <c r="A287" i="73"/>
  <c r="K287" i="73"/>
  <c r="T287" i="73"/>
  <c r="U287" i="73"/>
  <c r="A288" i="73"/>
  <c r="K288" i="73"/>
  <c r="T288" i="73"/>
  <c r="U288" i="73"/>
  <c r="A289" i="73"/>
  <c r="K289" i="73"/>
  <c r="T289" i="73"/>
  <c r="U289" i="73"/>
  <c r="A290" i="73"/>
  <c r="K290" i="73"/>
  <c r="T290" i="73"/>
  <c r="U290" i="73"/>
  <c r="A291" i="73"/>
  <c r="K291" i="73"/>
  <c r="T291" i="73"/>
  <c r="U291" i="73"/>
  <c r="A292" i="73"/>
  <c r="K292" i="73"/>
  <c r="T292" i="73"/>
  <c r="U292" i="73"/>
  <c r="A293" i="73"/>
  <c r="K293" i="73"/>
  <c r="T293" i="73"/>
  <c r="U293" i="73"/>
  <c r="A294" i="73"/>
  <c r="K294" i="73"/>
  <c r="T294" i="73"/>
  <c r="U294" i="73"/>
  <c r="A295" i="73"/>
  <c r="K295" i="73"/>
  <c r="T295" i="73"/>
  <c r="U295" i="73"/>
  <c r="K296" i="73"/>
  <c r="T296" i="73"/>
  <c r="U296" i="73"/>
  <c r="A297" i="73"/>
  <c r="K297" i="73"/>
  <c r="T297" i="73"/>
  <c r="U297" i="73"/>
  <c r="A298" i="73"/>
  <c r="K298" i="73"/>
  <c r="T298" i="73"/>
  <c r="U298" i="73"/>
  <c r="A299" i="73"/>
  <c r="K299" i="73"/>
  <c r="T299" i="73"/>
  <c r="U299" i="73"/>
  <c r="A300" i="73"/>
  <c r="K300" i="73"/>
  <c r="T300" i="73"/>
  <c r="U300" i="73"/>
  <c r="A301" i="73"/>
  <c r="K301" i="73"/>
  <c r="T301" i="73"/>
  <c r="U301" i="73"/>
  <c r="A302" i="73"/>
  <c r="K302" i="73"/>
  <c r="T302" i="73"/>
  <c r="U302" i="73"/>
  <c r="A303" i="73"/>
  <c r="K303" i="73"/>
  <c r="T303" i="73"/>
  <c r="U303" i="73"/>
  <c r="A304" i="73"/>
  <c r="K304" i="73"/>
  <c r="T304" i="73"/>
  <c r="U304" i="73"/>
  <c r="A305" i="73"/>
  <c r="K305" i="73"/>
  <c r="T305" i="73"/>
  <c r="U305" i="73"/>
  <c r="A306" i="73"/>
  <c r="K306" i="73"/>
  <c r="T306" i="73"/>
  <c r="U306" i="73"/>
  <c r="A307" i="73"/>
  <c r="K307" i="73"/>
  <c r="T307" i="73"/>
  <c r="U307" i="73"/>
  <c r="A308" i="73"/>
  <c r="K308" i="73"/>
  <c r="T308" i="73"/>
  <c r="U308" i="73"/>
  <c r="A309" i="73"/>
  <c r="K309" i="73"/>
  <c r="T309" i="73"/>
  <c r="U309" i="73"/>
  <c r="A310" i="73"/>
  <c r="K310" i="73"/>
  <c r="T310" i="73"/>
  <c r="U310" i="73"/>
  <c r="A311" i="73"/>
  <c r="K311" i="73"/>
  <c r="T311" i="73"/>
  <c r="U311" i="73"/>
  <c r="A312" i="73"/>
  <c r="K312" i="73"/>
  <c r="T312" i="73"/>
  <c r="U312" i="73"/>
  <c r="K313" i="73"/>
  <c r="T313" i="73"/>
  <c r="U313" i="73"/>
  <c r="K314" i="73"/>
  <c r="T314" i="73"/>
  <c r="U314" i="73"/>
  <c r="K315" i="73"/>
  <c r="T315" i="73"/>
  <c r="U315" i="73"/>
  <c r="K316" i="73"/>
  <c r="T316" i="73"/>
  <c r="U316" i="73"/>
  <c r="K317" i="73"/>
  <c r="T317" i="73"/>
  <c r="U317" i="73"/>
  <c r="K318" i="73"/>
  <c r="T318" i="73"/>
  <c r="U318" i="73"/>
  <c r="K319" i="73"/>
  <c r="T319" i="73"/>
  <c r="U319" i="73"/>
  <c r="K320" i="73"/>
  <c r="T320" i="73"/>
  <c r="U320" i="73"/>
  <c r="K321" i="73"/>
  <c r="T321" i="73"/>
  <c r="U321" i="73"/>
  <c r="K322" i="73"/>
  <c r="T322" i="73"/>
  <c r="U322" i="73"/>
  <c r="K323" i="73"/>
  <c r="T323" i="73"/>
  <c r="U323" i="73"/>
  <c r="K324" i="73"/>
  <c r="T324" i="73"/>
  <c r="U324" i="73"/>
  <c r="K325" i="73"/>
  <c r="T325" i="73"/>
  <c r="U325" i="73"/>
  <c r="K326" i="73"/>
  <c r="T326" i="73"/>
  <c r="U326" i="73"/>
  <c r="K327" i="73"/>
  <c r="T327" i="73"/>
  <c r="U327" i="73"/>
  <c r="K328" i="73"/>
  <c r="T328" i="73"/>
  <c r="U328" i="73"/>
  <c r="K329" i="73"/>
  <c r="T329" i="73"/>
  <c r="U329" i="73"/>
  <c r="K330" i="73"/>
  <c r="T330" i="73"/>
  <c r="U330" i="73"/>
  <c r="K331" i="73"/>
  <c r="T331" i="73"/>
  <c r="U331" i="73"/>
  <c r="K332" i="73"/>
  <c r="T332" i="73"/>
  <c r="U332" i="73"/>
  <c r="K333" i="73"/>
  <c r="T333" i="73"/>
  <c r="U333" i="73"/>
  <c r="K334" i="73"/>
  <c r="T334" i="73"/>
  <c r="U334" i="73"/>
  <c r="K335" i="73"/>
  <c r="T335" i="73"/>
  <c r="U335" i="73"/>
  <c r="K336" i="73"/>
  <c r="T336" i="73"/>
  <c r="U336" i="73"/>
  <c r="K337" i="73"/>
  <c r="T337" i="73"/>
  <c r="U337" i="73"/>
  <c r="K338" i="73"/>
  <c r="T338" i="73"/>
  <c r="U338" i="73"/>
  <c r="K339" i="73"/>
  <c r="T339" i="73"/>
  <c r="U339" i="73"/>
  <c r="K340" i="73"/>
  <c r="T340" i="73"/>
  <c r="U340" i="73"/>
  <c r="K341" i="73"/>
  <c r="T341" i="73"/>
  <c r="U341" i="73"/>
  <c r="K342" i="73"/>
  <c r="T342" i="73"/>
  <c r="U342" i="73"/>
  <c r="K343" i="73"/>
  <c r="T343" i="73"/>
  <c r="U343" i="73"/>
  <c r="K344" i="73"/>
  <c r="T344" i="73"/>
  <c r="U344" i="73"/>
  <c r="K345" i="73"/>
  <c r="T345" i="73"/>
  <c r="U345" i="73"/>
  <c r="K346" i="73"/>
  <c r="T346" i="73"/>
  <c r="U346" i="73"/>
  <c r="K347" i="73"/>
  <c r="T347" i="73"/>
  <c r="U347" i="73"/>
  <c r="K348" i="73"/>
  <c r="T348" i="73"/>
  <c r="U348" i="73"/>
  <c r="K349" i="73"/>
  <c r="T349" i="73"/>
  <c r="U349" i="73"/>
  <c r="K350" i="73"/>
  <c r="T350" i="73"/>
  <c r="U350" i="73"/>
  <c r="K351" i="73"/>
  <c r="T351" i="73"/>
  <c r="U351" i="73"/>
  <c r="K352" i="73"/>
  <c r="T352" i="73"/>
  <c r="U352" i="73"/>
  <c r="K353" i="73"/>
  <c r="T353" i="73"/>
  <c r="U353" i="73"/>
  <c r="K354" i="73"/>
  <c r="T354" i="73"/>
  <c r="U354" i="73"/>
  <c r="K355" i="73"/>
  <c r="T355" i="73"/>
  <c r="U355" i="73"/>
  <c r="K356" i="73"/>
  <c r="T356" i="73"/>
  <c r="U356" i="73"/>
  <c r="K357" i="73"/>
  <c r="T357" i="73"/>
  <c r="U357" i="73"/>
  <c r="K358" i="73"/>
  <c r="T358" i="73"/>
  <c r="U358" i="73"/>
  <c r="K359" i="73"/>
  <c r="T359" i="73"/>
  <c r="U359" i="73"/>
  <c r="K360" i="73"/>
  <c r="T360" i="73"/>
  <c r="U360" i="73"/>
  <c r="K361" i="73"/>
  <c r="T361" i="73"/>
  <c r="U361" i="73"/>
  <c r="K362" i="73"/>
  <c r="T362" i="73"/>
  <c r="U362" i="73"/>
  <c r="K363" i="73"/>
  <c r="T363" i="73"/>
  <c r="U363" i="73"/>
  <c r="K364" i="73"/>
  <c r="T364" i="73"/>
  <c r="U364" i="73"/>
  <c r="K365" i="73"/>
  <c r="T365" i="73"/>
  <c r="U365" i="73"/>
  <c r="K366" i="73"/>
  <c r="T366" i="73"/>
  <c r="U366" i="73"/>
  <c r="K367" i="73"/>
  <c r="T367" i="73"/>
  <c r="U367" i="73"/>
  <c r="K368" i="73"/>
  <c r="T368" i="73"/>
  <c r="U368" i="73"/>
  <c r="K369" i="73"/>
  <c r="T369" i="73"/>
  <c r="U369" i="73"/>
  <c r="K370" i="73"/>
  <c r="T370" i="73"/>
  <c r="U370" i="73"/>
  <c r="K371" i="73"/>
  <c r="T371" i="73"/>
  <c r="U371" i="73"/>
  <c r="K372" i="73"/>
  <c r="T372" i="73"/>
  <c r="U372" i="73"/>
  <c r="K373" i="73"/>
  <c r="T373" i="73"/>
  <c r="U373" i="73"/>
  <c r="K374" i="73"/>
  <c r="T374" i="73"/>
  <c r="U374" i="73"/>
  <c r="K375" i="73"/>
  <c r="T375" i="73"/>
  <c r="U375" i="73"/>
  <c r="K376" i="73"/>
  <c r="T376" i="73"/>
  <c r="U376" i="73"/>
  <c r="K377" i="73"/>
  <c r="T377" i="73"/>
  <c r="U377" i="73"/>
  <c r="K378" i="73"/>
  <c r="T378" i="73"/>
  <c r="U378" i="73"/>
  <c r="K379" i="73"/>
  <c r="T379" i="73"/>
  <c r="U379" i="73"/>
  <c r="K380" i="73"/>
  <c r="T380" i="73"/>
  <c r="U380" i="73"/>
  <c r="K381" i="73"/>
  <c r="T381" i="73"/>
  <c r="U381" i="73"/>
  <c r="K382" i="73"/>
  <c r="T382" i="73"/>
  <c r="U382" i="73"/>
  <c r="K383" i="73"/>
  <c r="T383" i="73"/>
  <c r="U383" i="73"/>
  <c r="K384" i="73"/>
  <c r="T384" i="73"/>
  <c r="U384" i="73"/>
  <c r="K385" i="73"/>
  <c r="T385" i="73"/>
  <c r="U385" i="73"/>
  <c r="K386" i="73"/>
  <c r="T386" i="73"/>
  <c r="U386" i="73"/>
  <c r="K387" i="73"/>
  <c r="T387" i="73"/>
  <c r="U387" i="73"/>
  <c r="K388" i="73"/>
  <c r="T388" i="73"/>
  <c r="U388" i="73"/>
  <c r="K389" i="73"/>
  <c r="T389" i="73"/>
  <c r="U389" i="73"/>
  <c r="K390" i="73"/>
  <c r="T390" i="73"/>
  <c r="U390" i="73"/>
  <c r="K391" i="73"/>
  <c r="T391" i="73"/>
  <c r="U391" i="73"/>
  <c r="K392" i="73"/>
  <c r="T392" i="73"/>
  <c r="U392" i="73"/>
  <c r="K393" i="73"/>
  <c r="T393" i="73"/>
  <c r="U393" i="73"/>
  <c r="K394" i="73"/>
  <c r="T394" i="73"/>
  <c r="U394" i="73"/>
  <c r="K395" i="73"/>
  <c r="T395" i="73"/>
  <c r="U395" i="73"/>
  <c r="K396" i="73"/>
  <c r="T396" i="73"/>
  <c r="U396" i="73"/>
  <c r="K397" i="73"/>
  <c r="T397" i="73"/>
  <c r="U397" i="73"/>
  <c r="K398" i="73"/>
  <c r="T398" i="73"/>
  <c r="U398" i="73"/>
  <c r="K399" i="73"/>
  <c r="T399" i="73"/>
  <c r="U399" i="73"/>
  <c r="K400" i="73"/>
  <c r="T400" i="73"/>
  <c r="U400" i="73"/>
  <c r="K401" i="73"/>
  <c r="T401" i="73"/>
  <c r="U401" i="73"/>
  <c r="K402" i="73"/>
  <c r="T402" i="73"/>
  <c r="U402" i="73"/>
  <c r="K403" i="73"/>
  <c r="T403" i="73"/>
  <c r="U403" i="73"/>
  <c r="K404" i="73"/>
  <c r="T404" i="73"/>
  <c r="U404" i="73"/>
  <c r="K405" i="73"/>
  <c r="T405" i="73"/>
  <c r="U405" i="73"/>
  <c r="K406" i="73"/>
  <c r="T406" i="73"/>
  <c r="U406" i="73"/>
  <c r="K407" i="73"/>
  <c r="T407" i="73"/>
  <c r="U407" i="73"/>
  <c r="K408" i="73"/>
  <c r="T408" i="73"/>
  <c r="U408" i="73"/>
  <c r="K409" i="73"/>
  <c r="T409" i="73"/>
  <c r="U409" i="73"/>
  <c r="K410" i="73"/>
  <c r="T410" i="73"/>
  <c r="U410" i="73"/>
  <c r="K411" i="73"/>
  <c r="T411" i="73"/>
  <c r="U411" i="73"/>
  <c r="K412" i="73"/>
  <c r="T412" i="73"/>
  <c r="U412" i="73"/>
  <c r="K413" i="73"/>
  <c r="T413" i="73"/>
  <c r="U413" i="73"/>
  <c r="K414" i="73"/>
  <c r="T414" i="73"/>
  <c r="U414" i="73"/>
  <c r="K415" i="73"/>
  <c r="T415" i="73"/>
  <c r="U415" i="73"/>
  <c r="K416" i="73"/>
  <c r="T416" i="73"/>
  <c r="U416" i="73"/>
  <c r="K417" i="73"/>
  <c r="T417" i="73"/>
  <c r="U417" i="73"/>
  <c r="K418" i="73"/>
  <c r="T418" i="73"/>
  <c r="U418" i="73"/>
  <c r="K419" i="73"/>
  <c r="T419" i="73"/>
  <c r="U419" i="73"/>
  <c r="K420" i="73"/>
  <c r="T420" i="73"/>
  <c r="U420" i="73"/>
  <c r="K421" i="73"/>
  <c r="T421" i="73"/>
  <c r="U421" i="73"/>
  <c r="K422" i="73"/>
  <c r="T422" i="73"/>
  <c r="U422" i="73"/>
  <c r="K423" i="73"/>
  <c r="T423" i="73"/>
  <c r="U423" i="73"/>
  <c r="K424" i="73"/>
  <c r="T424" i="73"/>
  <c r="U424" i="73"/>
  <c r="K425" i="73"/>
  <c r="T425" i="73"/>
  <c r="U425" i="73"/>
  <c r="K426" i="73"/>
  <c r="T426" i="73"/>
  <c r="U426" i="73"/>
  <c r="K427" i="73"/>
  <c r="T427" i="73"/>
  <c r="U427" i="73"/>
  <c r="K428" i="73"/>
  <c r="T428" i="73"/>
  <c r="U428" i="73"/>
  <c r="K429" i="73"/>
  <c r="T429" i="73"/>
  <c r="U429" i="73"/>
  <c r="K430" i="73"/>
  <c r="T430" i="73"/>
  <c r="U430" i="73"/>
  <c r="K431" i="73"/>
  <c r="T431" i="73"/>
  <c r="U431" i="73"/>
  <c r="K432" i="73"/>
  <c r="T432" i="73"/>
  <c r="U432" i="73"/>
  <c r="K433" i="73"/>
  <c r="T433" i="73"/>
  <c r="U433" i="73"/>
  <c r="K434" i="73"/>
  <c r="T434" i="73"/>
  <c r="U434" i="73"/>
  <c r="K435" i="73"/>
  <c r="T435" i="73"/>
  <c r="U435" i="73"/>
  <c r="K436" i="73"/>
  <c r="T436" i="73"/>
  <c r="U436" i="73"/>
  <c r="K437" i="73"/>
  <c r="T437" i="73"/>
  <c r="U437" i="73"/>
  <c r="K438" i="73"/>
  <c r="T438" i="73"/>
  <c r="U438" i="73"/>
  <c r="K439" i="73"/>
  <c r="T439" i="73"/>
  <c r="U439" i="73"/>
  <c r="K440" i="73"/>
  <c r="T440" i="73"/>
  <c r="U440" i="73"/>
  <c r="K441" i="73"/>
  <c r="T441" i="73"/>
  <c r="U441" i="73"/>
  <c r="K442" i="73"/>
  <c r="T442" i="73"/>
  <c r="U442" i="73"/>
  <c r="K443" i="73"/>
  <c r="T443" i="73"/>
  <c r="U443" i="73"/>
  <c r="K444" i="73"/>
  <c r="T444" i="73"/>
  <c r="U444" i="73"/>
  <c r="K445" i="73"/>
  <c r="T445" i="73"/>
  <c r="U445" i="73"/>
  <c r="K446" i="73"/>
  <c r="T446" i="73"/>
  <c r="U446" i="73"/>
  <c r="K447" i="73"/>
  <c r="T447" i="73"/>
  <c r="U447" i="73"/>
  <c r="K448" i="73"/>
  <c r="T448" i="73"/>
  <c r="U448" i="73"/>
  <c r="K449" i="73"/>
  <c r="T449" i="73"/>
  <c r="U449" i="73"/>
  <c r="K450" i="73"/>
  <c r="T450" i="73"/>
  <c r="U450" i="73"/>
  <c r="K451" i="73"/>
  <c r="T451" i="73"/>
  <c r="U451" i="73"/>
  <c r="K452" i="73"/>
  <c r="T452" i="73"/>
  <c r="U452" i="73"/>
  <c r="K453" i="73"/>
  <c r="T453" i="73"/>
  <c r="U453" i="73"/>
  <c r="K454" i="73"/>
  <c r="T454" i="73"/>
  <c r="U454" i="73"/>
  <c r="K455" i="73"/>
  <c r="T455" i="73"/>
  <c r="U455" i="73"/>
  <c r="K456" i="73"/>
  <c r="T456" i="73"/>
  <c r="U456" i="73"/>
  <c r="K457" i="73"/>
  <c r="T457" i="73"/>
  <c r="U457" i="73"/>
  <c r="K458" i="73"/>
  <c r="T458" i="73"/>
  <c r="U458" i="73"/>
  <c r="K459" i="73"/>
  <c r="T459" i="73"/>
  <c r="U459" i="73"/>
  <c r="K460" i="73"/>
  <c r="T460" i="73"/>
  <c r="U460" i="73"/>
  <c r="K461" i="73"/>
  <c r="T461" i="73"/>
  <c r="U461" i="73"/>
  <c r="K462" i="73"/>
  <c r="T462" i="73"/>
  <c r="U462" i="73"/>
  <c r="K463" i="73"/>
  <c r="T463" i="73"/>
  <c r="U463" i="73"/>
  <c r="K464" i="73"/>
  <c r="T464" i="73"/>
  <c r="U464" i="73"/>
  <c r="K465" i="73"/>
  <c r="T465" i="73"/>
  <c r="U465" i="73"/>
  <c r="K466" i="73"/>
  <c r="T466" i="73"/>
  <c r="U466" i="73"/>
  <c r="K467" i="73"/>
  <c r="T467" i="73"/>
  <c r="U467" i="73"/>
  <c r="K468" i="73"/>
  <c r="T468" i="73"/>
  <c r="U468" i="73"/>
  <c r="K469" i="73"/>
  <c r="T469" i="73"/>
  <c r="U469" i="73"/>
  <c r="K470" i="73"/>
  <c r="T470" i="73"/>
  <c r="U470" i="73"/>
  <c r="K471" i="73"/>
  <c r="T471" i="73"/>
  <c r="U471" i="73"/>
  <c r="K472" i="73"/>
  <c r="T472" i="73"/>
  <c r="U472" i="73"/>
  <c r="K473" i="73"/>
  <c r="T473" i="73"/>
  <c r="U473" i="73"/>
  <c r="K474" i="73"/>
  <c r="T474" i="73"/>
  <c r="U474" i="73"/>
  <c r="K475" i="73"/>
  <c r="T475" i="73"/>
  <c r="U475" i="73"/>
  <c r="K476" i="73"/>
  <c r="T476" i="73"/>
  <c r="U476" i="73"/>
  <c r="K477" i="73"/>
  <c r="T477" i="73"/>
  <c r="U477" i="73"/>
  <c r="K478" i="73"/>
  <c r="T478" i="73"/>
  <c r="U478" i="73"/>
  <c r="K479" i="73"/>
  <c r="T479" i="73"/>
  <c r="U479" i="73"/>
  <c r="K480" i="73"/>
  <c r="T480" i="73"/>
  <c r="U480" i="73"/>
  <c r="K481" i="73"/>
  <c r="T481" i="73"/>
  <c r="U481" i="73"/>
  <c r="K482" i="73"/>
  <c r="T482" i="73"/>
  <c r="U482" i="73"/>
  <c r="K483" i="73"/>
  <c r="T483" i="73"/>
  <c r="U483" i="73"/>
  <c r="K484" i="73"/>
  <c r="T484" i="73"/>
  <c r="U484" i="73"/>
  <c r="K485" i="73"/>
  <c r="T485" i="73"/>
  <c r="U485" i="73"/>
  <c r="K486" i="73"/>
  <c r="T486" i="73"/>
  <c r="U486" i="73"/>
  <c r="K487" i="73"/>
  <c r="T487" i="73"/>
  <c r="U487" i="73"/>
  <c r="K488" i="73"/>
  <c r="T488" i="73"/>
  <c r="U488" i="73"/>
  <c r="K489" i="73"/>
  <c r="T489" i="73"/>
  <c r="U489" i="73"/>
  <c r="K490" i="73"/>
  <c r="T490" i="73"/>
  <c r="U490" i="73"/>
  <c r="K491" i="73"/>
  <c r="T491" i="73"/>
  <c r="U491" i="73"/>
  <c r="K492" i="73"/>
  <c r="T492" i="73"/>
  <c r="U492" i="73"/>
  <c r="K493" i="73"/>
  <c r="T493" i="73"/>
  <c r="U493" i="73"/>
  <c r="K494" i="73"/>
  <c r="T494" i="73"/>
  <c r="U494" i="73"/>
  <c r="K495" i="73"/>
  <c r="T495" i="73"/>
  <c r="U495" i="73"/>
  <c r="K496" i="73"/>
  <c r="T496" i="73"/>
  <c r="U496" i="73"/>
  <c r="K497" i="73"/>
  <c r="T497" i="73"/>
  <c r="U497" i="73"/>
  <c r="K498" i="73"/>
  <c r="T498" i="73"/>
  <c r="U498" i="73"/>
  <c r="K499" i="73"/>
  <c r="T499" i="73"/>
  <c r="U499" i="73"/>
  <c r="K500" i="73"/>
  <c r="T500" i="73"/>
  <c r="U500" i="73"/>
  <c r="K501" i="73"/>
  <c r="T501" i="73"/>
  <c r="U501" i="73"/>
  <c r="K502" i="73"/>
  <c r="T502" i="73"/>
  <c r="U502" i="73"/>
  <c r="K503" i="73"/>
  <c r="T503" i="73"/>
  <c r="U503" i="73"/>
  <c r="K504" i="73"/>
  <c r="T504" i="73"/>
  <c r="U504" i="73"/>
  <c r="K505" i="73"/>
  <c r="T505" i="73"/>
  <c r="U505" i="73"/>
  <c r="K506" i="73"/>
  <c r="T506" i="73"/>
  <c r="U506" i="73"/>
  <c r="K507" i="73"/>
  <c r="T507" i="73"/>
  <c r="U507" i="73"/>
  <c r="K508" i="73"/>
  <c r="T508" i="73"/>
  <c r="U508" i="73"/>
  <c r="K509" i="73"/>
  <c r="T509" i="73"/>
  <c r="U509" i="73"/>
  <c r="K510" i="73"/>
  <c r="T510" i="73"/>
  <c r="U510" i="73"/>
  <c r="K511" i="73"/>
  <c r="T511" i="73"/>
  <c r="U511" i="73"/>
  <c r="K512" i="73"/>
  <c r="T512" i="73"/>
  <c r="U512" i="73"/>
  <c r="K513" i="73"/>
  <c r="T513" i="73"/>
  <c r="U513" i="73"/>
  <c r="K514" i="73"/>
  <c r="T514" i="73"/>
  <c r="U514" i="73"/>
  <c r="K515" i="73"/>
  <c r="T515" i="73"/>
  <c r="U515" i="73"/>
  <c r="K516" i="73"/>
  <c r="T516" i="73"/>
  <c r="U516" i="73"/>
  <c r="K517" i="73"/>
  <c r="T517" i="73"/>
  <c r="U517" i="73"/>
  <c r="K518" i="73"/>
  <c r="T518" i="73"/>
  <c r="U518" i="73"/>
  <c r="K519" i="73"/>
  <c r="T519" i="73"/>
  <c r="U519" i="73"/>
  <c r="K520" i="73"/>
  <c r="T520" i="73"/>
  <c r="U520" i="73"/>
  <c r="K521" i="73"/>
  <c r="T521" i="73"/>
  <c r="U521" i="73"/>
  <c r="K522" i="73"/>
  <c r="T522" i="73"/>
  <c r="U522" i="73"/>
  <c r="K523" i="73"/>
  <c r="T523" i="73"/>
  <c r="U523" i="73"/>
  <c r="K524" i="73"/>
  <c r="T524" i="73"/>
  <c r="U524" i="73"/>
  <c r="K525" i="73"/>
  <c r="T525" i="73"/>
  <c r="U525" i="73"/>
  <c r="K526" i="73"/>
  <c r="T526" i="73"/>
  <c r="U526" i="73"/>
  <c r="K527" i="73"/>
  <c r="T527" i="73"/>
  <c r="U527" i="73"/>
  <c r="K528" i="73"/>
  <c r="T528" i="73"/>
  <c r="U528" i="73"/>
  <c r="K529" i="73"/>
  <c r="T529" i="73"/>
  <c r="U529" i="73"/>
  <c r="K530" i="73"/>
  <c r="T530" i="73"/>
  <c r="U530" i="73"/>
  <c r="K531" i="73"/>
  <c r="T531" i="73"/>
  <c r="U531" i="73"/>
  <c r="K532" i="73"/>
  <c r="T532" i="73"/>
  <c r="U532" i="73"/>
  <c r="K533" i="73"/>
  <c r="T533" i="73"/>
  <c r="U533" i="73"/>
  <c r="K534" i="73"/>
  <c r="T534" i="73"/>
  <c r="U534" i="73"/>
  <c r="K535" i="73"/>
  <c r="T535" i="73"/>
  <c r="U535" i="73"/>
  <c r="K536" i="73"/>
  <c r="T536" i="73"/>
  <c r="U536" i="73"/>
  <c r="K537" i="73"/>
  <c r="T537" i="73"/>
  <c r="U537" i="73"/>
  <c r="K538" i="73"/>
  <c r="T538" i="73"/>
  <c r="U538" i="73"/>
  <c r="K539" i="73"/>
  <c r="T539" i="73"/>
  <c r="U539" i="73"/>
  <c r="K540" i="73"/>
  <c r="T540" i="73"/>
  <c r="U540" i="73"/>
  <c r="K541" i="73"/>
  <c r="T541" i="73"/>
  <c r="U541" i="73"/>
  <c r="K542" i="73"/>
  <c r="T542" i="73"/>
  <c r="U542" i="73"/>
  <c r="K543" i="73"/>
  <c r="T543" i="73"/>
  <c r="U543" i="73"/>
  <c r="K544" i="73"/>
  <c r="T544" i="73"/>
  <c r="U544" i="73"/>
  <c r="K545" i="73"/>
  <c r="T545" i="73"/>
  <c r="U545" i="73"/>
  <c r="K546" i="73"/>
  <c r="T546" i="73"/>
  <c r="U546" i="73"/>
  <c r="K547" i="73"/>
  <c r="T547" i="73"/>
  <c r="U547" i="73"/>
  <c r="K548" i="73"/>
  <c r="T548" i="73"/>
  <c r="U548" i="73"/>
  <c r="K549" i="73"/>
  <c r="T549" i="73"/>
  <c r="U549" i="73"/>
  <c r="K550" i="73"/>
  <c r="T550" i="73"/>
  <c r="U550" i="73"/>
  <c r="K551" i="73"/>
  <c r="T551" i="73"/>
  <c r="U551" i="73"/>
  <c r="K552" i="73"/>
  <c r="T552" i="73"/>
  <c r="U552" i="73"/>
  <c r="K553" i="73"/>
  <c r="T553" i="73"/>
  <c r="U553" i="73"/>
  <c r="K554" i="73"/>
  <c r="T554" i="73"/>
  <c r="U554" i="73"/>
  <c r="K555" i="73"/>
  <c r="T555" i="73"/>
  <c r="U555" i="73"/>
  <c r="K556" i="73"/>
  <c r="T556" i="73"/>
  <c r="U556" i="73"/>
  <c r="K557" i="73"/>
  <c r="T557" i="73"/>
  <c r="U557" i="73"/>
  <c r="K558" i="73"/>
  <c r="T558" i="73"/>
  <c r="U558" i="73"/>
  <c r="K559" i="73"/>
  <c r="T559" i="73"/>
  <c r="U559" i="73"/>
  <c r="K560" i="73"/>
  <c r="T560" i="73"/>
  <c r="U560" i="73"/>
  <c r="K561" i="73"/>
  <c r="T561" i="73"/>
  <c r="U561" i="73"/>
  <c r="K562" i="73"/>
  <c r="T562" i="73"/>
  <c r="U562" i="73"/>
  <c r="K563" i="73"/>
  <c r="T563" i="73"/>
  <c r="U563" i="73"/>
  <c r="K564" i="73"/>
  <c r="T564" i="73"/>
  <c r="U564" i="73"/>
  <c r="K565" i="73"/>
  <c r="T565" i="73"/>
  <c r="U565" i="73"/>
  <c r="K566" i="73"/>
  <c r="T566" i="73"/>
  <c r="U566" i="73"/>
  <c r="K567" i="73"/>
  <c r="T567" i="73"/>
  <c r="U567" i="73"/>
  <c r="K568" i="73"/>
  <c r="T568" i="73"/>
  <c r="U568" i="73"/>
  <c r="K569" i="73"/>
  <c r="T569" i="73"/>
  <c r="U569" i="73"/>
  <c r="K570" i="73"/>
  <c r="T570" i="73"/>
  <c r="U570" i="73"/>
  <c r="K571" i="73"/>
  <c r="T571" i="73"/>
  <c r="U571" i="73"/>
  <c r="K572" i="73"/>
  <c r="T572" i="73"/>
  <c r="U572" i="73"/>
  <c r="K573" i="73"/>
  <c r="T573" i="73"/>
  <c r="U573" i="73"/>
  <c r="K574" i="73"/>
  <c r="T574" i="73"/>
  <c r="U574" i="73"/>
  <c r="K575" i="73"/>
  <c r="T575" i="73"/>
  <c r="U575" i="73"/>
  <c r="K576" i="73"/>
  <c r="T576" i="73"/>
  <c r="U576" i="73"/>
  <c r="K577" i="73"/>
  <c r="T577" i="73"/>
  <c r="U577" i="73"/>
  <c r="K578" i="73"/>
  <c r="T578" i="73"/>
  <c r="U578" i="73"/>
  <c r="K579" i="73"/>
  <c r="T579" i="73"/>
  <c r="U579" i="73"/>
  <c r="K580" i="73"/>
  <c r="T580" i="73"/>
  <c r="U580" i="73"/>
  <c r="K581" i="73"/>
  <c r="T581" i="73"/>
  <c r="U581" i="73"/>
  <c r="K582" i="73"/>
  <c r="T582" i="73"/>
  <c r="U582" i="73"/>
  <c r="K583" i="73"/>
  <c r="T583" i="73"/>
  <c r="U583" i="73"/>
  <c r="K584" i="73"/>
  <c r="T584" i="73"/>
  <c r="U584" i="73"/>
  <c r="K585" i="73"/>
  <c r="T585" i="73"/>
  <c r="U585" i="73"/>
  <c r="K586" i="73"/>
  <c r="T586" i="73"/>
  <c r="U586" i="73"/>
  <c r="K587" i="73"/>
  <c r="T587" i="73"/>
  <c r="U587" i="73"/>
  <c r="K588" i="73"/>
  <c r="T588" i="73"/>
  <c r="U588" i="73"/>
  <c r="K589" i="73"/>
  <c r="T589" i="73"/>
  <c r="U589" i="73"/>
  <c r="K590" i="73"/>
  <c r="T590" i="73"/>
  <c r="U590" i="73"/>
  <c r="K591" i="73"/>
  <c r="T591" i="73"/>
  <c r="U591" i="73"/>
  <c r="K592" i="73"/>
  <c r="T592" i="73"/>
  <c r="U592" i="73"/>
  <c r="K593" i="73"/>
  <c r="T593" i="73"/>
  <c r="U593" i="73"/>
  <c r="K594" i="73"/>
  <c r="T594" i="73"/>
  <c r="U594" i="73"/>
  <c r="K595" i="73"/>
  <c r="T595" i="73"/>
  <c r="U595" i="73"/>
  <c r="K596" i="73"/>
  <c r="T596" i="73"/>
  <c r="U596" i="73"/>
  <c r="K597" i="73"/>
  <c r="T597" i="73"/>
  <c r="U597" i="73"/>
  <c r="K598" i="73"/>
  <c r="T598" i="73"/>
  <c r="U598" i="73"/>
  <c r="K599" i="73"/>
  <c r="T599" i="73"/>
  <c r="U599" i="73"/>
  <c r="K600" i="73"/>
  <c r="T600" i="73"/>
  <c r="U600" i="73"/>
  <c r="K601" i="73"/>
  <c r="T601" i="73"/>
  <c r="U601" i="73"/>
  <c r="K602" i="73"/>
  <c r="T602" i="73"/>
  <c r="U602" i="73"/>
  <c r="K603" i="73"/>
  <c r="T603" i="73"/>
  <c r="U603" i="73"/>
  <c r="K604" i="73"/>
  <c r="T604" i="73"/>
  <c r="U604" i="73"/>
  <c r="K605" i="73"/>
  <c r="T605" i="73"/>
  <c r="U605" i="73"/>
  <c r="K606" i="73"/>
  <c r="T606" i="73"/>
  <c r="U606" i="73"/>
  <c r="K607" i="73"/>
  <c r="T607" i="73"/>
  <c r="U607" i="73"/>
  <c r="K608" i="73"/>
  <c r="T608" i="73"/>
  <c r="U608" i="73"/>
  <c r="K609" i="73"/>
  <c r="T609" i="73"/>
  <c r="U609" i="73"/>
  <c r="K610" i="73"/>
  <c r="T610" i="73"/>
  <c r="U610" i="73"/>
  <c r="K611" i="73"/>
  <c r="T611" i="73"/>
  <c r="U611" i="73"/>
  <c r="K612" i="73"/>
  <c r="T612" i="73"/>
  <c r="U612" i="73"/>
  <c r="K613" i="73"/>
  <c r="T613" i="73"/>
  <c r="U613" i="73"/>
  <c r="K614" i="73"/>
  <c r="T614" i="73"/>
  <c r="U614" i="73"/>
  <c r="K615" i="73"/>
  <c r="T615" i="73"/>
  <c r="U615" i="73"/>
  <c r="K616" i="73"/>
  <c r="T616" i="73"/>
  <c r="U616" i="73"/>
  <c r="K617" i="73"/>
  <c r="T617" i="73"/>
  <c r="U617" i="73"/>
  <c r="K618" i="73"/>
  <c r="T618" i="73"/>
  <c r="U618" i="73"/>
  <c r="K619" i="73"/>
  <c r="T619" i="73"/>
  <c r="U619" i="73"/>
  <c r="K620" i="73"/>
  <c r="T620" i="73"/>
  <c r="U620" i="73"/>
  <c r="K621" i="73"/>
  <c r="T621" i="73"/>
  <c r="U621" i="73"/>
  <c r="K622" i="73"/>
  <c r="T622" i="73"/>
  <c r="U622" i="73"/>
  <c r="K623" i="73"/>
  <c r="T623" i="73"/>
  <c r="U623" i="73"/>
  <c r="K624" i="73"/>
  <c r="T624" i="73"/>
  <c r="U624" i="73"/>
  <c r="K625" i="73"/>
  <c r="T625" i="73"/>
  <c r="U625" i="73"/>
  <c r="K626" i="73"/>
  <c r="T626" i="73"/>
  <c r="U626" i="73"/>
  <c r="K627" i="73"/>
  <c r="T627" i="73"/>
  <c r="U627" i="73"/>
  <c r="T628" i="73"/>
  <c r="U628" i="73"/>
  <c r="T629" i="73"/>
  <c r="U629" i="73"/>
  <c r="T630" i="73"/>
  <c r="U630" i="73"/>
  <c r="T631" i="73"/>
  <c r="U631" i="73"/>
  <c r="T632" i="73"/>
  <c r="U632" i="73"/>
  <c r="T633" i="73"/>
  <c r="U633" i="73"/>
  <c r="T634" i="73"/>
  <c r="U634" i="73"/>
  <c r="T635" i="73"/>
  <c r="U635" i="73"/>
  <c r="T636" i="73"/>
  <c r="U636" i="73"/>
  <c r="T637" i="73"/>
  <c r="U637" i="73"/>
  <c r="T638" i="73"/>
  <c r="U638" i="73"/>
  <c r="T639" i="73"/>
  <c r="U639" i="73"/>
  <c r="T640" i="73"/>
  <c r="U640" i="73"/>
  <c r="T641" i="73"/>
  <c r="U641" i="73"/>
  <c r="T642" i="73"/>
  <c r="U642" i="73"/>
  <c r="T643" i="73"/>
  <c r="U643" i="73"/>
  <c r="T644" i="73"/>
  <c r="U644" i="73"/>
  <c r="T645" i="73"/>
  <c r="U645" i="73"/>
  <c r="T646" i="73"/>
  <c r="U646" i="73"/>
  <c r="T647" i="73"/>
  <c r="U647" i="73"/>
  <c r="T648" i="73"/>
  <c r="U648" i="73"/>
  <c r="T649" i="73"/>
  <c r="U649" i="73"/>
  <c r="T650" i="73"/>
  <c r="U650" i="73"/>
  <c r="T651" i="73"/>
  <c r="U651" i="73"/>
  <c r="T652" i="73"/>
  <c r="U652" i="73"/>
  <c r="T653" i="73"/>
  <c r="U653" i="73"/>
  <c r="T654" i="73"/>
  <c r="U654" i="73"/>
  <c r="T655" i="73"/>
  <c r="U655" i="73"/>
  <c r="T656" i="73"/>
  <c r="U656" i="73"/>
  <c r="T657" i="73"/>
  <c r="U657" i="73"/>
  <c r="T658" i="73"/>
  <c r="U658" i="73"/>
  <c r="T659" i="73"/>
  <c r="U659" i="73"/>
  <c r="T660" i="73"/>
  <c r="U660" i="73"/>
  <c r="T661" i="73"/>
  <c r="U661" i="73"/>
  <c r="T662" i="73"/>
  <c r="U662" i="73"/>
  <c r="T663" i="73"/>
  <c r="U663" i="73"/>
  <c r="T664" i="73"/>
  <c r="U664" i="73"/>
  <c r="T665" i="73"/>
  <c r="U665" i="73"/>
  <c r="T666" i="73"/>
  <c r="U666" i="73"/>
  <c r="T667" i="73"/>
  <c r="U667" i="73"/>
  <c r="T668" i="73"/>
  <c r="U668" i="73"/>
  <c r="T669" i="73"/>
  <c r="U669" i="73"/>
  <c r="T670" i="73"/>
  <c r="U670" i="73"/>
  <c r="T671" i="73"/>
  <c r="U671" i="73"/>
  <c r="T672" i="73"/>
  <c r="U672" i="73"/>
  <c r="T673" i="73"/>
  <c r="U673" i="73"/>
  <c r="T674" i="73"/>
  <c r="U674" i="73"/>
  <c r="T675" i="73"/>
  <c r="U675" i="73"/>
  <c r="T676" i="73"/>
  <c r="U676" i="73"/>
  <c r="T677" i="73"/>
  <c r="U677" i="73"/>
  <c r="T678" i="73"/>
  <c r="U678" i="73"/>
  <c r="T679" i="73"/>
  <c r="U679" i="73"/>
  <c r="T680" i="73"/>
  <c r="U680" i="73"/>
  <c r="T681" i="73"/>
  <c r="U681" i="73"/>
  <c r="T682" i="73"/>
  <c r="U682" i="73"/>
  <c r="T683" i="73"/>
  <c r="U683" i="73"/>
  <c r="T684" i="73"/>
  <c r="U684" i="73"/>
  <c r="T685" i="73"/>
  <c r="U685" i="73"/>
  <c r="T686" i="73"/>
  <c r="U686" i="73"/>
  <c r="T687" i="73"/>
  <c r="U687" i="73"/>
  <c r="T688" i="73"/>
  <c r="U688" i="73"/>
  <c r="T689" i="73"/>
  <c r="U689" i="73"/>
  <c r="T690" i="73"/>
  <c r="U690" i="73"/>
  <c r="T691" i="73"/>
  <c r="U691" i="73"/>
  <c r="T692" i="73"/>
  <c r="U692" i="73"/>
  <c r="T693" i="73"/>
  <c r="U693" i="73"/>
  <c r="T694" i="73"/>
  <c r="U694" i="73"/>
  <c r="T695" i="73"/>
  <c r="U695" i="73"/>
  <c r="T696" i="73"/>
  <c r="U696" i="73"/>
  <c r="T697" i="73"/>
  <c r="U697" i="73"/>
  <c r="T698" i="73"/>
  <c r="U698" i="73"/>
  <c r="T699" i="73"/>
  <c r="U699" i="73"/>
  <c r="T700" i="73"/>
  <c r="U700" i="73"/>
  <c r="T701" i="73"/>
  <c r="U701" i="73"/>
  <c r="T702" i="73"/>
  <c r="U702" i="73"/>
  <c r="T703" i="73"/>
  <c r="U703" i="73"/>
  <c r="T704" i="73"/>
  <c r="U704" i="73"/>
  <c r="T705" i="73"/>
  <c r="U705" i="73"/>
  <c r="T706" i="73"/>
  <c r="U706" i="73"/>
  <c r="T707" i="73"/>
  <c r="U707" i="73"/>
  <c r="T708" i="73"/>
  <c r="U708" i="73"/>
  <c r="T709" i="73"/>
  <c r="U709" i="73"/>
  <c r="T710" i="73"/>
  <c r="U710" i="73"/>
  <c r="T711" i="73"/>
  <c r="U711" i="73"/>
  <c r="T712" i="73"/>
  <c r="U712" i="73"/>
  <c r="T713" i="73"/>
  <c r="U713" i="73"/>
  <c r="T714" i="73"/>
  <c r="U714" i="73"/>
  <c r="T715" i="73"/>
  <c r="U715" i="73"/>
  <c r="T716" i="73"/>
  <c r="U716" i="73"/>
  <c r="T717" i="73"/>
  <c r="U717" i="73"/>
  <c r="T718" i="73"/>
  <c r="U718" i="73"/>
  <c r="T719" i="73"/>
  <c r="U719" i="73"/>
  <c r="T720" i="73"/>
  <c r="U720" i="73"/>
  <c r="T721" i="73"/>
  <c r="U721" i="73"/>
  <c r="T722" i="73"/>
  <c r="U722" i="73"/>
  <c r="T723" i="73"/>
  <c r="U723" i="73"/>
  <c r="T724" i="73"/>
  <c r="U724" i="73"/>
  <c r="T725" i="73"/>
  <c r="U725" i="73"/>
  <c r="T726" i="73"/>
  <c r="U726" i="73"/>
  <c r="T727" i="73"/>
  <c r="U727" i="73"/>
  <c r="T728" i="73"/>
  <c r="U728" i="73"/>
  <c r="T729" i="73"/>
  <c r="U729" i="73"/>
  <c r="T730" i="73"/>
  <c r="U730" i="73"/>
  <c r="T731" i="73"/>
  <c r="U731" i="73"/>
  <c r="T732" i="73"/>
  <c r="U732" i="73"/>
  <c r="T733" i="73"/>
  <c r="U733" i="73"/>
  <c r="T734" i="73"/>
  <c r="U734" i="73"/>
  <c r="T735" i="73"/>
  <c r="U735" i="73"/>
  <c r="T736" i="73"/>
  <c r="U736" i="73"/>
  <c r="T737" i="73"/>
  <c r="U737" i="73"/>
  <c r="T738" i="73"/>
  <c r="U738" i="73"/>
  <c r="T739" i="73"/>
  <c r="U739" i="73"/>
  <c r="T740" i="73"/>
  <c r="U740" i="73"/>
  <c r="T741" i="73"/>
  <c r="U741" i="73"/>
  <c r="T742" i="73"/>
  <c r="U742" i="73"/>
  <c r="T743" i="73"/>
  <c r="U743" i="73"/>
  <c r="T744" i="73"/>
  <c r="U744" i="73"/>
  <c r="T745" i="73"/>
  <c r="U745" i="73"/>
  <c r="T746" i="73"/>
  <c r="U746" i="73"/>
  <c r="T747" i="73"/>
  <c r="U747" i="73"/>
  <c r="T748" i="73"/>
  <c r="U748" i="73"/>
  <c r="T749" i="73"/>
  <c r="U749" i="73"/>
  <c r="T750" i="73"/>
  <c r="U750" i="73"/>
  <c r="T751" i="73"/>
  <c r="U751" i="73"/>
  <c r="T752" i="73"/>
  <c r="U752" i="73"/>
  <c r="T753" i="73"/>
  <c r="U753" i="73"/>
  <c r="T754" i="73"/>
  <c r="U754" i="73"/>
  <c r="T755" i="73"/>
  <c r="U755" i="73"/>
  <c r="T756" i="73"/>
  <c r="U756" i="73"/>
  <c r="T757" i="73"/>
  <c r="U757" i="73"/>
  <c r="T758" i="73"/>
  <c r="U758" i="73"/>
  <c r="T759" i="73"/>
  <c r="U759" i="73"/>
  <c r="T760" i="73"/>
  <c r="U760" i="73"/>
  <c r="T761" i="73"/>
  <c r="U761" i="73"/>
  <c r="T762" i="73"/>
  <c r="U762" i="73"/>
  <c r="T763" i="73"/>
  <c r="U763" i="73"/>
  <c r="T764" i="73"/>
  <c r="U764" i="73"/>
  <c r="T765" i="73"/>
  <c r="U765" i="73"/>
  <c r="T766" i="73"/>
  <c r="U766" i="73"/>
  <c r="T767" i="73"/>
  <c r="U767" i="73"/>
  <c r="T768" i="73"/>
  <c r="U768" i="73"/>
  <c r="T769" i="73"/>
  <c r="U769" i="73"/>
  <c r="T770" i="73"/>
  <c r="U770" i="73"/>
  <c r="T771" i="73"/>
  <c r="U771" i="73"/>
  <c r="T772" i="73"/>
  <c r="U772" i="73"/>
  <c r="T773" i="73"/>
  <c r="U773" i="73"/>
  <c r="T774" i="73"/>
  <c r="U774" i="73"/>
  <c r="T775" i="73"/>
  <c r="U775" i="73"/>
  <c r="T776" i="73"/>
  <c r="U776" i="73"/>
  <c r="T777" i="73"/>
  <c r="U777" i="73"/>
  <c r="T778" i="73"/>
  <c r="U778" i="73"/>
  <c r="T779" i="73"/>
  <c r="U779" i="73"/>
  <c r="T780" i="73"/>
  <c r="U780" i="73"/>
  <c r="T781" i="73"/>
  <c r="U781" i="73"/>
  <c r="T782" i="73"/>
  <c r="U782" i="73"/>
  <c r="T783" i="73"/>
  <c r="U783" i="73"/>
  <c r="T784" i="73"/>
  <c r="U784" i="73"/>
  <c r="T785" i="73"/>
  <c r="U785" i="73"/>
  <c r="T786" i="73"/>
  <c r="U786" i="73"/>
  <c r="T787" i="73"/>
  <c r="U787" i="73"/>
  <c r="T788" i="73"/>
  <c r="U788" i="73"/>
  <c r="T789" i="73"/>
  <c r="U789" i="73"/>
  <c r="T790" i="73"/>
  <c r="U790" i="73"/>
  <c r="T791" i="73"/>
  <c r="U791" i="73"/>
  <c r="T792" i="73"/>
  <c r="U792" i="73"/>
  <c r="T793" i="73"/>
  <c r="U793" i="73"/>
  <c r="T794" i="73"/>
  <c r="U794" i="73"/>
  <c r="T795" i="73"/>
  <c r="U795" i="73"/>
  <c r="T796" i="73"/>
  <c r="U796" i="73"/>
  <c r="T797" i="73"/>
  <c r="U797" i="73"/>
  <c r="T798" i="73"/>
  <c r="U798" i="73"/>
  <c r="T799" i="73"/>
  <c r="U799" i="73"/>
  <c r="T800" i="73"/>
  <c r="U800" i="73"/>
  <c r="T801" i="73"/>
  <c r="U801" i="73"/>
  <c r="T802" i="73"/>
  <c r="U802" i="73"/>
  <c r="T803" i="73"/>
  <c r="U803" i="73"/>
  <c r="T804" i="73"/>
  <c r="U804" i="73"/>
  <c r="T805" i="73"/>
  <c r="U805" i="73"/>
  <c r="T806" i="73"/>
  <c r="U806" i="73"/>
  <c r="T807" i="73"/>
  <c r="U807" i="73"/>
  <c r="T808" i="73"/>
  <c r="U808" i="73"/>
  <c r="T809" i="73"/>
  <c r="U809" i="73"/>
  <c r="T810" i="73"/>
  <c r="U810" i="73"/>
  <c r="T811" i="73"/>
  <c r="U811" i="73"/>
  <c r="T812" i="73"/>
  <c r="U812" i="73"/>
  <c r="T813" i="73"/>
  <c r="U813" i="73"/>
  <c r="T814" i="73"/>
  <c r="U814" i="73"/>
  <c r="T815" i="73"/>
  <c r="U815" i="73"/>
  <c r="T816" i="73"/>
  <c r="U816" i="73"/>
  <c r="T817" i="73"/>
  <c r="U817" i="73"/>
  <c r="T818" i="73"/>
  <c r="U818" i="73"/>
  <c r="T819" i="73"/>
  <c r="U819" i="73"/>
  <c r="T820" i="73"/>
  <c r="U820" i="73"/>
  <c r="T821" i="73"/>
  <c r="U821" i="73"/>
  <c r="T822" i="73"/>
  <c r="U822" i="73"/>
  <c r="T823" i="73"/>
  <c r="U823" i="73"/>
  <c r="T824" i="73"/>
  <c r="U824" i="73"/>
  <c r="T825" i="73"/>
  <c r="U825" i="73"/>
  <c r="T826" i="73"/>
  <c r="U826" i="73"/>
  <c r="T827" i="73"/>
  <c r="U827" i="73"/>
  <c r="T828" i="73"/>
  <c r="U828" i="73"/>
  <c r="T829" i="73"/>
  <c r="U829" i="73"/>
  <c r="T830" i="73"/>
  <c r="U830" i="73"/>
  <c r="T831" i="73"/>
  <c r="U831" i="73"/>
  <c r="T832" i="73"/>
  <c r="U832" i="73"/>
  <c r="T833" i="73"/>
  <c r="U833" i="73"/>
  <c r="T834" i="73"/>
  <c r="U834" i="73"/>
  <c r="T835" i="73"/>
  <c r="U835" i="73"/>
  <c r="T836" i="73"/>
  <c r="U836" i="73"/>
  <c r="T837" i="73"/>
  <c r="U837" i="73"/>
  <c r="T838" i="73"/>
  <c r="U838" i="73"/>
  <c r="T839" i="73"/>
  <c r="U839" i="73"/>
  <c r="T840" i="73"/>
  <c r="U840" i="73"/>
  <c r="T841" i="73"/>
  <c r="U841" i="73"/>
  <c r="T842" i="73"/>
  <c r="U842" i="73"/>
  <c r="T843" i="73"/>
  <c r="U843" i="73"/>
  <c r="T844" i="73"/>
  <c r="U844" i="73"/>
  <c r="T845" i="73"/>
  <c r="U845" i="73"/>
  <c r="T846" i="73"/>
  <c r="U846" i="73"/>
  <c r="T847" i="73"/>
  <c r="U847" i="73"/>
  <c r="T848" i="73"/>
  <c r="U848" i="73"/>
  <c r="T849" i="73"/>
  <c r="U849" i="73"/>
  <c r="T850" i="73"/>
  <c r="U850" i="73"/>
  <c r="T851" i="73"/>
  <c r="U851" i="73"/>
  <c r="T852" i="73"/>
  <c r="U852" i="73"/>
  <c r="T853" i="73"/>
  <c r="U853" i="73"/>
  <c r="T854" i="73"/>
  <c r="U854" i="73"/>
  <c r="T855" i="73"/>
  <c r="U855" i="73"/>
  <c r="T856" i="73"/>
  <c r="U856" i="73"/>
  <c r="T857" i="73"/>
  <c r="U857" i="73"/>
  <c r="T858" i="73"/>
  <c r="U858" i="73"/>
  <c r="T859" i="73"/>
  <c r="U859" i="73"/>
  <c r="T860" i="73"/>
  <c r="U860" i="73"/>
  <c r="T861" i="73"/>
  <c r="U861" i="73"/>
  <c r="T862" i="73"/>
  <c r="U862" i="73"/>
  <c r="T863" i="73"/>
  <c r="U863" i="73"/>
  <c r="T864" i="73"/>
  <c r="U864" i="73"/>
  <c r="T865" i="73"/>
  <c r="U865" i="73"/>
  <c r="T866" i="73"/>
  <c r="U866" i="73"/>
  <c r="T867" i="73"/>
  <c r="U867" i="73"/>
  <c r="T868" i="73"/>
  <c r="U868" i="73"/>
  <c r="T869" i="73"/>
  <c r="U869" i="73"/>
  <c r="T870" i="73"/>
  <c r="U870" i="73"/>
  <c r="T871" i="73"/>
  <c r="U871" i="73"/>
  <c r="T872" i="73"/>
  <c r="U872" i="73"/>
  <c r="T873" i="73"/>
  <c r="U873" i="73"/>
  <c r="T874" i="73"/>
  <c r="U874" i="73"/>
  <c r="T875" i="73"/>
  <c r="U875" i="73"/>
  <c r="T876" i="73"/>
  <c r="U876" i="73"/>
  <c r="T877" i="73"/>
  <c r="U877" i="73"/>
  <c r="T878" i="73"/>
  <c r="U878" i="73"/>
  <c r="T879" i="73"/>
  <c r="U879" i="73"/>
  <c r="T880" i="73"/>
  <c r="U880" i="73"/>
  <c r="T881" i="73"/>
  <c r="U881" i="73"/>
  <c r="T882" i="73"/>
  <c r="U882" i="73"/>
  <c r="T883" i="73"/>
  <c r="U883" i="73"/>
  <c r="T884" i="73"/>
  <c r="U884" i="73"/>
  <c r="T885" i="73"/>
  <c r="U885" i="73"/>
  <c r="T886" i="73"/>
  <c r="U886" i="73"/>
  <c r="T887" i="73"/>
  <c r="U887" i="73"/>
  <c r="T888" i="73"/>
  <c r="U888" i="73"/>
  <c r="T889" i="73"/>
  <c r="U889" i="73"/>
  <c r="T890" i="73"/>
  <c r="U890" i="73"/>
  <c r="T891" i="73"/>
  <c r="U891" i="73"/>
  <c r="T892" i="73"/>
  <c r="U892" i="73"/>
  <c r="T893" i="73"/>
  <c r="U893" i="73"/>
  <c r="T894" i="73"/>
  <c r="U894" i="73"/>
  <c r="T895" i="73"/>
  <c r="U895" i="73"/>
  <c r="T896" i="73"/>
  <c r="U896" i="73"/>
  <c r="T897" i="73"/>
  <c r="U897" i="73"/>
  <c r="T898" i="73"/>
  <c r="U898" i="73"/>
  <c r="T899" i="73"/>
  <c r="U899" i="73"/>
  <c r="T900" i="73"/>
  <c r="U900" i="73"/>
  <c r="T901" i="73"/>
  <c r="U901" i="73"/>
  <c r="T902" i="73"/>
  <c r="U902" i="73"/>
  <c r="T903" i="73"/>
  <c r="U903" i="73"/>
  <c r="T904" i="73"/>
  <c r="U904" i="73"/>
  <c r="T905" i="73"/>
  <c r="U905" i="73"/>
  <c r="T906" i="73"/>
  <c r="U906" i="73"/>
  <c r="T907" i="73"/>
  <c r="U907" i="73"/>
  <c r="T908" i="73"/>
  <c r="U908" i="73"/>
  <c r="T909" i="73"/>
  <c r="U909" i="73"/>
  <c r="T910" i="73"/>
  <c r="U910" i="73"/>
  <c r="T911" i="73"/>
  <c r="U911" i="73"/>
  <c r="T912" i="73"/>
  <c r="U912" i="73"/>
  <c r="T913" i="73"/>
  <c r="U913" i="73"/>
  <c r="T914" i="73"/>
  <c r="U914" i="73"/>
  <c r="T915" i="73"/>
  <c r="U915" i="73"/>
  <c r="T916" i="73"/>
  <c r="U916" i="73"/>
  <c r="T917" i="73"/>
  <c r="U917" i="73"/>
  <c r="T918" i="73"/>
  <c r="U918" i="73"/>
  <c r="T919" i="73"/>
  <c r="U919" i="73"/>
  <c r="T920" i="73"/>
  <c r="U920" i="73"/>
  <c r="T921" i="73"/>
  <c r="U921" i="73"/>
  <c r="T922" i="73"/>
  <c r="U922" i="73"/>
  <c r="K7" i="71"/>
  <c r="T7" i="71"/>
  <c r="U7" i="71"/>
  <c r="K8" i="71"/>
  <c r="T8" i="71"/>
  <c r="U8" i="71"/>
  <c r="K9" i="71"/>
  <c r="T9" i="71"/>
  <c r="U9" i="71"/>
  <c r="K10" i="71"/>
  <c r="T10" i="71"/>
  <c r="U10" i="71"/>
  <c r="K11" i="71"/>
  <c r="T11" i="71"/>
  <c r="U11" i="71"/>
  <c r="K12" i="71"/>
  <c r="T12" i="71"/>
  <c r="U12" i="71"/>
  <c r="K13" i="71"/>
  <c r="T13" i="71"/>
  <c r="U13" i="71"/>
  <c r="K14" i="71"/>
  <c r="T14" i="71"/>
  <c r="U14" i="71"/>
  <c r="K15" i="71"/>
  <c r="T15" i="71"/>
  <c r="U15" i="71"/>
  <c r="K16" i="71"/>
  <c r="T16" i="71"/>
  <c r="U16" i="71"/>
  <c r="K17" i="71"/>
  <c r="T17" i="71"/>
  <c r="U17" i="71"/>
  <c r="K18" i="71"/>
  <c r="T18" i="71"/>
  <c r="U18" i="71"/>
  <c r="K19" i="71"/>
  <c r="T19" i="71"/>
  <c r="U19" i="71"/>
  <c r="K20" i="71"/>
  <c r="T20" i="71"/>
  <c r="U20" i="71"/>
  <c r="K21" i="71"/>
  <c r="T21" i="71"/>
  <c r="U21" i="71"/>
  <c r="K22" i="71"/>
  <c r="T22" i="71"/>
  <c r="U22" i="71"/>
  <c r="K23" i="71"/>
  <c r="T23" i="71"/>
  <c r="U23" i="71"/>
  <c r="K24" i="71"/>
  <c r="T24" i="71"/>
  <c r="U24" i="71"/>
  <c r="K25" i="71"/>
  <c r="T25" i="71"/>
  <c r="U25" i="71"/>
  <c r="K26" i="71"/>
  <c r="T26" i="71"/>
  <c r="U26" i="71"/>
  <c r="K27" i="71"/>
  <c r="T27" i="71"/>
  <c r="U27" i="71"/>
  <c r="K28" i="71"/>
  <c r="T28" i="71"/>
  <c r="U28" i="71"/>
  <c r="K29" i="71"/>
  <c r="T29" i="71"/>
  <c r="U29" i="71"/>
  <c r="K30" i="71"/>
  <c r="T30" i="71"/>
  <c r="U30" i="71"/>
  <c r="K31" i="71"/>
  <c r="T31" i="71"/>
  <c r="U31" i="71"/>
  <c r="K32" i="71"/>
  <c r="T32" i="71"/>
  <c r="U32" i="71"/>
  <c r="K33" i="71"/>
  <c r="T33" i="71"/>
  <c r="U33" i="71"/>
  <c r="K34" i="71"/>
  <c r="T34" i="71"/>
  <c r="U34" i="71"/>
  <c r="K35" i="71"/>
  <c r="T35" i="71"/>
  <c r="U35" i="71"/>
  <c r="K36" i="71"/>
  <c r="T36" i="71"/>
  <c r="U36" i="71"/>
  <c r="K37" i="71"/>
  <c r="T37" i="71"/>
  <c r="U37" i="71"/>
  <c r="K38" i="71"/>
  <c r="T38" i="71"/>
  <c r="U38" i="71"/>
  <c r="K39" i="71"/>
  <c r="T39" i="71"/>
  <c r="U39" i="71"/>
  <c r="K40" i="71"/>
  <c r="T40" i="71"/>
  <c r="U40" i="71"/>
  <c r="K41" i="71"/>
  <c r="T41" i="71"/>
  <c r="U41" i="71"/>
  <c r="K42" i="71"/>
  <c r="T42" i="71"/>
  <c r="U42" i="71"/>
  <c r="K43" i="71"/>
  <c r="T43" i="71"/>
  <c r="U43" i="71"/>
  <c r="K44" i="71"/>
  <c r="T44" i="71"/>
  <c r="U44" i="71"/>
  <c r="K45" i="71"/>
  <c r="T45" i="71"/>
  <c r="U45" i="71"/>
  <c r="K46" i="71"/>
  <c r="T46" i="71"/>
  <c r="U46" i="71"/>
  <c r="K47" i="71"/>
  <c r="T47" i="71"/>
  <c r="U47" i="71"/>
  <c r="K48" i="71"/>
  <c r="T48" i="71"/>
  <c r="U48" i="71"/>
  <c r="K49" i="71"/>
  <c r="T49" i="71"/>
  <c r="U49" i="71"/>
  <c r="K50" i="71"/>
  <c r="T50" i="71"/>
  <c r="U50" i="71"/>
  <c r="K51" i="71"/>
  <c r="T51" i="71"/>
  <c r="U51" i="71"/>
  <c r="K52" i="71"/>
  <c r="T52" i="71"/>
  <c r="U52" i="71"/>
  <c r="K53" i="71"/>
  <c r="T53" i="71"/>
  <c r="U53" i="71"/>
  <c r="K54" i="71"/>
  <c r="T54" i="71"/>
  <c r="U54" i="71"/>
  <c r="K55" i="71"/>
  <c r="T55" i="71"/>
  <c r="U55" i="71"/>
  <c r="K56" i="71"/>
  <c r="T56" i="71"/>
  <c r="U56" i="71"/>
  <c r="K57" i="71"/>
  <c r="T57" i="71"/>
  <c r="U57" i="71"/>
  <c r="K58" i="71"/>
  <c r="T58" i="71"/>
  <c r="U58" i="71"/>
  <c r="K59" i="71"/>
  <c r="T59" i="71"/>
  <c r="U59" i="71"/>
  <c r="K60" i="71"/>
  <c r="T60" i="71"/>
  <c r="U60" i="71"/>
  <c r="K61" i="71"/>
  <c r="T61" i="71"/>
  <c r="U61" i="71"/>
  <c r="K62" i="71"/>
  <c r="T62" i="71"/>
  <c r="U62" i="71"/>
  <c r="K63" i="71"/>
  <c r="T63" i="71"/>
  <c r="U63" i="71"/>
  <c r="K64" i="71"/>
  <c r="T64" i="71"/>
  <c r="U64" i="71"/>
  <c r="K65" i="71"/>
  <c r="T65" i="71"/>
  <c r="U65" i="71"/>
  <c r="K66" i="71"/>
  <c r="T66" i="71"/>
  <c r="U66" i="71"/>
  <c r="K67" i="71"/>
  <c r="T67" i="71"/>
  <c r="U67" i="71"/>
  <c r="K68" i="71"/>
  <c r="T68" i="71"/>
  <c r="U68" i="71"/>
  <c r="K69" i="71"/>
  <c r="T69" i="71"/>
  <c r="U69" i="71"/>
  <c r="K70" i="71"/>
  <c r="T70" i="71"/>
  <c r="U70" i="71"/>
  <c r="K71" i="71"/>
  <c r="T71" i="71"/>
  <c r="U71" i="71"/>
  <c r="K72" i="71"/>
  <c r="T72" i="71"/>
  <c r="U72" i="71"/>
  <c r="K73" i="71"/>
  <c r="T73" i="71"/>
  <c r="U73" i="71"/>
  <c r="K74" i="71"/>
  <c r="T74" i="71"/>
  <c r="U74" i="71"/>
  <c r="K75" i="71"/>
  <c r="T75" i="71"/>
  <c r="U75" i="71"/>
  <c r="K76" i="71"/>
  <c r="T76" i="71"/>
  <c r="U76" i="71"/>
  <c r="K77" i="71"/>
  <c r="T77" i="71"/>
  <c r="U77" i="71"/>
  <c r="K78" i="71"/>
  <c r="T78" i="71"/>
  <c r="U78" i="71"/>
  <c r="K79" i="71"/>
  <c r="T79" i="71"/>
  <c r="U79" i="71"/>
  <c r="K80" i="71"/>
  <c r="T80" i="71"/>
  <c r="U80" i="71"/>
  <c r="K81" i="71"/>
  <c r="T81" i="71"/>
  <c r="U81" i="71"/>
  <c r="K82" i="71"/>
  <c r="T82" i="71"/>
  <c r="U82" i="71"/>
  <c r="K83" i="71"/>
  <c r="T83" i="71"/>
  <c r="U83" i="71"/>
  <c r="K84" i="71"/>
  <c r="T84" i="71"/>
  <c r="U84" i="71"/>
  <c r="K85" i="71"/>
  <c r="T85" i="71"/>
  <c r="U85" i="71"/>
  <c r="K86" i="71"/>
  <c r="T86" i="71"/>
  <c r="U86" i="71"/>
  <c r="K87" i="71"/>
  <c r="T87" i="71"/>
  <c r="U87" i="71"/>
  <c r="K88" i="71"/>
  <c r="T88" i="71"/>
  <c r="U88" i="71"/>
  <c r="K89" i="71"/>
  <c r="T89" i="71"/>
  <c r="U89" i="71"/>
  <c r="K90" i="71"/>
  <c r="T90" i="71"/>
  <c r="U90" i="71"/>
  <c r="K91" i="71"/>
  <c r="T91" i="71"/>
  <c r="U91" i="71"/>
  <c r="K92" i="71"/>
  <c r="T92" i="71"/>
  <c r="U92" i="71"/>
  <c r="K93" i="71"/>
  <c r="T93" i="71"/>
  <c r="U93" i="71"/>
  <c r="K94" i="71"/>
  <c r="T94" i="71"/>
  <c r="U94" i="71"/>
  <c r="K95" i="71"/>
  <c r="T95" i="71"/>
  <c r="U95" i="71"/>
  <c r="K96" i="71"/>
  <c r="T96" i="71"/>
  <c r="U96" i="71"/>
  <c r="K97" i="71"/>
  <c r="T97" i="71"/>
  <c r="U97" i="71"/>
  <c r="K98" i="71"/>
  <c r="T98" i="71"/>
  <c r="U98" i="71"/>
  <c r="K99" i="71"/>
  <c r="T99" i="71"/>
  <c r="U99" i="71"/>
  <c r="K100" i="71"/>
  <c r="T100" i="71"/>
  <c r="U100" i="71"/>
  <c r="K101" i="71"/>
  <c r="T101" i="71"/>
  <c r="U101" i="71"/>
  <c r="K102" i="71"/>
  <c r="T102" i="71"/>
  <c r="U102" i="71"/>
  <c r="K103" i="71"/>
  <c r="T103" i="71"/>
  <c r="U103" i="71"/>
  <c r="K104" i="71"/>
  <c r="T104" i="71"/>
  <c r="U104" i="71"/>
  <c r="K105" i="71"/>
  <c r="T105" i="71"/>
  <c r="U105" i="71"/>
  <c r="K106" i="71"/>
  <c r="T106" i="71"/>
  <c r="U106" i="71"/>
  <c r="K107" i="71"/>
  <c r="T107" i="71"/>
  <c r="U107" i="71"/>
  <c r="K108" i="71"/>
  <c r="T108" i="71"/>
  <c r="U108" i="71"/>
  <c r="K109" i="71"/>
  <c r="T109" i="71"/>
  <c r="U109" i="71"/>
  <c r="K110" i="71"/>
  <c r="T110" i="71"/>
  <c r="U110" i="71"/>
  <c r="K111" i="71"/>
  <c r="T111" i="71"/>
  <c r="U111" i="71"/>
  <c r="K112" i="71"/>
  <c r="T112" i="71"/>
  <c r="U112" i="71"/>
  <c r="K113" i="71"/>
  <c r="T113" i="71"/>
  <c r="U113" i="71"/>
  <c r="K114" i="71"/>
  <c r="T114" i="71"/>
  <c r="U114" i="71"/>
  <c r="K115" i="71"/>
  <c r="T115" i="71"/>
  <c r="U115" i="71"/>
  <c r="K116" i="71"/>
  <c r="T116" i="71"/>
  <c r="U116" i="71"/>
  <c r="K117" i="71"/>
  <c r="T117" i="71"/>
  <c r="U117" i="71"/>
  <c r="K118" i="71"/>
  <c r="T118" i="71"/>
  <c r="U118" i="71"/>
  <c r="K119" i="71"/>
  <c r="T119" i="71"/>
  <c r="U119" i="71"/>
  <c r="K120" i="71"/>
  <c r="T120" i="71"/>
  <c r="U120" i="71"/>
  <c r="K121" i="71"/>
  <c r="T121" i="71"/>
  <c r="U121" i="71"/>
  <c r="K122" i="71"/>
  <c r="T122" i="71"/>
  <c r="U122" i="71"/>
  <c r="K123" i="71"/>
  <c r="T123" i="71"/>
  <c r="U123" i="71"/>
  <c r="K124" i="71"/>
  <c r="T124" i="71"/>
  <c r="U124" i="71"/>
  <c r="K125" i="71"/>
  <c r="T125" i="71"/>
  <c r="U125" i="71"/>
  <c r="K126" i="71"/>
  <c r="T126" i="71"/>
  <c r="U126" i="71"/>
  <c r="K127" i="71"/>
  <c r="T127" i="71"/>
  <c r="U127" i="71"/>
  <c r="K128" i="71"/>
  <c r="T128" i="71"/>
  <c r="U128" i="71"/>
  <c r="K129" i="71"/>
  <c r="T129" i="71"/>
  <c r="U129" i="71"/>
  <c r="K130" i="71"/>
  <c r="T130" i="71"/>
  <c r="U130" i="71"/>
  <c r="K131" i="71"/>
  <c r="T131" i="71"/>
  <c r="U131" i="71"/>
  <c r="K132" i="71"/>
  <c r="T132" i="71"/>
  <c r="U132" i="71"/>
  <c r="K133" i="71"/>
  <c r="T133" i="71"/>
  <c r="U133" i="71"/>
  <c r="K134" i="71"/>
  <c r="T134" i="71"/>
  <c r="U134" i="71"/>
  <c r="K135" i="71"/>
  <c r="T135" i="71"/>
  <c r="U135" i="71"/>
  <c r="K136" i="71"/>
  <c r="T136" i="71"/>
  <c r="U136" i="71"/>
  <c r="K137" i="71"/>
  <c r="T137" i="71"/>
  <c r="U137" i="71"/>
  <c r="K138" i="71"/>
  <c r="T138" i="71"/>
  <c r="U138" i="71"/>
  <c r="K139" i="71"/>
  <c r="T139" i="71"/>
  <c r="U139" i="71"/>
  <c r="K140" i="71"/>
  <c r="T140" i="71"/>
  <c r="U140" i="71"/>
  <c r="K141" i="71"/>
  <c r="T141" i="71"/>
  <c r="U141" i="71"/>
  <c r="K142" i="71"/>
  <c r="T142" i="71"/>
  <c r="U142" i="71"/>
  <c r="K143" i="71"/>
  <c r="T143" i="71"/>
  <c r="U143" i="71"/>
  <c r="K144" i="71"/>
  <c r="T144" i="71"/>
  <c r="U144" i="71"/>
  <c r="K145" i="71"/>
  <c r="T145" i="71"/>
  <c r="U145" i="71"/>
  <c r="K146" i="71"/>
  <c r="T146" i="71"/>
  <c r="U146" i="71"/>
  <c r="K147" i="71"/>
  <c r="T147" i="71"/>
  <c r="U147" i="71"/>
  <c r="K148" i="71"/>
  <c r="T148" i="71"/>
  <c r="U148" i="71"/>
  <c r="K149" i="71"/>
  <c r="T149" i="71"/>
  <c r="U149" i="71"/>
  <c r="K150" i="71"/>
  <c r="T150" i="71"/>
  <c r="U150" i="71"/>
  <c r="K151" i="71"/>
  <c r="T151" i="71"/>
  <c r="U151" i="71"/>
  <c r="K152" i="71"/>
  <c r="T152" i="71"/>
  <c r="U152" i="71"/>
  <c r="K153" i="71"/>
  <c r="T153" i="71"/>
  <c r="U153" i="71"/>
  <c r="K154" i="71"/>
  <c r="T154" i="71"/>
  <c r="U154" i="71"/>
  <c r="K155" i="71"/>
  <c r="T155" i="71"/>
  <c r="U155" i="71"/>
  <c r="K156" i="71"/>
  <c r="T156" i="71"/>
  <c r="U156" i="71"/>
  <c r="K157" i="71"/>
  <c r="T157" i="71"/>
  <c r="U157" i="71"/>
  <c r="K158" i="71"/>
  <c r="T158" i="71"/>
  <c r="U158" i="71"/>
  <c r="K159" i="71"/>
  <c r="T159" i="71"/>
  <c r="U159" i="71"/>
  <c r="K160" i="71"/>
  <c r="T160" i="71"/>
  <c r="U160" i="71"/>
  <c r="K161" i="71"/>
  <c r="T161" i="71"/>
  <c r="U161" i="71"/>
  <c r="K162" i="71"/>
  <c r="T162" i="71"/>
  <c r="U162" i="71"/>
  <c r="K163" i="71"/>
  <c r="T163" i="71"/>
  <c r="U163" i="71"/>
  <c r="K164" i="71"/>
  <c r="T164" i="71"/>
  <c r="U164" i="71"/>
  <c r="K165" i="71"/>
  <c r="T165" i="71"/>
  <c r="U165" i="71"/>
  <c r="K166" i="71"/>
  <c r="T166" i="71"/>
  <c r="U166" i="71"/>
  <c r="K167" i="71"/>
  <c r="T167" i="71"/>
  <c r="U167" i="71"/>
  <c r="K168" i="71"/>
  <c r="T168" i="71"/>
  <c r="U168" i="71"/>
  <c r="K169" i="71"/>
  <c r="T169" i="71"/>
  <c r="U169" i="71"/>
  <c r="K170" i="71"/>
  <c r="T170" i="71"/>
  <c r="U170" i="71"/>
  <c r="K171" i="71"/>
  <c r="T171" i="71"/>
  <c r="U171" i="71"/>
  <c r="K172" i="71"/>
  <c r="T172" i="71"/>
  <c r="U172" i="71"/>
  <c r="K173" i="71"/>
  <c r="T173" i="71"/>
  <c r="U173" i="71"/>
  <c r="K174" i="71"/>
  <c r="T174" i="71"/>
  <c r="U174" i="71"/>
  <c r="K175" i="71"/>
  <c r="T175" i="71"/>
  <c r="U175" i="71"/>
  <c r="K176" i="71"/>
  <c r="T176" i="71"/>
  <c r="U176" i="71"/>
  <c r="K177" i="71"/>
  <c r="T177" i="71"/>
  <c r="U177" i="71"/>
  <c r="K178" i="71"/>
  <c r="T178" i="71"/>
  <c r="U178" i="71"/>
  <c r="K179" i="71"/>
  <c r="T179" i="71"/>
  <c r="U179" i="71"/>
  <c r="K180" i="71"/>
  <c r="T180" i="71"/>
  <c r="U180" i="71"/>
  <c r="K181" i="71"/>
  <c r="T181" i="71"/>
  <c r="U181" i="71"/>
  <c r="K182" i="71"/>
  <c r="T182" i="71"/>
  <c r="U182" i="71"/>
  <c r="K183" i="71"/>
  <c r="T183" i="71"/>
  <c r="U183" i="71"/>
  <c r="K184" i="71"/>
  <c r="T184" i="71"/>
  <c r="U184" i="71"/>
  <c r="K185" i="71"/>
  <c r="T185" i="71"/>
  <c r="U185" i="71"/>
  <c r="K186" i="71"/>
  <c r="T186" i="71"/>
  <c r="U186" i="71"/>
  <c r="K187" i="71"/>
  <c r="T187" i="71"/>
  <c r="U187" i="71"/>
  <c r="K188" i="71"/>
  <c r="T188" i="71"/>
  <c r="U188" i="71"/>
  <c r="K189" i="71"/>
  <c r="T189" i="71"/>
  <c r="U189" i="71"/>
  <c r="K190" i="71"/>
  <c r="T190" i="71"/>
  <c r="U190" i="71"/>
  <c r="K191" i="71"/>
  <c r="T191" i="71"/>
  <c r="U191" i="71"/>
  <c r="K192" i="71"/>
  <c r="T192" i="71"/>
  <c r="U192" i="71"/>
  <c r="K193" i="71"/>
  <c r="T193" i="71"/>
  <c r="U193" i="71"/>
  <c r="K194" i="71"/>
  <c r="T194" i="71"/>
  <c r="U194" i="71"/>
  <c r="K195" i="71"/>
  <c r="T195" i="71"/>
  <c r="U195" i="71"/>
  <c r="K196" i="71"/>
  <c r="T196" i="71"/>
  <c r="U196" i="71"/>
  <c r="K197" i="71"/>
  <c r="T197" i="71"/>
  <c r="U197" i="71"/>
  <c r="K198" i="71"/>
  <c r="T198" i="71"/>
  <c r="U198" i="71"/>
  <c r="K199" i="71"/>
  <c r="T199" i="71"/>
  <c r="U199" i="71"/>
  <c r="K200" i="71"/>
  <c r="T200" i="71"/>
  <c r="U200" i="71"/>
  <c r="K201" i="71"/>
  <c r="T201" i="71"/>
  <c r="U201" i="71"/>
  <c r="K202" i="71"/>
  <c r="T202" i="71"/>
  <c r="U202" i="71"/>
  <c r="K203" i="71"/>
  <c r="T203" i="71"/>
  <c r="U203" i="71"/>
  <c r="K204" i="71"/>
  <c r="T204" i="71"/>
  <c r="U204" i="71"/>
  <c r="K205" i="71"/>
  <c r="T205" i="71"/>
  <c r="U205" i="71"/>
  <c r="K206" i="71"/>
  <c r="T206" i="71"/>
  <c r="U206" i="71"/>
  <c r="K207" i="71"/>
  <c r="T207" i="71"/>
  <c r="U207" i="71"/>
  <c r="K208" i="71"/>
  <c r="T208" i="71"/>
  <c r="U208" i="71"/>
  <c r="K209" i="71"/>
  <c r="T209" i="71"/>
  <c r="U209" i="71"/>
  <c r="K210" i="71"/>
  <c r="T210" i="71"/>
  <c r="U210" i="71"/>
  <c r="K211" i="71"/>
  <c r="T211" i="71"/>
  <c r="U211" i="71"/>
  <c r="K212" i="71"/>
  <c r="T212" i="71"/>
  <c r="U212" i="71"/>
  <c r="K213" i="71"/>
  <c r="T213" i="71"/>
  <c r="U213" i="71"/>
  <c r="K214" i="71"/>
  <c r="T214" i="71"/>
  <c r="U214" i="71"/>
  <c r="K215" i="71"/>
  <c r="T215" i="71"/>
  <c r="U215" i="71"/>
  <c r="K216" i="71"/>
  <c r="T216" i="71"/>
  <c r="U216" i="71"/>
  <c r="K217" i="71"/>
  <c r="T217" i="71"/>
  <c r="U217" i="71"/>
  <c r="K218" i="71"/>
  <c r="T218" i="71"/>
  <c r="U218" i="71"/>
  <c r="K219" i="71"/>
  <c r="T219" i="71"/>
  <c r="U219" i="71"/>
  <c r="K220" i="71"/>
  <c r="T220" i="71"/>
  <c r="U220" i="71"/>
  <c r="K221" i="71"/>
  <c r="T221" i="71"/>
  <c r="U221" i="71"/>
  <c r="K222" i="71"/>
  <c r="T222" i="71"/>
  <c r="U222" i="71"/>
  <c r="K223" i="71"/>
  <c r="T223" i="71"/>
  <c r="U223" i="71"/>
  <c r="K224" i="71"/>
  <c r="T224" i="71"/>
  <c r="U224" i="71"/>
  <c r="K225" i="71"/>
  <c r="T225" i="71"/>
  <c r="U225" i="71"/>
  <c r="K226" i="71"/>
  <c r="T226" i="71"/>
  <c r="U226" i="71"/>
  <c r="K227" i="71"/>
  <c r="T227" i="71"/>
  <c r="U227" i="71"/>
  <c r="K228" i="71"/>
  <c r="T228" i="71"/>
  <c r="U228" i="71"/>
  <c r="K229" i="71"/>
  <c r="T229" i="71"/>
  <c r="U229" i="71"/>
  <c r="K230" i="71"/>
  <c r="T230" i="71"/>
  <c r="U230" i="71"/>
  <c r="K231" i="71"/>
  <c r="T231" i="71"/>
  <c r="U231" i="71"/>
  <c r="K232" i="71"/>
  <c r="T232" i="71"/>
  <c r="U232" i="71"/>
  <c r="K233" i="71"/>
  <c r="T233" i="71"/>
  <c r="U233" i="71"/>
  <c r="K234" i="71"/>
  <c r="T234" i="71"/>
  <c r="U234" i="71"/>
  <c r="K235" i="71"/>
  <c r="T235" i="71"/>
  <c r="U235" i="71"/>
  <c r="K236" i="71"/>
  <c r="T236" i="71"/>
  <c r="U236" i="71"/>
  <c r="K237" i="71"/>
  <c r="T237" i="71"/>
  <c r="U237" i="71"/>
  <c r="K238" i="71"/>
  <c r="T238" i="71"/>
  <c r="U238" i="71"/>
  <c r="K239" i="71"/>
  <c r="T239" i="71"/>
  <c r="U239" i="71"/>
  <c r="K240" i="71"/>
  <c r="T240" i="71"/>
  <c r="U240" i="71"/>
  <c r="K241" i="71"/>
  <c r="T241" i="71"/>
  <c r="U241" i="71"/>
  <c r="K242" i="71"/>
  <c r="T242" i="71"/>
  <c r="U242" i="71"/>
  <c r="K243" i="71"/>
  <c r="T243" i="71"/>
  <c r="U243" i="71"/>
  <c r="K244" i="71"/>
  <c r="T244" i="71"/>
  <c r="U244" i="71"/>
  <c r="K245" i="71"/>
  <c r="T245" i="71"/>
  <c r="U245" i="71"/>
  <c r="K246" i="71"/>
  <c r="T246" i="71"/>
  <c r="U246" i="71"/>
  <c r="K247" i="71"/>
  <c r="T247" i="71"/>
  <c r="U247" i="71"/>
  <c r="K248" i="71"/>
  <c r="T248" i="71"/>
  <c r="U248" i="71"/>
  <c r="K249" i="71"/>
  <c r="T249" i="71"/>
  <c r="U249" i="71"/>
  <c r="K250" i="71"/>
  <c r="T250" i="71"/>
  <c r="U250" i="71"/>
  <c r="K251" i="71"/>
  <c r="T251" i="71"/>
  <c r="U251" i="71"/>
  <c r="K252" i="71"/>
  <c r="T252" i="71"/>
  <c r="U252" i="71"/>
  <c r="K253" i="71"/>
  <c r="T253" i="71"/>
  <c r="U253" i="71"/>
  <c r="K254" i="71"/>
  <c r="T254" i="71"/>
  <c r="U254" i="71"/>
  <c r="K255" i="71"/>
  <c r="T255" i="71"/>
  <c r="U255" i="71"/>
  <c r="K256" i="71"/>
  <c r="T256" i="71"/>
  <c r="U256" i="71"/>
  <c r="K257" i="71"/>
  <c r="T257" i="71"/>
  <c r="U257" i="71"/>
  <c r="K258" i="71"/>
  <c r="T258" i="71"/>
  <c r="U258" i="71"/>
  <c r="K259" i="71"/>
  <c r="T259" i="71"/>
  <c r="U259" i="71"/>
  <c r="K260" i="71"/>
  <c r="T260" i="71"/>
  <c r="U260" i="71"/>
  <c r="K261" i="71"/>
  <c r="T261" i="71"/>
  <c r="U261" i="71"/>
  <c r="K262" i="71"/>
  <c r="T262" i="71"/>
  <c r="U262" i="71"/>
  <c r="K263" i="71"/>
  <c r="T263" i="71"/>
  <c r="U263" i="71"/>
  <c r="K264" i="71"/>
  <c r="T264" i="71"/>
  <c r="U264" i="71"/>
  <c r="K265" i="71"/>
  <c r="T265" i="71"/>
  <c r="U265" i="71"/>
  <c r="K266" i="71"/>
  <c r="T266" i="71"/>
  <c r="U266" i="71"/>
  <c r="K267" i="71"/>
  <c r="T267" i="71"/>
  <c r="U267" i="71"/>
  <c r="K268" i="71"/>
  <c r="T268" i="71"/>
  <c r="U268" i="71"/>
  <c r="K269" i="71"/>
  <c r="T269" i="71"/>
  <c r="U269" i="71"/>
  <c r="K270" i="71"/>
  <c r="T270" i="71"/>
  <c r="U270" i="71"/>
  <c r="K271" i="71"/>
  <c r="T271" i="71"/>
  <c r="U271" i="71"/>
  <c r="K272" i="71"/>
  <c r="T272" i="71"/>
  <c r="U272" i="71"/>
  <c r="K273" i="71"/>
  <c r="T273" i="71"/>
  <c r="U273" i="71"/>
  <c r="K274" i="71"/>
  <c r="T274" i="71"/>
  <c r="U274" i="71"/>
  <c r="K275" i="71"/>
  <c r="T275" i="71"/>
  <c r="U275" i="71"/>
  <c r="K276" i="71"/>
  <c r="T276" i="71"/>
  <c r="U276" i="71"/>
  <c r="K277" i="71"/>
  <c r="T277" i="71"/>
  <c r="U277" i="71"/>
  <c r="K278" i="71"/>
  <c r="T278" i="71"/>
  <c r="U278" i="71"/>
  <c r="K279" i="71"/>
  <c r="T279" i="71"/>
  <c r="U279" i="71"/>
  <c r="K280" i="71"/>
  <c r="T280" i="71"/>
  <c r="U280" i="71"/>
  <c r="K281" i="71"/>
  <c r="T281" i="71"/>
  <c r="U281" i="71"/>
  <c r="K282" i="71"/>
  <c r="T282" i="71"/>
  <c r="U282" i="71"/>
  <c r="K283" i="71"/>
  <c r="T283" i="71"/>
  <c r="U283" i="71"/>
  <c r="K284" i="71"/>
  <c r="T284" i="71"/>
  <c r="U284" i="71"/>
  <c r="K285" i="71"/>
  <c r="T285" i="71"/>
  <c r="U285" i="71"/>
  <c r="K286" i="71"/>
  <c r="T286" i="71"/>
  <c r="U286" i="71"/>
  <c r="K287" i="71"/>
  <c r="T287" i="71"/>
  <c r="U287" i="71"/>
  <c r="K288" i="71"/>
  <c r="T288" i="71"/>
  <c r="U288" i="71"/>
  <c r="K289" i="71"/>
  <c r="T289" i="71"/>
  <c r="U289" i="71"/>
  <c r="K290" i="71"/>
  <c r="T290" i="71"/>
  <c r="U290" i="71"/>
  <c r="K291" i="71"/>
  <c r="T291" i="71"/>
  <c r="U291" i="71"/>
  <c r="K292" i="71"/>
  <c r="T292" i="71"/>
  <c r="U292" i="71"/>
  <c r="K293" i="71"/>
  <c r="T293" i="71"/>
  <c r="U293" i="71"/>
  <c r="K294" i="71"/>
  <c r="T294" i="71"/>
  <c r="U294" i="71"/>
  <c r="K295" i="71"/>
  <c r="T295" i="71"/>
  <c r="U295" i="71"/>
  <c r="K296" i="71"/>
  <c r="T296" i="71"/>
  <c r="U296" i="71"/>
  <c r="K297" i="71"/>
  <c r="T297" i="71"/>
  <c r="U297" i="71"/>
  <c r="K298" i="71"/>
  <c r="T298" i="71"/>
  <c r="U298" i="71"/>
  <c r="K299" i="71"/>
  <c r="T299" i="71"/>
  <c r="U299" i="71"/>
  <c r="K300" i="71"/>
  <c r="T300" i="71"/>
  <c r="U300" i="71"/>
  <c r="K301" i="71"/>
  <c r="T301" i="71"/>
  <c r="U301" i="71"/>
  <c r="K302" i="71"/>
  <c r="T302" i="71"/>
  <c r="U302" i="71"/>
  <c r="K303" i="71"/>
  <c r="T303" i="71"/>
  <c r="U303" i="71"/>
  <c r="K304" i="71"/>
  <c r="T304" i="71"/>
  <c r="U304" i="71"/>
  <c r="K305" i="71"/>
  <c r="T305" i="71"/>
  <c r="U305" i="71"/>
  <c r="K306" i="71"/>
  <c r="T306" i="71"/>
  <c r="U306" i="71"/>
  <c r="K307" i="71"/>
  <c r="T307" i="71"/>
  <c r="U307" i="71"/>
  <c r="K308" i="71"/>
  <c r="T308" i="71"/>
  <c r="U308" i="71"/>
  <c r="K309" i="71"/>
  <c r="T309" i="71"/>
  <c r="U309" i="71"/>
  <c r="K310" i="71"/>
  <c r="T310" i="71"/>
  <c r="U310" i="71"/>
  <c r="K311" i="71"/>
  <c r="T311" i="71"/>
  <c r="U311" i="71"/>
  <c r="K312" i="71"/>
  <c r="T312" i="71"/>
  <c r="U312" i="71"/>
  <c r="K313" i="71"/>
  <c r="T313" i="71"/>
  <c r="U313" i="71"/>
  <c r="K314" i="71"/>
  <c r="T314" i="71"/>
  <c r="U314" i="71"/>
  <c r="K315" i="71"/>
  <c r="T315" i="71"/>
  <c r="U315" i="71"/>
  <c r="K316" i="71"/>
  <c r="T316" i="71"/>
  <c r="U316" i="71"/>
  <c r="K317" i="71"/>
  <c r="T317" i="71"/>
  <c r="U317" i="71"/>
  <c r="K318" i="71"/>
  <c r="T318" i="71"/>
  <c r="U318" i="71"/>
  <c r="K319" i="71"/>
  <c r="T319" i="71"/>
  <c r="U319" i="71"/>
  <c r="K320" i="71"/>
  <c r="T320" i="71"/>
  <c r="U320" i="71"/>
  <c r="K321" i="71"/>
  <c r="T321" i="71"/>
  <c r="U321" i="71"/>
  <c r="K322" i="71"/>
  <c r="T322" i="71"/>
  <c r="U322" i="71"/>
  <c r="K323" i="71"/>
  <c r="T323" i="71"/>
  <c r="U323" i="71"/>
  <c r="K324" i="71"/>
  <c r="T324" i="71"/>
  <c r="U324" i="71"/>
  <c r="K325" i="71"/>
  <c r="T325" i="71"/>
  <c r="U325" i="71"/>
  <c r="K326" i="71"/>
  <c r="T326" i="71"/>
  <c r="U326" i="71"/>
  <c r="K327" i="71"/>
  <c r="T327" i="71"/>
  <c r="U327" i="71"/>
  <c r="K328" i="71"/>
  <c r="T328" i="71"/>
  <c r="U328" i="71"/>
  <c r="K329" i="71"/>
  <c r="T329" i="71"/>
  <c r="U329" i="71"/>
  <c r="K330" i="71"/>
  <c r="T330" i="71"/>
  <c r="U330" i="71"/>
  <c r="K331" i="71"/>
  <c r="T331" i="71"/>
  <c r="U331" i="71"/>
  <c r="K332" i="71"/>
  <c r="T332" i="71"/>
  <c r="U332" i="71"/>
  <c r="K333" i="71"/>
  <c r="T333" i="71"/>
  <c r="U333" i="71"/>
  <c r="K334" i="71"/>
  <c r="T334" i="71"/>
  <c r="U334" i="71"/>
  <c r="K335" i="71"/>
  <c r="T335" i="71"/>
  <c r="U335" i="71"/>
  <c r="K336" i="71"/>
  <c r="T336" i="71"/>
  <c r="U336" i="71"/>
  <c r="K337" i="71"/>
  <c r="T337" i="71"/>
  <c r="U337" i="71"/>
  <c r="K338" i="71"/>
  <c r="T338" i="71"/>
  <c r="U338" i="71"/>
  <c r="K339" i="71"/>
  <c r="T339" i="71"/>
  <c r="U339" i="71"/>
  <c r="K340" i="71"/>
  <c r="T340" i="71"/>
  <c r="U340" i="71"/>
  <c r="K341" i="71"/>
  <c r="T341" i="71"/>
  <c r="U341" i="71"/>
  <c r="K342" i="71"/>
  <c r="T342" i="71"/>
  <c r="U342" i="71"/>
  <c r="K343" i="71"/>
  <c r="T343" i="71"/>
  <c r="U343" i="71"/>
  <c r="K344" i="71"/>
  <c r="T344" i="71"/>
  <c r="U344" i="71"/>
  <c r="K345" i="71"/>
  <c r="T345" i="71"/>
  <c r="U345" i="71"/>
  <c r="K346" i="71"/>
  <c r="T346" i="71"/>
  <c r="U346" i="71"/>
  <c r="K347" i="71"/>
  <c r="T347" i="71"/>
  <c r="U347" i="71"/>
  <c r="K348" i="71"/>
  <c r="T348" i="71"/>
  <c r="U348" i="71"/>
  <c r="K349" i="71"/>
  <c r="T349" i="71"/>
  <c r="U349" i="71"/>
  <c r="K350" i="71"/>
  <c r="T350" i="71"/>
  <c r="U350" i="71"/>
  <c r="K351" i="71"/>
  <c r="T351" i="71"/>
  <c r="U351" i="71"/>
  <c r="K352" i="71"/>
  <c r="T352" i="71"/>
  <c r="U352" i="71"/>
  <c r="K353" i="71"/>
  <c r="T353" i="71"/>
  <c r="U353" i="71"/>
  <c r="K354" i="71"/>
  <c r="T354" i="71"/>
  <c r="U354" i="71"/>
  <c r="K355" i="71"/>
  <c r="T355" i="71"/>
  <c r="U355" i="71"/>
  <c r="K356" i="71"/>
  <c r="T356" i="71"/>
  <c r="U356" i="71"/>
  <c r="K357" i="71"/>
  <c r="T357" i="71"/>
  <c r="U357" i="71"/>
  <c r="K358" i="71"/>
  <c r="T358" i="71"/>
  <c r="U358" i="71"/>
  <c r="K359" i="71"/>
  <c r="T359" i="71"/>
  <c r="U359" i="71"/>
  <c r="K360" i="71"/>
  <c r="T360" i="71"/>
  <c r="U360" i="71"/>
  <c r="K361" i="71"/>
  <c r="T361" i="71"/>
  <c r="U361" i="71"/>
  <c r="K362" i="71"/>
  <c r="T362" i="71"/>
  <c r="U362" i="71"/>
  <c r="K363" i="71"/>
  <c r="T363" i="71"/>
  <c r="U363" i="71"/>
  <c r="K364" i="71"/>
  <c r="T364" i="71"/>
  <c r="U364" i="71"/>
  <c r="K365" i="71"/>
  <c r="T365" i="71"/>
  <c r="U365" i="71"/>
  <c r="K366" i="71"/>
  <c r="T366" i="71"/>
  <c r="U366" i="71"/>
  <c r="K367" i="71"/>
  <c r="T367" i="71"/>
  <c r="U367" i="71"/>
  <c r="K368" i="71"/>
  <c r="T368" i="71"/>
  <c r="U368" i="71"/>
  <c r="K369" i="71"/>
  <c r="T369" i="71"/>
  <c r="U369" i="71"/>
  <c r="K370" i="71"/>
  <c r="T370" i="71"/>
  <c r="U370" i="71"/>
  <c r="K371" i="71"/>
  <c r="T371" i="71"/>
  <c r="U371" i="71"/>
  <c r="K372" i="71"/>
  <c r="T372" i="71"/>
  <c r="U372" i="71"/>
  <c r="K373" i="71"/>
  <c r="T373" i="71"/>
  <c r="U373" i="71"/>
  <c r="K374" i="71"/>
  <c r="T374" i="71"/>
  <c r="U374" i="71"/>
  <c r="K375" i="71"/>
  <c r="T375" i="71"/>
  <c r="U375" i="71"/>
  <c r="K376" i="71"/>
  <c r="T376" i="71"/>
  <c r="U376" i="71"/>
  <c r="K377" i="71"/>
  <c r="T377" i="71"/>
  <c r="U377" i="71"/>
  <c r="K378" i="71"/>
  <c r="T378" i="71"/>
  <c r="U378" i="71"/>
  <c r="K379" i="71"/>
  <c r="T379" i="71"/>
  <c r="U379" i="71"/>
  <c r="K380" i="71"/>
  <c r="T380" i="71"/>
  <c r="U380" i="71"/>
  <c r="K381" i="71"/>
  <c r="T381" i="71"/>
  <c r="U381" i="71"/>
  <c r="K382" i="71"/>
  <c r="T382" i="71"/>
  <c r="U382" i="71"/>
  <c r="K383" i="71"/>
  <c r="T383" i="71"/>
  <c r="U383" i="71"/>
  <c r="K384" i="71"/>
  <c r="T384" i="71"/>
  <c r="U384" i="71"/>
  <c r="K385" i="71"/>
  <c r="T385" i="71"/>
  <c r="U385" i="71"/>
  <c r="K386" i="71"/>
  <c r="T386" i="71"/>
  <c r="U386" i="71"/>
  <c r="K387" i="71"/>
  <c r="T387" i="71"/>
  <c r="U387" i="71"/>
  <c r="K388" i="71"/>
  <c r="T388" i="71"/>
  <c r="U388" i="71"/>
  <c r="K389" i="71"/>
  <c r="T389" i="71"/>
  <c r="U389" i="71"/>
  <c r="K390" i="71"/>
  <c r="T390" i="71"/>
  <c r="U390" i="71"/>
  <c r="K391" i="71"/>
  <c r="T391" i="71"/>
  <c r="U391" i="71"/>
  <c r="K392" i="71"/>
  <c r="T392" i="71"/>
  <c r="U392" i="71"/>
  <c r="K393" i="71"/>
  <c r="T393" i="71"/>
  <c r="U393" i="71"/>
  <c r="K394" i="71"/>
  <c r="T394" i="71"/>
  <c r="U394" i="71"/>
  <c r="K395" i="71"/>
  <c r="T395" i="71"/>
  <c r="U395" i="71"/>
  <c r="K396" i="71"/>
  <c r="T396" i="71"/>
  <c r="U396" i="71"/>
  <c r="K397" i="71"/>
  <c r="T397" i="71"/>
  <c r="U397" i="71"/>
  <c r="K398" i="71"/>
  <c r="T398" i="71"/>
  <c r="U398" i="71"/>
  <c r="K399" i="71"/>
  <c r="T399" i="71"/>
  <c r="U399" i="71"/>
  <c r="K400" i="71"/>
  <c r="T400" i="71"/>
  <c r="U400" i="71"/>
  <c r="K401" i="71"/>
  <c r="T401" i="71"/>
  <c r="U401" i="71"/>
  <c r="K402" i="71"/>
  <c r="T402" i="71"/>
  <c r="U402" i="71"/>
  <c r="K403" i="71"/>
  <c r="T403" i="71"/>
  <c r="U403" i="71"/>
  <c r="K404" i="71"/>
  <c r="T404" i="71"/>
  <c r="U404" i="71"/>
  <c r="K405" i="71"/>
  <c r="T405" i="71"/>
  <c r="U405" i="71"/>
  <c r="K406" i="71"/>
  <c r="T406" i="71"/>
  <c r="U406" i="71"/>
  <c r="K407" i="71"/>
  <c r="T407" i="71"/>
  <c r="U407" i="71"/>
  <c r="K408" i="71"/>
  <c r="T408" i="71"/>
  <c r="U408" i="71"/>
  <c r="K409" i="71"/>
  <c r="T409" i="71"/>
  <c r="U409" i="71"/>
  <c r="K410" i="71"/>
  <c r="T410" i="71"/>
  <c r="U410" i="71"/>
  <c r="K411" i="71"/>
  <c r="T411" i="71"/>
  <c r="U411" i="71"/>
  <c r="K412" i="71"/>
  <c r="T412" i="71"/>
  <c r="U412" i="71"/>
  <c r="K413" i="71"/>
  <c r="T413" i="71"/>
  <c r="U413" i="71"/>
  <c r="K414" i="71"/>
  <c r="T414" i="71"/>
  <c r="U414" i="71"/>
  <c r="K415" i="71"/>
  <c r="T415" i="71"/>
  <c r="U415" i="71"/>
  <c r="K416" i="71"/>
  <c r="T416" i="71"/>
  <c r="U416" i="71"/>
  <c r="K417" i="71"/>
  <c r="T417" i="71"/>
  <c r="U417" i="71"/>
  <c r="K418" i="71"/>
  <c r="T418" i="71"/>
  <c r="U418" i="71"/>
  <c r="K419" i="71"/>
  <c r="T419" i="71"/>
  <c r="U419" i="71"/>
  <c r="K420" i="71"/>
  <c r="T420" i="71"/>
  <c r="U420" i="71"/>
  <c r="K421" i="71"/>
  <c r="T421" i="71"/>
  <c r="U421" i="71"/>
  <c r="K422" i="71"/>
  <c r="T422" i="71"/>
  <c r="U422" i="71"/>
  <c r="K423" i="71"/>
  <c r="T423" i="71"/>
  <c r="U423" i="71"/>
  <c r="K424" i="71"/>
  <c r="T424" i="71"/>
  <c r="U424" i="71"/>
  <c r="K425" i="71"/>
  <c r="T425" i="71"/>
  <c r="U425" i="71"/>
  <c r="K426" i="71"/>
  <c r="T426" i="71"/>
  <c r="U426" i="71"/>
  <c r="K427" i="71"/>
  <c r="T427" i="71"/>
  <c r="U427" i="71"/>
  <c r="K428" i="71"/>
  <c r="T428" i="71"/>
  <c r="U428" i="71"/>
  <c r="K429" i="71"/>
  <c r="T429" i="71"/>
  <c r="U429" i="71"/>
  <c r="K430" i="71"/>
  <c r="T430" i="71"/>
  <c r="U430" i="71"/>
  <c r="K431" i="71"/>
  <c r="T431" i="71"/>
  <c r="U431" i="71"/>
  <c r="K432" i="71"/>
  <c r="T432" i="71"/>
  <c r="U432" i="71"/>
  <c r="K433" i="71"/>
  <c r="T433" i="71"/>
  <c r="U433" i="71"/>
  <c r="K434" i="71"/>
  <c r="T434" i="71"/>
  <c r="U434" i="71"/>
  <c r="K435" i="71"/>
  <c r="T435" i="71"/>
  <c r="U435" i="71"/>
  <c r="K436" i="71"/>
  <c r="T436" i="71"/>
  <c r="U436" i="71"/>
  <c r="K437" i="71"/>
  <c r="T437" i="71"/>
  <c r="U437" i="71"/>
  <c r="K438" i="71"/>
  <c r="T438" i="71"/>
  <c r="U438" i="71"/>
  <c r="K439" i="71"/>
  <c r="T439" i="71"/>
  <c r="U439" i="71"/>
  <c r="K440" i="71"/>
  <c r="T440" i="71"/>
  <c r="U440" i="71"/>
  <c r="K441" i="71"/>
  <c r="T441" i="71"/>
  <c r="U441" i="71"/>
  <c r="K442" i="71"/>
  <c r="T442" i="71"/>
  <c r="U442" i="71"/>
  <c r="K443" i="71"/>
  <c r="T443" i="71"/>
  <c r="U443" i="71"/>
  <c r="K444" i="71"/>
  <c r="T444" i="71"/>
  <c r="U444" i="71"/>
  <c r="K445" i="71"/>
  <c r="T445" i="71"/>
  <c r="U445" i="71"/>
  <c r="K446" i="71"/>
  <c r="T446" i="71"/>
  <c r="U446" i="71"/>
  <c r="K447" i="71"/>
  <c r="T447" i="71"/>
  <c r="U447" i="71"/>
  <c r="K448" i="71"/>
  <c r="T448" i="71"/>
  <c r="U448" i="71"/>
  <c r="K449" i="71"/>
  <c r="T449" i="71"/>
  <c r="U449" i="71"/>
  <c r="K450" i="71"/>
  <c r="T450" i="71"/>
  <c r="U450" i="71"/>
  <c r="K451" i="71"/>
  <c r="T451" i="71"/>
  <c r="U451" i="71"/>
  <c r="K452" i="71"/>
  <c r="T452" i="71"/>
  <c r="U452" i="71"/>
  <c r="K453" i="71"/>
  <c r="T453" i="71"/>
  <c r="U453" i="71"/>
  <c r="K454" i="71"/>
  <c r="T454" i="71"/>
  <c r="U454" i="71"/>
  <c r="K455" i="71"/>
  <c r="T455" i="71"/>
  <c r="U455" i="71"/>
  <c r="K456" i="71"/>
  <c r="T456" i="71"/>
  <c r="U456" i="71"/>
  <c r="K457" i="71"/>
  <c r="T457" i="71"/>
  <c r="U457" i="71"/>
  <c r="K458" i="71"/>
  <c r="T458" i="71"/>
  <c r="U458" i="71"/>
  <c r="K459" i="71"/>
  <c r="T459" i="71"/>
  <c r="U459" i="71"/>
  <c r="K460" i="71"/>
  <c r="T460" i="71"/>
  <c r="U460" i="71"/>
  <c r="K461" i="71"/>
  <c r="T461" i="71"/>
  <c r="U461" i="71"/>
  <c r="K462" i="71"/>
  <c r="T462" i="71"/>
  <c r="U462" i="71"/>
  <c r="K463" i="71"/>
  <c r="T463" i="71"/>
  <c r="U463" i="71"/>
  <c r="K464" i="71"/>
  <c r="T464" i="71"/>
  <c r="U464" i="71"/>
  <c r="K465" i="71"/>
  <c r="T465" i="71"/>
  <c r="U465" i="71"/>
  <c r="K466" i="71"/>
  <c r="T466" i="71"/>
  <c r="U466" i="71"/>
  <c r="K467" i="71"/>
  <c r="T467" i="71"/>
  <c r="U467" i="71"/>
  <c r="K468" i="71"/>
  <c r="T468" i="71"/>
  <c r="U468" i="71"/>
  <c r="K469" i="71"/>
  <c r="T469" i="71"/>
  <c r="U469" i="71"/>
  <c r="K470" i="71"/>
  <c r="T470" i="71"/>
  <c r="U470" i="71"/>
  <c r="K471" i="71"/>
  <c r="T471" i="71"/>
  <c r="U471" i="71"/>
  <c r="K472" i="71"/>
  <c r="T472" i="71"/>
  <c r="U472" i="71"/>
  <c r="K473" i="71"/>
  <c r="T473" i="71"/>
  <c r="U473" i="71"/>
  <c r="K474" i="71"/>
  <c r="T474" i="71"/>
  <c r="U474" i="71"/>
  <c r="K475" i="71"/>
  <c r="T475" i="71"/>
  <c r="U475" i="71"/>
  <c r="K476" i="71"/>
  <c r="T476" i="71"/>
  <c r="U476" i="71"/>
  <c r="K477" i="71"/>
  <c r="T477" i="71"/>
  <c r="U477" i="71"/>
  <c r="K478" i="71"/>
  <c r="T478" i="71"/>
  <c r="U478" i="71"/>
  <c r="K479" i="71"/>
  <c r="T479" i="71"/>
  <c r="U479" i="71"/>
  <c r="K480" i="71"/>
  <c r="T480" i="71"/>
  <c r="U480" i="71"/>
  <c r="K481" i="71"/>
  <c r="T481" i="71"/>
  <c r="U481" i="71"/>
  <c r="K482" i="71"/>
  <c r="T482" i="71"/>
  <c r="U482" i="71"/>
  <c r="K483" i="71"/>
  <c r="T483" i="71"/>
  <c r="U483" i="71"/>
  <c r="K484" i="71"/>
  <c r="T484" i="71"/>
  <c r="U484" i="71"/>
  <c r="K485" i="71"/>
  <c r="T485" i="71"/>
  <c r="U485" i="71"/>
  <c r="K486" i="71"/>
  <c r="T486" i="71"/>
  <c r="U486" i="71"/>
  <c r="K487" i="71"/>
  <c r="T487" i="71"/>
  <c r="U487" i="71"/>
  <c r="K488" i="71"/>
  <c r="T488" i="71"/>
  <c r="U488" i="71"/>
  <c r="K489" i="71"/>
  <c r="T489" i="71"/>
  <c r="U489" i="71"/>
  <c r="K490" i="71"/>
  <c r="T490" i="71"/>
  <c r="U490" i="71"/>
  <c r="K491" i="71"/>
  <c r="T491" i="71"/>
  <c r="U491" i="71"/>
  <c r="K492" i="71"/>
  <c r="T492" i="71"/>
  <c r="U492" i="71"/>
  <c r="K493" i="71"/>
  <c r="T493" i="71"/>
  <c r="U493" i="71"/>
  <c r="K494" i="71"/>
  <c r="T494" i="71"/>
  <c r="U494" i="71"/>
  <c r="K495" i="71"/>
  <c r="T495" i="71"/>
  <c r="U495" i="71"/>
  <c r="K496" i="71"/>
  <c r="T496" i="71"/>
  <c r="U496" i="71"/>
  <c r="K497" i="71"/>
  <c r="T497" i="71"/>
  <c r="U497" i="71"/>
  <c r="K498" i="71"/>
  <c r="T498" i="71"/>
  <c r="U498" i="71"/>
  <c r="K499" i="71"/>
  <c r="T499" i="71"/>
  <c r="U499" i="71"/>
  <c r="K500" i="71"/>
  <c r="T500" i="71"/>
  <c r="U500" i="71"/>
  <c r="K501" i="71"/>
  <c r="T501" i="71"/>
  <c r="U501" i="71"/>
  <c r="K502" i="71"/>
  <c r="T502" i="71"/>
  <c r="U502" i="71"/>
  <c r="K503" i="71"/>
  <c r="T503" i="71"/>
  <c r="U503" i="71"/>
  <c r="K504" i="71"/>
  <c r="T504" i="71"/>
  <c r="U504" i="71"/>
  <c r="K505" i="71"/>
  <c r="T505" i="71"/>
  <c r="U505" i="71"/>
  <c r="K506" i="71"/>
  <c r="T506" i="71"/>
  <c r="U506" i="71"/>
  <c r="K507" i="71"/>
  <c r="T507" i="71"/>
  <c r="U507" i="71"/>
  <c r="K508" i="71"/>
  <c r="T508" i="71"/>
  <c r="U508" i="71"/>
  <c r="K509" i="71"/>
  <c r="T509" i="71"/>
  <c r="U509" i="71"/>
  <c r="K510" i="71"/>
  <c r="T510" i="71"/>
  <c r="U510" i="71"/>
  <c r="K511" i="71"/>
  <c r="T511" i="71"/>
  <c r="U511" i="71"/>
  <c r="K512" i="71"/>
  <c r="T512" i="71"/>
  <c r="U512" i="71"/>
  <c r="K513" i="71"/>
  <c r="T513" i="71"/>
  <c r="U513" i="71"/>
  <c r="K514" i="71"/>
  <c r="T514" i="71"/>
  <c r="U514" i="71"/>
  <c r="K515" i="71"/>
  <c r="T515" i="71"/>
  <c r="U515" i="71"/>
  <c r="K516" i="71"/>
  <c r="T516" i="71"/>
  <c r="U516" i="71"/>
  <c r="K517" i="71"/>
  <c r="T517" i="71"/>
  <c r="U517" i="71"/>
  <c r="K518" i="71"/>
  <c r="T518" i="71"/>
  <c r="U518" i="71"/>
  <c r="K519" i="71"/>
  <c r="T519" i="71"/>
  <c r="U519" i="71"/>
  <c r="K520" i="71"/>
  <c r="T520" i="71"/>
  <c r="U520" i="71"/>
  <c r="K521" i="71"/>
  <c r="T521" i="71"/>
  <c r="U521" i="71"/>
  <c r="K522" i="71"/>
  <c r="T522" i="71"/>
  <c r="U522" i="71"/>
  <c r="K523" i="71"/>
  <c r="T523" i="71"/>
  <c r="U523" i="71"/>
  <c r="K524" i="71"/>
  <c r="T524" i="71"/>
  <c r="U524" i="71"/>
  <c r="K525" i="71"/>
  <c r="T525" i="71"/>
  <c r="U525" i="71"/>
  <c r="K526" i="71"/>
  <c r="T526" i="71"/>
  <c r="U526" i="71"/>
  <c r="K527" i="71"/>
  <c r="T527" i="71"/>
  <c r="U527" i="71"/>
  <c r="K528" i="71"/>
  <c r="T528" i="71"/>
  <c r="U528" i="71"/>
  <c r="K529" i="71"/>
  <c r="T529" i="71"/>
  <c r="U529" i="71"/>
  <c r="K530" i="71"/>
  <c r="T530" i="71"/>
  <c r="U530" i="71"/>
  <c r="K531" i="71"/>
  <c r="T531" i="71"/>
  <c r="U531" i="71"/>
  <c r="K532" i="71"/>
  <c r="T532" i="71"/>
  <c r="U532" i="71"/>
  <c r="K533" i="71"/>
  <c r="T533" i="71"/>
  <c r="U533" i="71"/>
  <c r="K534" i="71"/>
  <c r="T534" i="71"/>
  <c r="U534" i="71"/>
  <c r="K535" i="71"/>
  <c r="T535" i="71"/>
  <c r="U535" i="71"/>
  <c r="K536" i="71"/>
  <c r="T536" i="71"/>
  <c r="U536" i="71"/>
  <c r="K537" i="71"/>
  <c r="T537" i="71"/>
  <c r="U537" i="71"/>
  <c r="K538" i="71"/>
  <c r="T538" i="71"/>
  <c r="U538" i="71"/>
  <c r="K539" i="71"/>
  <c r="T539" i="71"/>
  <c r="U539" i="71"/>
  <c r="K540" i="71"/>
  <c r="T540" i="71"/>
  <c r="U540" i="71"/>
  <c r="K541" i="71"/>
  <c r="T541" i="71"/>
  <c r="U541" i="71"/>
  <c r="K542" i="71"/>
  <c r="T542" i="71"/>
  <c r="U542" i="71"/>
  <c r="K543" i="71"/>
  <c r="T543" i="71"/>
  <c r="U543" i="71"/>
  <c r="K544" i="71"/>
  <c r="T544" i="71"/>
  <c r="U544" i="71"/>
  <c r="K545" i="71"/>
  <c r="T545" i="71"/>
  <c r="U545" i="71"/>
  <c r="K546" i="71"/>
  <c r="T546" i="71"/>
  <c r="U546" i="71"/>
  <c r="K547" i="71"/>
  <c r="T547" i="71"/>
  <c r="U547" i="71"/>
  <c r="K548" i="71"/>
  <c r="T548" i="71"/>
  <c r="U548" i="71"/>
  <c r="K549" i="71"/>
  <c r="T549" i="71"/>
  <c r="U549" i="71"/>
  <c r="K550" i="71"/>
  <c r="T550" i="71"/>
  <c r="U550" i="71"/>
  <c r="K551" i="71"/>
  <c r="T551" i="71"/>
  <c r="U551" i="71"/>
  <c r="K552" i="71"/>
  <c r="T552" i="71"/>
  <c r="U552" i="71"/>
  <c r="K553" i="71"/>
  <c r="T553" i="71"/>
  <c r="U553" i="71"/>
  <c r="K554" i="71"/>
  <c r="T554" i="71"/>
  <c r="U554" i="71"/>
  <c r="K555" i="71"/>
  <c r="T555" i="71"/>
  <c r="U555" i="71"/>
  <c r="K556" i="71"/>
  <c r="T556" i="71"/>
  <c r="U556" i="71"/>
  <c r="K557" i="71"/>
  <c r="T557" i="71"/>
  <c r="U557" i="71"/>
  <c r="K558" i="71"/>
  <c r="T558" i="71"/>
  <c r="U558" i="71"/>
  <c r="K559" i="71"/>
  <c r="T559" i="71"/>
  <c r="U559" i="71"/>
  <c r="K560" i="71"/>
  <c r="T560" i="71"/>
  <c r="U560" i="71"/>
  <c r="K561" i="71"/>
  <c r="T561" i="71"/>
  <c r="U561" i="71"/>
  <c r="K562" i="71"/>
  <c r="T562" i="71"/>
  <c r="U562" i="71"/>
  <c r="K563" i="71"/>
  <c r="T563" i="71"/>
  <c r="U563" i="71"/>
  <c r="K564" i="71"/>
  <c r="T564" i="71"/>
  <c r="U564" i="71"/>
  <c r="K565" i="71"/>
  <c r="T565" i="71"/>
  <c r="U565" i="71"/>
  <c r="K566" i="71"/>
  <c r="T566" i="71"/>
  <c r="U566" i="71"/>
  <c r="K567" i="71"/>
  <c r="T567" i="71"/>
  <c r="U567" i="71"/>
  <c r="K568" i="71"/>
  <c r="T568" i="71"/>
  <c r="U568" i="71"/>
  <c r="K569" i="71"/>
  <c r="T569" i="71"/>
  <c r="U569" i="71"/>
  <c r="K570" i="71"/>
  <c r="T570" i="71"/>
  <c r="U570" i="71"/>
  <c r="K571" i="71"/>
  <c r="T571" i="71"/>
  <c r="U571" i="71"/>
  <c r="K572" i="71"/>
  <c r="T572" i="71"/>
  <c r="U572" i="71"/>
  <c r="K573" i="71"/>
  <c r="T573" i="71"/>
  <c r="U573" i="71"/>
  <c r="K574" i="71"/>
  <c r="T574" i="71"/>
  <c r="U574" i="71"/>
  <c r="K575" i="71"/>
  <c r="T575" i="71"/>
  <c r="U575" i="71"/>
  <c r="K576" i="71"/>
  <c r="T576" i="71"/>
  <c r="U576" i="71"/>
  <c r="K577" i="71"/>
  <c r="T577" i="71"/>
  <c r="U577" i="71"/>
  <c r="K578" i="71"/>
  <c r="T578" i="71"/>
  <c r="U578" i="71"/>
  <c r="K579" i="71"/>
  <c r="T579" i="71"/>
  <c r="U579" i="71"/>
  <c r="K580" i="71"/>
  <c r="T580" i="71"/>
  <c r="U580" i="71"/>
  <c r="K581" i="71"/>
  <c r="T581" i="71"/>
  <c r="U581" i="71"/>
  <c r="K582" i="71"/>
  <c r="T582" i="71"/>
  <c r="U582" i="71"/>
  <c r="K583" i="71"/>
  <c r="T583" i="71"/>
  <c r="U583" i="71"/>
  <c r="K584" i="71"/>
  <c r="T584" i="71"/>
  <c r="U584" i="71"/>
  <c r="K585" i="71"/>
  <c r="T585" i="71"/>
  <c r="U585" i="71"/>
  <c r="K586" i="71"/>
  <c r="T586" i="71"/>
  <c r="U586" i="71"/>
  <c r="K587" i="71"/>
  <c r="T587" i="71"/>
  <c r="U587" i="71"/>
  <c r="K588" i="71"/>
  <c r="T588" i="71"/>
  <c r="U588" i="71"/>
  <c r="K589" i="71"/>
  <c r="T589" i="71"/>
  <c r="U589" i="71"/>
  <c r="K590" i="71"/>
  <c r="T590" i="71"/>
  <c r="U590" i="71"/>
  <c r="K591" i="71"/>
  <c r="T591" i="71"/>
  <c r="U591" i="71"/>
  <c r="K592" i="71"/>
  <c r="T592" i="71"/>
  <c r="U592" i="71"/>
  <c r="K593" i="71"/>
  <c r="T593" i="71"/>
  <c r="U593" i="71"/>
  <c r="K594" i="71"/>
  <c r="T594" i="71"/>
  <c r="U594" i="71"/>
  <c r="K595" i="71"/>
  <c r="T595" i="71"/>
  <c r="U595" i="71"/>
  <c r="K596" i="71"/>
  <c r="T596" i="71"/>
  <c r="U596" i="71"/>
  <c r="K597" i="71"/>
  <c r="T597" i="71"/>
  <c r="U597" i="71"/>
  <c r="K598" i="71"/>
  <c r="T598" i="71"/>
  <c r="U598" i="71"/>
  <c r="K599" i="71"/>
  <c r="T599" i="71"/>
  <c r="U599" i="71"/>
  <c r="K600" i="71"/>
  <c r="T600" i="71"/>
  <c r="U600" i="71"/>
  <c r="K601" i="71"/>
  <c r="T601" i="71"/>
  <c r="U601" i="71"/>
  <c r="K602" i="71"/>
  <c r="T602" i="71"/>
  <c r="U602" i="71"/>
  <c r="K603" i="71"/>
  <c r="T603" i="71"/>
  <c r="U603" i="71"/>
  <c r="K604" i="71"/>
  <c r="T604" i="71"/>
  <c r="U604" i="71"/>
  <c r="K605" i="71"/>
  <c r="T605" i="71"/>
  <c r="U605" i="71"/>
  <c r="K606" i="71"/>
  <c r="T606" i="71"/>
  <c r="U606" i="71"/>
  <c r="K607" i="71"/>
  <c r="T607" i="71"/>
  <c r="U607" i="71"/>
  <c r="K608" i="71"/>
  <c r="T608" i="71"/>
  <c r="U608" i="71"/>
  <c r="K609" i="71"/>
  <c r="T609" i="71"/>
  <c r="U609" i="71"/>
  <c r="K610" i="71"/>
  <c r="T610" i="71"/>
  <c r="U610" i="71"/>
  <c r="K611" i="71"/>
  <c r="T611" i="71"/>
  <c r="U611" i="71"/>
  <c r="K612" i="71"/>
  <c r="T612" i="71"/>
  <c r="U612" i="71"/>
  <c r="K613" i="71"/>
  <c r="T613" i="71"/>
  <c r="U613" i="71"/>
  <c r="K614" i="71"/>
  <c r="T614" i="71"/>
  <c r="U614" i="71"/>
  <c r="K615" i="71"/>
  <c r="T615" i="71"/>
  <c r="U615" i="71"/>
  <c r="K616" i="71"/>
  <c r="T616" i="71"/>
  <c r="U616" i="71"/>
  <c r="K617" i="71"/>
  <c r="T617" i="71"/>
  <c r="U617" i="71"/>
  <c r="K618" i="71"/>
  <c r="T618" i="71"/>
  <c r="U618" i="71"/>
  <c r="K619" i="71"/>
  <c r="T619" i="71"/>
  <c r="U619" i="71"/>
  <c r="K620" i="71"/>
  <c r="T620" i="71"/>
  <c r="U620" i="71"/>
  <c r="K621" i="71"/>
  <c r="T621" i="71"/>
  <c r="U621" i="71"/>
  <c r="K622" i="71"/>
  <c r="T622" i="71"/>
  <c r="U622" i="71"/>
  <c r="K623" i="71"/>
  <c r="T623" i="71"/>
  <c r="U623" i="71"/>
  <c r="K624" i="71"/>
  <c r="T624" i="71"/>
  <c r="U624" i="71"/>
  <c r="K625" i="71"/>
  <c r="T625" i="71"/>
  <c r="U625" i="71"/>
  <c r="K626" i="71"/>
  <c r="T626" i="71"/>
  <c r="U626" i="71"/>
  <c r="K627" i="71"/>
  <c r="T627" i="71"/>
  <c r="U627" i="71"/>
  <c r="T628" i="71"/>
  <c r="U628" i="71"/>
  <c r="T629" i="71"/>
  <c r="U629" i="71"/>
  <c r="T630" i="71"/>
  <c r="U630" i="71"/>
  <c r="T631" i="71"/>
  <c r="U631" i="71"/>
  <c r="T632" i="71"/>
  <c r="U632" i="71"/>
  <c r="T633" i="71"/>
  <c r="U633" i="71"/>
  <c r="T634" i="71"/>
  <c r="U634" i="71"/>
  <c r="T635" i="71"/>
  <c r="U635" i="71"/>
  <c r="T636" i="71"/>
  <c r="U636" i="71"/>
  <c r="T637" i="71"/>
  <c r="U637" i="71"/>
  <c r="T638" i="71"/>
  <c r="U638" i="71"/>
  <c r="T639" i="71"/>
  <c r="U639" i="71"/>
  <c r="T640" i="71"/>
  <c r="U640" i="71"/>
  <c r="T641" i="71"/>
  <c r="U641" i="71"/>
  <c r="T642" i="71"/>
  <c r="U642" i="71"/>
  <c r="T643" i="71"/>
  <c r="U643" i="71"/>
  <c r="T644" i="71"/>
  <c r="U644" i="71"/>
  <c r="T645" i="71"/>
  <c r="U645" i="71"/>
  <c r="T646" i="71"/>
  <c r="U646" i="71"/>
  <c r="T647" i="71"/>
  <c r="U647" i="71"/>
  <c r="T648" i="71"/>
  <c r="U648" i="71"/>
  <c r="T649" i="71"/>
  <c r="U649" i="71"/>
  <c r="T650" i="71"/>
  <c r="U650" i="71"/>
  <c r="T651" i="71"/>
  <c r="U651" i="71"/>
  <c r="T652" i="71"/>
  <c r="U652" i="71"/>
  <c r="T653" i="71"/>
  <c r="U653" i="71"/>
  <c r="T654" i="71"/>
  <c r="U654" i="71"/>
  <c r="T655" i="71"/>
  <c r="U655" i="71"/>
  <c r="T656" i="71"/>
  <c r="U656" i="71"/>
  <c r="T657" i="71"/>
  <c r="U657" i="71"/>
  <c r="T658" i="71"/>
  <c r="U658" i="71"/>
  <c r="T659" i="71"/>
  <c r="U659" i="71"/>
  <c r="T660" i="71"/>
  <c r="U660" i="71"/>
  <c r="T661" i="71"/>
  <c r="U661" i="71"/>
  <c r="T662" i="71"/>
  <c r="U662" i="71"/>
  <c r="T663" i="71"/>
  <c r="U663" i="71"/>
  <c r="T664" i="71"/>
  <c r="U664" i="71"/>
  <c r="T665" i="71"/>
  <c r="U665" i="71"/>
  <c r="T666" i="71"/>
  <c r="U666" i="71"/>
  <c r="T667" i="71"/>
  <c r="U667" i="71"/>
  <c r="T668" i="71"/>
  <c r="U668" i="71"/>
  <c r="T669" i="71"/>
  <c r="U669" i="71"/>
  <c r="T670" i="71"/>
  <c r="U670" i="71"/>
  <c r="T671" i="71"/>
  <c r="U671" i="71"/>
  <c r="T672" i="71"/>
  <c r="U672" i="71"/>
  <c r="T673" i="71"/>
  <c r="U673" i="71"/>
  <c r="T674" i="71"/>
  <c r="U674" i="71"/>
  <c r="T675" i="71"/>
  <c r="U675" i="71"/>
  <c r="T676" i="71"/>
  <c r="U676" i="71"/>
  <c r="T677" i="71"/>
  <c r="U677" i="71"/>
  <c r="T678" i="71"/>
  <c r="U678" i="71"/>
  <c r="T679" i="71"/>
  <c r="U679" i="71"/>
  <c r="T680" i="71"/>
  <c r="U680" i="71"/>
  <c r="T681" i="71"/>
  <c r="U681" i="71"/>
  <c r="T682" i="71"/>
  <c r="U682" i="71"/>
  <c r="T683" i="71"/>
  <c r="U683" i="71"/>
  <c r="T684" i="71"/>
  <c r="U684" i="71"/>
  <c r="T685" i="71"/>
  <c r="U685" i="71"/>
  <c r="T686" i="71"/>
  <c r="U686" i="71"/>
  <c r="T687" i="71"/>
  <c r="U687" i="71"/>
  <c r="T688" i="71"/>
  <c r="U688" i="71"/>
  <c r="T689" i="71"/>
  <c r="U689" i="71"/>
  <c r="T690" i="71"/>
  <c r="U690" i="71"/>
  <c r="T691" i="71"/>
  <c r="U691" i="71"/>
  <c r="T692" i="71"/>
  <c r="U692" i="71"/>
  <c r="T693" i="71"/>
  <c r="U693" i="71"/>
  <c r="T694" i="71"/>
  <c r="U694" i="71"/>
  <c r="T695" i="71"/>
  <c r="U695" i="71"/>
  <c r="T696" i="71"/>
  <c r="U696" i="71"/>
  <c r="T697" i="71"/>
  <c r="U697" i="71"/>
  <c r="T698" i="71"/>
  <c r="U698" i="71"/>
  <c r="T699" i="71"/>
  <c r="U699" i="71"/>
  <c r="T700" i="71"/>
  <c r="U700" i="71"/>
  <c r="T701" i="71"/>
  <c r="U701" i="71"/>
  <c r="T702" i="71"/>
  <c r="U702" i="71"/>
  <c r="T703" i="71"/>
  <c r="U703" i="71"/>
  <c r="T704" i="71"/>
  <c r="U704" i="71"/>
  <c r="T705" i="71"/>
  <c r="U705" i="71"/>
  <c r="T706" i="71"/>
  <c r="U706" i="71"/>
  <c r="T707" i="71"/>
  <c r="U707" i="71"/>
  <c r="T708" i="71"/>
  <c r="U708" i="71"/>
  <c r="T709" i="71"/>
  <c r="U709" i="71"/>
  <c r="T710" i="71"/>
  <c r="U710" i="71"/>
  <c r="T711" i="71"/>
  <c r="U711" i="71"/>
  <c r="T712" i="71"/>
  <c r="U712" i="71"/>
  <c r="T713" i="71"/>
  <c r="U713" i="71"/>
  <c r="T714" i="71"/>
  <c r="U714" i="71"/>
  <c r="T715" i="71"/>
  <c r="U715" i="71"/>
  <c r="T716" i="71"/>
  <c r="U716" i="71"/>
  <c r="T717" i="71"/>
  <c r="U717" i="71"/>
  <c r="T718" i="71"/>
  <c r="U718" i="71"/>
  <c r="T719" i="71"/>
  <c r="U719" i="71"/>
  <c r="T720" i="71"/>
  <c r="U720" i="71"/>
  <c r="T721" i="71"/>
  <c r="U721" i="71"/>
  <c r="T722" i="71"/>
  <c r="U722" i="71"/>
  <c r="T723" i="71"/>
  <c r="U723" i="71"/>
  <c r="T724" i="71"/>
  <c r="U724" i="71"/>
  <c r="T725" i="71"/>
  <c r="U725" i="71"/>
  <c r="T726" i="71"/>
  <c r="U726" i="71"/>
  <c r="T727" i="71"/>
  <c r="U727" i="71"/>
  <c r="T728" i="71"/>
  <c r="U728" i="71"/>
  <c r="T729" i="71"/>
  <c r="U729" i="71"/>
  <c r="T730" i="71"/>
  <c r="U730" i="71"/>
  <c r="T731" i="71"/>
  <c r="U731" i="71"/>
  <c r="T732" i="71"/>
  <c r="U732" i="71"/>
  <c r="T733" i="71"/>
  <c r="U733" i="71"/>
  <c r="T734" i="71"/>
  <c r="U734" i="71"/>
  <c r="T735" i="71"/>
  <c r="U735" i="71"/>
  <c r="T736" i="71"/>
  <c r="U736" i="71"/>
  <c r="T737" i="71"/>
  <c r="U737" i="71"/>
  <c r="T738" i="71"/>
  <c r="U738" i="71"/>
  <c r="T739" i="71"/>
  <c r="U739" i="71"/>
  <c r="T740" i="71"/>
  <c r="U740" i="71"/>
  <c r="T741" i="71"/>
  <c r="U741" i="71"/>
  <c r="T742" i="71"/>
  <c r="U742" i="71"/>
  <c r="T743" i="71"/>
  <c r="U743" i="71"/>
  <c r="T744" i="71"/>
  <c r="U744" i="71"/>
  <c r="T745" i="71"/>
  <c r="U745" i="71"/>
  <c r="T746" i="71"/>
  <c r="U746" i="71"/>
  <c r="T747" i="71"/>
  <c r="U747" i="71"/>
  <c r="T748" i="71"/>
  <c r="U748" i="71"/>
  <c r="T749" i="71"/>
  <c r="U749" i="71"/>
  <c r="T750" i="71"/>
  <c r="U750" i="71"/>
  <c r="T751" i="71"/>
  <c r="U751" i="71"/>
  <c r="T752" i="71"/>
  <c r="U752" i="71"/>
  <c r="T753" i="71"/>
  <c r="U753" i="71"/>
  <c r="T754" i="71"/>
  <c r="U754" i="71"/>
  <c r="T755" i="71"/>
  <c r="U755" i="71"/>
  <c r="T756" i="71"/>
  <c r="U756" i="71"/>
  <c r="T757" i="71"/>
  <c r="U757" i="71"/>
  <c r="T758" i="71"/>
  <c r="U758" i="71"/>
  <c r="T759" i="71"/>
  <c r="U759" i="71"/>
  <c r="T760" i="71"/>
  <c r="U760" i="71"/>
  <c r="T761" i="71"/>
  <c r="U761" i="71"/>
  <c r="T762" i="71"/>
  <c r="U762" i="71"/>
  <c r="T763" i="71"/>
  <c r="U763" i="71"/>
  <c r="T764" i="71"/>
  <c r="U764" i="71"/>
  <c r="T765" i="71"/>
  <c r="U765" i="71"/>
  <c r="T766" i="71"/>
  <c r="U766" i="71"/>
  <c r="T767" i="71"/>
  <c r="U767" i="71"/>
  <c r="T768" i="71"/>
  <c r="U768" i="71"/>
  <c r="T769" i="71"/>
  <c r="U769" i="71"/>
  <c r="T770" i="71"/>
  <c r="U770" i="71"/>
  <c r="T771" i="71"/>
  <c r="U771" i="71"/>
  <c r="T772" i="71"/>
  <c r="U772" i="71"/>
  <c r="T773" i="71"/>
  <c r="U773" i="71"/>
  <c r="T774" i="71"/>
  <c r="U774" i="71"/>
  <c r="T775" i="71"/>
  <c r="U775" i="71"/>
  <c r="T776" i="71"/>
  <c r="U776" i="71"/>
  <c r="T777" i="71"/>
  <c r="U777" i="71"/>
  <c r="T778" i="71"/>
  <c r="U778" i="71"/>
  <c r="T779" i="71"/>
  <c r="U779" i="71"/>
  <c r="T780" i="71"/>
  <c r="U780" i="71"/>
  <c r="T781" i="71"/>
  <c r="U781" i="71"/>
  <c r="T782" i="71"/>
  <c r="U782" i="71"/>
  <c r="T783" i="71"/>
  <c r="U783" i="71"/>
  <c r="T784" i="71"/>
  <c r="U784" i="71"/>
  <c r="T785" i="71"/>
  <c r="U785" i="71"/>
  <c r="T786" i="71"/>
  <c r="U786" i="71"/>
  <c r="T787" i="71"/>
  <c r="U787" i="71"/>
  <c r="T788" i="71"/>
  <c r="U788" i="71"/>
  <c r="T789" i="71"/>
  <c r="U789" i="71"/>
  <c r="T790" i="71"/>
  <c r="U790" i="71"/>
  <c r="T791" i="71"/>
  <c r="U791" i="71"/>
  <c r="T792" i="71"/>
  <c r="U792" i="71"/>
  <c r="T793" i="71"/>
  <c r="U793" i="71"/>
  <c r="T794" i="71"/>
  <c r="U794" i="71"/>
  <c r="T795" i="71"/>
  <c r="U795" i="71"/>
  <c r="T796" i="71"/>
  <c r="U796" i="71"/>
  <c r="T797" i="71"/>
  <c r="U797" i="71"/>
  <c r="T798" i="71"/>
  <c r="U798" i="71"/>
  <c r="T799" i="71"/>
  <c r="U799" i="71"/>
  <c r="T800" i="71"/>
  <c r="U800" i="71"/>
  <c r="T801" i="71"/>
  <c r="U801" i="71"/>
  <c r="T802" i="71"/>
  <c r="U802" i="71"/>
  <c r="T803" i="71"/>
  <c r="U803" i="71"/>
  <c r="T804" i="71"/>
  <c r="U804" i="71"/>
  <c r="T805" i="71"/>
  <c r="U805" i="71"/>
  <c r="T806" i="71"/>
  <c r="U806" i="71"/>
  <c r="T807" i="71"/>
  <c r="U807" i="71"/>
  <c r="T808" i="71"/>
  <c r="U808" i="71"/>
  <c r="T809" i="71"/>
  <c r="U809" i="71"/>
  <c r="T810" i="71"/>
  <c r="U810" i="71"/>
  <c r="T811" i="71"/>
  <c r="U811" i="71"/>
  <c r="T812" i="71"/>
  <c r="U812" i="71"/>
  <c r="T813" i="71"/>
  <c r="U813" i="71"/>
  <c r="T814" i="71"/>
  <c r="U814" i="71"/>
  <c r="T815" i="71"/>
  <c r="U815" i="71"/>
  <c r="T816" i="71"/>
  <c r="U816" i="71"/>
  <c r="T817" i="71"/>
  <c r="U817" i="71"/>
  <c r="T818" i="71"/>
  <c r="U818" i="71"/>
  <c r="T819" i="71"/>
  <c r="U819" i="71"/>
  <c r="T820" i="71"/>
  <c r="U820" i="71"/>
  <c r="T821" i="71"/>
  <c r="U821" i="71"/>
  <c r="T822" i="71"/>
  <c r="U822" i="71"/>
  <c r="T823" i="71"/>
  <c r="U823" i="71"/>
  <c r="T824" i="71"/>
  <c r="U824" i="71"/>
  <c r="T825" i="71"/>
  <c r="U825" i="71"/>
  <c r="T826" i="71"/>
  <c r="U826" i="71"/>
  <c r="T827" i="71"/>
  <c r="U827" i="71"/>
  <c r="T828" i="71"/>
  <c r="U828" i="71"/>
  <c r="T829" i="71"/>
  <c r="U829" i="71"/>
  <c r="T830" i="71"/>
  <c r="U830" i="71"/>
  <c r="T831" i="71"/>
  <c r="U831" i="71"/>
  <c r="T832" i="71"/>
  <c r="U832" i="71"/>
  <c r="T833" i="71"/>
  <c r="U833" i="71"/>
  <c r="T834" i="71"/>
  <c r="U834" i="71"/>
  <c r="T835" i="71"/>
  <c r="U835" i="71"/>
  <c r="T836" i="71"/>
  <c r="U836" i="71"/>
  <c r="T837" i="71"/>
  <c r="U837" i="71"/>
  <c r="T838" i="71"/>
  <c r="U838" i="71"/>
  <c r="T839" i="71"/>
  <c r="U839" i="71"/>
  <c r="T840" i="71"/>
  <c r="U840" i="71"/>
  <c r="T841" i="71"/>
  <c r="U841" i="71"/>
  <c r="T842" i="71"/>
  <c r="U842" i="71"/>
  <c r="T843" i="71"/>
  <c r="U843" i="71"/>
  <c r="T844" i="71"/>
  <c r="U844" i="71"/>
  <c r="T845" i="71"/>
  <c r="U845" i="71"/>
  <c r="T846" i="71"/>
  <c r="U846" i="71"/>
  <c r="T847" i="71"/>
  <c r="U847" i="71"/>
  <c r="T848" i="71"/>
  <c r="U848" i="71"/>
  <c r="T849" i="71"/>
  <c r="U849" i="71"/>
  <c r="T850" i="71"/>
  <c r="U850" i="71"/>
  <c r="T851" i="71"/>
  <c r="U851" i="71"/>
  <c r="T852" i="71"/>
  <c r="U852" i="71"/>
  <c r="T853" i="71"/>
  <c r="U853" i="71"/>
  <c r="T854" i="71"/>
  <c r="U854" i="71"/>
  <c r="T855" i="71"/>
  <c r="U855" i="71"/>
  <c r="T856" i="71"/>
  <c r="U856" i="71"/>
  <c r="T857" i="71"/>
  <c r="U857" i="71"/>
  <c r="T858" i="71"/>
  <c r="U858" i="71"/>
  <c r="T859" i="71"/>
  <c r="U859" i="71"/>
  <c r="T860" i="71"/>
  <c r="U860" i="71"/>
  <c r="T861" i="71"/>
  <c r="U861" i="71"/>
  <c r="T862" i="71"/>
  <c r="U862" i="71"/>
  <c r="T863" i="71"/>
  <c r="U863" i="71"/>
  <c r="T864" i="71"/>
  <c r="U864" i="71"/>
  <c r="T865" i="71"/>
  <c r="U865" i="71"/>
  <c r="T866" i="71"/>
  <c r="U866" i="71"/>
  <c r="T867" i="71"/>
  <c r="U867" i="71"/>
  <c r="T868" i="71"/>
  <c r="U868" i="71"/>
  <c r="T869" i="71"/>
  <c r="U869" i="71"/>
  <c r="T870" i="71"/>
  <c r="U870" i="71"/>
  <c r="T871" i="71"/>
  <c r="U871" i="71"/>
  <c r="T872" i="71"/>
  <c r="U872" i="71"/>
  <c r="T873" i="71"/>
  <c r="U873" i="71"/>
  <c r="T874" i="71"/>
  <c r="U874" i="71"/>
  <c r="T875" i="71"/>
  <c r="U875" i="71"/>
  <c r="T876" i="71"/>
  <c r="U876" i="71"/>
  <c r="T877" i="71"/>
  <c r="U877" i="71"/>
  <c r="T878" i="71"/>
  <c r="U878" i="71"/>
  <c r="T879" i="71"/>
  <c r="U879" i="71"/>
  <c r="T880" i="71"/>
  <c r="U880" i="71"/>
  <c r="T881" i="71"/>
  <c r="U881" i="71"/>
  <c r="T882" i="71"/>
  <c r="U882" i="71"/>
  <c r="T883" i="71"/>
  <c r="U883" i="71"/>
  <c r="T884" i="71"/>
  <c r="U884" i="71"/>
  <c r="T885" i="71"/>
  <c r="U885" i="71"/>
  <c r="T886" i="71"/>
  <c r="U886" i="71"/>
  <c r="T887" i="71"/>
  <c r="U887" i="71"/>
  <c r="T888" i="71"/>
  <c r="U888" i="71"/>
  <c r="T889" i="71"/>
  <c r="U889" i="71"/>
  <c r="T890" i="71"/>
  <c r="U890" i="71"/>
  <c r="T891" i="71"/>
  <c r="U891" i="71"/>
  <c r="T892" i="71"/>
  <c r="U892" i="71"/>
  <c r="T893" i="71"/>
  <c r="U893" i="71"/>
  <c r="T894" i="71"/>
  <c r="U894" i="71"/>
  <c r="T895" i="71"/>
  <c r="U895" i="71"/>
  <c r="T896" i="71"/>
  <c r="U896" i="71"/>
  <c r="T897" i="71"/>
  <c r="U897" i="71"/>
  <c r="T898" i="71"/>
  <c r="U898" i="71"/>
  <c r="T899" i="71"/>
  <c r="U899" i="71"/>
  <c r="T900" i="71"/>
  <c r="U900" i="71"/>
  <c r="T901" i="71"/>
  <c r="U901" i="71"/>
  <c r="T902" i="71"/>
  <c r="U902" i="71"/>
  <c r="T903" i="71"/>
  <c r="U903" i="71"/>
  <c r="T904" i="71"/>
  <c r="U904" i="71"/>
  <c r="T905" i="71"/>
  <c r="U905" i="71"/>
  <c r="T906" i="71"/>
  <c r="U906" i="71"/>
  <c r="T907" i="71"/>
  <c r="U907" i="71"/>
  <c r="T908" i="71"/>
  <c r="U908" i="71"/>
  <c r="T909" i="71"/>
  <c r="U909" i="71"/>
  <c r="T910" i="71"/>
  <c r="U910" i="71"/>
  <c r="T911" i="71"/>
  <c r="U911" i="71"/>
  <c r="T912" i="71"/>
  <c r="U912" i="71"/>
  <c r="T913" i="71"/>
  <c r="U913" i="71"/>
  <c r="T914" i="71"/>
  <c r="U914" i="71"/>
  <c r="T915" i="71"/>
  <c r="U915" i="71"/>
  <c r="T916" i="71"/>
  <c r="U916" i="71"/>
  <c r="T917" i="71"/>
  <c r="U917" i="71"/>
  <c r="T918" i="71"/>
  <c r="U918" i="71"/>
  <c r="T919" i="71"/>
  <c r="U919" i="71"/>
  <c r="T920" i="71"/>
  <c r="U920" i="71"/>
  <c r="T921" i="71"/>
  <c r="U921" i="71"/>
  <c r="T922" i="71"/>
  <c r="U922" i="71"/>
  <c r="T923" i="71"/>
  <c r="U923" i="71"/>
  <c r="T924" i="71"/>
  <c r="U924" i="71"/>
  <c r="T925" i="71"/>
  <c r="U925" i="71"/>
  <c r="T926" i="71"/>
  <c r="U926" i="71"/>
  <c r="T927" i="71"/>
  <c r="U927" i="71"/>
  <c r="J166" i="40"/>
  <c r="J170" i="40"/>
  <c r="N170" i="40"/>
  <c r="J173" i="40"/>
  <c r="J175" i="40"/>
  <c r="J177" i="40"/>
  <c r="X177" i="40"/>
  <c r="J179" i="40"/>
  <c r="J181" i="40"/>
  <c r="M164" i="40"/>
  <c r="M166" i="40"/>
  <c r="M168" i="40"/>
  <c r="M170" i="40"/>
  <c r="M172" i="40"/>
  <c r="M174" i="40"/>
  <c r="M176" i="40"/>
  <c r="M178" i="40"/>
  <c r="O178" i="40"/>
  <c r="M180" i="40"/>
  <c r="O180" i="40"/>
  <c r="M182" i="40"/>
  <c r="Q163" i="40"/>
  <c r="Q165" i="40"/>
  <c r="Q167" i="40"/>
  <c r="Q169" i="40"/>
  <c r="Q171" i="40"/>
  <c r="Q173" i="40"/>
  <c r="U173" i="40"/>
  <c r="Q175" i="40"/>
  <c r="Q177" i="40"/>
  <c r="Q179" i="40"/>
  <c r="Q181" i="40"/>
  <c r="T164" i="40"/>
  <c r="T166" i="40"/>
  <c r="T168" i="40"/>
  <c r="T170" i="40"/>
  <c r="T172" i="40"/>
  <c r="T174" i="40"/>
  <c r="T176" i="40"/>
  <c r="T178" i="40"/>
  <c r="T180" i="40"/>
  <c r="AA180" i="40"/>
  <c r="T182" i="40"/>
  <c r="V182" i="40"/>
  <c r="J164" i="40"/>
  <c r="J168" i="40"/>
  <c r="J172" i="40"/>
  <c r="J174" i="40"/>
  <c r="J176" i="40"/>
  <c r="N176" i="40"/>
  <c r="J178" i="40"/>
  <c r="J180" i="40"/>
  <c r="J182" i="40"/>
  <c r="M163" i="40"/>
  <c r="M165" i="40"/>
  <c r="M167" i="40"/>
  <c r="M169" i="40"/>
  <c r="M171" i="40"/>
  <c r="M173" i="40"/>
  <c r="M175" i="40"/>
  <c r="M177" i="40"/>
  <c r="AA177" i="40"/>
  <c r="M179" i="40"/>
  <c r="M181" i="40"/>
  <c r="O181" i="40"/>
  <c r="Q164" i="40"/>
  <c r="Q166" i="40"/>
  <c r="Q168" i="40"/>
  <c r="Q170" i="40"/>
  <c r="Q172" i="40"/>
  <c r="Q174" i="40"/>
  <c r="Q176" i="40"/>
  <c r="Q178" i="40"/>
  <c r="U178" i="40"/>
  <c r="Q180" i="40"/>
  <c r="Q182" i="40"/>
  <c r="T163" i="40"/>
  <c r="T165" i="40"/>
  <c r="T167" i="40"/>
  <c r="V167" i="40"/>
  <c r="T169" i="40"/>
  <c r="T171" i="40"/>
  <c r="T173" i="40"/>
  <c r="V173" i="40"/>
  <c r="T175" i="40"/>
  <c r="T177" i="40"/>
  <c r="T179" i="40"/>
  <c r="T181" i="40"/>
  <c r="C448" i="40"/>
  <c r="B292" i="40"/>
  <c r="S240" i="40"/>
  <c r="W242" i="40"/>
  <c r="E214" i="40"/>
  <c r="L188" i="40"/>
  <c r="B188" i="40"/>
  <c r="C168" i="40"/>
  <c r="C166" i="40"/>
  <c r="C164" i="40"/>
  <c r="F448" i="40"/>
  <c r="E292" i="40"/>
  <c r="H286" i="40"/>
  <c r="H282" i="40"/>
  <c r="H280" i="40"/>
  <c r="H278" i="40"/>
  <c r="H276" i="40"/>
  <c r="H274" i="40"/>
  <c r="H272" i="40"/>
  <c r="H270" i="40"/>
  <c r="E188" i="40"/>
  <c r="J163" i="40"/>
  <c r="Q557" i="40"/>
  <c r="M567" i="40"/>
  <c r="P487" i="40"/>
  <c r="P462" i="40"/>
  <c r="Q399" i="40"/>
  <c r="Q397" i="40"/>
  <c r="J387" i="40"/>
  <c r="N242" i="40"/>
  <c r="X242" i="40"/>
  <c r="S530" i="40"/>
  <c r="P528" i="40"/>
  <c r="M512" i="40"/>
  <c r="L515" i="40"/>
  <c r="I490" i="40"/>
  <c r="T466" i="40"/>
  <c r="I453" i="40"/>
  <c r="S426" i="40"/>
  <c r="S411" i="40"/>
  <c r="S407" i="40"/>
  <c r="Q381" i="40"/>
  <c r="P376" i="40"/>
  <c r="F370" i="40"/>
  <c r="C240" i="40"/>
  <c r="G242" i="40"/>
  <c r="G372" i="40"/>
  <c r="H320" i="40"/>
  <c r="G320" i="40"/>
  <c r="H268" i="40"/>
  <c r="G268" i="40"/>
  <c r="J260" i="40"/>
  <c r="X260" i="40"/>
  <c r="J258" i="40"/>
  <c r="J256" i="40"/>
  <c r="X256" i="40"/>
  <c r="J254" i="40"/>
  <c r="J252" i="40"/>
  <c r="X252" i="40"/>
  <c r="J250" i="40"/>
  <c r="J248" i="40"/>
  <c r="J246" i="40"/>
  <c r="J244" i="40"/>
  <c r="I260" i="40"/>
  <c r="I258" i="40"/>
  <c r="I254" i="40"/>
  <c r="I250" i="40"/>
  <c r="I246" i="40"/>
  <c r="W246" i="40"/>
  <c r="I241" i="40"/>
  <c r="W241" i="40"/>
  <c r="I243" i="40"/>
  <c r="N243" i="40"/>
  <c r="I245" i="40"/>
  <c r="I247" i="40"/>
  <c r="I249" i="40"/>
  <c r="W249" i="40"/>
  <c r="I251" i="40"/>
  <c r="I253" i="40"/>
  <c r="W253" i="40"/>
  <c r="I255" i="40"/>
  <c r="N255" i="40"/>
  <c r="I257" i="40"/>
  <c r="W257" i="40"/>
  <c r="W190" i="40"/>
  <c r="N163" i="40"/>
  <c r="N164" i="40"/>
  <c r="W164" i="40"/>
  <c r="I162" i="40"/>
  <c r="G163" i="40"/>
  <c r="F240" i="40"/>
  <c r="S214" i="40"/>
  <c r="P221" i="40"/>
  <c r="W221" i="40"/>
  <c r="P219" i="40"/>
  <c r="P217" i="40"/>
  <c r="P215" i="40"/>
  <c r="W215" i="40"/>
  <c r="L233" i="40"/>
  <c r="L231" i="40"/>
  <c r="Z231" i="40"/>
  <c r="L229" i="40"/>
  <c r="L227" i="40"/>
  <c r="L225" i="40"/>
  <c r="Z225" i="40"/>
  <c r="L223" i="40"/>
  <c r="L221" i="40"/>
  <c r="L219" i="40"/>
  <c r="L217" i="40"/>
  <c r="L215" i="40"/>
  <c r="I234" i="40"/>
  <c r="W234" i="40"/>
  <c r="I232" i="40"/>
  <c r="I230" i="40"/>
  <c r="W230" i="40"/>
  <c r="I228" i="40"/>
  <c r="I226" i="40"/>
  <c r="I224" i="40"/>
  <c r="I222" i="40"/>
  <c r="W222" i="40"/>
  <c r="I220" i="40"/>
  <c r="I218" i="40"/>
  <c r="I208" i="40"/>
  <c r="I206" i="40"/>
  <c r="W206" i="40"/>
  <c r="I204" i="40"/>
  <c r="I202" i="40"/>
  <c r="I200" i="40"/>
  <c r="I198" i="40"/>
  <c r="I196" i="40"/>
  <c r="I194" i="40"/>
  <c r="I192" i="40"/>
  <c r="J171" i="40"/>
  <c r="J169" i="40"/>
  <c r="N169" i="40"/>
  <c r="J167" i="40"/>
  <c r="J165" i="40"/>
  <c r="G168" i="40"/>
  <c r="V175" i="40"/>
  <c r="V171" i="40"/>
  <c r="U180" i="40"/>
  <c r="U176" i="40"/>
  <c r="U172" i="40"/>
  <c r="U168" i="40"/>
  <c r="U164" i="40"/>
  <c r="O175" i="40"/>
  <c r="AA171" i="40"/>
  <c r="AA167" i="40"/>
  <c r="O167" i="40"/>
  <c r="X180" i="40"/>
  <c r="X176" i="40"/>
  <c r="N172" i="40"/>
  <c r="V172" i="40"/>
  <c r="V168" i="40"/>
  <c r="V164" i="40"/>
  <c r="U179" i="40"/>
  <c r="U171" i="40"/>
  <c r="U167" i="40"/>
  <c r="U163" i="40"/>
  <c r="AA176" i="40"/>
  <c r="O176" i="40"/>
  <c r="O172" i="40"/>
  <c r="AA168" i="40"/>
  <c r="O168" i="40"/>
  <c r="AA164" i="40"/>
  <c r="O164" i="40"/>
  <c r="X179" i="40"/>
  <c r="N179" i="40"/>
  <c r="X170" i="40"/>
  <c r="X166" i="40"/>
  <c r="G166" i="40"/>
  <c r="V181" i="40"/>
  <c r="V177" i="40"/>
  <c r="V169" i="40"/>
  <c r="V165" i="40"/>
  <c r="U182" i="40"/>
  <c r="U174" i="40"/>
  <c r="U170" i="40"/>
  <c r="U166" i="40"/>
  <c r="AA181" i="40"/>
  <c r="O177" i="40"/>
  <c r="AA173" i="40"/>
  <c r="O169" i="40"/>
  <c r="AA169" i="40"/>
  <c r="O165" i="40"/>
  <c r="N178" i="40"/>
  <c r="X178" i="40"/>
  <c r="N174" i="40"/>
  <c r="X174" i="40"/>
  <c r="V178" i="40"/>
  <c r="V174" i="40"/>
  <c r="V170" i="40"/>
  <c r="U181" i="40"/>
  <c r="U177" i="40"/>
  <c r="U169" i="40"/>
  <c r="U165" i="40"/>
  <c r="AA182" i="40"/>
  <c r="O182" i="40"/>
  <c r="AA174" i="40"/>
  <c r="O170" i="40"/>
  <c r="AA166" i="40"/>
  <c r="O166" i="40"/>
  <c r="N177" i="40"/>
  <c r="N173" i="40"/>
  <c r="N166" i="40"/>
  <c r="W232" i="40"/>
  <c r="Z219" i="40"/>
  <c r="Z227" i="40"/>
  <c r="W255" i="40"/>
  <c r="X250" i="40"/>
  <c r="W226" i="40"/>
  <c r="Z233" i="40"/>
  <c r="N253" i="40"/>
  <c r="C216" i="40"/>
  <c r="C218" i="40"/>
  <c r="C220" i="40"/>
  <c r="C222" i="40"/>
  <c r="C224" i="40"/>
  <c r="C226" i="40"/>
  <c r="C228" i="40"/>
  <c r="C230" i="40"/>
  <c r="C232" i="40"/>
  <c r="C234" i="40"/>
  <c r="G234" i="40"/>
  <c r="F216" i="40"/>
  <c r="F218" i="40"/>
  <c r="F220" i="40"/>
  <c r="H220" i="40"/>
  <c r="F222" i="40"/>
  <c r="F224" i="40"/>
  <c r="F226" i="40"/>
  <c r="F228" i="40"/>
  <c r="F230" i="40"/>
  <c r="F232" i="40"/>
  <c r="F234" i="40"/>
  <c r="C215" i="40"/>
  <c r="C217" i="40"/>
  <c r="C219" i="40"/>
  <c r="C221" i="40"/>
  <c r="C223" i="40"/>
  <c r="C225" i="40"/>
  <c r="G225" i="40"/>
  <c r="C227" i="40"/>
  <c r="C229" i="40"/>
  <c r="C231" i="40"/>
  <c r="C233" i="40"/>
  <c r="F215" i="40"/>
  <c r="F217" i="40"/>
  <c r="H217" i="40"/>
  <c r="F219" i="40"/>
  <c r="F221" i="40"/>
  <c r="F223" i="40"/>
  <c r="F225" i="40"/>
  <c r="F227" i="40"/>
  <c r="F229" i="40"/>
  <c r="H229" i="40"/>
  <c r="F231" i="40"/>
  <c r="F233" i="40"/>
  <c r="C137" i="40"/>
  <c r="G137" i="40"/>
  <c r="C139" i="40"/>
  <c r="C141" i="40"/>
  <c r="G141" i="40"/>
  <c r="C143" i="40"/>
  <c r="G143" i="40"/>
  <c r="C145" i="40"/>
  <c r="G145" i="40"/>
  <c r="C147" i="40"/>
  <c r="G147" i="40"/>
  <c r="C149" i="40"/>
  <c r="C151" i="40"/>
  <c r="G151" i="40"/>
  <c r="C153" i="40"/>
  <c r="C155" i="40"/>
  <c r="G155" i="40"/>
  <c r="F137" i="40"/>
  <c r="F139" i="40"/>
  <c r="F141" i="40"/>
  <c r="H141" i="40"/>
  <c r="F143" i="40"/>
  <c r="F145" i="40"/>
  <c r="H145" i="40"/>
  <c r="F147" i="40"/>
  <c r="H147" i="40"/>
  <c r="F149" i="40"/>
  <c r="H149" i="40"/>
  <c r="F151" i="40"/>
  <c r="F153" i="40"/>
  <c r="F155" i="40"/>
  <c r="H155" i="40"/>
  <c r="C138" i="40"/>
  <c r="G138" i="40"/>
  <c r="C140" i="40"/>
  <c r="C142" i="40"/>
  <c r="G142" i="40"/>
  <c r="C144" i="40"/>
  <c r="C146" i="40"/>
  <c r="C148" i="40"/>
  <c r="C150" i="40"/>
  <c r="G150" i="40"/>
  <c r="C152" i="40"/>
  <c r="C154" i="40"/>
  <c r="G154" i="40"/>
  <c r="F138" i="40"/>
  <c r="F140" i="40"/>
  <c r="F142" i="40"/>
  <c r="F144" i="40"/>
  <c r="F146" i="40"/>
  <c r="F148" i="40"/>
  <c r="F150" i="40"/>
  <c r="F152" i="40"/>
  <c r="F154" i="40"/>
  <c r="H154" i="40"/>
  <c r="C113" i="40"/>
  <c r="G113" i="40" s="1"/>
  <c r="C117" i="40"/>
  <c r="G117" i="40" s="1"/>
  <c r="C121" i="40"/>
  <c r="G121" i="40" s="1"/>
  <c r="C125" i="40"/>
  <c r="G125" i="40" s="1"/>
  <c r="C129" i="40"/>
  <c r="G129" i="40" s="1"/>
  <c r="F113" i="40"/>
  <c r="H113" i="40" s="1"/>
  <c r="F117" i="40"/>
  <c r="H117" i="40" s="1"/>
  <c r="F121" i="40"/>
  <c r="H121" i="40" s="1"/>
  <c r="F125" i="40"/>
  <c r="H125" i="40" s="1"/>
  <c r="F129" i="40"/>
  <c r="H129" i="40" s="1"/>
  <c r="C114" i="40"/>
  <c r="G114" i="40" s="1"/>
  <c r="C118" i="40"/>
  <c r="G118" i="40" s="1"/>
  <c r="C122" i="40"/>
  <c r="G122" i="40" s="1"/>
  <c r="C126" i="40"/>
  <c r="G130" i="40"/>
  <c r="F114" i="40"/>
  <c r="H114" i="40" s="1"/>
  <c r="F118" i="40"/>
  <c r="H118" i="40" s="1"/>
  <c r="F122" i="40"/>
  <c r="H122" i="40" s="1"/>
  <c r="F126" i="40"/>
  <c r="H126" i="40" s="1"/>
  <c r="H130" i="40"/>
  <c r="C190" i="40"/>
  <c r="G190" i="40"/>
  <c r="C192" i="40"/>
  <c r="G192" i="40"/>
  <c r="C194" i="40"/>
  <c r="C196" i="40"/>
  <c r="C198" i="40"/>
  <c r="C200" i="40"/>
  <c r="G200" i="40"/>
  <c r="C202" i="40"/>
  <c r="G202" i="40"/>
  <c r="C204" i="40"/>
  <c r="C206" i="40"/>
  <c r="C208" i="40"/>
  <c r="F190" i="40"/>
  <c r="F192" i="40"/>
  <c r="F194" i="40"/>
  <c r="H194" i="40"/>
  <c r="F196" i="40"/>
  <c r="F198" i="40"/>
  <c r="F200" i="40"/>
  <c r="H200" i="40"/>
  <c r="F202" i="40"/>
  <c r="H202" i="40"/>
  <c r="F204" i="40"/>
  <c r="H204" i="40"/>
  <c r="F206" i="40"/>
  <c r="F208" i="40"/>
  <c r="H208" i="40"/>
  <c r="C189" i="40"/>
  <c r="C191" i="40"/>
  <c r="C193" i="40"/>
  <c r="C195" i="40"/>
  <c r="C197" i="40"/>
  <c r="C199" i="40"/>
  <c r="C201" i="40"/>
  <c r="C203" i="40"/>
  <c r="C205" i="40"/>
  <c r="C207" i="40"/>
  <c r="F189" i="40"/>
  <c r="F191" i="40"/>
  <c r="F193" i="40"/>
  <c r="H193" i="40"/>
  <c r="F195" i="40"/>
  <c r="F197" i="40"/>
  <c r="F199" i="40"/>
  <c r="F201" i="40"/>
  <c r="F203" i="40"/>
  <c r="F205" i="40"/>
  <c r="H205" i="40"/>
  <c r="F207" i="40"/>
  <c r="H203" i="40"/>
  <c r="H199" i="40"/>
  <c r="M190" i="40"/>
  <c r="M192" i="40"/>
  <c r="M194" i="40"/>
  <c r="M196" i="40"/>
  <c r="M198" i="40"/>
  <c r="M200" i="40"/>
  <c r="M202" i="40"/>
  <c r="M204" i="40"/>
  <c r="M206" i="40"/>
  <c r="M208" i="40"/>
  <c r="Q190" i="40"/>
  <c r="Q192" i="40"/>
  <c r="Q194" i="40"/>
  <c r="Q196" i="40"/>
  <c r="Q198" i="40"/>
  <c r="Q200" i="40"/>
  <c r="U200" i="40"/>
  <c r="Q202" i="40"/>
  <c r="U202" i="40"/>
  <c r="Q204" i="40"/>
  <c r="Q206" i="40"/>
  <c r="Q208" i="40"/>
  <c r="T190" i="40"/>
  <c r="T192" i="40"/>
  <c r="T194" i="40"/>
  <c r="T196" i="40"/>
  <c r="T198" i="40"/>
  <c r="T200" i="40"/>
  <c r="V200" i="40"/>
  <c r="T202" i="40"/>
  <c r="T204" i="40"/>
  <c r="T206" i="40"/>
  <c r="T208" i="40"/>
  <c r="J189" i="40"/>
  <c r="N189" i="40"/>
  <c r="J191" i="40"/>
  <c r="N191" i="40"/>
  <c r="J193" i="40"/>
  <c r="J195" i="40"/>
  <c r="N195" i="40"/>
  <c r="J197" i="40"/>
  <c r="J199" i="40"/>
  <c r="J201" i="40"/>
  <c r="N201" i="40"/>
  <c r="J203" i="40"/>
  <c r="J205" i="40"/>
  <c r="J207" i="40"/>
  <c r="M189" i="40"/>
  <c r="M191" i="40"/>
  <c r="M193" i="40"/>
  <c r="M195" i="40"/>
  <c r="M197" i="40"/>
  <c r="O197" i="40"/>
  <c r="M199" i="40"/>
  <c r="M201" i="40"/>
  <c r="M203" i="40"/>
  <c r="O203" i="40"/>
  <c r="M205" i="40"/>
  <c r="O205" i="40"/>
  <c r="M207" i="40"/>
  <c r="Q189" i="40"/>
  <c r="U189" i="40"/>
  <c r="Q191" i="40"/>
  <c r="Q193" i="40"/>
  <c r="Q195" i="40"/>
  <c r="Q197" i="40"/>
  <c r="Q199" i="40"/>
  <c r="Q201" i="40"/>
  <c r="U201" i="40"/>
  <c r="Q203" i="40"/>
  <c r="U203" i="40"/>
  <c r="Q205" i="40"/>
  <c r="Q207" i="40"/>
  <c r="T189" i="40"/>
  <c r="T191" i="40"/>
  <c r="T193" i="40"/>
  <c r="T195" i="40"/>
  <c r="V195" i="40"/>
  <c r="T197" i="40"/>
  <c r="T199" i="40"/>
  <c r="T201" i="40"/>
  <c r="T203" i="40"/>
  <c r="V203" i="40"/>
  <c r="T205" i="40"/>
  <c r="T207" i="40"/>
  <c r="J206" i="40"/>
  <c r="J202" i="40"/>
  <c r="J198" i="40"/>
  <c r="J194" i="40"/>
  <c r="J190" i="40"/>
  <c r="N190" i="40"/>
  <c r="J208" i="40"/>
  <c r="N208" i="40"/>
  <c r="J204" i="40"/>
  <c r="J200" i="40"/>
  <c r="J196" i="40"/>
  <c r="J192" i="40"/>
  <c r="H198" i="40"/>
  <c r="G206" i="40"/>
  <c r="H233" i="40"/>
  <c r="H225" i="40"/>
  <c r="G221" i="40"/>
  <c r="J216" i="40"/>
  <c r="J218" i="40"/>
  <c r="N218" i="40"/>
  <c r="J220" i="40"/>
  <c r="J222" i="40"/>
  <c r="J224" i="40"/>
  <c r="J226" i="40"/>
  <c r="J228" i="40"/>
  <c r="J230" i="40"/>
  <c r="J232" i="40"/>
  <c r="J234" i="40"/>
  <c r="N234" i="40"/>
  <c r="M216" i="40"/>
  <c r="M218" i="40"/>
  <c r="M220" i="40"/>
  <c r="M222" i="40"/>
  <c r="M224" i="40"/>
  <c r="M226" i="40"/>
  <c r="O226" i="40"/>
  <c r="M228" i="40"/>
  <c r="M230" i="40"/>
  <c r="M232" i="40"/>
  <c r="M234" i="40"/>
  <c r="O234" i="40"/>
  <c r="Q216" i="40"/>
  <c r="U216" i="40"/>
  <c r="Q218" i="40"/>
  <c r="Q220" i="40"/>
  <c r="Q222" i="40"/>
  <c r="U222" i="40"/>
  <c r="Q224" i="40"/>
  <c r="U224" i="40"/>
  <c r="Q226" i="40"/>
  <c r="Q228" i="40"/>
  <c r="Q230" i="40"/>
  <c r="Q232" i="40"/>
  <c r="Q234" i="40"/>
  <c r="T216" i="40"/>
  <c r="T218" i="40"/>
  <c r="T220" i="40"/>
  <c r="V220" i="40"/>
  <c r="T222" i="40"/>
  <c r="V222" i="40"/>
  <c r="T224" i="40"/>
  <c r="T226" i="40"/>
  <c r="T228" i="40"/>
  <c r="V228" i="40"/>
  <c r="T230" i="40"/>
  <c r="T232" i="40"/>
  <c r="T234" i="40"/>
  <c r="V234" i="40"/>
  <c r="J215" i="40"/>
  <c r="J217" i="40"/>
  <c r="J219" i="40"/>
  <c r="J221" i="40"/>
  <c r="J223" i="40"/>
  <c r="J225" i="40"/>
  <c r="J227" i="40"/>
  <c r="N227" i="40"/>
  <c r="J229" i="40"/>
  <c r="N229" i="40"/>
  <c r="J231" i="40"/>
  <c r="J233" i="40"/>
  <c r="M215" i="40"/>
  <c r="M217" i="40"/>
  <c r="M219" i="40"/>
  <c r="M221" i="40"/>
  <c r="O221" i="40"/>
  <c r="M223" i="40"/>
  <c r="O223" i="40"/>
  <c r="M225" i="40"/>
  <c r="M227" i="40"/>
  <c r="M229" i="40"/>
  <c r="M231" i="40"/>
  <c r="M233" i="40"/>
  <c r="Q215" i="40"/>
  <c r="U215" i="40"/>
  <c r="Q217" i="40"/>
  <c r="Q219" i="40"/>
  <c r="U219" i="40"/>
  <c r="Q221" i="40"/>
  <c r="Q223" i="40"/>
  <c r="U223" i="40"/>
  <c r="Q225" i="40"/>
  <c r="U225" i="40"/>
  <c r="Q227" i="40"/>
  <c r="Q229" i="40"/>
  <c r="Q231" i="40"/>
  <c r="Q233" i="40"/>
  <c r="T217" i="40"/>
  <c r="T221" i="40"/>
  <c r="V221" i="40"/>
  <c r="T225" i="40"/>
  <c r="V225" i="40"/>
  <c r="T229" i="40"/>
  <c r="V229" i="40"/>
  <c r="T233" i="40"/>
  <c r="T215" i="40"/>
  <c r="T219" i="40"/>
  <c r="T223" i="40"/>
  <c r="V223" i="40"/>
  <c r="T227" i="40"/>
  <c r="T231" i="40"/>
  <c r="V231" i="40"/>
  <c r="H232" i="40"/>
  <c r="H228" i="40"/>
  <c r="H216" i="40"/>
  <c r="G232" i="40"/>
  <c r="G224" i="40"/>
  <c r="G220" i="40"/>
  <c r="X216" i="40"/>
  <c r="G216" i="40"/>
  <c r="H201" i="40"/>
  <c r="H197" i="40"/>
  <c r="H189" i="40"/>
  <c r="G197" i="40"/>
  <c r="G193" i="40"/>
  <c r="G189" i="40"/>
  <c r="G204" i="40"/>
  <c r="G196" i="40"/>
  <c r="H156" i="40"/>
  <c r="G156" i="40"/>
  <c r="G144" i="40"/>
  <c r="H137" i="40"/>
  <c r="G153" i="40"/>
  <c r="H227" i="40"/>
  <c r="H223" i="40"/>
  <c r="H219" i="40"/>
  <c r="G227" i="40"/>
  <c r="G223" i="40"/>
  <c r="G215" i="40"/>
  <c r="X215" i="40"/>
  <c r="H230" i="40"/>
  <c r="H226" i="40"/>
  <c r="H218" i="40"/>
  <c r="G230" i="40"/>
  <c r="O228" i="40"/>
  <c r="O224" i="40"/>
  <c r="V205" i="40"/>
  <c r="V197" i="40"/>
  <c r="V189" i="40"/>
  <c r="O193" i="40"/>
  <c r="V206" i="40"/>
  <c r="U198" i="40"/>
  <c r="U194" i="40"/>
  <c r="O202" i="40"/>
  <c r="O198" i="40"/>
  <c r="N226" i="40"/>
  <c r="N192" i="40"/>
  <c r="U207" i="40"/>
  <c r="U199" i="40"/>
  <c r="U191" i="40"/>
  <c r="V196" i="40"/>
  <c r="U208" i="40"/>
  <c r="O196" i="40"/>
  <c r="O192" i="40"/>
  <c r="T240" i="40"/>
  <c r="V240" i="40"/>
  <c r="E240" i="40"/>
  <c r="H240" i="40"/>
  <c r="L162" i="40"/>
  <c r="M240" i="40"/>
  <c r="P162" i="40"/>
  <c r="AA259" i="40"/>
  <c r="V7" i="66"/>
  <c r="P130" i="40"/>
  <c r="S130" i="40"/>
  <c r="L130" i="40"/>
  <c r="I130" i="40"/>
  <c r="T279" i="40"/>
  <c r="Q283" i="40"/>
  <c r="T271" i="40"/>
  <c r="T494" i="40"/>
  <c r="P512" i="40"/>
  <c r="S564" i="40"/>
  <c r="V218" i="40"/>
  <c r="M520" i="40"/>
  <c r="L338" i="40"/>
  <c r="T323" i="40"/>
  <c r="Q494" i="40"/>
  <c r="M492" i="40"/>
  <c r="J492" i="40"/>
  <c r="T488" i="40"/>
  <c r="Q482" i="40"/>
  <c r="J488" i="40"/>
  <c r="T491" i="40"/>
  <c r="T475" i="40"/>
  <c r="Q483" i="40"/>
  <c r="M491" i="40"/>
  <c r="M475" i="40"/>
  <c r="J483" i="40"/>
  <c r="T486" i="40"/>
  <c r="Q478" i="40"/>
  <c r="X478" i="40"/>
  <c r="M494" i="40"/>
  <c r="J484" i="40"/>
  <c r="Q484" i="40"/>
  <c r="M488" i="40"/>
  <c r="T483" i="40"/>
  <c r="Q487" i="40"/>
  <c r="U487" i="40"/>
  <c r="M489" i="40"/>
  <c r="J493" i="40"/>
  <c r="J476" i="40"/>
  <c r="T492" i="40"/>
  <c r="Q493" i="40"/>
  <c r="M493" i="40"/>
  <c r="J489" i="40"/>
  <c r="T490" i="40"/>
  <c r="Q492" i="40"/>
  <c r="T493" i="40"/>
  <c r="Q491" i="40"/>
  <c r="M487" i="40"/>
  <c r="J487" i="40"/>
  <c r="T480" i="40"/>
  <c r="Q486" i="40"/>
  <c r="M486" i="40"/>
  <c r="J494" i="40"/>
  <c r="T484" i="40"/>
  <c r="M490" i="40"/>
  <c r="Q479" i="40"/>
  <c r="U479" i="40"/>
  <c r="J477" i="40"/>
  <c r="T478" i="40"/>
  <c r="M480" i="40"/>
  <c r="T489" i="40"/>
  <c r="Q477" i="40"/>
  <c r="M485" i="40"/>
  <c r="AA485" i="40"/>
  <c r="M476" i="40"/>
  <c r="T487" i="40"/>
  <c r="J482" i="40"/>
  <c r="T485" i="40"/>
  <c r="Q489" i="40"/>
  <c r="Q476" i="40"/>
  <c r="J478" i="40"/>
  <c r="T479" i="40"/>
  <c r="AA479" i="40"/>
  <c r="Q481" i="40"/>
  <c r="M481" i="40"/>
  <c r="J485" i="40"/>
  <c r="M478" i="40"/>
  <c r="M477" i="40"/>
  <c r="J480" i="40"/>
  <c r="Q485" i="40"/>
  <c r="J491" i="40"/>
  <c r="J479" i="40"/>
  <c r="Q475" i="40"/>
  <c r="J481" i="40"/>
  <c r="J562" i="40"/>
  <c r="V227" i="40"/>
  <c r="V216" i="40"/>
  <c r="J462" i="40"/>
  <c r="S513" i="40"/>
  <c r="Q488" i="40"/>
  <c r="O195" i="40"/>
  <c r="U233" i="40"/>
  <c r="N225" i="40"/>
  <c r="V230" i="40"/>
  <c r="J404" i="40"/>
  <c r="S517" i="40"/>
  <c r="M442" i="40"/>
  <c r="AA567" i="40"/>
  <c r="T307" i="40"/>
  <c r="M303" i="40"/>
  <c r="T304" i="40"/>
  <c r="Q311" i="40"/>
  <c r="T299" i="40"/>
  <c r="M296" i="40"/>
  <c r="M304" i="40"/>
  <c r="J311" i="40"/>
  <c r="M301" i="40"/>
  <c r="M298" i="40"/>
  <c r="M306" i="40"/>
  <c r="T312" i="40"/>
  <c r="M295" i="40"/>
  <c r="S466" i="40"/>
  <c r="S458" i="40"/>
  <c r="P458" i="40"/>
  <c r="L456" i="40"/>
  <c r="I454" i="40"/>
  <c r="S465" i="40"/>
  <c r="S449" i="40"/>
  <c r="P457" i="40"/>
  <c r="L465" i="40"/>
  <c r="L449" i="40"/>
  <c r="I455" i="40"/>
  <c r="S456" i="40"/>
  <c r="P456" i="40"/>
  <c r="L452" i="40"/>
  <c r="P460" i="40"/>
  <c r="L468" i="40"/>
  <c r="I460" i="40"/>
  <c r="S451" i="40"/>
  <c r="P453" i="40"/>
  <c r="L457" i="40"/>
  <c r="I459" i="40"/>
  <c r="L462" i="40"/>
  <c r="L458" i="40"/>
  <c r="I466" i="40"/>
  <c r="S457" i="40"/>
  <c r="P455" i="40"/>
  <c r="L453" i="40"/>
  <c r="S468" i="40"/>
  <c r="L450" i="40"/>
  <c r="I464" i="40"/>
  <c r="S455" i="40"/>
  <c r="P451" i="40"/>
  <c r="S462" i="40"/>
  <c r="P466" i="40"/>
  <c r="I456" i="40"/>
  <c r="P463" i="40"/>
  <c r="L451" i="40"/>
  <c r="I465" i="40"/>
  <c r="P464" i="40"/>
  <c r="P461" i="40"/>
  <c r="I463" i="40"/>
  <c r="S454" i="40"/>
  <c r="L464" i="40"/>
  <c r="S461" i="40"/>
  <c r="P465" i="40"/>
  <c r="L467" i="40"/>
  <c r="S452" i="40"/>
  <c r="S459" i="40"/>
  <c r="P459" i="40"/>
  <c r="L463" i="40"/>
  <c r="S450" i="40"/>
  <c r="S453" i="40"/>
  <c r="P449" i="40"/>
  <c r="L461" i="40"/>
  <c r="I467" i="40"/>
  <c r="P454" i="40"/>
  <c r="I450" i="40"/>
  <c r="L455" i="40"/>
  <c r="I457" i="40"/>
  <c r="L466" i="40"/>
  <c r="Z466" i="40"/>
  <c r="S467" i="40"/>
  <c r="I451" i="40"/>
  <c r="S464" i="40"/>
  <c r="I462" i="40"/>
  <c r="W462" i="40"/>
  <c r="S463" i="40"/>
  <c r="L459" i="40"/>
  <c r="L554" i="40"/>
  <c r="P570" i="40"/>
  <c r="S565" i="40"/>
  <c r="P565" i="40"/>
  <c r="S566" i="40"/>
  <c r="P554" i="40"/>
  <c r="W554" i="40"/>
  <c r="S563" i="40"/>
  <c r="P563" i="40"/>
  <c r="L561" i="40"/>
  <c r="I555" i="40"/>
  <c r="S562" i="40"/>
  <c r="S561" i="40"/>
  <c r="P559" i="40"/>
  <c r="U559" i="40"/>
  <c r="L557" i="40"/>
  <c r="I572" i="40"/>
  <c r="S557" i="40"/>
  <c r="P553" i="40"/>
  <c r="I569" i="40"/>
  <c r="S556" i="40"/>
  <c r="I564" i="40"/>
  <c r="P571" i="40"/>
  <c r="L571" i="40"/>
  <c r="L562" i="40"/>
  <c r="S567" i="40"/>
  <c r="I558" i="40"/>
  <c r="S559" i="40"/>
  <c r="I571" i="40"/>
  <c r="I554" i="40"/>
  <c r="S555" i="40"/>
  <c r="I567" i="40"/>
  <c r="L565" i="40"/>
  <c r="I563" i="40"/>
  <c r="L572" i="40"/>
  <c r="L555" i="40"/>
  <c r="P567" i="40"/>
  <c r="I565" i="40"/>
  <c r="P569" i="40"/>
  <c r="I557" i="40"/>
  <c r="T410" i="40"/>
  <c r="Q407" i="40"/>
  <c r="T390" i="40"/>
  <c r="T382" i="40"/>
  <c r="Q390" i="40"/>
  <c r="M376" i="40"/>
  <c r="J380" i="40"/>
  <c r="J385" i="40"/>
  <c r="T387" i="40"/>
  <c r="T371" i="40"/>
  <c r="Q387" i="40"/>
  <c r="Q371" i="40"/>
  <c r="M385" i="40"/>
  <c r="J378" i="40"/>
  <c r="X378" i="40"/>
  <c r="T386" i="40"/>
  <c r="M372" i="40"/>
  <c r="J379" i="40"/>
  <c r="T381" i="40"/>
  <c r="Q377" i="40"/>
  <c r="M389" i="40"/>
  <c r="M371" i="40"/>
  <c r="J374" i="40"/>
  <c r="N374" i="40"/>
  <c r="T376" i="40"/>
  <c r="Q380" i="40"/>
  <c r="M384" i="40"/>
  <c r="J376" i="40"/>
  <c r="J377" i="40"/>
  <c r="T374" i="40"/>
  <c r="Q378" i="40"/>
  <c r="M382" i="40"/>
  <c r="J381" i="40"/>
  <c r="T389" i="40"/>
  <c r="AA389" i="40"/>
  <c r="Q379" i="40"/>
  <c r="M387" i="40"/>
  <c r="Q374" i="40"/>
  <c r="M374" i="40"/>
  <c r="J383" i="40"/>
  <c r="J389" i="40"/>
  <c r="T383" i="40"/>
  <c r="M375" i="40"/>
  <c r="O375" i="40"/>
  <c r="Q388" i="40"/>
  <c r="T379" i="40"/>
  <c r="Q389" i="40"/>
  <c r="M373" i="40"/>
  <c r="O373" i="40"/>
  <c r="T388" i="40"/>
  <c r="M386" i="40"/>
  <c r="T375" i="40"/>
  <c r="Q375" i="40"/>
  <c r="M377" i="40"/>
  <c r="T384" i="40"/>
  <c r="J388" i="40"/>
  <c r="J371" i="40"/>
  <c r="T373" i="40"/>
  <c r="Q373" i="40"/>
  <c r="T380" i="40"/>
  <c r="J384" i="40"/>
  <c r="J373" i="40"/>
  <c r="Q382" i="40"/>
  <c r="J390" i="40"/>
  <c r="M388" i="40"/>
  <c r="T385" i="40"/>
  <c r="M381" i="40"/>
  <c r="O381" i="40"/>
  <c r="T377" i="40"/>
  <c r="M379" i="40"/>
  <c r="Q383" i="40"/>
  <c r="Q385" i="40"/>
  <c r="J386" i="40"/>
  <c r="J382" i="40"/>
  <c r="X382" i="40"/>
  <c r="S404" i="40"/>
  <c r="S414" i="40"/>
  <c r="P412" i="40"/>
  <c r="U412" i="40"/>
  <c r="L410" i="40"/>
  <c r="I408" i="40"/>
  <c r="S405" i="40"/>
  <c r="P413" i="40"/>
  <c r="P397" i="40"/>
  <c r="L405" i="40"/>
  <c r="I411" i="40"/>
  <c r="W411" i="40"/>
  <c r="S416" i="40"/>
  <c r="V416" i="40"/>
  <c r="P406" i="40"/>
  <c r="L400" i="40"/>
  <c r="S399" i="40"/>
  <c r="P403" i="40"/>
  <c r="L407" i="40"/>
  <c r="Z407" i="40"/>
  <c r="I407" i="40"/>
  <c r="S400" i="40"/>
  <c r="P414" i="40"/>
  <c r="L398" i="40"/>
  <c r="I410" i="40"/>
  <c r="S398" i="40"/>
  <c r="P410" i="40"/>
  <c r="I406" i="40"/>
  <c r="S403" i="40"/>
  <c r="P401" i="40"/>
  <c r="L399" i="40"/>
  <c r="Z399" i="40"/>
  <c r="P404" i="40"/>
  <c r="I404" i="40"/>
  <c r="S412" i="40"/>
  <c r="P398" i="40"/>
  <c r="L414" i="40"/>
  <c r="I398" i="40"/>
  <c r="P402" i="40"/>
  <c r="U402" i="40"/>
  <c r="S415" i="40"/>
  <c r="P409" i="40"/>
  <c r="L401" i="40"/>
  <c r="I415" i="40"/>
  <c r="S410" i="40"/>
  <c r="S413" i="40"/>
  <c r="P407" i="40"/>
  <c r="L397" i="40"/>
  <c r="I413" i="40"/>
  <c r="W413" i="40"/>
  <c r="P399" i="40"/>
  <c r="L411" i="40"/>
  <c r="S406" i="40"/>
  <c r="L416" i="40"/>
  <c r="L409" i="40"/>
  <c r="I409" i="40"/>
  <c r="S402" i="40"/>
  <c r="L406" i="40"/>
  <c r="L403" i="40"/>
  <c r="I405" i="40"/>
  <c r="L402" i="40"/>
  <c r="S409" i="40"/>
  <c r="I401" i="40"/>
  <c r="S401" i="40"/>
  <c r="L415" i="40"/>
  <c r="L404" i="40"/>
  <c r="S397" i="40"/>
  <c r="L413" i="40"/>
  <c r="I402" i="40"/>
  <c r="P411" i="40"/>
  <c r="I412" i="40"/>
  <c r="P415" i="40"/>
  <c r="T463" i="40"/>
  <c r="J458" i="40"/>
  <c r="J451" i="40"/>
  <c r="T464" i="40"/>
  <c r="AA464" i="40"/>
  <c r="Q462" i="40"/>
  <c r="M466" i="40"/>
  <c r="M460" i="40"/>
  <c r="Q450" i="40"/>
  <c r="M450" i="40"/>
  <c r="AA450" i="40"/>
  <c r="T465" i="40"/>
  <c r="Q464" i="40"/>
  <c r="T461" i="40"/>
  <c r="Q460" i="40"/>
  <c r="J466" i="40"/>
  <c r="J464" i="40"/>
  <c r="S478" i="40"/>
  <c r="P482" i="40"/>
  <c r="L486" i="40"/>
  <c r="I482" i="40"/>
  <c r="S487" i="40"/>
  <c r="P478" i="40"/>
  <c r="L476" i="40"/>
  <c r="I478" i="40"/>
  <c r="S490" i="40"/>
  <c r="S482" i="40"/>
  <c r="L494" i="40"/>
  <c r="P486" i="40"/>
  <c r="S518" i="40"/>
  <c r="P506" i="40"/>
  <c r="L504" i="40"/>
  <c r="I502" i="40"/>
  <c r="S502" i="40"/>
  <c r="P510" i="40"/>
  <c r="L502" i="40"/>
  <c r="Z502" i="40"/>
  <c r="AC502" i="40"/>
  <c r="I516" i="40"/>
  <c r="S509" i="40"/>
  <c r="P517" i="40"/>
  <c r="P501" i="40"/>
  <c r="L509" i="40"/>
  <c r="I515" i="40"/>
  <c r="P508" i="40"/>
  <c r="I514" i="40"/>
  <c r="L506" i="40"/>
  <c r="I510" i="40"/>
  <c r="S519" i="40"/>
  <c r="S501" i="40"/>
  <c r="P505" i="40"/>
  <c r="L507" i="40"/>
  <c r="I509" i="40"/>
  <c r="S506" i="40"/>
  <c r="I506" i="40"/>
  <c r="S511" i="40"/>
  <c r="P509" i="40"/>
  <c r="L505" i="40"/>
  <c r="I503" i="40"/>
  <c r="S507" i="40"/>
  <c r="P507" i="40"/>
  <c r="L503" i="40"/>
  <c r="P518" i="40"/>
  <c r="L518" i="40"/>
  <c r="L520" i="40"/>
  <c r="P511" i="40"/>
  <c r="L519" i="40"/>
  <c r="I505" i="40"/>
  <c r="S514" i="40"/>
  <c r="L514" i="40"/>
  <c r="P503" i="40"/>
  <c r="U503" i="40"/>
  <c r="L517" i="40"/>
  <c r="P516" i="40"/>
  <c r="I508" i="40"/>
  <c r="L501" i="40"/>
  <c r="I507" i="40"/>
  <c r="P502" i="40"/>
  <c r="L508" i="40"/>
  <c r="Z508" i="40"/>
  <c r="S515" i="40"/>
  <c r="P519" i="40"/>
  <c r="I519" i="40"/>
  <c r="S505" i="40"/>
  <c r="L513" i="40"/>
  <c r="I513" i="40"/>
  <c r="L510" i="40"/>
  <c r="S503" i="40"/>
  <c r="L511" i="40"/>
  <c r="I512" i="40"/>
  <c r="P513" i="40"/>
  <c r="P515" i="40"/>
  <c r="I517" i="40"/>
  <c r="N517" i="40"/>
  <c r="S529" i="40"/>
  <c r="T570" i="40"/>
  <c r="L114" i="40"/>
  <c r="L117" i="40"/>
  <c r="S128" i="40"/>
  <c r="I129" i="40"/>
  <c r="L113" i="40"/>
  <c r="V232" i="40"/>
  <c r="U220" i="40"/>
  <c r="I403" i="40"/>
  <c r="J441" i="40"/>
  <c r="M483" i="40"/>
  <c r="M438" i="40"/>
  <c r="V201" i="40"/>
  <c r="AB215" i="40"/>
  <c r="N204" i="40"/>
  <c r="U193" i="40"/>
  <c r="V190" i="40"/>
  <c r="G207" i="40"/>
  <c r="G191" i="40"/>
  <c r="X191" i="40"/>
  <c r="H196" i="40"/>
  <c r="M398" i="40"/>
  <c r="M425" i="40"/>
  <c r="M468" i="40"/>
  <c r="T477" i="40"/>
  <c r="L567" i="40"/>
  <c r="M390" i="40"/>
  <c r="S510" i="40"/>
  <c r="W453" i="40"/>
  <c r="T434" i="40"/>
  <c r="T426" i="40"/>
  <c r="Q426" i="40"/>
  <c r="M424" i="40"/>
  <c r="O424" i="40"/>
  <c r="J442" i="40"/>
  <c r="T431" i="40"/>
  <c r="Q439" i="40"/>
  <c r="Q423" i="40"/>
  <c r="M431" i="40"/>
  <c r="O431" i="40"/>
  <c r="J439" i="40"/>
  <c r="T428" i="40"/>
  <c r="M436" i="40"/>
  <c r="J430" i="40"/>
  <c r="T433" i="40"/>
  <c r="Q435" i="40"/>
  <c r="M439" i="40"/>
  <c r="J425" i="40"/>
  <c r="X425" i="40"/>
  <c r="T438" i="40"/>
  <c r="Q424" i="40"/>
  <c r="U424" i="40"/>
  <c r="M434" i="40"/>
  <c r="O434" i="40"/>
  <c r="T436" i="40"/>
  <c r="M432" i="40"/>
  <c r="T441" i="40"/>
  <c r="Q441" i="40"/>
  <c r="M437" i="40"/>
  <c r="J435" i="40"/>
  <c r="T432" i="40"/>
  <c r="Q442" i="40"/>
  <c r="U442" i="40"/>
  <c r="M428" i="40"/>
  <c r="J440" i="40"/>
  <c r="Q434" i="40"/>
  <c r="J434" i="40"/>
  <c r="T424" i="40"/>
  <c r="J436" i="40"/>
  <c r="T435" i="40"/>
  <c r="AA435" i="40"/>
  <c r="Q427" i="40"/>
  <c r="J433" i="40"/>
  <c r="X433" i="40"/>
  <c r="J432" i="40"/>
  <c r="T429" i="40"/>
  <c r="Q425" i="40"/>
  <c r="M441" i="40"/>
  <c r="J431" i="40"/>
  <c r="T437" i="40"/>
  <c r="M423" i="40"/>
  <c r="J427" i="40"/>
  <c r="Q440" i="40"/>
  <c r="T427" i="40"/>
  <c r="Q437" i="40"/>
  <c r="Q432" i="40"/>
  <c r="T425" i="40"/>
  <c r="Q433" i="40"/>
  <c r="U433" i="40"/>
  <c r="Q428" i="40"/>
  <c r="J424" i="40"/>
  <c r="Q429" i="40"/>
  <c r="M433" i="40"/>
  <c r="M426" i="40"/>
  <c r="J437" i="40"/>
  <c r="M427" i="40"/>
  <c r="J428" i="40"/>
  <c r="T439" i="40"/>
  <c r="J429" i="40"/>
  <c r="T442" i="40"/>
  <c r="T423" i="40"/>
  <c r="M435" i="40"/>
  <c r="T440" i="40"/>
  <c r="M429" i="40"/>
  <c r="T501" i="40"/>
  <c r="Q509" i="40"/>
  <c r="M503" i="40"/>
  <c r="J503" i="40"/>
  <c r="T511" i="40"/>
  <c r="M505" i="40"/>
  <c r="T506" i="40"/>
  <c r="Q514" i="40"/>
  <c r="M506" i="40"/>
  <c r="J514" i="40"/>
  <c r="T509" i="40"/>
  <c r="Q519" i="40"/>
  <c r="M501" i="40"/>
  <c r="J519" i="40"/>
  <c r="T513" i="40"/>
  <c r="Q505" i="40"/>
  <c r="M515" i="40"/>
  <c r="T518" i="40"/>
  <c r="Q504" i="40"/>
  <c r="M508" i="40"/>
  <c r="J510" i="40"/>
  <c r="M517" i="40"/>
  <c r="J513" i="40"/>
  <c r="Q511" i="40"/>
  <c r="M511" i="40"/>
  <c r="J511" i="40"/>
  <c r="T512" i="40"/>
  <c r="Q510" i="40"/>
  <c r="M510" i="40"/>
  <c r="J506" i="40"/>
  <c r="T519" i="40"/>
  <c r="Q503" i="40"/>
  <c r="M509" i="40"/>
  <c r="J509" i="40"/>
  <c r="T510" i="40"/>
  <c r="V510" i="40"/>
  <c r="Q508" i="40"/>
  <c r="M504" i="40"/>
  <c r="J504" i="40"/>
  <c r="T503" i="40"/>
  <c r="J505" i="40"/>
  <c r="T505" i="40"/>
  <c r="T504" i="40"/>
  <c r="Q518" i="40"/>
  <c r="J516" i="40"/>
  <c r="T502" i="40"/>
  <c r="Q516" i="40"/>
  <c r="J512" i="40"/>
  <c r="N512" i="40"/>
  <c r="T516" i="40"/>
  <c r="Q520" i="40"/>
  <c r="M518" i="40"/>
  <c r="AA518" i="40"/>
  <c r="T514" i="40"/>
  <c r="Q512" i="40"/>
  <c r="M516" i="40"/>
  <c r="J520" i="40"/>
  <c r="M519" i="40"/>
  <c r="T508" i="40"/>
  <c r="Q506" i="40"/>
  <c r="M514" i="40"/>
  <c r="J518" i="40"/>
  <c r="M502" i="40"/>
  <c r="Q501" i="40"/>
  <c r="J507" i="40"/>
  <c r="Q502" i="40"/>
  <c r="U502" i="40"/>
  <c r="J508" i="40"/>
  <c r="J501" i="40"/>
  <c r="S535" i="40"/>
  <c r="L543" i="40"/>
  <c r="I535" i="40"/>
  <c r="P545" i="40"/>
  <c r="L533" i="40"/>
  <c r="I527" i="40"/>
  <c r="S528" i="40"/>
  <c r="P546" i="40"/>
  <c r="L546" i="40"/>
  <c r="I540" i="40"/>
  <c r="S545" i="40"/>
  <c r="P541" i="40"/>
  <c r="L531" i="40"/>
  <c r="S546" i="40"/>
  <c r="P544" i="40"/>
  <c r="L542" i="40"/>
  <c r="I538" i="40"/>
  <c r="S539" i="40"/>
  <c r="P539" i="40"/>
  <c r="S534" i="40"/>
  <c r="L532" i="40"/>
  <c r="I542" i="40"/>
  <c r="S532" i="40"/>
  <c r="P542" i="40"/>
  <c r="L530" i="40"/>
  <c r="I536" i="40"/>
  <c r="L527" i="40"/>
  <c r="S544" i="40"/>
  <c r="S537" i="40"/>
  <c r="I539" i="40"/>
  <c r="S538" i="40"/>
  <c r="P536" i="40"/>
  <c r="L538" i="40"/>
  <c r="L534" i="40"/>
  <c r="P530" i="40"/>
  <c r="S543" i="40"/>
  <c r="L528" i="40"/>
  <c r="P538" i="40"/>
  <c r="P534" i="40"/>
  <c r="I534" i="40"/>
  <c r="I532" i="40"/>
  <c r="W532" i="40"/>
  <c r="I461" i="40"/>
  <c r="S542" i="40"/>
  <c r="P354" i="40"/>
  <c r="S390" i="40"/>
  <c r="P388" i="40"/>
  <c r="U388" i="40"/>
  <c r="L380" i="40"/>
  <c r="S374" i="40"/>
  <c r="P374" i="40"/>
  <c r="S384" i="40"/>
  <c r="L373" i="40"/>
  <c r="I380" i="40"/>
  <c r="S435" i="40"/>
  <c r="L429" i="40"/>
  <c r="Z429" i="40"/>
  <c r="P426" i="40"/>
  <c r="L430" i="40"/>
  <c r="I438" i="40"/>
  <c r="S440" i="40"/>
  <c r="V440" i="40"/>
  <c r="L426" i="40"/>
  <c r="I432" i="40"/>
  <c r="P436" i="40"/>
  <c r="P434" i="40"/>
  <c r="I431" i="40"/>
  <c r="I436" i="40"/>
  <c r="S432" i="40"/>
  <c r="S438" i="40"/>
  <c r="S437" i="40"/>
  <c r="N199" i="40"/>
  <c r="V204" i="40"/>
  <c r="U192" i="40"/>
  <c r="G205" i="40"/>
  <c r="G198" i="40"/>
  <c r="H144" i="40"/>
  <c r="G148" i="40"/>
  <c r="H151" i="40"/>
  <c r="H221" i="40"/>
  <c r="G218" i="40"/>
  <c r="W219" i="40"/>
  <c r="P442" i="40"/>
  <c r="P467" i="40"/>
  <c r="T481" i="40"/>
  <c r="L536" i="40"/>
  <c r="P557" i="40"/>
  <c r="Q372" i="40"/>
  <c r="M449" i="40"/>
  <c r="I541" i="40"/>
  <c r="V466" i="40"/>
  <c r="L323" i="40"/>
  <c r="L328" i="40"/>
  <c r="I320" i="40"/>
  <c r="L325" i="40"/>
  <c r="P324" i="40"/>
  <c r="L333" i="40"/>
  <c r="S328" i="40"/>
  <c r="P321" i="40"/>
  <c r="S330" i="40"/>
  <c r="S331" i="40"/>
  <c r="S338" i="40"/>
  <c r="S321" i="40"/>
  <c r="S337" i="40"/>
  <c r="S336" i="40"/>
  <c r="T401" i="40"/>
  <c r="T413" i="40"/>
  <c r="AA413" i="40"/>
  <c r="Q413" i="40"/>
  <c r="M411" i="40"/>
  <c r="J407" i="40"/>
  <c r="T402" i="40"/>
  <c r="Q410" i="40"/>
  <c r="M402" i="40"/>
  <c r="J410" i="40"/>
  <c r="N410" i="40"/>
  <c r="Q409" i="40"/>
  <c r="M401" i="40"/>
  <c r="O401" i="40"/>
  <c r="J397" i="40"/>
  <c r="T416" i="40"/>
  <c r="AA416" i="40"/>
  <c r="T398" i="40"/>
  <c r="Q402" i="40"/>
  <c r="M406" i="40"/>
  <c r="J408" i="40"/>
  <c r="T407" i="40"/>
  <c r="M405" i="40"/>
  <c r="T405" i="40"/>
  <c r="M399" i="40"/>
  <c r="J415" i="40"/>
  <c r="T406" i="40"/>
  <c r="Q404" i="40"/>
  <c r="M400" i="40"/>
  <c r="O400" i="40"/>
  <c r="J400" i="40"/>
  <c r="T399" i="40"/>
  <c r="Q415" i="40"/>
  <c r="M397" i="40"/>
  <c r="J409" i="40"/>
  <c r="Q403" i="40"/>
  <c r="J403" i="40"/>
  <c r="T397" i="40"/>
  <c r="J405" i="40"/>
  <c r="Q414" i="40"/>
  <c r="M408" i="40"/>
  <c r="M415" i="40"/>
  <c r="J401" i="40"/>
  <c r="Q412" i="40"/>
  <c r="M404" i="40"/>
  <c r="T409" i="40"/>
  <c r="M407" i="40"/>
  <c r="T408" i="40"/>
  <c r="Q416" i="40"/>
  <c r="J402" i="40"/>
  <c r="T404" i="40"/>
  <c r="V404" i="40"/>
  <c r="Q408" i="40"/>
  <c r="M416" i="40"/>
  <c r="T400" i="40"/>
  <c r="Q406" i="40"/>
  <c r="X406" i="40"/>
  <c r="M414" i="40"/>
  <c r="Q401" i="40"/>
  <c r="Q398" i="40"/>
  <c r="M410" i="40"/>
  <c r="J414" i="40"/>
  <c r="M413" i="40"/>
  <c r="J406" i="40"/>
  <c r="T411" i="40"/>
  <c r="J399" i="40"/>
  <c r="N399" i="40"/>
  <c r="Q400" i="40"/>
  <c r="J416" i="40"/>
  <c r="T415" i="40"/>
  <c r="T414" i="40"/>
  <c r="J412" i="40"/>
  <c r="T412" i="40"/>
  <c r="S477" i="40"/>
  <c r="T540" i="40"/>
  <c r="T532" i="40"/>
  <c r="Q544" i="40"/>
  <c r="M530" i="40"/>
  <c r="J540" i="40"/>
  <c r="T542" i="40"/>
  <c r="J530" i="40"/>
  <c r="T535" i="40"/>
  <c r="Q543" i="40"/>
  <c r="Q527" i="40"/>
  <c r="M535" i="40"/>
  <c r="J543" i="40"/>
  <c r="T536" i="40"/>
  <c r="Q542" i="40"/>
  <c r="J528" i="40"/>
  <c r="M540" i="40"/>
  <c r="J544" i="40"/>
  <c r="T533" i="40"/>
  <c r="Q537" i="40"/>
  <c r="M541" i="40"/>
  <c r="J545" i="40"/>
  <c r="T544" i="40"/>
  <c r="Q534" i="40"/>
  <c r="T528" i="40"/>
  <c r="T527" i="40"/>
  <c r="M545" i="40"/>
  <c r="J541" i="40"/>
  <c r="T545" i="40"/>
  <c r="Q545" i="40"/>
  <c r="M543" i="40"/>
  <c r="J539" i="40"/>
  <c r="M546" i="40"/>
  <c r="J538" i="40"/>
  <c r="T541" i="40"/>
  <c r="Q529" i="40"/>
  <c r="M537" i="40"/>
  <c r="M538" i="40"/>
  <c r="T539" i="40"/>
  <c r="M533" i="40"/>
  <c r="M532" i="40"/>
  <c r="T531" i="40"/>
  <c r="Q535" i="40"/>
  <c r="M539" i="40"/>
  <c r="J537" i="40"/>
  <c r="T529" i="40"/>
  <c r="Q533" i="40"/>
  <c r="M531" i="40"/>
  <c r="J535" i="40"/>
  <c r="J532" i="40"/>
  <c r="Q531" i="40"/>
  <c r="M529" i="40"/>
  <c r="J533" i="40"/>
  <c r="J529" i="40"/>
  <c r="Q541" i="40"/>
  <c r="Q539" i="40"/>
  <c r="Q540" i="40"/>
  <c r="J531" i="40"/>
  <c r="M536" i="40"/>
  <c r="T543" i="40"/>
  <c r="Q536" i="40"/>
  <c r="T553" i="40"/>
  <c r="J569" i="40"/>
  <c r="T568" i="40"/>
  <c r="Q566" i="40"/>
  <c r="M564" i="40"/>
  <c r="J567" i="40"/>
  <c r="T564" i="40"/>
  <c r="Q564" i="40"/>
  <c r="M562" i="40"/>
  <c r="J560" i="40"/>
  <c r="M569" i="40"/>
  <c r="J565" i="40"/>
  <c r="T562" i="40"/>
  <c r="Q562" i="40"/>
  <c r="M560" i="40"/>
  <c r="J556" i="40"/>
  <c r="N556" i="40"/>
  <c r="Q561" i="40"/>
  <c r="M559" i="40"/>
  <c r="T558" i="40"/>
  <c r="Q556" i="40"/>
  <c r="M554" i="40"/>
  <c r="J572" i="40"/>
  <c r="J559" i="40"/>
  <c r="T560" i="40"/>
  <c r="Q560" i="40"/>
  <c r="M556" i="40"/>
  <c r="J566" i="40"/>
  <c r="Q559" i="40"/>
  <c r="T556" i="40"/>
  <c r="J564" i="40"/>
  <c r="M572" i="40"/>
  <c r="J568" i="40"/>
  <c r="T567" i="40"/>
  <c r="M570" i="40"/>
  <c r="T557" i="40"/>
  <c r="M568" i="40"/>
  <c r="Q553" i="40"/>
  <c r="Q568" i="40"/>
  <c r="T572" i="40"/>
  <c r="T554" i="40"/>
  <c r="J570" i="40"/>
  <c r="Q570" i="40"/>
  <c r="M479" i="40"/>
  <c r="P489" i="40"/>
  <c r="I281" i="40"/>
  <c r="S269" i="40"/>
  <c r="S277" i="40"/>
  <c r="J355" i="40"/>
  <c r="Q351" i="40"/>
  <c r="J348" i="40"/>
  <c r="Q346" i="40"/>
  <c r="T362" i="40"/>
  <c r="J357" i="40"/>
  <c r="Q355" i="40"/>
  <c r="J356" i="40"/>
  <c r="Q364" i="40"/>
  <c r="M355" i="40"/>
  <c r="T357" i="40"/>
  <c r="Q350" i="40"/>
  <c r="M357" i="40"/>
  <c r="J352" i="40"/>
  <c r="Q352" i="40"/>
  <c r="M359" i="40"/>
  <c r="J354" i="40"/>
  <c r="T346" i="40"/>
  <c r="Q359" i="40"/>
  <c r="M350" i="40"/>
  <c r="T350" i="40"/>
  <c r="Q353" i="40"/>
  <c r="T348" i="40"/>
  <c r="T349" i="40"/>
  <c r="T364" i="40"/>
  <c r="J359" i="40"/>
  <c r="Q348" i="40"/>
  <c r="J361" i="40"/>
  <c r="M353" i="40"/>
  <c r="T355" i="40"/>
  <c r="T351" i="40"/>
  <c r="M348" i="40"/>
  <c r="M352" i="40"/>
  <c r="M354" i="40"/>
  <c r="U205" i="40"/>
  <c r="V202" i="40"/>
  <c r="U206" i="40"/>
  <c r="U190" i="40"/>
  <c r="O194" i="40"/>
  <c r="G203" i="40"/>
  <c r="H192" i="40"/>
  <c r="M383" i="40"/>
  <c r="P405" i="40"/>
  <c r="Q431" i="40"/>
  <c r="T452" i="40"/>
  <c r="I511" i="40"/>
  <c r="M527" i="40"/>
  <c r="AB242" i="40"/>
  <c r="Q384" i="40"/>
  <c r="M461" i="40"/>
  <c r="M553" i="40"/>
  <c r="X208" i="40"/>
  <c r="L273" i="40"/>
  <c r="L378" i="40"/>
  <c r="G231" i="40"/>
  <c r="N215" i="40"/>
  <c r="N232" i="40"/>
  <c r="H234" i="40"/>
  <c r="AA190" i="40"/>
  <c r="C188" i="40"/>
  <c r="X173" i="40"/>
  <c r="X163" i="40"/>
  <c r="M326" i="40"/>
  <c r="M334" i="40"/>
  <c r="Q323" i="40"/>
  <c r="Q331" i="40"/>
  <c r="I348" i="40"/>
  <c r="L355" i="40"/>
  <c r="L351" i="40"/>
  <c r="L359" i="40"/>
  <c r="P356" i="40"/>
  <c r="S360" i="40"/>
  <c r="P355" i="40"/>
  <c r="L376" i="40"/>
  <c r="P387" i="40"/>
  <c r="L388" i="40"/>
  <c r="I374" i="40"/>
  <c r="S371" i="40"/>
  <c r="V371" i="40"/>
  <c r="P385" i="40"/>
  <c r="S380" i="40"/>
  <c r="I385" i="40"/>
  <c r="S388" i="40"/>
  <c r="L382" i="40"/>
  <c r="S389" i="40"/>
  <c r="I382" i="40"/>
  <c r="S375" i="40"/>
  <c r="P371" i="40"/>
  <c r="L387" i="40"/>
  <c r="S387" i="40"/>
  <c r="L389" i="40"/>
  <c r="S372" i="40"/>
  <c r="P382" i="40"/>
  <c r="I387" i="40"/>
  <c r="N387" i="40"/>
  <c r="L385" i="40"/>
  <c r="P380" i="40"/>
  <c r="I379" i="40"/>
  <c r="N254" i="40"/>
  <c r="N168" i="40"/>
  <c r="AA170" i="40"/>
  <c r="N181" i="40"/>
  <c r="P277" i="40"/>
  <c r="S272" i="40"/>
  <c r="I286" i="40"/>
  <c r="I278" i="40"/>
  <c r="L274" i="40"/>
  <c r="I275" i="40"/>
  <c r="L276" i="40"/>
  <c r="I283" i="40"/>
  <c r="S280" i="40"/>
  <c r="P284" i="40"/>
  <c r="P311" i="40"/>
  <c r="S311" i="40"/>
  <c r="S425" i="40"/>
  <c r="P423" i="40"/>
  <c r="I439" i="40"/>
  <c r="S436" i="40"/>
  <c r="P428" i="40"/>
  <c r="L436" i="40"/>
  <c r="I442" i="40"/>
  <c r="I426" i="40"/>
  <c r="S423" i="40"/>
  <c r="P439" i="40"/>
  <c r="L431" i="40"/>
  <c r="I423" i="40"/>
  <c r="S434" i="40"/>
  <c r="P438" i="40"/>
  <c r="L442" i="40"/>
  <c r="L424" i="40"/>
  <c r="Z424" i="40"/>
  <c r="S429" i="40"/>
  <c r="L427" i="40"/>
  <c r="I437" i="40"/>
  <c r="S427" i="40"/>
  <c r="P435" i="40"/>
  <c r="L425" i="40"/>
  <c r="I435" i="40"/>
  <c r="S442" i="40"/>
  <c r="P440" i="40"/>
  <c r="L438" i="40"/>
  <c r="I434" i="40"/>
  <c r="P433" i="40"/>
  <c r="I433" i="40"/>
  <c r="S441" i="40"/>
  <c r="P429" i="40"/>
  <c r="L439" i="40"/>
  <c r="I429" i="40"/>
  <c r="P431" i="40"/>
  <c r="S430" i="40"/>
  <c r="P424" i="40"/>
  <c r="L440" i="40"/>
  <c r="I430" i="40"/>
  <c r="S439" i="40"/>
  <c r="P427" i="40"/>
  <c r="S428" i="40"/>
  <c r="L434" i="40"/>
  <c r="I428" i="40"/>
  <c r="T459" i="40"/>
  <c r="Q457" i="40"/>
  <c r="M457" i="40"/>
  <c r="J453" i="40"/>
  <c r="T462" i="40"/>
  <c r="Q454" i="40"/>
  <c r="M462" i="40"/>
  <c r="J454" i="40"/>
  <c r="T457" i="40"/>
  <c r="V457" i="40"/>
  <c r="Q455" i="40"/>
  <c r="M453" i="40"/>
  <c r="T451" i="40"/>
  <c r="Q465" i="40"/>
  <c r="J461" i="40"/>
  <c r="T468" i="40"/>
  <c r="T450" i="40"/>
  <c r="Q452" i="40"/>
  <c r="M456" i="40"/>
  <c r="J460" i="40"/>
  <c r="T453" i="40"/>
  <c r="Q461" i="40"/>
  <c r="M467" i="40"/>
  <c r="J449" i="40"/>
  <c r="T449" i="40"/>
  <c r="Q459" i="40"/>
  <c r="U459" i="40"/>
  <c r="M465" i="40"/>
  <c r="T458" i="40"/>
  <c r="Q458" i="40"/>
  <c r="M454" i="40"/>
  <c r="J452" i="40"/>
  <c r="Q453" i="40"/>
  <c r="M463" i="40"/>
  <c r="T456" i="40"/>
  <c r="Q456" i="40"/>
  <c r="M459" i="40"/>
  <c r="J465" i="40"/>
  <c r="Q451" i="40"/>
  <c r="J467" i="40"/>
  <c r="T460" i="40"/>
  <c r="Q468" i="40"/>
  <c r="M458" i="40"/>
  <c r="T467" i="40"/>
  <c r="AA467" i="40"/>
  <c r="J459" i="40"/>
  <c r="T454" i="40"/>
  <c r="Q466" i="40"/>
  <c r="M452" i="40"/>
  <c r="J468" i="40"/>
  <c r="I479" i="40"/>
  <c r="S488" i="40"/>
  <c r="P476" i="40"/>
  <c r="L484" i="40"/>
  <c r="S484" i="40"/>
  <c r="L482" i="40"/>
  <c r="I492" i="40"/>
  <c r="Z173" i="40"/>
  <c r="O173" i="40"/>
  <c r="Z165" i="40"/>
  <c r="W169" i="40"/>
  <c r="H181" i="40"/>
  <c r="H173" i="40"/>
  <c r="AA219" i="40"/>
  <c r="X181" i="40"/>
  <c r="AA178" i="40"/>
  <c r="L384" i="40"/>
  <c r="I440" i="40"/>
  <c r="L432" i="40"/>
  <c r="P430" i="40"/>
  <c r="J456" i="40"/>
  <c r="I480" i="40"/>
  <c r="L478" i="40"/>
  <c r="P480" i="40"/>
  <c r="S476" i="40"/>
  <c r="L435" i="40"/>
  <c r="J457" i="40"/>
  <c r="L475" i="40"/>
  <c r="S489" i="40"/>
  <c r="V489" i="40"/>
  <c r="AA196" i="40"/>
  <c r="X258" i="40"/>
  <c r="P432" i="40"/>
  <c r="S424" i="40"/>
  <c r="L437" i="40"/>
  <c r="S431" i="40"/>
  <c r="X182" i="40"/>
  <c r="N182" i="40"/>
  <c r="V166" i="40"/>
  <c r="O174" i="40"/>
  <c r="S493" i="40"/>
  <c r="P491" i="40"/>
  <c r="L491" i="40"/>
  <c r="S483" i="40"/>
  <c r="P475" i="40"/>
  <c r="L493" i="40"/>
  <c r="I485" i="40"/>
  <c r="S480" i="40"/>
  <c r="P488" i="40"/>
  <c r="L480" i="40"/>
  <c r="I486" i="40"/>
  <c r="S481" i="40"/>
  <c r="L489" i="40"/>
  <c r="I483" i="40"/>
  <c r="S491" i="40"/>
  <c r="L477" i="40"/>
  <c r="I489" i="40"/>
  <c r="S486" i="40"/>
  <c r="P490" i="40"/>
  <c r="L492" i="40"/>
  <c r="I494" i="40"/>
  <c r="S479" i="40"/>
  <c r="P485" i="40"/>
  <c r="L487" i="40"/>
  <c r="S475" i="40"/>
  <c r="P483" i="40"/>
  <c r="L481" i="40"/>
  <c r="I491" i="40"/>
  <c r="S494" i="40"/>
  <c r="P494" i="40"/>
  <c r="L490" i="40"/>
  <c r="I488" i="40"/>
  <c r="P479" i="40"/>
  <c r="L479" i="40"/>
  <c r="I481" i="40"/>
  <c r="S492" i="40"/>
  <c r="P492" i="40"/>
  <c r="L488" i="40"/>
  <c r="I484" i="40"/>
  <c r="W484" i="40"/>
  <c r="I475" i="40"/>
  <c r="H165" i="40"/>
  <c r="Z177" i="40"/>
  <c r="H169" i="40"/>
  <c r="AA165" i="40"/>
  <c r="AA179" i="40"/>
  <c r="AA163" i="40"/>
  <c r="H389" i="40"/>
  <c r="I544" i="40"/>
  <c r="L544" i="40"/>
  <c r="P540" i="40"/>
  <c r="S536" i="40"/>
  <c r="I561" i="40"/>
  <c r="W561" i="40"/>
  <c r="L559" i="40"/>
  <c r="M558" i="40"/>
  <c r="P555" i="40"/>
  <c r="Q554" i="40"/>
  <c r="Q572" i="40"/>
  <c r="S571" i="40"/>
  <c r="C370" i="40"/>
  <c r="I556" i="40"/>
  <c r="L558" i="40"/>
  <c r="P564" i="40"/>
  <c r="M557" i="40"/>
  <c r="P562" i="40"/>
  <c r="Q565" i="40"/>
  <c r="S572" i="40"/>
  <c r="S558" i="40"/>
  <c r="P572" i="40"/>
  <c r="L556" i="40"/>
  <c r="I566" i="40"/>
  <c r="S554" i="40"/>
  <c r="P558" i="40"/>
  <c r="L570" i="40"/>
  <c r="S569" i="40"/>
  <c r="S553" i="40"/>
  <c r="P561" i="40"/>
  <c r="L569" i="40"/>
  <c r="L553" i="40"/>
  <c r="I559" i="40"/>
  <c r="P556" i="40"/>
  <c r="L566" i="40"/>
  <c r="H487" i="40"/>
  <c r="H491" i="40"/>
  <c r="G483" i="40"/>
  <c r="H331" i="40"/>
  <c r="H323" i="40"/>
  <c r="G323" i="40"/>
  <c r="H273" i="40"/>
  <c r="G281" i="40"/>
  <c r="P535" i="40"/>
  <c r="I533" i="40"/>
  <c r="S527" i="40"/>
  <c r="P533" i="40"/>
  <c r="L541" i="40"/>
  <c r="S540" i="40"/>
  <c r="P532" i="40"/>
  <c r="L540" i="40"/>
  <c r="I546" i="40"/>
  <c r="I530" i="40"/>
  <c r="P531" i="40"/>
  <c r="L535" i="40"/>
  <c r="T565" i="40"/>
  <c r="M561" i="40"/>
  <c r="T561" i="40"/>
  <c r="J557" i="40"/>
  <c r="T566" i="40"/>
  <c r="Q558" i="40"/>
  <c r="M566" i="40"/>
  <c r="J558" i="40"/>
  <c r="T559" i="40"/>
  <c r="Q569" i="40"/>
  <c r="X569" i="40"/>
  <c r="J553" i="40"/>
  <c r="H486" i="40"/>
  <c r="H490" i="40"/>
  <c r="Z258" i="40"/>
  <c r="Z250" i="40"/>
  <c r="H439" i="40"/>
  <c r="H415" i="40"/>
  <c r="H399" i="40"/>
  <c r="H403" i="40"/>
  <c r="G411" i="40"/>
  <c r="G403" i="40"/>
  <c r="G396" i="40"/>
  <c r="H509" i="40"/>
  <c r="G517" i="40"/>
  <c r="G509" i="40"/>
  <c r="H483" i="40"/>
  <c r="H433" i="40"/>
  <c r="H385" i="40"/>
  <c r="H377" i="40"/>
  <c r="H381" i="40"/>
  <c r="H373" i="40"/>
  <c r="G385" i="40"/>
  <c r="G377" i="40"/>
  <c r="B370" i="40"/>
  <c r="H182" i="40"/>
  <c r="H174" i="40"/>
  <c r="H166" i="40"/>
  <c r="G267" i="40"/>
  <c r="H241" i="40"/>
  <c r="G332" i="40"/>
  <c r="H256" i="40"/>
  <c r="H178" i="40"/>
  <c r="G492" i="40"/>
  <c r="H456" i="40"/>
  <c r="H362" i="40"/>
  <c r="H572" i="40"/>
  <c r="H564" i="40"/>
  <c r="H568" i="40"/>
  <c r="H560" i="40"/>
  <c r="G568" i="40"/>
  <c r="G560" i="40"/>
  <c r="V244" i="40"/>
  <c r="V248" i="40"/>
  <c r="U252" i="40"/>
  <c r="U256" i="40"/>
  <c r="O244" i="40"/>
  <c r="Z181" i="40"/>
  <c r="G515" i="40"/>
  <c r="G507" i="40"/>
  <c r="H480" i="40"/>
  <c r="H484" i="40"/>
  <c r="G480" i="40"/>
  <c r="G484" i="40"/>
  <c r="G325" i="40"/>
  <c r="G337" i="40"/>
  <c r="Z203" i="40"/>
  <c r="W207" i="40"/>
  <c r="W191" i="40"/>
  <c r="I356" i="40"/>
  <c r="P352" i="40"/>
  <c r="H520" i="40"/>
  <c r="H512" i="40"/>
  <c r="G416" i="40"/>
  <c r="G400" i="40"/>
  <c r="H243" i="40"/>
  <c r="G251" i="40"/>
  <c r="H563" i="40"/>
  <c r="H463" i="40"/>
  <c r="H455" i="40"/>
  <c r="G455" i="40"/>
  <c r="G467" i="40"/>
  <c r="H384" i="40"/>
  <c r="H376" i="40"/>
  <c r="G384" i="40"/>
  <c r="G376" i="40"/>
  <c r="G389" i="40"/>
  <c r="G381" i="40"/>
  <c r="H357" i="40"/>
  <c r="H349" i="40"/>
  <c r="G357" i="40"/>
  <c r="G349" i="40"/>
  <c r="H296" i="40"/>
  <c r="V243" i="40"/>
  <c r="U243" i="40"/>
  <c r="O251" i="40"/>
  <c r="O255" i="40"/>
  <c r="H253" i="40"/>
  <c r="H245" i="40"/>
  <c r="H249" i="40"/>
  <c r="G245" i="40"/>
  <c r="W227" i="40"/>
  <c r="H567" i="40"/>
  <c r="H570" i="40"/>
  <c r="G570" i="40"/>
  <c r="H454" i="40"/>
  <c r="H450" i="40"/>
  <c r="G454" i="40"/>
  <c r="G466" i="40"/>
  <c r="G458" i="40"/>
  <c r="H425" i="40"/>
  <c r="G437" i="40"/>
  <c r="G429" i="40"/>
  <c r="H383" i="40"/>
  <c r="H375" i="40"/>
  <c r="G348" i="40"/>
  <c r="H307" i="40"/>
  <c r="G307" i="40"/>
  <c r="G299" i="40"/>
  <c r="H279" i="40"/>
  <c r="V242" i="40"/>
  <c r="V246" i="40"/>
  <c r="U258" i="40"/>
  <c r="U250" i="40"/>
  <c r="U242" i="40"/>
  <c r="U254" i="40"/>
  <c r="U246" i="40"/>
  <c r="O258" i="40"/>
  <c r="O250" i="40"/>
  <c r="O242" i="40"/>
  <c r="O254" i="40"/>
  <c r="O246" i="40"/>
  <c r="H477" i="40"/>
  <c r="H457" i="40"/>
  <c r="H449" i="40"/>
  <c r="G457" i="40"/>
  <c r="H440" i="40"/>
  <c r="H432" i="40"/>
  <c r="G302" i="40"/>
  <c r="AC219" i="40"/>
  <c r="H215" i="40"/>
  <c r="F214" i="40"/>
  <c r="G201" i="40"/>
  <c r="V219" i="40"/>
  <c r="O206" i="40"/>
  <c r="H231" i="40"/>
  <c r="G217" i="40"/>
  <c r="Z355" i="40"/>
  <c r="V199" i="40"/>
  <c r="N193" i="40"/>
  <c r="X193" i="40"/>
  <c r="G228" i="40"/>
  <c r="O218" i="40"/>
  <c r="G233" i="40"/>
  <c r="H222" i="40"/>
  <c r="X201" i="40"/>
  <c r="H206" i="40"/>
  <c r="O207" i="40"/>
  <c r="U204" i="40"/>
  <c r="O334" i="40"/>
  <c r="H224" i="40"/>
  <c r="O219" i="40"/>
  <c r="X198" i="40"/>
  <c r="N198" i="40"/>
  <c r="O189" i="40"/>
  <c r="AA189" i="40"/>
  <c r="O190" i="40"/>
  <c r="U374" i="40"/>
  <c r="O216" i="40"/>
  <c r="G149" i="40"/>
  <c r="G219" i="40"/>
  <c r="I156" i="40"/>
  <c r="S156" i="40"/>
  <c r="P156" i="40"/>
  <c r="L156" i="40"/>
  <c r="I153" i="40"/>
  <c r="L150" i="40"/>
  <c r="P148" i="40"/>
  <c r="S146" i="40"/>
  <c r="I155" i="40"/>
  <c r="L152" i="40"/>
  <c r="P150" i="40"/>
  <c r="S148" i="40"/>
  <c r="I137" i="40"/>
  <c r="L138" i="40"/>
  <c r="L154" i="40"/>
  <c r="P152" i="40"/>
  <c r="S150" i="40"/>
  <c r="I140" i="40"/>
  <c r="L140" i="40"/>
  <c r="P138" i="40"/>
  <c r="P154" i="40"/>
  <c r="S152" i="40"/>
  <c r="L146" i="40"/>
  <c r="S142" i="40"/>
  <c r="L148" i="40"/>
  <c r="S144" i="40"/>
  <c r="I145" i="40"/>
  <c r="P140" i="40"/>
  <c r="S154" i="40"/>
  <c r="I147" i="40"/>
  <c r="P142" i="40"/>
  <c r="S138" i="40"/>
  <c r="S140" i="40"/>
  <c r="I149" i="40"/>
  <c r="I151" i="40"/>
  <c r="L142" i="40"/>
  <c r="L144" i="40"/>
  <c r="P144" i="40"/>
  <c r="P146" i="40"/>
  <c r="I141" i="40"/>
  <c r="I139" i="40"/>
  <c r="G226" i="40"/>
  <c r="N194" i="40"/>
  <c r="O191" i="40"/>
  <c r="O208" i="40"/>
  <c r="U231" i="40"/>
  <c r="O220" i="40"/>
  <c r="AA206" i="40"/>
  <c r="V198" i="40"/>
  <c r="O355" i="40"/>
  <c r="X207" i="40"/>
  <c r="G164" i="40"/>
  <c r="C162" i="40"/>
  <c r="O204" i="40"/>
  <c r="N207" i="40"/>
  <c r="AA203" i="40"/>
  <c r="F188" i="40"/>
  <c r="X476" i="40"/>
  <c r="G139" i="40"/>
  <c r="X164" i="40"/>
  <c r="U435" i="40"/>
  <c r="X466" i="40"/>
  <c r="Z476" i="40"/>
  <c r="X570" i="40"/>
  <c r="N570" i="40"/>
  <c r="Z565" i="40"/>
  <c r="V562" i="40"/>
  <c r="X199" i="40"/>
  <c r="Z479" i="40"/>
  <c r="W130" i="40"/>
  <c r="I126" i="40"/>
  <c r="L124" i="40"/>
  <c r="P122" i="40"/>
  <c r="S118" i="40"/>
  <c r="I113" i="40"/>
  <c r="L111" i="40"/>
  <c r="L129" i="40"/>
  <c r="P125" i="40"/>
  <c r="S121" i="40"/>
  <c r="I120" i="40"/>
  <c r="L120" i="40"/>
  <c r="P120" i="40"/>
  <c r="S120" i="40"/>
  <c r="I119" i="40"/>
  <c r="L119" i="40"/>
  <c r="P117" i="40"/>
  <c r="S115" i="40"/>
  <c r="I122" i="40"/>
  <c r="L122" i="40"/>
  <c r="P124" i="40"/>
  <c r="S122" i="40"/>
  <c r="I121" i="40"/>
  <c r="L121" i="40"/>
  <c r="P119" i="40"/>
  <c r="S117" i="40"/>
  <c r="I124" i="40"/>
  <c r="L126" i="40"/>
  <c r="P126" i="40"/>
  <c r="S124" i="40"/>
  <c r="I123" i="40"/>
  <c r="L123" i="40"/>
  <c r="P121" i="40"/>
  <c r="S119" i="40"/>
  <c r="I128" i="40"/>
  <c r="L128" i="40"/>
  <c r="P128" i="40"/>
  <c r="S126" i="40"/>
  <c r="I125" i="40"/>
  <c r="L125" i="40"/>
  <c r="P123" i="40"/>
  <c r="S123" i="40"/>
  <c r="I114" i="40"/>
  <c r="P114" i="40"/>
  <c r="P111" i="40"/>
  <c r="S127" i="40"/>
  <c r="I116" i="40"/>
  <c r="P116" i="40"/>
  <c r="I111" i="40"/>
  <c r="P113" i="40"/>
  <c r="S129" i="40"/>
  <c r="I118" i="40"/>
  <c r="P118" i="40"/>
  <c r="I115" i="40"/>
  <c r="P115" i="40"/>
  <c r="L112" i="40"/>
  <c r="I127" i="40"/>
  <c r="P127" i="40"/>
  <c r="P112" i="40"/>
  <c r="L127" i="40"/>
  <c r="S112" i="40"/>
  <c r="P129" i="40"/>
  <c r="S114" i="40"/>
  <c r="S111" i="40"/>
  <c r="S116" i="40"/>
  <c r="S113" i="40"/>
  <c r="L118" i="40"/>
  <c r="L110" i="40" s="1"/>
  <c r="G195" i="40"/>
  <c r="X519" i="40"/>
  <c r="L116" i="40"/>
  <c r="X225" i="40"/>
  <c r="H191" i="40"/>
  <c r="W398" i="40"/>
  <c r="C214" i="40"/>
  <c r="X408" i="40"/>
  <c r="Z434" i="40"/>
  <c r="V429" i="40"/>
  <c r="X468" i="40"/>
  <c r="AA460" i="40"/>
  <c r="N481" i="40"/>
  <c r="X512" i="40"/>
  <c r="Z507" i="40"/>
  <c r="O504" i="40"/>
  <c r="O533" i="40"/>
  <c r="U572" i="40"/>
  <c r="S125" i="40"/>
  <c r="I112" i="40"/>
  <c r="W112" i="40" s="1"/>
  <c r="U431" i="40"/>
  <c r="G199" i="40"/>
  <c r="AA195" i="40"/>
  <c r="AC195" i="40"/>
  <c r="H207" i="40"/>
  <c r="U478" i="40"/>
  <c r="V468" i="40"/>
  <c r="G208" i="40"/>
  <c r="V217" i="40"/>
  <c r="X192" i="40"/>
  <c r="AA204" i="40"/>
  <c r="X190" i="40"/>
  <c r="H195" i="40"/>
  <c r="O402" i="40"/>
  <c r="N439" i="40"/>
  <c r="U439" i="40"/>
  <c r="W546" i="40"/>
  <c r="U561" i="40"/>
  <c r="L115" i="40"/>
  <c r="V176" i="40"/>
  <c r="M162" i="40"/>
  <c r="H494" i="40"/>
  <c r="H478" i="40"/>
  <c r="H482" i="40"/>
  <c r="E474" i="40"/>
  <c r="G494" i="40"/>
  <c r="G490" i="40"/>
  <c r="G482" i="40"/>
  <c r="B474" i="40"/>
  <c r="H413" i="40"/>
  <c r="H405" i="40"/>
  <c r="H397" i="40"/>
  <c r="F396" i="40"/>
  <c r="G413" i="40"/>
  <c r="G405" i="40"/>
  <c r="G397" i="40"/>
  <c r="C396" i="40"/>
  <c r="G401" i="40"/>
  <c r="L279" i="40"/>
  <c r="S279" i="40"/>
  <c r="L282" i="40"/>
  <c r="Z282" i="40"/>
  <c r="S282" i="40"/>
  <c r="L281" i="40"/>
  <c r="Z281" i="40"/>
  <c r="S285" i="40"/>
  <c r="L286" i="40"/>
  <c r="P269" i="40"/>
  <c r="I268" i="40"/>
  <c r="P272" i="40"/>
  <c r="I273" i="40"/>
  <c r="P271" i="40"/>
  <c r="I276" i="40"/>
  <c r="P274" i="40"/>
  <c r="Q284" i="40"/>
  <c r="M276" i="40"/>
  <c r="Q280" i="40"/>
  <c r="J267" i="40"/>
  <c r="M281" i="40"/>
  <c r="J276" i="40"/>
  <c r="Q273" i="40"/>
  <c r="I300" i="40"/>
  <c r="I301" i="40"/>
  <c r="L294" i="40"/>
  <c r="I309" i="40"/>
  <c r="L308" i="40"/>
  <c r="L303" i="40"/>
  <c r="S294" i="40"/>
  <c r="S298" i="40"/>
  <c r="S308" i="40"/>
  <c r="P295" i="40"/>
  <c r="J303" i="40"/>
  <c r="Q299" i="40"/>
  <c r="J296" i="40"/>
  <c r="Q294" i="40"/>
  <c r="T310" i="40"/>
  <c r="M311" i="40"/>
  <c r="T309" i="40"/>
  <c r="Q296" i="40"/>
  <c r="J293" i="40"/>
  <c r="Q293" i="40"/>
  <c r="J300" i="40"/>
  <c r="Q302" i="40"/>
  <c r="J295" i="40"/>
  <c r="Q301" i="40"/>
  <c r="J306" i="40"/>
  <c r="Q304" i="40"/>
  <c r="J305" i="40"/>
  <c r="Q309" i="40"/>
  <c r="J308" i="40"/>
  <c r="Q312" i="40"/>
  <c r="J320" i="40"/>
  <c r="T334" i="40"/>
  <c r="T325" i="40"/>
  <c r="J330" i="40"/>
  <c r="X330" i="40"/>
  <c r="J321" i="40"/>
  <c r="T335" i="40"/>
  <c r="M324" i="40"/>
  <c r="J335" i="40"/>
  <c r="Q326" i="40"/>
  <c r="T320" i="40"/>
  <c r="T332" i="40"/>
  <c r="M327" i="40"/>
  <c r="L331" i="40"/>
  <c r="S329" i="40"/>
  <c r="L326" i="40"/>
  <c r="S320" i="40"/>
  <c r="I325" i="40"/>
  <c r="P323" i="40"/>
  <c r="I328" i="40"/>
  <c r="P326" i="40"/>
  <c r="I327" i="40"/>
  <c r="P329" i="40"/>
  <c r="I330" i="40"/>
  <c r="P332" i="40"/>
  <c r="I333" i="40"/>
  <c r="P333" i="40"/>
  <c r="I336" i="40"/>
  <c r="P334" i="40"/>
  <c r="I335" i="40"/>
  <c r="S319" i="40"/>
  <c r="I338" i="40"/>
  <c r="S322" i="40"/>
  <c r="L350" i="40"/>
  <c r="P362" i="40"/>
  <c r="I349" i="40"/>
  <c r="P345" i="40"/>
  <c r="S351" i="40"/>
  <c r="Z351" i="40"/>
  <c r="L354" i="40"/>
  <c r="O354" i="40"/>
  <c r="P364" i="40"/>
  <c r="I359" i="40"/>
  <c r="P347" i="40"/>
  <c r="S355" i="40"/>
  <c r="I346" i="40"/>
  <c r="L356" i="40"/>
  <c r="S352" i="40"/>
  <c r="I361" i="40"/>
  <c r="N361" i="40"/>
  <c r="P351" i="40"/>
  <c r="S357" i="40"/>
  <c r="I358" i="40"/>
  <c r="S362" i="40"/>
  <c r="P361" i="40"/>
  <c r="I364" i="40"/>
  <c r="S364" i="40"/>
  <c r="P363" i="40"/>
  <c r="L346" i="40"/>
  <c r="I347" i="40"/>
  <c r="S349" i="40"/>
  <c r="P348" i="40"/>
  <c r="L349" i="40"/>
  <c r="J345" i="40"/>
  <c r="J363" i="40"/>
  <c r="M363" i="40"/>
  <c r="Q361" i="40"/>
  <c r="T359" i="40"/>
  <c r="J358" i="40"/>
  <c r="M356" i="40"/>
  <c r="Q354" i="40"/>
  <c r="T352" i="40"/>
  <c r="J347" i="40"/>
  <c r="M347" i="40"/>
  <c r="Q345" i="40"/>
  <c r="Q363" i="40"/>
  <c r="T361" i="40"/>
  <c r="J360" i="40"/>
  <c r="M358" i="40"/>
  <c r="Q356" i="40"/>
  <c r="X356" i="40"/>
  <c r="T356" i="40"/>
  <c r="J351" i="40"/>
  <c r="M349" i="40"/>
  <c r="Q347" i="40"/>
  <c r="T345" i="40"/>
  <c r="T363" i="40"/>
  <c r="J362" i="40"/>
  <c r="M360" i="40"/>
  <c r="Q360" i="40"/>
  <c r="T358" i="40"/>
  <c r="J353" i="40"/>
  <c r="M351" i="40"/>
  <c r="Q349" i="40"/>
  <c r="T347" i="40"/>
  <c r="J346" i="40"/>
  <c r="J364" i="40"/>
  <c r="M364" i="40"/>
  <c r="Q362" i="40"/>
  <c r="T360" i="40"/>
  <c r="I386" i="40"/>
  <c r="I390" i="40"/>
  <c r="L374" i="40"/>
  <c r="S386" i="40"/>
  <c r="P378" i="40"/>
  <c r="L386" i="40"/>
  <c r="S385" i="40"/>
  <c r="P383" i="40"/>
  <c r="L383" i="40"/>
  <c r="I377" i="40"/>
  <c r="S382" i="40"/>
  <c r="P390" i="40"/>
  <c r="P372" i="40"/>
  <c r="U372" i="40"/>
  <c r="L377" i="40"/>
  <c r="I383" i="40"/>
  <c r="S383" i="40"/>
  <c r="P381" i="40"/>
  <c r="U381" i="40"/>
  <c r="L375" i="40"/>
  <c r="I373" i="40"/>
  <c r="S379" i="40"/>
  <c r="P379" i="40"/>
  <c r="L371" i="40"/>
  <c r="O371" i="40"/>
  <c r="S378" i="40"/>
  <c r="P386" i="40"/>
  <c r="I375" i="40"/>
  <c r="I372" i="40"/>
  <c r="S377" i="40"/>
  <c r="P375" i="40"/>
  <c r="S376" i="40"/>
  <c r="P384" i="40"/>
  <c r="L390" i="40"/>
  <c r="I371" i="40"/>
  <c r="X229" i="40"/>
  <c r="X222" i="40"/>
  <c r="P305" i="40"/>
  <c r="U221" i="40"/>
  <c r="O225" i="40"/>
  <c r="N230" i="40"/>
  <c r="X196" i="40"/>
  <c r="Z437" i="40"/>
  <c r="N247" i="40"/>
  <c r="W247" i="40"/>
  <c r="W260" i="40"/>
  <c r="T300" i="40"/>
  <c r="T297" i="40"/>
  <c r="S270" i="40"/>
  <c r="P281" i="40"/>
  <c r="P302" i="40"/>
  <c r="W558" i="40"/>
  <c r="W432" i="40"/>
  <c r="O450" i="40"/>
  <c r="W519" i="40"/>
  <c r="U385" i="40"/>
  <c r="L271" i="40"/>
  <c r="L312" i="40"/>
  <c r="J349" i="40"/>
  <c r="H414" i="40"/>
  <c r="H398" i="40"/>
  <c r="G414" i="40"/>
  <c r="G406" i="40"/>
  <c r="G398" i="40"/>
  <c r="Z490" i="40"/>
  <c r="J375" i="40"/>
  <c r="T354" i="40"/>
  <c r="AA354" i="40"/>
  <c r="Q358" i="40"/>
  <c r="M362" i="40"/>
  <c r="M346" i="40"/>
  <c r="J350" i="40"/>
  <c r="T353" i="40"/>
  <c r="Q357" i="40"/>
  <c r="X357" i="40"/>
  <c r="M361" i="40"/>
  <c r="M345" i="40"/>
  <c r="P282" i="40"/>
  <c r="I284" i="40"/>
  <c r="S267" i="40"/>
  <c r="I381" i="40"/>
  <c r="L379" i="40"/>
  <c r="M380" i="40"/>
  <c r="O380" i="40"/>
  <c r="P377" i="40"/>
  <c r="Q376" i="40"/>
  <c r="U376" i="40"/>
  <c r="S373" i="40"/>
  <c r="T372" i="40"/>
  <c r="I414" i="40"/>
  <c r="J413" i="40"/>
  <c r="L412" i="40"/>
  <c r="O412" i="40"/>
  <c r="M409" i="40"/>
  <c r="O409" i="40"/>
  <c r="P408" i="40"/>
  <c r="Q405" i="40"/>
  <c r="X405" i="40"/>
  <c r="I427" i="40"/>
  <c r="J426" i="40"/>
  <c r="L423" i="40"/>
  <c r="L441" i="40"/>
  <c r="M440" i="40"/>
  <c r="P437" i="40"/>
  <c r="Q436" i="40"/>
  <c r="X436" i="40"/>
  <c r="I458" i="40"/>
  <c r="J455" i="40"/>
  <c r="L454" i="40"/>
  <c r="M451" i="40"/>
  <c r="P450" i="40"/>
  <c r="Q449" i="40"/>
  <c r="Q467" i="40"/>
  <c r="I487" i="40"/>
  <c r="J486" i="40"/>
  <c r="L483" i="40"/>
  <c r="M484" i="40"/>
  <c r="P481" i="40"/>
  <c r="Q480" i="40"/>
  <c r="T476" i="40"/>
  <c r="I518" i="40"/>
  <c r="J517" i="40"/>
  <c r="L516" i="40"/>
  <c r="O516" i="40"/>
  <c r="M513" i="40"/>
  <c r="O513" i="40"/>
  <c r="Q517" i="40"/>
  <c r="I531" i="40"/>
  <c r="J536" i="40"/>
  <c r="L539" i="40"/>
  <c r="M544" i="40"/>
  <c r="Q528" i="40"/>
  <c r="U528" i="40"/>
  <c r="S363" i="40"/>
  <c r="P353" i="40"/>
  <c r="L345" i="40"/>
  <c r="S354" i="40"/>
  <c r="L362" i="40"/>
  <c r="J337" i="40"/>
  <c r="L305" i="40"/>
  <c r="H559" i="40"/>
  <c r="H571" i="40"/>
  <c r="H529" i="40"/>
  <c r="G533" i="40"/>
  <c r="X168" i="40"/>
  <c r="T517" i="40"/>
  <c r="AA517" i="40"/>
  <c r="Q513" i="40"/>
  <c r="T534" i="40"/>
  <c r="Q532" i="40"/>
  <c r="M528" i="40"/>
  <c r="J546" i="40"/>
  <c r="S570" i="40"/>
  <c r="P566" i="40"/>
  <c r="L564" i="40"/>
  <c r="I562" i="40"/>
  <c r="H566" i="40"/>
  <c r="G562" i="40"/>
  <c r="U259" i="40"/>
  <c r="U251" i="40"/>
  <c r="X251" i="40"/>
  <c r="O259" i="40"/>
  <c r="O243" i="40"/>
  <c r="L240" i="40"/>
  <c r="O561" i="40"/>
  <c r="AA557" i="40"/>
  <c r="AA175" i="40"/>
  <c r="I302" i="40"/>
  <c r="I297" i="40"/>
  <c r="S299" i="40"/>
  <c r="I388" i="40"/>
  <c r="S516" i="40"/>
  <c r="P514" i="40"/>
  <c r="S531" i="40"/>
  <c r="P527" i="40"/>
  <c r="I543" i="40"/>
  <c r="AL261" i="83"/>
  <c r="T569" i="40"/>
  <c r="Q567" i="40"/>
  <c r="M565" i="40"/>
  <c r="J561" i="40"/>
  <c r="N561" i="40"/>
  <c r="H558" i="40"/>
  <c r="H310" i="40"/>
  <c r="O562" i="40"/>
  <c r="Q330" i="40"/>
  <c r="Q319" i="40"/>
  <c r="I360" i="40"/>
  <c r="I350" i="40"/>
  <c r="L358" i="40"/>
  <c r="S346" i="40"/>
  <c r="I357" i="40"/>
  <c r="L363" i="40"/>
  <c r="S347" i="40"/>
  <c r="I378" i="40"/>
  <c r="H556" i="40"/>
  <c r="F552" i="40"/>
  <c r="G333" i="40"/>
  <c r="G321" i="40"/>
  <c r="O247" i="40"/>
  <c r="H437" i="40"/>
  <c r="G412" i="40"/>
  <c r="H351" i="40"/>
  <c r="G182" i="40"/>
  <c r="G174" i="40"/>
  <c r="G167" i="40"/>
  <c r="H501" i="40"/>
  <c r="H436" i="40"/>
  <c r="H248" i="40"/>
  <c r="Z260" i="40"/>
  <c r="Z244" i="40"/>
  <c r="H244" i="40"/>
  <c r="G256" i="40"/>
  <c r="G248" i="40"/>
  <c r="W252" i="40"/>
  <c r="W205" i="40"/>
  <c r="H516" i="40"/>
  <c r="G460" i="40"/>
  <c r="G293" i="40"/>
  <c r="H281" i="40"/>
  <c r="H177" i="40"/>
  <c r="G280" i="40"/>
  <c r="Z248" i="40"/>
  <c r="G278" i="40"/>
  <c r="AC242" i="40"/>
  <c r="X255" i="40"/>
  <c r="V179" i="40"/>
  <c r="G180" i="40"/>
  <c r="G172" i="40"/>
  <c r="W165" i="40"/>
  <c r="W181" i="40"/>
  <c r="G535" i="40"/>
  <c r="M279" i="40"/>
  <c r="Q335" i="40"/>
  <c r="J327" i="40"/>
  <c r="M336" i="40"/>
  <c r="H555" i="40"/>
  <c r="G563" i="40"/>
  <c r="G567" i="40"/>
  <c r="G559" i="40"/>
  <c r="G505" i="40"/>
  <c r="H493" i="40"/>
  <c r="H485" i="40"/>
  <c r="H489" i="40"/>
  <c r="H481" i="40"/>
  <c r="G493" i="40"/>
  <c r="G485" i="40"/>
  <c r="G459" i="40"/>
  <c r="H363" i="40"/>
  <c r="H355" i="40"/>
  <c r="H347" i="40"/>
  <c r="G363" i="40"/>
  <c r="G355" i="40"/>
  <c r="G347" i="40"/>
  <c r="H337" i="40"/>
  <c r="H329" i="40"/>
  <c r="H321" i="40"/>
  <c r="G329" i="40"/>
  <c r="V241" i="40"/>
  <c r="U257" i="40"/>
  <c r="U249" i="40"/>
  <c r="U241" i="40"/>
  <c r="O257" i="40"/>
  <c r="O249" i="40"/>
  <c r="O241" i="40"/>
  <c r="O253" i="40"/>
  <c r="W259" i="40"/>
  <c r="W201" i="40"/>
  <c r="H170" i="40"/>
  <c r="J280" i="40"/>
  <c r="H504" i="40"/>
  <c r="G520" i="40"/>
  <c r="G512" i="40"/>
  <c r="G504" i="40"/>
  <c r="H476" i="40"/>
  <c r="G476" i="40"/>
  <c r="G488" i="40"/>
  <c r="H466" i="40"/>
  <c r="H441" i="40"/>
  <c r="G441" i="40"/>
  <c r="G433" i="40"/>
  <c r="G425" i="40"/>
  <c r="H336" i="40"/>
  <c r="G328" i="40"/>
  <c r="H312" i="40"/>
  <c r="H304" i="40"/>
  <c r="G304" i="40"/>
  <c r="G296" i="40"/>
  <c r="AA248" i="40"/>
  <c r="W244" i="40"/>
  <c r="O248" i="40"/>
  <c r="Z252" i="40"/>
  <c r="H259" i="40"/>
  <c r="H251" i="40"/>
  <c r="G255" i="40"/>
  <c r="G247" i="40"/>
  <c r="H561" i="40"/>
  <c r="H553" i="40"/>
  <c r="G569" i="40"/>
  <c r="G561" i="40"/>
  <c r="H538" i="40"/>
  <c r="H530" i="40"/>
  <c r="G542" i="40"/>
  <c r="G534" i="40"/>
  <c r="H519" i="40"/>
  <c r="H511" i="40"/>
  <c r="H503" i="40"/>
  <c r="G519" i="40"/>
  <c r="G511" i="40"/>
  <c r="G503" i="40"/>
  <c r="G440" i="40"/>
  <c r="G432" i="40"/>
  <c r="H311" i="40"/>
  <c r="H303" i="40"/>
  <c r="H295" i="40"/>
  <c r="G311" i="40"/>
  <c r="G295" i="40"/>
  <c r="U255" i="40"/>
  <c r="U247" i="40"/>
  <c r="H258" i="40"/>
  <c r="H250" i="40"/>
  <c r="G250" i="40"/>
  <c r="H176" i="40"/>
  <c r="H168" i="40"/>
  <c r="H180" i="40"/>
  <c r="H172" i="40"/>
  <c r="H164" i="40"/>
  <c r="W177" i="40"/>
  <c r="H545" i="40"/>
  <c r="H537" i="40"/>
  <c r="G545" i="40"/>
  <c r="G529" i="40"/>
  <c r="AA502" i="40"/>
  <c r="H423" i="40"/>
  <c r="G439" i="40"/>
  <c r="G435" i="40"/>
  <c r="H416" i="40"/>
  <c r="H408" i="40"/>
  <c r="H400" i="40"/>
  <c r="AA352" i="40"/>
  <c r="H302" i="40"/>
  <c r="H294" i="40"/>
  <c r="H306" i="40"/>
  <c r="G310" i="40"/>
  <c r="G294" i="40"/>
  <c r="G298" i="40"/>
  <c r="G282" i="40"/>
  <c r="G274" i="40"/>
  <c r="AA254" i="40"/>
  <c r="Z216" i="40"/>
  <c r="H179" i="40"/>
  <c r="H138" i="40"/>
  <c r="H153" i="40"/>
  <c r="H146" i="40"/>
  <c r="W129" i="40"/>
  <c r="W121" i="40"/>
  <c r="W115" i="40"/>
  <c r="Z119" i="40"/>
  <c r="N221" i="40"/>
  <c r="N200" i="40"/>
  <c r="X200" i="40"/>
  <c r="V207" i="40"/>
  <c r="V191" i="40"/>
  <c r="AA191" i="40"/>
  <c r="U195" i="40"/>
  <c r="Q188" i="40"/>
  <c r="O199" i="40"/>
  <c r="AA199" i="40"/>
  <c r="N203" i="40"/>
  <c r="X203" i="40"/>
  <c r="V208" i="40"/>
  <c r="V192" i="40"/>
  <c r="U196" i="40"/>
  <c r="O200" i="40"/>
  <c r="AA200" i="40"/>
  <c r="H338" i="40"/>
  <c r="H322" i="40"/>
  <c r="F318" i="40"/>
  <c r="G338" i="40"/>
  <c r="G330" i="40"/>
  <c r="C318" i="40"/>
  <c r="O233" i="40"/>
  <c r="V226" i="40"/>
  <c r="N222" i="40"/>
  <c r="H214" i="40"/>
  <c r="U227" i="40"/>
  <c r="X227" i="40"/>
  <c r="O231" i="40"/>
  <c r="N219" i="40"/>
  <c r="X219" i="40"/>
  <c r="U228" i="40"/>
  <c r="AA207" i="40"/>
  <c r="X195" i="40"/>
  <c r="J188" i="40"/>
  <c r="X189" i="40"/>
  <c r="AB222" i="40"/>
  <c r="U229" i="40"/>
  <c r="U230" i="40"/>
  <c r="X230" i="40"/>
  <c r="AB230" i="40"/>
  <c r="V233" i="40"/>
  <c r="O215" i="40"/>
  <c r="V224" i="40"/>
  <c r="AA224" i="40"/>
  <c r="AC224" i="40"/>
  <c r="AA232" i="40"/>
  <c r="O232" i="40"/>
  <c r="AA208" i="40"/>
  <c r="AA234" i="40"/>
  <c r="AA216" i="40"/>
  <c r="AA215" i="40"/>
  <c r="V215" i="40"/>
  <c r="AA218" i="40"/>
  <c r="N196" i="40"/>
  <c r="X206" i="40"/>
  <c r="N206" i="40"/>
  <c r="AA193" i="40"/>
  <c r="V193" i="40"/>
  <c r="U197" i="40"/>
  <c r="AA201" i="40"/>
  <c r="O201" i="40"/>
  <c r="V194" i="40"/>
  <c r="N404" i="40"/>
  <c r="V412" i="40"/>
  <c r="O441" i="40"/>
  <c r="AA441" i="40"/>
  <c r="V425" i="40"/>
  <c r="W465" i="40"/>
  <c r="X464" i="40"/>
  <c r="N464" i="40"/>
  <c r="O456" i="40"/>
  <c r="U467" i="40"/>
  <c r="W480" i="40"/>
  <c r="X477" i="40"/>
  <c r="G152" i="40"/>
  <c r="G229" i="40"/>
  <c r="N480" i="40"/>
  <c r="G126" i="40"/>
  <c r="G140" i="40"/>
  <c r="H143" i="40"/>
  <c r="V406" i="40"/>
  <c r="W407" i="40"/>
  <c r="Z323" i="40"/>
  <c r="AA384" i="40"/>
  <c r="W381" i="40"/>
  <c r="X399" i="40"/>
  <c r="O416" i="40"/>
  <c r="O413" i="40"/>
  <c r="W412" i="40"/>
  <c r="AA381" i="40"/>
  <c r="V399" i="40"/>
  <c r="H510" i="40"/>
  <c r="G502" i="40"/>
  <c r="H360" i="40"/>
  <c r="G360" i="40"/>
  <c r="AA425" i="40"/>
  <c r="AA412" i="40"/>
  <c r="AA373" i="40"/>
  <c r="W386" i="40"/>
  <c r="O404" i="40"/>
  <c r="AA433" i="40"/>
  <c r="Z451" i="40"/>
  <c r="Z467" i="40"/>
  <c r="O464" i="40"/>
  <c r="U456" i="40"/>
  <c r="N485" i="40"/>
  <c r="X485" i="40"/>
  <c r="U485" i="40"/>
  <c r="V477" i="40"/>
  <c r="W517" i="40"/>
  <c r="X516" i="40"/>
  <c r="AA508" i="40"/>
  <c r="O508" i="40"/>
  <c r="U516" i="40"/>
  <c r="V511" i="40"/>
  <c r="V508" i="40"/>
  <c r="N532" i="40"/>
  <c r="X545" i="40"/>
  <c r="Z542" i="40"/>
  <c r="AA537" i="40"/>
  <c r="U545" i="40"/>
  <c r="V542" i="40"/>
  <c r="X560" i="40"/>
  <c r="AA568" i="40"/>
  <c r="W563" i="40"/>
  <c r="O296" i="40"/>
  <c r="N382" i="40"/>
  <c r="G510" i="40"/>
  <c r="X510" i="40"/>
  <c r="G514" i="40"/>
  <c r="E344" i="40"/>
  <c r="Z156" i="40"/>
  <c r="AA192" i="40"/>
  <c r="Z506" i="40"/>
  <c r="G222" i="40"/>
  <c r="H190" i="40"/>
  <c r="W202" i="40"/>
  <c r="W251" i="40"/>
  <c r="N251" i="40"/>
  <c r="X254" i="40"/>
  <c r="W415" i="40"/>
  <c r="U401" i="40"/>
  <c r="U414" i="40"/>
  <c r="N487" i="40"/>
  <c r="X487" i="40"/>
  <c r="W492" i="40"/>
  <c r="V484" i="40"/>
  <c r="U505" i="40"/>
  <c r="AA401" i="40"/>
  <c r="N437" i="40"/>
  <c r="W437" i="40"/>
  <c r="Z435" i="40"/>
  <c r="X467" i="40"/>
  <c r="O463" i="40"/>
  <c r="U462" i="40"/>
  <c r="O476" i="40"/>
  <c r="U492" i="40"/>
  <c r="W512" i="40"/>
  <c r="O505" i="40"/>
  <c r="U378" i="40"/>
  <c r="H518" i="40"/>
  <c r="H502" i="40"/>
  <c r="F500" i="40"/>
  <c r="G518" i="40"/>
  <c r="G506" i="40"/>
  <c r="G352" i="40"/>
  <c r="B344" i="40"/>
  <c r="AA226" i="40"/>
  <c r="H139" i="40"/>
  <c r="G194" i="40"/>
  <c r="W254" i="40"/>
  <c r="W388" i="40"/>
  <c r="N414" i="40"/>
  <c r="X414" i="40"/>
  <c r="V409" i="40"/>
  <c r="O435" i="40"/>
  <c r="W459" i="40"/>
  <c r="AA466" i="40"/>
  <c r="V450" i="40"/>
  <c r="W490" i="40"/>
  <c r="V479" i="40"/>
  <c r="V513" i="40"/>
  <c r="W534" i="40"/>
  <c r="Z528" i="40"/>
  <c r="N388" i="40"/>
  <c r="X388" i="40"/>
  <c r="AA390" i="40"/>
  <c r="N405" i="40"/>
  <c r="N202" i="40"/>
  <c r="M188" i="40"/>
  <c r="AA221" i="40"/>
  <c r="X204" i="40"/>
  <c r="X232" i="40"/>
  <c r="AB232" i="40"/>
  <c r="Z438" i="40"/>
  <c r="W431" i="40"/>
  <c r="AA426" i="40"/>
  <c r="W423" i="40"/>
  <c r="X442" i="40"/>
  <c r="U453" i="40"/>
  <c r="AA449" i="40"/>
  <c r="V467" i="40"/>
  <c r="X492" i="40"/>
  <c r="W485" i="40"/>
  <c r="Z481" i="40"/>
  <c r="AA480" i="40"/>
  <c r="X503" i="40"/>
  <c r="O502" i="40"/>
  <c r="O517" i="40"/>
  <c r="Z518" i="40"/>
  <c r="V518" i="40"/>
  <c r="O527" i="40"/>
  <c r="Z527" i="40"/>
  <c r="U364" i="40"/>
  <c r="W204" i="40"/>
  <c r="AA407" i="40"/>
  <c r="X493" i="40"/>
  <c r="V490" i="40"/>
  <c r="W509" i="40"/>
  <c r="X508" i="40"/>
  <c r="N508" i="40"/>
  <c r="O519" i="40"/>
  <c r="W511" i="40"/>
  <c r="V503" i="40"/>
  <c r="V516" i="40"/>
  <c r="W542" i="40"/>
  <c r="V529" i="40"/>
  <c r="Z563" i="40"/>
  <c r="AA560" i="40"/>
  <c r="W555" i="40"/>
  <c r="O346" i="40"/>
  <c r="AA346" i="40"/>
  <c r="AA361" i="40"/>
  <c r="V557" i="40"/>
  <c r="V539" i="40"/>
  <c r="X553" i="40"/>
  <c r="U553" i="40"/>
  <c r="O351" i="40"/>
  <c r="V506" i="40"/>
  <c r="V505" i="40"/>
  <c r="V357" i="40"/>
  <c r="N558" i="40"/>
  <c r="X172" i="40"/>
  <c r="N180" i="40"/>
  <c r="V180" i="40"/>
  <c r="T162" i="40"/>
  <c r="Q162" i="40"/>
  <c r="AA172" i="40"/>
  <c r="X175" i="40"/>
  <c r="N175" i="40"/>
  <c r="H544" i="40"/>
  <c r="H536" i="40"/>
  <c r="G540" i="40"/>
  <c r="G532" i="40"/>
  <c r="H438" i="40"/>
  <c r="H430" i="40"/>
  <c r="G438" i="40"/>
  <c r="G430" i="40"/>
  <c r="B422" i="40"/>
  <c r="H386" i="40"/>
  <c r="H378" i="40"/>
  <c r="Z390" i="40"/>
  <c r="G386" i="40"/>
  <c r="G378" i="40"/>
  <c r="W383" i="40"/>
  <c r="V163" i="40"/>
  <c r="U175" i="40"/>
  <c r="U162" i="40"/>
  <c r="Z179" i="40"/>
  <c r="O179" i="40"/>
  <c r="O171" i="40"/>
  <c r="O163" i="40"/>
  <c r="W167" i="40"/>
  <c r="W218" i="40"/>
  <c r="W243" i="40"/>
  <c r="N246" i="40"/>
  <c r="X246" i="40"/>
  <c r="E422" i="40"/>
  <c r="O427" i="40"/>
  <c r="V427" i="40"/>
  <c r="Q268" i="40"/>
  <c r="J279" i="40"/>
  <c r="Q279" i="40"/>
  <c r="T285" i="40"/>
  <c r="Q276" i="40"/>
  <c r="M271" i="40"/>
  <c r="Q281" i="40"/>
  <c r="J284" i="40"/>
  <c r="T284" i="40"/>
  <c r="Q267" i="40"/>
  <c r="T275" i="40"/>
  <c r="I271" i="40"/>
  <c r="L267" i="40"/>
  <c r="L283" i="40"/>
  <c r="P279" i="40"/>
  <c r="S275" i="40"/>
  <c r="I272" i="40"/>
  <c r="L268" i="40"/>
  <c r="L284" i="40"/>
  <c r="P280" i="40"/>
  <c r="S276" i="40"/>
  <c r="I267" i="40"/>
  <c r="I285" i="40"/>
  <c r="L285" i="40"/>
  <c r="P283" i="40"/>
  <c r="S281" i="40"/>
  <c r="I280" i="40"/>
  <c r="L278" i="40"/>
  <c r="P276" i="40"/>
  <c r="S274" i="40"/>
  <c r="I269" i="40"/>
  <c r="L269" i="40"/>
  <c r="P267" i="40"/>
  <c r="P285" i="40"/>
  <c r="S283" i="40"/>
  <c r="I282" i="40"/>
  <c r="L280" i="40"/>
  <c r="P278" i="40"/>
  <c r="S278" i="40"/>
  <c r="I277" i="40"/>
  <c r="L275" i="40"/>
  <c r="P273" i="40"/>
  <c r="W273" i="40"/>
  <c r="S271" i="40"/>
  <c r="I270" i="40"/>
  <c r="L270" i="40"/>
  <c r="P268" i="40"/>
  <c r="P286" i="40"/>
  <c r="S284" i="40"/>
  <c r="I279" i="40"/>
  <c r="L277" i="40"/>
  <c r="P275" i="40"/>
  <c r="S273" i="40"/>
  <c r="I274" i="40"/>
  <c r="L272" i="40"/>
  <c r="P270" i="40"/>
  <c r="S268" i="40"/>
  <c r="S286" i="40"/>
  <c r="J299" i="40"/>
  <c r="M297" i="40"/>
  <c r="Q295" i="40"/>
  <c r="T293" i="40"/>
  <c r="T311" i="40"/>
  <c r="J310" i="40"/>
  <c r="M308" i="40"/>
  <c r="Q308" i="40"/>
  <c r="X308" i="40"/>
  <c r="T306" i="40"/>
  <c r="J301" i="40"/>
  <c r="M299" i="40"/>
  <c r="Q297" i="40"/>
  <c r="T295" i="40"/>
  <c r="J294" i="40"/>
  <c r="J312" i="40"/>
  <c r="M312" i="40"/>
  <c r="Q310" i="40"/>
  <c r="T308" i="40"/>
  <c r="J307" i="40"/>
  <c r="M305" i="40"/>
  <c r="Q303" i="40"/>
  <c r="T303" i="40"/>
  <c r="J302" i="40"/>
  <c r="M300" i="40"/>
  <c r="Q298" i="40"/>
  <c r="T296" i="40"/>
  <c r="J309" i="40"/>
  <c r="M307" i="40"/>
  <c r="Q307" i="40"/>
  <c r="T305" i="40"/>
  <c r="J304" i="40"/>
  <c r="M302" i="40"/>
  <c r="Q300" i="40"/>
  <c r="T298" i="40"/>
  <c r="I304" i="40"/>
  <c r="L300" i="40"/>
  <c r="P296" i="40"/>
  <c r="I294" i="40"/>
  <c r="I312" i="40"/>
  <c r="L310" i="40"/>
  <c r="P308" i="40"/>
  <c r="S304" i="40"/>
  <c r="I299" i="40"/>
  <c r="L295" i="40"/>
  <c r="L311" i="40"/>
  <c r="P307" i="40"/>
  <c r="S303" i="40"/>
  <c r="I296" i="40"/>
  <c r="L296" i="40"/>
  <c r="P298" i="40"/>
  <c r="S296" i="40"/>
  <c r="I293" i="40"/>
  <c r="I311" i="40"/>
  <c r="L309" i="40"/>
  <c r="P309" i="40"/>
  <c r="S307" i="40"/>
  <c r="I306" i="40"/>
  <c r="L306" i="40"/>
  <c r="P306" i="40"/>
  <c r="S306" i="40"/>
  <c r="I303" i="40"/>
  <c r="L301" i="40"/>
  <c r="P299" i="40"/>
  <c r="S297" i="40"/>
  <c r="L302" i="40"/>
  <c r="P310" i="40"/>
  <c r="S312" i="40"/>
  <c r="L297" i="40"/>
  <c r="P301" i="40"/>
  <c r="S305" i="40"/>
  <c r="I298" i="40"/>
  <c r="L304" i="40"/>
  <c r="P312" i="40"/>
  <c r="I295" i="40"/>
  <c r="L299" i="40"/>
  <c r="P303" i="40"/>
  <c r="S309" i="40"/>
  <c r="I308" i="40"/>
  <c r="P294" i="40"/>
  <c r="S300" i="40"/>
  <c r="I305" i="40"/>
  <c r="L307" i="40"/>
  <c r="S293" i="40"/>
  <c r="I310" i="40"/>
  <c r="P300" i="40"/>
  <c r="S302" i="40"/>
  <c r="I307" i="40"/>
  <c r="P293" i="40"/>
  <c r="S295" i="40"/>
  <c r="J336" i="40"/>
  <c r="Q322" i="40"/>
  <c r="T324" i="40"/>
  <c r="J329" i="40"/>
  <c r="M333" i="40"/>
  <c r="Q337" i="40"/>
  <c r="J338" i="40"/>
  <c r="Q324" i="40"/>
  <c r="T328" i="40"/>
  <c r="J331" i="40"/>
  <c r="M335" i="40"/>
  <c r="T321" i="40"/>
  <c r="J328" i="40"/>
  <c r="M332" i="40"/>
  <c r="Q336" i="40"/>
  <c r="J319" i="40"/>
  <c r="M325" i="40"/>
  <c r="Q327" i="40"/>
  <c r="T333" i="40"/>
  <c r="I329" i="40"/>
  <c r="L327" i="40"/>
  <c r="P325" i="40"/>
  <c r="S323" i="40"/>
  <c r="I322" i="40"/>
  <c r="L322" i="40"/>
  <c r="P320" i="40"/>
  <c r="P336" i="40"/>
  <c r="S332" i="40"/>
  <c r="I331" i="40"/>
  <c r="L329" i="40"/>
  <c r="P327" i="40"/>
  <c r="S325" i="40"/>
  <c r="I326" i="40"/>
  <c r="L324" i="40"/>
  <c r="P322" i="40"/>
  <c r="P338" i="40"/>
  <c r="S334" i="40"/>
  <c r="Z334" i="40"/>
  <c r="I319" i="40"/>
  <c r="I337" i="40"/>
  <c r="L337" i="40"/>
  <c r="P335" i="40"/>
  <c r="S333" i="40"/>
  <c r="I332" i="40"/>
  <c r="L330" i="40"/>
  <c r="P328" i="40"/>
  <c r="S324" i="40"/>
  <c r="I321" i="40"/>
  <c r="L321" i="40"/>
  <c r="P319" i="40"/>
  <c r="P337" i="40"/>
  <c r="S335" i="40"/>
  <c r="I334" i="40"/>
  <c r="L332" i="40"/>
  <c r="P330" i="40"/>
  <c r="S326" i="40"/>
  <c r="H434" i="40"/>
  <c r="H426" i="40"/>
  <c r="H390" i="40"/>
  <c r="H382" i="40"/>
  <c r="H374" i="40"/>
  <c r="G390" i="40"/>
  <c r="G382" i="40"/>
  <c r="G374" i="40"/>
  <c r="O387" i="40"/>
  <c r="AA387" i="40"/>
  <c r="U423" i="40"/>
  <c r="M329" i="40"/>
  <c r="T322" i="40"/>
  <c r="J334" i="40"/>
  <c r="P297" i="40"/>
  <c r="S310" i="40"/>
  <c r="L298" i="40"/>
  <c r="Q275" i="40"/>
  <c r="M280" i="40"/>
  <c r="N171" i="40"/>
  <c r="X171" i="40"/>
  <c r="W245" i="40"/>
  <c r="N431" i="40"/>
  <c r="W463" i="40"/>
  <c r="N491" i="40"/>
  <c r="S301" i="40"/>
  <c r="L293" i="40"/>
  <c r="P304" i="40"/>
  <c r="T283" i="40"/>
  <c r="J275" i="40"/>
  <c r="J324" i="40"/>
  <c r="J297" i="40"/>
  <c r="M293" i="40"/>
  <c r="M309" i="40"/>
  <c r="Q305" i="40"/>
  <c r="T301" i="40"/>
  <c r="J298" i="40"/>
  <c r="M294" i="40"/>
  <c r="M310" i="40"/>
  <c r="Q306" i="40"/>
  <c r="T302" i="40"/>
  <c r="I323" i="40"/>
  <c r="L319" i="40"/>
  <c r="L335" i="40"/>
  <c r="P331" i="40"/>
  <c r="S327" i="40"/>
  <c r="I324" i="40"/>
  <c r="L320" i="40"/>
  <c r="L336" i="40"/>
  <c r="T403" i="40"/>
  <c r="Q411" i="40"/>
  <c r="M403" i="40"/>
  <c r="J411" i="40"/>
  <c r="T430" i="40"/>
  <c r="Q438" i="40"/>
  <c r="M430" i="40"/>
  <c r="J438" i="40"/>
  <c r="S460" i="40"/>
  <c r="S448" i="40"/>
  <c r="P468" i="40"/>
  <c r="P452" i="40"/>
  <c r="L460" i="40"/>
  <c r="I468" i="40"/>
  <c r="I452" i="40"/>
  <c r="T507" i="40"/>
  <c r="Q515" i="40"/>
  <c r="M507" i="40"/>
  <c r="J515" i="40"/>
  <c r="T515" i="40"/>
  <c r="Q507" i="40"/>
  <c r="T546" i="40"/>
  <c r="T530" i="40"/>
  <c r="Q538" i="40"/>
  <c r="M534" i="40"/>
  <c r="J542" i="40"/>
  <c r="T538" i="40"/>
  <c r="Q546" i="40"/>
  <c r="Q530" i="40"/>
  <c r="M542" i="40"/>
  <c r="J534" i="40"/>
  <c r="T571" i="40"/>
  <c r="T555" i="40"/>
  <c r="Q563" i="40"/>
  <c r="M571" i="40"/>
  <c r="M555" i="40"/>
  <c r="J563" i="40"/>
  <c r="T563" i="40"/>
  <c r="Q571" i="40"/>
  <c r="Q555" i="40"/>
  <c r="M563" i="40"/>
  <c r="J571" i="40"/>
  <c r="J555" i="40"/>
  <c r="X390" i="40"/>
  <c r="O385" i="40"/>
  <c r="N408" i="40"/>
  <c r="S359" i="40"/>
  <c r="P359" i="40"/>
  <c r="L357" i="40"/>
  <c r="I353" i="40"/>
  <c r="S350" i="40"/>
  <c r="P346" i="40"/>
  <c r="T331" i="40"/>
  <c r="Q325" i="40"/>
  <c r="M319" i="40"/>
  <c r="T338" i="40"/>
  <c r="Q332" i="40"/>
  <c r="M328" i="40"/>
  <c r="T273" i="40"/>
  <c r="M283" i="40"/>
  <c r="T280" i="40"/>
  <c r="J272" i="40"/>
  <c r="M284" i="40"/>
  <c r="T276" i="40"/>
  <c r="M267" i="40"/>
  <c r="Q269" i="40"/>
  <c r="Q285" i="40"/>
  <c r="T281" i="40"/>
  <c r="M272" i="40"/>
  <c r="T268" i="40"/>
  <c r="J283" i="40"/>
  <c r="Q271" i="40"/>
  <c r="T269" i="40"/>
  <c r="J268" i="40"/>
  <c r="Q272" i="40"/>
  <c r="J271" i="40"/>
  <c r="M285" i="40"/>
  <c r="T267" i="40"/>
  <c r="M268" i="40"/>
  <c r="T272" i="40"/>
  <c r="M275" i="40"/>
  <c r="Q277" i="40"/>
  <c r="T277" i="40"/>
  <c r="T378" i="40"/>
  <c r="Q386" i="40"/>
  <c r="M378" i="40"/>
  <c r="S408" i="40"/>
  <c r="P416" i="40"/>
  <c r="P400" i="40"/>
  <c r="L408" i="40"/>
  <c r="L396" i="40"/>
  <c r="I416" i="40"/>
  <c r="I400" i="40"/>
  <c r="S433" i="40"/>
  <c r="P441" i="40"/>
  <c r="P425" i="40"/>
  <c r="L433" i="40"/>
  <c r="O433" i="40"/>
  <c r="I441" i="40"/>
  <c r="N441" i="40"/>
  <c r="I425" i="40"/>
  <c r="N425" i="40"/>
  <c r="T455" i="40"/>
  <c r="Q463" i="40"/>
  <c r="M455" i="40"/>
  <c r="J463" i="40"/>
  <c r="T482" i="40"/>
  <c r="Q490" i="40"/>
  <c r="M482" i="40"/>
  <c r="J490" i="40"/>
  <c r="S512" i="40"/>
  <c r="P520" i="40"/>
  <c r="P504" i="40"/>
  <c r="L512" i="40"/>
  <c r="I520" i="40"/>
  <c r="I504" i="40"/>
  <c r="S520" i="40"/>
  <c r="S504" i="40"/>
  <c r="S533" i="40"/>
  <c r="P543" i="40"/>
  <c r="P529" i="40"/>
  <c r="L537" i="40"/>
  <c r="I545" i="40"/>
  <c r="I529" i="40"/>
  <c r="S541" i="40"/>
  <c r="P537" i="40"/>
  <c r="L545" i="40"/>
  <c r="L529" i="40"/>
  <c r="I537" i="40"/>
  <c r="S560" i="40"/>
  <c r="P568" i="40"/>
  <c r="L560" i="40"/>
  <c r="O560" i="40"/>
  <c r="I568" i="40"/>
  <c r="N568" i="40"/>
  <c r="S568" i="40"/>
  <c r="P560" i="40"/>
  <c r="L568" i="40"/>
  <c r="I560" i="40"/>
  <c r="N560" i="40"/>
  <c r="J326" i="40"/>
  <c r="M322" i="40"/>
  <c r="AA322" i="40"/>
  <c r="M338" i="40"/>
  <c r="AA338" i="40"/>
  <c r="Q334" i="40"/>
  <c r="T330" i="40"/>
  <c r="J325" i="40"/>
  <c r="M321" i="40"/>
  <c r="M337" i="40"/>
  <c r="Q333" i="40"/>
  <c r="T329" i="40"/>
  <c r="J332" i="40"/>
  <c r="M330" i="40"/>
  <c r="Q328" i="40"/>
  <c r="T326" i="40"/>
  <c r="J323" i="40"/>
  <c r="M323" i="40"/>
  <c r="Q321" i="40"/>
  <c r="T319" i="40"/>
  <c r="T337" i="40"/>
  <c r="J322" i="40"/>
  <c r="X322" i="40"/>
  <c r="M320" i="40"/>
  <c r="Q320" i="40"/>
  <c r="Q338" i="40"/>
  <c r="T336" i="40"/>
  <c r="J333" i="40"/>
  <c r="M331" i="40"/>
  <c r="Q329" i="40"/>
  <c r="T327" i="40"/>
  <c r="I352" i="40"/>
  <c r="L348" i="40"/>
  <c r="L364" i="40"/>
  <c r="P360" i="40"/>
  <c r="S356" i="40"/>
  <c r="I351" i="40"/>
  <c r="L347" i="40"/>
  <c r="I362" i="40"/>
  <c r="L360" i="40"/>
  <c r="P358" i="40"/>
  <c r="S358" i="40"/>
  <c r="I355" i="40"/>
  <c r="L353" i="40"/>
  <c r="P349" i="40"/>
  <c r="S345" i="40"/>
  <c r="V345" i="40"/>
  <c r="S361" i="40"/>
  <c r="I354" i="40"/>
  <c r="L352" i="40"/>
  <c r="P350" i="40"/>
  <c r="S348" i="40"/>
  <c r="I345" i="40"/>
  <c r="I363" i="40"/>
  <c r="L361" i="40"/>
  <c r="O361" i="40"/>
  <c r="P357" i="40"/>
  <c r="S353" i="40"/>
  <c r="I384" i="40"/>
  <c r="S381" i="40"/>
  <c r="P389" i="40"/>
  <c r="P373" i="40"/>
  <c r="L381" i="40"/>
  <c r="I389" i="40"/>
  <c r="I376" i="40"/>
  <c r="N376" i="40"/>
  <c r="L372" i="40"/>
  <c r="O372" i="40"/>
  <c r="S485" i="40"/>
  <c r="H271" i="40"/>
  <c r="F266" i="40"/>
  <c r="G279" i="40"/>
  <c r="G271" i="40"/>
  <c r="C266" i="40"/>
  <c r="G275" i="40"/>
  <c r="P188" i="40"/>
  <c r="Z199" i="40"/>
  <c r="Z191" i="40"/>
  <c r="AL177" i="83"/>
  <c r="B552" i="40"/>
  <c r="H539" i="40"/>
  <c r="G527" i="40"/>
  <c r="H565" i="40"/>
  <c r="H557" i="40"/>
  <c r="G565" i="40"/>
  <c r="G557" i="40"/>
  <c r="H284" i="40"/>
  <c r="G272" i="40"/>
  <c r="H562" i="40"/>
  <c r="H554" i="40"/>
  <c r="G566" i="40"/>
  <c r="G558" i="40"/>
  <c r="I477" i="40"/>
  <c r="I493" i="40"/>
  <c r="L485" i="40"/>
  <c r="P477" i="40"/>
  <c r="P493" i="40"/>
  <c r="H569" i="40"/>
  <c r="Z176" i="40"/>
  <c r="H175" i="40"/>
  <c r="H167" i="40"/>
  <c r="H171" i="40"/>
  <c r="Z171" i="40"/>
  <c r="H163" i="40"/>
  <c r="Z163" i="40"/>
  <c r="H517" i="40"/>
  <c r="C500" i="40"/>
  <c r="H435" i="40"/>
  <c r="G431" i="40"/>
  <c r="G423" i="40"/>
  <c r="G427" i="40"/>
  <c r="Z207" i="40"/>
  <c r="S188" i="40"/>
  <c r="W203" i="40"/>
  <c r="W195" i="40"/>
  <c r="H242" i="40"/>
  <c r="Z254" i="40"/>
  <c r="H254" i="40"/>
  <c r="H246" i="40"/>
  <c r="Z246" i="40"/>
  <c r="Z175" i="40"/>
  <c r="Z167" i="40"/>
  <c r="G501" i="40"/>
  <c r="H513" i="40"/>
  <c r="H505" i="40"/>
  <c r="G513" i="40"/>
  <c r="G477" i="40"/>
  <c r="H387" i="40"/>
  <c r="H379" i="40"/>
  <c r="H371" i="40"/>
  <c r="G383" i="40"/>
  <c r="H542" i="40"/>
  <c r="H534" i="40"/>
  <c r="G546" i="40"/>
  <c r="G538" i="40"/>
  <c r="G530" i="40"/>
  <c r="W231" i="40"/>
  <c r="H531" i="40"/>
  <c r="G539" i="40"/>
  <c r="G531" i="40"/>
  <c r="H451" i="40"/>
  <c r="H283" i="40"/>
  <c r="H275" i="40"/>
  <c r="H267" i="40"/>
  <c r="G283" i="40"/>
  <c r="H255" i="40"/>
  <c r="H459" i="40"/>
  <c r="H308" i="40"/>
  <c r="H300" i="40"/>
  <c r="G308" i="40"/>
  <c r="G300" i="40"/>
  <c r="H247" i="40"/>
  <c r="G259" i="40"/>
  <c r="X259" i="40"/>
  <c r="X243" i="40"/>
  <c r="G243" i="40"/>
  <c r="Z169" i="40"/>
  <c r="W173" i="40"/>
  <c r="AA256" i="40"/>
  <c r="V256" i="40"/>
  <c r="Z234" i="40"/>
  <c r="W197" i="40"/>
  <c r="W175" i="40"/>
  <c r="G572" i="40"/>
  <c r="G564" i="40"/>
  <c r="G556" i="40"/>
  <c r="H541" i="40"/>
  <c r="H533" i="40"/>
  <c r="H409" i="40"/>
  <c r="H401" i="40"/>
  <c r="H333" i="40"/>
  <c r="H325" i="40"/>
  <c r="O252" i="40"/>
  <c r="U260" i="40"/>
  <c r="U244" i="40"/>
  <c r="O260" i="40"/>
  <c r="Z256" i="40"/>
  <c r="H257" i="40"/>
  <c r="G257" i="40"/>
  <c r="G249" i="40"/>
  <c r="G241" i="40"/>
  <c r="W179" i="40"/>
  <c r="W171" i="40"/>
  <c r="H540" i="40"/>
  <c r="H532" i="40"/>
  <c r="G544" i="40"/>
  <c r="G536" i="40"/>
  <c r="B526" i="40"/>
  <c r="H515" i="40"/>
  <c r="H507" i="40"/>
  <c r="H514" i="40"/>
  <c r="H506" i="40"/>
  <c r="H467" i="40"/>
  <c r="G442" i="40"/>
  <c r="G434" i="40"/>
  <c r="G426" i="40"/>
  <c r="H356" i="40"/>
  <c r="G364" i="40"/>
  <c r="G356" i="40"/>
  <c r="AA258" i="40"/>
  <c r="AA250" i="40"/>
  <c r="G176" i="40"/>
  <c r="G336" i="40"/>
  <c r="Z232" i="40"/>
  <c r="Z205" i="40"/>
  <c r="Z197" i="40"/>
  <c r="Z189" i="40"/>
  <c r="S162" i="40"/>
  <c r="H465" i="40"/>
  <c r="G436" i="40"/>
  <c r="G428" i="40"/>
  <c r="H411" i="40"/>
  <c r="H388" i="40"/>
  <c r="H380" i="40"/>
  <c r="H372" i="40"/>
  <c r="G388" i="40"/>
  <c r="G380" i="40"/>
  <c r="G362" i="40"/>
  <c r="G346" i="40"/>
  <c r="H335" i="40"/>
  <c r="H327" i="40"/>
  <c r="H319" i="40"/>
  <c r="H298" i="40"/>
  <c r="H285" i="40"/>
  <c r="H277" i="40"/>
  <c r="H269" i="40"/>
  <c r="G285" i="40"/>
  <c r="G269" i="40"/>
  <c r="H464" i="40"/>
  <c r="H402" i="40"/>
  <c r="G379" i="40"/>
  <c r="H361" i="40"/>
  <c r="H353" i="40"/>
  <c r="H345" i="40"/>
  <c r="G361" i="40"/>
  <c r="G353" i="40"/>
  <c r="G345" i="40"/>
  <c r="G334" i="40"/>
  <c r="G327" i="40"/>
  <c r="G319" i="40"/>
  <c r="H305" i="40"/>
  <c r="G297" i="40"/>
  <c r="G284" i="40"/>
  <c r="G276" i="40"/>
  <c r="V245" i="40"/>
  <c r="U253" i="40"/>
  <c r="U245" i="40"/>
  <c r="G254" i="40"/>
  <c r="G246" i="40"/>
  <c r="Z230" i="40"/>
  <c r="W199" i="40"/>
  <c r="Z180" i="40"/>
  <c r="H260" i="40"/>
  <c r="H252" i="40"/>
  <c r="G260" i="40"/>
  <c r="G252" i="40"/>
  <c r="G244" i="40"/>
  <c r="Z228" i="40"/>
  <c r="Z220" i="40"/>
  <c r="Z201" i="40"/>
  <c r="Z193" i="40"/>
  <c r="Z178" i="40"/>
  <c r="D12" i="92"/>
  <c r="AA227" i="40"/>
  <c r="X231" i="40"/>
  <c r="X223" i="40"/>
  <c r="AA228" i="40"/>
  <c r="AA220" i="40"/>
  <c r="AC220" i="40"/>
  <c r="J270" i="40"/>
  <c r="J274" i="40"/>
  <c r="J278" i="40"/>
  <c r="J282" i="40"/>
  <c r="J286" i="40"/>
  <c r="M270" i="40"/>
  <c r="M274" i="40"/>
  <c r="M278" i="40"/>
  <c r="M282" i="40"/>
  <c r="M286" i="40"/>
  <c r="Q270" i="40"/>
  <c r="Q274" i="40"/>
  <c r="Q278" i="40"/>
  <c r="Q282" i="40"/>
  <c r="Q286" i="40"/>
  <c r="T270" i="40"/>
  <c r="T274" i="40"/>
  <c r="T278" i="40"/>
  <c r="T282" i="40"/>
  <c r="T286" i="40"/>
  <c r="J269" i="40"/>
  <c r="J273" i="40"/>
  <c r="J277" i="40"/>
  <c r="J281" i="40"/>
  <c r="J285" i="40"/>
  <c r="M269" i="40"/>
  <c r="M273" i="40"/>
  <c r="M277" i="40"/>
  <c r="AL219" i="83"/>
  <c r="G554" i="40"/>
  <c r="G528" i="40"/>
  <c r="E526" i="40"/>
  <c r="B448" i="40"/>
  <c r="AL303" i="83"/>
  <c r="AL135" i="83"/>
  <c r="E162" i="40"/>
  <c r="G181" i="40"/>
  <c r="G179" i="40"/>
  <c r="G177" i="40"/>
  <c r="G175" i="40"/>
  <c r="G173" i="40"/>
  <c r="G171" i="40"/>
  <c r="G169" i="40"/>
  <c r="G165" i="40"/>
  <c r="V17" i="66"/>
  <c r="V16" i="66"/>
  <c r="V15" i="66"/>
  <c r="V14" i="66"/>
  <c r="V13" i="66"/>
  <c r="V11" i="66"/>
  <c r="V10" i="66"/>
  <c r="V9" i="66"/>
  <c r="V8" i="66"/>
  <c r="V12" i="66"/>
  <c r="J130" i="40"/>
  <c r="N130" i="40" s="1"/>
  <c r="C32" i="40"/>
  <c r="E32" i="40"/>
  <c r="H140" i="40"/>
  <c r="H148" i="40"/>
  <c r="T151" i="40"/>
  <c r="AC227" i="40"/>
  <c r="C552" i="40"/>
  <c r="AA225" i="40"/>
  <c r="U232" i="40"/>
  <c r="N223" i="40"/>
  <c r="N231" i="40"/>
  <c r="O227" i="40"/>
  <c r="AB193" i="40"/>
  <c r="AA231" i="40"/>
  <c r="AA223" i="40"/>
  <c r="T214" i="40"/>
  <c r="V214" i="40"/>
  <c r="Q214" i="40"/>
  <c r="AA229" i="40"/>
  <c r="M214" i="40"/>
  <c r="X233" i="40"/>
  <c r="X217" i="40"/>
  <c r="X234" i="40"/>
  <c r="AB234" i="40"/>
  <c r="X226" i="40"/>
  <c r="X218" i="40"/>
  <c r="AA230" i="40"/>
  <c r="AA222" i="40"/>
  <c r="X228" i="40"/>
  <c r="X224" i="40"/>
  <c r="X220" i="40"/>
  <c r="J214" i="40"/>
  <c r="T188" i="40"/>
  <c r="AA205" i="40"/>
  <c r="AA197" i="40"/>
  <c r="X205" i="40"/>
  <c r="X197" i="40"/>
  <c r="X202" i="40"/>
  <c r="X194" i="40"/>
  <c r="AA198" i="40"/>
  <c r="Z380" i="40"/>
  <c r="W250" i="40"/>
  <c r="W196" i="40"/>
  <c r="Z223" i="40"/>
  <c r="Z215" i="40"/>
  <c r="W224" i="40"/>
  <c r="AA385" i="40"/>
  <c r="W401" i="40"/>
  <c r="Z411" i="40"/>
  <c r="AA400" i="40"/>
  <c r="W426" i="40"/>
  <c r="W442" i="40"/>
  <c r="C526" i="40"/>
  <c r="C474" i="40"/>
  <c r="G387" i="40"/>
  <c r="G375" i="40"/>
  <c r="G371" i="40"/>
  <c r="F344" i="40"/>
  <c r="G358" i="40"/>
  <c r="G354" i="40"/>
  <c r="B214" i="40"/>
  <c r="F526" i="40"/>
  <c r="B500" i="40"/>
  <c r="E448" i="40"/>
  <c r="H364" i="40"/>
  <c r="H352" i="40"/>
  <c r="H348" i="40"/>
  <c r="B318" i="40"/>
  <c r="G277" i="40"/>
  <c r="G273" i="40"/>
  <c r="AA245" i="40"/>
  <c r="AA243" i="40"/>
  <c r="AA241" i="40"/>
  <c r="Z259" i="40"/>
  <c r="Z257" i="40"/>
  <c r="Z255" i="40"/>
  <c r="Z253" i="40"/>
  <c r="Z251" i="40"/>
  <c r="Z249" i="40"/>
  <c r="Z247" i="40"/>
  <c r="Z245" i="40"/>
  <c r="Z243" i="40"/>
  <c r="Z241" i="40"/>
  <c r="X253" i="40"/>
  <c r="X249" i="40"/>
  <c r="X245" i="40"/>
  <c r="W256" i="40"/>
  <c r="W248" i="40"/>
  <c r="B240" i="40"/>
  <c r="Z226" i="40"/>
  <c r="Z222" i="40"/>
  <c r="Z218" i="40"/>
  <c r="W233" i="40"/>
  <c r="W229" i="40"/>
  <c r="W225" i="40"/>
  <c r="Z208" i="40"/>
  <c r="Z206" i="40"/>
  <c r="Z204" i="40"/>
  <c r="Z202" i="40"/>
  <c r="Z200" i="40"/>
  <c r="Z198" i="40"/>
  <c r="Z196" i="40"/>
  <c r="Z194" i="40"/>
  <c r="Z192" i="40"/>
  <c r="Z190" i="40"/>
  <c r="W182" i="40"/>
  <c r="W180" i="40"/>
  <c r="W178" i="40"/>
  <c r="W176" i="40"/>
  <c r="W174" i="40"/>
  <c r="W172" i="40"/>
  <c r="W170" i="40"/>
  <c r="W168" i="40"/>
  <c r="W166" i="40"/>
  <c r="Z174" i="40"/>
  <c r="Z172" i="40"/>
  <c r="Z170" i="40"/>
  <c r="Z168" i="40"/>
  <c r="Z166" i="40"/>
  <c r="Z164" i="40"/>
  <c r="W163" i="40"/>
  <c r="B6" i="40"/>
  <c r="H152" i="40"/>
  <c r="AA202" i="40"/>
  <c r="AA194" i="40"/>
  <c r="H150" i="40"/>
  <c r="H142" i="40"/>
  <c r="G146" i="40"/>
  <c r="AA233" i="40"/>
  <c r="AA217" i="40"/>
  <c r="X221" i="40"/>
  <c r="O222" i="40"/>
  <c r="O230" i="40"/>
  <c r="U218" i="40"/>
  <c r="U226" i="40"/>
  <c r="U234" i="40"/>
  <c r="N217" i="40"/>
  <c r="N233" i="40"/>
  <c r="O217" i="40"/>
  <c r="O229" i="40"/>
  <c r="U217" i="40"/>
  <c r="N197" i="40"/>
  <c r="N205" i="40"/>
  <c r="N216" i="40"/>
  <c r="N220" i="40"/>
  <c r="N224" i="40"/>
  <c r="N228" i="40"/>
  <c r="V388" i="40"/>
  <c r="V380" i="40"/>
  <c r="U415" i="40"/>
  <c r="U407" i="40"/>
  <c r="U403" i="40"/>
  <c r="V390" i="40"/>
  <c r="AA427" i="40"/>
  <c r="X439" i="40"/>
  <c r="V410" i="40"/>
  <c r="AA410" i="40"/>
  <c r="N252" i="40"/>
  <c r="N245" i="40"/>
  <c r="X375" i="40"/>
  <c r="X383" i="40"/>
  <c r="W440" i="40"/>
  <c r="V385" i="40"/>
  <c r="V377" i="40"/>
  <c r="X169" i="40"/>
  <c r="L214" i="40"/>
  <c r="J372" i="40"/>
  <c r="J423" i="40"/>
  <c r="I424" i="40"/>
  <c r="J450" i="40"/>
  <c r="X450" i="40"/>
  <c r="I449" i="40"/>
  <c r="J475" i="40"/>
  <c r="I476" i="40"/>
  <c r="I528" i="40"/>
  <c r="AL240" i="83"/>
  <c r="AL156" i="83"/>
  <c r="I553" i="40"/>
  <c r="E552" i="40"/>
  <c r="H546" i="40"/>
  <c r="E500" i="40"/>
  <c r="F474" i="40"/>
  <c r="C422" i="40"/>
  <c r="G424" i="40"/>
  <c r="J398" i="40"/>
  <c r="I397" i="40"/>
  <c r="J502" i="40"/>
  <c r="I501" i="40"/>
  <c r="J527" i="40"/>
  <c r="AL282" i="83"/>
  <c r="AL198" i="83"/>
  <c r="AL114" i="83"/>
  <c r="J554" i="40"/>
  <c r="F422" i="40"/>
  <c r="H334" i="40"/>
  <c r="H332" i="40"/>
  <c r="H330" i="40"/>
  <c r="H328" i="40"/>
  <c r="H326" i="40"/>
  <c r="H324" i="40"/>
  <c r="G326" i="40"/>
  <c r="G324" i="40"/>
  <c r="G322" i="40"/>
  <c r="F292" i="40"/>
  <c r="H301" i="40"/>
  <c r="H299" i="40"/>
  <c r="H297" i="40"/>
  <c r="G305" i="40"/>
  <c r="G303" i="40"/>
  <c r="G301" i="40"/>
  <c r="V260" i="40"/>
  <c r="V252" i="40"/>
  <c r="X257" i="40"/>
  <c r="X241" i="40"/>
  <c r="V259" i="40"/>
  <c r="V257" i="40"/>
  <c r="V255" i="40"/>
  <c r="V253" i="40"/>
  <c r="V251" i="40"/>
  <c r="V249" i="40"/>
  <c r="V247" i="40"/>
  <c r="N259" i="40"/>
  <c r="G258" i="40"/>
  <c r="W216" i="40"/>
  <c r="B162" i="40"/>
  <c r="S155" i="40"/>
  <c r="S153" i="40"/>
  <c r="S151" i="40"/>
  <c r="S149" i="40"/>
  <c r="S147" i="40"/>
  <c r="S145" i="40"/>
  <c r="S143" i="40"/>
  <c r="S141" i="40"/>
  <c r="S139" i="40"/>
  <c r="S137" i="40"/>
  <c r="P155" i="40"/>
  <c r="P153" i="40"/>
  <c r="P151" i="40"/>
  <c r="P149" i="40"/>
  <c r="P147" i="40"/>
  <c r="P145" i="40"/>
  <c r="P143" i="40"/>
  <c r="P141" i="40"/>
  <c r="P139" i="40"/>
  <c r="P137" i="40"/>
  <c r="L155" i="40"/>
  <c r="L153" i="40"/>
  <c r="L151" i="40"/>
  <c r="L149" i="40"/>
  <c r="L147" i="40"/>
  <c r="L145" i="40"/>
  <c r="L143" i="40"/>
  <c r="L141" i="40"/>
  <c r="L139" i="40"/>
  <c r="L137" i="40"/>
  <c r="I154" i="40"/>
  <c r="I152" i="40"/>
  <c r="I150" i="40"/>
  <c r="I148" i="40"/>
  <c r="I146" i="40"/>
  <c r="I143" i="40"/>
  <c r="I138" i="40"/>
  <c r="B136" i="40"/>
  <c r="F136" i="40"/>
  <c r="C136" i="40"/>
  <c r="B110" i="40"/>
  <c r="C111" i="40"/>
  <c r="G111" i="40" s="1"/>
  <c r="F128" i="40"/>
  <c r="H128" i="40" s="1"/>
  <c r="F124" i="40"/>
  <c r="F120" i="40"/>
  <c r="H120" i="40" s="1"/>
  <c r="F116" i="40"/>
  <c r="F112" i="40"/>
  <c r="H112" i="40" s="1"/>
  <c r="C128" i="40"/>
  <c r="C124" i="40"/>
  <c r="C120" i="40"/>
  <c r="C116" i="40"/>
  <c r="C112" i="40"/>
  <c r="F127" i="40"/>
  <c r="F123" i="40"/>
  <c r="F119" i="40"/>
  <c r="F115" i="40"/>
  <c r="F111" i="40"/>
  <c r="C127" i="40"/>
  <c r="C123" i="40"/>
  <c r="C119" i="40"/>
  <c r="C115" i="40"/>
  <c r="C6" i="40"/>
  <c r="X167" i="40"/>
  <c r="W194" i="40"/>
  <c r="X554" i="40"/>
  <c r="N372" i="40"/>
  <c r="H474" i="40"/>
  <c r="N167" i="40"/>
  <c r="W198" i="40"/>
  <c r="Z217" i="40"/>
  <c r="N250" i="40"/>
  <c r="W397" i="40"/>
  <c r="X441" i="40"/>
  <c r="E266" i="40"/>
  <c r="F162" i="40"/>
  <c r="B32" i="40"/>
  <c r="G448" i="40"/>
  <c r="E396" i="40"/>
  <c r="B396" i="40"/>
  <c r="E370" i="40"/>
  <c r="E318" i="40"/>
  <c r="B266" i="40"/>
  <c r="Q240" i="40"/>
  <c r="Z182" i="40"/>
  <c r="I144" i="40"/>
  <c r="I142" i="40"/>
  <c r="E136" i="40"/>
  <c r="E110" i="40"/>
  <c r="E6" i="40"/>
  <c r="F32" i="40"/>
  <c r="X165" i="40"/>
  <c r="J162" i="40"/>
  <c r="Z221" i="40"/>
  <c r="Z229" i="40"/>
  <c r="P214" i="40"/>
  <c r="W217" i="40"/>
  <c r="J240" i="40"/>
  <c r="X244" i="40"/>
  <c r="N248" i="40"/>
  <c r="N256" i="40"/>
  <c r="W379" i="40"/>
  <c r="N378" i="40"/>
  <c r="U371" i="40"/>
  <c r="X379" i="40"/>
  <c r="X387" i="40"/>
  <c r="W403" i="40"/>
  <c r="X402" i="40"/>
  <c r="X410" i="40"/>
  <c r="Z401" i="40"/>
  <c r="Z409" i="40"/>
  <c r="AA406" i="40"/>
  <c r="AA414" i="40"/>
  <c r="W405" i="40"/>
  <c r="I188" i="40"/>
  <c r="W192" i="40"/>
  <c r="W200" i="40"/>
  <c r="W208" i="40"/>
  <c r="W220" i="40"/>
  <c r="W228" i="40"/>
  <c r="N257" i="40"/>
  <c r="N249" i="40"/>
  <c r="I240" i="40"/>
  <c r="N241" i="40"/>
  <c r="N258" i="40"/>
  <c r="W258" i="40"/>
  <c r="X404" i="40"/>
  <c r="X412" i="40"/>
  <c r="W430" i="40"/>
  <c r="W438" i="40"/>
  <c r="X435" i="40"/>
  <c r="AA431" i="40"/>
  <c r="W428" i="40"/>
  <c r="I214" i="40"/>
  <c r="N260" i="40"/>
  <c r="X248" i="40"/>
  <c r="N244" i="40"/>
  <c r="N379" i="40"/>
  <c r="N165" i="40"/>
  <c r="H422" i="40"/>
  <c r="H442" i="40"/>
  <c r="C344" i="40"/>
  <c r="C292" i="40"/>
  <c r="V258" i="40"/>
  <c r="V254" i="40"/>
  <c r="V250" i="40"/>
  <c r="AA257" i="40"/>
  <c r="AA255" i="40"/>
  <c r="AA253" i="40"/>
  <c r="AA251" i="40"/>
  <c r="AA249" i="40"/>
  <c r="AA247" i="40"/>
  <c r="F6" i="40"/>
  <c r="O240" i="40"/>
  <c r="AC173" i="40"/>
  <c r="AB191" i="40"/>
  <c r="T130" i="40"/>
  <c r="M130" i="40"/>
  <c r="O130" i="40" s="1"/>
  <c r="Z125" i="40"/>
  <c r="Z373" i="40"/>
  <c r="V373" i="40"/>
  <c r="Z117" i="40"/>
  <c r="W486" i="40"/>
  <c r="U404" i="40"/>
  <c r="W557" i="40"/>
  <c r="Z468" i="40"/>
  <c r="O398" i="40"/>
  <c r="W506" i="40"/>
  <c r="W541" i="40"/>
  <c r="W461" i="40"/>
  <c r="U518" i="40"/>
  <c r="V509" i="40"/>
  <c r="X427" i="40"/>
  <c r="N430" i="40"/>
  <c r="X430" i="40"/>
  <c r="Z486" i="40"/>
  <c r="X381" i="40"/>
  <c r="V452" i="40"/>
  <c r="Z458" i="40"/>
  <c r="U311" i="40"/>
  <c r="X311" i="40"/>
  <c r="O479" i="40"/>
  <c r="N456" i="40"/>
  <c r="X456" i="40"/>
  <c r="AB456" i="40"/>
  <c r="AA454" i="40"/>
  <c r="X568" i="40"/>
  <c r="U536" i="40"/>
  <c r="V415" i="40"/>
  <c r="X409" i="40"/>
  <c r="N409" i="40"/>
  <c r="Z530" i="40"/>
  <c r="AA514" i="40"/>
  <c r="O514" i="40"/>
  <c r="N511" i="40"/>
  <c r="X511" i="40"/>
  <c r="V439" i="40"/>
  <c r="M344" i="40"/>
  <c r="W374" i="40"/>
  <c r="X458" i="40"/>
  <c r="AB458" i="40"/>
  <c r="U451" i="40"/>
  <c r="X360" i="40"/>
  <c r="Z480" i="40"/>
  <c r="Z127" i="40"/>
  <c r="Z128" i="40"/>
  <c r="Z122" i="40"/>
  <c r="Z120" i="40"/>
  <c r="X384" i="40"/>
  <c r="V566" i="40"/>
  <c r="V536" i="40"/>
  <c r="W489" i="40"/>
  <c r="O437" i="40"/>
  <c r="O475" i="40"/>
  <c r="Z475" i="40"/>
  <c r="U430" i="40"/>
  <c r="V454" i="40"/>
  <c r="N465" i="40"/>
  <c r="U458" i="40"/>
  <c r="V453" i="40"/>
  <c r="V451" i="40"/>
  <c r="T448" i="40"/>
  <c r="N453" i="40"/>
  <c r="X453" i="40"/>
  <c r="W435" i="40"/>
  <c r="Z389" i="40"/>
  <c r="Z388" i="40"/>
  <c r="AA348" i="40"/>
  <c r="N356" i="40"/>
  <c r="V572" i="40"/>
  <c r="AA572" i="40"/>
  <c r="N559" i="40"/>
  <c r="X559" i="40"/>
  <c r="AA564" i="40"/>
  <c r="V543" i="40"/>
  <c r="AA529" i="40"/>
  <c r="AA539" i="40"/>
  <c r="X529" i="40"/>
  <c r="N541" i="40"/>
  <c r="X541" i="40"/>
  <c r="AA535" i="40"/>
  <c r="O535" i="40"/>
  <c r="U544" i="40"/>
  <c r="X416" i="40"/>
  <c r="U398" i="40"/>
  <c r="AA415" i="40"/>
  <c r="O415" i="40"/>
  <c r="AA397" i="40"/>
  <c r="O397" i="40"/>
  <c r="O399" i="40"/>
  <c r="AA399" i="40"/>
  <c r="N407" i="40"/>
  <c r="X407" i="40"/>
  <c r="N436" i="40"/>
  <c r="W436" i="40"/>
  <c r="Z430" i="40"/>
  <c r="X501" i="40"/>
  <c r="U506" i="40"/>
  <c r="AA505" i="40"/>
  <c r="O509" i="40"/>
  <c r="AA509" i="40"/>
  <c r="AA511" i="40"/>
  <c r="O511" i="40"/>
  <c r="O515" i="40"/>
  <c r="AA506" i="40"/>
  <c r="O506" i="40"/>
  <c r="V501" i="40"/>
  <c r="X428" i="40"/>
  <c r="N428" i="40"/>
  <c r="Z377" i="40"/>
  <c r="X293" i="40"/>
  <c r="N293" i="40"/>
  <c r="W516" i="40"/>
  <c r="N516" i="40"/>
  <c r="N451" i="40"/>
  <c r="X451" i="40"/>
  <c r="W399" i="40"/>
  <c r="U399" i="40"/>
  <c r="AA372" i="40"/>
  <c r="M370" i="40"/>
  <c r="Z571" i="40"/>
  <c r="W457" i="40"/>
  <c r="W364" i="40"/>
  <c r="V384" i="40"/>
  <c r="V514" i="40"/>
  <c r="X424" i="40"/>
  <c r="AA436" i="40"/>
  <c r="Z503" i="40"/>
  <c r="Z404" i="40"/>
  <c r="N380" i="40"/>
  <c r="W467" i="40"/>
  <c r="Z449" i="40"/>
  <c r="Z566" i="40"/>
  <c r="AA360" i="40"/>
  <c r="W514" i="40"/>
  <c r="U558" i="40"/>
  <c r="U466" i="40"/>
  <c r="X465" i="40"/>
  <c r="U384" i="40"/>
  <c r="V364" i="40"/>
  <c r="X355" i="40"/>
  <c r="N533" i="40"/>
  <c r="X533" i="40"/>
  <c r="O541" i="40"/>
  <c r="AA541" i="40"/>
  <c r="O410" i="40"/>
  <c r="N415" i="40"/>
  <c r="X415" i="40"/>
  <c r="Z546" i="40"/>
  <c r="X514" i="40"/>
  <c r="N514" i="40"/>
  <c r="O436" i="40"/>
  <c r="G292" i="40"/>
  <c r="V383" i="40"/>
  <c r="AB223" i="40"/>
  <c r="O327" i="40"/>
  <c r="AC181" i="40"/>
  <c r="Z477" i="40"/>
  <c r="O477" i="40"/>
  <c r="V424" i="40"/>
  <c r="X459" i="40"/>
  <c r="V458" i="40"/>
  <c r="AA453" i="40"/>
  <c r="O453" i="40"/>
  <c r="V441" i="40"/>
  <c r="Z425" i="40"/>
  <c r="O425" i="40"/>
  <c r="Z387" i="40"/>
  <c r="V387" i="40"/>
  <c r="W385" i="40"/>
  <c r="U352" i="40"/>
  <c r="X352" i="40"/>
  <c r="U355" i="40"/>
  <c r="X564" i="40"/>
  <c r="N564" i="40"/>
  <c r="N572" i="40"/>
  <c r="X572" i="40"/>
  <c r="U562" i="40"/>
  <c r="N567" i="40"/>
  <c r="O536" i="40"/>
  <c r="AA536" i="40"/>
  <c r="X531" i="40"/>
  <c r="U535" i="40"/>
  <c r="AA545" i="40"/>
  <c r="AA533" i="40"/>
  <c r="V532" i="40"/>
  <c r="AA408" i="40"/>
  <c r="V405" i="40"/>
  <c r="X397" i="40"/>
  <c r="O411" i="40"/>
  <c r="AA411" i="40"/>
  <c r="Z328" i="40"/>
  <c r="W503" i="40"/>
  <c r="Z432" i="40"/>
  <c r="U379" i="40"/>
  <c r="W501" i="40"/>
  <c r="AB205" i="40"/>
  <c r="G344" i="40"/>
  <c r="W409" i="40"/>
  <c r="V545" i="40"/>
  <c r="W540" i="40"/>
  <c r="U531" i="40"/>
  <c r="AA434" i="40"/>
  <c r="Z279" i="40"/>
  <c r="Z114" i="40"/>
  <c r="X558" i="40"/>
  <c r="AB558" i="40"/>
  <c r="W475" i="40"/>
  <c r="U465" i="40"/>
  <c r="U353" i="40"/>
  <c r="Z515" i="40"/>
  <c r="U464" i="40"/>
  <c r="Z410" i="40"/>
  <c r="N385" i="40"/>
  <c r="X385" i="40"/>
  <c r="Z557" i="40"/>
  <c r="V459" i="40"/>
  <c r="W466" i="40"/>
  <c r="AA375" i="40"/>
  <c r="Z543" i="40"/>
  <c r="AA503" i="40"/>
  <c r="O503" i="40"/>
  <c r="N433" i="40"/>
  <c r="N442" i="40"/>
  <c r="V465" i="40"/>
  <c r="Z406" i="40"/>
  <c r="AA376" i="40"/>
  <c r="Z555" i="40"/>
  <c r="U461" i="40"/>
  <c r="W530" i="40"/>
  <c r="W556" i="40"/>
  <c r="V462" i="40"/>
  <c r="X556" i="40"/>
  <c r="X537" i="40"/>
  <c r="V398" i="40"/>
  <c r="O449" i="40"/>
  <c r="W538" i="40"/>
  <c r="O518" i="40"/>
  <c r="U428" i="40"/>
  <c r="Z415" i="40"/>
  <c r="Z356" i="40"/>
  <c r="N321" i="40"/>
  <c r="W569" i="40"/>
  <c r="N458" i="40"/>
  <c r="V389" i="40"/>
  <c r="O480" i="40"/>
  <c r="Z124" i="40"/>
  <c r="V436" i="40"/>
  <c r="Z540" i="40"/>
  <c r="W488" i="40"/>
  <c r="X457" i="40"/>
  <c r="N457" i="40"/>
  <c r="Z484" i="40"/>
  <c r="AA459" i="40"/>
  <c r="O459" i="40"/>
  <c r="N460" i="40"/>
  <c r="X460" i="40"/>
  <c r="AA457" i="40"/>
  <c r="O457" i="40"/>
  <c r="AA398" i="40"/>
  <c r="AA396" i="40"/>
  <c r="AA379" i="40"/>
  <c r="V372" i="40"/>
  <c r="H448" i="40"/>
  <c r="W451" i="40"/>
  <c r="Q143" i="40"/>
  <c r="O295" i="40"/>
  <c r="Z442" i="40"/>
  <c r="AA404" i="40"/>
  <c r="Z398" i="40"/>
  <c r="Z459" i="40"/>
  <c r="W128" i="40"/>
  <c r="Z494" i="40"/>
  <c r="Z384" i="40"/>
  <c r="AC384" i="40"/>
  <c r="X462" i="40"/>
  <c r="N462" i="40"/>
  <c r="U475" i="40"/>
  <c r="AA481" i="40"/>
  <c r="O481" i="40"/>
  <c r="V487" i="40"/>
  <c r="AA487" i="40"/>
  <c r="O487" i="40"/>
  <c r="V492" i="40"/>
  <c r="X484" i="40"/>
  <c r="AB484" i="40"/>
  <c r="N484" i="40"/>
  <c r="V475" i="40"/>
  <c r="V494" i="40"/>
  <c r="O386" i="40"/>
  <c r="Z331" i="40"/>
  <c r="Z511" i="40"/>
  <c r="W482" i="40"/>
  <c r="AB482" i="40"/>
  <c r="Z403" i="40"/>
  <c r="U380" i="40"/>
  <c r="W567" i="40"/>
  <c r="Z440" i="40"/>
  <c r="W536" i="40"/>
  <c r="X518" i="40"/>
  <c r="N518" i="40"/>
  <c r="AA512" i="40"/>
  <c r="X429" i="40"/>
  <c r="AA428" i="40"/>
  <c r="O428" i="40"/>
  <c r="Z514" i="40"/>
  <c r="Z416" i="40"/>
  <c r="V375" i="40"/>
  <c r="W571" i="40"/>
  <c r="Z146" i="40"/>
  <c r="W533" i="40"/>
  <c r="Z482" i="40"/>
  <c r="Z439" i="40"/>
  <c r="W387" i="40"/>
  <c r="AA383" i="40"/>
  <c r="V554" i="40"/>
  <c r="U564" i="40"/>
  <c r="O530" i="40"/>
  <c r="X401" i="40"/>
  <c r="N401" i="40"/>
  <c r="V402" i="40"/>
  <c r="Z538" i="40"/>
  <c r="X509" i="40"/>
  <c r="AB509" i="40"/>
  <c r="N509" i="40"/>
  <c r="U509" i="40"/>
  <c r="U427" i="40"/>
  <c r="AA424" i="40"/>
  <c r="AA423" i="40"/>
  <c r="U387" i="40"/>
  <c r="G136" i="40"/>
  <c r="Z534" i="40"/>
  <c r="W372" i="40"/>
  <c r="X380" i="40"/>
  <c r="X557" i="40"/>
  <c r="N557" i="40"/>
  <c r="U565" i="40"/>
  <c r="Z487" i="40"/>
  <c r="J370" i="40"/>
  <c r="V376" i="40"/>
  <c r="M422" i="40"/>
  <c r="O422" i="40"/>
  <c r="AA377" i="40"/>
  <c r="AC377" i="40"/>
  <c r="O377" i="40"/>
  <c r="Z436" i="40"/>
  <c r="Z118" i="40"/>
  <c r="N459" i="40"/>
  <c r="V480" i="40"/>
  <c r="V449" i="40"/>
  <c r="V438" i="40"/>
  <c r="O276" i="40"/>
  <c r="W378" i="40"/>
  <c r="Z126" i="40"/>
  <c r="W120" i="40"/>
  <c r="U517" i="40"/>
  <c r="O484" i="40"/>
  <c r="T370" i="40"/>
  <c r="AA362" i="40"/>
  <c r="Z378" i="40"/>
  <c r="N383" i="40"/>
  <c r="Z385" i="40"/>
  <c r="U363" i="40"/>
  <c r="X543" i="40"/>
  <c r="V431" i="40"/>
  <c r="V564" i="40"/>
  <c r="N479" i="40"/>
  <c r="X479" i="40"/>
  <c r="X481" i="40"/>
  <c r="AA490" i="40"/>
  <c r="O490" i="40"/>
  <c r="U491" i="40"/>
  <c r="AA494" i="40"/>
  <c r="O494" i="40"/>
  <c r="V491" i="40"/>
  <c r="Z338" i="40"/>
  <c r="V437" i="40"/>
  <c r="V432" i="40"/>
  <c r="V428" i="40"/>
  <c r="U426" i="40"/>
  <c r="Z510" i="40"/>
  <c r="V463" i="40"/>
  <c r="AA382" i="40"/>
  <c r="O382" i="40"/>
  <c r="O376" i="40"/>
  <c r="W565" i="40"/>
  <c r="W564" i="40"/>
  <c r="Z461" i="40"/>
  <c r="W464" i="40"/>
  <c r="Z462" i="40"/>
  <c r="Z452" i="40"/>
  <c r="X491" i="40"/>
  <c r="AB478" i="40"/>
  <c r="X488" i="40"/>
  <c r="AA520" i="40"/>
  <c r="O388" i="40"/>
  <c r="W434" i="40"/>
  <c r="AC197" i="40"/>
  <c r="V414" i="40"/>
  <c r="AA386" i="40"/>
  <c r="O390" i="40"/>
  <c r="AA463" i="40"/>
  <c r="V413" i="40"/>
  <c r="N327" i="40"/>
  <c r="V435" i="40"/>
  <c r="AA493" i="40"/>
  <c r="N488" i="40"/>
  <c r="W356" i="40"/>
  <c r="O389" i="40"/>
  <c r="J344" i="40"/>
  <c r="V400" i="40"/>
  <c r="U408" i="40"/>
  <c r="Z154" i="40"/>
  <c r="V561" i="40"/>
  <c r="Z544" i="40"/>
  <c r="AC165" i="40"/>
  <c r="AA465" i="40"/>
  <c r="O465" i="40"/>
  <c r="U455" i="40"/>
  <c r="U457" i="40"/>
  <c r="W433" i="40"/>
  <c r="AA527" i="40"/>
  <c r="V556" i="40"/>
  <c r="AA554" i="40"/>
  <c r="O554" i="40"/>
  <c r="N538" i="40"/>
  <c r="V527" i="40"/>
  <c r="N544" i="40"/>
  <c r="X544" i="40"/>
  <c r="V540" i="40"/>
  <c r="O414" i="40"/>
  <c r="O405" i="40"/>
  <c r="AA405" i="40"/>
  <c r="U413" i="40"/>
  <c r="N505" i="40"/>
  <c r="X505" i="40"/>
  <c r="U511" i="40"/>
  <c r="AA429" i="40"/>
  <c r="O429" i="40"/>
  <c r="X431" i="40"/>
  <c r="N435" i="40"/>
  <c r="V426" i="40"/>
  <c r="Z567" i="40"/>
  <c r="AA438" i="40"/>
  <c r="O438" i="40"/>
  <c r="W513" i="40"/>
  <c r="W507" i="40"/>
  <c r="W515" i="40"/>
  <c r="Z405" i="40"/>
  <c r="Z450" i="40"/>
  <c r="W454" i="40"/>
  <c r="AA442" i="40"/>
  <c r="O442" i="40"/>
  <c r="N478" i="40"/>
  <c r="N494" i="40"/>
  <c r="X494" i="40"/>
  <c r="O489" i="40"/>
  <c r="AA489" i="40"/>
  <c r="V486" i="40"/>
  <c r="U482" i="40"/>
  <c r="V537" i="40"/>
  <c r="Z374" i="40"/>
  <c r="O557" i="40"/>
  <c r="Z488" i="40"/>
  <c r="W483" i="40"/>
  <c r="U556" i="40"/>
  <c r="V528" i="40"/>
  <c r="X400" i="40"/>
  <c r="AA519" i="40"/>
  <c r="AA437" i="40"/>
  <c r="V434" i="40"/>
  <c r="Z509" i="40"/>
  <c r="Z414" i="40"/>
  <c r="V374" i="40"/>
  <c r="Z457" i="40"/>
  <c r="AA486" i="40"/>
  <c r="O486" i="40"/>
  <c r="X372" i="40"/>
  <c r="O485" i="40"/>
  <c r="N537" i="40"/>
  <c r="U529" i="40"/>
  <c r="P500" i="40"/>
  <c r="Q370" i="40"/>
  <c r="Q526" i="40"/>
  <c r="Q500" i="40"/>
  <c r="O384" i="40"/>
  <c r="X374" i="40"/>
  <c r="AB374" i="40"/>
  <c r="Z519" i="40"/>
  <c r="AC519" i="40"/>
  <c r="O488" i="40"/>
  <c r="Q422" i="40"/>
  <c r="Z427" i="40"/>
  <c r="W505" i="40"/>
  <c r="V493" i="40"/>
  <c r="O407" i="40"/>
  <c r="W402" i="40"/>
  <c r="X389" i="40"/>
  <c r="AB219" i="40"/>
  <c r="Z539" i="40"/>
  <c r="AA476" i="40"/>
  <c r="AA353" i="40"/>
  <c r="V456" i="40"/>
  <c r="AA345" i="40"/>
  <c r="X358" i="40"/>
  <c r="Z400" i="40"/>
  <c r="U437" i="40"/>
  <c r="Z130" i="40"/>
  <c r="U510" i="40"/>
  <c r="U409" i="40"/>
  <c r="V559" i="40"/>
  <c r="V565" i="40"/>
  <c r="Z553" i="40"/>
  <c r="W494" i="40"/>
  <c r="Z489" i="40"/>
  <c r="W479" i="40"/>
  <c r="X454" i="40"/>
  <c r="N454" i="40"/>
  <c r="Z431" i="40"/>
  <c r="W439" i="40"/>
  <c r="O359" i="40"/>
  <c r="AA350" i="40"/>
  <c r="N566" i="40"/>
  <c r="X566" i="40"/>
  <c r="V558" i="40"/>
  <c r="O569" i="40"/>
  <c r="U539" i="40"/>
  <c r="O531" i="40"/>
  <c r="AA531" i="40"/>
  <c r="N539" i="40"/>
  <c r="X539" i="40"/>
  <c r="U534" i="40"/>
  <c r="N530" i="40"/>
  <c r="V397" i="40"/>
  <c r="V401" i="40"/>
  <c r="U397" i="40"/>
  <c r="V481" i="40"/>
  <c r="Z532" i="40"/>
  <c r="N507" i="40"/>
  <c r="X520" i="40"/>
  <c r="X504" i="40"/>
  <c r="X506" i="40"/>
  <c r="N506" i="40"/>
  <c r="N519" i="40"/>
  <c r="O426" i="40"/>
  <c r="X434" i="40"/>
  <c r="N434" i="40"/>
  <c r="AA439" i="40"/>
  <c r="O439" i="40"/>
  <c r="AA468" i="40"/>
  <c r="O468" i="40"/>
  <c r="W508" i="40"/>
  <c r="Z505" i="40"/>
  <c r="N466" i="40"/>
  <c r="O466" i="40"/>
  <c r="X377" i="40"/>
  <c r="O572" i="40"/>
  <c r="Z572" i="40"/>
  <c r="Z561" i="40"/>
  <c r="Z554" i="40"/>
  <c r="Z464" i="40"/>
  <c r="W456" i="40"/>
  <c r="W455" i="40"/>
  <c r="U557" i="40"/>
  <c r="U489" i="40"/>
  <c r="U486" i="40"/>
  <c r="N489" i="40"/>
  <c r="X489" i="40"/>
  <c r="V483" i="40"/>
  <c r="AA475" i="40"/>
  <c r="N492" i="40"/>
  <c r="U569" i="40"/>
  <c r="W559" i="40"/>
  <c r="U554" i="40"/>
  <c r="Z493" i="40"/>
  <c r="AA357" i="40"/>
  <c r="N565" i="40"/>
  <c r="X565" i="40"/>
  <c r="X535" i="40"/>
  <c r="N535" i="40"/>
  <c r="O546" i="40"/>
  <c r="V535" i="40"/>
  <c r="U406" i="40"/>
  <c r="W539" i="40"/>
  <c r="N513" i="40"/>
  <c r="Z513" i="40"/>
  <c r="W502" i="40"/>
  <c r="W406" i="40"/>
  <c r="Z456" i="40"/>
  <c r="X483" i="40"/>
  <c r="N483" i="40"/>
  <c r="Z397" i="40"/>
  <c r="X371" i="40"/>
  <c r="W371" i="40"/>
  <c r="N371" i="40"/>
  <c r="I370" i="40"/>
  <c r="L552" i="40"/>
  <c r="M396" i="40"/>
  <c r="N406" i="40"/>
  <c r="U540" i="40"/>
  <c r="U508" i="40"/>
  <c r="V485" i="40"/>
  <c r="U476" i="40"/>
  <c r="G188" i="40"/>
  <c r="U432" i="40"/>
  <c r="AA477" i="40"/>
  <c r="V407" i="40"/>
  <c r="AA304" i="40"/>
  <c r="AA456" i="40"/>
  <c r="AC456" i="40"/>
  <c r="X540" i="40"/>
  <c r="O362" i="40"/>
  <c r="N413" i="40"/>
  <c r="N350" i="40"/>
  <c r="AA388" i="40"/>
  <c r="V461" i="40"/>
  <c r="AB207" i="40"/>
  <c r="Z535" i="40"/>
  <c r="Z569" i="40"/>
  <c r="Z556" i="40"/>
  <c r="AA558" i="40"/>
  <c r="O558" i="40"/>
  <c r="W491" i="40"/>
  <c r="Z492" i="40"/>
  <c r="Z478" i="40"/>
  <c r="AA462" i="40"/>
  <c r="O462" i="40"/>
  <c r="W382" i="40"/>
  <c r="AA553" i="40"/>
  <c r="O553" i="40"/>
  <c r="X348" i="40"/>
  <c r="N348" i="40"/>
  <c r="U570" i="40"/>
  <c r="O570" i="40"/>
  <c r="AA570" i="40"/>
  <c r="O556" i="40"/>
  <c r="AA556" i="40"/>
  <c r="O559" i="40"/>
  <c r="AA559" i="40"/>
  <c r="N569" i="40"/>
  <c r="U541" i="40"/>
  <c r="U533" i="40"/>
  <c r="AA543" i="40"/>
  <c r="O543" i="40"/>
  <c r="V544" i="40"/>
  <c r="U542" i="40"/>
  <c r="X403" i="40"/>
  <c r="N403" i="40"/>
  <c r="O406" i="40"/>
  <c r="AA402" i="40"/>
  <c r="W380" i="40"/>
  <c r="U501" i="40"/>
  <c r="AA516" i="40"/>
  <c r="V502" i="40"/>
  <c r="AA504" i="40"/>
  <c r="AA510" i="40"/>
  <c r="N510" i="40"/>
  <c r="AA501" i="40"/>
  <c r="O501" i="40"/>
  <c r="V423" i="40"/>
  <c r="U434" i="40"/>
  <c r="U460" i="40"/>
  <c r="N402" i="40"/>
  <c r="Z402" i="40"/>
  <c r="U382" i="40"/>
  <c r="AA371" i="40"/>
  <c r="Z455" i="40"/>
  <c r="Z463" i="40"/>
  <c r="U488" i="40"/>
  <c r="X562" i="40"/>
  <c r="AA478" i="40"/>
  <c r="O478" i="40"/>
  <c r="V478" i="40"/>
  <c r="O493" i="40"/>
  <c r="AA488" i="40"/>
  <c r="O491" i="40"/>
  <c r="AA491" i="40"/>
  <c r="AA492" i="40"/>
  <c r="O492" i="40"/>
  <c r="W570" i="40"/>
  <c r="I110" i="40"/>
  <c r="W510" i="40"/>
  <c r="AC203" i="40"/>
  <c r="AA561" i="40"/>
  <c r="W544" i="40"/>
  <c r="AA458" i="40"/>
  <c r="O458" i="40"/>
  <c r="AA532" i="40"/>
  <c r="O532" i="40"/>
  <c r="AA540" i="40"/>
  <c r="O540" i="40"/>
  <c r="V411" i="40"/>
  <c r="Z536" i="40"/>
  <c r="X437" i="40"/>
  <c r="AA483" i="40"/>
  <c r="Z501" i="40"/>
  <c r="W478" i="40"/>
  <c r="AA374" i="40"/>
  <c r="V488" i="40"/>
  <c r="X398" i="40"/>
  <c r="M151" i="40"/>
  <c r="G526" i="40"/>
  <c r="Z142" i="40"/>
  <c r="O545" i="40"/>
  <c r="V519" i="40"/>
  <c r="O520" i="40"/>
  <c r="O510" i="40"/>
  <c r="Z453" i="40"/>
  <c r="N412" i="40"/>
  <c r="V279" i="40"/>
  <c r="X432" i="40"/>
  <c r="O566" i="40"/>
  <c r="AA566" i="40"/>
  <c r="Z558" i="40"/>
  <c r="Z559" i="40"/>
  <c r="AC177" i="40"/>
  <c r="Z491" i="40"/>
  <c r="O452" i="40"/>
  <c r="AA452" i="40"/>
  <c r="N467" i="40"/>
  <c r="X452" i="40"/>
  <c r="O467" i="40"/>
  <c r="X461" i="40"/>
  <c r="N461" i="40"/>
  <c r="U454" i="40"/>
  <c r="N429" i="40"/>
  <c r="W429" i="40"/>
  <c r="AA461" i="40"/>
  <c r="O461" i="40"/>
  <c r="X359" i="40"/>
  <c r="AA355" i="40"/>
  <c r="V567" i="40"/>
  <c r="AA562" i="40"/>
  <c r="V553" i="40"/>
  <c r="O538" i="40"/>
  <c r="N540" i="40"/>
  <c r="U410" i="40"/>
  <c r="Z426" i="40"/>
  <c r="W535" i="40"/>
  <c r="U512" i="40"/>
  <c r="U519" i="40"/>
  <c r="N503" i="40"/>
  <c r="V442" i="40"/>
  <c r="U429" i="40"/>
  <c r="X440" i="40"/>
  <c r="U440" i="40"/>
  <c r="N432" i="40"/>
  <c r="N440" i="40"/>
  <c r="O432" i="40"/>
  <c r="AA432" i="40"/>
  <c r="Z517" i="40"/>
  <c r="V464" i="40"/>
  <c r="Z413" i="40"/>
  <c r="W404" i="40"/>
  <c r="W410" i="40"/>
  <c r="X373" i="40"/>
  <c r="Z562" i="40"/>
  <c r="W572" i="40"/>
  <c r="W460" i="40"/>
  <c r="Z465" i="40"/>
  <c r="O567" i="40"/>
  <c r="N482" i="40"/>
  <c r="X482" i="40"/>
  <c r="U484" i="40"/>
  <c r="U483" i="40"/>
  <c r="U494" i="40"/>
  <c r="Z428" i="40"/>
  <c r="N546" i="40"/>
  <c r="U449" i="40"/>
  <c r="U390" i="40"/>
  <c r="AA358" i="40"/>
  <c r="O358" i="40"/>
  <c r="N346" i="40"/>
  <c r="W126" i="40"/>
  <c r="AB570" i="40"/>
  <c r="N536" i="40"/>
  <c r="Z441" i="40"/>
  <c r="V347" i="40"/>
  <c r="U348" i="40"/>
  <c r="Q140" i="40"/>
  <c r="W153" i="40"/>
  <c r="Z150" i="40"/>
  <c r="W125" i="40"/>
  <c r="N357" i="40"/>
  <c r="Z138" i="40"/>
  <c r="X532" i="40"/>
  <c r="U532" i="40"/>
  <c r="O451" i="40"/>
  <c r="AA451" i="40"/>
  <c r="AB260" i="40"/>
  <c r="N390" i="40"/>
  <c r="W390" i="40"/>
  <c r="O350" i="40"/>
  <c r="N320" i="40"/>
  <c r="X354" i="40"/>
  <c r="AB479" i="40"/>
  <c r="S500" i="40"/>
  <c r="AB252" i="40"/>
  <c r="AC260" i="40"/>
  <c r="N426" i="40"/>
  <c r="X426" i="40"/>
  <c r="AA351" i="40"/>
  <c r="W347" i="40"/>
  <c r="U302" i="40"/>
  <c r="AA359" i="40"/>
  <c r="AC233" i="40"/>
  <c r="V386" i="40"/>
  <c r="W140" i="40"/>
  <c r="M474" i="40"/>
  <c r="M526" i="40"/>
  <c r="X438" i="40"/>
  <c r="Q292" i="40"/>
  <c r="Z121" i="40"/>
  <c r="AC175" i="40"/>
  <c r="O374" i="40"/>
  <c r="AB201" i="40"/>
  <c r="Z276" i="40"/>
  <c r="AC178" i="40"/>
  <c r="N358" i="40"/>
  <c r="Z148" i="40"/>
  <c r="V307" i="40"/>
  <c r="O162" i="40"/>
  <c r="Z111" i="40"/>
  <c r="W123" i="40"/>
  <c r="AB177" i="40"/>
  <c r="AC248" i="40"/>
  <c r="X561" i="40"/>
  <c r="U514" i="40"/>
  <c r="W562" i="40"/>
  <c r="N562" i="40"/>
  <c r="X513" i="40"/>
  <c r="U513" i="40"/>
  <c r="AA513" i="40"/>
  <c r="O483" i="40"/>
  <c r="Z483" i="40"/>
  <c r="N455" i="40"/>
  <c r="X455" i="40"/>
  <c r="W427" i="40"/>
  <c r="Z152" i="40"/>
  <c r="N427" i="40"/>
  <c r="V360" i="40"/>
  <c r="X353" i="40"/>
  <c r="AA349" i="40"/>
  <c r="O349" i="40"/>
  <c r="U345" i="40"/>
  <c r="U361" i="40"/>
  <c r="Z346" i="40"/>
  <c r="U351" i="40"/>
  <c r="O326" i="40"/>
  <c r="N300" i="40"/>
  <c r="X296" i="40"/>
  <c r="Z308" i="40"/>
  <c r="U481" i="40"/>
  <c r="AB408" i="40"/>
  <c r="N373" i="40"/>
  <c r="M156" i="40"/>
  <c r="O279" i="40"/>
  <c r="AA279" i="40"/>
  <c r="AA440" i="40"/>
  <c r="AB255" i="40"/>
  <c r="AA528" i="40"/>
  <c r="W450" i="40"/>
  <c r="AC389" i="40"/>
  <c r="AA356" i="40"/>
  <c r="O356" i="40"/>
  <c r="M140" i="40"/>
  <c r="W527" i="40"/>
  <c r="W531" i="40"/>
  <c r="W414" i="40"/>
  <c r="Z375" i="40"/>
  <c r="AC535" i="40"/>
  <c r="AB572" i="40"/>
  <c r="U347" i="40"/>
  <c r="J156" i="40"/>
  <c r="N156" i="40"/>
  <c r="AB221" i="40"/>
  <c r="G266" i="40"/>
  <c r="AB231" i="40"/>
  <c r="Q474" i="40"/>
  <c r="U299" i="40"/>
  <c r="U354" i="40"/>
  <c r="V560" i="40"/>
  <c r="V534" i="40"/>
  <c r="U493" i="40"/>
  <c r="S422" i="40"/>
  <c r="X349" i="40"/>
  <c r="V362" i="40"/>
  <c r="U323" i="40"/>
  <c r="AB181" i="40"/>
  <c r="S110" i="40"/>
  <c r="W119" i="40"/>
  <c r="Z112" i="40"/>
  <c r="W113" i="40"/>
  <c r="O565" i="40"/>
  <c r="AA565" i="40"/>
  <c r="Z564" i="40"/>
  <c r="O564" i="40"/>
  <c r="V517" i="40"/>
  <c r="Z516" i="40"/>
  <c r="X486" i="40"/>
  <c r="N486" i="40"/>
  <c r="W458" i="40"/>
  <c r="U405" i="40"/>
  <c r="X376" i="40"/>
  <c r="V354" i="40"/>
  <c r="W281" i="40"/>
  <c r="AC437" i="40"/>
  <c r="U362" i="40"/>
  <c r="X351" i="40"/>
  <c r="AA347" i="40"/>
  <c r="O363" i="40"/>
  <c r="AA363" i="40"/>
  <c r="W361" i="40"/>
  <c r="Z354" i="40"/>
  <c r="V349" i="40"/>
  <c r="O303" i="40"/>
  <c r="Q156" i="40"/>
  <c r="V294" i="40"/>
  <c r="AA334" i="40"/>
  <c r="V476" i="40"/>
  <c r="Z379" i="40"/>
  <c r="V379" i="40"/>
  <c r="X362" i="40"/>
  <c r="Z362" i="40"/>
  <c r="X413" i="40"/>
  <c r="V363" i="40"/>
  <c r="AB457" i="40"/>
  <c r="AC243" i="40"/>
  <c r="P448" i="40"/>
  <c r="G214" i="40"/>
  <c r="T344" i="40"/>
  <c r="N377" i="40"/>
  <c r="W377" i="40"/>
  <c r="U326" i="40"/>
  <c r="G162" i="40"/>
  <c r="V346" i="40"/>
  <c r="V531" i="40"/>
  <c r="Z531" i="40"/>
  <c r="AA484" i="40"/>
  <c r="W284" i="40"/>
  <c r="Z383" i="40"/>
  <c r="N359" i="40"/>
  <c r="N335" i="40"/>
  <c r="X335" i="40"/>
  <c r="W138" i="40"/>
  <c r="J144" i="40"/>
  <c r="U240" i="40"/>
  <c r="N386" i="40"/>
  <c r="V325" i="40"/>
  <c r="X386" i="40"/>
  <c r="N349" i="40"/>
  <c r="X350" i="40"/>
  <c r="N531" i="40"/>
  <c r="AC438" i="40"/>
  <c r="Q344" i="40"/>
  <c r="N276" i="40"/>
  <c r="W326" i="40"/>
  <c r="Z116" i="40"/>
  <c r="W111" i="40"/>
  <c r="Z140" i="40"/>
  <c r="U567" i="40"/>
  <c r="X567" i="40"/>
  <c r="U566" i="40"/>
  <c r="W566" i="40"/>
  <c r="X528" i="40"/>
  <c r="X517" i="40"/>
  <c r="W487" i="40"/>
  <c r="U436" i="40"/>
  <c r="U377" i="40"/>
  <c r="W408" i="40"/>
  <c r="W481" i="40"/>
  <c r="Z371" i="40"/>
  <c r="AA364" i="40"/>
  <c r="X347" i="40"/>
  <c r="N347" i="40"/>
  <c r="X363" i="40"/>
  <c r="V351" i="40"/>
  <c r="Z294" i="40"/>
  <c r="N543" i="40"/>
  <c r="O383" i="40"/>
  <c r="O379" i="40"/>
  <c r="T156" i="40"/>
  <c r="W118" i="40"/>
  <c r="U383" i="40"/>
  <c r="H188" i="40"/>
  <c r="O539" i="40"/>
  <c r="Z412" i="40"/>
  <c r="X346" i="40"/>
  <c r="Z349" i="40"/>
  <c r="G474" i="40"/>
  <c r="Z113" i="40"/>
  <c r="Z115" i="40"/>
  <c r="AC252" i="40"/>
  <c r="W302" i="40"/>
  <c r="U480" i="40"/>
  <c r="X480" i="40"/>
  <c r="N381" i="40"/>
  <c r="V382" i="40"/>
  <c r="N360" i="40"/>
  <c r="V355" i="40"/>
  <c r="V320" i="40"/>
  <c r="G370" i="40"/>
  <c r="Q153" i="40"/>
  <c r="Z423" i="40"/>
  <c r="O423" i="40"/>
  <c r="W333" i="40"/>
  <c r="AC189" i="40"/>
  <c r="X449" i="40"/>
  <c r="X326" i="40"/>
  <c r="U560" i="40"/>
  <c r="U188" i="40"/>
  <c r="W127" i="40"/>
  <c r="P110" i="40"/>
  <c r="Z144" i="40"/>
  <c r="Z454" i="40"/>
  <c r="AC244" i="40"/>
  <c r="O440" i="40"/>
  <c r="AB247" i="40"/>
  <c r="O281" i="40"/>
  <c r="W116" i="40"/>
  <c r="AB190" i="40"/>
  <c r="W154" i="40"/>
  <c r="Z386" i="40"/>
  <c r="AC386" i="40"/>
  <c r="AA188" i="40"/>
  <c r="N375" i="40"/>
  <c r="G552" i="40"/>
  <c r="Z382" i="40"/>
  <c r="T474" i="40"/>
  <c r="O345" i="40"/>
  <c r="W375" i="40"/>
  <c r="X536" i="40"/>
  <c r="AB536" i="40"/>
  <c r="W348" i="40"/>
  <c r="AB348" i="40"/>
  <c r="O528" i="40"/>
  <c r="P474" i="40"/>
  <c r="M448" i="40"/>
  <c r="U349" i="40"/>
  <c r="V433" i="40"/>
  <c r="W276" i="40"/>
  <c r="Z129" i="40"/>
  <c r="Z123" i="40"/>
  <c r="X280" i="40"/>
  <c r="Z363" i="40"/>
  <c r="V569" i="40"/>
  <c r="AA569" i="40"/>
  <c r="V299" i="40"/>
  <c r="Z570" i="40"/>
  <c r="V570" i="40"/>
  <c r="O544" i="40"/>
  <c r="AA544" i="40"/>
  <c r="W518" i="40"/>
  <c r="AA409" i="40"/>
  <c r="AA380" i="40"/>
  <c r="O454" i="40"/>
  <c r="AB380" i="40"/>
  <c r="U375" i="40"/>
  <c r="Z376" i="40"/>
  <c r="X364" i="40"/>
  <c r="N364" i="40"/>
  <c r="U356" i="40"/>
  <c r="V352" i="40"/>
  <c r="X345" i="40"/>
  <c r="N330" i="40"/>
  <c r="U284" i="40"/>
  <c r="U527" i="40"/>
  <c r="X361" i="40"/>
  <c r="AB519" i="40"/>
  <c r="W114" i="40"/>
  <c r="W124" i="40"/>
  <c r="W122" i="40"/>
  <c r="U450" i="40"/>
  <c r="AB164" i="40"/>
  <c r="M138" i="40"/>
  <c r="T139" i="40"/>
  <c r="V139" i="40"/>
  <c r="Q145" i="40"/>
  <c r="J154" i="40"/>
  <c r="N154" i="40"/>
  <c r="T137" i="40"/>
  <c r="U153" i="40"/>
  <c r="T126" i="40"/>
  <c r="V126" i="40" s="1"/>
  <c r="Q111" i="40"/>
  <c r="M118" i="40"/>
  <c r="T125" i="40"/>
  <c r="M128" i="40"/>
  <c r="O128" i="40" s="1"/>
  <c r="AB198" i="40"/>
  <c r="U140" i="40"/>
  <c r="M115" i="40"/>
  <c r="J120" i="40"/>
  <c r="Q129" i="40"/>
  <c r="U129" i="40" s="1"/>
  <c r="Q114" i="40"/>
  <c r="U114" i="40" s="1"/>
  <c r="Q116" i="40"/>
  <c r="U116" i="40" s="1"/>
  <c r="M111" i="40"/>
  <c r="O111" i="40" s="1"/>
  <c r="J123" i="40"/>
  <c r="J155" i="40"/>
  <c r="N155" i="40"/>
  <c r="J138" i="40"/>
  <c r="T144" i="40"/>
  <c r="V144" i="40"/>
  <c r="Q141" i="40"/>
  <c r="M146" i="40"/>
  <c r="Q149" i="40"/>
  <c r="J153" i="40"/>
  <c r="T143" i="40"/>
  <c r="V143" i="40"/>
  <c r="S136" i="40"/>
  <c r="AB197" i="40"/>
  <c r="AB226" i="40"/>
  <c r="Q152" i="40"/>
  <c r="P6" i="40"/>
  <c r="S6" i="40"/>
  <c r="AC169" i="40"/>
  <c r="W493" i="40"/>
  <c r="W350" i="40"/>
  <c r="V358" i="40"/>
  <c r="Z358" i="40"/>
  <c r="O364" i="40"/>
  <c r="U338" i="40"/>
  <c r="N323" i="40"/>
  <c r="X323" i="40"/>
  <c r="O321" i="40"/>
  <c r="AA321" i="40"/>
  <c r="Z568" i="40"/>
  <c r="Z529" i="40"/>
  <c r="W543" i="40"/>
  <c r="U543" i="40"/>
  <c r="U520" i="40"/>
  <c r="U463" i="40"/>
  <c r="W400" i="40"/>
  <c r="N400" i="40"/>
  <c r="V378" i="40"/>
  <c r="N271" i="40"/>
  <c r="X271" i="40"/>
  <c r="V281" i="40"/>
  <c r="AA281" i="40"/>
  <c r="AA283" i="40"/>
  <c r="O283" i="40"/>
  <c r="U346" i="40"/>
  <c r="P344" i="40"/>
  <c r="W346" i="40"/>
  <c r="AB390" i="40"/>
  <c r="N563" i="40"/>
  <c r="X563" i="40"/>
  <c r="U530" i="40"/>
  <c r="X530" i="40"/>
  <c r="U507" i="40"/>
  <c r="X507" i="40"/>
  <c r="O460" i="40"/>
  <c r="Z460" i="40"/>
  <c r="N411" i="40"/>
  <c r="X411" i="40"/>
  <c r="U331" i="40"/>
  <c r="X298" i="40"/>
  <c r="N298" i="40"/>
  <c r="V283" i="40"/>
  <c r="V322" i="40"/>
  <c r="P396" i="40"/>
  <c r="Z330" i="40"/>
  <c r="V332" i="40"/>
  <c r="W329" i="40"/>
  <c r="V321" i="40"/>
  <c r="N329" i="40"/>
  <c r="X329" i="40"/>
  <c r="W300" i="40"/>
  <c r="V309" i="40"/>
  <c r="U301" i="40"/>
  <c r="W301" i="40"/>
  <c r="W303" i="40"/>
  <c r="W311" i="40"/>
  <c r="N311" i="40"/>
  <c r="Z311" i="40"/>
  <c r="U296" i="40"/>
  <c r="U307" i="40"/>
  <c r="U303" i="40"/>
  <c r="V295" i="40"/>
  <c r="V311" i="40"/>
  <c r="Z272" i="40"/>
  <c r="W268" i="40"/>
  <c r="W278" i="40"/>
  <c r="Z274" i="40"/>
  <c r="I266" i="40"/>
  <c r="N267" i="40"/>
  <c r="W267" i="40"/>
  <c r="Z283" i="40"/>
  <c r="AA271" i="40"/>
  <c r="O271" i="40"/>
  <c r="AC566" i="40"/>
  <c r="AC362" i="40"/>
  <c r="AB508" i="40"/>
  <c r="N493" i="40"/>
  <c r="L526" i="40"/>
  <c r="V448" i="40"/>
  <c r="V381" i="40"/>
  <c r="AC476" i="40"/>
  <c r="W322" i="40"/>
  <c r="S552" i="40"/>
  <c r="O568" i="40"/>
  <c r="AB532" i="40"/>
  <c r="AC477" i="40"/>
  <c r="AC404" i="40"/>
  <c r="O311" i="40"/>
  <c r="AC441" i="40"/>
  <c r="AB189" i="40"/>
  <c r="X188" i="40"/>
  <c r="M123" i="40"/>
  <c r="J113" i="40"/>
  <c r="N113" i="40" s="1"/>
  <c r="T117" i="40"/>
  <c r="V117" i="40" s="1"/>
  <c r="T128" i="40"/>
  <c r="T120" i="40"/>
  <c r="M143" i="40"/>
  <c r="AA143" i="40"/>
  <c r="J146" i="40"/>
  <c r="N146" i="40"/>
  <c r="T152" i="40"/>
  <c r="Q151" i="40"/>
  <c r="U151" i="40"/>
  <c r="M154" i="40"/>
  <c r="O154" i="40"/>
  <c r="T147" i="40"/>
  <c r="V147" i="40"/>
  <c r="M149" i="40"/>
  <c r="J151" i="40"/>
  <c r="J140" i="40"/>
  <c r="X140" i="40"/>
  <c r="AB140" i="40"/>
  <c r="G240" i="40"/>
  <c r="J148" i="40"/>
  <c r="N148" i="40"/>
  <c r="M141" i="40"/>
  <c r="Q146" i="40"/>
  <c r="AC250" i="40"/>
  <c r="W477" i="40"/>
  <c r="N384" i="40"/>
  <c r="W384" i="40"/>
  <c r="Z352" i="40"/>
  <c r="O352" i="40"/>
  <c r="W358" i="40"/>
  <c r="O348" i="40"/>
  <c r="Z348" i="40"/>
  <c r="X320" i="40"/>
  <c r="U320" i="40"/>
  <c r="Q318" i="40"/>
  <c r="AA326" i="40"/>
  <c r="V326" i="40"/>
  <c r="X325" i="40"/>
  <c r="N325" i="40"/>
  <c r="Z545" i="40"/>
  <c r="V533" i="40"/>
  <c r="S526" i="40"/>
  <c r="Z533" i="40"/>
  <c r="V512" i="40"/>
  <c r="V455" i="40"/>
  <c r="W416" i="40"/>
  <c r="N416" i="40"/>
  <c r="V277" i="40"/>
  <c r="U272" i="40"/>
  <c r="U285" i="40"/>
  <c r="V273" i="40"/>
  <c r="V350" i="40"/>
  <c r="Z350" i="40"/>
  <c r="AC176" i="40"/>
  <c r="M552" i="40"/>
  <c r="AA555" i="40"/>
  <c r="O555" i="40"/>
  <c r="X546" i="40"/>
  <c r="U546" i="40"/>
  <c r="AA515" i="40"/>
  <c r="V515" i="40"/>
  <c r="U452" i="40"/>
  <c r="O403" i="40"/>
  <c r="AA403" i="40"/>
  <c r="Z335" i="40"/>
  <c r="V301" i="40"/>
  <c r="AB378" i="40"/>
  <c r="O329" i="40"/>
  <c r="AA329" i="40"/>
  <c r="V335" i="40"/>
  <c r="W332" i="40"/>
  <c r="W336" i="40"/>
  <c r="V333" i="40"/>
  <c r="AA335" i="40"/>
  <c r="O335" i="40"/>
  <c r="V324" i="40"/>
  <c r="AA324" i="40"/>
  <c r="W310" i="40"/>
  <c r="Z297" i="40"/>
  <c r="I292" i="40"/>
  <c r="W293" i="40"/>
  <c r="Z295" i="40"/>
  <c r="Z300" i="40"/>
  <c r="O307" i="40"/>
  <c r="AA307" i="40"/>
  <c r="AA305" i="40"/>
  <c r="O305" i="40"/>
  <c r="U297" i="40"/>
  <c r="T292" i="40"/>
  <c r="V293" i="40"/>
  <c r="W274" i="40"/>
  <c r="Z270" i="40"/>
  <c r="Z280" i="40"/>
  <c r="Z267" i="40"/>
  <c r="L266" i="40"/>
  <c r="U276" i="40"/>
  <c r="X276" i="40"/>
  <c r="U358" i="40"/>
  <c r="U477" i="40"/>
  <c r="AB503" i="40"/>
  <c r="U304" i="40"/>
  <c r="AB505" i="40"/>
  <c r="AC450" i="40"/>
  <c r="AB254" i="40"/>
  <c r="AB485" i="40"/>
  <c r="AB399" i="40"/>
  <c r="AB464" i="40"/>
  <c r="AB195" i="40"/>
  <c r="AC258" i="40"/>
  <c r="AB243" i="40"/>
  <c r="N352" i="40"/>
  <c r="W352" i="40"/>
  <c r="V330" i="40"/>
  <c r="V504" i="40"/>
  <c r="Z504" i="40"/>
  <c r="O408" i="40"/>
  <c r="Z408" i="40"/>
  <c r="U269" i="40"/>
  <c r="X555" i="40"/>
  <c r="N555" i="40"/>
  <c r="N515" i="40"/>
  <c r="X515" i="40"/>
  <c r="Z319" i="40"/>
  <c r="L318" i="40"/>
  <c r="O280" i="40"/>
  <c r="AA280" i="40"/>
  <c r="Z324" i="40"/>
  <c r="O324" i="40"/>
  <c r="N331" i="40"/>
  <c r="X331" i="40"/>
  <c r="Z299" i="40"/>
  <c r="W304" i="40"/>
  <c r="U295" i="40"/>
  <c r="X295" i="40"/>
  <c r="Z278" i="40"/>
  <c r="W271" i="40"/>
  <c r="AB415" i="40"/>
  <c r="AC201" i="40"/>
  <c r="AC216" i="40"/>
  <c r="W162" i="40"/>
  <c r="Q139" i="40"/>
  <c r="M144" i="40"/>
  <c r="J141" i="40"/>
  <c r="Q148" i="40"/>
  <c r="O140" i="40"/>
  <c r="M148" i="40"/>
  <c r="W357" i="40"/>
  <c r="V327" i="40"/>
  <c r="AA327" i="40"/>
  <c r="U334" i="40"/>
  <c r="V520" i="40"/>
  <c r="Z520" i="40"/>
  <c r="O267" i="40"/>
  <c r="AA267" i="40"/>
  <c r="N571" i="40"/>
  <c r="X571" i="40"/>
  <c r="X552" i="40"/>
  <c r="AA507" i="40"/>
  <c r="O507" i="40"/>
  <c r="W323" i="40"/>
  <c r="U275" i="40"/>
  <c r="AC387" i="40"/>
  <c r="V328" i="40"/>
  <c r="W295" i="40"/>
  <c r="N295" i="40"/>
  <c r="AA296" i="40"/>
  <c r="V296" i="40"/>
  <c r="AA297" i="40"/>
  <c r="O297" i="40"/>
  <c r="V275" i="40"/>
  <c r="AC494" i="40"/>
  <c r="AB465" i="40"/>
  <c r="AC232" i="40"/>
  <c r="Q147" i="40"/>
  <c r="J149" i="40"/>
  <c r="T138" i="40"/>
  <c r="Q138" i="40"/>
  <c r="U138" i="40"/>
  <c r="M150" i="40"/>
  <c r="O150" i="40"/>
  <c r="Q144" i="40"/>
  <c r="Z345" i="40"/>
  <c r="AC345" i="40"/>
  <c r="S344" i="40"/>
  <c r="V337" i="40"/>
  <c r="Z560" i="40"/>
  <c r="AC560" i="40"/>
  <c r="U490" i="40"/>
  <c r="V272" i="40"/>
  <c r="V338" i="40"/>
  <c r="T552" i="40"/>
  <c r="V555" i="40"/>
  <c r="N438" i="40"/>
  <c r="AA293" i="40"/>
  <c r="M292" i="40"/>
  <c r="O293" i="40"/>
  <c r="AC171" i="40"/>
  <c r="Z337" i="40"/>
  <c r="N319" i="40"/>
  <c r="J318" i="40"/>
  <c r="X319" i="40"/>
  <c r="N305" i="40"/>
  <c r="W305" i="40"/>
  <c r="N306" i="40"/>
  <c r="W306" i="40"/>
  <c r="X300" i="40"/>
  <c r="U300" i="40"/>
  <c r="U310" i="40"/>
  <c r="Z277" i="40"/>
  <c r="Z268" i="40"/>
  <c r="X279" i="40"/>
  <c r="N279" i="40"/>
  <c r="V162" i="40"/>
  <c r="AC407" i="40"/>
  <c r="AB492" i="40"/>
  <c r="AB453" i="40"/>
  <c r="AC466" i="40"/>
  <c r="AB251" i="40"/>
  <c r="AB206" i="40"/>
  <c r="L6" i="40"/>
  <c r="Z162" i="40"/>
  <c r="T115" i="40"/>
  <c r="M119" i="40"/>
  <c r="O119" i="40" s="1"/>
  <c r="Q118" i="40"/>
  <c r="U118" i="40" s="1"/>
  <c r="J117" i="40"/>
  <c r="Q155" i="40"/>
  <c r="Q142" i="40"/>
  <c r="U142" i="40"/>
  <c r="M137" i="40"/>
  <c r="J142" i="40"/>
  <c r="T146" i="40"/>
  <c r="J143" i="40"/>
  <c r="X143" i="40"/>
  <c r="Q154" i="40"/>
  <c r="U154" i="40"/>
  <c r="V151" i="40"/>
  <c r="T142" i="40"/>
  <c r="T140" i="40"/>
  <c r="AA140" i="40"/>
  <c r="G422" i="40"/>
  <c r="U214" i="40"/>
  <c r="AC230" i="40"/>
  <c r="AC223" i="40"/>
  <c r="M147" i="40"/>
  <c r="AB224" i="40"/>
  <c r="AC228" i="40"/>
  <c r="AC256" i="40"/>
  <c r="AC167" i="40"/>
  <c r="Z381" i="40"/>
  <c r="N363" i="40"/>
  <c r="W363" i="40"/>
  <c r="W349" i="40"/>
  <c r="N351" i="40"/>
  <c r="W351" i="40"/>
  <c r="O331" i="40"/>
  <c r="AA331" i="40"/>
  <c r="T318" i="40"/>
  <c r="V319" i="40"/>
  <c r="V329" i="40"/>
  <c r="O322" i="40"/>
  <c r="U568" i="40"/>
  <c r="W545" i="40"/>
  <c r="N545" i="40"/>
  <c r="W520" i="40"/>
  <c r="N520" i="40"/>
  <c r="V482" i="40"/>
  <c r="V408" i="40"/>
  <c r="O268" i="40"/>
  <c r="AA268" i="40"/>
  <c r="N283" i="40"/>
  <c r="X283" i="40"/>
  <c r="O284" i="40"/>
  <c r="AA284" i="40"/>
  <c r="AA319" i="40"/>
  <c r="O319" i="40"/>
  <c r="M318" i="40"/>
  <c r="V359" i="40"/>
  <c r="Z359" i="40"/>
  <c r="Q552" i="40"/>
  <c r="U555" i="40"/>
  <c r="V571" i="40"/>
  <c r="U538" i="40"/>
  <c r="X538" i="40"/>
  <c r="T500" i="40"/>
  <c r="V507" i="40"/>
  <c r="O430" i="40"/>
  <c r="Z320" i="40"/>
  <c r="U306" i="40"/>
  <c r="X306" i="40"/>
  <c r="X297" i="40"/>
  <c r="N297" i="40"/>
  <c r="AB171" i="40"/>
  <c r="V310" i="40"/>
  <c r="W321" i="40"/>
  <c r="W337" i="40"/>
  <c r="V323" i="40"/>
  <c r="U336" i="40"/>
  <c r="N338" i="40"/>
  <c r="X338" i="40"/>
  <c r="U293" i="40"/>
  <c r="P292" i="40"/>
  <c r="Z304" i="40"/>
  <c r="W296" i="40"/>
  <c r="Z310" i="40"/>
  <c r="O302" i="40"/>
  <c r="AA302" i="40"/>
  <c r="O300" i="40"/>
  <c r="AA300" i="40"/>
  <c r="AA312" i="40"/>
  <c r="O312" i="40"/>
  <c r="U308" i="40"/>
  <c r="Z286" i="40"/>
  <c r="W279" i="40"/>
  <c r="Z275" i="40"/>
  <c r="P266" i="40"/>
  <c r="W283" i="40"/>
  <c r="U283" i="40"/>
  <c r="W272" i="40"/>
  <c r="V284" i="40"/>
  <c r="U268" i="40"/>
  <c r="AB246" i="40"/>
  <c r="X303" i="40"/>
  <c r="AC179" i="40"/>
  <c r="AA430" i="40"/>
  <c r="N337" i="40"/>
  <c r="AB511" i="40"/>
  <c r="AC439" i="40"/>
  <c r="S474" i="40"/>
  <c r="AC435" i="40"/>
  <c r="AB414" i="40"/>
  <c r="AC163" i="40"/>
  <c r="AB512" i="40"/>
  <c r="W327" i="40"/>
  <c r="AC508" i="40"/>
  <c r="AC451" i="40"/>
  <c r="U441" i="40"/>
  <c r="AB179" i="40"/>
  <c r="Z364" i="40"/>
  <c r="O304" i="40"/>
  <c r="AA162" i="40"/>
  <c r="AC191" i="40"/>
  <c r="Z372" i="40"/>
  <c r="O360" i="40"/>
  <c r="Z360" i="40"/>
  <c r="U328" i="40"/>
  <c r="W425" i="40"/>
  <c r="X268" i="40"/>
  <c r="N268" i="40"/>
  <c r="N353" i="40"/>
  <c r="W353" i="40"/>
  <c r="V538" i="40"/>
  <c r="AA538" i="40"/>
  <c r="Q396" i="40"/>
  <c r="Z293" i="40"/>
  <c r="L292" i="40"/>
  <c r="AC382" i="40"/>
  <c r="V474" i="40"/>
  <c r="Z333" i="40"/>
  <c r="X327" i="40"/>
  <c r="U327" i="40"/>
  <c r="S292" i="40"/>
  <c r="N309" i="40"/>
  <c r="X309" i="40"/>
  <c r="AA299" i="40"/>
  <c r="O299" i="40"/>
  <c r="W270" i="40"/>
  <c r="V285" i="40"/>
  <c r="AC426" i="40"/>
  <c r="AB388" i="40"/>
  <c r="AB358" i="40"/>
  <c r="Q119" i="40"/>
  <c r="U119" i="40" s="1"/>
  <c r="M127" i="40"/>
  <c r="T145" i="40"/>
  <c r="M142" i="40"/>
  <c r="T155" i="40"/>
  <c r="T154" i="40"/>
  <c r="V154" i="40"/>
  <c r="AC180" i="40"/>
  <c r="W376" i="40"/>
  <c r="N362" i="40"/>
  <c r="W362" i="40"/>
  <c r="O330" i="40"/>
  <c r="V541" i="40"/>
  <c r="Z541" i="40"/>
  <c r="W441" i="40"/>
  <c r="V269" i="40"/>
  <c r="Z357" i="40"/>
  <c r="O357" i="40"/>
  <c r="X542" i="40"/>
  <c r="N542" i="40"/>
  <c r="V403" i="40"/>
  <c r="T396" i="40"/>
  <c r="W335" i="40"/>
  <c r="U335" i="40"/>
  <c r="O325" i="40"/>
  <c r="AA325" i="40"/>
  <c r="Z307" i="40"/>
  <c r="O306" i="40"/>
  <c r="Z306" i="40"/>
  <c r="AA298" i="40"/>
  <c r="V298" i="40"/>
  <c r="N301" i="40"/>
  <c r="X301" i="40"/>
  <c r="Z271" i="40"/>
  <c r="V271" i="40"/>
  <c r="Z284" i="40"/>
  <c r="AC506" i="40"/>
  <c r="AC354" i="40"/>
  <c r="S318" i="40"/>
  <c r="AB227" i="40"/>
  <c r="N162" i="40"/>
  <c r="Q112" i="40"/>
  <c r="M117" i="40"/>
  <c r="O117" i="40" s="1"/>
  <c r="J126" i="40"/>
  <c r="T122" i="40"/>
  <c r="M152" i="40"/>
  <c r="T153" i="40"/>
  <c r="J150" i="40"/>
  <c r="AB259" i="40"/>
  <c r="N389" i="40"/>
  <c r="W389" i="40"/>
  <c r="O347" i="40"/>
  <c r="Z347" i="40"/>
  <c r="L344" i="40"/>
  <c r="N332" i="40"/>
  <c r="X332" i="40"/>
  <c r="W529" i="40"/>
  <c r="Z433" i="40"/>
  <c r="U271" i="40"/>
  <c r="U359" i="40"/>
  <c r="W359" i="40"/>
  <c r="AA534" i="40"/>
  <c r="O534" i="40"/>
  <c r="Z336" i="40"/>
  <c r="O336" i="40"/>
  <c r="O298" i="40"/>
  <c r="Z298" i="40"/>
  <c r="L448" i="40"/>
  <c r="Z302" i="40"/>
  <c r="U298" i="40"/>
  <c r="N299" i="40"/>
  <c r="X299" i="40"/>
  <c r="U273" i="40"/>
  <c r="X267" i="40"/>
  <c r="U267" i="40"/>
  <c r="AB386" i="40"/>
  <c r="S266" i="40"/>
  <c r="N303" i="40"/>
  <c r="AC346" i="40"/>
  <c r="AB540" i="40"/>
  <c r="AB462" i="40"/>
  <c r="AC505" i="40"/>
  <c r="AB407" i="40"/>
  <c r="W334" i="40"/>
  <c r="AB203" i="40"/>
  <c r="AA214" i="40"/>
  <c r="J119" i="40"/>
  <c r="Q128" i="40"/>
  <c r="T111" i="40"/>
  <c r="V111" i="40" s="1"/>
  <c r="H116" i="40"/>
  <c r="T141" i="40"/>
  <c r="V141" i="40"/>
  <c r="Q150" i="40"/>
  <c r="U150" i="40"/>
  <c r="M145" i="40"/>
  <c r="O145" i="40"/>
  <c r="J152" i="40"/>
  <c r="X152" i="40"/>
  <c r="M139" i="40"/>
  <c r="T150" i="40"/>
  <c r="J145" i="40"/>
  <c r="L370" i="40"/>
  <c r="AC198" i="40"/>
  <c r="AC205" i="40"/>
  <c r="AB218" i="40"/>
  <c r="AC231" i="40"/>
  <c r="J139" i="40"/>
  <c r="W373" i="40"/>
  <c r="N345" i="40"/>
  <c r="I344" i="40"/>
  <c r="W345" i="40"/>
  <c r="Z353" i="40"/>
  <c r="V356" i="40"/>
  <c r="X333" i="40"/>
  <c r="N333" i="40"/>
  <c r="U321" i="40"/>
  <c r="U333" i="40"/>
  <c r="N326" i="40"/>
  <c r="O537" i="40"/>
  <c r="Z537" i="40"/>
  <c r="Z512" i="40"/>
  <c r="O512" i="40"/>
  <c r="N463" i="40"/>
  <c r="X463" i="40"/>
  <c r="AA378" i="40"/>
  <c r="O378" i="40"/>
  <c r="V267" i="40"/>
  <c r="V268" i="40"/>
  <c r="N272" i="40"/>
  <c r="X272" i="40"/>
  <c r="U325" i="40"/>
  <c r="U571" i="40"/>
  <c r="X534" i="40"/>
  <c r="N534" i="40"/>
  <c r="AA530" i="40"/>
  <c r="T526" i="40"/>
  <c r="V530" i="40"/>
  <c r="W452" i="40"/>
  <c r="N452" i="40"/>
  <c r="U438" i="40"/>
  <c r="W324" i="40"/>
  <c r="AA310" i="40"/>
  <c r="O310" i="40"/>
  <c r="X324" i="40"/>
  <c r="N324" i="40"/>
  <c r="U416" i="40"/>
  <c r="W297" i="40"/>
  <c r="W330" i="40"/>
  <c r="U330" i="40"/>
  <c r="I318" i="40"/>
  <c r="W319" i="40"/>
  <c r="Z329" i="40"/>
  <c r="W325" i="40"/>
  <c r="AA332" i="40"/>
  <c r="O332" i="40"/>
  <c r="X337" i="40"/>
  <c r="U337" i="40"/>
  <c r="W307" i="40"/>
  <c r="W298" i="40"/>
  <c r="U309" i="40"/>
  <c r="W309" i="40"/>
  <c r="Z303" i="40"/>
  <c r="W312" i="40"/>
  <c r="X304" i="40"/>
  <c r="N304" i="40"/>
  <c r="N302" i="40"/>
  <c r="X302" i="40"/>
  <c r="N312" i="40"/>
  <c r="X312" i="40"/>
  <c r="AA308" i="40"/>
  <c r="O308" i="40"/>
  <c r="W277" i="40"/>
  <c r="Z269" i="40"/>
  <c r="Z285" i="40"/>
  <c r="X284" i="40"/>
  <c r="N284" i="40"/>
  <c r="N296" i="40"/>
  <c r="U357" i="40"/>
  <c r="O529" i="40"/>
  <c r="AC527" i="40"/>
  <c r="AC481" i="40"/>
  <c r="AB431" i="40"/>
  <c r="AC453" i="40"/>
  <c r="AC518" i="40"/>
  <c r="S396" i="40"/>
  <c r="AA295" i="40"/>
  <c r="P370" i="40"/>
  <c r="AA301" i="40"/>
  <c r="V361" i="40"/>
  <c r="U350" i="40"/>
  <c r="U425" i="40"/>
  <c r="AB381" i="40"/>
  <c r="V300" i="40"/>
  <c r="W338" i="40"/>
  <c r="N477" i="40"/>
  <c r="U389" i="40"/>
  <c r="AB356" i="40"/>
  <c r="Z326" i="40"/>
  <c r="AA330" i="40"/>
  <c r="W354" i="40"/>
  <c r="N354" i="40"/>
  <c r="AA320" i="40"/>
  <c r="O320" i="40"/>
  <c r="N490" i="40"/>
  <c r="X490" i="40"/>
  <c r="U277" i="40"/>
  <c r="O328" i="40"/>
  <c r="AA328" i="40"/>
  <c r="O571" i="40"/>
  <c r="AA571" i="40"/>
  <c r="U468" i="40"/>
  <c r="U305" i="40"/>
  <c r="X305" i="40"/>
  <c r="U322" i="40"/>
  <c r="V312" i="40"/>
  <c r="Z312" i="40"/>
  <c r="W299" i="40"/>
  <c r="X307" i="40"/>
  <c r="N307" i="40"/>
  <c r="Z273" i="40"/>
  <c r="W282" i="40"/>
  <c r="U280" i="40"/>
  <c r="AC480" i="40"/>
  <c r="O188" i="40"/>
  <c r="AC479" i="40"/>
  <c r="G500" i="40"/>
  <c r="AC207" i="40"/>
  <c r="J129" i="40"/>
  <c r="N129" i="40"/>
  <c r="AC254" i="40"/>
  <c r="N322" i="40"/>
  <c r="W568" i="40"/>
  <c r="AA482" i="40"/>
  <c r="O482" i="40"/>
  <c r="O275" i="40"/>
  <c r="AA275" i="40"/>
  <c r="U332" i="40"/>
  <c r="U563" i="40"/>
  <c r="V460" i="40"/>
  <c r="O309" i="40"/>
  <c r="AA309" i="40"/>
  <c r="P318" i="40"/>
  <c r="U319" i="40"/>
  <c r="Z322" i="40"/>
  <c r="X336" i="40"/>
  <c r="N336" i="40"/>
  <c r="V304" i="40"/>
  <c r="V308" i="40"/>
  <c r="W275" i="40"/>
  <c r="W280" i="40"/>
  <c r="U279" i="40"/>
  <c r="M500" i="40"/>
  <c r="AC467" i="40"/>
  <c r="U411" i="40"/>
  <c r="S370" i="40"/>
  <c r="AC234" i="40"/>
  <c r="Z361" i="40"/>
  <c r="U329" i="40"/>
  <c r="O338" i="40"/>
  <c r="N504" i="40"/>
  <c r="W504" i="40"/>
  <c r="V276" i="40"/>
  <c r="AA276" i="40"/>
  <c r="O563" i="40"/>
  <c r="AA563" i="40"/>
  <c r="U515" i="40"/>
  <c r="V302" i="40"/>
  <c r="Z321" i="40"/>
  <c r="Z325" i="40"/>
  <c r="U324" i="40"/>
  <c r="U312" i="40"/>
  <c r="Z296" i="40"/>
  <c r="V306" i="40"/>
  <c r="AA306" i="40"/>
  <c r="X214" i="40"/>
  <c r="H526" i="40"/>
  <c r="J127" i="40"/>
  <c r="J112" i="40"/>
  <c r="T116" i="40"/>
  <c r="V116" i="40" s="1"/>
  <c r="Q121" i="40"/>
  <c r="U121" i="40" s="1"/>
  <c r="M124" i="40"/>
  <c r="J124" i="40"/>
  <c r="N124" i="40"/>
  <c r="J147" i="40"/>
  <c r="X147" i="40"/>
  <c r="T149" i="40"/>
  <c r="AA149" i="40"/>
  <c r="M153" i="40"/>
  <c r="M155" i="40"/>
  <c r="J137" i="40"/>
  <c r="Q137" i="40"/>
  <c r="U137" i="40"/>
  <c r="N188" i="40"/>
  <c r="T148" i="40"/>
  <c r="AB204" i="40"/>
  <c r="AB173" i="40"/>
  <c r="AC246" i="40"/>
  <c r="Z485" i="40"/>
  <c r="V348" i="40"/>
  <c r="N355" i="40"/>
  <c r="W355" i="40"/>
  <c r="U360" i="40"/>
  <c r="W360" i="40"/>
  <c r="V336" i="40"/>
  <c r="AA336" i="40"/>
  <c r="AA323" i="40"/>
  <c r="O323" i="40"/>
  <c r="AA337" i="40"/>
  <c r="O337" i="40"/>
  <c r="W560" i="40"/>
  <c r="W537" i="40"/>
  <c r="P526" i="40"/>
  <c r="U504" i="40"/>
  <c r="AA455" i="40"/>
  <c r="AA448" i="40"/>
  <c r="O455" i="40"/>
  <c r="U386" i="40"/>
  <c r="AA285" i="40"/>
  <c r="O285" i="40"/>
  <c r="AA272" i="40"/>
  <c r="O272" i="40"/>
  <c r="V280" i="40"/>
  <c r="V331" i="40"/>
  <c r="V563" i="40"/>
  <c r="O542" i="40"/>
  <c r="AA542" i="40"/>
  <c r="AA546" i="40"/>
  <c r="V546" i="40"/>
  <c r="N468" i="40"/>
  <c r="W468" i="40"/>
  <c r="V430" i="40"/>
  <c r="O294" i="40"/>
  <c r="AA294" i="40"/>
  <c r="N275" i="40"/>
  <c r="X275" i="40"/>
  <c r="U400" i="40"/>
  <c r="N334" i="40"/>
  <c r="X334" i="40"/>
  <c r="AC436" i="40"/>
  <c r="Z332" i="40"/>
  <c r="W328" i="40"/>
  <c r="V334" i="40"/>
  <c r="W331" i="40"/>
  <c r="Z327" i="40"/>
  <c r="X328" i="40"/>
  <c r="N328" i="40"/>
  <c r="AA333" i="40"/>
  <c r="O333" i="40"/>
  <c r="W308" i="40"/>
  <c r="N308" i="40"/>
  <c r="Z305" i="40"/>
  <c r="O301" i="40"/>
  <c r="Z301" i="40"/>
  <c r="Z309" i="40"/>
  <c r="W294" i="40"/>
  <c r="V305" i="40"/>
  <c r="AA303" i="40"/>
  <c r="V303" i="40"/>
  <c r="N294" i="40"/>
  <c r="X294" i="40"/>
  <c r="J292" i="40"/>
  <c r="X310" i="40"/>
  <c r="N310" i="40"/>
  <c r="W286" i="40"/>
  <c r="W269" i="40"/>
  <c r="W285" i="40"/>
  <c r="U281" i="40"/>
  <c r="U294" i="40"/>
  <c r="AC536" i="40"/>
  <c r="AB175" i="40"/>
  <c r="X321" i="40"/>
  <c r="P552" i="40"/>
  <c r="V353" i="40"/>
  <c r="U537" i="40"/>
  <c r="L500" i="40"/>
  <c r="Q448" i="40"/>
  <c r="P422" i="40"/>
  <c r="AC390" i="40"/>
  <c r="L422" i="40"/>
  <c r="W320" i="40"/>
  <c r="U373" i="40"/>
  <c r="V297" i="40"/>
  <c r="O353" i="40"/>
  <c r="V568" i="40"/>
  <c r="N529" i="40"/>
  <c r="AC399" i="40"/>
  <c r="AA311" i="40"/>
  <c r="L474" i="40"/>
  <c r="AB199" i="40"/>
  <c r="T422" i="40"/>
  <c r="AC193" i="40"/>
  <c r="AA500" i="40"/>
  <c r="AC199" i="40"/>
  <c r="N280" i="40"/>
  <c r="G32" i="40"/>
  <c r="I32" i="40"/>
  <c r="I6" i="40"/>
  <c r="AC222" i="40"/>
  <c r="AB233" i="40"/>
  <c r="AA273" i="40"/>
  <c r="O273" i="40"/>
  <c r="N285" i="40"/>
  <c r="X285" i="40"/>
  <c r="N277" i="40"/>
  <c r="X277" i="40"/>
  <c r="N269" i="40"/>
  <c r="X269" i="40"/>
  <c r="J266" i="40"/>
  <c r="V282" i="40"/>
  <c r="V274" i="40"/>
  <c r="U286" i="40"/>
  <c r="U278" i="40"/>
  <c r="U270" i="40"/>
  <c r="Q266" i="40"/>
  <c r="AA282" i="40"/>
  <c r="O282" i="40"/>
  <c r="AA274" i="40"/>
  <c r="O274" i="40"/>
  <c r="N286" i="40"/>
  <c r="X286" i="40"/>
  <c r="N278" i="40"/>
  <c r="X278" i="40"/>
  <c r="N270" i="40"/>
  <c r="X270" i="40"/>
  <c r="G318" i="40"/>
  <c r="AC208" i="40"/>
  <c r="AC259" i="40"/>
  <c r="O277" i="40"/>
  <c r="AA277" i="40"/>
  <c r="O269" i="40"/>
  <c r="AA269" i="40"/>
  <c r="M266" i="40"/>
  <c r="X281" i="40"/>
  <c r="N281" i="40"/>
  <c r="X273" i="40"/>
  <c r="N273" i="40"/>
  <c r="V286" i="40"/>
  <c r="V278" i="40"/>
  <c r="T266" i="40"/>
  <c r="V270" i="40"/>
  <c r="U282" i="40"/>
  <c r="U274" i="40"/>
  <c r="O286" i="40"/>
  <c r="AA286" i="40"/>
  <c r="O278" i="40"/>
  <c r="AA278" i="40"/>
  <c r="O270" i="40"/>
  <c r="AA270" i="40"/>
  <c r="X282" i="40"/>
  <c r="N282" i="40"/>
  <c r="X274" i="40"/>
  <c r="N274" i="40"/>
  <c r="J115" i="40"/>
  <c r="N115" i="40" s="1"/>
  <c r="Q122" i="40"/>
  <c r="T118" i="40"/>
  <c r="J111" i="40"/>
  <c r="N111" i="40" s="1"/>
  <c r="Q115" i="40"/>
  <c r="T127" i="40"/>
  <c r="V127" i="40" s="1"/>
  <c r="M122" i="40"/>
  <c r="T112" i="40"/>
  <c r="J125" i="40"/>
  <c r="Q117" i="40"/>
  <c r="T129" i="40"/>
  <c r="V129" i="40" s="1"/>
  <c r="M120" i="40"/>
  <c r="AA120" i="40" s="1"/>
  <c r="T114" i="40"/>
  <c r="T119" i="40"/>
  <c r="Q124" i="40"/>
  <c r="M129" i="40"/>
  <c r="M112" i="40"/>
  <c r="J116" i="40"/>
  <c r="Q125" i="40"/>
  <c r="M113" i="40"/>
  <c r="H124" i="40"/>
  <c r="L32" i="40"/>
  <c r="P32" i="40"/>
  <c r="S32" i="40"/>
  <c r="AB163" i="40"/>
  <c r="AC166" i="40"/>
  <c r="AC174" i="40"/>
  <c r="AB172" i="40"/>
  <c r="AB176" i="40"/>
  <c r="AB180" i="40"/>
  <c r="Z188" i="40"/>
  <c r="AC190" i="40"/>
  <c r="AC206" i="40"/>
  <c r="AB249" i="40"/>
  <c r="Z240" i="40"/>
  <c r="AC241" i="40"/>
  <c r="AC245" i="40"/>
  <c r="AC400" i="40"/>
  <c r="AC385" i="40"/>
  <c r="AB202" i="40"/>
  <c r="AC225" i="40"/>
  <c r="AB196" i="40"/>
  <c r="AC170" i="40"/>
  <c r="AC218" i="40"/>
  <c r="AB225" i="40"/>
  <c r="AB256" i="40"/>
  <c r="AC164" i="40"/>
  <c r="AC168" i="40"/>
  <c r="AB166" i="40"/>
  <c r="AB170" i="40"/>
  <c r="AB174" i="40"/>
  <c r="AB178" i="40"/>
  <c r="AB182" i="40"/>
  <c r="AC196" i="40"/>
  <c r="AC200" i="40"/>
  <c r="AC204" i="40"/>
  <c r="AB229" i="40"/>
  <c r="AB245" i="40"/>
  <c r="AB253" i="40"/>
  <c r="H344" i="40"/>
  <c r="AB442" i="40"/>
  <c r="AB426" i="40"/>
  <c r="AB250" i="40"/>
  <c r="AC380" i="40"/>
  <c r="V188" i="40"/>
  <c r="AC226" i="40"/>
  <c r="AC192" i="40"/>
  <c r="AB168" i="40"/>
  <c r="AC172" i="40"/>
  <c r="AC215" i="40"/>
  <c r="W143" i="40"/>
  <c r="W148" i="40"/>
  <c r="W152" i="40"/>
  <c r="W156" i="40"/>
  <c r="Z139" i="40"/>
  <c r="Z143" i="40"/>
  <c r="Z147" i="40"/>
  <c r="Z151" i="40"/>
  <c r="Z155" i="40"/>
  <c r="AB216" i="40"/>
  <c r="AB241" i="40"/>
  <c r="H292" i="40"/>
  <c r="J552" i="40"/>
  <c r="N554" i="40"/>
  <c r="X527" i="40"/>
  <c r="N527" i="40"/>
  <c r="J526" i="40"/>
  <c r="X502" i="40"/>
  <c r="J500" i="40"/>
  <c r="N502" i="40"/>
  <c r="N398" i="40"/>
  <c r="J396" i="40"/>
  <c r="H500" i="40"/>
  <c r="H552" i="40"/>
  <c r="W528" i="40"/>
  <c r="I526" i="40"/>
  <c r="N528" i="40"/>
  <c r="X475" i="40"/>
  <c r="J474" i="40"/>
  <c r="N475" i="40"/>
  <c r="N450" i="40"/>
  <c r="J448" i="40"/>
  <c r="X423" i="40"/>
  <c r="X422" i="40"/>
  <c r="J422" i="40"/>
  <c r="N423" i="40"/>
  <c r="AB440" i="40"/>
  <c r="AB375" i="40"/>
  <c r="AC194" i="40"/>
  <c r="W151" i="40"/>
  <c r="W145" i="40"/>
  <c r="W141" i="40"/>
  <c r="O214" i="40"/>
  <c r="W146" i="40"/>
  <c r="W150" i="40"/>
  <c r="Z137" i="40"/>
  <c r="L136" i="40"/>
  <c r="Z141" i="40"/>
  <c r="Z145" i="40"/>
  <c r="Z149" i="40"/>
  <c r="Z153" i="40"/>
  <c r="W137" i="40"/>
  <c r="P136" i="40"/>
  <c r="AB257" i="40"/>
  <c r="I500" i="40"/>
  <c r="N501" i="40"/>
  <c r="N397" i="40"/>
  <c r="I396" i="40"/>
  <c r="W553" i="40"/>
  <c r="I552" i="40"/>
  <c r="N553" i="40"/>
  <c r="W476" i="40"/>
  <c r="I474" i="40"/>
  <c r="N476" i="40"/>
  <c r="W449" i="40"/>
  <c r="I448" i="40"/>
  <c r="N449" i="40"/>
  <c r="W424" i="40"/>
  <c r="I422" i="40"/>
  <c r="N424" i="40"/>
  <c r="AB169" i="40"/>
  <c r="AB383" i="40"/>
  <c r="AC410" i="40"/>
  <c r="AB439" i="40"/>
  <c r="AC202" i="40"/>
  <c r="W147" i="40"/>
  <c r="W155" i="40"/>
  <c r="W149" i="40"/>
  <c r="N214" i="40"/>
  <c r="W139" i="40"/>
  <c r="U143" i="40"/>
  <c r="N151" i="40"/>
  <c r="O148" i="40"/>
  <c r="O149" i="40"/>
  <c r="U149" i="40"/>
  <c r="N153" i="40"/>
  <c r="U145" i="40"/>
  <c r="AA151" i="40"/>
  <c r="O151" i="40"/>
  <c r="U147" i="40"/>
  <c r="O138" i="40"/>
  <c r="V152" i="40"/>
  <c r="N141" i="40"/>
  <c r="O137" i="40"/>
  <c r="U148" i="40"/>
  <c r="J118" i="40"/>
  <c r="N118" i="40" s="1"/>
  <c r="G119" i="40"/>
  <c r="G127" i="40"/>
  <c r="H115" i="40"/>
  <c r="H123" i="40"/>
  <c r="G112" i="40"/>
  <c r="G120" i="40"/>
  <c r="C110" i="40"/>
  <c r="G128" i="40"/>
  <c r="G115" i="40"/>
  <c r="G123" i="40"/>
  <c r="F110" i="40"/>
  <c r="H111" i="40"/>
  <c r="H119" i="40"/>
  <c r="H127" i="40"/>
  <c r="G116" i="40"/>
  <c r="G124" i="40"/>
  <c r="H136" i="40"/>
  <c r="W144" i="40"/>
  <c r="AC182" i="40"/>
  <c r="H318" i="40"/>
  <c r="H162" i="40"/>
  <c r="AB433" i="40"/>
  <c r="AB554" i="40"/>
  <c r="W500" i="40"/>
  <c r="AB398" i="40"/>
  <c r="W142" i="40"/>
  <c r="I136" i="40"/>
  <c r="H370" i="40"/>
  <c r="H396" i="40"/>
  <c r="H266" i="40"/>
  <c r="AB397" i="40"/>
  <c r="AC217" i="40"/>
  <c r="AB194" i="40"/>
  <c r="AB167" i="40"/>
  <c r="AC249" i="40"/>
  <c r="AC253" i="40"/>
  <c r="AC257" i="40"/>
  <c r="AB436" i="40"/>
  <c r="AB428" i="40"/>
  <c r="AB405" i="40"/>
  <c r="AC397" i="40"/>
  <c r="AC375" i="40"/>
  <c r="AC373" i="40"/>
  <c r="AB244" i="40"/>
  <c r="X240" i="40"/>
  <c r="AC229" i="40"/>
  <c r="Z214" i="40"/>
  <c r="N240" i="40"/>
  <c r="AC221" i="40"/>
  <c r="AC247" i="40"/>
  <c r="AA240" i="40"/>
  <c r="AC251" i="40"/>
  <c r="AC255" i="40"/>
  <c r="AB248" i="40"/>
  <c r="AC431" i="40"/>
  <c r="AC432" i="40"/>
  <c r="AC424" i="40"/>
  <c r="AB435" i="40"/>
  <c r="AB438" i="40"/>
  <c r="AB430" i="40"/>
  <c r="AB412" i="40"/>
  <c r="AB404" i="40"/>
  <c r="W240" i="40"/>
  <c r="AB258" i="40"/>
  <c r="AB228" i="40"/>
  <c r="AB220" i="40"/>
  <c r="AB208" i="40"/>
  <c r="AB200" i="40"/>
  <c r="W188" i="40"/>
  <c r="AB192" i="40"/>
  <c r="AB425" i="40"/>
  <c r="AC414" i="40"/>
  <c r="AC406" i="40"/>
  <c r="AC409" i="40"/>
  <c r="AC401" i="40"/>
  <c r="AB410" i="40"/>
  <c r="AB402" i="40"/>
  <c r="AB411" i="40"/>
  <c r="AB379" i="40"/>
  <c r="AB217" i="40"/>
  <c r="W214" i="40"/>
  <c r="AB165" i="40"/>
  <c r="X162" i="40"/>
  <c r="H32" i="40"/>
  <c r="X370" i="40"/>
  <c r="Z370" i="40"/>
  <c r="AB350" i="40"/>
  <c r="AB293" i="40"/>
  <c r="O344" i="40"/>
  <c r="AB360" i="40"/>
  <c r="U111" i="40"/>
  <c r="AA111" i="40"/>
  <c r="AA142" i="40"/>
  <c r="AC540" i="40"/>
  <c r="AC429" i="40"/>
  <c r="AB409" i="40"/>
  <c r="AC561" i="40"/>
  <c r="AC464" i="40"/>
  <c r="AB494" i="40"/>
  <c r="U500" i="40"/>
  <c r="AC493" i="40"/>
  <c r="AA422" i="40"/>
  <c r="AC463" i="40"/>
  <c r="AB326" i="40"/>
  <c r="AC509" i="40"/>
  <c r="AC452" i="40"/>
  <c r="AC491" i="40"/>
  <c r="AC501" i="40"/>
  <c r="AC556" i="40"/>
  <c r="AB535" i="40"/>
  <c r="AC475" i="40"/>
  <c r="AC468" i="40"/>
  <c r="AB432" i="40"/>
  <c r="AC490" i="40"/>
  <c r="AB557" i="40"/>
  <c r="AC428" i="40"/>
  <c r="AC567" i="40"/>
  <c r="AB556" i="40"/>
  <c r="AB514" i="40"/>
  <c r="AB387" i="40"/>
  <c r="X396" i="40"/>
  <c r="U156" i="40"/>
  <c r="W422" i="40"/>
  <c r="AC416" i="40"/>
  <c r="AB516" i="40"/>
  <c r="Z500" i="40"/>
  <c r="U474" i="40"/>
  <c r="AB382" i="40"/>
  <c r="AC434" i="40"/>
  <c r="AB466" i="40"/>
  <c r="AC532" i="40"/>
  <c r="AC478" i="40"/>
  <c r="AB565" i="40"/>
  <c r="AC514" i="40"/>
  <c r="AC492" i="40"/>
  <c r="AB491" i="40"/>
  <c r="AC383" i="40"/>
  <c r="AB389" i="40"/>
  <c r="AC503" i="40"/>
  <c r="AC562" i="40"/>
  <c r="AB450" i="40"/>
  <c r="N120" i="40"/>
  <c r="AB401" i="40"/>
  <c r="AB434" i="40"/>
  <c r="AC374" i="40"/>
  <c r="AB510" i="40"/>
  <c r="AB385" i="40"/>
  <c r="AB541" i="40"/>
  <c r="AC488" i="40"/>
  <c r="AC510" i="40"/>
  <c r="AC558" i="40"/>
  <c r="AB489" i="40"/>
  <c r="AB488" i="40"/>
  <c r="AC405" i="40"/>
  <c r="AC379" i="40"/>
  <c r="AB459" i="40"/>
  <c r="AC461" i="40"/>
  <c r="AC462" i="40"/>
  <c r="AB483" i="40"/>
  <c r="AC465" i="40"/>
  <c r="AB429" i="40"/>
  <c r="AB403" i="40"/>
  <c r="AB371" i="40"/>
  <c r="N144" i="40"/>
  <c r="O143" i="40"/>
  <c r="N138" i="40"/>
  <c r="AC427" i="40"/>
  <c r="AB451" i="40"/>
  <c r="AC459" i="40"/>
  <c r="U552" i="40"/>
  <c r="AB461" i="40"/>
  <c r="AC528" i="40"/>
  <c r="AB569" i="40"/>
  <c r="AC413" i="40"/>
  <c r="AC449" i="40"/>
  <c r="AC511" i="40"/>
  <c r="AB437" i="40"/>
  <c r="AC557" i="40"/>
  <c r="AC539" i="40"/>
  <c r="AC458" i="40"/>
  <c r="AC402" i="40"/>
  <c r="AC553" i="40"/>
  <c r="AC486" i="40"/>
  <c r="AC489" i="40"/>
  <c r="AB544" i="40"/>
  <c r="AC554" i="40"/>
  <c r="AC487" i="40"/>
  <c r="AB460" i="40"/>
  <c r="AB564" i="40"/>
  <c r="AB533" i="40"/>
  <c r="AB501" i="40"/>
  <c r="V125" i="40"/>
  <c r="AC543" i="40"/>
  <c r="AB539" i="40"/>
  <c r="AB454" i="40"/>
  <c r="AB559" i="40"/>
  <c r="AC442" i="40"/>
  <c r="AC457" i="40"/>
  <c r="AC572" i="40"/>
  <c r="AC398" i="40"/>
  <c r="AB427" i="40"/>
  <c r="AB413" i="40"/>
  <c r="O396" i="40"/>
  <c r="AB441" i="40"/>
  <c r="N140" i="40"/>
  <c r="AB372" i="40"/>
  <c r="AC415" i="40"/>
  <c r="AC411" i="40"/>
  <c r="AC412" i="40"/>
  <c r="AB467" i="40"/>
  <c r="AC517" i="40"/>
  <c r="U396" i="40"/>
  <c r="AC484" i="40"/>
  <c r="AB406" i="40"/>
  <c r="AC425" i="40"/>
  <c r="AC338" i="40"/>
  <c r="AB506" i="40"/>
  <c r="AC355" i="40"/>
  <c r="N370" i="40"/>
  <c r="AC559" i="40"/>
  <c r="AC388" i="40"/>
  <c r="N292" i="40"/>
  <c r="AB537" i="40"/>
  <c r="AC544" i="40"/>
  <c r="AB486" i="40"/>
  <c r="AB513" i="40"/>
  <c r="V137" i="40"/>
  <c r="W110" i="40"/>
  <c r="AC454" i="40"/>
  <c r="AC371" i="40"/>
  <c r="AC363" i="40"/>
  <c r="AC565" i="40"/>
  <c r="U526" i="40"/>
  <c r="AC322" i="40"/>
  <c r="U422" i="40"/>
  <c r="X292" i="40"/>
  <c r="AC516" i="40"/>
  <c r="AC279" i="40"/>
  <c r="AC483" i="40"/>
  <c r="AA344" i="40"/>
  <c r="AB531" i="40"/>
  <c r="AC376" i="40"/>
  <c r="AC570" i="40"/>
  <c r="AB517" i="40"/>
  <c r="AB567" i="40"/>
  <c r="AB562" i="40"/>
  <c r="AC351" i="40"/>
  <c r="AC569" i="40"/>
  <c r="AC162" i="40"/>
  <c r="U141" i="40"/>
  <c r="U370" i="40"/>
  <c r="AB493" i="40"/>
  <c r="X151" i="40"/>
  <c r="X344" i="40"/>
  <c r="AB361" i="40"/>
  <c r="AC531" i="40"/>
  <c r="AC564" i="40"/>
  <c r="AB364" i="40"/>
  <c r="AB481" i="40"/>
  <c r="AC349" i="40"/>
  <c r="AB566" i="40"/>
  <c r="AB455" i="40"/>
  <c r="V370" i="40"/>
  <c r="AC440" i="40"/>
  <c r="X448" i="40"/>
  <c r="V156" i="40"/>
  <c r="AC568" i="40"/>
  <c r="AB529" i="40"/>
  <c r="AA137" i="40"/>
  <c r="X141" i="40"/>
  <c r="AB349" i="40"/>
  <c r="AB322" i="40"/>
  <c r="AC356" i="40"/>
  <c r="AB377" i="40"/>
  <c r="AC334" i="40"/>
  <c r="AC513" i="40"/>
  <c r="X156" i="40"/>
  <c r="AB156" i="40"/>
  <c r="N500" i="40"/>
  <c r="AC423" i="40"/>
  <c r="AC372" i="40"/>
  <c r="X145" i="40"/>
  <c r="Z110" i="40"/>
  <c r="AB487" i="40"/>
  <c r="AB480" i="40"/>
  <c r="U448" i="40"/>
  <c r="X146" i="40"/>
  <c r="AB518" i="40"/>
  <c r="AB347" i="40"/>
  <c r="AB561" i="40"/>
  <c r="N127" i="40"/>
  <c r="V155" i="40"/>
  <c r="AA146" i="40"/>
  <c r="AC146" i="40"/>
  <c r="O139" i="40"/>
  <c r="AA154" i="40"/>
  <c r="AC154" i="40"/>
  <c r="O152" i="40"/>
  <c r="AA150" i="40"/>
  <c r="AC150" i="40"/>
  <c r="N142" i="40"/>
  <c r="X138" i="40"/>
  <c r="V153" i="40"/>
  <c r="AA139" i="40"/>
  <c r="N149" i="40"/>
  <c r="X153" i="40"/>
  <c r="AA147" i="40"/>
  <c r="AC147" i="40"/>
  <c r="V140" i="40"/>
  <c r="AA155" i="40"/>
  <c r="AA153" i="40"/>
  <c r="O153" i="40"/>
  <c r="O155" i="40"/>
  <c r="AC142" i="40"/>
  <c r="X139" i="40"/>
  <c r="X142" i="40"/>
  <c r="AB143" i="40"/>
  <c r="U117" i="40"/>
  <c r="N126" i="40"/>
  <c r="O123" i="40"/>
  <c r="X116" i="40"/>
  <c r="AB116" i="40" s="1"/>
  <c r="AA119" i="40"/>
  <c r="AC119" i="40" s="1"/>
  <c r="X129" i="40"/>
  <c r="AB129" i="40"/>
  <c r="U122" i="40"/>
  <c r="U128" i="40"/>
  <c r="AA128" i="40"/>
  <c r="O124" i="40"/>
  <c r="N112" i="40"/>
  <c r="V112" i="40"/>
  <c r="AA112" i="40"/>
  <c r="V114" i="40"/>
  <c r="V122" i="40"/>
  <c r="X124" i="40"/>
  <c r="U124" i="40"/>
  <c r="J6" i="40"/>
  <c r="AC140" i="40"/>
  <c r="X111" i="40"/>
  <c r="AB111" i="40" s="1"/>
  <c r="N117" i="40"/>
  <c r="O144" i="40"/>
  <c r="O142" i="40"/>
  <c r="AB328" i="40"/>
  <c r="AC571" i="40"/>
  <c r="AB490" i="40"/>
  <c r="AB284" i="40"/>
  <c r="AB337" i="40"/>
  <c r="AC512" i="40"/>
  <c r="AB542" i="40"/>
  <c r="AC541" i="40"/>
  <c r="O141" i="40"/>
  <c r="AC299" i="40"/>
  <c r="AB327" i="40"/>
  <c r="AB353" i="40"/>
  <c r="AB538" i="40"/>
  <c r="O147" i="40"/>
  <c r="V142" i="40"/>
  <c r="AC297" i="40"/>
  <c r="AC520" i="40"/>
  <c r="AB357" i="40"/>
  <c r="AB295" i="40"/>
  <c r="Z318" i="40"/>
  <c r="AB546" i="40"/>
  <c r="AC533" i="40"/>
  <c r="AB384" i="40"/>
  <c r="O156" i="40"/>
  <c r="O146" i="40"/>
  <c r="Z422" i="40"/>
  <c r="AB138" i="40"/>
  <c r="Q136" i="40"/>
  <c r="U139" i="40"/>
  <c r="N145" i="40"/>
  <c r="N552" i="40"/>
  <c r="X115" i="40"/>
  <c r="AB115" i="40" s="1"/>
  <c r="AC336" i="40"/>
  <c r="AC276" i="40"/>
  <c r="U318" i="40"/>
  <c r="AB307" i="40"/>
  <c r="W318" i="40"/>
  <c r="V526" i="40"/>
  <c r="AC353" i="40"/>
  <c r="AC361" i="40"/>
  <c r="AB267" i="40"/>
  <c r="AB335" i="40"/>
  <c r="AB376" i="40"/>
  <c r="AB309" i="40"/>
  <c r="Z292" i="40"/>
  <c r="AC360" i="40"/>
  <c r="AC364" i="40"/>
  <c r="U292" i="40"/>
  <c r="AB283" i="40"/>
  <c r="V318" i="40"/>
  <c r="AC293" i="40"/>
  <c r="AA292" i="40"/>
  <c r="AC507" i="40"/>
  <c r="AB330" i="40"/>
  <c r="AC307" i="40"/>
  <c r="W292" i="40"/>
  <c r="AC348" i="40"/>
  <c r="V120" i="40"/>
  <c r="AB298" i="40"/>
  <c r="AB563" i="40"/>
  <c r="O474" i="40"/>
  <c r="O120" i="40"/>
  <c r="V148" i="40"/>
  <c r="AC482" i="40"/>
  <c r="Z266" i="40"/>
  <c r="AB416" i="40"/>
  <c r="AA474" i="40"/>
  <c r="V422" i="40"/>
  <c r="AC330" i="40"/>
  <c r="AC301" i="40"/>
  <c r="AB272" i="40"/>
  <c r="W344" i="40"/>
  <c r="AB345" i="40"/>
  <c r="AB301" i="40"/>
  <c r="AC357" i="40"/>
  <c r="AB515" i="40"/>
  <c r="V292" i="40"/>
  <c r="AA552" i="40"/>
  <c r="AC555" i="40"/>
  <c r="AC326" i="40"/>
  <c r="W266" i="40"/>
  <c r="AB507" i="40"/>
  <c r="AC283" i="40"/>
  <c r="AC321" i="40"/>
  <c r="AB352" i="40"/>
  <c r="AC320" i="40"/>
  <c r="AB312" i="40"/>
  <c r="AC332" i="40"/>
  <c r="AB324" i="40"/>
  <c r="V396" i="40"/>
  <c r="AC280" i="40"/>
  <c r="AC335" i="40"/>
  <c r="O552" i="40"/>
  <c r="AC545" i="40"/>
  <c r="V115" i="40"/>
  <c r="N119" i="40"/>
  <c r="V128" i="40"/>
  <c r="V149" i="40"/>
  <c r="X149" i="40"/>
  <c r="AA141" i="40"/>
  <c r="X155" i="40"/>
  <c r="J136" i="40"/>
  <c r="U144" i="40"/>
  <c r="AC408" i="40"/>
  <c r="U266" i="40"/>
  <c r="AB321" i="40"/>
  <c r="AB310" i="40"/>
  <c r="AC333" i="40"/>
  <c r="N137" i="40"/>
  <c r="X137" i="40"/>
  <c r="AC306" i="40"/>
  <c r="AB504" i="40"/>
  <c r="AC275" i="40"/>
  <c r="AB534" i="40"/>
  <c r="AB463" i="40"/>
  <c r="AB333" i="40"/>
  <c r="N344" i="40"/>
  <c r="N139" i="40"/>
  <c r="AB299" i="40"/>
  <c r="AB359" i="40"/>
  <c r="X144" i="40"/>
  <c r="AC325" i="40"/>
  <c r="AB362" i="40"/>
  <c r="O127" i="40"/>
  <c r="V344" i="40"/>
  <c r="AB520" i="40"/>
  <c r="AB351" i="40"/>
  <c r="AB279" i="40"/>
  <c r="AB319" i="40"/>
  <c r="X318" i="40"/>
  <c r="Z552" i="40"/>
  <c r="AC327" i="40"/>
  <c r="O448" i="40"/>
  <c r="AC504" i="40"/>
  <c r="AB276" i="40"/>
  <c r="AC515" i="40"/>
  <c r="AB346" i="40"/>
  <c r="AC281" i="40"/>
  <c r="AB323" i="40"/>
  <c r="AA156" i="40"/>
  <c r="AB303" i="40"/>
  <c r="AC312" i="40"/>
  <c r="AB338" i="40"/>
  <c r="O318" i="40"/>
  <c r="AC331" i="40"/>
  <c r="AB363" i="40"/>
  <c r="U146" i="40"/>
  <c r="N150" i="40"/>
  <c r="AC347" i="40"/>
  <c r="V145" i="40"/>
  <c r="AB268" i="40"/>
  <c r="AC300" i="40"/>
  <c r="Z344" i="40"/>
  <c r="X154" i="40"/>
  <c r="AB154" i="40"/>
  <c r="AA117" i="40"/>
  <c r="AC117" i="40" s="1"/>
  <c r="AC303" i="40"/>
  <c r="AC294" i="40"/>
  <c r="AC285" i="40"/>
  <c r="AC337" i="40"/>
  <c r="Z474" i="40"/>
  <c r="V146" i="40"/>
  <c r="X148" i="40"/>
  <c r="W396" i="40"/>
  <c r="W370" i="40"/>
  <c r="X119" i="40"/>
  <c r="AB119" i="40" s="1"/>
  <c r="AA130" i="40"/>
  <c r="AC130" i="40" s="1"/>
  <c r="AA144" i="40"/>
  <c r="AC144" i="40"/>
  <c r="U155" i="40"/>
  <c r="N147" i="40"/>
  <c r="AA152" i="40"/>
  <c r="M136" i="40"/>
  <c r="O136" i="40"/>
  <c r="V150" i="40"/>
  <c r="N396" i="40"/>
  <c r="AB334" i="40"/>
  <c r="AC546" i="40"/>
  <c r="AC563" i="40"/>
  <c r="AB336" i="40"/>
  <c r="AB354" i="40"/>
  <c r="AB560" i="40"/>
  <c r="AB311" i="40"/>
  <c r="Z526" i="40"/>
  <c r="AB302" i="40"/>
  <c r="AB452" i="40"/>
  <c r="AB373" i="40"/>
  <c r="N152" i="40"/>
  <c r="AB545" i="40"/>
  <c r="AC302" i="40"/>
  <c r="AB306" i="40"/>
  <c r="V500" i="40"/>
  <c r="AB568" i="40"/>
  <c r="AB300" i="40"/>
  <c r="V552" i="40"/>
  <c r="AC304" i="40"/>
  <c r="AC267" i="40"/>
  <c r="AA148" i="40"/>
  <c r="AC381" i="40"/>
  <c r="AC433" i="40"/>
  <c r="AC329" i="40"/>
  <c r="AC350" i="40"/>
  <c r="AC352" i="40"/>
  <c r="AB530" i="40"/>
  <c r="AB400" i="40"/>
  <c r="AC529" i="40"/>
  <c r="O526" i="40"/>
  <c r="AC311" i="40"/>
  <c r="AB275" i="40"/>
  <c r="AB468" i="40"/>
  <c r="AC272" i="40"/>
  <c r="AC455" i="40"/>
  <c r="AB305" i="40"/>
  <c r="AC328" i="40"/>
  <c r="AC308" i="40"/>
  <c r="AB304" i="40"/>
  <c r="AC530" i="40"/>
  <c r="AA526" i="40"/>
  <c r="AC378" i="40"/>
  <c r="AC296" i="40"/>
  <c r="AB571" i="40"/>
  <c r="AB162" i="40"/>
  <c r="X150" i="40"/>
  <c r="AB151" i="40"/>
  <c r="V138" i="40"/>
  <c r="O370" i="40"/>
  <c r="AB280" i="40"/>
  <c r="AC309" i="40"/>
  <c r="AC534" i="40"/>
  <c r="AC538" i="40"/>
  <c r="AB296" i="40"/>
  <c r="AB297" i="40"/>
  <c r="AA318" i="40"/>
  <c r="AC319" i="40"/>
  <c r="AC268" i="40"/>
  <c r="AB543" i="40"/>
  <c r="AC358" i="40"/>
  <c r="AA370" i="40"/>
  <c r="Z396" i="40"/>
  <c r="AC188" i="40"/>
  <c r="X117" i="40"/>
  <c r="T136" i="40"/>
  <c r="V136" i="40"/>
  <c r="N143" i="40"/>
  <c r="V130" i="40"/>
  <c r="AB477" i="40"/>
  <c r="AB294" i="40"/>
  <c r="AC542" i="40"/>
  <c r="AC323" i="40"/>
  <c r="AB355" i="40"/>
  <c r="O500" i="40"/>
  <c r="AC295" i="40"/>
  <c r="AC310" i="40"/>
  <c r="AA145" i="40"/>
  <c r="AB332" i="40"/>
  <c r="AC298" i="40"/>
  <c r="AC485" i="40"/>
  <c r="AC430" i="40"/>
  <c r="AC359" i="40"/>
  <c r="AC284" i="40"/>
  <c r="N318" i="40"/>
  <c r="O292" i="40"/>
  <c r="AB308" i="40"/>
  <c r="AB331" i="40"/>
  <c r="AB555" i="40"/>
  <c r="AC305" i="40"/>
  <c r="AC324" i="40"/>
  <c r="AC403" i="40"/>
  <c r="AB325" i="40"/>
  <c r="AB320" i="40"/>
  <c r="AC537" i="40"/>
  <c r="AC271" i="40"/>
  <c r="AB329" i="40"/>
  <c r="AC460" i="40"/>
  <c r="Z448" i="40"/>
  <c r="U344" i="40"/>
  <c r="AB271" i="40"/>
  <c r="U152" i="40"/>
  <c r="AA138" i="40"/>
  <c r="Q32" i="40"/>
  <c r="T32" i="40"/>
  <c r="V32" i="40" s="1"/>
  <c r="N448" i="40"/>
  <c r="AB282" i="40"/>
  <c r="AB281" i="40"/>
  <c r="AB270" i="40"/>
  <c r="AB286" i="40"/>
  <c r="AC274" i="40"/>
  <c r="X266" i="40"/>
  <c r="AB269" i="40"/>
  <c r="N266" i="40"/>
  <c r="AB285" i="40"/>
  <c r="AB274" i="40"/>
  <c r="AC270" i="40"/>
  <c r="AC278" i="40"/>
  <c r="AC286" i="40"/>
  <c r="V266" i="40"/>
  <c r="AB273" i="40"/>
  <c r="O266" i="40"/>
  <c r="AC269" i="40"/>
  <c r="AA266" i="40"/>
  <c r="AC277" i="40"/>
  <c r="AB278" i="40"/>
  <c r="AC282" i="40"/>
  <c r="AB277" i="40"/>
  <c r="AC273" i="40"/>
  <c r="V118" i="40"/>
  <c r="AA129" i="40"/>
  <c r="AC129" i="40"/>
  <c r="U115" i="40"/>
  <c r="O122" i="40"/>
  <c r="AA122" i="40"/>
  <c r="O113" i="40"/>
  <c r="AB148" i="40"/>
  <c r="AC149" i="40"/>
  <c r="AB141" i="40"/>
  <c r="U125" i="40"/>
  <c r="O112" i="40"/>
  <c r="X125" i="40"/>
  <c r="N125" i="40"/>
  <c r="N116" i="40"/>
  <c r="O129" i="40"/>
  <c r="V119" i="40"/>
  <c r="M32" i="40"/>
  <c r="O32" i="40"/>
  <c r="J32" i="40"/>
  <c r="W32" i="40"/>
  <c r="AB188" i="40"/>
  <c r="AB424" i="40"/>
  <c r="AB449" i="40"/>
  <c r="W448" i="40"/>
  <c r="AB476" i="40"/>
  <c r="W474" i="40"/>
  <c r="W552" i="40"/>
  <c r="AB553" i="40"/>
  <c r="N526" i="40"/>
  <c r="Z136" i="40"/>
  <c r="AB423" i="40"/>
  <c r="X474" i="40"/>
  <c r="AB475" i="40"/>
  <c r="W526" i="40"/>
  <c r="AB528" i="40"/>
  <c r="AB502" i="40"/>
  <c r="X500" i="40"/>
  <c r="AB527" i="40"/>
  <c r="X526" i="40"/>
  <c r="AB214" i="40"/>
  <c r="N422" i="40"/>
  <c r="N474" i="40"/>
  <c r="AB153" i="40"/>
  <c r="AB152" i="40"/>
  <c r="AB146" i="40"/>
  <c r="AC143" i="40"/>
  <c r="AB147" i="40"/>
  <c r="AC151" i="40"/>
  <c r="AB155" i="40"/>
  <c r="H110" i="40"/>
  <c r="G110" i="40"/>
  <c r="AB124" i="40"/>
  <c r="AB144" i="40"/>
  <c r="W136" i="40"/>
  <c r="AC240" i="40"/>
  <c r="AC214" i="40"/>
  <c r="AB240" i="40"/>
  <c r="AC120" i="40"/>
  <c r="AC111" i="40"/>
  <c r="AC137" i="40"/>
  <c r="AB142" i="40"/>
  <c r="AB370" i="40"/>
  <c r="AC139" i="40"/>
  <c r="AC141" i="40"/>
  <c r="AC500" i="40"/>
  <c r="AC153" i="40"/>
  <c r="AC396" i="40"/>
  <c r="AC155" i="40"/>
  <c r="AB150" i="40"/>
  <c r="AB552" i="40"/>
  <c r="AB396" i="40"/>
  <c r="AC152" i="40"/>
  <c r="AB139" i="40"/>
  <c r="AB149" i="40"/>
  <c r="AB145" i="40"/>
  <c r="AC145" i="40"/>
  <c r="AA136" i="40"/>
  <c r="U136" i="40"/>
  <c r="N136" i="40"/>
  <c r="AC112" i="40"/>
  <c r="AC128" i="40"/>
  <c r="AC526" i="40"/>
  <c r="AB448" i="40"/>
  <c r="AC344" i="40"/>
  <c r="AB344" i="40"/>
  <c r="AC292" i="40"/>
  <c r="AC422" i="40"/>
  <c r="AB292" i="40"/>
  <c r="AC318" i="40"/>
  <c r="AB526" i="40"/>
  <c r="AC148" i="40"/>
  <c r="AC156" i="40"/>
  <c r="AC448" i="40"/>
  <c r="AC370" i="40"/>
  <c r="AB500" i="40"/>
  <c r="AC138" i="40"/>
  <c r="AC552" i="40"/>
  <c r="X136" i="40"/>
  <c r="AB422" i="40"/>
  <c r="AB137" i="40"/>
  <c r="AB318" i="40"/>
  <c r="AC474" i="40"/>
  <c r="N32" i="40"/>
  <c r="AC122" i="40"/>
  <c r="AC136" i="40"/>
  <c r="AB474" i="40"/>
  <c r="AC266" i="40"/>
  <c r="AB266" i="40"/>
  <c r="AB125" i="40"/>
  <c r="AA32" i="40"/>
  <c r="AB136" i="40"/>
  <c r="W117" i="40" l="1"/>
  <c r="AB117" i="40" s="1"/>
  <c r="AB46" i="40"/>
  <c r="Z45" i="40"/>
  <c r="AB45" i="40"/>
  <c r="H96" i="40"/>
  <c r="H9" i="40"/>
  <c r="X118" i="40"/>
  <c r="AB118" i="40" s="1"/>
  <c r="O118" i="40"/>
  <c r="AA118" i="40"/>
  <c r="AC118" i="40" s="1"/>
  <c r="U112" i="40"/>
  <c r="X112" i="40"/>
  <c r="AA127" i="40"/>
  <c r="AC127" i="40" s="1"/>
  <c r="N123" i="40"/>
  <c r="O115" i="40"/>
  <c r="AA115" i="40"/>
  <c r="AC115" i="40" s="1"/>
  <c r="T121" i="40"/>
  <c r="V121" i="40" s="1"/>
  <c r="M116" i="40"/>
  <c r="Q113" i="40"/>
  <c r="T123" i="40"/>
  <c r="V123" i="40" s="1"/>
  <c r="M114" i="40"/>
  <c r="J122" i="40"/>
  <c r="Q127" i="40"/>
  <c r="Q123" i="40"/>
  <c r="U123" i="40" s="1"/>
  <c r="T113" i="40"/>
  <c r="J114" i="40"/>
  <c r="M126" i="40"/>
  <c r="M125" i="40"/>
  <c r="Q120" i="40"/>
  <c r="U120" i="40" s="1"/>
  <c r="J128" i="40"/>
  <c r="T124" i="40"/>
  <c r="M121" i="40"/>
  <c r="J121" i="40"/>
  <c r="Q126" i="40"/>
  <c r="Q130" i="40"/>
  <c r="AC35" i="40"/>
  <c r="AC45" i="40"/>
  <c r="X41" i="40"/>
  <c r="V35" i="40"/>
  <c r="V39" i="40"/>
  <c r="V43" i="40"/>
  <c r="V47" i="40"/>
  <c r="V51" i="40"/>
  <c r="V52" i="40"/>
  <c r="N40" i="40"/>
  <c r="N44" i="40"/>
  <c r="N48" i="40"/>
  <c r="V34" i="40"/>
  <c r="V38" i="40"/>
  <c r="V46" i="40"/>
  <c r="W52" i="40"/>
  <c r="AB41" i="40"/>
  <c r="H13" i="40"/>
  <c r="X84" i="40"/>
  <c r="J84" i="40"/>
  <c r="S104" i="40"/>
  <c r="V104" i="40" s="1"/>
  <c r="P104" i="40"/>
  <c r="U104" i="40" s="1"/>
  <c r="S99" i="40"/>
  <c r="V99" i="40" s="1"/>
  <c r="S95" i="40"/>
  <c r="V95" i="40" s="1"/>
  <c r="S91" i="40"/>
  <c r="V91" i="40" s="1"/>
  <c r="S87" i="40"/>
  <c r="V87" i="40" s="1"/>
  <c r="P102" i="40"/>
  <c r="U102" i="40" s="1"/>
  <c r="P98" i="40"/>
  <c r="U98" i="40" s="1"/>
  <c r="I85" i="40"/>
  <c r="I87" i="40"/>
  <c r="I89" i="40"/>
  <c r="I91" i="40"/>
  <c r="I93" i="40"/>
  <c r="I95" i="40"/>
  <c r="I97" i="40"/>
  <c r="I99" i="40"/>
  <c r="I101" i="40"/>
  <c r="I103" i="40"/>
  <c r="L86" i="40"/>
  <c r="L88" i="40"/>
  <c r="L90" i="40"/>
  <c r="L92" i="40"/>
  <c r="L94" i="40"/>
  <c r="L96" i="40"/>
  <c r="L98" i="40"/>
  <c r="L100" i="40"/>
  <c r="L102" i="40"/>
  <c r="P85" i="40"/>
  <c r="P87" i="40"/>
  <c r="U87" i="40" s="1"/>
  <c r="P89" i="40"/>
  <c r="U89" i="40" s="1"/>
  <c r="P91" i="40"/>
  <c r="U91" i="40" s="1"/>
  <c r="P93" i="40"/>
  <c r="U93" i="40" s="1"/>
  <c r="P95" i="40"/>
  <c r="U95" i="40" s="1"/>
  <c r="P97" i="40"/>
  <c r="U97" i="40" s="1"/>
  <c r="P101" i="40"/>
  <c r="U101" i="40" s="1"/>
  <c r="S86" i="40"/>
  <c r="V86" i="40" s="1"/>
  <c r="S90" i="40"/>
  <c r="V90" i="40" s="1"/>
  <c r="S94" i="40"/>
  <c r="V94" i="40" s="1"/>
  <c r="S98" i="40"/>
  <c r="V98" i="40" s="1"/>
  <c r="S102" i="40"/>
  <c r="V102" i="40" s="1"/>
  <c r="S103" i="40"/>
  <c r="V103" i="40" s="1"/>
  <c r="I104" i="40"/>
  <c r="L104" i="40"/>
  <c r="S101" i="40"/>
  <c r="V101" i="40" s="1"/>
  <c r="S97" i="40"/>
  <c r="V97" i="40" s="1"/>
  <c r="S93" i="40"/>
  <c r="V93" i="40" s="1"/>
  <c r="S89" i="40"/>
  <c r="V89" i="40" s="1"/>
  <c r="S85" i="40"/>
  <c r="P100" i="40"/>
  <c r="U100" i="40" s="1"/>
  <c r="I86" i="40"/>
  <c r="I88" i="40"/>
  <c r="I90" i="40"/>
  <c r="I92" i="40"/>
  <c r="I94" i="40"/>
  <c r="I96" i="40"/>
  <c r="I98" i="40"/>
  <c r="I100" i="40"/>
  <c r="I102" i="40"/>
  <c r="L85" i="40"/>
  <c r="L87" i="40"/>
  <c r="L89" i="40"/>
  <c r="L91" i="40"/>
  <c r="L93" i="40"/>
  <c r="L95" i="40"/>
  <c r="L97" i="40"/>
  <c r="L99" i="40"/>
  <c r="L101" i="40"/>
  <c r="L103" i="40"/>
  <c r="P86" i="40"/>
  <c r="U86" i="40" s="1"/>
  <c r="P88" i="40"/>
  <c r="U88" i="40" s="1"/>
  <c r="P90" i="40"/>
  <c r="U90" i="40" s="1"/>
  <c r="P92" i="40"/>
  <c r="U92" i="40" s="1"/>
  <c r="P94" i="40"/>
  <c r="U94" i="40" s="1"/>
  <c r="P96" i="40"/>
  <c r="U96" i="40" s="1"/>
  <c r="P99" i="40"/>
  <c r="U99" i="40" s="1"/>
  <c r="P103" i="40"/>
  <c r="U103" i="40" s="1"/>
  <c r="S88" i="40"/>
  <c r="V88" i="40" s="1"/>
  <c r="S92" i="40"/>
  <c r="V92" i="40" s="1"/>
  <c r="S96" i="40"/>
  <c r="V96" i="40" s="1"/>
  <c r="AB52" i="40"/>
  <c r="Z52" i="40"/>
  <c r="AC52" i="40" s="1"/>
  <c r="G58" i="40"/>
  <c r="X58" i="40"/>
  <c r="I59" i="40"/>
  <c r="I61" i="40"/>
  <c r="I63" i="40"/>
  <c r="I65" i="40"/>
  <c r="N65" i="40" s="1"/>
  <c r="I67" i="40"/>
  <c r="I69" i="40"/>
  <c r="I71" i="40"/>
  <c r="I73" i="40"/>
  <c r="I75" i="40"/>
  <c r="I77" i="40"/>
  <c r="L60" i="40"/>
  <c r="L62" i="40"/>
  <c r="L64" i="40"/>
  <c r="L66" i="40"/>
  <c r="L68" i="40"/>
  <c r="L70" i="40"/>
  <c r="L72" i="40"/>
  <c r="L74" i="40"/>
  <c r="L76" i="40"/>
  <c r="P59" i="40"/>
  <c r="P61" i="40"/>
  <c r="U61" i="40" s="1"/>
  <c r="P63" i="40"/>
  <c r="U63" i="40" s="1"/>
  <c r="P65" i="40"/>
  <c r="U65" i="40" s="1"/>
  <c r="P67" i="40"/>
  <c r="U67" i="40" s="1"/>
  <c r="P69" i="40"/>
  <c r="U69" i="40" s="1"/>
  <c r="P71" i="40"/>
  <c r="U71" i="40" s="1"/>
  <c r="P73" i="40"/>
  <c r="U73" i="40" s="1"/>
  <c r="P75" i="40"/>
  <c r="U75" i="40" s="1"/>
  <c r="P77" i="40"/>
  <c r="U77" i="40" s="1"/>
  <c r="S60" i="40"/>
  <c r="V60" i="40" s="1"/>
  <c r="S62" i="40"/>
  <c r="V62" i="40" s="1"/>
  <c r="S64" i="40"/>
  <c r="V64" i="40" s="1"/>
  <c r="S66" i="40"/>
  <c r="V66" i="40" s="1"/>
  <c r="S68" i="40"/>
  <c r="V68" i="40" s="1"/>
  <c r="S70" i="40"/>
  <c r="V70" i="40" s="1"/>
  <c r="S72" i="40"/>
  <c r="V72" i="40" s="1"/>
  <c r="S74" i="40"/>
  <c r="V74" i="40" s="1"/>
  <c r="S76" i="40"/>
  <c r="V76" i="40" s="1"/>
  <c r="I60" i="40"/>
  <c r="I62" i="40"/>
  <c r="N62" i="40" s="1"/>
  <c r="I64" i="40"/>
  <c r="I66" i="40"/>
  <c r="I68" i="40"/>
  <c r="I70" i="40"/>
  <c r="I72" i="40"/>
  <c r="I74" i="40"/>
  <c r="I76" i="40"/>
  <c r="L59" i="40"/>
  <c r="O59" i="40" s="1"/>
  <c r="L61" i="40"/>
  <c r="L63" i="40"/>
  <c r="L65" i="40"/>
  <c r="L67" i="40"/>
  <c r="O67" i="40" s="1"/>
  <c r="L69" i="40"/>
  <c r="L71" i="40"/>
  <c r="L73" i="40"/>
  <c r="L75" i="40"/>
  <c r="O75" i="40" s="1"/>
  <c r="L77" i="40"/>
  <c r="P60" i="40"/>
  <c r="U60" i="40" s="1"/>
  <c r="P62" i="40"/>
  <c r="U62" i="40" s="1"/>
  <c r="P64" i="40"/>
  <c r="U64" i="40" s="1"/>
  <c r="P66" i="40"/>
  <c r="U66" i="40" s="1"/>
  <c r="P68" i="40"/>
  <c r="U68" i="40" s="1"/>
  <c r="P70" i="40"/>
  <c r="U70" i="40" s="1"/>
  <c r="P72" i="40"/>
  <c r="U72" i="40" s="1"/>
  <c r="P74" i="40"/>
  <c r="U74" i="40" s="1"/>
  <c r="P76" i="40"/>
  <c r="U76" i="40" s="1"/>
  <c r="S59" i="40"/>
  <c r="S61" i="40"/>
  <c r="V61" i="40" s="1"/>
  <c r="S63" i="40"/>
  <c r="V63" i="40" s="1"/>
  <c r="S65" i="40"/>
  <c r="V65" i="40" s="1"/>
  <c r="S67" i="40"/>
  <c r="V67" i="40" s="1"/>
  <c r="S69" i="40"/>
  <c r="V69" i="40" s="1"/>
  <c r="S71" i="40"/>
  <c r="V71" i="40" s="1"/>
  <c r="S73" i="40"/>
  <c r="V73" i="40" s="1"/>
  <c r="S75" i="40"/>
  <c r="V75" i="40" s="1"/>
  <c r="S77" i="40"/>
  <c r="V77" i="40" s="1"/>
  <c r="AB36" i="40"/>
  <c r="AB44" i="40"/>
  <c r="AC36" i="40"/>
  <c r="Z32" i="40"/>
  <c r="AC32" i="40" s="1"/>
  <c r="N23" i="40"/>
  <c r="N19" i="40"/>
  <c r="N11" i="40"/>
  <c r="N7" i="40"/>
  <c r="N6" i="40" s="1"/>
  <c r="Z10" i="40"/>
  <c r="AB19" i="40"/>
  <c r="AB11" i="40"/>
  <c r="AB17" i="40"/>
  <c r="AC21" i="40"/>
  <c r="W26" i="40"/>
  <c r="Q6" i="40"/>
  <c r="X8" i="40"/>
  <c r="AB8" i="40" s="1"/>
  <c r="AA19" i="40"/>
  <c r="V9" i="40"/>
  <c r="U25" i="40"/>
  <c r="U21" i="40"/>
  <c r="U17" i="40"/>
  <c r="U13" i="40"/>
  <c r="G6" i="40"/>
  <c r="Z23" i="40"/>
  <c r="Z19" i="40"/>
  <c r="AC19" i="40" s="1"/>
  <c r="AC23" i="40"/>
  <c r="M6" i="40"/>
  <c r="O6" i="40" s="1"/>
  <c r="H6" i="40"/>
  <c r="X25" i="40"/>
  <c r="AA25" i="40"/>
  <c r="AC25" i="40" s="1"/>
  <c r="U23" i="40"/>
  <c r="U19" i="40"/>
  <c r="U15" i="40"/>
  <c r="U11" i="40"/>
  <c r="U7" i="40"/>
  <c r="H8" i="40"/>
  <c r="H10" i="40"/>
  <c r="H12" i="40"/>
  <c r="H14" i="40"/>
  <c r="H16" i="40"/>
  <c r="H18" i="40"/>
  <c r="H7" i="40"/>
  <c r="H15" i="40"/>
  <c r="T6" i="40"/>
  <c r="V6" i="40" s="1"/>
  <c r="AB21" i="40"/>
  <c r="AB13" i="40"/>
  <c r="AB9" i="40"/>
  <c r="V26" i="40"/>
  <c r="X43" i="40"/>
  <c r="AB43" i="40" s="1"/>
  <c r="X39" i="40"/>
  <c r="AB12" i="40"/>
  <c r="AB15" i="40"/>
  <c r="AB7" i="40"/>
  <c r="X10" i="40"/>
  <c r="AB10" i="40" s="1"/>
  <c r="X22" i="40"/>
  <c r="AB22" i="40" s="1"/>
  <c r="X14" i="40"/>
  <c r="AB14" i="40" s="1"/>
  <c r="W6" i="40"/>
  <c r="AB25" i="40"/>
  <c r="AB23" i="40"/>
  <c r="AA20" i="40"/>
  <c r="AA26" i="40"/>
  <c r="AA22" i="40"/>
  <c r="AA24" i="40"/>
  <c r="X26" i="40"/>
  <c r="X16" i="40"/>
  <c r="X20" i="40"/>
  <c r="X24" i="40"/>
  <c r="X18" i="40"/>
  <c r="AA16" i="40"/>
  <c r="AA18" i="40"/>
  <c r="AA8" i="40"/>
  <c r="AA12" i="40"/>
  <c r="AA10" i="40"/>
  <c r="AA9" i="40"/>
  <c r="AA13" i="40"/>
  <c r="AA17" i="40"/>
  <c r="AA14" i="40"/>
  <c r="AA11" i="40"/>
  <c r="AA15" i="40"/>
  <c r="AA7" i="40"/>
  <c r="U130" i="40" l="1"/>
  <c r="X130" i="40"/>
  <c r="AB130" i="40" s="1"/>
  <c r="X121" i="40"/>
  <c r="AB121" i="40" s="1"/>
  <c r="N121" i="40"/>
  <c r="V124" i="40"/>
  <c r="AA124" i="40"/>
  <c r="AC124" i="40" s="1"/>
  <c r="O126" i="40"/>
  <c r="AA126" i="40"/>
  <c r="AC126" i="40" s="1"/>
  <c r="AA113" i="40"/>
  <c r="V113" i="40"/>
  <c r="T110" i="40"/>
  <c r="V110" i="40" s="1"/>
  <c r="U127" i="40"/>
  <c r="X127" i="40"/>
  <c r="AB127" i="40" s="1"/>
  <c r="AA114" i="40"/>
  <c r="AC114" i="40" s="1"/>
  <c r="O114" i="40"/>
  <c r="U113" i="40"/>
  <c r="X113" i="40"/>
  <c r="AB113" i="40" s="1"/>
  <c r="Q110" i="40"/>
  <c r="AB112" i="40"/>
  <c r="X120" i="40"/>
  <c r="AB120" i="40" s="1"/>
  <c r="U126" i="40"/>
  <c r="X126" i="40"/>
  <c r="AB126" i="40" s="1"/>
  <c r="O121" i="40"/>
  <c r="AA121" i="40"/>
  <c r="AC121" i="40" s="1"/>
  <c r="N128" i="40"/>
  <c r="X128" i="40"/>
  <c r="AB128" i="40" s="1"/>
  <c r="O125" i="40"/>
  <c r="AA125" i="40"/>
  <c r="AC125" i="40" s="1"/>
  <c r="N114" i="40"/>
  <c r="X114" i="40"/>
  <c r="AB114" i="40" s="1"/>
  <c r="J110" i="40"/>
  <c r="X122" i="40"/>
  <c r="AB122" i="40" s="1"/>
  <c r="N122" i="40"/>
  <c r="O116" i="40"/>
  <c r="AA116" i="40"/>
  <c r="AC116" i="40" s="1"/>
  <c r="X123" i="40"/>
  <c r="AB123" i="40" s="1"/>
  <c r="U110" i="40"/>
  <c r="AA123" i="40"/>
  <c r="AC123" i="40" s="1"/>
  <c r="M110" i="40"/>
  <c r="O110" i="40" s="1"/>
  <c r="Z103" i="40"/>
  <c r="AC103" i="40" s="1"/>
  <c r="O103" i="40"/>
  <c r="Z99" i="40"/>
  <c r="AC99" i="40" s="1"/>
  <c r="O99" i="40"/>
  <c r="Z95" i="40"/>
  <c r="AC95" i="40" s="1"/>
  <c r="O95" i="40"/>
  <c r="Z91" i="40"/>
  <c r="AC91" i="40" s="1"/>
  <c r="O91" i="40"/>
  <c r="Z87" i="40"/>
  <c r="AC87" i="40" s="1"/>
  <c r="O87" i="40"/>
  <c r="W102" i="40"/>
  <c r="AB102" i="40" s="1"/>
  <c r="N102" i="40"/>
  <c r="W98" i="40"/>
  <c r="AB98" i="40" s="1"/>
  <c r="N98" i="40"/>
  <c r="W94" i="40"/>
  <c r="AB94" i="40" s="1"/>
  <c r="N94" i="40"/>
  <c r="W90" i="40"/>
  <c r="AB90" i="40" s="1"/>
  <c r="N90" i="40"/>
  <c r="W86" i="40"/>
  <c r="AB86" i="40" s="1"/>
  <c r="N86" i="40"/>
  <c r="S84" i="40"/>
  <c r="V84" i="40" s="1"/>
  <c r="V85" i="40"/>
  <c r="W104" i="40"/>
  <c r="AB104" i="40" s="1"/>
  <c r="N104" i="40"/>
  <c r="P84" i="40"/>
  <c r="U85" i="40"/>
  <c r="U84" i="40" s="1"/>
  <c r="Z100" i="40"/>
  <c r="AC100" i="40" s="1"/>
  <c r="O100" i="40"/>
  <c r="Z96" i="40"/>
  <c r="AC96" i="40" s="1"/>
  <c r="O96" i="40"/>
  <c r="Z92" i="40"/>
  <c r="AC92" i="40" s="1"/>
  <c r="O92" i="40"/>
  <c r="Z88" i="40"/>
  <c r="AC88" i="40" s="1"/>
  <c r="O88" i="40"/>
  <c r="W103" i="40"/>
  <c r="AB103" i="40" s="1"/>
  <c r="N103" i="40"/>
  <c r="W99" i="40"/>
  <c r="AB99" i="40" s="1"/>
  <c r="N99" i="40"/>
  <c r="W95" i="40"/>
  <c r="AB95" i="40" s="1"/>
  <c r="W91" i="40"/>
  <c r="AB91" i="40" s="1"/>
  <c r="N91" i="40"/>
  <c r="W87" i="40"/>
  <c r="AB87" i="40" s="1"/>
  <c r="N87" i="40"/>
  <c r="Z101" i="40"/>
  <c r="AC101" i="40" s="1"/>
  <c r="O101" i="40"/>
  <c r="Z97" i="40"/>
  <c r="AC97" i="40" s="1"/>
  <c r="O97" i="40"/>
  <c r="Z93" i="40"/>
  <c r="AC93" i="40" s="1"/>
  <c r="O93" i="40"/>
  <c r="Z89" i="40"/>
  <c r="AC89" i="40" s="1"/>
  <c r="O89" i="40"/>
  <c r="Z85" i="40"/>
  <c r="L84" i="40"/>
  <c r="O84" i="40" s="1"/>
  <c r="O85" i="40"/>
  <c r="W100" i="40"/>
  <c r="AB100" i="40" s="1"/>
  <c r="N100" i="40"/>
  <c r="W96" i="40"/>
  <c r="AB96" i="40" s="1"/>
  <c r="N96" i="40"/>
  <c r="W92" i="40"/>
  <c r="AB92" i="40" s="1"/>
  <c r="N92" i="40"/>
  <c r="W88" i="40"/>
  <c r="AB88" i="40" s="1"/>
  <c r="N88" i="40"/>
  <c r="Z104" i="40"/>
  <c r="AC104" i="40" s="1"/>
  <c r="O104" i="40"/>
  <c r="Z102" i="40"/>
  <c r="AC102" i="40" s="1"/>
  <c r="O102" i="40"/>
  <c r="Z98" i="40"/>
  <c r="AC98" i="40" s="1"/>
  <c r="O98" i="40"/>
  <c r="Z94" i="40"/>
  <c r="AC94" i="40" s="1"/>
  <c r="O94" i="40"/>
  <c r="Z90" i="40"/>
  <c r="AC90" i="40" s="1"/>
  <c r="O90" i="40"/>
  <c r="Z86" i="40"/>
  <c r="AC86" i="40" s="1"/>
  <c r="O86" i="40"/>
  <c r="W101" i="40"/>
  <c r="AB101" i="40" s="1"/>
  <c r="N101" i="40"/>
  <c r="W97" i="40"/>
  <c r="AB97" i="40" s="1"/>
  <c r="N97" i="40"/>
  <c r="W93" i="40"/>
  <c r="AB93" i="40" s="1"/>
  <c r="N93" i="40"/>
  <c r="W89" i="40"/>
  <c r="AB89" i="40" s="1"/>
  <c r="N89" i="40"/>
  <c r="I84" i="40"/>
  <c r="W85" i="40"/>
  <c r="N85" i="40"/>
  <c r="N84" i="40" s="1"/>
  <c r="N95" i="40"/>
  <c r="S58" i="40"/>
  <c r="V58" i="40" s="1"/>
  <c r="Z77" i="40"/>
  <c r="AC77" i="40" s="1"/>
  <c r="Z73" i="40"/>
  <c r="AC73" i="40" s="1"/>
  <c r="Z69" i="40"/>
  <c r="AC69" i="40" s="1"/>
  <c r="Z65" i="40"/>
  <c r="AC65" i="40" s="1"/>
  <c r="Z61" i="40"/>
  <c r="AC61" i="40" s="1"/>
  <c r="N76" i="40"/>
  <c r="W76" i="40"/>
  <c r="AB76" i="40" s="1"/>
  <c r="N72" i="40"/>
  <c r="W72" i="40"/>
  <c r="AB72" i="40" s="1"/>
  <c r="N68" i="40"/>
  <c r="W68" i="40"/>
  <c r="AB68" i="40" s="1"/>
  <c r="W64" i="40"/>
  <c r="AB64" i="40" s="1"/>
  <c r="W60" i="40"/>
  <c r="AB60" i="40" s="1"/>
  <c r="Z76" i="40"/>
  <c r="AC76" i="40" s="1"/>
  <c r="O76" i="40"/>
  <c r="O72" i="40"/>
  <c r="Z72" i="40"/>
  <c r="AC72" i="40" s="1"/>
  <c r="Z68" i="40"/>
  <c r="AC68" i="40" s="1"/>
  <c r="O68" i="40"/>
  <c r="O64" i="40"/>
  <c r="Z64" i="40"/>
  <c r="AC64" i="40" s="1"/>
  <c r="O60" i="40"/>
  <c r="Z60" i="40"/>
  <c r="AC60" i="40" s="1"/>
  <c r="N75" i="40"/>
  <c r="W75" i="40"/>
  <c r="AB75" i="40" s="1"/>
  <c r="N71" i="40"/>
  <c r="W71" i="40"/>
  <c r="AB71" i="40" s="1"/>
  <c r="W67" i="40"/>
  <c r="AB67" i="40" s="1"/>
  <c r="W63" i="40"/>
  <c r="AB63" i="40" s="1"/>
  <c r="I58" i="40"/>
  <c r="W59" i="40"/>
  <c r="N63" i="40"/>
  <c r="V59" i="40"/>
  <c r="N60" i="40"/>
  <c r="O65" i="40"/>
  <c r="O73" i="40"/>
  <c r="Z75" i="40"/>
  <c r="AC75" i="40" s="1"/>
  <c r="Z71" i="40"/>
  <c r="AC71" i="40" s="1"/>
  <c r="Z67" i="40"/>
  <c r="AC67" i="40" s="1"/>
  <c r="Z63" i="40"/>
  <c r="AC63" i="40" s="1"/>
  <c r="L58" i="40"/>
  <c r="O58" i="40" s="1"/>
  <c r="Z59" i="40"/>
  <c r="W74" i="40"/>
  <c r="AB74" i="40" s="1"/>
  <c r="N74" i="40"/>
  <c r="N70" i="40"/>
  <c r="W70" i="40"/>
  <c r="AB70" i="40" s="1"/>
  <c r="W66" i="40"/>
  <c r="AB66" i="40" s="1"/>
  <c r="N66" i="40"/>
  <c r="W62" i="40"/>
  <c r="AB62" i="40" s="1"/>
  <c r="P58" i="40"/>
  <c r="O74" i="40"/>
  <c r="Z74" i="40"/>
  <c r="AC74" i="40" s="1"/>
  <c r="O70" i="40"/>
  <c r="Z70" i="40"/>
  <c r="AC70" i="40" s="1"/>
  <c r="O66" i="40"/>
  <c r="Z66" i="40"/>
  <c r="AC66" i="40" s="1"/>
  <c r="Z62" i="40"/>
  <c r="AC62" i="40" s="1"/>
  <c r="O62" i="40"/>
  <c r="N77" i="40"/>
  <c r="W77" i="40"/>
  <c r="AB77" i="40" s="1"/>
  <c r="N73" i="40"/>
  <c r="W73" i="40"/>
  <c r="AB73" i="40" s="1"/>
  <c r="W69" i="40"/>
  <c r="AB69" i="40" s="1"/>
  <c r="N69" i="40"/>
  <c r="W65" i="40"/>
  <c r="AB65" i="40" s="1"/>
  <c r="W61" i="40"/>
  <c r="AB61" i="40" s="1"/>
  <c r="N59" i="40"/>
  <c r="N67" i="40"/>
  <c r="O63" i="40"/>
  <c r="O71" i="40"/>
  <c r="U59" i="40"/>
  <c r="U58" i="40" s="1"/>
  <c r="N64" i="40"/>
  <c r="N61" i="40"/>
  <c r="O61" i="40"/>
  <c r="O69" i="40"/>
  <c r="O77" i="40"/>
  <c r="U6" i="40"/>
  <c r="Z6" i="40"/>
  <c r="AB39" i="40"/>
  <c r="AB32" i="40" s="1"/>
  <c r="X32" i="40"/>
  <c r="AC20" i="40"/>
  <c r="AC26" i="40"/>
  <c r="AC22" i="40"/>
  <c r="AC24" i="40"/>
  <c r="AB24" i="40"/>
  <c r="AB16" i="40"/>
  <c r="X6" i="40"/>
  <c r="AB18" i="40"/>
  <c r="AB20" i="40"/>
  <c r="AB26" i="40"/>
  <c r="AC7" i="40"/>
  <c r="AA6" i="40"/>
  <c r="AC11" i="40"/>
  <c r="AC17" i="40"/>
  <c r="AC9" i="40"/>
  <c r="AC12" i="40"/>
  <c r="AC18" i="40"/>
  <c r="AC15" i="40"/>
  <c r="AC14" i="40"/>
  <c r="AC13" i="40"/>
  <c r="AC10" i="40"/>
  <c r="AC8" i="40"/>
  <c r="AC16" i="40"/>
  <c r="N110" i="40" l="1"/>
  <c r="X110" i="40"/>
  <c r="AB110" i="40"/>
  <c r="AC113" i="40"/>
  <c r="AA110" i="40"/>
  <c r="AC110" i="40" s="1"/>
  <c r="W84" i="40"/>
  <c r="AB85" i="40"/>
  <c r="AB84" i="40" s="1"/>
  <c r="AC85" i="40"/>
  <c r="Z84" i="40"/>
  <c r="AC84" i="40" s="1"/>
  <c r="N58" i="40"/>
  <c r="W58" i="40"/>
  <c r="AB59" i="40"/>
  <c r="AB58" i="40" s="1"/>
  <c r="AC59" i="40"/>
  <c r="Z58" i="40"/>
  <c r="AC58" i="40" s="1"/>
  <c r="AB6" i="40"/>
  <c r="AC6" i="40"/>
</calcChain>
</file>

<file path=xl/sharedStrings.xml><?xml version="1.0" encoding="utf-8"?>
<sst xmlns="http://schemas.openxmlformats.org/spreadsheetml/2006/main" count="12602" uniqueCount="2346">
  <si>
    <t>308</t>
  </si>
  <si>
    <t>309</t>
  </si>
  <si>
    <t>310</t>
  </si>
  <si>
    <t>311</t>
  </si>
  <si>
    <t>313</t>
  </si>
  <si>
    <t>321</t>
    <phoneticPr fontId="4" type="noConversion"/>
  </si>
  <si>
    <t>322</t>
    <phoneticPr fontId="4" type="noConversion"/>
  </si>
  <si>
    <t>323</t>
    <phoneticPr fontId="4" type="noConversion"/>
  </si>
  <si>
    <t>324</t>
  </si>
  <si>
    <t>325</t>
  </si>
  <si>
    <t>지번</t>
    <phoneticPr fontId="6" type="noConversion"/>
  </si>
  <si>
    <t>지적
(㎡)</t>
    <phoneticPr fontId="6" type="noConversion"/>
  </si>
  <si>
    <t>관 계 인</t>
    <phoneticPr fontId="6" type="noConversion"/>
  </si>
  <si>
    <t>지목</t>
    <phoneticPr fontId="6" type="noConversion"/>
  </si>
  <si>
    <t>편입면적
(㎡)</t>
    <phoneticPr fontId="6" type="noConversion"/>
  </si>
  <si>
    <t>등록전환
본 지 번</t>
    <phoneticPr fontId="6" type="noConversion"/>
  </si>
  <si>
    <t>성명</t>
    <phoneticPr fontId="6" type="noConversion"/>
  </si>
  <si>
    <t>주소</t>
    <phoneticPr fontId="6" type="noConversion"/>
  </si>
  <si>
    <t>권리관계</t>
    <phoneticPr fontId="6" type="noConversion"/>
  </si>
  <si>
    <t>변경</t>
    <phoneticPr fontId="4" type="noConversion"/>
  </si>
  <si>
    <t>당초</t>
    <phoneticPr fontId="4" type="noConversion"/>
  </si>
  <si>
    <t>100</t>
  </si>
  <si>
    <t>98</t>
  </si>
  <si>
    <t>102</t>
  </si>
  <si>
    <t>105</t>
  </si>
  <si>
    <t>96</t>
  </si>
  <si>
    <t>99</t>
  </si>
  <si>
    <t>103</t>
  </si>
  <si>
    <t>106</t>
  </si>
  <si>
    <t>107</t>
  </si>
  <si>
    <t>104</t>
  </si>
  <si>
    <t>목장용지</t>
    <phoneticPr fontId="4" type="noConversion"/>
  </si>
  <si>
    <t>창고용지</t>
    <phoneticPr fontId="4" type="noConversion"/>
  </si>
  <si>
    <t>창고용지</t>
    <phoneticPr fontId="4" type="noConversion"/>
  </si>
  <si>
    <t>창고용지</t>
    <phoneticPr fontId="4" type="noConversion"/>
  </si>
  <si>
    <t>창고용지</t>
    <phoneticPr fontId="4" type="noConversion"/>
  </si>
  <si>
    <t>창고용지</t>
    <phoneticPr fontId="4" type="noConversion"/>
  </si>
  <si>
    <t>창고용지</t>
    <phoneticPr fontId="4" type="noConversion"/>
  </si>
  <si>
    <t>창고용지</t>
    <phoneticPr fontId="4" type="noConversion"/>
  </si>
  <si>
    <t>주유소</t>
    <phoneticPr fontId="4" type="noConversion"/>
  </si>
  <si>
    <t>당    초</t>
    <phoneticPr fontId="6" type="noConversion"/>
  </si>
  <si>
    <t>당     초</t>
    <phoneticPr fontId="5" type="noConversion"/>
  </si>
  <si>
    <t>변     경</t>
    <phoneticPr fontId="5" type="noConversion"/>
  </si>
  <si>
    <t>180-1</t>
  </si>
  <si>
    <t>176-2</t>
  </si>
  <si>
    <t>176-3</t>
  </si>
  <si>
    <t>176-4</t>
  </si>
  <si>
    <t>176-5</t>
  </si>
  <si>
    <t>176-6</t>
  </si>
  <si>
    <t>면적(㎡)</t>
    <phoneticPr fontId="4" type="noConversion"/>
  </si>
  <si>
    <t>93</t>
  </si>
  <si>
    <t>94</t>
  </si>
  <si>
    <t>95</t>
  </si>
  <si>
    <t>97</t>
  </si>
  <si>
    <t>101</t>
  </si>
  <si>
    <t>편 입 용 지 조 서</t>
    <phoneticPr fontId="6" type="noConversion"/>
  </si>
  <si>
    <t>변     경</t>
    <phoneticPr fontId="6" type="noConversion"/>
  </si>
  <si>
    <t>증감
(㎡)</t>
    <phoneticPr fontId="4" type="noConversion"/>
  </si>
  <si>
    <t>편 입 용 지 조 서</t>
    <phoneticPr fontId="6" type="noConversion"/>
  </si>
  <si>
    <t>일련
번호</t>
    <phoneticPr fontId="5" type="noConversion"/>
  </si>
  <si>
    <t>당    초</t>
    <phoneticPr fontId="6" type="noConversion"/>
  </si>
  <si>
    <t>변     경</t>
    <phoneticPr fontId="6" type="noConversion"/>
  </si>
  <si>
    <t>증감
(㎡)</t>
    <phoneticPr fontId="4" type="noConversion"/>
  </si>
  <si>
    <t>당     초</t>
    <phoneticPr fontId="5" type="noConversion"/>
  </si>
  <si>
    <t>변     경</t>
    <phoneticPr fontId="5" type="noConversion"/>
  </si>
  <si>
    <t>관 계 인</t>
    <phoneticPr fontId="6" type="noConversion"/>
  </si>
  <si>
    <t>지번</t>
    <phoneticPr fontId="6" type="noConversion"/>
  </si>
  <si>
    <t>지목</t>
    <phoneticPr fontId="6" type="noConversion"/>
  </si>
  <si>
    <t>지적
(㎡)</t>
    <phoneticPr fontId="6" type="noConversion"/>
  </si>
  <si>
    <t>편입면적
(㎡)</t>
    <phoneticPr fontId="6" type="noConversion"/>
  </si>
  <si>
    <t>등록전환
본 지 번</t>
    <phoneticPr fontId="6" type="noConversion"/>
  </si>
  <si>
    <t>성명</t>
    <phoneticPr fontId="6" type="noConversion"/>
  </si>
  <si>
    <t>주소</t>
    <phoneticPr fontId="6" type="noConversion"/>
  </si>
  <si>
    <t>권리관계</t>
    <phoneticPr fontId="6" type="noConversion"/>
  </si>
  <si>
    <t>소      유      자</t>
    <phoneticPr fontId="5" type="noConversion"/>
  </si>
  <si>
    <t>소   계</t>
    <phoneticPr fontId="4" type="noConversion"/>
  </si>
  <si>
    <t>소      유      자</t>
    <phoneticPr fontId="5" type="noConversion"/>
  </si>
  <si>
    <t>유지</t>
    <phoneticPr fontId="3" type="noConversion"/>
  </si>
  <si>
    <t>과수원</t>
    <phoneticPr fontId="4" type="noConversion"/>
  </si>
  <si>
    <t>철도</t>
    <phoneticPr fontId="4" type="noConversion"/>
  </si>
  <si>
    <t>수도용지</t>
    <phoneticPr fontId="4" type="noConversion"/>
  </si>
  <si>
    <t>기타</t>
    <phoneticPr fontId="4" type="noConversion"/>
  </si>
  <si>
    <t>증감</t>
    <phoneticPr fontId="4" type="noConversion"/>
  </si>
  <si>
    <t>비고</t>
    <phoneticPr fontId="4" type="noConversion"/>
  </si>
  <si>
    <t>증감
(㎡)</t>
    <phoneticPr fontId="4" type="noConversion"/>
  </si>
  <si>
    <t>변     경</t>
    <phoneticPr fontId="6" type="noConversion"/>
  </si>
  <si>
    <t>소      유      자</t>
    <phoneticPr fontId="5" type="noConversion"/>
  </si>
  <si>
    <t>관 계 인</t>
    <phoneticPr fontId="6" type="noConversion"/>
  </si>
  <si>
    <t>당초</t>
    <phoneticPr fontId="4" type="noConversion"/>
  </si>
  <si>
    <t>변경</t>
    <phoneticPr fontId="4" type="noConversion"/>
  </si>
  <si>
    <t>국</t>
    <phoneticPr fontId="3" type="noConversion"/>
  </si>
  <si>
    <t>국토해양부</t>
    <phoneticPr fontId="3" type="noConversion"/>
  </si>
  <si>
    <t>국  유  지</t>
    <phoneticPr fontId="4" type="noConversion"/>
  </si>
  <si>
    <t>공  유  지</t>
    <phoneticPr fontId="4" type="noConversion"/>
  </si>
  <si>
    <t>비고</t>
    <phoneticPr fontId="4" type="noConversion"/>
  </si>
  <si>
    <t>필지</t>
    <phoneticPr fontId="4" type="noConversion"/>
  </si>
  <si>
    <t>증감</t>
    <phoneticPr fontId="4" type="noConversion"/>
  </si>
  <si>
    <t>당초</t>
    <phoneticPr fontId="4" type="noConversion"/>
  </si>
  <si>
    <t>변경</t>
    <phoneticPr fontId="4" type="noConversion"/>
  </si>
  <si>
    <t>면적(㎡)</t>
    <phoneticPr fontId="4" type="noConversion"/>
  </si>
  <si>
    <t>국  유  지</t>
    <phoneticPr fontId="4" type="noConversion"/>
  </si>
  <si>
    <t>공  유  지</t>
    <phoneticPr fontId="4" type="noConversion"/>
  </si>
  <si>
    <t>필지</t>
    <phoneticPr fontId="4" type="noConversion"/>
  </si>
  <si>
    <t>국  유  지</t>
    <phoneticPr fontId="4" type="noConversion"/>
  </si>
  <si>
    <t>공  유  지</t>
    <phoneticPr fontId="4" type="noConversion"/>
  </si>
  <si>
    <t>비고</t>
    <phoneticPr fontId="4" type="noConversion"/>
  </si>
  <si>
    <t>필지</t>
    <phoneticPr fontId="4" type="noConversion"/>
  </si>
  <si>
    <t>증감</t>
    <phoneticPr fontId="4" type="noConversion"/>
  </si>
  <si>
    <t>당초</t>
    <phoneticPr fontId="4" type="noConversion"/>
  </si>
  <si>
    <t>변경</t>
    <phoneticPr fontId="4" type="noConversion"/>
  </si>
  <si>
    <t>면적(㎡)</t>
    <phoneticPr fontId="4" type="noConversion"/>
  </si>
  <si>
    <t>편 입 용 지 조 서</t>
    <phoneticPr fontId="6" type="noConversion"/>
  </si>
  <si>
    <t>일련
번호</t>
    <phoneticPr fontId="5" type="noConversion"/>
  </si>
  <si>
    <t>당    초</t>
    <phoneticPr fontId="6" type="noConversion"/>
  </si>
  <si>
    <t>변     경</t>
    <phoneticPr fontId="6" type="noConversion"/>
  </si>
  <si>
    <t>증감
(㎡)</t>
    <phoneticPr fontId="4" type="noConversion"/>
  </si>
  <si>
    <t>당     초</t>
    <phoneticPr fontId="5" type="noConversion"/>
  </si>
  <si>
    <t>변     경</t>
    <phoneticPr fontId="5" type="noConversion"/>
  </si>
  <si>
    <t>관 계 인</t>
    <phoneticPr fontId="6" type="noConversion"/>
  </si>
  <si>
    <t>소      유      자</t>
    <phoneticPr fontId="5" type="noConversion"/>
  </si>
  <si>
    <t>지번</t>
    <phoneticPr fontId="6" type="noConversion"/>
  </si>
  <si>
    <t>지목</t>
    <phoneticPr fontId="6" type="noConversion"/>
  </si>
  <si>
    <t>지적
(㎡)</t>
    <phoneticPr fontId="6" type="noConversion"/>
  </si>
  <si>
    <t>편입면적
(㎡)</t>
    <phoneticPr fontId="6" type="noConversion"/>
  </si>
  <si>
    <t>등록전환
본 지 번</t>
    <phoneticPr fontId="6" type="noConversion"/>
  </si>
  <si>
    <t>성명</t>
    <phoneticPr fontId="6" type="noConversion"/>
  </si>
  <si>
    <t>주소</t>
    <phoneticPr fontId="6" type="noConversion"/>
  </si>
  <si>
    <t>권리관계</t>
    <phoneticPr fontId="6" type="noConversion"/>
  </si>
  <si>
    <t>당초</t>
    <phoneticPr fontId="4" type="noConversion"/>
  </si>
  <si>
    <t>변경</t>
    <phoneticPr fontId="4" type="noConversion"/>
  </si>
  <si>
    <t>100</t>
    <phoneticPr fontId="4" type="noConversion"/>
  </si>
  <si>
    <t>편 입 용 지 조 서</t>
    <phoneticPr fontId="6" type="noConversion"/>
  </si>
  <si>
    <t>일련
번호</t>
    <phoneticPr fontId="5" type="noConversion"/>
  </si>
  <si>
    <t>당    초</t>
    <phoneticPr fontId="6" type="noConversion"/>
  </si>
  <si>
    <t>당     초</t>
    <phoneticPr fontId="5" type="noConversion"/>
  </si>
  <si>
    <t>변     경</t>
    <phoneticPr fontId="5" type="noConversion"/>
  </si>
  <si>
    <t>지번</t>
    <phoneticPr fontId="6" type="noConversion"/>
  </si>
  <si>
    <t>지목</t>
    <phoneticPr fontId="6" type="noConversion"/>
  </si>
  <si>
    <t>지적
(㎡)</t>
    <phoneticPr fontId="6" type="noConversion"/>
  </si>
  <si>
    <t>편입면적
(㎡)</t>
    <phoneticPr fontId="6" type="noConversion"/>
  </si>
  <si>
    <t>등록전환
본 지 번</t>
    <phoneticPr fontId="6" type="noConversion"/>
  </si>
  <si>
    <t>성명</t>
    <phoneticPr fontId="6" type="noConversion"/>
  </si>
  <si>
    <t>주소</t>
    <phoneticPr fontId="6" type="noConversion"/>
  </si>
  <si>
    <t>권리관계</t>
    <phoneticPr fontId="6" type="noConversion"/>
  </si>
  <si>
    <t>당초</t>
    <phoneticPr fontId="4" type="noConversion"/>
  </si>
  <si>
    <t>변경</t>
    <phoneticPr fontId="4" type="noConversion"/>
  </si>
  <si>
    <t>108</t>
    <phoneticPr fontId="4" type="noConversion"/>
  </si>
  <si>
    <t>108-1</t>
    <phoneticPr fontId="4" type="noConversion"/>
  </si>
  <si>
    <t>108-2</t>
    <phoneticPr fontId="4" type="noConversion"/>
  </si>
  <si>
    <t>109-1</t>
    <phoneticPr fontId="4" type="noConversion"/>
  </si>
  <si>
    <t>110-1</t>
    <phoneticPr fontId="4" type="noConversion"/>
  </si>
  <si>
    <t>110-2</t>
    <phoneticPr fontId="4" type="noConversion"/>
  </si>
  <si>
    <t>111-1</t>
    <phoneticPr fontId="4" type="noConversion"/>
  </si>
  <si>
    <t>119-1</t>
    <phoneticPr fontId="4" type="noConversion"/>
  </si>
  <si>
    <t>119-2</t>
    <phoneticPr fontId="4" type="noConversion"/>
  </si>
  <si>
    <t>120-1</t>
    <phoneticPr fontId="4" type="noConversion"/>
  </si>
  <si>
    <t>124-1</t>
    <phoneticPr fontId="4" type="noConversion"/>
  </si>
  <si>
    <t>124-2</t>
    <phoneticPr fontId="4" type="noConversion"/>
  </si>
  <si>
    <t>124-3</t>
    <phoneticPr fontId="4" type="noConversion"/>
  </si>
  <si>
    <t>154</t>
    <phoneticPr fontId="4" type="noConversion"/>
  </si>
  <si>
    <t>편 입 용 지 조 서</t>
    <phoneticPr fontId="6" type="noConversion"/>
  </si>
  <si>
    <t xml:space="preserve"> </t>
    <phoneticPr fontId="4" type="noConversion"/>
  </si>
  <si>
    <t>일련
번호</t>
    <phoneticPr fontId="5" type="noConversion"/>
  </si>
  <si>
    <t>당    초</t>
    <phoneticPr fontId="6" type="noConversion"/>
  </si>
  <si>
    <t>변     경</t>
    <phoneticPr fontId="6" type="noConversion"/>
  </si>
  <si>
    <t>증감
(㎡)</t>
    <phoneticPr fontId="4" type="noConversion"/>
  </si>
  <si>
    <t>당     초</t>
    <phoneticPr fontId="5" type="noConversion"/>
  </si>
  <si>
    <t>변     경</t>
    <phoneticPr fontId="5" type="noConversion"/>
  </si>
  <si>
    <t>관 계 인</t>
    <phoneticPr fontId="6" type="noConversion"/>
  </si>
  <si>
    <t>소      유      자</t>
    <phoneticPr fontId="5" type="noConversion"/>
  </si>
  <si>
    <t>지번</t>
    <phoneticPr fontId="6" type="noConversion"/>
  </si>
  <si>
    <t>지목</t>
    <phoneticPr fontId="6" type="noConversion"/>
  </si>
  <si>
    <t>지적
(㎡)</t>
    <phoneticPr fontId="6" type="noConversion"/>
  </si>
  <si>
    <t>편입면적
(㎡)</t>
    <phoneticPr fontId="6" type="noConversion"/>
  </si>
  <si>
    <t>등록전환
본 지 번</t>
    <phoneticPr fontId="6" type="noConversion"/>
  </si>
  <si>
    <t>성명</t>
    <phoneticPr fontId="6" type="noConversion"/>
  </si>
  <si>
    <t>주소</t>
    <phoneticPr fontId="6" type="noConversion"/>
  </si>
  <si>
    <t>권리관계</t>
    <phoneticPr fontId="6" type="noConversion"/>
  </si>
  <si>
    <t>당초</t>
    <phoneticPr fontId="4" type="noConversion"/>
  </si>
  <si>
    <t>변경</t>
    <phoneticPr fontId="4" type="noConversion"/>
  </si>
  <si>
    <t>97</t>
    <phoneticPr fontId="4" type="noConversion"/>
  </si>
  <si>
    <t>편 입 용 지 조 서</t>
    <phoneticPr fontId="6" type="noConversion"/>
  </si>
  <si>
    <t>일련
번호</t>
    <phoneticPr fontId="5" type="noConversion"/>
  </si>
  <si>
    <t>당    초</t>
    <phoneticPr fontId="6" type="noConversion"/>
  </si>
  <si>
    <t>답</t>
    <phoneticPr fontId="3" type="noConversion"/>
  </si>
  <si>
    <t>변     경</t>
    <phoneticPr fontId="6" type="noConversion"/>
  </si>
  <si>
    <t>증감
(㎡)</t>
    <phoneticPr fontId="4" type="noConversion"/>
  </si>
  <si>
    <t>당     초</t>
    <phoneticPr fontId="5" type="noConversion"/>
  </si>
  <si>
    <t>변     경</t>
    <phoneticPr fontId="5" type="noConversion"/>
  </si>
  <si>
    <t>관 계 인</t>
    <phoneticPr fontId="6" type="noConversion"/>
  </si>
  <si>
    <t>소      유      자</t>
    <phoneticPr fontId="5" type="noConversion"/>
  </si>
  <si>
    <t>지번</t>
    <phoneticPr fontId="6" type="noConversion"/>
  </si>
  <si>
    <t>지목</t>
    <phoneticPr fontId="6" type="noConversion"/>
  </si>
  <si>
    <t>지적
(㎡)</t>
    <phoneticPr fontId="6" type="noConversion"/>
  </si>
  <si>
    <t>편입면적
(㎡)</t>
    <phoneticPr fontId="6" type="noConversion"/>
  </si>
  <si>
    <t>등록전환
본 지 번</t>
    <phoneticPr fontId="6" type="noConversion"/>
  </si>
  <si>
    <t>성명</t>
    <phoneticPr fontId="6" type="noConversion"/>
  </si>
  <si>
    <t>주소</t>
    <phoneticPr fontId="6" type="noConversion"/>
  </si>
  <si>
    <t>권리관계</t>
    <phoneticPr fontId="6" type="noConversion"/>
  </si>
  <si>
    <t>당초</t>
    <phoneticPr fontId="4" type="noConversion"/>
  </si>
  <si>
    <t>변경</t>
    <phoneticPr fontId="4" type="noConversion"/>
  </si>
  <si>
    <t>86-1</t>
    <phoneticPr fontId="4" type="noConversion"/>
  </si>
  <si>
    <t>87-1</t>
    <phoneticPr fontId="4" type="noConversion"/>
  </si>
  <si>
    <t>103-1</t>
    <phoneticPr fontId="4" type="noConversion"/>
  </si>
  <si>
    <t>104-1</t>
    <phoneticPr fontId="4" type="noConversion"/>
  </si>
  <si>
    <t>106-1</t>
    <phoneticPr fontId="4" type="noConversion"/>
  </si>
  <si>
    <t>107-1</t>
    <phoneticPr fontId="4" type="noConversion"/>
  </si>
  <si>
    <t>116-1</t>
    <phoneticPr fontId="4" type="noConversion"/>
  </si>
  <si>
    <t>117-1</t>
    <phoneticPr fontId="4" type="noConversion"/>
  </si>
  <si>
    <t>117-2</t>
    <phoneticPr fontId="4" type="noConversion"/>
  </si>
  <si>
    <t>119-1</t>
    <phoneticPr fontId="4" type="noConversion"/>
  </si>
  <si>
    <t>123-1</t>
    <phoneticPr fontId="4" type="noConversion"/>
  </si>
  <si>
    <t>125-1</t>
    <phoneticPr fontId="4" type="noConversion"/>
  </si>
  <si>
    <t>125-2</t>
    <phoneticPr fontId="4" type="noConversion"/>
  </si>
  <si>
    <t>127-1</t>
    <phoneticPr fontId="4" type="noConversion"/>
  </si>
  <si>
    <t>131-1</t>
    <phoneticPr fontId="4" type="noConversion"/>
  </si>
  <si>
    <t>133-1</t>
    <phoneticPr fontId="4" type="noConversion"/>
  </si>
  <si>
    <t>135-1</t>
    <phoneticPr fontId="4" type="noConversion"/>
  </si>
  <si>
    <t>176-1</t>
    <phoneticPr fontId="4" type="noConversion"/>
  </si>
  <si>
    <t>178-1</t>
    <phoneticPr fontId="4" type="noConversion"/>
  </si>
  <si>
    <t>301</t>
    <phoneticPr fontId="4" type="noConversion"/>
  </si>
  <si>
    <t>321</t>
    <phoneticPr fontId="4" type="noConversion"/>
  </si>
  <si>
    <t>일련
번호</t>
    <phoneticPr fontId="5" type="noConversion"/>
  </si>
  <si>
    <t>구분</t>
  </si>
  <si>
    <t>계</t>
  </si>
  <si>
    <t>비고</t>
  </si>
  <si>
    <t>/</t>
  </si>
  <si>
    <t>전</t>
  </si>
  <si>
    <t>답</t>
  </si>
  <si>
    <t>대  지</t>
  </si>
  <si>
    <t>임  야</t>
  </si>
  <si>
    <t>도로</t>
  </si>
  <si>
    <t>하천</t>
  </si>
  <si>
    <t>구거</t>
  </si>
  <si>
    <t>제방</t>
  </si>
  <si>
    <t>잡종지</t>
  </si>
  <si>
    <t>묘지</t>
  </si>
  <si>
    <t>학교용지</t>
  </si>
  <si>
    <t>공장</t>
  </si>
  <si>
    <t>사  유  지</t>
  </si>
  <si>
    <t>필지</t>
  </si>
  <si>
    <t>면적(㎡)</t>
  </si>
  <si>
    <t>소   계</t>
  </si>
  <si>
    <t xml:space="preserve"> </t>
  </si>
  <si>
    <t>편 입 용 지 집 계 표</t>
    <phoneticPr fontId="6" type="noConversion"/>
  </si>
  <si>
    <t>성명</t>
  </si>
  <si>
    <t>주소</t>
  </si>
  <si>
    <t>179</t>
  </si>
  <si>
    <t>176</t>
  </si>
  <si>
    <t>168</t>
  </si>
  <si>
    <t>169</t>
  </si>
  <si>
    <t>170</t>
  </si>
  <si>
    <t>180</t>
  </si>
  <si>
    <t>172</t>
  </si>
  <si>
    <t>166</t>
  </si>
  <si>
    <t>165</t>
  </si>
  <si>
    <t>171</t>
  </si>
  <si>
    <t>304</t>
  </si>
  <si>
    <t>164</t>
  </si>
  <si>
    <t>305</t>
  </si>
  <si>
    <t>306</t>
  </si>
  <si>
    <t>317</t>
  </si>
  <si>
    <t>312</t>
  </si>
  <si>
    <t>316</t>
  </si>
  <si>
    <t>315</t>
  </si>
  <si>
    <t>314</t>
  </si>
  <si>
    <t>320</t>
  </si>
  <si>
    <t>319</t>
  </si>
  <si>
    <t>318</t>
  </si>
  <si>
    <t>94</t>
    <phoneticPr fontId="4" type="noConversion"/>
  </si>
  <si>
    <t>97</t>
    <phoneticPr fontId="4" type="noConversion"/>
  </si>
  <si>
    <t>99</t>
    <phoneticPr fontId="4" type="noConversion"/>
  </si>
  <si>
    <t>161</t>
    <phoneticPr fontId="4" type="noConversion"/>
  </si>
  <si>
    <t>162</t>
    <phoneticPr fontId="4" type="noConversion"/>
  </si>
  <si>
    <t>163</t>
    <phoneticPr fontId="4" type="noConversion"/>
  </si>
  <si>
    <t>167</t>
  </si>
  <si>
    <t>173</t>
  </si>
  <si>
    <t>174</t>
  </si>
  <si>
    <t>175</t>
  </si>
  <si>
    <t>177</t>
  </si>
  <si>
    <t>178</t>
  </si>
  <si>
    <t>301</t>
    <phoneticPr fontId="4" type="noConversion"/>
  </si>
  <si>
    <t>302</t>
    <phoneticPr fontId="4" type="noConversion"/>
  </si>
  <si>
    <t>303</t>
    <phoneticPr fontId="4" type="noConversion"/>
  </si>
  <si>
    <t>307</t>
  </si>
  <si>
    <t/>
  </si>
  <si>
    <t>지번</t>
    <phoneticPr fontId="3" type="noConversion"/>
  </si>
  <si>
    <t>지목</t>
    <phoneticPr fontId="3" type="noConversion"/>
  </si>
  <si>
    <t>지적</t>
    <phoneticPr fontId="3" type="noConversion"/>
  </si>
  <si>
    <t>소유자</t>
    <phoneticPr fontId="3" type="noConversion"/>
  </si>
  <si>
    <t>소유자</t>
    <phoneticPr fontId="3" type="noConversion"/>
  </si>
  <si>
    <t>성명</t>
    <phoneticPr fontId="3" type="noConversion"/>
  </si>
  <si>
    <t>주소</t>
    <phoneticPr fontId="3" type="noConversion"/>
  </si>
  <si>
    <t>지번</t>
    <phoneticPr fontId="3" type="noConversion"/>
  </si>
  <si>
    <t>지목</t>
    <phoneticPr fontId="3" type="noConversion"/>
  </si>
  <si>
    <t>지적</t>
    <phoneticPr fontId="3" type="noConversion"/>
  </si>
  <si>
    <t>389-1</t>
    <phoneticPr fontId="3" type="noConversion"/>
  </si>
  <si>
    <t>382-5</t>
    <phoneticPr fontId="3" type="noConversion"/>
  </si>
  <si>
    <t>382-6</t>
    <phoneticPr fontId="3" type="noConversion"/>
  </si>
  <si>
    <t>479-36</t>
    <phoneticPr fontId="3" type="noConversion"/>
  </si>
  <si>
    <t>천</t>
    <phoneticPr fontId="3" type="noConversion"/>
  </si>
  <si>
    <t>382-8</t>
    <phoneticPr fontId="3" type="noConversion"/>
  </si>
  <si>
    <t>378-7</t>
    <phoneticPr fontId="3" type="noConversion"/>
  </si>
  <si>
    <t>379-1</t>
    <phoneticPr fontId="3" type="noConversion"/>
  </si>
  <si>
    <t>379-2</t>
    <phoneticPr fontId="3" type="noConversion"/>
  </si>
  <si>
    <t>379-4</t>
    <phoneticPr fontId="3" type="noConversion"/>
  </si>
  <si>
    <t>379-5</t>
    <phoneticPr fontId="3" type="noConversion"/>
  </si>
  <si>
    <t>380-1</t>
    <phoneticPr fontId="3" type="noConversion"/>
  </si>
  <si>
    <t>379-3</t>
    <phoneticPr fontId="3" type="noConversion"/>
  </si>
  <si>
    <t>380-2</t>
    <phoneticPr fontId="3" type="noConversion"/>
  </si>
  <si>
    <t>381-1</t>
    <phoneticPr fontId="3" type="noConversion"/>
  </si>
  <si>
    <t>384-2</t>
    <phoneticPr fontId="3" type="noConversion"/>
  </si>
  <si>
    <t>도</t>
    <phoneticPr fontId="3" type="noConversion"/>
  </si>
  <si>
    <t>383-4</t>
    <phoneticPr fontId="3" type="noConversion"/>
  </si>
  <si>
    <t>382-7</t>
    <phoneticPr fontId="3" type="noConversion"/>
  </si>
  <si>
    <t>구</t>
    <phoneticPr fontId="3" type="noConversion"/>
  </si>
  <si>
    <t>384-1</t>
    <phoneticPr fontId="3" type="noConversion"/>
  </si>
  <si>
    <t>357-1</t>
    <phoneticPr fontId="3" type="noConversion"/>
  </si>
  <si>
    <t>357-2</t>
    <phoneticPr fontId="3" type="noConversion"/>
  </si>
  <si>
    <t>383-6</t>
    <phoneticPr fontId="3" type="noConversion"/>
  </si>
  <si>
    <t>356-1</t>
    <phoneticPr fontId="3" type="noConversion"/>
  </si>
  <si>
    <t>전</t>
    <phoneticPr fontId="3" type="noConversion"/>
  </si>
  <si>
    <t>352-6</t>
    <phoneticPr fontId="3" type="noConversion"/>
  </si>
  <si>
    <t>353-3</t>
    <phoneticPr fontId="3" type="noConversion"/>
  </si>
  <si>
    <t>352-1</t>
    <phoneticPr fontId="3" type="noConversion"/>
  </si>
  <si>
    <t>352-7</t>
    <phoneticPr fontId="3" type="noConversion"/>
  </si>
  <si>
    <t>353-2</t>
    <phoneticPr fontId="3" type="noConversion"/>
  </si>
  <si>
    <t>352-3</t>
    <phoneticPr fontId="3" type="noConversion"/>
  </si>
  <si>
    <t>351-6</t>
    <phoneticPr fontId="3" type="noConversion"/>
  </si>
  <si>
    <t>351-4</t>
    <phoneticPr fontId="3" type="noConversion"/>
  </si>
  <si>
    <t>351-5</t>
    <phoneticPr fontId="3" type="noConversion"/>
  </si>
  <si>
    <t>351-7</t>
    <phoneticPr fontId="3" type="noConversion"/>
  </si>
  <si>
    <t>360-3</t>
    <phoneticPr fontId="3" type="noConversion"/>
  </si>
  <si>
    <t>360-2</t>
    <phoneticPr fontId="3" type="noConversion"/>
  </si>
  <si>
    <t>348-8</t>
    <phoneticPr fontId="3" type="noConversion"/>
  </si>
  <si>
    <t>348-9</t>
    <phoneticPr fontId="3" type="noConversion"/>
  </si>
  <si>
    <t>348-7</t>
    <phoneticPr fontId="3" type="noConversion"/>
  </si>
  <si>
    <t>348-4</t>
    <phoneticPr fontId="3" type="noConversion"/>
  </si>
  <si>
    <t>347-1</t>
    <phoneticPr fontId="3" type="noConversion"/>
  </si>
  <si>
    <t>347-3</t>
    <phoneticPr fontId="3" type="noConversion"/>
  </si>
  <si>
    <t>329-2</t>
    <phoneticPr fontId="3" type="noConversion"/>
  </si>
  <si>
    <t>329-1</t>
    <phoneticPr fontId="3" type="noConversion"/>
  </si>
  <si>
    <t>377-3</t>
    <phoneticPr fontId="3" type="noConversion"/>
  </si>
  <si>
    <t>378-8</t>
    <phoneticPr fontId="3" type="noConversion"/>
  </si>
  <si>
    <t>378-5</t>
    <phoneticPr fontId="3" type="noConversion"/>
  </si>
  <si>
    <t>378-4</t>
    <phoneticPr fontId="3" type="noConversion"/>
  </si>
  <si>
    <t>378-12</t>
    <phoneticPr fontId="3" type="noConversion"/>
  </si>
  <si>
    <t>378-10</t>
    <phoneticPr fontId="3" type="noConversion"/>
  </si>
  <si>
    <t>479-38</t>
    <phoneticPr fontId="3" type="noConversion"/>
  </si>
  <si>
    <t>373-3</t>
    <phoneticPr fontId="3" type="noConversion"/>
  </si>
  <si>
    <t>368-33</t>
    <phoneticPr fontId="3" type="noConversion"/>
  </si>
  <si>
    <t>368-57</t>
    <phoneticPr fontId="3" type="noConversion"/>
  </si>
  <si>
    <t>368-35</t>
    <phoneticPr fontId="3" type="noConversion"/>
  </si>
  <si>
    <t>368-58</t>
    <phoneticPr fontId="3" type="noConversion"/>
  </si>
  <si>
    <t>368-37</t>
    <phoneticPr fontId="3" type="noConversion"/>
  </si>
  <si>
    <t>368-59</t>
    <phoneticPr fontId="3" type="noConversion"/>
  </si>
  <si>
    <t>368-39</t>
    <phoneticPr fontId="3" type="noConversion"/>
  </si>
  <si>
    <t>368-60</t>
    <phoneticPr fontId="3" type="noConversion"/>
  </si>
  <si>
    <t>368-38</t>
    <phoneticPr fontId="3" type="noConversion"/>
  </si>
  <si>
    <t>368-61</t>
    <phoneticPr fontId="3" type="noConversion"/>
  </si>
  <si>
    <t>368-40</t>
    <phoneticPr fontId="3" type="noConversion"/>
  </si>
  <si>
    <t>368-41</t>
    <phoneticPr fontId="3" type="noConversion"/>
  </si>
  <si>
    <t>368-42</t>
    <phoneticPr fontId="3" type="noConversion"/>
  </si>
  <si>
    <t>368-43</t>
    <phoneticPr fontId="3" type="noConversion"/>
  </si>
  <si>
    <t>368-44</t>
    <phoneticPr fontId="3" type="noConversion"/>
  </si>
  <si>
    <t>368-45</t>
    <phoneticPr fontId="3" type="noConversion"/>
  </si>
  <si>
    <t>368-46</t>
    <phoneticPr fontId="3" type="noConversion"/>
  </si>
  <si>
    <t>368-48</t>
    <phoneticPr fontId="3" type="noConversion"/>
  </si>
  <si>
    <t>368-47</t>
    <phoneticPr fontId="3" type="noConversion"/>
  </si>
  <si>
    <t>368-51</t>
    <phoneticPr fontId="3" type="noConversion"/>
  </si>
  <si>
    <t>임</t>
    <phoneticPr fontId="3" type="noConversion"/>
  </si>
  <si>
    <t>368-49</t>
    <phoneticPr fontId="3" type="noConversion"/>
  </si>
  <si>
    <t>368-50</t>
    <phoneticPr fontId="3" type="noConversion"/>
  </si>
  <si>
    <t>368-62</t>
    <phoneticPr fontId="3" type="noConversion"/>
  </si>
  <si>
    <t>368-66</t>
    <phoneticPr fontId="3" type="noConversion"/>
  </si>
  <si>
    <t>368-63</t>
    <phoneticPr fontId="3" type="noConversion"/>
  </si>
  <si>
    <t>368-65</t>
    <phoneticPr fontId="3" type="noConversion"/>
  </si>
  <si>
    <t>479-3</t>
    <phoneticPr fontId="3" type="noConversion"/>
  </si>
  <si>
    <t>368-12</t>
    <phoneticPr fontId="3" type="noConversion"/>
  </si>
  <si>
    <t>행복중심복합도시건설청</t>
    <phoneticPr fontId="3" type="noConversion"/>
  </si>
  <si>
    <t>368-8</t>
    <phoneticPr fontId="3" type="noConversion"/>
  </si>
  <si>
    <t>368-11</t>
    <phoneticPr fontId="3" type="noConversion"/>
  </si>
  <si>
    <t>358-1</t>
    <phoneticPr fontId="3" type="noConversion"/>
  </si>
  <si>
    <t>352-5</t>
    <phoneticPr fontId="3" type="noConversion"/>
  </si>
  <si>
    <t>351-1</t>
    <phoneticPr fontId="3" type="noConversion"/>
  </si>
  <si>
    <t>351-2</t>
    <phoneticPr fontId="3" type="noConversion"/>
  </si>
  <si>
    <t>기획재정부</t>
    <phoneticPr fontId="3" type="noConversion"/>
  </si>
  <si>
    <t>352-2</t>
    <phoneticPr fontId="3" type="noConversion"/>
  </si>
  <si>
    <t>363-1</t>
    <phoneticPr fontId="3" type="noConversion"/>
  </si>
  <si>
    <t>361-1</t>
    <phoneticPr fontId="3" type="noConversion"/>
  </si>
  <si>
    <t>363-2</t>
    <phoneticPr fontId="3" type="noConversion"/>
  </si>
  <si>
    <t>363-3</t>
    <phoneticPr fontId="3" type="noConversion"/>
  </si>
  <si>
    <t>362-1</t>
    <phoneticPr fontId="3" type="noConversion"/>
  </si>
  <si>
    <t>362-2</t>
    <phoneticPr fontId="3" type="noConversion"/>
  </si>
  <si>
    <t>348-5</t>
    <phoneticPr fontId="3" type="noConversion"/>
  </si>
  <si>
    <t>잡</t>
    <phoneticPr fontId="3" type="noConversion"/>
  </si>
  <si>
    <t>대</t>
    <phoneticPr fontId="3" type="noConversion"/>
  </si>
  <si>
    <t>329-3</t>
    <phoneticPr fontId="3" type="noConversion"/>
  </si>
  <si>
    <t>347-2</t>
    <phoneticPr fontId="3" type="noConversion"/>
  </si>
  <si>
    <t>창</t>
    <phoneticPr fontId="3" type="noConversion"/>
  </si>
  <si>
    <t>348-1</t>
    <phoneticPr fontId="3" type="noConversion"/>
  </si>
  <si>
    <t>348-2</t>
    <phoneticPr fontId="3" type="noConversion"/>
  </si>
  <si>
    <t>330-6</t>
    <phoneticPr fontId="3" type="noConversion"/>
  </si>
  <si>
    <t>331-1</t>
    <phoneticPr fontId="3" type="noConversion"/>
  </si>
  <si>
    <t>농림수산식품부</t>
    <phoneticPr fontId="3" type="noConversion"/>
  </si>
  <si>
    <t>365-3</t>
    <phoneticPr fontId="3" type="noConversion"/>
  </si>
  <si>
    <t>365-4</t>
    <phoneticPr fontId="3" type="noConversion"/>
  </si>
  <si>
    <t>479-43</t>
    <phoneticPr fontId="3" type="noConversion"/>
  </si>
  <si>
    <t>479-2</t>
    <phoneticPr fontId="3" type="noConversion"/>
  </si>
  <si>
    <t>479-42</t>
    <phoneticPr fontId="3" type="noConversion"/>
  </si>
  <si>
    <t>366-1</t>
    <phoneticPr fontId="3" type="noConversion"/>
  </si>
  <si>
    <t>368-1</t>
    <phoneticPr fontId="3" type="noConversion"/>
  </si>
  <si>
    <t>368-2</t>
    <phoneticPr fontId="3" type="noConversion"/>
  </si>
  <si>
    <t>368-3</t>
    <phoneticPr fontId="3" type="noConversion"/>
  </si>
  <si>
    <t>368-5</t>
    <phoneticPr fontId="3" type="noConversion"/>
  </si>
  <si>
    <t>368-4</t>
    <phoneticPr fontId="3" type="noConversion"/>
  </si>
  <si>
    <t>368-6</t>
    <phoneticPr fontId="3" type="noConversion"/>
  </si>
  <si>
    <t>368-7</t>
    <phoneticPr fontId="3" type="noConversion"/>
  </si>
  <si>
    <t>368-9</t>
    <phoneticPr fontId="3" type="noConversion"/>
  </si>
  <si>
    <t>368-10</t>
    <phoneticPr fontId="3" type="noConversion"/>
  </si>
  <si>
    <t>368-15</t>
    <phoneticPr fontId="3" type="noConversion"/>
  </si>
  <si>
    <t>368-13</t>
    <phoneticPr fontId="3" type="noConversion"/>
  </si>
  <si>
    <t>368-14</t>
    <phoneticPr fontId="3" type="noConversion"/>
  </si>
  <si>
    <t>368-16</t>
    <phoneticPr fontId="3" type="noConversion"/>
  </si>
  <si>
    <t>368-17</t>
    <phoneticPr fontId="3" type="noConversion"/>
  </si>
  <si>
    <t>368-19</t>
    <phoneticPr fontId="3" type="noConversion"/>
  </si>
  <si>
    <t>368-18</t>
    <phoneticPr fontId="3" type="noConversion"/>
  </si>
  <si>
    <t>368-20</t>
    <phoneticPr fontId="3" type="noConversion"/>
  </si>
  <si>
    <t>368-68</t>
    <phoneticPr fontId="3" type="noConversion"/>
  </si>
  <si>
    <t>479-1</t>
    <phoneticPr fontId="3" type="noConversion"/>
  </si>
  <si>
    <t>479-7</t>
    <phoneticPr fontId="3" type="noConversion"/>
  </si>
  <si>
    <t>368-21</t>
    <phoneticPr fontId="3" type="noConversion"/>
  </si>
  <si>
    <t>368-24</t>
    <phoneticPr fontId="3" type="noConversion"/>
  </si>
  <si>
    <t>368-23</t>
    <phoneticPr fontId="3" type="noConversion"/>
  </si>
  <si>
    <t>368-22</t>
    <phoneticPr fontId="3" type="noConversion"/>
  </si>
  <si>
    <t>479-8</t>
    <phoneticPr fontId="3" type="noConversion"/>
  </si>
  <si>
    <t>368-25</t>
    <phoneticPr fontId="3" type="noConversion"/>
  </si>
  <si>
    <t>479-9</t>
    <phoneticPr fontId="3" type="noConversion"/>
  </si>
  <si>
    <t>479-10</t>
    <phoneticPr fontId="3" type="noConversion"/>
  </si>
  <si>
    <t>368-26</t>
    <phoneticPr fontId="3" type="noConversion"/>
  </si>
  <si>
    <t>368-27</t>
    <phoneticPr fontId="3" type="noConversion"/>
  </si>
  <si>
    <t>479-12</t>
    <phoneticPr fontId="3" type="noConversion"/>
  </si>
  <si>
    <t>367-2</t>
    <phoneticPr fontId="3" type="noConversion"/>
  </si>
  <si>
    <t>367-8</t>
    <phoneticPr fontId="3" type="noConversion"/>
  </si>
  <si>
    <t>367-1</t>
    <phoneticPr fontId="3" type="noConversion"/>
  </si>
  <si>
    <t>국 외 3인</t>
    <phoneticPr fontId="3" type="noConversion"/>
  </si>
  <si>
    <t>479-13</t>
    <phoneticPr fontId="3" type="noConversion"/>
  </si>
  <si>
    <t>공</t>
    <phoneticPr fontId="3" type="noConversion"/>
  </si>
  <si>
    <t>충청남도</t>
    <phoneticPr fontId="3" type="noConversion"/>
  </si>
  <si>
    <t>479-14</t>
    <phoneticPr fontId="3" type="noConversion"/>
  </si>
  <si>
    <t>479-15</t>
    <phoneticPr fontId="3" type="noConversion"/>
  </si>
  <si>
    <t>479-16</t>
    <phoneticPr fontId="3" type="noConversion"/>
  </si>
  <si>
    <t>479-18</t>
    <phoneticPr fontId="3" type="noConversion"/>
  </si>
  <si>
    <t>342-2</t>
    <phoneticPr fontId="3" type="noConversion"/>
  </si>
  <si>
    <t>310-1</t>
    <phoneticPr fontId="3" type="noConversion"/>
  </si>
  <si>
    <t>도</t>
    <phoneticPr fontId="3" type="noConversion"/>
  </si>
  <si>
    <t>국</t>
    <phoneticPr fontId="3" type="noConversion"/>
  </si>
  <si>
    <t>국토해양부</t>
    <phoneticPr fontId="3" type="noConversion"/>
  </si>
  <si>
    <t>45-4</t>
    <phoneticPr fontId="3" type="noConversion"/>
  </si>
  <si>
    <t>45-6</t>
    <phoneticPr fontId="3" type="noConversion"/>
  </si>
  <si>
    <t>47-3</t>
    <phoneticPr fontId="3" type="noConversion"/>
  </si>
  <si>
    <t>45-8</t>
    <phoneticPr fontId="3" type="noConversion"/>
  </si>
  <si>
    <t>45-7</t>
    <phoneticPr fontId="3" type="noConversion"/>
  </si>
  <si>
    <t>46-5</t>
    <phoneticPr fontId="3" type="noConversion"/>
  </si>
  <si>
    <t>45-2</t>
    <phoneticPr fontId="3" type="noConversion"/>
  </si>
  <si>
    <t>46-2</t>
    <phoneticPr fontId="3" type="noConversion"/>
  </si>
  <si>
    <t>공</t>
    <phoneticPr fontId="3" type="noConversion"/>
  </si>
  <si>
    <t>공주시</t>
    <phoneticPr fontId="3" type="noConversion"/>
  </si>
  <si>
    <t>47-4</t>
    <phoneticPr fontId="3" type="noConversion"/>
  </si>
  <si>
    <t>답</t>
    <phoneticPr fontId="3" type="noConversion"/>
  </si>
  <si>
    <t>행복중심복합도시건설청</t>
    <phoneticPr fontId="3" type="noConversion"/>
  </si>
  <si>
    <t>49-5</t>
    <phoneticPr fontId="3" type="noConversion"/>
  </si>
  <si>
    <t>50-9</t>
    <phoneticPr fontId="3" type="noConversion"/>
  </si>
  <si>
    <t>310</t>
    <phoneticPr fontId="3" type="noConversion"/>
  </si>
  <si>
    <t>40-2</t>
    <phoneticPr fontId="3" type="noConversion"/>
  </si>
  <si>
    <t>46-3</t>
    <phoneticPr fontId="3" type="noConversion"/>
  </si>
  <si>
    <t>79-2</t>
    <phoneticPr fontId="3" type="noConversion"/>
  </si>
  <si>
    <t>78-2</t>
    <phoneticPr fontId="3" type="noConversion"/>
  </si>
  <si>
    <t>78-3</t>
    <phoneticPr fontId="3" type="noConversion"/>
  </si>
  <si>
    <t>73-6</t>
    <phoneticPr fontId="3" type="noConversion"/>
  </si>
  <si>
    <t>74-5</t>
    <phoneticPr fontId="3" type="noConversion"/>
  </si>
  <si>
    <t>75-4</t>
    <phoneticPr fontId="3" type="noConversion"/>
  </si>
  <si>
    <t>76-2</t>
    <phoneticPr fontId="3" type="noConversion"/>
  </si>
  <si>
    <t>77-2</t>
    <phoneticPr fontId="3" type="noConversion"/>
  </si>
  <si>
    <t>84-3</t>
    <phoneticPr fontId="3" type="noConversion"/>
  </si>
  <si>
    <t>86-1</t>
    <phoneticPr fontId="3" type="noConversion"/>
  </si>
  <si>
    <t>전</t>
    <phoneticPr fontId="3" type="noConversion"/>
  </si>
  <si>
    <t>83-2</t>
    <phoneticPr fontId="3" type="noConversion"/>
  </si>
  <si>
    <t>대</t>
    <phoneticPr fontId="3" type="noConversion"/>
  </si>
  <si>
    <t>84-1</t>
    <phoneticPr fontId="3" type="noConversion"/>
  </si>
  <si>
    <t>87-2</t>
    <phoneticPr fontId="3" type="noConversion"/>
  </si>
  <si>
    <t>87-3</t>
    <phoneticPr fontId="3" type="noConversion"/>
  </si>
  <si>
    <t>88-2</t>
    <phoneticPr fontId="3" type="noConversion"/>
  </si>
  <si>
    <t>88-1</t>
    <phoneticPr fontId="3" type="noConversion"/>
  </si>
  <si>
    <t>28-8</t>
    <phoneticPr fontId="3" type="noConversion"/>
  </si>
  <si>
    <t>36-4</t>
    <phoneticPr fontId="3" type="noConversion"/>
  </si>
  <si>
    <t>30-3</t>
    <phoneticPr fontId="3" type="noConversion"/>
  </si>
  <si>
    <t>잡</t>
    <phoneticPr fontId="3" type="noConversion"/>
  </si>
  <si>
    <t>30-2</t>
    <phoneticPr fontId="3" type="noConversion"/>
  </si>
  <si>
    <t>30-4</t>
    <phoneticPr fontId="3" type="noConversion"/>
  </si>
  <si>
    <t>24-1</t>
    <phoneticPr fontId="3" type="noConversion"/>
  </si>
  <si>
    <t>47-1</t>
    <phoneticPr fontId="3" type="noConversion"/>
  </si>
  <si>
    <t>47-2</t>
    <phoneticPr fontId="3" type="noConversion"/>
  </si>
  <si>
    <t>49-1</t>
    <phoneticPr fontId="3" type="noConversion"/>
  </si>
  <si>
    <t>49-3</t>
    <phoneticPr fontId="3" type="noConversion"/>
  </si>
  <si>
    <t>50-10</t>
    <phoneticPr fontId="3" type="noConversion"/>
  </si>
  <si>
    <t>46-6</t>
    <phoneticPr fontId="3" type="noConversion"/>
  </si>
  <si>
    <t>45-9</t>
    <phoneticPr fontId="3" type="noConversion"/>
  </si>
  <si>
    <t>46-4</t>
    <phoneticPr fontId="3" type="noConversion"/>
  </si>
  <si>
    <t>50-3</t>
    <phoneticPr fontId="3" type="noConversion"/>
  </si>
  <si>
    <t>55-2</t>
    <phoneticPr fontId="3" type="noConversion"/>
  </si>
  <si>
    <t>73-2</t>
    <phoneticPr fontId="3" type="noConversion"/>
  </si>
  <si>
    <t>74-3</t>
    <phoneticPr fontId="3" type="noConversion"/>
  </si>
  <si>
    <t>78-4</t>
    <phoneticPr fontId="3" type="noConversion"/>
  </si>
  <si>
    <t>92-10</t>
    <phoneticPr fontId="3" type="noConversion"/>
  </si>
  <si>
    <t>90-4</t>
    <phoneticPr fontId="3" type="noConversion"/>
  </si>
  <si>
    <t>기획재정부</t>
    <phoneticPr fontId="3" type="noConversion"/>
  </si>
  <si>
    <t>90-3</t>
    <phoneticPr fontId="3" type="noConversion"/>
  </si>
  <si>
    <t>기획재정부</t>
    <phoneticPr fontId="3" type="noConversion"/>
  </si>
  <si>
    <t>90-1</t>
    <phoneticPr fontId="3" type="noConversion"/>
  </si>
  <si>
    <t>92-9</t>
    <phoneticPr fontId="3" type="noConversion"/>
  </si>
  <si>
    <t>90-2</t>
    <phoneticPr fontId="3" type="noConversion"/>
  </si>
  <si>
    <t>92-11</t>
    <phoneticPr fontId="3" type="noConversion"/>
  </si>
  <si>
    <t>305</t>
    <phoneticPr fontId="3" type="noConversion"/>
  </si>
  <si>
    <t>구</t>
    <phoneticPr fontId="3" type="noConversion"/>
  </si>
  <si>
    <t>농림수산식품부</t>
    <phoneticPr fontId="3" type="noConversion"/>
  </si>
  <si>
    <t>89-2</t>
    <phoneticPr fontId="3" type="noConversion"/>
  </si>
  <si>
    <t>91-1</t>
    <phoneticPr fontId="3" type="noConversion"/>
  </si>
  <si>
    <t>89-3</t>
    <phoneticPr fontId="3" type="noConversion"/>
  </si>
  <si>
    <t>89-1</t>
    <phoneticPr fontId="3" type="noConversion"/>
  </si>
  <si>
    <t>27-1</t>
    <phoneticPr fontId="3" type="noConversion"/>
  </si>
  <si>
    <t>28-2</t>
    <phoneticPr fontId="3" type="noConversion"/>
  </si>
  <si>
    <t>28-9</t>
    <phoneticPr fontId="3" type="noConversion"/>
  </si>
  <si>
    <t>26-2</t>
    <phoneticPr fontId="3" type="noConversion"/>
  </si>
  <si>
    <t>임</t>
    <phoneticPr fontId="3" type="noConversion"/>
  </si>
  <si>
    <t>26-3</t>
    <phoneticPr fontId="3" type="noConversion"/>
  </si>
  <si>
    <t>25-1</t>
    <phoneticPr fontId="3" type="noConversion"/>
  </si>
  <si>
    <t>14-3</t>
    <phoneticPr fontId="3" type="noConversion"/>
  </si>
  <si>
    <t>유</t>
    <phoneticPr fontId="3" type="noConversion"/>
  </si>
  <si>
    <t>16-3</t>
    <phoneticPr fontId="3" type="noConversion"/>
  </si>
  <si>
    <t>16-4</t>
    <phoneticPr fontId="3" type="noConversion"/>
  </si>
  <si>
    <t>10-2</t>
    <phoneticPr fontId="3" type="noConversion"/>
  </si>
  <si>
    <t>11-3</t>
    <phoneticPr fontId="3" type="noConversion"/>
  </si>
  <si>
    <t>11-5</t>
    <phoneticPr fontId="3" type="noConversion"/>
  </si>
  <si>
    <t>9-2</t>
    <phoneticPr fontId="3" type="noConversion"/>
  </si>
  <si>
    <t>6-2</t>
    <phoneticPr fontId="3" type="noConversion"/>
  </si>
  <si>
    <t>6-3</t>
    <phoneticPr fontId="3" type="noConversion"/>
  </si>
  <si>
    <t>5-1</t>
    <phoneticPr fontId="3" type="noConversion"/>
  </si>
  <si>
    <t>14-5</t>
    <phoneticPr fontId="3" type="noConversion"/>
  </si>
  <si>
    <t>14-4</t>
    <phoneticPr fontId="3" type="noConversion"/>
  </si>
  <si>
    <t>13-2</t>
    <phoneticPr fontId="3" type="noConversion"/>
  </si>
  <si>
    <t>11-2</t>
    <phoneticPr fontId="3" type="noConversion"/>
  </si>
  <si>
    <t>185-1</t>
    <phoneticPr fontId="3" type="noConversion"/>
  </si>
  <si>
    <t>182-2</t>
    <phoneticPr fontId="3" type="noConversion"/>
  </si>
  <si>
    <t>182-3</t>
    <phoneticPr fontId="3" type="noConversion"/>
  </si>
  <si>
    <t>182-1</t>
    <phoneticPr fontId="3" type="noConversion"/>
  </si>
  <si>
    <t>12-2</t>
    <phoneticPr fontId="3" type="noConversion"/>
  </si>
  <si>
    <t>176-2</t>
    <phoneticPr fontId="3" type="noConversion"/>
  </si>
  <si>
    <t>13-5</t>
    <phoneticPr fontId="3" type="noConversion"/>
  </si>
  <si>
    <t>13-7</t>
    <phoneticPr fontId="3" type="noConversion"/>
  </si>
  <si>
    <t>13-6</t>
    <phoneticPr fontId="3" type="noConversion"/>
  </si>
  <si>
    <t>320-2</t>
    <phoneticPr fontId="3" type="noConversion"/>
  </si>
  <si>
    <t>천</t>
    <phoneticPr fontId="3" type="noConversion"/>
  </si>
  <si>
    <t>29-1</t>
    <phoneticPr fontId="3" type="noConversion"/>
  </si>
  <si>
    <t>28-1</t>
    <phoneticPr fontId="3" type="noConversion"/>
  </si>
  <si>
    <t>181-1</t>
    <phoneticPr fontId="3" type="noConversion"/>
  </si>
  <si>
    <t>181-2</t>
    <phoneticPr fontId="3" type="noConversion"/>
  </si>
  <si>
    <t>320-1</t>
    <phoneticPr fontId="3" type="noConversion"/>
  </si>
  <si>
    <t>180-1</t>
    <phoneticPr fontId="3" type="noConversion"/>
  </si>
  <si>
    <t>179-1</t>
    <phoneticPr fontId="3" type="noConversion"/>
  </si>
  <si>
    <t>98-3</t>
    <phoneticPr fontId="3" type="noConversion"/>
  </si>
  <si>
    <t>제</t>
    <phoneticPr fontId="3" type="noConversion"/>
  </si>
  <si>
    <t>98-4</t>
    <phoneticPr fontId="3" type="noConversion"/>
  </si>
  <si>
    <t>30-1</t>
    <phoneticPr fontId="3" type="noConversion"/>
  </si>
  <si>
    <t>33-2</t>
    <phoneticPr fontId="3" type="noConversion"/>
  </si>
  <si>
    <t>36-6</t>
    <phoneticPr fontId="3" type="noConversion"/>
  </si>
  <si>
    <t>64-2</t>
    <phoneticPr fontId="3" type="noConversion"/>
  </si>
  <si>
    <t>64-3</t>
    <phoneticPr fontId="3" type="noConversion"/>
  </si>
  <si>
    <t>38-10</t>
    <phoneticPr fontId="3" type="noConversion"/>
  </si>
  <si>
    <t>66-11</t>
    <phoneticPr fontId="3" type="noConversion"/>
  </si>
  <si>
    <t>342-1</t>
    <phoneticPr fontId="3" type="noConversion"/>
  </si>
  <si>
    <t>67-2</t>
    <phoneticPr fontId="3" type="noConversion"/>
  </si>
  <si>
    <t>68-1</t>
    <phoneticPr fontId="3" type="noConversion"/>
  </si>
  <si>
    <t>69-8</t>
    <phoneticPr fontId="3" type="noConversion"/>
  </si>
  <si>
    <t>70-3</t>
    <phoneticPr fontId="3" type="noConversion"/>
  </si>
  <si>
    <t>31-1</t>
    <phoneticPr fontId="3" type="noConversion"/>
  </si>
  <si>
    <t>66-13</t>
    <phoneticPr fontId="3" type="noConversion"/>
  </si>
  <si>
    <t>65-2</t>
    <phoneticPr fontId="3" type="noConversion"/>
  </si>
  <si>
    <t>66-12</t>
    <phoneticPr fontId="3" type="noConversion"/>
  </si>
  <si>
    <t>66-9</t>
    <phoneticPr fontId="3" type="noConversion"/>
  </si>
  <si>
    <t>66-10</t>
    <phoneticPr fontId="3" type="noConversion"/>
  </si>
  <si>
    <t>66-7</t>
    <phoneticPr fontId="3" type="noConversion"/>
  </si>
  <si>
    <t>66-6</t>
    <phoneticPr fontId="3" type="noConversion"/>
  </si>
  <si>
    <t>66-14</t>
    <phoneticPr fontId="3" type="noConversion"/>
  </si>
  <si>
    <t>67-3</t>
    <phoneticPr fontId="3" type="noConversion"/>
  </si>
  <si>
    <t>67-4</t>
    <phoneticPr fontId="3" type="noConversion"/>
  </si>
  <si>
    <t>68-2</t>
    <phoneticPr fontId="3" type="noConversion"/>
  </si>
  <si>
    <t>69-6</t>
    <phoneticPr fontId="3" type="noConversion"/>
  </si>
  <si>
    <t>38-9</t>
    <phoneticPr fontId="3" type="noConversion"/>
  </si>
  <si>
    <t>188-2</t>
    <phoneticPr fontId="3" type="noConversion"/>
  </si>
  <si>
    <t>188-3</t>
    <phoneticPr fontId="3" type="noConversion"/>
  </si>
  <si>
    <t>188-1</t>
    <phoneticPr fontId="3" type="noConversion"/>
  </si>
  <si>
    <t>197-2</t>
    <phoneticPr fontId="3" type="noConversion"/>
  </si>
  <si>
    <t>61-2</t>
    <phoneticPr fontId="3" type="noConversion"/>
  </si>
  <si>
    <t>67-1</t>
    <phoneticPr fontId="3" type="noConversion"/>
  </si>
  <si>
    <t>85-5</t>
    <phoneticPr fontId="3" type="noConversion"/>
  </si>
  <si>
    <t>66-2</t>
    <phoneticPr fontId="3" type="noConversion"/>
  </si>
  <si>
    <t>66-3</t>
    <phoneticPr fontId="3" type="noConversion"/>
  </si>
  <si>
    <t>잡</t>
    <phoneticPr fontId="3" type="noConversion"/>
  </si>
  <si>
    <t>국</t>
    <phoneticPr fontId="3" type="noConversion"/>
  </si>
  <si>
    <t>행복중심복합도시건설청</t>
    <phoneticPr fontId="3" type="noConversion"/>
  </si>
  <si>
    <t>59-1</t>
    <phoneticPr fontId="3" type="noConversion"/>
  </si>
  <si>
    <t>답</t>
    <phoneticPr fontId="3" type="noConversion"/>
  </si>
  <si>
    <t>대</t>
    <phoneticPr fontId="3" type="noConversion"/>
  </si>
  <si>
    <t>194-2</t>
    <phoneticPr fontId="3" type="noConversion"/>
  </si>
  <si>
    <t>전</t>
    <phoneticPr fontId="3" type="noConversion"/>
  </si>
  <si>
    <t>189-1</t>
    <phoneticPr fontId="3" type="noConversion"/>
  </si>
  <si>
    <t>189-2</t>
    <phoneticPr fontId="3" type="noConversion"/>
  </si>
  <si>
    <t>190-1</t>
    <phoneticPr fontId="3" type="noConversion"/>
  </si>
  <si>
    <t>191-1</t>
    <phoneticPr fontId="3" type="noConversion"/>
  </si>
  <si>
    <t>196-1</t>
    <phoneticPr fontId="3" type="noConversion"/>
  </si>
  <si>
    <t>임</t>
    <phoneticPr fontId="3" type="noConversion"/>
  </si>
  <si>
    <t>산림청</t>
    <phoneticPr fontId="3" type="noConversion"/>
  </si>
  <si>
    <t>196-2</t>
    <phoneticPr fontId="3" type="noConversion"/>
  </si>
  <si>
    <t>196-3</t>
    <phoneticPr fontId="3" type="noConversion"/>
  </si>
  <si>
    <t>79-1</t>
    <phoneticPr fontId="3" type="noConversion"/>
  </si>
  <si>
    <t>70-1</t>
    <phoneticPr fontId="3" type="noConversion"/>
  </si>
  <si>
    <t>71-2</t>
    <phoneticPr fontId="3" type="noConversion"/>
  </si>
  <si>
    <t>71-3</t>
    <phoneticPr fontId="3" type="noConversion"/>
  </si>
  <si>
    <t>64-1</t>
    <phoneticPr fontId="3" type="noConversion"/>
  </si>
  <si>
    <t>도</t>
    <phoneticPr fontId="3" type="noConversion"/>
  </si>
  <si>
    <t>65-2</t>
    <phoneticPr fontId="3" type="noConversion"/>
  </si>
  <si>
    <t>65-3</t>
    <phoneticPr fontId="3" type="noConversion"/>
  </si>
  <si>
    <t>72-1</t>
    <phoneticPr fontId="3" type="noConversion"/>
  </si>
  <si>
    <t>73-2</t>
    <phoneticPr fontId="3" type="noConversion"/>
  </si>
  <si>
    <t>73-1</t>
    <phoneticPr fontId="3" type="noConversion"/>
  </si>
  <si>
    <t>58-1</t>
    <phoneticPr fontId="3" type="noConversion"/>
  </si>
  <si>
    <t>53-1</t>
    <phoneticPr fontId="3" type="noConversion"/>
  </si>
  <si>
    <t>54-1</t>
    <phoneticPr fontId="3" type="noConversion"/>
  </si>
  <si>
    <t>53-1번으로 합병말소</t>
    <phoneticPr fontId="3" type="noConversion"/>
  </si>
  <si>
    <t>국토해양부</t>
    <phoneticPr fontId="3" type="noConversion"/>
  </si>
  <si>
    <t>49-1</t>
    <phoneticPr fontId="3" type="noConversion"/>
  </si>
  <si>
    <t>과</t>
    <phoneticPr fontId="3" type="noConversion"/>
  </si>
  <si>
    <t>49-2</t>
    <phoneticPr fontId="3" type="noConversion"/>
  </si>
  <si>
    <t>50-5</t>
    <phoneticPr fontId="3" type="noConversion"/>
  </si>
  <si>
    <t>61-3</t>
    <phoneticPr fontId="3" type="noConversion"/>
  </si>
  <si>
    <t>국 외 1인</t>
    <phoneticPr fontId="3" type="noConversion"/>
  </si>
  <si>
    <t>42-3</t>
    <phoneticPr fontId="3" type="noConversion"/>
  </si>
  <si>
    <t>43-6</t>
    <phoneticPr fontId="3" type="noConversion"/>
  </si>
  <si>
    <t>55-2</t>
    <phoneticPr fontId="3" type="noConversion"/>
  </si>
  <si>
    <t>54-2</t>
    <phoneticPr fontId="3" type="noConversion"/>
  </si>
  <si>
    <t>45-1</t>
    <phoneticPr fontId="3" type="noConversion"/>
  </si>
  <si>
    <t>44-1</t>
    <phoneticPr fontId="3" type="noConversion"/>
  </si>
  <si>
    <t>232-4</t>
    <phoneticPr fontId="3" type="noConversion"/>
  </si>
  <si>
    <t>233-2</t>
    <phoneticPr fontId="3" type="noConversion"/>
  </si>
  <si>
    <t>234-2</t>
    <phoneticPr fontId="3" type="noConversion"/>
  </si>
  <si>
    <t>산12-4</t>
    <phoneticPr fontId="3" type="noConversion"/>
  </si>
  <si>
    <t>산12-5</t>
    <phoneticPr fontId="3" type="noConversion"/>
  </si>
  <si>
    <t>368-69</t>
    <phoneticPr fontId="3" type="noConversion"/>
  </si>
  <si>
    <t>87-4</t>
    <phoneticPr fontId="3" type="noConversion"/>
  </si>
  <si>
    <t>336-4</t>
    <phoneticPr fontId="3" type="noConversion"/>
  </si>
  <si>
    <t>임</t>
    <phoneticPr fontId="3" type="noConversion"/>
  </si>
  <si>
    <t>국</t>
    <phoneticPr fontId="3" type="noConversion"/>
  </si>
  <si>
    <t>행정중심복합도시건설청</t>
    <phoneticPr fontId="3" type="noConversion"/>
  </si>
  <si>
    <t>338-1</t>
    <phoneticPr fontId="3" type="noConversion"/>
  </si>
  <si>
    <t>답</t>
    <phoneticPr fontId="3" type="noConversion"/>
  </si>
  <si>
    <t>구</t>
    <phoneticPr fontId="3" type="noConversion"/>
  </si>
  <si>
    <t>농림수산식품부</t>
    <phoneticPr fontId="3" type="noConversion"/>
  </si>
  <si>
    <t>263-2</t>
    <phoneticPr fontId="3" type="noConversion"/>
  </si>
  <si>
    <t>340-1</t>
    <phoneticPr fontId="3" type="noConversion"/>
  </si>
  <si>
    <t>264-4</t>
    <phoneticPr fontId="3" type="noConversion"/>
  </si>
  <si>
    <t>341-1</t>
    <phoneticPr fontId="3" type="noConversion"/>
  </si>
  <si>
    <t>337-5</t>
    <phoneticPr fontId="3" type="noConversion"/>
  </si>
  <si>
    <t>342-1</t>
    <phoneticPr fontId="3" type="noConversion"/>
  </si>
  <si>
    <t>전</t>
    <phoneticPr fontId="3" type="noConversion"/>
  </si>
  <si>
    <t>343-3</t>
    <phoneticPr fontId="3" type="noConversion"/>
  </si>
  <si>
    <t>265-2</t>
    <phoneticPr fontId="3" type="noConversion"/>
  </si>
  <si>
    <t>도</t>
    <phoneticPr fontId="3" type="noConversion"/>
  </si>
  <si>
    <t>344-1</t>
    <phoneticPr fontId="3" type="noConversion"/>
  </si>
  <si>
    <t>346-1</t>
    <phoneticPr fontId="3" type="noConversion"/>
  </si>
  <si>
    <t>국토해양부</t>
    <phoneticPr fontId="3" type="noConversion"/>
  </si>
  <si>
    <t>346-3</t>
    <phoneticPr fontId="3" type="noConversion"/>
  </si>
  <si>
    <t>347-1</t>
    <phoneticPr fontId="3" type="noConversion"/>
  </si>
  <si>
    <t>349-1</t>
    <phoneticPr fontId="3" type="noConversion"/>
  </si>
  <si>
    <t>241-5</t>
    <phoneticPr fontId="3" type="noConversion"/>
  </si>
  <si>
    <t>240-1</t>
    <phoneticPr fontId="3" type="noConversion"/>
  </si>
  <si>
    <t>238-2</t>
    <phoneticPr fontId="3" type="noConversion"/>
  </si>
  <si>
    <t>238-1</t>
    <phoneticPr fontId="3" type="noConversion"/>
  </si>
  <si>
    <t>국토해양부</t>
    <phoneticPr fontId="3" type="noConversion"/>
  </si>
  <si>
    <t>237-2</t>
    <phoneticPr fontId="3" type="noConversion"/>
  </si>
  <si>
    <t>234-2</t>
    <phoneticPr fontId="3" type="noConversion"/>
  </si>
  <si>
    <t>654-3</t>
    <phoneticPr fontId="3" type="noConversion"/>
  </si>
  <si>
    <t>천</t>
    <phoneticPr fontId="3" type="noConversion"/>
  </si>
  <si>
    <t>653-10</t>
    <phoneticPr fontId="3" type="noConversion"/>
  </si>
  <si>
    <t>653-9</t>
    <phoneticPr fontId="3" type="noConversion"/>
  </si>
  <si>
    <t>204-1</t>
    <phoneticPr fontId="3" type="noConversion"/>
  </si>
  <si>
    <t>205-4</t>
    <phoneticPr fontId="3" type="noConversion"/>
  </si>
  <si>
    <t>205-5</t>
    <phoneticPr fontId="3" type="noConversion"/>
  </si>
  <si>
    <t>343-4</t>
    <phoneticPr fontId="3" type="noConversion"/>
  </si>
  <si>
    <t>345-1</t>
    <phoneticPr fontId="3" type="noConversion"/>
  </si>
  <si>
    <t>348-1</t>
    <phoneticPr fontId="3" type="noConversion"/>
  </si>
  <si>
    <t>254-4</t>
    <phoneticPr fontId="3" type="noConversion"/>
  </si>
  <si>
    <t>241-6</t>
    <phoneticPr fontId="3" type="noConversion"/>
  </si>
  <si>
    <t>242-1</t>
    <phoneticPr fontId="3" type="noConversion"/>
  </si>
  <si>
    <t>대</t>
    <phoneticPr fontId="3" type="noConversion"/>
  </si>
  <si>
    <t>243-2</t>
    <phoneticPr fontId="3" type="noConversion"/>
  </si>
  <si>
    <t>243-3</t>
    <phoneticPr fontId="3" type="noConversion"/>
  </si>
  <si>
    <t>563-2</t>
    <phoneticPr fontId="3" type="noConversion"/>
  </si>
  <si>
    <t>653-8</t>
    <phoneticPr fontId="3" type="noConversion"/>
  </si>
  <si>
    <t>202-1</t>
    <phoneticPr fontId="3" type="noConversion"/>
  </si>
  <si>
    <t>190-1</t>
    <phoneticPr fontId="3" type="noConversion"/>
  </si>
  <si>
    <t>187-1</t>
    <phoneticPr fontId="3" type="noConversion"/>
  </si>
  <si>
    <t>184-1</t>
    <phoneticPr fontId="3" type="noConversion"/>
  </si>
  <si>
    <t>180-1</t>
    <phoneticPr fontId="3" type="noConversion"/>
  </si>
  <si>
    <t>173-1</t>
    <phoneticPr fontId="3" type="noConversion"/>
  </si>
  <si>
    <t>175-1</t>
    <phoneticPr fontId="3" type="noConversion"/>
  </si>
  <si>
    <t>174-1</t>
    <phoneticPr fontId="3" type="noConversion"/>
  </si>
  <si>
    <t>192-4</t>
    <phoneticPr fontId="3" type="noConversion"/>
  </si>
  <si>
    <t>189-3</t>
    <phoneticPr fontId="3" type="noConversion"/>
  </si>
  <si>
    <t>189-2</t>
    <phoneticPr fontId="3" type="noConversion"/>
  </si>
  <si>
    <t>전</t>
    <phoneticPr fontId="3" type="noConversion"/>
  </si>
  <si>
    <t>186-1</t>
    <phoneticPr fontId="3" type="noConversion"/>
  </si>
  <si>
    <t>176-1</t>
    <phoneticPr fontId="3" type="noConversion"/>
  </si>
  <si>
    <t>177-1</t>
    <phoneticPr fontId="3" type="noConversion"/>
  </si>
  <si>
    <t>205-6</t>
    <phoneticPr fontId="3" type="noConversion"/>
  </si>
  <si>
    <t>산23-25</t>
    <phoneticPr fontId="3" type="noConversion"/>
  </si>
  <si>
    <t>653-2</t>
    <phoneticPr fontId="3" type="noConversion"/>
  </si>
  <si>
    <t>소계</t>
    <phoneticPr fontId="4" type="noConversion"/>
  </si>
  <si>
    <t>517-2</t>
    <phoneticPr fontId="3" type="noConversion"/>
  </si>
  <si>
    <t>516-1</t>
    <phoneticPr fontId="3" type="noConversion"/>
  </si>
  <si>
    <t>516-2</t>
    <phoneticPr fontId="3" type="noConversion"/>
  </si>
  <si>
    <t>516-9</t>
    <phoneticPr fontId="3" type="noConversion"/>
  </si>
  <si>
    <t>511-2</t>
    <phoneticPr fontId="3" type="noConversion"/>
  </si>
  <si>
    <t>517-1</t>
    <phoneticPr fontId="3" type="noConversion"/>
  </si>
  <si>
    <t>519-5</t>
    <phoneticPr fontId="3" type="noConversion"/>
  </si>
  <si>
    <t>515-6</t>
    <phoneticPr fontId="3" type="noConversion"/>
  </si>
  <si>
    <t>516-8</t>
    <phoneticPr fontId="3" type="noConversion"/>
  </si>
  <si>
    <t>514-1</t>
    <phoneticPr fontId="3" type="noConversion"/>
  </si>
  <si>
    <t>372-1</t>
    <phoneticPr fontId="3" type="noConversion"/>
  </si>
  <si>
    <t>376-5</t>
    <phoneticPr fontId="3" type="noConversion"/>
  </si>
  <si>
    <t>420-2</t>
    <phoneticPr fontId="3" type="noConversion"/>
  </si>
  <si>
    <t>421-1</t>
    <phoneticPr fontId="3" type="noConversion"/>
  </si>
  <si>
    <t>421-2</t>
    <phoneticPr fontId="3" type="noConversion"/>
  </si>
  <si>
    <t>428-7</t>
    <phoneticPr fontId="3" type="noConversion"/>
  </si>
  <si>
    <t>428-8</t>
    <phoneticPr fontId="3" type="noConversion"/>
  </si>
  <si>
    <t>428-10</t>
    <phoneticPr fontId="3" type="noConversion"/>
  </si>
  <si>
    <t>428-11</t>
    <phoneticPr fontId="3" type="noConversion"/>
  </si>
  <si>
    <t>429-1</t>
    <phoneticPr fontId="3" type="noConversion"/>
  </si>
  <si>
    <t>이기준</t>
    <phoneticPr fontId="3" type="noConversion"/>
  </si>
  <si>
    <t>충청남도 공주시 의당면 중흥리 297</t>
    <phoneticPr fontId="3" type="noConversion"/>
  </si>
  <si>
    <t>378-4</t>
    <phoneticPr fontId="3" type="noConversion"/>
  </si>
  <si>
    <t>377-6</t>
    <phoneticPr fontId="3" type="noConversion"/>
  </si>
  <si>
    <t>376-7</t>
    <phoneticPr fontId="3" type="noConversion"/>
  </si>
  <si>
    <t>418-6</t>
    <phoneticPr fontId="3" type="noConversion"/>
  </si>
  <si>
    <t>430-1</t>
    <phoneticPr fontId="3" type="noConversion"/>
  </si>
  <si>
    <t>431-3</t>
    <phoneticPr fontId="3" type="noConversion"/>
  </si>
  <si>
    <t>434-2</t>
    <phoneticPr fontId="3" type="noConversion"/>
  </si>
  <si>
    <t>337-7</t>
    <phoneticPr fontId="3" type="noConversion"/>
  </si>
  <si>
    <t>337-3</t>
    <phoneticPr fontId="3" type="noConversion"/>
  </si>
  <si>
    <t>329-1</t>
    <phoneticPr fontId="3" type="noConversion"/>
  </si>
  <si>
    <t>329-2</t>
    <phoneticPr fontId="3" type="noConversion"/>
  </si>
  <si>
    <t>330-4</t>
    <phoneticPr fontId="3" type="noConversion"/>
  </si>
  <si>
    <t>330-3</t>
    <phoneticPr fontId="3" type="noConversion"/>
  </si>
  <si>
    <t>336-6</t>
    <phoneticPr fontId="3" type="noConversion"/>
  </si>
  <si>
    <t>257-1</t>
    <phoneticPr fontId="3" type="noConversion"/>
  </si>
  <si>
    <t>337-6</t>
    <phoneticPr fontId="3" type="noConversion"/>
  </si>
  <si>
    <t>326-2</t>
    <phoneticPr fontId="3" type="noConversion"/>
  </si>
  <si>
    <t>258-3</t>
    <phoneticPr fontId="3" type="noConversion"/>
  </si>
  <si>
    <t>192-2</t>
    <phoneticPr fontId="3" type="noConversion"/>
  </si>
  <si>
    <t>220-1</t>
    <phoneticPr fontId="3" type="noConversion"/>
  </si>
  <si>
    <t>633-9</t>
    <phoneticPr fontId="3" type="noConversion"/>
  </si>
  <si>
    <t>633-10</t>
    <phoneticPr fontId="3" type="noConversion"/>
  </si>
  <si>
    <t>633-11</t>
    <phoneticPr fontId="3" type="noConversion"/>
  </si>
  <si>
    <t>633-5</t>
    <phoneticPr fontId="3" type="noConversion"/>
  </si>
  <si>
    <t>633-6</t>
    <phoneticPr fontId="3" type="noConversion"/>
  </si>
  <si>
    <t>525-120</t>
    <phoneticPr fontId="3" type="noConversion"/>
  </si>
  <si>
    <t>525-106</t>
    <phoneticPr fontId="3" type="noConversion"/>
  </si>
  <si>
    <t>211-17</t>
    <phoneticPr fontId="3" type="noConversion"/>
  </si>
  <si>
    <t>기획재정부</t>
    <phoneticPr fontId="3" type="noConversion"/>
  </si>
  <si>
    <t>211-16</t>
    <phoneticPr fontId="3" type="noConversion"/>
  </si>
  <si>
    <t>211-11</t>
    <phoneticPr fontId="3" type="noConversion"/>
  </si>
  <si>
    <t>211-14</t>
    <phoneticPr fontId="3" type="noConversion"/>
  </si>
  <si>
    <t>목</t>
    <phoneticPr fontId="3" type="noConversion"/>
  </si>
  <si>
    <t>211-3</t>
    <phoneticPr fontId="3" type="noConversion"/>
  </si>
  <si>
    <t>211-15</t>
    <phoneticPr fontId="3" type="noConversion"/>
  </si>
  <si>
    <t>227-5</t>
    <phoneticPr fontId="3" type="noConversion"/>
  </si>
  <si>
    <t>220-7</t>
    <phoneticPr fontId="3" type="noConversion"/>
  </si>
  <si>
    <t>219-3</t>
    <phoneticPr fontId="3" type="noConversion"/>
  </si>
  <si>
    <t>633-7</t>
    <phoneticPr fontId="3" type="noConversion"/>
  </si>
  <si>
    <t>634-1</t>
    <phoneticPr fontId="3" type="noConversion"/>
  </si>
  <si>
    <t>634-4</t>
    <phoneticPr fontId="3" type="noConversion"/>
  </si>
  <si>
    <t>215-3</t>
    <phoneticPr fontId="3" type="noConversion"/>
  </si>
  <si>
    <t>215-14</t>
    <phoneticPr fontId="3" type="noConversion"/>
  </si>
  <si>
    <t>213-3</t>
    <phoneticPr fontId="3" type="noConversion"/>
  </si>
  <si>
    <t>525-107</t>
    <phoneticPr fontId="3" type="noConversion"/>
  </si>
  <si>
    <t>525-121</t>
    <phoneticPr fontId="3" type="noConversion"/>
  </si>
  <si>
    <t>525-122</t>
    <phoneticPr fontId="3" type="noConversion"/>
  </si>
  <si>
    <t>525-110</t>
    <phoneticPr fontId="3" type="noConversion"/>
  </si>
  <si>
    <t>525-123</t>
    <phoneticPr fontId="3" type="noConversion"/>
  </si>
  <si>
    <t>211-18</t>
    <phoneticPr fontId="3" type="noConversion"/>
  </si>
  <si>
    <t>231-1</t>
    <phoneticPr fontId="3" type="noConversion"/>
  </si>
  <si>
    <t>633-8</t>
    <phoneticPr fontId="3" type="noConversion"/>
  </si>
  <si>
    <t>213-5</t>
    <phoneticPr fontId="3" type="noConversion"/>
  </si>
  <si>
    <t>634-5</t>
    <phoneticPr fontId="3" type="noConversion"/>
  </si>
  <si>
    <t>525-113</t>
    <phoneticPr fontId="3" type="noConversion"/>
  </si>
  <si>
    <t>525-26</t>
    <phoneticPr fontId="3" type="noConversion"/>
  </si>
  <si>
    <t>46-1</t>
    <phoneticPr fontId="3" type="noConversion"/>
  </si>
  <si>
    <t>답</t>
    <phoneticPr fontId="3" type="noConversion"/>
  </si>
  <si>
    <t>국</t>
    <phoneticPr fontId="3" type="noConversion"/>
  </si>
  <si>
    <t>249-1</t>
    <phoneticPr fontId="3" type="noConversion"/>
  </si>
  <si>
    <t>임</t>
    <phoneticPr fontId="3" type="noConversion"/>
  </si>
  <si>
    <t>국</t>
    <phoneticPr fontId="3" type="noConversion"/>
  </si>
  <si>
    <t>행정중심복합도시건설청</t>
    <phoneticPr fontId="3" type="noConversion"/>
  </si>
  <si>
    <t>249-2</t>
    <phoneticPr fontId="3" type="noConversion"/>
  </si>
  <si>
    <t>노재숙외1인</t>
    <phoneticPr fontId="3" type="noConversion"/>
  </si>
  <si>
    <t>공주시의당면도신리224</t>
    <phoneticPr fontId="3" type="noConversion"/>
  </si>
  <si>
    <t>421-3</t>
    <phoneticPr fontId="3" type="noConversion"/>
  </si>
  <si>
    <t>답</t>
    <phoneticPr fontId="3" type="noConversion"/>
  </si>
  <si>
    <t>634-6</t>
    <phoneticPr fontId="3" type="noConversion"/>
  </si>
  <si>
    <t>답</t>
    <phoneticPr fontId="3" type="noConversion"/>
  </si>
  <si>
    <t>이용환</t>
    <phoneticPr fontId="3" type="noConversion"/>
  </si>
  <si>
    <t>청주시흥덕구분평동1200분평주공아파트308-103</t>
    <phoneticPr fontId="3" type="noConversion"/>
  </si>
  <si>
    <t>산27-3</t>
    <phoneticPr fontId="3" type="noConversion"/>
  </si>
  <si>
    <t>산55-8</t>
    <phoneticPr fontId="3" type="noConversion"/>
  </si>
  <si>
    <t>능성구씨수사공7대손연자회자공문중</t>
    <phoneticPr fontId="3" type="noConversion"/>
  </si>
  <si>
    <t>334-3</t>
    <phoneticPr fontId="3" type="noConversion"/>
  </si>
  <si>
    <t>대</t>
    <phoneticPr fontId="3" type="noConversion"/>
  </si>
  <si>
    <t>김영순</t>
    <phoneticPr fontId="3" type="noConversion"/>
  </si>
  <si>
    <t>광정리265</t>
    <phoneticPr fontId="3" type="noConversion"/>
  </si>
  <si>
    <t>산7-1</t>
    <phoneticPr fontId="3" type="noConversion"/>
  </si>
  <si>
    <t>유명석</t>
    <phoneticPr fontId="3" type="noConversion"/>
  </si>
  <si>
    <t>고양시일산구마두동950-3</t>
    <phoneticPr fontId="3" type="noConversion"/>
  </si>
  <si>
    <t>박종호외4인</t>
    <phoneticPr fontId="3" type="noConversion"/>
  </si>
  <si>
    <t>정안면광정리260</t>
    <phoneticPr fontId="3" type="noConversion"/>
  </si>
  <si>
    <t>46</t>
    <phoneticPr fontId="3" type="noConversion"/>
  </si>
  <si>
    <t>강희창</t>
    <phoneticPr fontId="3" type="noConversion"/>
  </si>
  <si>
    <t>충청남도공주시신관동19주공아파트405-1002</t>
    <phoneticPr fontId="3" type="noConversion"/>
  </si>
  <si>
    <t>45</t>
    <phoneticPr fontId="3" type="noConversion"/>
  </si>
  <si>
    <t>정진영</t>
    <phoneticPr fontId="3" type="noConversion"/>
  </si>
  <si>
    <t>천안군성남면신사리242-6</t>
    <phoneticPr fontId="3" type="noConversion"/>
  </si>
  <si>
    <t>구</t>
    <phoneticPr fontId="3" type="noConversion"/>
  </si>
  <si>
    <t>525-63</t>
    <phoneticPr fontId="3" type="noConversion"/>
  </si>
  <si>
    <t>천</t>
    <phoneticPr fontId="3" type="noConversion"/>
  </si>
  <si>
    <t>국</t>
    <phoneticPr fontId="3" type="noConversion"/>
  </si>
  <si>
    <t>81-1</t>
    <phoneticPr fontId="3" type="noConversion"/>
  </si>
  <si>
    <t>답</t>
    <phoneticPr fontId="3" type="noConversion"/>
  </si>
  <si>
    <t>516-10</t>
    <phoneticPr fontId="3" type="noConversion"/>
  </si>
  <si>
    <t>임</t>
    <phoneticPr fontId="3" type="noConversion"/>
  </si>
  <si>
    <t>446-4</t>
    <phoneticPr fontId="3" type="noConversion"/>
  </si>
  <si>
    <t>334-10</t>
    <phoneticPr fontId="3" type="noConversion"/>
  </si>
  <si>
    <t>대</t>
    <phoneticPr fontId="3" type="noConversion"/>
  </si>
  <si>
    <t>국</t>
    <phoneticPr fontId="3" type="noConversion"/>
  </si>
  <si>
    <t>행복중심복합도시건설청</t>
    <phoneticPr fontId="3" type="noConversion"/>
  </si>
  <si>
    <t>47-5</t>
    <phoneticPr fontId="3" type="noConversion"/>
  </si>
  <si>
    <t>답</t>
    <phoneticPr fontId="3" type="noConversion"/>
  </si>
  <si>
    <t>74-6</t>
    <phoneticPr fontId="3" type="noConversion"/>
  </si>
  <si>
    <t>답</t>
    <phoneticPr fontId="3" type="noConversion"/>
  </si>
  <si>
    <t>65-1</t>
    <phoneticPr fontId="3" type="noConversion"/>
  </si>
  <si>
    <t>전</t>
    <phoneticPr fontId="3" type="noConversion"/>
  </si>
  <si>
    <t>농지구분</t>
    <phoneticPr fontId="4" type="noConversion"/>
  </si>
  <si>
    <t>산지구분</t>
    <phoneticPr fontId="4" type="noConversion"/>
  </si>
  <si>
    <t>용도지역</t>
    <phoneticPr fontId="4" type="noConversion"/>
  </si>
  <si>
    <t>농림지역</t>
  </si>
  <si>
    <t>생산관리지역</t>
  </si>
  <si>
    <t>진흥지역밖</t>
  </si>
  <si>
    <t>계획관리지역</t>
  </si>
  <si>
    <t>준보전산지</t>
  </si>
  <si>
    <t>보전관리지역</t>
  </si>
  <si>
    <t>준보전</t>
  </si>
  <si>
    <t>보호구역</t>
  </si>
  <si>
    <t>26-4</t>
    <phoneticPr fontId="3" type="noConversion"/>
  </si>
  <si>
    <t>임</t>
    <phoneticPr fontId="3" type="noConversion"/>
  </si>
  <si>
    <t>유명석</t>
    <phoneticPr fontId="3" type="noConversion"/>
  </si>
  <si>
    <t>고양시일산구마두동950-3</t>
    <phoneticPr fontId="3" type="noConversion"/>
  </si>
  <si>
    <t>45-2</t>
    <phoneticPr fontId="3" type="noConversion"/>
  </si>
  <si>
    <t>답</t>
    <phoneticPr fontId="3" type="noConversion"/>
  </si>
  <si>
    <t>국</t>
    <phoneticPr fontId="3" type="noConversion"/>
  </si>
  <si>
    <t>행복중심복합도시건설청</t>
    <phoneticPr fontId="3" type="noConversion"/>
  </si>
  <si>
    <t>46-2</t>
    <phoneticPr fontId="3" type="noConversion"/>
  </si>
  <si>
    <t>준보전</t>
    <phoneticPr fontId="4" type="noConversion"/>
  </si>
  <si>
    <t>농림지역</t>
    <phoneticPr fontId="3" type="noConversion"/>
  </si>
  <si>
    <t>계획관리지역</t>
    <phoneticPr fontId="3" type="noConversion"/>
  </si>
  <si>
    <t>보전관리지역</t>
    <phoneticPr fontId="3" type="noConversion"/>
  </si>
  <si>
    <t>생산관리지역</t>
    <phoneticPr fontId="3" type="noConversion"/>
  </si>
  <si>
    <t>사현리</t>
    <phoneticPr fontId="3" type="noConversion"/>
  </si>
  <si>
    <t>광정리</t>
    <phoneticPr fontId="3" type="noConversion"/>
  </si>
  <si>
    <t>어물리</t>
    <phoneticPr fontId="3" type="noConversion"/>
  </si>
  <si>
    <t>덕학리</t>
    <phoneticPr fontId="3" type="noConversion"/>
  </si>
  <si>
    <t>도신리</t>
    <phoneticPr fontId="3" type="noConversion"/>
  </si>
  <si>
    <t>중흥리</t>
    <phoneticPr fontId="3" type="noConversion"/>
  </si>
  <si>
    <t>계</t>
    <phoneticPr fontId="3" type="noConversion"/>
  </si>
  <si>
    <t>계</t>
    <phoneticPr fontId="3" type="noConversion"/>
  </si>
  <si>
    <t>1-3</t>
    <phoneticPr fontId="3" type="noConversion"/>
  </si>
  <si>
    <t>1-2</t>
    <phoneticPr fontId="3" type="noConversion"/>
  </si>
  <si>
    <t>산28-1</t>
    <phoneticPr fontId="3" type="noConversion"/>
  </si>
  <si>
    <t>1</t>
    <phoneticPr fontId="3" type="noConversion"/>
  </si>
  <si>
    <t>1-1</t>
    <phoneticPr fontId="3" type="noConversion"/>
  </si>
  <si>
    <t>444</t>
    <phoneticPr fontId="3" type="noConversion"/>
  </si>
  <si>
    <t>2-2</t>
    <phoneticPr fontId="3" type="noConversion"/>
  </si>
  <si>
    <t>3-15</t>
    <phoneticPr fontId="3" type="noConversion"/>
  </si>
  <si>
    <t>3-14</t>
    <phoneticPr fontId="3" type="noConversion"/>
  </si>
  <si>
    <t>산30-1</t>
    <phoneticPr fontId="3" type="noConversion"/>
  </si>
  <si>
    <t>0000-17</t>
    <phoneticPr fontId="3" type="noConversion"/>
  </si>
  <si>
    <t>3</t>
    <phoneticPr fontId="3" type="noConversion"/>
  </si>
  <si>
    <t>3-13</t>
    <phoneticPr fontId="3" type="noConversion"/>
  </si>
  <si>
    <t>3-12</t>
    <phoneticPr fontId="3" type="noConversion"/>
  </si>
  <si>
    <t>3-1</t>
    <phoneticPr fontId="3" type="noConversion"/>
  </si>
  <si>
    <t>442</t>
    <phoneticPr fontId="3" type="noConversion"/>
  </si>
  <si>
    <t>4-3</t>
    <phoneticPr fontId="3" type="noConversion"/>
  </si>
  <si>
    <t>4-1</t>
    <phoneticPr fontId="3" type="noConversion"/>
  </si>
  <si>
    <t>4-2</t>
    <phoneticPr fontId="3" type="noConversion"/>
  </si>
  <si>
    <t>4</t>
    <phoneticPr fontId="3" type="noConversion"/>
  </si>
  <si>
    <t>14-8</t>
    <phoneticPr fontId="3" type="noConversion"/>
  </si>
  <si>
    <t>14</t>
    <phoneticPr fontId="3" type="noConversion"/>
  </si>
  <si>
    <t>453</t>
    <phoneticPr fontId="3" type="noConversion"/>
  </si>
  <si>
    <t>산33-10</t>
    <phoneticPr fontId="3" type="noConversion"/>
  </si>
  <si>
    <t>15-15</t>
    <phoneticPr fontId="3" type="noConversion"/>
  </si>
  <si>
    <t>15-7</t>
    <phoneticPr fontId="3" type="noConversion"/>
  </si>
  <si>
    <t>15-12</t>
    <phoneticPr fontId="3" type="noConversion"/>
  </si>
  <si>
    <t>15</t>
    <phoneticPr fontId="3" type="noConversion"/>
  </si>
  <si>
    <t>15-16</t>
    <phoneticPr fontId="3" type="noConversion"/>
  </si>
  <si>
    <t>15-11</t>
    <phoneticPr fontId="3" type="noConversion"/>
  </si>
  <si>
    <t>산35-1</t>
    <phoneticPr fontId="3" type="noConversion"/>
  </si>
  <si>
    <t>15-14</t>
    <phoneticPr fontId="3" type="noConversion"/>
  </si>
  <si>
    <t>15-9</t>
    <phoneticPr fontId="3" type="noConversion"/>
  </si>
  <si>
    <t>15-13</t>
    <phoneticPr fontId="3" type="noConversion"/>
  </si>
  <si>
    <t>48-6</t>
    <phoneticPr fontId="3" type="noConversion"/>
  </si>
  <si>
    <t>49</t>
    <phoneticPr fontId="3" type="noConversion"/>
  </si>
  <si>
    <t>48-5</t>
    <phoneticPr fontId="3" type="noConversion"/>
  </si>
  <si>
    <t>48-4</t>
    <phoneticPr fontId="3" type="noConversion"/>
  </si>
  <si>
    <t>47-20</t>
    <phoneticPr fontId="3" type="noConversion"/>
  </si>
  <si>
    <t>47-10</t>
    <phoneticPr fontId="3" type="noConversion"/>
  </si>
  <si>
    <t>47-8</t>
    <phoneticPr fontId="3" type="noConversion"/>
  </si>
  <si>
    <t>51</t>
    <phoneticPr fontId="3" type="noConversion"/>
  </si>
  <si>
    <t>47-7</t>
    <phoneticPr fontId="3" type="noConversion"/>
  </si>
  <si>
    <t>47-13</t>
    <phoneticPr fontId="3" type="noConversion"/>
  </si>
  <si>
    <t>47-6</t>
    <phoneticPr fontId="3" type="noConversion"/>
  </si>
  <si>
    <t>5</t>
    <phoneticPr fontId="3" type="noConversion"/>
  </si>
  <si>
    <t>6-4</t>
    <phoneticPr fontId="3" type="noConversion"/>
  </si>
  <si>
    <t>6</t>
    <phoneticPr fontId="3" type="noConversion"/>
  </si>
  <si>
    <t>6-1</t>
    <phoneticPr fontId="3" type="noConversion"/>
  </si>
  <si>
    <t>13</t>
    <phoneticPr fontId="3" type="noConversion"/>
  </si>
  <si>
    <t>13-1</t>
    <phoneticPr fontId="3" type="noConversion"/>
  </si>
  <si>
    <t>16-8</t>
    <phoneticPr fontId="3" type="noConversion"/>
  </si>
  <si>
    <t>16-6</t>
    <phoneticPr fontId="3" type="noConversion"/>
  </si>
  <si>
    <t>16-5</t>
    <phoneticPr fontId="3" type="noConversion"/>
  </si>
  <si>
    <t>26-1</t>
    <phoneticPr fontId="3" type="noConversion"/>
  </si>
  <si>
    <t>26</t>
    <phoneticPr fontId="3" type="noConversion"/>
  </si>
  <si>
    <t>27</t>
    <phoneticPr fontId="3" type="noConversion"/>
  </si>
  <si>
    <t>28</t>
    <phoneticPr fontId="3" type="noConversion"/>
  </si>
  <si>
    <t>29</t>
    <phoneticPr fontId="3" type="noConversion"/>
  </si>
  <si>
    <t>31</t>
    <phoneticPr fontId="3" type="noConversion"/>
  </si>
  <si>
    <t>32</t>
    <phoneticPr fontId="3" type="noConversion"/>
  </si>
  <si>
    <t>443</t>
    <phoneticPr fontId="3" type="noConversion"/>
  </si>
  <si>
    <t>32-1</t>
    <phoneticPr fontId="3" type="noConversion"/>
  </si>
  <si>
    <t>34-4</t>
    <phoneticPr fontId="3" type="noConversion"/>
  </si>
  <si>
    <t>36-1</t>
    <phoneticPr fontId="3" type="noConversion"/>
  </si>
  <si>
    <t>36</t>
    <phoneticPr fontId="3" type="noConversion"/>
  </si>
  <si>
    <t>37-1</t>
    <phoneticPr fontId="3" type="noConversion"/>
  </si>
  <si>
    <t>37</t>
    <phoneticPr fontId="3" type="noConversion"/>
  </si>
  <si>
    <t>441</t>
    <phoneticPr fontId="3" type="noConversion"/>
  </si>
  <si>
    <t>47-9</t>
    <phoneticPr fontId="3" type="noConversion"/>
  </si>
  <si>
    <t>가</t>
    <phoneticPr fontId="3" type="noConversion"/>
  </si>
  <si>
    <t>장</t>
    <phoneticPr fontId="3" type="noConversion"/>
  </si>
  <si>
    <t>당진군</t>
    <phoneticPr fontId="3" type="noConversion"/>
  </si>
  <si>
    <t>서한규
외2인</t>
    <phoneticPr fontId="3" type="noConversion"/>
  </si>
  <si>
    <t>서울 성북구 장위동 120-12</t>
    <phoneticPr fontId="3" type="noConversion"/>
  </si>
  <si>
    <t>구본삼</t>
    <phoneticPr fontId="3" type="noConversion"/>
  </si>
  <si>
    <t>기지시리 81</t>
    <phoneticPr fontId="3" type="noConversion"/>
  </si>
  <si>
    <t>곽인권</t>
    <phoneticPr fontId="3" type="noConversion"/>
  </si>
  <si>
    <t>당진읍 읍내리 262-2</t>
    <phoneticPr fontId="3" type="noConversion"/>
  </si>
  <si>
    <t>청송심씨안효공파진희종중</t>
    <phoneticPr fontId="3" type="noConversion"/>
  </si>
  <si>
    <t>반촌리 19-1</t>
    <phoneticPr fontId="3" type="noConversion"/>
  </si>
  <si>
    <t>기지시리 3</t>
    <phoneticPr fontId="3" type="noConversion"/>
  </si>
  <si>
    <t>이병옥</t>
    <phoneticPr fontId="3" type="noConversion"/>
  </si>
  <si>
    <t>기지시리 76</t>
    <phoneticPr fontId="3" type="noConversion"/>
  </si>
  <si>
    <t>박우준</t>
    <phoneticPr fontId="3" type="noConversion"/>
  </si>
  <si>
    <t>이광헌</t>
    <phoneticPr fontId="3" type="noConversion"/>
  </si>
  <si>
    <t>천안시 성환읍 송덕리 산39</t>
    <phoneticPr fontId="3" type="noConversion"/>
  </si>
  <si>
    <t>장경래</t>
    <phoneticPr fontId="3" type="noConversion"/>
  </si>
  <si>
    <t>평택시 팽성읍 석근리 12-1</t>
    <phoneticPr fontId="3" type="noConversion"/>
  </si>
  <si>
    <t>정종남</t>
    <phoneticPr fontId="3" type="noConversion"/>
  </si>
  <si>
    <t>수원시 장안구 파장동 579-2</t>
    <phoneticPr fontId="3" type="noConversion"/>
  </si>
  <si>
    <t>김해김씨안경공파원치리문중</t>
    <phoneticPr fontId="3" type="noConversion"/>
  </si>
  <si>
    <t>우강면 원치리 141</t>
    <phoneticPr fontId="3" type="noConversion"/>
  </si>
  <si>
    <t>김만회</t>
    <phoneticPr fontId="3" type="noConversion"/>
  </si>
  <si>
    <t>반촌리 산20</t>
    <phoneticPr fontId="3" type="noConversion"/>
  </si>
  <si>
    <t>이효순</t>
    <phoneticPr fontId="3" type="noConversion"/>
  </si>
  <si>
    <t>기지시리 47-20</t>
    <phoneticPr fontId="3" type="noConversion"/>
  </si>
  <si>
    <t>송악아파트</t>
    <phoneticPr fontId="3" type="noConversion"/>
  </si>
  <si>
    <t>홈테크 임대 아파트</t>
    <phoneticPr fontId="3" type="noConversion"/>
  </si>
  <si>
    <t>서재한</t>
    <phoneticPr fontId="3" type="noConversion"/>
  </si>
  <si>
    <t>대구시 수성구 만촌동
1010-22</t>
    <phoneticPr fontId="3" type="noConversion"/>
  </si>
  <si>
    <t>조성헌
외 1인</t>
    <phoneticPr fontId="3" type="noConversion"/>
  </si>
  <si>
    <t>구본원
외 1인</t>
    <phoneticPr fontId="3" type="noConversion"/>
  </si>
  <si>
    <t>기지시리 321</t>
    <phoneticPr fontId="3" type="noConversion"/>
  </si>
  <si>
    <t>이종덕</t>
    <phoneticPr fontId="3" type="noConversion"/>
  </si>
  <si>
    <t>당진읍 시곡리</t>
    <phoneticPr fontId="3" type="noConversion"/>
  </si>
  <si>
    <t>(주)백두통운</t>
    <phoneticPr fontId="3" type="noConversion"/>
  </si>
  <si>
    <t>김영수</t>
    <phoneticPr fontId="3" type="noConversion"/>
  </si>
  <si>
    <t>기지시리 22</t>
    <phoneticPr fontId="3" type="noConversion"/>
  </si>
  <si>
    <t>강익균</t>
    <phoneticPr fontId="3" type="noConversion"/>
  </si>
  <si>
    <t>당진군 읍내리 25-6
신성아파트 2-406</t>
    <phoneticPr fontId="3" type="noConversion"/>
  </si>
  <si>
    <t>장기숙</t>
    <phoneticPr fontId="3" type="noConversion"/>
  </si>
  <si>
    <t>유성구 탑립동 587-9</t>
    <phoneticPr fontId="3" type="noConversion"/>
  </si>
  <si>
    <t>황규봉 
외 2인</t>
    <phoneticPr fontId="3" type="noConversion"/>
  </si>
  <si>
    <t>평택시 서탄면 황구지리 5</t>
    <phoneticPr fontId="3" type="noConversion"/>
  </si>
  <si>
    <t>이팔영</t>
    <phoneticPr fontId="3" type="noConversion"/>
  </si>
  <si>
    <t>기지시리 51 송악아파트 101-208</t>
    <phoneticPr fontId="3" type="noConversion"/>
  </si>
  <si>
    <t>박천복</t>
    <phoneticPr fontId="3" type="noConversion"/>
  </si>
  <si>
    <t>기지시리 산 18</t>
    <phoneticPr fontId="3" type="noConversion"/>
  </si>
  <si>
    <t>차준갑</t>
    <phoneticPr fontId="3" type="noConversion"/>
  </si>
  <si>
    <t>조주호</t>
    <phoneticPr fontId="3" type="noConversion"/>
  </si>
  <si>
    <t>산44-3</t>
    <phoneticPr fontId="3" type="noConversion"/>
  </si>
  <si>
    <t>630-5</t>
    <phoneticPr fontId="3" type="noConversion"/>
  </si>
  <si>
    <t>630-2</t>
    <phoneticPr fontId="3" type="noConversion"/>
  </si>
  <si>
    <t>630-4</t>
    <phoneticPr fontId="3" type="noConversion"/>
  </si>
  <si>
    <t>889-2</t>
    <phoneticPr fontId="3" type="noConversion"/>
  </si>
  <si>
    <t>630-1</t>
    <phoneticPr fontId="3" type="noConversion"/>
  </si>
  <si>
    <t>628-5</t>
    <phoneticPr fontId="3" type="noConversion"/>
  </si>
  <si>
    <t>631-3</t>
    <phoneticPr fontId="3" type="noConversion"/>
  </si>
  <si>
    <t>631-5</t>
    <phoneticPr fontId="3" type="noConversion"/>
  </si>
  <si>
    <t>954</t>
    <phoneticPr fontId="3" type="noConversion"/>
  </si>
  <si>
    <t>953</t>
    <phoneticPr fontId="3" type="noConversion"/>
  </si>
  <si>
    <t>617-14</t>
    <phoneticPr fontId="3" type="noConversion"/>
  </si>
  <si>
    <t>617-37</t>
    <phoneticPr fontId="3" type="noConversion"/>
  </si>
  <si>
    <t>617-15</t>
    <phoneticPr fontId="3" type="noConversion"/>
  </si>
  <si>
    <t>617-36</t>
    <phoneticPr fontId="3" type="noConversion"/>
  </si>
  <si>
    <t>617-17</t>
    <phoneticPr fontId="3" type="noConversion"/>
  </si>
  <si>
    <t>617-32</t>
    <phoneticPr fontId="3" type="noConversion"/>
  </si>
  <si>
    <t>산44-2</t>
    <phoneticPr fontId="3" type="noConversion"/>
  </si>
  <si>
    <t>617-16</t>
    <phoneticPr fontId="3" type="noConversion"/>
  </si>
  <si>
    <t>617-46</t>
    <phoneticPr fontId="3" type="noConversion"/>
  </si>
  <si>
    <t>628-10</t>
    <phoneticPr fontId="3" type="noConversion"/>
  </si>
  <si>
    <t>628-8</t>
    <phoneticPr fontId="3" type="noConversion"/>
  </si>
  <si>
    <t>628-9</t>
    <phoneticPr fontId="3" type="noConversion"/>
  </si>
  <si>
    <t>628-6</t>
    <phoneticPr fontId="3" type="noConversion"/>
  </si>
  <si>
    <t>617-33</t>
    <phoneticPr fontId="3" type="noConversion"/>
  </si>
  <si>
    <t>산45-11</t>
    <phoneticPr fontId="3" type="noConversion"/>
  </si>
  <si>
    <t>산45-8</t>
    <phoneticPr fontId="3" type="noConversion"/>
  </si>
  <si>
    <t>628-7</t>
    <phoneticPr fontId="3" type="noConversion"/>
  </si>
  <si>
    <t>628-4</t>
    <phoneticPr fontId="3" type="noConversion"/>
  </si>
  <si>
    <t>628-11</t>
    <phoneticPr fontId="3" type="noConversion"/>
  </si>
  <si>
    <t>901-6</t>
    <phoneticPr fontId="3" type="noConversion"/>
  </si>
  <si>
    <t>901-5</t>
    <phoneticPr fontId="3" type="noConversion"/>
  </si>
  <si>
    <t>901-4</t>
    <phoneticPr fontId="3" type="noConversion"/>
  </si>
  <si>
    <t>951</t>
    <phoneticPr fontId="3" type="noConversion"/>
  </si>
  <si>
    <t>950</t>
    <phoneticPr fontId="3" type="noConversion"/>
  </si>
  <si>
    <t>681-3</t>
    <phoneticPr fontId="3" type="noConversion"/>
  </si>
  <si>
    <t>681-1</t>
    <phoneticPr fontId="3" type="noConversion"/>
  </si>
  <si>
    <t>682-3</t>
    <phoneticPr fontId="3" type="noConversion"/>
  </si>
  <si>
    <t>682-2</t>
    <phoneticPr fontId="3" type="noConversion"/>
  </si>
  <si>
    <t>888-13</t>
    <phoneticPr fontId="3" type="noConversion"/>
  </si>
  <si>
    <t>687-3</t>
    <phoneticPr fontId="3" type="noConversion"/>
  </si>
  <si>
    <t>688-8</t>
    <phoneticPr fontId="3" type="noConversion"/>
  </si>
  <si>
    <t>688-6</t>
    <phoneticPr fontId="3" type="noConversion"/>
  </si>
  <si>
    <t>888</t>
    <phoneticPr fontId="3" type="noConversion"/>
  </si>
  <si>
    <t>901-3</t>
    <phoneticPr fontId="3" type="noConversion"/>
  </si>
  <si>
    <t>901-2</t>
    <phoneticPr fontId="3" type="noConversion"/>
  </si>
  <si>
    <t>901-1</t>
    <phoneticPr fontId="3" type="noConversion"/>
  </si>
  <si>
    <t>901-7</t>
    <phoneticPr fontId="3" type="noConversion"/>
  </si>
  <si>
    <t>900-5</t>
    <phoneticPr fontId="3" type="noConversion"/>
  </si>
  <si>
    <t>900-4</t>
    <phoneticPr fontId="3" type="noConversion"/>
  </si>
  <si>
    <t>900-3</t>
    <phoneticPr fontId="3" type="noConversion"/>
  </si>
  <si>
    <t>900-2</t>
    <phoneticPr fontId="3" type="noConversion"/>
  </si>
  <si>
    <t>900-1</t>
    <phoneticPr fontId="3" type="noConversion"/>
  </si>
  <si>
    <t>956</t>
    <phoneticPr fontId="3" type="noConversion"/>
  </si>
  <si>
    <t>957</t>
    <phoneticPr fontId="3" type="noConversion"/>
  </si>
  <si>
    <t>899-12</t>
    <phoneticPr fontId="3" type="noConversion"/>
  </si>
  <si>
    <t>899-11</t>
    <phoneticPr fontId="3" type="noConversion"/>
  </si>
  <si>
    <t>899-10</t>
    <phoneticPr fontId="3" type="noConversion"/>
  </si>
  <si>
    <t>899-9</t>
    <phoneticPr fontId="3" type="noConversion"/>
  </si>
  <si>
    <t>899-8</t>
    <phoneticPr fontId="3" type="noConversion"/>
  </si>
  <si>
    <t>899-7</t>
    <phoneticPr fontId="3" type="noConversion"/>
  </si>
  <si>
    <t>949</t>
    <phoneticPr fontId="3" type="noConversion"/>
  </si>
  <si>
    <t>899-6</t>
    <phoneticPr fontId="3" type="noConversion"/>
  </si>
  <si>
    <t>899-5</t>
    <phoneticPr fontId="3" type="noConversion"/>
  </si>
  <si>
    <t>899-4</t>
    <phoneticPr fontId="3" type="noConversion"/>
  </si>
  <si>
    <t>683-3</t>
    <phoneticPr fontId="3" type="noConversion"/>
  </si>
  <si>
    <t>899-3</t>
    <phoneticPr fontId="3" type="noConversion"/>
  </si>
  <si>
    <t>899-2</t>
    <phoneticPr fontId="3" type="noConversion"/>
  </si>
  <si>
    <t>899-1</t>
    <phoneticPr fontId="3" type="noConversion"/>
  </si>
  <si>
    <t>947</t>
    <phoneticPr fontId="3" type="noConversion"/>
  </si>
  <si>
    <t>897</t>
    <phoneticPr fontId="3" type="noConversion"/>
  </si>
  <si>
    <t>688-9</t>
    <phoneticPr fontId="3" type="noConversion"/>
  </si>
  <si>
    <t>695-2</t>
    <phoneticPr fontId="3" type="noConversion"/>
  </si>
  <si>
    <t>698-4</t>
    <phoneticPr fontId="3" type="noConversion"/>
  </si>
  <si>
    <t>696-1</t>
    <phoneticPr fontId="3" type="noConversion"/>
  </si>
  <si>
    <t>697-6</t>
    <phoneticPr fontId="3" type="noConversion"/>
  </si>
  <si>
    <t>698-3</t>
    <phoneticPr fontId="3" type="noConversion"/>
  </si>
  <si>
    <t>701-3</t>
    <phoneticPr fontId="3" type="noConversion"/>
  </si>
  <si>
    <t>698-6</t>
    <phoneticPr fontId="3" type="noConversion"/>
  </si>
  <si>
    <t>701-4</t>
    <phoneticPr fontId="3" type="noConversion"/>
  </si>
  <si>
    <t>701-2</t>
    <phoneticPr fontId="3" type="noConversion"/>
  </si>
  <si>
    <t>698-1</t>
    <phoneticPr fontId="3" type="noConversion"/>
  </si>
  <si>
    <t>700</t>
    <phoneticPr fontId="3" type="noConversion"/>
  </si>
  <si>
    <t>699-3</t>
    <phoneticPr fontId="3" type="noConversion"/>
  </si>
  <si>
    <t>701-1</t>
    <phoneticPr fontId="3" type="noConversion"/>
  </si>
  <si>
    <t>701</t>
    <phoneticPr fontId="3" type="noConversion"/>
  </si>
  <si>
    <t>702-2</t>
    <phoneticPr fontId="3" type="noConversion"/>
  </si>
  <si>
    <t>702-1</t>
    <phoneticPr fontId="3" type="noConversion"/>
  </si>
  <si>
    <t>704</t>
    <phoneticPr fontId="3" type="noConversion"/>
  </si>
  <si>
    <t>706-2</t>
    <phoneticPr fontId="3" type="noConversion"/>
  </si>
  <si>
    <t>705</t>
    <phoneticPr fontId="3" type="noConversion"/>
  </si>
  <si>
    <t>705-1</t>
    <phoneticPr fontId="3" type="noConversion"/>
  </si>
  <si>
    <t>706</t>
    <phoneticPr fontId="3" type="noConversion"/>
  </si>
  <si>
    <t>714-3</t>
    <phoneticPr fontId="3" type="noConversion"/>
  </si>
  <si>
    <t>706-1</t>
    <phoneticPr fontId="3" type="noConversion"/>
  </si>
  <si>
    <t>714-2</t>
    <phoneticPr fontId="3" type="noConversion"/>
  </si>
  <si>
    <t>당진농지개량조합</t>
    <phoneticPr fontId="3" type="noConversion"/>
  </si>
  <si>
    <t>당진군 읍내리 306-8</t>
    <phoneticPr fontId="3" type="noConversion"/>
  </si>
  <si>
    <t>이은구</t>
    <phoneticPr fontId="3" type="noConversion"/>
  </si>
  <si>
    <t>반촌리 620</t>
    <phoneticPr fontId="3" type="noConversion"/>
  </si>
  <si>
    <t>반촌리 628-7</t>
    <phoneticPr fontId="3" type="noConversion"/>
  </si>
  <si>
    <t>㈜디티알</t>
    <phoneticPr fontId="3" type="noConversion"/>
  </si>
  <si>
    <t>인천광역시남동구남촌동610-10</t>
    <phoneticPr fontId="3" type="noConversion"/>
  </si>
  <si>
    <t>전용배</t>
    <phoneticPr fontId="3" type="noConversion"/>
  </si>
  <si>
    <t>최병천
외1인</t>
    <phoneticPr fontId="3" type="noConversion"/>
  </si>
  <si>
    <t>서울 중구 신당동 52-24</t>
    <phoneticPr fontId="3" type="noConversion"/>
  </si>
  <si>
    <t>구자웅</t>
    <phoneticPr fontId="3" type="noConversion"/>
  </si>
  <si>
    <t>방계리 78</t>
    <phoneticPr fontId="3" type="noConversion"/>
  </si>
  <si>
    <t>능성구씨통훈감찰윤방종중</t>
    <phoneticPr fontId="3" type="noConversion"/>
  </si>
  <si>
    <t>가교리 366</t>
    <phoneticPr fontId="3" type="noConversion"/>
  </si>
  <si>
    <t>구자융</t>
    <phoneticPr fontId="3" type="noConversion"/>
  </si>
  <si>
    <t>가교리 555</t>
    <phoneticPr fontId="3" type="noConversion"/>
  </si>
  <si>
    <t>정태영</t>
    <phoneticPr fontId="3" type="noConversion"/>
  </si>
  <si>
    <t>구본융
외 3인</t>
    <phoneticPr fontId="3" type="noConversion"/>
  </si>
  <si>
    <t>윤세근
외 2인</t>
    <phoneticPr fontId="3" type="noConversion"/>
  </si>
  <si>
    <t>경남 합천군 가야면
야천리 458</t>
    <phoneticPr fontId="3" type="noConversion"/>
  </si>
  <si>
    <t>윤승중</t>
    <phoneticPr fontId="3" type="noConversion"/>
  </si>
  <si>
    <t>가교리 76</t>
    <phoneticPr fontId="3" type="noConversion"/>
  </si>
  <si>
    <t>구본훈</t>
    <phoneticPr fontId="3" type="noConversion"/>
  </si>
  <si>
    <t>가교리 520</t>
    <phoneticPr fontId="3" type="noConversion"/>
  </si>
  <si>
    <t>구본옥</t>
    <phoneticPr fontId="3" type="noConversion"/>
  </si>
  <si>
    <t>반촌리 619</t>
    <phoneticPr fontId="3" type="noConversion"/>
  </si>
  <si>
    <t>심주섭</t>
    <phoneticPr fontId="3" type="noConversion"/>
  </si>
  <si>
    <t>방계리 39</t>
    <phoneticPr fontId="3" type="noConversion"/>
  </si>
  <si>
    <t>가교리 619</t>
    <phoneticPr fontId="3" type="noConversion"/>
  </si>
  <si>
    <t>가교리 산2-1</t>
    <phoneticPr fontId="3" type="noConversion"/>
  </si>
  <si>
    <t>이순이</t>
    <phoneticPr fontId="3" type="noConversion"/>
  </si>
  <si>
    <t>가교리 594-2</t>
    <phoneticPr fontId="3" type="noConversion"/>
  </si>
  <si>
    <t>김만성</t>
    <phoneticPr fontId="3" type="noConversion"/>
  </si>
  <si>
    <t>구본원</t>
    <phoneticPr fontId="3" type="noConversion"/>
  </si>
  <si>
    <t>고용순 
외1인</t>
    <phoneticPr fontId="3" type="noConversion"/>
  </si>
  <si>
    <t>기지시리 322</t>
    <phoneticPr fontId="3" type="noConversion"/>
  </si>
  <si>
    <t>능성구씨판안동파후곡종중</t>
    <phoneticPr fontId="3" type="noConversion"/>
  </si>
  <si>
    <t>구자훈
외 5인</t>
    <phoneticPr fontId="3" type="noConversion"/>
  </si>
  <si>
    <t>가교리 86</t>
    <phoneticPr fontId="3" type="noConversion"/>
  </si>
  <si>
    <t>심재덕</t>
    <phoneticPr fontId="3" type="noConversion"/>
  </si>
  <si>
    <t>당진농지
개량조합</t>
    <phoneticPr fontId="3" type="noConversion"/>
  </si>
  <si>
    <t>이보권</t>
    <phoneticPr fontId="3" type="noConversion"/>
  </si>
  <si>
    <t>당진군 읍내리 152-4</t>
    <phoneticPr fontId="3" type="noConversion"/>
  </si>
  <si>
    <t>구자승</t>
    <phoneticPr fontId="3" type="noConversion"/>
  </si>
  <si>
    <t>가교리 53</t>
    <phoneticPr fontId="3" type="noConversion"/>
  </si>
  <si>
    <t>조성춘</t>
    <phoneticPr fontId="3" type="noConversion"/>
  </si>
  <si>
    <t>기지시리 316</t>
    <phoneticPr fontId="3" type="noConversion"/>
  </si>
  <si>
    <t>윤병삼</t>
    <phoneticPr fontId="3" type="noConversion"/>
  </si>
  <si>
    <t>본리 52</t>
    <phoneticPr fontId="3" type="noConversion"/>
  </si>
  <si>
    <t>반촌리 산2-1</t>
    <phoneticPr fontId="3" type="noConversion"/>
  </si>
  <si>
    <t>이인옥</t>
    <phoneticPr fontId="3" type="noConversion"/>
  </si>
  <si>
    <t>경기안산단원구신길동1447안신신길온천역휴먼빌2차아파트204-802</t>
    <phoneticPr fontId="3" type="noConversion"/>
  </si>
  <si>
    <t>구진모</t>
    <phoneticPr fontId="3" type="noConversion"/>
  </si>
  <si>
    <t>구자길</t>
    <phoneticPr fontId="3" type="noConversion"/>
  </si>
  <si>
    <t>가교리 322</t>
    <phoneticPr fontId="3" type="noConversion"/>
  </si>
  <si>
    <t>홍대희</t>
    <phoneticPr fontId="3" type="noConversion"/>
  </si>
  <si>
    <t>황병열</t>
    <phoneticPr fontId="3" type="noConversion"/>
  </si>
  <si>
    <t>김기성</t>
    <phoneticPr fontId="3" type="noConversion"/>
  </si>
  <si>
    <t>가교리 385</t>
    <phoneticPr fontId="3" type="noConversion"/>
  </si>
  <si>
    <t>김기영</t>
    <phoneticPr fontId="3" type="noConversion"/>
  </si>
  <si>
    <t>화성시통탄면반송리606-1</t>
    <phoneticPr fontId="3" type="noConversion"/>
  </si>
  <si>
    <t>구본준</t>
    <phoneticPr fontId="3" type="noConversion"/>
  </si>
  <si>
    <t>1-4</t>
    <phoneticPr fontId="3" type="noConversion"/>
  </si>
  <si>
    <t>712</t>
    <phoneticPr fontId="3" type="noConversion"/>
  </si>
  <si>
    <t>1-7</t>
    <phoneticPr fontId="3" type="noConversion"/>
  </si>
  <si>
    <t>1-8</t>
    <phoneticPr fontId="3" type="noConversion"/>
  </si>
  <si>
    <t>2</t>
    <phoneticPr fontId="3" type="noConversion"/>
  </si>
  <si>
    <t>436-3</t>
    <phoneticPr fontId="3" type="noConversion"/>
  </si>
  <si>
    <t>436</t>
    <phoneticPr fontId="3" type="noConversion"/>
  </si>
  <si>
    <t>702</t>
    <phoneticPr fontId="3" type="noConversion"/>
  </si>
  <si>
    <t>436-4</t>
    <phoneticPr fontId="3" type="noConversion"/>
  </si>
  <si>
    <t>435</t>
    <phoneticPr fontId="3" type="noConversion"/>
  </si>
  <si>
    <t>436-2</t>
    <phoneticPr fontId="3" type="noConversion"/>
  </si>
  <si>
    <t>432</t>
    <phoneticPr fontId="3" type="noConversion"/>
  </si>
  <si>
    <t>432-1</t>
    <phoneticPr fontId="3" type="noConversion"/>
  </si>
  <si>
    <t>419</t>
    <phoneticPr fontId="3" type="noConversion"/>
  </si>
  <si>
    <t>420</t>
    <phoneticPr fontId="3" type="noConversion"/>
  </si>
  <si>
    <t>418</t>
    <phoneticPr fontId="3" type="noConversion"/>
  </si>
  <si>
    <t>416-2</t>
    <phoneticPr fontId="3" type="noConversion"/>
  </si>
  <si>
    <t>1-5</t>
    <phoneticPr fontId="3" type="noConversion"/>
  </si>
  <si>
    <t>3-4</t>
    <phoneticPr fontId="3" type="noConversion"/>
  </si>
  <si>
    <t>3-5</t>
    <phoneticPr fontId="3" type="noConversion"/>
  </si>
  <si>
    <t>3-2</t>
    <phoneticPr fontId="3" type="noConversion"/>
  </si>
  <si>
    <t>436-1</t>
    <phoneticPr fontId="3" type="noConversion"/>
  </si>
  <si>
    <t>427-7</t>
    <phoneticPr fontId="3" type="noConversion"/>
  </si>
  <si>
    <t>427-3</t>
    <phoneticPr fontId="3" type="noConversion"/>
  </si>
  <si>
    <t>427-1</t>
    <phoneticPr fontId="3" type="noConversion"/>
  </si>
  <si>
    <t>산160-2</t>
    <phoneticPr fontId="3" type="noConversion"/>
  </si>
  <si>
    <t>427</t>
    <phoneticPr fontId="3" type="noConversion"/>
  </si>
  <si>
    <t>427-2</t>
    <phoneticPr fontId="3" type="noConversion"/>
  </si>
  <si>
    <t>426</t>
    <phoneticPr fontId="3" type="noConversion"/>
  </si>
  <si>
    <t>426-1</t>
    <phoneticPr fontId="3" type="noConversion"/>
  </si>
  <si>
    <t>422-1</t>
    <phoneticPr fontId="3" type="noConversion"/>
  </si>
  <si>
    <t>416-3</t>
    <phoneticPr fontId="3" type="noConversion"/>
  </si>
  <si>
    <t>416-1</t>
    <phoneticPr fontId="3" type="noConversion"/>
  </si>
  <si>
    <t>415-1</t>
    <phoneticPr fontId="3" type="noConversion"/>
  </si>
  <si>
    <t>415</t>
    <phoneticPr fontId="3" type="noConversion"/>
  </si>
  <si>
    <t>414</t>
    <phoneticPr fontId="3" type="noConversion"/>
  </si>
  <si>
    <t>395-1</t>
    <phoneticPr fontId="3" type="noConversion"/>
  </si>
  <si>
    <t>395</t>
    <phoneticPr fontId="3" type="noConversion"/>
  </si>
  <si>
    <t>413</t>
    <phoneticPr fontId="3" type="noConversion"/>
  </si>
  <si>
    <t>412</t>
    <phoneticPr fontId="3" type="noConversion"/>
  </si>
  <si>
    <t>396</t>
    <phoneticPr fontId="3" type="noConversion"/>
  </si>
  <si>
    <t>405</t>
    <phoneticPr fontId="3" type="noConversion"/>
  </si>
  <si>
    <t>404-1</t>
    <phoneticPr fontId="3" type="noConversion"/>
  </si>
  <si>
    <t>403</t>
    <phoneticPr fontId="3" type="noConversion"/>
  </si>
  <si>
    <t>401</t>
    <phoneticPr fontId="3" type="noConversion"/>
  </si>
  <si>
    <t>370-3</t>
    <phoneticPr fontId="3" type="noConversion"/>
  </si>
  <si>
    <t>370-2</t>
    <phoneticPr fontId="3" type="noConversion"/>
  </si>
  <si>
    <t>371-2</t>
    <phoneticPr fontId="3" type="noConversion"/>
  </si>
  <si>
    <t>380</t>
    <phoneticPr fontId="3" type="noConversion"/>
  </si>
  <si>
    <t>687</t>
    <phoneticPr fontId="3" type="noConversion"/>
  </si>
  <si>
    <t>371-3</t>
    <phoneticPr fontId="3" type="noConversion"/>
  </si>
  <si>
    <t>371-1</t>
    <phoneticPr fontId="3" type="noConversion"/>
  </si>
  <si>
    <t>373-1</t>
    <phoneticPr fontId="3" type="noConversion"/>
  </si>
  <si>
    <t>373</t>
    <phoneticPr fontId="3" type="noConversion"/>
  </si>
  <si>
    <t>305-1</t>
    <phoneticPr fontId="3" type="noConversion"/>
  </si>
  <si>
    <t>304-3</t>
    <phoneticPr fontId="3" type="noConversion"/>
  </si>
  <si>
    <t>304-2</t>
    <phoneticPr fontId="3" type="noConversion"/>
  </si>
  <si>
    <t>304-1</t>
    <phoneticPr fontId="3" type="noConversion"/>
  </si>
  <si>
    <t>303-4</t>
    <phoneticPr fontId="3" type="noConversion"/>
  </si>
  <si>
    <t>303-1</t>
    <phoneticPr fontId="3" type="noConversion"/>
  </si>
  <si>
    <t>303-5</t>
    <phoneticPr fontId="3" type="noConversion"/>
  </si>
  <si>
    <t>303-2</t>
    <phoneticPr fontId="3" type="noConversion"/>
  </si>
  <si>
    <t>303-3</t>
    <phoneticPr fontId="3" type="noConversion"/>
  </si>
  <si>
    <t>302-2</t>
    <phoneticPr fontId="3" type="noConversion"/>
  </si>
  <si>
    <t>302</t>
    <phoneticPr fontId="3" type="noConversion"/>
  </si>
  <si>
    <t>301-2</t>
    <phoneticPr fontId="3" type="noConversion"/>
  </si>
  <si>
    <t>301-4</t>
    <phoneticPr fontId="3" type="noConversion"/>
  </si>
  <si>
    <t>300-2</t>
    <phoneticPr fontId="3" type="noConversion"/>
  </si>
  <si>
    <t>300-1</t>
    <phoneticPr fontId="3" type="noConversion"/>
  </si>
  <si>
    <t>422</t>
    <phoneticPr fontId="3" type="noConversion"/>
  </si>
  <si>
    <t>423</t>
    <phoneticPr fontId="3" type="noConversion"/>
  </si>
  <si>
    <t>423-2</t>
    <phoneticPr fontId="3" type="noConversion"/>
  </si>
  <si>
    <t>423-1</t>
    <phoneticPr fontId="3" type="noConversion"/>
  </si>
  <si>
    <t>423-3</t>
    <phoneticPr fontId="3" type="noConversion"/>
  </si>
  <si>
    <t>414-3</t>
    <phoneticPr fontId="3" type="noConversion"/>
  </si>
  <si>
    <t>414-1</t>
    <phoneticPr fontId="3" type="noConversion"/>
  </si>
  <si>
    <t>394</t>
    <phoneticPr fontId="3" type="noConversion"/>
  </si>
  <si>
    <t>398</t>
    <phoneticPr fontId="3" type="noConversion"/>
  </si>
  <si>
    <t>399</t>
    <phoneticPr fontId="3" type="noConversion"/>
  </si>
  <si>
    <t>400</t>
    <phoneticPr fontId="3" type="noConversion"/>
  </si>
  <si>
    <t>389</t>
    <phoneticPr fontId="3" type="noConversion"/>
  </si>
  <si>
    <t>382</t>
    <phoneticPr fontId="3" type="noConversion"/>
  </si>
  <si>
    <t>381</t>
    <phoneticPr fontId="3" type="noConversion"/>
  </si>
  <si>
    <t>378</t>
    <phoneticPr fontId="3" type="noConversion"/>
  </si>
  <si>
    <t>376-2</t>
    <phoneticPr fontId="3" type="noConversion"/>
  </si>
  <si>
    <t>379</t>
    <phoneticPr fontId="3" type="noConversion"/>
  </si>
  <si>
    <t>374-2</t>
    <phoneticPr fontId="3" type="noConversion"/>
  </si>
  <si>
    <t>374-3</t>
    <phoneticPr fontId="3" type="noConversion"/>
  </si>
  <si>
    <t>304-6</t>
    <phoneticPr fontId="3" type="noConversion"/>
  </si>
  <si>
    <t>산169</t>
    <phoneticPr fontId="3" type="noConversion"/>
  </si>
  <si>
    <t>산168</t>
    <phoneticPr fontId="3" type="noConversion"/>
  </si>
  <si>
    <t>304-4</t>
    <phoneticPr fontId="3" type="noConversion"/>
  </si>
  <si>
    <t>304-5</t>
    <phoneticPr fontId="3" type="noConversion"/>
  </si>
  <si>
    <t>산171-1</t>
    <phoneticPr fontId="3" type="noConversion"/>
  </si>
  <si>
    <t>302-4</t>
    <phoneticPr fontId="3" type="noConversion"/>
  </si>
  <si>
    <t>302-3</t>
    <phoneticPr fontId="3" type="noConversion"/>
  </si>
  <si>
    <t>302-1</t>
    <phoneticPr fontId="3" type="noConversion"/>
  </si>
  <si>
    <t>산173</t>
    <phoneticPr fontId="3" type="noConversion"/>
  </si>
  <si>
    <t>301-5</t>
    <phoneticPr fontId="3" type="noConversion"/>
  </si>
  <si>
    <t>301-1</t>
    <phoneticPr fontId="3" type="noConversion"/>
  </si>
  <si>
    <t>301-3</t>
    <phoneticPr fontId="3" type="noConversion"/>
  </si>
  <si>
    <t>693</t>
    <phoneticPr fontId="3" type="noConversion"/>
  </si>
  <si>
    <t>297</t>
    <phoneticPr fontId="3" type="noConversion"/>
  </si>
  <si>
    <t>280-9</t>
    <phoneticPr fontId="3" type="noConversion"/>
  </si>
  <si>
    <t>280-12</t>
    <phoneticPr fontId="3" type="noConversion"/>
  </si>
  <si>
    <t>280-11</t>
    <phoneticPr fontId="3" type="noConversion"/>
  </si>
  <si>
    <t>280-6</t>
    <phoneticPr fontId="3" type="noConversion"/>
  </si>
  <si>
    <t>280-4</t>
    <phoneticPr fontId="3" type="noConversion"/>
  </si>
  <si>
    <t>280-3</t>
    <phoneticPr fontId="3" type="noConversion"/>
  </si>
  <si>
    <t>산178-4</t>
    <phoneticPr fontId="3" type="noConversion"/>
  </si>
  <si>
    <t>279-2</t>
    <phoneticPr fontId="3" type="noConversion"/>
  </si>
  <si>
    <t>279-3</t>
    <phoneticPr fontId="3" type="noConversion"/>
  </si>
  <si>
    <t>산179-7</t>
    <phoneticPr fontId="3" type="noConversion"/>
  </si>
  <si>
    <t>279-11</t>
    <phoneticPr fontId="3" type="noConversion"/>
  </si>
  <si>
    <t>279-6</t>
    <phoneticPr fontId="3" type="noConversion"/>
  </si>
  <si>
    <t>279-8</t>
    <phoneticPr fontId="3" type="noConversion"/>
  </si>
  <si>
    <t>301-6</t>
    <phoneticPr fontId="3" type="noConversion"/>
  </si>
  <si>
    <t>297-3</t>
    <phoneticPr fontId="3" type="noConversion"/>
  </si>
  <si>
    <t>297-2</t>
    <phoneticPr fontId="3" type="noConversion"/>
  </si>
  <si>
    <t>297-1</t>
    <phoneticPr fontId="3" type="noConversion"/>
  </si>
  <si>
    <t>산176-1</t>
    <phoneticPr fontId="3" type="noConversion"/>
  </si>
  <si>
    <t>280-10</t>
    <phoneticPr fontId="3" type="noConversion"/>
  </si>
  <si>
    <t>280-13</t>
    <phoneticPr fontId="3" type="noConversion"/>
  </si>
  <si>
    <t>280-5</t>
    <phoneticPr fontId="3" type="noConversion"/>
  </si>
  <si>
    <t>산178-1</t>
    <phoneticPr fontId="3" type="noConversion"/>
  </si>
  <si>
    <t>280-2</t>
    <phoneticPr fontId="3" type="noConversion"/>
  </si>
  <si>
    <t>279-10</t>
    <phoneticPr fontId="3" type="noConversion"/>
  </si>
  <si>
    <t>279-1</t>
    <phoneticPr fontId="3" type="noConversion"/>
  </si>
  <si>
    <t>279-9</t>
    <phoneticPr fontId="3" type="noConversion"/>
  </si>
  <si>
    <t>279-4</t>
    <phoneticPr fontId="3" type="noConversion"/>
  </si>
  <si>
    <t>279-18</t>
    <phoneticPr fontId="3" type="noConversion"/>
  </si>
  <si>
    <t>279-13</t>
    <phoneticPr fontId="3" type="noConversion"/>
  </si>
  <si>
    <t>279-5</t>
    <phoneticPr fontId="3" type="noConversion"/>
  </si>
  <si>
    <t>279-17</t>
    <phoneticPr fontId="3" type="noConversion"/>
  </si>
  <si>
    <t>279-16</t>
    <phoneticPr fontId="3" type="noConversion"/>
  </si>
  <si>
    <t>279-7</t>
    <phoneticPr fontId="3" type="noConversion"/>
  </si>
  <si>
    <t>279-15</t>
    <phoneticPr fontId="3" type="noConversion"/>
  </si>
  <si>
    <t>279-12</t>
    <phoneticPr fontId="3" type="noConversion"/>
  </si>
  <si>
    <t>산179-4</t>
    <phoneticPr fontId="3" type="noConversion"/>
  </si>
  <si>
    <t>763</t>
    <phoneticPr fontId="3" type="noConversion"/>
  </si>
  <si>
    <t>61-1</t>
    <phoneticPr fontId="3" type="noConversion"/>
  </si>
  <si>
    <t>762</t>
    <phoneticPr fontId="3" type="noConversion"/>
  </si>
  <si>
    <t>757</t>
    <phoneticPr fontId="3" type="noConversion"/>
  </si>
  <si>
    <t>753</t>
    <phoneticPr fontId="3" type="noConversion"/>
  </si>
  <si>
    <t>55-1</t>
    <phoneticPr fontId="3" type="noConversion"/>
  </si>
  <si>
    <t>754</t>
    <phoneticPr fontId="3" type="noConversion"/>
  </si>
  <si>
    <t>55-3</t>
    <phoneticPr fontId="3" type="noConversion"/>
  </si>
  <si>
    <t>55-4</t>
    <phoneticPr fontId="3" type="noConversion"/>
  </si>
  <si>
    <t>76-1</t>
    <phoneticPr fontId="3" type="noConversion"/>
  </si>
  <si>
    <t>681-7</t>
    <phoneticPr fontId="3" type="noConversion"/>
  </si>
  <si>
    <t>도</t>
    <phoneticPr fontId="3" type="noConversion"/>
  </si>
  <si>
    <t>임</t>
    <phoneticPr fontId="3" type="noConversion"/>
  </si>
  <si>
    <t>장</t>
    <phoneticPr fontId="3" type="noConversion"/>
  </si>
  <si>
    <t>답</t>
    <phoneticPr fontId="3" type="noConversion"/>
  </si>
  <si>
    <t>창</t>
    <phoneticPr fontId="3" type="noConversion"/>
  </si>
  <si>
    <t>전</t>
    <phoneticPr fontId="3" type="noConversion"/>
  </si>
  <si>
    <t>대</t>
    <phoneticPr fontId="3" type="noConversion"/>
  </si>
  <si>
    <t>구</t>
    <phoneticPr fontId="3" type="noConversion"/>
  </si>
  <si>
    <t>한성우외3인</t>
    <phoneticPr fontId="3" type="noConversion"/>
  </si>
  <si>
    <t>기지시리 228-3</t>
    <phoneticPr fontId="3" type="noConversion"/>
  </si>
  <si>
    <t>국</t>
    <phoneticPr fontId="3" type="noConversion"/>
  </si>
  <si>
    <t>국토해양부</t>
    <phoneticPr fontId="3" type="noConversion"/>
  </si>
  <si>
    <t>(주)
금성산업</t>
    <phoneticPr fontId="3" type="noConversion"/>
  </si>
  <si>
    <t>공</t>
    <phoneticPr fontId="3" type="noConversion"/>
  </si>
  <si>
    <t>당진군</t>
    <phoneticPr fontId="3" type="noConversion"/>
  </si>
  <si>
    <t>노재학</t>
    <phoneticPr fontId="3" type="noConversion"/>
  </si>
  <si>
    <t>서울은평구갈현동12-320</t>
    <phoneticPr fontId="3" type="noConversion"/>
  </si>
  <si>
    <t>이한철</t>
    <phoneticPr fontId="3" type="noConversion"/>
  </si>
  <si>
    <t>문순임</t>
    <phoneticPr fontId="3" type="noConversion"/>
  </si>
  <si>
    <t>가학리 622-3</t>
    <phoneticPr fontId="3" type="noConversion"/>
  </si>
  <si>
    <t>보원경금속(주)외2인</t>
    <phoneticPr fontId="3" type="noConversion"/>
  </si>
  <si>
    <t>노욱</t>
    <phoneticPr fontId="3" type="noConversion"/>
  </si>
  <si>
    <t>가교리 6</t>
    <phoneticPr fontId="3" type="noConversion"/>
  </si>
  <si>
    <t>능성구씨익선공오파종중</t>
    <phoneticPr fontId="3" type="noConversion"/>
  </si>
  <si>
    <t>구본일외4인</t>
    <phoneticPr fontId="3" type="noConversion"/>
  </si>
  <si>
    <t>가교리491</t>
    <phoneticPr fontId="3" type="noConversion"/>
  </si>
  <si>
    <t>이순범</t>
    <phoneticPr fontId="3" type="noConversion"/>
  </si>
  <si>
    <t>가교리 25</t>
    <phoneticPr fontId="3" type="noConversion"/>
  </si>
  <si>
    <t>이원경</t>
    <phoneticPr fontId="3" type="noConversion"/>
  </si>
  <si>
    <t>구본형</t>
    <phoneticPr fontId="3" type="noConversion"/>
  </si>
  <si>
    <t>가교리 374</t>
    <phoneticPr fontId="3" type="noConversion"/>
  </si>
  <si>
    <t>한인교</t>
    <phoneticPr fontId="3" type="noConversion"/>
  </si>
  <si>
    <t>기지시리 153-9</t>
    <phoneticPr fontId="3" type="noConversion"/>
  </si>
  <si>
    <t>서정두외5인</t>
    <phoneticPr fontId="3" type="noConversion"/>
  </si>
  <si>
    <t>우강면 송산리 48</t>
    <phoneticPr fontId="3" type="noConversion"/>
  </si>
  <si>
    <t>강선무</t>
    <phoneticPr fontId="3" type="noConversion"/>
  </si>
  <si>
    <t>안산시 이동 576-2</t>
    <phoneticPr fontId="3" type="noConversion"/>
  </si>
  <si>
    <t>김정애
외1인</t>
    <phoneticPr fontId="3" type="noConversion"/>
  </si>
  <si>
    <t>인천시 남구 주안동 13-32</t>
    <phoneticPr fontId="3" type="noConversion"/>
  </si>
  <si>
    <t>구자동
외6인</t>
    <phoneticPr fontId="3" type="noConversion"/>
  </si>
  <si>
    <t>기지시리 320-2</t>
    <phoneticPr fontId="3" type="noConversion"/>
  </si>
  <si>
    <t>안성규</t>
    <phoneticPr fontId="3" type="noConversion"/>
  </si>
  <si>
    <t>경기도 광명시 철산동
241 주공아파트 1324-101</t>
    <phoneticPr fontId="3" type="noConversion"/>
  </si>
  <si>
    <t>구자록
외7인</t>
    <phoneticPr fontId="3" type="noConversion"/>
  </si>
  <si>
    <t>김일환</t>
    <phoneticPr fontId="3" type="noConversion"/>
  </si>
  <si>
    <t>순성면 양유리 107-3</t>
    <phoneticPr fontId="3" type="noConversion"/>
  </si>
  <si>
    <t>구자긍</t>
    <phoneticPr fontId="3" type="noConversion"/>
  </si>
  <si>
    <t>가교리 317</t>
    <phoneticPr fontId="3" type="noConversion"/>
  </si>
  <si>
    <t>구본식</t>
    <phoneticPr fontId="3" type="noConversion"/>
  </si>
  <si>
    <t>가교리 39</t>
    <phoneticPr fontId="3" type="noConversion"/>
  </si>
  <si>
    <t>구자억</t>
    <phoneticPr fontId="3" type="noConversion"/>
  </si>
  <si>
    <t>구자욱</t>
    <phoneticPr fontId="3" type="noConversion"/>
  </si>
  <si>
    <t>구자옥</t>
    <phoneticPr fontId="3" type="noConversion"/>
  </si>
  <si>
    <t>당진군송악면가교리25</t>
    <phoneticPr fontId="3" type="noConversion"/>
  </si>
  <si>
    <t>강태기</t>
    <phoneticPr fontId="3" type="noConversion"/>
  </si>
  <si>
    <t>가교리 471</t>
    <phoneticPr fontId="3" type="noConversion"/>
  </si>
  <si>
    <t>강선권</t>
    <phoneticPr fontId="3" type="noConversion"/>
  </si>
  <si>
    <t>가교리 14</t>
    <phoneticPr fontId="3" type="noConversion"/>
  </si>
  <si>
    <t>구본혁</t>
    <phoneticPr fontId="3" type="noConversion"/>
  </si>
  <si>
    <t>능성구씨판안동파병사공신암종종</t>
    <phoneticPr fontId="3" type="noConversion"/>
  </si>
  <si>
    <t>가교리 526</t>
    <phoneticPr fontId="3" type="noConversion"/>
  </si>
  <si>
    <t>구용서외
8인</t>
    <phoneticPr fontId="3" type="noConversion"/>
  </si>
  <si>
    <t>가교리 383</t>
    <phoneticPr fontId="3" type="noConversion"/>
  </si>
  <si>
    <t>이대준</t>
    <phoneticPr fontId="3" type="noConversion"/>
  </si>
  <si>
    <t>유제승</t>
    <phoneticPr fontId="3" type="noConversion"/>
  </si>
  <si>
    <t>기지시리 301-7</t>
    <phoneticPr fontId="3" type="noConversion"/>
  </si>
  <si>
    <t>최규명외1인</t>
    <phoneticPr fontId="3" type="noConversion"/>
  </si>
  <si>
    <t>구본광</t>
    <phoneticPr fontId="3" type="noConversion"/>
  </si>
  <si>
    <t>가교리 45</t>
    <phoneticPr fontId="3" type="noConversion"/>
  </si>
  <si>
    <t>김영국</t>
    <phoneticPr fontId="3" type="noConversion"/>
  </si>
  <si>
    <t>가교리 509</t>
    <phoneticPr fontId="3" type="noConversion"/>
  </si>
  <si>
    <t>구자성외
3인</t>
    <phoneticPr fontId="3" type="noConversion"/>
  </si>
  <si>
    <t>당진군송악면가교리215</t>
    <phoneticPr fontId="3" type="noConversion"/>
  </si>
  <si>
    <t>구자성외
3인</t>
  </si>
  <si>
    <t>구명회</t>
    <phoneticPr fontId="3" type="noConversion"/>
  </si>
  <si>
    <t>능성구씨효원공동산미종종</t>
    <phoneticPr fontId="3" type="noConversion"/>
  </si>
  <si>
    <t>가교리 478</t>
    <phoneticPr fontId="3" type="noConversion"/>
  </si>
  <si>
    <t>이연미</t>
    <phoneticPr fontId="3" type="noConversion"/>
  </si>
  <si>
    <t>구본학</t>
    <phoneticPr fontId="3" type="noConversion"/>
  </si>
  <si>
    <t>가교리 302</t>
    <phoneticPr fontId="3" type="noConversion"/>
  </si>
  <si>
    <t>구자평</t>
    <phoneticPr fontId="3" type="noConversion"/>
  </si>
  <si>
    <t>유선웅</t>
    <phoneticPr fontId="3" type="noConversion"/>
  </si>
  <si>
    <t>태안군고남면고남리2110-1</t>
    <phoneticPr fontId="3" type="noConversion"/>
  </si>
  <si>
    <t>구자술</t>
    <phoneticPr fontId="3" type="noConversion"/>
  </si>
  <si>
    <t>가교리 390</t>
    <phoneticPr fontId="3" type="noConversion"/>
  </si>
  <si>
    <t>박태기외
2인</t>
    <phoneticPr fontId="3" type="noConversion"/>
  </si>
  <si>
    <t>합덕읍 신흥리 118</t>
    <phoneticPr fontId="3" type="noConversion"/>
  </si>
  <si>
    <t>구자완</t>
    <phoneticPr fontId="3" type="noConversion"/>
  </si>
  <si>
    <t>본당리 459</t>
    <phoneticPr fontId="3" type="noConversion"/>
  </si>
  <si>
    <t>구본화</t>
    <phoneticPr fontId="3" type="noConversion"/>
  </si>
  <si>
    <t>구자천외
1인</t>
    <phoneticPr fontId="3" type="noConversion"/>
  </si>
  <si>
    <t>인천 남동구 간석동 51-1</t>
    <phoneticPr fontId="3" type="noConversion"/>
  </si>
  <si>
    <t>한국농촌
공사</t>
    <phoneticPr fontId="3" type="noConversion"/>
  </si>
  <si>
    <t>경기도의왕시포일동487</t>
    <phoneticPr fontId="3" type="noConversion"/>
  </si>
  <si>
    <t>구연오</t>
    <phoneticPr fontId="3" type="noConversion"/>
  </si>
  <si>
    <t>최봉철
외2인</t>
    <phoneticPr fontId="3" type="noConversion"/>
  </si>
  <si>
    <t>구현서</t>
    <phoneticPr fontId="3" type="noConversion"/>
  </si>
  <si>
    <t>서산시 운산면 8중리</t>
    <phoneticPr fontId="3" type="noConversion"/>
  </si>
  <si>
    <t>이근</t>
    <phoneticPr fontId="3" type="noConversion"/>
  </si>
  <si>
    <t>서울 송파구 잠실동19
잠실엘스 122-2302</t>
    <phoneticPr fontId="3" type="noConversion"/>
  </si>
  <si>
    <t>이미숙</t>
    <phoneticPr fontId="3" type="noConversion"/>
  </si>
  <si>
    <t>손순희</t>
    <phoneticPr fontId="3" type="noConversion"/>
  </si>
  <si>
    <t>대원환경산업㈜</t>
    <phoneticPr fontId="3" type="noConversion"/>
  </si>
  <si>
    <t>당진읍 읍내리 416-2</t>
    <phoneticPr fontId="3" type="noConversion"/>
  </si>
  <si>
    <t>정원섭외4인</t>
    <phoneticPr fontId="3" type="noConversion"/>
  </si>
  <si>
    <t>고양시일산동구사리현동산140</t>
    <phoneticPr fontId="3" type="noConversion"/>
  </si>
  <si>
    <t>서산군 운산면 팔중리</t>
    <phoneticPr fontId="3" type="noConversion"/>
  </si>
  <si>
    <t>정종국외
1인</t>
    <phoneticPr fontId="3" type="noConversion"/>
  </si>
  <si>
    <t>경기도고양시덕양구덕은동274-2국방대학교아파트102-205</t>
    <phoneticPr fontId="3" type="noConversion"/>
  </si>
  <si>
    <t>강윤순</t>
    <phoneticPr fontId="3" type="noConversion"/>
  </si>
  <si>
    <t>부산 연제구 연산동 654-13</t>
    <phoneticPr fontId="3" type="noConversion"/>
  </si>
  <si>
    <t>김광복</t>
    <phoneticPr fontId="3" type="noConversion"/>
  </si>
  <si>
    <t>김혜연</t>
    <phoneticPr fontId="3" type="noConversion"/>
  </si>
  <si>
    <t>대구 서구 평리동 627-1</t>
    <phoneticPr fontId="3" type="noConversion"/>
  </si>
  <si>
    <t>김순남</t>
    <phoneticPr fontId="3" type="noConversion"/>
  </si>
  <si>
    <t>당진읍 읍내리 306-8</t>
    <phoneticPr fontId="3" type="noConversion"/>
  </si>
  <si>
    <t>구본돈</t>
    <phoneticPr fontId="3" type="noConversion"/>
  </si>
  <si>
    <t>본당리 311</t>
    <phoneticPr fontId="3" type="noConversion"/>
  </si>
  <si>
    <t>구본웅
외2인</t>
    <phoneticPr fontId="3" type="noConversion"/>
  </si>
  <si>
    <t>순성면 중방리 552</t>
    <phoneticPr fontId="3" type="noConversion"/>
  </si>
  <si>
    <t>농림수산식품부</t>
    <phoneticPr fontId="3" type="noConversion"/>
  </si>
  <si>
    <t>구용회외1인</t>
    <phoneticPr fontId="3" type="noConversion"/>
  </si>
  <si>
    <t>가교리 113</t>
    <phoneticPr fontId="3" type="noConversion"/>
  </si>
  <si>
    <t>김병구</t>
    <phoneticPr fontId="3" type="noConversion"/>
  </si>
  <si>
    <t>구자봉</t>
    <phoneticPr fontId="3" type="noConversion"/>
  </si>
  <si>
    <t>구본용외
3인</t>
    <phoneticPr fontId="3" type="noConversion"/>
  </si>
  <si>
    <t>변   경</t>
    <phoneticPr fontId="3" type="noConversion"/>
  </si>
  <si>
    <t>647-5</t>
    <phoneticPr fontId="3" type="noConversion"/>
  </si>
  <si>
    <t>648-5</t>
    <phoneticPr fontId="3" type="noConversion"/>
  </si>
  <si>
    <t>647-4</t>
    <phoneticPr fontId="3" type="noConversion"/>
  </si>
  <si>
    <t>647-10</t>
    <phoneticPr fontId="3" type="noConversion"/>
  </si>
  <si>
    <t>647-1</t>
    <phoneticPr fontId="3" type="noConversion"/>
  </si>
  <si>
    <t>647-2</t>
    <phoneticPr fontId="3" type="noConversion"/>
  </si>
  <si>
    <t>647</t>
    <phoneticPr fontId="3" type="noConversion"/>
  </si>
  <si>
    <t>642-3</t>
    <phoneticPr fontId="3" type="noConversion"/>
  </si>
  <si>
    <t>642-9</t>
    <phoneticPr fontId="3" type="noConversion"/>
  </si>
  <si>
    <t>642-8</t>
    <phoneticPr fontId="3" type="noConversion"/>
  </si>
  <si>
    <t>642-1</t>
    <phoneticPr fontId="3" type="noConversion"/>
  </si>
  <si>
    <t>801</t>
    <phoneticPr fontId="3" type="noConversion"/>
  </si>
  <si>
    <t>634-2</t>
    <phoneticPr fontId="3" type="noConversion"/>
  </si>
  <si>
    <t>633-1</t>
    <phoneticPr fontId="3" type="noConversion"/>
  </si>
  <si>
    <t>633</t>
    <phoneticPr fontId="3" type="noConversion"/>
  </si>
  <si>
    <t>632-1</t>
    <phoneticPr fontId="3" type="noConversion"/>
  </si>
  <si>
    <t>634-3</t>
    <phoneticPr fontId="3" type="noConversion"/>
  </si>
  <si>
    <t>산49-5</t>
    <phoneticPr fontId="3" type="noConversion"/>
  </si>
  <si>
    <t>648-4</t>
    <phoneticPr fontId="3" type="noConversion"/>
  </si>
  <si>
    <t>802</t>
    <phoneticPr fontId="3" type="noConversion"/>
  </si>
  <si>
    <t>648-3</t>
    <phoneticPr fontId="3" type="noConversion"/>
  </si>
  <si>
    <t>648-1</t>
    <phoneticPr fontId="3" type="noConversion"/>
  </si>
  <si>
    <t>648</t>
    <phoneticPr fontId="3" type="noConversion"/>
  </si>
  <si>
    <t>642-11</t>
    <phoneticPr fontId="3" type="noConversion"/>
  </si>
  <si>
    <t>642-7</t>
    <phoneticPr fontId="3" type="noConversion"/>
  </si>
  <si>
    <t>642-5</t>
    <phoneticPr fontId="3" type="noConversion"/>
  </si>
  <si>
    <t>642-4</t>
    <phoneticPr fontId="3" type="noConversion"/>
  </si>
  <si>
    <t>642-6</t>
    <phoneticPr fontId="3" type="noConversion"/>
  </si>
  <si>
    <t>642-10</t>
    <phoneticPr fontId="3" type="noConversion"/>
  </si>
  <si>
    <t>641-3</t>
    <phoneticPr fontId="3" type="noConversion"/>
  </si>
  <si>
    <t>818</t>
    <phoneticPr fontId="3" type="noConversion"/>
  </si>
  <si>
    <t>640</t>
    <phoneticPr fontId="3" type="noConversion"/>
  </si>
  <si>
    <t>640-3</t>
    <phoneticPr fontId="3" type="noConversion"/>
  </si>
  <si>
    <t>625</t>
    <phoneticPr fontId="3" type="noConversion"/>
  </si>
  <si>
    <t>639-3</t>
    <phoneticPr fontId="3" type="noConversion"/>
  </si>
  <si>
    <t>639-1</t>
    <phoneticPr fontId="3" type="noConversion"/>
  </si>
  <si>
    <t>629</t>
    <phoneticPr fontId="3" type="noConversion"/>
  </si>
  <si>
    <t>800</t>
    <phoneticPr fontId="3" type="noConversion"/>
  </si>
  <si>
    <t>628-1</t>
    <phoneticPr fontId="3" type="noConversion"/>
  </si>
  <si>
    <t>635-1</t>
    <phoneticPr fontId="3" type="noConversion"/>
  </si>
  <si>
    <t>636-2</t>
    <phoneticPr fontId="3" type="noConversion"/>
  </si>
  <si>
    <t>625-1</t>
    <phoneticPr fontId="3" type="noConversion"/>
  </si>
  <si>
    <t>827</t>
    <phoneticPr fontId="3" type="noConversion"/>
  </si>
  <si>
    <t>792</t>
    <phoneticPr fontId="3" type="noConversion"/>
  </si>
  <si>
    <t>621-2</t>
    <phoneticPr fontId="3" type="noConversion"/>
  </si>
  <si>
    <t>621-1</t>
    <phoneticPr fontId="3" type="noConversion"/>
  </si>
  <si>
    <t>622</t>
    <phoneticPr fontId="3" type="noConversion"/>
  </si>
  <si>
    <t>621-3</t>
    <phoneticPr fontId="3" type="noConversion"/>
  </si>
  <si>
    <t>623-1</t>
    <phoneticPr fontId="3" type="noConversion"/>
  </si>
  <si>
    <t>558</t>
    <phoneticPr fontId="3" type="noConversion"/>
  </si>
  <si>
    <t>558-1</t>
    <phoneticPr fontId="3" type="noConversion"/>
  </si>
  <si>
    <t>561</t>
    <phoneticPr fontId="3" type="noConversion"/>
  </si>
  <si>
    <t>562-1</t>
    <phoneticPr fontId="3" type="noConversion"/>
  </si>
  <si>
    <t>556</t>
    <phoneticPr fontId="3" type="noConversion"/>
  </si>
  <si>
    <t>556-1</t>
    <phoneticPr fontId="3" type="noConversion"/>
  </si>
  <si>
    <t>555</t>
    <phoneticPr fontId="3" type="noConversion"/>
  </si>
  <si>
    <t>554-1</t>
    <phoneticPr fontId="3" type="noConversion"/>
  </si>
  <si>
    <t>554</t>
    <phoneticPr fontId="3" type="noConversion"/>
  </si>
  <si>
    <t>552</t>
    <phoneticPr fontId="3" type="noConversion"/>
  </si>
  <si>
    <t>552-2</t>
    <phoneticPr fontId="3" type="noConversion"/>
  </si>
  <si>
    <t>551-1</t>
    <phoneticPr fontId="3" type="noConversion"/>
  </si>
  <si>
    <t>551</t>
    <phoneticPr fontId="3" type="noConversion"/>
  </si>
  <si>
    <t>799</t>
    <phoneticPr fontId="3" type="noConversion"/>
  </si>
  <si>
    <t>705-2</t>
    <phoneticPr fontId="3" type="noConversion"/>
  </si>
  <si>
    <t>548</t>
    <phoneticPr fontId="3" type="noConversion"/>
  </si>
  <si>
    <t>805</t>
    <phoneticPr fontId="3" type="noConversion"/>
  </si>
  <si>
    <t>714</t>
    <phoneticPr fontId="3" type="noConversion"/>
  </si>
  <si>
    <t>714-1</t>
    <phoneticPr fontId="3" type="noConversion"/>
  </si>
  <si>
    <t>716-1</t>
    <phoneticPr fontId="3" type="noConversion"/>
  </si>
  <si>
    <t>716</t>
    <phoneticPr fontId="3" type="noConversion"/>
  </si>
  <si>
    <t>717</t>
    <phoneticPr fontId="3" type="noConversion"/>
  </si>
  <si>
    <t>718</t>
    <phoneticPr fontId="3" type="noConversion"/>
  </si>
  <si>
    <t>719-2</t>
    <phoneticPr fontId="3" type="noConversion"/>
  </si>
  <si>
    <t>718-1</t>
    <phoneticPr fontId="3" type="noConversion"/>
  </si>
  <si>
    <t>724</t>
    <phoneticPr fontId="3" type="noConversion"/>
  </si>
  <si>
    <t>727</t>
    <phoneticPr fontId="3" type="noConversion"/>
  </si>
  <si>
    <t>728-1</t>
    <phoneticPr fontId="3" type="noConversion"/>
  </si>
  <si>
    <t>738-1</t>
    <phoneticPr fontId="3" type="noConversion"/>
  </si>
  <si>
    <t>639-2</t>
    <phoneticPr fontId="3" type="noConversion"/>
  </si>
  <si>
    <t>639-4</t>
    <phoneticPr fontId="3" type="noConversion"/>
  </si>
  <si>
    <t>636-5</t>
    <phoneticPr fontId="3" type="noConversion"/>
  </si>
  <si>
    <t>636-3</t>
    <phoneticPr fontId="3" type="noConversion"/>
  </si>
  <si>
    <t>828</t>
    <phoneticPr fontId="3" type="noConversion"/>
  </si>
  <si>
    <t>636-1</t>
    <phoneticPr fontId="3" type="noConversion"/>
  </si>
  <si>
    <t>880</t>
    <phoneticPr fontId="3" type="noConversion"/>
  </si>
  <si>
    <t>612-3</t>
    <phoneticPr fontId="3" type="noConversion"/>
  </si>
  <si>
    <t>620-1</t>
    <phoneticPr fontId="3" type="noConversion"/>
  </si>
  <si>
    <t>612-4</t>
    <phoneticPr fontId="3" type="noConversion"/>
  </si>
  <si>
    <t>883</t>
    <phoneticPr fontId="3" type="noConversion"/>
  </si>
  <si>
    <t>612-2</t>
    <phoneticPr fontId="3" type="noConversion"/>
  </si>
  <si>
    <t>605-1</t>
    <phoneticPr fontId="3" type="noConversion"/>
  </si>
  <si>
    <t>612-1</t>
    <phoneticPr fontId="3" type="noConversion"/>
  </si>
  <si>
    <t>559-1</t>
    <phoneticPr fontId="3" type="noConversion"/>
  </si>
  <si>
    <t>559</t>
    <phoneticPr fontId="3" type="noConversion"/>
  </si>
  <si>
    <t>560</t>
    <phoneticPr fontId="3" type="noConversion"/>
  </si>
  <si>
    <t>560-1</t>
    <phoneticPr fontId="3" type="noConversion"/>
  </si>
  <si>
    <t>562</t>
    <phoneticPr fontId="3" type="noConversion"/>
  </si>
  <si>
    <t>563</t>
    <phoneticPr fontId="3" type="noConversion"/>
  </si>
  <si>
    <t>563-1</t>
    <phoneticPr fontId="3" type="noConversion"/>
  </si>
  <si>
    <t>564</t>
    <phoneticPr fontId="3" type="noConversion"/>
  </si>
  <si>
    <t>555-1</t>
    <phoneticPr fontId="3" type="noConversion"/>
  </si>
  <si>
    <t>565</t>
    <phoneticPr fontId="3" type="noConversion"/>
  </si>
  <si>
    <t>565-1</t>
    <phoneticPr fontId="3" type="noConversion"/>
  </si>
  <si>
    <t>550</t>
    <phoneticPr fontId="3" type="noConversion"/>
  </si>
  <si>
    <t>549-1</t>
    <phoneticPr fontId="3" type="noConversion"/>
  </si>
  <si>
    <t>549</t>
    <phoneticPr fontId="3" type="noConversion"/>
  </si>
  <si>
    <t>798</t>
    <phoneticPr fontId="3" type="noConversion"/>
  </si>
  <si>
    <t>546-1</t>
    <phoneticPr fontId="3" type="noConversion"/>
  </si>
  <si>
    <t>546-3</t>
    <phoneticPr fontId="3" type="noConversion"/>
  </si>
  <si>
    <t>546</t>
    <phoneticPr fontId="3" type="noConversion"/>
  </si>
  <si>
    <t>546-2</t>
    <phoneticPr fontId="3" type="noConversion"/>
  </si>
  <si>
    <t>547</t>
    <phoneticPr fontId="3" type="noConversion"/>
  </si>
  <si>
    <t>538</t>
    <phoneticPr fontId="3" type="noConversion"/>
  </si>
  <si>
    <t>538-2</t>
    <phoneticPr fontId="3" type="noConversion"/>
  </si>
  <si>
    <t>538-3</t>
    <phoneticPr fontId="3" type="noConversion"/>
  </si>
  <si>
    <t>535-3</t>
    <phoneticPr fontId="3" type="noConversion"/>
  </si>
  <si>
    <t>535-5</t>
    <phoneticPr fontId="3" type="noConversion"/>
  </si>
  <si>
    <t>537</t>
    <phoneticPr fontId="3" type="noConversion"/>
  </si>
  <si>
    <t>537-1</t>
    <phoneticPr fontId="3" type="noConversion"/>
  </si>
  <si>
    <t>535-4</t>
    <phoneticPr fontId="3" type="noConversion"/>
  </si>
  <si>
    <t>535</t>
    <phoneticPr fontId="3" type="noConversion"/>
  </si>
  <si>
    <t>736-1</t>
    <phoneticPr fontId="3" type="noConversion"/>
  </si>
  <si>
    <t>736-3</t>
    <phoneticPr fontId="3" type="noConversion"/>
  </si>
  <si>
    <t>727-1</t>
    <phoneticPr fontId="3" type="noConversion"/>
  </si>
  <si>
    <t>726</t>
    <phoneticPr fontId="3" type="noConversion"/>
  </si>
  <si>
    <t>726-1</t>
    <phoneticPr fontId="3" type="noConversion"/>
  </si>
  <si>
    <t>738-4</t>
    <phoneticPr fontId="3" type="noConversion"/>
  </si>
  <si>
    <t>728-2</t>
    <phoneticPr fontId="3" type="noConversion"/>
  </si>
  <si>
    <t>738-3</t>
    <phoneticPr fontId="3" type="noConversion"/>
  </si>
  <si>
    <t>0000-2</t>
    <phoneticPr fontId="3" type="noConversion"/>
  </si>
  <si>
    <t>738-2</t>
    <phoneticPr fontId="3" type="noConversion"/>
  </si>
  <si>
    <t>730</t>
    <phoneticPr fontId="3" type="noConversion"/>
  </si>
  <si>
    <t>731</t>
    <phoneticPr fontId="3" type="noConversion"/>
  </si>
  <si>
    <t>731-7</t>
    <phoneticPr fontId="3" type="noConversion"/>
  </si>
  <si>
    <t>731-1</t>
    <phoneticPr fontId="3" type="noConversion"/>
  </si>
  <si>
    <t>산79</t>
    <phoneticPr fontId="3" type="noConversion"/>
  </si>
  <si>
    <t>731-3</t>
    <phoneticPr fontId="3" type="noConversion"/>
  </si>
  <si>
    <t>731-6</t>
    <phoneticPr fontId="3" type="noConversion"/>
  </si>
  <si>
    <t>산83</t>
    <phoneticPr fontId="3" type="noConversion"/>
  </si>
  <si>
    <t>728-3</t>
    <phoneticPr fontId="3" type="noConversion"/>
  </si>
  <si>
    <t>731-8</t>
    <phoneticPr fontId="3" type="noConversion"/>
  </si>
  <si>
    <t>731-4</t>
    <phoneticPr fontId="3" type="noConversion"/>
  </si>
  <si>
    <t>731-5</t>
    <phoneticPr fontId="3" type="noConversion"/>
  </si>
  <si>
    <t>731-2</t>
    <phoneticPr fontId="3" type="noConversion"/>
  </si>
  <si>
    <t>정종관</t>
    <phoneticPr fontId="3" type="noConversion"/>
  </si>
  <si>
    <t>양웅주</t>
    <phoneticPr fontId="3" type="noConversion"/>
  </si>
  <si>
    <t>이완의
외2인</t>
    <phoneticPr fontId="3" type="noConversion"/>
  </si>
  <si>
    <t>옥호리 699-1</t>
    <phoneticPr fontId="3" type="noConversion"/>
  </si>
  <si>
    <t>김흥석</t>
    <phoneticPr fontId="3" type="noConversion"/>
  </si>
  <si>
    <t>경기도 광주시 퇴촌면 도수리 267</t>
    <phoneticPr fontId="3" type="noConversion"/>
  </si>
  <si>
    <t>봉소리 92-11</t>
    <phoneticPr fontId="3" type="noConversion"/>
  </si>
  <si>
    <t>안형원</t>
    <phoneticPr fontId="3" type="noConversion"/>
  </si>
  <si>
    <t>박수복</t>
    <phoneticPr fontId="3" type="noConversion"/>
  </si>
  <si>
    <t>서울 성동구 행당동 86-1</t>
    <phoneticPr fontId="3" type="noConversion"/>
  </si>
  <si>
    <t>(주)에스디비</t>
    <phoneticPr fontId="3" type="noConversion"/>
  </si>
  <si>
    <t>옥호리 642-12</t>
    <phoneticPr fontId="3" type="noConversion"/>
  </si>
  <si>
    <t>이범웅</t>
    <phoneticPr fontId="3" type="noConversion"/>
  </si>
  <si>
    <t>옥호리 641-1</t>
    <phoneticPr fontId="3" type="noConversion"/>
  </si>
  <si>
    <t>양병진</t>
    <phoneticPr fontId="3" type="noConversion"/>
  </si>
  <si>
    <t>(주)알테코</t>
    <phoneticPr fontId="3" type="noConversion"/>
  </si>
  <si>
    <t>이기조</t>
    <phoneticPr fontId="3" type="noConversion"/>
  </si>
  <si>
    <t>옥호리 694</t>
    <phoneticPr fontId="3" type="noConversion"/>
  </si>
  <si>
    <t>이용하</t>
    <phoneticPr fontId="3" type="noConversion"/>
  </si>
  <si>
    <t>옥호리 535-2</t>
    <phoneticPr fontId="3" type="noConversion"/>
  </si>
  <si>
    <t>옥호리 535-2</t>
  </si>
  <si>
    <t>이일권</t>
    <phoneticPr fontId="3" type="noConversion"/>
  </si>
  <si>
    <t>김길만</t>
    <phoneticPr fontId="3" type="noConversion"/>
  </si>
  <si>
    <t>송악면 가학리 581-14</t>
    <phoneticPr fontId="3" type="noConversion"/>
  </si>
  <si>
    <t>김성관</t>
    <phoneticPr fontId="3" type="noConversion"/>
  </si>
  <si>
    <t>이범정</t>
    <phoneticPr fontId="3" type="noConversion"/>
  </si>
  <si>
    <t>옥호리 589</t>
    <phoneticPr fontId="3" type="noConversion"/>
  </si>
  <si>
    <t>이정한</t>
    <phoneticPr fontId="3" type="noConversion"/>
  </si>
  <si>
    <t>갈산리 431</t>
    <phoneticPr fontId="3" type="noConversion"/>
  </si>
  <si>
    <t>무지번</t>
    <phoneticPr fontId="3" type="noConversion"/>
  </si>
  <si>
    <t>류인호</t>
    <phoneticPr fontId="3" type="noConversion"/>
  </si>
  <si>
    <t>옥호리 543</t>
    <phoneticPr fontId="3" type="noConversion"/>
  </si>
  <si>
    <t>한길자</t>
    <phoneticPr fontId="3" type="noConversion"/>
  </si>
  <si>
    <t>옥호리 542</t>
    <phoneticPr fontId="3" type="noConversion"/>
  </si>
  <si>
    <t>박현희</t>
    <phoneticPr fontId="3" type="noConversion"/>
  </si>
  <si>
    <t>서울금천구독산동200-12</t>
    <phoneticPr fontId="3" type="noConversion"/>
  </si>
  <si>
    <t>이종우</t>
    <phoneticPr fontId="3" type="noConversion"/>
  </si>
  <si>
    <t>서울 구로구 독산동
1012-15</t>
    <phoneticPr fontId="3" type="noConversion"/>
  </si>
  <si>
    <t>김백규외1인</t>
    <phoneticPr fontId="3" type="noConversion"/>
  </si>
  <si>
    <t>이영구</t>
    <phoneticPr fontId="3" type="noConversion"/>
  </si>
  <si>
    <t>옥호리 583</t>
    <phoneticPr fontId="3" type="noConversion"/>
  </si>
  <si>
    <t>전주이씨양녕대군서산군파종중</t>
    <phoneticPr fontId="3" type="noConversion"/>
  </si>
  <si>
    <t>옥호리 627</t>
    <phoneticPr fontId="3" type="noConversion"/>
  </si>
  <si>
    <t>전주이씨효령대군파9세손문자묵자종회</t>
    <phoneticPr fontId="3" type="noConversion"/>
  </si>
  <si>
    <t>옥호리 715</t>
    <phoneticPr fontId="3" type="noConversion"/>
  </si>
  <si>
    <t>옥호리 710</t>
    <phoneticPr fontId="3" type="noConversion"/>
  </si>
  <si>
    <t>이만의</t>
    <phoneticPr fontId="3" type="noConversion"/>
  </si>
  <si>
    <t>서울 관악구 신림동 
706-22</t>
    <phoneticPr fontId="3" type="noConversion"/>
  </si>
  <si>
    <t>강선두</t>
    <phoneticPr fontId="3" type="noConversion"/>
  </si>
  <si>
    <t>옥호리 533-1</t>
    <phoneticPr fontId="3" type="noConversion"/>
  </si>
  <si>
    <t>이윤상</t>
    <phoneticPr fontId="3" type="noConversion"/>
  </si>
  <si>
    <t>서울 강남구 삼성동22
상아아파트 5동 201호</t>
    <phoneticPr fontId="3" type="noConversion"/>
  </si>
  <si>
    <t>옥호리 445-2</t>
    <phoneticPr fontId="3" type="noConversion"/>
  </si>
  <si>
    <t>이기철</t>
    <phoneticPr fontId="3" type="noConversion"/>
  </si>
  <si>
    <t>옥호리 590</t>
    <phoneticPr fontId="3" type="noConversion"/>
  </si>
  <si>
    <t>이정하</t>
    <phoneticPr fontId="3" type="noConversion"/>
  </si>
  <si>
    <t>옥호리 518-3</t>
    <phoneticPr fontId="3" type="noConversion"/>
  </si>
  <si>
    <t>이행규</t>
    <phoneticPr fontId="3" type="noConversion"/>
  </si>
  <si>
    <t>조동후</t>
    <phoneticPr fontId="3" type="noConversion"/>
  </si>
  <si>
    <t>성북리 141-9</t>
    <phoneticPr fontId="3" type="noConversion"/>
  </si>
  <si>
    <t>최종욱</t>
    <phoneticPr fontId="3" type="noConversion"/>
  </si>
  <si>
    <t>서울시 동작구 사당동 419-197</t>
    <phoneticPr fontId="3" type="noConversion"/>
  </si>
  <si>
    <t>이병갑</t>
    <phoneticPr fontId="3" type="noConversion"/>
  </si>
  <si>
    <t>서울시 강서구 화곡동 978-18</t>
    <phoneticPr fontId="3" type="noConversion"/>
  </si>
  <si>
    <t>전주이씨양녕대군서산군파종종</t>
    <phoneticPr fontId="3" type="noConversion"/>
  </si>
  <si>
    <t>이철의</t>
    <phoneticPr fontId="3" type="noConversion"/>
  </si>
  <si>
    <t>옥호리 715-2</t>
    <phoneticPr fontId="3" type="noConversion"/>
  </si>
  <si>
    <t>안영돈</t>
    <phoneticPr fontId="3" type="noConversion"/>
  </si>
  <si>
    <t>홍민호</t>
    <phoneticPr fontId="3" type="noConversion"/>
  </si>
  <si>
    <t>석문면 삼화리 1124</t>
    <phoneticPr fontId="3" type="noConversion"/>
  </si>
  <si>
    <t>김병규외4인</t>
    <phoneticPr fontId="3" type="noConversion"/>
  </si>
  <si>
    <t>서산시 해미면 휴암리 230</t>
    <phoneticPr fontId="3" type="noConversion"/>
  </si>
  <si>
    <t>530-4</t>
    <phoneticPr fontId="3" type="noConversion"/>
  </si>
  <si>
    <t>1328</t>
    <phoneticPr fontId="3" type="noConversion"/>
  </si>
  <si>
    <t>531-3</t>
    <phoneticPr fontId="3" type="noConversion"/>
  </si>
  <si>
    <t>532-1</t>
    <phoneticPr fontId="3" type="noConversion"/>
  </si>
  <si>
    <t>533-7</t>
    <phoneticPr fontId="3" type="noConversion"/>
  </si>
  <si>
    <t>533-1</t>
    <phoneticPr fontId="3" type="noConversion"/>
  </si>
  <si>
    <t>523-6</t>
    <phoneticPr fontId="3" type="noConversion"/>
  </si>
  <si>
    <t>523-3</t>
    <phoneticPr fontId="3" type="noConversion"/>
  </si>
  <si>
    <t>523-1</t>
    <phoneticPr fontId="3" type="noConversion"/>
  </si>
  <si>
    <t>522</t>
    <phoneticPr fontId="3" type="noConversion"/>
  </si>
  <si>
    <t>522-5</t>
    <phoneticPr fontId="3" type="noConversion"/>
  </si>
  <si>
    <t>1327</t>
    <phoneticPr fontId="3" type="noConversion"/>
  </si>
  <si>
    <t>520</t>
    <phoneticPr fontId="3" type="noConversion"/>
  </si>
  <si>
    <t>1248</t>
    <phoneticPr fontId="3" type="noConversion"/>
  </si>
  <si>
    <t>1326</t>
    <phoneticPr fontId="3" type="noConversion"/>
  </si>
  <si>
    <t>1247</t>
    <phoneticPr fontId="3" type="noConversion"/>
  </si>
  <si>
    <t>1246</t>
    <phoneticPr fontId="3" type="noConversion"/>
  </si>
  <si>
    <t>1325</t>
    <phoneticPr fontId="3" type="noConversion"/>
  </si>
  <si>
    <t>산21-3</t>
    <phoneticPr fontId="3" type="noConversion"/>
  </si>
  <si>
    <t>산21-1</t>
    <phoneticPr fontId="3" type="noConversion"/>
  </si>
  <si>
    <t>산20-3</t>
    <phoneticPr fontId="3" type="noConversion"/>
  </si>
  <si>
    <t>산20-6</t>
    <phoneticPr fontId="3" type="noConversion"/>
  </si>
  <si>
    <t>520-7</t>
    <phoneticPr fontId="3" type="noConversion"/>
  </si>
  <si>
    <t>산20-7</t>
    <phoneticPr fontId="3" type="noConversion"/>
  </si>
  <si>
    <t>520-2</t>
    <phoneticPr fontId="3" type="noConversion"/>
  </si>
  <si>
    <t>1228</t>
    <phoneticPr fontId="3" type="noConversion"/>
  </si>
  <si>
    <t>520-4</t>
    <phoneticPr fontId="3" type="noConversion"/>
  </si>
  <si>
    <t>521-1</t>
    <phoneticPr fontId="3" type="noConversion"/>
  </si>
  <si>
    <t>522-7</t>
    <phoneticPr fontId="3" type="noConversion"/>
  </si>
  <si>
    <t>520-1</t>
    <phoneticPr fontId="3" type="noConversion"/>
  </si>
  <si>
    <t>522-4</t>
    <phoneticPr fontId="3" type="noConversion"/>
  </si>
  <si>
    <t>520-8</t>
    <phoneticPr fontId="3" type="noConversion"/>
  </si>
  <si>
    <t>521-2</t>
    <phoneticPr fontId="3" type="noConversion"/>
  </si>
  <si>
    <t>521-4</t>
    <phoneticPr fontId="3" type="noConversion"/>
  </si>
  <si>
    <t>522-1</t>
    <phoneticPr fontId="3" type="noConversion"/>
  </si>
  <si>
    <t>522-6</t>
    <phoneticPr fontId="3" type="noConversion"/>
  </si>
  <si>
    <t>427-4</t>
    <phoneticPr fontId="3" type="noConversion"/>
  </si>
  <si>
    <t>522-3</t>
    <phoneticPr fontId="3" type="noConversion"/>
  </si>
  <si>
    <t>427-5</t>
    <phoneticPr fontId="3" type="noConversion"/>
  </si>
  <si>
    <t>484-1</t>
    <phoneticPr fontId="3" type="noConversion"/>
  </si>
  <si>
    <t>484</t>
    <phoneticPr fontId="3" type="noConversion"/>
  </si>
  <si>
    <t>485</t>
    <phoneticPr fontId="3" type="noConversion"/>
  </si>
  <si>
    <t>486-4</t>
    <phoneticPr fontId="3" type="noConversion"/>
  </si>
  <si>
    <t>486-2</t>
    <phoneticPr fontId="3" type="noConversion"/>
  </si>
  <si>
    <t>488-23</t>
    <phoneticPr fontId="3" type="noConversion"/>
  </si>
  <si>
    <t>488-5</t>
    <phoneticPr fontId="3" type="noConversion"/>
  </si>
  <si>
    <t>488-41</t>
    <phoneticPr fontId="3" type="noConversion"/>
  </si>
  <si>
    <t>488-3</t>
    <phoneticPr fontId="3" type="noConversion"/>
  </si>
  <si>
    <t>488-21</t>
    <phoneticPr fontId="3" type="noConversion"/>
  </si>
  <si>
    <t>488-19</t>
    <phoneticPr fontId="3" type="noConversion"/>
  </si>
  <si>
    <t>산14-4</t>
    <phoneticPr fontId="3" type="noConversion"/>
  </si>
  <si>
    <t>산12</t>
    <phoneticPr fontId="3" type="noConversion"/>
  </si>
  <si>
    <t>476-5</t>
    <phoneticPr fontId="3" type="noConversion"/>
  </si>
  <si>
    <t>476-1</t>
    <phoneticPr fontId="3" type="noConversion"/>
  </si>
  <si>
    <t>534-6</t>
    <phoneticPr fontId="3" type="noConversion"/>
  </si>
  <si>
    <t>534-1</t>
    <phoneticPr fontId="3" type="noConversion"/>
  </si>
  <si>
    <t>533-9</t>
    <phoneticPr fontId="3" type="noConversion"/>
  </si>
  <si>
    <t>533-3</t>
    <phoneticPr fontId="3" type="noConversion"/>
  </si>
  <si>
    <t>533-8</t>
    <phoneticPr fontId="3" type="noConversion"/>
  </si>
  <si>
    <t>533-10</t>
    <phoneticPr fontId="3" type="noConversion"/>
  </si>
  <si>
    <t>533-6</t>
    <phoneticPr fontId="3" type="noConversion"/>
  </si>
  <si>
    <t>533-5</t>
    <phoneticPr fontId="3" type="noConversion"/>
  </si>
  <si>
    <t>534-2</t>
    <phoneticPr fontId="3" type="noConversion"/>
  </si>
  <si>
    <t>535</t>
    <phoneticPr fontId="3" type="noConversion"/>
  </si>
  <si>
    <t>534-5</t>
    <phoneticPr fontId="3" type="noConversion"/>
  </si>
  <si>
    <t>534-4</t>
    <phoneticPr fontId="3" type="noConversion"/>
  </si>
  <si>
    <t>478</t>
    <phoneticPr fontId="3" type="noConversion"/>
  </si>
  <si>
    <t>478-1</t>
    <phoneticPr fontId="3" type="noConversion"/>
  </si>
  <si>
    <t>477-1</t>
    <phoneticPr fontId="3" type="noConversion"/>
  </si>
  <si>
    <t>477</t>
    <phoneticPr fontId="3" type="noConversion"/>
  </si>
  <si>
    <t>477-2</t>
    <phoneticPr fontId="3" type="noConversion"/>
  </si>
  <si>
    <t>479</t>
    <phoneticPr fontId="3" type="noConversion"/>
  </si>
  <si>
    <t>522-2</t>
    <phoneticPr fontId="3" type="noConversion"/>
  </si>
  <si>
    <t>523-2</t>
    <phoneticPr fontId="3" type="noConversion"/>
  </si>
  <si>
    <t>533-2</t>
    <phoneticPr fontId="3" type="noConversion"/>
  </si>
  <si>
    <t>523-5</t>
    <phoneticPr fontId="3" type="noConversion"/>
  </si>
  <si>
    <t>523-7</t>
    <phoneticPr fontId="3" type="noConversion"/>
  </si>
  <si>
    <t>481-2</t>
    <phoneticPr fontId="3" type="noConversion"/>
  </si>
  <si>
    <t>481</t>
    <phoneticPr fontId="3" type="noConversion"/>
  </si>
  <si>
    <t>481-1</t>
    <phoneticPr fontId="3" type="noConversion"/>
  </si>
  <si>
    <t>482</t>
    <phoneticPr fontId="3" type="noConversion"/>
  </si>
  <si>
    <t>482-1</t>
    <phoneticPr fontId="3" type="noConversion"/>
  </si>
  <si>
    <t>1227</t>
    <phoneticPr fontId="3" type="noConversion"/>
  </si>
  <si>
    <t>483</t>
    <phoneticPr fontId="3" type="noConversion"/>
  </si>
  <si>
    <t>483-3</t>
    <phoneticPr fontId="3" type="noConversion"/>
  </si>
  <si>
    <t>1307</t>
    <phoneticPr fontId="3" type="noConversion"/>
  </si>
  <si>
    <t>483-1</t>
    <phoneticPr fontId="3" type="noConversion"/>
  </si>
  <si>
    <t>1308</t>
    <phoneticPr fontId="3" type="noConversion"/>
  </si>
  <si>
    <t>488-17</t>
    <phoneticPr fontId="3" type="noConversion"/>
  </si>
  <si>
    <t>산11-19</t>
    <phoneticPr fontId="3" type="noConversion"/>
  </si>
  <si>
    <t>488-18</t>
    <phoneticPr fontId="3" type="noConversion"/>
  </si>
  <si>
    <t>488-26</t>
    <phoneticPr fontId="3" type="noConversion"/>
  </si>
  <si>
    <t>488-38</t>
    <phoneticPr fontId="3" type="noConversion"/>
  </si>
  <si>
    <t>488-16</t>
    <phoneticPr fontId="3" type="noConversion"/>
  </si>
  <si>
    <t>488-20</t>
    <phoneticPr fontId="3" type="noConversion"/>
  </si>
  <si>
    <t>488-24</t>
    <phoneticPr fontId="3" type="noConversion"/>
  </si>
  <si>
    <t>학</t>
    <phoneticPr fontId="3" type="noConversion"/>
  </si>
  <si>
    <t>대</t>
    <phoneticPr fontId="3" type="noConversion"/>
  </si>
  <si>
    <t>대</t>
    <phoneticPr fontId="3" type="noConversion"/>
  </si>
  <si>
    <t>임</t>
    <phoneticPr fontId="3" type="noConversion"/>
  </si>
  <si>
    <t>도</t>
    <phoneticPr fontId="3" type="noConversion"/>
  </si>
  <si>
    <t>충청남도</t>
    <phoneticPr fontId="3" type="noConversion"/>
  </si>
  <si>
    <t>안흥열</t>
    <phoneticPr fontId="3" type="noConversion"/>
  </si>
  <si>
    <t>대전시중구도마동157-22</t>
    <phoneticPr fontId="3" type="noConversion"/>
  </si>
  <si>
    <t>이석존</t>
    <phoneticPr fontId="3" type="noConversion"/>
  </si>
  <si>
    <t>봉소리 488-3</t>
    <phoneticPr fontId="3" type="noConversion"/>
  </si>
  <si>
    <t>이석영</t>
    <phoneticPr fontId="3" type="noConversion"/>
  </si>
  <si>
    <t>봉소리919</t>
    <phoneticPr fontId="3" type="noConversion"/>
  </si>
  <si>
    <t>안숙자</t>
    <phoneticPr fontId="3" type="noConversion"/>
  </si>
  <si>
    <t>봉소리 512</t>
    <phoneticPr fontId="3" type="noConversion"/>
  </si>
  <si>
    <t>유소연</t>
    <phoneticPr fontId="3" type="noConversion"/>
  </si>
  <si>
    <t>미합중국1333에이린스트리트5</t>
    <phoneticPr fontId="3" type="noConversion"/>
  </si>
  <si>
    <t>천안시 원성동 566-17</t>
    <phoneticPr fontId="3" type="noConversion"/>
  </si>
  <si>
    <t>최장현</t>
    <phoneticPr fontId="3" type="noConversion"/>
  </si>
  <si>
    <t>차대복</t>
    <phoneticPr fontId="3" type="noConversion"/>
  </si>
  <si>
    <t>인천시동구송림2동105</t>
    <phoneticPr fontId="3" type="noConversion"/>
  </si>
  <si>
    <t>박헌광</t>
    <phoneticPr fontId="3" type="noConversion"/>
  </si>
  <si>
    <t>봉소리 산15-1</t>
    <phoneticPr fontId="3" type="noConversion"/>
  </si>
  <si>
    <t>중원기업㈜</t>
    <phoneticPr fontId="3" type="noConversion"/>
  </si>
  <si>
    <t>송악면 고대리 167-103</t>
    <phoneticPr fontId="3" type="noConversion"/>
  </si>
  <si>
    <t>이은영</t>
    <phoneticPr fontId="3" type="noConversion"/>
  </si>
  <si>
    <t>봉소리 486</t>
    <phoneticPr fontId="3" type="noConversion"/>
  </si>
  <si>
    <t>송만자</t>
    <phoneticPr fontId="3" type="noConversion"/>
  </si>
  <si>
    <t>경기도용인시기흥구보라동564보라마을현대모닝사이드112-1301</t>
    <phoneticPr fontId="3" type="noConversion"/>
  </si>
  <si>
    <t>이순례</t>
    <phoneticPr fontId="3" type="noConversion"/>
  </si>
  <si>
    <t>김석제</t>
    <phoneticPr fontId="3" type="noConversion"/>
  </si>
  <si>
    <t>봉소리 73-5</t>
    <phoneticPr fontId="3" type="noConversion"/>
  </si>
  <si>
    <t>이광호</t>
    <phoneticPr fontId="3" type="noConversion"/>
  </si>
  <si>
    <t>옥호리 355</t>
    <phoneticPr fontId="3" type="noConversion"/>
  </si>
  <si>
    <t>이관영</t>
    <phoneticPr fontId="3" type="noConversion"/>
  </si>
  <si>
    <t>봉소리 538</t>
    <phoneticPr fontId="3" type="noConversion"/>
  </si>
  <si>
    <t>봉소리 521</t>
    <phoneticPr fontId="3" type="noConversion"/>
  </si>
  <si>
    <t>이석각</t>
    <phoneticPr fontId="3" type="noConversion"/>
  </si>
  <si>
    <t>봉소리 534</t>
    <phoneticPr fontId="3" type="noConversion"/>
  </si>
  <si>
    <t>이석철</t>
    <phoneticPr fontId="3" type="noConversion"/>
  </si>
  <si>
    <t>경기도오산시오산동419-3</t>
    <phoneticPr fontId="3" type="noConversion"/>
  </si>
  <si>
    <t>이한복</t>
    <phoneticPr fontId="3" type="noConversion"/>
  </si>
  <si>
    <t>봉소리 548</t>
    <phoneticPr fontId="3" type="noConversion"/>
  </si>
  <si>
    <t>이찬영</t>
    <phoneticPr fontId="3" type="noConversion"/>
  </si>
  <si>
    <t>봉소리 437-15</t>
    <phoneticPr fontId="3" type="noConversion"/>
  </si>
  <si>
    <t>이증영</t>
    <phoneticPr fontId="3" type="noConversion"/>
  </si>
  <si>
    <t>순성면 봉소리 488-27</t>
    <phoneticPr fontId="3" type="noConversion"/>
  </si>
  <si>
    <t>강남호</t>
    <phoneticPr fontId="3" type="noConversion"/>
  </si>
  <si>
    <t>순성면 성북리 478</t>
    <phoneticPr fontId="3" type="noConversion"/>
  </si>
  <si>
    <t>안장열</t>
    <phoneticPr fontId="3" type="noConversion"/>
  </si>
  <si>
    <t>봉소리 481</t>
    <phoneticPr fontId="3" type="noConversion"/>
  </si>
  <si>
    <t>강인수</t>
    <phoneticPr fontId="3" type="noConversion"/>
  </si>
  <si>
    <t>미등록지</t>
    <phoneticPr fontId="3" type="noConversion"/>
  </si>
  <si>
    <t>충청남도(교육감)</t>
    <phoneticPr fontId="3" type="noConversion"/>
  </si>
  <si>
    <t>봉소리 488-27</t>
    <phoneticPr fontId="3" type="noConversion"/>
  </si>
  <si>
    <t>백봉옥</t>
    <phoneticPr fontId="3" type="noConversion"/>
  </si>
  <si>
    <t>서울 마포구 아현동 657-2</t>
    <phoneticPr fontId="3" type="noConversion"/>
  </si>
  <si>
    <t>최승건</t>
    <phoneticPr fontId="3" type="noConversion"/>
  </si>
  <si>
    <t>530-9</t>
    <phoneticPr fontId="3" type="noConversion"/>
  </si>
  <si>
    <t>1328-1</t>
    <phoneticPr fontId="3" type="noConversion"/>
  </si>
  <si>
    <t>531-4</t>
    <phoneticPr fontId="3" type="noConversion"/>
  </si>
  <si>
    <t>532-3</t>
    <phoneticPr fontId="3" type="noConversion"/>
  </si>
  <si>
    <t>523-10</t>
    <phoneticPr fontId="3" type="noConversion"/>
  </si>
  <si>
    <t>이석진</t>
    <phoneticPr fontId="3" type="noConversion"/>
  </si>
  <si>
    <t>523-8</t>
    <phoneticPr fontId="3" type="noConversion"/>
  </si>
  <si>
    <t>522-8</t>
    <phoneticPr fontId="3" type="noConversion"/>
  </si>
  <si>
    <t>520-15</t>
    <phoneticPr fontId="3" type="noConversion"/>
  </si>
  <si>
    <t>1248-2</t>
    <phoneticPr fontId="3" type="noConversion"/>
  </si>
  <si>
    <t>1246-1</t>
    <phoneticPr fontId="3" type="noConversion"/>
  </si>
  <si>
    <t>1325-1</t>
    <phoneticPr fontId="3" type="noConversion"/>
  </si>
  <si>
    <t>520-24</t>
    <phoneticPr fontId="3" type="noConversion"/>
  </si>
  <si>
    <t>520-22</t>
    <phoneticPr fontId="3" type="noConversion"/>
  </si>
  <si>
    <t>미합중국1333에이린스트리트5산타모나카캘리포니아90404</t>
    <phoneticPr fontId="3" type="noConversion"/>
  </si>
  <si>
    <t>520-23</t>
    <phoneticPr fontId="3" type="noConversion"/>
  </si>
  <si>
    <t>520-19</t>
    <phoneticPr fontId="3" type="noConversion"/>
  </si>
  <si>
    <t>520-20</t>
    <phoneticPr fontId="3" type="noConversion"/>
  </si>
  <si>
    <t>520-21</t>
    <phoneticPr fontId="3" type="noConversion"/>
  </si>
  <si>
    <t>520-18</t>
    <phoneticPr fontId="3" type="noConversion"/>
  </si>
  <si>
    <t>520-17</t>
    <phoneticPr fontId="3" type="noConversion"/>
  </si>
  <si>
    <t>1228-1</t>
    <phoneticPr fontId="3" type="noConversion"/>
  </si>
  <si>
    <t>1228-4</t>
    <phoneticPr fontId="3" type="noConversion"/>
  </si>
  <si>
    <t>521-5</t>
    <phoneticPr fontId="3" type="noConversion"/>
  </si>
  <si>
    <t>520-16</t>
    <phoneticPr fontId="3" type="noConversion"/>
  </si>
  <si>
    <t>522-1</t>
    <phoneticPr fontId="3" type="noConversion"/>
  </si>
  <si>
    <t>대</t>
    <phoneticPr fontId="3" type="noConversion"/>
  </si>
  <si>
    <t>공</t>
    <phoneticPr fontId="3" type="noConversion"/>
  </si>
  <si>
    <t>충청남도</t>
    <phoneticPr fontId="3" type="noConversion"/>
  </si>
  <si>
    <t>522-6</t>
    <phoneticPr fontId="3" type="noConversion"/>
  </si>
  <si>
    <t>임</t>
    <phoneticPr fontId="3" type="noConversion"/>
  </si>
  <si>
    <t>427-8</t>
    <phoneticPr fontId="3" type="noConversion"/>
  </si>
  <si>
    <t>차대복</t>
    <phoneticPr fontId="3" type="noConversion"/>
  </si>
  <si>
    <t>522-3</t>
    <phoneticPr fontId="3" type="noConversion"/>
  </si>
  <si>
    <t>도</t>
    <phoneticPr fontId="3" type="noConversion"/>
  </si>
  <si>
    <t>당진시</t>
    <phoneticPr fontId="3" type="noConversion"/>
  </si>
  <si>
    <t>봉소리512</t>
    <phoneticPr fontId="3" type="noConversion"/>
  </si>
  <si>
    <t>순성면 틀모시로 133</t>
    <phoneticPr fontId="3" type="noConversion"/>
  </si>
  <si>
    <t>427-9</t>
    <phoneticPr fontId="3" type="noConversion"/>
  </si>
  <si>
    <t>484-1</t>
    <phoneticPr fontId="3" type="noConversion"/>
  </si>
  <si>
    <t>당진시</t>
    <phoneticPr fontId="3" type="noConversion"/>
  </si>
  <si>
    <t>484-2</t>
    <phoneticPr fontId="3" type="noConversion"/>
  </si>
  <si>
    <t>전</t>
    <phoneticPr fontId="3" type="noConversion"/>
  </si>
  <si>
    <t>485-3</t>
    <phoneticPr fontId="3" type="noConversion"/>
  </si>
  <si>
    <t>485-2</t>
    <phoneticPr fontId="3" type="noConversion"/>
  </si>
  <si>
    <t>답</t>
    <phoneticPr fontId="3" type="noConversion"/>
  </si>
  <si>
    <t>485-1</t>
    <phoneticPr fontId="3" type="noConversion"/>
  </si>
  <si>
    <t>486-7</t>
    <phoneticPr fontId="3" type="noConversion"/>
  </si>
  <si>
    <t>486-6</t>
    <phoneticPr fontId="3" type="noConversion"/>
  </si>
  <si>
    <t>488-23</t>
    <phoneticPr fontId="3" type="noConversion"/>
  </si>
  <si>
    <t>488-47</t>
    <phoneticPr fontId="3" type="noConversion"/>
  </si>
  <si>
    <t>창</t>
    <phoneticPr fontId="3" type="noConversion"/>
  </si>
  <si>
    <t>488-49</t>
    <phoneticPr fontId="3" type="noConversion"/>
  </si>
  <si>
    <t>488-46</t>
    <phoneticPr fontId="3" type="noConversion"/>
  </si>
  <si>
    <t>488-21</t>
    <phoneticPr fontId="3" type="noConversion"/>
  </si>
  <si>
    <t>488-22</t>
    <phoneticPr fontId="3" type="noConversion"/>
  </si>
  <si>
    <t>488-19</t>
    <phoneticPr fontId="3" type="noConversion"/>
  </si>
  <si>
    <t>488-52</t>
    <phoneticPr fontId="3" type="noConversion"/>
  </si>
  <si>
    <t>산12</t>
    <phoneticPr fontId="3" type="noConversion"/>
  </si>
  <si>
    <t>476-7</t>
    <phoneticPr fontId="3" type="noConversion"/>
  </si>
  <si>
    <t>476-6</t>
    <phoneticPr fontId="3" type="noConversion"/>
  </si>
  <si>
    <t>이관영외1인</t>
    <phoneticPr fontId="3" type="noConversion"/>
  </si>
  <si>
    <t>534-6</t>
    <phoneticPr fontId="3" type="noConversion"/>
  </si>
  <si>
    <t>534-7</t>
    <phoneticPr fontId="3" type="noConversion"/>
  </si>
  <si>
    <t>534-8</t>
  </si>
  <si>
    <t>533-9</t>
    <phoneticPr fontId="3" type="noConversion"/>
  </si>
  <si>
    <t>533-11</t>
    <phoneticPr fontId="3" type="noConversion"/>
  </si>
  <si>
    <t>533-8</t>
    <phoneticPr fontId="3" type="noConversion"/>
  </si>
  <si>
    <t>533-10</t>
    <phoneticPr fontId="3" type="noConversion"/>
  </si>
  <si>
    <t>533-6</t>
    <phoneticPr fontId="3" type="noConversion"/>
  </si>
  <si>
    <t>533-5</t>
    <phoneticPr fontId="3" type="noConversion"/>
  </si>
  <si>
    <t>534-9</t>
    <phoneticPr fontId="3" type="noConversion"/>
  </si>
  <si>
    <t>534-10</t>
    <phoneticPr fontId="3" type="noConversion"/>
  </si>
  <si>
    <t>535-1</t>
    <phoneticPr fontId="3" type="noConversion"/>
  </si>
  <si>
    <t>534-5</t>
    <phoneticPr fontId="3" type="noConversion"/>
  </si>
  <si>
    <t>534-4</t>
    <phoneticPr fontId="3" type="noConversion"/>
  </si>
  <si>
    <t>478-2</t>
    <phoneticPr fontId="3" type="noConversion"/>
  </si>
  <si>
    <t>477-3</t>
    <phoneticPr fontId="3" type="noConversion"/>
  </si>
  <si>
    <t>478-1</t>
    <phoneticPr fontId="3" type="noConversion"/>
  </si>
  <si>
    <t>477-1</t>
    <phoneticPr fontId="3" type="noConversion"/>
  </si>
  <si>
    <t>477-4</t>
    <phoneticPr fontId="3" type="noConversion"/>
  </si>
  <si>
    <t>479-1</t>
    <phoneticPr fontId="3" type="noConversion"/>
  </si>
  <si>
    <t>522-2</t>
    <phoneticPr fontId="3" type="noConversion"/>
  </si>
  <si>
    <t>523-9</t>
    <phoneticPr fontId="3" type="noConversion"/>
  </si>
  <si>
    <t>533-2</t>
    <phoneticPr fontId="3" type="noConversion"/>
  </si>
  <si>
    <t>523-5</t>
    <phoneticPr fontId="3" type="noConversion"/>
  </si>
  <si>
    <t>523-7</t>
    <phoneticPr fontId="3" type="noConversion"/>
  </si>
  <si>
    <t>481-2</t>
    <phoneticPr fontId="3" type="noConversion"/>
  </si>
  <si>
    <t>481-3</t>
    <phoneticPr fontId="3" type="noConversion"/>
  </si>
  <si>
    <t>481-1</t>
    <phoneticPr fontId="3" type="noConversion"/>
  </si>
  <si>
    <t>482-2</t>
    <phoneticPr fontId="3" type="noConversion"/>
  </si>
  <si>
    <t>봉소리 205</t>
    <phoneticPr fontId="3" type="noConversion"/>
  </si>
  <si>
    <t>봉소리205</t>
    <phoneticPr fontId="3" type="noConversion"/>
  </si>
  <si>
    <t>482-1</t>
    <phoneticPr fontId="3" type="noConversion"/>
  </si>
  <si>
    <t>483-3</t>
    <phoneticPr fontId="3" type="noConversion"/>
  </si>
  <si>
    <t>483-2</t>
    <phoneticPr fontId="3" type="noConversion"/>
  </si>
  <si>
    <t>1307-1</t>
    <phoneticPr fontId="3" type="noConversion"/>
  </si>
  <si>
    <t>1307-3</t>
    <phoneticPr fontId="3" type="noConversion"/>
  </si>
  <si>
    <t>구</t>
    <phoneticPr fontId="3" type="noConversion"/>
  </si>
  <si>
    <t>483-4</t>
    <phoneticPr fontId="3" type="noConversion"/>
  </si>
  <si>
    <t>학</t>
    <phoneticPr fontId="3" type="noConversion"/>
  </si>
  <si>
    <t>488-17</t>
    <phoneticPr fontId="3" type="noConversion"/>
  </si>
  <si>
    <t>488-26</t>
    <phoneticPr fontId="3" type="noConversion"/>
  </si>
  <si>
    <t>488-20</t>
    <phoneticPr fontId="3" type="noConversion"/>
  </si>
  <si>
    <t>488-24</t>
    <phoneticPr fontId="3" type="noConversion"/>
  </si>
  <si>
    <t>488-50</t>
    <phoneticPr fontId="3" type="noConversion"/>
  </si>
  <si>
    <t>488-51</t>
    <phoneticPr fontId="3" type="noConversion"/>
  </si>
  <si>
    <t>488-48</t>
    <phoneticPr fontId="3" type="noConversion"/>
  </si>
  <si>
    <t>647-12</t>
    <phoneticPr fontId="3" type="noConversion"/>
  </si>
  <si>
    <t>647-15</t>
    <phoneticPr fontId="3" type="noConversion"/>
  </si>
  <si>
    <t>642-14</t>
    <phoneticPr fontId="3" type="noConversion"/>
  </si>
  <si>
    <t>642-13</t>
    <phoneticPr fontId="3" type="noConversion"/>
  </si>
  <si>
    <t>801-1</t>
    <phoneticPr fontId="3" type="noConversion"/>
  </si>
  <si>
    <t>632-4</t>
    <phoneticPr fontId="3" type="noConversion"/>
  </si>
  <si>
    <t>산49-16</t>
    <phoneticPr fontId="3" type="noConversion"/>
  </si>
  <si>
    <t>642-15</t>
    <phoneticPr fontId="3" type="noConversion"/>
  </si>
  <si>
    <t>641-14</t>
    <phoneticPr fontId="3" type="noConversion"/>
  </si>
  <si>
    <t>818-3</t>
    <phoneticPr fontId="3" type="noConversion"/>
  </si>
  <si>
    <t>640-5</t>
    <phoneticPr fontId="3" type="noConversion"/>
  </si>
  <si>
    <t>625-14</t>
    <phoneticPr fontId="3" type="noConversion"/>
  </si>
  <si>
    <t>625-17</t>
    <phoneticPr fontId="3" type="noConversion"/>
  </si>
  <si>
    <t>629-1</t>
    <phoneticPr fontId="3" type="noConversion"/>
  </si>
  <si>
    <t>625-16</t>
    <phoneticPr fontId="3" type="noConversion"/>
  </si>
  <si>
    <t>639-6</t>
    <phoneticPr fontId="3" type="noConversion"/>
  </si>
  <si>
    <t>629-3</t>
    <phoneticPr fontId="3" type="noConversion"/>
  </si>
  <si>
    <t>625-15</t>
    <phoneticPr fontId="3" type="noConversion"/>
  </si>
  <si>
    <t>827-2</t>
    <phoneticPr fontId="3" type="noConversion"/>
  </si>
  <si>
    <t>827-3</t>
    <phoneticPr fontId="3" type="noConversion"/>
  </si>
  <si>
    <t>792-5</t>
    <phoneticPr fontId="3" type="noConversion"/>
  </si>
  <si>
    <t>621-6</t>
    <phoneticPr fontId="3" type="noConversion"/>
  </si>
  <si>
    <t>621-5</t>
    <phoneticPr fontId="3" type="noConversion"/>
  </si>
  <si>
    <t>622-2</t>
    <phoneticPr fontId="3" type="noConversion"/>
  </si>
  <si>
    <t>623-4</t>
    <phoneticPr fontId="3" type="noConversion"/>
  </si>
  <si>
    <t>558-2</t>
    <phoneticPr fontId="3" type="noConversion"/>
  </si>
  <si>
    <t>556-2</t>
    <phoneticPr fontId="3" type="noConversion"/>
  </si>
  <si>
    <t>555-2</t>
    <phoneticPr fontId="3" type="noConversion"/>
  </si>
  <si>
    <t>554-2</t>
    <phoneticPr fontId="3" type="noConversion"/>
  </si>
  <si>
    <t>552-1</t>
    <phoneticPr fontId="3" type="noConversion"/>
  </si>
  <si>
    <t>인봉교</t>
    <phoneticPr fontId="3" type="noConversion"/>
  </si>
  <si>
    <t>면천면 죽동리 527</t>
    <phoneticPr fontId="3" type="noConversion"/>
  </si>
  <si>
    <t>551-2</t>
    <phoneticPr fontId="3" type="noConversion"/>
  </si>
  <si>
    <t>799-1</t>
    <phoneticPr fontId="3" type="noConversion"/>
  </si>
  <si>
    <t>799-3</t>
    <phoneticPr fontId="3" type="noConversion"/>
  </si>
  <si>
    <t>705-3</t>
    <phoneticPr fontId="3" type="noConversion"/>
  </si>
  <si>
    <t>805-1</t>
    <phoneticPr fontId="3" type="noConversion"/>
  </si>
  <si>
    <t>716-2</t>
    <phoneticPr fontId="3" type="noConversion"/>
  </si>
  <si>
    <t>718-2</t>
    <phoneticPr fontId="3" type="noConversion"/>
  </si>
  <si>
    <t>이형우</t>
    <phoneticPr fontId="3" type="noConversion"/>
  </si>
  <si>
    <t>719-5</t>
    <phoneticPr fontId="3" type="noConversion"/>
  </si>
  <si>
    <t>718-3</t>
    <phoneticPr fontId="3" type="noConversion"/>
  </si>
  <si>
    <t>724-3</t>
    <phoneticPr fontId="3" type="noConversion"/>
  </si>
  <si>
    <t>727-2</t>
    <phoneticPr fontId="3" type="noConversion"/>
  </si>
  <si>
    <t>728-4</t>
    <phoneticPr fontId="3" type="noConversion"/>
  </si>
  <si>
    <t>728-5</t>
    <phoneticPr fontId="3" type="noConversion"/>
  </si>
  <si>
    <t>728-6</t>
    <phoneticPr fontId="3" type="noConversion"/>
  </si>
  <si>
    <t>639-5</t>
    <phoneticPr fontId="3" type="noConversion"/>
  </si>
  <si>
    <t>639-7</t>
    <phoneticPr fontId="3" type="noConversion"/>
  </si>
  <si>
    <t>636-8</t>
    <phoneticPr fontId="3" type="noConversion"/>
  </si>
  <si>
    <t>828-1</t>
    <phoneticPr fontId="3" type="noConversion"/>
  </si>
  <si>
    <t>636-6</t>
    <phoneticPr fontId="3" type="noConversion"/>
  </si>
  <si>
    <t>636-7</t>
    <phoneticPr fontId="3" type="noConversion"/>
  </si>
  <si>
    <t>880-1</t>
    <phoneticPr fontId="3" type="noConversion"/>
  </si>
  <si>
    <t>612-7</t>
    <phoneticPr fontId="3" type="noConversion"/>
  </si>
  <si>
    <t>883-1</t>
    <phoneticPr fontId="3" type="noConversion"/>
  </si>
  <si>
    <t>612-6</t>
    <phoneticPr fontId="3" type="noConversion"/>
  </si>
  <si>
    <t>612-5</t>
    <phoneticPr fontId="3" type="noConversion"/>
  </si>
  <si>
    <t>559-3</t>
    <phoneticPr fontId="3" type="noConversion"/>
  </si>
  <si>
    <t>562-2</t>
    <phoneticPr fontId="3" type="noConversion"/>
  </si>
  <si>
    <t>565-2</t>
    <phoneticPr fontId="3" type="noConversion"/>
  </si>
  <si>
    <t>549-2</t>
    <phoneticPr fontId="3" type="noConversion"/>
  </si>
  <si>
    <t>798-1</t>
    <phoneticPr fontId="3" type="noConversion"/>
  </si>
  <si>
    <t>798-2</t>
    <phoneticPr fontId="3" type="noConversion"/>
  </si>
  <si>
    <t>546-5</t>
    <phoneticPr fontId="3" type="noConversion"/>
  </si>
  <si>
    <t>546-4</t>
    <phoneticPr fontId="3" type="noConversion"/>
  </si>
  <si>
    <t>538-10</t>
    <phoneticPr fontId="3" type="noConversion"/>
  </si>
  <si>
    <t>535-9</t>
    <phoneticPr fontId="3" type="noConversion"/>
  </si>
  <si>
    <t>535-8</t>
    <phoneticPr fontId="3" type="noConversion"/>
  </si>
  <si>
    <t>736-4</t>
    <phoneticPr fontId="3" type="noConversion"/>
  </si>
  <si>
    <t>728-7</t>
    <phoneticPr fontId="3" type="noConversion"/>
  </si>
  <si>
    <t>730-1</t>
    <phoneticPr fontId="3" type="noConversion"/>
  </si>
  <si>
    <t>731-11</t>
    <phoneticPr fontId="3" type="noConversion"/>
  </si>
  <si>
    <t>이기형</t>
    <phoneticPr fontId="3" type="noConversion"/>
  </si>
  <si>
    <t>경기도 의정부시 신곡동 758-1 
드림밸리 아파트 101-1802</t>
    <phoneticPr fontId="3" type="noConversion"/>
  </si>
  <si>
    <t>731-12</t>
    <phoneticPr fontId="3" type="noConversion"/>
  </si>
  <si>
    <t>731-18</t>
    <phoneticPr fontId="3" type="noConversion"/>
  </si>
  <si>
    <t>731-14</t>
    <phoneticPr fontId="3" type="noConversion"/>
  </si>
  <si>
    <t>경기도 고양시 일산서구 
원일로 73번길 7-13(일산동)</t>
    <phoneticPr fontId="3" type="noConversion"/>
  </si>
  <si>
    <t>731-15</t>
    <phoneticPr fontId="3" type="noConversion"/>
  </si>
  <si>
    <t>731-19</t>
    <phoneticPr fontId="3" type="noConversion"/>
  </si>
  <si>
    <t>728-8</t>
    <phoneticPr fontId="3" type="noConversion"/>
  </si>
  <si>
    <t>731-17</t>
    <phoneticPr fontId="3" type="noConversion"/>
  </si>
  <si>
    <t>731-13</t>
    <phoneticPr fontId="3" type="noConversion"/>
  </si>
  <si>
    <t>1-11</t>
    <phoneticPr fontId="3" type="noConversion"/>
  </si>
  <si>
    <t>712-4</t>
    <phoneticPr fontId="3" type="noConversion"/>
  </si>
  <si>
    <t>712-3</t>
    <phoneticPr fontId="3" type="noConversion"/>
  </si>
  <si>
    <t>712-1</t>
    <phoneticPr fontId="3" type="noConversion"/>
  </si>
  <si>
    <t>1-13</t>
    <phoneticPr fontId="3" type="noConversion"/>
  </si>
  <si>
    <t>1-15</t>
    <phoneticPr fontId="3" type="noConversion"/>
  </si>
  <si>
    <t>송악읍 기지시리 153-9</t>
    <phoneticPr fontId="3" type="noConversion"/>
  </si>
  <si>
    <t>2-8</t>
    <phoneticPr fontId="3" type="noConversion"/>
  </si>
  <si>
    <t>3-6</t>
    <phoneticPr fontId="3" type="noConversion"/>
  </si>
  <si>
    <t>436-6</t>
    <phoneticPr fontId="3" type="noConversion"/>
  </si>
  <si>
    <t>436-7</t>
  </si>
  <si>
    <t>435-4</t>
    <phoneticPr fontId="3" type="noConversion"/>
  </si>
  <si>
    <t>432-2</t>
    <phoneticPr fontId="3" type="noConversion"/>
  </si>
  <si>
    <t>419-3</t>
    <phoneticPr fontId="3" type="noConversion"/>
  </si>
  <si>
    <t>418-1</t>
    <phoneticPr fontId="3" type="noConversion"/>
  </si>
  <si>
    <t>416-5</t>
    <phoneticPr fontId="3" type="noConversion"/>
  </si>
  <si>
    <t>1-10</t>
    <phoneticPr fontId="3" type="noConversion"/>
  </si>
  <si>
    <t>한성우외2인</t>
    <phoneticPr fontId="3" type="noConversion"/>
  </si>
  <si>
    <t>2-9</t>
    <phoneticPr fontId="3" type="noConversion"/>
  </si>
  <si>
    <t>서정두외2인</t>
    <phoneticPr fontId="3" type="noConversion"/>
  </si>
  <si>
    <t>3-7</t>
    <phoneticPr fontId="3" type="noConversion"/>
  </si>
  <si>
    <t>436-8</t>
    <phoneticPr fontId="3" type="noConversion"/>
  </si>
  <si>
    <t>425-2</t>
    <phoneticPr fontId="3" type="noConversion"/>
  </si>
  <si>
    <t>426-2</t>
    <phoneticPr fontId="3" type="noConversion"/>
  </si>
  <si>
    <t>416-4</t>
    <phoneticPr fontId="3" type="noConversion"/>
  </si>
  <si>
    <t>구본배</t>
    <phoneticPr fontId="3" type="noConversion"/>
  </si>
  <si>
    <t>송악읍 틀모시로 430-15</t>
    <phoneticPr fontId="3" type="noConversion"/>
  </si>
  <si>
    <t>415-2</t>
    <phoneticPr fontId="3" type="noConversion"/>
  </si>
  <si>
    <t>414-4</t>
    <phoneticPr fontId="3" type="noConversion"/>
  </si>
  <si>
    <t>395-2</t>
    <phoneticPr fontId="3" type="noConversion"/>
  </si>
  <si>
    <t>413-1</t>
    <phoneticPr fontId="3" type="noConversion"/>
  </si>
  <si>
    <t>412-1</t>
    <phoneticPr fontId="3" type="noConversion"/>
  </si>
  <si>
    <t>412-2</t>
    <phoneticPr fontId="3" type="noConversion"/>
  </si>
  <si>
    <t>405-2</t>
    <phoneticPr fontId="3" type="noConversion"/>
  </si>
  <si>
    <t>404-4</t>
    <phoneticPr fontId="3" type="noConversion"/>
  </si>
  <si>
    <t>송악읍 소사동길 19-1</t>
    <phoneticPr fontId="3" type="noConversion"/>
  </si>
  <si>
    <t>403-1</t>
    <phoneticPr fontId="3" type="noConversion"/>
  </si>
  <si>
    <t>정옥선</t>
    <phoneticPr fontId="3" type="noConversion"/>
  </si>
  <si>
    <t>송악읍 가청로 3-5</t>
    <phoneticPr fontId="3" type="noConversion"/>
  </si>
  <si>
    <t>402-1</t>
    <phoneticPr fontId="3" type="noConversion"/>
  </si>
  <si>
    <t>370-5</t>
    <phoneticPr fontId="3" type="noConversion"/>
  </si>
  <si>
    <t>370-4</t>
    <phoneticPr fontId="3" type="noConversion"/>
  </si>
  <si>
    <t>687-1</t>
    <phoneticPr fontId="3" type="noConversion"/>
  </si>
  <si>
    <t>371-4</t>
    <phoneticPr fontId="3" type="noConversion"/>
  </si>
  <si>
    <t>373-2</t>
    <phoneticPr fontId="3" type="noConversion"/>
  </si>
  <si>
    <t>305-2</t>
    <phoneticPr fontId="3" type="noConversion"/>
  </si>
  <si>
    <t>304-10</t>
    <phoneticPr fontId="3" type="noConversion"/>
  </si>
  <si>
    <t>304-9</t>
    <phoneticPr fontId="3" type="noConversion"/>
  </si>
  <si>
    <t>김겸주</t>
    <phoneticPr fontId="3" type="noConversion"/>
  </si>
  <si>
    <t>303-6</t>
    <phoneticPr fontId="3" type="noConversion"/>
  </si>
  <si>
    <t>303-7</t>
    <phoneticPr fontId="3" type="noConversion"/>
  </si>
  <si>
    <t>303-8</t>
    <phoneticPr fontId="3" type="noConversion"/>
  </si>
  <si>
    <t>302-6</t>
    <phoneticPr fontId="3" type="noConversion"/>
  </si>
  <si>
    <t>301-13</t>
    <phoneticPr fontId="3" type="noConversion"/>
  </si>
  <si>
    <t>414-5</t>
    <phoneticPr fontId="3" type="noConversion"/>
  </si>
  <si>
    <t>394-2</t>
    <phoneticPr fontId="3" type="noConversion"/>
  </si>
  <si>
    <t>398-2</t>
    <phoneticPr fontId="3" type="noConversion"/>
  </si>
  <si>
    <t>400-3</t>
    <phoneticPr fontId="3" type="noConversion"/>
  </si>
  <si>
    <t>381-2</t>
    <phoneticPr fontId="3" type="noConversion"/>
  </si>
  <si>
    <t>379-6</t>
    <phoneticPr fontId="3" type="noConversion"/>
  </si>
  <si>
    <t>374-4</t>
    <phoneticPr fontId="3" type="noConversion"/>
  </si>
  <si>
    <t>304-12</t>
    <phoneticPr fontId="3" type="noConversion"/>
  </si>
  <si>
    <t>304-11</t>
    <phoneticPr fontId="3" type="noConversion"/>
  </si>
  <si>
    <t>302-8</t>
    <phoneticPr fontId="3" type="noConversion"/>
  </si>
  <si>
    <t>인천 중구 관동1가 175</t>
    <phoneticPr fontId="3" type="noConversion"/>
  </si>
  <si>
    <t>302-7</t>
    <phoneticPr fontId="3" type="noConversion"/>
  </si>
  <si>
    <t>301-15</t>
    <phoneticPr fontId="3" type="noConversion"/>
  </si>
  <si>
    <t>구원자성외
3인</t>
    <phoneticPr fontId="3" type="noConversion"/>
  </si>
  <si>
    <t>가교리 251</t>
    <phoneticPr fontId="3" type="noConversion"/>
  </si>
  <si>
    <t>693-1</t>
    <phoneticPr fontId="3" type="noConversion"/>
  </si>
  <si>
    <t>산178-7</t>
    <phoneticPr fontId="3" type="noConversion"/>
  </si>
  <si>
    <t>이간난</t>
    <phoneticPr fontId="3" type="noConversion"/>
  </si>
  <si>
    <t>279-33</t>
    <phoneticPr fontId="3" type="noConversion"/>
  </si>
  <si>
    <t>279-43</t>
    <phoneticPr fontId="3" type="noConversion"/>
  </si>
  <si>
    <t>경북 청송군 현동면
 월매리 161-1</t>
    <phoneticPr fontId="3" type="noConversion"/>
  </si>
  <si>
    <t>279-35</t>
    <phoneticPr fontId="3" type="noConversion"/>
  </si>
  <si>
    <t>279-34</t>
    <phoneticPr fontId="3" type="noConversion"/>
  </si>
  <si>
    <t>301-14</t>
    <phoneticPr fontId="3" type="noConversion"/>
  </si>
  <si>
    <t>280-23</t>
    <phoneticPr fontId="3" type="noConversion"/>
  </si>
  <si>
    <t>280-19</t>
    <phoneticPr fontId="3" type="noConversion"/>
  </si>
  <si>
    <t>280-20</t>
    <phoneticPr fontId="3" type="noConversion"/>
  </si>
  <si>
    <t>280-21</t>
    <phoneticPr fontId="3" type="noConversion"/>
  </si>
  <si>
    <t>280-22</t>
    <phoneticPr fontId="3" type="noConversion"/>
  </si>
  <si>
    <t>최봉철외3인</t>
    <phoneticPr fontId="3" type="noConversion"/>
  </si>
  <si>
    <t>충북 괴산 연풍면 중원대로 204</t>
    <phoneticPr fontId="3" type="noConversion"/>
  </si>
  <si>
    <t>이음전</t>
    <phoneticPr fontId="3" type="noConversion"/>
  </si>
  <si>
    <t>서울 마포구 동교로3길 
27 204호(망원동)</t>
    <phoneticPr fontId="3" type="noConversion"/>
  </si>
  <si>
    <t>279-41</t>
    <phoneticPr fontId="3" type="noConversion"/>
  </si>
  <si>
    <t>279-40</t>
    <phoneticPr fontId="3" type="noConversion"/>
  </si>
  <si>
    <t>279-39</t>
    <phoneticPr fontId="3" type="noConversion"/>
  </si>
  <si>
    <t>279-38</t>
    <phoneticPr fontId="3" type="noConversion"/>
  </si>
  <si>
    <t>279-36</t>
    <phoneticPr fontId="3" type="noConversion"/>
  </si>
  <si>
    <t>279-42</t>
    <phoneticPr fontId="3" type="noConversion"/>
  </si>
  <si>
    <t>763-1</t>
    <phoneticPr fontId="3" type="noConversion"/>
  </si>
  <si>
    <t>61-4</t>
    <phoneticPr fontId="3" type="noConversion"/>
  </si>
  <si>
    <t>762-1</t>
    <phoneticPr fontId="3" type="noConversion"/>
  </si>
  <si>
    <t>757-1</t>
    <phoneticPr fontId="3" type="noConversion"/>
  </si>
  <si>
    <t>753-1</t>
    <phoneticPr fontId="3" type="noConversion"/>
  </si>
  <si>
    <t>55-6</t>
    <phoneticPr fontId="3" type="noConversion"/>
  </si>
  <si>
    <t>754-1</t>
    <phoneticPr fontId="3" type="noConversion"/>
  </si>
  <si>
    <t>754-2</t>
    <phoneticPr fontId="3" type="noConversion"/>
  </si>
  <si>
    <t>55-7</t>
    <phoneticPr fontId="3" type="noConversion"/>
  </si>
  <si>
    <t>55-8</t>
    <phoneticPr fontId="3" type="noConversion"/>
  </si>
  <si>
    <t>76-4</t>
    <phoneticPr fontId="3" type="noConversion"/>
  </si>
  <si>
    <t>617-52</t>
    <phoneticPr fontId="3" type="noConversion"/>
  </si>
  <si>
    <t>경기도 의왕시 포일동 487</t>
    <phoneticPr fontId="3" type="noConversion"/>
  </si>
  <si>
    <t>한국
농어촌공사</t>
    <phoneticPr fontId="3" type="noConversion"/>
  </si>
  <si>
    <t>889-5</t>
    <phoneticPr fontId="3" type="noConversion"/>
  </si>
  <si>
    <t>954-1</t>
    <phoneticPr fontId="3" type="noConversion"/>
  </si>
  <si>
    <t>953-2</t>
    <phoneticPr fontId="3" type="noConversion"/>
  </si>
  <si>
    <t>953-1</t>
    <phoneticPr fontId="3" type="noConversion"/>
  </si>
  <si>
    <t>617-51</t>
    <phoneticPr fontId="3" type="noConversion"/>
  </si>
  <si>
    <t>617-49</t>
    <phoneticPr fontId="3" type="noConversion"/>
  </si>
  <si>
    <t>619-5</t>
    <phoneticPr fontId="3" type="noConversion"/>
  </si>
  <si>
    <t>628-12</t>
    <phoneticPr fontId="3" type="noConversion"/>
  </si>
  <si>
    <t>반촌리 628-4</t>
    <phoneticPr fontId="3" type="noConversion"/>
  </si>
  <si>
    <t>628-13</t>
    <phoneticPr fontId="3" type="noConversion"/>
  </si>
  <si>
    <t>901-13</t>
    <phoneticPr fontId="3" type="noConversion"/>
  </si>
  <si>
    <t>901-12</t>
    <phoneticPr fontId="3" type="noConversion"/>
  </si>
  <si>
    <t>901-11</t>
    <phoneticPr fontId="3" type="noConversion"/>
  </si>
  <si>
    <t>950-1</t>
    <phoneticPr fontId="3" type="noConversion"/>
  </si>
  <si>
    <t>951-1</t>
    <phoneticPr fontId="3" type="noConversion"/>
  </si>
  <si>
    <t>윤세근외2인</t>
    <phoneticPr fontId="3" type="noConversion"/>
  </si>
  <si>
    <t>천안시 동남구 신부동 486-8</t>
    <phoneticPr fontId="3" type="noConversion"/>
  </si>
  <si>
    <t>당진시 송악읍 틀모시로 587</t>
    <phoneticPr fontId="3" type="noConversion"/>
  </si>
  <si>
    <t>688-12</t>
    <phoneticPr fontId="3" type="noConversion"/>
  </si>
  <si>
    <t>688-11</t>
    <phoneticPr fontId="3" type="noConversion"/>
  </si>
  <si>
    <t>888-20</t>
    <phoneticPr fontId="3" type="noConversion"/>
  </si>
  <si>
    <t>888-21</t>
    <phoneticPr fontId="3" type="noConversion"/>
  </si>
  <si>
    <t>888-22</t>
    <phoneticPr fontId="3" type="noConversion"/>
  </si>
  <si>
    <t>901-10</t>
    <phoneticPr fontId="3" type="noConversion"/>
  </si>
  <si>
    <t>901-9</t>
    <phoneticPr fontId="3" type="noConversion"/>
  </si>
  <si>
    <t>901-8</t>
    <phoneticPr fontId="3" type="noConversion"/>
  </si>
  <si>
    <t>901-14</t>
    <phoneticPr fontId="3" type="noConversion"/>
  </si>
  <si>
    <t>주식회사
금성스틸</t>
    <phoneticPr fontId="3" type="noConversion"/>
  </si>
  <si>
    <t>대구 달성 다사읍 매곡리
 1546-6 동강타워 9층</t>
    <phoneticPr fontId="3" type="noConversion"/>
  </si>
  <si>
    <t>900-9</t>
    <phoneticPr fontId="3" type="noConversion"/>
  </si>
  <si>
    <t>900-8</t>
    <phoneticPr fontId="3" type="noConversion"/>
  </si>
  <si>
    <t>900-7</t>
    <phoneticPr fontId="3" type="noConversion"/>
  </si>
  <si>
    <t>900-6</t>
    <phoneticPr fontId="3" type="noConversion"/>
  </si>
  <si>
    <t>956-1</t>
    <phoneticPr fontId="3" type="noConversion"/>
  </si>
  <si>
    <t>957-1</t>
    <phoneticPr fontId="3" type="noConversion"/>
  </si>
  <si>
    <t>899-23</t>
    <phoneticPr fontId="3" type="noConversion"/>
  </si>
  <si>
    <t>899-22</t>
    <phoneticPr fontId="3" type="noConversion"/>
  </si>
  <si>
    <t>899-21</t>
    <phoneticPr fontId="3" type="noConversion"/>
  </si>
  <si>
    <t>899-20</t>
    <phoneticPr fontId="3" type="noConversion"/>
  </si>
  <si>
    <t>899-19</t>
    <phoneticPr fontId="3" type="noConversion"/>
  </si>
  <si>
    <t>949-1</t>
    <phoneticPr fontId="3" type="noConversion"/>
  </si>
  <si>
    <t>899-18</t>
    <phoneticPr fontId="3" type="noConversion"/>
  </si>
  <si>
    <t>권영희외2인</t>
    <phoneticPr fontId="3" type="noConversion"/>
  </si>
  <si>
    <t>서울 은평구 통일로80가
길8-9, 201호(불광동)</t>
    <phoneticPr fontId="3" type="noConversion"/>
  </si>
  <si>
    <t>899-17</t>
    <phoneticPr fontId="3" type="noConversion"/>
  </si>
  <si>
    <t>899-16</t>
    <phoneticPr fontId="3" type="noConversion"/>
  </si>
  <si>
    <t>899-15</t>
    <phoneticPr fontId="3" type="noConversion"/>
  </si>
  <si>
    <t>899-14</t>
    <phoneticPr fontId="3" type="noConversion"/>
  </si>
  <si>
    <t>899-13</t>
    <phoneticPr fontId="3" type="noConversion"/>
  </si>
  <si>
    <t>947-1</t>
    <phoneticPr fontId="3" type="noConversion"/>
  </si>
  <si>
    <t>897-1</t>
    <phoneticPr fontId="3" type="noConversion"/>
  </si>
  <si>
    <t>897-2</t>
    <phoneticPr fontId="3" type="noConversion"/>
  </si>
  <si>
    <t>이상수</t>
    <phoneticPr fontId="3" type="noConversion"/>
  </si>
  <si>
    <t>경기 안산 단원구 신각길
 44, 204동 802호(신길동, 
안산신길온천역 휴먼빌2차 아파트)</t>
    <phoneticPr fontId="3" type="noConversion"/>
  </si>
  <si>
    <t>695-5</t>
    <phoneticPr fontId="3" type="noConversion"/>
  </si>
  <si>
    <t>698-8</t>
    <phoneticPr fontId="3" type="noConversion"/>
  </si>
  <si>
    <t>698-9</t>
    <phoneticPr fontId="3" type="noConversion"/>
  </si>
  <si>
    <t>698-7</t>
    <phoneticPr fontId="3" type="noConversion"/>
  </si>
  <si>
    <t>701-5</t>
    <phoneticPr fontId="3" type="noConversion"/>
  </si>
  <si>
    <t>702-4</t>
    <phoneticPr fontId="3" type="noConversion"/>
  </si>
  <si>
    <t>조성주</t>
    <phoneticPr fontId="3" type="noConversion"/>
  </si>
  <si>
    <t>704-1</t>
    <phoneticPr fontId="3" type="noConversion"/>
  </si>
  <si>
    <t>706-3</t>
    <phoneticPr fontId="3" type="noConversion"/>
  </si>
  <si>
    <t>706-4</t>
    <phoneticPr fontId="3" type="noConversion"/>
  </si>
  <si>
    <t>714-7</t>
    <phoneticPr fontId="3" type="noConversion"/>
  </si>
  <si>
    <t>630-3</t>
    <phoneticPr fontId="3" type="noConversion"/>
  </si>
  <si>
    <t>도</t>
    <phoneticPr fontId="4" type="noConversion"/>
  </si>
  <si>
    <t>공</t>
    <phoneticPr fontId="4" type="noConversion"/>
  </si>
  <si>
    <t>당진시</t>
    <phoneticPr fontId="4" type="noConversion"/>
  </si>
  <si>
    <t>1-6</t>
    <phoneticPr fontId="4" type="noConversion"/>
  </si>
  <si>
    <t>1-4</t>
    <phoneticPr fontId="4" type="noConversion"/>
  </si>
  <si>
    <t>삭제</t>
    <phoneticPr fontId="4" type="noConversion"/>
  </si>
  <si>
    <t>1-1</t>
    <phoneticPr fontId="4" type="noConversion"/>
  </si>
  <si>
    <t>국</t>
    <phoneticPr fontId="4" type="noConversion"/>
  </si>
  <si>
    <t>국토해양부</t>
    <phoneticPr fontId="4" type="noConversion"/>
  </si>
  <si>
    <t>2-1</t>
    <phoneticPr fontId="4" type="noConversion"/>
  </si>
  <si>
    <t>3-15</t>
    <phoneticPr fontId="4" type="noConversion"/>
  </si>
  <si>
    <t>3-14</t>
    <phoneticPr fontId="4" type="noConversion"/>
  </si>
  <si>
    <t>3-28</t>
    <phoneticPr fontId="4" type="noConversion"/>
  </si>
  <si>
    <t>대</t>
    <phoneticPr fontId="4" type="noConversion"/>
  </si>
  <si>
    <t>3-29</t>
  </si>
  <si>
    <t>신명현</t>
    <phoneticPr fontId="4" type="noConversion"/>
  </si>
  <si>
    <t>송악읍 반촌리 103, 107-704(송악이편한세상)</t>
    <phoneticPr fontId="4" type="noConversion"/>
  </si>
  <si>
    <t>3-24</t>
    <phoneticPr fontId="4" type="noConversion"/>
  </si>
  <si>
    <t>3-25</t>
    <phoneticPr fontId="4" type="noConversion"/>
  </si>
  <si>
    <t>장</t>
    <phoneticPr fontId="4" type="noConversion"/>
  </si>
  <si>
    <t>주식회사
 수암</t>
    <phoneticPr fontId="3" type="noConversion"/>
  </si>
  <si>
    <t>3-26</t>
    <phoneticPr fontId="4" type="noConversion"/>
  </si>
  <si>
    <t>3-27</t>
  </si>
  <si>
    <t>이병옥</t>
    <phoneticPr fontId="4" type="noConversion"/>
  </si>
  <si>
    <t>서울 동작구 국사봉1나길 22, 403호(상도동낙원빌라)</t>
    <phoneticPr fontId="4" type="noConversion"/>
  </si>
  <si>
    <t>442-1</t>
    <phoneticPr fontId="4" type="noConversion"/>
  </si>
  <si>
    <t>4-4</t>
    <phoneticPr fontId="4" type="noConversion"/>
  </si>
  <si>
    <t>전</t>
    <phoneticPr fontId="4" type="noConversion"/>
  </si>
  <si>
    <t>14-15</t>
    <phoneticPr fontId="4" type="noConversion"/>
  </si>
  <si>
    <t>14-13</t>
    <phoneticPr fontId="4" type="noConversion"/>
  </si>
  <si>
    <t>박우준</t>
    <phoneticPr fontId="4" type="noConversion"/>
  </si>
  <si>
    <t>15-20</t>
    <phoneticPr fontId="4" type="noConversion"/>
  </si>
  <si>
    <t>15-19</t>
    <phoneticPr fontId="4" type="noConversion"/>
  </si>
  <si>
    <t>15-11</t>
    <phoneticPr fontId="4" type="noConversion"/>
  </si>
  <si>
    <t>15-14</t>
    <phoneticPr fontId="4" type="noConversion"/>
  </si>
  <si>
    <t>15-9</t>
    <phoneticPr fontId="4" type="noConversion"/>
  </si>
  <si>
    <t>49-7</t>
    <phoneticPr fontId="4" type="noConversion"/>
  </si>
  <si>
    <t>답</t>
    <phoneticPr fontId="4" type="noConversion"/>
  </si>
  <si>
    <t>49-8</t>
    <phoneticPr fontId="4" type="noConversion"/>
  </si>
  <si>
    <t>47-27</t>
    <phoneticPr fontId="4" type="noConversion"/>
  </si>
  <si>
    <t>47-28</t>
    <phoneticPr fontId="4" type="noConversion"/>
  </si>
  <si>
    <t>47-25</t>
    <phoneticPr fontId="4" type="noConversion"/>
  </si>
  <si>
    <t>47-23</t>
    <phoneticPr fontId="4" type="noConversion"/>
  </si>
  <si>
    <t>47-7</t>
    <phoneticPr fontId="4" type="noConversion"/>
  </si>
  <si>
    <t>51-2</t>
    <phoneticPr fontId="4" type="noConversion"/>
  </si>
  <si>
    <t>홈테크 임대 아파트
서울 강남 대치 941-18</t>
    <phoneticPr fontId="3" type="noConversion"/>
  </si>
  <si>
    <t>47-13</t>
    <phoneticPr fontId="4" type="noConversion"/>
  </si>
  <si>
    <t>47-22</t>
    <phoneticPr fontId="4" type="noConversion"/>
  </si>
  <si>
    <t>6-8</t>
    <phoneticPr fontId="4" type="noConversion"/>
  </si>
  <si>
    <t>6-5</t>
    <phoneticPr fontId="4" type="noConversion"/>
  </si>
  <si>
    <t>6-6</t>
    <phoneticPr fontId="4" type="noConversion"/>
  </si>
  <si>
    <t>잡</t>
    <phoneticPr fontId="4" type="noConversion"/>
  </si>
  <si>
    <t>6-7</t>
    <phoneticPr fontId="4" type="noConversion"/>
  </si>
  <si>
    <t>13-1</t>
    <phoneticPr fontId="4" type="noConversion"/>
  </si>
  <si>
    <t>16-10</t>
    <phoneticPr fontId="4" type="noConversion"/>
  </si>
  <si>
    <t>22-2</t>
    <phoneticPr fontId="4" type="noConversion"/>
  </si>
  <si>
    <t>26-5</t>
    <phoneticPr fontId="4" type="noConversion"/>
  </si>
  <si>
    <t>27-1</t>
    <phoneticPr fontId="4" type="noConversion"/>
  </si>
  <si>
    <t>28-2</t>
    <phoneticPr fontId="4" type="noConversion"/>
  </si>
  <si>
    <t>29-2</t>
    <phoneticPr fontId="4" type="noConversion"/>
  </si>
  <si>
    <t>31-1</t>
    <phoneticPr fontId="4" type="noConversion"/>
  </si>
  <si>
    <t>32-2</t>
    <phoneticPr fontId="4" type="noConversion"/>
  </si>
  <si>
    <t>34-5</t>
    <phoneticPr fontId="4" type="noConversion"/>
  </si>
  <si>
    <t>36-2</t>
    <phoneticPr fontId="4" type="noConversion"/>
  </si>
  <si>
    <t>37-2</t>
    <phoneticPr fontId="4" type="noConversion"/>
  </si>
  <si>
    <t>441-12</t>
    <phoneticPr fontId="4" type="noConversion"/>
  </si>
  <si>
    <t>441-10</t>
    <phoneticPr fontId="4" type="noConversion"/>
  </si>
  <si>
    <t>47-24</t>
    <phoneticPr fontId="4" type="noConversion"/>
  </si>
  <si>
    <t>46-6</t>
    <phoneticPr fontId="4" type="noConversion"/>
  </si>
  <si>
    <t>47-26</t>
    <phoneticPr fontId="4" type="noConversion"/>
  </si>
  <si>
    <t>안경식</t>
    <phoneticPr fontId="4" type="noConversion"/>
  </si>
  <si>
    <t>송악읍 기지시리 47-17</t>
    <phoneticPr fontId="4" type="noConversion"/>
  </si>
  <si>
    <t>3-11</t>
    <phoneticPr fontId="3" type="noConversion"/>
  </si>
  <si>
    <t>전</t>
    <phoneticPr fontId="3" type="noConversion"/>
  </si>
  <si>
    <t>521-6</t>
    <phoneticPr fontId="3" type="noConversion"/>
  </si>
  <si>
    <t>427-7</t>
    <phoneticPr fontId="3" type="noConversion"/>
  </si>
  <si>
    <t>647-14</t>
    <phoneticPr fontId="3" type="noConversion"/>
  </si>
  <si>
    <t>647-13</t>
    <phoneticPr fontId="3" type="noConversion"/>
  </si>
  <si>
    <t>전주이씨양녕
대군서산군파
종중</t>
    <phoneticPr fontId="3" type="noConversion"/>
  </si>
  <si>
    <t>731-16</t>
    <phoneticPr fontId="3" type="noConversion"/>
  </si>
  <si>
    <t>1-5</t>
    <phoneticPr fontId="4" type="noConversion"/>
  </si>
  <si>
    <t>1-12</t>
    <phoneticPr fontId="3" type="noConversion"/>
  </si>
  <si>
    <t>279-37</t>
    <phoneticPr fontId="3" type="noConversion"/>
  </si>
  <si>
    <t>681-16</t>
    <phoneticPr fontId="3" type="noConversion"/>
  </si>
  <si>
    <t>899-24</t>
    <phoneticPr fontId="3" type="noConversion"/>
  </si>
  <si>
    <t>장</t>
    <phoneticPr fontId="3" type="noConversion"/>
  </si>
  <si>
    <t>행정구역</t>
    <phoneticPr fontId="3" type="noConversion"/>
  </si>
  <si>
    <t>시</t>
    <phoneticPr fontId="3" type="noConversion"/>
  </si>
  <si>
    <t>읍,면</t>
    <phoneticPr fontId="3" type="noConversion"/>
  </si>
  <si>
    <t>리</t>
    <phoneticPr fontId="3" type="noConversion"/>
  </si>
  <si>
    <t>당진</t>
    <phoneticPr fontId="3" type="noConversion"/>
  </si>
  <si>
    <t>순성</t>
    <phoneticPr fontId="3" type="noConversion"/>
  </si>
  <si>
    <t>봉소</t>
    <phoneticPr fontId="3" type="noConversion"/>
  </si>
  <si>
    <t>옥호</t>
    <phoneticPr fontId="3" type="noConversion"/>
  </si>
  <si>
    <t>옥호1리
마을회</t>
    <phoneticPr fontId="3" type="noConversion"/>
  </si>
  <si>
    <t>당진농지
개량조합</t>
    <phoneticPr fontId="3" type="noConversion"/>
  </si>
  <si>
    <t>에스에이치
산업㈜</t>
    <phoneticPr fontId="3" type="noConversion"/>
  </si>
  <si>
    <t>순성협동화
산업㈜</t>
    <phoneticPr fontId="3" type="noConversion"/>
  </si>
  <si>
    <t>인천남구관교동13-6
삼환아파트104-703</t>
    <phoneticPr fontId="3" type="noConversion"/>
  </si>
  <si>
    <t>성남시분당구서현동299
효자촌109-702</t>
    <phoneticPr fontId="3" type="noConversion"/>
  </si>
  <si>
    <t>성남시분당구서현동299
효자촌109-702</t>
    <phoneticPr fontId="3" type="noConversion"/>
  </si>
  <si>
    <t>인천연수청학동545-1
현대아파트105-1004</t>
    <phoneticPr fontId="3" type="noConversion"/>
  </si>
  <si>
    <t>인천남구관교동13-6
삼환아파트104-703</t>
    <phoneticPr fontId="3" type="noConversion"/>
  </si>
  <si>
    <t>천안시 목천읍 신계리 457-34</t>
    <phoneticPr fontId="3" type="noConversion"/>
  </si>
  <si>
    <t>안양시만안구석수동182-2
석수대림아파트103-902</t>
    <phoneticPr fontId="3" type="noConversion"/>
  </si>
  <si>
    <t>송산면 금암리11
대상아파트상가210호</t>
    <phoneticPr fontId="3" type="noConversion"/>
  </si>
  <si>
    <t>당진군당진읍시곡리120-9
현대그린아파트102-702</t>
    <phoneticPr fontId="3" type="noConversion"/>
  </si>
  <si>
    <t>당진군당진읍시곡리120-9
현대그린아파트102-702</t>
    <phoneticPr fontId="3" type="noConversion"/>
  </si>
  <si>
    <t>수원시권선구고색동887-56
태산2차아파트204-902</t>
    <phoneticPr fontId="3" type="noConversion"/>
  </si>
  <si>
    <t>수원시권선구고색동887-56태
산2차아파트204-902</t>
    <phoneticPr fontId="3" type="noConversion"/>
  </si>
  <si>
    <t>경기 고양시 일산서구 
원일로 73번길 7-13(일산동)</t>
    <phoneticPr fontId="3" type="noConversion"/>
  </si>
  <si>
    <t>경기도시흥시장곡동824
진말대우3차아파트123-1006</t>
    <phoneticPr fontId="3" type="noConversion"/>
  </si>
  <si>
    <t>당진읍시곡리120-9현
대그린아파트102-702</t>
    <phoneticPr fontId="3" type="noConversion"/>
  </si>
  <si>
    <t>당진군당진읍시곡리120-9
현대그린아파트102-702</t>
    <phoneticPr fontId="3" type="noConversion"/>
  </si>
  <si>
    <t>용인시구성읍보정리915-3
대림아파트104-101</t>
    <phoneticPr fontId="3" type="noConversion"/>
  </si>
  <si>
    <t>송악</t>
    <phoneticPr fontId="3" type="noConversion"/>
  </si>
  <si>
    <t>가교</t>
    <phoneticPr fontId="3" type="noConversion"/>
  </si>
  <si>
    <t>해제</t>
    <phoneticPr fontId="3" type="noConversion"/>
  </si>
  <si>
    <t>분할편입</t>
    <phoneticPr fontId="3" type="noConversion"/>
  </si>
  <si>
    <t>오류</t>
    <phoneticPr fontId="3" type="noConversion"/>
  </si>
  <si>
    <t>경상북도칠곡군왜관읍
낙산리649-1</t>
    <phoneticPr fontId="3" type="noConversion"/>
  </si>
  <si>
    <t>인천남동구간석동900-153
현대홈타운107-1301</t>
    <phoneticPr fontId="3" type="noConversion"/>
  </si>
  <si>
    <t>경기도화성시봉담읍 
동화리 397-2</t>
    <phoneticPr fontId="3" type="noConversion"/>
  </si>
  <si>
    <t>경기수원팔달구화서동650
화서주공아파트405-703</t>
    <phoneticPr fontId="3" type="noConversion"/>
  </si>
  <si>
    <t>경기수원팔달구화서동650
화서주공아파트405-703</t>
    <phoneticPr fontId="3" type="noConversion"/>
  </si>
  <si>
    <t>부천시 소사구 송내동 592-3
동아아파트203호</t>
    <phoneticPr fontId="3" type="noConversion"/>
  </si>
  <si>
    <t>평택시 신대동 340-3
삼성그랜빌라1-102</t>
    <phoneticPr fontId="3" type="noConversion"/>
  </si>
  <si>
    <t>당진군 읍내리 299-15
정우아파트에이동203</t>
    <phoneticPr fontId="3" type="noConversion"/>
  </si>
  <si>
    <t>서울 구로구 개봉동471
삼호아파트102-607</t>
    <phoneticPr fontId="3" type="noConversion"/>
  </si>
  <si>
    <t>천안 동남구 통정3로 68 104-702
(신방동,신방한설필하우스)</t>
    <phoneticPr fontId="3" type="noConversion"/>
  </si>
  <si>
    <t>읍내리 299-15 
정우아파트 에이동 203호</t>
    <phoneticPr fontId="3" type="noConversion"/>
  </si>
  <si>
    <t>화성시 태안읍 반월리860
신영통현대아파트303-401</t>
    <phoneticPr fontId="3" type="noConversion"/>
  </si>
  <si>
    <t>인천중구항동7가27-107
비취맨숀5동706호</t>
    <phoneticPr fontId="3" type="noConversion"/>
  </si>
  <si>
    <t>충북청원군배수읍은곡리246-3
무지개아파트102-505</t>
    <phoneticPr fontId="3" type="noConversion"/>
  </si>
  <si>
    <t>경기 고양시 덕양구 행신동 621 
행신1차에스케이뷰아파트 107-1404</t>
    <phoneticPr fontId="3" type="noConversion"/>
  </si>
  <si>
    <t>부천시소사구괴안동99
아주아파트2-502</t>
    <phoneticPr fontId="3" type="noConversion"/>
  </si>
  <si>
    <t>경기도 고양시 일산동구
정발산동 1330-9</t>
    <phoneticPr fontId="3" type="noConversion"/>
  </si>
  <si>
    <t>서울금천구독산동1021-28
국제쉐르빌201</t>
    <phoneticPr fontId="3" type="noConversion"/>
  </si>
  <si>
    <t>서울송파구송파동170
송파에스케이아파트403호</t>
    <phoneticPr fontId="3" type="noConversion"/>
  </si>
  <si>
    <t>서울강동구천호동566
태영아파트101-1111</t>
    <phoneticPr fontId="3" type="noConversion"/>
  </si>
  <si>
    <t>안산시상록구본오동879-16
신안아파트205-207</t>
    <phoneticPr fontId="3" type="noConversion"/>
  </si>
  <si>
    <t>대전유성구노은동522-2
열매마을10단지아파트1001-805</t>
    <phoneticPr fontId="3" type="noConversion"/>
  </si>
  <si>
    <t>반촌</t>
    <phoneticPr fontId="3" type="noConversion"/>
  </si>
  <si>
    <t>서울특별시서대문구
연희동435-35</t>
    <phoneticPr fontId="3" type="noConversion"/>
  </si>
  <si>
    <t>경기 안양시 만안구 박달동 13-8</t>
    <phoneticPr fontId="3" type="noConversion"/>
  </si>
  <si>
    <t>서울시관악구신림동107-100
베리타스오피스텔212호</t>
    <phoneticPr fontId="3" type="noConversion"/>
  </si>
  <si>
    <t>송악읍 가학리 690 
송학이편한세상아파트 106-2102</t>
    <phoneticPr fontId="3" type="noConversion"/>
  </si>
  <si>
    <t>신평면 거산리6-3 신세대
하이빌아파트105-1105</t>
    <phoneticPr fontId="3" type="noConversion"/>
  </si>
  <si>
    <t>신평면 거산리 6-3 신세대
하이빌아파트105-1105</t>
    <phoneticPr fontId="3" type="noConversion"/>
  </si>
  <si>
    <t>기지시리 공간그린
아파트 102-106</t>
    <phoneticPr fontId="3" type="noConversion"/>
  </si>
  <si>
    <t>해제</t>
    <phoneticPr fontId="3" type="noConversion"/>
  </si>
  <si>
    <t>3-1번지로병합(해제)</t>
    <phoneticPr fontId="4" type="noConversion"/>
  </si>
  <si>
    <t>3-1번지로병합및분할</t>
    <phoneticPr fontId="4" type="noConversion"/>
  </si>
  <si>
    <t>서울 동작구 상도동 279-379 
세정빌라 402호</t>
    <phoneticPr fontId="3" type="noConversion"/>
  </si>
  <si>
    <t>서울 동작구 상도동 279-379
 세정빌라 402호</t>
    <phoneticPr fontId="3" type="noConversion"/>
  </si>
  <si>
    <t>기지시리315-1</t>
    <phoneticPr fontId="3" type="noConversion"/>
  </si>
  <si>
    <t>기지시리 공간 그린
아파트 104-306</t>
    <phoneticPr fontId="3" type="noConversion"/>
  </si>
  <si>
    <t>대구 달성군 하빈면
 봉촌리 1011-4</t>
    <phoneticPr fontId="3" type="noConversion"/>
  </si>
  <si>
    <t>대구 달성군 하빈면
 봉촌리 1011-4</t>
    <phoneticPr fontId="3" type="noConversion"/>
  </si>
  <si>
    <t>기지시리51송악아파트101-208</t>
    <phoneticPr fontId="3" type="noConversion"/>
  </si>
  <si>
    <t>기지시</t>
    <phoneticPr fontId="3" type="noConversion"/>
  </si>
  <si>
    <t>예산군 고덕면 대천리783-9</t>
    <phoneticPr fontId="3" type="noConversion"/>
  </si>
  <si>
    <t>경기도 평택시 합정동870
참이슬아파트107-604</t>
    <phoneticPr fontId="3" type="noConversion"/>
  </si>
  <si>
    <t>토 지 세 목 조 서</t>
    <phoneticPr fontId="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</si>
</sst>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41" formatCode="_-* #,##0_-;\-* #,##0_-;_-* &quot;-&quot;_-;_-@_-"/>
    <numFmt numFmtId="43" formatCode="_-* #,##0.00_-;\-* #,##0.00_-;_-* &quot;-&quot;??_-;_-@_-"/>
    <numFmt numFmtId="176" formatCode="#,##0_);[Red]\(#,##0\)"/>
    <numFmt numFmtId="177" formatCode="#,##0_ "/>
    <numFmt numFmtId="178" formatCode="0_);[Red]\(0\)"/>
    <numFmt numFmtId="179" formatCode="#,##0.0_);[Red]\(#,##0.0\)"/>
    <numFmt numFmtId="180" formatCode="#,##0.0_ "/>
    <numFmt numFmtId="181" formatCode="_ * #,##0_ ;_ * \-#,##0_ ;_ * &quot;-&quot;_ ;_ @_ "/>
    <numFmt numFmtId="182" formatCode="_ * #,##0.00_ ;_ * \-#,##0.00_ ;_ * &quot;-&quot;??_ ;_ @_ "/>
    <numFmt numFmtId="183" formatCode="_(&quot;$&quot;* #,##0_);_(&quot;$&quot;* \(#,##0\);_(&quot;$&quot;* &quot;-&quot;_);_(@_)"/>
    <numFmt numFmtId="184" formatCode="_(&quot;$&quot;* #,##0.00_);_(&quot;$&quot;* \(#,##0.00\);_(&quot;$&quot;* &quot;-&quot;??_);_(@_)"/>
    <numFmt numFmtId="185" formatCode="##,###;&quot;감&quot;\)##,###;"/>
    <numFmt numFmtId="186" formatCode="_-* #,##0.0_-;\-* #,##0.0_-;_-* &quot;-&quot;_-;_-@_-"/>
    <numFmt numFmtId="187" formatCode="0.0_);[Red]\(0.0\)"/>
    <numFmt numFmtId="188" formatCode="#,##0_ ;[Red]\-#,##0\ "/>
    <numFmt numFmtId="189" formatCode="#,##0.0_ ;[Red]\-#,##0.0\ "/>
    <numFmt numFmtId="190" formatCode="mm&quot;월&quot;\ dd&quot;일&quot;"/>
  </numFmts>
  <fonts count="67" x14ac:knownFonts="1">
    <font>
      <sz val="11"/>
      <name val="돋움"/>
      <family val="3"/>
      <charset val="129"/>
    </font>
    <font>
      <b/>
      <sz val="11"/>
      <name val="돋움"/>
      <family val="3"/>
      <charset val="129"/>
    </font>
    <font>
      <sz val="11"/>
      <name val="돋움"/>
      <family val="3"/>
      <charset val="129"/>
    </font>
    <font>
      <sz val="8"/>
      <name val="돋움"/>
      <family val="3"/>
      <charset val="129"/>
    </font>
    <font>
      <b/>
      <sz val="21"/>
      <name val="돋움"/>
      <family val="3"/>
      <charset val="129"/>
    </font>
    <font>
      <sz val="10"/>
      <name val="바탕체"/>
      <family val="1"/>
      <charset val="129"/>
    </font>
    <font>
      <b/>
      <u/>
      <sz val="20"/>
      <name val="돋움"/>
      <family val="3"/>
      <charset val="129"/>
    </font>
    <font>
      <b/>
      <sz val="21"/>
      <name val="휴먼옛체"/>
      <family val="1"/>
      <charset val="129"/>
    </font>
    <font>
      <sz val="11"/>
      <name val="돋움"/>
      <family val="3"/>
      <charset val="129"/>
    </font>
    <font>
      <sz val="10"/>
      <name val="돋움"/>
      <family val="3"/>
      <charset val="129"/>
    </font>
    <font>
      <sz val="9"/>
      <name val="돋움"/>
      <family val="3"/>
      <charset val="129"/>
    </font>
    <font>
      <b/>
      <sz val="18"/>
      <name val="휴먼옛체"/>
      <family val="1"/>
      <charset val="129"/>
    </font>
    <font>
      <b/>
      <u/>
      <sz val="10"/>
      <name val="돋움"/>
      <family val="3"/>
      <charset val="129"/>
    </font>
    <font>
      <b/>
      <sz val="10"/>
      <name val="돋움"/>
      <family val="3"/>
      <charset val="129"/>
    </font>
    <font>
      <sz val="10"/>
      <name val="Arial"/>
      <family val="2"/>
    </font>
    <font>
      <sz val="10"/>
      <name val="Times New Roman"/>
      <family val="1"/>
    </font>
    <font>
      <b/>
      <sz val="9"/>
      <name val="돋움"/>
      <family val="3"/>
      <charset val="129"/>
    </font>
    <font>
      <sz val="9"/>
      <color indexed="12"/>
      <name val="돋움"/>
      <family val="3"/>
      <charset val="129"/>
    </font>
    <font>
      <sz val="9"/>
      <name val="굴림체"/>
      <family val="3"/>
      <charset val="129"/>
    </font>
    <font>
      <sz val="9"/>
      <color indexed="10"/>
      <name val="굴림체"/>
      <family val="3"/>
      <charset val="129"/>
    </font>
    <font>
      <b/>
      <sz val="20"/>
      <name val="휴먼옛체"/>
      <family val="1"/>
      <charset val="129"/>
    </font>
    <font>
      <b/>
      <u/>
      <sz val="11"/>
      <name val="돋움"/>
      <family val="3"/>
      <charset val="129"/>
    </font>
    <font>
      <sz val="9"/>
      <color indexed="12"/>
      <name val="굴림체"/>
      <family val="3"/>
      <charset val="129"/>
    </font>
    <font>
      <b/>
      <sz val="22"/>
      <name val="휴먼옛체"/>
      <family val="1"/>
      <charset val="129"/>
    </font>
    <font>
      <b/>
      <sz val="18"/>
      <name val="굴림"/>
      <family val="3"/>
      <charset val="129"/>
    </font>
    <font>
      <b/>
      <sz val="20"/>
      <name val="굴림"/>
      <family val="3"/>
      <charset val="129"/>
    </font>
    <font>
      <sz val="9"/>
      <color indexed="10"/>
      <name val="돋움"/>
      <family val="3"/>
      <charset val="129"/>
    </font>
    <font>
      <sz val="7"/>
      <name val="돋움"/>
      <family val="3"/>
      <charset val="129"/>
    </font>
    <font>
      <sz val="6"/>
      <name val="돋움"/>
      <family val="3"/>
      <charset val="129"/>
    </font>
    <font>
      <sz val="11"/>
      <name val="돋움"/>
      <family val="3"/>
      <charset val="129"/>
    </font>
    <font>
      <b/>
      <sz val="20"/>
      <color indexed="12"/>
      <name val="굴림"/>
      <family val="3"/>
      <charset val="129"/>
    </font>
    <font>
      <sz val="11"/>
      <color indexed="12"/>
      <name val="돋움"/>
      <family val="3"/>
      <charset val="129"/>
    </font>
    <font>
      <b/>
      <sz val="11"/>
      <color indexed="12"/>
      <name val="굴림체"/>
      <family val="3"/>
      <charset val="129"/>
    </font>
    <font>
      <b/>
      <sz val="20"/>
      <color indexed="17"/>
      <name val="굴림"/>
      <family val="3"/>
      <charset val="129"/>
    </font>
    <font>
      <sz val="11"/>
      <color indexed="17"/>
      <name val="돋움"/>
      <family val="3"/>
      <charset val="129"/>
    </font>
    <font>
      <sz val="9"/>
      <color indexed="17"/>
      <name val="굴림체"/>
      <family val="3"/>
      <charset val="129"/>
    </font>
    <font>
      <b/>
      <sz val="11"/>
      <color indexed="17"/>
      <name val="굴림체"/>
      <family val="3"/>
      <charset val="129"/>
    </font>
    <font>
      <sz val="9"/>
      <color indexed="17"/>
      <name val="돋움"/>
      <family val="3"/>
      <charset val="129"/>
    </font>
    <font>
      <sz val="9"/>
      <color indexed="23"/>
      <name val="Tahoma"/>
      <family val="2"/>
    </font>
    <font>
      <sz val="10"/>
      <name val="Tahoma"/>
      <family val="2"/>
    </font>
    <font>
      <b/>
      <sz val="8"/>
      <name val="돋움"/>
      <family val="3"/>
      <charset val="129"/>
    </font>
    <font>
      <b/>
      <sz val="10"/>
      <name val="굴림"/>
      <family val="3"/>
    </font>
    <font>
      <sz val="10"/>
      <name val="굴림"/>
      <family val="3"/>
    </font>
    <font>
      <b/>
      <sz val="9"/>
      <name val="굴림"/>
      <family val="3"/>
      <charset val="129"/>
    </font>
    <font>
      <b/>
      <sz val="9"/>
      <name val="굴림"/>
      <family val="3"/>
    </font>
    <font>
      <b/>
      <sz val="9"/>
      <color indexed="10"/>
      <name val="굴림"/>
      <family val="3"/>
    </font>
    <font>
      <b/>
      <sz val="9"/>
      <color indexed="14"/>
      <name val="굴림"/>
      <family val="3"/>
    </font>
    <font>
      <sz val="9"/>
      <color indexed="12"/>
      <name val="굴림"/>
      <family val="3"/>
    </font>
    <font>
      <sz val="9"/>
      <color indexed="17"/>
      <name val="굴림"/>
      <family val="3"/>
    </font>
    <font>
      <sz val="9"/>
      <name val="굴림"/>
      <family val="3"/>
    </font>
    <font>
      <b/>
      <sz val="11"/>
      <color indexed="12"/>
      <name val="굴림"/>
      <family val="3"/>
    </font>
    <font>
      <b/>
      <sz val="11"/>
      <color indexed="17"/>
      <name val="굴림"/>
      <family val="3"/>
    </font>
    <font>
      <sz val="9"/>
      <color indexed="10"/>
      <name val="굴림"/>
      <family val="3"/>
    </font>
    <font>
      <b/>
      <sz val="20"/>
      <name val="돋움"/>
      <family val="3"/>
      <charset val="129"/>
    </font>
    <font>
      <b/>
      <sz val="22"/>
      <name val="돋움"/>
      <family val="3"/>
      <charset val="129"/>
    </font>
    <font>
      <b/>
      <sz val="18"/>
      <name val="돋움"/>
      <family val="3"/>
      <charset val="129"/>
    </font>
    <font>
      <b/>
      <sz val="20"/>
      <color indexed="12"/>
      <name val="돋움"/>
      <family val="3"/>
      <charset val="129"/>
    </font>
    <font>
      <b/>
      <sz val="20"/>
      <color indexed="17"/>
      <name val="돋움"/>
      <family val="3"/>
      <charset val="129"/>
    </font>
    <font>
      <sz val="11"/>
      <name val="돋움"/>
      <family val="3"/>
      <charset val="129"/>
    </font>
    <font>
      <b/>
      <sz val="9"/>
      <color indexed="10"/>
      <name val="돋움"/>
      <family val="3"/>
      <charset val="129"/>
    </font>
    <font>
      <b/>
      <sz val="11"/>
      <color indexed="12"/>
      <name val="돋움"/>
      <family val="3"/>
      <charset val="129"/>
    </font>
    <font>
      <b/>
      <sz val="11"/>
      <color indexed="17"/>
      <name val="돋움"/>
      <family val="3"/>
      <charset val="129"/>
    </font>
    <font>
      <sz val="9"/>
      <color indexed="8"/>
      <name val="돋움"/>
      <family val="3"/>
      <charset val="129"/>
    </font>
    <font>
      <b/>
      <sz val="10"/>
      <name val="굴림"/>
      <family val="3"/>
      <charset val="129"/>
    </font>
    <font>
      <sz val="9"/>
      <color theme="1"/>
      <name val="돋움"/>
      <family val="3"/>
      <charset val="129"/>
    </font>
    <font>
      <sz val="8"/>
      <color theme="1"/>
      <name val="돋움"/>
      <family val="3"/>
      <charset val="129"/>
    </font>
    <font>
      <b/>
      <sz val="20"/>
      <name val="돋움체"/>
      <family val="3"/>
      <charset val="129"/>
    </font>
  </fonts>
  <fills count="8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11">
    <xf numFmtId="0" fontId="0" fillId="0" borderId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5" fillId="0" borderId="0"/>
    <xf numFmtId="0" fontId="5" fillId="0" borderId="0"/>
    <xf numFmtId="181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4" fontId="14" fillId="0" borderId="0" applyFont="0" applyFill="0" applyBorder="0" applyAlignment="0" applyProtection="0"/>
    <xf numFmtId="0" fontId="15" fillId="0" borderId="0"/>
  </cellStyleXfs>
  <cellXfs count="922">
    <xf numFmtId="0" fontId="0" fillId="0" borderId="0" xfId="0"/>
    <xf numFmtId="0" fontId="7" fillId="0" borderId="0" xfId="4" applyFont="1" applyAlignment="1" applyProtection="1">
      <alignment horizontal="centerContinuous" vertical="center"/>
    </xf>
    <xf numFmtId="49" fontId="10" fillId="0" borderId="0" xfId="0" applyNumberFormat="1" applyFont="1" applyAlignment="1" applyProtection="1">
      <alignment horizontal="center" vertical="center"/>
      <protection locked="0"/>
    </xf>
    <xf numFmtId="177" fontId="10" fillId="0" borderId="0" xfId="0" applyNumberFormat="1" applyFont="1" applyBorder="1" applyAlignment="1" applyProtection="1">
      <alignment horizontal="center" vertical="center" wrapText="1"/>
      <protection locked="0"/>
    </xf>
    <xf numFmtId="0" fontId="10" fillId="0" borderId="0" xfId="0" applyFont="1" applyBorder="1" applyAlignment="1" applyProtection="1">
      <alignment horizontal="center" vertical="center"/>
      <protection locked="0"/>
    </xf>
    <xf numFmtId="177" fontId="10" fillId="0" borderId="0" xfId="0" applyNumberFormat="1" applyFont="1" applyBorder="1" applyAlignment="1" applyProtection="1">
      <alignment horizontal="center" vertical="center" wrapText="1"/>
    </xf>
    <xf numFmtId="49" fontId="10" fillId="0" borderId="0" xfId="0" applyNumberFormat="1" applyFont="1" applyAlignment="1" applyProtection="1">
      <protection locked="0"/>
    </xf>
    <xf numFmtId="177" fontId="9" fillId="0" borderId="0" xfId="0" applyNumberFormat="1" applyFont="1" applyAlignment="1">
      <alignment horizontal="centerContinuous" vertical="center"/>
    </xf>
    <xf numFmtId="177" fontId="9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horizontal="centerContinuous" vertical="center"/>
    </xf>
    <xf numFmtId="177" fontId="2" fillId="0" borderId="0" xfId="0" applyNumberFormat="1" applyFont="1" applyAlignment="1">
      <alignment horizontal="center" vertical="center"/>
    </xf>
    <xf numFmtId="177" fontId="10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11" fillId="0" borderId="0" xfId="4" applyFont="1" applyAlignment="1" applyProtection="1">
      <alignment horizontal="centerContinuous" vertical="center"/>
    </xf>
    <xf numFmtId="49" fontId="17" fillId="0" borderId="0" xfId="0" applyNumberFormat="1" applyFont="1" applyAlignment="1" applyProtection="1">
      <alignment horizontal="center" vertical="center"/>
      <protection locked="0"/>
    </xf>
    <xf numFmtId="177" fontId="17" fillId="0" borderId="0" xfId="0" applyNumberFormat="1" applyFont="1" applyBorder="1" applyAlignment="1" applyProtection="1">
      <alignment horizontal="center" vertical="center" wrapText="1"/>
      <protection locked="0"/>
    </xf>
    <xf numFmtId="0" fontId="17" fillId="0" borderId="0" xfId="0" applyNumberFormat="1" applyFont="1" applyBorder="1" applyAlignment="1" applyProtection="1">
      <alignment horizontal="center" vertical="center" wrapText="1"/>
      <protection locked="0"/>
    </xf>
    <xf numFmtId="0" fontId="17" fillId="0" borderId="0" xfId="0" applyFont="1" applyBorder="1" applyAlignment="1" applyProtection="1">
      <alignment horizontal="center" vertical="center"/>
      <protection locked="0"/>
    </xf>
    <xf numFmtId="177" fontId="17" fillId="0" borderId="0" xfId="0" applyNumberFormat="1" applyFont="1" applyBorder="1" applyAlignment="1" applyProtection="1">
      <alignment horizontal="center" vertical="center" wrapText="1"/>
    </xf>
    <xf numFmtId="177" fontId="17" fillId="2" borderId="0" xfId="0" applyNumberFormat="1" applyFont="1" applyFill="1" applyBorder="1" applyAlignment="1" applyProtection="1">
      <alignment horizontal="center" vertical="center" wrapText="1"/>
      <protection locked="0"/>
    </xf>
    <xf numFmtId="177" fontId="12" fillId="0" borderId="1" xfId="0" applyNumberFormat="1" applyFont="1" applyBorder="1" applyAlignment="1">
      <alignment horizontal="centerContinuous" vertical="center"/>
    </xf>
    <xf numFmtId="177" fontId="13" fillId="0" borderId="1" xfId="0" applyNumberFormat="1" applyFont="1" applyBorder="1" applyAlignment="1">
      <alignment horizontal="left" vertical="center"/>
    </xf>
    <xf numFmtId="0" fontId="18" fillId="0" borderId="1" xfId="4" applyFont="1" applyBorder="1" applyAlignment="1" applyProtection="1">
      <alignment horizontal="right" vertical="center"/>
      <protection locked="0"/>
    </xf>
    <xf numFmtId="49" fontId="18" fillId="0" borderId="0" xfId="0" applyNumberFormat="1" applyFont="1" applyAlignment="1" applyProtection="1">
      <alignment horizontal="center" vertical="center"/>
    </xf>
    <xf numFmtId="49" fontId="19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77" fontId="18" fillId="0" borderId="0" xfId="4" applyNumberFormat="1" applyFont="1" applyBorder="1" applyAlignment="1" applyProtection="1">
      <alignment horizontal="center" vertical="center" wrapText="1"/>
    </xf>
    <xf numFmtId="177" fontId="18" fillId="0" borderId="0" xfId="0" applyNumberFormat="1" applyFont="1" applyBorder="1" applyAlignment="1" applyProtection="1">
      <alignment horizontal="center" vertical="center" wrapText="1"/>
      <protection locked="0"/>
    </xf>
    <xf numFmtId="177" fontId="22" fillId="0" borderId="0" xfId="0" applyNumberFormat="1" applyFont="1" applyBorder="1" applyAlignment="1" applyProtection="1">
      <alignment horizontal="center" vertical="center" wrapText="1"/>
      <protection locked="0"/>
    </xf>
    <xf numFmtId="49" fontId="18" fillId="0" borderId="0" xfId="0" applyNumberFormat="1" applyFont="1" applyAlignment="1" applyProtection="1">
      <protection locked="0"/>
    </xf>
    <xf numFmtId="49" fontId="18" fillId="0" borderId="0" xfId="0" applyNumberFormat="1" applyFont="1" applyAlignment="1" applyProtection="1">
      <alignment horizontal="center" vertical="center"/>
      <protection locked="0"/>
    </xf>
    <xf numFmtId="0" fontId="22" fillId="0" borderId="0" xfId="0" applyNumberFormat="1" applyFont="1" applyBorder="1" applyAlignment="1" applyProtection="1">
      <alignment horizontal="center" vertical="center" wrapText="1"/>
      <protection locked="0"/>
    </xf>
    <xf numFmtId="0" fontId="18" fillId="0" borderId="0" xfId="0" applyFont="1" applyBorder="1" applyAlignment="1" applyProtection="1">
      <alignment horizontal="center" vertical="center"/>
      <protection locked="0"/>
    </xf>
    <xf numFmtId="0" fontId="22" fillId="0" borderId="0" xfId="0" applyFont="1" applyBorder="1" applyAlignment="1" applyProtection="1">
      <alignment horizontal="center" vertical="center"/>
      <protection locked="0"/>
    </xf>
    <xf numFmtId="177" fontId="18" fillId="0" borderId="0" xfId="0" applyNumberFormat="1" applyFont="1" applyBorder="1" applyAlignment="1" applyProtection="1">
      <alignment horizontal="center" vertical="center" wrapText="1"/>
    </xf>
    <xf numFmtId="177" fontId="22" fillId="0" borderId="0" xfId="0" applyNumberFormat="1" applyFont="1" applyBorder="1" applyAlignment="1" applyProtection="1">
      <alignment horizontal="center" vertical="center" wrapText="1"/>
    </xf>
    <xf numFmtId="49" fontId="22" fillId="0" borderId="0" xfId="0" applyNumberFormat="1" applyFont="1" applyAlignment="1" applyProtection="1">
      <alignment horizontal="center" vertical="center"/>
      <protection locked="0"/>
    </xf>
    <xf numFmtId="0" fontId="25" fillId="3" borderId="0" xfId="0" applyFont="1" applyFill="1" applyAlignment="1">
      <alignment horizontal="center" vertical="center"/>
    </xf>
    <xf numFmtId="49" fontId="18" fillId="0" borderId="2" xfId="0" applyNumberFormat="1" applyFont="1" applyBorder="1" applyAlignment="1" applyProtection="1">
      <alignment horizontal="center" vertical="center"/>
    </xf>
    <xf numFmtId="177" fontId="13" fillId="0" borderId="0" xfId="0" applyNumberFormat="1" applyFont="1" applyAlignment="1">
      <alignment horizontal="center" vertical="center"/>
    </xf>
    <xf numFmtId="0" fontId="30" fillId="3" borderId="0" xfId="0" applyFont="1" applyFill="1" applyAlignment="1">
      <alignment horizontal="center" vertical="center"/>
    </xf>
    <xf numFmtId="49" fontId="31" fillId="0" borderId="0" xfId="0" applyNumberFormat="1" applyFont="1" applyAlignment="1" applyProtection="1">
      <alignment horizontal="center" vertical="center"/>
    </xf>
    <xf numFmtId="49" fontId="22" fillId="0" borderId="0" xfId="0" applyNumberFormat="1" applyFont="1" applyAlignment="1" applyProtection="1">
      <alignment horizontal="center" vertical="center"/>
    </xf>
    <xf numFmtId="49" fontId="32" fillId="0" borderId="0" xfId="0" applyNumberFormat="1" applyFont="1" applyAlignment="1" applyProtection="1">
      <alignment horizontal="center" vertical="center"/>
    </xf>
    <xf numFmtId="0" fontId="33" fillId="3" borderId="0" xfId="0" applyFont="1" applyFill="1" applyAlignment="1">
      <alignment horizontal="center" vertical="center"/>
    </xf>
    <xf numFmtId="49" fontId="34" fillId="0" borderId="0" xfId="0" applyNumberFormat="1" applyFont="1" applyAlignment="1" applyProtection="1">
      <alignment horizontal="center" vertical="center"/>
    </xf>
    <xf numFmtId="49" fontId="35" fillId="0" borderId="0" xfId="0" applyNumberFormat="1" applyFont="1" applyAlignment="1" applyProtection="1">
      <alignment horizontal="center" vertical="center"/>
    </xf>
    <xf numFmtId="49" fontId="36" fillId="0" borderId="0" xfId="0" applyNumberFormat="1" applyFont="1" applyAlignment="1" applyProtection="1">
      <alignment horizontal="center" vertical="center"/>
    </xf>
    <xf numFmtId="177" fontId="37" fillId="0" borderId="0" xfId="0" applyNumberFormat="1" applyFont="1" applyBorder="1" applyAlignment="1" applyProtection="1">
      <alignment horizontal="center" vertical="center" wrapText="1"/>
      <protection locked="0"/>
    </xf>
    <xf numFmtId="49" fontId="37" fillId="0" borderId="0" xfId="0" applyNumberFormat="1" applyFont="1" applyAlignment="1" applyProtection="1">
      <alignment horizontal="center" vertical="center"/>
      <protection locked="0"/>
    </xf>
    <xf numFmtId="177" fontId="35" fillId="0" borderId="0" xfId="0" applyNumberFormat="1" applyFont="1" applyBorder="1" applyAlignment="1" applyProtection="1">
      <alignment horizontal="center" vertical="center" wrapText="1"/>
      <protection locked="0"/>
    </xf>
    <xf numFmtId="177" fontId="16" fillId="4" borderId="3" xfId="0" applyNumberFormat="1" applyFont="1" applyFill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38" fillId="3" borderId="0" xfId="0" applyFont="1" applyFill="1" applyAlignment="1">
      <alignment vertical="top" wrapText="1"/>
    </xf>
    <xf numFmtId="0" fontId="38" fillId="3" borderId="0" xfId="0" applyFont="1" applyFill="1" applyAlignment="1">
      <alignment wrapText="1"/>
    </xf>
    <xf numFmtId="0" fontId="39" fillId="3" borderId="0" xfId="0" applyFont="1" applyFill="1" applyAlignment="1">
      <alignment vertical="top" wrapText="1"/>
    </xf>
    <xf numFmtId="0" fontId="3" fillId="0" borderId="7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 wrapText="1"/>
    </xf>
    <xf numFmtId="186" fontId="3" fillId="0" borderId="7" xfId="0" applyNumberFormat="1" applyFont="1" applyFill="1" applyBorder="1" applyAlignment="1">
      <alignment horizontal="center" vertical="center"/>
    </xf>
    <xf numFmtId="186" fontId="3" fillId="0" borderId="7" xfId="1" applyNumberFormat="1" applyFont="1" applyFill="1" applyBorder="1" applyAlignment="1">
      <alignment horizontal="center" vertical="center"/>
    </xf>
    <xf numFmtId="0" fontId="28" fillId="0" borderId="7" xfId="0" applyFont="1" applyFill="1" applyBorder="1" applyAlignment="1">
      <alignment horizontal="center" vertical="center" wrapText="1"/>
    </xf>
    <xf numFmtId="0" fontId="3" fillId="0" borderId="8" xfId="0" applyNumberFormat="1" applyFont="1" applyFill="1" applyBorder="1" applyAlignment="1" applyProtection="1">
      <alignment horizontal="center" vertical="center"/>
      <protection locked="0"/>
    </xf>
    <xf numFmtId="49" fontId="3" fillId="0" borderId="7" xfId="0" applyNumberFormat="1" applyFont="1" applyFill="1" applyBorder="1" applyAlignment="1">
      <alignment horizontal="center" vertical="center"/>
    </xf>
    <xf numFmtId="49" fontId="3" fillId="0" borderId="7" xfId="0" quotePrefix="1" applyNumberFormat="1" applyFont="1" applyFill="1" applyBorder="1" applyAlignment="1">
      <alignment horizontal="center" vertical="center"/>
    </xf>
    <xf numFmtId="0" fontId="3" fillId="0" borderId="7" xfId="0" applyFont="1" applyFill="1" applyBorder="1" applyAlignment="1" applyProtection="1">
      <alignment horizontal="center" vertical="center" wrapText="1"/>
      <protection locked="0"/>
    </xf>
    <xf numFmtId="0" fontId="3" fillId="0" borderId="7" xfId="0" applyFont="1" applyFill="1" applyBorder="1" applyAlignment="1">
      <alignment horizontal="center" vertical="center" wrapText="1" shrinkToFit="1"/>
    </xf>
    <xf numFmtId="49" fontId="3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3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49" fontId="3" fillId="0" borderId="7" xfId="0" applyNumberFormat="1" applyFont="1" applyFill="1" applyBorder="1" applyAlignment="1" applyProtection="1">
      <alignment horizontal="center" vertical="center" wrapText="1" shrinkToFit="1"/>
      <protection locked="0"/>
    </xf>
    <xf numFmtId="49" fontId="3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10" xfId="0" applyFont="1" applyFill="1" applyBorder="1" applyAlignment="1" applyProtection="1">
      <alignment horizontal="center" vertical="center" wrapText="1"/>
      <protection locked="0"/>
    </xf>
    <xf numFmtId="0" fontId="3" fillId="0" borderId="10" xfId="0" applyNumberFormat="1" applyFont="1" applyFill="1" applyBorder="1" applyAlignment="1" applyProtection="1">
      <alignment horizontal="center" vertical="center"/>
      <protection locked="0"/>
    </xf>
    <xf numFmtId="0" fontId="3" fillId="0" borderId="8" xfId="4" applyFont="1" applyFill="1" applyBorder="1" applyAlignment="1" applyProtection="1">
      <alignment horizontal="center" vertical="center" wrapText="1"/>
    </xf>
    <xf numFmtId="0" fontId="3" fillId="0" borderId="11" xfId="0" applyFont="1" applyFill="1" applyBorder="1" applyAlignment="1" applyProtection="1">
      <alignment horizontal="center" vertical="center" wrapText="1"/>
      <protection locked="0"/>
    </xf>
    <xf numFmtId="176" fontId="3" fillId="0" borderId="11" xfId="0" applyNumberFormat="1" applyFont="1" applyFill="1" applyBorder="1" applyAlignment="1" applyProtection="1">
      <alignment horizontal="right" vertical="center"/>
      <protection locked="0"/>
    </xf>
    <xf numFmtId="176" fontId="3" fillId="0" borderId="7" xfId="0" applyNumberFormat="1" applyFont="1" applyFill="1" applyBorder="1" applyAlignment="1" applyProtection="1">
      <alignment horizontal="right" vertical="center"/>
      <protection locked="0"/>
    </xf>
    <xf numFmtId="49" fontId="3" fillId="0" borderId="7" xfId="0" applyNumberFormat="1" applyFont="1" applyFill="1" applyBorder="1" applyAlignment="1" applyProtection="1">
      <alignment horizontal="center" vertical="center"/>
      <protection locked="0"/>
    </xf>
    <xf numFmtId="0" fontId="3" fillId="0" borderId="7" xfId="0" applyNumberFormat="1" applyFont="1" applyFill="1" applyBorder="1" applyAlignment="1" applyProtection="1">
      <alignment horizontal="center" vertical="center"/>
      <protection locked="0"/>
    </xf>
    <xf numFmtId="49" fontId="3" fillId="0" borderId="7" xfId="4" applyNumberFormat="1" applyFont="1" applyFill="1" applyBorder="1" applyAlignment="1" applyProtection="1">
      <alignment horizontal="centerContinuous" vertical="center"/>
    </xf>
    <xf numFmtId="0" fontId="3" fillId="0" borderId="7" xfId="4" applyFont="1" applyFill="1" applyBorder="1" applyAlignment="1" applyProtection="1">
      <alignment horizontal="centerContinuous" vertical="center"/>
    </xf>
    <xf numFmtId="0" fontId="10" fillId="0" borderId="12" xfId="0" applyFont="1" applyBorder="1" applyAlignment="1">
      <alignment horizontal="center" vertical="center"/>
    </xf>
    <xf numFmtId="180" fontId="2" fillId="0" borderId="0" xfId="0" applyNumberFormat="1" applyFont="1" applyAlignment="1">
      <alignment horizontal="centerContinuous" vertical="center"/>
    </xf>
    <xf numFmtId="180" fontId="9" fillId="0" borderId="0" xfId="0" applyNumberFormat="1" applyFont="1" applyAlignment="1">
      <alignment horizontal="centerContinuous" vertical="center"/>
    </xf>
    <xf numFmtId="180" fontId="2" fillId="0" borderId="0" xfId="0" applyNumberFormat="1" applyFont="1" applyAlignment="1">
      <alignment horizontal="center" vertical="center"/>
    </xf>
    <xf numFmtId="186" fontId="3" fillId="0" borderId="7" xfId="0" applyNumberFormat="1" applyFont="1" applyFill="1" applyBorder="1" applyAlignment="1" applyProtection="1">
      <alignment horizontal="right" vertical="center"/>
      <protection locked="0"/>
    </xf>
    <xf numFmtId="186" fontId="3" fillId="0" borderId="7" xfId="0" quotePrefix="1" applyNumberFormat="1" applyFont="1" applyFill="1" applyBorder="1" applyAlignment="1">
      <alignment horizontal="right" vertical="center"/>
    </xf>
    <xf numFmtId="186" fontId="3" fillId="0" borderId="7" xfId="0" applyNumberFormat="1" applyFont="1" applyFill="1" applyBorder="1" applyAlignment="1">
      <alignment horizontal="right" vertical="center"/>
    </xf>
    <xf numFmtId="186" fontId="3" fillId="0" borderId="7" xfId="4" applyNumberFormat="1" applyFont="1" applyFill="1" applyBorder="1" applyAlignment="1" applyProtection="1">
      <alignment horizontal="centerContinuous" vertical="center"/>
    </xf>
    <xf numFmtId="0" fontId="23" fillId="0" borderId="0" xfId="4" applyFont="1" applyFill="1" applyBorder="1" applyAlignment="1" applyProtection="1">
      <alignment horizontal="centerContinuous" vertical="center"/>
    </xf>
    <xf numFmtId="0" fontId="21" fillId="0" borderId="0" xfId="0" applyNumberFormat="1" applyFont="1" applyFill="1" applyBorder="1" applyAlignment="1" applyProtection="1">
      <alignment horizontal="center" vertical="center"/>
    </xf>
    <xf numFmtId="0" fontId="1" fillId="0" borderId="0" xfId="4" applyFont="1" applyFill="1" applyBorder="1" applyAlignment="1" applyProtection="1">
      <alignment vertical="center"/>
    </xf>
    <xf numFmtId="49" fontId="3" fillId="0" borderId="3" xfId="4" applyNumberFormat="1" applyFont="1" applyFill="1" applyBorder="1" applyAlignment="1" applyProtection="1">
      <alignment horizontal="centerContinuous" vertical="center"/>
    </xf>
    <xf numFmtId="0" fontId="3" fillId="0" borderId="3" xfId="4" applyFont="1" applyFill="1" applyBorder="1" applyAlignment="1" applyProtection="1">
      <alignment horizontal="centerContinuous" vertical="center"/>
    </xf>
    <xf numFmtId="186" fontId="3" fillId="0" borderId="3" xfId="1" applyNumberFormat="1" applyFont="1" applyFill="1" applyBorder="1" applyAlignment="1">
      <alignment horizontal="center" vertical="center"/>
    </xf>
    <xf numFmtId="49" fontId="3" fillId="0" borderId="9" xfId="0" quotePrefix="1" applyNumberFormat="1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186" fontId="3" fillId="0" borderId="9" xfId="1" applyNumberFormat="1" applyFont="1" applyFill="1" applyBorder="1" applyAlignment="1">
      <alignment horizontal="center" vertical="center"/>
    </xf>
    <xf numFmtId="49" fontId="3" fillId="0" borderId="9" xfId="0" applyNumberFormat="1" applyFont="1" applyFill="1" applyBorder="1" applyAlignment="1">
      <alignment horizontal="center" vertical="center"/>
    </xf>
    <xf numFmtId="49" fontId="10" fillId="0" borderId="0" xfId="0" applyNumberFormat="1" applyFont="1" applyFill="1" applyAlignment="1" applyProtection="1">
      <alignment horizontal="center" vertical="center"/>
      <protection locked="0"/>
    </xf>
    <xf numFmtId="49" fontId="3" fillId="0" borderId="11" xfId="0" applyNumberFormat="1" applyFont="1" applyFill="1" applyBorder="1" applyAlignment="1" applyProtection="1">
      <alignment horizontal="center" vertical="center" wrapText="1"/>
      <protection locked="0"/>
    </xf>
    <xf numFmtId="186" fontId="3" fillId="0" borderId="9" xfId="0" applyNumberFormat="1" applyFont="1" applyFill="1" applyBorder="1" applyAlignment="1" applyProtection="1">
      <alignment horizontal="right" vertical="center"/>
      <protection locked="0"/>
    </xf>
    <xf numFmtId="49" fontId="3" fillId="0" borderId="9" xfId="0" applyNumberFormat="1" applyFont="1" applyFill="1" applyBorder="1" applyAlignment="1" applyProtection="1">
      <alignment horizontal="center" vertical="center"/>
      <protection locked="0"/>
    </xf>
    <xf numFmtId="49" fontId="3" fillId="0" borderId="3" xfId="0" applyNumberFormat="1" applyFont="1" applyFill="1" applyBorder="1" applyAlignment="1" applyProtection="1">
      <alignment horizontal="center" vertical="center" wrapText="1"/>
      <protection locked="0"/>
    </xf>
    <xf numFmtId="49" fontId="3" fillId="0" borderId="3" xfId="0" applyNumberFormat="1" applyFont="1" applyFill="1" applyBorder="1" applyAlignment="1">
      <alignment horizontal="center" vertical="center"/>
    </xf>
    <xf numFmtId="186" fontId="3" fillId="0" borderId="3" xfId="0" applyNumberFormat="1" applyFont="1" applyFill="1" applyBorder="1" applyAlignment="1" applyProtection="1">
      <alignment horizontal="right" vertical="center"/>
      <protection locked="0"/>
    </xf>
    <xf numFmtId="49" fontId="23" fillId="0" borderId="0" xfId="4" applyNumberFormat="1" applyFont="1" applyFill="1" applyBorder="1" applyAlignment="1" applyProtection="1">
      <alignment horizontal="centerContinuous" vertical="center"/>
    </xf>
    <xf numFmtId="49" fontId="21" fillId="0" borderId="0" xfId="0" applyNumberFormat="1" applyFont="1" applyFill="1" applyBorder="1" applyAlignment="1" applyProtection="1">
      <alignment horizontal="center" vertical="center"/>
    </xf>
    <xf numFmtId="49" fontId="3" fillId="0" borderId="11" xfId="0" applyNumberFormat="1" applyFont="1" applyFill="1" applyBorder="1" applyAlignment="1">
      <alignment horizontal="center" vertical="center"/>
    </xf>
    <xf numFmtId="186" fontId="3" fillId="0" borderId="9" xfId="0" applyNumberFormat="1" applyFont="1" applyFill="1" applyBorder="1" applyAlignment="1">
      <alignment horizontal="right" vertical="center"/>
    </xf>
    <xf numFmtId="0" fontId="3" fillId="0" borderId="3" xfId="0" applyFont="1" applyFill="1" applyBorder="1" applyAlignment="1">
      <alignment horizontal="center" vertical="center"/>
    </xf>
    <xf numFmtId="186" fontId="3" fillId="0" borderId="3" xfId="0" applyNumberFormat="1" applyFont="1" applyFill="1" applyBorder="1" applyAlignment="1">
      <alignment horizontal="right" vertical="center"/>
    </xf>
    <xf numFmtId="49" fontId="1" fillId="0" borderId="0" xfId="4" applyNumberFormat="1" applyFont="1" applyFill="1" applyBorder="1" applyAlignment="1" applyProtection="1">
      <alignment vertical="center"/>
    </xf>
    <xf numFmtId="0" fontId="10" fillId="0" borderId="9" xfId="0" applyNumberFormat="1" applyFont="1" applyFill="1" applyBorder="1" applyAlignment="1" applyProtection="1">
      <alignment horizontal="centerContinuous" vertical="center" wrapText="1"/>
    </xf>
    <xf numFmtId="0" fontId="10" fillId="0" borderId="13" xfId="0" applyNumberFormat="1" applyFont="1" applyFill="1" applyBorder="1" applyAlignment="1" applyProtection="1">
      <alignment horizontal="centerContinuous" vertical="center" wrapText="1"/>
    </xf>
    <xf numFmtId="0" fontId="3" fillId="0" borderId="14" xfId="0" applyFont="1" applyFill="1" applyBorder="1" applyAlignment="1">
      <alignment horizontal="center" vertical="center"/>
    </xf>
    <xf numFmtId="177" fontId="3" fillId="0" borderId="15" xfId="5" applyNumberFormat="1" applyFont="1" applyFill="1" applyBorder="1" applyAlignment="1">
      <alignment horizontal="center" vertical="center"/>
    </xf>
    <xf numFmtId="177" fontId="3" fillId="4" borderId="16" xfId="5" applyNumberFormat="1" applyFont="1" applyFill="1" applyBorder="1" applyAlignment="1">
      <alignment horizontal="center" vertical="center"/>
    </xf>
    <xf numFmtId="177" fontId="3" fillId="0" borderId="16" xfId="0" applyNumberFormat="1" applyFont="1" applyFill="1" applyBorder="1" applyAlignment="1">
      <alignment horizontal="center" vertical="center"/>
    </xf>
    <xf numFmtId="180" fontId="3" fillId="0" borderId="16" xfId="5" applyNumberFormat="1" applyFont="1" applyFill="1" applyBorder="1" applyAlignment="1">
      <alignment horizontal="right" vertical="center"/>
    </xf>
    <xf numFmtId="180" fontId="3" fillId="4" borderId="16" xfId="5" applyNumberFormat="1" applyFont="1" applyFill="1" applyBorder="1" applyAlignment="1">
      <alignment horizontal="right" vertical="center"/>
    </xf>
    <xf numFmtId="177" fontId="3" fillId="0" borderId="16" xfId="5" applyNumberFormat="1" applyFont="1" applyFill="1" applyBorder="1" applyAlignment="1">
      <alignment horizontal="center" vertical="center"/>
    </xf>
    <xf numFmtId="177" fontId="3" fillId="0" borderId="17" xfId="0" applyNumberFormat="1" applyFont="1" applyBorder="1" applyAlignment="1">
      <alignment horizontal="center" vertical="center"/>
    </xf>
    <xf numFmtId="177" fontId="3" fillId="0" borderId="18" xfId="5" applyNumberFormat="1" applyFont="1" applyFill="1" applyBorder="1" applyAlignment="1">
      <alignment horizontal="center" vertical="center"/>
    </xf>
    <xf numFmtId="177" fontId="3" fillId="4" borderId="11" xfId="5" applyNumberFormat="1" applyFont="1" applyFill="1" applyBorder="1" applyAlignment="1">
      <alignment horizontal="center" vertical="center"/>
    </xf>
    <xf numFmtId="177" fontId="3" fillId="0" borderId="11" xfId="0" applyNumberFormat="1" applyFont="1" applyFill="1" applyBorder="1" applyAlignment="1">
      <alignment horizontal="center" vertical="center"/>
    </xf>
    <xf numFmtId="180" fontId="3" fillId="0" borderId="11" xfId="5" applyNumberFormat="1" applyFont="1" applyFill="1" applyBorder="1" applyAlignment="1">
      <alignment horizontal="right" vertical="center"/>
    </xf>
    <xf numFmtId="180" fontId="3" fillId="4" borderId="11" xfId="5" applyNumberFormat="1" applyFont="1" applyFill="1" applyBorder="1" applyAlignment="1">
      <alignment horizontal="right" vertical="center"/>
    </xf>
    <xf numFmtId="177" fontId="3" fillId="0" borderId="11" xfId="5" applyNumberFormat="1" applyFont="1" applyFill="1" applyBorder="1" applyAlignment="1">
      <alignment horizontal="center" vertical="center"/>
    </xf>
    <xf numFmtId="177" fontId="3" fillId="0" borderId="19" xfId="0" applyNumberFormat="1" applyFont="1" applyBorder="1" applyAlignment="1">
      <alignment horizontal="center" vertical="center"/>
    </xf>
    <xf numFmtId="177" fontId="3" fillId="0" borderId="20" xfId="5" applyNumberFormat="1" applyFont="1" applyFill="1" applyBorder="1" applyAlignment="1">
      <alignment horizontal="center" vertical="center"/>
    </xf>
    <xf numFmtId="177" fontId="3" fillId="4" borderId="7" xfId="5" applyNumberFormat="1" applyFont="1" applyFill="1" applyBorder="1" applyAlignment="1">
      <alignment horizontal="center" vertical="center"/>
    </xf>
    <xf numFmtId="177" fontId="3" fillId="0" borderId="7" xfId="0" applyNumberFormat="1" applyFont="1" applyFill="1" applyBorder="1" applyAlignment="1">
      <alignment horizontal="center" vertical="center"/>
    </xf>
    <xf numFmtId="180" fontId="3" fillId="0" borderId="7" xfId="5" applyNumberFormat="1" applyFont="1" applyFill="1" applyBorder="1" applyAlignment="1">
      <alignment horizontal="right" vertical="center"/>
    </xf>
    <xf numFmtId="180" fontId="3" fillId="4" borderId="7" xfId="5" applyNumberFormat="1" applyFont="1" applyFill="1" applyBorder="1" applyAlignment="1">
      <alignment horizontal="right" vertical="center"/>
    </xf>
    <xf numFmtId="177" fontId="3" fillId="0" borderId="7" xfId="5" applyNumberFormat="1" applyFont="1" applyFill="1" applyBorder="1" applyAlignment="1">
      <alignment horizontal="center" vertical="center"/>
    </xf>
    <xf numFmtId="185" fontId="3" fillId="0" borderId="10" xfId="0" applyNumberFormat="1" applyFont="1" applyBorder="1" applyAlignment="1">
      <alignment horizontal="center" vertical="center"/>
    </xf>
    <xf numFmtId="177" fontId="3" fillId="0" borderId="10" xfId="0" applyNumberFormat="1" applyFont="1" applyBorder="1" applyAlignment="1">
      <alignment horizontal="center" vertical="center"/>
    </xf>
    <xf numFmtId="177" fontId="3" fillId="0" borderId="21" xfId="5" applyNumberFormat="1" applyFont="1" applyFill="1" applyBorder="1" applyAlignment="1">
      <alignment horizontal="center" vertical="center"/>
    </xf>
    <xf numFmtId="177" fontId="3" fillId="4" borderId="3" xfId="5" applyNumberFormat="1" applyFont="1" applyFill="1" applyBorder="1" applyAlignment="1">
      <alignment horizontal="center" vertical="center"/>
    </xf>
    <xf numFmtId="177" fontId="3" fillId="0" borderId="3" xfId="0" applyNumberFormat="1" applyFont="1" applyFill="1" applyBorder="1" applyAlignment="1">
      <alignment horizontal="center" vertical="center"/>
    </xf>
    <xf numFmtId="180" fontId="3" fillId="0" borderId="3" xfId="5" applyNumberFormat="1" applyFont="1" applyFill="1" applyBorder="1" applyAlignment="1">
      <alignment horizontal="right" vertical="center"/>
    </xf>
    <xf numFmtId="180" fontId="3" fillId="4" borderId="3" xfId="5" applyNumberFormat="1" applyFont="1" applyFill="1" applyBorder="1" applyAlignment="1">
      <alignment horizontal="right" vertical="center"/>
    </xf>
    <xf numFmtId="177" fontId="3" fillId="0" borderId="3" xfId="5" applyNumberFormat="1" applyFont="1" applyFill="1" applyBorder="1" applyAlignment="1">
      <alignment horizontal="center" vertical="center"/>
    </xf>
    <xf numFmtId="185" fontId="3" fillId="0" borderId="22" xfId="0" applyNumberFormat="1" applyFont="1" applyBorder="1" applyAlignment="1">
      <alignment horizontal="center" vertical="center"/>
    </xf>
    <xf numFmtId="177" fontId="16" fillId="4" borderId="23" xfId="0" applyNumberFormat="1" applyFont="1" applyFill="1" applyBorder="1" applyAlignment="1">
      <alignment horizontal="centerContinuous" vertical="center"/>
    </xf>
    <xf numFmtId="177" fontId="16" fillId="4" borderId="9" xfId="0" applyNumberFormat="1" applyFont="1" applyFill="1" applyBorder="1" applyAlignment="1">
      <alignment horizontal="centerContinuous" vertical="center"/>
    </xf>
    <xf numFmtId="177" fontId="16" fillId="4" borderId="7" xfId="0" applyNumberFormat="1" applyFont="1" applyFill="1" applyBorder="1" applyAlignment="1">
      <alignment horizontal="center" vertical="center"/>
    </xf>
    <xf numFmtId="177" fontId="16" fillId="4" borderId="21" xfId="0" applyNumberFormat="1" applyFont="1" applyFill="1" applyBorder="1" applyAlignment="1">
      <alignment horizontal="center" vertical="center"/>
    </xf>
    <xf numFmtId="0" fontId="3" fillId="0" borderId="19" xfId="0" applyFont="1" applyFill="1" applyBorder="1" applyAlignment="1" applyProtection="1">
      <alignment horizontal="center" vertical="center" wrapText="1"/>
      <protection locked="0"/>
    </xf>
    <xf numFmtId="49" fontId="3" fillId="0" borderId="11" xfId="0" applyNumberFormat="1" applyFont="1" applyFill="1" applyBorder="1" applyAlignment="1" applyProtection="1">
      <alignment horizontal="center" vertical="center"/>
      <protection locked="0"/>
    </xf>
    <xf numFmtId="0" fontId="3" fillId="0" borderId="9" xfId="0" applyFont="1" applyFill="1" applyBorder="1" applyAlignment="1" applyProtection="1">
      <alignment horizontal="center" vertical="center" wrapText="1"/>
      <protection locked="0"/>
    </xf>
    <xf numFmtId="0" fontId="3" fillId="0" borderId="14" xfId="0" applyFont="1" applyFill="1" applyBorder="1" applyAlignment="1" applyProtection="1">
      <alignment horizontal="center" vertical="center" wrapText="1"/>
      <protection locked="0"/>
    </xf>
    <xf numFmtId="0" fontId="3" fillId="0" borderId="3" xfId="0" applyFont="1" applyFill="1" applyBorder="1" applyAlignment="1" applyProtection="1">
      <alignment horizontal="center" vertical="center" wrapText="1"/>
      <protection locked="0"/>
    </xf>
    <xf numFmtId="0" fontId="3" fillId="0" borderId="22" xfId="0" applyFont="1" applyFill="1" applyBorder="1" applyAlignment="1" applyProtection="1">
      <alignment horizontal="center" vertical="center" wrapText="1"/>
      <protection locked="0"/>
    </xf>
    <xf numFmtId="186" fontId="3" fillId="0" borderId="9" xfId="0" quotePrefix="1" applyNumberFormat="1" applyFont="1" applyFill="1" applyBorder="1" applyAlignment="1">
      <alignment horizontal="right" vertical="center"/>
    </xf>
    <xf numFmtId="186" fontId="3" fillId="0" borderId="3" xfId="0" quotePrefix="1" applyNumberFormat="1" applyFont="1" applyFill="1" applyBorder="1" applyAlignment="1">
      <alignment horizontal="right" vertical="center"/>
    </xf>
    <xf numFmtId="0" fontId="3" fillId="0" borderId="10" xfId="0" applyFont="1" applyFill="1" applyBorder="1" applyAlignment="1">
      <alignment horizontal="center" vertical="center"/>
    </xf>
    <xf numFmtId="49" fontId="3" fillId="0" borderId="3" xfId="0" applyNumberFormat="1" applyFont="1" applyFill="1" applyBorder="1" applyAlignment="1" applyProtection="1">
      <alignment horizontal="center" vertical="center" wrapText="1" shrinkToFit="1"/>
      <protection locked="0"/>
    </xf>
    <xf numFmtId="0" fontId="20" fillId="0" borderId="0" xfId="4" applyFont="1" applyFill="1" applyBorder="1" applyAlignment="1" applyProtection="1">
      <alignment horizontal="centerContinuous" vertical="center"/>
    </xf>
    <xf numFmtId="49" fontId="24" fillId="0" borderId="0" xfId="0" applyNumberFormat="1" applyFont="1" applyFill="1" applyBorder="1" applyAlignment="1">
      <alignment horizontal="centerContinuous" vertical="center" wrapText="1"/>
    </xf>
    <xf numFmtId="0" fontId="25" fillId="0" borderId="0" xfId="0" applyFont="1" applyFill="1" applyBorder="1" applyAlignment="1">
      <alignment horizontal="centerContinuous" vertical="center" wrapText="1"/>
    </xf>
    <xf numFmtId="49" fontId="3" fillId="0" borderId="24" xfId="0" applyNumberFormat="1" applyFont="1" applyFill="1" applyBorder="1" applyAlignment="1">
      <alignment horizontal="center" vertical="center"/>
    </xf>
    <xf numFmtId="176" fontId="3" fillId="0" borderId="9" xfId="0" applyNumberFormat="1" applyFont="1" applyFill="1" applyBorder="1" applyAlignment="1" applyProtection="1">
      <alignment horizontal="right" vertical="center"/>
      <protection locked="0"/>
    </xf>
    <xf numFmtId="0" fontId="27" fillId="0" borderId="7" xfId="0" applyFont="1" applyFill="1" applyBorder="1" applyAlignment="1">
      <alignment horizontal="center" vertical="center" wrapText="1"/>
    </xf>
    <xf numFmtId="176" fontId="3" fillId="0" borderId="3" xfId="0" applyNumberFormat="1" applyFont="1" applyFill="1" applyBorder="1" applyAlignment="1" applyProtection="1">
      <alignment horizontal="right" vertical="center"/>
      <protection locked="0"/>
    </xf>
    <xf numFmtId="49" fontId="3" fillId="0" borderId="3" xfId="0" applyNumberFormat="1" applyFont="1" applyFill="1" applyBorder="1" applyAlignment="1" applyProtection="1">
      <alignment horizontal="center" vertical="center"/>
      <protection locked="0"/>
    </xf>
    <xf numFmtId="0" fontId="27" fillId="0" borderId="3" xfId="0" applyFont="1" applyFill="1" applyBorder="1" applyAlignment="1" applyProtection="1">
      <alignment horizontal="center" vertical="center" wrapText="1"/>
      <protection locked="0"/>
    </xf>
    <xf numFmtId="0" fontId="3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7" xfId="0" applyNumberFormat="1" applyFont="1" applyFill="1" applyBorder="1" applyAlignment="1" applyProtection="1">
      <alignment horizontal="centerContinuous" vertical="center"/>
      <protection locked="0"/>
    </xf>
    <xf numFmtId="0" fontId="3" fillId="0" borderId="24" xfId="0" applyNumberFormat="1" applyFont="1" applyFill="1" applyBorder="1" applyAlignment="1" applyProtection="1">
      <alignment horizontal="center" vertical="center"/>
      <protection locked="0"/>
    </xf>
    <xf numFmtId="0" fontId="3" fillId="0" borderId="25" xfId="0" applyNumberFormat="1" applyFont="1" applyFill="1" applyBorder="1" applyAlignment="1" applyProtection="1">
      <alignment horizontal="center" vertical="center"/>
      <protection locked="0"/>
    </xf>
    <xf numFmtId="49" fontId="3" fillId="0" borderId="8" xfId="0" applyNumberFormat="1" applyFont="1" applyFill="1" applyBorder="1" applyAlignment="1">
      <alignment horizontal="center" vertical="center"/>
    </xf>
    <xf numFmtId="176" fontId="10" fillId="0" borderId="0" xfId="0" applyNumberFormat="1" applyFont="1" applyFill="1" applyAlignment="1" applyProtection="1">
      <alignment horizontal="right" vertical="center"/>
      <protection locked="0"/>
    </xf>
    <xf numFmtId="0" fontId="27" fillId="0" borderId="7" xfId="0" applyFont="1" applyFill="1" applyBorder="1" applyAlignment="1" applyProtection="1">
      <alignment horizontal="center" vertical="center" wrapText="1"/>
      <protection locked="0"/>
    </xf>
    <xf numFmtId="0" fontId="3" fillId="0" borderId="8" xfId="0" quotePrefix="1" applyNumberFormat="1" applyFont="1" applyFill="1" applyBorder="1" applyAlignment="1" applyProtection="1">
      <alignment horizontal="center" vertical="center"/>
      <protection locked="0"/>
    </xf>
    <xf numFmtId="0" fontId="3" fillId="0" borderId="8" xfId="0" applyFont="1" applyFill="1" applyBorder="1" applyAlignment="1" applyProtection="1">
      <alignment horizontal="center" vertical="center"/>
      <protection locked="0"/>
    </xf>
    <xf numFmtId="49" fontId="3" fillId="0" borderId="8" xfId="0" quotePrefix="1" applyNumberFormat="1" applyFont="1" applyFill="1" applyBorder="1" applyAlignment="1">
      <alignment horizontal="center" vertical="center"/>
    </xf>
    <xf numFmtId="49" fontId="3" fillId="0" borderId="25" xfId="0" applyNumberFormat="1" applyFont="1" applyFill="1" applyBorder="1" applyAlignment="1">
      <alignment horizontal="center" vertical="center"/>
    </xf>
    <xf numFmtId="49" fontId="3" fillId="0" borderId="10" xfId="0" applyNumberFormat="1" applyFont="1" applyFill="1" applyBorder="1" applyAlignment="1" applyProtection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8" xfId="0" quotePrefix="1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 applyProtection="1">
      <alignment horizontal="center" vertical="center"/>
    </xf>
    <xf numFmtId="0" fontId="2" fillId="0" borderId="0" xfId="0" applyNumberFormat="1" applyFont="1" applyFill="1" applyBorder="1" applyAlignment="1" applyProtection="1">
      <alignment horizontal="center" vertical="center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1" fillId="0" borderId="0" xfId="4" applyFont="1" applyFill="1" applyBorder="1" applyAlignment="1" applyProtection="1">
      <alignment horizontal="right" vertical="center"/>
    </xf>
    <xf numFmtId="0" fontId="3" fillId="0" borderId="25" xfId="4" applyFont="1" applyFill="1" applyBorder="1" applyAlignment="1" applyProtection="1">
      <alignment horizontal="center" vertical="center" wrapText="1"/>
    </xf>
    <xf numFmtId="0" fontId="3" fillId="0" borderId="24" xfId="4" applyFont="1" applyFill="1" applyBorder="1" applyAlignment="1" applyProtection="1">
      <alignment horizontal="center" vertical="center" wrapText="1"/>
    </xf>
    <xf numFmtId="1" fontId="3" fillId="0" borderId="7" xfId="0" applyNumberFormat="1" applyFont="1" applyFill="1" applyBorder="1" applyAlignment="1">
      <alignment horizontal="center" vertical="center" wrapText="1"/>
    </xf>
    <xf numFmtId="176" fontId="3" fillId="0" borderId="7" xfId="0" applyNumberFormat="1" applyFont="1" applyFill="1" applyBorder="1" applyAlignment="1">
      <alignment horizontal="right" vertical="center"/>
    </xf>
    <xf numFmtId="176" fontId="3" fillId="0" borderId="7" xfId="0" quotePrefix="1" applyNumberFormat="1" applyFont="1" applyFill="1" applyBorder="1" applyAlignment="1">
      <alignment horizontal="right" vertical="center"/>
    </xf>
    <xf numFmtId="49" fontId="3" fillId="0" borderId="10" xfId="0" applyNumberFormat="1" applyFont="1" applyFill="1" applyBorder="1" applyAlignment="1" applyProtection="1">
      <alignment horizontal="center" vertical="center"/>
      <protection locked="0"/>
    </xf>
    <xf numFmtId="0" fontId="3" fillId="0" borderId="25" xfId="0" applyFont="1" applyFill="1" applyBorder="1" applyAlignment="1">
      <alignment horizontal="center" vertical="center"/>
    </xf>
    <xf numFmtId="176" fontId="3" fillId="0" borderId="3" xfId="0" applyNumberFormat="1" applyFont="1" applyFill="1" applyBorder="1" applyAlignment="1">
      <alignment horizontal="right" vertical="center"/>
    </xf>
    <xf numFmtId="0" fontId="3" fillId="0" borderId="22" xfId="0" applyFont="1" applyFill="1" applyBorder="1" applyAlignment="1">
      <alignment horizontal="center" vertical="center"/>
    </xf>
    <xf numFmtId="0" fontId="3" fillId="0" borderId="24" xfId="0" applyFont="1" applyFill="1" applyBorder="1" applyAlignment="1">
      <alignment horizontal="center" vertical="center"/>
    </xf>
    <xf numFmtId="176" fontId="3" fillId="0" borderId="9" xfId="0" applyNumberFormat="1" applyFont="1" applyFill="1" applyBorder="1" applyAlignment="1">
      <alignment horizontal="right" vertical="center"/>
    </xf>
    <xf numFmtId="176" fontId="3" fillId="0" borderId="9" xfId="0" quotePrefix="1" applyNumberFormat="1" applyFont="1" applyFill="1" applyBorder="1" applyAlignment="1">
      <alignment horizontal="right" vertical="center"/>
    </xf>
    <xf numFmtId="176" fontId="3" fillId="0" borderId="3" xfId="0" quotePrefix="1" applyNumberFormat="1" applyFont="1" applyFill="1" applyBorder="1" applyAlignment="1">
      <alignment horizontal="right" vertical="center"/>
    </xf>
    <xf numFmtId="49" fontId="3" fillId="0" borderId="9" xfId="0" applyNumberFormat="1" applyFont="1" applyFill="1" applyBorder="1" applyAlignment="1" applyProtection="1">
      <alignment horizontal="center" vertical="center" wrapText="1" shrinkToFit="1"/>
      <protection locked="0"/>
    </xf>
    <xf numFmtId="0" fontId="10" fillId="0" borderId="0" xfId="0" applyNumberFormat="1" applyFont="1" applyFill="1" applyBorder="1" applyAlignment="1">
      <alignment vertical="center"/>
    </xf>
    <xf numFmtId="49" fontId="10" fillId="0" borderId="0" xfId="0" applyNumberFormat="1" applyFont="1" applyFill="1" applyBorder="1" applyAlignment="1" applyProtection="1">
      <alignment horizontal="center" vertical="center"/>
    </xf>
    <xf numFmtId="0" fontId="10" fillId="0" borderId="0" xfId="0" applyNumberFormat="1" applyFont="1" applyFill="1" applyBorder="1" applyAlignment="1" applyProtection="1">
      <alignment horizontal="center" vertical="center"/>
    </xf>
    <xf numFmtId="49" fontId="10" fillId="0" borderId="0" xfId="0" applyNumberFormat="1" applyFont="1" applyFill="1" applyBorder="1" applyAlignment="1" applyProtection="1">
      <alignment horizontal="center" vertical="center" wrapText="1"/>
    </xf>
    <xf numFmtId="0" fontId="3" fillId="0" borderId="8" xfId="4" applyFont="1" applyFill="1" applyBorder="1" applyAlignment="1" applyProtection="1">
      <alignment horizontal="centerContinuous" vertical="center"/>
    </xf>
    <xf numFmtId="49" fontId="3" fillId="0" borderId="8" xfId="0" applyNumberFormat="1" applyFont="1" applyFill="1" applyBorder="1" applyAlignment="1" applyProtection="1">
      <alignment horizontal="center" vertical="center"/>
      <protection locked="0"/>
    </xf>
    <xf numFmtId="0" fontId="3" fillId="0" borderId="25" xfId="4" applyFont="1" applyFill="1" applyBorder="1" applyAlignment="1" applyProtection="1">
      <alignment horizontal="centerContinuous" vertical="center"/>
    </xf>
    <xf numFmtId="1" fontId="3" fillId="0" borderId="3" xfId="0" applyNumberFormat="1" applyFont="1" applyFill="1" applyBorder="1" applyAlignment="1">
      <alignment horizontal="center" vertical="center" wrapText="1"/>
    </xf>
    <xf numFmtId="49" fontId="3" fillId="0" borderId="22" xfId="0" applyNumberFormat="1" applyFont="1" applyFill="1" applyBorder="1" applyAlignment="1" applyProtection="1">
      <alignment horizontal="center" vertical="center"/>
    </xf>
    <xf numFmtId="49" fontId="3" fillId="4" borderId="9" xfId="0" applyNumberFormat="1" applyFont="1" applyFill="1" applyBorder="1" applyAlignment="1" applyProtection="1">
      <alignment horizontal="center" vertical="center"/>
      <protection locked="0"/>
    </xf>
    <xf numFmtId="49" fontId="3" fillId="4" borderId="9" xfId="0" applyNumberFormat="1" applyFont="1" applyFill="1" applyBorder="1" applyAlignment="1" applyProtection="1">
      <alignment horizontal="center" vertical="center" wrapText="1"/>
      <protection locked="0"/>
    </xf>
    <xf numFmtId="49" fontId="3" fillId="4" borderId="7" xfId="0" quotePrefix="1" applyNumberFormat="1" applyFont="1" applyFill="1" applyBorder="1" applyAlignment="1">
      <alignment horizontal="center" vertical="center"/>
    </xf>
    <xf numFmtId="0" fontId="3" fillId="4" borderId="7" xfId="0" applyFont="1" applyFill="1" applyBorder="1" applyAlignment="1">
      <alignment horizontal="center" vertical="center"/>
    </xf>
    <xf numFmtId="186" fontId="3" fillId="4" borderId="7" xfId="1" applyNumberFormat="1" applyFont="1" applyFill="1" applyBorder="1" applyAlignment="1">
      <alignment horizontal="center" vertical="center"/>
    </xf>
    <xf numFmtId="49" fontId="3" fillId="4" borderId="7" xfId="0" applyNumberFormat="1" applyFont="1" applyFill="1" applyBorder="1" applyAlignment="1" applyProtection="1">
      <alignment horizontal="center" vertical="center"/>
      <protection locked="0"/>
    </xf>
    <xf numFmtId="49" fontId="3" fillId="4" borderId="7" xfId="0" applyNumberFormat="1" applyFont="1" applyFill="1" applyBorder="1" applyAlignment="1" applyProtection="1">
      <alignment horizontal="center" vertical="center" wrapText="1"/>
      <protection locked="0"/>
    </xf>
    <xf numFmtId="49" fontId="3" fillId="4" borderId="3" xfId="0" applyNumberFormat="1" applyFont="1" applyFill="1" applyBorder="1" applyAlignment="1" applyProtection="1">
      <alignment horizontal="center" vertical="center"/>
      <protection locked="0"/>
    </xf>
    <xf numFmtId="49" fontId="3" fillId="4" borderId="3" xfId="0" applyNumberFormat="1" applyFont="1" applyFill="1" applyBorder="1" applyAlignment="1" applyProtection="1">
      <alignment horizontal="center" vertical="center" wrapText="1"/>
      <protection locked="0"/>
    </xf>
    <xf numFmtId="49" fontId="3" fillId="4" borderId="7" xfId="0" applyNumberFormat="1" applyFont="1" applyFill="1" applyBorder="1" applyAlignment="1">
      <alignment horizontal="center" vertical="center"/>
    </xf>
    <xf numFmtId="49" fontId="3" fillId="4" borderId="3" xfId="0" applyNumberFormat="1" applyFont="1" applyFill="1" applyBorder="1" applyAlignment="1">
      <alignment horizontal="center" vertical="center"/>
    </xf>
    <xf numFmtId="49" fontId="3" fillId="4" borderId="9" xfId="0" applyNumberFormat="1" applyFont="1" applyFill="1" applyBorder="1" applyAlignment="1">
      <alignment horizontal="center" vertical="center"/>
    </xf>
    <xf numFmtId="49" fontId="10" fillId="4" borderId="0" xfId="0" applyNumberFormat="1" applyFont="1" applyFill="1" applyAlignment="1" applyProtection="1">
      <alignment horizontal="center" vertical="center"/>
      <protection locked="0"/>
    </xf>
    <xf numFmtId="0" fontId="3" fillId="4" borderId="9" xfId="0" applyFont="1" applyFill="1" applyBorder="1" applyAlignment="1">
      <alignment horizontal="center" vertical="center"/>
    </xf>
    <xf numFmtId="186" fontId="3" fillId="4" borderId="9" xfId="1" applyNumberFormat="1" applyFont="1" applyFill="1" applyBorder="1" applyAlignment="1">
      <alignment horizontal="center" vertical="center"/>
    </xf>
    <xf numFmtId="186" fontId="3" fillId="4" borderId="7" xfId="0" applyNumberFormat="1" applyFont="1" applyFill="1" applyBorder="1" applyAlignment="1" applyProtection="1">
      <alignment horizontal="right" vertical="center"/>
      <protection locked="0"/>
    </xf>
    <xf numFmtId="186" fontId="3" fillId="4" borderId="3" xfId="0" applyNumberFormat="1" applyFont="1" applyFill="1" applyBorder="1" applyAlignment="1" applyProtection="1">
      <alignment horizontal="right" vertical="center"/>
      <protection locked="0"/>
    </xf>
    <xf numFmtId="186" fontId="3" fillId="4" borderId="9" xfId="0" applyNumberFormat="1" applyFont="1" applyFill="1" applyBorder="1" applyAlignment="1" applyProtection="1">
      <alignment horizontal="right" vertical="center"/>
      <protection locked="0"/>
    </xf>
    <xf numFmtId="0" fontId="3" fillId="4" borderId="3" xfId="0" applyFont="1" applyFill="1" applyBorder="1" applyAlignment="1">
      <alignment horizontal="center" vertical="center"/>
    </xf>
    <xf numFmtId="186" fontId="3" fillId="4" borderId="3" xfId="1" applyNumberFormat="1" applyFont="1" applyFill="1" applyBorder="1" applyAlignment="1">
      <alignment horizontal="center" vertical="center"/>
    </xf>
    <xf numFmtId="186" fontId="3" fillId="4" borderId="7" xfId="4" applyNumberFormat="1" applyFont="1" applyFill="1" applyBorder="1" applyAlignment="1" applyProtection="1">
      <alignment horizontal="centerContinuous" vertical="center"/>
    </xf>
    <xf numFmtId="186" fontId="3" fillId="4" borderId="7" xfId="0" applyNumberFormat="1" applyFont="1" applyFill="1" applyBorder="1" applyAlignment="1">
      <alignment horizontal="right" vertical="center"/>
    </xf>
    <xf numFmtId="186" fontId="3" fillId="4" borderId="9" xfId="0" applyNumberFormat="1" applyFont="1" applyFill="1" applyBorder="1" applyAlignment="1">
      <alignment horizontal="right" vertical="center"/>
    </xf>
    <xf numFmtId="186" fontId="3" fillId="4" borderId="7" xfId="0" quotePrefix="1" applyNumberFormat="1" applyFont="1" applyFill="1" applyBorder="1" applyAlignment="1">
      <alignment horizontal="right" vertical="center"/>
    </xf>
    <xf numFmtId="186" fontId="3" fillId="4" borderId="3" xfId="0" applyNumberFormat="1" applyFont="1" applyFill="1" applyBorder="1" applyAlignment="1">
      <alignment horizontal="right" vertical="center"/>
    </xf>
    <xf numFmtId="186" fontId="3" fillId="4" borderId="9" xfId="0" quotePrefix="1" applyNumberFormat="1" applyFont="1" applyFill="1" applyBorder="1" applyAlignment="1">
      <alignment horizontal="right" vertical="center"/>
    </xf>
    <xf numFmtId="186" fontId="3" fillId="4" borderId="3" xfId="0" quotePrefix="1" applyNumberFormat="1" applyFont="1" applyFill="1" applyBorder="1" applyAlignment="1">
      <alignment horizontal="right" vertical="center"/>
    </xf>
    <xf numFmtId="49" fontId="3" fillId="4" borderId="9" xfId="0" quotePrefix="1" applyNumberFormat="1" applyFont="1" applyFill="1" applyBorder="1" applyAlignment="1">
      <alignment horizontal="center" vertical="center"/>
    </xf>
    <xf numFmtId="41" fontId="3" fillId="4" borderId="7" xfId="1" applyNumberFormat="1" applyFont="1" applyFill="1" applyBorder="1" applyAlignment="1">
      <alignment horizontal="center" vertical="center"/>
    </xf>
    <xf numFmtId="1" fontId="3" fillId="4" borderId="3" xfId="0" applyNumberFormat="1" applyFont="1" applyFill="1" applyBorder="1" applyAlignment="1">
      <alignment horizontal="center" vertical="center"/>
    </xf>
    <xf numFmtId="41" fontId="25" fillId="0" borderId="0" xfId="1" applyFont="1" applyFill="1" applyBorder="1" applyAlignment="1">
      <alignment horizontal="centerContinuous" vertical="center" wrapText="1"/>
    </xf>
    <xf numFmtId="0" fontId="40" fillId="0" borderId="0" xfId="0" applyFont="1" applyFill="1" applyBorder="1" applyAlignment="1">
      <alignment horizontal="centerContinuous" vertical="center" wrapText="1"/>
    </xf>
    <xf numFmtId="41" fontId="2" fillId="0" borderId="0" xfId="1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Fill="1" applyBorder="1" applyAlignment="1" applyProtection="1">
      <alignment horizontal="center" vertical="center" wrapText="1"/>
    </xf>
    <xf numFmtId="41" fontId="10" fillId="0" borderId="0" xfId="1" applyNumberFormat="1" applyFont="1" applyFill="1" applyBorder="1" applyAlignment="1" applyProtection="1">
      <alignment horizontal="center" vertical="center"/>
    </xf>
    <xf numFmtId="49" fontId="3" fillId="0" borderId="0" xfId="0" applyNumberFormat="1" applyFont="1" applyFill="1" applyBorder="1" applyAlignment="1" applyProtection="1">
      <alignment horizontal="center" vertical="center" wrapText="1"/>
    </xf>
    <xf numFmtId="0" fontId="10" fillId="0" borderId="7" xfId="0" applyNumberFormat="1" applyFont="1" applyFill="1" applyBorder="1" applyAlignment="1" applyProtection="1">
      <alignment horizontal="centerContinuous" vertical="center" wrapText="1"/>
    </xf>
    <xf numFmtId="49" fontId="10" fillId="0" borderId="26" xfId="0" applyNumberFormat="1" applyFont="1" applyFill="1" applyBorder="1" applyAlignment="1" applyProtection="1">
      <alignment horizontal="center" vertical="center"/>
    </xf>
    <xf numFmtId="0" fontId="10" fillId="0" borderId="26" xfId="0" applyNumberFormat="1" applyFont="1" applyFill="1" applyBorder="1" applyAlignment="1" applyProtection="1">
      <alignment horizontal="center" vertical="center"/>
    </xf>
    <xf numFmtId="41" fontId="10" fillId="0" borderId="26" xfId="1" applyNumberFormat="1" applyFont="1" applyFill="1" applyBorder="1" applyAlignment="1" applyProtection="1">
      <alignment horizontal="center" vertical="center" wrapText="1"/>
    </xf>
    <xf numFmtId="0" fontId="10" fillId="0" borderId="26" xfId="0" applyNumberFormat="1" applyFont="1" applyFill="1" applyBorder="1" applyAlignment="1" applyProtection="1">
      <alignment horizontal="center" vertical="center" wrapText="1"/>
    </xf>
    <xf numFmtId="49" fontId="10" fillId="4" borderId="26" xfId="0" applyNumberFormat="1" applyFont="1" applyFill="1" applyBorder="1" applyAlignment="1" applyProtection="1">
      <alignment horizontal="center" vertical="center" wrapText="1"/>
    </xf>
    <xf numFmtId="0" fontId="10" fillId="4" borderId="26" xfId="0" applyNumberFormat="1" applyFont="1" applyFill="1" applyBorder="1" applyAlignment="1" applyProtection="1">
      <alignment horizontal="center" vertical="center"/>
    </xf>
    <xf numFmtId="41" fontId="10" fillId="4" borderId="26" xfId="1" applyNumberFormat="1" applyFont="1" applyFill="1" applyBorder="1" applyAlignment="1" applyProtection="1">
      <alignment horizontal="center" vertical="center" wrapText="1"/>
    </xf>
    <xf numFmtId="0" fontId="10" fillId="0" borderId="26" xfId="0" applyNumberFormat="1" applyFont="1" applyFill="1" applyBorder="1" applyAlignment="1" applyProtection="1">
      <alignment horizontal="centerContinuous" vertical="center" wrapText="1"/>
    </xf>
    <xf numFmtId="186" fontId="27" fillId="0" borderId="7" xfId="1" applyNumberFormat="1" applyFont="1" applyFill="1" applyBorder="1" applyAlignment="1">
      <alignment horizontal="center" vertical="center"/>
    </xf>
    <xf numFmtId="186" fontId="27" fillId="4" borderId="7" xfId="1" applyNumberFormat="1" applyFont="1" applyFill="1" applyBorder="1" applyAlignment="1">
      <alignment horizontal="center" vertical="center"/>
    </xf>
    <xf numFmtId="0" fontId="3" fillId="0" borderId="24" xfId="4" quotePrefix="1" applyFont="1" applyFill="1" applyBorder="1" applyAlignment="1" applyProtection="1">
      <alignment horizontal="center" vertical="center" wrapText="1"/>
    </xf>
    <xf numFmtId="41" fontId="3" fillId="4" borderId="9" xfId="1" applyNumberFormat="1" applyFont="1" applyFill="1" applyBorder="1" applyAlignment="1">
      <alignment horizontal="center" vertical="center"/>
    </xf>
    <xf numFmtId="0" fontId="3" fillId="0" borderId="25" xfId="0" quotePrefix="1" applyNumberFormat="1" applyFont="1" applyFill="1" applyBorder="1" applyAlignment="1" applyProtection="1">
      <alignment horizontal="center" vertical="center"/>
      <protection locked="0"/>
    </xf>
    <xf numFmtId="41" fontId="3" fillId="4" borderId="3" xfId="1" applyNumberFormat="1" applyFont="1" applyFill="1" applyBorder="1" applyAlignment="1">
      <alignment horizontal="center" vertical="center"/>
    </xf>
    <xf numFmtId="0" fontId="3" fillId="0" borderId="27" xfId="0" applyNumberFormat="1" applyFont="1" applyFill="1" applyBorder="1" applyAlignment="1" applyProtection="1">
      <alignment horizontal="center" vertical="center"/>
      <protection locked="0"/>
    </xf>
    <xf numFmtId="49" fontId="3" fillId="4" borderId="11" xfId="0" applyNumberFormat="1" applyFont="1" applyFill="1" applyBorder="1" applyAlignment="1">
      <alignment horizontal="center" vertical="center"/>
    </xf>
    <xf numFmtId="49" fontId="3" fillId="4" borderId="7" xfId="4" applyNumberFormat="1" applyFont="1" applyFill="1" applyBorder="1" applyAlignment="1" applyProtection="1">
      <alignment horizontal="centerContinuous" vertical="center"/>
    </xf>
    <xf numFmtId="0" fontId="3" fillId="4" borderId="7" xfId="4" applyFont="1" applyFill="1" applyBorder="1" applyAlignment="1" applyProtection="1">
      <alignment horizontal="centerContinuous" vertical="center"/>
    </xf>
    <xf numFmtId="0" fontId="3" fillId="0" borderId="3" xfId="0" applyFont="1" applyFill="1" applyBorder="1" applyAlignment="1">
      <alignment horizontal="center" vertical="center" wrapText="1" shrinkToFit="1"/>
    </xf>
    <xf numFmtId="0" fontId="3" fillId="0" borderId="8" xfId="0" applyFont="1" applyFill="1" applyBorder="1" applyAlignment="1" applyProtection="1">
      <alignment horizontal="center" vertical="center" wrapText="1"/>
      <protection locked="0"/>
    </xf>
    <xf numFmtId="0" fontId="3" fillId="0" borderId="25" xfId="0" applyFont="1" applyFill="1" applyBorder="1" applyAlignment="1" applyProtection="1">
      <alignment horizontal="center" vertical="center" wrapText="1"/>
      <protection locked="0"/>
    </xf>
    <xf numFmtId="0" fontId="3" fillId="0" borderId="24" xfId="0" applyFont="1" applyFill="1" applyBorder="1" applyAlignment="1" applyProtection="1">
      <alignment horizontal="center" vertical="center" wrapText="1"/>
      <protection locked="0"/>
    </xf>
    <xf numFmtId="49" fontId="3" fillId="0" borderId="22" xfId="0" applyNumberFormat="1" applyFont="1" applyFill="1" applyBorder="1" applyAlignment="1" applyProtection="1">
      <alignment horizontal="center" vertical="center"/>
      <protection locked="0"/>
    </xf>
    <xf numFmtId="49" fontId="3" fillId="0" borderId="14" xfId="0" applyNumberFormat="1" applyFont="1" applyFill="1" applyBorder="1" applyAlignment="1" applyProtection="1">
      <alignment horizontal="center" vertical="center"/>
      <protection locked="0"/>
    </xf>
    <xf numFmtId="49" fontId="2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8" xfId="0" quotePrefix="1" applyFont="1" applyFill="1" applyBorder="1" applyAlignment="1" applyProtection="1">
      <alignment horizontal="center" vertical="center" wrapText="1"/>
      <protection locked="0"/>
    </xf>
    <xf numFmtId="176" fontId="3" fillId="4" borderId="7" xfId="0" applyNumberFormat="1" applyFont="1" applyFill="1" applyBorder="1" applyAlignment="1" applyProtection="1">
      <alignment horizontal="right" vertical="center"/>
      <protection locked="0"/>
    </xf>
    <xf numFmtId="176" fontId="3" fillId="4" borderId="3" xfId="0" applyNumberFormat="1" applyFont="1" applyFill="1" applyBorder="1" applyAlignment="1" applyProtection="1">
      <alignment horizontal="right" vertical="center"/>
      <protection locked="0"/>
    </xf>
    <xf numFmtId="0" fontId="3" fillId="0" borderId="27" xfId="0" applyFont="1" applyFill="1" applyBorder="1" applyAlignment="1" applyProtection="1">
      <alignment horizontal="center" vertical="center" wrapText="1"/>
      <protection locked="0"/>
    </xf>
    <xf numFmtId="49" fontId="3" fillId="0" borderId="11" xfId="0" applyNumberFormat="1" applyFont="1" applyFill="1" applyBorder="1" applyAlignment="1" applyProtection="1">
      <alignment horizontal="center" vertical="center" wrapText="1" shrinkToFit="1"/>
      <protection locked="0"/>
    </xf>
    <xf numFmtId="49" fontId="3" fillId="0" borderId="19" xfId="0" applyNumberFormat="1" applyFont="1" applyFill="1" applyBorder="1" applyAlignment="1" applyProtection="1">
      <alignment horizontal="center" vertical="center"/>
      <protection locked="0"/>
    </xf>
    <xf numFmtId="41" fontId="3" fillId="0" borderId="3" xfId="1" applyNumberFormat="1" applyFont="1" applyFill="1" applyBorder="1" applyAlignment="1">
      <alignment horizontal="center" vertical="center"/>
    </xf>
    <xf numFmtId="49" fontId="3" fillId="4" borderId="3" xfId="4" applyNumberFormat="1" applyFont="1" applyFill="1" applyBorder="1" applyAlignment="1" applyProtection="1">
      <alignment horizontal="centerContinuous" vertical="center"/>
    </xf>
    <xf numFmtId="0" fontId="3" fillId="4" borderId="3" xfId="4" applyFont="1" applyFill="1" applyBorder="1" applyAlignment="1" applyProtection="1">
      <alignment horizontal="centerContinuous" vertical="center"/>
    </xf>
    <xf numFmtId="176" fontId="3" fillId="4" borderId="9" xfId="0" applyNumberFormat="1" applyFont="1" applyFill="1" applyBorder="1" applyAlignment="1" applyProtection="1">
      <alignment horizontal="right" vertical="center"/>
      <protection locked="0"/>
    </xf>
    <xf numFmtId="49" fontId="3" fillId="0" borderId="0" xfId="0" applyNumberFormat="1" applyFont="1" applyFill="1" applyAlignment="1" applyProtection="1">
      <alignment horizontal="center" vertical="center"/>
      <protection locked="0"/>
    </xf>
    <xf numFmtId="176" fontId="3" fillId="0" borderId="0" xfId="0" applyNumberFormat="1" applyFont="1" applyFill="1" applyAlignment="1" applyProtection="1">
      <alignment horizontal="right" vertical="center"/>
      <protection locked="0"/>
    </xf>
    <xf numFmtId="49" fontId="3" fillId="4" borderId="0" xfId="0" applyNumberFormat="1" applyFont="1" applyFill="1" applyAlignment="1" applyProtection="1">
      <alignment horizontal="center" vertical="center"/>
      <protection locked="0"/>
    </xf>
    <xf numFmtId="176" fontId="3" fillId="4" borderId="0" xfId="0" applyNumberFormat="1" applyFont="1" applyFill="1" applyAlignment="1" applyProtection="1">
      <alignment horizontal="right" vertical="center"/>
      <protection locked="0"/>
    </xf>
    <xf numFmtId="176" fontId="3" fillId="4" borderId="0" xfId="0" applyNumberFormat="1" applyFont="1" applyFill="1" applyAlignment="1" applyProtection="1">
      <alignment horizontal="center" vertical="center"/>
      <protection locked="0"/>
    </xf>
    <xf numFmtId="49" fontId="3" fillId="0" borderId="0" xfId="0" applyNumberFormat="1" applyFont="1" applyFill="1" applyAlignment="1" applyProtection="1">
      <alignment horizontal="center" vertical="center" shrinkToFit="1"/>
      <protection locked="0"/>
    </xf>
    <xf numFmtId="176" fontId="10" fillId="4" borderId="0" xfId="0" applyNumberFormat="1" applyFont="1" applyFill="1" applyAlignment="1" applyProtection="1">
      <alignment horizontal="right" vertical="center"/>
      <protection locked="0"/>
    </xf>
    <xf numFmtId="176" fontId="10" fillId="4" borderId="0" xfId="0" applyNumberFormat="1" applyFont="1" applyFill="1" applyAlignment="1" applyProtection="1">
      <alignment horizontal="center" vertical="center"/>
      <protection locked="0"/>
    </xf>
    <xf numFmtId="0" fontId="3" fillId="0" borderId="7" xfId="0" applyNumberFormat="1" applyFont="1" applyFill="1" applyBorder="1" applyAlignment="1" applyProtection="1">
      <alignment horizontal="center" vertical="center" wrapText="1" shrinkToFit="1"/>
      <protection locked="0"/>
    </xf>
    <xf numFmtId="0" fontId="3" fillId="0" borderId="9" xfId="0" applyFont="1" applyFill="1" applyBorder="1" applyAlignment="1">
      <alignment horizontal="center" vertical="center" wrapText="1" shrinkToFit="1"/>
    </xf>
    <xf numFmtId="49" fontId="3" fillId="0" borderId="0" xfId="0" applyNumberFormat="1" applyFont="1" applyFill="1" applyAlignment="1" applyProtection="1">
      <alignment horizontal="center" vertical="center" wrapText="1" shrinkToFit="1"/>
      <protection locked="0"/>
    </xf>
    <xf numFmtId="49" fontId="3" fillId="0" borderId="0" xfId="0" applyNumberFormat="1" applyFont="1" applyFill="1" applyAlignment="1" applyProtection="1">
      <alignment horizontal="center" vertical="center" wrapText="1"/>
      <protection locked="0"/>
    </xf>
    <xf numFmtId="0" fontId="27" fillId="0" borderId="7" xfId="0" applyFont="1" applyFill="1" applyBorder="1" applyAlignment="1">
      <alignment horizontal="center" vertical="center" wrapText="1" shrinkToFit="1"/>
    </xf>
    <xf numFmtId="0" fontId="28" fillId="0" borderId="7" xfId="0" applyNumberFormat="1" applyFont="1" applyFill="1" applyBorder="1" applyAlignment="1" applyProtection="1">
      <alignment horizontal="center" vertical="center" wrapText="1"/>
      <protection locked="0"/>
    </xf>
    <xf numFmtId="177" fontId="16" fillId="4" borderId="28" xfId="0" applyNumberFormat="1" applyFont="1" applyFill="1" applyBorder="1" applyAlignment="1">
      <alignment horizontal="centerContinuous" vertical="center"/>
    </xf>
    <xf numFmtId="177" fontId="16" fillId="4" borderId="29" xfId="0" applyNumberFormat="1" applyFont="1" applyFill="1" applyBorder="1" applyAlignment="1">
      <alignment horizontal="center" vertical="center"/>
    </xf>
    <xf numFmtId="188" fontId="3" fillId="4" borderId="30" xfId="5" applyNumberFormat="1" applyFont="1" applyFill="1" applyBorder="1" applyAlignment="1">
      <alignment horizontal="center" vertical="center"/>
    </xf>
    <xf numFmtId="188" fontId="3" fillId="4" borderId="31" xfId="5" applyNumberFormat="1" applyFont="1" applyFill="1" applyBorder="1" applyAlignment="1">
      <alignment horizontal="center" vertical="center"/>
    </xf>
    <xf numFmtId="188" fontId="3" fillId="4" borderId="32" xfId="5" applyNumberFormat="1" applyFont="1" applyFill="1" applyBorder="1" applyAlignment="1">
      <alignment horizontal="center" vertical="center"/>
    </xf>
    <xf numFmtId="188" fontId="3" fillId="4" borderId="33" xfId="5" applyNumberFormat="1" applyFont="1" applyFill="1" applyBorder="1" applyAlignment="1">
      <alignment horizontal="center" vertical="center"/>
    </xf>
    <xf numFmtId="189" fontId="2" fillId="0" borderId="0" xfId="0" applyNumberFormat="1" applyFont="1" applyAlignment="1">
      <alignment horizontal="centerContinuous" vertical="center"/>
    </xf>
    <xf numFmtId="189" fontId="9" fillId="0" borderId="0" xfId="0" applyNumberFormat="1" applyFont="1" applyAlignment="1">
      <alignment horizontal="centerContinuous" vertical="center"/>
    </xf>
    <xf numFmtId="189" fontId="16" fillId="4" borderId="14" xfId="0" applyNumberFormat="1" applyFont="1" applyFill="1" applyBorder="1" applyAlignment="1">
      <alignment horizontal="centerContinuous" vertical="center"/>
    </xf>
    <xf numFmtId="189" fontId="16" fillId="4" borderId="34" xfId="0" applyNumberFormat="1" applyFont="1" applyFill="1" applyBorder="1" applyAlignment="1">
      <alignment horizontal="center" vertical="center"/>
    </xf>
    <xf numFmtId="189" fontId="3" fillId="0" borderId="17" xfId="5" applyNumberFormat="1" applyFont="1" applyFill="1" applyBorder="1" applyAlignment="1">
      <alignment horizontal="right" vertical="center"/>
    </xf>
    <xf numFmtId="189" fontId="3" fillId="0" borderId="19" xfId="5" applyNumberFormat="1" applyFont="1" applyFill="1" applyBorder="1" applyAlignment="1">
      <alignment horizontal="right" vertical="center"/>
    </xf>
    <xf numFmtId="189" fontId="3" fillId="0" borderId="10" xfId="5" applyNumberFormat="1" applyFont="1" applyFill="1" applyBorder="1" applyAlignment="1">
      <alignment horizontal="right" vertical="center"/>
    </xf>
    <xf numFmtId="189" fontId="3" fillId="0" borderId="22" xfId="5" applyNumberFormat="1" applyFont="1" applyFill="1" applyBorder="1" applyAlignment="1">
      <alignment horizontal="right" vertical="center"/>
    </xf>
    <xf numFmtId="189" fontId="2" fillId="0" borderId="0" xfId="0" applyNumberFormat="1" applyFont="1" applyAlignment="1">
      <alignment horizontal="center" vertical="center"/>
    </xf>
    <xf numFmtId="189" fontId="25" fillId="0" borderId="0" xfId="1" applyNumberFormat="1" applyFont="1" applyFill="1" applyBorder="1" applyAlignment="1">
      <alignment horizontal="centerContinuous" vertical="center" wrapText="1"/>
    </xf>
    <xf numFmtId="189" fontId="2" fillId="0" borderId="0" xfId="1" applyNumberFormat="1" applyFont="1" applyFill="1" applyBorder="1" applyAlignment="1" applyProtection="1">
      <alignment horizontal="center" vertical="center"/>
    </xf>
    <xf numFmtId="189" fontId="10" fillId="0" borderId="0" xfId="1" applyNumberFormat="1" applyFont="1" applyFill="1" applyBorder="1" applyAlignment="1" applyProtection="1">
      <alignment horizontal="center" vertical="center"/>
    </xf>
    <xf numFmtId="189" fontId="3" fillId="0" borderId="9" xfId="1" applyNumberFormat="1" applyFont="1" applyFill="1" applyBorder="1" applyAlignment="1">
      <alignment horizontal="center" vertical="center"/>
    </xf>
    <xf numFmtId="189" fontId="3" fillId="0" borderId="7" xfId="1" applyNumberFormat="1" applyFont="1" applyFill="1" applyBorder="1" applyAlignment="1">
      <alignment horizontal="center" vertical="center"/>
    </xf>
    <xf numFmtId="189" fontId="3" fillId="0" borderId="3" xfId="1" applyNumberFormat="1" applyFont="1" applyFill="1" applyBorder="1" applyAlignment="1">
      <alignment horizontal="center" vertical="center"/>
    </xf>
    <xf numFmtId="189" fontId="3" fillId="0" borderId="11" xfId="1" applyNumberFormat="1" applyFont="1" applyFill="1" applyBorder="1" applyAlignment="1">
      <alignment horizontal="center" vertical="center"/>
    </xf>
    <xf numFmtId="189" fontId="3" fillId="0" borderId="7" xfId="1" applyNumberFormat="1" applyFont="1" applyFill="1" applyBorder="1" applyAlignment="1">
      <alignment vertical="center"/>
    </xf>
    <xf numFmtId="189" fontId="3" fillId="0" borderId="0" xfId="0" applyNumberFormat="1" applyFont="1" applyFill="1" applyAlignment="1" applyProtection="1">
      <alignment horizontal="center" vertical="center"/>
      <protection locked="0"/>
    </xf>
    <xf numFmtId="189" fontId="10" fillId="0" borderId="0" xfId="0" applyNumberFormat="1" applyFont="1" applyFill="1" applyAlignment="1" applyProtection="1">
      <alignment horizontal="center" vertical="center"/>
      <protection locked="0"/>
    </xf>
    <xf numFmtId="186" fontId="3" fillId="0" borderId="11" xfId="0" applyNumberFormat="1" applyFont="1" applyFill="1" applyBorder="1" applyAlignment="1" applyProtection="1">
      <alignment horizontal="right" vertical="center"/>
      <protection locked="0"/>
    </xf>
    <xf numFmtId="49" fontId="3" fillId="4" borderId="11" xfId="0" applyNumberFormat="1" applyFont="1" applyFill="1" applyBorder="1" applyAlignment="1" applyProtection="1">
      <alignment horizontal="center" vertical="center"/>
      <protection locked="0"/>
    </xf>
    <xf numFmtId="186" fontId="3" fillId="4" borderId="11" xfId="0" applyNumberFormat="1" applyFont="1" applyFill="1" applyBorder="1" applyAlignment="1" applyProtection="1">
      <alignment horizontal="right" vertical="center"/>
      <protection locked="0"/>
    </xf>
    <xf numFmtId="0" fontId="3" fillId="0" borderId="11" xfId="0" applyNumberFormat="1" applyFont="1" applyFill="1" applyBorder="1" applyAlignment="1" applyProtection="1">
      <alignment horizontal="center" vertical="center" wrapText="1" shrinkToFit="1"/>
      <protection locked="0"/>
    </xf>
    <xf numFmtId="0" fontId="3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11" xfId="0" applyNumberFormat="1" applyFont="1" applyFill="1" applyBorder="1" applyAlignment="1" applyProtection="1">
      <alignment horizontal="center" vertical="center"/>
      <protection locked="0"/>
    </xf>
    <xf numFmtId="0" fontId="3" fillId="0" borderId="19" xfId="0" applyNumberFormat="1" applyFont="1" applyFill="1" applyBorder="1" applyAlignment="1" applyProtection="1">
      <alignment horizontal="center" vertical="center"/>
      <protection locked="0"/>
    </xf>
    <xf numFmtId="177" fontId="17" fillId="0" borderId="1" xfId="0" applyNumberFormat="1" applyFont="1" applyBorder="1" applyAlignment="1" applyProtection="1">
      <alignment horizontal="center" vertical="center" wrapText="1"/>
      <protection locked="0"/>
    </xf>
    <xf numFmtId="177" fontId="37" fillId="0" borderId="1" xfId="0" applyNumberFormat="1" applyFont="1" applyBorder="1" applyAlignment="1" applyProtection="1">
      <alignment horizontal="center" vertical="center" wrapText="1"/>
      <protection locked="0"/>
    </xf>
    <xf numFmtId="177" fontId="18" fillId="0" borderId="1" xfId="4" applyNumberFormat="1" applyFont="1" applyBorder="1" applyAlignment="1" applyProtection="1">
      <alignment horizontal="center" vertical="center" wrapText="1"/>
    </xf>
    <xf numFmtId="177" fontId="10" fillId="2" borderId="1" xfId="0" applyNumberFormat="1" applyFont="1" applyFill="1" applyBorder="1" applyAlignment="1" applyProtection="1">
      <alignment horizontal="center" vertical="center" wrapText="1"/>
      <protection locked="0"/>
    </xf>
    <xf numFmtId="177" fontId="17" fillId="2" borderId="1" xfId="0" applyNumberFormat="1" applyFont="1" applyFill="1" applyBorder="1" applyAlignment="1" applyProtection="1">
      <alignment horizontal="center" vertical="center" wrapText="1"/>
      <protection locked="0"/>
    </xf>
    <xf numFmtId="177" fontId="10" fillId="0" borderId="1" xfId="0" applyNumberFormat="1" applyFont="1" applyBorder="1" applyAlignment="1" applyProtection="1">
      <alignment horizontal="center" vertical="center" wrapText="1"/>
      <protection locked="0"/>
    </xf>
    <xf numFmtId="177" fontId="22" fillId="0" borderId="1" xfId="0" applyNumberFormat="1" applyFont="1" applyBorder="1" applyAlignment="1" applyProtection="1">
      <alignment horizontal="center" vertical="center" wrapText="1"/>
      <protection locked="0"/>
    </xf>
    <xf numFmtId="177" fontId="35" fillId="0" borderId="1" xfId="0" applyNumberFormat="1" applyFont="1" applyBorder="1" applyAlignment="1" applyProtection="1">
      <alignment horizontal="center" vertical="center" wrapText="1"/>
      <protection locked="0"/>
    </xf>
    <xf numFmtId="177" fontId="18" fillId="0" borderId="1" xfId="0" applyNumberFormat="1" applyFont="1" applyBorder="1" applyAlignment="1" applyProtection="1">
      <alignment horizontal="center" vertical="center" wrapText="1"/>
      <protection locked="0"/>
    </xf>
    <xf numFmtId="0" fontId="22" fillId="0" borderId="1" xfId="0" applyNumberFormat="1" applyFont="1" applyBorder="1" applyAlignment="1" applyProtection="1">
      <alignment horizontal="center" vertical="center" wrapText="1"/>
      <protection locked="0"/>
    </xf>
    <xf numFmtId="49" fontId="3" fillId="0" borderId="27" xfId="0" applyNumberFormat="1" applyFont="1" applyFill="1" applyBorder="1" applyAlignment="1">
      <alignment horizontal="center" vertical="center"/>
    </xf>
    <xf numFmtId="49" fontId="3" fillId="4" borderId="11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10" xfId="0" applyFont="1" applyFill="1" applyBorder="1" applyAlignment="1">
      <alignment horizontal="center" vertical="center" wrapText="1"/>
    </xf>
    <xf numFmtId="49" fontId="10" fillId="0" borderId="7" xfId="0" applyNumberFormat="1" applyFont="1" applyFill="1" applyBorder="1" applyAlignment="1" applyProtection="1">
      <alignment horizontal="center" vertical="center" wrapText="1" shrinkToFit="1"/>
      <protection locked="0"/>
    </xf>
    <xf numFmtId="177" fontId="19" fillId="0" borderId="0" xfId="0" applyNumberFormat="1" applyFont="1" applyBorder="1" applyAlignment="1" applyProtection="1">
      <alignment horizontal="center" vertical="center" wrapText="1"/>
      <protection locked="0"/>
    </xf>
    <xf numFmtId="176" fontId="3" fillId="0" borderId="12" xfId="0" applyNumberFormat="1" applyFont="1" applyFill="1" applyBorder="1" applyAlignment="1" applyProtection="1">
      <alignment horizontal="right" vertical="center"/>
      <protection locked="0"/>
    </xf>
    <xf numFmtId="189" fontId="3" fillId="0" borderId="12" xfId="1" applyNumberFormat="1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 applyProtection="1">
      <alignment horizontal="center" vertical="center" wrapText="1"/>
      <protection locked="0"/>
    </xf>
    <xf numFmtId="49" fontId="3" fillId="0" borderId="12" xfId="0" applyNumberFormat="1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186" fontId="3" fillId="0" borderId="12" xfId="1" applyNumberFormat="1" applyFont="1" applyFill="1" applyBorder="1" applyAlignment="1">
      <alignment horizontal="center" vertical="center"/>
    </xf>
    <xf numFmtId="49" fontId="3" fillId="0" borderId="12" xfId="0" quotePrefix="1" applyNumberFormat="1" applyFont="1" applyFill="1" applyBorder="1" applyAlignment="1">
      <alignment horizontal="center" vertical="center"/>
    </xf>
    <xf numFmtId="0" fontId="10" fillId="0" borderId="12" xfId="0" applyFont="1" applyFill="1" applyBorder="1" applyAlignment="1">
      <alignment horizontal="center" vertical="center"/>
    </xf>
    <xf numFmtId="178" fontId="0" fillId="0" borderId="35" xfId="0" applyNumberFormat="1" applyBorder="1" applyAlignment="1">
      <alignment wrapText="1"/>
    </xf>
    <xf numFmtId="0" fontId="41" fillId="0" borderId="0" xfId="0" applyFont="1" applyAlignment="1">
      <alignment horizontal="center" vertical="center"/>
    </xf>
    <xf numFmtId="178" fontId="42" fillId="0" borderId="35" xfId="0" applyNumberFormat="1" applyFont="1" applyBorder="1" applyAlignment="1">
      <alignment horizontal="center" vertical="center" wrapText="1"/>
    </xf>
    <xf numFmtId="0" fontId="44" fillId="0" borderId="12" xfId="0" applyNumberFormat="1" applyFont="1" applyFill="1" applyBorder="1" applyAlignment="1" applyProtection="1">
      <alignment horizontal="center" vertical="center" wrapText="1"/>
    </xf>
    <xf numFmtId="0" fontId="42" fillId="0" borderId="0" xfId="0" applyFont="1" applyAlignment="1">
      <alignment horizontal="center" vertical="center"/>
    </xf>
    <xf numFmtId="0" fontId="44" fillId="0" borderId="12" xfId="0" applyNumberFormat="1" applyFont="1" applyFill="1" applyBorder="1" applyAlignment="1" applyProtection="1">
      <alignment horizontal="centerContinuous" vertical="center" wrapText="1"/>
    </xf>
    <xf numFmtId="0" fontId="44" fillId="0" borderId="12" xfId="0" applyNumberFormat="1" applyFont="1" applyFill="1" applyBorder="1" applyAlignment="1" applyProtection="1">
      <alignment horizontal="center" vertical="center"/>
    </xf>
    <xf numFmtId="49" fontId="44" fillId="0" borderId="12" xfId="0" applyNumberFormat="1" applyFont="1" applyFill="1" applyBorder="1" applyAlignment="1" applyProtection="1">
      <alignment horizontal="center" vertical="center"/>
    </xf>
    <xf numFmtId="41" fontId="44" fillId="0" borderId="12" xfId="1" applyNumberFormat="1" applyFont="1" applyFill="1" applyBorder="1" applyAlignment="1" applyProtection="1">
      <alignment horizontal="center" vertical="center" wrapText="1"/>
    </xf>
    <xf numFmtId="0" fontId="18" fillId="0" borderId="12" xfId="4" applyNumberFormat="1" applyFont="1" applyFill="1" applyBorder="1" applyAlignment="1" applyProtection="1">
      <alignment horizontal="center" vertical="center" wrapText="1"/>
      <protection locked="0"/>
    </xf>
    <xf numFmtId="177" fontId="17" fillId="0" borderId="0" xfId="0" applyNumberFormat="1" applyFont="1" applyFill="1" applyBorder="1" applyAlignment="1" applyProtection="1">
      <alignment horizontal="center" vertical="center" wrapText="1"/>
      <protection locked="0"/>
    </xf>
    <xf numFmtId="177" fontId="37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17" fillId="0" borderId="0" xfId="0" applyFont="1" applyFill="1" applyBorder="1" applyAlignment="1" applyProtection="1">
      <alignment horizontal="center" vertical="center"/>
      <protection locked="0"/>
    </xf>
    <xf numFmtId="0" fontId="10" fillId="0" borderId="0" xfId="0" applyFont="1" applyFill="1" applyBorder="1" applyAlignment="1" applyProtection="1">
      <alignment horizontal="center" vertical="center"/>
      <protection locked="0"/>
    </xf>
    <xf numFmtId="177" fontId="10" fillId="0" borderId="0" xfId="0" applyNumberFormat="1" applyFont="1" applyFill="1" applyBorder="1" applyAlignment="1" applyProtection="1">
      <alignment horizontal="center" vertical="center" wrapText="1"/>
      <protection locked="0"/>
    </xf>
    <xf numFmtId="49" fontId="10" fillId="0" borderId="0" xfId="0" applyNumberFormat="1" applyFont="1" applyFill="1" applyAlignment="1" applyProtection="1">
      <protection locked="0"/>
    </xf>
    <xf numFmtId="0" fontId="17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45" fillId="0" borderId="12" xfId="0" applyNumberFormat="1" applyFont="1" applyFill="1" applyBorder="1" applyAlignment="1" applyProtection="1">
      <alignment horizontal="centerContinuous" vertical="center" wrapText="1"/>
    </xf>
    <xf numFmtId="0" fontId="42" fillId="0" borderId="0" xfId="0" applyFont="1" applyFill="1" applyAlignment="1">
      <alignment horizontal="center" vertical="center"/>
    </xf>
    <xf numFmtId="176" fontId="49" fillId="0" borderId="12" xfId="0" applyNumberFormat="1" applyFont="1" applyFill="1" applyBorder="1" applyAlignment="1">
      <alignment horizontal="center" vertical="center" wrapText="1"/>
    </xf>
    <xf numFmtId="189" fontId="10" fillId="0" borderId="0" xfId="1" applyNumberFormat="1" applyFont="1" applyFill="1" applyBorder="1" applyAlignment="1" applyProtection="1">
      <alignment horizontal="right" vertical="center"/>
    </xf>
    <xf numFmtId="189" fontId="3" fillId="0" borderId="9" xfId="1" applyNumberFormat="1" applyFont="1" applyFill="1" applyBorder="1" applyAlignment="1">
      <alignment horizontal="right" vertical="center"/>
    </xf>
    <xf numFmtId="189" fontId="3" fillId="0" borderId="7" xfId="1" applyNumberFormat="1" applyFont="1" applyFill="1" applyBorder="1" applyAlignment="1">
      <alignment horizontal="right" vertical="center"/>
    </xf>
    <xf numFmtId="189" fontId="3" fillId="0" borderId="3" xfId="1" applyNumberFormat="1" applyFont="1" applyFill="1" applyBorder="1" applyAlignment="1">
      <alignment horizontal="right" vertical="center"/>
    </xf>
    <xf numFmtId="189" fontId="3" fillId="0" borderId="11" xfId="1" applyNumberFormat="1" applyFont="1" applyFill="1" applyBorder="1" applyAlignment="1">
      <alignment horizontal="right" vertical="center"/>
    </xf>
    <xf numFmtId="189" fontId="3" fillId="0" borderId="0" xfId="0" applyNumberFormat="1" applyFont="1" applyFill="1" applyAlignment="1" applyProtection="1">
      <alignment horizontal="right" vertical="center"/>
      <protection locked="0"/>
    </xf>
    <xf numFmtId="189" fontId="10" fillId="0" borderId="0" xfId="0" applyNumberFormat="1" applyFont="1" applyFill="1" applyAlignment="1" applyProtection="1">
      <alignment horizontal="right" vertical="center"/>
      <protection locked="0"/>
    </xf>
    <xf numFmtId="176" fontId="49" fillId="0" borderId="12" xfId="0" applyNumberFormat="1" applyFont="1" applyFill="1" applyBorder="1" applyAlignment="1">
      <alignment horizontal="right" vertical="center" wrapText="1"/>
    </xf>
    <xf numFmtId="177" fontId="22" fillId="0" borderId="0" xfId="0" applyNumberFormat="1" applyFont="1" applyFill="1" applyBorder="1" applyAlignment="1" applyProtection="1">
      <alignment horizontal="center" vertical="center" wrapText="1"/>
      <protection locked="0"/>
    </xf>
    <xf numFmtId="177" fontId="35" fillId="0" borderId="0" xfId="0" applyNumberFormat="1" applyFont="1" applyFill="1" applyBorder="1" applyAlignment="1" applyProtection="1">
      <alignment horizontal="center" vertical="center" wrapText="1"/>
      <protection locked="0"/>
    </xf>
    <xf numFmtId="177" fontId="18" fillId="0" borderId="0" xfId="0" applyNumberFormat="1" applyFont="1" applyFill="1" applyBorder="1" applyAlignment="1" applyProtection="1">
      <alignment horizontal="center" vertical="center" wrapText="1"/>
      <protection locked="0"/>
    </xf>
    <xf numFmtId="49" fontId="18" fillId="0" borderId="0" xfId="0" applyNumberFormat="1" applyFont="1" applyFill="1" applyAlignment="1" applyProtection="1">
      <protection locked="0"/>
    </xf>
    <xf numFmtId="49" fontId="18" fillId="0" borderId="0" xfId="0" applyNumberFormat="1" applyFont="1" applyFill="1" applyAlignment="1" applyProtection="1">
      <alignment horizontal="center" vertical="center"/>
      <protection locked="0"/>
    </xf>
    <xf numFmtId="186" fontId="49" fillId="0" borderId="12" xfId="0" applyNumberFormat="1" applyFont="1" applyFill="1" applyBorder="1" applyAlignment="1">
      <alignment horizontal="right" vertical="center" wrapText="1"/>
    </xf>
    <xf numFmtId="179" fontId="49" fillId="0" borderId="12" xfId="0" applyNumberFormat="1" applyFont="1" applyFill="1" applyBorder="1" applyAlignment="1">
      <alignment horizontal="right" vertical="center" wrapText="1"/>
    </xf>
    <xf numFmtId="49" fontId="18" fillId="0" borderId="0" xfId="0" applyNumberFormat="1" applyFont="1" applyFill="1" applyAlignment="1" applyProtection="1">
      <alignment horizontal="center" vertical="center"/>
    </xf>
    <xf numFmtId="177" fontId="22" fillId="0" borderId="0" xfId="0" applyNumberFormat="1" applyFont="1" applyFill="1" applyBorder="1" applyAlignment="1" applyProtection="1">
      <alignment horizontal="center" vertical="center" wrapText="1"/>
    </xf>
    <xf numFmtId="177" fontId="18" fillId="0" borderId="0" xfId="0" applyNumberFormat="1" applyFont="1" applyFill="1" applyBorder="1" applyAlignment="1" applyProtection="1">
      <alignment horizontal="center" vertical="center" wrapText="1"/>
    </xf>
    <xf numFmtId="177" fontId="10" fillId="0" borderId="0" xfId="0" applyNumberFormat="1" applyFont="1" applyFill="1" applyBorder="1" applyAlignment="1" applyProtection="1">
      <alignment horizontal="center" vertical="center" wrapText="1"/>
    </xf>
    <xf numFmtId="49" fontId="44" fillId="0" borderId="12" xfId="0" applyNumberFormat="1" applyFont="1" applyFill="1" applyBorder="1" applyAlignment="1" applyProtection="1">
      <alignment horizontal="center" vertical="center" wrapText="1"/>
    </xf>
    <xf numFmtId="0" fontId="30" fillId="0" borderId="0" xfId="0" applyFont="1" applyFill="1" applyAlignment="1">
      <alignment horizontal="center" vertical="center"/>
    </xf>
    <xf numFmtId="0" fontId="33" fillId="0" borderId="0" xfId="0" applyFont="1" applyFill="1" applyAlignment="1">
      <alignment horizontal="center" vertical="center"/>
    </xf>
    <xf numFmtId="0" fontId="25" fillId="0" borderId="0" xfId="0" applyFont="1" applyFill="1" applyAlignment="1">
      <alignment horizontal="center" vertical="center"/>
    </xf>
    <xf numFmtId="49" fontId="31" fillId="0" borderId="0" xfId="0" applyNumberFormat="1" applyFont="1" applyFill="1" applyAlignment="1" applyProtection="1">
      <alignment horizontal="center" vertical="center"/>
    </xf>
    <xf numFmtId="49" fontId="34" fillId="0" borderId="0" xfId="0" applyNumberFormat="1" applyFont="1" applyFill="1" applyAlignment="1" applyProtection="1">
      <alignment horizontal="center" vertical="center"/>
    </xf>
    <xf numFmtId="49" fontId="2" fillId="0" borderId="0" xfId="0" applyNumberFormat="1" applyFont="1" applyFill="1" applyAlignment="1" applyProtection="1">
      <alignment horizontal="center" vertical="center"/>
    </xf>
    <xf numFmtId="0" fontId="0" fillId="0" borderId="0" xfId="0" applyFill="1" applyAlignment="1">
      <alignment horizontal="left" vertical="center"/>
    </xf>
    <xf numFmtId="49" fontId="22" fillId="0" borderId="0" xfId="0" applyNumberFormat="1" applyFont="1" applyFill="1" applyAlignment="1" applyProtection="1">
      <alignment horizontal="center" vertical="center"/>
    </xf>
    <xf numFmtId="49" fontId="35" fillId="0" borderId="0" xfId="0" applyNumberFormat="1" applyFont="1" applyFill="1" applyAlignment="1" applyProtection="1">
      <alignment horizontal="center" vertical="center"/>
    </xf>
    <xf numFmtId="49" fontId="18" fillId="0" borderId="2" xfId="0" applyNumberFormat="1" applyFont="1" applyFill="1" applyBorder="1" applyAlignment="1" applyProtection="1">
      <alignment horizontal="center" vertical="center"/>
    </xf>
    <xf numFmtId="49" fontId="47" fillId="0" borderId="0" xfId="0" applyNumberFormat="1" applyFont="1" applyFill="1" applyAlignment="1" applyProtection="1">
      <alignment horizontal="center" vertical="center"/>
    </xf>
    <xf numFmtId="49" fontId="48" fillId="0" borderId="0" xfId="0" applyNumberFormat="1" applyFont="1" applyFill="1" applyAlignment="1" applyProtection="1">
      <alignment horizontal="center" vertical="center"/>
    </xf>
    <xf numFmtId="49" fontId="49" fillId="0" borderId="0" xfId="0" applyNumberFormat="1" applyFont="1" applyFill="1" applyAlignment="1" applyProtection="1">
      <alignment horizontal="center" vertical="center"/>
    </xf>
    <xf numFmtId="49" fontId="50" fillId="0" borderId="0" xfId="0" applyNumberFormat="1" applyFont="1" applyFill="1" applyAlignment="1" applyProtection="1">
      <alignment horizontal="center" vertical="center"/>
    </xf>
    <xf numFmtId="49" fontId="51" fillId="0" borderId="0" xfId="0" applyNumberFormat="1" applyFont="1" applyFill="1" applyAlignment="1" applyProtection="1">
      <alignment horizontal="center" vertical="center"/>
    </xf>
    <xf numFmtId="49" fontId="52" fillId="0" borderId="0" xfId="0" applyNumberFormat="1" applyFont="1" applyFill="1" applyAlignment="1" applyProtection="1">
      <alignment horizontal="center" vertical="center"/>
    </xf>
    <xf numFmtId="177" fontId="17" fillId="0" borderId="0" xfId="0" applyNumberFormat="1" applyFont="1" applyFill="1" applyBorder="1" applyAlignment="1" applyProtection="1">
      <alignment horizontal="center" vertical="center" wrapText="1"/>
    </xf>
    <xf numFmtId="177" fontId="18" fillId="0" borderId="0" xfId="4" applyNumberFormat="1" applyFont="1" applyFill="1" applyBorder="1" applyAlignment="1" applyProtection="1">
      <alignment horizontal="center" vertical="center" wrapText="1"/>
    </xf>
    <xf numFmtId="177" fontId="17" fillId="0" borderId="1" xfId="0" applyNumberFormat="1" applyFont="1" applyFill="1" applyBorder="1" applyAlignment="1" applyProtection="1">
      <alignment horizontal="center" vertical="center" wrapText="1"/>
      <protection locked="0"/>
    </xf>
    <xf numFmtId="177" fontId="1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22" fillId="0" borderId="0" xfId="0" applyFont="1" applyFill="1" applyBorder="1" applyAlignment="1" applyProtection="1">
      <alignment horizontal="center" vertical="center"/>
      <protection locked="0"/>
    </xf>
    <xf numFmtId="0" fontId="18" fillId="0" borderId="0" xfId="0" applyFont="1" applyFill="1" applyBorder="1" applyAlignment="1" applyProtection="1">
      <alignment horizontal="center" vertical="center"/>
      <protection locked="0"/>
    </xf>
    <xf numFmtId="49" fontId="17" fillId="0" borderId="0" xfId="0" applyNumberFormat="1" applyFont="1" applyFill="1" applyAlignment="1" applyProtection="1">
      <alignment horizontal="center" vertical="center"/>
      <protection locked="0"/>
    </xf>
    <xf numFmtId="1" fontId="3" fillId="0" borderId="3" xfId="0" applyNumberFormat="1" applyFont="1" applyFill="1" applyBorder="1" applyAlignment="1">
      <alignment horizontal="center" vertical="center"/>
    </xf>
    <xf numFmtId="49" fontId="37" fillId="0" borderId="0" xfId="0" applyNumberFormat="1" applyFont="1" applyFill="1" applyAlignment="1" applyProtection="1">
      <alignment horizontal="center" vertical="center"/>
      <protection locked="0"/>
    </xf>
    <xf numFmtId="0" fontId="22" fillId="0" borderId="0" xfId="0" applyNumberFormat="1" applyFont="1" applyFill="1" applyBorder="1" applyAlignment="1" applyProtection="1">
      <alignment horizontal="center" vertical="center" wrapText="1"/>
      <protection locked="0"/>
    </xf>
    <xf numFmtId="177" fontId="22" fillId="0" borderId="1" xfId="0" applyNumberFormat="1" applyFont="1" applyFill="1" applyBorder="1" applyAlignment="1" applyProtection="1">
      <alignment horizontal="center" vertical="center" wrapText="1"/>
      <protection locked="0"/>
    </xf>
    <xf numFmtId="177" fontId="35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22" fillId="0" borderId="1" xfId="0" applyNumberFormat="1" applyFont="1" applyFill="1" applyBorder="1" applyAlignment="1" applyProtection="1">
      <alignment horizontal="center" vertical="center" wrapText="1"/>
      <protection locked="0"/>
    </xf>
    <xf numFmtId="177" fontId="18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22" fillId="0" borderId="0" xfId="0" applyNumberFormat="1" applyFont="1" applyFill="1" applyAlignment="1" applyProtection="1">
      <alignment horizontal="center" vertical="center"/>
      <protection locked="0"/>
    </xf>
    <xf numFmtId="176" fontId="3" fillId="0" borderId="0" xfId="0" applyNumberFormat="1" applyFont="1" applyFill="1" applyAlignment="1" applyProtection="1">
      <alignment horizontal="center" vertical="center"/>
      <protection locked="0"/>
    </xf>
    <xf numFmtId="176" fontId="10" fillId="0" borderId="0" xfId="0" applyNumberFormat="1" applyFont="1" applyFill="1" applyAlignment="1" applyProtection="1">
      <alignment horizontal="center" vertical="center"/>
      <protection locked="0"/>
    </xf>
    <xf numFmtId="41" fontId="3" fillId="0" borderId="7" xfId="1" applyNumberFormat="1" applyFont="1" applyFill="1" applyBorder="1" applyAlignment="1">
      <alignment horizontal="center" vertical="center"/>
    </xf>
    <xf numFmtId="41" fontId="3" fillId="0" borderId="9" xfId="1" applyNumberFormat="1" applyFont="1" applyFill="1" applyBorder="1" applyAlignment="1">
      <alignment horizontal="center" vertical="center"/>
    </xf>
    <xf numFmtId="177" fontId="19" fillId="0" borderId="0" xfId="0" applyNumberFormat="1" applyFont="1" applyFill="1" applyBorder="1" applyAlignment="1" applyProtection="1">
      <alignment horizontal="center" vertical="center" wrapText="1"/>
      <protection locked="0"/>
    </xf>
    <xf numFmtId="189" fontId="29" fillId="0" borderId="0" xfId="1" applyNumberFormat="1" applyFont="1" applyFill="1" applyBorder="1" applyAlignment="1" applyProtection="1">
      <alignment horizontal="center" vertical="center"/>
    </xf>
    <xf numFmtId="189" fontId="29" fillId="0" borderId="0" xfId="1" applyNumberFormat="1" applyFont="1" applyFill="1" applyBorder="1" applyAlignment="1" applyProtection="1">
      <alignment horizontal="right" vertical="center"/>
    </xf>
    <xf numFmtId="49" fontId="10" fillId="0" borderId="0" xfId="0" applyNumberFormat="1" applyFont="1" applyFill="1" applyBorder="1" applyAlignment="1">
      <alignment vertical="center"/>
    </xf>
    <xf numFmtId="49" fontId="3" fillId="0" borderId="24" xfId="0" applyNumberFormat="1" applyFont="1" applyFill="1" applyBorder="1" applyAlignment="1" applyProtection="1">
      <alignment horizontal="center" vertical="center"/>
      <protection locked="0"/>
    </xf>
    <xf numFmtId="49" fontId="3" fillId="0" borderId="25" xfId="0" applyNumberFormat="1" applyFont="1" applyFill="1" applyBorder="1" applyAlignment="1" applyProtection="1">
      <alignment horizontal="center" vertical="center"/>
      <protection locked="0"/>
    </xf>
    <xf numFmtId="49" fontId="3" fillId="0" borderId="8" xfId="0" applyNumberFormat="1" applyFont="1" applyFill="1" applyBorder="1" applyAlignment="1" applyProtection="1">
      <alignment horizontal="center" vertical="center" wrapText="1"/>
      <protection locked="0"/>
    </xf>
    <xf numFmtId="49" fontId="3" fillId="0" borderId="25" xfId="0" applyNumberFormat="1" applyFont="1" applyFill="1" applyBorder="1" applyAlignment="1" applyProtection="1">
      <alignment horizontal="center" vertical="center" wrapText="1"/>
      <protection locked="0"/>
    </xf>
    <xf numFmtId="49" fontId="3" fillId="0" borderId="24" xfId="0" applyNumberFormat="1" applyFont="1" applyFill="1" applyBorder="1" applyAlignment="1" applyProtection="1">
      <alignment horizontal="center" vertical="center" wrapText="1"/>
      <protection locked="0"/>
    </xf>
    <xf numFmtId="49" fontId="3" fillId="0" borderId="8" xfId="0" quotePrefix="1" applyNumberFormat="1" applyFont="1" applyFill="1" applyBorder="1" applyAlignment="1" applyProtection="1">
      <alignment horizontal="center" vertical="center" wrapText="1"/>
      <protection locked="0"/>
    </xf>
    <xf numFmtId="49" fontId="3" fillId="0" borderId="27" xfId="0" applyNumberFormat="1" applyFont="1" applyFill="1" applyBorder="1" applyAlignment="1" applyProtection="1">
      <alignment horizontal="center" vertical="center" wrapText="1"/>
      <protection locked="0"/>
    </xf>
    <xf numFmtId="49" fontId="3" fillId="0" borderId="25" xfId="4" applyNumberFormat="1" applyFont="1" applyFill="1" applyBorder="1" applyAlignment="1" applyProtection="1">
      <alignment horizontal="centerContinuous" vertical="center"/>
    </xf>
    <xf numFmtId="186" fontId="10" fillId="0" borderId="12" xfId="1" applyNumberFormat="1" applyFont="1" applyFill="1" applyBorder="1" applyAlignment="1">
      <alignment horizontal="center" vertical="center"/>
    </xf>
    <xf numFmtId="176" fontId="10" fillId="0" borderId="12" xfId="0" applyNumberFormat="1" applyFont="1" applyFill="1" applyBorder="1" applyAlignment="1" applyProtection="1">
      <alignment horizontal="right" vertical="center"/>
      <protection locked="0"/>
    </xf>
    <xf numFmtId="49" fontId="10" fillId="0" borderId="12" xfId="0" applyNumberFormat="1" applyFont="1" applyFill="1" applyBorder="1" applyAlignment="1">
      <alignment horizontal="center" vertical="center"/>
    </xf>
    <xf numFmtId="189" fontId="10" fillId="0" borderId="12" xfId="1" applyNumberFormat="1" applyFont="1" applyFill="1" applyBorder="1" applyAlignment="1">
      <alignment horizontal="right" vertical="center"/>
    </xf>
    <xf numFmtId="0" fontId="10" fillId="0" borderId="12" xfId="0" applyFont="1" applyFill="1" applyBorder="1" applyAlignment="1">
      <alignment horizontal="center" vertical="center" wrapText="1"/>
    </xf>
    <xf numFmtId="0" fontId="10" fillId="0" borderId="12" xfId="0" applyFont="1" applyFill="1" applyBorder="1" applyAlignment="1" applyProtection="1">
      <alignment horizontal="center" vertical="center" wrapText="1"/>
      <protection locked="0"/>
    </xf>
    <xf numFmtId="49" fontId="3" fillId="0" borderId="12" xfId="0" applyNumberFormat="1" applyFont="1" applyFill="1" applyBorder="1" applyAlignment="1" applyProtection="1">
      <alignment horizontal="center" vertical="center"/>
      <protection locked="0"/>
    </xf>
    <xf numFmtId="179" fontId="23" fillId="0" borderId="0" xfId="4" applyNumberFormat="1" applyFont="1" applyFill="1" applyBorder="1" applyAlignment="1" applyProtection="1">
      <alignment horizontal="centerContinuous" vertical="center"/>
    </xf>
    <xf numFmtId="179" fontId="21" fillId="0" borderId="0" xfId="0" applyNumberFormat="1" applyFont="1" applyFill="1" applyBorder="1" applyAlignment="1" applyProtection="1">
      <alignment horizontal="center" vertical="center"/>
    </xf>
    <xf numFmtId="179" fontId="1" fillId="0" borderId="0" xfId="4" applyNumberFormat="1" applyFont="1" applyFill="1" applyBorder="1" applyAlignment="1" applyProtection="1">
      <alignment vertical="center"/>
    </xf>
    <xf numFmtId="179" fontId="44" fillId="0" borderId="12" xfId="1" applyNumberFormat="1" applyFont="1" applyFill="1" applyBorder="1" applyAlignment="1" applyProtection="1">
      <alignment horizontal="center" vertical="center" wrapText="1"/>
    </xf>
    <xf numFmtId="179" fontId="3" fillId="0" borderId="9" xfId="1" applyNumberFormat="1" applyFont="1" applyFill="1" applyBorder="1" applyAlignment="1">
      <alignment horizontal="center" vertical="center"/>
    </xf>
    <xf numFmtId="179" fontId="3" fillId="0" borderId="7" xfId="1" applyNumberFormat="1" applyFont="1" applyFill="1" applyBorder="1" applyAlignment="1">
      <alignment horizontal="center" vertical="center"/>
    </xf>
    <xf numFmtId="179" fontId="3" fillId="0" borderId="3" xfId="1" applyNumberFormat="1" applyFont="1" applyFill="1" applyBorder="1" applyAlignment="1">
      <alignment horizontal="center" vertical="center"/>
    </xf>
    <xf numFmtId="179" fontId="3" fillId="0" borderId="7" xfId="0" applyNumberFormat="1" applyFont="1" applyFill="1" applyBorder="1" applyAlignment="1" applyProtection="1">
      <alignment horizontal="right" vertical="center"/>
      <protection locked="0"/>
    </xf>
    <xf numFmtId="179" fontId="3" fillId="0" borderId="7" xfId="4" applyNumberFormat="1" applyFont="1" applyFill="1" applyBorder="1" applyAlignment="1" applyProtection="1">
      <alignment horizontal="centerContinuous" vertical="center"/>
    </xf>
    <xf numFmtId="179" fontId="3" fillId="0" borderId="3" xfId="0" applyNumberFormat="1" applyFont="1" applyFill="1" applyBorder="1" applyAlignment="1" applyProtection="1">
      <alignment horizontal="right" vertical="center"/>
      <protection locked="0"/>
    </xf>
    <xf numFmtId="179" fontId="3" fillId="0" borderId="9" xfId="0" applyNumberFormat="1" applyFont="1" applyFill="1" applyBorder="1" applyAlignment="1" applyProtection="1">
      <alignment horizontal="right" vertical="center"/>
      <protection locked="0"/>
    </xf>
    <xf numFmtId="179" fontId="3" fillId="0" borderId="11" xfId="0" applyNumberFormat="1" applyFont="1" applyFill="1" applyBorder="1" applyAlignment="1" applyProtection="1">
      <alignment horizontal="right" vertical="center"/>
      <protection locked="0"/>
    </xf>
    <xf numFmtId="179" fontId="3" fillId="0" borderId="7" xfId="0" applyNumberFormat="1" applyFont="1" applyFill="1" applyBorder="1" applyAlignment="1">
      <alignment horizontal="right" vertical="center"/>
    </xf>
    <xf numFmtId="179" fontId="3" fillId="0" borderId="7" xfId="0" quotePrefix="1" applyNumberFormat="1" applyFont="1" applyFill="1" applyBorder="1" applyAlignment="1">
      <alignment horizontal="right" vertical="center"/>
    </xf>
    <xf numFmtId="179" fontId="3" fillId="0" borderId="3" xfId="0" quotePrefix="1" applyNumberFormat="1" applyFont="1" applyFill="1" applyBorder="1" applyAlignment="1">
      <alignment horizontal="right" vertical="center"/>
    </xf>
    <xf numFmtId="179" fontId="3" fillId="0" borderId="9" xfId="0" quotePrefix="1" applyNumberFormat="1" applyFont="1" applyFill="1" applyBorder="1" applyAlignment="1">
      <alignment horizontal="right" vertical="center"/>
    </xf>
    <xf numFmtId="179" fontId="3" fillId="0" borderId="9" xfId="0" applyNumberFormat="1" applyFont="1" applyFill="1" applyBorder="1" applyAlignment="1">
      <alignment horizontal="right" vertical="center"/>
    </xf>
    <xf numFmtId="179" fontId="3" fillId="0" borderId="3" xfId="0" applyNumberFormat="1" applyFont="1" applyFill="1" applyBorder="1" applyAlignment="1">
      <alignment horizontal="right" vertical="center"/>
    </xf>
    <xf numFmtId="179" fontId="3" fillId="0" borderId="3" xfId="4" applyNumberFormat="1" applyFont="1" applyFill="1" applyBorder="1" applyAlignment="1" applyProtection="1">
      <alignment horizontal="centerContinuous" vertical="center"/>
    </xf>
    <xf numFmtId="179" fontId="3" fillId="0" borderId="0" xfId="0" applyNumberFormat="1" applyFont="1" applyFill="1" applyAlignment="1" applyProtection="1">
      <alignment horizontal="right" vertical="center"/>
      <protection locked="0"/>
    </xf>
    <xf numFmtId="179" fontId="10" fillId="0" borderId="0" xfId="0" applyNumberFormat="1" applyFont="1" applyFill="1" applyAlignment="1" applyProtection="1">
      <alignment horizontal="right" vertical="center"/>
      <protection locked="0"/>
    </xf>
    <xf numFmtId="49" fontId="10" fillId="0" borderId="12" xfId="0" applyNumberFormat="1" applyFont="1" applyFill="1" applyBorder="1" applyAlignment="1" applyProtection="1">
      <alignment horizontal="center" vertical="center" wrapText="1"/>
      <protection locked="0"/>
    </xf>
    <xf numFmtId="186" fontId="10" fillId="0" borderId="12" xfId="0" applyNumberFormat="1" applyFont="1" applyFill="1" applyBorder="1" applyAlignment="1" applyProtection="1">
      <alignment horizontal="right" vertical="center"/>
      <protection locked="0"/>
    </xf>
    <xf numFmtId="49" fontId="53" fillId="0" borderId="0" xfId="4" applyNumberFormat="1" applyFont="1" applyFill="1" applyBorder="1" applyAlignment="1" applyProtection="1">
      <alignment horizontal="centerContinuous" vertical="center"/>
    </xf>
    <xf numFmtId="49" fontId="54" fillId="0" borderId="0" xfId="4" applyNumberFormat="1" applyFont="1" applyFill="1" applyBorder="1" applyAlignment="1" applyProtection="1">
      <alignment horizontal="centerContinuous" vertical="center"/>
    </xf>
    <xf numFmtId="0" fontId="54" fillId="0" borderId="0" xfId="4" applyFont="1" applyFill="1" applyBorder="1" applyAlignment="1" applyProtection="1">
      <alignment horizontal="centerContinuous" vertical="center"/>
    </xf>
    <xf numFmtId="49" fontId="55" fillId="0" borderId="0" xfId="0" applyNumberFormat="1" applyFont="1" applyFill="1" applyBorder="1" applyAlignment="1">
      <alignment horizontal="centerContinuous" vertical="center" wrapText="1"/>
    </xf>
    <xf numFmtId="0" fontId="53" fillId="0" borderId="0" xfId="0" applyFont="1" applyFill="1" applyBorder="1" applyAlignment="1">
      <alignment horizontal="centerContinuous" vertical="center" wrapText="1"/>
    </xf>
    <xf numFmtId="41" fontId="53" fillId="0" borderId="0" xfId="1" applyFont="1" applyFill="1" applyBorder="1" applyAlignment="1">
      <alignment horizontal="centerContinuous" vertical="center" wrapText="1"/>
    </xf>
    <xf numFmtId="189" fontId="53" fillId="0" borderId="0" xfId="1" applyNumberFormat="1" applyFont="1" applyFill="1" applyBorder="1" applyAlignment="1">
      <alignment horizontal="centerContinuous" vertical="center" wrapText="1"/>
    </xf>
    <xf numFmtId="0" fontId="56" fillId="0" borderId="0" xfId="0" applyFont="1" applyFill="1" applyAlignment="1">
      <alignment horizontal="center" vertical="center"/>
    </xf>
    <xf numFmtId="0" fontId="57" fillId="0" borderId="0" xfId="0" applyFont="1" applyFill="1" applyAlignment="1">
      <alignment horizontal="center" vertical="center"/>
    </xf>
    <xf numFmtId="0" fontId="53" fillId="0" borderId="0" xfId="0" applyFont="1" applyFill="1" applyAlignment="1">
      <alignment horizontal="center" vertical="center"/>
    </xf>
    <xf numFmtId="49" fontId="29" fillId="0" borderId="0" xfId="0" applyNumberFormat="1" applyFont="1" applyFill="1" applyBorder="1" applyAlignment="1" applyProtection="1">
      <alignment horizontal="center" vertical="center"/>
    </xf>
    <xf numFmtId="0" fontId="29" fillId="0" borderId="0" xfId="0" applyNumberFormat="1" applyFont="1" applyFill="1" applyBorder="1" applyAlignment="1" applyProtection="1">
      <alignment horizontal="center" vertical="center"/>
    </xf>
    <xf numFmtId="41" fontId="29" fillId="0" borderId="0" xfId="1" applyNumberFormat="1" applyFont="1" applyFill="1" applyBorder="1" applyAlignment="1" applyProtection="1">
      <alignment horizontal="center" vertical="center"/>
    </xf>
    <xf numFmtId="0" fontId="8" fillId="0" borderId="0" xfId="0" applyNumberFormat="1" applyFont="1" applyFill="1" applyBorder="1" applyAlignment="1" applyProtection="1">
      <alignment horizontal="center" vertical="center" wrapText="1"/>
    </xf>
    <xf numFmtId="0" fontId="8" fillId="0" borderId="0" xfId="0" applyNumberFormat="1" applyFont="1" applyFill="1" applyBorder="1" applyAlignment="1" applyProtection="1">
      <alignment horizontal="center" vertical="center"/>
    </xf>
    <xf numFmtId="49" fontId="58" fillId="0" borderId="0" xfId="0" applyNumberFormat="1" applyFont="1" applyFill="1" applyAlignment="1" applyProtection="1">
      <alignment horizontal="center" vertical="center"/>
    </xf>
    <xf numFmtId="0" fontId="8" fillId="0" borderId="0" xfId="0" applyFont="1" applyFill="1" applyAlignment="1">
      <alignment horizontal="left" vertical="center"/>
    </xf>
    <xf numFmtId="49" fontId="17" fillId="0" borderId="0" xfId="0" applyNumberFormat="1" applyFont="1" applyFill="1" applyAlignment="1" applyProtection="1">
      <alignment horizontal="center" vertical="center"/>
    </xf>
    <xf numFmtId="49" fontId="37" fillId="0" borderId="0" xfId="0" applyNumberFormat="1" applyFont="1" applyFill="1" applyAlignment="1" applyProtection="1">
      <alignment horizontal="center" vertical="center"/>
    </xf>
    <xf numFmtId="49" fontId="10" fillId="0" borderId="2" xfId="0" applyNumberFormat="1" applyFont="1" applyFill="1" applyBorder="1" applyAlignment="1" applyProtection="1">
      <alignment horizontal="center" vertical="center"/>
    </xf>
    <xf numFmtId="49" fontId="10" fillId="0" borderId="0" xfId="0" applyNumberFormat="1" applyFont="1" applyFill="1" applyAlignment="1" applyProtection="1">
      <alignment horizontal="center" vertical="center"/>
    </xf>
    <xf numFmtId="49" fontId="16" fillId="0" borderId="12" xfId="0" applyNumberFormat="1" applyFont="1" applyFill="1" applyBorder="1" applyAlignment="1" applyProtection="1">
      <alignment horizontal="center" vertical="center" wrapText="1"/>
    </xf>
    <xf numFmtId="0" fontId="16" fillId="0" borderId="12" xfId="0" applyNumberFormat="1" applyFont="1" applyFill="1" applyBorder="1" applyAlignment="1" applyProtection="1">
      <alignment horizontal="centerContinuous" vertical="center" wrapText="1"/>
    </xf>
    <xf numFmtId="0" fontId="59" fillId="0" borderId="12" xfId="0" applyNumberFormat="1" applyFont="1" applyFill="1" applyBorder="1" applyAlignment="1" applyProtection="1">
      <alignment horizontal="centerContinuous" vertical="center" wrapText="1"/>
    </xf>
    <xf numFmtId="0" fontId="16" fillId="0" borderId="12" xfId="0" applyNumberFormat="1" applyFont="1" applyFill="1" applyBorder="1" applyAlignment="1" applyProtection="1">
      <alignment horizontal="center" vertical="center"/>
    </xf>
    <xf numFmtId="49" fontId="16" fillId="0" borderId="12" xfId="0" applyNumberFormat="1" applyFont="1" applyFill="1" applyBorder="1" applyAlignment="1" applyProtection="1">
      <alignment horizontal="center" vertical="center"/>
    </xf>
    <xf numFmtId="41" fontId="16" fillId="0" borderId="12" xfId="1" applyNumberFormat="1" applyFont="1" applyFill="1" applyBorder="1" applyAlignment="1" applyProtection="1">
      <alignment horizontal="center" vertical="center" wrapText="1"/>
    </xf>
    <xf numFmtId="0" fontId="16" fillId="0" borderId="12" xfId="0" applyNumberFormat="1" applyFont="1" applyFill="1" applyBorder="1" applyAlignment="1" applyProtection="1">
      <alignment horizontal="center" vertical="center" wrapText="1"/>
    </xf>
    <xf numFmtId="49" fontId="60" fillId="0" borderId="0" xfId="0" applyNumberFormat="1" applyFont="1" applyFill="1" applyAlignment="1" applyProtection="1">
      <alignment horizontal="center" vertical="center"/>
    </xf>
    <xf numFmtId="49" fontId="61" fillId="0" borderId="0" xfId="0" applyNumberFormat="1" applyFont="1" applyFill="1" applyAlignment="1" applyProtection="1">
      <alignment horizontal="center" vertical="center"/>
    </xf>
    <xf numFmtId="49" fontId="26" fillId="0" borderId="0" xfId="0" applyNumberFormat="1" applyFont="1" applyFill="1" applyAlignment="1" applyProtection="1">
      <alignment horizontal="center" vertical="center"/>
    </xf>
    <xf numFmtId="0" fontId="10" fillId="0" borderId="12" xfId="4" applyNumberFormat="1" applyFont="1" applyFill="1" applyBorder="1" applyAlignment="1" applyProtection="1">
      <alignment horizontal="center" vertical="center" wrapText="1"/>
      <protection locked="0"/>
    </xf>
    <xf numFmtId="177" fontId="10" fillId="0" borderId="0" xfId="4" applyNumberFormat="1" applyFont="1" applyFill="1" applyBorder="1" applyAlignment="1" applyProtection="1">
      <alignment horizontal="center" vertical="center" wrapText="1"/>
    </xf>
    <xf numFmtId="41" fontId="10" fillId="0" borderId="12" xfId="1" applyFont="1" applyFill="1" applyBorder="1" applyAlignment="1">
      <alignment horizontal="center" vertical="center"/>
    </xf>
    <xf numFmtId="0" fontId="10" fillId="0" borderId="12" xfId="0" applyNumberFormat="1" applyFont="1" applyFill="1" applyBorder="1" applyAlignment="1" applyProtection="1">
      <alignment horizontal="center" vertical="center"/>
      <protection locked="0"/>
    </xf>
    <xf numFmtId="179" fontId="10" fillId="0" borderId="12" xfId="1" applyNumberFormat="1" applyFont="1" applyFill="1" applyBorder="1" applyAlignment="1">
      <alignment horizontal="right" vertical="center"/>
    </xf>
    <xf numFmtId="186" fontId="10" fillId="0" borderId="12" xfId="0" applyNumberFormat="1" applyFont="1" applyFill="1" applyBorder="1" applyAlignment="1">
      <alignment horizontal="center" vertical="center"/>
    </xf>
    <xf numFmtId="179" fontId="10" fillId="0" borderId="12" xfId="1" applyNumberFormat="1" applyFont="1" applyFill="1" applyBorder="1" applyAlignment="1">
      <alignment horizontal="center" vertical="center"/>
    </xf>
    <xf numFmtId="49" fontId="10" fillId="0" borderId="7" xfId="0" applyNumberFormat="1" applyFont="1" applyFill="1" applyBorder="1" applyAlignment="1">
      <alignment horizontal="center" vertical="center"/>
    </xf>
    <xf numFmtId="0" fontId="10" fillId="0" borderId="7" xfId="0" applyFont="1" applyFill="1" applyBorder="1" applyAlignment="1">
      <alignment horizontal="center" vertical="center"/>
    </xf>
    <xf numFmtId="0" fontId="10" fillId="0" borderId="7" xfId="0" applyFont="1" applyFill="1" applyBorder="1" applyAlignment="1">
      <alignment horizontal="center" vertical="center" wrapText="1"/>
    </xf>
    <xf numFmtId="0" fontId="10" fillId="0" borderId="7" xfId="0" applyNumberFormat="1" applyFont="1" applyFill="1" applyBorder="1" applyAlignment="1" applyProtection="1">
      <alignment horizontal="center" vertical="center"/>
      <protection locked="0"/>
    </xf>
    <xf numFmtId="0" fontId="10" fillId="0" borderId="10" xfId="0" applyNumberFormat="1" applyFont="1" applyFill="1" applyBorder="1" applyAlignment="1" applyProtection="1">
      <alignment horizontal="center" vertical="center"/>
      <protection locked="0"/>
    </xf>
    <xf numFmtId="0" fontId="10" fillId="0" borderId="7" xfId="0" applyFont="1" applyFill="1" applyBorder="1" applyAlignment="1" applyProtection="1">
      <alignment horizontal="center" vertical="center" wrapText="1"/>
      <protection locked="0"/>
    </xf>
    <xf numFmtId="0" fontId="10" fillId="0" borderId="10" xfId="0" applyFont="1" applyFill="1" applyBorder="1" applyAlignment="1" applyProtection="1">
      <alignment horizontal="center" vertical="center" wrapText="1"/>
      <protection locked="0"/>
    </xf>
    <xf numFmtId="49" fontId="10" fillId="0" borderId="3" xfId="0" applyNumberFormat="1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 applyProtection="1">
      <alignment horizontal="center" vertical="center" wrapText="1"/>
      <protection locked="0"/>
    </xf>
    <xf numFmtId="0" fontId="10" fillId="0" borderId="22" xfId="0" applyFont="1" applyFill="1" applyBorder="1" applyAlignment="1" applyProtection="1">
      <alignment horizontal="center" vertical="center" wrapText="1"/>
      <protection locked="0"/>
    </xf>
    <xf numFmtId="186" fontId="10" fillId="0" borderId="7" xfId="0" applyNumberFormat="1" applyFont="1" applyFill="1" applyBorder="1" applyAlignment="1">
      <alignment horizontal="center" vertical="center"/>
    </xf>
    <xf numFmtId="176" fontId="10" fillId="0" borderId="7" xfId="0" applyNumberFormat="1" applyFont="1" applyFill="1" applyBorder="1" applyAlignment="1" applyProtection="1">
      <alignment horizontal="right" vertical="center"/>
      <protection locked="0"/>
    </xf>
    <xf numFmtId="176" fontId="10" fillId="0" borderId="3" xfId="0" applyNumberFormat="1" applyFont="1" applyFill="1" applyBorder="1" applyAlignment="1" applyProtection="1">
      <alignment horizontal="right" vertical="center"/>
      <protection locked="0"/>
    </xf>
    <xf numFmtId="188" fontId="10" fillId="0" borderId="12" xfId="1" applyNumberFormat="1" applyFont="1" applyFill="1" applyBorder="1" applyAlignment="1">
      <alignment horizontal="right" vertical="center"/>
    </xf>
    <xf numFmtId="180" fontId="10" fillId="0" borderId="12" xfId="1" applyNumberFormat="1" applyFont="1" applyFill="1" applyBorder="1" applyAlignment="1">
      <alignment horizontal="right" vertical="center"/>
    </xf>
    <xf numFmtId="186" fontId="10" fillId="0" borderId="12" xfId="1" applyNumberFormat="1" applyFont="1" applyFill="1" applyBorder="1" applyAlignment="1">
      <alignment horizontal="right" vertical="center"/>
    </xf>
    <xf numFmtId="186" fontId="10" fillId="0" borderId="12" xfId="1" applyNumberFormat="1" applyFont="1" applyFill="1" applyBorder="1" applyAlignment="1">
      <alignment horizontal="centerContinuous" vertical="center"/>
    </xf>
    <xf numFmtId="187" fontId="42" fillId="0" borderId="0" xfId="0" applyNumberFormat="1" applyFont="1" applyAlignment="1">
      <alignment horizontal="center" vertical="center"/>
    </xf>
    <xf numFmtId="0" fontId="3" fillId="0" borderId="12" xfId="0" applyNumberFormat="1" applyFont="1" applyFill="1" applyBorder="1" applyAlignment="1" applyProtection="1">
      <alignment horizontal="center" vertical="center"/>
      <protection locked="0"/>
    </xf>
    <xf numFmtId="189" fontId="10" fillId="0" borderId="12" xfId="1" applyNumberFormat="1" applyFont="1" applyFill="1" applyBorder="1" applyAlignment="1">
      <alignment horizontal="center" vertical="center"/>
    </xf>
    <xf numFmtId="0" fontId="10" fillId="0" borderId="12" xfId="0" applyNumberFormat="1" applyFont="1" applyFill="1" applyBorder="1" applyAlignment="1" applyProtection="1">
      <alignment horizontal="centerContinuous" vertical="center"/>
      <protection locked="0"/>
    </xf>
    <xf numFmtId="0" fontId="10" fillId="0" borderId="12" xfId="0" applyNumberFormat="1" applyFont="1" applyFill="1" applyBorder="1" applyAlignment="1" applyProtection="1">
      <alignment horizontal="center" vertical="center" wrapText="1"/>
      <protection locked="0"/>
    </xf>
    <xf numFmtId="179" fontId="3" fillId="0" borderId="12" xfId="1" applyNumberFormat="1" applyFont="1" applyFill="1" applyBorder="1" applyAlignment="1">
      <alignment horizontal="center" vertical="center"/>
    </xf>
    <xf numFmtId="41" fontId="3" fillId="0" borderId="12" xfId="1" applyNumberFormat="1" applyFont="1" applyFill="1" applyBorder="1" applyAlignment="1">
      <alignment horizontal="center" vertical="center"/>
    </xf>
    <xf numFmtId="0" fontId="3" fillId="0" borderId="12" xfId="0" quotePrefix="1" applyNumberFormat="1" applyFont="1" applyFill="1" applyBorder="1" applyAlignment="1" applyProtection="1">
      <alignment horizontal="center" vertical="center"/>
      <protection locked="0"/>
    </xf>
    <xf numFmtId="176" fontId="23" fillId="0" borderId="0" xfId="4" applyNumberFormat="1" applyFont="1" applyFill="1" applyBorder="1" applyAlignment="1" applyProtection="1">
      <alignment horizontal="centerContinuous" vertical="center"/>
    </xf>
    <xf numFmtId="176" fontId="21" fillId="0" borderId="0" xfId="0" applyNumberFormat="1" applyFont="1" applyFill="1" applyBorder="1" applyAlignment="1" applyProtection="1">
      <alignment horizontal="center" vertical="center"/>
    </xf>
    <xf numFmtId="176" fontId="1" fillId="0" borderId="0" xfId="4" applyNumberFormat="1" applyFont="1" applyFill="1" applyBorder="1" applyAlignment="1" applyProtection="1">
      <alignment vertical="center"/>
    </xf>
    <xf numFmtId="176" fontId="44" fillId="0" borderId="12" xfId="1" applyNumberFormat="1" applyFont="1" applyFill="1" applyBorder="1" applyAlignment="1" applyProtection="1">
      <alignment horizontal="center" vertical="center" wrapText="1"/>
    </xf>
    <xf numFmtId="176" fontId="3" fillId="0" borderId="12" xfId="1" applyNumberFormat="1" applyFont="1" applyFill="1" applyBorder="1" applyAlignment="1">
      <alignment horizontal="center" vertical="center"/>
    </xf>
    <xf numFmtId="176" fontId="10" fillId="0" borderId="12" xfId="1" applyNumberFormat="1" applyFont="1" applyFill="1" applyBorder="1" applyAlignment="1">
      <alignment horizontal="center" vertical="center"/>
    </xf>
    <xf numFmtId="176" fontId="3" fillId="0" borderId="7" xfId="1" applyNumberFormat="1" applyFont="1" applyFill="1" applyBorder="1" applyAlignment="1">
      <alignment horizontal="center" vertical="center"/>
    </xf>
    <xf numFmtId="176" fontId="3" fillId="0" borderId="3" xfId="1" applyNumberFormat="1" applyFont="1" applyFill="1" applyBorder="1" applyAlignment="1">
      <alignment horizontal="center" vertical="center"/>
    </xf>
    <xf numFmtId="176" fontId="3" fillId="0" borderId="9" xfId="1" applyNumberFormat="1" applyFont="1" applyFill="1" applyBorder="1" applyAlignment="1">
      <alignment horizontal="center" vertical="center"/>
    </xf>
    <xf numFmtId="176" fontId="3" fillId="0" borderId="7" xfId="4" applyNumberFormat="1" applyFont="1" applyFill="1" applyBorder="1" applyAlignment="1" applyProtection="1">
      <alignment horizontal="centerContinuous" vertical="center"/>
    </xf>
    <xf numFmtId="176" fontId="3" fillId="0" borderId="3" xfId="4" applyNumberFormat="1" applyFont="1" applyFill="1" applyBorder="1" applyAlignment="1" applyProtection="1">
      <alignment horizontal="centerContinuous" vertical="center"/>
    </xf>
    <xf numFmtId="176" fontId="3" fillId="0" borderId="12" xfId="1" applyNumberFormat="1" applyFont="1" applyFill="1" applyBorder="1" applyAlignment="1">
      <alignment horizontal="right" vertical="center"/>
    </xf>
    <xf numFmtId="176" fontId="10" fillId="0" borderId="12" xfId="1" applyNumberFormat="1" applyFont="1" applyFill="1" applyBorder="1" applyAlignment="1">
      <alignment horizontal="right" vertical="center"/>
    </xf>
    <xf numFmtId="41" fontId="3" fillId="0" borderId="12" xfId="1" applyNumberFormat="1" applyFont="1" applyFill="1" applyBorder="1" applyAlignment="1">
      <alignment horizontal="right" vertical="center"/>
    </xf>
    <xf numFmtId="186" fontId="3" fillId="0" borderId="12" xfId="1" applyNumberFormat="1" applyFont="1" applyFill="1" applyBorder="1" applyAlignment="1">
      <alignment horizontal="right" vertical="center"/>
    </xf>
    <xf numFmtId="0" fontId="27" fillId="0" borderId="12" xfId="0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horizontal="center" vertical="center" shrinkToFit="1"/>
    </xf>
    <xf numFmtId="177" fontId="10" fillId="0" borderId="12" xfId="0" applyNumberFormat="1" applyFont="1" applyFill="1" applyBorder="1" applyAlignment="1">
      <alignment horizontal="right" vertical="center" shrinkToFit="1"/>
    </xf>
    <xf numFmtId="186" fontId="10" fillId="0" borderId="12" xfId="0" applyNumberFormat="1" applyFont="1" applyFill="1" applyBorder="1" applyAlignment="1">
      <alignment horizontal="right" vertical="center" shrinkToFit="1"/>
    </xf>
    <xf numFmtId="186" fontId="49" fillId="0" borderId="12" xfId="0" applyNumberFormat="1" applyFont="1" applyFill="1" applyBorder="1" applyAlignment="1">
      <alignment horizontal="centerContinuous" vertical="center" wrapText="1"/>
    </xf>
    <xf numFmtId="0" fontId="10" fillId="0" borderId="12" xfId="0" applyFont="1" applyFill="1" applyBorder="1" applyAlignment="1">
      <alignment horizontal="center" vertical="center" wrapText="1" shrinkToFit="1"/>
    </xf>
    <xf numFmtId="0" fontId="27" fillId="0" borderId="12" xfId="0" applyFont="1" applyFill="1" applyBorder="1" applyAlignment="1">
      <alignment horizontal="center" vertical="center" wrapText="1" shrinkToFit="1"/>
    </xf>
    <xf numFmtId="176" fontId="10" fillId="0" borderId="12" xfId="0" applyNumberFormat="1" applyFont="1" applyFill="1" applyBorder="1" applyAlignment="1">
      <alignment horizontal="right" vertical="center" shrinkToFit="1"/>
    </xf>
    <xf numFmtId="186" fontId="10" fillId="0" borderId="12" xfId="0" applyNumberFormat="1" applyFont="1" applyFill="1" applyBorder="1" applyAlignment="1">
      <alignment horizontal="centerContinuous" vertical="center" shrinkToFit="1"/>
    </xf>
    <xf numFmtId="49" fontId="10" fillId="0" borderId="12" xfId="0" applyNumberFormat="1" applyFont="1" applyFill="1" applyBorder="1" applyAlignment="1">
      <alignment horizontal="center" vertical="center" shrinkToFit="1"/>
    </xf>
    <xf numFmtId="180" fontId="10" fillId="0" borderId="12" xfId="0" applyNumberFormat="1" applyFont="1" applyFill="1" applyBorder="1" applyAlignment="1">
      <alignment horizontal="right" vertical="center" shrinkToFit="1"/>
    </xf>
    <xf numFmtId="179" fontId="10" fillId="0" borderId="12" xfId="0" applyNumberFormat="1" applyFont="1" applyFill="1" applyBorder="1" applyAlignment="1">
      <alignment horizontal="right" vertical="center" shrinkToFit="1"/>
    </xf>
    <xf numFmtId="0" fontId="10" fillId="0" borderId="12" xfId="4" applyFont="1" applyFill="1" applyBorder="1" applyAlignment="1" applyProtection="1">
      <alignment horizontal="centerContinuous" vertical="center"/>
    </xf>
    <xf numFmtId="1" fontId="10" fillId="0" borderId="12" xfId="0" applyNumberFormat="1" applyFont="1" applyFill="1" applyBorder="1" applyAlignment="1">
      <alignment horizontal="center" vertical="center" wrapText="1"/>
    </xf>
    <xf numFmtId="178" fontId="10" fillId="0" borderId="35" xfId="0" applyNumberFormat="1" applyFont="1" applyFill="1" applyBorder="1" applyAlignment="1">
      <alignment horizontal="center" vertical="center" wrapText="1"/>
    </xf>
    <xf numFmtId="178" fontId="27" fillId="0" borderId="35" xfId="0" applyNumberFormat="1" applyFont="1" applyFill="1" applyBorder="1" applyAlignment="1">
      <alignment horizontal="center" vertical="center" wrapText="1"/>
    </xf>
    <xf numFmtId="189" fontId="10" fillId="0" borderId="39" xfId="1" applyNumberFormat="1" applyFont="1" applyFill="1" applyBorder="1" applyAlignment="1">
      <alignment horizontal="right" vertical="center"/>
    </xf>
    <xf numFmtId="49" fontId="62" fillId="0" borderId="12" xfId="0" applyNumberFormat="1" applyFont="1" applyFill="1" applyBorder="1" applyAlignment="1">
      <alignment horizontal="center" vertical="center" shrinkToFit="1"/>
    </xf>
    <xf numFmtId="0" fontId="62" fillId="0" borderId="12" xfId="0" applyFont="1" applyFill="1" applyBorder="1" applyAlignment="1">
      <alignment horizontal="center" vertical="center" shrinkToFit="1"/>
    </xf>
    <xf numFmtId="177" fontId="62" fillId="0" borderId="12" xfId="0" applyNumberFormat="1" applyFont="1" applyFill="1" applyBorder="1" applyAlignment="1">
      <alignment horizontal="right" vertical="center" shrinkToFit="1"/>
    </xf>
    <xf numFmtId="180" fontId="62" fillId="0" borderId="12" xfId="0" applyNumberFormat="1" applyFont="1" applyFill="1" applyBorder="1" applyAlignment="1">
      <alignment horizontal="right" vertical="center" shrinkToFit="1"/>
    </xf>
    <xf numFmtId="0" fontId="62" fillId="0" borderId="12" xfId="0" applyFont="1" applyFill="1" applyBorder="1" applyAlignment="1">
      <alignment horizontal="center" vertical="center" wrapText="1" shrinkToFit="1"/>
    </xf>
    <xf numFmtId="189" fontId="10" fillId="0" borderId="39" xfId="1" applyNumberFormat="1" applyFont="1" applyFill="1" applyBorder="1" applyAlignment="1">
      <alignment vertical="center"/>
    </xf>
    <xf numFmtId="189" fontId="10" fillId="0" borderId="12" xfId="1" applyNumberFormat="1" applyFont="1" applyFill="1" applyBorder="1" applyAlignment="1">
      <alignment vertical="center"/>
    </xf>
    <xf numFmtId="49" fontId="49" fillId="0" borderId="12" xfId="0" applyNumberFormat="1" applyFont="1" applyFill="1" applyBorder="1" applyAlignment="1">
      <alignment horizontal="center" vertical="center" wrapText="1"/>
    </xf>
    <xf numFmtId="178" fontId="42" fillId="0" borderId="40" xfId="0" applyNumberFormat="1" applyFont="1" applyBorder="1" applyAlignment="1">
      <alignment horizontal="center" vertical="center" wrapText="1"/>
    </xf>
    <xf numFmtId="0" fontId="63" fillId="0" borderId="12" xfId="0" applyFont="1" applyBorder="1" applyAlignment="1">
      <alignment horizontal="center" vertical="center"/>
    </xf>
    <xf numFmtId="49" fontId="10" fillId="0" borderId="8" xfId="0" applyNumberFormat="1" applyFont="1" applyFill="1" applyBorder="1" applyAlignment="1">
      <alignment horizontal="center" vertical="center" shrinkToFit="1"/>
    </xf>
    <xf numFmtId="0" fontId="63" fillId="0" borderId="12" xfId="0" applyFont="1" applyFill="1" applyBorder="1" applyAlignment="1">
      <alignment horizontal="center" vertical="center"/>
    </xf>
    <xf numFmtId="0" fontId="41" fillId="0" borderId="0" xfId="0" applyFont="1" applyFill="1" applyAlignment="1">
      <alignment horizontal="center" vertical="center"/>
    </xf>
    <xf numFmtId="178" fontId="0" fillId="0" borderId="40" xfId="0" applyNumberFormat="1" applyFill="1" applyBorder="1" applyAlignment="1">
      <alignment horizontal="center" vertical="center" wrapText="1"/>
    </xf>
    <xf numFmtId="176" fontId="0" fillId="0" borderId="40" xfId="0" applyNumberFormat="1" applyFill="1" applyBorder="1" applyAlignment="1">
      <alignment horizontal="center" vertical="center" wrapText="1"/>
    </xf>
    <xf numFmtId="178" fontId="0" fillId="0" borderId="35" xfId="0" applyNumberFormat="1" applyFill="1" applyBorder="1" applyAlignment="1">
      <alignment horizontal="center" vertical="center" wrapText="1"/>
    </xf>
    <xf numFmtId="176" fontId="0" fillId="0" borderId="35" xfId="0" applyNumberFormat="1" applyFill="1" applyBorder="1" applyAlignment="1">
      <alignment horizontal="center" vertical="center" wrapText="1"/>
    </xf>
    <xf numFmtId="0" fontId="63" fillId="0" borderId="12" xfId="0" applyFont="1" applyBorder="1" applyAlignment="1">
      <alignment horizontal="center" vertical="center"/>
    </xf>
    <xf numFmtId="178" fontId="0" fillId="0" borderId="35" xfId="0" applyNumberFormat="1" applyFill="1" applyBorder="1" applyAlignment="1">
      <alignment vertical="center" wrapText="1"/>
    </xf>
    <xf numFmtId="178" fontId="0" fillId="0" borderId="35" xfId="0" applyNumberFormat="1" applyBorder="1" applyAlignment="1">
      <alignment horizontal="center" vertical="center" wrapText="1"/>
    </xf>
    <xf numFmtId="49" fontId="0" fillId="0" borderId="40" xfId="0" applyNumberFormat="1" applyFill="1" applyBorder="1" applyAlignment="1">
      <alignment horizontal="center" vertical="center" wrapText="1"/>
    </xf>
    <xf numFmtId="49" fontId="0" fillId="0" borderId="35" xfId="0" applyNumberFormat="1" applyBorder="1" applyAlignment="1">
      <alignment horizontal="center" vertical="center" wrapText="1"/>
    </xf>
    <xf numFmtId="49" fontId="42" fillId="0" borderId="0" xfId="0" applyNumberFormat="1" applyFont="1" applyAlignment="1">
      <alignment horizontal="center" vertical="center"/>
    </xf>
    <xf numFmtId="49" fontId="42" fillId="0" borderId="35" xfId="0" applyNumberFormat="1" applyFont="1" applyBorder="1" applyAlignment="1">
      <alignment horizontal="center" vertical="center" wrapText="1"/>
    </xf>
    <xf numFmtId="180" fontId="0" fillId="0" borderId="40" xfId="0" applyNumberFormat="1" applyFill="1" applyBorder="1" applyAlignment="1">
      <alignment horizontal="center" vertical="center" wrapText="1"/>
    </xf>
    <xf numFmtId="180" fontId="0" fillId="0" borderId="35" xfId="0" applyNumberFormat="1" applyBorder="1" applyAlignment="1">
      <alignment horizontal="center" vertical="center" wrapText="1"/>
    </xf>
    <xf numFmtId="180" fontId="42" fillId="0" borderId="35" xfId="0" applyNumberFormat="1" applyFont="1" applyBorder="1" applyAlignment="1">
      <alignment horizontal="center" vertical="center" wrapText="1"/>
    </xf>
    <xf numFmtId="180" fontId="42" fillId="0" borderId="0" xfId="0" applyNumberFormat="1" applyFont="1" applyAlignment="1">
      <alignment horizontal="center" vertical="center"/>
    </xf>
    <xf numFmtId="49" fontId="42" fillId="0" borderId="40" xfId="0" applyNumberFormat="1" applyFont="1" applyBorder="1" applyAlignment="1">
      <alignment horizontal="center" vertical="center" wrapText="1"/>
    </xf>
    <xf numFmtId="180" fontId="42" fillId="0" borderId="40" xfId="0" applyNumberFormat="1" applyFont="1" applyBorder="1" applyAlignment="1">
      <alignment horizontal="center" vertical="center" wrapText="1"/>
    </xf>
    <xf numFmtId="0" fontId="63" fillId="0" borderId="12" xfId="0" applyFont="1" applyBorder="1" applyAlignment="1">
      <alignment horizontal="center" vertical="center"/>
    </xf>
    <xf numFmtId="49" fontId="42" fillId="5" borderId="35" xfId="0" applyNumberFormat="1" applyFont="1" applyFill="1" applyBorder="1" applyAlignment="1">
      <alignment horizontal="center" vertical="center" wrapText="1"/>
    </xf>
    <xf numFmtId="0" fontId="42" fillId="5" borderId="0" xfId="0" applyFont="1" applyFill="1" applyAlignment="1">
      <alignment horizontal="center" vertical="center"/>
    </xf>
    <xf numFmtId="0" fontId="3" fillId="0" borderId="25" xfId="4" applyFont="1" applyFill="1" applyBorder="1" applyAlignment="1" applyProtection="1">
      <alignment horizontal="center" vertical="center"/>
    </xf>
    <xf numFmtId="49" fontId="3" fillId="0" borderId="3" xfId="4" applyNumberFormat="1" applyFont="1" applyFill="1" applyBorder="1" applyAlignment="1" applyProtection="1">
      <alignment horizontal="center" vertical="center"/>
    </xf>
    <xf numFmtId="0" fontId="3" fillId="0" borderId="3" xfId="4" applyFont="1" applyFill="1" applyBorder="1" applyAlignment="1" applyProtection="1">
      <alignment horizontal="center" vertical="center"/>
    </xf>
    <xf numFmtId="49" fontId="3" fillId="0" borderId="8" xfId="4" applyNumberFormat="1" applyFont="1" applyFill="1" applyBorder="1" applyAlignment="1" applyProtection="1">
      <alignment horizontal="center" vertical="center"/>
    </xf>
    <xf numFmtId="49" fontId="3" fillId="0" borderId="7" xfId="4" applyNumberFormat="1" applyFont="1" applyFill="1" applyBorder="1" applyAlignment="1" applyProtection="1">
      <alignment horizontal="center" vertical="center"/>
    </xf>
    <xf numFmtId="0" fontId="3" fillId="0" borderId="7" xfId="4" applyFont="1" applyFill="1" applyBorder="1" applyAlignment="1" applyProtection="1">
      <alignment horizontal="center" vertical="center"/>
    </xf>
    <xf numFmtId="49" fontId="3" fillId="0" borderId="25" xfId="4" applyNumberFormat="1" applyFont="1" applyFill="1" applyBorder="1" applyAlignment="1" applyProtection="1">
      <alignment horizontal="center" vertical="center"/>
    </xf>
    <xf numFmtId="0" fontId="3" fillId="0" borderId="8" xfId="4" applyFont="1" applyFill="1" applyBorder="1" applyAlignment="1" applyProtection="1">
      <alignment horizontal="center" vertical="center"/>
    </xf>
    <xf numFmtId="180" fontId="21" fillId="0" borderId="0" xfId="0" applyNumberFormat="1" applyFont="1" applyFill="1" applyBorder="1" applyAlignment="1" applyProtection="1">
      <alignment horizontal="right" vertical="center"/>
    </xf>
    <xf numFmtId="180" fontId="1" fillId="0" borderId="0" xfId="4" applyNumberFormat="1" applyFont="1" applyFill="1" applyBorder="1" applyAlignment="1" applyProtection="1">
      <alignment horizontal="right" vertical="center"/>
    </xf>
    <xf numFmtId="180" fontId="10" fillId="0" borderId="3" xfId="1" applyNumberFormat="1" applyFont="1" applyFill="1" applyBorder="1" applyAlignment="1">
      <alignment horizontal="right" vertical="center"/>
    </xf>
    <xf numFmtId="180" fontId="3" fillId="0" borderId="9" xfId="0" applyNumberFormat="1" applyFont="1" applyFill="1" applyBorder="1" applyAlignment="1" applyProtection="1">
      <alignment horizontal="right" vertical="center"/>
      <protection locked="0"/>
    </xf>
    <xf numFmtId="180" fontId="3" fillId="0" borderId="7" xfId="0" applyNumberFormat="1" applyFont="1" applyFill="1" applyBorder="1" applyAlignment="1" applyProtection="1">
      <alignment horizontal="right" vertical="center"/>
      <protection locked="0"/>
    </xf>
    <xf numFmtId="180" fontId="3" fillId="0" borderId="3" xfId="0" applyNumberFormat="1" applyFont="1" applyFill="1" applyBorder="1" applyAlignment="1" applyProtection="1">
      <alignment horizontal="right" vertical="center"/>
      <protection locked="0"/>
    </xf>
    <xf numFmtId="180" fontId="3" fillId="0" borderId="7" xfId="0" applyNumberFormat="1" applyFont="1" applyFill="1" applyBorder="1" applyAlignment="1">
      <alignment horizontal="right" vertical="center"/>
    </xf>
    <xf numFmtId="180" fontId="3" fillId="0" borderId="7" xfId="0" quotePrefix="1" applyNumberFormat="1" applyFont="1" applyFill="1" applyBorder="1" applyAlignment="1">
      <alignment horizontal="right" vertical="center"/>
    </xf>
    <xf numFmtId="180" fontId="3" fillId="0" borderId="3" xfId="0" quotePrefix="1" applyNumberFormat="1" applyFont="1" applyFill="1" applyBorder="1" applyAlignment="1">
      <alignment horizontal="right" vertical="center"/>
    </xf>
    <xf numFmtId="180" fontId="3" fillId="0" borderId="9" xfId="0" quotePrefix="1" applyNumberFormat="1" applyFont="1" applyFill="1" applyBorder="1" applyAlignment="1">
      <alignment horizontal="right" vertical="center"/>
    </xf>
    <xf numFmtId="180" fontId="3" fillId="0" borderId="9" xfId="0" applyNumberFormat="1" applyFont="1" applyFill="1" applyBorder="1" applyAlignment="1">
      <alignment horizontal="right" vertical="center"/>
    </xf>
    <xf numFmtId="180" fontId="3" fillId="0" borderId="3" xfId="0" applyNumberFormat="1" applyFont="1" applyFill="1" applyBorder="1" applyAlignment="1">
      <alignment horizontal="right" vertical="center"/>
    </xf>
    <xf numFmtId="180" fontId="3" fillId="0" borderId="11" xfId="0" applyNumberFormat="1" applyFont="1" applyFill="1" applyBorder="1" applyAlignment="1" applyProtection="1">
      <alignment horizontal="right" vertical="center"/>
      <protection locked="0"/>
    </xf>
    <xf numFmtId="180" fontId="3" fillId="0" borderId="3" xfId="4" applyNumberFormat="1" applyFont="1" applyFill="1" applyBorder="1" applyAlignment="1" applyProtection="1">
      <alignment horizontal="right" vertical="center"/>
    </xf>
    <xf numFmtId="180" fontId="3" fillId="0" borderId="0" xfId="0" applyNumberFormat="1" applyFont="1" applyFill="1" applyAlignment="1" applyProtection="1">
      <alignment horizontal="right" vertical="center"/>
      <protection locked="0"/>
    </xf>
    <xf numFmtId="180" fontId="10" fillId="0" borderId="0" xfId="0" applyNumberFormat="1" applyFont="1" applyFill="1" applyAlignment="1" applyProtection="1">
      <alignment horizontal="right" vertical="center"/>
      <protection locked="0"/>
    </xf>
    <xf numFmtId="180" fontId="3" fillId="0" borderId="3" xfId="1" applyNumberFormat="1" applyFont="1" applyFill="1" applyBorder="1" applyAlignment="1">
      <alignment horizontal="right" vertical="center"/>
    </xf>
    <xf numFmtId="180" fontId="2" fillId="0" borderId="0" xfId="1" applyNumberFormat="1" applyFont="1" applyFill="1" applyBorder="1" applyAlignment="1" applyProtection="1">
      <alignment horizontal="right" vertical="center"/>
    </xf>
    <xf numFmtId="180" fontId="10" fillId="0" borderId="0" xfId="1" applyNumberFormat="1" applyFont="1" applyFill="1" applyBorder="1" applyAlignment="1" applyProtection="1">
      <alignment horizontal="right" vertical="center"/>
    </xf>
    <xf numFmtId="180" fontId="3" fillId="0" borderId="12" xfId="1" applyNumberFormat="1" applyFont="1" applyFill="1" applyBorder="1" applyAlignment="1">
      <alignment horizontal="right" vertical="center"/>
    </xf>
    <xf numFmtId="180" fontId="3" fillId="0" borderId="9" xfId="1" applyNumberFormat="1" applyFont="1" applyFill="1" applyBorder="1" applyAlignment="1">
      <alignment horizontal="right" vertical="center"/>
    </xf>
    <xf numFmtId="180" fontId="3" fillId="0" borderId="7" xfId="1" applyNumberFormat="1" applyFont="1" applyFill="1" applyBorder="1" applyAlignment="1">
      <alignment horizontal="right" vertical="center"/>
    </xf>
    <xf numFmtId="180" fontId="3" fillId="0" borderId="7" xfId="4" applyNumberFormat="1" applyFont="1" applyFill="1" applyBorder="1" applyAlignment="1" applyProtection="1">
      <alignment horizontal="right" vertical="center"/>
    </xf>
    <xf numFmtId="180" fontId="10" fillId="0" borderId="7" xfId="0" applyNumberFormat="1" applyFont="1" applyFill="1" applyBorder="1" applyAlignment="1">
      <alignment horizontal="right" vertical="center"/>
    </xf>
    <xf numFmtId="180" fontId="3" fillId="0" borderId="11" xfId="1" applyNumberFormat="1" applyFont="1" applyFill="1" applyBorder="1" applyAlignment="1">
      <alignment horizontal="right" vertical="center"/>
    </xf>
    <xf numFmtId="176" fontId="10" fillId="0" borderId="7" xfId="0" applyNumberFormat="1" applyFont="1" applyFill="1" applyBorder="1" applyAlignment="1">
      <alignment horizontal="center" vertical="center" wrapText="1"/>
    </xf>
    <xf numFmtId="180" fontId="49" fillId="0" borderId="12" xfId="0" applyNumberFormat="1" applyFont="1" applyFill="1" applyBorder="1" applyAlignment="1">
      <alignment horizontal="right" vertical="center"/>
    </xf>
    <xf numFmtId="0" fontId="0" fillId="0" borderId="35" xfId="0" applyNumberFormat="1" applyBorder="1" applyAlignment="1">
      <alignment horizontal="center" vertical="center" wrapText="1"/>
    </xf>
    <xf numFmtId="178" fontId="42" fillId="0" borderId="0" xfId="0" applyNumberFormat="1" applyFont="1" applyAlignment="1">
      <alignment horizontal="center" vertical="center"/>
    </xf>
    <xf numFmtId="0" fontId="42" fillId="0" borderId="0" xfId="0" applyNumberFormat="1" applyFont="1" applyAlignment="1">
      <alignment horizontal="center" vertical="center"/>
    </xf>
    <xf numFmtId="180" fontId="0" fillId="0" borderId="35" xfId="0" applyNumberFormat="1" applyFill="1" applyBorder="1" applyAlignment="1">
      <alignment horizontal="center" vertical="center" wrapText="1"/>
    </xf>
    <xf numFmtId="187" fontId="0" fillId="0" borderId="35" xfId="0" applyNumberFormat="1" applyBorder="1" applyAlignment="1">
      <alignment horizontal="center" vertical="center" wrapText="1"/>
    </xf>
    <xf numFmtId="0" fontId="42" fillId="0" borderId="35" xfId="0" applyNumberFormat="1" applyFont="1" applyBorder="1" applyAlignment="1">
      <alignment horizontal="center" vertical="center" wrapText="1"/>
    </xf>
    <xf numFmtId="49" fontId="25" fillId="0" borderId="0" xfId="0" applyNumberFormat="1" applyFont="1" applyFill="1" applyAlignment="1">
      <alignment horizontal="center" vertical="center"/>
    </xf>
    <xf numFmtId="49" fontId="10" fillId="0" borderId="0" xfId="0" applyNumberFormat="1" applyFont="1" applyFill="1" applyBorder="1" applyAlignment="1" applyProtection="1">
      <alignment horizontal="center" vertical="center" wrapText="1"/>
      <protection locked="0"/>
    </xf>
    <xf numFmtId="49" fontId="10" fillId="0" borderId="0" xfId="0" applyNumberFormat="1" applyFont="1" applyFill="1" applyBorder="1" applyAlignment="1" applyProtection="1">
      <alignment horizontal="center" vertical="center"/>
      <protection locked="0"/>
    </xf>
    <xf numFmtId="49" fontId="17" fillId="0" borderId="0" xfId="0" applyNumberFormat="1" applyFont="1" applyFill="1" applyBorder="1" applyAlignment="1" applyProtection="1">
      <alignment horizontal="center" vertical="center"/>
      <protection locked="0"/>
    </xf>
    <xf numFmtId="49" fontId="18" fillId="0" borderId="0" xfId="4" applyNumberFormat="1" applyFont="1" applyFill="1" applyBorder="1" applyAlignment="1" applyProtection="1">
      <alignment horizontal="center" vertical="center" wrapText="1"/>
    </xf>
    <xf numFmtId="49" fontId="22" fillId="0" borderId="0" xfId="0" applyNumberFormat="1" applyFont="1" applyFill="1" applyBorder="1" applyAlignment="1" applyProtection="1">
      <alignment horizontal="center" vertical="center"/>
      <protection locked="0"/>
    </xf>
    <xf numFmtId="49" fontId="18" fillId="0" borderId="0" xfId="0" applyNumberFormat="1" applyFont="1" applyFill="1" applyBorder="1" applyAlignment="1" applyProtection="1">
      <alignment horizontal="center" vertical="center"/>
      <protection locked="0"/>
    </xf>
    <xf numFmtId="49" fontId="18" fillId="0" borderId="0" xfId="0" applyNumberFormat="1" applyFont="1" applyFill="1" applyBorder="1" applyAlignment="1" applyProtection="1">
      <alignment horizontal="center" vertical="center" wrapText="1"/>
      <protection locked="0"/>
    </xf>
    <xf numFmtId="49" fontId="22" fillId="0" borderId="0" xfId="0" applyNumberFormat="1" applyFont="1" applyFill="1" applyBorder="1" applyAlignment="1" applyProtection="1">
      <alignment horizontal="center" vertical="center" wrapText="1"/>
      <protection locked="0"/>
    </xf>
    <xf numFmtId="49" fontId="18" fillId="0" borderId="0" xfId="0" applyNumberFormat="1" applyFont="1" applyFill="1" applyBorder="1" applyAlignment="1" applyProtection="1">
      <alignment horizontal="center" vertical="center" wrapText="1"/>
    </xf>
    <xf numFmtId="49" fontId="22" fillId="0" borderId="0" xfId="0" applyNumberFormat="1" applyFont="1" applyFill="1" applyBorder="1" applyAlignment="1" applyProtection="1">
      <alignment horizontal="center" vertical="center" wrapText="1"/>
    </xf>
    <xf numFmtId="0" fontId="10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18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center" vertical="center"/>
    </xf>
    <xf numFmtId="180" fontId="0" fillId="0" borderId="0" xfId="0" applyNumberFormat="1" applyAlignment="1">
      <alignment horizontal="center" vertical="center"/>
    </xf>
    <xf numFmtId="0" fontId="0" fillId="6" borderId="0" xfId="0" applyFill="1" applyAlignment="1">
      <alignment horizontal="center" vertical="center"/>
    </xf>
    <xf numFmtId="180" fontId="0" fillId="6" borderId="0" xfId="0" applyNumberFormat="1" applyFill="1" applyAlignment="1">
      <alignment horizontal="center" vertical="center"/>
    </xf>
    <xf numFmtId="180" fontId="0" fillId="6" borderId="0" xfId="0" applyNumberFormat="1" applyFont="1" applyFill="1" applyAlignment="1">
      <alignment horizontal="center" vertical="center"/>
    </xf>
    <xf numFmtId="180" fontId="10" fillId="0" borderId="7" xfId="1" applyNumberFormat="1" applyFont="1" applyFill="1" applyBorder="1" applyAlignment="1">
      <alignment horizontal="right" vertical="center"/>
    </xf>
    <xf numFmtId="176" fontId="3" fillId="0" borderId="7" xfId="0" applyNumberFormat="1" applyFont="1" applyFill="1" applyBorder="1" applyAlignment="1">
      <alignment horizontal="center" vertical="center" wrapText="1"/>
    </xf>
    <xf numFmtId="176" fontId="3" fillId="0" borderId="9" xfId="0" applyNumberFormat="1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shrinkToFit="1"/>
    </xf>
    <xf numFmtId="180" fontId="44" fillId="0" borderId="12" xfId="1" applyNumberFormat="1" applyFont="1" applyFill="1" applyBorder="1" applyAlignment="1" applyProtection="1">
      <alignment horizontal="center" vertical="center" wrapText="1"/>
    </xf>
    <xf numFmtId="0" fontId="3" fillId="0" borderId="9" xfId="0" applyFont="1" applyFill="1" applyBorder="1" applyAlignment="1">
      <alignment horizontal="center" vertical="center" shrinkToFit="1"/>
    </xf>
    <xf numFmtId="180" fontId="3" fillId="0" borderId="9" xfId="0" applyNumberFormat="1" applyFont="1" applyFill="1" applyBorder="1" applyAlignment="1">
      <alignment horizontal="right" vertical="center" shrinkToFit="1"/>
    </xf>
    <xf numFmtId="0" fontId="3" fillId="0" borderId="14" xfId="4" applyNumberFormat="1" applyFont="1" applyFill="1" applyBorder="1" applyAlignment="1" applyProtection="1">
      <alignment horizontal="center" vertical="center" wrapText="1"/>
      <protection locked="0"/>
    </xf>
    <xf numFmtId="180" fontId="3" fillId="0" borderId="7" xfId="0" applyNumberFormat="1" applyFont="1" applyFill="1" applyBorder="1" applyAlignment="1">
      <alignment horizontal="right" vertical="center" shrinkToFit="1"/>
    </xf>
    <xf numFmtId="0" fontId="3" fillId="0" borderId="10" xfId="4" applyNumberFormat="1" applyFont="1" applyFill="1" applyBorder="1" applyAlignment="1" applyProtection="1">
      <alignment horizontal="center" vertical="center" wrapText="1"/>
      <protection locked="0"/>
    </xf>
    <xf numFmtId="180" fontId="3" fillId="0" borderId="7" xfId="1" applyNumberFormat="1" applyFont="1" applyFill="1" applyBorder="1" applyAlignment="1">
      <alignment horizontal="right" vertical="center"/>
    </xf>
    <xf numFmtId="49" fontId="3" fillId="0" borderId="24" xfId="0" applyNumberFormat="1" applyFont="1" applyFill="1" applyBorder="1" applyAlignment="1">
      <alignment horizontal="center" vertical="center" shrinkToFit="1"/>
    </xf>
    <xf numFmtId="49" fontId="3" fillId="0" borderId="8" xfId="0" applyNumberFormat="1" applyFont="1" applyFill="1" applyBorder="1" applyAlignment="1">
      <alignment horizontal="center" vertical="center" shrinkToFit="1"/>
    </xf>
    <xf numFmtId="180" fontId="3" fillId="0" borderId="7" xfId="1" applyNumberFormat="1" applyFont="1" applyFill="1" applyBorder="1" applyAlignment="1">
      <alignment horizontal="center" vertical="center" wrapText="1"/>
    </xf>
    <xf numFmtId="0" fontId="43" fillId="0" borderId="12" xfId="0" applyNumberFormat="1" applyFont="1" applyFill="1" applyBorder="1" applyAlignment="1" applyProtection="1">
      <alignment horizontal="center" vertical="center" wrapText="1"/>
    </xf>
    <xf numFmtId="0" fontId="43" fillId="0" borderId="12" xfId="0" applyNumberFormat="1" applyFont="1" applyFill="1" applyBorder="1" applyAlignment="1" applyProtection="1">
      <alignment horizontal="centerContinuous" vertical="center" wrapText="1"/>
    </xf>
    <xf numFmtId="49" fontId="43" fillId="0" borderId="12" xfId="0" applyNumberFormat="1" applyFont="1" applyFill="1" applyBorder="1" applyAlignment="1" applyProtection="1">
      <alignment horizontal="center" vertical="center"/>
    </xf>
    <xf numFmtId="0" fontId="43" fillId="0" borderId="12" xfId="0" applyNumberFormat="1" applyFont="1" applyFill="1" applyBorder="1" applyAlignment="1" applyProtection="1">
      <alignment horizontal="center" vertical="center"/>
    </xf>
    <xf numFmtId="180" fontId="43" fillId="0" borderId="12" xfId="1" applyNumberFormat="1" applyFont="1" applyFill="1" applyBorder="1" applyAlignment="1" applyProtection="1">
      <alignment horizontal="center" vertical="center" wrapText="1"/>
    </xf>
    <xf numFmtId="49" fontId="43" fillId="0" borderId="12" xfId="0" applyNumberFormat="1" applyFont="1" applyFill="1" applyBorder="1" applyAlignment="1" applyProtection="1">
      <alignment horizontal="center" vertical="center" wrapText="1"/>
    </xf>
    <xf numFmtId="180" fontId="3" fillId="0" borderId="7" xfId="1" applyNumberFormat="1" applyFont="1" applyFill="1" applyBorder="1" applyAlignment="1">
      <alignment horizontal="right" vertical="center"/>
    </xf>
    <xf numFmtId="0" fontId="44" fillId="0" borderId="12" xfId="0" applyNumberFormat="1" applyFont="1" applyFill="1" applyBorder="1" applyAlignment="1" applyProtection="1">
      <alignment horizontal="center" vertical="center"/>
    </xf>
    <xf numFmtId="0" fontId="3" fillId="0" borderId="25" xfId="0" applyNumberFormat="1" applyFont="1" applyFill="1" applyBorder="1" applyAlignment="1" applyProtection="1">
      <alignment horizontal="center" vertical="center"/>
      <protection locked="0"/>
    </xf>
    <xf numFmtId="49" fontId="44" fillId="0" borderId="12" xfId="0" applyNumberFormat="1" applyFont="1" applyFill="1" applyBorder="1" applyAlignment="1" applyProtection="1">
      <alignment horizontal="center" vertical="center" wrapText="1"/>
    </xf>
    <xf numFmtId="180" fontId="3" fillId="7" borderId="12" xfId="1" applyNumberFormat="1" applyFont="1" applyFill="1" applyBorder="1" applyAlignment="1">
      <alignment horizontal="right" vertical="center"/>
    </xf>
    <xf numFmtId="49" fontId="3" fillId="7" borderId="12" xfId="0" applyNumberFormat="1" applyFont="1" applyFill="1" applyBorder="1" applyAlignment="1">
      <alignment horizontal="center" vertical="center"/>
    </xf>
    <xf numFmtId="0" fontId="3" fillId="0" borderId="23" xfId="0" applyNumberFormat="1" applyFont="1" applyFill="1" applyBorder="1" applyAlignment="1" applyProtection="1">
      <alignment horizontal="center" vertical="center"/>
      <protection locked="0"/>
    </xf>
    <xf numFmtId="0" fontId="3" fillId="0" borderId="20" xfId="0" quotePrefix="1" applyNumberFormat="1" applyFont="1" applyFill="1" applyBorder="1" applyAlignment="1" applyProtection="1">
      <alignment horizontal="center" vertical="center"/>
      <protection locked="0"/>
    </xf>
    <xf numFmtId="0" fontId="3" fillId="0" borderId="20" xfId="0" applyNumberFormat="1" applyFont="1" applyFill="1" applyBorder="1" applyAlignment="1" applyProtection="1">
      <alignment horizontal="center" vertical="center"/>
      <protection locked="0"/>
    </xf>
    <xf numFmtId="0" fontId="3" fillId="0" borderId="21" xfId="0" applyNumberFormat="1" applyFont="1" applyFill="1" applyBorder="1" applyAlignment="1" applyProtection="1">
      <alignment horizontal="center" vertical="center"/>
      <protection locked="0"/>
    </xf>
    <xf numFmtId="49" fontId="3" fillId="0" borderId="20" xfId="0" applyNumberFormat="1" applyFont="1" applyFill="1" applyBorder="1" applyAlignment="1" applyProtection="1">
      <alignment horizontal="center" vertical="center"/>
      <protection locked="0"/>
    </xf>
    <xf numFmtId="0" fontId="3" fillId="0" borderId="20" xfId="4" applyFont="1" applyFill="1" applyBorder="1" applyAlignment="1" applyProtection="1">
      <alignment horizontal="center" vertical="center"/>
    </xf>
    <xf numFmtId="49" fontId="3" fillId="0" borderId="20" xfId="0" applyNumberFormat="1" applyFont="1" applyFill="1" applyBorder="1" applyAlignment="1">
      <alignment horizontal="center" vertical="center"/>
    </xf>
    <xf numFmtId="49" fontId="3" fillId="0" borderId="21" xfId="0" applyNumberFormat="1" applyFont="1" applyFill="1" applyBorder="1" applyAlignment="1">
      <alignment horizontal="center" vertical="center"/>
    </xf>
    <xf numFmtId="49" fontId="3" fillId="0" borderId="23" xfId="0" applyNumberFormat="1" applyFont="1" applyFill="1" applyBorder="1" applyAlignment="1">
      <alignment horizontal="center" vertical="center"/>
    </xf>
    <xf numFmtId="0" fontId="3" fillId="0" borderId="20" xfId="0" applyFont="1" applyFill="1" applyBorder="1" applyAlignment="1">
      <alignment horizontal="center" vertical="center"/>
    </xf>
    <xf numFmtId="0" fontId="3" fillId="0" borderId="20" xfId="0" applyFont="1" applyFill="1" applyBorder="1" applyAlignment="1" applyProtection="1">
      <alignment horizontal="center" vertical="center"/>
      <protection locked="0"/>
    </xf>
    <xf numFmtId="0" fontId="3" fillId="0" borderId="21" xfId="0" applyFont="1" applyFill="1" applyBorder="1" applyAlignment="1">
      <alignment horizontal="center" vertical="center"/>
    </xf>
    <xf numFmtId="0" fontId="3" fillId="0" borderId="23" xfId="0" applyFont="1" applyFill="1" applyBorder="1" applyAlignment="1">
      <alignment horizontal="center" vertical="center"/>
    </xf>
    <xf numFmtId="0" fontId="3" fillId="0" borderId="20" xfId="0" quotePrefix="1" applyFont="1" applyFill="1" applyBorder="1" applyAlignment="1">
      <alignment horizontal="center" vertical="center"/>
    </xf>
    <xf numFmtId="0" fontId="3" fillId="0" borderId="20" xfId="0" applyFont="1" applyFill="1" applyBorder="1" applyAlignment="1" applyProtection="1">
      <alignment horizontal="center" vertical="center" wrapText="1"/>
      <protection locked="0"/>
    </xf>
    <xf numFmtId="0" fontId="3" fillId="0" borderId="21" xfId="0" applyFont="1" applyFill="1" applyBorder="1" applyAlignment="1" applyProtection="1">
      <alignment horizontal="center" vertical="center" wrapText="1"/>
      <protection locked="0"/>
    </xf>
    <xf numFmtId="0" fontId="3" fillId="0" borderId="23" xfId="0" applyFont="1" applyFill="1" applyBorder="1" applyAlignment="1" applyProtection="1">
      <alignment horizontal="center" vertical="center" wrapText="1"/>
      <protection locked="0"/>
    </xf>
    <xf numFmtId="0" fontId="3" fillId="0" borderId="20" xfId="0" quotePrefix="1" applyFont="1" applyFill="1" applyBorder="1" applyAlignment="1" applyProtection="1">
      <alignment horizontal="center" vertical="center" wrapText="1"/>
      <protection locked="0"/>
    </xf>
    <xf numFmtId="0" fontId="3" fillId="0" borderId="18" xfId="0" applyFont="1" applyFill="1" applyBorder="1" applyAlignment="1" applyProtection="1">
      <alignment horizontal="center" vertical="center" wrapText="1"/>
      <protection locked="0"/>
    </xf>
    <xf numFmtId="0" fontId="3" fillId="0" borderId="21" xfId="4" applyFont="1" applyFill="1" applyBorder="1" applyAlignment="1" applyProtection="1">
      <alignment horizontal="center" vertical="center"/>
    </xf>
    <xf numFmtId="0" fontId="3" fillId="0" borderId="12" xfId="0" applyFont="1" applyFill="1" applyBorder="1" applyAlignment="1">
      <alignment horizontal="center" vertical="center" shrinkToFit="1"/>
    </xf>
    <xf numFmtId="49" fontId="3" fillId="0" borderId="12" xfId="0" applyNumberFormat="1" applyFont="1" applyFill="1" applyBorder="1" applyAlignment="1">
      <alignment horizontal="center" vertical="center" wrapText="1"/>
    </xf>
    <xf numFmtId="0" fontId="3" fillId="0" borderId="12" xfId="0" applyNumberFormat="1" applyFont="1" applyFill="1" applyBorder="1" applyAlignment="1">
      <alignment horizontal="center" vertical="center" wrapText="1"/>
    </xf>
    <xf numFmtId="179" fontId="3" fillId="0" borderId="12" xfId="1" applyNumberFormat="1" applyFont="1" applyFill="1" applyBorder="1" applyAlignment="1" applyProtection="1">
      <alignment horizontal="right" vertical="center" wrapText="1"/>
    </xf>
    <xf numFmtId="176" fontId="3" fillId="0" borderId="12" xfId="0" applyNumberFormat="1" applyFont="1" applyFill="1" applyBorder="1" applyAlignment="1">
      <alignment horizontal="center" vertical="center" wrapText="1"/>
    </xf>
    <xf numFmtId="180" fontId="3" fillId="0" borderId="12" xfId="0" applyNumberFormat="1" applyFont="1" applyFill="1" applyBorder="1" applyAlignment="1">
      <alignment horizontal="right" vertical="center" shrinkToFit="1"/>
    </xf>
    <xf numFmtId="180" fontId="3" fillId="0" borderId="12" xfId="0" applyNumberFormat="1" applyFont="1" applyFill="1" applyBorder="1" applyAlignment="1" applyProtection="1">
      <alignment horizontal="right" vertical="center"/>
      <protection locked="0"/>
    </xf>
    <xf numFmtId="49" fontId="3" fillId="0" borderId="12" xfId="4" applyNumberFormat="1" applyFont="1" applyFill="1" applyBorder="1" applyAlignment="1" applyProtection="1">
      <alignment horizontal="center" vertical="center" wrapText="1"/>
    </xf>
    <xf numFmtId="0" fontId="3" fillId="0" borderId="12" xfId="4" applyFont="1" applyFill="1" applyBorder="1" applyAlignment="1" applyProtection="1">
      <alignment horizontal="center" vertical="center" wrapText="1" shrinkToFit="1"/>
    </xf>
    <xf numFmtId="0" fontId="3" fillId="0" borderId="12" xfId="0" applyFont="1" applyFill="1" applyBorder="1" applyAlignment="1">
      <alignment horizontal="center" vertical="center" wrapText="1" shrinkToFit="1"/>
    </xf>
    <xf numFmtId="0" fontId="3" fillId="0" borderId="12" xfId="4" applyNumberFormat="1" applyFont="1" applyFill="1" applyBorder="1" applyAlignment="1" applyProtection="1">
      <alignment horizontal="center" vertical="center" wrapText="1"/>
      <protection locked="0"/>
    </xf>
    <xf numFmtId="0" fontId="3" fillId="0" borderId="12" xfId="4" applyFont="1" applyFill="1" applyBorder="1" applyAlignment="1" applyProtection="1">
      <alignment horizontal="center" vertical="center" wrapText="1"/>
    </xf>
    <xf numFmtId="0" fontId="3" fillId="7" borderId="12" xfId="0" applyFont="1" applyFill="1" applyBorder="1" applyAlignment="1">
      <alignment horizontal="center" vertical="center" shrinkToFit="1"/>
    </xf>
    <xf numFmtId="49" fontId="3" fillId="7" borderId="12" xfId="0" applyNumberFormat="1" applyFont="1" applyFill="1" applyBorder="1" applyAlignment="1">
      <alignment horizontal="center" vertical="center" wrapText="1"/>
    </xf>
    <xf numFmtId="0" fontId="3" fillId="7" borderId="12" xfId="0" applyNumberFormat="1" applyFont="1" applyFill="1" applyBorder="1" applyAlignment="1">
      <alignment horizontal="center" vertical="center" wrapText="1"/>
    </xf>
    <xf numFmtId="179" fontId="3" fillId="7" borderId="12" xfId="1" applyNumberFormat="1" applyFont="1" applyFill="1" applyBorder="1" applyAlignment="1" applyProtection="1">
      <alignment horizontal="right" vertical="center" wrapText="1"/>
      <protection locked="0"/>
    </xf>
    <xf numFmtId="176" fontId="3" fillId="7" borderId="12" xfId="0" applyNumberFormat="1" applyFont="1" applyFill="1" applyBorder="1" applyAlignment="1">
      <alignment horizontal="center" vertical="center" wrapText="1"/>
    </xf>
    <xf numFmtId="180" fontId="3" fillId="7" borderId="12" xfId="0" applyNumberFormat="1" applyFont="1" applyFill="1" applyBorder="1" applyAlignment="1">
      <alignment horizontal="right" vertical="center" shrinkToFit="1"/>
    </xf>
    <xf numFmtId="180" fontId="3" fillId="7" borderId="12" xfId="0" applyNumberFormat="1" applyFont="1" applyFill="1" applyBorder="1" applyAlignment="1" applyProtection="1">
      <alignment horizontal="right" vertical="center"/>
      <protection locked="0"/>
    </xf>
    <xf numFmtId="0" fontId="3" fillId="7" borderId="12" xfId="4" applyFont="1" applyFill="1" applyBorder="1" applyAlignment="1" applyProtection="1">
      <alignment horizontal="center" vertical="center" wrapText="1"/>
    </xf>
    <xf numFmtId="0" fontId="3" fillId="7" borderId="12" xfId="4" applyFont="1" applyFill="1" applyBorder="1" applyAlignment="1" applyProtection="1">
      <alignment horizontal="center" vertical="center" wrapText="1" shrinkToFit="1"/>
    </xf>
    <xf numFmtId="179" fontId="3" fillId="7" borderId="12" xfId="1" applyNumberFormat="1" applyFont="1" applyFill="1" applyBorder="1" applyAlignment="1" applyProtection="1">
      <alignment horizontal="right" vertical="center" wrapText="1"/>
    </xf>
    <xf numFmtId="176" fontId="3" fillId="7" borderId="12" xfId="0" quotePrefix="1" applyNumberFormat="1" applyFont="1" applyFill="1" applyBorder="1" applyAlignment="1">
      <alignment horizontal="center" vertical="center" wrapText="1"/>
    </xf>
    <xf numFmtId="0" fontId="3" fillId="7" borderId="12" xfId="0" applyFont="1" applyFill="1" applyBorder="1" applyAlignment="1">
      <alignment horizontal="center" vertical="center" wrapText="1" shrinkToFit="1"/>
    </xf>
    <xf numFmtId="178" fontId="3" fillId="7" borderId="12" xfId="0" applyNumberFormat="1" applyFont="1" applyFill="1" applyBorder="1" applyAlignment="1">
      <alignment horizontal="center" vertical="center" wrapText="1"/>
    </xf>
    <xf numFmtId="0" fontId="3" fillId="7" borderId="12" xfId="4" applyNumberFormat="1" applyFont="1" applyFill="1" applyBorder="1" applyAlignment="1" applyProtection="1">
      <alignment horizontal="center" vertical="center" wrapText="1"/>
      <protection locked="0"/>
    </xf>
    <xf numFmtId="0" fontId="3" fillId="7" borderId="12" xfId="0" quotePrefix="1" applyNumberFormat="1" applyFont="1" applyFill="1" applyBorder="1" applyAlignment="1">
      <alignment horizontal="center" vertical="center" shrinkToFit="1"/>
    </xf>
    <xf numFmtId="179" fontId="3" fillId="7" borderId="12" xfId="1" applyNumberFormat="1" applyFont="1" applyFill="1" applyBorder="1" applyAlignment="1">
      <alignment horizontal="right" vertical="center" wrapText="1"/>
    </xf>
    <xf numFmtId="179" fontId="3" fillId="7" borderId="12" xfId="4" applyNumberFormat="1" applyFont="1" applyFill="1" applyBorder="1" applyAlignment="1">
      <alignment horizontal="right" vertical="center" wrapText="1"/>
    </xf>
    <xf numFmtId="179" fontId="3" fillId="7" borderId="12" xfId="4" applyNumberFormat="1" applyFont="1" applyFill="1" applyBorder="1" applyAlignment="1" applyProtection="1">
      <alignment horizontal="right" vertical="center" wrapText="1"/>
      <protection locked="0"/>
    </xf>
    <xf numFmtId="179" fontId="3" fillId="0" borderId="12" xfId="4" applyNumberFormat="1" applyFont="1" applyFill="1" applyBorder="1" applyAlignment="1" applyProtection="1">
      <alignment horizontal="right" vertical="center" wrapText="1"/>
    </xf>
    <xf numFmtId="176" fontId="3" fillId="0" borderId="12" xfId="0" quotePrefix="1" applyNumberFormat="1" applyFont="1" applyFill="1" applyBorder="1" applyAlignment="1">
      <alignment horizontal="center" vertical="center" wrapText="1"/>
    </xf>
    <xf numFmtId="1" fontId="3" fillId="0" borderId="12" xfId="4" applyNumberFormat="1" applyFont="1" applyFill="1" applyBorder="1" applyAlignment="1" applyProtection="1">
      <alignment horizontal="center" vertical="center" wrapText="1" shrinkToFit="1"/>
    </xf>
    <xf numFmtId="179" fontId="3" fillId="0" borderId="12" xfId="1" applyNumberFormat="1" applyFont="1" applyFill="1" applyBorder="1" applyAlignment="1" applyProtection="1">
      <alignment horizontal="right" vertical="center" wrapText="1"/>
      <protection locked="0"/>
    </xf>
    <xf numFmtId="179" fontId="3" fillId="0" borderId="12" xfId="4" applyNumberFormat="1" applyFont="1" applyFill="1" applyBorder="1" applyAlignment="1" applyProtection="1">
      <alignment horizontal="right" vertical="center" wrapText="1"/>
      <protection locked="0"/>
    </xf>
    <xf numFmtId="0" fontId="3" fillId="0" borderId="12" xfId="0" applyNumberFormat="1" applyFont="1" applyFill="1" applyBorder="1" applyAlignment="1">
      <alignment horizontal="center" vertical="center" shrinkToFit="1"/>
    </xf>
    <xf numFmtId="0" fontId="3" fillId="0" borderId="12" xfId="4" applyNumberFormat="1" applyFont="1" applyFill="1" applyBorder="1" applyAlignment="1" applyProtection="1">
      <alignment horizontal="center" vertical="center" wrapText="1" shrinkToFit="1"/>
      <protection locked="0"/>
    </xf>
    <xf numFmtId="17" fontId="3" fillId="0" borderId="12" xfId="0" quotePrefix="1" applyNumberFormat="1" applyFont="1" applyFill="1" applyBorder="1" applyAlignment="1">
      <alignment horizontal="center" vertical="center" shrinkToFit="1"/>
    </xf>
    <xf numFmtId="179" fontId="3" fillId="0" borderId="12" xfId="1" applyNumberFormat="1" applyFont="1" applyFill="1" applyBorder="1" applyAlignment="1">
      <alignment horizontal="right" vertical="center" wrapText="1"/>
    </xf>
    <xf numFmtId="179" fontId="3" fillId="0" borderId="12" xfId="4" applyNumberFormat="1" applyFont="1" applyFill="1" applyBorder="1" applyAlignment="1">
      <alignment horizontal="right" vertical="center" wrapText="1"/>
    </xf>
    <xf numFmtId="0" fontId="3" fillId="0" borderId="12" xfId="4" applyFont="1" applyFill="1" applyBorder="1" applyAlignment="1">
      <alignment horizontal="center" vertical="center" wrapText="1"/>
    </xf>
    <xf numFmtId="0" fontId="3" fillId="0" borderId="12" xfId="4" applyFont="1" applyFill="1" applyBorder="1" applyAlignment="1">
      <alignment horizontal="center" vertical="center" wrapText="1" shrinkToFit="1"/>
    </xf>
    <xf numFmtId="0" fontId="3" fillId="0" borderId="12" xfId="0" quotePrefix="1" applyFont="1" applyFill="1" applyBorder="1" applyAlignment="1">
      <alignment horizontal="center" vertical="center" shrinkToFit="1"/>
    </xf>
    <xf numFmtId="0" fontId="3" fillId="0" borderId="12" xfId="0" quotePrefix="1" applyNumberFormat="1" applyFont="1" applyFill="1" applyBorder="1" applyAlignment="1">
      <alignment horizontal="center" vertical="center" shrinkToFit="1"/>
    </xf>
    <xf numFmtId="178" fontId="3" fillId="0" borderId="12" xfId="0" applyNumberFormat="1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/>
    </xf>
    <xf numFmtId="49" fontId="3" fillId="7" borderId="12" xfId="4" applyNumberFormat="1" applyFont="1" applyFill="1" applyBorder="1" applyAlignment="1" applyProtection="1">
      <alignment horizontal="center" vertical="center" wrapText="1"/>
    </xf>
    <xf numFmtId="178" fontId="3" fillId="7" borderId="12" xfId="4" applyNumberFormat="1" applyFont="1" applyFill="1" applyBorder="1" applyAlignment="1" applyProtection="1">
      <alignment horizontal="center" vertical="center" wrapText="1"/>
    </xf>
    <xf numFmtId="178" fontId="3" fillId="7" borderId="12" xfId="4" applyNumberFormat="1" applyFont="1" applyFill="1" applyBorder="1" applyAlignment="1" applyProtection="1">
      <alignment horizontal="center" vertical="center" wrapText="1"/>
      <protection locked="0"/>
    </xf>
    <xf numFmtId="17" fontId="3" fillId="7" borderId="12" xfId="0" quotePrefix="1" applyNumberFormat="1" applyFont="1" applyFill="1" applyBorder="1" applyAlignment="1">
      <alignment horizontal="center" vertical="center" shrinkToFit="1"/>
    </xf>
    <xf numFmtId="178" fontId="3" fillId="7" borderId="12" xfId="4" applyNumberFormat="1" applyFont="1" applyFill="1" applyBorder="1" applyAlignment="1">
      <alignment horizontal="center" vertical="center" wrapText="1"/>
    </xf>
    <xf numFmtId="0" fontId="3" fillId="7" borderId="12" xfId="0" applyNumberFormat="1" applyFont="1" applyFill="1" applyBorder="1" applyAlignment="1">
      <alignment horizontal="center" vertical="center" shrinkToFit="1"/>
    </xf>
    <xf numFmtId="190" fontId="3" fillId="7" borderId="12" xfId="0" quotePrefix="1" applyNumberFormat="1" applyFont="1" applyFill="1" applyBorder="1" applyAlignment="1">
      <alignment horizontal="center" vertical="center" shrinkToFit="1"/>
    </xf>
    <xf numFmtId="1" fontId="3" fillId="7" borderId="12" xfId="4" applyNumberFormat="1" applyFont="1" applyFill="1" applyBorder="1" applyAlignment="1" applyProtection="1">
      <alignment horizontal="center" vertical="center" wrapText="1"/>
    </xf>
    <xf numFmtId="0" fontId="3" fillId="7" borderId="12" xfId="4" applyFont="1" applyFill="1" applyBorder="1" applyAlignment="1">
      <alignment horizontal="center" vertical="center" wrapText="1"/>
    </xf>
    <xf numFmtId="0" fontId="27" fillId="0" borderId="12" xfId="4" applyFont="1" applyFill="1" applyBorder="1" applyAlignment="1">
      <alignment horizontal="center" vertical="center" wrapText="1"/>
    </xf>
    <xf numFmtId="49" fontId="65" fillId="0" borderId="12" xfId="0" applyNumberFormat="1" applyFont="1" applyFill="1" applyBorder="1" applyAlignment="1">
      <alignment horizontal="center" vertical="center"/>
    </xf>
    <xf numFmtId="0" fontId="65" fillId="0" borderId="12" xfId="0" applyFont="1" applyFill="1" applyBorder="1" applyAlignment="1">
      <alignment horizontal="center" vertical="center"/>
    </xf>
    <xf numFmtId="180" fontId="65" fillId="0" borderId="12" xfId="1" applyNumberFormat="1" applyFont="1" applyFill="1" applyBorder="1" applyAlignment="1">
      <alignment horizontal="right" vertical="center"/>
    </xf>
    <xf numFmtId="0" fontId="65" fillId="0" borderId="12" xfId="0" applyFont="1" applyFill="1" applyBorder="1" applyAlignment="1" applyProtection="1">
      <alignment horizontal="center" vertical="center" wrapText="1"/>
      <protection locked="0"/>
    </xf>
    <xf numFmtId="180" fontId="3" fillId="0" borderId="12" xfId="1" applyNumberFormat="1" applyFont="1" applyFill="1" applyBorder="1" applyAlignment="1">
      <alignment horizontal="right" vertical="center" wrapText="1"/>
    </xf>
    <xf numFmtId="180" fontId="3" fillId="0" borderId="12" xfId="1" applyNumberFormat="1" applyFont="1" applyFill="1" applyBorder="1" applyAlignment="1" applyProtection="1">
      <alignment horizontal="right" vertical="center" wrapText="1"/>
    </xf>
    <xf numFmtId="180" fontId="3" fillId="0" borderId="12" xfId="1" applyNumberFormat="1" applyFont="1" applyFill="1" applyBorder="1" applyAlignment="1" applyProtection="1">
      <alignment horizontal="right" vertical="center" wrapText="1"/>
      <protection locked="0"/>
    </xf>
    <xf numFmtId="1" fontId="3" fillId="0" borderId="12" xfId="4" applyNumberFormat="1" applyFont="1" applyFill="1" applyBorder="1" applyAlignment="1" applyProtection="1">
      <alignment horizontal="center" vertical="center" wrapText="1"/>
    </xf>
    <xf numFmtId="190" fontId="3" fillId="0" borderId="12" xfId="0" quotePrefix="1" applyNumberFormat="1" applyFont="1" applyFill="1" applyBorder="1" applyAlignment="1">
      <alignment horizontal="center" vertical="center" shrinkToFit="1"/>
    </xf>
    <xf numFmtId="0" fontId="65" fillId="0" borderId="12" xfId="0" applyFont="1" applyFill="1" applyBorder="1" applyAlignment="1">
      <alignment horizontal="center" vertical="center" wrapText="1"/>
    </xf>
    <xf numFmtId="49" fontId="65" fillId="0" borderId="12" xfId="0" quotePrefix="1" applyNumberFormat="1" applyFont="1" applyFill="1" applyBorder="1" applyAlignment="1">
      <alignment horizontal="center" vertical="center"/>
    </xf>
    <xf numFmtId="178" fontId="65" fillId="0" borderId="12" xfId="0" applyNumberFormat="1" applyFont="1" applyFill="1" applyBorder="1" applyAlignment="1">
      <alignment horizontal="center" vertical="center" wrapText="1"/>
    </xf>
    <xf numFmtId="49" fontId="64" fillId="0" borderId="12" xfId="0" applyNumberFormat="1" applyFont="1" applyFill="1" applyBorder="1" applyAlignment="1">
      <alignment horizontal="center" vertical="center"/>
    </xf>
    <xf numFmtId="0" fontId="64" fillId="0" borderId="12" xfId="0" applyFont="1" applyFill="1" applyBorder="1" applyAlignment="1">
      <alignment horizontal="center" vertical="center"/>
    </xf>
    <xf numFmtId="180" fontId="64" fillId="0" borderId="12" xfId="1" applyNumberFormat="1" applyFont="1" applyFill="1" applyBorder="1" applyAlignment="1">
      <alignment horizontal="right" vertical="center"/>
    </xf>
    <xf numFmtId="0" fontId="64" fillId="0" borderId="12" xfId="0" applyFont="1" applyFill="1" applyBorder="1" applyAlignment="1">
      <alignment horizontal="center" vertical="center" wrapText="1"/>
    </xf>
    <xf numFmtId="0" fontId="64" fillId="0" borderId="12" xfId="0" applyFont="1" applyFill="1" applyBorder="1" applyAlignment="1" applyProtection="1">
      <alignment horizontal="center" vertical="center" wrapText="1"/>
      <protection locked="0"/>
    </xf>
    <xf numFmtId="0" fontId="10" fillId="0" borderId="12" xfId="0" applyNumberFormat="1" applyFont="1" applyFill="1" applyBorder="1" applyAlignment="1" applyProtection="1">
      <alignment horizontal="center" vertical="center"/>
      <protection locked="0"/>
    </xf>
    <xf numFmtId="0" fontId="0" fillId="0" borderId="12" xfId="0" applyFont="1" applyBorder="1"/>
    <xf numFmtId="0" fontId="3" fillId="0" borderId="43" xfId="0" applyNumberFormat="1" applyFont="1" applyFill="1" applyBorder="1" applyAlignment="1" applyProtection="1">
      <alignment horizontal="center" vertical="center"/>
      <protection locked="0"/>
    </xf>
    <xf numFmtId="0" fontId="3" fillId="0" borderId="41" xfId="0" applyNumberFormat="1" applyFont="1" applyFill="1" applyBorder="1" applyAlignment="1" applyProtection="1">
      <alignment horizontal="center" vertical="center"/>
      <protection locked="0"/>
    </xf>
    <xf numFmtId="0" fontId="3" fillId="0" borderId="42" xfId="0" applyNumberFormat="1" applyFont="1" applyFill="1" applyBorder="1" applyAlignment="1" applyProtection="1">
      <alignment horizontal="center" vertical="center"/>
      <protection locked="0"/>
    </xf>
    <xf numFmtId="180" fontId="3" fillId="0" borderId="7" xfId="1" applyNumberFormat="1" applyFont="1" applyFill="1" applyBorder="1" applyAlignment="1">
      <alignment horizontal="right" vertical="center"/>
    </xf>
    <xf numFmtId="0" fontId="66" fillId="0" borderId="0" xfId="4" applyFont="1" applyFill="1" applyBorder="1" applyAlignment="1" applyProtection="1">
      <alignment horizontal="center" vertical="center"/>
    </xf>
    <xf numFmtId="0" fontId="0" fillId="0" borderId="1" xfId="0" applyFill="1" applyBorder="1" applyAlignment="1">
      <alignment horizontal="right" vertical="center"/>
    </xf>
    <xf numFmtId="0" fontId="43" fillId="0" borderId="39" xfId="0" applyNumberFormat="1" applyFont="1" applyFill="1" applyBorder="1" applyAlignment="1" applyProtection="1">
      <alignment horizontal="center" vertical="center" wrapText="1"/>
    </xf>
    <xf numFmtId="0" fontId="0" fillId="0" borderId="46" xfId="0" applyFont="1" applyFill="1" applyBorder="1"/>
    <xf numFmtId="0" fontId="0" fillId="0" borderId="44" xfId="0" applyFont="1" applyFill="1" applyBorder="1"/>
    <xf numFmtId="49" fontId="44" fillId="0" borderId="59" xfId="0" applyNumberFormat="1" applyFont="1" applyFill="1" applyBorder="1" applyAlignment="1" applyProtection="1">
      <alignment horizontal="center" vertical="center" wrapText="1"/>
    </xf>
    <xf numFmtId="49" fontId="44" fillId="0" borderId="51" xfId="0" applyNumberFormat="1" applyFont="1" applyFill="1" applyBorder="1" applyAlignment="1" applyProtection="1">
      <alignment horizontal="center" vertical="center" wrapText="1"/>
    </xf>
    <xf numFmtId="49" fontId="44" fillId="0" borderId="51" xfId="0" applyNumberFormat="1" applyFont="1" applyFill="1" applyBorder="1" applyAlignment="1" applyProtection="1">
      <alignment horizontal="center" vertical="center"/>
    </xf>
    <xf numFmtId="49" fontId="44" fillId="0" borderId="60" xfId="0" applyNumberFormat="1" applyFont="1" applyFill="1" applyBorder="1" applyAlignment="1" applyProtection="1">
      <alignment horizontal="center" vertical="center"/>
    </xf>
    <xf numFmtId="49" fontId="44" fillId="0" borderId="38" xfId="0" applyNumberFormat="1" applyFont="1" applyFill="1" applyBorder="1" applyAlignment="1" applyProtection="1">
      <alignment horizontal="center" vertical="center" wrapText="1"/>
    </xf>
    <xf numFmtId="49" fontId="44" fillId="0" borderId="1" xfId="0" applyNumberFormat="1" applyFont="1" applyFill="1" applyBorder="1" applyAlignment="1" applyProtection="1">
      <alignment horizontal="center" vertical="center" wrapText="1"/>
    </xf>
    <xf numFmtId="49" fontId="44" fillId="0" borderId="1" xfId="0" applyNumberFormat="1" applyFont="1" applyFill="1" applyBorder="1" applyAlignment="1" applyProtection="1">
      <alignment horizontal="center" vertical="center"/>
    </xf>
    <xf numFmtId="49" fontId="44" fillId="0" borderId="61" xfId="0" applyNumberFormat="1" applyFont="1" applyFill="1" applyBorder="1" applyAlignment="1" applyProtection="1">
      <alignment horizontal="center" vertical="center"/>
    </xf>
    <xf numFmtId="180" fontId="43" fillId="0" borderId="39" xfId="0" applyNumberFormat="1" applyFont="1" applyFill="1" applyBorder="1" applyAlignment="1" applyProtection="1">
      <alignment horizontal="center" vertical="center" wrapText="1"/>
    </xf>
    <xf numFmtId="180" fontId="43" fillId="0" borderId="46" xfId="0" applyNumberFormat="1" applyFont="1" applyFill="1" applyBorder="1" applyAlignment="1" applyProtection="1">
      <alignment horizontal="center" vertical="center" wrapText="1"/>
    </xf>
    <xf numFmtId="0" fontId="44" fillId="0" borderId="12" xfId="0" applyNumberFormat="1" applyFont="1" applyFill="1" applyBorder="1" applyAlignment="1" applyProtection="1">
      <alignment horizontal="center" vertical="center"/>
    </xf>
    <xf numFmtId="0" fontId="44" fillId="0" borderId="43" xfId="0" applyNumberFormat="1" applyFont="1" applyFill="1" applyBorder="1" applyAlignment="1" applyProtection="1">
      <alignment horizontal="center" vertical="center" wrapText="1"/>
    </xf>
    <xf numFmtId="0" fontId="44" fillId="0" borderId="42" xfId="0" applyNumberFormat="1" applyFont="1" applyFill="1" applyBorder="1" applyAlignment="1" applyProtection="1">
      <alignment horizontal="center" vertical="center" wrapText="1"/>
    </xf>
    <xf numFmtId="0" fontId="43" fillId="0" borderId="59" xfId="0" applyNumberFormat="1" applyFont="1" applyFill="1" applyBorder="1" applyAlignment="1" applyProtection="1">
      <alignment horizontal="center" vertical="center" wrapText="1"/>
    </xf>
    <xf numFmtId="0" fontId="43" fillId="0" borderId="51" xfId="0" applyNumberFormat="1" applyFont="1" applyFill="1" applyBorder="1" applyAlignment="1" applyProtection="1">
      <alignment horizontal="center" vertical="center" wrapText="1"/>
    </xf>
    <xf numFmtId="0" fontId="43" fillId="0" borderId="60" xfId="0" applyNumberFormat="1" applyFont="1" applyFill="1" applyBorder="1" applyAlignment="1" applyProtection="1">
      <alignment horizontal="center" vertical="center" wrapText="1"/>
    </xf>
    <xf numFmtId="0" fontId="43" fillId="0" borderId="37" xfId="0" applyNumberFormat="1" applyFont="1" applyFill="1" applyBorder="1" applyAlignment="1" applyProtection="1">
      <alignment horizontal="center" vertical="center" wrapText="1"/>
    </xf>
    <xf numFmtId="0" fontId="43" fillId="0" borderId="0" xfId="0" applyNumberFormat="1" applyFont="1" applyFill="1" applyBorder="1" applyAlignment="1" applyProtection="1">
      <alignment horizontal="center" vertical="center" wrapText="1"/>
    </xf>
    <xf numFmtId="0" fontId="43" fillId="0" borderId="63" xfId="0" applyNumberFormat="1" applyFont="1" applyFill="1" applyBorder="1" applyAlignment="1" applyProtection="1">
      <alignment horizontal="center" vertical="center" wrapText="1"/>
    </xf>
    <xf numFmtId="49" fontId="20" fillId="0" borderId="0" xfId="4" applyNumberFormat="1" applyFont="1" applyFill="1" applyBorder="1" applyAlignment="1" applyProtection="1">
      <alignment horizontal="center" vertical="center"/>
    </xf>
    <xf numFmtId="0" fontId="10" fillId="0" borderId="62" xfId="0" applyNumberFormat="1" applyFont="1" applyFill="1" applyBorder="1" applyAlignment="1" applyProtection="1">
      <alignment horizontal="center" vertical="center"/>
      <protection locked="0"/>
    </xf>
    <xf numFmtId="0" fontId="0" fillId="0" borderId="21" xfId="0" applyFont="1" applyBorder="1"/>
    <xf numFmtId="49" fontId="43" fillId="0" borderId="39" xfId="0" applyNumberFormat="1" applyFont="1" applyFill="1" applyBorder="1" applyAlignment="1" applyProtection="1">
      <alignment horizontal="center" vertical="center" wrapText="1"/>
    </xf>
    <xf numFmtId="0" fontId="0" fillId="0" borderId="46" xfId="0" applyFill="1" applyBorder="1"/>
    <xf numFmtId="0" fontId="0" fillId="0" borderId="44" xfId="0" applyFill="1" applyBorder="1"/>
    <xf numFmtId="180" fontId="43" fillId="0" borderId="44" xfId="0" applyNumberFormat="1" applyFont="1" applyFill="1" applyBorder="1" applyAlignment="1" applyProtection="1">
      <alignment horizontal="center" vertical="center" wrapText="1"/>
    </xf>
    <xf numFmtId="49" fontId="43" fillId="0" borderId="51" xfId="0" applyNumberFormat="1" applyFont="1" applyFill="1" applyBorder="1" applyAlignment="1" applyProtection="1">
      <alignment horizontal="center" vertical="center" wrapText="1"/>
    </xf>
    <xf numFmtId="49" fontId="43" fillId="0" borderId="51" xfId="0" applyNumberFormat="1" applyFont="1" applyFill="1" applyBorder="1" applyAlignment="1" applyProtection="1">
      <alignment horizontal="center" vertical="center"/>
    </xf>
    <xf numFmtId="49" fontId="43" fillId="0" borderId="60" xfId="0" applyNumberFormat="1" applyFont="1" applyFill="1" applyBorder="1" applyAlignment="1" applyProtection="1">
      <alignment horizontal="center" vertical="center"/>
    </xf>
    <xf numFmtId="49" fontId="43" fillId="0" borderId="38" xfId="0" applyNumberFormat="1" applyFont="1" applyFill="1" applyBorder="1" applyAlignment="1" applyProtection="1">
      <alignment horizontal="center" vertical="center" wrapText="1"/>
    </xf>
    <xf numFmtId="49" fontId="43" fillId="0" borderId="1" xfId="0" applyNumberFormat="1" applyFont="1" applyFill="1" applyBorder="1" applyAlignment="1" applyProtection="1">
      <alignment horizontal="center" vertical="center" wrapText="1"/>
    </xf>
    <xf numFmtId="49" fontId="43" fillId="0" borderId="1" xfId="0" applyNumberFormat="1" applyFont="1" applyFill="1" applyBorder="1" applyAlignment="1" applyProtection="1">
      <alignment horizontal="center" vertical="center"/>
    </xf>
    <xf numFmtId="49" fontId="43" fillId="0" borderId="61" xfId="0" applyNumberFormat="1" applyFont="1" applyFill="1" applyBorder="1" applyAlignment="1" applyProtection="1">
      <alignment horizontal="center" vertical="center"/>
    </xf>
    <xf numFmtId="49" fontId="43" fillId="0" borderId="59" xfId="0" applyNumberFormat="1" applyFont="1" applyFill="1" applyBorder="1" applyAlignment="1" applyProtection="1">
      <alignment horizontal="center" vertical="center"/>
    </xf>
    <xf numFmtId="49" fontId="43" fillId="0" borderId="38" xfId="0" applyNumberFormat="1" applyFont="1" applyFill="1" applyBorder="1" applyAlignment="1" applyProtection="1">
      <alignment horizontal="center" vertical="center"/>
    </xf>
    <xf numFmtId="0" fontId="63" fillId="0" borderId="12" xfId="0" applyFont="1" applyFill="1" applyBorder="1" applyAlignment="1">
      <alignment horizontal="center" vertical="center"/>
    </xf>
    <xf numFmtId="178" fontId="63" fillId="0" borderId="12" xfId="0" applyNumberFormat="1" applyFont="1" applyBorder="1" applyAlignment="1">
      <alignment horizontal="center" vertical="center"/>
    </xf>
    <xf numFmtId="0" fontId="63" fillId="0" borderId="12" xfId="0" applyFont="1" applyBorder="1" applyAlignment="1">
      <alignment horizontal="center" vertical="center"/>
    </xf>
    <xf numFmtId="180" fontId="63" fillId="0" borderId="12" xfId="0" applyNumberFormat="1" applyFont="1" applyBorder="1" applyAlignment="1">
      <alignment horizontal="center" vertical="center"/>
    </xf>
    <xf numFmtId="49" fontId="63" fillId="0" borderId="12" xfId="0" applyNumberFormat="1" applyFont="1" applyBorder="1" applyAlignment="1">
      <alignment horizontal="center" vertical="center"/>
    </xf>
    <xf numFmtId="178" fontId="42" fillId="5" borderId="56" xfId="0" applyNumberFormat="1" applyFont="1" applyFill="1" applyBorder="1" applyAlignment="1">
      <alignment horizontal="center" vertical="center" wrapText="1"/>
    </xf>
    <xf numFmtId="178" fontId="42" fillId="5" borderId="57" xfId="0" applyNumberFormat="1" applyFont="1" applyFill="1" applyBorder="1" applyAlignment="1">
      <alignment horizontal="center" vertical="center" wrapText="1"/>
    </xf>
    <xf numFmtId="178" fontId="42" fillId="5" borderId="58" xfId="0" applyNumberFormat="1" applyFont="1" applyFill="1" applyBorder="1" applyAlignment="1">
      <alignment horizontal="center" vertical="center" wrapText="1"/>
    </xf>
    <xf numFmtId="189" fontId="3" fillId="0" borderId="7" xfId="1" applyNumberFormat="1" applyFont="1" applyFill="1" applyBorder="1" applyAlignment="1">
      <alignment horizontal="center" vertical="center"/>
    </xf>
    <xf numFmtId="0" fontId="43" fillId="0" borderId="12" xfId="0" applyNumberFormat="1" applyFont="1" applyFill="1" applyBorder="1" applyAlignment="1" applyProtection="1">
      <alignment horizontal="center" vertical="center" wrapText="1"/>
    </xf>
    <xf numFmtId="0" fontId="44" fillId="0" borderId="12" xfId="0" applyNumberFormat="1" applyFont="1" applyFill="1" applyBorder="1" applyAlignment="1" applyProtection="1">
      <alignment horizontal="center" vertical="center" wrapText="1"/>
    </xf>
    <xf numFmtId="189" fontId="46" fillId="0" borderId="12" xfId="0" applyNumberFormat="1" applyFont="1" applyFill="1" applyBorder="1" applyAlignment="1" applyProtection="1">
      <alignment horizontal="center" vertical="center" wrapText="1"/>
    </xf>
    <xf numFmtId="189" fontId="46" fillId="0" borderId="12" xfId="0" applyNumberFormat="1" applyFont="1" applyFill="1" applyBorder="1" applyAlignment="1" applyProtection="1">
      <alignment horizontal="center" vertical="center"/>
    </xf>
    <xf numFmtId="49" fontId="44" fillId="0" borderId="12" xfId="0" applyNumberFormat="1" applyFont="1" applyFill="1" applyBorder="1" applyAlignment="1" applyProtection="1">
      <alignment horizontal="center" vertical="center" wrapText="1"/>
    </xf>
    <xf numFmtId="49" fontId="45" fillId="0" borderId="12" xfId="0" applyNumberFormat="1" applyFont="1" applyFill="1" applyBorder="1" applyAlignment="1" applyProtection="1">
      <alignment horizontal="center" vertical="center"/>
    </xf>
    <xf numFmtId="0" fontId="10" fillId="0" borderId="39" xfId="0" applyFont="1" applyFill="1" applyBorder="1" applyAlignment="1">
      <alignment horizontal="center" vertical="center" shrinkToFit="1"/>
    </xf>
    <xf numFmtId="0" fontId="10" fillId="0" borderId="44" xfId="0" applyFont="1" applyFill="1" applyBorder="1" applyAlignment="1">
      <alignment horizontal="center" vertical="center" shrinkToFit="1"/>
    </xf>
    <xf numFmtId="177" fontId="10" fillId="0" borderId="39" xfId="0" applyNumberFormat="1" applyFont="1" applyFill="1" applyBorder="1" applyAlignment="1">
      <alignment horizontal="right" vertical="center" shrinkToFit="1"/>
    </xf>
    <xf numFmtId="177" fontId="10" fillId="0" borderId="44" xfId="0" applyNumberFormat="1" applyFont="1" applyFill="1" applyBorder="1" applyAlignment="1">
      <alignment horizontal="right" vertical="center" shrinkToFit="1"/>
    </xf>
    <xf numFmtId="180" fontId="10" fillId="0" borderId="39" xfId="0" applyNumberFormat="1" applyFont="1" applyFill="1" applyBorder="1" applyAlignment="1">
      <alignment horizontal="right" vertical="center" shrinkToFit="1"/>
    </xf>
    <xf numFmtId="180" fontId="10" fillId="0" borderId="44" xfId="0" applyNumberFormat="1" applyFont="1" applyFill="1" applyBorder="1" applyAlignment="1">
      <alignment horizontal="right" vertical="center" shrinkToFit="1"/>
    </xf>
    <xf numFmtId="189" fontId="3" fillId="0" borderId="9" xfId="1" applyNumberFormat="1" applyFont="1" applyFill="1" applyBorder="1" applyAlignment="1">
      <alignment horizontal="center" vertical="center"/>
    </xf>
    <xf numFmtId="189" fontId="3" fillId="0" borderId="45" xfId="1" applyNumberFormat="1" applyFont="1" applyFill="1" applyBorder="1" applyAlignment="1">
      <alignment horizontal="center" vertical="center"/>
    </xf>
    <xf numFmtId="189" fontId="3" fillId="0" borderId="13" xfId="1" applyNumberFormat="1" applyFont="1" applyFill="1" applyBorder="1" applyAlignment="1">
      <alignment horizontal="center" vertical="center"/>
    </xf>
    <xf numFmtId="189" fontId="3" fillId="0" borderId="11" xfId="1" applyNumberFormat="1" applyFont="1" applyFill="1" applyBorder="1" applyAlignment="1">
      <alignment horizontal="center" vertical="center"/>
    </xf>
    <xf numFmtId="186" fontId="10" fillId="0" borderId="39" xfId="0" applyNumberFormat="1" applyFont="1" applyFill="1" applyBorder="1" applyAlignment="1">
      <alignment horizontal="right" vertical="center" shrinkToFit="1"/>
    </xf>
    <xf numFmtId="186" fontId="10" fillId="0" borderId="44" xfId="0" applyNumberFormat="1" applyFont="1" applyFill="1" applyBorder="1" applyAlignment="1">
      <alignment horizontal="right" vertical="center" shrinkToFit="1"/>
    </xf>
    <xf numFmtId="189" fontId="44" fillId="0" borderId="12" xfId="0" applyNumberFormat="1" applyFont="1" applyFill="1" applyBorder="1" applyAlignment="1" applyProtection="1">
      <alignment horizontal="center" vertical="center" wrapText="1"/>
    </xf>
    <xf numFmtId="189" fontId="44" fillId="0" borderId="12" xfId="0" applyNumberFormat="1" applyFont="1" applyFill="1" applyBorder="1" applyAlignment="1" applyProtection="1">
      <alignment horizontal="center" vertical="center"/>
    </xf>
    <xf numFmtId="177" fontId="10" fillId="0" borderId="46" xfId="0" applyNumberFormat="1" applyFont="1" applyFill="1" applyBorder="1" applyAlignment="1">
      <alignment horizontal="right" vertical="center" shrinkToFit="1"/>
    </xf>
    <xf numFmtId="180" fontId="10" fillId="0" borderId="46" xfId="0" applyNumberFormat="1" applyFont="1" applyFill="1" applyBorder="1" applyAlignment="1">
      <alignment horizontal="right" vertical="center" shrinkToFit="1"/>
    </xf>
    <xf numFmtId="0" fontId="10" fillId="0" borderId="39" xfId="0" applyFont="1" applyFill="1" applyBorder="1" applyAlignment="1">
      <alignment horizontal="center" vertical="center" wrapText="1"/>
    </xf>
    <xf numFmtId="0" fontId="0" fillId="0" borderId="44" xfId="0" applyFill="1" applyBorder="1" applyAlignment="1">
      <alignment horizontal="center" vertical="center" wrapText="1"/>
    </xf>
    <xf numFmtId="177" fontId="10" fillId="0" borderId="39" xfId="0" applyNumberFormat="1" applyFont="1" applyFill="1" applyBorder="1" applyAlignment="1">
      <alignment horizontal="right" vertical="center" wrapText="1"/>
    </xf>
    <xf numFmtId="0" fontId="0" fillId="0" borderId="44" xfId="0" applyFill="1" applyBorder="1" applyAlignment="1">
      <alignment horizontal="right" vertical="center" wrapText="1"/>
    </xf>
    <xf numFmtId="180" fontId="10" fillId="0" borderId="39" xfId="0" applyNumberFormat="1" applyFont="1" applyFill="1" applyBorder="1" applyAlignment="1">
      <alignment horizontal="right" vertical="center" wrapText="1" shrinkToFit="1"/>
    </xf>
    <xf numFmtId="0" fontId="0" fillId="0" borderId="44" xfId="0" applyFill="1" applyBorder="1" applyAlignment="1">
      <alignment horizontal="right" vertical="center" wrapText="1" shrinkToFit="1"/>
    </xf>
    <xf numFmtId="180" fontId="62" fillId="0" borderId="39" xfId="0" applyNumberFormat="1" applyFont="1" applyFill="1" applyBorder="1" applyAlignment="1">
      <alignment horizontal="right" vertical="center" shrinkToFit="1"/>
    </xf>
    <xf numFmtId="180" fontId="62" fillId="0" borderId="44" xfId="0" applyNumberFormat="1" applyFont="1" applyFill="1" applyBorder="1" applyAlignment="1">
      <alignment horizontal="right" vertical="center" shrinkToFit="1"/>
    </xf>
    <xf numFmtId="49" fontId="16" fillId="0" borderId="12" xfId="0" applyNumberFormat="1" applyFont="1" applyFill="1" applyBorder="1" applyAlignment="1" applyProtection="1">
      <alignment horizontal="center" vertical="center" wrapText="1"/>
    </xf>
    <xf numFmtId="49" fontId="16" fillId="0" borderId="12" xfId="0" applyNumberFormat="1" applyFont="1" applyFill="1" applyBorder="1" applyAlignment="1" applyProtection="1">
      <alignment horizontal="center" vertical="center"/>
    </xf>
    <xf numFmtId="189" fontId="3" fillId="0" borderId="7" xfId="1" applyNumberFormat="1" applyFont="1" applyFill="1" applyBorder="1" applyAlignment="1">
      <alignment horizontal="right" vertical="center"/>
    </xf>
    <xf numFmtId="189" fontId="3" fillId="0" borderId="26" xfId="1" applyNumberFormat="1" applyFont="1" applyFill="1" applyBorder="1" applyAlignment="1">
      <alignment horizontal="right" vertical="center"/>
    </xf>
    <xf numFmtId="189" fontId="3" fillId="0" borderId="13" xfId="1" applyNumberFormat="1" applyFont="1" applyFill="1" applyBorder="1" applyAlignment="1">
      <alignment horizontal="right" vertical="center"/>
    </xf>
    <xf numFmtId="189" fontId="3" fillId="0" borderId="11" xfId="1" applyNumberFormat="1" applyFont="1" applyFill="1" applyBorder="1" applyAlignment="1">
      <alignment horizontal="right" vertical="center"/>
    </xf>
    <xf numFmtId="0" fontId="62" fillId="0" borderId="39" xfId="0" applyFont="1" applyFill="1" applyBorder="1" applyAlignment="1">
      <alignment horizontal="center" vertical="center" shrinkToFit="1"/>
    </xf>
    <xf numFmtId="0" fontId="62" fillId="0" borderId="44" xfId="0" applyFont="1" applyFill="1" applyBorder="1" applyAlignment="1">
      <alignment horizontal="center" vertical="center" shrinkToFit="1"/>
    </xf>
    <xf numFmtId="177" fontId="62" fillId="0" borderId="39" xfId="0" applyNumberFormat="1" applyFont="1" applyFill="1" applyBorder="1" applyAlignment="1">
      <alignment horizontal="center" vertical="center" shrinkToFit="1"/>
    </xf>
    <xf numFmtId="177" fontId="62" fillId="0" borderId="44" xfId="0" applyNumberFormat="1" applyFont="1" applyFill="1" applyBorder="1" applyAlignment="1">
      <alignment horizontal="center" vertical="center" shrinkToFit="1"/>
    </xf>
    <xf numFmtId="0" fontId="10" fillId="0" borderId="46" xfId="0" applyFont="1" applyFill="1" applyBorder="1" applyAlignment="1">
      <alignment horizontal="center" vertical="center" shrinkToFit="1"/>
    </xf>
    <xf numFmtId="180" fontId="10" fillId="0" borderId="46" xfId="0" applyNumberFormat="1" applyFont="1" applyFill="1" applyBorder="1" applyAlignment="1">
      <alignment horizontal="right" vertical="center" wrapText="1" shrinkToFit="1"/>
    </xf>
    <xf numFmtId="177" fontId="10" fillId="0" borderId="39" xfId="0" applyNumberFormat="1" applyFont="1" applyFill="1" applyBorder="1" applyAlignment="1">
      <alignment horizontal="center" vertical="center" shrinkToFit="1"/>
    </xf>
    <xf numFmtId="177" fontId="10" fillId="0" borderId="44" xfId="0" applyNumberFormat="1" applyFont="1" applyFill="1" applyBorder="1" applyAlignment="1">
      <alignment horizontal="center" vertical="center" shrinkToFit="1"/>
    </xf>
    <xf numFmtId="0" fontId="16" fillId="0" borderId="12" xfId="0" applyNumberFormat="1" applyFont="1" applyFill="1" applyBorder="1" applyAlignment="1" applyProtection="1">
      <alignment horizontal="center" vertical="center"/>
    </xf>
    <xf numFmtId="189" fontId="16" fillId="0" borderId="39" xfId="0" applyNumberFormat="1" applyFont="1" applyFill="1" applyBorder="1" applyAlignment="1" applyProtection="1">
      <alignment horizontal="center" vertical="center" wrapText="1"/>
    </xf>
    <xf numFmtId="189" fontId="16" fillId="0" borderId="46" xfId="0" applyNumberFormat="1" applyFont="1" applyFill="1" applyBorder="1" applyAlignment="1" applyProtection="1">
      <alignment horizontal="center" vertical="center" wrapText="1"/>
    </xf>
    <xf numFmtId="189" fontId="16" fillId="0" borderId="44" xfId="0" applyNumberFormat="1" applyFont="1" applyFill="1" applyBorder="1" applyAlignment="1" applyProtection="1">
      <alignment horizontal="center" vertical="center"/>
    </xf>
    <xf numFmtId="49" fontId="59" fillId="0" borderId="12" xfId="0" applyNumberFormat="1" applyFont="1" applyFill="1" applyBorder="1" applyAlignment="1" applyProtection="1">
      <alignment horizontal="center" vertical="center"/>
    </xf>
    <xf numFmtId="0" fontId="10" fillId="0" borderId="39" xfId="0" applyFont="1" applyFill="1" applyBorder="1" applyAlignment="1" applyProtection="1">
      <alignment horizontal="center" vertical="center" wrapText="1"/>
      <protection locked="0"/>
    </xf>
    <xf numFmtId="0" fontId="10" fillId="0" borderId="44" xfId="0" applyFont="1" applyFill="1" applyBorder="1" applyAlignment="1" applyProtection="1">
      <alignment horizontal="center" vertical="center" wrapText="1"/>
      <protection locked="0"/>
    </xf>
    <xf numFmtId="0" fontId="10" fillId="0" borderId="39" xfId="0" applyFont="1" applyFill="1" applyBorder="1" applyAlignment="1">
      <alignment horizontal="center" vertical="center" wrapText="1" shrinkToFit="1"/>
    </xf>
    <xf numFmtId="0" fontId="10" fillId="0" borderId="44" xfId="0" applyFont="1" applyFill="1" applyBorder="1" applyAlignment="1">
      <alignment horizontal="center" vertical="center" wrapText="1" shrinkToFit="1"/>
    </xf>
    <xf numFmtId="177" fontId="10" fillId="0" borderId="39" xfId="0" applyNumberFormat="1" applyFont="1" applyFill="1" applyBorder="1" applyAlignment="1">
      <alignment horizontal="right" vertical="center" wrapText="1" shrinkToFit="1"/>
    </xf>
    <xf numFmtId="177" fontId="10" fillId="0" borderId="44" xfId="0" applyNumberFormat="1" applyFont="1" applyFill="1" applyBorder="1" applyAlignment="1">
      <alignment horizontal="right" vertical="center" wrapText="1" shrinkToFit="1"/>
    </xf>
    <xf numFmtId="180" fontId="10" fillId="0" borderId="44" xfId="0" applyNumberFormat="1" applyFont="1" applyFill="1" applyBorder="1" applyAlignment="1">
      <alignment horizontal="right" vertical="center" wrapText="1" shrinkToFit="1"/>
    </xf>
    <xf numFmtId="0" fontId="10" fillId="0" borderId="46" xfId="0" applyFont="1" applyFill="1" applyBorder="1" applyAlignment="1">
      <alignment horizontal="center" vertical="center" wrapText="1"/>
    </xf>
    <xf numFmtId="177" fontId="10" fillId="0" borderId="46" xfId="0" applyNumberFormat="1" applyFont="1" applyFill="1" applyBorder="1" applyAlignment="1">
      <alignment horizontal="right" vertical="center" wrapText="1" shrinkToFit="1"/>
    </xf>
    <xf numFmtId="0" fontId="10" fillId="0" borderId="14" xfId="0" applyNumberFormat="1" applyFont="1" applyFill="1" applyBorder="1" applyAlignment="1" applyProtection="1">
      <alignment horizontal="center" vertical="center"/>
    </xf>
    <xf numFmtId="0" fontId="10" fillId="0" borderId="47" xfId="0" applyNumberFormat="1" applyFont="1" applyFill="1" applyBorder="1" applyAlignment="1" applyProtection="1">
      <alignment horizontal="center" vertical="center"/>
    </xf>
    <xf numFmtId="0" fontId="10" fillId="0" borderId="48" xfId="0" applyNumberFormat="1" applyFont="1" applyFill="1" applyBorder="1" applyAlignment="1" applyProtection="1">
      <alignment horizontal="center" vertical="center"/>
    </xf>
    <xf numFmtId="189" fontId="10" fillId="0" borderId="9" xfId="0" applyNumberFormat="1" applyFont="1" applyFill="1" applyBorder="1" applyAlignment="1" applyProtection="1">
      <alignment horizontal="center" vertical="center" wrapText="1"/>
    </xf>
    <xf numFmtId="189" fontId="10" fillId="0" borderId="13" xfId="0" applyNumberFormat="1" applyFont="1" applyFill="1" applyBorder="1" applyAlignment="1" applyProtection="1">
      <alignment horizontal="center" vertical="center" wrapText="1"/>
    </xf>
    <xf numFmtId="189" fontId="10" fillId="0" borderId="26" xfId="0" applyNumberFormat="1" applyFont="1" applyFill="1" applyBorder="1" applyAlignment="1" applyProtection="1">
      <alignment horizontal="center" vertical="center"/>
    </xf>
    <xf numFmtId="0" fontId="10" fillId="0" borderId="24" xfId="0" applyNumberFormat="1" applyFont="1" applyFill="1" applyBorder="1" applyAlignment="1" applyProtection="1">
      <alignment horizontal="center" vertical="center" wrapText="1"/>
    </xf>
    <xf numFmtId="0" fontId="10" fillId="0" borderId="49" xfId="0" applyNumberFormat="1" applyFont="1" applyFill="1" applyBorder="1" applyAlignment="1" applyProtection="1">
      <alignment horizontal="center" vertical="center" wrapText="1"/>
    </xf>
    <xf numFmtId="0" fontId="10" fillId="0" borderId="36" xfId="0" applyNumberFormat="1" applyFont="1" applyFill="1" applyBorder="1" applyAlignment="1" applyProtection="1">
      <alignment horizontal="center" vertical="center"/>
    </xf>
    <xf numFmtId="49" fontId="10" fillId="0" borderId="50" xfId="0" applyNumberFormat="1" applyFont="1" applyFill="1" applyBorder="1" applyAlignment="1" applyProtection="1">
      <alignment horizontal="center" vertical="center" wrapText="1"/>
    </xf>
    <xf numFmtId="49" fontId="10" fillId="0" borderId="51" xfId="0" applyNumberFormat="1" applyFont="1" applyFill="1" applyBorder="1" applyAlignment="1" applyProtection="1">
      <alignment horizontal="center" vertical="center" wrapText="1"/>
    </xf>
    <xf numFmtId="49" fontId="10" fillId="0" borderId="52" xfId="0" applyNumberFormat="1" applyFont="1" applyFill="1" applyBorder="1" applyAlignment="1" applyProtection="1">
      <alignment horizontal="center" vertical="center" wrapText="1"/>
    </xf>
    <xf numFmtId="49" fontId="10" fillId="0" borderId="31" xfId="0" applyNumberFormat="1" applyFont="1" applyFill="1" applyBorder="1" applyAlignment="1" applyProtection="1">
      <alignment horizontal="center" vertical="center" wrapText="1"/>
    </xf>
    <xf numFmtId="49" fontId="10" fillId="0" borderId="53" xfId="0" applyNumberFormat="1" applyFont="1" applyFill="1" applyBorder="1" applyAlignment="1" applyProtection="1">
      <alignment horizontal="center" vertical="center" wrapText="1"/>
    </xf>
    <xf numFmtId="49" fontId="10" fillId="0" borderId="18" xfId="0" applyNumberFormat="1" applyFont="1" applyFill="1" applyBorder="1" applyAlignment="1" applyProtection="1">
      <alignment horizontal="center" vertical="center" wrapText="1"/>
    </xf>
    <xf numFmtId="49" fontId="10" fillId="4" borderId="50" xfId="0" applyNumberFormat="1" applyFont="1" applyFill="1" applyBorder="1" applyAlignment="1" applyProtection="1">
      <alignment horizontal="center" vertical="center"/>
    </xf>
    <xf numFmtId="49" fontId="10" fillId="4" borderId="51" xfId="0" applyNumberFormat="1" applyFont="1" applyFill="1" applyBorder="1" applyAlignment="1" applyProtection="1">
      <alignment horizontal="center" vertical="center"/>
    </xf>
    <xf numFmtId="49" fontId="10" fillId="4" borderId="52" xfId="0" applyNumberFormat="1" applyFont="1" applyFill="1" applyBorder="1" applyAlignment="1" applyProtection="1">
      <alignment horizontal="center" vertical="center"/>
    </xf>
    <xf numFmtId="49" fontId="10" fillId="4" borderId="31" xfId="0" applyNumberFormat="1" applyFont="1" applyFill="1" applyBorder="1" applyAlignment="1" applyProtection="1">
      <alignment horizontal="center" vertical="center"/>
    </xf>
    <xf numFmtId="49" fontId="10" fillId="4" borderId="53" xfId="0" applyNumberFormat="1" applyFont="1" applyFill="1" applyBorder="1" applyAlignment="1" applyProtection="1">
      <alignment horizontal="center" vertical="center"/>
    </xf>
    <xf numFmtId="49" fontId="10" fillId="4" borderId="18" xfId="0" applyNumberFormat="1" applyFont="1" applyFill="1" applyBorder="1" applyAlignment="1" applyProtection="1">
      <alignment horizontal="center" vertical="center"/>
    </xf>
    <xf numFmtId="189" fontId="3" fillId="0" borderId="26" xfId="1" applyNumberFormat="1" applyFont="1" applyFill="1" applyBorder="1" applyAlignment="1">
      <alignment horizontal="center" vertical="center"/>
    </xf>
    <xf numFmtId="177" fontId="16" fillId="4" borderId="7" xfId="0" applyNumberFormat="1" applyFont="1" applyFill="1" applyBorder="1" applyAlignment="1">
      <alignment horizontal="center" vertical="center"/>
    </xf>
    <xf numFmtId="177" fontId="16" fillId="4" borderId="32" xfId="0" applyNumberFormat="1" applyFont="1" applyFill="1" applyBorder="1" applyAlignment="1">
      <alignment horizontal="center" vertical="center"/>
    </xf>
    <xf numFmtId="177" fontId="16" fillId="4" borderId="54" xfId="0" applyNumberFormat="1" applyFont="1" applyFill="1" applyBorder="1" applyAlignment="1">
      <alignment horizontal="center" vertical="center"/>
    </xf>
    <xf numFmtId="177" fontId="16" fillId="4" borderId="55" xfId="0" applyNumberFormat="1" applyFont="1" applyFill="1" applyBorder="1" applyAlignment="1">
      <alignment horizontal="center" vertical="center"/>
    </xf>
    <xf numFmtId="177" fontId="16" fillId="4" borderId="5" xfId="0" applyNumberFormat="1" applyFont="1" applyFill="1" applyBorder="1" applyAlignment="1">
      <alignment horizontal="center" vertical="center"/>
    </xf>
    <xf numFmtId="177" fontId="16" fillId="4" borderId="6" xfId="0" applyNumberFormat="1" applyFont="1" applyFill="1" applyBorder="1" applyAlignment="1">
      <alignment horizontal="center" vertical="center"/>
    </xf>
    <xf numFmtId="177" fontId="16" fillId="4" borderId="14" xfId="0" applyNumberFormat="1" applyFont="1" applyFill="1" applyBorder="1" applyAlignment="1">
      <alignment horizontal="center" vertical="center" wrapText="1"/>
    </xf>
    <xf numFmtId="177" fontId="16" fillId="4" borderId="10" xfId="0" applyNumberFormat="1" applyFont="1" applyFill="1" applyBorder="1" applyAlignment="1">
      <alignment horizontal="center" vertical="center" wrapText="1"/>
    </xf>
    <xf numFmtId="177" fontId="16" fillId="4" borderId="22" xfId="0" applyNumberFormat="1" applyFont="1" applyFill="1" applyBorder="1" applyAlignment="1">
      <alignment horizontal="center" vertical="center" wrapText="1"/>
    </xf>
    <xf numFmtId="177" fontId="16" fillId="4" borderId="20" xfId="0" applyNumberFormat="1" applyFont="1" applyFill="1" applyBorder="1" applyAlignment="1">
      <alignment horizontal="center" vertical="center"/>
    </xf>
  </cellXfs>
  <cellStyles count="11">
    <cellStyle name="쉼표 [0]" xfId="1" builtinId="6"/>
    <cellStyle name="콤마 [0]_1" xfId="2"/>
    <cellStyle name="콤마_1" xfId="3"/>
    <cellStyle name="표준" xfId="0" builtinId="0"/>
    <cellStyle name="표준_용지조서(1)" xfId="4"/>
    <cellStyle name="표준_집계표" xfId="5"/>
    <cellStyle name="Comma [0]_laroux" xfId="6"/>
    <cellStyle name="Comma_laroux" xfId="7"/>
    <cellStyle name="Currency [0]_laroux" xfId="8"/>
    <cellStyle name="Currency_laroux" xfId="9"/>
    <cellStyle name="Normal_Certs Q2" xfId="10"/>
  </cellStyles>
  <dxfs count="32"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</dxfs>
  <tableStyles count="0" defaultTableStyle="TableStyleMedium9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10</xdr:row>
      <xdr:rowOff>180975</xdr:rowOff>
    </xdr:from>
    <xdr:to>
      <xdr:col>13</xdr:col>
      <xdr:colOff>104775</xdr:colOff>
      <xdr:row>11</xdr:row>
      <xdr:rowOff>161925</xdr:rowOff>
    </xdr:to>
    <xdr:sp macro="" textlink="">
      <xdr:nvSpPr>
        <xdr:cNvPr id="32704" name="Text Box 1"/>
        <xdr:cNvSpPr txBox="1">
          <a:spLocks noChangeArrowheads="1"/>
        </xdr:cNvSpPr>
      </xdr:nvSpPr>
      <xdr:spPr bwMode="auto">
        <a:xfrm>
          <a:off x="7867650" y="29051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</xdr:row>
      <xdr:rowOff>38100</xdr:rowOff>
    </xdr:from>
    <xdr:to>
      <xdr:col>13</xdr:col>
      <xdr:colOff>104775</xdr:colOff>
      <xdr:row>12</xdr:row>
      <xdr:rowOff>19050</xdr:rowOff>
    </xdr:to>
    <xdr:sp macro="" textlink="">
      <xdr:nvSpPr>
        <xdr:cNvPr id="32705" name="Text Box 2"/>
        <xdr:cNvSpPr txBox="1">
          <a:spLocks noChangeArrowheads="1"/>
        </xdr:cNvSpPr>
      </xdr:nvSpPr>
      <xdr:spPr bwMode="auto">
        <a:xfrm>
          <a:off x="7867650" y="3028950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10</xdr:row>
      <xdr:rowOff>180975</xdr:rowOff>
    </xdr:from>
    <xdr:to>
      <xdr:col>13</xdr:col>
      <xdr:colOff>104775</xdr:colOff>
      <xdr:row>11</xdr:row>
      <xdr:rowOff>161925</xdr:rowOff>
    </xdr:to>
    <xdr:sp macro="" textlink="">
      <xdr:nvSpPr>
        <xdr:cNvPr id="32706" name="Text Box 3"/>
        <xdr:cNvSpPr txBox="1">
          <a:spLocks noChangeArrowheads="1"/>
        </xdr:cNvSpPr>
      </xdr:nvSpPr>
      <xdr:spPr bwMode="auto">
        <a:xfrm>
          <a:off x="7867650" y="29051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10</xdr:row>
      <xdr:rowOff>180975</xdr:rowOff>
    </xdr:from>
    <xdr:to>
      <xdr:col>13</xdr:col>
      <xdr:colOff>104775</xdr:colOff>
      <xdr:row>11</xdr:row>
      <xdr:rowOff>161925</xdr:rowOff>
    </xdr:to>
    <xdr:sp macro="" textlink="">
      <xdr:nvSpPr>
        <xdr:cNvPr id="32707" name="Text Box 4"/>
        <xdr:cNvSpPr txBox="1">
          <a:spLocks noChangeArrowheads="1"/>
        </xdr:cNvSpPr>
      </xdr:nvSpPr>
      <xdr:spPr bwMode="auto">
        <a:xfrm>
          <a:off x="7867650" y="29051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</xdr:row>
      <xdr:rowOff>180975</xdr:rowOff>
    </xdr:from>
    <xdr:to>
      <xdr:col>13</xdr:col>
      <xdr:colOff>104775</xdr:colOff>
      <xdr:row>12</xdr:row>
      <xdr:rowOff>161925</xdr:rowOff>
    </xdr:to>
    <xdr:sp macro="" textlink="">
      <xdr:nvSpPr>
        <xdr:cNvPr id="32708" name="Text Box 5"/>
        <xdr:cNvSpPr txBox="1">
          <a:spLocks noChangeArrowheads="1"/>
        </xdr:cNvSpPr>
      </xdr:nvSpPr>
      <xdr:spPr bwMode="auto">
        <a:xfrm>
          <a:off x="7867650" y="31718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</xdr:row>
      <xdr:rowOff>180975</xdr:rowOff>
    </xdr:from>
    <xdr:to>
      <xdr:col>13</xdr:col>
      <xdr:colOff>104775</xdr:colOff>
      <xdr:row>12</xdr:row>
      <xdr:rowOff>161925</xdr:rowOff>
    </xdr:to>
    <xdr:sp macro="" textlink="">
      <xdr:nvSpPr>
        <xdr:cNvPr id="32709" name="Text Box 6"/>
        <xdr:cNvSpPr txBox="1">
          <a:spLocks noChangeArrowheads="1"/>
        </xdr:cNvSpPr>
      </xdr:nvSpPr>
      <xdr:spPr bwMode="auto">
        <a:xfrm>
          <a:off x="7867650" y="31718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13</xdr:row>
      <xdr:rowOff>180975</xdr:rowOff>
    </xdr:from>
    <xdr:to>
      <xdr:col>13</xdr:col>
      <xdr:colOff>104775</xdr:colOff>
      <xdr:row>14</xdr:row>
      <xdr:rowOff>161925</xdr:rowOff>
    </xdr:to>
    <xdr:sp macro="" textlink="">
      <xdr:nvSpPr>
        <xdr:cNvPr id="32710" name="Text Box 7"/>
        <xdr:cNvSpPr txBox="1">
          <a:spLocks noChangeArrowheads="1"/>
        </xdr:cNvSpPr>
      </xdr:nvSpPr>
      <xdr:spPr bwMode="auto">
        <a:xfrm>
          <a:off x="7867650" y="37052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13</xdr:row>
      <xdr:rowOff>180975</xdr:rowOff>
    </xdr:from>
    <xdr:to>
      <xdr:col>13</xdr:col>
      <xdr:colOff>104775</xdr:colOff>
      <xdr:row>14</xdr:row>
      <xdr:rowOff>161925</xdr:rowOff>
    </xdr:to>
    <xdr:sp macro="" textlink="">
      <xdr:nvSpPr>
        <xdr:cNvPr id="32711" name="Text Box 8"/>
        <xdr:cNvSpPr txBox="1">
          <a:spLocks noChangeArrowheads="1"/>
        </xdr:cNvSpPr>
      </xdr:nvSpPr>
      <xdr:spPr bwMode="auto">
        <a:xfrm>
          <a:off x="7867650" y="37052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14</xdr:row>
      <xdr:rowOff>180975</xdr:rowOff>
    </xdr:from>
    <xdr:to>
      <xdr:col>13</xdr:col>
      <xdr:colOff>104775</xdr:colOff>
      <xdr:row>15</xdr:row>
      <xdr:rowOff>161925</xdr:rowOff>
    </xdr:to>
    <xdr:sp macro="" textlink="">
      <xdr:nvSpPr>
        <xdr:cNvPr id="32712" name="Text Box 9"/>
        <xdr:cNvSpPr txBox="1">
          <a:spLocks noChangeArrowheads="1"/>
        </xdr:cNvSpPr>
      </xdr:nvSpPr>
      <xdr:spPr bwMode="auto">
        <a:xfrm>
          <a:off x="7867650" y="39719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14</xdr:row>
      <xdr:rowOff>180975</xdr:rowOff>
    </xdr:from>
    <xdr:to>
      <xdr:col>13</xdr:col>
      <xdr:colOff>104775</xdr:colOff>
      <xdr:row>15</xdr:row>
      <xdr:rowOff>161925</xdr:rowOff>
    </xdr:to>
    <xdr:sp macro="" textlink="">
      <xdr:nvSpPr>
        <xdr:cNvPr id="32713" name="Text Box 10"/>
        <xdr:cNvSpPr txBox="1">
          <a:spLocks noChangeArrowheads="1"/>
        </xdr:cNvSpPr>
      </xdr:nvSpPr>
      <xdr:spPr bwMode="auto">
        <a:xfrm>
          <a:off x="7867650" y="39719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14</xdr:row>
      <xdr:rowOff>180975</xdr:rowOff>
    </xdr:from>
    <xdr:to>
      <xdr:col>13</xdr:col>
      <xdr:colOff>104775</xdr:colOff>
      <xdr:row>15</xdr:row>
      <xdr:rowOff>161925</xdr:rowOff>
    </xdr:to>
    <xdr:sp macro="" textlink="">
      <xdr:nvSpPr>
        <xdr:cNvPr id="32714" name="Text Box 11"/>
        <xdr:cNvSpPr txBox="1">
          <a:spLocks noChangeArrowheads="1"/>
        </xdr:cNvSpPr>
      </xdr:nvSpPr>
      <xdr:spPr bwMode="auto">
        <a:xfrm>
          <a:off x="7867650" y="39719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14</xdr:row>
      <xdr:rowOff>180975</xdr:rowOff>
    </xdr:from>
    <xdr:to>
      <xdr:col>13</xdr:col>
      <xdr:colOff>104775</xdr:colOff>
      <xdr:row>15</xdr:row>
      <xdr:rowOff>161925</xdr:rowOff>
    </xdr:to>
    <xdr:sp macro="" textlink="">
      <xdr:nvSpPr>
        <xdr:cNvPr id="32715" name="Text Box 12"/>
        <xdr:cNvSpPr txBox="1">
          <a:spLocks noChangeArrowheads="1"/>
        </xdr:cNvSpPr>
      </xdr:nvSpPr>
      <xdr:spPr bwMode="auto">
        <a:xfrm>
          <a:off x="7867650" y="39719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15</xdr:row>
      <xdr:rowOff>180975</xdr:rowOff>
    </xdr:from>
    <xdr:to>
      <xdr:col>13</xdr:col>
      <xdr:colOff>104775</xdr:colOff>
      <xdr:row>16</xdr:row>
      <xdr:rowOff>161925</xdr:rowOff>
    </xdr:to>
    <xdr:sp macro="" textlink="">
      <xdr:nvSpPr>
        <xdr:cNvPr id="32716" name="Text Box 13"/>
        <xdr:cNvSpPr txBox="1">
          <a:spLocks noChangeArrowheads="1"/>
        </xdr:cNvSpPr>
      </xdr:nvSpPr>
      <xdr:spPr bwMode="auto">
        <a:xfrm>
          <a:off x="7867650" y="42386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15</xdr:row>
      <xdr:rowOff>180975</xdr:rowOff>
    </xdr:from>
    <xdr:to>
      <xdr:col>13</xdr:col>
      <xdr:colOff>104775</xdr:colOff>
      <xdr:row>16</xdr:row>
      <xdr:rowOff>161925</xdr:rowOff>
    </xdr:to>
    <xdr:sp macro="" textlink="">
      <xdr:nvSpPr>
        <xdr:cNvPr id="32717" name="Text Box 14"/>
        <xdr:cNvSpPr txBox="1">
          <a:spLocks noChangeArrowheads="1"/>
        </xdr:cNvSpPr>
      </xdr:nvSpPr>
      <xdr:spPr bwMode="auto">
        <a:xfrm>
          <a:off x="7867650" y="42386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15</xdr:row>
      <xdr:rowOff>180975</xdr:rowOff>
    </xdr:from>
    <xdr:to>
      <xdr:col>13</xdr:col>
      <xdr:colOff>104775</xdr:colOff>
      <xdr:row>16</xdr:row>
      <xdr:rowOff>161925</xdr:rowOff>
    </xdr:to>
    <xdr:sp macro="" textlink="">
      <xdr:nvSpPr>
        <xdr:cNvPr id="32718" name="Text Box 15"/>
        <xdr:cNvSpPr txBox="1">
          <a:spLocks noChangeArrowheads="1"/>
        </xdr:cNvSpPr>
      </xdr:nvSpPr>
      <xdr:spPr bwMode="auto">
        <a:xfrm>
          <a:off x="7867650" y="42386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15</xdr:row>
      <xdr:rowOff>180975</xdr:rowOff>
    </xdr:from>
    <xdr:to>
      <xdr:col>13</xdr:col>
      <xdr:colOff>104775</xdr:colOff>
      <xdr:row>16</xdr:row>
      <xdr:rowOff>161925</xdr:rowOff>
    </xdr:to>
    <xdr:sp macro="" textlink="">
      <xdr:nvSpPr>
        <xdr:cNvPr id="32719" name="Text Box 16"/>
        <xdr:cNvSpPr txBox="1">
          <a:spLocks noChangeArrowheads="1"/>
        </xdr:cNvSpPr>
      </xdr:nvSpPr>
      <xdr:spPr bwMode="auto">
        <a:xfrm>
          <a:off x="7867650" y="42386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16</xdr:row>
      <xdr:rowOff>180975</xdr:rowOff>
    </xdr:from>
    <xdr:to>
      <xdr:col>13</xdr:col>
      <xdr:colOff>104775</xdr:colOff>
      <xdr:row>17</xdr:row>
      <xdr:rowOff>161925</xdr:rowOff>
    </xdr:to>
    <xdr:sp macro="" textlink="">
      <xdr:nvSpPr>
        <xdr:cNvPr id="32720" name="Text Box 17"/>
        <xdr:cNvSpPr txBox="1">
          <a:spLocks noChangeArrowheads="1"/>
        </xdr:cNvSpPr>
      </xdr:nvSpPr>
      <xdr:spPr bwMode="auto">
        <a:xfrm>
          <a:off x="7867650" y="45053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16</xdr:row>
      <xdr:rowOff>180975</xdr:rowOff>
    </xdr:from>
    <xdr:to>
      <xdr:col>13</xdr:col>
      <xdr:colOff>104775</xdr:colOff>
      <xdr:row>17</xdr:row>
      <xdr:rowOff>161925</xdr:rowOff>
    </xdr:to>
    <xdr:sp macro="" textlink="">
      <xdr:nvSpPr>
        <xdr:cNvPr id="32721" name="Text Box 18"/>
        <xdr:cNvSpPr txBox="1">
          <a:spLocks noChangeArrowheads="1"/>
        </xdr:cNvSpPr>
      </xdr:nvSpPr>
      <xdr:spPr bwMode="auto">
        <a:xfrm>
          <a:off x="7867650" y="45053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16</xdr:row>
      <xdr:rowOff>180975</xdr:rowOff>
    </xdr:from>
    <xdr:to>
      <xdr:col>13</xdr:col>
      <xdr:colOff>104775</xdr:colOff>
      <xdr:row>17</xdr:row>
      <xdr:rowOff>161925</xdr:rowOff>
    </xdr:to>
    <xdr:sp macro="" textlink="">
      <xdr:nvSpPr>
        <xdr:cNvPr id="32722" name="Text Box 19"/>
        <xdr:cNvSpPr txBox="1">
          <a:spLocks noChangeArrowheads="1"/>
        </xdr:cNvSpPr>
      </xdr:nvSpPr>
      <xdr:spPr bwMode="auto">
        <a:xfrm>
          <a:off x="7867650" y="45053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16</xdr:row>
      <xdr:rowOff>180975</xdr:rowOff>
    </xdr:from>
    <xdr:to>
      <xdr:col>13</xdr:col>
      <xdr:colOff>104775</xdr:colOff>
      <xdr:row>17</xdr:row>
      <xdr:rowOff>161925</xdr:rowOff>
    </xdr:to>
    <xdr:sp macro="" textlink="">
      <xdr:nvSpPr>
        <xdr:cNvPr id="32723" name="Text Box 20"/>
        <xdr:cNvSpPr txBox="1">
          <a:spLocks noChangeArrowheads="1"/>
        </xdr:cNvSpPr>
      </xdr:nvSpPr>
      <xdr:spPr bwMode="auto">
        <a:xfrm>
          <a:off x="7867650" y="45053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17</xdr:row>
      <xdr:rowOff>180975</xdr:rowOff>
    </xdr:from>
    <xdr:to>
      <xdr:col>13</xdr:col>
      <xdr:colOff>104775</xdr:colOff>
      <xdr:row>18</xdr:row>
      <xdr:rowOff>161925</xdr:rowOff>
    </xdr:to>
    <xdr:sp macro="" textlink="">
      <xdr:nvSpPr>
        <xdr:cNvPr id="32724" name="Text Box 21"/>
        <xdr:cNvSpPr txBox="1">
          <a:spLocks noChangeArrowheads="1"/>
        </xdr:cNvSpPr>
      </xdr:nvSpPr>
      <xdr:spPr bwMode="auto">
        <a:xfrm>
          <a:off x="7867650" y="47720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17</xdr:row>
      <xdr:rowOff>180975</xdr:rowOff>
    </xdr:from>
    <xdr:to>
      <xdr:col>13</xdr:col>
      <xdr:colOff>104775</xdr:colOff>
      <xdr:row>18</xdr:row>
      <xdr:rowOff>161925</xdr:rowOff>
    </xdr:to>
    <xdr:sp macro="" textlink="">
      <xdr:nvSpPr>
        <xdr:cNvPr id="32725" name="Text Box 22"/>
        <xdr:cNvSpPr txBox="1">
          <a:spLocks noChangeArrowheads="1"/>
        </xdr:cNvSpPr>
      </xdr:nvSpPr>
      <xdr:spPr bwMode="auto">
        <a:xfrm>
          <a:off x="7867650" y="47720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14</xdr:row>
      <xdr:rowOff>180975</xdr:rowOff>
    </xdr:from>
    <xdr:to>
      <xdr:col>13</xdr:col>
      <xdr:colOff>104775</xdr:colOff>
      <xdr:row>15</xdr:row>
      <xdr:rowOff>161925</xdr:rowOff>
    </xdr:to>
    <xdr:sp macro="" textlink="">
      <xdr:nvSpPr>
        <xdr:cNvPr id="32726" name="Text Box 23"/>
        <xdr:cNvSpPr txBox="1">
          <a:spLocks noChangeArrowheads="1"/>
        </xdr:cNvSpPr>
      </xdr:nvSpPr>
      <xdr:spPr bwMode="auto">
        <a:xfrm>
          <a:off x="7867650" y="39719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14</xdr:row>
      <xdr:rowOff>180975</xdr:rowOff>
    </xdr:from>
    <xdr:to>
      <xdr:col>13</xdr:col>
      <xdr:colOff>104775</xdr:colOff>
      <xdr:row>15</xdr:row>
      <xdr:rowOff>161925</xdr:rowOff>
    </xdr:to>
    <xdr:sp macro="" textlink="">
      <xdr:nvSpPr>
        <xdr:cNvPr id="32727" name="Text Box 24"/>
        <xdr:cNvSpPr txBox="1">
          <a:spLocks noChangeArrowheads="1"/>
        </xdr:cNvSpPr>
      </xdr:nvSpPr>
      <xdr:spPr bwMode="auto">
        <a:xfrm>
          <a:off x="7867650" y="39719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15</xdr:row>
      <xdr:rowOff>180975</xdr:rowOff>
    </xdr:from>
    <xdr:to>
      <xdr:col>13</xdr:col>
      <xdr:colOff>104775</xdr:colOff>
      <xdr:row>16</xdr:row>
      <xdr:rowOff>161925</xdr:rowOff>
    </xdr:to>
    <xdr:sp macro="" textlink="">
      <xdr:nvSpPr>
        <xdr:cNvPr id="32728" name="Text Box 25"/>
        <xdr:cNvSpPr txBox="1">
          <a:spLocks noChangeArrowheads="1"/>
        </xdr:cNvSpPr>
      </xdr:nvSpPr>
      <xdr:spPr bwMode="auto">
        <a:xfrm>
          <a:off x="7867650" y="42386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15</xdr:row>
      <xdr:rowOff>180975</xdr:rowOff>
    </xdr:from>
    <xdr:to>
      <xdr:col>13</xdr:col>
      <xdr:colOff>104775</xdr:colOff>
      <xdr:row>16</xdr:row>
      <xdr:rowOff>161925</xdr:rowOff>
    </xdr:to>
    <xdr:sp macro="" textlink="">
      <xdr:nvSpPr>
        <xdr:cNvPr id="32729" name="Text Box 26"/>
        <xdr:cNvSpPr txBox="1">
          <a:spLocks noChangeArrowheads="1"/>
        </xdr:cNvSpPr>
      </xdr:nvSpPr>
      <xdr:spPr bwMode="auto">
        <a:xfrm>
          <a:off x="7867650" y="42386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15</xdr:row>
      <xdr:rowOff>180975</xdr:rowOff>
    </xdr:from>
    <xdr:to>
      <xdr:col>13</xdr:col>
      <xdr:colOff>104775</xdr:colOff>
      <xdr:row>16</xdr:row>
      <xdr:rowOff>161925</xdr:rowOff>
    </xdr:to>
    <xdr:sp macro="" textlink="">
      <xdr:nvSpPr>
        <xdr:cNvPr id="32730" name="Text Box 27"/>
        <xdr:cNvSpPr txBox="1">
          <a:spLocks noChangeArrowheads="1"/>
        </xdr:cNvSpPr>
      </xdr:nvSpPr>
      <xdr:spPr bwMode="auto">
        <a:xfrm>
          <a:off x="7867650" y="42386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15</xdr:row>
      <xdr:rowOff>180975</xdr:rowOff>
    </xdr:from>
    <xdr:to>
      <xdr:col>13</xdr:col>
      <xdr:colOff>104775</xdr:colOff>
      <xdr:row>16</xdr:row>
      <xdr:rowOff>161925</xdr:rowOff>
    </xdr:to>
    <xdr:sp macro="" textlink="">
      <xdr:nvSpPr>
        <xdr:cNvPr id="32731" name="Text Box 28"/>
        <xdr:cNvSpPr txBox="1">
          <a:spLocks noChangeArrowheads="1"/>
        </xdr:cNvSpPr>
      </xdr:nvSpPr>
      <xdr:spPr bwMode="auto">
        <a:xfrm>
          <a:off x="7867650" y="42386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18</xdr:row>
      <xdr:rowOff>180975</xdr:rowOff>
    </xdr:from>
    <xdr:to>
      <xdr:col>13</xdr:col>
      <xdr:colOff>104775</xdr:colOff>
      <xdr:row>19</xdr:row>
      <xdr:rowOff>161925</xdr:rowOff>
    </xdr:to>
    <xdr:sp macro="" textlink="">
      <xdr:nvSpPr>
        <xdr:cNvPr id="32732" name="Text Box 29"/>
        <xdr:cNvSpPr txBox="1">
          <a:spLocks noChangeArrowheads="1"/>
        </xdr:cNvSpPr>
      </xdr:nvSpPr>
      <xdr:spPr bwMode="auto">
        <a:xfrm>
          <a:off x="7867650" y="50387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18</xdr:row>
      <xdr:rowOff>180975</xdr:rowOff>
    </xdr:from>
    <xdr:to>
      <xdr:col>13</xdr:col>
      <xdr:colOff>104775</xdr:colOff>
      <xdr:row>19</xdr:row>
      <xdr:rowOff>161925</xdr:rowOff>
    </xdr:to>
    <xdr:sp macro="" textlink="">
      <xdr:nvSpPr>
        <xdr:cNvPr id="32733" name="Text Box 30"/>
        <xdr:cNvSpPr txBox="1">
          <a:spLocks noChangeArrowheads="1"/>
        </xdr:cNvSpPr>
      </xdr:nvSpPr>
      <xdr:spPr bwMode="auto">
        <a:xfrm>
          <a:off x="7867650" y="50387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19</xdr:row>
      <xdr:rowOff>180975</xdr:rowOff>
    </xdr:from>
    <xdr:to>
      <xdr:col>13</xdr:col>
      <xdr:colOff>104775</xdr:colOff>
      <xdr:row>20</xdr:row>
      <xdr:rowOff>161925</xdr:rowOff>
    </xdr:to>
    <xdr:sp macro="" textlink="">
      <xdr:nvSpPr>
        <xdr:cNvPr id="32734" name="Text Box 31"/>
        <xdr:cNvSpPr txBox="1">
          <a:spLocks noChangeArrowheads="1"/>
        </xdr:cNvSpPr>
      </xdr:nvSpPr>
      <xdr:spPr bwMode="auto">
        <a:xfrm>
          <a:off x="7867650" y="53054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19</xdr:row>
      <xdr:rowOff>180975</xdr:rowOff>
    </xdr:from>
    <xdr:to>
      <xdr:col>13</xdr:col>
      <xdr:colOff>104775</xdr:colOff>
      <xdr:row>20</xdr:row>
      <xdr:rowOff>161925</xdr:rowOff>
    </xdr:to>
    <xdr:sp macro="" textlink="">
      <xdr:nvSpPr>
        <xdr:cNvPr id="32735" name="Text Box 32"/>
        <xdr:cNvSpPr txBox="1">
          <a:spLocks noChangeArrowheads="1"/>
        </xdr:cNvSpPr>
      </xdr:nvSpPr>
      <xdr:spPr bwMode="auto">
        <a:xfrm>
          <a:off x="7867650" y="53054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19</xdr:row>
      <xdr:rowOff>180975</xdr:rowOff>
    </xdr:from>
    <xdr:to>
      <xdr:col>13</xdr:col>
      <xdr:colOff>104775</xdr:colOff>
      <xdr:row>20</xdr:row>
      <xdr:rowOff>161925</xdr:rowOff>
    </xdr:to>
    <xdr:sp macro="" textlink="">
      <xdr:nvSpPr>
        <xdr:cNvPr id="32736" name="Text Box 33"/>
        <xdr:cNvSpPr txBox="1">
          <a:spLocks noChangeArrowheads="1"/>
        </xdr:cNvSpPr>
      </xdr:nvSpPr>
      <xdr:spPr bwMode="auto">
        <a:xfrm>
          <a:off x="7867650" y="53054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19</xdr:row>
      <xdr:rowOff>180975</xdr:rowOff>
    </xdr:from>
    <xdr:to>
      <xdr:col>13</xdr:col>
      <xdr:colOff>104775</xdr:colOff>
      <xdr:row>20</xdr:row>
      <xdr:rowOff>161925</xdr:rowOff>
    </xdr:to>
    <xdr:sp macro="" textlink="">
      <xdr:nvSpPr>
        <xdr:cNvPr id="32737" name="Text Box 34"/>
        <xdr:cNvSpPr txBox="1">
          <a:spLocks noChangeArrowheads="1"/>
        </xdr:cNvSpPr>
      </xdr:nvSpPr>
      <xdr:spPr bwMode="auto">
        <a:xfrm>
          <a:off x="7867650" y="53054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19</xdr:row>
      <xdr:rowOff>180975</xdr:rowOff>
    </xdr:from>
    <xdr:to>
      <xdr:col>13</xdr:col>
      <xdr:colOff>104775</xdr:colOff>
      <xdr:row>20</xdr:row>
      <xdr:rowOff>161925</xdr:rowOff>
    </xdr:to>
    <xdr:sp macro="" textlink="">
      <xdr:nvSpPr>
        <xdr:cNvPr id="32738" name="Text Box 35"/>
        <xdr:cNvSpPr txBox="1">
          <a:spLocks noChangeArrowheads="1"/>
        </xdr:cNvSpPr>
      </xdr:nvSpPr>
      <xdr:spPr bwMode="auto">
        <a:xfrm>
          <a:off x="7867650" y="53054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19</xdr:row>
      <xdr:rowOff>180975</xdr:rowOff>
    </xdr:from>
    <xdr:to>
      <xdr:col>13</xdr:col>
      <xdr:colOff>104775</xdr:colOff>
      <xdr:row>20</xdr:row>
      <xdr:rowOff>161925</xdr:rowOff>
    </xdr:to>
    <xdr:sp macro="" textlink="">
      <xdr:nvSpPr>
        <xdr:cNvPr id="32739" name="Text Box 36"/>
        <xdr:cNvSpPr txBox="1">
          <a:spLocks noChangeArrowheads="1"/>
        </xdr:cNvSpPr>
      </xdr:nvSpPr>
      <xdr:spPr bwMode="auto">
        <a:xfrm>
          <a:off x="7867650" y="53054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10</xdr:row>
      <xdr:rowOff>180975</xdr:rowOff>
    </xdr:from>
    <xdr:to>
      <xdr:col>11</xdr:col>
      <xdr:colOff>104775</xdr:colOff>
      <xdr:row>11</xdr:row>
      <xdr:rowOff>161925</xdr:rowOff>
    </xdr:to>
    <xdr:sp macro="" textlink="">
      <xdr:nvSpPr>
        <xdr:cNvPr id="32740" name="Text Box 37"/>
        <xdr:cNvSpPr txBox="1">
          <a:spLocks noChangeArrowheads="1"/>
        </xdr:cNvSpPr>
      </xdr:nvSpPr>
      <xdr:spPr bwMode="auto">
        <a:xfrm>
          <a:off x="5772150" y="29051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11</xdr:row>
      <xdr:rowOff>38100</xdr:rowOff>
    </xdr:from>
    <xdr:to>
      <xdr:col>11</xdr:col>
      <xdr:colOff>104775</xdr:colOff>
      <xdr:row>12</xdr:row>
      <xdr:rowOff>19050</xdr:rowOff>
    </xdr:to>
    <xdr:sp macro="" textlink="">
      <xdr:nvSpPr>
        <xdr:cNvPr id="32741" name="Text Box 38"/>
        <xdr:cNvSpPr txBox="1">
          <a:spLocks noChangeArrowheads="1"/>
        </xdr:cNvSpPr>
      </xdr:nvSpPr>
      <xdr:spPr bwMode="auto">
        <a:xfrm>
          <a:off x="5772150" y="3028950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10</xdr:row>
      <xdr:rowOff>180975</xdr:rowOff>
    </xdr:from>
    <xdr:to>
      <xdr:col>11</xdr:col>
      <xdr:colOff>104775</xdr:colOff>
      <xdr:row>11</xdr:row>
      <xdr:rowOff>161925</xdr:rowOff>
    </xdr:to>
    <xdr:sp macro="" textlink="">
      <xdr:nvSpPr>
        <xdr:cNvPr id="32742" name="Text Box 39"/>
        <xdr:cNvSpPr txBox="1">
          <a:spLocks noChangeArrowheads="1"/>
        </xdr:cNvSpPr>
      </xdr:nvSpPr>
      <xdr:spPr bwMode="auto">
        <a:xfrm>
          <a:off x="5772150" y="29051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10</xdr:row>
      <xdr:rowOff>180975</xdr:rowOff>
    </xdr:from>
    <xdr:to>
      <xdr:col>11</xdr:col>
      <xdr:colOff>104775</xdr:colOff>
      <xdr:row>11</xdr:row>
      <xdr:rowOff>161925</xdr:rowOff>
    </xdr:to>
    <xdr:sp macro="" textlink="">
      <xdr:nvSpPr>
        <xdr:cNvPr id="32743" name="Text Box 40"/>
        <xdr:cNvSpPr txBox="1">
          <a:spLocks noChangeArrowheads="1"/>
        </xdr:cNvSpPr>
      </xdr:nvSpPr>
      <xdr:spPr bwMode="auto">
        <a:xfrm>
          <a:off x="5772150" y="29051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11</xdr:row>
      <xdr:rowOff>180975</xdr:rowOff>
    </xdr:from>
    <xdr:to>
      <xdr:col>11</xdr:col>
      <xdr:colOff>104775</xdr:colOff>
      <xdr:row>12</xdr:row>
      <xdr:rowOff>161925</xdr:rowOff>
    </xdr:to>
    <xdr:sp macro="" textlink="">
      <xdr:nvSpPr>
        <xdr:cNvPr id="32744" name="Text Box 41"/>
        <xdr:cNvSpPr txBox="1">
          <a:spLocks noChangeArrowheads="1"/>
        </xdr:cNvSpPr>
      </xdr:nvSpPr>
      <xdr:spPr bwMode="auto">
        <a:xfrm>
          <a:off x="5772150" y="31718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11</xdr:row>
      <xdr:rowOff>180975</xdr:rowOff>
    </xdr:from>
    <xdr:to>
      <xdr:col>11</xdr:col>
      <xdr:colOff>104775</xdr:colOff>
      <xdr:row>12</xdr:row>
      <xdr:rowOff>161925</xdr:rowOff>
    </xdr:to>
    <xdr:sp macro="" textlink="">
      <xdr:nvSpPr>
        <xdr:cNvPr id="32745" name="Text Box 42"/>
        <xdr:cNvSpPr txBox="1">
          <a:spLocks noChangeArrowheads="1"/>
        </xdr:cNvSpPr>
      </xdr:nvSpPr>
      <xdr:spPr bwMode="auto">
        <a:xfrm>
          <a:off x="5772150" y="31718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13</xdr:row>
      <xdr:rowOff>180975</xdr:rowOff>
    </xdr:from>
    <xdr:to>
      <xdr:col>11</xdr:col>
      <xdr:colOff>104775</xdr:colOff>
      <xdr:row>14</xdr:row>
      <xdr:rowOff>161925</xdr:rowOff>
    </xdr:to>
    <xdr:sp macro="" textlink="">
      <xdr:nvSpPr>
        <xdr:cNvPr id="32746" name="Text Box 43"/>
        <xdr:cNvSpPr txBox="1">
          <a:spLocks noChangeArrowheads="1"/>
        </xdr:cNvSpPr>
      </xdr:nvSpPr>
      <xdr:spPr bwMode="auto">
        <a:xfrm>
          <a:off x="5772150" y="37052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13</xdr:row>
      <xdr:rowOff>180975</xdr:rowOff>
    </xdr:from>
    <xdr:to>
      <xdr:col>11</xdr:col>
      <xdr:colOff>104775</xdr:colOff>
      <xdr:row>14</xdr:row>
      <xdr:rowOff>161925</xdr:rowOff>
    </xdr:to>
    <xdr:sp macro="" textlink="">
      <xdr:nvSpPr>
        <xdr:cNvPr id="32747" name="Text Box 44"/>
        <xdr:cNvSpPr txBox="1">
          <a:spLocks noChangeArrowheads="1"/>
        </xdr:cNvSpPr>
      </xdr:nvSpPr>
      <xdr:spPr bwMode="auto">
        <a:xfrm>
          <a:off x="5772150" y="37052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14</xdr:row>
      <xdr:rowOff>180975</xdr:rowOff>
    </xdr:from>
    <xdr:to>
      <xdr:col>11</xdr:col>
      <xdr:colOff>104775</xdr:colOff>
      <xdr:row>15</xdr:row>
      <xdr:rowOff>161925</xdr:rowOff>
    </xdr:to>
    <xdr:sp macro="" textlink="">
      <xdr:nvSpPr>
        <xdr:cNvPr id="32748" name="Text Box 45"/>
        <xdr:cNvSpPr txBox="1">
          <a:spLocks noChangeArrowheads="1"/>
        </xdr:cNvSpPr>
      </xdr:nvSpPr>
      <xdr:spPr bwMode="auto">
        <a:xfrm>
          <a:off x="5772150" y="39719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14</xdr:row>
      <xdr:rowOff>180975</xdr:rowOff>
    </xdr:from>
    <xdr:to>
      <xdr:col>11</xdr:col>
      <xdr:colOff>104775</xdr:colOff>
      <xdr:row>15</xdr:row>
      <xdr:rowOff>161925</xdr:rowOff>
    </xdr:to>
    <xdr:sp macro="" textlink="">
      <xdr:nvSpPr>
        <xdr:cNvPr id="32749" name="Text Box 46"/>
        <xdr:cNvSpPr txBox="1">
          <a:spLocks noChangeArrowheads="1"/>
        </xdr:cNvSpPr>
      </xdr:nvSpPr>
      <xdr:spPr bwMode="auto">
        <a:xfrm>
          <a:off x="5772150" y="39719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14</xdr:row>
      <xdr:rowOff>180975</xdr:rowOff>
    </xdr:from>
    <xdr:to>
      <xdr:col>11</xdr:col>
      <xdr:colOff>104775</xdr:colOff>
      <xdr:row>15</xdr:row>
      <xdr:rowOff>161925</xdr:rowOff>
    </xdr:to>
    <xdr:sp macro="" textlink="">
      <xdr:nvSpPr>
        <xdr:cNvPr id="32750" name="Text Box 47"/>
        <xdr:cNvSpPr txBox="1">
          <a:spLocks noChangeArrowheads="1"/>
        </xdr:cNvSpPr>
      </xdr:nvSpPr>
      <xdr:spPr bwMode="auto">
        <a:xfrm>
          <a:off x="5772150" y="39719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14</xdr:row>
      <xdr:rowOff>180975</xdr:rowOff>
    </xdr:from>
    <xdr:to>
      <xdr:col>11</xdr:col>
      <xdr:colOff>104775</xdr:colOff>
      <xdr:row>15</xdr:row>
      <xdr:rowOff>161925</xdr:rowOff>
    </xdr:to>
    <xdr:sp macro="" textlink="">
      <xdr:nvSpPr>
        <xdr:cNvPr id="32751" name="Text Box 48"/>
        <xdr:cNvSpPr txBox="1">
          <a:spLocks noChangeArrowheads="1"/>
        </xdr:cNvSpPr>
      </xdr:nvSpPr>
      <xdr:spPr bwMode="auto">
        <a:xfrm>
          <a:off x="5772150" y="39719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15</xdr:row>
      <xdr:rowOff>180975</xdr:rowOff>
    </xdr:from>
    <xdr:to>
      <xdr:col>11</xdr:col>
      <xdr:colOff>104775</xdr:colOff>
      <xdr:row>16</xdr:row>
      <xdr:rowOff>161925</xdr:rowOff>
    </xdr:to>
    <xdr:sp macro="" textlink="">
      <xdr:nvSpPr>
        <xdr:cNvPr id="32752" name="Text Box 49"/>
        <xdr:cNvSpPr txBox="1">
          <a:spLocks noChangeArrowheads="1"/>
        </xdr:cNvSpPr>
      </xdr:nvSpPr>
      <xdr:spPr bwMode="auto">
        <a:xfrm>
          <a:off x="5772150" y="42386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15</xdr:row>
      <xdr:rowOff>180975</xdr:rowOff>
    </xdr:from>
    <xdr:to>
      <xdr:col>11</xdr:col>
      <xdr:colOff>104775</xdr:colOff>
      <xdr:row>16</xdr:row>
      <xdr:rowOff>161925</xdr:rowOff>
    </xdr:to>
    <xdr:sp macro="" textlink="">
      <xdr:nvSpPr>
        <xdr:cNvPr id="32753" name="Text Box 50"/>
        <xdr:cNvSpPr txBox="1">
          <a:spLocks noChangeArrowheads="1"/>
        </xdr:cNvSpPr>
      </xdr:nvSpPr>
      <xdr:spPr bwMode="auto">
        <a:xfrm>
          <a:off x="5772150" y="42386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15</xdr:row>
      <xdr:rowOff>180975</xdr:rowOff>
    </xdr:from>
    <xdr:to>
      <xdr:col>11</xdr:col>
      <xdr:colOff>104775</xdr:colOff>
      <xdr:row>16</xdr:row>
      <xdr:rowOff>161925</xdr:rowOff>
    </xdr:to>
    <xdr:sp macro="" textlink="">
      <xdr:nvSpPr>
        <xdr:cNvPr id="32754" name="Text Box 51"/>
        <xdr:cNvSpPr txBox="1">
          <a:spLocks noChangeArrowheads="1"/>
        </xdr:cNvSpPr>
      </xdr:nvSpPr>
      <xdr:spPr bwMode="auto">
        <a:xfrm>
          <a:off x="5772150" y="42386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15</xdr:row>
      <xdr:rowOff>180975</xdr:rowOff>
    </xdr:from>
    <xdr:to>
      <xdr:col>11</xdr:col>
      <xdr:colOff>104775</xdr:colOff>
      <xdr:row>16</xdr:row>
      <xdr:rowOff>161925</xdr:rowOff>
    </xdr:to>
    <xdr:sp macro="" textlink="">
      <xdr:nvSpPr>
        <xdr:cNvPr id="32755" name="Text Box 52"/>
        <xdr:cNvSpPr txBox="1">
          <a:spLocks noChangeArrowheads="1"/>
        </xdr:cNvSpPr>
      </xdr:nvSpPr>
      <xdr:spPr bwMode="auto">
        <a:xfrm>
          <a:off x="5772150" y="42386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16</xdr:row>
      <xdr:rowOff>180975</xdr:rowOff>
    </xdr:from>
    <xdr:to>
      <xdr:col>11</xdr:col>
      <xdr:colOff>104775</xdr:colOff>
      <xdr:row>17</xdr:row>
      <xdr:rowOff>161925</xdr:rowOff>
    </xdr:to>
    <xdr:sp macro="" textlink="">
      <xdr:nvSpPr>
        <xdr:cNvPr id="32756" name="Text Box 53"/>
        <xdr:cNvSpPr txBox="1">
          <a:spLocks noChangeArrowheads="1"/>
        </xdr:cNvSpPr>
      </xdr:nvSpPr>
      <xdr:spPr bwMode="auto">
        <a:xfrm>
          <a:off x="5772150" y="45053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16</xdr:row>
      <xdr:rowOff>180975</xdr:rowOff>
    </xdr:from>
    <xdr:to>
      <xdr:col>11</xdr:col>
      <xdr:colOff>104775</xdr:colOff>
      <xdr:row>17</xdr:row>
      <xdr:rowOff>161925</xdr:rowOff>
    </xdr:to>
    <xdr:sp macro="" textlink="">
      <xdr:nvSpPr>
        <xdr:cNvPr id="32757" name="Text Box 54"/>
        <xdr:cNvSpPr txBox="1">
          <a:spLocks noChangeArrowheads="1"/>
        </xdr:cNvSpPr>
      </xdr:nvSpPr>
      <xdr:spPr bwMode="auto">
        <a:xfrm>
          <a:off x="5772150" y="45053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16</xdr:row>
      <xdr:rowOff>180975</xdr:rowOff>
    </xdr:from>
    <xdr:to>
      <xdr:col>11</xdr:col>
      <xdr:colOff>104775</xdr:colOff>
      <xdr:row>17</xdr:row>
      <xdr:rowOff>161925</xdr:rowOff>
    </xdr:to>
    <xdr:sp macro="" textlink="">
      <xdr:nvSpPr>
        <xdr:cNvPr id="32758" name="Text Box 55"/>
        <xdr:cNvSpPr txBox="1">
          <a:spLocks noChangeArrowheads="1"/>
        </xdr:cNvSpPr>
      </xdr:nvSpPr>
      <xdr:spPr bwMode="auto">
        <a:xfrm>
          <a:off x="5772150" y="45053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16</xdr:row>
      <xdr:rowOff>180975</xdr:rowOff>
    </xdr:from>
    <xdr:to>
      <xdr:col>11</xdr:col>
      <xdr:colOff>104775</xdr:colOff>
      <xdr:row>17</xdr:row>
      <xdr:rowOff>161925</xdr:rowOff>
    </xdr:to>
    <xdr:sp macro="" textlink="">
      <xdr:nvSpPr>
        <xdr:cNvPr id="32759" name="Text Box 56"/>
        <xdr:cNvSpPr txBox="1">
          <a:spLocks noChangeArrowheads="1"/>
        </xdr:cNvSpPr>
      </xdr:nvSpPr>
      <xdr:spPr bwMode="auto">
        <a:xfrm>
          <a:off x="5772150" y="45053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17</xdr:row>
      <xdr:rowOff>180975</xdr:rowOff>
    </xdr:from>
    <xdr:to>
      <xdr:col>11</xdr:col>
      <xdr:colOff>104775</xdr:colOff>
      <xdr:row>18</xdr:row>
      <xdr:rowOff>161925</xdr:rowOff>
    </xdr:to>
    <xdr:sp macro="" textlink="">
      <xdr:nvSpPr>
        <xdr:cNvPr id="32760" name="Text Box 57"/>
        <xdr:cNvSpPr txBox="1">
          <a:spLocks noChangeArrowheads="1"/>
        </xdr:cNvSpPr>
      </xdr:nvSpPr>
      <xdr:spPr bwMode="auto">
        <a:xfrm>
          <a:off x="5772150" y="47720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17</xdr:row>
      <xdr:rowOff>180975</xdr:rowOff>
    </xdr:from>
    <xdr:to>
      <xdr:col>11</xdr:col>
      <xdr:colOff>104775</xdr:colOff>
      <xdr:row>18</xdr:row>
      <xdr:rowOff>161925</xdr:rowOff>
    </xdr:to>
    <xdr:sp macro="" textlink="">
      <xdr:nvSpPr>
        <xdr:cNvPr id="32761" name="Text Box 58"/>
        <xdr:cNvSpPr txBox="1">
          <a:spLocks noChangeArrowheads="1"/>
        </xdr:cNvSpPr>
      </xdr:nvSpPr>
      <xdr:spPr bwMode="auto">
        <a:xfrm>
          <a:off x="5772150" y="47720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14</xdr:row>
      <xdr:rowOff>180975</xdr:rowOff>
    </xdr:from>
    <xdr:to>
      <xdr:col>11</xdr:col>
      <xdr:colOff>104775</xdr:colOff>
      <xdr:row>15</xdr:row>
      <xdr:rowOff>161925</xdr:rowOff>
    </xdr:to>
    <xdr:sp macro="" textlink="">
      <xdr:nvSpPr>
        <xdr:cNvPr id="32762" name="Text Box 59"/>
        <xdr:cNvSpPr txBox="1">
          <a:spLocks noChangeArrowheads="1"/>
        </xdr:cNvSpPr>
      </xdr:nvSpPr>
      <xdr:spPr bwMode="auto">
        <a:xfrm>
          <a:off x="5772150" y="39719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14</xdr:row>
      <xdr:rowOff>180975</xdr:rowOff>
    </xdr:from>
    <xdr:to>
      <xdr:col>11</xdr:col>
      <xdr:colOff>104775</xdr:colOff>
      <xdr:row>15</xdr:row>
      <xdr:rowOff>161925</xdr:rowOff>
    </xdr:to>
    <xdr:sp macro="" textlink="">
      <xdr:nvSpPr>
        <xdr:cNvPr id="32763" name="Text Box 60"/>
        <xdr:cNvSpPr txBox="1">
          <a:spLocks noChangeArrowheads="1"/>
        </xdr:cNvSpPr>
      </xdr:nvSpPr>
      <xdr:spPr bwMode="auto">
        <a:xfrm>
          <a:off x="5772150" y="39719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15</xdr:row>
      <xdr:rowOff>180975</xdr:rowOff>
    </xdr:from>
    <xdr:to>
      <xdr:col>11</xdr:col>
      <xdr:colOff>104775</xdr:colOff>
      <xdr:row>16</xdr:row>
      <xdr:rowOff>161925</xdr:rowOff>
    </xdr:to>
    <xdr:sp macro="" textlink="">
      <xdr:nvSpPr>
        <xdr:cNvPr id="32764" name="Text Box 61"/>
        <xdr:cNvSpPr txBox="1">
          <a:spLocks noChangeArrowheads="1"/>
        </xdr:cNvSpPr>
      </xdr:nvSpPr>
      <xdr:spPr bwMode="auto">
        <a:xfrm>
          <a:off x="5772150" y="42386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15</xdr:row>
      <xdr:rowOff>180975</xdr:rowOff>
    </xdr:from>
    <xdr:to>
      <xdr:col>11</xdr:col>
      <xdr:colOff>104775</xdr:colOff>
      <xdr:row>16</xdr:row>
      <xdr:rowOff>161925</xdr:rowOff>
    </xdr:to>
    <xdr:sp macro="" textlink="">
      <xdr:nvSpPr>
        <xdr:cNvPr id="32765" name="Text Box 62"/>
        <xdr:cNvSpPr txBox="1">
          <a:spLocks noChangeArrowheads="1"/>
        </xdr:cNvSpPr>
      </xdr:nvSpPr>
      <xdr:spPr bwMode="auto">
        <a:xfrm>
          <a:off x="5772150" y="42386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15</xdr:row>
      <xdr:rowOff>180975</xdr:rowOff>
    </xdr:from>
    <xdr:to>
      <xdr:col>11</xdr:col>
      <xdr:colOff>104775</xdr:colOff>
      <xdr:row>16</xdr:row>
      <xdr:rowOff>161925</xdr:rowOff>
    </xdr:to>
    <xdr:sp macro="" textlink="">
      <xdr:nvSpPr>
        <xdr:cNvPr id="32766" name="Text Box 63"/>
        <xdr:cNvSpPr txBox="1">
          <a:spLocks noChangeArrowheads="1"/>
        </xdr:cNvSpPr>
      </xdr:nvSpPr>
      <xdr:spPr bwMode="auto">
        <a:xfrm>
          <a:off x="5772150" y="42386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15</xdr:row>
      <xdr:rowOff>180975</xdr:rowOff>
    </xdr:from>
    <xdr:to>
      <xdr:col>11</xdr:col>
      <xdr:colOff>104775</xdr:colOff>
      <xdr:row>16</xdr:row>
      <xdr:rowOff>161925</xdr:rowOff>
    </xdr:to>
    <xdr:sp macro="" textlink="">
      <xdr:nvSpPr>
        <xdr:cNvPr id="32767" name="Text Box 64"/>
        <xdr:cNvSpPr txBox="1">
          <a:spLocks noChangeArrowheads="1"/>
        </xdr:cNvSpPr>
      </xdr:nvSpPr>
      <xdr:spPr bwMode="auto">
        <a:xfrm>
          <a:off x="5772150" y="42386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18</xdr:row>
      <xdr:rowOff>180975</xdr:rowOff>
    </xdr:from>
    <xdr:to>
      <xdr:col>11</xdr:col>
      <xdr:colOff>104775</xdr:colOff>
      <xdr:row>19</xdr:row>
      <xdr:rowOff>161925</xdr:rowOff>
    </xdr:to>
    <xdr:sp macro="" textlink="">
      <xdr:nvSpPr>
        <xdr:cNvPr id="36864" name="Text Box 65"/>
        <xdr:cNvSpPr txBox="1">
          <a:spLocks noChangeArrowheads="1"/>
        </xdr:cNvSpPr>
      </xdr:nvSpPr>
      <xdr:spPr bwMode="auto">
        <a:xfrm>
          <a:off x="5772150" y="50387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18</xdr:row>
      <xdr:rowOff>180975</xdr:rowOff>
    </xdr:from>
    <xdr:to>
      <xdr:col>11</xdr:col>
      <xdr:colOff>104775</xdr:colOff>
      <xdr:row>19</xdr:row>
      <xdr:rowOff>161925</xdr:rowOff>
    </xdr:to>
    <xdr:sp macro="" textlink="">
      <xdr:nvSpPr>
        <xdr:cNvPr id="36865" name="Text Box 66"/>
        <xdr:cNvSpPr txBox="1">
          <a:spLocks noChangeArrowheads="1"/>
        </xdr:cNvSpPr>
      </xdr:nvSpPr>
      <xdr:spPr bwMode="auto">
        <a:xfrm>
          <a:off x="5772150" y="50387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19</xdr:row>
      <xdr:rowOff>180975</xdr:rowOff>
    </xdr:from>
    <xdr:to>
      <xdr:col>11</xdr:col>
      <xdr:colOff>104775</xdr:colOff>
      <xdr:row>20</xdr:row>
      <xdr:rowOff>161925</xdr:rowOff>
    </xdr:to>
    <xdr:sp macro="" textlink="">
      <xdr:nvSpPr>
        <xdr:cNvPr id="36866" name="Text Box 67"/>
        <xdr:cNvSpPr txBox="1">
          <a:spLocks noChangeArrowheads="1"/>
        </xdr:cNvSpPr>
      </xdr:nvSpPr>
      <xdr:spPr bwMode="auto">
        <a:xfrm>
          <a:off x="5772150" y="53054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19</xdr:row>
      <xdr:rowOff>180975</xdr:rowOff>
    </xdr:from>
    <xdr:to>
      <xdr:col>11</xdr:col>
      <xdr:colOff>104775</xdr:colOff>
      <xdr:row>20</xdr:row>
      <xdr:rowOff>161925</xdr:rowOff>
    </xdr:to>
    <xdr:sp macro="" textlink="">
      <xdr:nvSpPr>
        <xdr:cNvPr id="36867" name="Text Box 68"/>
        <xdr:cNvSpPr txBox="1">
          <a:spLocks noChangeArrowheads="1"/>
        </xdr:cNvSpPr>
      </xdr:nvSpPr>
      <xdr:spPr bwMode="auto">
        <a:xfrm>
          <a:off x="5772150" y="53054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19</xdr:row>
      <xdr:rowOff>180975</xdr:rowOff>
    </xdr:from>
    <xdr:to>
      <xdr:col>11</xdr:col>
      <xdr:colOff>104775</xdr:colOff>
      <xdr:row>20</xdr:row>
      <xdr:rowOff>161925</xdr:rowOff>
    </xdr:to>
    <xdr:sp macro="" textlink="">
      <xdr:nvSpPr>
        <xdr:cNvPr id="36868" name="Text Box 69"/>
        <xdr:cNvSpPr txBox="1">
          <a:spLocks noChangeArrowheads="1"/>
        </xdr:cNvSpPr>
      </xdr:nvSpPr>
      <xdr:spPr bwMode="auto">
        <a:xfrm>
          <a:off x="5772150" y="53054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19</xdr:row>
      <xdr:rowOff>180975</xdr:rowOff>
    </xdr:from>
    <xdr:to>
      <xdr:col>11</xdr:col>
      <xdr:colOff>104775</xdr:colOff>
      <xdr:row>20</xdr:row>
      <xdr:rowOff>161925</xdr:rowOff>
    </xdr:to>
    <xdr:sp macro="" textlink="">
      <xdr:nvSpPr>
        <xdr:cNvPr id="36869" name="Text Box 70"/>
        <xdr:cNvSpPr txBox="1">
          <a:spLocks noChangeArrowheads="1"/>
        </xdr:cNvSpPr>
      </xdr:nvSpPr>
      <xdr:spPr bwMode="auto">
        <a:xfrm>
          <a:off x="5772150" y="53054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19</xdr:row>
      <xdr:rowOff>180975</xdr:rowOff>
    </xdr:from>
    <xdr:to>
      <xdr:col>11</xdr:col>
      <xdr:colOff>104775</xdr:colOff>
      <xdr:row>20</xdr:row>
      <xdr:rowOff>161925</xdr:rowOff>
    </xdr:to>
    <xdr:sp macro="" textlink="">
      <xdr:nvSpPr>
        <xdr:cNvPr id="36870" name="Text Box 71"/>
        <xdr:cNvSpPr txBox="1">
          <a:spLocks noChangeArrowheads="1"/>
        </xdr:cNvSpPr>
      </xdr:nvSpPr>
      <xdr:spPr bwMode="auto">
        <a:xfrm>
          <a:off x="5772150" y="53054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19</xdr:row>
      <xdr:rowOff>180975</xdr:rowOff>
    </xdr:from>
    <xdr:to>
      <xdr:col>11</xdr:col>
      <xdr:colOff>104775</xdr:colOff>
      <xdr:row>20</xdr:row>
      <xdr:rowOff>161925</xdr:rowOff>
    </xdr:to>
    <xdr:sp macro="" textlink="">
      <xdr:nvSpPr>
        <xdr:cNvPr id="36871" name="Text Box 72"/>
        <xdr:cNvSpPr txBox="1">
          <a:spLocks noChangeArrowheads="1"/>
        </xdr:cNvSpPr>
      </xdr:nvSpPr>
      <xdr:spPr bwMode="auto">
        <a:xfrm>
          <a:off x="5772150" y="53054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10</xdr:row>
      <xdr:rowOff>180975</xdr:rowOff>
    </xdr:from>
    <xdr:to>
      <xdr:col>13</xdr:col>
      <xdr:colOff>104775</xdr:colOff>
      <xdr:row>11</xdr:row>
      <xdr:rowOff>161925</xdr:rowOff>
    </xdr:to>
    <xdr:sp macro="" textlink="">
      <xdr:nvSpPr>
        <xdr:cNvPr id="33996" name="Text Box 1"/>
        <xdr:cNvSpPr txBox="1">
          <a:spLocks noChangeArrowheads="1"/>
        </xdr:cNvSpPr>
      </xdr:nvSpPr>
      <xdr:spPr bwMode="auto">
        <a:xfrm>
          <a:off x="7867650" y="29051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22</xdr:row>
      <xdr:rowOff>0</xdr:rowOff>
    </xdr:from>
    <xdr:to>
      <xdr:col>13</xdr:col>
      <xdr:colOff>104775</xdr:colOff>
      <xdr:row>22</xdr:row>
      <xdr:rowOff>247650</xdr:rowOff>
    </xdr:to>
    <xdr:sp macro="" textlink="">
      <xdr:nvSpPr>
        <xdr:cNvPr id="33997" name="Text Box 2"/>
        <xdr:cNvSpPr txBox="1">
          <a:spLocks noChangeArrowheads="1"/>
        </xdr:cNvSpPr>
      </xdr:nvSpPr>
      <xdr:spPr bwMode="auto">
        <a:xfrm>
          <a:off x="7867650" y="5924550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10</xdr:row>
      <xdr:rowOff>180975</xdr:rowOff>
    </xdr:from>
    <xdr:to>
      <xdr:col>13</xdr:col>
      <xdr:colOff>104775</xdr:colOff>
      <xdr:row>11</xdr:row>
      <xdr:rowOff>161925</xdr:rowOff>
    </xdr:to>
    <xdr:sp macro="" textlink="">
      <xdr:nvSpPr>
        <xdr:cNvPr id="33998" name="Text Box 3"/>
        <xdr:cNvSpPr txBox="1">
          <a:spLocks noChangeArrowheads="1"/>
        </xdr:cNvSpPr>
      </xdr:nvSpPr>
      <xdr:spPr bwMode="auto">
        <a:xfrm>
          <a:off x="7867650" y="29051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10</xdr:row>
      <xdr:rowOff>180975</xdr:rowOff>
    </xdr:from>
    <xdr:to>
      <xdr:col>13</xdr:col>
      <xdr:colOff>104775</xdr:colOff>
      <xdr:row>11</xdr:row>
      <xdr:rowOff>161925</xdr:rowOff>
    </xdr:to>
    <xdr:sp macro="" textlink="">
      <xdr:nvSpPr>
        <xdr:cNvPr id="33999" name="Text Box 4"/>
        <xdr:cNvSpPr txBox="1">
          <a:spLocks noChangeArrowheads="1"/>
        </xdr:cNvSpPr>
      </xdr:nvSpPr>
      <xdr:spPr bwMode="auto">
        <a:xfrm>
          <a:off x="7867650" y="29051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</xdr:row>
      <xdr:rowOff>180975</xdr:rowOff>
    </xdr:from>
    <xdr:to>
      <xdr:col>13</xdr:col>
      <xdr:colOff>104775</xdr:colOff>
      <xdr:row>12</xdr:row>
      <xdr:rowOff>161925</xdr:rowOff>
    </xdr:to>
    <xdr:sp macro="" textlink="">
      <xdr:nvSpPr>
        <xdr:cNvPr id="34000" name="Text Box 5"/>
        <xdr:cNvSpPr txBox="1">
          <a:spLocks noChangeArrowheads="1"/>
        </xdr:cNvSpPr>
      </xdr:nvSpPr>
      <xdr:spPr bwMode="auto">
        <a:xfrm>
          <a:off x="7867650" y="31718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</xdr:row>
      <xdr:rowOff>180975</xdr:rowOff>
    </xdr:from>
    <xdr:to>
      <xdr:col>13</xdr:col>
      <xdr:colOff>104775</xdr:colOff>
      <xdr:row>12</xdr:row>
      <xdr:rowOff>161925</xdr:rowOff>
    </xdr:to>
    <xdr:sp macro="" textlink="">
      <xdr:nvSpPr>
        <xdr:cNvPr id="34001" name="Text Box 6"/>
        <xdr:cNvSpPr txBox="1">
          <a:spLocks noChangeArrowheads="1"/>
        </xdr:cNvSpPr>
      </xdr:nvSpPr>
      <xdr:spPr bwMode="auto">
        <a:xfrm>
          <a:off x="7867650" y="31718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13</xdr:row>
      <xdr:rowOff>180975</xdr:rowOff>
    </xdr:from>
    <xdr:to>
      <xdr:col>13</xdr:col>
      <xdr:colOff>104775</xdr:colOff>
      <xdr:row>14</xdr:row>
      <xdr:rowOff>161925</xdr:rowOff>
    </xdr:to>
    <xdr:sp macro="" textlink="">
      <xdr:nvSpPr>
        <xdr:cNvPr id="34002" name="Text Box 7"/>
        <xdr:cNvSpPr txBox="1">
          <a:spLocks noChangeArrowheads="1"/>
        </xdr:cNvSpPr>
      </xdr:nvSpPr>
      <xdr:spPr bwMode="auto">
        <a:xfrm>
          <a:off x="7867650" y="37052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13</xdr:row>
      <xdr:rowOff>180975</xdr:rowOff>
    </xdr:from>
    <xdr:to>
      <xdr:col>13</xdr:col>
      <xdr:colOff>104775</xdr:colOff>
      <xdr:row>14</xdr:row>
      <xdr:rowOff>161925</xdr:rowOff>
    </xdr:to>
    <xdr:sp macro="" textlink="">
      <xdr:nvSpPr>
        <xdr:cNvPr id="34003" name="Text Box 8"/>
        <xdr:cNvSpPr txBox="1">
          <a:spLocks noChangeArrowheads="1"/>
        </xdr:cNvSpPr>
      </xdr:nvSpPr>
      <xdr:spPr bwMode="auto">
        <a:xfrm>
          <a:off x="7867650" y="37052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14</xdr:row>
      <xdr:rowOff>180975</xdr:rowOff>
    </xdr:from>
    <xdr:to>
      <xdr:col>13</xdr:col>
      <xdr:colOff>104775</xdr:colOff>
      <xdr:row>15</xdr:row>
      <xdr:rowOff>161925</xdr:rowOff>
    </xdr:to>
    <xdr:sp macro="" textlink="">
      <xdr:nvSpPr>
        <xdr:cNvPr id="34004" name="Text Box 9"/>
        <xdr:cNvSpPr txBox="1">
          <a:spLocks noChangeArrowheads="1"/>
        </xdr:cNvSpPr>
      </xdr:nvSpPr>
      <xdr:spPr bwMode="auto">
        <a:xfrm>
          <a:off x="7867650" y="39719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14</xdr:row>
      <xdr:rowOff>180975</xdr:rowOff>
    </xdr:from>
    <xdr:to>
      <xdr:col>13</xdr:col>
      <xdr:colOff>104775</xdr:colOff>
      <xdr:row>15</xdr:row>
      <xdr:rowOff>161925</xdr:rowOff>
    </xdr:to>
    <xdr:sp macro="" textlink="">
      <xdr:nvSpPr>
        <xdr:cNvPr id="34005" name="Text Box 10"/>
        <xdr:cNvSpPr txBox="1">
          <a:spLocks noChangeArrowheads="1"/>
        </xdr:cNvSpPr>
      </xdr:nvSpPr>
      <xdr:spPr bwMode="auto">
        <a:xfrm>
          <a:off x="7867650" y="39719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14</xdr:row>
      <xdr:rowOff>180975</xdr:rowOff>
    </xdr:from>
    <xdr:to>
      <xdr:col>13</xdr:col>
      <xdr:colOff>104775</xdr:colOff>
      <xdr:row>15</xdr:row>
      <xdr:rowOff>161925</xdr:rowOff>
    </xdr:to>
    <xdr:sp macro="" textlink="">
      <xdr:nvSpPr>
        <xdr:cNvPr id="34006" name="Text Box 11"/>
        <xdr:cNvSpPr txBox="1">
          <a:spLocks noChangeArrowheads="1"/>
        </xdr:cNvSpPr>
      </xdr:nvSpPr>
      <xdr:spPr bwMode="auto">
        <a:xfrm>
          <a:off x="7867650" y="39719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14</xdr:row>
      <xdr:rowOff>180975</xdr:rowOff>
    </xdr:from>
    <xdr:to>
      <xdr:col>13</xdr:col>
      <xdr:colOff>104775</xdr:colOff>
      <xdr:row>15</xdr:row>
      <xdr:rowOff>161925</xdr:rowOff>
    </xdr:to>
    <xdr:sp macro="" textlink="">
      <xdr:nvSpPr>
        <xdr:cNvPr id="34007" name="Text Box 12"/>
        <xdr:cNvSpPr txBox="1">
          <a:spLocks noChangeArrowheads="1"/>
        </xdr:cNvSpPr>
      </xdr:nvSpPr>
      <xdr:spPr bwMode="auto">
        <a:xfrm>
          <a:off x="7867650" y="39719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15</xdr:row>
      <xdr:rowOff>180975</xdr:rowOff>
    </xdr:from>
    <xdr:to>
      <xdr:col>13</xdr:col>
      <xdr:colOff>104775</xdr:colOff>
      <xdr:row>16</xdr:row>
      <xdr:rowOff>161925</xdr:rowOff>
    </xdr:to>
    <xdr:sp macro="" textlink="">
      <xdr:nvSpPr>
        <xdr:cNvPr id="34008" name="Text Box 13"/>
        <xdr:cNvSpPr txBox="1">
          <a:spLocks noChangeArrowheads="1"/>
        </xdr:cNvSpPr>
      </xdr:nvSpPr>
      <xdr:spPr bwMode="auto">
        <a:xfrm>
          <a:off x="7867650" y="42386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15</xdr:row>
      <xdr:rowOff>180975</xdr:rowOff>
    </xdr:from>
    <xdr:to>
      <xdr:col>13</xdr:col>
      <xdr:colOff>104775</xdr:colOff>
      <xdr:row>16</xdr:row>
      <xdr:rowOff>161925</xdr:rowOff>
    </xdr:to>
    <xdr:sp macro="" textlink="">
      <xdr:nvSpPr>
        <xdr:cNvPr id="34009" name="Text Box 14"/>
        <xdr:cNvSpPr txBox="1">
          <a:spLocks noChangeArrowheads="1"/>
        </xdr:cNvSpPr>
      </xdr:nvSpPr>
      <xdr:spPr bwMode="auto">
        <a:xfrm>
          <a:off x="7867650" y="42386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15</xdr:row>
      <xdr:rowOff>180975</xdr:rowOff>
    </xdr:from>
    <xdr:to>
      <xdr:col>13</xdr:col>
      <xdr:colOff>104775</xdr:colOff>
      <xdr:row>16</xdr:row>
      <xdr:rowOff>161925</xdr:rowOff>
    </xdr:to>
    <xdr:sp macro="" textlink="">
      <xdr:nvSpPr>
        <xdr:cNvPr id="34010" name="Text Box 15"/>
        <xdr:cNvSpPr txBox="1">
          <a:spLocks noChangeArrowheads="1"/>
        </xdr:cNvSpPr>
      </xdr:nvSpPr>
      <xdr:spPr bwMode="auto">
        <a:xfrm>
          <a:off x="7867650" y="42386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15</xdr:row>
      <xdr:rowOff>180975</xdr:rowOff>
    </xdr:from>
    <xdr:to>
      <xdr:col>13</xdr:col>
      <xdr:colOff>104775</xdr:colOff>
      <xdr:row>16</xdr:row>
      <xdr:rowOff>161925</xdr:rowOff>
    </xdr:to>
    <xdr:sp macro="" textlink="">
      <xdr:nvSpPr>
        <xdr:cNvPr id="34011" name="Text Box 16"/>
        <xdr:cNvSpPr txBox="1">
          <a:spLocks noChangeArrowheads="1"/>
        </xdr:cNvSpPr>
      </xdr:nvSpPr>
      <xdr:spPr bwMode="auto">
        <a:xfrm>
          <a:off x="7867650" y="42386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16</xdr:row>
      <xdr:rowOff>180975</xdr:rowOff>
    </xdr:from>
    <xdr:to>
      <xdr:col>13</xdr:col>
      <xdr:colOff>104775</xdr:colOff>
      <xdr:row>17</xdr:row>
      <xdr:rowOff>161925</xdr:rowOff>
    </xdr:to>
    <xdr:sp macro="" textlink="">
      <xdr:nvSpPr>
        <xdr:cNvPr id="34012" name="Text Box 17"/>
        <xdr:cNvSpPr txBox="1">
          <a:spLocks noChangeArrowheads="1"/>
        </xdr:cNvSpPr>
      </xdr:nvSpPr>
      <xdr:spPr bwMode="auto">
        <a:xfrm>
          <a:off x="7867650" y="45053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16</xdr:row>
      <xdr:rowOff>180975</xdr:rowOff>
    </xdr:from>
    <xdr:to>
      <xdr:col>13</xdr:col>
      <xdr:colOff>104775</xdr:colOff>
      <xdr:row>17</xdr:row>
      <xdr:rowOff>161925</xdr:rowOff>
    </xdr:to>
    <xdr:sp macro="" textlink="">
      <xdr:nvSpPr>
        <xdr:cNvPr id="34013" name="Text Box 18"/>
        <xdr:cNvSpPr txBox="1">
          <a:spLocks noChangeArrowheads="1"/>
        </xdr:cNvSpPr>
      </xdr:nvSpPr>
      <xdr:spPr bwMode="auto">
        <a:xfrm>
          <a:off x="7867650" y="45053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16</xdr:row>
      <xdr:rowOff>180975</xdr:rowOff>
    </xdr:from>
    <xdr:to>
      <xdr:col>13</xdr:col>
      <xdr:colOff>104775</xdr:colOff>
      <xdr:row>17</xdr:row>
      <xdr:rowOff>161925</xdr:rowOff>
    </xdr:to>
    <xdr:sp macro="" textlink="">
      <xdr:nvSpPr>
        <xdr:cNvPr id="34014" name="Text Box 19"/>
        <xdr:cNvSpPr txBox="1">
          <a:spLocks noChangeArrowheads="1"/>
        </xdr:cNvSpPr>
      </xdr:nvSpPr>
      <xdr:spPr bwMode="auto">
        <a:xfrm>
          <a:off x="7867650" y="45053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16</xdr:row>
      <xdr:rowOff>180975</xdr:rowOff>
    </xdr:from>
    <xdr:to>
      <xdr:col>13</xdr:col>
      <xdr:colOff>104775</xdr:colOff>
      <xdr:row>17</xdr:row>
      <xdr:rowOff>161925</xdr:rowOff>
    </xdr:to>
    <xdr:sp macro="" textlink="">
      <xdr:nvSpPr>
        <xdr:cNvPr id="34015" name="Text Box 20"/>
        <xdr:cNvSpPr txBox="1">
          <a:spLocks noChangeArrowheads="1"/>
        </xdr:cNvSpPr>
      </xdr:nvSpPr>
      <xdr:spPr bwMode="auto">
        <a:xfrm>
          <a:off x="7867650" y="45053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17</xdr:row>
      <xdr:rowOff>180975</xdr:rowOff>
    </xdr:from>
    <xdr:to>
      <xdr:col>13</xdr:col>
      <xdr:colOff>104775</xdr:colOff>
      <xdr:row>18</xdr:row>
      <xdr:rowOff>161925</xdr:rowOff>
    </xdr:to>
    <xdr:sp macro="" textlink="">
      <xdr:nvSpPr>
        <xdr:cNvPr id="34016" name="Text Box 21"/>
        <xdr:cNvSpPr txBox="1">
          <a:spLocks noChangeArrowheads="1"/>
        </xdr:cNvSpPr>
      </xdr:nvSpPr>
      <xdr:spPr bwMode="auto">
        <a:xfrm>
          <a:off x="7867650" y="47720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17</xdr:row>
      <xdr:rowOff>180975</xdr:rowOff>
    </xdr:from>
    <xdr:to>
      <xdr:col>13</xdr:col>
      <xdr:colOff>104775</xdr:colOff>
      <xdr:row>18</xdr:row>
      <xdr:rowOff>161925</xdr:rowOff>
    </xdr:to>
    <xdr:sp macro="" textlink="">
      <xdr:nvSpPr>
        <xdr:cNvPr id="34017" name="Text Box 22"/>
        <xdr:cNvSpPr txBox="1">
          <a:spLocks noChangeArrowheads="1"/>
        </xdr:cNvSpPr>
      </xdr:nvSpPr>
      <xdr:spPr bwMode="auto">
        <a:xfrm>
          <a:off x="7867650" y="47720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10</xdr:row>
      <xdr:rowOff>180975</xdr:rowOff>
    </xdr:from>
    <xdr:to>
      <xdr:col>11</xdr:col>
      <xdr:colOff>104775</xdr:colOff>
      <xdr:row>11</xdr:row>
      <xdr:rowOff>161925</xdr:rowOff>
    </xdr:to>
    <xdr:sp macro="" textlink="">
      <xdr:nvSpPr>
        <xdr:cNvPr id="34018" name="Text Box 23"/>
        <xdr:cNvSpPr txBox="1">
          <a:spLocks noChangeArrowheads="1"/>
        </xdr:cNvSpPr>
      </xdr:nvSpPr>
      <xdr:spPr bwMode="auto">
        <a:xfrm>
          <a:off x="5772150" y="29051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22</xdr:row>
      <xdr:rowOff>0</xdr:rowOff>
    </xdr:from>
    <xdr:to>
      <xdr:col>11</xdr:col>
      <xdr:colOff>104775</xdr:colOff>
      <xdr:row>22</xdr:row>
      <xdr:rowOff>247650</xdr:rowOff>
    </xdr:to>
    <xdr:sp macro="" textlink="">
      <xdr:nvSpPr>
        <xdr:cNvPr id="34019" name="Text Box 24"/>
        <xdr:cNvSpPr txBox="1">
          <a:spLocks noChangeArrowheads="1"/>
        </xdr:cNvSpPr>
      </xdr:nvSpPr>
      <xdr:spPr bwMode="auto">
        <a:xfrm>
          <a:off x="5772150" y="5924550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10</xdr:row>
      <xdr:rowOff>180975</xdr:rowOff>
    </xdr:from>
    <xdr:to>
      <xdr:col>11</xdr:col>
      <xdr:colOff>104775</xdr:colOff>
      <xdr:row>11</xdr:row>
      <xdr:rowOff>161925</xdr:rowOff>
    </xdr:to>
    <xdr:sp macro="" textlink="">
      <xdr:nvSpPr>
        <xdr:cNvPr id="34020" name="Text Box 25"/>
        <xdr:cNvSpPr txBox="1">
          <a:spLocks noChangeArrowheads="1"/>
        </xdr:cNvSpPr>
      </xdr:nvSpPr>
      <xdr:spPr bwMode="auto">
        <a:xfrm>
          <a:off x="5772150" y="29051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10</xdr:row>
      <xdr:rowOff>180975</xdr:rowOff>
    </xdr:from>
    <xdr:to>
      <xdr:col>11</xdr:col>
      <xdr:colOff>104775</xdr:colOff>
      <xdr:row>11</xdr:row>
      <xdr:rowOff>161925</xdr:rowOff>
    </xdr:to>
    <xdr:sp macro="" textlink="">
      <xdr:nvSpPr>
        <xdr:cNvPr id="34021" name="Text Box 26"/>
        <xdr:cNvSpPr txBox="1">
          <a:spLocks noChangeArrowheads="1"/>
        </xdr:cNvSpPr>
      </xdr:nvSpPr>
      <xdr:spPr bwMode="auto">
        <a:xfrm>
          <a:off x="5772150" y="29051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11</xdr:row>
      <xdr:rowOff>180975</xdr:rowOff>
    </xdr:from>
    <xdr:to>
      <xdr:col>11</xdr:col>
      <xdr:colOff>104775</xdr:colOff>
      <xdr:row>12</xdr:row>
      <xdr:rowOff>161925</xdr:rowOff>
    </xdr:to>
    <xdr:sp macro="" textlink="">
      <xdr:nvSpPr>
        <xdr:cNvPr id="34022" name="Text Box 27"/>
        <xdr:cNvSpPr txBox="1">
          <a:spLocks noChangeArrowheads="1"/>
        </xdr:cNvSpPr>
      </xdr:nvSpPr>
      <xdr:spPr bwMode="auto">
        <a:xfrm>
          <a:off x="5772150" y="31718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11</xdr:row>
      <xdr:rowOff>180975</xdr:rowOff>
    </xdr:from>
    <xdr:to>
      <xdr:col>11</xdr:col>
      <xdr:colOff>104775</xdr:colOff>
      <xdr:row>12</xdr:row>
      <xdr:rowOff>161925</xdr:rowOff>
    </xdr:to>
    <xdr:sp macro="" textlink="">
      <xdr:nvSpPr>
        <xdr:cNvPr id="34023" name="Text Box 28"/>
        <xdr:cNvSpPr txBox="1">
          <a:spLocks noChangeArrowheads="1"/>
        </xdr:cNvSpPr>
      </xdr:nvSpPr>
      <xdr:spPr bwMode="auto">
        <a:xfrm>
          <a:off x="5772150" y="31718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13</xdr:row>
      <xdr:rowOff>180975</xdr:rowOff>
    </xdr:from>
    <xdr:to>
      <xdr:col>11</xdr:col>
      <xdr:colOff>104775</xdr:colOff>
      <xdr:row>14</xdr:row>
      <xdr:rowOff>161925</xdr:rowOff>
    </xdr:to>
    <xdr:sp macro="" textlink="">
      <xdr:nvSpPr>
        <xdr:cNvPr id="34024" name="Text Box 29"/>
        <xdr:cNvSpPr txBox="1">
          <a:spLocks noChangeArrowheads="1"/>
        </xdr:cNvSpPr>
      </xdr:nvSpPr>
      <xdr:spPr bwMode="auto">
        <a:xfrm>
          <a:off x="5772150" y="37052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13</xdr:row>
      <xdr:rowOff>180975</xdr:rowOff>
    </xdr:from>
    <xdr:to>
      <xdr:col>11</xdr:col>
      <xdr:colOff>104775</xdr:colOff>
      <xdr:row>14</xdr:row>
      <xdr:rowOff>161925</xdr:rowOff>
    </xdr:to>
    <xdr:sp macro="" textlink="">
      <xdr:nvSpPr>
        <xdr:cNvPr id="34025" name="Text Box 30"/>
        <xdr:cNvSpPr txBox="1">
          <a:spLocks noChangeArrowheads="1"/>
        </xdr:cNvSpPr>
      </xdr:nvSpPr>
      <xdr:spPr bwMode="auto">
        <a:xfrm>
          <a:off x="5772150" y="37052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14</xdr:row>
      <xdr:rowOff>180975</xdr:rowOff>
    </xdr:from>
    <xdr:to>
      <xdr:col>11</xdr:col>
      <xdr:colOff>104775</xdr:colOff>
      <xdr:row>15</xdr:row>
      <xdr:rowOff>161925</xdr:rowOff>
    </xdr:to>
    <xdr:sp macro="" textlink="">
      <xdr:nvSpPr>
        <xdr:cNvPr id="34026" name="Text Box 31"/>
        <xdr:cNvSpPr txBox="1">
          <a:spLocks noChangeArrowheads="1"/>
        </xdr:cNvSpPr>
      </xdr:nvSpPr>
      <xdr:spPr bwMode="auto">
        <a:xfrm>
          <a:off x="5772150" y="39719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14</xdr:row>
      <xdr:rowOff>180975</xdr:rowOff>
    </xdr:from>
    <xdr:to>
      <xdr:col>11</xdr:col>
      <xdr:colOff>104775</xdr:colOff>
      <xdr:row>15</xdr:row>
      <xdr:rowOff>161925</xdr:rowOff>
    </xdr:to>
    <xdr:sp macro="" textlink="">
      <xdr:nvSpPr>
        <xdr:cNvPr id="34027" name="Text Box 32"/>
        <xdr:cNvSpPr txBox="1">
          <a:spLocks noChangeArrowheads="1"/>
        </xdr:cNvSpPr>
      </xdr:nvSpPr>
      <xdr:spPr bwMode="auto">
        <a:xfrm>
          <a:off x="5772150" y="39719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14</xdr:row>
      <xdr:rowOff>180975</xdr:rowOff>
    </xdr:from>
    <xdr:to>
      <xdr:col>11</xdr:col>
      <xdr:colOff>104775</xdr:colOff>
      <xdr:row>15</xdr:row>
      <xdr:rowOff>161925</xdr:rowOff>
    </xdr:to>
    <xdr:sp macro="" textlink="">
      <xdr:nvSpPr>
        <xdr:cNvPr id="34028" name="Text Box 33"/>
        <xdr:cNvSpPr txBox="1">
          <a:spLocks noChangeArrowheads="1"/>
        </xdr:cNvSpPr>
      </xdr:nvSpPr>
      <xdr:spPr bwMode="auto">
        <a:xfrm>
          <a:off x="5772150" y="39719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14</xdr:row>
      <xdr:rowOff>180975</xdr:rowOff>
    </xdr:from>
    <xdr:to>
      <xdr:col>11</xdr:col>
      <xdr:colOff>104775</xdr:colOff>
      <xdr:row>15</xdr:row>
      <xdr:rowOff>161925</xdr:rowOff>
    </xdr:to>
    <xdr:sp macro="" textlink="">
      <xdr:nvSpPr>
        <xdr:cNvPr id="34029" name="Text Box 34"/>
        <xdr:cNvSpPr txBox="1">
          <a:spLocks noChangeArrowheads="1"/>
        </xdr:cNvSpPr>
      </xdr:nvSpPr>
      <xdr:spPr bwMode="auto">
        <a:xfrm>
          <a:off x="5772150" y="39719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15</xdr:row>
      <xdr:rowOff>180975</xdr:rowOff>
    </xdr:from>
    <xdr:to>
      <xdr:col>11</xdr:col>
      <xdr:colOff>104775</xdr:colOff>
      <xdr:row>16</xdr:row>
      <xdr:rowOff>161925</xdr:rowOff>
    </xdr:to>
    <xdr:sp macro="" textlink="">
      <xdr:nvSpPr>
        <xdr:cNvPr id="34030" name="Text Box 35"/>
        <xdr:cNvSpPr txBox="1">
          <a:spLocks noChangeArrowheads="1"/>
        </xdr:cNvSpPr>
      </xdr:nvSpPr>
      <xdr:spPr bwMode="auto">
        <a:xfrm>
          <a:off x="5772150" y="42386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15</xdr:row>
      <xdr:rowOff>180975</xdr:rowOff>
    </xdr:from>
    <xdr:to>
      <xdr:col>11</xdr:col>
      <xdr:colOff>104775</xdr:colOff>
      <xdr:row>16</xdr:row>
      <xdr:rowOff>161925</xdr:rowOff>
    </xdr:to>
    <xdr:sp macro="" textlink="">
      <xdr:nvSpPr>
        <xdr:cNvPr id="34031" name="Text Box 36"/>
        <xdr:cNvSpPr txBox="1">
          <a:spLocks noChangeArrowheads="1"/>
        </xdr:cNvSpPr>
      </xdr:nvSpPr>
      <xdr:spPr bwMode="auto">
        <a:xfrm>
          <a:off x="5772150" y="42386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15</xdr:row>
      <xdr:rowOff>180975</xdr:rowOff>
    </xdr:from>
    <xdr:to>
      <xdr:col>11</xdr:col>
      <xdr:colOff>104775</xdr:colOff>
      <xdr:row>16</xdr:row>
      <xdr:rowOff>161925</xdr:rowOff>
    </xdr:to>
    <xdr:sp macro="" textlink="">
      <xdr:nvSpPr>
        <xdr:cNvPr id="34032" name="Text Box 37"/>
        <xdr:cNvSpPr txBox="1">
          <a:spLocks noChangeArrowheads="1"/>
        </xdr:cNvSpPr>
      </xdr:nvSpPr>
      <xdr:spPr bwMode="auto">
        <a:xfrm>
          <a:off x="5772150" y="42386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15</xdr:row>
      <xdr:rowOff>180975</xdr:rowOff>
    </xdr:from>
    <xdr:to>
      <xdr:col>11</xdr:col>
      <xdr:colOff>104775</xdr:colOff>
      <xdr:row>16</xdr:row>
      <xdr:rowOff>161925</xdr:rowOff>
    </xdr:to>
    <xdr:sp macro="" textlink="">
      <xdr:nvSpPr>
        <xdr:cNvPr id="34033" name="Text Box 38"/>
        <xdr:cNvSpPr txBox="1">
          <a:spLocks noChangeArrowheads="1"/>
        </xdr:cNvSpPr>
      </xdr:nvSpPr>
      <xdr:spPr bwMode="auto">
        <a:xfrm>
          <a:off x="5772150" y="42386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16</xdr:row>
      <xdr:rowOff>180975</xdr:rowOff>
    </xdr:from>
    <xdr:to>
      <xdr:col>11</xdr:col>
      <xdr:colOff>104775</xdr:colOff>
      <xdr:row>17</xdr:row>
      <xdr:rowOff>161925</xdr:rowOff>
    </xdr:to>
    <xdr:sp macro="" textlink="">
      <xdr:nvSpPr>
        <xdr:cNvPr id="34034" name="Text Box 39"/>
        <xdr:cNvSpPr txBox="1">
          <a:spLocks noChangeArrowheads="1"/>
        </xdr:cNvSpPr>
      </xdr:nvSpPr>
      <xdr:spPr bwMode="auto">
        <a:xfrm>
          <a:off x="5772150" y="45053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16</xdr:row>
      <xdr:rowOff>180975</xdr:rowOff>
    </xdr:from>
    <xdr:to>
      <xdr:col>11</xdr:col>
      <xdr:colOff>104775</xdr:colOff>
      <xdr:row>17</xdr:row>
      <xdr:rowOff>161925</xdr:rowOff>
    </xdr:to>
    <xdr:sp macro="" textlink="">
      <xdr:nvSpPr>
        <xdr:cNvPr id="34035" name="Text Box 40"/>
        <xdr:cNvSpPr txBox="1">
          <a:spLocks noChangeArrowheads="1"/>
        </xdr:cNvSpPr>
      </xdr:nvSpPr>
      <xdr:spPr bwMode="auto">
        <a:xfrm>
          <a:off x="5772150" y="45053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16</xdr:row>
      <xdr:rowOff>180975</xdr:rowOff>
    </xdr:from>
    <xdr:to>
      <xdr:col>11</xdr:col>
      <xdr:colOff>104775</xdr:colOff>
      <xdr:row>17</xdr:row>
      <xdr:rowOff>161925</xdr:rowOff>
    </xdr:to>
    <xdr:sp macro="" textlink="">
      <xdr:nvSpPr>
        <xdr:cNvPr id="34036" name="Text Box 41"/>
        <xdr:cNvSpPr txBox="1">
          <a:spLocks noChangeArrowheads="1"/>
        </xdr:cNvSpPr>
      </xdr:nvSpPr>
      <xdr:spPr bwMode="auto">
        <a:xfrm>
          <a:off x="5772150" y="45053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16</xdr:row>
      <xdr:rowOff>180975</xdr:rowOff>
    </xdr:from>
    <xdr:to>
      <xdr:col>11</xdr:col>
      <xdr:colOff>104775</xdr:colOff>
      <xdr:row>17</xdr:row>
      <xdr:rowOff>161925</xdr:rowOff>
    </xdr:to>
    <xdr:sp macro="" textlink="">
      <xdr:nvSpPr>
        <xdr:cNvPr id="34037" name="Text Box 42"/>
        <xdr:cNvSpPr txBox="1">
          <a:spLocks noChangeArrowheads="1"/>
        </xdr:cNvSpPr>
      </xdr:nvSpPr>
      <xdr:spPr bwMode="auto">
        <a:xfrm>
          <a:off x="5772150" y="45053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17</xdr:row>
      <xdr:rowOff>180975</xdr:rowOff>
    </xdr:from>
    <xdr:to>
      <xdr:col>11</xdr:col>
      <xdr:colOff>104775</xdr:colOff>
      <xdr:row>18</xdr:row>
      <xdr:rowOff>161925</xdr:rowOff>
    </xdr:to>
    <xdr:sp macro="" textlink="">
      <xdr:nvSpPr>
        <xdr:cNvPr id="34038" name="Text Box 43"/>
        <xdr:cNvSpPr txBox="1">
          <a:spLocks noChangeArrowheads="1"/>
        </xdr:cNvSpPr>
      </xdr:nvSpPr>
      <xdr:spPr bwMode="auto">
        <a:xfrm>
          <a:off x="5772150" y="47720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17</xdr:row>
      <xdr:rowOff>180975</xdr:rowOff>
    </xdr:from>
    <xdr:to>
      <xdr:col>11</xdr:col>
      <xdr:colOff>104775</xdr:colOff>
      <xdr:row>18</xdr:row>
      <xdr:rowOff>161925</xdr:rowOff>
    </xdr:to>
    <xdr:sp macro="" textlink="">
      <xdr:nvSpPr>
        <xdr:cNvPr id="34039" name="Text Box 44"/>
        <xdr:cNvSpPr txBox="1">
          <a:spLocks noChangeArrowheads="1"/>
        </xdr:cNvSpPr>
      </xdr:nvSpPr>
      <xdr:spPr bwMode="auto">
        <a:xfrm>
          <a:off x="5772150" y="4772025"/>
          <a:ext cx="1047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542925</xdr:colOff>
          <xdr:row>15</xdr:row>
          <xdr:rowOff>104775</xdr:rowOff>
        </xdr:from>
        <xdr:to>
          <xdr:col>25</xdr:col>
          <xdr:colOff>133350</xdr:colOff>
          <xdr:row>16</xdr:row>
          <xdr:rowOff>66675</xdr:rowOff>
        </xdr:to>
        <xdr:sp macro="" textlink="">
          <xdr:nvSpPr>
            <xdr:cNvPr id="7171" name="Control 3" hidden="1">
              <a:extLst>
                <a:ext uri="{63B3BB69-23CF-44E3-9099-C40C66FF867C}">
                  <a14:compatExt spid="_x0000_s71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152400</xdr:colOff>
          <xdr:row>15</xdr:row>
          <xdr:rowOff>104775</xdr:rowOff>
        </xdr:from>
        <xdr:to>
          <xdr:col>29</xdr:col>
          <xdr:colOff>0</xdr:colOff>
          <xdr:row>16</xdr:row>
          <xdr:rowOff>66675</xdr:rowOff>
        </xdr:to>
        <xdr:sp macro="" textlink="">
          <xdr:nvSpPr>
            <xdr:cNvPr id="7172" name="Control 4" hidden="1">
              <a:extLst>
                <a:ext uri="{63B3BB69-23CF-44E3-9099-C40C66FF867C}">
                  <a14:compatExt spid="_x0000_s7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152400</xdr:colOff>
          <xdr:row>15</xdr:row>
          <xdr:rowOff>104775</xdr:rowOff>
        </xdr:from>
        <xdr:to>
          <xdr:col>29</xdr:col>
          <xdr:colOff>0</xdr:colOff>
          <xdr:row>16</xdr:row>
          <xdr:rowOff>66675</xdr:rowOff>
        </xdr:to>
        <xdr:sp macro="" textlink="">
          <xdr:nvSpPr>
            <xdr:cNvPr id="7173" name="Control 5" hidden="1">
              <a:extLst>
                <a:ext uri="{63B3BB69-23CF-44E3-9099-C40C66FF867C}">
                  <a14:compatExt spid="_x0000_s71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152400</xdr:colOff>
          <xdr:row>15</xdr:row>
          <xdr:rowOff>104775</xdr:rowOff>
        </xdr:from>
        <xdr:to>
          <xdr:col>29</xdr:col>
          <xdr:colOff>0</xdr:colOff>
          <xdr:row>16</xdr:row>
          <xdr:rowOff>66675</xdr:rowOff>
        </xdr:to>
        <xdr:sp macro="" textlink="">
          <xdr:nvSpPr>
            <xdr:cNvPr id="7174" name="Control 6" hidden="1">
              <a:extLst>
                <a:ext uri="{63B3BB69-23CF-44E3-9099-C40C66FF867C}">
                  <a14:compatExt spid="_x0000_s7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152400</xdr:colOff>
          <xdr:row>15</xdr:row>
          <xdr:rowOff>104775</xdr:rowOff>
        </xdr:from>
        <xdr:to>
          <xdr:col>29</xdr:col>
          <xdr:colOff>0</xdr:colOff>
          <xdr:row>16</xdr:row>
          <xdr:rowOff>66675</xdr:rowOff>
        </xdr:to>
        <xdr:sp macro="" textlink="">
          <xdr:nvSpPr>
            <xdr:cNvPr id="7175" name="Control 7" hidden="1">
              <a:extLst>
                <a:ext uri="{63B3BB69-23CF-44E3-9099-C40C66FF867C}">
                  <a14:compatExt spid="_x0000_s71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152400</xdr:colOff>
          <xdr:row>15</xdr:row>
          <xdr:rowOff>104775</xdr:rowOff>
        </xdr:from>
        <xdr:to>
          <xdr:col>29</xdr:col>
          <xdr:colOff>0</xdr:colOff>
          <xdr:row>16</xdr:row>
          <xdr:rowOff>66675</xdr:rowOff>
        </xdr:to>
        <xdr:sp macro="" textlink="">
          <xdr:nvSpPr>
            <xdr:cNvPr id="7176" name="Control 8" hidden="1">
              <a:extLst>
                <a:ext uri="{63B3BB69-23CF-44E3-9099-C40C66FF867C}">
                  <a14:compatExt spid="_x0000_s71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152400</xdr:colOff>
          <xdr:row>15</xdr:row>
          <xdr:rowOff>104775</xdr:rowOff>
        </xdr:from>
        <xdr:to>
          <xdr:col>29</xdr:col>
          <xdr:colOff>0</xdr:colOff>
          <xdr:row>16</xdr:row>
          <xdr:rowOff>66675</xdr:rowOff>
        </xdr:to>
        <xdr:sp macro="" textlink="">
          <xdr:nvSpPr>
            <xdr:cNvPr id="7177" name="Control 9" hidden="1">
              <a:extLst>
                <a:ext uri="{63B3BB69-23CF-44E3-9099-C40C66FF867C}">
                  <a14:compatExt spid="_x0000_s71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152400</xdr:colOff>
          <xdr:row>15</xdr:row>
          <xdr:rowOff>104775</xdr:rowOff>
        </xdr:from>
        <xdr:to>
          <xdr:col>29</xdr:col>
          <xdr:colOff>0</xdr:colOff>
          <xdr:row>16</xdr:row>
          <xdr:rowOff>66675</xdr:rowOff>
        </xdr:to>
        <xdr:sp macro="" textlink="">
          <xdr:nvSpPr>
            <xdr:cNvPr id="7178" name="Control 10" hidden="1">
              <a:extLst>
                <a:ext uri="{63B3BB69-23CF-44E3-9099-C40C66FF867C}">
                  <a14:compatExt spid="_x0000_s71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152400</xdr:colOff>
          <xdr:row>15</xdr:row>
          <xdr:rowOff>104775</xdr:rowOff>
        </xdr:from>
        <xdr:to>
          <xdr:col>29</xdr:col>
          <xdr:colOff>0</xdr:colOff>
          <xdr:row>16</xdr:row>
          <xdr:rowOff>66675</xdr:rowOff>
        </xdr:to>
        <xdr:sp macro="" textlink="">
          <xdr:nvSpPr>
            <xdr:cNvPr id="7179" name="Control 11" hidden="1">
              <a:extLst>
                <a:ext uri="{63B3BB69-23CF-44E3-9099-C40C66FF867C}">
                  <a14:compatExt spid="_x0000_s71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152400</xdr:colOff>
          <xdr:row>15</xdr:row>
          <xdr:rowOff>104775</xdr:rowOff>
        </xdr:from>
        <xdr:to>
          <xdr:col>29</xdr:col>
          <xdr:colOff>0</xdr:colOff>
          <xdr:row>16</xdr:row>
          <xdr:rowOff>66675</xdr:rowOff>
        </xdr:to>
        <xdr:sp macro="" textlink="">
          <xdr:nvSpPr>
            <xdr:cNvPr id="7180" name="Control 12" hidden="1">
              <a:extLst>
                <a:ext uri="{63B3BB69-23CF-44E3-9099-C40C66FF867C}">
                  <a14:compatExt spid="_x0000_s71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152400</xdr:colOff>
          <xdr:row>15</xdr:row>
          <xdr:rowOff>104775</xdr:rowOff>
        </xdr:from>
        <xdr:to>
          <xdr:col>29</xdr:col>
          <xdr:colOff>0</xdr:colOff>
          <xdr:row>16</xdr:row>
          <xdr:rowOff>66675</xdr:rowOff>
        </xdr:to>
        <xdr:sp macro="" textlink="">
          <xdr:nvSpPr>
            <xdr:cNvPr id="7181" name="Control 13" hidden="1">
              <a:extLst>
                <a:ext uri="{63B3BB69-23CF-44E3-9099-C40C66FF867C}">
                  <a14:compatExt spid="_x0000_s71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152400</xdr:colOff>
          <xdr:row>15</xdr:row>
          <xdr:rowOff>104775</xdr:rowOff>
        </xdr:from>
        <xdr:to>
          <xdr:col>29</xdr:col>
          <xdr:colOff>0</xdr:colOff>
          <xdr:row>16</xdr:row>
          <xdr:rowOff>66675</xdr:rowOff>
        </xdr:to>
        <xdr:sp macro="" textlink="">
          <xdr:nvSpPr>
            <xdr:cNvPr id="7182" name="Control 14" hidden="1">
              <a:extLst>
                <a:ext uri="{63B3BB69-23CF-44E3-9099-C40C66FF867C}">
                  <a14:compatExt spid="_x0000_s71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152400</xdr:colOff>
          <xdr:row>15</xdr:row>
          <xdr:rowOff>104775</xdr:rowOff>
        </xdr:from>
        <xdr:to>
          <xdr:col>29</xdr:col>
          <xdr:colOff>0</xdr:colOff>
          <xdr:row>16</xdr:row>
          <xdr:rowOff>66675</xdr:rowOff>
        </xdr:to>
        <xdr:sp macro="" textlink="">
          <xdr:nvSpPr>
            <xdr:cNvPr id="7183" name="Control 15" hidden="1">
              <a:extLst>
                <a:ext uri="{63B3BB69-23CF-44E3-9099-C40C66FF867C}">
                  <a14:compatExt spid="_x0000_s71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152400</xdr:colOff>
          <xdr:row>15</xdr:row>
          <xdr:rowOff>104775</xdr:rowOff>
        </xdr:from>
        <xdr:to>
          <xdr:col>29</xdr:col>
          <xdr:colOff>0</xdr:colOff>
          <xdr:row>16</xdr:row>
          <xdr:rowOff>66675</xdr:rowOff>
        </xdr:to>
        <xdr:sp macro="" textlink="">
          <xdr:nvSpPr>
            <xdr:cNvPr id="7184" name="Control 16" hidden="1">
              <a:extLst>
                <a:ext uri="{63B3BB69-23CF-44E3-9099-C40C66FF867C}">
                  <a14:compatExt spid="_x0000_s71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152400</xdr:colOff>
          <xdr:row>15</xdr:row>
          <xdr:rowOff>104775</xdr:rowOff>
        </xdr:from>
        <xdr:to>
          <xdr:col>29</xdr:col>
          <xdr:colOff>0</xdr:colOff>
          <xdr:row>16</xdr:row>
          <xdr:rowOff>66675</xdr:rowOff>
        </xdr:to>
        <xdr:sp macro="" textlink="">
          <xdr:nvSpPr>
            <xdr:cNvPr id="7185" name="Control 17" hidden="1">
              <a:extLst>
                <a:ext uri="{63B3BB69-23CF-44E3-9099-C40C66FF867C}">
                  <a14:compatExt spid="_x0000_s71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152400</xdr:colOff>
          <xdr:row>15</xdr:row>
          <xdr:rowOff>104775</xdr:rowOff>
        </xdr:from>
        <xdr:to>
          <xdr:col>29</xdr:col>
          <xdr:colOff>0</xdr:colOff>
          <xdr:row>16</xdr:row>
          <xdr:rowOff>66675</xdr:rowOff>
        </xdr:to>
        <xdr:sp macro="" textlink="">
          <xdr:nvSpPr>
            <xdr:cNvPr id="7186" name="Control 18" hidden="1">
              <a:extLst>
                <a:ext uri="{63B3BB69-23CF-44E3-9099-C40C66FF867C}">
                  <a14:compatExt spid="_x0000_s71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152400</xdr:colOff>
          <xdr:row>15</xdr:row>
          <xdr:rowOff>104775</xdr:rowOff>
        </xdr:from>
        <xdr:to>
          <xdr:col>29</xdr:col>
          <xdr:colOff>0</xdr:colOff>
          <xdr:row>16</xdr:row>
          <xdr:rowOff>66675</xdr:rowOff>
        </xdr:to>
        <xdr:sp macro="" textlink="">
          <xdr:nvSpPr>
            <xdr:cNvPr id="7187" name="Control 19" hidden="1">
              <a:extLst>
                <a:ext uri="{63B3BB69-23CF-44E3-9099-C40C66FF867C}">
                  <a14:compatExt spid="_x0000_s71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152400</xdr:colOff>
          <xdr:row>15</xdr:row>
          <xdr:rowOff>104775</xdr:rowOff>
        </xdr:from>
        <xdr:to>
          <xdr:col>29</xdr:col>
          <xdr:colOff>0</xdr:colOff>
          <xdr:row>16</xdr:row>
          <xdr:rowOff>66675</xdr:rowOff>
        </xdr:to>
        <xdr:sp macro="" textlink="">
          <xdr:nvSpPr>
            <xdr:cNvPr id="7188" name="Control 20" hidden="1">
              <a:extLst>
                <a:ext uri="{63B3BB69-23CF-44E3-9099-C40C66FF867C}">
                  <a14:compatExt spid="_x0000_s71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152400</xdr:colOff>
          <xdr:row>15</xdr:row>
          <xdr:rowOff>104775</xdr:rowOff>
        </xdr:from>
        <xdr:to>
          <xdr:col>29</xdr:col>
          <xdr:colOff>0</xdr:colOff>
          <xdr:row>16</xdr:row>
          <xdr:rowOff>66675</xdr:rowOff>
        </xdr:to>
        <xdr:sp macro="" textlink="">
          <xdr:nvSpPr>
            <xdr:cNvPr id="7189" name="Control 21" hidden="1">
              <a:extLst>
                <a:ext uri="{63B3BB69-23CF-44E3-9099-C40C66FF867C}">
                  <a14:compatExt spid="_x0000_s71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image" Target="../media/image5.emf"/><Relationship Id="rId18" Type="http://schemas.openxmlformats.org/officeDocument/2006/relationships/control" Target="../activeX/activeX8.xml"/><Relationship Id="rId26" Type="http://schemas.openxmlformats.org/officeDocument/2006/relationships/image" Target="../media/image11.emf"/><Relationship Id="rId39" Type="http://schemas.openxmlformats.org/officeDocument/2006/relationships/control" Target="../activeX/activeX19.xml"/><Relationship Id="rId3" Type="http://schemas.openxmlformats.org/officeDocument/2006/relationships/vmlDrawing" Target="../drawings/vmlDrawing1.vml"/><Relationship Id="rId21" Type="http://schemas.openxmlformats.org/officeDocument/2006/relationships/control" Target="../activeX/activeX10.xml"/><Relationship Id="rId34" Type="http://schemas.openxmlformats.org/officeDocument/2006/relationships/image" Target="../media/image15.emf"/><Relationship Id="rId7" Type="http://schemas.openxmlformats.org/officeDocument/2006/relationships/image" Target="../media/image2.emf"/><Relationship Id="rId12" Type="http://schemas.openxmlformats.org/officeDocument/2006/relationships/control" Target="../activeX/activeX5.xml"/><Relationship Id="rId17" Type="http://schemas.openxmlformats.org/officeDocument/2006/relationships/image" Target="../media/image7.emf"/><Relationship Id="rId25" Type="http://schemas.openxmlformats.org/officeDocument/2006/relationships/control" Target="../activeX/activeX12.xml"/><Relationship Id="rId33" Type="http://schemas.openxmlformats.org/officeDocument/2006/relationships/control" Target="../activeX/activeX16.xml"/><Relationship Id="rId38" Type="http://schemas.openxmlformats.org/officeDocument/2006/relationships/image" Target="../media/image17.emf"/><Relationship Id="rId2" Type="http://schemas.openxmlformats.org/officeDocument/2006/relationships/drawing" Target="../drawings/drawing3.xml"/><Relationship Id="rId16" Type="http://schemas.openxmlformats.org/officeDocument/2006/relationships/control" Target="../activeX/activeX7.xml"/><Relationship Id="rId20" Type="http://schemas.openxmlformats.org/officeDocument/2006/relationships/control" Target="../activeX/activeX9.xml"/><Relationship Id="rId29" Type="http://schemas.openxmlformats.org/officeDocument/2006/relationships/control" Target="../activeX/activeX14.xml"/><Relationship Id="rId1" Type="http://schemas.openxmlformats.org/officeDocument/2006/relationships/printerSettings" Target="../printerSettings/printerSettings22.bin"/><Relationship Id="rId6" Type="http://schemas.openxmlformats.org/officeDocument/2006/relationships/control" Target="../activeX/activeX2.xml"/><Relationship Id="rId11" Type="http://schemas.openxmlformats.org/officeDocument/2006/relationships/image" Target="../media/image4.emf"/><Relationship Id="rId24" Type="http://schemas.openxmlformats.org/officeDocument/2006/relationships/image" Target="../media/image10.emf"/><Relationship Id="rId32" Type="http://schemas.openxmlformats.org/officeDocument/2006/relationships/image" Target="../media/image14.emf"/><Relationship Id="rId37" Type="http://schemas.openxmlformats.org/officeDocument/2006/relationships/control" Target="../activeX/activeX18.xml"/><Relationship Id="rId40" Type="http://schemas.openxmlformats.org/officeDocument/2006/relationships/image" Target="../media/image18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control" Target="../activeX/activeX11.xml"/><Relationship Id="rId28" Type="http://schemas.openxmlformats.org/officeDocument/2006/relationships/image" Target="../media/image12.emf"/><Relationship Id="rId36" Type="http://schemas.openxmlformats.org/officeDocument/2006/relationships/image" Target="../media/image16.emf"/><Relationship Id="rId10" Type="http://schemas.openxmlformats.org/officeDocument/2006/relationships/control" Target="../activeX/activeX4.xml"/><Relationship Id="rId19" Type="http://schemas.openxmlformats.org/officeDocument/2006/relationships/image" Target="../media/image8.emf"/><Relationship Id="rId31" Type="http://schemas.openxmlformats.org/officeDocument/2006/relationships/control" Target="../activeX/activeX15.xml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Relationship Id="rId14" Type="http://schemas.openxmlformats.org/officeDocument/2006/relationships/control" Target="../activeX/activeX6.xml"/><Relationship Id="rId22" Type="http://schemas.openxmlformats.org/officeDocument/2006/relationships/image" Target="../media/image9.emf"/><Relationship Id="rId27" Type="http://schemas.openxmlformats.org/officeDocument/2006/relationships/control" Target="../activeX/activeX13.xml"/><Relationship Id="rId30" Type="http://schemas.openxmlformats.org/officeDocument/2006/relationships/image" Target="../media/image13.emf"/><Relationship Id="rId35" Type="http://schemas.openxmlformats.org/officeDocument/2006/relationships/control" Target="../activeX/activeX1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C11:H18"/>
  <sheetViews>
    <sheetView workbookViewId="0">
      <selection activeCell="C29" sqref="C29"/>
    </sheetView>
  </sheetViews>
  <sheetFormatPr defaultRowHeight="20.100000000000001" customHeight="1" x14ac:dyDescent="0.15"/>
  <cols>
    <col min="1" max="3" width="8.88671875" style="653"/>
    <col min="4" max="4" width="10.88671875" style="653" customWidth="1"/>
    <col min="5" max="8" width="14.109375" style="653" customWidth="1"/>
    <col min="9" max="16384" width="8.88671875" style="653"/>
  </cols>
  <sheetData>
    <row r="11" spans="3:8" ht="20.100000000000001" customHeight="1" x14ac:dyDescent="0.15">
      <c r="D11" s="653" t="s">
        <v>891</v>
      </c>
      <c r="E11" s="653" t="s">
        <v>880</v>
      </c>
      <c r="F11" s="653" t="s">
        <v>881</v>
      </c>
      <c r="G11" s="653" t="s">
        <v>882</v>
      </c>
      <c r="H11" s="653" t="s">
        <v>883</v>
      </c>
    </row>
    <row r="12" spans="3:8" ht="20.100000000000001" customHeight="1" x14ac:dyDescent="0.15">
      <c r="C12" s="655" t="s">
        <v>890</v>
      </c>
      <c r="D12" s="656" t="e">
        <f>SUM(E12:H12)</f>
        <v>#REF!</v>
      </c>
      <c r="E12" s="657" t="e">
        <f>SUM(E13:E18)</f>
        <v>#REF!</v>
      </c>
      <c r="F12" s="656" t="e">
        <f t="shared" ref="F12:H12" si="0">SUM(F13:F18)</f>
        <v>#REF!</v>
      </c>
      <c r="G12" s="656" t="e">
        <f t="shared" si="0"/>
        <v>#REF!</v>
      </c>
      <c r="H12" s="656" t="e">
        <f t="shared" si="0"/>
        <v>#REF!</v>
      </c>
    </row>
    <row r="13" spans="3:8" ht="20.100000000000001" customHeight="1" x14ac:dyDescent="0.15">
      <c r="C13" s="653" t="s">
        <v>884</v>
      </c>
      <c r="D13" s="654" t="e">
        <f t="shared" ref="D13:D18" si="1">SUM(E13:H13)</f>
        <v>#REF!</v>
      </c>
      <c r="E13" s="654" t="e">
        <f>SUMIF(#REF!,"농림지역",#REF!)</f>
        <v>#REF!</v>
      </c>
      <c r="F13" s="654" t="e">
        <f>SUMIF(#REF!,"계획관리지역",#REF!)</f>
        <v>#REF!</v>
      </c>
      <c r="G13" s="654" t="e">
        <f>SUMIF(#REF!,"보전관리지역",#REF!)</f>
        <v>#REF!</v>
      </c>
      <c r="H13" s="654" t="e">
        <f>SUMIF(#REF!,"생산관리지역",#REF!)</f>
        <v>#REF!</v>
      </c>
    </row>
    <row r="14" spans="3:8" ht="20.100000000000001" customHeight="1" x14ac:dyDescent="0.15">
      <c r="C14" s="653" t="s">
        <v>885</v>
      </c>
      <c r="D14" s="654" t="e">
        <f t="shared" si="1"/>
        <v>#REF!</v>
      </c>
      <c r="E14" s="654" t="e">
        <f>SUMIF(#REF!,"농림지역",#REF!)</f>
        <v>#REF!</v>
      </c>
      <c r="F14" s="654" t="e">
        <f>SUMIF(#REF!,"계획관리지역",#REF!)</f>
        <v>#REF!</v>
      </c>
      <c r="G14" s="654" t="e">
        <f>SUMIF(#REF!,"보전관리지역",#REF!)</f>
        <v>#REF!</v>
      </c>
      <c r="H14" s="654" t="e">
        <f>SUMIF(#REF!,"생산관리지역",#REF!)</f>
        <v>#REF!</v>
      </c>
    </row>
    <row r="15" spans="3:8" ht="20.100000000000001" customHeight="1" x14ac:dyDescent="0.15">
      <c r="C15" s="653" t="s">
        <v>886</v>
      </c>
      <c r="D15" s="654" t="e">
        <f t="shared" si="1"/>
        <v>#REF!</v>
      </c>
      <c r="E15" s="654" t="e">
        <f>SUMIF(#REF!,"농림지역",#REF!)</f>
        <v>#REF!</v>
      </c>
      <c r="F15" s="654" t="e">
        <f>SUMIF(#REF!,"계획관리지역",#REF!)</f>
        <v>#REF!</v>
      </c>
      <c r="G15" s="654" t="e">
        <f>SUMIF(#REF!,"보전관리지역",#REF!)</f>
        <v>#REF!</v>
      </c>
      <c r="H15" s="654" t="e">
        <f>SUMIF(#REF!,"생산관리지역",#REF!)</f>
        <v>#REF!</v>
      </c>
    </row>
    <row r="16" spans="3:8" ht="20.100000000000001" customHeight="1" x14ac:dyDescent="0.15">
      <c r="C16" s="653" t="s">
        <v>887</v>
      </c>
      <c r="D16" s="654" t="e">
        <f t="shared" si="1"/>
        <v>#REF!</v>
      </c>
      <c r="E16" s="654" t="e">
        <f>SUMIF(#REF!,"농림지역",#REF!)</f>
        <v>#REF!</v>
      </c>
      <c r="F16" s="654" t="e">
        <f>SUMIF(#REF!,"계획관리지역",#REF!)</f>
        <v>#REF!</v>
      </c>
      <c r="G16" s="654" t="e">
        <f>SUMIF(#REF!,"보전관리지역",#REF!)</f>
        <v>#REF!</v>
      </c>
      <c r="H16" s="654" t="e">
        <f>SUMIF(#REF!,"생산관리지역",#REF!)</f>
        <v>#REF!</v>
      </c>
    </row>
    <row r="17" spans="3:8" ht="20.100000000000001" customHeight="1" x14ac:dyDescent="0.15">
      <c r="C17" s="653" t="s">
        <v>888</v>
      </c>
      <c r="D17" s="654" t="e">
        <f t="shared" si="1"/>
        <v>#REF!</v>
      </c>
      <c r="E17" s="654" t="e">
        <f>SUMIF(#REF!,"농림지역",#REF!)</f>
        <v>#REF!</v>
      </c>
      <c r="F17" s="654" t="e">
        <f>SUMIF(#REF!,"계획관리지역",#REF!)</f>
        <v>#REF!</v>
      </c>
      <c r="G17" s="654" t="e">
        <f>SUMIF(#REF!,"보전관리지역",#REF!)</f>
        <v>#REF!</v>
      </c>
      <c r="H17" s="654" t="e">
        <f>SUMIF(#REF!,"생산관리지역",#REF!)</f>
        <v>#REF!</v>
      </c>
    </row>
    <row r="18" spans="3:8" ht="20.100000000000001" customHeight="1" x14ac:dyDescent="0.15">
      <c r="C18" s="653" t="s">
        <v>889</v>
      </c>
      <c r="D18" s="654">
        <f t="shared" si="1"/>
        <v>0</v>
      </c>
      <c r="E18" s="654">
        <f>SUMIF(송용리!$W$7:$W$3920,"농림지역",송용리!$K$7:$K$3920)</f>
        <v>0</v>
      </c>
      <c r="F18" s="654">
        <f>SUMIF(송용리!$W$7:$W$3920,"계획관리지역",송용리!$K$7:$K$3920)</f>
        <v>0</v>
      </c>
      <c r="G18" s="654">
        <f>SUMIF(송용리!$W$7:$W$3920,"보전관리지역",송용리!$K$7:$K$3920)</f>
        <v>0</v>
      </c>
      <c r="H18" s="654">
        <f>SUMIF(송용리!$W$7:$W$3920,"생산관리지역",송용리!$K$7:$K$3920)</f>
        <v>0</v>
      </c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indexed="48"/>
  </sheetPr>
  <dimension ref="A1:AM925"/>
  <sheetViews>
    <sheetView showZeros="0" view="pageBreakPreview" workbookViewId="0">
      <selection activeCell="N25" sqref="N25"/>
    </sheetView>
  </sheetViews>
  <sheetFormatPr defaultColWidth="6.109375" defaultRowHeight="21.95" customHeight="1" x14ac:dyDescent="0.15"/>
  <cols>
    <col min="1" max="1" width="4.33203125" style="100" customWidth="1"/>
    <col min="2" max="2" width="6.77734375" style="100" customWidth="1"/>
    <col min="3" max="3" width="3.77734375" style="100" customWidth="1"/>
    <col min="4" max="5" width="8.77734375" style="174" customWidth="1"/>
    <col min="6" max="6" width="6.33203125" style="174" hidden="1" customWidth="1"/>
    <col min="7" max="7" width="6.77734375" style="100" customWidth="1"/>
    <col min="8" max="8" width="3.77734375" style="100" customWidth="1"/>
    <col min="9" max="9" width="8.77734375" style="174" customWidth="1"/>
    <col min="10" max="10" width="8.77734375" style="424" customWidth="1"/>
    <col min="11" max="11" width="8.109375" style="320" customWidth="1"/>
    <col min="12" max="12" width="8.6640625" style="287" customWidth="1"/>
    <col min="13" max="13" width="15.77734375" style="282" customWidth="1"/>
    <col min="14" max="14" width="8.6640625" style="287" customWidth="1"/>
    <col min="15" max="15" width="15.77734375" style="282" customWidth="1"/>
    <col min="16" max="16" width="7.33203125" style="100" hidden="1" customWidth="1"/>
    <col min="17" max="17" width="13.77734375" style="100" hidden="1" customWidth="1"/>
    <col min="18" max="18" width="7.33203125" style="100" hidden="1" customWidth="1"/>
    <col min="19" max="19" width="6.77734375" style="100" customWidth="1"/>
    <col min="20" max="20" width="12.77734375" style="414" customWidth="1"/>
    <col min="21" max="21" width="14.5546875" style="416" customWidth="1"/>
    <col min="22" max="22" width="6.109375" style="414" customWidth="1"/>
    <col min="23" max="23" width="1.21875" style="100" customWidth="1"/>
    <col min="24" max="24" width="6.109375" style="100" customWidth="1"/>
    <col min="25" max="25" width="6.109375" style="414" customWidth="1"/>
    <col min="26" max="26" width="5" style="100" customWidth="1"/>
    <col min="27" max="27" width="5" style="414" customWidth="1"/>
    <col min="28" max="28" width="1" style="100" customWidth="1"/>
    <col min="29" max="29" width="4.88671875" style="100" customWidth="1"/>
    <col min="30" max="30" width="4.88671875" style="414" customWidth="1"/>
    <col min="31" max="31" width="6.109375" style="100" customWidth="1"/>
    <col min="32" max="32" width="6.109375" style="414" customWidth="1"/>
    <col min="33" max="33" width="1.109375" style="100" customWidth="1"/>
    <col min="34" max="34" width="5.33203125" style="100" customWidth="1"/>
    <col min="35" max="35" width="5.33203125" style="414" customWidth="1"/>
    <col min="36" max="36" width="8.88671875" style="100" customWidth="1"/>
    <col min="37" max="37" width="8" style="100" customWidth="1"/>
    <col min="38" max="16384" width="6.109375" style="100"/>
  </cols>
  <sheetData>
    <row r="1" spans="1:39" s="394" customFormat="1" ht="38.25" customHeight="1" x14ac:dyDescent="0.15">
      <c r="A1" s="160"/>
      <c r="B1" s="107"/>
      <c r="C1" s="90"/>
      <c r="D1" s="90"/>
      <c r="E1" s="90"/>
      <c r="F1" s="90"/>
      <c r="G1" s="161"/>
      <c r="H1" s="162"/>
      <c r="I1" s="90"/>
      <c r="J1" s="240"/>
      <c r="K1" s="311"/>
      <c r="L1" s="241"/>
      <c r="M1" s="241"/>
      <c r="N1" s="241"/>
      <c r="O1" s="241"/>
      <c r="P1" s="162"/>
      <c r="Q1" s="162"/>
      <c r="R1" s="162"/>
      <c r="S1" s="162"/>
      <c r="T1" s="392"/>
      <c r="U1" s="393"/>
    </row>
    <row r="2" spans="1:39" s="397" customFormat="1" ht="11.1" customHeight="1" x14ac:dyDescent="0.15">
      <c r="A2" s="91"/>
      <c r="B2" s="108"/>
      <c r="C2" s="91"/>
      <c r="D2" s="91"/>
      <c r="E2" s="91"/>
      <c r="F2" s="91"/>
      <c r="G2" s="183"/>
      <c r="H2" s="184"/>
      <c r="I2" s="91"/>
      <c r="J2" s="242"/>
      <c r="K2" s="312"/>
      <c r="L2" s="243"/>
      <c r="M2" s="243"/>
      <c r="N2" s="243"/>
      <c r="O2" s="243"/>
      <c r="P2" s="185"/>
      <c r="Q2" s="185"/>
      <c r="R2" s="185"/>
      <c r="S2" s="184"/>
      <c r="T2" s="395"/>
      <c r="U2" s="396"/>
    </row>
    <row r="3" spans="1:39" s="387" customFormat="1" ht="15" customHeight="1" x14ac:dyDescent="0.15">
      <c r="A3" s="201"/>
      <c r="B3" s="113"/>
      <c r="C3" s="92"/>
      <c r="D3" s="92"/>
      <c r="E3" s="92"/>
      <c r="F3" s="92"/>
      <c r="G3" s="202"/>
      <c r="H3" s="203"/>
      <c r="I3" s="92"/>
      <c r="J3" s="244"/>
      <c r="K3" s="313"/>
      <c r="L3" s="243"/>
      <c r="M3" s="245"/>
      <c r="N3" s="243"/>
      <c r="O3" s="398"/>
      <c r="P3" s="204"/>
      <c r="Q3" s="204"/>
      <c r="R3" s="204"/>
      <c r="S3" s="186"/>
      <c r="T3" s="399"/>
      <c r="U3" s="400"/>
      <c r="V3" s="401"/>
    </row>
    <row r="4" spans="1:39" s="404" customFormat="1" ht="21" customHeight="1" x14ac:dyDescent="0.15">
      <c r="A4" s="832"/>
      <c r="B4" s="836"/>
      <c r="C4" s="836"/>
      <c r="D4" s="836"/>
      <c r="E4" s="836"/>
      <c r="F4" s="837"/>
      <c r="G4" s="837"/>
      <c r="H4" s="837"/>
      <c r="I4" s="837"/>
      <c r="J4" s="837"/>
      <c r="K4" s="834"/>
      <c r="L4" s="357"/>
      <c r="M4" s="357"/>
      <c r="N4" s="369"/>
      <c r="O4" s="357"/>
      <c r="P4" s="357"/>
      <c r="Q4" s="357"/>
      <c r="R4" s="357"/>
      <c r="S4" s="798"/>
      <c r="T4" s="402"/>
      <c r="U4" s="403"/>
    </row>
    <row r="5" spans="1:39" s="404" customFormat="1" ht="21" customHeight="1" x14ac:dyDescent="0.15">
      <c r="A5" s="833"/>
      <c r="B5" s="836"/>
      <c r="C5" s="836"/>
      <c r="D5" s="836"/>
      <c r="E5" s="836"/>
      <c r="F5" s="837"/>
      <c r="G5" s="837"/>
      <c r="H5" s="837"/>
      <c r="I5" s="837"/>
      <c r="J5" s="837"/>
      <c r="K5" s="834"/>
      <c r="L5" s="357"/>
      <c r="M5" s="357"/>
      <c r="N5" s="357"/>
      <c r="O5" s="357"/>
      <c r="P5" s="357"/>
      <c r="Q5" s="357"/>
      <c r="R5" s="357"/>
      <c r="S5" s="798"/>
      <c r="T5" s="402"/>
      <c r="U5" s="403"/>
    </row>
    <row r="6" spans="1:39" s="404" customFormat="1" ht="24.95" customHeight="1" x14ac:dyDescent="0.15">
      <c r="A6" s="798"/>
      <c r="B6" s="359"/>
      <c r="C6" s="358"/>
      <c r="D6" s="360"/>
      <c r="E6" s="360"/>
      <c r="F6" s="355"/>
      <c r="G6" s="391"/>
      <c r="H6" s="358"/>
      <c r="I6" s="360"/>
      <c r="J6" s="360"/>
      <c r="K6" s="835"/>
      <c r="L6" s="357"/>
      <c r="M6" s="357"/>
      <c r="N6" s="357"/>
      <c r="O6" s="357"/>
      <c r="P6" s="357"/>
      <c r="Q6" s="357"/>
      <c r="R6" s="357"/>
      <c r="S6" s="798"/>
      <c r="T6" s="405"/>
      <c r="U6" s="406"/>
      <c r="AE6" s="407"/>
      <c r="AF6" s="407"/>
      <c r="AG6" s="407"/>
    </row>
    <row r="7" spans="1:39" ht="21" customHeight="1" x14ac:dyDescent="0.15">
      <c r="A7" s="550"/>
      <c r="B7" s="550"/>
      <c r="C7" s="550"/>
      <c r="D7" s="551"/>
      <c r="E7" s="559"/>
      <c r="F7" s="440"/>
      <c r="G7" s="371"/>
      <c r="H7" s="371"/>
      <c r="I7" s="379"/>
      <c r="J7" s="385"/>
      <c r="K7" s="442"/>
      <c r="L7" s="554"/>
      <c r="M7" s="554"/>
      <c r="N7" s="554"/>
      <c r="O7" s="554"/>
      <c r="P7" s="444"/>
      <c r="Q7" s="444"/>
      <c r="R7" s="444"/>
      <c r="S7" s="361"/>
      <c r="T7" s="380"/>
      <c r="U7" s="381"/>
      <c r="V7" s="380"/>
      <c r="W7" s="382"/>
      <c r="X7" s="382"/>
      <c r="Y7" s="380"/>
      <c r="Z7" s="366"/>
      <c r="AA7" s="362"/>
      <c r="AB7" s="366"/>
      <c r="AC7" s="366"/>
      <c r="AD7" s="362"/>
      <c r="AE7" s="382"/>
      <c r="AF7" s="380"/>
      <c r="AG7" s="382"/>
      <c r="AH7" s="382"/>
      <c r="AI7" s="380"/>
      <c r="AJ7" s="382"/>
      <c r="AK7" s="382"/>
      <c r="AL7" s="367"/>
      <c r="AM7" s="367"/>
    </row>
    <row r="8" spans="1:39" ht="21" customHeight="1" x14ac:dyDescent="0.15">
      <c r="A8" s="550"/>
      <c r="B8" s="550"/>
      <c r="C8" s="550"/>
      <c r="D8" s="551"/>
      <c r="E8" s="559"/>
      <c r="F8" s="440"/>
      <c r="G8" s="371"/>
      <c r="H8" s="371"/>
      <c r="I8" s="379"/>
      <c r="J8" s="385"/>
      <c r="K8" s="442"/>
      <c r="L8" s="554"/>
      <c r="M8" s="554"/>
      <c r="N8" s="554"/>
      <c r="O8" s="554"/>
      <c r="P8" s="444"/>
      <c r="Q8" s="505"/>
      <c r="R8" s="444"/>
      <c r="S8" s="361"/>
      <c r="T8" s="380"/>
      <c r="U8" s="381"/>
      <c r="V8" s="380"/>
      <c r="W8" s="382"/>
      <c r="X8" s="382"/>
      <c r="Y8" s="380"/>
      <c r="Z8" s="366"/>
      <c r="AA8" s="362"/>
      <c r="AB8" s="366"/>
      <c r="AC8" s="366"/>
      <c r="AD8" s="362"/>
      <c r="AE8" s="382"/>
      <c r="AF8" s="380"/>
      <c r="AG8" s="382"/>
      <c r="AH8" s="382"/>
      <c r="AI8" s="380"/>
      <c r="AJ8" s="382"/>
      <c r="AK8" s="382"/>
      <c r="AL8" s="367"/>
      <c r="AM8" s="367"/>
    </row>
    <row r="9" spans="1:39" ht="21" customHeight="1" x14ac:dyDescent="0.15">
      <c r="A9" s="550"/>
      <c r="B9" s="550"/>
      <c r="C9" s="550"/>
      <c r="D9" s="551"/>
      <c r="E9" s="559"/>
      <c r="F9" s="440"/>
      <c r="G9" s="371"/>
      <c r="H9" s="371"/>
      <c r="I9" s="379"/>
      <c r="J9" s="385"/>
      <c r="K9" s="442"/>
      <c r="L9" s="554"/>
      <c r="M9" s="554"/>
      <c r="N9" s="554"/>
      <c r="O9" s="554"/>
      <c r="P9" s="444"/>
      <c r="Q9" s="444"/>
      <c r="R9" s="444"/>
      <c r="S9" s="361"/>
      <c r="T9" s="380"/>
      <c r="U9" s="381"/>
      <c r="V9" s="380"/>
      <c r="W9" s="382"/>
      <c r="X9" s="382"/>
      <c r="Y9" s="380"/>
      <c r="Z9" s="366"/>
      <c r="AA9" s="362"/>
      <c r="AB9" s="366"/>
      <c r="AC9" s="366"/>
      <c r="AD9" s="362"/>
      <c r="AE9" s="382"/>
      <c r="AF9" s="380"/>
      <c r="AG9" s="382"/>
      <c r="AH9" s="382"/>
      <c r="AI9" s="380"/>
      <c r="AJ9" s="382"/>
      <c r="AK9" s="382"/>
      <c r="AL9" s="367"/>
      <c r="AM9" s="367"/>
    </row>
    <row r="10" spans="1:39" ht="21" customHeight="1" x14ac:dyDescent="0.15">
      <c r="A10" s="550"/>
      <c r="B10" s="550"/>
      <c r="C10" s="550"/>
      <c r="D10" s="551"/>
      <c r="E10" s="559"/>
      <c r="F10" s="440"/>
      <c r="G10" s="550"/>
      <c r="H10" s="550"/>
      <c r="I10" s="551"/>
      <c r="J10" s="552"/>
      <c r="K10" s="442"/>
      <c r="L10" s="554"/>
      <c r="M10" s="554"/>
      <c r="N10" s="554"/>
      <c r="O10" s="554"/>
      <c r="P10" s="444"/>
      <c r="Q10" s="444"/>
      <c r="R10" s="444"/>
      <c r="S10" s="361"/>
      <c r="T10" s="380"/>
      <c r="U10" s="381"/>
      <c r="V10" s="380"/>
      <c r="W10" s="382"/>
      <c r="X10" s="382"/>
      <c r="Y10" s="380"/>
      <c r="Z10" s="366"/>
      <c r="AA10" s="362"/>
      <c r="AB10" s="366"/>
      <c r="AC10" s="366"/>
      <c r="AD10" s="362"/>
      <c r="AE10" s="382"/>
      <c r="AF10" s="380"/>
      <c r="AG10" s="382"/>
      <c r="AH10" s="382"/>
      <c r="AI10" s="380"/>
      <c r="AJ10" s="382"/>
      <c r="AK10" s="382"/>
      <c r="AL10" s="367"/>
      <c r="AM10" s="367"/>
    </row>
    <row r="11" spans="1:39" ht="21" customHeight="1" x14ac:dyDescent="0.15">
      <c r="A11" s="550"/>
      <c r="B11" s="838"/>
      <c r="C11" s="838"/>
      <c r="D11" s="840"/>
      <c r="E11" s="842"/>
      <c r="F11" s="440"/>
      <c r="G11" s="371"/>
      <c r="H11" s="371"/>
      <c r="I11" s="379"/>
      <c r="J11" s="385"/>
      <c r="K11" s="442"/>
      <c r="L11" s="554"/>
      <c r="M11" s="555"/>
      <c r="N11" s="554"/>
      <c r="O11" s="555"/>
      <c r="P11" s="444"/>
      <c r="Q11" s="444"/>
      <c r="R11" s="444"/>
      <c r="S11" s="361"/>
      <c r="T11" s="380"/>
      <c r="U11" s="381"/>
      <c r="V11" s="380"/>
      <c r="W11" s="382"/>
      <c r="X11" s="382"/>
      <c r="Y11" s="380"/>
      <c r="Z11" s="366"/>
      <c r="AA11" s="362"/>
      <c r="AB11" s="366"/>
      <c r="AC11" s="366"/>
      <c r="AD11" s="362"/>
      <c r="AE11" s="382"/>
      <c r="AF11" s="380"/>
      <c r="AG11" s="382"/>
      <c r="AH11" s="382"/>
      <c r="AI11" s="380"/>
      <c r="AJ11" s="382"/>
      <c r="AK11" s="382"/>
      <c r="AL11" s="367"/>
      <c r="AM11" s="367"/>
    </row>
    <row r="12" spans="1:39" ht="21" customHeight="1" x14ac:dyDescent="0.15">
      <c r="A12" s="558"/>
      <c r="B12" s="839"/>
      <c r="C12" s="839"/>
      <c r="D12" s="841"/>
      <c r="E12" s="843"/>
      <c r="F12" s="440"/>
      <c r="G12" s="371"/>
      <c r="H12" s="371"/>
      <c r="I12" s="379"/>
      <c r="J12" s="385"/>
      <c r="K12" s="442"/>
      <c r="L12" s="554"/>
      <c r="M12" s="555"/>
      <c r="N12" s="554"/>
      <c r="O12" s="555"/>
      <c r="P12" s="444"/>
      <c r="Q12" s="444"/>
      <c r="R12" s="444"/>
      <c r="S12" s="361"/>
      <c r="T12" s="380"/>
      <c r="U12" s="381"/>
      <c r="V12" s="380"/>
      <c r="W12" s="382"/>
      <c r="X12" s="382"/>
      <c r="Y12" s="380"/>
      <c r="Z12" s="366"/>
      <c r="AA12" s="362"/>
      <c r="AB12" s="366"/>
      <c r="AC12" s="366"/>
      <c r="AD12" s="362"/>
      <c r="AE12" s="382"/>
      <c r="AF12" s="380"/>
      <c r="AG12" s="382"/>
      <c r="AH12" s="382"/>
      <c r="AI12" s="380"/>
      <c r="AJ12" s="382"/>
      <c r="AK12" s="382"/>
      <c r="AL12" s="367"/>
      <c r="AM12" s="367"/>
    </row>
    <row r="13" spans="1:39" ht="21" customHeight="1" x14ac:dyDescent="0.15">
      <c r="A13" s="550"/>
      <c r="B13" s="550"/>
      <c r="C13" s="550"/>
      <c r="D13" s="551"/>
      <c r="E13" s="559"/>
      <c r="F13" s="440"/>
      <c r="G13" s="550"/>
      <c r="H13" s="550"/>
      <c r="I13" s="551"/>
      <c r="J13" s="552"/>
      <c r="K13" s="442"/>
      <c r="L13" s="554"/>
      <c r="M13" s="554"/>
      <c r="N13" s="554"/>
      <c r="O13" s="554"/>
      <c r="P13" s="444"/>
      <c r="Q13" s="444"/>
      <c r="R13" s="444"/>
      <c r="S13" s="361"/>
      <c r="T13" s="380"/>
      <c r="U13" s="381"/>
      <c r="V13" s="417"/>
      <c r="W13" s="382"/>
      <c r="X13" s="382"/>
      <c r="Y13" s="380"/>
      <c r="Z13" s="366"/>
      <c r="AA13" s="362"/>
      <c r="AB13" s="366"/>
      <c r="AC13" s="366"/>
      <c r="AD13" s="362"/>
      <c r="AE13" s="382"/>
      <c r="AF13" s="380"/>
      <c r="AG13" s="382"/>
      <c r="AH13" s="382"/>
      <c r="AI13" s="380"/>
      <c r="AJ13" s="382"/>
      <c r="AK13" s="382"/>
      <c r="AL13" s="367"/>
      <c r="AM13" s="367"/>
    </row>
    <row r="14" spans="1:39" ht="21" customHeight="1" x14ac:dyDescent="0.15">
      <c r="A14" s="550"/>
      <c r="B14" s="550"/>
      <c r="C14" s="550"/>
      <c r="D14" s="551"/>
      <c r="E14" s="559"/>
      <c r="F14" s="440"/>
      <c r="G14" s="371"/>
      <c r="H14" s="371"/>
      <c r="I14" s="379"/>
      <c r="J14" s="385"/>
      <c r="K14" s="442"/>
      <c r="L14" s="555"/>
      <c r="M14" s="554"/>
      <c r="N14" s="555"/>
      <c r="O14" s="554"/>
      <c r="P14" s="444"/>
      <c r="Q14" s="444"/>
      <c r="R14" s="444"/>
      <c r="S14" s="361"/>
      <c r="T14" s="380"/>
      <c r="U14" s="381"/>
      <c r="V14" s="380"/>
      <c r="W14" s="382"/>
      <c r="X14" s="382"/>
      <c r="Y14" s="380"/>
      <c r="Z14" s="366"/>
      <c r="AA14" s="362"/>
      <c r="AB14" s="366"/>
      <c r="AC14" s="366"/>
      <c r="AD14" s="362"/>
      <c r="AE14" s="382"/>
      <c r="AF14" s="380"/>
      <c r="AG14" s="382"/>
      <c r="AH14" s="382"/>
      <c r="AI14" s="380"/>
      <c r="AJ14" s="382"/>
      <c r="AK14" s="382"/>
      <c r="AL14" s="367"/>
      <c r="AM14" s="367"/>
    </row>
    <row r="15" spans="1:39" ht="21" customHeight="1" x14ac:dyDescent="0.15">
      <c r="A15" s="550"/>
      <c r="B15" s="550"/>
      <c r="C15" s="550"/>
      <c r="D15" s="551"/>
      <c r="E15" s="559"/>
      <c r="F15" s="440"/>
      <c r="G15" s="550"/>
      <c r="H15" s="550"/>
      <c r="I15" s="551"/>
      <c r="J15" s="552"/>
      <c r="K15" s="442"/>
      <c r="L15" s="554"/>
      <c r="M15" s="554"/>
      <c r="N15" s="554"/>
      <c r="O15" s="554"/>
      <c r="P15" s="444"/>
      <c r="Q15" s="444"/>
      <c r="R15" s="444"/>
      <c r="S15" s="361"/>
      <c r="T15" s="380"/>
      <c r="U15" s="381"/>
      <c r="V15" s="380"/>
      <c r="W15" s="382"/>
      <c r="X15" s="382"/>
      <c r="Y15" s="380"/>
      <c r="Z15" s="366"/>
      <c r="AA15" s="362"/>
      <c r="AB15" s="366"/>
      <c r="AC15" s="366"/>
      <c r="AD15" s="362"/>
      <c r="AE15" s="382"/>
      <c r="AF15" s="380"/>
      <c r="AG15" s="382"/>
      <c r="AH15" s="382"/>
      <c r="AI15" s="380"/>
      <c r="AJ15" s="382"/>
      <c r="AK15" s="382"/>
      <c r="AL15" s="367"/>
      <c r="AM15" s="367"/>
    </row>
    <row r="16" spans="1:39" ht="21" customHeight="1" x14ac:dyDescent="0.15">
      <c r="A16" s="550"/>
      <c r="B16" s="550"/>
      <c r="C16" s="550"/>
      <c r="D16" s="551"/>
      <c r="E16" s="559"/>
      <c r="F16" s="440"/>
      <c r="G16" s="371"/>
      <c r="H16" s="371"/>
      <c r="I16" s="379"/>
      <c r="J16" s="385"/>
      <c r="K16" s="442"/>
      <c r="L16" s="554"/>
      <c r="M16" s="554"/>
      <c r="N16" s="554"/>
      <c r="O16" s="554"/>
      <c r="P16" s="444"/>
      <c r="Q16" s="444"/>
      <c r="R16" s="444"/>
      <c r="S16" s="361"/>
      <c r="T16" s="380"/>
      <c r="U16" s="381"/>
      <c r="V16" s="380"/>
      <c r="W16" s="382"/>
      <c r="X16" s="382"/>
      <c r="Y16" s="380"/>
      <c r="Z16" s="366"/>
      <c r="AA16" s="362"/>
      <c r="AB16" s="366"/>
      <c r="AC16" s="366"/>
      <c r="AD16" s="362"/>
      <c r="AE16" s="382"/>
      <c r="AF16" s="380"/>
      <c r="AG16" s="382"/>
      <c r="AH16" s="382"/>
      <c r="AI16" s="380"/>
      <c r="AJ16" s="382"/>
      <c r="AK16" s="382"/>
      <c r="AL16" s="367"/>
      <c r="AM16" s="367"/>
    </row>
    <row r="17" spans="1:39" ht="21" customHeight="1" x14ac:dyDescent="0.15">
      <c r="A17" s="550"/>
      <c r="B17" s="550"/>
      <c r="C17" s="550"/>
      <c r="D17" s="551"/>
      <c r="E17" s="559"/>
      <c r="F17" s="440"/>
      <c r="G17" s="550"/>
      <c r="H17" s="550"/>
      <c r="I17" s="551"/>
      <c r="J17" s="552"/>
      <c r="K17" s="442"/>
      <c r="L17" s="554"/>
      <c r="M17" s="554"/>
      <c r="N17" s="554"/>
      <c r="O17" s="554"/>
      <c r="P17" s="444"/>
      <c r="Q17" s="444"/>
      <c r="R17" s="444"/>
      <c r="S17" s="361"/>
      <c r="T17" s="380"/>
      <c r="U17" s="381"/>
      <c r="V17" s="380"/>
      <c r="W17" s="382"/>
      <c r="X17" s="382"/>
      <c r="Y17" s="380"/>
      <c r="Z17" s="366"/>
      <c r="AA17" s="362"/>
      <c r="AB17" s="366"/>
      <c r="AC17" s="366"/>
      <c r="AD17" s="362"/>
      <c r="AE17" s="382"/>
      <c r="AF17" s="380"/>
      <c r="AG17" s="382"/>
      <c r="AH17" s="382"/>
      <c r="AI17" s="380"/>
      <c r="AJ17" s="382"/>
      <c r="AK17" s="382"/>
      <c r="AL17" s="367"/>
      <c r="AM17" s="367"/>
    </row>
    <row r="18" spans="1:39" ht="21" customHeight="1" x14ac:dyDescent="0.15">
      <c r="A18" s="550"/>
      <c r="B18" s="550"/>
      <c r="C18" s="550"/>
      <c r="D18" s="551"/>
      <c r="E18" s="559"/>
      <c r="F18" s="440"/>
      <c r="G18" s="371"/>
      <c r="H18" s="371"/>
      <c r="I18" s="379"/>
      <c r="J18" s="385"/>
      <c r="K18" s="442"/>
      <c r="L18" s="555"/>
      <c r="M18" s="554"/>
      <c r="N18" s="555"/>
      <c r="O18" s="554"/>
      <c r="P18" s="444"/>
      <c r="Q18" s="444"/>
      <c r="R18" s="444"/>
      <c r="S18" s="361"/>
      <c r="T18" s="380"/>
      <c r="U18" s="381"/>
      <c r="V18" s="380"/>
      <c r="W18" s="382"/>
      <c r="X18" s="382"/>
      <c r="Y18" s="380"/>
      <c r="Z18" s="366"/>
      <c r="AA18" s="362"/>
      <c r="AB18" s="366"/>
      <c r="AC18" s="366"/>
      <c r="AD18" s="362"/>
      <c r="AE18" s="382"/>
      <c r="AF18" s="380"/>
      <c r="AG18" s="382"/>
      <c r="AH18" s="382"/>
      <c r="AI18" s="380"/>
      <c r="AJ18" s="382"/>
      <c r="AK18" s="382"/>
      <c r="AL18" s="367"/>
      <c r="AM18" s="367"/>
    </row>
    <row r="19" spans="1:39" ht="21" customHeight="1" x14ac:dyDescent="0.15">
      <c r="A19" s="550"/>
      <c r="B19" s="550"/>
      <c r="C19" s="550"/>
      <c r="D19" s="551"/>
      <c r="E19" s="559"/>
      <c r="F19" s="440"/>
      <c r="G19" s="371"/>
      <c r="H19" s="371"/>
      <c r="I19" s="379"/>
      <c r="J19" s="385"/>
      <c r="K19" s="442"/>
      <c r="L19" s="554"/>
      <c r="M19" s="555"/>
      <c r="N19" s="554"/>
      <c r="O19" s="554"/>
      <c r="P19" s="444"/>
      <c r="Q19" s="444"/>
      <c r="R19" s="444"/>
      <c r="S19" s="361"/>
      <c r="T19" s="380"/>
      <c r="U19" s="381"/>
      <c r="V19" s="380"/>
      <c r="W19" s="382"/>
      <c r="X19" s="382"/>
      <c r="Y19" s="380"/>
      <c r="Z19" s="366"/>
      <c r="AA19" s="362"/>
      <c r="AB19" s="366"/>
      <c r="AC19" s="366"/>
      <c r="AD19" s="362"/>
      <c r="AE19" s="382"/>
      <c r="AF19" s="380"/>
      <c r="AG19" s="382"/>
      <c r="AH19" s="382"/>
      <c r="AI19" s="380"/>
      <c r="AJ19" s="382"/>
      <c r="AK19" s="382"/>
      <c r="AL19" s="367"/>
      <c r="AM19" s="367"/>
    </row>
    <row r="20" spans="1:39" ht="21" customHeight="1" x14ac:dyDescent="0.15">
      <c r="A20" s="550"/>
      <c r="B20" s="550"/>
      <c r="C20" s="550"/>
      <c r="D20" s="551"/>
      <c r="E20" s="559"/>
      <c r="F20" s="440"/>
      <c r="G20" s="371"/>
      <c r="H20" s="371"/>
      <c r="I20" s="379"/>
      <c r="J20" s="385"/>
      <c r="K20" s="442"/>
      <c r="L20" s="554"/>
      <c r="M20" s="554"/>
      <c r="N20" s="554"/>
      <c r="O20" s="554"/>
      <c r="P20" s="444"/>
      <c r="Q20" s="444"/>
      <c r="R20" s="444"/>
      <c r="S20" s="361"/>
      <c r="T20" s="380"/>
      <c r="U20" s="381"/>
      <c r="V20" s="380"/>
      <c r="W20" s="382"/>
      <c r="X20" s="382"/>
      <c r="Y20" s="380"/>
      <c r="Z20" s="366"/>
      <c r="AA20" s="362"/>
      <c r="AB20" s="366"/>
      <c r="AC20" s="366"/>
      <c r="AD20" s="362"/>
      <c r="AE20" s="382"/>
      <c r="AF20" s="380"/>
      <c r="AG20" s="382"/>
      <c r="AH20" s="382"/>
      <c r="AI20" s="380"/>
      <c r="AJ20" s="382"/>
      <c r="AK20" s="382"/>
      <c r="AL20" s="367"/>
      <c r="AM20" s="367"/>
    </row>
    <row r="21" spans="1:39" ht="21" customHeight="1" x14ac:dyDescent="0.15">
      <c r="A21" s="550"/>
      <c r="B21" s="550"/>
      <c r="C21" s="550"/>
      <c r="D21" s="551"/>
      <c r="E21" s="559"/>
      <c r="F21" s="440"/>
      <c r="G21" s="573"/>
      <c r="H21" s="371"/>
      <c r="I21" s="379"/>
      <c r="J21" s="385"/>
      <c r="K21" s="442"/>
      <c r="L21" s="555"/>
      <c r="M21" s="554"/>
      <c r="N21" s="555"/>
      <c r="O21" s="554"/>
      <c r="P21" s="444"/>
      <c r="Q21" s="444"/>
      <c r="R21" s="444"/>
      <c r="S21" s="361"/>
      <c r="T21" s="380"/>
      <c r="U21" s="381"/>
      <c r="V21" s="380"/>
      <c r="W21" s="382"/>
      <c r="X21" s="382"/>
      <c r="Y21" s="380"/>
      <c r="Z21" s="366"/>
      <c r="AA21" s="362"/>
      <c r="AB21" s="366"/>
      <c r="AC21" s="366"/>
      <c r="AD21" s="362"/>
      <c r="AE21" s="382"/>
      <c r="AF21" s="380"/>
      <c r="AG21" s="382"/>
      <c r="AH21" s="382"/>
      <c r="AI21" s="380"/>
      <c r="AJ21" s="382"/>
      <c r="AK21" s="382"/>
      <c r="AL21" s="367"/>
      <c r="AM21" s="367"/>
    </row>
    <row r="22" spans="1:39" ht="21" customHeight="1" x14ac:dyDescent="0.15">
      <c r="A22" s="550"/>
      <c r="B22" s="550"/>
      <c r="C22" s="550"/>
      <c r="D22" s="551"/>
      <c r="E22" s="559"/>
      <c r="F22" s="440"/>
      <c r="G22" s="573"/>
      <c r="H22" s="371"/>
      <c r="I22" s="379"/>
      <c r="J22" s="385"/>
      <c r="K22" s="442"/>
      <c r="L22" s="554"/>
      <c r="M22" s="554"/>
      <c r="N22" s="554"/>
      <c r="O22" s="554"/>
      <c r="P22" s="444"/>
      <c r="Q22" s="505"/>
      <c r="R22" s="444"/>
      <c r="S22" s="361"/>
      <c r="T22" s="380"/>
      <c r="U22" s="381"/>
      <c r="V22" s="380"/>
      <c r="W22" s="382"/>
      <c r="X22" s="382"/>
      <c r="Y22" s="380"/>
      <c r="Z22" s="366"/>
      <c r="AA22" s="362"/>
      <c r="AB22" s="366"/>
      <c r="AC22" s="366"/>
      <c r="AD22" s="362"/>
      <c r="AE22" s="382"/>
      <c r="AF22" s="380"/>
      <c r="AG22" s="382"/>
      <c r="AH22" s="382"/>
      <c r="AI22" s="380"/>
      <c r="AJ22" s="382"/>
      <c r="AK22" s="382"/>
      <c r="AL22" s="367"/>
      <c r="AM22" s="367"/>
    </row>
    <row r="23" spans="1:39" ht="21" customHeight="1" x14ac:dyDescent="0.15">
      <c r="A23" s="550"/>
      <c r="B23" s="550"/>
      <c r="C23" s="550"/>
      <c r="D23" s="551"/>
      <c r="E23" s="559"/>
      <c r="F23" s="440"/>
      <c r="G23" s="573"/>
      <c r="H23" s="371"/>
      <c r="I23" s="379"/>
      <c r="J23" s="385"/>
      <c r="K23" s="442"/>
      <c r="L23" s="555"/>
      <c r="M23" s="554"/>
      <c r="N23" s="555"/>
      <c r="O23" s="554"/>
      <c r="P23" s="444"/>
      <c r="Q23" s="444"/>
      <c r="R23" s="444"/>
      <c r="S23" s="361"/>
      <c r="T23" s="380"/>
      <c r="U23" s="381"/>
      <c r="V23" s="380"/>
      <c r="W23" s="382"/>
      <c r="X23" s="382"/>
      <c r="Y23" s="380"/>
      <c r="Z23" s="366"/>
      <c r="AA23" s="362"/>
      <c r="AB23" s="366"/>
      <c r="AC23" s="366"/>
      <c r="AD23" s="362"/>
      <c r="AE23" s="382"/>
      <c r="AF23" s="380"/>
      <c r="AG23" s="382"/>
      <c r="AH23" s="382"/>
      <c r="AI23" s="380"/>
      <c r="AJ23" s="382"/>
      <c r="AK23" s="382"/>
      <c r="AL23" s="367"/>
      <c r="AM23" s="367"/>
    </row>
    <row r="24" spans="1:39" ht="21" customHeight="1" x14ac:dyDescent="0.15">
      <c r="A24" s="550"/>
      <c r="B24" s="550"/>
      <c r="C24" s="550"/>
      <c r="D24" s="551"/>
      <c r="E24" s="559"/>
      <c r="F24" s="440"/>
      <c r="G24" s="573"/>
      <c r="H24" s="371"/>
      <c r="I24" s="379"/>
      <c r="J24" s="385"/>
      <c r="K24" s="442"/>
      <c r="L24" s="555"/>
      <c r="M24" s="554"/>
      <c r="N24" s="555"/>
      <c r="O24" s="554"/>
      <c r="P24" s="444"/>
      <c r="Q24" s="444"/>
      <c r="R24" s="444"/>
      <c r="S24" s="361"/>
      <c r="T24" s="380"/>
      <c r="U24" s="381"/>
      <c r="V24" s="380"/>
      <c r="W24" s="382"/>
      <c r="X24" s="382"/>
      <c r="Y24" s="380"/>
      <c r="Z24" s="366"/>
      <c r="AA24" s="362"/>
      <c r="AB24" s="366"/>
      <c r="AC24" s="366"/>
      <c r="AD24" s="362"/>
      <c r="AE24" s="382"/>
      <c r="AF24" s="380"/>
      <c r="AG24" s="382"/>
      <c r="AH24" s="382"/>
      <c r="AI24" s="380"/>
      <c r="AJ24" s="382"/>
      <c r="AK24" s="382"/>
      <c r="AL24" s="367"/>
      <c r="AM24" s="367"/>
    </row>
    <row r="25" spans="1:39" ht="21" customHeight="1" x14ac:dyDescent="0.15">
      <c r="A25" s="550"/>
      <c r="B25" s="550"/>
      <c r="C25" s="550"/>
      <c r="D25" s="551"/>
      <c r="E25" s="559"/>
      <c r="F25" s="440"/>
      <c r="G25" s="550"/>
      <c r="H25" s="550"/>
      <c r="I25" s="551"/>
      <c r="J25" s="552"/>
      <c r="K25" s="442"/>
      <c r="L25" s="554"/>
      <c r="M25" s="554"/>
      <c r="N25" s="554"/>
      <c r="O25" s="554"/>
      <c r="P25" s="444"/>
      <c r="Q25" s="444"/>
      <c r="R25" s="444"/>
      <c r="S25" s="361"/>
      <c r="T25" s="380"/>
      <c r="U25" s="381"/>
      <c r="V25" s="412"/>
      <c r="W25" s="413"/>
      <c r="X25" s="413"/>
      <c r="Y25" s="412"/>
      <c r="Z25" s="366"/>
      <c r="AA25" s="362"/>
      <c r="AB25" s="365"/>
      <c r="AC25" s="366"/>
      <c r="AD25" s="362"/>
      <c r="AE25" s="413"/>
      <c r="AF25" s="412"/>
      <c r="AG25" s="413"/>
      <c r="AH25" s="413"/>
      <c r="AI25" s="412"/>
      <c r="AJ25" s="382"/>
      <c r="AK25" s="382"/>
      <c r="AL25" s="367"/>
      <c r="AM25" s="367"/>
    </row>
    <row r="26" spans="1:39" ht="21" customHeight="1" x14ac:dyDescent="0.15">
      <c r="A26" s="550"/>
      <c r="B26" s="550"/>
      <c r="C26" s="550"/>
      <c r="D26" s="551"/>
      <c r="E26" s="559"/>
      <c r="F26" s="440"/>
      <c r="G26" s="371"/>
      <c r="H26" s="371"/>
      <c r="I26" s="379"/>
      <c r="J26" s="385"/>
      <c r="K26" s="442"/>
      <c r="L26" s="554"/>
      <c r="M26" s="554"/>
      <c r="N26" s="554"/>
      <c r="O26" s="554"/>
      <c r="P26" s="444"/>
      <c r="Q26" s="444"/>
      <c r="R26" s="444"/>
      <c r="S26" s="361"/>
      <c r="T26" s="380"/>
      <c r="U26" s="381"/>
      <c r="V26" s="412"/>
      <c r="W26" s="413"/>
      <c r="X26" s="413"/>
      <c r="Y26" s="412"/>
      <c r="Z26" s="366"/>
      <c r="AA26" s="362"/>
      <c r="AB26" s="365"/>
      <c r="AC26" s="366"/>
      <c r="AD26" s="362"/>
      <c r="AE26" s="413"/>
      <c r="AF26" s="412"/>
      <c r="AG26" s="413"/>
      <c r="AH26" s="413"/>
      <c r="AI26" s="412"/>
      <c r="AJ26" s="382"/>
      <c r="AK26" s="382"/>
      <c r="AL26" s="367"/>
      <c r="AM26" s="367"/>
    </row>
    <row r="27" spans="1:39" ht="21" customHeight="1" x14ac:dyDescent="0.15">
      <c r="A27" s="550"/>
      <c r="B27" s="550"/>
      <c r="C27" s="550"/>
      <c r="D27" s="551"/>
      <c r="E27" s="559"/>
      <c r="F27" s="440"/>
      <c r="G27" s="371"/>
      <c r="H27" s="371"/>
      <c r="I27" s="379"/>
      <c r="J27" s="385"/>
      <c r="K27" s="442"/>
      <c r="L27" s="555"/>
      <c r="M27" s="554"/>
      <c r="N27" s="554"/>
      <c r="O27" s="554"/>
      <c r="P27" s="444"/>
      <c r="Q27" s="444"/>
      <c r="R27" s="444"/>
      <c r="S27" s="444"/>
      <c r="T27" s="380"/>
      <c r="U27" s="381"/>
      <c r="V27" s="388"/>
      <c r="W27" s="389"/>
      <c r="X27" s="389"/>
      <c r="Y27" s="388"/>
      <c r="Z27" s="366"/>
      <c r="AA27" s="362"/>
      <c r="AB27" s="390"/>
      <c r="AC27" s="366"/>
      <c r="AD27" s="362"/>
      <c r="AE27" s="389"/>
      <c r="AF27" s="388"/>
      <c r="AG27" s="389"/>
      <c r="AH27" s="389"/>
      <c r="AI27" s="388"/>
      <c r="AJ27" s="382"/>
      <c r="AK27" s="382"/>
      <c r="AL27" s="367"/>
      <c r="AM27" s="367"/>
    </row>
    <row r="28" spans="1:39" ht="21" customHeight="1" x14ac:dyDescent="0.15">
      <c r="A28" s="550"/>
      <c r="B28" s="550"/>
      <c r="C28" s="550"/>
      <c r="D28" s="551"/>
      <c r="E28" s="559"/>
      <c r="F28" s="440"/>
      <c r="G28" s="550"/>
      <c r="H28" s="550"/>
      <c r="I28" s="551"/>
      <c r="J28" s="552"/>
      <c r="K28" s="442"/>
      <c r="L28" s="554"/>
      <c r="M28" s="554"/>
      <c r="N28" s="554"/>
      <c r="O28" s="554"/>
      <c r="P28" s="444"/>
      <c r="Q28" s="444"/>
      <c r="R28" s="444"/>
      <c r="S28" s="361"/>
      <c r="T28" s="380"/>
      <c r="U28" s="381"/>
      <c r="V28" s="380"/>
      <c r="W28" s="382"/>
      <c r="X28" s="382"/>
      <c r="Y28" s="380"/>
      <c r="Z28" s="366"/>
      <c r="AA28" s="362"/>
      <c r="AB28" s="366"/>
      <c r="AC28" s="366"/>
      <c r="AD28" s="362"/>
      <c r="AE28" s="382"/>
      <c r="AF28" s="380"/>
      <c r="AG28" s="382"/>
      <c r="AH28" s="382"/>
      <c r="AI28" s="380"/>
      <c r="AJ28" s="382"/>
      <c r="AK28" s="382"/>
    </row>
    <row r="29" spans="1:39" ht="21" customHeight="1" x14ac:dyDescent="0.15">
      <c r="A29" s="550"/>
      <c r="B29" s="550"/>
      <c r="C29" s="550"/>
      <c r="D29" s="551"/>
      <c r="E29" s="559"/>
      <c r="F29" s="440"/>
      <c r="G29" s="371"/>
      <c r="H29" s="371"/>
      <c r="I29" s="379"/>
      <c r="J29" s="385"/>
      <c r="K29" s="442"/>
      <c r="L29" s="554"/>
      <c r="M29" s="554"/>
      <c r="N29" s="554"/>
      <c r="O29" s="554"/>
      <c r="P29" s="529"/>
      <c r="Q29" s="529"/>
      <c r="R29" s="529"/>
      <c r="S29" s="361"/>
      <c r="T29" s="380"/>
      <c r="U29" s="381"/>
      <c r="V29" s="380"/>
      <c r="W29" s="382"/>
      <c r="X29" s="382"/>
      <c r="Y29" s="380"/>
      <c r="Z29" s="366"/>
      <c r="AA29" s="362"/>
      <c r="AB29" s="366"/>
      <c r="AC29" s="366"/>
      <c r="AD29" s="362"/>
      <c r="AE29" s="382"/>
      <c r="AF29" s="380"/>
      <c r="AG29" s="382"/>
      <c r="AH29" s="382"/>
      <c r="AI29" s="380"/>
      <c r="AJ29" s="382"/>
      <c r="AK29" s="382"/>
    </row>
    <row r="30" spans="1:39" ht="21" customHeight="1" x14ac:dyDescent="0.15">
      <c r="A30" s="550"/>
      <c r="B30" s="550"/>
      <c r="C30" s="550"/>
      <c r="D30" s="551"/>
      <c r="E30" s="559"/>
      <c r="F30" s="440"/>
      <c r="G30" s="550"/>
      <c r="H30" s="550"/>
      <c r="I30" s="551"/>
      <c r="J30" s="552"/>
      <c r="K30" s="442"/>
      <c r="L30" s="554"/>
      <c r="M30" s="554"/>
      <c r="N30" s="554"/>
      <c r="O30" s="554"/>
      <c r="P30" s="503"/>
      <c r="Q30" s="503"/>
      <c r="R30" s="444"/>
      <c r="S30" s="361"/>
      <c r="T30" s="380"/>
      <c r="U30" s="381"/>
      <c r="V30" s="380"/>
      <c r="W30" s="382"/>
      <c r="X30" s="382"/>
      <c r="Y30" s="380"/>
      <c r="Z30" s="366"/>
      <c r="AA30" s="362"/>
      <c r="AB30" s="366"/>
      <c r="AC30" s="366"/>
      <c r="AD30" s="362"/>
      <c r="AE30" s="382"/>
      <c r="AF30" s="380"/>
      <c r="AG30" s="382"/>
      <c r="AH30" s="382"/>
      <c r="AI30" s="380"/>
      <c r="AJ30" s="382"/>
      <c r="AK30" s="382"/>
      <c r="AL30" s="367"/>
      <c r="AM30" s="367"/>
    </row>
    <row r="31" spans="1:39" ht="21" customHeight="1" x14ac:dyDescent="0.15">
      <c r="A31" s="550"/>
      <c r="B31" s="550"/>
      <c r="C31" s="550"/>
      <c r="D31" s="551"/>
      <c r="E31" s="559"/>
      <c r="F31" s="440"/>
      <c r="G31" s="371"/>
      <c r="H31" s="371"/>
      <c r="I31" s="379"/>
      <c r="J31" s="385"/>
      <c r="K31" s="442"/>
      <c r="L31" s="554"/>
      <c r="M31" s="554"/>
      <c r="N31" s="554"/>
      <c r="O31" s="554"/>
      <c r="P31" s="503"/>
      <c r="Q31" s="503"/>
      <c r="R31" s="444"/>
      <c r="S31" s="361"/>
      <c r="T31" s="380"/>
      <c r="U31" s="381"/>
      <c r="V31" s="380"/>
      <c r="W31" s="382"/>
      <c r="X31" s="382"/>
      <c r="Y31" s="380"/>
      <c r="Z31" s="366"/>
      <c r="AA31" s="362"/>
      <c r="AB31" s="366"/>
      <c r="AC31" s="366"/>
      <c r="AD31" s="362"/>
      <c r="AE31" s="382"/>
      <c r="AF31" s="380"/>
      <c r="AG31" s="382"/>
      <c r="AH31" s="382"/>
      <c r="AI31" s="380"/>
      <c r="AJ31" s="382"/>
      <c r="AK31" s="382"/>
      <c r="AL31" s="367"/>
      <c r="AM31" s="367"/>
    </row>
    <row r="32" spans="1:39" ht="21" customHeight="1" x14ac:dyDescent="0.15">
      <c r="A32" s="550"/>
      <c r="B32" s="550"/>
      <c r="C32" s="550"/>
      <c r="D32" s="551"/>
      <c r="E32" s="559"/>
      <c r="F32" s="440"/>
      <c r="G32" s="550"/>
      <c r="H32" s="550"/>
      <c r="I32" s="551"/>
      <c r="J32" s="552"/>
      <c r="K32" s="442"/>
      <c r="L32" s="554"/>
      <c r="M32" s="554"/>
      <c r="N32" s="554"/>
      <c r="O32" s="554"/>
      <c r="P32" s="444"/>
      <c r="Q32" s="444"/>
      <c r="R32" s="444"/>
      <c r="S32" s="361"/>
      <c r="T32" s="380"/>
      <c r="U32" s="381"/>
      <c r="V32" s="380"/>
      <c r="W32" s="382"/>
      <c r="X32" s="382"/>
      <c r="Y32" s="380"/>
      <c r="Z32" s="366"/>
      <c r="AA32" s="362"/>
      <c r="AB32" s="366"/>
      <c r="AC32" s="366"/>
      <c r="AD32" s="362"/>
      <c r="AE32" s="382"/>
      <c r="AF32" s="380"/>
      <c r="AG32" s="382"/>
      <c r="AH32" s="382"/>
      <c r="AI32" s="380"/>
      <c r="AJ32" s="382"/>
      <c r="AK32" s="382"/>
      <c r="AL32" s="367"/>
      <c r="AM32" s="367"/>
    </row>
    <row r="33" spans="1:39" ht="21" customHeight="1" x14ac:dyDescent="0.15">
      <c r="A33" s="550"/>
      <c r="B33" s="550"/>
      <c r="C33" s="550"/>
      <c r="D33" s="551"/>
      <c r="E33" s="559"/>
      <c r="F33" s="440"/>
      <c r="G33" s="550"/>
      <c r="H33" s="550"/>
      <c r="I33" s="551"/>
      <c r="J33" s="552"/>
      <c r="K33" s="442"/>
      <c r="L33" s="554"/>
      <c r="M33" s="554"/>
      <c r="N33" s="554"/>
      <c r="O33" s="554"/>
      <c r="P33" s="444"/>
      <c r="Q33" s="444"/>
      <c r="R33" s="444"/>
      <c r="S33" s="361"/>
      <c r="T33" s="380"/>
      <c r="U33" s="381"/>
      <c r="V33" s="417"/>
      <c r="W33" s="382"/>
      <c r="X33" s="382"/>
      <c r="Y33" s="380"/>
      <c r="Z33" s="366"/>
      <c r="AA33" s="362"/>
      <c r="AB33" s="366"/>
      <c r="AC33" s="366"/>
      <c r="AD33" s="362"/>
      <c r="AE33" s="382"/>
      <c r="AF33" s="380"/>
      <c r="AG33" s="382"/>
      <c r="AH33" s="382"/>
      <c r="AI33" s="380"/>
      <c r="AJ33" s="382"/>
      <c r="AK33" s="382"/>
      <c r="AL33" s="367"/>
      <c r="AM33" s="367"/>
    </row>
    <row r="34" spans="1:39" ht="21" customHeight="1" x14ac:dyDescent="0.15">
      <c r="A34" s="550"/>
      <c r="B34" s="550"/>
      <c r="C34" s="550"/>
      <c r="D34" s="551"/>
      <c r="E34" s="559"/>
      <c r="F34" s="440"/>
      <c r="G34" s="371"/>
      <c r="H34" s="371"/>
      <c r="I34" s="379"/>
      <c r="J34" s="385"/>
      <c r="K34" s="442"/>
      <c r="L34" s="554"/>
      <c r="M34" s="554"/>
      <c r="N34" s="554"/>
      <c r="O34" s="554"/>
      <c r="P34" s="444"/>
      <c r="Q34" s="444"/>
      <c r="R34" s="444"/>
      <c r="S34" s="361"/>
      <c r="T34" s="380"/>
      <c r="U34" s="381"/>
      <c r="V34" s="380"/>
      <c r="W34" s="382"/>
      <c r="X34" s="382"/>
      <c r="Y34" s="380"/>
      <c r="Z34" s="366"/>
      <c r="AA34" s="362"/>
      <c r="AB34" s="366"/>
      <c r="AC34" s="366"/>
      <c r="AD34" s="362"/>
      <c r="AE34" s="382"/>
      <c r="AF34" s="380"/>
      <c r="AG34" s="382"/>
      <c r="AH34" s="382"/>
      <c r="AI34" s="380"/>
      <c r="AJ34" s="382"/>
      <c r="AK34" s="382"/>
      <c r="AL34" s="367"/>
      <c r="AM34" s="367"/>
    </row>
    <row r="35" spans="1:39" ht="21" customHeight="1" x14ac:dyDescent="0.15">
      <c r="A35" s="550"/>
      <c r="B35" s="550"/>
      <c r="C35" s="550"/>
      <c r="D35" s="551"/>
      <c r="E35" s="559"/>
      <c r="F35" s="440"/>
      <c r="G35" s="550"/>
      <c r="H35" s="550"/>
      <c r="I35" s="551"/>
      <c r="J35" s="552"/>
      <c r="K35" s="442"/>
      <c r="L35" s="554"/>
      <c r="M35" s="554"/>
      <c r="N35" s="554"/>
      <c r="O35" s="554"/>
      <c r="P35" s="444"/>
      <c r="Q35" s="444"/>
      <c r="R35" s="444"/>
      <c r="S35" s="361"/>
      <c r="T35" s="380"/>
      <c r="U35" s="381"/>
      <c r="V35" s="380"/>
      <c r="W35" s="382"/>
      <c r="X35" s="382"/>
      <c r="Y35" s="380"/>
      <c r="Z35" s="366"/>
      <c r="AA35" s="362"/>
      <c r="AB35" s="366"/>
      <c r="AC35" s="366"/>
      <c r="AD35" s="362"/>
      <c r="AE35" s="382"/>
      <c r="AF35" s="380"/>
      <c r="AG35" s="382"/>
      <c r="AH35" s="382"/>
      <c r="AI35" s="380"/>
      <c r="AJ35" s="382"/>
      <c r="AK35" s="382"/>
      <c r="AL35" s="367"/>
      <c r="AM35" s="367"/>
    </row>
    <row r="36" spans="1:39" ht="21" customHeight="1" x14ac:dyDescent="0.15">
      <c r="A36" s="550"/>
      <c r="B36" s="550"/>
      <c r="C36" s="550"/>
      <c r="D36" s="551"/>
      <c r="E36" s="559"/>
      <c r="F36" s="440"/>
      <c r="G36" s="371"/>
      <c r="H36" s="371"/>
      <c r="I36" s="379"/>
      <c r="J36" s="385"/>
      <c r="K36" s="442"/>
      <c r="L36" s="555"/>
      <c r="M36" s="554"/>
      <c r="N36" s="555"/>
      <c r="O36" s="554"/>
      <c r="P36" s="444"/>
      <c r="Q36" s="444"/>
      <c r="R36" s="444"/>
      <c r="S36" s="361"/>
      <c r="T36" s="380"/>
      <c r="U36" s="381"/>
      <c r="V36" s="380"/>
      <c r="W36" s="382"/>
      <c r="X36" s="382"/>
      <c r="Y36" s="380"/>
      <c r="Z36" s="366"/>
      <c r="AA36" s="362"/>
      <c r="AB36" s="366"/>
      <c r="AC36" s="366"/>
      <c r="AD36" s="362"/>
      <c r="AE36" s="382"/>
      <c r="AF36" s="380"/>
      <c r="AG36" s="382"/>
      <c r="AH36" s="382"/>
      <c r="AI36" s="380"/>
      <c r="AJ36" s="382"/>
      <c r="AK36" s="382"/>
      <c r="AL36" s="367"/>
      <c r="AM36" s="367"/>
    </row>
    <row r="37" spans="1:39" ht="21" customHeight="1" x14ac:dyDescent="0.15">
      <c r="A37" s="550"/>
      <c r="B37" s="550"/>
      <c r="C37" s="550"/>
      <c r="D37" s="551"/>
      <c r="E37" s="559"/>
      <c r="F37" s="440"/>
      <c r="G37" s="371"/>
      <c r="H37" s="371"/>
      <c r="I37" s="379"/>
      <c r="J37" s="385"/>
      <c r="K37" s="442"/>
      <c r="L37" s="555"/>
      <c r="M37" s="554"/>
      <c r="N37" s="555"/>
      <c r="O37" s="554"/>
      <c r="P37" s="444"/>
      <c r="Q37" s="444"/>
      <c r="R37" s="444"/>
      <c r="S37" s="361"/>
      <c r="T37" s="380"/>
      <c r="U37" s="381"/>
      <c r="V37" s="380"/>
      <c r="W37" s="382"/>
      <c r="X37" s="382"/>
      <c r="Y37" s="380"/>
      <c r="Z37" s="366"/>
      <c r="AA37" s="362"/>
      <c r="AB37" s="366"/>
      <c r="AC37" s="366"/>
      <c r="AD37" s="362"/>
      <c r="AE37" s="382"/>
      <c r="AF37" s="380"/>
      <c r="AG37" s="382"/>
      <c r="AH37" s="382"/>
      <c r="AI37" s="380"/>
      <c r="AJ37" s="382"/>
      <c r="AK37" s="382"/>
      <c r="AL37" s="367"/>
      <c r="AM37" s="367"/>
    </row>
    <row r="38" spans="1:39" ht="21" customHeight="1" x14ac:dyDescent="0.15">
      <c r="A38" s="550"/>
      <c r="B38" s="550"/>
      <c r="C38" s="550"/>
      <c r="D38" s="551"/>
      <c r="E38" s="559"/>
      <c r="F38" s="440"/>
      <c r="G38" s="573"/>
      <c r="H38" s="371"/>
      <c r="I38" s="379"/>
      <c r="J38" s="385"/>
      <c r="K38" s="442"/>
      <c r="L38" s="555"/>
      <c r="M38" s="554"/>
      <c r="N38" s="555"/>
      <c r="O38" s="554"/>
      <c r="P38" s="444"/>
      <c r="Q38" s="444"/>
      <c r="R38" s="444"/>
      <c r="S38" s="361"/>
      <c r="T38" s="380"/>
      <c r="U38" s="381"/>
      <c r="V38" s="380"/>
      <c r="W38" s="382"/>
      <c r="X38" s="382"/>
      <c r="Y38" s="380"/>
      <c r="Z38" s="366"/>
      <c r="AA38" s="362"/>
      <c r="AB38" s="366"/>
      <c r="AC38" s="366"/>
      <c r="AD38" s="362"/>
      <c r="AE38" s="382"/>
      <c r="AF38" s="380"/>
      <c r="AG38" s="382"/>
      <c r="AH38" s="382"/>
      <c r="AI38" s="380"/>
      <c r="AJ38" s="382"/>
      <c r="AK38" s="382"/>
      <c r="AL38" s="367"/>
      <c r="AM38" s="367"/>
    </row>
    <row r="39" spans="1:39" ht="21" customHeight="1" x14ac:dyDescent="0.15">
      <c r="A39" s="550"/>
      <c r="B39" s="550"/>
      <c r="C39" s="550"/>
      <c r="D39" s="551"/>
      <c r="E39" s="559"/>
      <c r="F39" s="440"/>
      <c r="G39" s="371"/>
      <c r="H39" s="371"/>
      <c r="I39" s="379"/>
      <c r="J39" s="385"/>
      <c r="K39" s="442"/>
      <c r="L39" s="554"/>
      <c r="M39" s="555"/>
      <c r="N39" s="554"/>
      <c r="O39" s="555"/>
      <c r="P39" s="444"/>
      <c r="Q39" s="444"/>
      <c r="R39" s="444"/>
      <c r="S39" s="361"/>
      <c r="T39" s="380"/>
      <c r="U39" s="381"/>
      <c r="V39" s="380"/>
      <c r="W39" s="382"/>
      <c r="X39" s="382"/>
      <c r="Y39" s="380"/>
      <c r="Z39" s="366"/>
      <c r="AA39" s="362"/>
      <c r="AB39" s="366"/>
      <c r="AC39" s="366"/>
      <c r="AD39" s="362"/>
      <c r="AE39" s="382"/>
      <c r="AF39" s="380"/>
      <c r="AG39" s="382"/>
      <c r="AH39" s="382"/>
      <c r="AI39" s="380"/>
      <c r="AJ39" s="382"/>
      <c r="AK39" s="382"/>
      <c r="AL39" s="367"/>
      <c r="AM39" s="367"/>
    </row>
    <row r="40" spans="1:39" s="387" customFormat="1" ht="21" customHeight="1" x14ac:dyDescent="0.15">
      <c r="A40" s="550"/>
      <c r="B40" s="550"/>
      <c r="C40" s="550"/>
      <c r="D40" s="551"/>
      <c r="E40" s="559"/>
      <c r="F40" s="440"/>
      <c r="G40" s="573"/>
      <c r="H40" s="371"/>
      <c r="I40" s="379"/>
      <c r="J40" s="385"/>
      <c r="K40" s="442"/>
      <c r="L40" s="554"/>
      <c r="M40" s="554"/>
      <c r="N40" s="554"/>
      <c r="O40" s="554"/>
      <c r="P40" s="444"/>
      <c r="Q40" s="444"/>
      <c r="R40" s="444"/>
      <c r="S40" s="361"/>
      <c r="T40" s="380"/>
      <c r="U40" s="381"/>
      <c r="V40" s="380"/>
      <c r="W40" s="382"/>
      <c r="X40" s="382"/>
      <c r="Y40" s="380"/>
      <c r="Z40" s="366"/>
      <c r="AA40" s="362"/>
      <c r="AB40" s="366"/>
      <c r="AC40" s="366"/>
      <c r="AD40" s="362"/>
      <c r="AE40" s="382"/>
      <c r="AF40" s="380"/>
      <c r="AG40" s="382"/>
      <c r="AH40" s="382"/>
      <c r="AI40" s="380"/>
      <c r="AJ40" s="382"/>
      <c r="AK40" s="382"/>
    </row>
    <row r="41" spans="1:39" ht="21" customHeight="1" x14ac:dyDescent="0.15">
      <c r="A41" s="550"/>
      <c r="B41" s="550"/>
      <c r="C41" s="550"/>
      <c r="D41" s="551"/>
      <c r="E41" s="559"/>
      <c r="F41" s="440"/>
      <c r="G41" s="573"/>
      <c r="H41" s="371"/>
      <c r="I41" s="379"/>
      <c r="J41" s="385"/>
      <c r="K41" s="442"/>
      <c r="L41" s="554"/>
      <c r="M41" s="554"/>
      <c r="N41" s="554"/>
      <c r="O41" s="554"/>
      <c r="P41" s="444"/>
      <c r="Q41" s="444"/>
      <c r="R41" s="444"/>
      <c r="S41" s="361"/>
      <c r="T41" s="380"/>
      <c r="U41" s="381"/>
      <c r="V41" s="380"/>
      <c r="W41" s="382"/>
      <c r="X41" s="382"/>
      <c r="Y41" s="380"/>
      <c r="Z41" s="366"/>
      <c r="AA41" s="362"/>
      <c r="AB41" s="366"/>
      <c r="AC41" s="366"/>
      <c r="AD41" s="362"/>
      <c r="AE41" s="382"/>
      <c r="AF41" s="380"/>
      <c r="AG41" s="382"/>
      <c r="AH41" s="382"/>
      <c r="AI41" s="380"/>
      <c r="AJ41" s="382"/>
      <c r="AK41" s="382"/>
    </row>
    <row r="42" spans="1:39" ht="21" customHeight="1" x14ac:dyDescent="0.15">
      <c r="A42" s="550"/>
      <c r="B42" s="838"/>
      <c r="C42" s="838"/>
      <c r="D42" s="840"/>
      <c r="E42" s="842"/>
      <c r="F42" s="440"/>
      <c r="G42" s="573"/>
      <c r="H42" s="371"/>
      <c r="I42" s="379"/>
      <c r="J42" s="385"/>
      <c r="K42" s="442"/>
      <c r="L42" s="554"/>
      <c r="M42" s="555"/>
      <c r="N42" s="554"/>
      <c r="O42" s="555"/>
      <c r="P42" s="444"/>
      <c r="Q42" s="444"/>
      <c r="R42" s="444"/>
      <c r="S42" s="361"/>
      <c r="T42" s="380"/>
      <c r="U42" s="381"/>
      <c r="V42" s="380"/>
      <c r="W42" s="382"/>
      <c r="X42" s="382"/>
      <c r="Y42" s="380"/>
      <c r="Z42" s="366"/>
      <c r="AA42" s="362"/>
      <c r="AB42" s="366"/>
      <c r="AC42" s="366"/>
      <c r="AD42" s="362"/>
      <c r="AE42" s="382"/>
      <c r="AF42" s="380"/>
      <c r="AG42" s="382"/>
      <c r="AH42" s="382"/>
      <c r="AI42" s="380"/>
      <c r="AJ42" s="382"/>
      <c r="AK42" s="382"/>
    </row>
    <row r="43" spans="1:39" ht="21" customHeight="1" x14ac:dyDescent="0.15">
      <c r="A43" s="558"/>
      <c r="B43" s="839"/>
      <c r="C43" s="839"/>
      <c r="D43" s="841"/>
      <c r="E43" s="843"/>
      <c r="F43" s="440"/>
      <c r="G43" s="573"/>
      <c r="H43" s="371"/>
      <c r="I43" s="379"/>
      <c r="J43" s="385"/>
      <c r="K43" s="442"/>
      <c r="L43" s="554"/>
      <c r="M43" s="555"/>
      <c r="N43" s="554"/>
      <c r="O43" s="555"/>
      <c r="P43" s="444"/>
      <c r="Q43" s="444"/>
      <c r="R43" s="444"/>
      <c r="S43" s="361"/>
      <c r="T43" s="380"/>
      <c r="U43" s="381"/>
      <c r="V43" s="380"/>
      <c r="W43" s="382"/>
      <c r="X43" s="382"/>
      <c r="Y43" s="380"/>
      <c r="Z43" s="366"/>
      <c r="AA43" s="362"/>
      <c r="AB43" s="366"/>
      <c r="AC43" s="366"/>
      <c r="AD43" s="362"/>
      <c r="AE43" s="382"/>
      <c r="AF43" s="380"/>
      <c r="AG43" s="382"/>
      <c r="AH43" s="382"/>
      <c r="AI43" s="380"/>
      <c r="AJ43" s="382"/>
      <c r="AK43" s="382"/>
    </row>
    <row r="44" spans="1:39" ht="21" customHeight="1" x14ac:dyDescent="0.15">
      <c r="A44" s="550"/>
      <c r="B44" s="550"/>
      <c r="C44" s="550"/>
      <c r="D44" s="551"/>
      <c r="E44" s="559"/>
      <c r="F44" s="440"/>
      <c r="G44" s="550"/>
      <c r="H44" s="550"/>
      <c r="I44" s="551"/>
      <c r="J44" s="552"/>
      <c r="K44" s="442"/>
      <c r="L44" s="554"/>
      <c r="M44" s="554"/>
      <c r="N44" s="554"/>
      <c r="O44" s="554"/>
      <c r="P44" s="444"/>
      <c r="Q44" s="444"/>
      <c r="R44" s="444"/>
      <c r="S44" s="361"/>
      <c r="T44" s="380"/>
      <c r="U44" s="381"/>
      <c r="V44" s="380"/>
      <c r="W44" s="382"/>
      <c r="X44" s="382"/>
      <c r="Y44" s="380"/>
      <c r="Z44" s="366"/>
      <c r="AA44" s="362"/>
      <c r="AB44" s="366"/>
      <c r="AC44" s="366"/>
      <c r="AD44" s="362"/>
      <c r="AE44" s="382"/>
      <c r="AF44" s="380"/>
      <c r="AG44" s="382"/>
      <c r="AH44" s="382"/>
      <c r="AI44" s="380"/>
      <c r="AJ44" s="382"/>
      <c r="AK44" s="382"/>
      <c r="AL44" s="367"/>
      <c r="AM44" s="367"/>
    </row>
    <row r="45" spans="1:39" ht="21" customHeight="1" x14ac:dyDescent="0.15">
      <c r="A45" s="550"/>
      <c r="B45" s="550"/>
      <c r="C45" s="550"/>
      <c r="D45" s="551"/>
      <c r="E45" s="559"/>
      <c r="F45" s="440"/>
      <c r="G45" s="371"/>
      <c r="H45" s="371"/>
      <c r="I45" s="379"/>
      <c r="J45" s="385"/>
      <c r="K45" s="442"/>
      <c r="L45" s="554"/>
      <c r="M45" s="554"/>
      <c r="N45" s="554"/>
      <c r="O45" s="554"/>
      <c r="P45" s="444"/>
      <c r="Q45" s="444"/>
      <c r="R45" s="444"/>
      <c r="S45" s="361"/>
      <c r="T45" s="380"/>
      <c r="U45" s="381"/>
      <c r="V45" s="380"/>
      <c r="W45" s="382"/>
      <c r="X45" s="382"/>
      <c r="Y45" s="380"/>
      <c r="Z45" s="366"/>
      <c r="AA45" s="362"/>
      <c r="AB45" s="366"/>
      <c r="AC45" s="366"/>
      <c r="AD45" s="362"/>
      <c r="AE45" s="382"/>
      <c r="AF45" s="380"/>
      <c r="AG45" s="382"/>
      <c r="AH45" s="382"/>
      <c r="AI45" s="380"/>
      <c r="AJ45" s="382"/>
      <c r="AK45" s="382"/>
      <c r="AL45" s="367"/>
      <c r="AM45" s="367"/>
    </row>
    <row r="46" spans="1:39" ht="21" customHeight="1" x14ac:dyDescent="0.15">
      <c r="A46" s="550"/>
      <c r="B46" s="550"/>
      <c r="C46" s="550"/>
      <c r="D46" s="551"/>
      <c r="E46" s="559"/>
      <c r="F46" s="440"/>
      <c r="G46" s="550"/>
      <c r="H46" s="550"/>
      <c r="I46" s="551"/>
      <c r="J46" s="552"/>
      <c r="K46" s="442"/>
      <c r="L46" s="554"/>
      <c r="M46" s="554"/>
      <c r="N46" s="554"/>
      <c r="O46" s="554"/>
      <c r="P46" s="444"/>
      <c r="Q46" s="444"/>
      <c r="R46" s="444"/>
      <c r="S46" s="361"/>
      <c r="T46" s="380"/>
      <c r="U46" s="381"/>
      <c r="V46" s="412"/>
      <c r="W46" s="413"/>
      <c r="X46" s="413"/>
      <c r="Y46" s="412"/>
      <c r="Z46" s="366"/>
      <c r="AA46" s="362"/>
      <c r="AB46" s="365"/>
      <c r="AC46" s="366"/>
      <c r="AD46" s="362"/>
      <c r="AE46" s="413"/>
      <c r="AF46" s="412"/>
      <c r="AG46" s="413"/>
      <c r="AH46" s="413"/>
      <c r="AI46" s="412"/>
      <c r="AJ46" s="382"/>
      <c r="AK46" s="382"/>
      <c r="AL46" s="367"/>
      <c r="AM46" s="367"/>
    </row>
    <row r="47" spans="1:39" ht="21" customHeight="1" x14ac:dyDescent="0.15">
      <c r="A47" s="550"/>
      <c r="B47" s="550"/>
      <c r="C47" s="550"/>
      <c r="D47" s="551"/>
      <c r="E47" s="559"/>
      <c r="F47" s="440"/>
      <c r="G47" s="550"/>
      <c r="H47" s="550"/>
      <c r="I47" s="551"/>
      <c r="J47" s="552"/>
      <c r="K47" s="442"/>
      <c r="L47" s="554"/>
      <c r="M47" s="554"/>
      <c r="N47" s="554"/>
      <c r="O47" s="554"/>
      <c r="P47" s="444"/>
      <c r="Q47" s="444"/>
      <c r="R47" s="444"/>
      <c r="S47" s="361"/>
      <c r="T47" s="380"/>
      <c r="U47" s="381"/>
      <c r="V47" s="412"/>
      <c r="W47" s="413"/>
      <c r="X47" s="413"/>
      <c r="Y47" s="412"/>
      <c r="Z47" s="366"/>
      <c r="AA47" s="362"/>
      <c r="AB47" s="365"/>
      <c r="AC47" s="366"/>
      <c r="AD47" s="362"/>
      <c r="AE47" s="413"/>
      <c r="AF47" s="412"/>
      <c r="AG47" s="413"/>
      <c r="AH47" s="413"/>
      <c r="AI47" s="412"/>
      <c r="AJ47" s="382"/>
      <c r="AK47" s="382"/>
      <c r="AL47" s="367"/>
      <c r="AM47" s="367"/>
    </row>
    <row r="48" spans="1:39" ht="21" customHeight="1" x14ac:dyDescent="0.15">
      <c r="A48" s="550"/>
      <c r="B48" s="550"/>
      <c r="C48" s="550"/>
      <c r="D48" s="551"/>
      <c r="E48" s="559"/>
      <c r="F48" s="440"/>
      <c r="G48" s="550"/>
      <c r="H48" s="550"/>
      <c r="I48" s="551"/>
      <c r="J48" s="552"/>
      <c r="K48" s="442"/>
      <c r="L48" s="554"/>
      <c r="M48" s="554"/>
      <c r="N48" s="554"/>
      <c r="O48" s="554"/>
      <c r="P48" s="444"/>
      <c r="Q48" s="444"/>
      <c r="R48" s="444"/>
      <c r="S48" s="361"/>
      <c r="T48" s="380"/>
      <c r="U48" s="381"/>
      <c r="V48" s="388"/>
      <c r="W48" s="389"/>
      <c r="X48" s="389"/>
      <c r="Y48" s="388"/>
      <c r="Z48" s="366"/>
      <c r="AA48" s="362"/>
      <c r="AB48" s="390"/>
      <c r="AC48" s="366"/>
      <c r="AD48" s="362"/>
      <c r="AE48" s="389"/>
      <c r="AF48" s="388"/>
      <c r="AG48" s="389"/>
      <c r="AH48" s="389"/>
      <c r="AI48" s="388"/>
      <c r="AJ48" s="382"/>
      <c r="AK48" s="382"/>
      <c r="AL48" s="367"/>
      <c r="AM48" s="367"/>
    </row>
    <row r="49" spans="1:39" ht="21" customHeight="1" x14ac:dyDescent="0.15">
      <c r="A49" s="550"/>
      <c r="B49" s="550"/>
      <c r="C49" s="550"/>
      <c r="D49" s="551"/>
      <c r="E49" s="559"/>
      <c r="F49" s="440"/>
      <c r="G49" s="371"/>
      <c r="H49" s="371"/>
      <c r="I49" s="379"/>
      <c r="J49" s="385"/>
      <c r="K49" s="442"/>
      <c r="L49" s="554"/>
      <c r="M49" s="554"/>
      <c r="N49" s="554"/>
      <c r="O49" s="554"/>
      <c r="P49" s="444"/>
      <c r="Q49" s="444"/>
      <c r="R49" s="444"/>
      <c r="S49" s="361"/>
      <c r="T49" s="380"/>
      <c r="U49" s="381"/>
      <c r="V49" s="380"/>
      <c r="W49" s="382"/>
      <c r="X49" s="382"/>
      <c r="Y49" s="380"/>
      <c r="Z49" s="366"/>
      <c r="AA49" s="362"/>
      <c r="AB49" s="366"/>
      <c r="AC49" s="366"/>
      <c r="AD49" s="362"/>
      <c r="AE49" s="382"/>
      <c r="AF49" s="380"/>
      <c r="AG49" s="382"/>
      <c r="AH49" s="382"/>
      <c r="AI49" s="380"/>
      <c r="AJ49" s="382"/>
      <c r="AK49" s="382"/>
      <c r="AL49" s="367"/>
      <c r="AM49" s="367"/>
    </row>
    <row r="50" spans="1:39" ht="21" customHeight="1" x14ac:dyDescent="0.15">
      <c r="A50" s="550"/>
      <c r="B50" s="550"/>
      <c r="C50" s="550"/>
      <c r="D50" s="551"/>
      <c r="E50" s="559"/>
      <c r="F50" s="440"/>
      <c r="G50" s="573"/>
      <c r="H50" s="371"/>
      <c r="I50" s="379"/>
      <c r="J50" s="385"/>
      <c r="K50" s="442"/>
      <c r="L50" s="554"/>
      <c r="M50" s="554"/>
      <c r="N50" s="554"/>
      <c r="O50" s="554"/>
      <c r="P50" s="529"/>
      <c r="Q50" s="529"/>
      <c r="R50" s="529"/>
      <c r="S50" s="503"/>
      <c r="T50" s="380"/>
      <c r="U50" s="381"/>
      <c r="V50" s="380"/>
      <c r="W50" s="382"/>
      <c r="X50" s="382"/>
      <c r="Y50" s="380"/>
      <c r="Z50" s="366"/>
      <c r="AA50" s="362"/>
      <c r="AB50" s="366"/>
      <c r="AC50" s="366"/>
      <c r="AD50" s="362"/>
      <c r="AE50" s="382"/>
      <c r="AF50" s="380"/>
      <c r="AG50" s="382"/>
      <c r="AH50" s="382"/>
      <c r="AI50" s="380"/>
      <c r="AJ50" s="382"/>
      <c r="AK50" s="382"/>
      <c r="AL50" s="367"/>
      <c r="AM50" s="367"/>
    </row>
    <row r="51" spans="1:39" ht="21" customHeight="1" x14ac:dyDescent="0.15">
      <c r="A51" s="550"/>
      <c r="B51" s="550"/>
      <c r="C51" s="550"/>
      <c r="D51" s="551"/>
      <c r="E51" s="559"/>
      <c r="F51" s="440"/>
      <c r="G51" s="371"/>
      <c r="H51" s="371"/>
      <c r="I51" s="379"/>
      <c r="J51" s="385"/>
      <c r="K51" s="442"/>
      <c r="L51" s="554"/>
      <c r="M51" s="555"/>
      <c r="N51" s="554"/>
      <c r="O51" s="554"/>
      <c r="P51" s="503"/>
      <c r="Q51" s="530"/>
      <c r="R51" s="503"/>
      <c r="S51" s="444"/>
      <c r="T51" s="380"/>
      <c r="U51" s="381"/>
      <c r="V51" s="380"/>
      <c r="W51" s="382"/>
      <c r="X51" s="382"/>
      <c r="Y51" s="380"/>
      <c r="Z51" s="366"/>
      <c r="AA51" s="362"/>
      <c r="AB51" s="366"/>
      <c r="AC51" s="366"/>
      <c r="AD51" s="362"/>
      <c r="AE51" s="382"/>
      <c r="AF51" s="380"/>
      <c r="AG51" s="382"/>
      <c r="AH51" s="382"/>
      <c r="AI51" s="380"/>
      <c r="AJ51" s="382"/>
      <c r="AK51" s="382"/>
      <c r="AL51" s="367"/>
      <c r="AM51" s="367"/>
    </row>
    <row r="52" spans="1:39" ht="21" customHeight="1" x14ac:dyDescent="0.15">
      <c r="A52" s="503"/>
      <c r="B52" s="441"/>
      <c r="C52" s="351"/>
      <c r="D52" s="439"/>
      <c r="E52" s="523"/>
      <c r="F52" s="440"/>
      <c r="G52" s="441"/>
      <c r="H52" s="351"/>
      <c r="I52" s="439"/>
      <c r="J52" s="524"/>
      <c r="K52" s="442"/>
      <c r="L52" s="443"/>
      <c r="M52" s="443"/>
      <c r="N52" s="443"/>
      <c r="O52" s="443"/>
      <c r="P52" s="503"/>
      <c r="Q52" s="503"/>
      <c r="R52" s="444"/>
      <c r="S52" s="503"/>
      <c r="T52" s="380"/>
      <c r="U52" s="381"/>
      <c r="V52" s="380"/>
      <c r="W52" s="382"/>
      <c r="X52" s="382"/>
      <c r="Y52" s="380"/>
      <c r="Z52" s="366"/>
      <c r="AA52" s="362"/>
      <c r="AB52" s="366"/>
      <c r="AC52" s="366"/>
      <c r="AD52" s="362"/>
      <c r="AE52" s="382"/>
      <c r="AF52" s="380"/>
      <c r="AG52" s="382"/>
      <c r="AH52" s="382"/>
      <c r="AI52" s="380"/>
      <c r="AJ52" s="382"/>
      <c r="AK52" s="382"/>
      <c r="AL52" s="367"/>
      <c r="AM52" s="367"/>
    </row>
    <row r="53" spans="1:39" ht="21" customHeight="1" x14ac:dyDescent="0.15">
      <c r="A53" s="503"/>
      <c r="B53" s="441"/>
      <c r="C53" s="351"/>
      <c r="D53" s="439"/>
      <c r="E53" s="523"/>
      <c r="F53" s="440"/>
      <c r="G53" s="441"/>
      <c r="H53" s="351"/>
      <c r="I53" s="439"/>
      <c r="J53" s="524"/>
      <c r="K53" s="442"/>
      <c r="L53" s="443"/>
      <c r="M53" s="443"/>
      <c r="N53" s="443"/>
      <c r="O53" s="443"/>
      <c r="P53" s="444"/>
      <c r="Q53" s="444"/>
      <c r="R53" s="444"/>
      <c r="S53" s="444"/>
      <c r="T53" s="380"/>
      <c r="U53" s="381"/>
      <c r="V53" s="380"/>
      <c r="W53" s="382"/>
      <c r="X53" s="382"/>
      <c r="Y53" s="380"/>
      <c r="Z53" s="366"/>
      <c r="AA53" s="362"/>
      <c r="AB53" s="366"/>
      <c r="AC53" s="366"/>
      <c r="AD53" s="362"/>
      <c r="AE53" s="382"/>
      <c r="AF53" s="380"/>
      <c r="AG53" s="382"/>
      <c r="AH53" s="382"/>
      <c r="AI53" s="380"/>
      <c r="AJ53" s="382"/>
      <c r="AK53" s="382"/>
      <c r="AL53" s="367"/>
      <c r="AM53" s="367"/>
    </row>
    <row r="54" spans="1:39" ht="21" customHeight="1" x14ac:dyDescent="0.15">
      <c r="A54" s="503"/>
      <c r="B54" s="441"/>
      <c r="C54" s="351"/>
      <c r="D54" s="439"/>
      <c r="E54" s="523"/>
      <c r="F54" s="440"/>
      <c r="G54" s="441"/>
      <c r="H54" s="351"/>
      <c r="I54" s="439"/>
      <c r="J54" s="524"/>
      <c r="K54" s="442"/>
      <c r="L54" s="443"/>
      <c r="M54" s="443"/>
      <c r="N54" s="443"/>
      <c r="O54" s="443"/>
      <c r="P54" s="444"/>
      <c r="Q54" s="444"/>
      <c r="R54" s="444"/>
      <c r="S54" s="444"/>
      <c r="T54" s="380"/>
      <c r="U54" s="381"/>
      <c r="V54" s="417"/>
      <c r="W54" s="382"/>
      <c r="X54" s="382"/>
      <c r="Y54" s="380"/>
      <c r="Z54" s="366"/>
      <c r="AA54" s="362"/>
      <c r="AB54" s="366"/>
      <c r="AC54" s="366"/>
      <c r="AD54" s="362"/>
      <c r="AE54" s="382"/>
      <c r="AF54" s="380"/>
      <c r="AG54" s="382"/>
      <c r="AH54" s="382"/>
      <c r="AI54" s="380"/>
      <c r="AJ54" s="382"/>
      <c r="AK54" s="382"/>
      <c r="AL54" s="367"/>
      <c r="AM54" s="367"/>
    </row>
    <row r="55" spans="1:39" ht="21" customHeight="1" x14ac:dyDescent="0.15">
      <c r="A55" s="503"/>
      <c r="B55" s="441"/>
      <c r="C55" s="351"/>
      <c r="D55" s="439"/>
      <c r="E55" s="523"/>
      <c r="F55" s="440"/>
      <c r="G55" s="441"/>
      <c r="H55" s="351"/>
      <c r="I55" s="439"/>
      <c r="J55" s="524"/>
      <c r="K55" s="442"/>
      <c r="L55" s="443"/>
      <c r="M55" s="443"/>
      <c r="N55" s="443"/>
      <c r="O55" s="443"/>
      <c r="P55" s="444"/>
      <c r="Q55" s="505"/>
      <c r="R55" s="444"/>
      <c r="S55" s="444"/>
      <c r="T55" s="380"/>
      <c r="U55" s="381"/>
      <c r="V55" s="380"/>
      <c r="W55" s="382"/>
      <c r="X55" s="382"/>
      <c r="Y55" s="380"/>
      <c r="Z55" s="366"/>
      <c r="AA55" s="362"/>
      <c r="AB55" s="366"/>
      <c r="AC55" s="366"/>
      <c r="AD55" s="362"/>
      <c r="AE55" s="382"/>
      <c r="AF55" s="380"/>
      <c r="AG55" s="382"/>
      <c r="AH55" s="382"/>
      <c r="AI55" s="380"/>
      <c r="AJ55" s="382"/>
      <c r="AK55" s="382"/>
      <c r="AL55" s="367"/>
      <c r="AM55" s="367"/>
    </row>
    <row r="56" spans="1:39" ht="21" customHeight="1" x14ac:dyDescent="0.15">
      <c r="A56" s="503"/>
      <c r="B56" s="441"/>
      <c r="C56" s="351"/>
      <c r="D56" s="439"/>
      <c r="E56" s="523"/>
      <c r="F56" s="440"/>
      <c r="G56" s="441"/>
      <c r="H56" s="351"/>
      <c r="I56" s="439"/>
      <c r="J56" s="524"/>
      <c r="K56" s="442"/>
      <c r="L56" s="443"/>
      <c r="M56" s="443"/>
      <c r="N56" s="443"/>
      <c r="O56" s="443"/>
      <c r="P56" s="444"/>
      <c r="Q56" s="444"/>
      <c r="R56" s="444"/>
      <c r="S56" s="444"/>
      <c r="T56" s="380"/>
      <c r="U56" s="381"/>
      <c r="V56" s="380"/>
      <c r="W56" s="382"/>
      <c r="X56" s="382"/>
      <c r="Y56" s="380"/>
      <c r="Z56" s="366"/>
      <c r="AA56" s="362"/>
      <c r="AB56" s="366"/>
      <c r="AC56" s="366"/>
      <c r="AD56" s="362"/>
      <c r="AE56" s="382"/>
      <c r="AF56" s="380"/>
      <c r="AG56" s="382"/>
      <c r="AH56" s="382"/>
      <c r="AI56" s="380"/>
      <c r="AJ56" s="382"/>
      <c r="AK56" s="382"/>
      <c r="AL56" s="367"/>
      <c r="AM56" s="367"/>
    </row>
    <row r="57" spans="1:39" ht="21" customHeight="1" x14ac:dyDescent="0.15">
      <c r="A57" s="503"/>
      <c r="B57" s="441"/>
      <c r="C57" s="351"/>
      <c r="D57" s="439"/>
      <c r="E57" s="523"/>
      <c r="F57" s="440"/>
      <c r="G57" s="441"/>
      <c r="H57" s="351"/>
      <c r="I57" s="439"/>
      <c r="J57" s="524"/>
      <c r="K57" s="442"/>
      <c r="L57" s="443"/>
      <c r="M57" s="443"/>
      <c r="N57" s="443"/>
      <c r="O57" s="443"/>
      <c r="P57" s="444"/>
      <c r="Q57" s="444"/>
      <c r="R57" s="444"/>
      <c r="S57" s="444"/>
      <c r="T57" s="380"/>
      <c r="U57" s="381"/>
      <c r="V57" s="380"/>
      <c r="W57" s="382"/>
      <c r="X57" s="382"/>
      <c r="Y57" s="380"/>
      <c r="Z57" s="366"/>
      <c r="AA57" s="362"/>
      <c r="AB57" s="366"/>
      <c r="AC57" s="366"/>
      <c r="AD57" s="362"/>
      <c r="AE57" s="382"/>
      <c r="AF57" s="380"/>
      <c r="AG57" s="382"/>
      <c r="AH57" s="382"/>
      <c r="AI57" s="380"/>
      <c r="AJ57" s="382"/>
      <c r="AK57" s="382"/>
      <c r="AL57" s="367"/>
      <c r="AM57" s="367"/>
    </row>
    <row r="58" spans="1:39" ht="21" customHeight="1" x14ac:dyDescent="0.15">
      <c r="A58" s="503"/>
      <c r="B58" s="441"/>
      <c r="C58" s="351"/>
      <c r="D58" s="439"/>
      <c r="E58" s="523"/>
      <c r="F58" s="440"/>
      <c r="G58" s="441"/>
      <c r="H58" s="351"/>
      <c r="I58" s="439"/>
      <c r="J58" s="524"/>
      <c r="K58" s="442"/>
      <c r="L58" s="443"/>
      <c r="M58" s="443"/>
      <c r="N58" s="443"/>
      <c r="O58" s="443"/>
      <c r="P58" s="444"/>
      <c r="Q58" s="444"/>
      <c r="R58" s="444"/>
      <c r="S58" s="444"/>
      <c r="T58" s="380"/>
      <c r="U58" s="381"/>
      <c r="V58" s="380"/>
      <c r="W58" s="382"/>
      <c r="X58" s="382"/>
      <c r="Y58" s="380"/>
      <c r="Z58" s="366"/>
      <c r="AA58" s="362"/>
      <c r="AB58" s="366"/>
      <c r="AC58" s="366"/>
      <c r="AD58" s="362"/>
      <c r="AE58" s="382"/>
      <c r="AF58" s="380"/>
      <c r="AG58" s="382"/>
      <c r="AH58" s="382"/>
      <c r="AI58" s="380"/>
      <c r="AJ58" s="382"/>
      <c r="AK58" s="382"/>
      <c r="AL58" s="367"/>
      <c r="AM58" s="367"/>
    </row>
    <row r="59" spans="1:39" ht="21" customHeight="1" x14ac:dyDescent="0.15">
      <c r="A59" s="503"/>
      <c r="B59" s="441"/>
      <c r="C59" s="351"/>
      <c r="D59" s="439"/>
      <c r="E59" s="523"/>
      <c r="F59" s="440"/>
      <c r="G59" s="441"/>
      <c r="H59" s="351"/>
      <c r="I59" s="439"/>
      <c r="J59" s="524"/>
      <c r="K59" s="442"/>
      <c r="L59" s="443"/>
      <c r="M59" s="443"/>
      <c r="N59" s="443"/>
      <c r="O59" s="443"/>
      <c r="P59" s="444"/>
      <c r="Q59" s="444"/>
      <c r="R59" s="444"/>
      <c r="S59" s="444"/>
      <c r="T59" s="380"/>
      <c r="U59" s="381"/>
      <c r="V59" s="380"/>
      <c r="W59" s="382"/>
      <c r="X59" s="382"/>
      <c r="Y59" s="380"/>
      <c r="Z59" s="366"/>
      <c r="AA59" s="362"/>
      <c r="AB59" s="366"/>
      <c r="AC59" s="366"/>
      <c r="AD59" s="362"/>
      <c r="AE59" s="382"/>
      <c r="AF59" s="380"/>
      <c r="AG59" s="382"/>
      <c r="AH59" s="382"/>
      <c r="AI59" s="380"/>
      <c r="AJ59" s="382"/>
      <c r="AK59" s="382"/>
      <c r="AL59" s="367"/>
      <c r="AM59" s="367"/>
    </row>
    <row r="60" spans="1:39" ht="21" customHeight="1" x14ac:dyDescent="0.15">
      <c r="A60" s="503"/>
      <c r="B60" s="441"/>
      <c r="C60" s="351"/>
      <c r="D60" s="439"/>
      <c r="E60" s="523"/>
      <c r="F60" s="440"/>
      <c r="G60" s="441"/>
      <c r="H60" s="351"/>
      <c r="I60" s="439"/>
      <c r="J60" s="524"/>
      <c r="K60" s="442"/>
      <c r="L60" s="443"/>
      <c r="M60" s="443"/>
      <c r="N60" s="443"/>
      <c r="O60" s="443"/>
      <c r="P60" s="444"/>
      <c r="Q60" s="444"/>
      <c r="R60" s="444"/>
      <c r="S60" s="444"/>
      <c r="T60" s="380"/>
      <c r="U60" s="381"/>
      <c r="V60" s="380"/>
      <c r="W60" s="382"/>
      <c r="X60" s="382"/>
      <c r="Y60" s="380"/>
      <c r="Z60" s="366"/>
      <c r="AA60" s="362"/>
      <c r="AB60" s="366"/>
      <c r="AC60" s="366"/>
      <c r="AD60" s="362"/>
      <c r="AE60" s="382"/>
      <c r="AF60" s="380"/>
      <c r="AG60" s="382"/>
      <c r="AH60" s="382"/>
      <c r="AI60" s="380"/>
      <c r="AJ60" s="382"/>
      <c r="AK60" s="382"/>
      <c r="AL60" s="367"/>
      <c r="AM60" s="367"/>
    </row>
    <row r="61" spans="1:39" ht="21" customHeight="1" x14ac:dyDescent="0.15">
      <c r="A61" s="503"/>
      <c r="B61" s="441"/>
      <c r="C61" s="351"/>
      <c r="D61" s="439"/>
      <c r="E61" s="523"/>
      <c r="F61" s="440"/>
      <c r="G61" s="441"/>
      <c r="H61" s="351"/>
      <c r="I61" s="439"/>
      <c r="J61" s="524"/>
      <c r="K61" s="442"/>
      <c r="L61" s="443"/>
      <c r="M61" s="443"/>
      <c r="N61" s="443"/>
      <c r="O61" s="443"/>
      <c r="P61" s="444"/>
      <c r="Q61" s="444"/>
      <c r="R61" s="444"/>
      <c r="S61" s="444"/>
      <c r="T61" s="380"/>
      <c r="U61" s="381"/>
      <c r="V61" s="380"/>
      <c r="W61" s="382"/>
      <c r="X61" s="382"/>
      <c r="Y61" s="380"/>
      <c r="Z61" s="366"/>
      <c r="AA61" s="362"/>
      <c r="AB61" s="366"/>
      <c r="AC61" s="366"/>
      <c r="AD61" s="362"/>
      <c r="AE61" s="382"/>
      <c r="AF61" s="380"/>
      <c r="AG61" s="382"/>
      <c r="AH61" s="382"/>
      <c r="AI61" s="380"/>
      <c r="AJ61" s="382"/>
      <c r="AK61" s="382"/>
      <c r="AL61" s="367"/>
      <c r="AM61" s="367"/>
    </row>
    <row r="62" spans="1:39" ht="21" customHeight="1" x14ac:dyDescent="0.15">
      <c r="A62" s="503"/>
      <c r="B62" s="441"/>
      <c r="C62" s="351"/>
      <c r="D62" s="439"/>
      <c r="E62" s="523"/>
      <c r="F62" s="440"/>
      <c r="G62" s="441"/>
      <c r="H62" s="351"/>
      <c r="I62" s="439"/>
      <c r="J62" s="524"/>
      <c r="K62" s="442"/>
      <c r="L62" s="443"/>
      <c r="M62" s="443"/>
      <c r="N62" s="443"/>
      <c r="O62" s="443"/>
      <c r="P62" s="444"/>
      <c r="Q62" s="444"/>
      <c r="R62" s="444"/>
      <c r="S62" s="444"/>
      <c r="T62" s="380"/>
      <c r="U62" s="381"/>
      <c r="V62" s="380"/>
      <c r="W62" s="382"/>
      <c r="X62" s="382"/>
      <c r="Y62" s="380"/>
      <c r="Z62" s="366"/>
      <c r="AA62" s="362"/>
      <c r="AB62" s="366"/>
      <c r="AC62" s="366"/>
      <c r="AD62" s="362"/>
      <c r="AE62" s="382"/>
      <c r="AF62" s="380"/>
      <c r="AG62" s="382"/>
      <c r="AH62" s="382"/>
      <c r="AI62" s="380"/>
      <c r="AJ62" s="382"/>
      <c r="AK62" s="382"/>
    </row>
    <row r="63" spans="1:39" ht="21" customHeight="1" x14ac:dyDescent="0.15">
      <c r="A63" s="503"/>
      <c r="B63" s="441"/>
      <c r="C63" s="351"/>
      <c r="D63" s="439"/>
      <c r="E63" s="523"/>
      <c r="F63" s="440"/>
      <c r="G63" s="441"/>
      <c r="H63" s="351"/>
      <c r="I63" s="439"/>
      <c r="J63" s="524"/>
      <c r="K63" s="442"/>
      <c r="L63" s="443"/>
      <c r="M63" s="443"/>
      <c r="N63" s="443"/>
      <c r="O63" s="443"/>
      <c r="P63" s="444"/>
      <c r="Q63" s="444"/>
      <c r="R63" s="444"/>
      <c r="S63" s="444"/>
      <c r="T63" s="380"/>
      <c r="U63" s="381"/>
      <c r="V63" s="380"/>
      <c r="W63" s="382"/>
      <c r="X63" s="382"/>
      <c r="Y63" s="380"/>
      <c r="Z63" s="366"/>
      <c r="AA63" s="362"/>
      <c r="AB63" s="366"/>
      <c r="AC63" s="366"/>
      <c r="AD63" s="362"/>
      <c r="AE63" s="382"/>
      <c r="AF63" s="380"/>
      <c r="AG63" s="382"/>
      <c r="AH63" s="382"/>
      <c r="AI63" s="380"/>
      <c r="AJ63" s="382"/>
      <c r="AK63" s="382"/>
    </row>
    <row r="64" spans="1:39" ht="21" customHeight="1" x14ac:dyDescent="0.15">
      <c r="A64" s="503"/>
      <c r="B64" s="441"/>
      <c r="C64" s="351"/>
      <c r="D64" s="439"/>
      <c r="E64" s="523"/>
      <c r="F64" s="440"/>
      <c r="G64" s="441"/>
      <c r="H64" s="351"/>
      <c r="I64" s="439"/>
      <c r="J64" s="524"/>
      <c r="K64" s="442"/>
      <c r="L64" s="443"/>
      <c r="M64" s="443"/>
      <c r="N64" s="443"/>
      <c r="O64" s="443"/>
      <c r="P64" s="444"/>
      <c r="Q64" s="444"/>
      <c r="R64" s="444"/>
      <c r="S64" s="444"/>
      <c r="T64" s="380"/>
      <c r="U64" s="381"/>
      <c r="V64" s="380"/>
      <c r="W64" s="382"/>
      <c r="X64" s="382"/>
      <c r="Y64" s="380"/>
      <c r="Z64" s="366"/>
      <c r="AA64" s="362"/>
      <c r="AB64" s="366"/>
      <c r="AC64" s="366"/>
      <c r="AD64" s="362"/>
      <c r="AE64" s="382"/>
      <c r="AF64" s="380"/>
      <c r="AG64" s="382"/>
      <c r="AH64" s="382"/>
      <c r="AI64" s="380"/>
      <c r="AJ64" s="382"/>
      <c r="AK64" s="382"/>
      <c r="AL64" s="367"/>
      <c r="AM64" s="367"/>
    </row>
    <row r="65" spans="1:39" ht="21" customHeight="1" x14ac:dyDescent="0.15">
      <c r="A65" s="503"/>
      <c r="B65" s="441"/>
      <c r="C65" s="351"/>
      <c r="D65" s="439"/>
      <c r="E65" s="523"/>
      <c r="F65" s="440"/>
      <c r="G65" s="441"/>
      <c r="H65" s="351"/>
      <c r="I65" s="439"/>
      <c r="J65" s="524"/>
      <c r="K65" s="442"/>
      <c r="L65" s="443"/>
      <c r="M65" s="443"/>
      <c r="N65" s="443"/>
      <c r="O65" s="443"/>
      <c r="P65" s="444"/>
      <c r="Q65" s="444"/>
      <c r="R65" s="444"/>
      <c r="S65" s="444"/>
      <c r="T65" s="380"/>
      <c r="U65" s="381"/>
      <c r="V65" s="380"/>
      <c r="W65" s="382"/>
      <c r="X65" s="382"/>
      <c r="Y65" s="380"/>
      <c r="Z65" s="366"/>
      <c r="AA65" s="362"/>
      <c r="AB65" s="366"/>
      <c r="AC65" s="366"/>
      <c r="AD65" s="362"/>
      <c r="AE65" s="382"/>
      <c r="AF65" s="380"/>
      <c r="AG65" s="382"/>
      <c r="AH65" s="382"/>
      <c r="AI65" s="380"/>
      <c r="AJ65" s="382"/>
      <c r="AK65" s="382"/>
      <c r="AL65" s="367"/>
      <c r="AM65" s="367"/>
    </row>
    <row r="66" spans="1:39" s="384" customFormat="1" ht="21" customHeight="1" x14ac:dyDescent="0.15">
      <c r="A66" s="777"/>
      <c r="B66" s="777"/>
      <c r="C66" s="351"/>
      <c r="D66" s="439"/>
      <c r="E66" s="439"/>
      <c r="F66" s="440"/>
      <c r="G66" s="441"/>
      <c r="H66" s="351"/>
      <c r="I66" s="439"/>
      <c r="J66" s="439"/>
      <c r="K66" s="439"/>
      <c r="L66" s="443"/>
      <c r="M66" s="443"/>
      <c r="N66" s="443"/>
      <c r="O66" s="443"/>
      <c r="P66" s="444"/>
      <c r="Q66" s="444"/>
      <c r="R66" s="444"/>
      <c r="S66" s="444"/>
      <c r="T66" s="380"/>
      <c r="U66" s="381"/>
      <c r="V66" s="412"/>
      <c r="W66" s="413"/>
      <c r="X66" s="413"/>
      <c r="Y66" s="412"/>
      <c r="Z66" s="366"/>
      <c r="AA66" s="362"/>
      <c r="AB66" s="365"/>
      <c r="AC66" s="366"/>
      <c r="AD66" s="362"/>
      <c r="AE66" s="413"/>
      <c r="AF66" s="412"/>
      <c r="AG66" s="413"/>
      <c r="AH66" s="413"/>
      <c r="AI66" s="412"/>
      <c r="AJ66" s="382"/>
      <c r="AK66" s="382"/>
      <c r="AL66" s="383"/>
      <c r="AM66" s="383"/>
    </row>
    <row r="67" spans="1:39" ht="21" customHeight="1" x14ac:dyDescent="0.15">
      <c r="A67" s="171"/>
      <c r="B67" s="99"/>
      <c r="C67" s="97"/>
      <c r="D67" s="98"/>
      <c r="E67" s="98"/>
      <c r="F67" s="164"/>
      <c r="G67" s="99"/>
      <c r="H67" s="97"/>
      <c r="I67" s="98"/>
      <c r="J67" s="98"/>
      <c r="K67" s="314"/>
      <c r="L67" s="69"/>
      <c r="M67" s="69"/>
      <c r="N67" s="69"/>
      <c r="O67" s="69"/>
      <c r="P67" s="152"/>
      <c r="Q67" s="152"/>
      <c r="R67" s="152"/>
      <c r="S67" s="153"/>
      <c r="T67" s="380"/>
      <c r="U67" s="381"/>
      <c r="V67" s="380"/>
      <c r="W67" s="382"/>
      <c r="X67" s="382"/>
      <c r="Y67" s="380"/>
      <c r="Z67" s="366"/>
      <c r="AA67" s="362"/>
      <c r="AB67" s="366"/>
      <c r="AC67" s="366"/>
      <c r="AD67" s="362"/>
      <c r="AE67" s="382"/>
      <c r="AF67" s="380"/>
      <c r="AG67" s="382"/>
      <c r="AH67" s="382"/>
      <c r="AI67" s="380"/>
      <c r="AJ67" s="382"/>
      <c r="AK67" s="382"/>
      <c r="AL67" s="367"/>
      <c r="AM67" s="367"/>
    </row>
    <row r="68" spans="1:39" ht="21" customHeight="1" x14ac:dyDescent="0.15">
      <c r="A68" s="62"/>
      <c r="B68" s="63"/>
      <c r="C68" s="57"/>
      <c r="D68" s="60"/>
      <c r="E68" s="60"/>
      <c r="F68" s="77"/>
      <c r="G68" s="63"/>
      <c r="H68" s="57"/>
      <c r="I68" s="425"/>
      <c r="J68" s="425"/>
      <c r="K68" s="315"/>
      <c r="L68" s="58"/>
      <c r="M68" s="58"/>
      <c r="N68" s="58"/>
      <c r="O68" s="58"/>
      <c r="P68" s="79"/>
      <c r="Q68" s="79"/>
      <c r="R68" s="79"/>
      <c r="S68" s="73"/>
      <c r="T68" s="380"/>
      <c r="U68" s="381"/>
      <c r="V68" s="380"/>
      <c r="W68" s="382"/>
      <c r="X68" s="382"/>
      <c r="Y68" s="380"/>
      <c r="Z68" s="366"/>
      <c r="AA68" s="362"/>
      <c r="AB68" s="366"/>
      <c r="AC68" s="366"/>
      <c r="AD68" s="362"/>
      <c r="AE68" s="382"/>
      <c r="AF68" s="380"/>
      <c r="AG68" s="382"/>
      <c r="AH68" s="382"/>
      <c r="AI68" s="380"/>
      <c r="AJ68" s="382"/>
      <c r="AK68" s="382"/>
      <c r="AL68" s="367"/>
      <c r="AM68" s="367"/>
    </row>
    <row r="69" spans="1:39" ht="21" customHeight="1" x14ac:dyDescent="0.15">
      <c r="A69" s="176"/>
      <c r="B69" s="63"/>
      <c r="C69" s="57"/>
      <c r="D69" s="60"/>
      <c r="E69" s="60"/>
      <c r="F69" s="77"/>
      <c r="G69" s="63"/>
      <c r="H69" s="57"/>
      <c r="I69" s="425"/>
      <c r="J69" s="425"/>
      <c r="K69" s="315"/>
      <c r="L69" s="58"/>
      <c r="M69" s="58"/>
      <c r="N69" s="58"/>
      <c r="O69" s="58"/>
      <c r="P69" s="79"/>
      <c r="Q69" s="79"/>
      <c r="R69" s="79"/>
      <c r="S69" s="73"/>
      <c r="T69" s="380"/>
      <c r="U69" s="381"/>
      <c r="V69" s="380"/>
      <c r="W69" s="382"/>
      <c r="X69" s="382"/>
      <c r="Y69" s="380"/>
      <c r="Z69" s="366"/>
      <c r="AA69" s="362"/>
      <c r="AB69" s="366"/>
      <c r="AC69" s="366"/>
      <c r="AD69" s="362"/>
      <c r="AE69" s="382"/>
      <c r="AF69" s="380"/>
      <c r="AG69" s="382"/>
      <c r="AH69" s="382"/>
      <c r="AI69" s="380"/>
      <c r="AJ69" s="382"/>
      <c r="AK69" s="382"/>
      <c r="AL69" s="367"/>
      <c r="AM69" s="367"/>
    </row>
    <row r="70" spans="1:39" ht="21" customHeight="1" x14ac:dyDescent="0.15">
      <c r="A70" s="62"/>
      <c r="B70" s="63"/>
      <c r="C70" s="57"/>
      <c r="D70" s="60"/>
      <c r="E70" s="60"/>
      <c r="F70" s="77"/>
      <c r="G70" s="63"/>
      <c r="H70" s="57"/>
      <c r="I70" s="60"/>
      <c r="J70" s="60"/>
      <c r="K70" s="315"/>
      <c r="L70" s="58"/>
      <c r="M70" s="58"/>
      <c r="N70" s="58"/>
      <c r="O70" s="58"/>
      <c r="P70" s="79"/>
      <c r="Q70" s="79"/>
      <c r="R70" s="79"/>
      <c r="S70" s="73"/>
      <c r="T70" s="380"/>
      <c r="U70" s="381"/>
      <c r="V70" s="380"/>
      <c r="W70" s="382"/>
      <c r="X70" s="382"/>
      <c r="Y70" s="380"/>
      <c r="Z70" s="366"/>
      <c r="AA70" s="362"/>
      <c r="AB70" s="366"/>
      <c r="AC70" s="366"/>
      <c r="AD70" s="362"/>
      <c r="AE70" s="382"/>
      <c r="AF70" s="380"/>
      <c r="AG70" s="382"/>
      <c r="AH70" s="382"/>
      <c r="AI70" s="380"/>
      <c r="AJ70" s="382"/>
      <c r="AK70" s="382"/>
      <c r="AL70" s="367"/>
      <c r="AM70" s="367"/>
    </row>
    <row r="71" spans="1:39" ht="21" customHeight="1" x14ac:dyDescent="0.15">
      <c r="A71" s="173"/>
      <c r="B71" s="63"/>
      <c r="C71" s="57"/>
      <c r="D71" s="60"/>
      <c r="E71" s="60"/>
      <c r="F71" s="77"/>
      <c r="G71" s="63"/>
      <c r="H71" s="57"/>
      <c r="I71" s="60"/>
      <c r="J71" s="60"/>
      <c r="K71" s="315"/>
      <c r="L71" s="58"/>
      <c r="M71" s="58"/>
      <c r="N71" s="58"/>
      <c r="O71" s="58"/>
      <c r="P71" s="65"/>
      <c r="Q71" s="65"/>
      <c r="R71" s="65"/>
      <c r="S71" s="72"/>
      <c r="T71" s="380"/>
      <c r="U71" s="381"/>
      <c r="V71" s="380"/>
      <c r="W71" s="382"/>
      <c r="X71" s="382"/>
      <c r="Y71" s="380"/>
      <c r="Z71" s="366"/>
      <c r="AA71" s="362"/>
      <c r="AB71" s="366"/>
      <c r="AC71" s="366"/>
      <c r="AD71" s="362"/>
      <c r="AE71" s="382"/>
      <c r="AF71" s="380"/>
      <c r="AG71" s="382"/>
      <c r="AH71" s="382"/>
      <c r="AI71" s="380"/>
      <c r="AJ71" s="382"/>
      <c r="AK71" s="382"/>
      <c r="AL71" s="367"/>
      <c r="AM71" s="367"/>
    </row>
    <row r="72" spans="1:39" ht="21" customHeight="1" x14ac:dyDescent="0.15">
      <c r="A72" s="62"/>
      <c r="B72" s="63"/>
      <c r="C72" s="57"/>
      <c r="D72" s="60"/>
      <c r="E72" s="60"/>
      <c r="F72" s="77"/>
      <c r="G72" s="63"/>
      <c r="H72" s="57"/>
      <c r="I72" s="60"/>
      <c r="J72" s="60"/>
      <c r="K72" s="315"/>
      <c r="L72" s="58"/>
      <c r="M72" s="58"/>
      <c r="N72" s="58"/>
      <c r="O72" s="58"/>
      <c r="P72" s="65"/>
      <c r="Q72" s="65"/>
      <c r="R72" s="65"/>
      <c r="S72" s="72"/>
      <c r="T72" s="380"/>
      <c r="U72" s="381"/>
      <c r="V72" s="417"/>
      <c r="W72" s="382"/>
      <c r="X72" s="382"/>
      <c r="Y72" s="380"/>
      <c r="Z72" s="366"/>
      <c r="AA72" s="362"/>
      <c r="AB72" s="366"/>
      <c r="AC72" s="366"/>
      <c r="AD72" s="362"/>
      <c r="AE72" s="382"/>
      <c r="AF72" s="380"/>
      <c r="AG72" s="382"/>
      <c r="AH72" s="382"/>
      <c r="AI72" s="380"/>
      <c r="AJ72" s="382"/>
      <c r="AK72" s="382"/>
      <c r="AL72" s="367"/>
      <c r="AM72" s="367"/>
    </row>
    <row r="73" spans="1:39" ht="21" customHeight="1" x14ac:dyDescent="0.15">
      <c r="A73" s="62"/>
      <c r="B73" s="63"/>
      <c r="C73" s="57"/>
      <c r="D73" s="60"/>
      <c r="E73" s="60"/>
      <c r="F73" s="77"/>
      <c r="G73" s="63"/>
      <c r="H73" s="57"/>
      <c r="I73" s="60"/>
      <c r="J73" s="60"/>
      <c r="K73" s="315"/>
      <c r="L73" s="58"/>
      <c r="M73" s="58"/>
      <c r="N73" s="58"/>
      <c r="O73" s="58"/>
      <c r="P73" s="65"/>
      <c r="Q73" s="65"/>
      <c r="R73" s="65"/>
      <c r="S73" s="72"/>
      <c r="T73" s="380"/>
      <c r="U73" s="381"/>
      <c r="V73" s="380"/>
      <c r="W73" s="382"/>
      <c r="X73" s="382"/>
      <c r="Y73" s="380"/>
      <c r="Z73" s="366"/>
      <c r="AA73" s="362"/>
      <c r="AB73" s="366"/>
      <c r="AC73" s="366"/>
      <c r="AD73" s="362"/>
      <c r="AE73" s="382"/>
      <c r="AF73" s="380"/>
      <c r="AG73" s="382"/>
      <c r="AH73" s="382"/>
      <c r="AI73" s="380"/>
      <c r="AJ73" s="382"/>
      <c r="AK73" s="382"/>
      <c r="AL73" s="367"/>
      <c r="AM73" s="367"/>
    </row>
    <row r="74" spans="1:39" ht="21" customHeight="1" x14ac:dyDescent="0.15">
      <c r="A74" s="173"/>
      <c r="B74" s="63"/>
      <c r="C74" s="57"/>
      <c r="D74" s="60"/>
      <c r="E74" s="60"/>
      <c r="F74" s="77"/>
      <c r="G74" s="63"/>
      <c r="H74" s="57"/>
      <c r="I74" s="425"/>
      <c r="J74" s="425"/>
      <c r="K74" s="315"/>
      <c r="L74" s="58"/>
      <c r="M74" s="58"/>
      <c r="N74" s="58"/>
      <c r="O74" s="58"/>
      <c r="P74" s="65"/>
      <c r="Q74" s="65"/>
      <c r="R74" s="65"/>
      <c r="S74" s="72"/>
      <c r="T74" s="380"/>
      <c r="U74" s="381"/>
      <c r="V74" s="380"/>
      <c r="W74" s="382"/>
      <c r="X74" s="382"/>
      <c r="Y74" s="380"/>
      <c r="Z74" s="366"/>
      <c r="AA74" s="362"/>
      <c r="AB74" s="366"/>
      <c r="AC74" s="366"/>
      <c r="AD74" s="362"/>
      <c r="AE74" s="382"/>
      <c r="AF74" s="380"/>
      <c r="AG74" s="382"/>
      <c r="AH74" s="382"/>
      <c r="AI74" s="380"/>
      <c r="AJ74" s="382"/>
      <c r="AK74" s="382"/>
      <c r="AL74" s="367"/>
      <c r="AM74" s="367"/>
    </row>
    <row r="75" spans="1:39" ht="21" customHeight="1" x14ac:dyDescent="0.15">
      <c r="A75" s="178"/>
      <c r="B75" s="63"/>
      <c r="C75" s="57"/>
      <c r="D75" s="60"/>
      <c r="E75" s="60"/>
      <c r="F75" s="77"/>
      <c r="G75" s="63"/>
      <c r="H75" s="57"/>
      <c r="I75" s="425"/>
      <c r="J75" s="425"/>
      <c r="K75" s="315"/>
      <c r="L75" s="58"/>
      <c r="M75" s="58"/>
      <c r="N75" s="58"/>
      <c r="O75" s="58"/>
      <c r="P75" s="65"/>
      <c r="Q75" s="65"/>
      <c r="R75" s="65"/>
      <c r="S75" s="72"/>
      <c r="T75" s="380"/>
      <c r="U75" s="381"/>
      <c r="V75" s="380"/>
      <c r="W75" s="382"/>
      <c r="X75" s="382"/>
      <c r="Y75" s="380"/>
      <c r="Z75" s="366"/>
      <c r="AA75" s="362"/>
      <c r="AB75" s="366"/>
      <c r="AC75" s="366"/>
      <c r="AD75" s="362"/>
      <c r="AE75" s="382"/>
      <c r="AF75" s="380"/>
      <c r="AG75" s="382"/>
      <c r="AH75" s="382"/>
      <c r="AI75" s="380"/>
      <c r="AJ75" s="382"/>
      <c r="AK75" s="382"/>
      <c r="AL75" s="367"/>
      <c r="AM75" s="367"/>
    </row>
    <row r="76" spans="1:39" ht="21" customHeight="1" x14ac:dyDescent="0.15">
      <c r="A76" s="62"/>
      <c r="B76" s="63"/>
      <c r="C76" s="57"/>
      <c r="D76" s="60"/>
      <c r="E76" s="60"/>
      <c r="F76" s="77"/>
      <c r="G76" s="63"/>
      <c r="H76" s="57"/>
      <c r="I76" s="425"/>
      <c r="J76" s="425"/>
      <c r="K76" s="315"/>
      <c r="L76" s="58"/>
      <c r="M76" s="58"/>
      <c r="N76" s="58"/>
      <c r="O76" s="58"/>
      <c r="P76" s="65"/>
      <c r="Q76" s="65"/>
      <c r="R76" s="65"/>
      <c r="S76" s="72"/>
      <c r="T76" s="380"/>
      <c r="U76" s="381"/>
      <c r="V76" s="380"/>
      <c r="W76" s="382"/>
      <c r="X76" s="382"/>
      <c r="Y76" s="380"/>
      <c r="Z76" s="366"/>
      <c r="AA76" s="362"/>
      <c r="AB76" s="366"/>
      <c r="AC76" s="366"/>
      <c r="AD76" s="362"/>
      <c r="AE76" s="382"/>
      <c r="AF76" s="380"/>
      <c r="AG76" s="382"/>
      <c r="AH76" s="382"/>
      <c r="AI76" s="380"/>
      <c r="AJ76" s="382"/>
      <c r="AK76" s="382"/>
      <c r="AL76" s="367"/>
      <c r="AM76" s="367"/>
    </row>
    <row r="77" spans="1:39" ht="21" customHeight="1" x14ac:dyDescent="0.15">
      <c r="A77" s="176"/>
      <c r="B77" s="63"/>
      <c r="C77" s="57"/>
      <c r="D77" s="60"/>
      <c r="E77" s="60"/>
      <c r="F77" s="77"/>
      <c r="G77" s="63"/>
      <c r="H77" s="57"/>
      <c r="I77" s="425"/>
      <c r="J77" s="425"/>
      <c r="K77" s="315"/>
      <c r="L77" s="58"/>
      <c r="M77" s="58"/>
      <c r="N77" s="58"/>
      <c r="O77" s="58"/>
      <c r="P77" s="65"/>
      <c r="Q77" s="65"/>
      <c r="R77" s="65"/>
      <c r="S77" s="72"/>
      <c r="T77" s="380"/>
      <c r="U77" s="381"/>
      <c r="V77" s="380"/>
      <c r="W77" s="382"/>
      <c r="X77" s="382"/>
      <c r="Y77" s="380"/>
      <c r="Z77" s="366"/>
      <c r="AA77" s="362"/>
      <c r="AB77" s="366"/>
      <c r="AC77" s="366"/>
      <c r="AD77" s="362"/>
      <c r="AE77" s="382"/>
      <c r="AF77" s="380"/>
      <c r="AG77" s="382"/>
      <c r="AH77" s="382"/>
      <c r="AI77" s="380"/>
      <c r="AJ77" s="382"/>
      <c r="AK77" s="382"/>
      <c r="AL77" s="367"/>
      <c r="AM77" s="367"/>
    </row>
    <row r="78" spans="1:39" ht="21" customHeight="1" x14ac:dyDescent="0.15">
      <c r="A78" s="62"/>
      <c r="B78" s="63"/>
      <c r="C78" s="57"/>
      <c r="D78" s="60"/>
      <c r="E78" s="60"/>
      <c r="F78" s="77"/>
      <c r="G78" s="63"/>
      <c r="H78" s="57"/>
      <c r="I78" s="60"/>
      <c r="J78" s="60"/>
      <c r="K78" s="315"/>
      <c r="L78" s="58"/>
      <c r="M78" s="58"/>
      <c r="N78" s="58"/>
      <c r="O78" s="58"/>
      <c r="P78" s="65"/>
      <c r="Q78" s="65"/>
      <c r="R78" s="65"/>
      <c r="S78" s="72"/>
      <c r="T78" s="380"/>
      <c r="U78" s="381"/>
      <c r="V78" s="380"/>
      <c r="W78" s="382"/>
      <c r="X78" s="382"/>
      <c r="Y78" s="380"/>
      <c r="Z78" s="366"/>
      <c r="AA78" s="362"/>
      <c r="AB78" s="366"/>
      <c r="AC78" s="366"/>
      <c r="AD78" s="362"/>
      <c r="AE78" s="382"/>
      <c r="AF78" s="380"/>
      <c r="AG78" s="382"/>
      <c r="AH78" s="382"/>
      <c r="AI78" s="380"/>
      <c r="AJ78" s="382"/>
      <c r="AK78" s="382"/>
      <c r="AL78" s="367"/>
      <c r="AM78" s="367"/>
    </row>
    <row r="79" spans="1:39" ht="21" customHeight="1" x14ac:dyDescent="0.15">
      <c r="A79" s="173"/>
      <c r="B79" s="63"/>
      <c r="C79" s="57"/>
      <c r="D79" s="60"/>
      <c r="E79" s="60"/>
      <c r="F79" s="77"/>
      <c r="G79" s="63"/>
      <c r="H79" s="57"/>
      <c r="I79" s="60"/>
      <c r="J79" s="60"/>
      <c r="K79" s="315"/>
      <c r="L79" s="58"/>
      <c r="M79" s="58"/>
      <c r="N79" s="58"/>
      <c r="O79" s="58"/>
      <c r="P79" s="65"/>
      <c r="Q79" s="65"/>
      <c r="R79" s="65"/>
      <c r="S79" s="72"/>
      <c r="T79" s="380"/>
      <c r="U79" s="381"/>
      <c r="V79" s="380"/>
      <c r="W79" s="382"/>
      <c r="X79" s="382"/>
      <c r="Y79" s="380"/>
      <c r="Z79" s="366"/>
      <c r="AA79" s="362"/>
      <c r="AB79" s="366"/>
      <c r="AC79" s="366"/>
      <c r="AD79" s="362"/>
      <c r="AE79" s="382"/>
      <c r="AF79" s="380"/>
      <c r="AG79" s="382"/>
      <c r="AH79" s="382"/>
      <c r="AI79" s="380"/>
      <c r="AJ79" s="382"/>
      <c r="AK79" s="382"/>
      <c r="AL79" s="367"/>
      <c r="AM79" s="367"/>
    </row>
    <row r="80" spans="1:39" ht="21" customHeight="1" x14ac:dyDescent="0.15">
      <c r="A80" s="62"/>
      <c r="B80" s="63"/>
      <c r="C80" s="57"/>
      <c r="D80" s="60"/>
      <c r="E80" s="60"/>
      <c r="F80" s="77"/>
      <c r="G80" s="63"/>
      <c r="H80" s="57"/>
      <c r="I80" s="60"/>
      <c r="J80" s="60"/>
      <c r="K80" s="315"/>
      <c r="L80" s="58"/>
      <c r="M80" s="58"/>
      <c r="N80" s="58"/>
      <c r="O80" s="58"/>
      <c r="P80" s="65"/>
      <c r="Q80" s="65"/>
      <c r="R80" s="65"/>
      <c r="S80" s="72"/>
      <c r="T80" s="380"/>
      <c r="U80" s="381"/>
      <c r="V80" s="380"/>
      <c r="W80" s="382"/>
      <c r="X80" s="382"/>
      <c r="Y80" s="380"/>
      <c r="Z80" s="366"/>
      <c r="AA80" s="362"/>
      <c r="AB80" s="366"/>
      <c r="AC80" s="366"/>
      <c r="AD80" s="362"/>
      <c r="AE80" s="382"/>
      <c r="AF80" s="380"/>
      <c r="AG80" s="382"/>
      <c r="AH80" s="382"/>
      <c r="AI80" s="380"/>
      <c r="AJ80" s="382"/>
      <c r="AK80" s="382"/>
      <c r="AL80" s="367"/>
      <c r="AM80" s="367"/>
    </row>
    <row r="81" spans="1:39" ht="21" customHeight="1" x14ac:dyDescent="0.15">
      <c r="A81" s="62"/>
      <c r="B81" s="64"/>
      <c r="C81" s="57"/>
      <c r="D81" s="60"/>
      <c r="E81" s="60"/>
      <c r="F81" s="77"/>
      <c r="G81" s="64"/>
      <c r="H81" s="57"/>
      <c r="I81" s="60"/>
      <c r="J81" s="60"/>
      <c r="K81" s="315"/>
      <c r="L81" s="58"/>
      <c r="M81" s="58"/>
      <c r="N81" s="58"/>
      <c r="O81" s="58"/>
      <c r="P81" s="65"/>
      <c r="Q81" s="65"/>
      <c r="R81" s="65"/>
      <c r="S81" s="72"/>
      <c r="T81" s="380"/>
      <c r="U81" s="381"/>
      <c r="V81" s="380"/>
      <c r="W81" s="382"/>
      <c r="X81" s="382"/>
      <c r="Y81" s="380"/>
      <c r="Z81" s="366"/>
      <c r="AA81" s="362"/>
      <c r="AB81" s="366"/>
      <c r="AC81" s="366"/>
      <c r="AD81" s="362"/>
      <c r="AE81" s="382"/>
      <c r="AF81" s="380"/>
      <c r="AG81" s="382"/>
      <c r="AH81" s="382"/>
      <c r="AI81" s="380"/>
      <c r="AJ81" s="382"/>
      <c r="AK81" s="382"/>
      <c r="AL81" s="367"/>
      <c r="AM81" s="367"/>
    </row>
    <row r="82" spans="1:39" ht="21" customHeight="1" x14ac:dyDescent="0.15">
      <c r="A82" s="62"/>
      <c r="B82" s="63"/>
      <c r="C82" s="57"/>
      <c r="D82" s="60"/>
      <c r="E82" s="60"/>
      <c r="F82" s="77"/>
      <c r="G82" s="63"/>
      <c r="H82" s="57"/>
      <c r="I82" s="60"/>
      <c r="J82" s="60"/>
      <c r="K82" s="315"/>
      <c r="L82" s="58"/>
      <c r="M82" s="58"/>
      <c r="N82" s="58"/>
      <c r="O82" s="58"/>
      <c r="P82" s="65"/>
      <c r="Q82" s="65"/>
      <c r="R82" s="65"/>
      <c r="S82" s="72"/>
      <c r="T82" s="380"/>
      <c r="U82" s="381"/>
      <c r="V82" s="380"/>
      <c r="W82" s="382"/>
      <c r="X82" s="382"/>
      <c r="Y82" s="380"/>
      <c r="Z82" s="366"/>
      <c r="AA82" s="362"/>
      <c r="AB82" s="366"/>
      <c r="AC82" s="366"/>
      <c r="AD82" s="362"/>
      <c r="AE82" s="382"/>
      <c r="AF82" s="380"/>
      <c r="AG82" s="382"/>
      <c r="AH82" s="382"/>
      <c r="AI82" s="380"/>
      <c r="AJ82" s="382"/>
      <c r="AK82" s="382"/>
      <c r="AL82" s="367"/>
      <c r="AM82" s="367"/>
    </row>
    <row r="83" spans="1:39" ht="21" customHeight="1" x14ac:dyDescent="0.15">
      <c r="A83" s="62"/>
      <c r="B83" s="63"/>
      <c r="C83" s="57"/>
      <c r="D83" s="60"/>
      <c r="E83" s="60"/>
      <c r="F83" s="77"/>
      <c r="G83" s="63"/>
      <c r="H83" s="57"/>
      <c r="I83" s="425"/>
      <c r="J83" s="425"/>
      <c r="K83" s="315"/>
      <c r="L83" s="58"/>
      <c r="M83" s="58"/>
      <c r="N83" s="58"/>
      <c r="O83" s="58"/>
      <c r="P83" s="65"/>
      <c r="Q83" s="65"/>
      <c r="R83" s="65"/>
      <c r="S83" s="72"/>
      <c r="T83" s="380"/>
      <c r="U83" s="381"/>
      <c r="V83" s="380"/>
      <c r="W83" s="382"/>
      <c r="X83" s="382"/>
      <c r="Y83" s="380"/>
      <c r="Z83" s="366"/>
      <c r="AA83" s="362"/>
      <c r="AB83" s="366"/>
      <c r="AC83" s="366"/>
      <c r="AD83" s="362"/>
      <c r="AE83" s="382"/>
      <c r="AF83" s="380"/>
      <c r="AG83" s="382"/>
      <c r="AH83" s="382"/>
      <c r="AI83" s="380"/>
      <c r="AJ83" s="382"/>
      <c r="AK83" s="382"/>
      <c r="AL83" s="367"/>
      <c r="AM83" s="367"/>
    </row>
    <row r="84" spans="1:39" ht="21" customHeight="1" x14ac:dyDescent="0.15">
      <c r="A84" s="176"/>
      <c r="B84" s="63"/>
      <c r="C84" s="57"/>
      <c r="D84" s="60"/>
      <c r="E84" s="60"/>
      <c r="F84" s="77"/>
      <c r="G84" s="63"/>
      <c r="H84" s="57"/>
      <c r="I84" s="425"/>
      <c r="J84" s="425"/>
      <c r="K84" s="315"/>
      <c r="L84" s="58"/>
      <c r="M84" s="58"/>
      <c r="N84" s="58"/>
      <c r="O84" s="58"/>
      <c r="P84" s="65"/>
      <c r="Q84" s="65"/>
      <c r="R84" s="65"/>
      <c r="S84" s="72"/>
      <c r="T84" s="380"/>
      <c r="U84" s="381"/>
      <c r="V84" s="412"/>
      <c r="W84" s="413"/>
      <c r="X84" s="413"/>
      <c r="Y84" s="412"/>
      <c r="Z84" s="366"/>
      <c r="AA84" s="362"/>
      <c r="AB84" s="365"/>
      <c r="AC84" s="366"/>
      <c r="AD84" s="362"/>
      <c r="AE84" s="413"/>
      <c r="AF84" s="412"/>
      <c r="AG84" s="413"/>
      <c r="AH84" s="413"/>
      <c r="AI84" s="412"/>
      <c r="AJ84" s="382"/>
      <c r="AK84" s="382"/>
      <c r="AL84" s="367"/>
      <c r="AM84" s="367"/>
    </row>
    <row r="85" spans="1:39" ht="21" customHeight="1" x14ac:dyDescent="0.15">
      <c r="A85" s="62"/>
      <c r="B85" s="63"/>
      <c r="C85" s="57"/>
      <c r="D85" s="60"/>
      <c r="E85" s="60"/>
      <c r="F85" s="77"/>
      <c r="G85" s="63"/>
      <c r="H85" s="57"/>
      <c r="I85" s="425"/>
      <c r="J85" s="425"/>
      <c r="K85" s="315"/>
      <c r="L85" s="58"/>
      <c r="M85" s="58"/>
      <c r="N85" s="58"/>
      <c r="O85" s="58"/>
      <c r="P85" s="65"/>
      <c r="Q85" s="65"/>
      <c r="R85" s="65"/>
      <c r="S85" s="72"/>
      <c r="T85" s="380"/>
      <c r="U85" s="381"/>
      <c r="V85" s="412"/>
      <c r="W85" s="413"/>
      <c r="X85" s="413"/>
      <c r="Y85" s="412"/>
      <c r="Z85" s="366"/>
      <c r="AA85" s="362"/>
      <c r="AB85" s="365"/>
      <c r="AC85" s="366"/>
      <c r="AD85" s="362"/>
      <c r="AE85" s="413"/>
      <c r="AF85" s="412"/>
      <c r="AG85" s="413"/>
      <c r="AH85" s="413"/>
      <c r="AI85" s="412"/>
      <c r="AJ85" s="382"/>
      <c r="AK85" s="382"/>
      <c r="AL85" s="367"/>
      <c r="AM85" s="367"/>
    </row>
    <row r="86" spans="1:39" ht="21" customHeight="1" x14ac:dyDescent="0.15">
      <c r="A86" s="259"/>
      <c r="B86" s="105"/>
      <c r="C86" s="111"/>
      <c r="D86" s="95"/>
      <c r="E86" s="95"/>
      <c r="F86" s="166"/>
      <c r="G86" s="105"/>
      <c r="H86" s="111"/>
      <c r="I86" s="278"/>
      <c r="J86" s="278"/>
      <c r="K86" s="316"/>
      <c r="L86" s="68"/>
      <c r="M86" s="68"/>
      <c r="N86" s="68"/>
      <c r="O86" s="68"/>
      <c r="P86" s="154"/>
      <c r="Q86" s="154"/>
      <c r="R86" s="154"/>
      <c r="S86" s="155"/>
      <c r="T86" s="380"/>
      <c r="U86" s="381"/>
      <c r="V86" s="388"/>
      <c r="W86" s="389"/>
      <c r="X86" s="389"/>
      <c r="Y86" s="388"/>
      <c r="Z86" s="366"/>
      <c r="AA86" s="362"/>
      <c r="AB86" s="390"/>
      <c r="AC86" s="366"/>
      <c r="AD86" s="362"/>
      <c r="AE86" s="389"/>
      <c r="AF86" s="388"/>
      <c r="AG86" s="389"/>
      <c r="AH86" s="389"/>
      <c r="AI86" s="388"/>
      <c r="AJ86" s="382"/>
      <c r="AK86" s="382"/>
      <c r="AL86" s="367"/>
      <c r="AM86" s="367"/>
    </row>
    <row r="87" spans="1:39" ht="21" customHeight="1" x14ac:dyDescent="0.15">
      <c r="A87" s="171"/>
      <c r="B87" s="99"/>
      <c r="C87" s="97"/>
      <c r="D87" s="98"/>
      <c r="E87" s="98"/>
      <c r="F87" s="164"/>
      <c r="G87" s="99"/>
      <c r="H87" s="97"/>
      <c r="I87" s="426"/>
      <c r="J87" s="426"/>
      <c r="K87" s="314"/>
      <c r="L87" s="69"/>
      <c r="M87" s="69"/>
      <c r="N87" s="69"/>
      <c r="O87" s="69"/>
      <c r="P87" s="152"/>
      <c r="Q87" s="152"/>
      <c r="R87" s="152"/>
      <c r="S87" s="153"/>
      <c r="T87" s="380"/>
      <c r="U87" s="381"/>
      <c r="V87" s="409"/>
      <c r="W87" s="409"/>
      <c r="X87" s="409"/>
      <c r="Y87" s="409"/>
      <c r="Z87" s="366"/>
      <c r="AA87" s="362"/>
      <c r="AB87" s="366"/>
      <c r="AC87" s="366"/>
      <c r="AD87" s="362"/>
      <c r="AE87" s="409"/>
      <c r="AF87" s="409"/>
      <c r="AG87" s="409"/>
      <c r="AH87" s="409"/>
      <c r="AI87" s="409"/>
      <c r="AJ87" s="409"/>
      <c r="AK87" s="387"/>
      <c r="AL87" s="367"/>
      <c r="AM87" s="367"/>
    </row>
    <row r="88" spans="1:39" ht="21" customHeight="1" x14ac:dyDescent="0.15">
      <c r="A88" s="176"/>
      <c r="B88" s="63"/>
      <c r="C88" s="57"/>
      <c r="D88" s="60"/>
      <c r="E88" s="60"/>
      <c r="F88" s="77"/>
      <c r="G88" s="63"/>
      <c r="H88" s="57"/>
      <c r="I88" s="425"/>
      <c r="J88" s="425"/>
      <c r="K88" s="315"/>
      <c r="L88" s="58"/>
      <c r="M88" s="58"/>
      <c r="N88" s="58"/>
      <c r="O88" s="58"/>
      <c r="P88" s="65"/>
      <c r="Q88" s="65"/>
      <c r="R88" s="65"/>
      <c r="S88" s="72"/>
      <c r="T88" s="380"/>
      <c r="U88" s="381"/>
      <c r="V88" s="380"/>
      <c r="W88" s="382"/>
      <c r="X88" s="382"/>
      <c r="Y88" s="380"/>
      <c r="Z88" s="366"/>
      <c r="AA88" s="362"/>
      <c r="AB88" s="366"/>
      <c r="AC88" s="366"/>
      <c r="AD88" s="362"/>
      <c r="AE88" s="382"/>
      <c r="AF88" s="380"/>
      <c r="AG88" s="382"/>
      <c r="AH88" s="382"/>
      <c r="AI88" s="380"/>
      <c r="AJ88" s="382"/>
      <c r="AK88" s="382"/>
      <c r="AL88" s="367"/>
      <c r="AM88" s="367"/>
    </row>
    <row r="89" spans="1:39" ht="21" customHeight="1" x14ac:dyDescent="0.15">
      <c r="A89" s="62"/>
      <c r="B89" s="63"/>
      <c r="C89" s="57"/>
      <c r="D89" s="60"/>
      <c r="E89" s="60"/>
      <c r="F89" s="77"/>
      <c r="G89" s="63"/>
      <c r="H89" s="57"/>
      <c r="I89" s="425"/>
      <c r="J89" s="425"/>
      <c r="K89" s="315"/>
      <c r="L89" s="58"/>
      <c r="M89" s="58"/>
      <c r="N89" s="58"/>
      <c r="O89" s="58"/>
      <c r="P89" s="65"/>
      <c r="Q89" s="65"/>
      <c r="R89" s="65"/>
      <c r="S89" s="72"/>
      <c r="T89" s="380"/>
      <c r="U89" s="381"/>
      <c r="V89" s="380"/>
      <c r="W89" s="382"/>
      <c r="X89" s="382"/>
      <c r="Y89" s="380"/>
      <c r="Z89" s="366"/>
      <c r="AA89" s="362"/>
      <c r="AB89" s="366"/>
      <c r="AC89" s="366"/>
      <c r="AD89" s="362"/>
      <c r="AE89" s="382"/>
      <c r="AF89" s="380"/>
      <c r="AG89" s="382"/>
      <c r="AH89" s="382"/>
      <c r="AI89" s="380"/>
      <c r="AJ89" s="382"/>
      <c r="AK89" s="382"/>
      <c r="AL89" s="367"/>
      <c r="AM89" s="367"/>
    </row>
    <row r="90" spans="1:39" ht="21" customHeight="1" x14ac:dyDescent="0.15">
      <c r="A90" s="176"/>
      <c r="B90" s="63"/>
      <c r="C90" s="57"/>
      <c r="D90" s="60"/>
      <c r="E90" s="60"/>
      <c r="F90" s="77"/>
      <c r="G90" s="63"/>
      <c r="H90" s="57"/>
      <c r="I90" s="425"/>
      <c r="J90" s="425"/>
      <c r="K90" s="315"/>
      <c r="L90" s="58"/>
      <c r="M90" s="58"/>
      <c r="N90" s="58"/>
      <c r="O90" s="58"/>
      <c r="P90" s="65"/>
      <c r="Q90" s="65"/>
      <c r="R90" s="65"/>
      <c r="S90" s="72"/>
      <c r="T90" s="380"/>
      <c r="U90" s="381"/>
      <c r="V90" s="380"/>
      <c r="W90" s="382"/>
      <c r="X90" s="382"/>
      <c r="Y90" s="380"/>
      <c r="Z90" s="366"/>
      <c r="AA90" s="362"/>
      <c r="AB90" s="366"/>
      <c r="AC90" s="366"/>
      <c r="AD90" s="362"/>
      <c r="AE90" s="382"/>
      <c r="AF90" s="380"/>
      <c r="AG90" s="382"/>
      <c r="AH90" s="382"/>
      <c r="AI90" s="380"/>
      <c r="AJ90" s="382"/>
      <c r="AK90" s="382"/>
      <c r="AL90" s="367"/>
      <c r="AM90" s="367"/>
    </row>
    <row r="91" spans="1:39" ht="21" customHeight="1" x14ac:dyDescent="0.15">
      <c r="A91" s="176"/>
      <c r="B91" s="63"/>
      <c r="C91" s="57"/>
      <c r="D91" s="60"/>
      <c r="E91" s="60"/>
      <c r="F91" s="77"/>
      <c r="G91" s="63"/>
      <c r="H91" s="57"/>
      <c r="I91" s="425"/>
      <c r="J91" s="425"/>
      <c r="K91" s="315"/>
      <c r="L91" s="58"/>
      <c r="M91" s="58"/>
      <c r="N91" s="58"/>
      <c r="O91" s="58"/>
      <c r="P91" s="65"/>
      <c r="Q91" s="65"/>
      <c r="R91" s="65"/>
      <c r="S91" s="72"/>
      <c r="T91" s="380"/>
      <c r="U91" s="381"/>
      <c r="V91" s="380"/>
      <c r="W91" s="382"/>
      <c r="X91" s="382"/>
      <c r="Y91" s="380"/>
      <c r="Z91" s="366"/>
      <c r="AA91" s="362"/>
      <c r="AB91" s="366"/>
      <c r="AC91" s="366"/>
      <c r="AD91" s="362"/>
      <c r="AE91" s="382"/>
      <c r="AF91" s="380"/>
      <c r="AG91" s="382"/>
      <c r="AH91" s="382"/>
      <c r="AI91" s="380"/>
      <c r="AJ91" s="382"/>
      <c r="AK91" s="382"/>
      <c r="AL91" s="367"/>
      <c r="AM91" s="367"/>
    </row>
    <row r="92" spans="1:39" ht="21" customHeight="1" x14ac:dyDescent="0.15">
      <c r="A92" s="62"/>
      <c r="B92" s="63"/>
      <c r="C92" s="57"/>
      <c r="D92" s="60"/>
      <c r="E92" s="60"/>
      <c r="F92" s="77"/>
      <c r="G92" s="63"/>
      <c r="H92" s="57"/>
      <c r="I92" s="425"/>
      <c r="J92" s="425"/>
      <c r="K92" s="315"/>
      <c r="L92" s="58"/>
      <c r="M92" s="58"/>
      <c r="N92" s="58"/>
      <c r="O92" s="58"/>
      <c r="P92" s="65"/>
      <c r="Q92" s="59"/>
      <c r="R92" s="65"/>
      <c r="S92" s="72"/>
      <c r="T92" s="380"/>
      <c r="U92" s="381"/>
      <c r="V92" s="380"/>
      <c r="W92" s="382"/>
      <c r="X92" s="382"/>
      <c r="Y92" s="380"/>
      <c r="Z92" s="366"/>
      <c r="AA92" s="362"/>
      <c r="AB92" s="366"/>
      <c r="AC92" s="366"/>
      <c r="AD92" s="362"/>
      <c r="AE92" s="382"/>
      <c r="AF92" s="380"/>
      <c r="AG92" s="382"/>
      <c r="AH92" s="382"/>
      <c r="AI92" s="380"/>
      <c r="AJ92" s="382"/>
      <c r="AK92" s="382"/>
      <c r="AL92" s="367"/>
      <c r="AM92" s="367"/>
    </row>
    <row r="93" spans="1:39" ht="21" customHeight="1" x14ac:dyDescent="0.15">
      <c r="A93" s="176"/>
      <c r="B93" s="63"/>
      <c r="C93" s="57"/>
      <c r="D93" s="60"/>
      <c r="E93" s="60"/>
      <c r="F93" s="77"/>
      <c r="G93" s="63"/>
      <c r="H93" s="57"/>
      <c r="I93" s="425"/>
      <c r="J93" s="425"/>
      <c r="K93" s="315"/>
      <c r="L93" s="58"/>
      <c r="M93" s="58"/>
      <c r="N93" s="58"/>
      <c r="O93" s="58"/>
      <c r="P93" s="65"/>
      <c r="Q93" s="59"/>
      <c r="R93" s="65"/>
      <c r="S93" s="72"/>
      <c r="T93" s="380"/>
      <c r="U93" s="381"/>
      <c r="V93" s="417"/>
      <c r="W93" s="382"/>
      <c r="X93" s="382"/>
      <c r="Y93" s="380"/>
      <c r="Z93" s="366"/>
      <c r="AA93" s="362"/>
      <c r="AB93" s="366"/>
      <c r="AC93" s="366"/>
      <c r="AD93" s="362"/>
      <c r="AE93" s="382"/>
      <c r="AF93" s="380"/>
      <c r="AG93" s="382"/>
      <c r="AH93" s="382"/>
      <c r="AI93" s="380"/>
      <c r="AJ93" s="382"/>
      <c r="AK93" s="382"/>
      <c r="AL93" s="367"/>
      <c r="AM93" s="367"/>
    </row>
    <row r="94" spans="1:39" ht="21" customHeight="1" x14ac:dyDescent="0.15">
      <c r="A94" s="62"/>
      <c r="B94" s="63"/>
      <c r="C94" s="57"/>
      <c r="D94" s="60"/>
      <c r="E94" s="60"/>
      <c r="F94" s="77"/>
      <c r="G94" s="63"/>
      <c r="H94" s="57"/>
      <c r="I94" s="60"/>
      <c r="J94" s="60"/>
      <c r="K94" s="315"/>
      <c r="L94" s="58"/>
      <c r="M94" s="58"/>
      <c r="N94" s="58"/>
      <c r="O94" s="58"/>
      <c r="P94" s="65"/>
      <c r="Q94" s="65"/>
      <c r="R94" s="65"/>
      <c r="S94" s="72"/>
      <c r="T94" s="380"/>
      <c r="U94" s="381"/>
      <c r="V94" s="380"/>
      <c r="W94" s="382"/>
      <c r="X94" s="382"/>
      <c r="Y94" s="380"/>
      <c r="Z94" s="366"/>
      <c r="AA94" s="362"/>
      <c r="AB94" s="366"/>
      <c r="AC94" s="366"/>
      <c r="AD94" s="362"/>
      <c r="AE94" s="382"/>
      <c r="AF94" s="380"/>
      <c r="AG94" s="382"/>
      <c r="AH94" s="382"/>
      <c r="AI94" s="380"/>
      <c r="AJ94" s="382"/>
      <c r="AK94" s="382"/>
      <c r="AL94" s="367"/>
      <c r="AM94" s="367"/>
    </row>
    <row r="95" spans="1:39" ht="21" customHeight="1" x14ac:dyDescent="0.15">
      <c r="A95" s="62"/>
      <c r="B95" s="63"/>
      <c r="C95" s="57"/>
      <c r="D95" s="60"/>
      <c r="E95" s="60"/>
      <c r="F95" s="77"/>
      <c r="G95" s="63"/>
      <c r="H95" s="57"/>
      <c r="I95" s="60"/>
      <c r="J95" s="60"/>
      <c r="K95" s="315"/>
      <c r="L95" s="58"/>
      <c r="M95" s="58"/>
      <c r="N95" s="58"/>
      <c r="O95" s="58"/>
      <c r="P95" s="65"/>
      <c r="Q95" s="65"/>
      <c r="R95" s="65"/>
      <c r="S95" s="72"/>
      <c r="T95" s="380"/>
      <c r="U95" s="381"/>
      <c r="V95" s="380"/>
      <c r="W95" s="382"/>
      <c r="X95" s="382"/>
      <c r="Y95" s="380"/>
      <c r="Z95" s="366"/>
      <c r="AA95" s="362"/>
      <c r="AB95" s="366"/>
      <c r="AC95" s="366"/>
      <c r="AD95" s="362"/>
      <c r="AE95" s="382"/>
      <c r="AF95" s="380"/>
      <c r="AG95" s="382"/>
      <c r="AH95" s="382"/>
      <c r="AI95" s="380"/>
      <c r="AJ95" s="382"/>
      <c r="AK95" s="382"/>
      <c r="AL95" s="367"/>
      <c r="AM95" s="367"/>
    </row>
    <row r="96" spans="1:39" ht="21" customHeight="1" x14ac:dyDescent="0.15">
      <c r="A96" s="62"/>
      <c r="B96" s="63"/>
      <c r="C96" s="57"/>
      <c r="D96" s="60"/>
      <c r="E96" s="60"/>
      <c r="F96" s="77"/>
      <c r="G96" s="63"/>
      <c r="H96" s="57"/>
      <c r="I96" s="60"/>
      <c r="J96" s="60"/>
      <c r="K96" s="315"/>
      <c r="L96" s="58"/>
      <c r="M96" s="58"/>
      <c r="N96" s="58"/>
      <c r="O96" s="58"/>
      <c r="P96" s="65"/>
      <c r="Q96" s="65"/>
      <c r="R96" s="65"/>
      <c r="S96" s="72"/>
      <c r="T96" s="380"/>
      <c r="U96" s="381"/>
      <c r="V96" s="380"/>
      <c r="W96" s="382"/>
      <c r="X96" s="382"/>
      <c r="Y96" s="380"/>
      <c r="Z96" s="366"/>
      <c r="AA96" s="362"/>
      <c r="AB96" s="366"/>
      <c r="AC96" s="366"/>
      <c r="AD96" s="362"/>
      <c r="AE96" s="382"/>
      <c r="AF96" s="380"/>
      <c r="AG96" s="382"/>
      <c r="AH96" s="382"/>
      <c r="AI96" s="380"/>
      <c r="AJ96" s="382"/>
      <c r="AK96" s="382"/>
      <c r="AL96" s="367"/>
      <c r="AM96" s="367"/>
    </row>
    <row r="97" spans="1:39" ht="21" customHeight="1" x14ac:dyDescent="0.15">
      <c r="A97" s="62"/>
      <c r="B97" s="63"/>
      <c r="C97" s="57"/>
      <c r="D97" s="60"/>
      <c r="E97" s="60"/>
      <c r="F97" s="77"/>
      <c r="G97" s="63"/>
      <c r="H97" s="57"/>
      <c r="I97" s="60"/>
      <c r="J97" s="60"/>
      <c r="K97" s="315"/>
      <c r="L97" s="58"/>
      <c r="M97" s="58"/>
      <c r="N97" s="58"/>
      <c r="O97" s="58"/>
      <c r="P97" s="79"/>
      <c r="Q97" s="79"/>
      <c r="R97" s="79"/>
      <c r="S97" s="73"/>
      <c r="T97" s="380"/>
      <c r="U97" s="381"/>
      <c r="V97" s="380"/>
      <c r="W97" s="382"/>
      <c r="X97" s="382"/>
      <c r="Y97" s="380"/>
      <c r="Z97" s="366"/>
      <c r="AA97" s="362"/>
      <c r="AB97" s="366"/>
      <c r="AC97" s="366"/>
      <c r="AD97" s="362"/>
      <c r="AE97" s="382"/>
      <c r="AF97" s="380"/>
      <c r="AG97" s="382"/>
      <c r="AH97" s="382"/>
      <c r="AI97" s="380"/>
      <c r="AJ97" s="382"/>
      <c r="AK97" s="382"/>
      <c r="AL97" s="367"/>
      <c r="AM97" s="367"/>
    </row>
    <row r="98" spans="1:39" ht="21" customHeight="1" x14ac:dyDescent="0.15">
      <c r="A98" s="62"/>
      <c r="B98" s="63"/>
      <c r="C98" s="57"/>
      <c r="D98" s="60"/>
      <c r="E98" s="60"/>
      <c r="F98" s="77"/>
      <c r="G98" s="63"/>
      <c r="H98" s="57"/>
      <c r="I98" s="60"/>
      <c r="J98" s="60"/>
      <c r="K98" s="315"/>
      <c r="L98" s="58"/>
      <c r="M98" s="58"/>
      <c r="N98" s="58"/>
      <c r="O98" s="58"/>
      <c r="P98" s="79"/>
      <c r="Q98" s="79"/>
      <c r="R98" s="79"/>
      <c r="S98" s="73"/>
      <c r="T98" s="380"/>
      <c r="U98" s="381"/>
      <c r="V98" s="380"/>
      <c r="W98" s="382"/>
      <c r="X98" s="382"/>
      <c r="Y98" s="380"/>
      <c r="Z98" s="366"/>
      <c r="AA98" s="362"/>
      <c r="AB98" s="366"/>
      <c r="AC98" s="366"/>
      <c r="AD98" s="362"/>
      <c r="AE98" s="382"/>
      <c r="AF98" s="380"/>
      <c r="AG98" s="382"/>
      <c r="AH98" s="382"/>
      <c r="AI98" s="380"/>
      <c r="AJ98" s="382"/>
      <c r="AK98" s="382"/>
      <c r="AL98" s="367"/>
      <c r="AM98" s="367"/>
    </row>
    <row r="99" spans="1:39" ht="21" customHeight="1" x14ac:dyDescent="0.15">
      <c r="A99" s="62"/>
      <c r="B99" s="63"/>
      <c r="C99" s="57"/>
      <c r="D99" s="60"/>
      <c r="E99" s="60"/>
      <c r="F99" s="77"/>
      <c r="G99" s="63"/>
      <c r="H99" s="57"/>
      <c r="I99" s="60"/>
      <c r="J99" s="60"/>
      <c r="K99" s="315"/>
      <c r="L99" s="58"/>
      <c r="M99" s="58"/>
      <c r="N99" s="58"/>
      <c r="O99" s="58"/>
      <c r="P99" s="65"/>
      <c r="Q99" s="65"/>
      <c r="R99" s="65"/>
      <c r="S99" s="72"/>
      <c r="T99" s="380"/>
      <c r="U99" s="381"/>
      <c r="V99" s="380"/>
      <c r="W99" s="382"/>
      <c r="X99" s="382"/>
      <c r="Y99" s="380"/>
      <c r="Z99" s="366"/>
      <c r="AA99" s="362"/>
      <c r="AB99" s="366"/>
      <c r="AC99" s="366"/>
      <c r="AD99" s="362"/>
      <c r="AE99" s="382"/>
      <c r="AF99" s="380"/>
      <c r="AG99" s="382"/>
      <c r="AH99" s="382"/>
      <c r="AI99" s="380"/>
      <c r="AJ99" s="382"/>
      <c r="AK99" s="382"/>
      <c r="AL99" s="367"/>
      <c r="AM99" s="367"/>
    </row>
    <row r="100" spans="1:39" ht="21" customHeight="1" x14ac:dyDescent="0.15">
      <c r="A100" s="62"/>
      <c r="B100" s="63"/>
      <c r="C100" s="57"/>
      <c r="D100" s="60"/>
      <c r="E100" s="60"/>
      <c r="F100" s="77"/>
      <c r="G100" s="63"/>
      <c r="H100" s="57"/>
      <c r="I100" s="60"/>
      <c r="J100" s="60"/>
      <c r="K100" s="315"/>
      <c r="L100" s="58"/>
      <c r="M100" s="58"/>
      <c r="N100" s="58"/>
      <c r="O100" s="58"/>
      <c r="P100" s="65"/>
      <c r="Q100" s="65"/>
      <c r="R100" s="65"/>
      <c r="S100" s="72"/>
      <c r="T100" s="380"/>
      <c r="U100" s="381"/>
      <c r="V100" s="380"/>
      <c r="W100" s="382"/>
      <c r="X100" s="382"/>
      <c r="Y100" s="380"/>
      <c r="Z100" s="366"/>
      <c r="AA100" s="362"/>
      <c r="AB100" s="366"/>
      <c r="AC100" s="366"/>
      <c r="AD100" s="362"/>
      <c r="AE100" s="382"/>
      <c r="AF100" s="380"/>
      <c r="AG100" s="382"/>
      <c r="AH100" s="382"/>
      <c r="AI100" s="380"/>
      <c r="AJ100" s="382"/>
      <c r="AK100" s="382"/>
      <c r="AL100" s="367"/>
      <c r="AM100" s="367"/>
    </row>
    <row r="101" spans="1:39" ht="21" customHeight="1" x14ac:dyDescent="0.15">
      <c r="A101" s="62"/>
      <c r="B101" s="63"/>
      <c r="C101" s="57"/>
      <c r="D101" s="60"/>
      <c r="E101" s="60"/>
      <c r="F101" s="77"/>
      <c r="G101" s="63"/>
      <c r="H101" s="57"/>
      <c r="I101" s="60"/>
      <c r="J101" s="60"/>
      <c r="K101" s="315"/>
      <c r="L101" s="58"/>
      <c r="M101" s="58"/>
      <c r="N101" s="58"/>
      <c r="O101" s="58"/>
      <c r="P101" s="65"/>
      <c r="Q101" s="65"/>
      <c r="R101" s="65"/>
      <c r="S101" s="72"/>
      <c r="T101" s="380"/>
      <c r="U101" s="381"/>
      <c r="V101" s="380"/>
      <c r="W101" s="382"/>
      <c r="X101" s="382"/>
      <c r="Y101" s="380"/>
      <c r="Z101" s="366"/>
      <c r="AA101" s="362"/>
      <c r="AB101" s="366"/>
      <c r="AC101" s="366"/>
      <c r="AD101" s="362"/>
      <c r="AE101" s="382"/>
      <c r="AF101" s="380"/>
      <c r="AG101" s="382"/>
      <c r="AH101" s="382"/>
      <c r="AI101" s="380"/>
      <c r="AJ101" s="382"/>
      <c r="AK101" s="382"/>
      <c r="AL101" s="367"/>
      <c r="AM101" s="367"/>
    </row>
    <row r="102" spans="1:39" ht="21" customHeight="1" x14ac:dyDescent="0.15">
      <c r="A102" s="62"/>
      <c r="B102" s="63"/>
      <c r="C102" s="57"/>
      <c r="D102" s="60"/>
      <c r="E102" s="60"/>
      <c r="F102" s="77"/>
      <c r="G102" s="63"/>
      <c r="H102" s="57"/>
      <c r="I102" s="60"/>
      <c r="J102" s="60"/>
      <c r="K102" s="315"/>
      <c r="L102" s="58"/>
      <c r="M102" s="58"/>
      <c r="N102" s="58"/>
      <c r="O102" s="58"/>
      <c r="P102" s="65"/>
      <c r="Q102" s="65"/>
      <c r="R102" s="65"/>
      <c r="S102" s="72"/>
      <c r="T102" s="380"/>
      <c r="U102" s="381"/>
      <c r="V102" s="380"/>
      <c r="W102" s="382"/>
      <c r="X102" s="382"/>
      <c r="Y102" s="380"/>
      <c r="Z102" s="366"/>
      <c r="AA102" s="362"/>
      <c r="AB102" s="366"/>
      <c r="AC102" s="366"/>
      <c r="AD102" s="362"/>
      <c r="AE102" s="382"/>
      <c r="AF102" s="380"/>
      <c r="AG102" s="382"/>
      <c r="AH102" s="382"/>
      <c r="AI102" s="380"/>
      <c r="AJ102" s="382"/>
      <c r="AK102" s="382"/>
      <c r="AL102" s="367"/>
      <c r="AM102" s="367"/>
    </row>
    <row r="103" spans="1:39" ht="21" customHeight="1" x14ac:dyDescent="0.15">
      <c r="A103" s="62"/>
      <c r="B103" s="63"/>
      <c r="C103" s="57"/>
      <c r="D103" s="60"/>
      <c r="E103" s="60"/>
      <c r="F103" s="77"/>
      <c r="G103" s="63"/>
      <c r="H103" s="57"/>
      <c r="I103" s="60"/>
      <c r="J103" s="60"/>
      <c r="K103" s="315"/>
      <c r="L103" s="58"/>
      <c r="M103" s="58"/>
      <c r="N103" s="58"/>
      <c r="O103" s="58"/>
      <c r="P103" s="65"/>
      <c r="Q103" s="65"/>
      <c r="R103" s="65"/>
      <c r="S103" s="72"/>
      <c r="T103" s="380"/>
      <c r="U103" s="381"/>
      <c r="V103" s="380"/>
      <c r="W103" s="382"/>
      <c r="X103" s="382"/>
      <c r="Y103" s="380"/>
      <c r="Z103" s="366"/>
      <c r="AA103" s="362"/>
      <c r="AB103" s="366"/>
      <c r="AC103" s="366"/>
      <c r="AD103" s="362"/>
      <c r="AE103" s="382"/>
      <c r="AF103" s="380"/>
      <c r="AG103" s="382"/>
      <c r="AH103" s="382"/>
      <c r="AI103" s="380"/>
      <c r="AJ103" s="382"/>
      <c r="AK103" s="382"/>
      <c r="AL103" s="367"/>
      <c r="AM103" s="367"/>
    </row>
    <row r="104" spans="1:39" ht="21" customHeight="1" x14ac:dyDescent="0.15">
      <c r="A104" s="62"/>
      <c r="B104" s="63"/>
      <c r="C104" s="57"/>
      <c r="D104" s="60"/>
      <c r="E104" s="60"/>
      <c r="F104" s="77"/>
      <c r="G104" s="63"/>
      <c r="H104" s="57"/>
      <c r="I104" s="60"/>
      <c r="J104" s="60"/>
      <c r="K104" s="315"/>
      <c r="L104" s="58"/>
      <c r="M104" s="58"/>
      <c r="N104" s="58"/>
      <c r="O104" s="58"/>
      <c r="P104" s="65"/>
      <c r="Q104" s="65"/>
      <c r="R104" s="65"/>
      <c r="S104" s="72"/>
      <c r="T104" s="380"/>
      <c r="U104" s="381"/>
      <c r="V104" s="380"/>
      <c r="W104" s="382"/>
      <c r="X104" s="382"/>
      <c r="Y104" s="380"/>
      <c r="Z104" s="366"/>
      <c r="AA104" s="362"/>
      <c r="AB104" s="366"/>
      <c r="AC104" s="366"/>
      <c r="AD104" s="362"/>
      <c r="AE104" s="382"/>
      <c r="AF104" s="380"/>
      <c r="AG104" s="382"/>
      <c r="AH104" s="382"/>
      <c r="AI104" s="380"/>
      <c r="AJ104" s="382"/>
      <c r="AK104" s="382"/>
      <c r="AL104" s="367"/>
      <c r="AM104" s="367"/>
    </row>
    <row r="105" spans="1:39" ht="21" customHeight="1" x14ac:dyDescent="0.15">
      <c r="A105" s="62"/>
      <c r="B105" s="63"/>
      <c r="C105" s="57"/>
      <c r="D105" s="60"/>
      <c r="E105" s="60"/>
      <c r="F105" s="77"/>
      <c r="G105" s="63"/>
      <c r="H105" s="57"/>
      <c r="I105" s="60"/>
      <c r="J105" s="60"/>
      <c r="K105" s="315"/>
      <c r="L105" s="58"/>
      <c r="M105" s="58"/>
      <c r="N105" s="58"/>
      <c r="O105" s="58"/>
      <c r="P105" s="65"/>
      <c r="Q105" s="65"/>
      <c r="R105" s="65"/>
      <c r="S105" s="72"/>
      <c r="T105" s="380"/>
      <c r="U105" s="381"/>
      <c r="V105" s="412"/>
      <c r="W105" s="413"/>
      <c r="X105" s="413"/>
      <c r="Y105" s="412"/>
      <c r="Z105" s="366"/>
      <c r="AA105" s="362"/>
      <c r="AB105" s="365"/>
      <c r="AC105" s="366"/>
      <c r="AD105" s="362"/>
      <c r="AE105" s="413"/>
      <c r="AF105" s="412"/>
      <c r="AG105" s="413"/>
      <c r="AH105" s="413"/>
      <c r="AI105" s="412"/>
      <c r="AJ105" s="382"/>
      <c r="AK105" s="382"/>
      <c r="AL105" s="367"/>
      <c r="AM105" s="367"/>
    </row>
    <row r="106" spans="1:39" ht="21" customHeight="1" x14ac:dyDescent="0.15">
      <c r="A106" s="172"/>
      <c r="B106" s="105"/>
      <c r="C106" s="111"/>
      <c r="D106" s="95"/>
      <c r="E106" s="95"/>
      <c r="F106" s="166"/>
      <c r="G106" s="105"/>
      <c r="H106" s="111"/>
      <c r="I106" s="95"/>
      <c r="J106" s="95"/>
      <c r="K106" s="316"/>
      <c r="L106" s="68"/>
      <c r="M106" s="68"/>
      <c r="N106" s="68"/>
      <c r="O106" s="68"/>
      <c r="P106" s="154"/>
      <c r="Q106" s="154"/>
      <c r="R106" s="154"/>
      <c r="S106" s="155"/>
      <c r="T106" s="380"/>
      <c r="U106" s="381"/>
      <c r="V106" s="412"/>
      <c r="W106" s="413"/>
      <c r="X106" s="413"/>
      <c r="Y106" s="412"/>
      <c r="Z106" s="366"/>
      <c r="AA106" s="362"/>
      <c r="AB106" s="365"/>
      <c r="AC106" s="366"/>
      <c r="AD106" s="362"/>
      <c r="AE106" s="413"/>
      <c r="AF106" s="412"/>
      <c r="AG106" s="413"/>
      <c r="AH106" s="413"/>
      <c r="AI106" s="412"/>
      <c r="AJ106" s="382"/>
      <c r="AK106" s="382"/>
      <c r="AL106" s="367"/>
      <c r="AM106" s="367"/>
    </row>
    <row r="107" spans="1:39" ht="21" customHeight="1" x14ac:dyDescent="0.15">
      <c r="A107" s="171"/>
      <c r="B107" s="99"/>
      <c r="C107" s="97"/>
      <c r="D107" s="98"/>
      <c r="E107" s="98"/>
      <c r="F107" s="164"/>
      <c r="G107" s="99"/>
      <c r="H107" s="97"/>
      <c r="I107" s="98"/>
      <c r="J107" s="98"/>
      <c r="K107" s="314"/>
      <c r="L107" s="69"/>
      <c r="M107" s="69"/>
      <c r="N107" s="69"/>
      <c r="O107" s="69"/>
      <c r="P107" s="152"/>
      <c r="Q107" s="152"/>
      <c r="R107" s="152"/>
      <c r="S107" s="153"/>
      <c r="T107" s="380"/>
      <c r="U107" s="381"/>
      <c r="V107" s="388"/>
      <c r="W107" s="389"/>
      <c r="X107" s="389"/>
      <c r="Y107" s="388"/>
      <c r="Z107" s="366"/>
      <c r="AA107" s="362"/>
      <c r="AB107" s="390"/>
      <c r="AC107" s="366"/>
      <c r="AD107" s="362"/>
      <c r="AE107" s="389"/>
      <c r="AF107" s="388"/>
      <c r="AG107" s="389"/>
      <c r="AH107" s="389"/>
      <c r="AI107" s="388"/>
      <c r="AJ107" s="382"/>
      <c r="AK107" s="382"/>
      <c r="AL107" s="367"/>
      <c r="AM107" s="367"/>
    </row>
    <row r="108" spans="1:39" ht="21" customHeight="1" x14ac:dyDescent="0.15">
      <c r="A108" s="62"/>
      <c r="B108" s="63"/>
      <c r="C108" s="57"/>
      <c r="D108" s="60"/>
      <c r="E108" s="60"/>
      <c r="F108" s="77"/>
      <c r="G108" s="63"/>
      <c r="H108" s="57"/>
      <c r="I108" s="60"/>
      <c r="J108" s="60"/>
      <c r="K108" s="315"/>
      <c r="L108" s="58"/>
      <c r="M108" s="58"/>
      <c r="N108" s="58"/>
      <c r="O108" s="58"/>
      <c r="P108" s="65"/>
      <c r="Q108" s="65"/>
      <c r="R108" s="65"/>
      <c r="S108" s="72"/>
      <c r="T108" s="380"/>
      <c r="U108" s="381"/>
      <c r="V108" s="409"/>
      <c r="W108" s="409"/>
      <c r="X108" s="409"/>
      <c r="Y108" s="409"/>
      <c r="Z108" s="366"/>
      <c r="AA108" s="362"/>
      <c r="AB108" s="366"/>
      <c r="AC108" s="366"/>
      <c r="AD108" s="362"/>
      <c r="AE108" s="409"/>
      <c r="AF108" s="409"/>
      <c r="AG108" s="409"/>
      <c r="AH108" s="409"/>
      <c r="AI108" s="409"/>
      <c r="AJ108" s="409"/>
      <c r="AK108" s="387"/>
      <c r="AL108" s="367"/>
      <c r="AM108" s="367"/>
    </row>
    <row r="109" spans="1:39" ht="21" customHeight="1" x14ac:dyDescent="0.15">
      <c r="A109" s="62"/>
      <c r="B109" s="63"/>
      <c r="C109" s="57"/>
      <c r="D109" s="60"/>
      <c r="E109" s="60"/>
      <c r="F109" s="77"/>
      <c r="G109" s="63"/>
      <c r="H109" s="57"/>
      <c r="I109" s="60"/>
      <c r="J109" s="60"/>
      <c r="K109" s="315"/>
      <c r="L109" s="58"/>
      <c r="M109" s="58"/>
      <c r="N109" s="58"/>
      <c r="O109" s="58"/>
      <c r="P109" s="65"/>
      <c r="Q109" s="65"/>
      <c r="R109" s="65"/>
      <c r="S109" s="72"/>
      <c r="T109" s="380"/>
      <c r="U109" s="381"/>
      <c r="V109" s="380"/>
      <c r="W109" s="382"/>
      <c r="X109" s="382"/>
      <c r="Y109" s="380"/>
      <c r="Z109" s="366"/>
      <c r="AA109" s="362"/>
      <c r="AB109" s="366"/>
      <c r="AC109" s="366"/>
      <c r="AD109" s="362"/>
      <c r="AE109" s="382"/>
      <c r="AF109" s="380"/>
      <c r="AG109" s="382"/>
      <c r="AH109" s="382"/>
      <c r="AI109" s="380"/>
      <c r="AJ109" s="382"/>
      <c r="AK109" s="382"/>
      <c r="AL109" s="367"/>
      <c r="AM109" s="367"/>
    </row>
    <row r="110" spans="1:39" ht="21" customHeight="1" x14ac:dyDescent="0.15">
      <c r="A110" s="62"/>
      <c r="B110" s="63"/>
      <c r="C110" s="57"/>
      <c r="D110" s="60"/>
      <c r="E110" s="60"/>
      <c r="F110" s="77"/>
      <c r="G110" s="63"/>
      <c r="H110" s="57"/>
      <c r="I110" s="60"/>
      <c r="J110" s="60"/>
      <c r="K110" s="315"/>
      <c r="L110" s="58"/>
      <c r="M110" s="58"/>
      <c r="N110" s="58"/>
      <c r="O110" s="58"/>
      <c r="P110" s="65"/>
      <c r="Q110" s="65"/>
      <c r="R110" s="65"/>
      <c r="S110" s="72"/>
      <c r="T110" s="380"/>
      <c r="U110" s="381"/>
      <c r="V110" s="380"/>
      <c r="W110" s="382"/>
      <c r="X110" s="382"/>
      <c r="Y110" s="380"/>
      <c r="Z110" s="366"/>
      <c r="AA110" s="362"/>
      <c r="AB110" s="366"/>
      <c r="AC110" s="366"/>
      <c r="AD110" s="362"/>
      <c r="AE110" s="382"/>
      <c r="AF110" s="380"/>
      <c r="AG110" s="382"/>
      <c r="AH110" s="382"/>
      <c r="AI110" s="380"/>
      <c r="AJ110" s="382"/>
      <c r="AK110" s="382"/>
      <c r="AL110" s="367"/>
      <c r="AM110" s="367"/>
    </row>
    <row r="111" spans="1:39" ht="21" customHeight="1" x14ac:dyDescent="0.15">
      <c r="A111" s="62"/>
      <c r="B111" s="63"/>
      <c r="C111" s="57"/>
      <c r="D111" s="60"/>
      <c r="E111" s="60"/>
      <c r="F111" s="77"/>
      <c r="G111" s="63"/>
      <c r="H111" s="57"/>
      <c r="I111" s="60"/>
      <c r="J111" s="60"/>
      <c r="K111" s="315"/>
      <c r="L111" s="58"/>
      <c r="M111" s="58"/>
      <c r="N111" s="58"/>
      <c r="O111" s="58"/>
      <c r="P111" s="65"/>
      <c r="Q111" s="65"/>
      <c r="R111" s="65"/>
      <c r="S111" s="72"/>
      <c r="T111" s="380"/>
      <c r="U111" s="381"/>
      <c r="V111" s="380"/>
      <c r="W111" s="382"/>
      <c r="X111" s="382"/>
      <c r="Y111" s="380"/>
      <c r="Z111" s="366"/>
      <c r="AA111" s="362"/>
      <c r="AB111" s="366"/>
      <c r="AC111" s="366"/>
      <c r="AD111" s="362"/>
      <c r="AE111" s="382"/>
      <c r="AF111" s="380"/>
      <c r="AG111" s="382"/>
      <c r="AH111" s="382"/>
      <c r="AI111" s="380"/>
      <c r="AJ111" s="382"/>
      <c r="AK111" s="382"/>
      <c r="AL111" s="367"/>
      <c r="AM111" s="367"/>
    </row>
    <row r="112" spans="1:39" ht="21" customHeight="1" x14ac:dyDescent="0.15">
      <c r="A112" s="62"/>
      <c r="B112" s="63"/>
      <c r="C112" s="57"/>
      <c r="D112" s="60"/>
      <c r="E112" s="60"/>
      <c r="F112" s="77"/>
      <c r="G112" s="63"/>
      <c r="H112" s="57"/>
      <c r="I112" s="60"/>
      <c r="J112" s="60"/>
      <c r="K112" s="315"/>
      <c r="L112" s="58"/>
      <c r="M112" s="58"/>
      <c r="N112" s="58"/>
      <c r="O112" s="58"/>
      <c r="P112" s="65"/>
      <c r="Q112" s="65"/>
      <c r="R112" s="65"/>
      <c r="S112" s="72"/>
      <c r="T112" s="380"/>
      <c r="U112" s="381"/>
      <c r="V112" s="380"/>
      <c r="W112" s="382"/>
      <c r="X112" s="382"/>
      <c r="Y112" s="380"/>
      <c r="Z112" s="366"/>
      <c r="AA112" s="362"/>
      <c r="AB112" s="366"/>
      <c r="AC112" s="366"/>
      <c r="AD112" s="362"/>
      <c r="AE112" s="382"/>
      <c r="AF112" s="380"/>
      <c r="AG112" s="382"/>
      <c r="AH112" s="382"/>
      <c r="AI112" s="380"/>
      <c r="AJ112" s="382"/>
      <c r="AK112" s="382"/>
      <c r="AL112" s="367"/>
      <c r="AM112" s="367"/>
    </row>
    <row r="113" spans="1:39" ht="21" customHeight="1" x14ac:dyDescent="0.15">
      <c r="A113" s="62"/>
      <c r="B113" s="63"/>
      <c r="C113" s="57"/>
      <c r="D113" s="60"/>
      <c r="E113" s="60"/>
      <c r="F113" s="77"/>
      <c r="G113" s="63"/>
      <c r="H113" s="57"/>
      <c r="I113" s="60"/>
      <c r="J113" s="60"/>
      <c r="K113" s="315"/>
      <c r="L113" s="58"/>
      <c r="M113" s="58"/>
      <c r="N113" s="58"/>
      <c r="O113" s="58"/>
      <c r="P113" s="65"/>
      <c r="Q113" s="65"/>
      <c r="R113" s="65"/>
      <c r="S113" s="72"/>
      <c r="T113" s="380"/>
      <c r="U113" s="381"/>
      <c r="V113" s="380"/>
      <c r="W113" s="382"/>
      <c r="X113" s="382"/>
      <c r="Y113" s="380"/>
      <c r="Z113" s="366"/>
      <c r="AA113" s="362"/>
      <c r="AB113" s="366"/>
      <c r="AC113" s="366"/>
      <c r="AD113" s="362"/>
      <c r="AE113" s="382"/>
      <c r="AF113" s="380"/>
      <c r="AG113" s="382"/>
      <c r="AH113" s="382"/>
      <c r="AI113" s="380"/>
      <c r="AJ113" s="382"/>
      <c r="AK113" s="382"/>
      <c r="AL113" s="367"/>
      <c r="AM113" s="367"/>
    </row>
    <row r="114" spans="1:39" ht="21" customHeight="1" x14ac:dyDescent="0.15">
      <c r="A114" s="62"/>
      <c r="B114" s="63"/>
      <c r="C114" s="57"/>
      <c r="D114" s="60"/>
      <c r="E114" s="60"/>
      <c r="F114" s="77"/>
      <c r="G114" s="63"/>
      <c r="H114" s="57"/>
      <c r="I114" s="60"/>
      <c r="J114" s="60"/>
      <c r="K114" s="315"/>
      <c r="L114" s="58"/>
      <c r="M114" s="58"/>
      <c r="N114" s="58"/>
      <c r="O114" s="58"/>
      <c r="P114" s="65"/>
      <c r="Q114" s="65"/>
      <c r="R114" s="65"/>
      <c r="S114" s="72"/>
      <c r="T114" s="380"/>
      <c r="U114" s="381"/>
      <c r="V114" s="417"/>
      <c r="W114" s="382"/>
      <c r="X114" s="382"/>
      <c r="Y114" s="380"/>
      <c r="Z114" s="366"/>
      <c r="AA114" s="362"/>
      <c r="AB114" s="366"/>
      <c r="AC114" s="366"/>
      <c r="AD114" s="362"/>
      <c r="AE114" s="382"/>
      <c r="AF114" s="380"/>
      <c r="AG114" s="382"/>
      <c r="AH114" s="382"/>
      <c r="AI114" s="380"/>
      <c r="AJ114" s="382"/>
      <c r="AK114" s="382"/>
      <c r="AL114" s="367"/>
      <c r="AM114" s="367"/>
    </row>
    <row r="115" spans="1:39" ht="21" customHeight="1" x14ac:dyDescent="0.15">
      <c r="A115" s="62"/>
      <c r="B115" s="63"/>
      <c r="C115" s="57"/>
      <c r="D115" s="60"/>
      <c r="E115" s="60"/>
      <c r="F115" s="77"/>
      <c r="G115" s="63"/>
      <c r="H115" s="57"/>
      <c r="I115" s="60"/>
      <c r="J115" s="60"/>
      <c r="K115" s="315"/>
      <c r="L115" s="58"/>
      <c r="M115" s="58"/>
      <c r="N115" s="58"/>
      <c r="O115" s="58"/>
      <c r="P115" s="65"/>
      <c r="Q115" s="65"/>
      <c r="R115" s="65"/>
      <c r="S115" s="72"/>
      <c r="T115" s="380"/>
      <c r="U115" s="381"/>
      <c r="V115" s="380"/>
      <c r="W115" s="382"/>
      <c r="X115" s="382"/>
      <c r="Y115" s="380"/>
      <c r="Z115" s="366"/>
      <c r="AA115" s="362"/>
      <c r="AB115" s="366"/>
      <c r="AC115" s="366"/>
      <c r="AD115" s="362"/>
      <c r="AE115" s="382"/>
      <c r="AF115" s="380"/>
      <c r="AG115" s="382"/>
      <c r="AH115" s="382"/>
      <c r="AI115" s="380"/>
      <c r="AJ115" s="382"/>
      <c r="AK115" s="382"/>
      <c r="AL115" s="367"/>
      <c r="AM115" s="367"/>
    </row>
    <row r="116" spans="1:39" ht="21" customHeight="1" x14ac:dyDescent="0.15">
      <c r="A116" s="206"/>
      <c r="B116" s="63"/>
      <c r="C116" s="57"/>
      <c r="D116" s="60"/>
      <c r="E116" s="60"/>
      <c r="F116" s="77"/>
      <c r="G116" s="63"/>
      <c r="H116" s="57"/>
      <c r="I116" s="60"/>
      <c r="J116" s="60"/>
      <c r="K116" s="315"/>
      <c r="L116" s="58"/>
      <c r="M116" s="58"/>
      <c r="N116" s="58"/>
      <c r="O116" s="58"/>
      <c r="P116" s="65"/>
      <c r="Q116" s="65"/>
      <c r="R116" s="65"/>
      <c r="S116" s="72"/>
      <c r="T116" s="380"/>
      <c r="U116" s="381"/>
      <c r="V116" s="380"/>
      <c r="W116" s="382"/>
      <c r="X116" s="382"/>
      <c r="Y116" s="380"/>
      <c r="Z116" s="366"/>
      <c r="AA116" s="362"/>
      <c r="AB116" s="366"/>
      <c r="AC116" s="366"/>
      <c r="AD116" s="362"/>
      <c r="AE116" s="382"/>
      <c r="AF116" s="380"/>
      <c r="AG116" s="382"/>
      <c r="AH116" s="382"/>
      <c r="AI116" s="380"/>
      <c r="AJ116" s="382"/>
      <c r="AK116" s="382"/>
      <c r="AL116" s="367"/>
      <c r="AM116" s="367"/>
    </row>
    <row r="117" spans="1:39" ht="21" customHeight="1" x14ac:dyDescent="0.15">
      <c r="A117" s="62"/>
      <c r="B117" s="63"/>
      <c r="C117" s="57"/>
      <c r="D117" s="60"/>
      <c r="E117" s="60"/>
      <c r="F117" s="77"/>
      <c r="G117" s="63"/>
      <c r="H117" s="57"/>
      <c r="I117" s="60"/>
      <c r="J117" s="60"/>
      <c r="K117" s="315"/>
      <c r="L117" s="58"/>
      <c r="M117" s="58"/>
      <c r="N117" s="58"/>
      <c r="O117" s="58"/>
      <c r="P117" s="170"/>
      <c r="Q117" s="170"/>
      <c r="R117" s="170"/>
      <c r="S117" s="73"/>
      <c r="T117" s="380"/>
      <c r="U117" s="381"/>
      <c r="V117" s="380"/>
      <c r="W117" s="382"/>
      <c r="X117" s="382"/>
      <c r="Y117" s="380"/>
      <c r="Z117" s="366"/>
      <c r="AA117" s="362"/>
      <c r="AB117" s="366"/>
      <c r="AC117" s="366"/>
      <c r="AD117" s="362"/>
      <c r="AE117" s="382"/>
      <c r="AF117" s="380"/>
      <c r="AG117" s="382"/>
      <c r="AH117" s="382"/>
      <c r="AI117" s="380"/>
      <c r="AJ117" s="382"/>
      <c r="AK117" s="382"/>
      <c r="AL117" s="367"/>
      <c r="AM117" s="367"/>
    </row>
    <row r="118" spans="1:39" ht="21" customHeight="1" x14ac:dyDescent="0.15">
      <c r="A118" s="62"/>
      <c r="B118" s="64"/>
      <c r="C118" s="57"/>
      <c r="D118" s="60"/>
      <c r="E118" s="60"/>
      <c r="F118" s="77"/>
      <c r="G118" s="64"/>
      <c r="H118" s="57"/>
      <c r="I118" s="60"/>
      <c r="J118" s="60"/>
      <c r="K118" s="315"/>
      <c r="L118" s="58"/>
      <c r="M118" s="58"/>
      <c r="N118" s="58"/>
      <c r="O118" s="58"/>
      <c r="P118" s="79"/>
      <c r="Q118" s="79"/>
      <c r="R118" s="79"/>
      <c r="S118" s="73"/>
      <c r="T118" s="380"/>
      <c r="U118" s="381"/>
      <c r="V118" s="380"/>
      <c r="W118" s="382"/>
      <c r="X118" s="382"/>
      <c r="Y118" s="380"/>
      <c r="Z118" s="366"/>
      <c r="AA118" s="362"/>
      <c r="AB118" s="366"/>
      <c r="AC118" s="366"/>
      <c r="AD118" s="362"/>
      <c r="AE118" s="382"/>
      <c r="AF118" s="380"/>
      <c r="AG118" s="382"/>
      <c r="AH118" s="382"/>
      <c r="AI118" s="380"/>
      <c r="AJ118" s="382"/>
      <c r="AK118" s="382"/>
      <c r="AL118" s="367"/>
      <c r="AM118" s="367"/>
    </row>
    <row r="119" spans="1:39" ht="21" customHeight="1" x14ac:dyDescent="0.15">
      <c r="A119" s="62"/>
      <c r="B119" s="63"/>
      <c r="C119" s="57"/>
      <c r="D119" s="60"/>
      <c r="E119" s="60"/>
      <c r="F119" s="77"/>
      <c r="G119" s="63"/>
      <c r="H119" s="57"/>
      <c r="I119" s="60"/>
      <c r="J119" s="60"/>
      <c r="K119" s="315"/>
      <c r="L119" s="58"/>
      <c r="M119" s="58"/>
      <c r="N119" s="58"/>
      <c r="O119" s="58"/>
      <c r="P119" s="79"/>
      <c r="Q119" s="79"/>
      <c r="R119" s="79"/>
      <c r="S119" s="73"/>
      <c r="T119" s="380"/>
      <c r="U119" s="381"/>
      <c r="V119" s="380"/>
      <c r="W119" s="382"/>
      <c r="X119" s="382"/>
      <c r="Y119" s="380"/>
      <c r="Z119" s="366"/>
      <c r="AA119" s="362"/>
      <c r="AB119" s="366"/>
      <c r="AC119" s="366"/>
      <c r="AD119" s="362"/>
      <c r="AE119" s="382"/>
      <c r="AF119" s="380"/>
      <c r="AG119" s="382"/>
      <c r="AH119" s="382"/>
      <c r="AI119" s="380"/>
      <c r="AJ119" s="382"/>
      <c r="AK119" s="382"/>
      <c r="AL119" s="367"/>
      <c r="AM119" s="367"/>
    </row>
    <row r="120" spans="1:39" ht="21" customHeight="1" x14ac:dyDescent="0.15">
      <c r="A120" s="62"/>
      <c r="B120" s="64"/>
      <c r="C120" s="57"/>
      <c r="D120" s="60"/>
      <c r="E120" s="60"/>
      <c r="F120" s="77"/>
      <c r="G120" s="64"/>
      <c r="H120" s="57"/>
      <c r="I120" s="60"/>
      <c r="J120" s="60"/>
      <c r="K120" s="315"/>
      <c r="L120" s="58"/>
      <c r="M120" s="58"/>
      <c r="N120" s="58"/>
      <c r="O120" s="58"/>
      <c r="P120" s="65"/>
      <c r="Q120" s="65"/>
      <c r="R120" s="65"/>
      <c r="S120" s="72"/>
      <c r="T120" s="380"/>
      <c r="U120" s="381"/>
      <c r="V120" s="380"/>
      <c r="W120" s="382"/>
      <c r="X120" s="382"/>
      <c r="Y120" s="380"/>
      <c r="Z120" s="366"/>
      <c r="AA120" s="362"/>
      <c r="AB120" s="366"/>
      <c r="AC120" s="366"/>
      <c r="AD120" s="362"/>
      <c r="AE120" s="382"/>
      <c r="AF120" s="380"/>
      <c r="AG120" s="382"/>
      <c r="AH120" s="382"/>
      <c r="AI120" s="380"/>
      <c r="AJ120" s="382"/>
      <c r="AK120" s="382"/>
      <c r="AL120" s="367"/>
      <c r="AM120" s="367"/>
    </row>
    <row r="121" spans="1:39" ht="21" customHeight="1" x14ac:dyDescent="0.15">
      <c r="A121" s="62"/>
      <c r="B121" s="63"/>
      <c r="C121" s="57"/>
      <c r="D121" s="60"/>
      <c r="E121" s="60"/>
      <c r="F121" s="77"/>
      <c r="G121" s="63"/>
      <c r="H121" s="57"/>
      <c r="I121" s="60"/>
      <c r="J121" s="60"/>
      <c r="K121" s="315"/>
      <c r="L121" s="58"/>
      <c r="M121" s="58"/>
      <c r="N121" s="58"/>
      <c r="O121" s="58"/>
      <c r="P121" s="65"/>
      <c r="Q121" s="65"/>
      <c r="R121" s="65"/>
      <c r="S121" s="72"/>
      <c r="T121" s="380"/>
      <c r="U121" s="381"/>
      <c r="V121" s="380"/>
      <c r="W121" s="382"/>
      <c r="X121" s="382"/>
      <c r="Y121" s="380"/>
      <c r="Z121" s="366"/>
      <c r="AA121" s="362"/>
      <c r="AB121" s="366"/>
      <c r="AC121" s="366"/>
      <c r="AD121" s="362"/>
      <c r="AE121" s="382"/>
      <c r="AF121" s="380"/>
      <c r="AG121" s="382"/>
      <c r="AH121" s="382"/>
      <c r="AI121" s="380"/>
      <c r="AJ121" s="382"/>
      <c r="AK121" s="382"/>
      <c r="AL121" s="367"/>
      <c r="AM121" s="367"/>
    </row>
    <row r="122" spans="1:39" ht="21" customHeight="1" x14ac:dyDescent="0.15">
      <c r="A122" s="62"/>
      <c r="B122" s="63"/>
      <c r="C122" s="57"/>
      <c r="D122" s="60"/>
      <c r="E122" s="60"/>
      <c r="F122" s="77"/>
      <c r="G122" s="63"/>
      <c r="H122" s="57"/>
      <c r="I122" s="60"/>
      <c r="J122" s="60"/>
      <c r="K122" s="315"/>
      <c r="L122" s="58"/>
      <c r="M122" s="58"/>
      <c r="N122" s="58"/>
      <c r="O122" s="58"/>
      <c r="P122" s="65"/>
      <c r="Q122" s="65"/>
      <c r="R122" s="65"/>
      <c r="S122" s="72"/>
      <c r="T122" s="380"/>
      <c r="U122" s="381"/>
      <c r="V122" s="380"/>
      <c r="W122" s="382"/>
      <c r="X122" s="382"/>
      <c r="Y122" s="380"/>
      <c r="Z122" s="366"/>
      <c r="AA122" s="362"/>
      <c r="AB122" s="366"/>
      <c r="AC122" s="366"/>
      <c r="AD122" s="362"/>
      <c r="AE122" s="382"/>
      <c r="AF122" s="380"/>
      <c r="AG122" s="382"/>
      <c r="AH122" s="382"/>
      <c r="AI122" s="380"/>
      <c r="AJ122" s="382"/>
      <c r="AK122" s="382"/>
      <c r="AL122" s="367"/>
      <c r="AM122" s="367"/>
    </row>
    <row r="123" spans="1:39" ht="21" customHeight="1" x14ac:dyDescent="0.15">
      <c r="A123" s="62"/>
      <c r="B123" s="63"/>
      <c r="C123" s="57"/>
      <c r="D123" s="60"/>
      <c r="E123" s="60"/>
      <c r="F123" s="77"/>
      <c r="G123" s="63"/>
      <c r="H123" s="57"/>
      <c r="I123" s="60"/>
      <c r="J123" s="60"/>
      <c r="K123" s="315"/>
      <c r="L123" s="58"/>
      <c r="M123" s="58"/>
      <c r="N123" s="58"/>
      <c r="O123" s="58"/>
      <c r="P123" s="65"/>
      <c r="Q123" s="59"/>
      <c r="R123" s="65"/>
      <c r="S123" s="72"/>
      <c r="T123" s="380"/>
      <c r="U123" s="381"/>
      <c r="V123" s="380"/>
      <c r="W123" s="382"/>
      <c r="X123" s="382"/>
      <c r="Y123" s="380"/>
      <c r="Z123" s="366"/>
      <c r="AA123" s="362"/>
      <c r="AB123" s="366"/>
      <c r="AC123" s="366"/>
      <c r="AD123" s="362"/>
      <c r="AE123" s="382"/>
      <c r="AF123" s="380"/>
      <c r="AG123" s="382"/>
      <c r="AH123" s="382"/>
      <c r="AI123" s="380"/>
      <c r="AJ123" s="382"/>
      <c r="AK123" s="382"/>
      <c r="AL123" s="367"/>
      <c r="AM123" s="367"/>
    </row>
    <row r="124" spans="1:39" ht="21" customHeight="1" x14ac:dyDescent="0.15">
      <c r="A124" s="62"/>
      <c r="B124" s="63"/>
      <c r="C124" s="57"/>
      <c r="D124" s="60"/>
      <c r="E124" s="60"/>
      <c r="F124" s="77"/>
      <c r="G124" s="63"/>
      <c r="H124" s="57"/>
      <c r="I124" s="60"/>
      <c r="J124" s="60"/>
      <c r="K124" s="315"/>
      <c r="L124" s="58"/>
      <c r="M124" s="58"/>
      <c r="N124" s="58"/>
      <c r="O124" s="58"/>
      <c r="P124" s="65"/>
      <c r="Q124" s="65"/>
      <c r="R124" s="65"/>
      <c r="S124" s="72"/>
      <c r="T124" s="380"/>
      <c r="U124" s="381"/>
      <c r="V124" s="380"/>
      <c r="W124" s="382"/>
      <c r="X124" s="382"/>
      <c r="Y124" s="380"/>
      <c r="Z124" s="366"/>
      <c r="AA124" s="362"/>
      <c r="AB124" s="366"/>
      <c r="AC124" s="366"/>
      <c r="AD124" s="362"/>
      <c r="AE124" s="382"/>
      <c r="AF124" s="380"/>
      <c r="AG124" s="382"/>
      <c r="AH124" s="382"/>
      <c r="AI124" s="380"/>
      <c r="AJ124" s="382"/>
      <c r="AK124" s="382"/>
      <c r="AL124" s="367"/>
      <c r="AM124" s="367"/>
    </row>
    <row r="125" spans="1:39" ht="21" customHeight="1" x14ac:dyDescent="0.15">
      <c r="A125" s="62"/>
      <c r="B125" s="63"/>
      <c r="C125" s="57"/>
      <c r="D125" s="60"/>
      <c r="E125" s="60"/>
      <c r="F125" s="77"/>
      <c r="G125" s="63"/>
      <c r="H125" s="57"/>
      <c r="I125" s="60"/>
      <c r="J125" s="60"/>
      <c r="K125" s="315"/>
      <c r="L125" s="58"/>
      <c r="M125" s="58"/>
      <c r="N125" s="58"/>
      <c r="O125" s="58"/>
      <c r="P125" s="65"/>
      <c r="Q125" s="65"/>
      <c r="R125" s="65"/>
      <c r="S125" s="72"/>
      <c r="T125" s="380"/>
      <c r="U125" s="381"/>
      <c r="V125" s="380"/>
      <c r="W125" s="382"/>
      <c r="X125" s="382"/>
      <c r="Y125" s="380"/>
      <c r="Z125" s="366"/>
      <c r="AA125" s="362"/>
      <c r="AB125" s="366"/>
      <c r="AC125" s="366"/>
      <c r="AD125" s="362"/>
      <c r="AE125" s="382"/>
      <c r="AF125" s="380"/>
      <c r="AG125" s="382"/>
      <c r="AH125" s="382"/>
      <c r="AI125" s="380"/>
      <c r="AJ125" s="382"/>
      <c r="AK125" s="382"/>
      <c r="AL125" s="367"/>
      <c r="AM125" s="367"/>
    </row>
    <row r="126" spans="1:39" ht="21" customHeight="1" x14ac:dyDescent="0.15">
      <c r="A126" s="172"/>
      <c r="B126" s="105"/>
      <c r="C126" s="111"/>
      <c r="D126" s="95"/>
      <c r="E126" s="95"/>
      <c r="F126" s="166"/>
      <c r="G126" s="105"/>
      <c r="H126" s="111"/>
      <c r="I126" s="95"/>
      <c r="J126" s="95"/>
      <c r="K126" s="316"/>
      <c r="L126" s="68"/>
      <c r="M126" s="68"/>
      <c r="N126" s="68"/>
      <c r="O126" s="68"/>
      <c r="P126" s="154"/>
      <c r="Q126" s="154"/>
      <c r="R126" s="154"/>
      <c r="S126" s="155"/>
      <c r="T126" s="380"/>
      <c r="U126" s="381"/>
      <c r="V126" s="412"/>
      <c r="W126" s="413"/>
      <c r="X126" s="413"/>
      <c r="Y126" s="412"/>
      <c r="Z126" s="366"/>
      <c r="AA126" s="362"/>
      <c r="AB126" s="365"/>
      <c r="AC126" s="366"/>
      <c r="AD126" s="362"/>
      <c r="AE126" s="413"/>
      <c r="AF126" s="412"/>
      <c r="AG126" s="413"/>
      <c r="AH126" s="413"/>
      <c r="AI126" s="412"/>
      <c r="AJ126" s="382"/>
      <c r="AK126" s="382"/>
      <c r="AL126" s="367"/>
      <c r="AM126" s="367"/>
    </row>
    <row r="127" spans="1:39" ht="21" customHeight="1" x14ac:dyDescent="0.15">
      <c r="A127" s="171"/>
      <c r="B127" s="99"/>
      <c r="C127" s="97"/>
      <c r="D127" s="98"/>
      <c r="E127" s="98"/>
      <c r="F127" s="164"/>
      <c r="G127" s="99"/>
      <c r="H127" s="97"/>
      <c r="I127" s="98"/>
      <c r="J127" s="98"/>
      <c r="K127" s="314"/>
      <c r="L127" s="69"/>
      <c r="M127" s="69"/>
      <c r="N127" s="69"/>
      <c r="O127" s="69"/>
      <c r="P127" s="152"/>
      <c r="Q127" s="152"/>
      <c r="R127" s="152"/>
      <c r="S127" s="153"/>
      <c r="T127" s="380"/>
      <c r="U127" s="381"/>
      <c r="V127" s="412"/>
      <c r="W127" s="413"/>
      <c r="X127" s="413"/>
      <c r="Y127" s="412"/>
      <c r="Z127" s="366"/>
      <c r="AA127" s="362"/>
      <c r="AB127" s="365"/>
      <c r="AC127" s="366"/>
      <c r="AD127" s="362"/>
      <c r="AE127" s="413"/>
      <c r="AF127" s="412"/>
      <c r="AG127" s="413"/>
      <c r="AH127" s="413"/>
      <c r="AI127" s="412"/>
      <c r="AJ127" s="382"/>
      <c r="AK127" s="382"/>
      <c r="AL127" s="367"/>
      <c r="AM127" s="367"/>
    </row>
    <row r="128" spans="1:39" ht="21" customHeight="1" x14ac:dyDescent="0.15">
      <c r="A128" s="62"/>
      <c r="B128" s="64"/>
      <c r="C128" s="57"/>
      <c r="D128" s="60"/>
      <c r="E128" s="60"/>
      <c r="F128" s="77"/>
      <c r="G128" s="64"/>
      <c r="H128" s="57"/>
      <c r="I128" s="60"/>
      <c r="J128" s="60"/>
      <c r="K128" s="315"/>
      <c r="L128" s="58"/>
      <c r="M128" s="58"/>
      <c r="N128" s="58"/>
      <c r="O128" s="58"/>
      <c r="P128" s="65"/>
      <c r="Q128" s="65"/>
      <c r="R128" s="65"/>
      <c r="S128" s="72"/>
      <c r="T128" s="380"/>
      <c r="U128" s="381"/>
      <c r="V128" s="388"/>
      <c r="W128" s="389"/>
      <c r="X128" s="389"/>
      <c r="Y128" s="388"/>
      <c r="Z128" s="366"/>
      <c r="AA128" s="362"/>
      <c r="AB128" s="390"/>
      <c r="AC128" s="366"/>
      <c r="AD128" s="362"/>
      <c r="AE128" s="389"/>
      <c r="AF128" s="388"/>
      <c r="AG128" s="389"/>
      <c r="AH128" s="389"/>
      <c r="AI128" s="388"/>
      <c r="AJ128" s="382"/>
      <c r="AK128" s="382"/>
      <c r="AL128" s="367"/>
      <c r="AM128" s="367"/>
    </row>
    <row r="129" spans="1:39" ht="21" customHeight="1" x14ac:dyDescent="0.15">
      <c r="A129" s="62"/>
      <c r="B129" s="64"/>
      <c r="C129" s="57"/>
      <c r="D129" s="60"/>
      <c r="E129" s="60"/>
      <c r="F129" s="77"/>
      <c r="G129" s="64"/>
      <c r="H129" s="57"/>
      <c r="I129" s="60"/>
      <c r="J129" s="60"/>
      <c r="K129" s="315"/>
      <c r="L129" s="58"/>
      <c r="M129" s="58"/>
      <c r="N129" s="58"/>
      <c r="O129" s="58"/>
      <c r="P129" s="65"/>
      <c r="Q129" s="65"/>
      <c r="R129" s="65"/>
      <c r="S129" s="72"/>
      <c r="T129" s="380"/>
      <c r="U129" s="381"/>
      <c r="V129" s="409"/>
      <c r="W129" s="409"/>
      <c r="X129" s="409"/>
      <c r="Y129" s="409"/>
      <c r="Z129" s="366"/>
      <c r="AA129" s="362"/>
      <c r="AB129" s="366"/>
      <c r="AC129" s="366"/>
      <c r="AD129" s="362"/>
      <c r="AE129" s="409"/>
      <c r="AF129" s="409"/>
      <c r="AG129" s="409"/>
      <c r="AH129" s="409"/>
      <c r="AI129" s="409"/>
      <c r="AJ129" s="409"/>
      <c r="AK129" s="387"/>
      <c r="AL129" s="367"/>
      <c r="AM129" s="367"/>
    </row>
    <row r="130" spans="1:39" ht="21" customHeight="1" x14ac:dyDescent="0.15">
      <c r="A130" s="62"/>
      <c r="B130" s="64"/>
      <c r="C130" s="57"/>
      <c r="D130" s="60"/>
      <c r="E130" s="60"/>
      <c r="F130" s="77"/>
      <c r="G130" s="64"/>
      <c r="H130" s="57"/>
      <c r="I130" s="60"/>
      <c r="J130" s="60"/>
      <c r="K130" s="315"/>
      <c r="L130" s="58"/>
      <c r="M130" s="58"/>
      <c r="N130" s="58"/>
      <c r="O130" s="58"/>
      <c r="P130" s="65"/>
      <c r="Q130" s="65"/>
      <c r="R130" s="65"/>
      <c r="S130" s="72"/>
      <c r="T130" s="380"/>
      <c r="U130" s="381"/>
      <c r="V130" s="380"/>
      <c r="W130" s="382"/>
      <c r="X130" s="382"/>
      <c r="Y130" s="380"/>
      <c r="Z130" s="366"/>
      <c r="AA130" s="362"/>
      <c r="AB130" s="366"/>
      <c r="AC130" s="366"/>
      <c r="AD130" s="362"/>
      <c r="AE130" s="382"/>
      <c r="AF130" s="380"/>
      <c r="AG130" s="382"/>
      <c r="AH130" s="382"/>
      <c r="AI130" s="380"/>
      <c r="AJ130" s="382"/>
      <c r="AK130" s="382"/>
      <c r="AL130" s="367"/>
      <c r="AM130" s="367"/>
    </row>
    <row r="131" spans="1:39" ht="21" customHeight="1" x14ac:dyDescent="0.15">
      <c r="A131" s="62"/>
      <c r="B131" s="67"/>
      <c r="C131" s="63"/>
      <c r="D131" s="86"/>
      <c r="E131" s="86"/>
      <c r="F131" s="77"/>
      <c r="G131" s="67"/>
      <c r="H131" s="63"/>
      <c r="I131" s="86"/>
      <c r="J131" s="86"/>
      <c r="K131" s="315"/>
      <c r="L131" s="65"/>
      <c r="M131" s="65"/>
      <c r="N131" s="65"/>
      <c r="O131" s="65"/>
      <c r="P131" s="65"/>
      <c r="Q131" s="65"/>
      <c r="R131" s="65"/>
      <c r="S131" s="72"/>
      <c r="T131" s="380"/>
      <c r="U131" s="381"/>
      <c r="V131" s="380"/>
      <c r="W131" s="382"/>
      <c r="X131" s="382"/>
      <c r="Y131" s="380"/>
      <c r="Z131" s="366"/>
      <c r="AA131" s="362"/>
      <c r="AB131" s="366"/>
      <c r="AC131" s="366"/>
      <c r="AD131" s="362"/>
      <c r="AE131" s="382"/>
      <c r="AF131" s="380"/>
      <c r="AG131" s="382"/>
      <c r="AH131" s="382"/>
      <c r="AI131" s="380"/>
      <c r="AJ131" s="382"/>
      <c r="AK131" s="382"/>
      <c r="AL131" s="367"/>
      <c r="AM131" s="367"/>
    </row>
    <row r="132" spans="1:39" ht="21" customHeight="1" x14ac:dyDescent="0.15">
      <c r="A132" s="62"/>
      <c r="B132" s="67"/>
      <c r="C132" s="63"/>
      <c r="D132" s="86"/>
      <c r="E132" s="86"/>
      <c r="F132" s="77"/>
      <c r="G132" s="67"/>
      <c r="H132" s="63"/>
      <c r="I132" s="86"/>
      <c r="J132" s="86"/>
      <c r="K132" s="315"/>
      <c r="L132" s="65"/>
      <c r="M132" s="65"/>
      <c r="N132" s="65"/>
      <c r="O132" s="65"/>
      <c r="P132" s="65"/>
      <c r="Q132" s="65"/>
      <c r="R132" s="65"/>
      <c r="S132" s="72"/>
      <c r="T132" s="380"/>
      <c r="U132" s="381"/>
      <c r="V132" s="380"/>
      <c r="W132" s="382"/>
      <c r="X132" s="382"/>
      <c r="Y132" s="380"/>
      <c r="Z132" s="366"/>
      <c r="AA132" s="362"/>
      <c r="AB132" s="366"/>
      <c r="AC132" s="366"/>
      <c r="AD132" s="362"/>
      <c r="AE132" s="382"/>
      <c r="AF132" s="380"/>
      <c r="AG132" s="382"/>
      <c r="AH132" s="382"/>
      <c r="AI132" s="380"/>
      <c r="AJ132" s="382"/>
      <c r="AK132" s="382"/>
      <c r="AL132" s="367"/>
      <c r="AM132" s="367"/>
    </row>
    <row r="133" spans="1:39" ht="21" customHeight="1" x14ac:dyDescent="0.15">
      <c r="A133" s="205"/>
      <c r="B133" s="80"/>
      <c r="C133" s="81"/>
      <c r="D133" s="89"/>
      <c r="E133" s="60"/>
      <c r="F133" s="81"/>
      <c r="G133" s="80"/>
      <c r="H133" s="81"/>
      <c r="I133" s="89"/>
      <c r="J133" s="60"/>
      <c r="K133" s="315"/>
      <c r="L133" s="189"/>
      <c r="M133" s="189"/>
      <c r="N133" s="189"/>
      <c r="O133" s="189"/>
      <c r="P133" s="189"/>
      <c r="Q133" s="189"/>
      <c r="R133" s="189"/>
      <c r="S133" s="180"/>
      <c r="T133" s="380"/>
      <c r="U133" s="381"/>
      <c r="V133" s="380"/>
      <c r="W133" s="382"/>
      <c r="X133" s="382"/>
      <c r="Y133" s="380"/>
      <c r="Z133" s="366"/>
      <c r="AA133" s="362"/>
      <c r="AB133" s="366"/>
      <c r="AC133" s="366"/>
      <c r="AD133" s="362"/>
      <c r="AE133" s="382"/>
      <c r="AF133" s="380"/>
      <c r="AG133" s="382"/>
      <c r="AH133" s="382"/>
      <c r="AI133" s="380"/>
      <c r="AJ133" s="382"/>
      <c r="AK133" s="382"/>
      <c r="AL133" s="367"/>
      <c r="AM133" s="367"/>
    </row>
    <row r="134" spans="1:39" ht="21" customHeight="1" x14ac:dyDescent="0.15">
      <c r="A134" s="173"/>
      <c r="B134" s="67"/>
      <c r="C134" s="63"/>
      <c r="D134" s="86"/>
      <c r="E134" s="86"/>
      <c r="F134" s="77"/>
      <c r="G134" s="67"/>
      <c r="H134" s="63"/>
      <c r="I134" s="86"/>
      <c r="J134" s="86"/>
      <c r="K134" s="315"/>
      <c r="L134" s="65"/>
      <c r="M134" s="65"/>
      <c r="N134" s="65"/>
      <c r="O134" s="65"/>
      <c r="P134" s="65"/>
      <c r="Q134" s="65"/>
      <c r="R134" s="65"/>
      <c r="S134" s="72"/>
      <c r="T134" s="380"/>
      <c r="U134" s="381"/>
      <c r="V134" s="380"/>
      <c r="W134" s="382"/>
      <c r="X134" s="382"/>
      <c r="Y134" s="380"/>
      <c r="Z134" s="366"/>
      <c r="AA134" s="362"/>
      <c r="AB134" s="366"/>
      <c r="AC134" s="366"/>
      <c r="AD134" s="362"/>
      <c r="AE134" s="382"/>
      <c r="AF134" s="380"/>
      <c r="AG134" s="382"/>
      <c r="AH134" s="382"/>
      <c r="AI134" s="380"/>
      <c r="AJ134" s="382"/>
      <c r="AK134" s="382"/>
      <c r="AL134" s="367"/>
      <c r="AM134" s="367"/>
    </row>
    <row r="135" spans="1:39" ht="21" customHeight="1" x14ac:dyDescent="0.15">
      <c r="A135" s="173"/>
      <c r="B135" s="67"/>
      <c r="C135" s="63"/>
      <c r="D135" s="86"/>
      <c r="E135" s="86"/>
      <c r="F135" s="77"/>
      <c r="G135" s="67"/>
      <c r="H135" s="63"/>
      <c r="I135" s="86"/>
      <c r="J135" s="86"/>
      <c r="K135" s="315"/>
      <c r="L135" s="65"/>
      <c r="M135" s="65"/>
      <c r="N135" s="65"/>
      <c r="O135" s="65"/>
      <c r="P135" s="65"/>
      <c r="Q135" s="65"/>
      <c r="R135" s="65"/>
      <c r="S135" s="72"/>
      <c r="T135" s="380"/>
      <c r="U135" s="381"/>
      <c r="V135" s="417"/>
      <c r="W135" s="382"/>
      <c r="X135" s="382"/>
      <c r="Y135" s="380"/>
      <c r="Z135" s="366"/>
      <c r="AA135" s="362"/>
      <c r="AB135" s="366"/>
      <c r="AC135" s="366"/>
      <c r="AD135" s="362"/>
      <c r="AE135" s="382"/>
      <c r="AF135" s="380"/>
      <c r="AG135" s="382"/>
      <c r="AH135" s="382"/>
      <c r="AI135" s="380"/>
      <c r="AJ135" s="382"/>
      <c r="AK135" s="382"/>
      <c r="AL135" s="367"/>
      <c r="AM135" s="367"/>
    </row>
    <row r="136" spans="1:39" ht="21" customHeight="1" x14ac:dyDescent="0.15">
      <c r="A136" s="205"/>
      <c r="B136" s="80"/>
      <c r="C136" s="81"/>
      <c r="D136" s="89"/>
      <c r="E136" s="60"/>
      <c r="F136" s="81"/>
      <c r="G136" s="80"/>
      <c r="H136" s="81"/>
      <c r="I136" s="89"/>
      <c r="J136" s="60"/>
      <c r="K136" s="315"/>
      <c r="L136" s="189"/>
      <c r="M136" s="189"/>
      <c r="N136" s="189"/>
      <c r="O136" s="189"/>
      <c r="P136" s="189"/>
      <c r="Q136" s="189"/>
      <c r="R136" s="189"/>
      <c r="S136" s="180"/>
      <c r="T136" s="380"/>
      <c r="U136" s="381"/>
      <c r="V136" s="380"/>
      <c r="W136" s="382"/>
      <c r="X136" s="382"/>
      <c r="Y136" s="380"/>
      <c r="Z136" s="366"/>
      <c r="AA136" s="362"/>
      <c r="AB136" s="366"/>
      <c r="AC136" s="366"/>
      <c r="AD136" s="362"/>
      <c r="AE136" s="382"/>
      <c r="AF136" s="380"/>
      <c r="AG136" s="382"/>
      <c r="AH136" s="382"/>
      <c r="AI136" s="380"/>
      <c r="AJ136" s="382"/>
      <c r="AK136" s="382"/>
      <c r="AL136" s="367"/>
      <c r="AM136" s="367"/>
    </row>
    <row r="137" spans="1:39" ht="21" customHeight="1" x14ac:dyDescent="0.15">
      <c r="A137" s="62"/>
      <c r="B137" s="78"/>
      <c r="C137" s="78"/>
      <c r="D137" s="86"/>
      <c r="E137" s="86"/>
      <c r="F137" s="77"/>
      <c r="G137" s="78"/>
      <c r="H137" s="78"/>
      <c r="I137" s="86"/>
      <c r="J137" s="86"/>
      <c r="K137" s="315"/>
      <c r="L137" s="290"/>
      <c r="M137" s="169"/>
      <c r="N137" s="290"/>
      <c r="O137" s="169"/>
      <c r="P137" s="79"/>
      <c r="Q137" s="79"/>
      <c r="R137" s="79"/>
      <c r="S137" s="73"/>
      <c r="T137" s="380"/>
      <c r="U137" s="381"/>
      <c r="V137" s="380"/>
      <c r="W137" s="382"/>
      <c r="X137" s="382"/>
      <c r="Y137" s="380"/>
      <c r="Z137" s="366"/>
      <c r="AA137" s="362"/>
      <c r="AB137" s="366"/>
      <c r="AC137" s="366"/>
      <c r="AD137" s="362"/>
      <c r="AE137" s="382"/>
      <c r="AF137" s="380"/>
      <c r="AG137" s="382"/>
      <c r="AH137" s="382"/>
      <c r="AI137" s="380"/>
      <c r="AJ137" s="382"/>
      <c r="AK137" s="382"/>
      <c r="AL137" s="367"/>
      <c r="AM137" s="367"/>
    </row>
    <row r="138" spans="1:39" ht="21" customHeight="1" x14ac:dyDescent="0.15">
      <c r="A138" s="62"/>
      <c r="B138" s="78"/>
      <c r="C138" s="78"/>
      <c r="D138" s="86"/>
      <c r="E138" s="86"/>
      <c r="F138" s="77"/>
      <c r="G138" s="78"/>
      <c r="H138" s="78"/>
      <c r="I138" s="86"/>
      <c r="J138" s="86"/>
      <c r="K138" s="315"/>
      <c r="L138" s="290"/>
      <c r="M138" s="169"/>
      <c r="N138" s="290"/>
      <c r="O138" s="169"/>
      <c r="P138" s="79"/>
      <c r="Q138" s="79"/>
      <c r="R138" s="79"/>
      <c r="S138" s="73"/>
      <c r="T138" s="380"/>
      <c r="U138" s="381"/>
      <c r="V138" s="380"/>
      <c r="W138" s="382"/>
      <c r="X138" s="382"/>
      <c r="Y138" s="380"/>
      <c r="Z138" s="366"/>
      <c r="AA138" s="362"/>
      <c r="AB138" s="366"/>
      <c r="AC138" s="366"/>
      <c r="AD138" s="362"/>
      <c r="AE138" s="382"/>
      <c r="AF138" s="380"/>
      <c r="AG138" s="382"/>
      <c r="AH138" s="382"/>
      <c r="AI138" s="380"/>
      <c r="AJ138" s="382"/>
      <c r="AK138" s="382"/>
      <c r="AL138" s="367"/>
      <c r="AM138" s="367"/>
    </row>
    <row r="139" spans="1:39" ht="21" customHeight="1" x14ac:dyDescent="0.15">
      <c r="A139" s="173"/>
      <c r="B139" s="67"/>
      <c r="C139" s="63"/>
      <c r="D139" s="86"/>
      <c r="E139" s="86"/>
      <c r="F139" s="77"/>
      <c r="G139" s="67"/>
      <c r="H139" s="63"/>
      <c r="I139" s="86"/>
      <c r="J139" s="86"/>
      <c r="K139" s="315"/>
      <c r="L139" s="65"/>
      <c r="M139" s="65"/>
      <c r="N139" s="65"/>
      <c r="O139" s="65"/>
      <c r="P139" s="65"/>
      <c r="Q139" s="65"/>
      <c r="R139" s="65"/>
      <c r="S139" s="72"/>
      <c r="T139" s="380"/>
      <c r="U139" s="381"/>
      <c r="V139" s="380"/>
      <c r="W139" s="382"/>
      <c r="X139" s="382"/>
      <c r="Y139" s="380"/>
      <c r="Z139" s="366"/>
      <c r="AA139" s="362"/>
      <c r="AB139" s="366"/>
      <c r="AC139" s="366"/>
      <c r="AD139" s="362"/>
      <c r="AE139" s="382"/>
      <c r="AF139" s="380"/>
      <c r="AG139" s="382"/>
      <c r="AH139" s="382"/>
      <c r="AI139" s="380"/>
      <c r="AJ139" s="382"/>
      <c r="AK139" s="382"/>
      <c r="AL139" s="367"/>
      <c r="AM139" s="367"/>
    </row>
    <row r="140" spans="1:39" ht="21" customHeight="1" x14ac:dyDescent="0.15">
      <c r="A140" s="173"/>
      <c r="B140" s="67"/>
      <c r="C140" s="63"/>
      <c r="D140" s="86"/>
      <c r="E140" s="86"/>
      <c r="F140" s="77"/>
      <c r="G140" s="67"/>
      <c r="H140" s="63"/>
      <c r="I140" s="86"/>
      <c r="J140" s="86"/>
      <c r="K140" s="315"/>
      <c r="L140" s="65"/>
      <c r="M140" s="65"/>
      <c r="N140" s="65"/>
      <c r="O140" s="65"/>
      <c r="P140" s="65"/>
      <c r="Q140" s="65"/>
      <c r="R140" s="65"/>
      <c r="S140" s="72"/>
      <c r="T140" s="380"/>
      <c r="U140" s="381"/>
      <c r="V140" s="380"/>
      <c r="W140" s="382"/>
      <c r="X140" s="382"/>
      <c r="Y140" s="380"/>
      <c r="Z140" s="366"/>
      <c r="AA140" s="362"/>
      <c r="AB140" s="366"/>
      <c r="AC140" s="366"/>
      <c r="AD140" s="362"/>
      <c r="AE140" s="382"/>
      <c r="AF140" s="380"/>
      <c r="AG140" s="382"/>
      <c r="AH140" s="382"/>
      <c r="AI140" s="380"/>
      <c r="AJ140" s="382"/>
      <c r="AK140" s="382"/>
      <c r="AL140" s="367"/>
      <c r="AM140" s="367"/>
    </row>
    <row r="141" spans="1:39" ht="21" customHeight="1" x14ac:dyDescent="0.15">
      <c r="A141" s="173"/>
      <c r="B141" s="67"/>
      <c r="C141" s="63"/>
      <c r="D141" s="86"/>
      <c r="E141" s="86"/>
      <c r="F141" s="77"/>
      <c r="G141" s="67"/>
      <c r="H141" s="63"/>
      <c r="I141" s="86"/>
      <c r="J141" s="86"/>
      <c r="K141" s="315"/>
      <c r="L141" s="65"/>
      <c r="M141" s="65"/>
      <c r="N141" s="65"/>
      <c r="O141" s="65"/>
      <c r="P141" s="65"/>
      <c r="Q141" s="65"/>
      <c r="R141" s="65"/>
      <c r="S141" s="72"/>
      <c r="T141" s="380"/>
      <c r="U141" s="381"/>
      <c r="V141" s="380"/>
      <c r="W141" s="382"/>
      <c r="X141" s="382"/>
      <c r="Y141" s="380"/>
      <c r="Z141" s="366"/>
      <c r="AA141" s="362"/>
      <c r="AB141" s="366"/>
      <c r="AC141" s="366"/>
      <c r="AD141" s="362"/>
      <c r="AE141" s="382"/>
      <c r="AF141" s="380"/>
      <c r="AG141" s="382"/>
      <c r="AH141" s="382"/>
      <c r="AI141" s="380"/>
      <c r="AJ141" s="382"/>
      <c r="AK141" s="382"/>
      <c r="AL141" s="367"/>
      <c r="AM141" s="367"/>
    </row>
    <row r="142" spans="1:39" ht="21" customHeight="1" x14ac:dyDescent="0.15">
      <c r="A142" s="173"/>
      <c r="B142" s="67"/>
      <c r="C142" s="63"/>
      <c r="D142" s="86"/>
      <c r="E142" s="86"/>
      <c r="F142" s="77"/>
      <c r="G142" s="67"/>
      <c r="H142" s="63"/>
      <c r="I142" s="86"/>
      <c r="J142" s="86"/>
      <c r="K142" s="315"/>
      <c r="L142" s="65"/>
      <c r="M142" s="65"/>
      <c r="N142" s="65"/>
      <c r="O142" s="65"/>
      <c r="P142" s="65"/>
      <c r="Q142" s="65"/>
      <c r="R142" s="65"/>
      <c r="S142" s="72"/>
      <c r="T142" s="380"/>
      <c r="U142" s="381"/>
      <c r="V142" s="380"/>
      <c r="W142" s="382"/>
      <c r="X142" s="382"/>
      <c r="Y142" s="380"/>
      <c r="Z142" s="366"/>
      <c r="AA142" s="362"/>
      <c r="AB142" s="366"/>
      <c r="AC142" s="366"/>
      <c r="AD142" s="362"/>
      <c r="AE142" s="382"/>
      <c r="AF142" s="380"/>
      <c r="AG142" s="382"/>
      <c r="AH142" s="382"/>
      <c r="AI142" s="380"/>
      <c r="AJ142" s="382"/>
      <c r="AK142" s="382"/>
      <c r="AL142" s="367"/>
      <c r="AM142" s="367"/>
    </row>
    <row r="143" spans="1:39" ht="21" customHeight="1" x14ac:dyDescent="0.15">
      <c r="A143" s="173"/>
      <c r="B143" s="67"/>
      <c r="C143" s="63"/>
      <c r="D143" s="86"/>
      <c r="E143" s="86"/>
      <c r="F143" s="77"/>
      <c r="G143" s="67"/>
      <c r="H143" s="63"/>
      <c r="I143" s="86"/>
      <c r="J143" s="86"/>
      <c r="K143" s="315"/>
      <c r="L143" s="65"/>
      <c r="M143" s="65"/>
      <c r="N143" s="65"/>
      <c r="O143" s="65"/>
      <c r="P143" s="65"/>
      <c r="Q143" s="65"/>
      <c r="R143" s="65"/>
      <c r="S143" s="72"/>
      <c r="T143" s="380"/>
      <c r="U143" s="381"/>
      <c r="V143" s="380"/>
      <c r="W143" s="382"/>
      <c r="X143" s="382"/>
      <c r="Y143" s="380"/>
      <c r="Z143" s="366"/>
      <c r="AA143" s="362"/>
      <c r="AB143" s="366"/>
      <c r="AC143" s="366"/>
      <c r="AD143" s="362"/>
      <c r="AE143" s="382"/>
      <c r="AF143" s="380"/>
      <c r="AG143" s="382"/>
      <c r="AH143" s="382"/>
      <c r="AI143" s="380"/>
      <c r="AJ143" s="382"/>
      <c r="AK143" s="382"/>
      <c r="AL143" s="367"/>
      <c r="AM143" s="367"/>
    </row>
    <row r="144" spans="1:39" ht="21" customHeight="1" x14ac:dyDescent="0.15">
      <c r="A144" s="173"/>
      <c r="B144" s="67"/>
      <c r="C144" s="63"/>
      <c r="D144" s="86"/>
      <c r="E144" s="86"/>
      <c r="F144" s="77"/>
      <c r="G144" s="67"/>
      <c r="H144" s="63"/>
      <c r="I144" s="86"/>
      <c r="J144" s="86"/>
      <c r="K144" s="315"/>
      <c r="L144" s="65"/>
      <c r="M144" s="65"/>
      <c r="N144" s="65"/>
      <c r="O144" s="65"/>
      <c r="P144" s="65"/>
      <c r="Q144" s="65"/>
      <c r="R144" s="65"/>
      <c r="S144" s="72"/>
      <c r="T144" s="380"/>
      <c r="U144" s="381"/>
      <c r="V144" s="380"/>
      <c r="W144" s="382"/>
      <c r="X144" s="382"/>
      <c r="Y144" s="380"/>
      <c r="Z144" s="366"/>
      <c r="AA144" s="362"/>
      <c r="AB144" s="366"/>
      <c r="AC144" s="366"/>
      <c r="AD144" s="362"/>
      <c r="AE144" s="382"/>
      <c r="AF144" s="380"/>
      <c r="AG144" s="382"/>
      <c r="AH144" s="382"/>
      <c r="AI144" s="380"/>
      <c r="AJ144" s="382"/>
      <c r="AK144" s="382"/>
      <c r="AL144" s="367"/>
      <c r="AM144" s="367"/>
    </row>
    <row r="145" spans="1:39" ht="21" customHeight="1" x14ac:dyDescent="0.15">
      <c r="A145" s="173"/>
      <c r="B145" s="67"/>
      <c r="C145" s="63"/>
      <c r="D145" s="86"/>
      <c r="E145" s="86"/>
      <c r="F145" s="77"/>
      <c r="G145" s="67"/>
      <c r="H145" s="63"/>
      <c r="I145" s="86"/>
      <c r="J145" s="86"/>
      <c r="K145" s="315"/>
      <c r="L145" s="65"/>
      <c r="M145" s="65"/>
      <c r="N145" s="65"/>
      <c r="O145" s="65"/>
      <c r="P145" s="65"/>
      <c r="Q145" s="65"/>
      <c r="R145" s="65"/>
      <c r="S145" s="72"/>
      <c r="T145" s="380"/>
      <c r="U145" s="381"/>
      <c r="V145" s="380"/>
      <c r="W145" s="382"/>
      <c r="X145" s="382"/>
      <c r="Y145" s="380"/>
      <c r="Z145" s="366"/>
      <c r="AA145" s="362"/>
      <c r="AB145" s="366"/>
      <c r="AC145" s="366"/>
      <c r="AD145" s="362"/>
      <c r="AE145" s="382"/>
      <c r="AF145" s="380"/>
      <c r="AG145" s="382"/>
      <c r="AH145" s="382"/>
      <c r="AI145" s="380"/>
      <c r="AJ145" s="382"/>
      <c r="AK145" s="382"/>
      <c r="AL145" s="367"/>
      <c r="AM145" s="367"/>
    </row>
    <row r="146" spans="1:39" ht="21" customHeight="1" x14ac:dyDescent="0.15">
      <c r="A146" s="179"/>
      <c r="B146" s="104"/>
      <c r="C146" s="105"/>
      <c r="D146" s="106"/>
      <c r="E146" s="106"/>
      <c r="F146" s="166"/>
      <c r="G146" s="104"/>
      <c r="H146" s="105"/>
      <c r="I146" s="106"/>
      <c r="J146" s="106"/>
      <c r="K146" s="316"/>
      <c r="L146" s="154"/>
      <c r="M146" s="154"/>
      <c r="N146" s="154"/>
      <c r="O146" s="154"/>
      <c r="P146" s="154"/>
      <c r="Q146" s="154"/>
      <c r="R146" s="154"/>
      <c r="S146" s="155"/>
      <c r="T146" s="380"/>
      <c r="U146" s="381"/>
      <c r="V146" s="380"/>
      <c r="W146" s="382"/>
      <c r="X146" s="382"/>
      <c r="Y146" s="380"/>
      <c r="Z146" s="366"/>
      <c r="AA146" s="362"/>
      <c r="AB146" s="366"/>
      <c r="AC146" s="366"/>
      <c r="AD146" s="362"/>
      <c r="AE146" s="382"/>
      <c r="AF146" s="380"/>
      <c r="AG146" s="382"/>
      <c r="AH146" s="382"/>
      <c r="AI146" s="380"/>
      <c r="AJ146" s="382"/>
      <c r="AK146" s="382"/>
      <c r="AL146" s="367"/>
      <c r="AM146" s="367"/>
    </row>
    <row r="147" spans="1:39" ht="21" customHeight="1" x14ac:dyDescent="0.15">
      <c r="A147" s="163"/>
      <c r="B147" s="71"/>
      <c r="C147" s="99"/>
      <c r="D147" s="102"/>
      <c r="E147" s="102"/>
      <c r="F147" s="164"/>
      <c r="G147" s="71"/>
      <c r="H147" s="99"/>
      <c r="I147" s="102"/>
      <c r="J147" s="102"/>
      <c r="K147" s="314"/>
      <c r="L147" s="152"/>
      <c r="M147" s="152"/>
      <c r="N147" s="152"/>
      <c r="O147" s="152"/>
      <c r="P147" s="152"/>
      <c r="Q147" s="152"/>
      <c r="R147" s="152"/>
      <c r="S147" s="153"/>
      <c r="T147" s="380"/>
      <c r="U147" s="381"/>
      <c r="V147" s="412"/>
      <c r="W147" s="413"/>
      <c r="X147" s="413"/>
      <c r="Y147" s="412"/>
      <c r="Z147" s="366"/>
      <c r="AA147" s="362"/>
      <c r="AB147" s="365"/>
      <c r="AC147" s="366"/>
      <c r="AD147" s="362"/>
      <c r="AE147" s="413"/>
      <c r="AF147" s="412"/>
      <c r="AG147" s="413"/>
      <c r="AH147" s="413"/>
      <c r="AI147" s="412"/>
      <c r="AJ147" s="382"/>
      <c r="AK147" s="382"/>
      <c r="AL147" s="367"/>
      <c r="AM147" s="367"/>
    </row>
    <row r="148" spans="1:39" ht="21" customHeight="1" x14ac:dyDescent="0.15">
      <c r="A148" s="173"/>
      <c r="B148" s="67"/>
      <c r="C148" s="63"/>
      <c r="D148" s="86"/>
      <c r="E148" s="86"/>
      <c r="F148" s="77"/>
      <c r="G148" s="67"/>
      <c r="H148" s="63"/>
      <c r="I148" s="86"/>
      <c r="J148" s="86"/>
      <c r="K148" s="315"/>
      <c r="L148" s="65"/>
      <c r="M148" s="65"/>
      <c r="N148" s="65"/>
      <c r="O148" s="65"/>
      <c r="P148" s="65"/>
      <c r="Q148" s="65"/>
      <c r="R148" s="65"/>
      <c r="S148" s="72"/>
      <c r="T148" s="380"/>
      <c r="U148" s="381"/>
      <c r="V148" s="412"/>
      <c r="W148" s="413"/>
      <c r="X148" s="413"/>
      <c r="Y148" s="412"/>
      <c r="Z148" s="366"/>
      <c r="AA148" s="362"/>
      <c r="AB148" s="365"/>
      <c r="AC148" s="366"/>
      <c r="AD148" s="362"/>
      <c r="AE148" s="413"/>
      <c r="AF148" s="412"/>
      <c r="AG148" s="413"/>
      <c r="AH148" s="413"/>
      <c r="AI148" s="412"/>
      <c r="AJ148" s="382"/>
      <c r="AK148" s="382"/>
      <c r="AL148" s="367"/>
      <c r="AM148" s="367"/>
    </row>
    <row r="149" spans="1:39" ht="21" customHeight="1" x14ac:dyDescent="0.15">
      <c r="A149" s="173"/>
      <c r="B149" s="67"/>
      <c r="C149" s="63"/>
      <c r="D149" s="86"/>
      <c r="E149" s="86"/>
      <c r="F149" s="77"/>
      <c r="G149" s="67"/>
      <c r="H149" s="63"/>
      <c r="I149" s="86"/>
      <c r="J149" s="86"/>
      <c r="K149" s="315"/>
      <c r="L149" s="65"/>
      <c r="M149" s="65"/>
      <c r="N149" s="65"/>
      <c r="O149" s="65"/>
      <c r="P149" s="65"/>
      <c r="Q149" s="65"/>
      <c r="R149" s="65"/>
      <c r="S149" s="72"/>
      <c r="T149" s="380"/>
      <c r="U149" s="381"/>
      <c r="V149" s="388"/>
      <c r="W149" s="389"/>
      <c r="X149" s="389"/>
      <c r="Y149" s="388"/>
      <c r="Z149" s="366"/>
      <c r="AA149" s="362"/>
      <c r="AB149" s="390"/>
      <c r="AC149" s="366"/>
      <c r="AD149" s="362"/>
      <c r="AE149" s="389"/>
      <c r="AF149" s="388"/>
      <c r="AG149" s="389"/>
      <c r="AH149" s="389"/>
      <c r="AI149" s="388"/>
      <c r="AJ149" s="382"/>
      <c r="AK149" s="382"/>
      <c r="AL149" s="367"/>
      <c r="AM149" s="367"/>
    </row>
    <row r="150" spans="1:39" ht="21" customHeight="1" x14ac:dyDescent="0.15">
      <c r="A150" s="173"/>
      <c r="B150" s="67"/>
      <c r="C150" s="63"/>
      <c r="D150" s="86"/>
      <c r="E150" s="86"/>
      <c r="F150" s="77"/>
      <c r="G150" s="67"/>
      <c r="H150" s="63"/>
      <c r="I150" s="86"/>
      <c r="J150" s="86"/>
      <c r="K150" s="315"/>
      <c r="L150" s="65"/>
      <c r="M150" s="65"/>
      <c r="N150" s="65"/>
      <c r="O150" s="65"/>
      <c r="P150" s="65"/>
      <c r="Q150" s="65"/>
      <c r="R150" s="65"/>
      <c r="S150" s="72"/>
      <c r="T150" s="380"/>
      <c r="U150" s="381"/>
      <c r="V150" s="409"/>
      <c r="W150" s="409"/>
      <c r="X150" s="409"/>
      <c r="Y150" s="409"/>
      <c r="Z150" s="366"/>
      <c r="AA150" s="362"/>
      <c r="AB150" s="366"/>
      <c r="AC150" s="366"/>
      <c r="AD150" s="362"/>
      <c r="AE150" s="409"/>
      <c r="AF150" s="409"/>
      <c r="AG150" s="409"/>
      <c r="AH150" s="409"/>
      <c r="AI150" s="409"/>
      <c r="AJ150" s="409"/>
      <c r="AK150" s="387"/>
      <c r="AL150" s="367"/>
      <c r="AM150" s="367"/>
    </row>
    <row r="151" spans="1:39" ht="21" customHeight="1" x14ac:dyDescent="0.15">
      <c r="A151" s="173"/>
      <c r="B151" s="67"/>
      <c r="C151" s="63"/>
      <c r="D151" s="86"/>
      <c r="E151" s="86"/>
      <c r="F151" s="77"/>
      <c r="G151" s="67"/>
      <c r="H151" s="63"/>
      <c r="I151" s="86"/>
      <c r="J151" s="86"/>
      <c r="K151" s="315"/>
      <c r="L151" s="65"/>
      <c r="M151" s="65"/>
      <c r="N151" s="65"/>
      <c r="O151" s="65"/>
      <c r="P151" s="65"/>
      <c r="Q151" s="65"/>
      <c r="R151" s="65"/>
      <c r="S151" s="72"/>
      <c r="T151" s="380"/>
      <c r="U151" s="381"/>
      <c r="V151" s="380"/>
      <c r="W151" s="382"/>
      <c r="X151" s="382"/>
      <c r="Y151" s="380"/>
      <c r="Z151" s="366"/>
      <c r="AA151" s="362"/>
      <c r="AB151" s="366"/>
      <c r="AC151" s="366"/>
      <c r="AD151" s="362"/>
      <c r="AE151" s="382"/>
      <c r="AF151" s="380"/>
      <c r="AG151" s="382"/>
      <c r="AH151" s="382"/>
      <c r="AI151" s="380"/>
      <c r="AJ151" s="382"/>
      <c r="AK151" s="382"/>
      <c r="AL151" s="367"/>
      <c r="AM151" s="367"/>
    </row>
    <row r="152" spans="1:39" ht="21" customHeight="1" x14ac:dyDescent="0.15">
      <c r="A152" s="173"/>
      <c r="B152" s="67"/>
      <c r="C152" s="63"/>
      <c r="D152" s="86"/>
      <c r="E152" s="86"/>
      <c r="F152" s="77"/>
      <c r="G152" s="67"/>
      <c r="H152" s="63"/>
      <c r="I152" s="86"/>
      <c r="J152" s="86"/>
      <c r="K152" s="315"/>
      <c r="L152" s="65"/>
      <c r="M152" s="65"/>
      <c r="N152" s="65"/>
      <c r="O152" s="65"/>
      <c r="P152" s="65"/>
      <c r="Q152" s="65"/>
      <c r="R152" s="65"/>
      <c r="S152" s="72"/>
      <c r="T152" s="380"/>
      <c r="U152" s="381"/>
      <c r="V152" s="380"/>
      <c r="W152" s="382"/>
      <c r="X152" s="382"/>
      <c r="Y152" s="380"/>
      <c r="Z152" s="366"/>
      <c r="AA152" s="362"/>
      <c r="AB152" s="366"/>
      <c r="AC152" s="366"/>
      <c r="AD152" s="362"/>
      <c r="AE152" s="382"/>
      <c r="AF152" s="380"/>
      <c r="AG152" s="382"/>
      <c r="AH152" s="382"/>
      <c r="AI152" s="380"/>
      <c r="AJ152" s="382"/>
      <c r="AK152" s="382"/>
      <c r="AL152" s="367"/>
      <c r="AM152" s="367"/>
    </row>
    <row r="153" spans="1:39" ht="21" customHeight="1" x14ac:dyDescent="0.15">
      <c r="A153" s="173"/>
      <c r="B153" s="67"/>
      <c r="C153" s="63"/>
      <c r="D153" s="86"/>
      <c r="E153" s="86"/>
      <c r="F153" s="77"/>
      <c r="G153" s="67"/>
      <c r="H153" s="63"/>
      <c r="I153" s="86"/>
      <c r="J153" s="86"/>
      <c r="K153" s="315"/>
      <c r="L153" s="65"/>
      <c r="M153" s="65"/>
      <c r="N153" s="65"/>
      <c r="O153" s="65"/>
      <c r="P153" s="65"/>
      <c r="Q153" s="65"/>
      <c r="R153" s="65"/>
      <c r="S153" s="72"/>
      <c r="T153" s="380"/>
      <c r="U153" s="381"/>
      <c r="V153" s="380"/>
      <c r="W153" s="382"/>
      <c r="X153" s="382"/>
      <c r="Y153" s="380"/>
      <c r="Z153" s="366"/>
      <c r="AA153" s="362"/>
      <c r="AB153" s="366"/>
      <c r="AC153" s="366"/>
      <c r="AD153" s="362"/>
      <c r="AE153" s="382"/>
      <c r="AF153" s="380"/>
      <c r="AG153" s="382"/>
      <c r="AH153" s="382"/>
      <c r="AI153" s="380"/>
      <c r="AJ153" s="382"/>
      <c r="AK153" s="382"/>
      <c r="AL153" s="367"/>
      <c r="AM153" s="367"/>
    </row>
    <row r="154" spans="1:39" ht="21" customHeight="1" x14ac:dyDescent="0.15">
      <c r="A154" s="173"/>
      <c r="B154" s="67"/>
      <c r="C154" s="63"/>
      <c r="D154" s="86"/>
      <c r="E154" s="86"/>
      <c r="F154" s="77"/>
      <c r="G154" s="67"/>
      <c r="H154" s="63"/>
      <c r="I154" s="86"/>
      <c r="J154" s="86"/>
      <c r="K154" s="315"/>
      <c r="L154" s="65"/>
      <c r="M154" s="65"/>
      <c r="N154" s="65"/>
      <c r="O154" s="65"/>
      <c r="P154" s="65"/>
      <c r="Q154" s="65"/>
      <c r="R154" s="65"/>
      <c r="S154" s="72"/>
      <c r="T154" s="380"/>
      <c r="U154" s="381"/>
      <c r="V154" s="380"/>
      <c r="W154" s="382"/>
      <c r="X154" s="382"/>
      <c r="Y154" s="380"/>
      <c r="Z154" s="366"/>
      <c r="AA154" s="362"/>
      <c r="AB154" s="366"/>
      <c r="AC154" s="366"/>
      <c r="AD154" s="362"/>
      <c r="AE154" s="382"/>
      <c r="AF154" s="380"/>
      <c r="AG154" s="382"/>
      <c r="AH154" s="382"/>
      <c r="AI154" s="380"/>
      <c r="AJ154" s="382"/>
      <c r="AK154" s="382"/>
      <c r="AL154" s="367"/>
      <c r="AM154" s="367"/>
    </row>
    <row r="155" spans="1:39" ht="21" customHeight="1" x14ac:dyDescent="0.15">
      <c r="A155" s="173"/>
      <c r="B155" s="67"/>
      <c r="C155" s="63"/>
      <c r="D155" s="86"/>
      <c r="E155" s="86"/>
      <c r="F155" s="77"/>
      <c r="G155" s="67"/>
      <c r="H155" s="63"/>
      <c r="I155" s="86"/>
      <c r="J155" s="86"/>
      <c r="K155" s="315"/>
      <c r="L155" s="65"/>
      <c r="M155" s="65"/>
      <c r="N155" s="65"/>
      <c r="O155" s="65"/>
      <c r="P155" s="65"/>
      <c r="Q155" s="65"/>
      <c r="R155" s="65"/>
      <c r="S155" s="72"/>
      <c r="T155" s="380"/>
      <c r="U155" s="381"/>
      <c r="V155" s="380"/>
      <c r="W155" s="382"/>
      <c r="X155" s="382"/>
      <c r="Y155" s="380"/>
      <c r="Z155" s="366"/>
      <c r="AA155" s="362"/>
      <c r="AB155" s="366"/>
      <c r="AC155" s="366"/>
      <c r="AD155" s="362"/>
      <c r="AE155" s="382"/>
      <c r="AF155" s="380"/>
      <c r="AG155" s="382"/>
      <c r="AH155" s="382"/>
      <c r="AI155" s="380"/>
      <c r="AJ155" s="382"/>
      <c r="AK155" s="382"/>
      <c r="AL155" s="367"/>
      <c r="AM155" s="367"/>
    </row>
    <row r="156" spans="1:39" ht="21" customHeight="1" x14ac:dyDescent="0.15">
      <c r="A156" s="173"/>
      <c r="B156" s="67"/>
      <c r="C156" s="63"/>
      <c r="D156" s="86"/>
      <c r="E156" s="86"/>
      <c r="F156" s="77"/>
      <c r="G156" s="67"/>
      <c r="H156" s="63"/>
      <c r="I156" s="86"/>
      <c r="J156" s="86"/>
      <c r="K156" s="315"/>
      <c r="L156" s="65"/>
      <c r="M156" s="65"/>
      <c r="N156" s="65"/>
      <c r="O156" s="65"/>
      <c r="P156" s="65"/>
      <c r="Q156" s="65"/>
      <c r="R156" s="65"/>
      <c r="S156" s="72"/>
      <c r="T156" s="418"/>
      <c r="U156" s="419"/>
      <c r="V156" s="420"/>
      <c r="W156" s="421"/>
      <c r="X156" s="421"/>
      <c r="Y156" s="418"/>
      <c r="Z156" s="411"/>
      <c r="AA156" s="410"/>
      <c r="AB156" s="411"/>
      <c r="AC156" s="411"/>
      <c r="AD156" s="410"/>
      <c r="AE156" s="382"/>
      <c r="AF156" s="380"/>
      <c r="AG156" s="382"/>
      <c r="AH156" s="382"/>
      <c r="AI156" s="380"/>
      <c r="AJ156" s="382"/>
      <c r="AK156" s="382"/>
      <c r="AL156" s="367"/>
      <c r="AM156" s="367"/>
    </row>
    <row r="157" spans="1:39" ht="21" customHeight="1" x14ac:dyDescent="0.15">
      <c r="A157" s="62"/>
      <c r="B157" s="78"/>
      <c r="C157" s="78"/>
      <c r="D157" s="86"/>
      <c r="E157" s="86"/>
      <c r="F157" s="77"/>
      <c r="G157" s="78"/>
      <c r="H157" s="78"/>
      <c r="I157" s="86"/>
      <c r="J157" s="86"/>
      <c r="K157" s="315"/>
      <c r="L157" s="290"/>
      <c r="M157" s="169"/>
      <c r="N157" s="290"/>
      <c r="O157" s="169"/>
      <c r="P157" s="79"/>
      <c r="Q157" s="79"/>
      <c r="R157" s="79"/>
      <c r="S157" s="73"/>
      <c r="T157" s="380"/>
      <c r="U157" s="381"/>
      <c r="V157" s="380"/>
      <c r="W157" s="382"/>
      <c r="X157" s="382"/>
      <c r="Y157" s="380"/>
      <c r="Z157" s="366"/>
      <c r="AA157" s="362"/>
      <c r="AB157" s="366"/>
      <c r="AC157" s="366"/>
      <c r="AD157" s="362"/>
      <c r="AE157" s="382"/>
      <c r="AF157" s="380"/>
      <c r="AG157" s="382"/>
      <c r="AH157" s="382"/>
      <c r="AI157" s="380"/>
      <c r="AJ157" s="382"/>
      <c r="AK157" s="382"/>
      <c r="AL157" s="367"/>
      <c r="AM157" s="367"/>
    </row>
    <row r="158" spans="1:39" ht="21" customHeight="1" x14ac:dyDescent="0.15">
      <c r="A158" s="62"/>
      <c r="B158" s="78"/>
      <c r="C158" s="78"/>
      <c r="D158" s="86"/>
      <c r="E158" s="86"/>
      <c r="F158" s="77"/>
      <c r="G158" s="78"/>
      <c r="H158" s="78"/>
      <c r="I158" s="86"/>
      <c r="J158" s="86"/>
      <c r="K158" s="315"/>
      <c r="L158" s="290"/>
      <c r="M158" s="169"/>
      <c r="N158" s="290"/>
      <c r="O158" s="169"/>
      <c r="P158" s="79"/>
      <c r="Q158" s="79"/>
      <c r="R158" s="79"/>
      <c r="S158" s="73"/>
      <c r="T158" s="380"/>
      <c r="U158" s="381"/>
      <c r="V158" s="380"/>
      <c r="W158" s="382"/>
      <c r="X158" s="382"/>
      <c r="Y158" s="380"/>
      <c r="Z158" s="366"/>
      <c r="AA158" s="362"/>
      <c r="AB158" s="366"/>
      <c r="AC158" s="366"/>
      <c r="AD158" s="362"/>
      <c r="AE158" s="382"/>
      <c r="AF158" s="380"/>
      <c r="AG158" s="382"/>
      <c r="AH158" s="382"/>
      <c r="AI158" s="380"/>
      <c r="AJ158" s="382"/>
      <c r="AK158" s="382"/>
      <c r="AL158" s="367"/>
      <c r="AM158" s="367"/>
    </row>
    <row r="159" spans="1:39" ht="21" customHeight="1" x14ac:dyDescent="0.15">
      <c r="A159" s="173"/>
      <c r="B159" s="67"/>
      <c r="C159" s="63"/>
      <c r="D159" s="86"/>
      <c r="E159" s="86"/>
      <c r="F159" s="77"/>
      <c r="G159" s="67"/>
      <c r="H159" s="63"/>
      <c r="I159" s="86"/>
      <c r="J159" s="86"/>
      <c r="K159" s="315"/>
      <c r="L159" s="65"/>
      <c r="M159" s="65"/>
      <c r="N159" s="65"/>
      <c r="O159" s="65"/>
      <c r="P159" s="65"/>
      <c r="Q159" s="65"/>
      <c r="R159" s="65"/>
      <c r="S159" s="72"/>
      <c r="T159" s="380"/>
      <c r="U159" s="381"/>
      <c r="V159" s="380"/>
      <c r="W159" s="382"/>
      <c r="X159" s="382"/>
      <c r="Y159" s="380"/>
      <c r="Z159" s="366"/>
      <c r="AA159" s="362"/>
      <c r="AB159" s="366"/>
      <c r="AC159" s="366"/>
      <c r="AD159" s="362"/>
      <c r="AE159" s="382"/>
      <c r="AF159" s="380"/>
      <c r="AG159" s="382"/>
      <c r="AH159" s="382"/>
      <c r="AI159" s="380"/>
      <c r="AJ159" s="382"/>
      <c r="AK159" s="382"/>
      <c r="AL159" s="367"/>
      <c r="AM159" s="367"/>
    </row>
    <row r="160" spans="1:39" ht="21" customHeight="1" x14ac:dyDescent="0.15">
      <c r="A160" s="173"/>
      <c r="B160" s="67"/>
      <c r="C160" s="63"/>
      <c r="D160" s="86"/>
      <c r="E160" s="86"/>
      <c r="F160" s="77"/>
      <c r="G160" s="67"/>
      <c r="H160" s="63"/>
      <c r="I160" s="86"/>
      <c r="J160" s="86"/>
      <c r="K160" s="315"/>
      <c r="L160" s="65"/>
      <c r="M160" s="65"/>
      <c r="N160" s="65"/>
      <c r="O160" s="65"/>
      <c r="P160" s="65"/>
      <c r="Q160" s="65"/>
      <c r="R160" s="65"/>
      <c r="S160" s="72"/>
      <c r="T160" s="380"/>
      <c r="U160" s="381"/>
      <c r="V160" s="380"/>
      <c r="W160" s="382"/>
      <c r="X160" s="382"/>
      <c r="Y160" s="380"/>
      <c r="Z160" s="366"/>
      <c r="AA160" s="362"/>
      <c r="AB160" s="366"/>
      <c r="AC160" s="366"/>
      <c r="AD160" s="362"/>
      <c r="AE160" s="382"/>
      <c r="AF160" s="380"/>
      <c r="AG160" s="382"/>
      <c r="AH160" s="382"/>
      <c r="AI160" s="380"/>
      <c r="AJ160" s="382"/>
      <c r="AK160" s="382"/>
      <c r="AL160" s="367"/>
      <c r="AM160" s="367"/>
    </row>
    <row r="161" spans="1:39" ht="21" customHeight="1" x14ac:dyDescent="0.15">
      <c r="A161" s="173"/>
      <c r="B161" s="67"/>
      <c r="C161" s="63"/>
      <c r="D161" s="86"/>
      <c r="E161" s="86"/>
      <c r="F161" s="77"/>
      <c r="G161" s="67"/>
      <c r="H161" s="63"/>
      <c r="I161" s="86"/>
      <c r="J161" s="86"/>
      <c r="K161" s="315"/>
      <c r="L161" s="65"/>
      <c r="M161" s="65"/>
      <c r="N161" s="65"/>
      <c r="O161" s="65"/>
      <c r="P161" s="65"/>
      <c r="Q161" s="65"/>
      <c r="R161" s="65"/>
      <c r="S161" s="72"/>
      <c r="T161" s="380"/>
      <c r="U161" s="381"/>
      <c r="V161" s="380"/>
      <c r="W161" s="382"/>
      <c r="X161" s="382"/>
      <c r="Y161" s="380"/>
      <c r="Z161" s="366"/>
      <c r="AA161" s="362"/>
      <c r="AB161" s="366"/>
      <c r="AC161" s="366"/>
      <c r="AD161" s="362"/>
      <c r="AE161" s="382"/>
      <c r="AF161" s="380"/>
      <c r="AG161" s="382"/>
      <c r="AH161" s="382"/>
      <c r="AI161" s="380"/>
      <c r="AJ161" s="382"/>
      <c r="AK161" s="382"/>
      <c r="AL161" s="367"/>
      <c r="AM161" s="367"/>
    </row>
    <row r="162" spans="1:39" ht="21" customHeight="1" x14ac:dyDescent="0.15">
      <c r="A162" s="173"/>
      <c r="B162" s="67"/>
      <c r="C162" s="63"/>
      <c r="D162" s="86"/>
      <c r="E162" s="86"/>
      <c r="F162" s="77"/>
      <c r="G162" s="67"/>
      <c r="H162" s="63"/>
      <c r="I162" s="86"/>
      <c r="J162" s="86"/>
      <c r="K162" s="315"/>
      <c r="L162" s="65"/>
      <c r="M162" s="65"/>
      <c r="N162" s="65"/>
      <c r="O162" s="65"/>
      <c r="P162" s="65"/>
      <c r="Q162" s="65"/>
      <c r="R162" s="65"/>
      <c r="S162" s="72"/>
      <c r="T162" s="380"/>
      <c r="U162" s="381"/>
      <c r="V162" s="380"/>
      <c r="W162" s="382"/>
      <c r="X162" s="382"/>
      <c r="Y162" s="380"/>
      <c r="Z162" s="366"/>
      <c r="AA162" s="362"/>
      <c r="AB162" s="366"/>
      <c r="AC162" s="366"/>
      <c r="AD162" s="362"/>
      <c r="AE162" s="382"/>
      <c r="AF162" s="380"/>
      <c r="AG162" s="382"/>
      <c r="AH162" s="382"/>
      <c r="AI162" s="380"/>
      <c r="AJ162" s="382"/>
      <c r="AK162" s="382"/>
      <c r="AL162" s="367"/>
      <c r="AM162" s="367"/>
    </row>
    <row r="163" spans="1:39" ht="21" customHeight="1" x14ac:dyDescent="0.15">
      <c r="A163" s="173"/>
      <c r="B163" s="67"/>
      <c r="C163" s="63"/>
      <c r="D163" s="86"/>
      <c r="E163" s="86"/>
      <c r="F163" s="77"/>
      <c r="G163" s="67"/>
      <c r="H163" s="63"/>
      <c r="I163" s="86"/>
      <c r="J163" s="86"/>
      <c r="K163" s="315"/>
      <c r="L163" s="65"/>
      <c r="M163" s="65"/>
      <c r="N163" s="65"/>
      <c r="O163" s="65"/>
      <c r="P163" s="65"/>
      <c r="Q163" s="65"/>
      <c r="R163" s="65"/>
      <c r="S163" s="72"/>
      <c r="T163" s="380"/>
      <c r="U163" s="381"/>
      <c r="V163" s="380"/>
      <c r="W163" s="382"/>
      <c r="X163" s="382"/>
      <c r="Y163" s="380"/>
      <c r="Z163" s="366"/>
      <c r="AA163" s="362"/>
      <c r="AB163" s="366"/>
      <c r="AC163" s="366"/>
      <c r="AD163" s="362"/>
      <c r="AE163" s="382"/>
      <c r="AF163" s="380"/>
      <c r="AG163" s="382"/>
      <c r="AH163" s="382"/>
      <c r="AI163" s="380"/>
      <c r="AJ163" s="382"/>
      <c r="AK163" s="382"/>
      <c r="AL163" s="367"/>
      <c r="AM163" s="367"/>
    </row>
    <row r="164" spans="1:39" ht="21" customHeight="1" x14ac:dyDescent="0.15">
      <c r="A164" s="173"/>
      <c r="B164" s="67"/>
      <c r="C164" s="63"/>
      <c r="D164" s="86"/>
      <c r="E164" s="86"/>
      <c r="F164" s="77"/>
      <c r="G164" s="67"/>
      <c r="H164" s="63"/>
      <c r="I164" s="86"/>
      <c r="J164" s="86"/>
      <c r="K164" s="315"/>
      <c r="L164" s="65"/>
      <c r="M164" s="65"/>
      <c r="N164" s="65"/>
      <c r="O164" s="65"/>
      <c r="P164" s="65"/>
      <c r="Q164" s="65"/>
      <c r="R164" s="65"/>
      <c r="S164" s="72"/>
      <c r="T164" s="380"/>
      <c r="U164" s="381"/>
      <c r="V164" s="380"/>
      <c r="W164" s="382"/>
      <c r="X164" s="382"/>
      <c r="Y164" s="380"/>
      <c r="Z164" s="366"/>
      <c r="AA164" s="362"/>
      <c r="AB164" s="366"/>
      <c r="AC164" s="366"/>
      <c r="AD164" s="362"/>
      <c r="AE164" s="382"/>
      <c r="AF164" s="380"/>
      <c r="AG164" s="382"/>
      <c r="AH164" s="382"/>
      <c r="AI164" s="380"/>
      <c r="AJ164" s="382"/>
      <c r="AK164" s="382"/>
      <c r="AL164" s="367"/>
    </row>
    <row r="165" spans="1:39" ht="21" customHeight="1" x14ac:dyDescent="0.15">
      <c r="A165" s="173"/>
      <c r="B165" s="67"/>
      <c r="C165" s="63"/>
      <c r="D165" s="86"/>
      <c r="E165" s="86"/>
      <c r="F165" s="77"/>
      <c r="G165" s="67"/>
      <c r="H165" s="63"/>
      <c r="I165" s="86"/>
      <c r="J165" s="86"/>
      <c r="K165" s="315"/>
      <c r="L165" s="65"/>
      <c r="M165" s="65"/>
      <c r="N165" s="65"/>
      <c r="O165" s="65"/>
      <c r="P165" s="65"/>
      <c r="Q165" s="65"/>
      <c r="R165" s="65"/>
      <c r="S165" s="72"/>
      <c r="T165" s="380"/>
      <c r="U165" s="381"/>
      <c r="V165" s="380"/>
      <c r="W165" s="382"/>
      <c r="X165" s="382"/>
      <c r="Y165" s="380"/>
      <c r="Z165" s="366"/>
      <c r="AA165" s="362"/>
      <c r="AB165" s="366"/>
      <c r="AC165" s="366"/>
      <c r="AD165" s="362"/>
      <c r="AE165" s="382"/>
      <c r="AF165" s="380"/>
      <c r="AG165" s="382"/>
      <c r="AH165" s="382"/>
      <c r="AI165" s="380"/>
      <c r="AJ165" s="382"/>
      <c r="AK165" s="382"/>
      <c r="AL165" s="367"/>
    </row>
    <row r="166" spans="1:39" ht="21" customHeight="1" x14ac:dyDescent="0.15">
      <c r="A166" s="179"/>
      <c r="B166" s="104"/>
      <c r="C166" s="105"/>
      <c r="D166" s="106"/>
      <c r="E166" s="106"/>
      <c r="F166" s="166"/>
      <c r="G166" s="104"/>
      <c r="H166" s="105"/>
      <c r="I166" s="106"/>
      <c r="J166" s="106"/>
      <c r="K166" s="316"/>
      <c r="L166" s="154"/>
      <c r="M166" s="154"/>
      <c r="N166" s="154"/>
      <c r="O166" s="154"/>
      <c r="P166" s="154"/>
      <c r="Q166" s="154"/>
      <c r="R166" s="154"/>
      <c r="S166" s="155"/>
      <c r="T166" s="380"/>
      <c r="U166" s="381"/>
      <c r="V166" s="380"/>
      <c r="W166" s="382"/>
      <c r="X166" s="382"/>
      <c r="Y166" s="380"/>
      <c r="Z166" s="366"/>
      <c r="AA166" s="362"/>
      <c r="AB166" s="366"/>
      <c r="AC166" s="366"/>
      <c r="AD166" s="362"/>
      <c r="AE166" s="382"/>
      <c r="AF166" s="380"/>
      <c r="AG166" s="382"/>
      <c r="AH166" s="382"/>
      <c r="AI166" s="380"/>
      <c r="AJ166" s="382"/>
      <c r="AK166" s="382"/>
      <c r="AL166" s="367"/>
    </row>
    <row r="167" spans="1:39" ht="21" customHeight="1" x14ac:dyDescent="0.15">
      <c r="A167" s="163"/>
      <c r="B167" s="71"/>
      <c r="C167" s="99"/>
      <c r="D167" s="102"/>
      <c r="E167" s="102"/>
      <c r="F167" s="164"/>
      <c r="G167" s="71"/>
      <c r="H167" s="99"/>
      <c r="I167" s="102"/>
      <c r="J167" s="102"/>
      <c r="K167" s="314"/>
      <c r="L167" s="152"/>
      <c r="M167" s="152"/>
      <c r="N167" s="152"/>
      <c r="O167" s="152"/>
      <c r="P167" s="152"/>
      <c r="Q167" s="152"/>
      <c r="R167" s="152"/>
      <c r="S167" s="153"/>
      <c r="T167" s="380"/>
      <c r="U167" s="381"/>
      <c r="V167" s="380"/>
      <c r="W167" s="382"/>
      <c r="X167" s="382"/>
      <c r="Y167" s="380"/>
      <c r="Z167" s="366"/>
      <c r="AA167" s="362"/>
      <c r="AB167" s="366"/>
      <c r="AC167" s="366"/>
      <c r="AD167" s="362"/>
      <c r="AE167" s="382"/>
      <c r="AF167" s="380"/>
      <c r="AG167" s="382"/>
      <c r="AH167" s="382"/>
      <c r="AI167" s="380"/>
      <c r="AJ167" s="382"/>
      <c r="AK167" s="382"/>
      <c r="AL167" s="367"/>
    </row>
    <row r="168" spans="1:39" ht="21" customHeight="1" x14ac:dyDescent="0.15">
      <c r="A168" s="173"/>
      <c r="B168" s="67"/>
      <c r="C168" s="63"/>
      <c r="D168" s="86"/>
      <c r="E168" s="86"/>
      <c r="F168" s="77"/>
      <c r="G168" s="67"/>
      <c r="H168" s="63"/>
      <c r="I168" s="86"/>
      <c r="J168" s="86"/>
      <c r="K168" s="315"/>
      <c r="L168" s="65"/>
      <c r="M168" s="65"/>
      <c r="N168" s="65"/>
      <c r="O168" s="65"/>
      <c r="P168" s="65"/>
      <c r="Q168" s="65"/>
      <c r="R168" s="65"/>
      <c r="S168" s="72"/>
      <c r="T168" s="380"/>
      <c r="U168" s="381"/>
      <c r="V168" s="412"/>
      <c r="W168" s="413"/>
      <c r="X168" s="413"/>
      <c r="Y168" s="412"/>
      <c r="Z168" s="366"/>
      <c r="AA168" s="362"/>
      <c r="AB168" s="365"/>
      <c r="AC168" s="366"/>
      <c r="AD168" s="362"/>
      <c r="AE168" s="413"/>
      <c r="AF168" s="412"/>
      <c r="AG168" s="413"/>
      <c r="AH168" s="413"/>
      <c r="AI168" s="412"/>
      <c r="AJ168" s="382"/>
      <c r="AK168" s="382"/>
      <c r="AL168" s="367"/>
    </row>
    <row r="169" spans="1:39" ht="21" customHeight="1" x14ac:dyDescent="0.15">
      <c r="A169" s="173"/>
      <c r="B169" s="67"/>
      <c r="C169" s="63"/>
      <c r="D169" s="86"/>
      <c r="E169" s="86"/>
      <c r="F169" s="77"/>
      <c r="G169" s="67"/>
      <c r="H169" s="63"/>
      <c r="I169" s="86"/>
      <c r="J169" s="86"/>
      <c r="K169" s="315"/>
      <c r="L169" s="65"/>
      <c r="M169" s="65"/>
      <c r="N169" s="65"/>
      <c r="O169" s="65"/>
      <c r="P169" s="65"/>
      <c r="Q169" s="65"/>
      <c r="R169" s="65"/>
      <c r="S169" s="72"/>
      <c r="T169" s="380"/>
      <c r="U169" s="381"/>
      <c r="V169" s="412"/>
      <c r="W169" s="413"/>
      <c r="X169" s="413"/>
      <c r="Y169" s="412"/>
      <c r="Z169" s="366"/>
      <c r="AA169" s="362"/>
      <c r="AB169" s="365"/>
      <c r="AC169" s="366"/>
      <c r="AD169" s="362"/>
      <c r="AE169" s="413"/>
      <c r="AF169" s="412"/>
      <c r="AG169" s="413"/>
      <c r="AH169" s="413"/>
      <c r="AI169" s="412"/>
      <c r="AJ169" s="382"/>
      <c r="AK169" s="382"/>
      <c r="AL169" s="367"/>
    </row>
    <row r="170" spans="1:39" ht="21" customHeight="1" x14ac:dyDescent="0.15">
      <c r="A170" s="173"/>
      <c r="B170" s="67"/>
      <c r="C170" s="63"/>
      <c r="D170" s="86"/>
      <c r="E170" s="86"/>
      <c r="F170" s="77"/>
      <c r="G170" s="67"/>
      <c r="H170" s="63"/>
      <c r="I170" s="86"/>
      <c r="J170" s="86"/>
      <c r="K170" s="315"/>
      <c r="L170" s="65"/>
      <c r="M170" s="65"/>
      <c r="N170" s="65"/>
      <c r="O170" s="65"/>
      <c r="P170" s="65"/>
      <c r="Q170" s="65"/>
      <c r="R170" s="65"/>
      <c r="S170" s="72"/>
      <c r="T170" s="380"/>
      <c r="U170" s="381"/>
      <c r="V170" s="388"/>
      <c r="W170" s="389"/>
      <c r="X170" s="389"/>
      <c r="Y170" s="388"/>
      <c r="Z170" s="366"/>
      <c r="AA170" s="362"/>
      <c r="AB170" s="390"/>
      <c r="AC170" s="366"/>
      <c r="AD170" s="362"/>
      <c r="AE170" s="389"/>
      <c r="AF170" s="388"/>
      <c r="AG170" s="389"/>
      <c r="AH170" s="389"/>
      <c r="AI170" s="388"/>
      <c r="AJ170" s="382"/>
      <c r="AK170" s="382"/>
      <c r="AL170" s="367"/>
    </row>
    <row r="171" spans="1:39" ht="21" customHeight="1" x14ac:dyDescent="0.15">
      <c r="A171" s="173"/>
      <c r="B171" s="67"/>
      <c r="C171" s="63"/>
      <c r="D171" s="86"/>
      <c r="E171" s="86"/>
      <c r="F171" s="77"/>
      <c r="G171" s="67"/>
      <c r="H171" s="63"/>
      <c r="I171" s="86"/>
      <c r="J171" s="86"/>
      <c r="K171" s="315"/>
      <c r="L171" s="65"/>
      <c r="M171" s="65"/>
      <c r="N171" s="65"/>
      <c r="O171" s="65"/>
      <c r="P171" s="65"/>
      <c r="Q171" s="65"/>
      <c r="R171" s="65"/>
      <c r="S171" s="72"/>
      <c r="T171" s="380"/>
      <c r="U171" s="381"/>
      <c r="V171" s="409"/>
      <c r="W171" s="409"/>
      <c r="X171" s="409"/>
      <c r="Y171" s="409"/>
      <c r="Z171" s="366"/>
      <c r="AA171" s="362"/>
      <c r="AB171" s="366"/>
      <c r="AC171" s="366"/>
      <c r="AD171" s="362"/>
      <c r="AE171" s="409"/>
      <c r="AF171" s="409"/>
      <c r="AG171" s="409"/>
      <c r="AH171" s="409"/>
      <c r="AI171" s="409"/>
      <c r="AJ171" s="409"/>
      <c r="AK171" s="387"/>
      <c r="AL171" s="367"/>
    </row>
    <row r="172" spans="1:39" ht="21" customHeight="1" x14ac:dyDescent="0.15">
      <c r="A172" s="173"/>
      <c r="B172" s="67"/>
      <c r="C172" s="63"/>
      <c r="D172" s="86"/>
      <c r="E172" s="86"/>
      <c r="F172" s="77"/>
      <c r="G172" s="67"/>
      <c r="H172" s="63"/>
      <c r="I172" s="86"/>
      <c r="J172" s="86"/>
      <c r="K172" s="315"/>
      <c r="L172" s="65"/>
      <c r="M172" s="65"/>
      <c r="N172" s="65"/>
      <c r="O172" s="65"/>
      <c r="P172" s="65"/>
      <c r="Q172" s="65"/>
      <c r="R172" s="65"/>
      <c r="S172" s="72"/>
      <c r="T172" s="380"/>
      <c r="U172" s="381"/>
      <c r="V172" s="380"/>
      <c r="W172" s="382"/>
      <c r="X172" s="382"/>
      <c r="Y172" s="380"/>
      <c r="Z172" s="366"/>
      <c r="AA172" s="362"/>
      <c r="AB172" s="366"/>
      <c r="AC172" s="366"/>
      <c r="AD172" s="362"/>
      <c r="AE172" s="382"/>
      <c r="AF172" s="380"/>
      <c r="AG172" s="382"/>
      <c r="AH172" s="382"/>
      <c r="AI172" s="380"/>
      <c r="AJ172" s="382"/>
      <c r="AK172" s="382"/>
      <c r="AL172" s="367"/>
    </row>
    <row r="173" spans="1:39" ht="21" customHeight="1" x14ac:dyDescent="0.15">
      <c r="A173" s="173"/>
      <c r="B173" s="67"/>
      <c r="C173" s="63"/>
      <c r="D173" s="86"/>
      <c r="E173" s="86"/>
      <c r="F173" s="77"/>
      <c r="G173" s="67"/>
      <c r="H173" s="63"/>
      <c r="I173" s="86"/>
      <c r="J173" s="86"/>
      <c r="K173" s="315"/>
      <c r="L173" s="65"/>
      <c r="M173" s="65"/>
      <c r="N173" s="65"/>
      <c r="O173" s="65"/>
      <c r="P173" s="65"/>
      <c r="Q173" s="65"/>
      <c r="R173" s="65"/>
      <c r="S173" s="72"/>
      <c r="T173" s="380"/>
      <c r="U173" s="381"/>
      <c r="V173" s="380"/>
      <c r="W173" s="382"/>
      <c r="X173" s="382"/>
      <c r="Y173" s="380"/>
      <c r="Z173" s="366"/>
      <c r="AA173" s="362"/>
      <c r="AB173" s="366"/>
      <c r="AC173" s="366"/>
      <c r="AD173" s="362"/>
      <c r="AE173" s="382"/>
      <c r="AF173" s="380"/>
      <c r="AG173" s="382"/>
      <c r="AH173" s="382"/>
      <c r="AI173" s="380"/>
      <c r="AJ173" s="382"/>
      <c r="AK173" s="382"/>
      <c r="AL173" s="367"/>
    </row>
    <row r="174" spans="1:39" ht="21" customHeight="1" x14ac:dyDescent="0.15">
      <c r="A174" s="173"/>
      <c r="B174" s="67"/>
      <c r="C174" s="63"/>
      <c r="D174" s="86"/>
      <c r="E174" s="86"/>
      <c r="F174" s="77"/>
      <c r="G174" s="67"/>
      <c r="H174" s="63"/>
      <c r="I174" s="86"/>
      <c r="J174" s="86"/>
      <c r="K174" s="315"/>
      <c r="L174" s="65"/>
      <c r="M174" s="65"/>
      <c r="N174" s="65"/>
      <c r="O174" s="65"/>
      <c r="P174" s="65"/>
      <c r="Q174" s="65"/>
      <c r="R174" s="65"/>
      <c r="S174" s="72"/>
      <c r="T174" s="380"/>
      <c r="U174" s="381"/>
      <c r="V174" s="380"/>
      <c r="W174" s="382"/>
      <c r="X174" s="382"/>
      <c r="Y174" s="380"/>
      <c r="Z174" s="366"/>
      <c r="AA174" s="362"/>
      <c r="AB174" s="366"/>
      <c r="AC174" s="366"/>
      <c r="AD174" s="362"/>
      <c r="AE174" s="382"/>
      <c r="AF174" s="380"/>
      <c r="AG174" s="382"/>
      <c r="AH174" s="382"/>
      <c r="AI174" s="380"/>
      <c r="AJ174" s="382"/>
      <c r="AK174" s="382"/>
      <c r="AL174" s="367"/>
    </row>
    <row r="175" spans="1:39" ht="21" customHeight="1" x14ac:dyDescent="0.15">
      <c r="A175" s="173"/>
      <c r="B175" s="67"/>
      <c r="C175" s="63"/>
      <c r="D175" s="86"/>
      <c r="E175" s="86"/>
      <c r="F175" s="77"/>
      <c r="G175" s="67"/>
      <c r="H175" s="63"/>
      <c r="I175" s="86"/>
      <c r="J175" s="86"/>
      <c r="K175" s="315"/>
      <c r="L175" s="65"/>
      <c r="M175" s="65"/>
      <c r="N175" s="65"/>
      <c r="O175" s="65"/>
      <c r="P175" s="65"/>
      <c r="Q175" s="65"/>
      <c r="R175" s="65"/>
      <c r="S175" s="72"/>
      <c r="T175" s="380"/>
      <c r="U175" s="381"/>
      <c r="V175" s="380"/>
      <c r="W175" s="382"/>
      <c r="X175" s="382"/>
      <c r="Y175" s="380"/>
      <c r="Z175" s="366"/>
      <c r="AA175" s="362"/>
      <c r="AB175" s="366"/>
      <c r="AC175" s="366"/>
      <c r="AD175" s="362"/>
      <c r="AE175" s="382"/>
      <c r="AF175" s="380"/>
      <c r="AG175" s="382"/>
      <c r="AH175" s="382"/>
      <c r="AI175" s="380"/>
      <c r="AJ175" s="382"/>
      <c r="AK175" s="382"/>
      <c r="AL175" s="367"/>
    </row>
    <row r="176" spans="1:39" ht="21" customHeight="1" x14ac:dyDescent="0.15">
      <c r="A176" s="173"/>
      <c r="B176" s="67"/>
      <c r="C176" s="63"/>
      <c r="D176" s="86"/>
      <c r="E176" s="86"/>
      <c r="F176" s="77"/>
      <c r="G176" s="67"/>
      <c r="H176" s="63"/>
      <c r="I176" s="86"/>
      <c r="J176" s="86"/>
      <c r="K176" s="315"/>
      <c r="L176" s="65"/>
      <c r="M176" s="65"/>
      <c r="N176" s="65"/>
      <c r="O176" s="65"/>
      <c r="P176" s="65"/>
      <c r="Q176" s="65"/>
      <c r="R176" s="65"/>
      <c r="S176" s="72"/>
      <c r="T176" s="380"/>
      <c r="U176" s="381"/>
      <c r="V176" s="380"/>
      <c r="W176" s="382"/>
      <c r="X176" s="382"/>
      <c r="Y176" s="380"/>
      <c r="Z176" s="366"/>
      <c r="AA176" s="362"/>
      <c r="AB176" s="366"/>
      <c r="AC176" s="366"/>
      <c r="AD176" s="362"/>
      <c r="AE176" s="382"/>
      <c r="AF176" s="380"/>
      <c r="AG176" s="382"/>
      <c r="AH176" s="382"/>
      <c r="AI176" s="380"/>
      <c r="AJ176" s="382"/>
      <c r="AK176" s="382"/>
      <c r="AL176" s="367"/>
    </row>
    <row r="177" spans="1:38" ht="21" customHeight="1" x14ac:dyDescent="0.15">
      <c r="A177" s="173"/>
      <c r="B177" s="67"/>
      <c r="C177" s="63"/>
      <c r="D177" s="86"/>
      <c r="E177" s="86"/>
      <c r="F177" s="77"/>
      <c r="G177" s="67"/>
      <c r="H177" s="63"/>
      <c r="I177" s="86"/>
      <c r="J177" s="86"/>
      <c r="K177" s="315"/>
      <c r="L177" s="65"/>
      <c r="M177" s="65"/>
      <c r="N177" s="65"/>
      <c r="O177" s="65"/>
      <c r="P177" s="65"/>
      <c r="Q177" s="65"/>
      <c r="R177" s="65"/>
      <c r="S177" s="72"/>
      <c r="T177" s="380"/>
      <c r="U177" s="381"/>
      <c r="V177" s="417"/>
      <c r="W177" s="382"/>
      <c r="X177" s="382"/>
      <c r="Y177" s="380"/>
      <c r="Z177" s="366"/>
      <c r="AA177" s="362"/>
      <c r="AB177" s="366"/>
      <c r="AC177" s="366"/>
      <c r="AD177" s="362"/>
      <c r="AE177" s="382"/>
      <c r="AF177" s="380"/>
      <c r="AG177" s="382"/>
      <c r="AH177" s="382"/>
      <c r="AI177" s="380"/>
      <c r="AJ177" s="382"/>
      <c r="AK177" s="382"/>
      <c r="AL177" s="367"/>
    </row>
    <row r="178" spans="1:38" ht="21" customHeight="1" x14ac:dyDescent="0.15">
      <c r="A178" s="173"/>
      <c r="B178" s="67"/>
      <c r="C178" s="63"/>
      <c r="D178" s="86"/>
      <c r="E178" s="86"/>
      <c r="F178" s="77"/>
      <c r="G178" s="67"/>
      <c r="H178" s="63"/>
      <c r="I178" s="86"/>
      <c r="J178" s="86"/>
      <c r="K178" s="315"/>
      <c r="L178" s="65"/>
      <c r="M178" s="65"/>
      <c r="N178" s="65"/>
      <c r="O178" s="65"/>
      <c r="P178" s="65"/>
      <c r="Q178" s="65"/>
      <c r="R178" s="65"/>
      <c r="S178" s="72"/>
      <c r="T178" s="380"/>
      <c r="U178" s="381"/>
      <c r="V178" s="380"/>
      <c r="W178" s="382"/>
      <c r="X178" s="382"/>
      <c r="Y178" s="380"/>
      <c r="Z178" s="366"/>
      <c r="AA178" s="362"/>
      <c r="AB178" s="366"/>
      <c r="AC178" s="366"/>
      <c r="AD178" s="362"/>
      <c r="AE178" s="382"/>
      <c r="AF178" s="380"/>
      <c r="AG178" s="382"/>
      <c r="AH178" s="382"/>
      <c r="AI178" s="380"/>
      <c r="AJ178" s="382"/>
      <c r="AK178" s="382"/>
      <c r="AL178" s="367"/>
    </row>
    <row r="179" spans="1:38" ht="21" customHeight="1" x14ac:dyDescent="0.15">
      <c r="A179" s="173"/>
      <c r="B179" s="67"/>
      <c r="C179" s="63"/>
      <c r="D179" s="86"/>
      <c r="E179" s="86"/>
      <c r="F179" s="77"/>
      <c r="G179" s="67"/>
      <c r="H179" s="63"/>
      <c r="I179" s="86"/>
      <c r="J179" s="86"/>
      <c r="K179" s="315"/>
      <c r="L179" s="65"/>
      <c r="M179" s="65"/>
      <c r="N179" s="65"/>
      <c r="O179" s="65"/>
      <c r="P179" s="65"/>
      <c r="Q179" s="65"/>
      <c r="R179" s="65"/>
      <c r="S179" s="72"/>
      <c r="T179" s="380"/>
      <c r="U179" s="381"/>
      <c r="V179" s="380"/>
      <c r="W179" s="382"/>
      <c r="X179" s="382"/>
      <c r="Y179" s="380"/>
      <c r="Z179" s="366"/>
      <c r="AA179" s="362"/>
      <c r="AB179" s="366"/>
      <c r="AC179" s="366"/>
      <c r="AD179" s="362"/>
      <c r="AE179" s="382"/>
      <c r="AF179" s="380"/>
      <c r="AG179" s="382"/>
      <c r="AH179" s="382"/>
      <c r="AI179" s="380"/>
      <c r="AJ179" s="382"/>
      <c r="AK179" s="382"/>
      <c r="AL179" s="367"/>
    </row>
    <row r="180" spans="1:38" ht="21" customHeight="1" x14ac:dyDescent="0.15">
      <c r="A180" s="173"/>
      <c r="B180" s="67"/>
      <c r="C180" s="63"/>
      <c r="D180" s="86"/>
      <c r="E180" s="86"/>
      <c r="F180" s="77"/>
      <c r="G180" s="67"/>
      <c r="H180" s="63"/>
      <c r="I180" s="86"/>
      <c r="J180" s="86"/>
      <c r="K180" s="315"/>
      <c r="L180" s="65"/>
      <c r="M180" s="65"/>
      <c r="N180" s="65"/>
      <c r="O180" s="65"/>
      <c r="P180" s="65"/>
      <c r="Q180" s="65"/>
      <c r="R180" s="65"/>
      <c r="S180" s="72"/>
      <c r="T180" s="380"/>
      <c r="U180" s="381"/>
      <c r="V180" s="380"/>
      <c r="W180" s="382"/>
      <c r="X180" s="382"/>
      <c r="Y180" s="380"/>
      <c r="Z180" s="366"/>
      <c r="AA180" s="362"/>
      <c r="AB180" s="366"/>
      <c r="AC180" s="366"/>
      <c r="AD180" s="362"/>
      <c r="AE180" s="382"/>
      <c r="AF180" s="380"/>
      <c r="AG180" s="382"/>
      <c r="AH180" s="382"/>
      <c r="AI180" s="380"/>
      <c r="AJ180" s="382"/>
      <c r="AK180" s="382"/>
      <c r="AL180" s="367"/>
    </row>
    <row r="181" spans="1:38" ht="21" customHeight="1" x14ac:dyDescent="0.15">
      <c r="A181" s="173"/>
      <c r="B181" s="67"/>
      <c r="C181" s="63"/>
      <c r="D181" s="86"/>
      <c r="E181" s="86"/>
      <c r="F181" s="77"/>
      <c r="G181" s="67"/>
      <c r="H181" s="63"/>
      <c r="I181" s="86"/>
      <c r="J181" s="86"/>
      <c r="K181" s="315"/>
      <c r="L181" s="65"/>
      <c r="M181" s="65"/>
      <c r="N181" s="65"/>
      <c r="O181" s="65"/>
      <c r="P181" s="65"/>
      <c r="Q181" s="65"/>
      <c r="R181" s="65"/>
      <c r="S181" s="72"/>
      <c r="T181" s="380"/>
      <c r="U181" s="381"/>
      <c r="V181" s="380"/>
      <c r="W181" s="382"/>
      <c r="X181" s="382"/>
      <c r="Y181" s="380"/>
      <c r="Z181" s="366"/>
      <c r="AA181" s="362"/>
      <c r="AB181" s="366"/>
      <c r="AC181" s="366"/>
      <c r="AD181" s="362"/>
      <c r="AE181" s="382"/>
      <c r="AF181" s="380"/>
      <c r="AG181" s="382"/>
      <c r="AH181" s="382"/>
      <c r="AI181" s="380"/>
      <c r="AJ181" s="382"/>
      <c r="AK181" s="382"/>
      <c r="AL181" s="367"/>
    </row>
    <row r="182" spans="1:38" ht="21" customHeight="1" x14ac:dyDescent="0.15">
      <c r="A182" s="173"/>
      <c r="B182" s="67"/>
      <c r="C182" s="63"/>
      <c r="D182" s="86"/>
      <c r="E182" s="86"/>
      <c r="F182" s="77"/>
      <c r="G182" s="67"/>
      <c r="H182" s="63"/>
      <c r="I182" s="86"/>
      <c r="J182" s="86"/>
      <c r="K182" s="315"/>
      <c r="L182" s="65"/>
      <c r="M182" s="65"/>
      <c r="N182" s="65"/>
      <c r="O182" s="65"/>
      <c r="P182" s="65"/>
      <c r="Q182" s="65"/>
      <c r="R182" s="65"/>
      <c r="S182" s="72"/>
      <c r="T182" s="380"/>
      <c r="U182" s="381"/>
      <c r="V182" s="380"/>
      <c r="W182" s="382"/>
      <c r="X182" s="382"/>
      <c r="Y182" s="380"/>
      <c r="Z182" s="366"/>
      <c r="AA182" s="362"/>
      <c r="AB182" s="366"/>
      <c r="AC182" s="366"/>
      <c r="AD182" s="362"/>
      <c r="AE182" s="382"/>
      <c r="AF182" s="380"/>
      <c r="AG182" s="382"/>
      <c r="AH182" s="382"/>
      <c r="AI182" s="380"/>
      <c r="AJ182" s="382"/>
      <c r="AK182" s="382"/>
      <c r="AL182" s="367"/>
    </row>
    <row r="183" spans="1:38" ht="21" customHeight="1" x14ac:dyDescent="0.15">
      <c r="A183" s="173"/>
      <c r="B183" s="67"/>
      <c r="C183" s="63"/>
      <c r="D183" s="86"/>
      <c r="E183" s="86"/>
      <c r="F183" s="77"/>
      <c r="G183" s="67"/>
      <c r="H183" s="63"/>
      <c r="I183" s="86"/>
      <c r="J183" s="86"/>
      <c r="K183" s="315"/>
      <c r="L183" s="65"/>
      <c r="M183" s="65"/>
      <c r="N183" s="65"/>
      <c r="O183" s="65"/>
      <c r="P183" s="65"/>
      <c r="Q183" s="65"/>
      <c r="R183" s="65"/>
      <c r="S183" s="72"/>
      <c r="T183" s="380"/>
      <c r="U183" s="381"/>
      <c r="V183" s="380"/>
      <c r="W183" s="382"/>
      <c r="X183" s="382"/>
      <c r="Y183" s="380"/>
      <c r="Z183" s="366"/>
      <c r="AA183" s="362"/>
      <c r="AB183" s="366"/>
      <c r="AC183" s="366"/>
      <c r="AD183" s="362"/>
      <c r="AE183" s="382"/>
      <c r="AF183" s="380"/>
      <c r="AG183" s="382"/>
      <c r="AH183" s="382"/>
      <c r="AI183" s="380"/>
      <c r="AJ183" s="382"/>
      <c r="AK183" s="382"/>
      <c r="AL183" s="367"/>
    </row>
    <row r="184" spans="1:38" ht="21" customHeight="1" x14ac:dyDescent="0.15">
      <c r="A184" s="173"/>
      <c r="B184" s="67"/>
      <c r="C184" s="63"/>
      <c r="D184" s="86"/>
      <c r="E184" s="86"/>
      <c r="F184" s="77"/>
      <c r="G184" s="67"/>
      <c r="H184" s="63"/>
      <c r="I184" s="86"/>
      <c r="J184" s="86"/>
      <c r="K184" s="315"/>
      <c r="L184" s="65"/>
      <c r="M184" s="65"/>
      <c r="N184" s="65"/>
      <c r="O184" s="65"/>
      <c r="P184" s="65"/>
      <c r="Q184" s="65"/>
      <c r="R184" s="65"/>
      <c r="S184" s="72"/>
      <c r="T184" s="380"/>
      <c r="U184" s="381"/>
      <c r="V184" s="380"/>
      <c r="W184" s="382"/>
      <c r="X184" s="382"/>
      <c r="Y184" s="380"/>
      <c r="Z184" s="366"/>
      <c r="AA184" s="362"/>
      <c r="AB184" s="366"/>
      <c r="AC184" s="366"/>
      <c r="AD184" s="362"/>
      <c r="AE184" s="382"/>
      <c r="AF184" s="380"/>
      <c r="AG184" s="382"/>
      <c r="AH184" s="382"/>
      <c r="AI184" s="380"/>
      <c r="AJ184" s="382"/>
      <c r="AK184" s="382"/>
      <c r="AL184" s="367"/>
    </row>
    <row r="185" spans="1:38" ht="21" customHeight="1" x14ac:dyDescent="0.15">
      <c r="A185" s="173"/>
      <c r="B185" s="67"/>
      <c r="C185" s="63"/>
      <c r="D185" s="86"/>
      <c r="E185" s="86"/>
      <c r="F185" s="77"/>
      <c r="G185" s="67"/>
      <c r="H185" s="63"/>
      <c r="I185" s="86"/>
      <c r="J185" s="86"/>
      <c r="K185" s="315"/>
      <c r="L185" s="65"/>
      <c r="M185" s="65"/>
      <c r="N185" s="65"/>
      <c r="O185" s="65"/>
      <c r="P185" s="65"/>
      <c r="Q185" s="65"/>
      <c r="R185" s="65"/>
      <c r="S185" s="72"/>
      <c r="T185" s="380"/>
      <c r="U185" s="381"/>
      <c r="V185" s="380"/>
      <c r="W185" s="382"/>
      <c r="X185" s="382"/>
      <c r="Y185" s="380"/>
      <c r="Z185" s="366"/>
      <c r="AA185" s="362"/>
      <c r="AB185" s="366"/>
      <c r="AC185" s="366"/>
      <c r="AD185" s="362"/>
      <c r="AE185" s="382"/>
      <c r="AF185" s="380"/>
      <c r="AG185" s="382"/>
      <c r="AH185" s="382"/>
      <c r="AI185" s="380"/>
      <c r="AJ185" s="382"/>
      <c r="AK185" s="382"/>
      <c r="AL185" s="367"/>
    </row>
    <row r="186" spans="1:38" ht="21" customHeight="1" x14ac:dyDescent="0.15">
      <c r="A186" s="179"/>
      <c r="B186" s="104"/>
      <c r="C186" s="105"/>
      <c r="D186" s="106"/>
      <c r="E186" s="106"/>
      <c r="F186" s="166"/>
      <c r="G186" s="104"/>
      <c r="H186" s="105"/>
      <c r="I186" s="106"/>
      <c r="J186" s="106"/>
      <c r="K186" s="316"/>
      <c r="L186" s="154"/>
      <c r="M186" s="154"/>
      <c r="N186" s="154"/>
      <c r="O186" s="154"/>
      <c r="P186" s="154"/>
      <c r="Q186" s="154"/>
      <c r="R186" s="154"/>
      <c r="S186" s="155"/>
      <c r="T186" s="380"/>
      <c r="U186" s="381"/>
      <c r="V186" s="380"/>
      <c r="W186" s="382"/>
      <c r="X186" s="382"/>
      <c r="Y186" s="380"/>
      <c r="Z186" s="366"/>
      <c r="AA186" s="362"/>
      <c r="AB186" s="366"/>
      <c r="AC186" s="366"/>
      <c r="AD186" s="362"/>
      <c r="AE186" s="382"/>
      <c r="AF186" s="380"/>
      <c r="AG186" s="382"/>
      <c r="AH186" s="382"/>
      <c r="AI186" s="380"/>
      <c r="AJ186" s="382"/>
      <c r="AK186" s="382"/>
      <c r="AL186" s="367"/>
    </row>
    <row r="187" spans="1:38" ht="21" customHeight="1" x14ac:dyDescent="0.15">
      <c r="A187" s="163"/>
      <c r="B187" s="71"/>
      <c r="C187" s="99"/>
      <c r="D187" s="102"/>
      <c r="E187" s="102"/>
      <c r="F187" s="164"/>
      <c r="G187" s="71"/>
      <c r="H187" s="99"/>
      <c r="I187" s="102"/>
      <c r="J187" s="102"/>
      <c r="K187" s="314"/>
      <c r="L187" s="152"/>
      <c r="M187" s="152"/>
      <c r="N187" s="152"/>
      <c r="O187" s="152"/>
      <c r="P187" s="152"/>
      <c r="Q187" s="152"/>
      <c r="R187" s="152"/>
      <c r="S187" s="153"/>
      <c r="T187" s="380"/>
      <c r="U187" s="381"/>
      <c r="V187" s="380"/>
      <c r="W187" s="382"/>
      <c r="X187" s="382"/>
      <c r="Y187" s="380"/>
      <c r="Z187" s="366"/>
      <c r="AA187" s="362"/>
      <c r="AB187" s="366"/>
      <c r="AC187" s="366"/>
      <c r="AD187" s="362"/>
      <c r="AE187" s="382"/>
      <c r="AF187" s="380"/>
      <c r="AG187" s="382"/>
      <c r="AH187" s="382"/>
      <c r="AI187" s="380"/>
      <c r="AJ187" s="382"/>
      <c r="AK187" s="382"/>
      <c r="AL187" s="367"/>
    </row>
    <row r="188" spans="1:38" ht="21" customHeight="1" x14ac:dyDescent="0.15">
      <c r="A188" s="173"/>
      <c r="B188" s="67"/>
      <c r="C188" s="63"/>
      <c r="D188" s="86"/>
      <c r="E188" s="86"/>
      <c r="F188" s="77"/>
      <c r="G188" s="67"/>
      <c r="H188" s="63"/>
      <c r="I188" s="86"/>
      <c r="J188" s="86"/>
      <c r="K188" s="315"/>
      <c r="L188" s="65"/>
      <c r="M188" s="65"/>
      <c r="N188" s="65"/>
      <c r="O188" s="65"/>
      <c r="P188" s="65"/>
      <c r="Q188" s="65"/>
      <c r="R188" s="65"/>
      <c r="S188" s="72"/>
      <c r="T188" s="380"/>
      <c r="U188" s="381"/>
      <c r="V188" s="380"/>
      <c r="W188" s="382"/>
      <c r="X188" s="382"/>
      <c r="Y188" s="380"/>
      <c r="Z188" s="366"/>
      <c r="AA188" s="362"/>
      <c r="AB188" s="366"/>
      <c r="AC188" s="366"/>
      <c r="AD188" s="362"/>
      <c r="AE188" s="382"/>
      <c r="AF188" s="380"/>
      <c r="AG188" s="382"/>
      <c r="AH188" s="382"/>
      <c r="AI188" s="380"/>
      <c r="AJ188" s="382"/>
      <c r="AK188" s="382"/>
      <c r="AL188" s="367"/>
    </row>
    <row r="189" spans="1:38" ht="21" customHeight="1" x14ac:dyDescent="0.15">
      <c r="A189" s="173"/>
      <c r="B189" s="67"/>
      <c r="C189" s="63"/>
      <c r="D189" s="86"/>
      <c r="E189" s="86"/>
      <c r="F189" s="77"/>
      <c r="G189" s="67"/>
      <c r="H189" s="63"/>
      <c r="I189" s="86"/>
      <c r="J189" s="86"/>
      <c r="K189" s="315"/>
      <c r="L189" s="65"/>
      <c r="M189" s="65"/>
      <c r="N189" s="65"/>
      <c r="O189" s="65"/>
      <c r="P189" s="65"/>
      <c r="Q189" s="65"/>
      <c r="R189" s="65"/>
      <c r="S189" s="72"/>
      <c r="T189" s="380"/>
      <c r="U189" s="381"/>
      <c r="V189" s="412"/>
      <c r="W189" s="413"/>
      <c r="X189" s="413"/>
      <c r="Y189" s="412"/>
      <c r="Z189" s="366"/>
      <c r="AA189" s="362"/>
      <c r="AB189" s="365"/>
      <c r="AC189" s="366"/>
      <c r="AD189" s="362"/>
      <c r="AE189" s="413"/>
      <c r="AF189" s="412"/>
      <c r="AG189" s="413"/>
      <c r="AH189" s="413"/>
      <c r="AI189" s="412"/>
      <c r="AJ189" s="382"/>
      <c r="AK189" s="382"/>
      <c r="AL189" s="367"/>
    </row>
    <row r="190" spans="1:38" ht="21" customHeight="1" x14ac:dyDescent="0.15">
      <c r="A190" s="173"/>
      <c r="B190" s="67"/>
      <c r="C190" s="63"/>
      <c r="D190" s="86"/>
      <c r="E190" s="86"/>
      <c r="F190" s="77"/>
      <c r="G190" s="67"/>
      <c r="H190" s="63"/>
      <c r="I190" s="86"/>
      <c r="J190" s="86"/>
      <c r="K190" s="315"/>
      <c r="L190" s="65"/>
      <c r="M190" s="65"/>
      <c r="N190" s="65"/>
      <c r="O190" s="65"/>
      <c r="P190" s="65"/>
      <c r="Q190" s="65"/>
      <c r="R190" s="65"/>
      <c r="S190" s="72"/>
      <c r="T190" s="380"/>
      <c r="U190" s="381"/>
      <c r="V190" s="412"/>
      <c r="W190" s="413"/>
      <c r="X190" s="413"/>
      <c r="Y190" s="412"/>
      <c r="Z190" s="366"/>
      <c r="AA190" s="362"/>
      <c r="AB190" s="365"/>
      <c r="AC190" s="366"/>
      <c r="AD190" s="362"/>
      <c r="AE190" s="413"/>
      <c r="AF190" s="412"/>
      <c r="AG190" s="413"/>
      <c r="AH190" s="413"/>
      <c r="AI190" s="412"/>
      <c r="AJ190" s="382"/>
      <c r="AK190" s="382"/>
      <c r="AL190" s="367"/>
    </row>
    <row r="191" spans="1:38" ht="21" customHeight="1" x14ac:dyDescent="0.15">
      <c r="A191" s="181"/>
      <c r="B191" s="63"/>
      <c r="C191" s="57"/>
      <c r="D191" s="88"/>
      <c r="E191" s="88"/>
      <c r="F191" s="190"/>
      <c r="G191" s="63"/>
      <c r="H191" s="57"/>
      <c r="I191" s="88"/>
      <c r="J191" s="88"/>
      <c r="K191" s="315"/>
      <c r="L191" s="66"/>
      <c r="M191" s="58"/>
      <c r="N191" s="66"/>
      <c r="O191" s="58"/>
      <c r="P191" s="57"/>
      <c r="Q191" s="57"/>
      <c r="R191" s="57"/>
      <c r="S191" s="158"/>
      <c r="T191" s="380"/>
      <c r="U191" s="381"/>
      <c r="V191" s="388"/>
      <c r="W191" s="389"/>
      <c r="X191" s="389"/>
      <c r="Y191" s="388"/>
      <c r="Z191" s="366"/>
      <c r="AA191" s="362"/>
      <c r="AB191" s="390"/>
      <c r="AC191" s="366"/>
      <c r="AD191" s="362"/>
      <c r="AE191" s="389"/>
      <c r="AF191" s="388"/>
      <c r="AG191" s="389"/>
      <c r="AH191" s="389"/>
      <c r="AI191" s="388"/>
      <c r="AJ191" s="382"/>
      <c r="AK191" s="382"/>
      <c r="AL191" s="367"/>
    </row>
    <row r="192" spans="1:38" ht="21" customHeight="1" x14ac:dyDescent="0.15">
      <c r="A192" s="181"/>
      <c r="B192" s="63"/>
      <c r="C192" s="57"/>
      <c r="D192" s="88"/>
      <c r="E192" s="88"/>
      <c r="F192" s="190"/>
      <c r="G192" s="63"/>
      <c r="H192" s="57"/>
      <c r="I192" s="88"/>
      <c r="J192" s="88"/>
      <c r="K192" s="315"/>
      <c r="L192" s="66"/>
      <c r="M192" s="58"/>
      <c r="N192" s="66"/>
      <c r="O192" s="58"/>
      <c r="P192" s="57"/>
      <c r="Q192" s="57"/>
      <c r="R192" s="57"/>
      <c r="S192" s="158"/>
      <c r="T192" s="380"/>
      <c r="U192" s="381"/>
      <c r="V192" s="409"/>
      <c r="W192" s="409"/>
      <c r="X192" s="409"/>
      <c r="Y192" s="409"/>
      <c r="Z192" s="366"/>
      <c r="AA192" s="362"/>
      <c r="AB192" s="366"/>
      <c r="AC192" s="366"/>
      <c r="AD192" s="362"/>
      <c r="AE192" s="409"/>
      <c r="AF192" s="409"/>
      <c r="AG192" s="409"/>
      <c r="AH192" s="409"/>
      <c r="AI192" s="409"/>
      <c r="AJ192" s="409"/>
      <c r="AK192" s="387"/>
      <c r="AL192" s="367"/>
    </row>
    <row r="193" spans="1:38" ht="21" customHeight="1" x14ac:dyDescent="0.15">
      <c r="A193" s="181"/>
      <c r="B193" s="63"/>
      <c r="C193" s="57"/>
      <c r="D193" s="88"/>
      <c r="E193" s="88"/>
      <c r="F193" s="190"/>
      <c r="G193" s="63"/>
      <c r="H193" s="57"/>
      <c r="I193" s="88"/>
      <c r="J193" s="88"/>
      <c r="K193" s="315"/>
      <c r="L193" s="66"/>
      <c r="M193" s="58"/>
      <c r="N193" s="66"/>
      <c r="O193" s="58"/>
      <c r="P193" s="57"/>
      <c r="Q193" s="57"/>
      <c r="R193" s="57"/>
      <c r="S193" s="158"/>
      <c r="T193" s="380"/>
      <c r="U193" s="381"/>
      <c r="V193" s="380"/>
      <c r="W193" s="382"/>
      <c r="X193" s="382"/>
      <c r="Y193" s="380"/>
      <c r="Z193" s="366"/>
      <c r="AA193" s="362"/>
      <c r="AB193" s="366"/>
      <c r="AC193" s="366"/>
      <c r="AD193" s="362"/>
      <c r="AE193" s="382"/>
      <c r="AF193" s="380"/>
      <c r="AG193" s="382"/>
      <c r="AH193" s="382"/>
      <c r="AI193" s="380"/>
      <c r="AJ193" s="382"/>
      <c r="AK193" s="382"/>
      <c r="AL193" s="367"/>
    </row>
    <row r="194" spans="1:38" ht="21" customHeight="1" x14ac:dyDescent="0.15">
      <c r="A194" s="181"/>
      <c r="B194" s="63"/>
      <c r="C194" s="57"/>
      <c r="D194" s="87"/>
      <c r="E194" s="87"/>
      <c r="F194" s="191"/>
      <c r="G194" s="63"/>
      <c r="H194" s="57"/>
      <c r="I194" s="87"/>
      <c r="J194" s="87"/>
      <c r="K194" s="315"/>
      <c r="L194" s="66"/>
      <c r="M194" s="58"/>
      <c r="N194" s="66"/>
      <c r="O194" s="58"/>
      <c r="P194" s="57"/>
      <c r="Q194" s="57"/>
      <c r="R194" s="57"/>
      <c r="S194" s="158"/>
      <c r="T194" s="380"/>
      <c r="U194" s="381"/>
      <c r="V194" s="380"/>
      <c r="W194" s="382"/>
      <c r="X194" s="382"/>
      <c r="Y194" s="380"/>
      <c r="Z194" s="366"/>
      <c r="AA194" s="362"/>
      <c r="AB194" s="366"/>
      <c r="AC194" s="366"/>
      <c r="AD194" s="362"/>
      <c r="AE194" s="382"/>
      <c r="AF194" s="380"/>
      <c r="AG194" s="382"/>
      <c r="AH194" s="382"/>
      <c r="AI194" s="380"/>
      <c r="AJ194" s="382"/>
      <c r="AK194" s="382"/>
      <c r="AL194" s="367"/>
    </row>
    <row r="195" spans="1:38" ht="21" customHeight="1" x14ac:dyDescent="0.15">
      <c r="A195" s="181"/>
      <c r="B195" s="63"/>
      <c r="C195" s="57"/>
      <c r="D195" s="88"/>
      <c r="E195" s="88"/>
      <c r="F195" s="190"/>
      <c r="G195" s="63"/>
      <c r="H195" s="57"/>
      <c r="I195" s="88"/>
      <c r="J195" s="88"/>
      <c r="K195" s="315"/>
      <c r="L195" s="66"/>
      <c r="M195" s="58"/>
      <c r="N195" s="66"/>
      <c r="O195" s="58"/>
      <c r="P195" s="57"/>
      <c r="Q195" s="57"/>
      <c r="R195" s="57"/>
      <c r="S195" s="158"/>
      <c r="T195" s="380"/>
      <c r="U195" s="381"/>
      <c r="V195" s="380"/>
      <c r="W195" s="382"/>
      <c r="X195" s="382"/>
      <c r="Y195" s="380"/>
      <c r="Z195" s="366"/>
      <c r="AA195" s="362"/>
      <c r="AB195" s="366"/>
      <c r="AC195" s="366"/>
      <c r="AD195" s="362"/>
      <c r="AE195" s="382"/>
      <c r="AF195" s="380"/>
      <c r="AG195" s="382"/>
      <c r="AH195" s="382"/>
      <c r="AI195" s="380"/>
      <c r="AJ195" s="382"/>
      <c r="AK195" s="382"/>
      <c r="AL195" s="367"/>
    </row>
    <row r="196" spans="1:38" ht="21" customHeight="1" x14ac:dyDescent="0.15">
      <c r="A196" s="177"/>
      <c r="B196" s="78"/>
      <c r="C196" s="78"/>
      <c r="D196" s="86"/>
      <c r="E196" s="86"/>
      <c r="F196" s="77"/>
      <c r="G196" s="78"/>
      <c r="H196" s="78"/>
      <c r="I196" s="86"/>
      <c r="J196" s="86"/>
      <c r="K196" s="315"/>
      <c r="L196" s="70"/>
      <c r="M196" s="67"/>
      <c r="N196" s="70"/>
      <c r="O196" s="67"/>
      <c r="P196" s="78"/>
      <c r="Q196" s="78"/>
      <c r="R196" s="78"/>
      <c r="S196" s="192"/>
      <c r="T196" s="380"/>
      <c r="U196" s="381"/>
      <c r="V196" s="380"/>
      <c r="W196" s="382"/>
      <c r="X196" s="382"/>
      <c r="Y196" s="380"/>
      <c r="Z196" s="366"/>
      <c r="AA196" s="362"/>
      <c r="AB196" s="366"/>
      <c r="AC196" s="366"/>
      <c r="AD196" s="362"/>
      <c r="AE196" s="382"/>
      <c r="AF196" s="380"/>
      <c r="AG196" s="382"/>
      <c r="AH196" s="382"/>
      <c r="AI196" s="380"/>
      <c r="AJ196" s="382"/>
      <c r="AK196" s="382"/>
      <c r="AL196" s="367"/>
    </row>
    <row r="197" spans="1:38" ht="21" customHeight="1" x14ac:dyDescent="0.15">
      <c r="A197" s="181"/>
      <c r="B197" s="63"/>
      <c r="C197" s="57"/>
      <c r="D197" s="88"/>
      <c r="E197" s="88"/>
      <c r="F197" s="190"/>
      <c r="G197" s="63"/>
      <c r="H197" s="57"/>
      <c r="I197" s="88"/>
      <c r="J197" s="88"/>
      <c r="K197" s="315"/>
      <c r="L197" s="66"/>
      <c r="M197" s="58"/>
      <c r="N197" s="66"/>
      <c r="O197" s="58"/>
      <c r="P197" s="57"/>
      <c r="Q197" s="57"/>
      <c r="R197" s="57"/>
      <c r="S197" s="158"/>
      <c r="T197" s="380"/>
      <c r="U197" s="381"/>
      <c r="V197" s="380"/>
      <c r="W197" s="382"/>
      <c r="X197" s="382"/>
      <c r="Y197" s="380"/>
      <c r="Z197" s="366"/>
      <c r="AA197" s="362"/>
      <c r="AB197" s="366"/>
      <c r="AC197" s="366"/>
      <c r="AD197" s="362"/>
      <c r="AE197" s="382"/>
      <c r="AF197" s="380"/>
      <c r="AG197" s="382"/>
      <c r="AH197" s="382"/>
      <c r="AI197" s="380"/>
      <c r="AJ197" s="382"/>
      <c r="AK197" s="382"/>
      <c r="AL197" s="367"/>
    </row>
    <row r="198" spans="1:38" ht="21" customHeight="1" x14ac:dyDescent="0.15">
      <c r="A198" s="181"/>
      <c r="B198" s="63"/>
      <c r="C198" s="57"/>
      <c r="D198" s="88"/>
      <c r="E198" s="88"/>
      <c r="F198" s="190"/>
      <c r="G198" s="63"/>
      <c r="H198" s="57"/>
      <c r="I198" s="88"/>
      <c r="J198" s="88"/>
      <c r="K198" s="315"/>
      <c r="L198" s="66"/>
      <c r="M198" s="58"/>
      <c r="N198" s="66"/>
      <c r="O198" s="58"/>
      <c r="P198" s="57"/>
      <c r="Q198" s="58"/>
      <c r="R198" s="57"/>
      <c r="S198" s="158"/>
      <c r="T198" s="380"/>
      <c r="U198" s="381"/>
      <c r="V198" s="417"/>
      <c r="W198" s="382"/>
      <c r="X198" s="382"/>
      <c r="Y198" s="380"/>
      <c r="Z198" s="366"/>
      <c r="AA198" s="362"/>
      <c r="AB198" s="366"/>
      <c r="AC198" s="366"/>
      <c r="AD198" s="362"/>
      <c r="AE198" s="382"/>
      <c r="AF198" s="380"/>
      <c r="AG198" s="382"/>
      <c r="AH198" s="382"/>
      <c r="AI198" s="380"/>
      <c r="AJ198" s="382"/>
      <c r="AK198" s="382"/>
      <c r="AL198" s="367"/>
    </row>
    <row r="199" spans="1:38" ht="21" customHeight="1" x14ac:dyDescent="0.15">
      <c r="A199" s="181"/>
      <c r="B199" s="63"/>
      <c r="C199" s="57"/>
      <c r="D199" s="88"/>
      <c r="E199" s="88"/>
      <c r="F199" s="190"/>
      <c r="G199" s="63"/>
      <c r="H199" s="57"/>
      <c r="I199" s="88"/>
      <c r="J199" s="88"/>
      <c r="K199" s="315"/>
      <c r="L199" s="66"/>
      <c r="M199" s="58"/>
      <c r="N199" s="66"/>
      <c r="O199" s="58"/>
      <c r="P199" s="57"/>
      <c r="Q199" s="58"/>
      <c r="R199" s="57"/>
      <c r="S199" s="158"/>
      <c r="T199" s="380"/>
      <c r="U199" s="381"/>
      <c r="V199" s="380"/>
      <c r="W199" s="382"/>
      <c r="X199" s="382"/>
      <c r="Y199" s="380"/>
      <c r="Z199" s="366"/>
      <c r="AA199" s="362"/>
      <c r="AB199" s="366"/>
      <c r="AC199" s="366"/>
      <c r="AD199" s="362"/>
      <c r="AE199" s="382"/>
      <c r="AF199" s="380"/>
      <c r="AG199" s="382"/>
      <c r="AH199" s="382"/>
      <c r="AI199" s="380"/>
      <c r="AJ199" s="382"/>
      <c r="AK199" s="382"/>
      <c r="AL199" s="367"/>
    </row>
    <row r="200" spans="1:38" ht="21" customHeight="1" x14ac:dyDescent="0.15">
      <c r="A200" s="181"/>
      <c r="B200" s="63"/>
      <c r="C200" s="57"/>
      <c r="D200" s="88"/>
      <c r="E200" s="88"/>
      <c r="F200" s="190"/>
      <c r="G200" s="63"/>
      <c r="H200" s="57"/>
      <c r="I200" s="88"/>
      <c r="J200" s="88"/>
      <c r="K200" s="315"/>
      <c r="L200" s="66"/>
      <c r="M200" s="58"/>
      <c r="N200" s="66"/>
      <c r="O200" s="58"/>
      <c r="P200" s="57"/>
      <c r="Q200" s="57"/>
      <c r="R200" s="57"/>
      <c r="S200" s="158"/>
      <c r="T200" s="380"/>
      <c r="U200" s="381"/>
      <c r="V200" s="380"/>
      <c r="W200" s="382"/>
      <c r="X200" s="382"/>
      <c r="Y200" s="380"/>
      <c r="Z200" s="366"/>
      <c r="AA200" s="362"/>
      <c r="AB200" s="366"/>
      <c r="AC200" s="366"/>
      <c r="AD200" s="362"/>
      <c r="AE200" s="382"/>
      <c r="AF200" s="380"/>
      <c r="AG200" s="382"/>
      <c r="AH200" s="382"/>
      <c r="AI200" s="380"/>
      <c r="AJ200" s="382"/>
      <c r="AK200" s="382"/>
      <c r="AL200" s="367"/>
    </row>
    <row r="201" spans="1:38" ht="21" customHeight="1" x14ac:dyDescent="0.15">
      <c r="A201" s="181"/>
      <c r="B201" s="63"/>
      <c r="C201" s="57"/>
      <c r="D201" s="88"/>
      <c r="E201" s="88"/>
      <c r="F201" s="190"/>
      <c r="G201" s="63"/>
      <c r="H201" s="57"/>
      <c r="I201" s="88"/>
      <c r="J201" s="88"/>
      <c r="K201" s="315"/>
      <c r="L201" s="66"/>
      <c r="M201" s="58"/>
      <c r="N201" s="66"/>
      <c r="O201" s="58"/>
      <c r="P201" s="57"/>
      <c r="Q201" s="58"/>
      <c r="R201" s="57"/>
      <c r="S201" s="158"/>
      <c r="T201" s="380"/>
      <c r="U201" s="381"/>
      <c r="V201" s="380"/>
      <c r="W201" s="382"/>
      <c r="X201" s="382"/>
      <c r="Y201" s="380"/>
      <c r="Z201" s="366"/>
      <c r="AA201" s="362"/>
      <c r="AB201" s="366"/>
      <c r="AC201" s="366"/>
      <c r="AD201" s="362"/>
      <c r="AE201" s="382"/>
      <c r="AF201" s="380"/>
      <c r="AG201" s="382"/>
      <c r="AH201" s="382"/>
      <c r="AI201" s="380"/>
      <c r="AJ201" s="382"/>
      <c r="AK201" s="382"/>
      <c r="AL201" s="367"/>
    </row>
    <row r="202" spans="1:38" ht="21" customHeight="1" x14ac:dyDescent="0.15">
      <c r="A202" s="181"/>
      <c r="B202" s="63"/>
      <c r="C202" s="57"/>
      <c r="D202" s="88"/>
      <c r="E202" s="88"/>
      <c r="F202" s="190"/>
      <c r="G202" s="63"/>
      <c r="H202" s="57"/>
      <c r="I202" s="88"/>
      <c r="J202" s="88"/>
      <c r="K202" s="315"/>
      <c r="L202" s="66"/>
      <c r="M202" s="58"/>
      <c r="N202" s="66"/>
      <c r="O202" s="58"/>
      <c r="P202" s="57"/>
      <c r="Q202" s="57"/>
      <c r="R202" s="57"/>
      <c r="S202" s="158"/>
      <c r="T202" s="380"/>
      <c r="U202" s="381"/>
      <c r="V202" s="380"/>
      <c r="W202" s="382"/>
      <c r="X202" s="382"/>
      <c r="Y202" s="380"/>
      <c r="Z202" s="366"/>
      <c r="AA202" s="362"/>
      <c r="AB202" s="366"/>
      <c r="AC202" s="366"/>
      <c r="AD202" s="362"/>
      <c r="AE202" s="382"/>
      <c r="AF202" s="380"/>
      <c r="AG202" s="382"/>
      <c r="AH202" s="382"/>
      <c r="AI202" s="380"/>
      <c r="AJ202" s="382"/>
      <c r="AK202" s="382"/>
      <c r="AL202" s="367"/>
    </row>
    <row r="203" spans="1:38" ht="21" customHeight="1" x14ac:dyDescent="0.15">
      <c r="A203" s="181"/>
      <c r="B203" s="63"/>
      <c r="C203" s="57"/>
      <c r="D203" s="88"/>
      <c r="E203" s="88"/>
      <c r="F203" s="190"/>
      <c r="G203" s="63"/>
      <c r="H203" s="57"/>
      <c r="I203" s="88"/>
      <c r="J203" s="88"/>
      <c r="K203" s="315"/>
      <c r="L203" s="66"/>
      <c r="M203" s="58"/>
      <c r="N203" s="66"/>
      <c r="O203" s="58"/>
      <c r="P203" s="57"/>
      <c r="Q203" s="57"/>
      <c r="R203" s="57"/>
      <c r="S203" s="158"/>
      <c r="T203" s="380"/>
      <c r="U203" s="381"/>
      <c r="V203" s="380"/>
      <c r="W203" s="382"/>
      <c r="X203" s="382"/>
      <c r="Y203" s="380"/>
      <c r="Z203" s="366"/>
      <c r="AA203" s="362"/>
      <c r="AB203" s="366"/>
      <c r="AC203" s="366"/>
      <c r="AD203" s="362"/>
      <c r="AE203" s="382"/>
      <c r="AF203" s="380"/>
      <c r="AG203" s="382"/>
      <c r="AH203" s="382"/>
      <c r="AI203" s="380"/>
      <c r="AJ203" s="382"/>
      <c r="AK203" s="382"/>
      <c r="AL203" s="367"/>
    </row>
    <row r="204" spans="1:38" ht="21" customHeight="1" x14ac:dyDescent="0.15">
      <c r="A204" s="181"/>
      <c r="B204" s="63"/>
      <c r="C204" s="57"/>
      <c r="D204" s="88"/>
      <c r="E204" s="88"/>
      <c r="F204" s="190"/>
      <c r="G204" s="63"/>
      <c r="H204" s="57"/>
      <c r="I204" s="88"/>
      <c r="J204" s="88"/>
      <c r="K204" s="315"/>
      <c r="L204" s="66"/>
      <c r="M204" s="58"/>
      <c r="N204" s="66"/>
      <c r="O204" s="58"/>
      <c r="P204" s="57"/>
      <c r="Q204" s="57"/>
      <c r="R204" s="57"/>
      <c r="S204" s="158"/>
      <c r="T204" s="380"/>
      <c r="U204" s="381"/>
      <c r="V204" s="380"/>
      <c r="W204" s="382"/>
      <c r="X204" s="382"/>
      <c r="Y204" s="380"/>
      <c r="Z204" s="366"/>
      <c r="AA204" s="362"/>
      <c r="AB204" s="366"/>
      <c r="AC204" s="366"/>
      <c r="AD204" s="362"/>
      <c r="AE204" s="382"/>
      <c r="AF204" s="380"/>
      <c r="AG204" s="382"/>
      <c r="AH204" s="382"/>
      <c r="AI204" s="380"/>
      <c r="AJ204" s="382"/>
      <c r="AK204" s="382"/>
      <c r="AL204" s="367"/>
    </row>
    <row r="205" spans="1:38" ht="21" customHeight="1" x14ac:dyDescent="0.15">
      <c r="A205" s="181"/>
      <c r="B205" s="63"/>
      <c r="C205" s="57"/>
      <c r="D205" s="88"/>
      <c r="E205" s="88"/>
      <c r="F205" s="190"/>
      <c r="G205" s="63"/>
      <c r="H205" s="57"/>
      <c r="I205" s="88"/>
      <c r="J205" s="88"/>
      <c r="K205" s="315"/>
      <c r="L205" s="66"/>
      <c r="M205" s="58"/>
      <c r="N205" s="66"/>
      <c r="O205" s="58"/>
      <c r="P205" s="57"/>
      <c r="Q205" s="57"/>
      <c r="R205" s="57"/>
      <c r="S205" s="158"/>
      <c r="T205" s="380"/>
      <c r="U205" s="381"/>
      <c r="V205" s="380"/>
      <c r="W205" s="382"/>
      <c r="X205" s="382"/>
      <c r="Y205" s="380"/>
      <c r="Z205" s="366"/>
      <c r="AA205" s="362"/>
      <c r="AB205" s="366"/>
      <c r="AC205" s="366"/>
      <c r="AD205" s="362"/>
      <c r="AE205" s="382"/>
      <c r="AF205" s="380"/>
      <c r="AG205" s="382"/>
      <c r="AH205" s="382"/>
      <c r="AI205" s="380"/>
      <c r="AJ205" s="382"/>
      <c r="AK205" s="382"/>
      <c r="AL205" s="367"/>
    </row>
    <row r="206" spans="1:38" ht="21" customHeight="1" x14ac:dyDescent="0.15">
      <c r="A206" s="193"/>
      <c r="B206" s="105"/>
      <c r="C206" s="111"/>
      <c r="D206" s="157"/>
      <c r="E206" s="157"/>
      <c r="F206" s="199"/>
      <c r="G206" s="105"/>
      <c r="H206" s="111"/>
      <c r="I206" s="157"/>
      <c r="J206" s="157"/>
      <c r="K206" s="316"/>
      <c r="L206" s="265"/>
      <c r="M206" s="68"/>
      <c r="N206" s="265"/>
      <c r="O206" s="68"/>
      <c r="P206" s="111"/>
      <c r="Q206" s="111"/>
      <c r="R206" s="111"/>
      <c r="S206" s="195"/>
      <c r="T206" s="380"/>
      <c r="U206" s="381"/>
      <c r="V206" s="380"/>
      <c r="W206" s="382"/>
      <c r="X206" s="382"/>
      <c r="Y206" s="380"/>
      <c r="Z206" s="366"/>
      <c r="AA206" s="362"/>
      <c r="AB206" s="366"/>
      <c r="AC206" s="366"/>
      <c r="AD206" s="362"/>
      <c r="AE206" s="382"/>
      <c r="AF206" s="380"/>
      <c r="AG206" s="382"/>
      <c r="AH206" s="382"/>
      <c r="AI206" s="380"/>
      <c r="AJ206" s="382"/>
      <c r="AK206" s="382"/>
    </row>
    <row r="207" spans="1:38" ht="21" customHeight="1" x14ac:dyDescent="0.15">
      <c r="A207" s="196"/>
      <c r="B207" s="96"/>
      <c r="C207" s="97"/>
      <c r="D207" s="156"/>
      <c r="E207" s="156"/>
      <c r="F207" s="198"/>
      <c r="G207" s="96"/>
      <c r="H207" s="97"/>
      <c r="I207" s="156"/>
      <c r="J207" s="156"/>
      <c r="K207" s="314"/>
      <c r="L207" s="291"/>
      <c r="M207" s="69"/>
      <c r="N207" s="291"/>
      <c r="O207" s="69"/>
      <c r="P207" s="97"/>
      <c r="Q207" s="97"/>
      <c r="R207" s="97"/>
      <c r="S207" s="116"/>
      <c r="T207" s="380"/>
      <c r="U207" s="381"/>
      <c r="V207" s="380"/>
      <c r="W207" s="382"/>
      <c r="X207" s="382"/>
      <c r="Y207" s="380"/>
      <c r="Z207" s="366"/>
      <c r="AA207" s="362"/>
      <c r="AB207" s="366"/>
      <c r="AC207" s="366"/>
      <c r="AD207" s="362"/>
      <c r="AE207" s="382"/>
      <c r="AF207" s="380"/>
      <c r="AG207" s="382"/>
      <c r="AH207" s="382"/>
      <c r="AI207" s="380"/>
      <c r="AJ207" s="382"/>
      <c r="AK207" s="382"/>
    </row>
    <row r="208" spans="1:38" ht="21" customHeight="1" x14ac:dyDescent="0.15">
      <c r="A208" s="181"/>
      <c r="B208" s="63"/>
      <c r="C208" s="57"/>
      <c r="D208" s="88"/>
      <c r="E208" s="88"/>
      <c r="F208" s="190"/>
      <c r="G208" s="63"/>
      <c r="H208" s="57"/>
      <c r="I208" s="88"/>
      <c r="J208" s="88"/>
      <c r="K208" s="315"/>
      <c r="L208" s="66"/>
      <c r="M208" s="58"/>
      <c r="N208" s="66"/>
      <c r="O208" s="58"/>
      <c r="P208" s="57"/>
      <c r="Q208" s="58"/>
      <c r="R208" s="57"/>
      <c r="S208" s="158"/>
      <c r="T208" s="380"/>
      <c r="U208" s="381"/>
      <c r="V208" s="380"/>
      <c r="W208" s="382"/>
      <c r="X208" s="382"/>
      <c r="Y208" s="380"/>
      <c r="Z208" s="366"/>
      <c r="AA208" s="362"/>
      <c r="AB208" s="366"/>
      <c r="AC208" s="366"/>
      <c r="AD208" s="362"/>
      <c r="AE208" s="382"/>
      <c r="AF208" s="380"/>
      <c r="AG208" s="382"/>
      <c r="AH208" s="382"/>
      <c r="AI208" s="380"/>
      <c r="AJ208" s="382"/>
      <c r="AK208" s="382"/>
    </row>
    <row r="209" spans="1:37" ht="21" customHeight="1" x14ac:dyDescent="0.15">
      <c r="A209" s="181"/>
      <c r="B209" s="63"/>
      <c r="C209" s="57"/>
      <c r="D209" s="88"/>
      <c r="E209" s="88"/>
      <c r="F209" s="190"/>
      <c r="G209" s="63"/>
      <c r="H209" s="57"/>
      <c r="I209" s="88"/>
      <c r="J209" s="88"/>
      <c r="K209" s="315"/>
      <c r="L209" s="66"/>
      <c r="M209" s="58"/>
      <c r="N209" s="66"/>
      <c r="O209" s="58"/>
      <c r="P209" s="57"/>
      <c r="Q209" s="57"/>
      <c r="R209" s="57"/>
      <c r="S209" s="158"/>
      <c r="T209" s="380"/>
      <c r="U209" s="381"/>
      <c r="V209" s="380"/>
      <c r="W209" s="382"/>
      <c r="X209" s="382"/>
      <c r="Y209" s="380"/>
      <c r="Z209" s="366"/>
      <c r="AA209" s="362"/>
      <c r="AB209" s="366"/>
      <c r="AC209" s="366"/>
      <c r="AD209" s="362"/>
      <c r="AE209" s="382"/>
      <c r="AF209" s="380"/>
      <c r="AG209" s="382"/>
      <c r="AH209" s="382"/>
      <c r="AI209" s="380"/>
      <c r="AJ209" s="382"/>
      <c r="AK209" s="382"/>
    </row>
    <row r="210" spans="1:37" ht="21" customHeight="1" x14ac:dyDescent="0.15">
      <c r="A210" s="181"/>
      <c r="B210" s="63"/>
      <c r="C210" s="57"/>
      <c r="D210" s="88"/>
      <c r="E210" s="88"/>
      <c r="F210" s="190"/>
      <c r="G210" s="63"/>
      <c r="H210" s="57"/>
      <c r="I210" s="88"/>
      <c r="J210" s="88"/>
      <c r="K210" s="315"/>
      <c r="L210" s="66"/>
      <c r="M210" s="58"/>
      <c r="N210" s="66"/>
      <c r="O210" s="58"/>
      <c r="P210" s="57"/>
      <c r="Q210" s="57"/>
      <c r="R210" s="57"/>
      <c r="S210" s="158"/>
      <c r="T210" s="380"/>
      <c r="U210" s="381"/>
      <c r="V210" s="412"/>
      <c r="W210" s="413"/>
      <c r="X210" s="413"/>
      <c r="Y210" s="412"/>
      <c r="Z210" s="366"/>
      <c r="AA210" s="362"/>
      <c r="AB210" s="365"/>
      <c r="AC210" s="366"/>
      <c r="AD210" s="362"/>
      <c r="AE210" s="413"/>
      <c r="AF210" s="412"/>
      <c r="AG210" s="413"/>
      <c r="AH210" s="413"/>
      <c r="AI210" s="412"/>
      <c r="AJ210" s="382"/>
      <c r="AK210" s="382"/>
    </row>
    <row r="211" spans="1:37" ht="21" customHeight="1" x14ac:dyDescent="0.15">
      <c r="A211" s="181"/>
      <c r="B211" s="63"/>
      <c r="C211" s="57"/>
      <c r="D211" s="87"/>
      <c r="E211" s="87"/>
      <c r="F211" s="191"/>
      <c r="G211" s="63"/>
      <c r="H211" s="57"/>
      <c r="I211" s="87"/>
      <c r="J211" s="87"/>
      <c r="K211" s="315"/>
      <c r="L211" s="66"/>
      <c r="M211" s="58"/>
      <c r="N211" s="66"/>
      <c r="O211" s="58"/>
      <c r="P211" s="57"/>
      <c r="Q211" s="57"/>
      <c r="R211" s="57"/>
      <c r="S211" s="158"/>
      <c r="T211" s="380"/>
      <c r="U211" s="381"/>
      <c r="V211" s="412"/>
      <c r="W211" s="413"/>
      <c r="X211" s="413"/>
      <c r="Y211" s="412"/>
      <c r="Z211" s="366"/>
      <c r="AA211" s="362"/>
      <c r="AB211" s="365"/>
      <c r="AC211" s="366"/>
      <c r="AD211" s="362"/>
      <c r="AE211" s="413"/>
      <c r="AF211" s="412"/>
      <c r="AG211" s="413"/>
      <c r="AH211" s="413"/>
      <c r="AI211" s="412"/>
      <c r="AJ211" s="382"/>
      <c r="AK211" s="382"/>
    </row>
    <row r="212" spans="1:37" ht="21" customHeight="1" x14ac:dyDescent="0.15">
      <c r="A212" s="181"/>
      <c r="B212" s="64"/>
      <c r="C212" s="57"/>
      <c r="D212" s="88"/>
      <c r="E212" s="88"/>
      <c r="F212" s="190"/>
      <c r="G212" s="64"/>
      <c r="H212" s="57"/>
      <c r="I212" s="88"/>
      <c r="J212" s="88"/>
      <c r="K212" s="315"/>
      <c r="L212" s="66"/>
      <c r="M212" s="58"/>
      <c r="N212" s="66"/>
      <c r="O212" s="58"/>
      <c r="P212" s="57"/>
      <c r="Q212" s="58"/>
      <c r="R212" s="57"/>
      <c r="S212" s="158"/>
      <c r="T212" s="380"/>
      <c r="U212" s="381"/>
      <c r="V212" s="388"/>
      <c r="W212" s="389"/>
      <c r="X212" s="389"/>
      <c r="Y212" s="388"/>
      <c r="Z212" s="366"/>
      <c r="AA212" s="362"/>
      <c r="AB212" s="390"/>
      <c r="AC212" s="366"/>
      <c r="AD212" s="362"/>
      <c r="AE212" s="389"/>
      <c r="AF212" s="388"/>
      <c r="AG212" s="389"/>
      <c r="AH212" s="389"/>
      <c r="AI212" s="388"/>
      <c r="AJ212" s="382"/>
      <c r="AK212" s="382"/>
    </row>
    <row r="213" spans="1:37" ht="21" customHeight="1" x14ac:dyDescent="0.15">
      <c r="A213" s="181"/>
      <c r="B213" s="63"/>
      <c r="C213" s="57"/>
      <c r="D213" s="88"/>
      <c r="E213" s="88"/>
      <c r="F213" s="190"/>
      <c r="G213" s="63"/>
      <c r="H213" s="57"/>
      <c r="I213" s="88"/>
      <c r="J213" s="88"/>
      <c r="K213" s="315"/>
      <c r="L213" s="66"/>
      <c r="M213" s="58"/>
      <c r="N213" s="66"/>
      <c r="O213" s="58"/>
      <c r="P213" s="57"/>
      <c r="Q213" s="58"/>
      <c r="R213" s="57"/>
      <c r="S213" s="158"/>
      <c r="T213" s="380"/>
      <c r="U213" s="381"/>
      <c r="V213" s="409"/>
      <c r="W213" s="409"/>
      <c r="X213" s="409"/>
      <c r="Y213" s="409"/>
      <c r="Z213" s="366"/>
      <c r="AA213" s="362"/>
      <c r="AB213" s="366"/>
      <c r="AC213" s="366"/>
      <c r="AD213" s="362"/>
      <c r="AE213" s="409"/>
      <c r="AF213" s="409"/>
      <c r="AG213" s="409"/>
      <c r="AH213" s="409"/>
      <c r="AI213" s="409"/>
      <c r="AJ213" s="409"/>
      <c r="AK213" s="387"/>
    </row>
    <row r="214" spans="1:37" ht="21" customHeight="1" x14ac:dyDescent="0.15">
      <c r="A214" s="181"/>
      <c r="B214" s="63"/>
      <c r="C214" s="57"/>
      <c r="D214" s="88"/>
      <c r="E214" s="88"/>
      <c r="F214" s="190"/>
      <c r="G214" s="63"/>
      <c r="H214" s="57"/>
      <c r="I214" s="88"/>
      <c r="J214" s="88"/>
      <c r="K214" s="315"/>
      <c r="L214" s="66"/>
      <c r="M214" s="58"/>
      <c r="N214" s="66"/>
      <c r="O214" s="58"/>
      <c r="P214" s="57"/>
      <c r="Q214" s="57"/>
      <c r="R214" s="57"/>
      <c r="S214" s="158"/>
      <c r="T214" s="380"/>
      <c r="U214" s="381"/>
      <c r="V214" s="380"/>
      <c r="W214" s="382"/>
      <c r="X214" s="382"/>
      <c r="Y214" s="380"/>
      <c r="Z214" s="366"/>
      <c r="AA214" s="362"/>
      <c r="AB214" s="366"/>
      <c r="AC214" s="366"/>
      <c r="AD214" s="362"/>
      <c r="AE214" s="382"/>
      <c r="AF214" s="380"/>
      <c r="AG214" s="382"/>
      <c r="AH214" s="382"/>
      <c r="AI214" s="380"/>
      <c r="AJ214" s="382"/>
      <c r="AK214" s="382"/>
    </row>
    <row r="215" spans="1:37" ht="21" customHeight="1" x14ac:dyDescent="0.15">
      <c r="A215" s="181"/>
      <c r="B215" s="63"/>
      <c r="C215" s="57"/>
      <c r="D215" s="88"/>
      <c r="E215" s="88"/>
      <c r="F215" s="190"/>
      <c r="G215" s="63"/>
      <c r="H215" s="57"/>
      <c r="I215" s="88"/>
      <c r="J215" s="88"/>
      <c r="K215" s="315"/>
      <c r="L215" s="66"/>
      <c r="M215" s="58"/>
      <c r="N215" s="66"/>
      <c r="O215" s="58"/>
      <c r="P215" s="57"/>
      <c r="Q215" s="57"/>
      <c r="R215" s="57"/>
      <c r="S215" s="158"/>
      <c r="T215" s="380"/>
      <c r="U215" s="381"/>
      <c r="V215" s="380"/>
      <c r="W215" s="382"/>
      <c r="X215" s="382"/>
      <c r="Y215" s="380"/>
      <c r="Z215" s="366"/>
      <c r="AA215" s="362"/>
      <c r="AB215" s="366"/>
      <c r="AC215" s="366"/>
      <c r="AD215" s="362"/>
      <c r="AE215" s="382"/>
      <c r="AF215" s="380"/>
      <c r="AG215" s="382"/>
      <c r="AH215" s="382"/>
      <c r="AI215" s="380"/>
      <c r="AJ215" s="382"/>
      <c r="AK215" s="382"/>
    </row>
    <row r="216" spans="1:37" ht="21" customHeight="1" x14ac:dyDescent="0.15">
      <c r="A216" s="177"/>
      <c r="B216" s="78"/>
      <c r="C216" s="78"/>
      <c r="D216" s="86"/>
      <c r="E216" s="86"/>
      <c r="F216" s="77"/>
      <c r="G216" s="78"/>
      <c r="H216" s="78"/>
      <c r="I216" s="86"/>
      <c r="J216" s="86"/>
      <c r="K216" s="315"/>
      <c r="L216" s="70"/>
      <c r="M216" s="67"/>
      <c r="N216" s="70"/>
      <c r="O216" s="67"/>
      <c r="P216" s="78"/>
      <c r="Q216" s="78"/>
      <c r="R216" s="78"/>
      <c r="S216" s="192"/>
      <c r="T216" s="380"/>
      <c r="U216" s="381"/>
      <c r="V216" s="380"/>
      <c r="W216" s="382"/>
      <c r="X216" s="382"/>
      <c r="Y216" s="380"/>
      <c r="Z216" s="366"/>
      <c r="AA216" s="362"/>
      <c r="AB216" s="366"/>
      <c r="AC216" s="366"/>
      <c r="AD216" s="362"/>
      <c r="AE216" s="382"/>
      <c r="AF216" s="380"/>
      <c r="AG216" s="382"/>
      <c r="AH216" s="382"/>
      <c r="AI216" s="380"/>
      <c r="AJ216" s="382"/>
      <c r="AK216" s="382"/>
    </row>
    <row r="217" spans="1:37" ht="21" customHeight="1" x14ac:dyDescent="0.15">
      <c r="A217" s="181"/>
      <c r="B217" s="63"/>
      <c r="C217" s="57"/>
      <c r="D217" s="88"/>
      <c r="E217" s="88"/>
      <c r="F217" s="190"/>
      <c r="G217" s="63"/>
      <c r="H217" s="57"/>
      <c r="I217" s="88"/>
      <c r="J217" s="88"/>
      <c r="K217" s="315"/>
      <c r="L217" s="66"/>
      <c r="M217" s="58"/>
      <c r="N217" s="66"/>
      <c r="O217" s="58"/>
      <c r="P217" s="57"/>
      <c r="Q217" s="57"/>
      <c r="R217" s="57"/>
      <c r="S217" s="158"/>
      <c r="T217" s="380"/>
      <c r="U217" s="381"/>
      <c r="V217" s="380"/>
      <c r="W217" s="382"/>
      <c r="X217" s="382"/>
      <c r="Y217" s="380"/>
      <c r="Z217" s="366"/>
      <c r="AA217" s="362"/>
      <c r="AB217" s="366"/>
      <c r="AC217" s="366"/>
      <c r="AD217" s="362"/>
      <c r="AE217" s="382"/>
      <c r="AF217" s="380"/>
      <c r="AG217" s="382"/>
      <c r="AH217" s="382"/>
      <c r="AI217" s="380"/>
      <c r="AJ217" s="382"/>
      <c r="AK217" s="382"/>
    </row>
    <row r="218" spans="1:37" ht="21" customHeight="1" x14ac:dyDescent="0.15">
      <c r="A218" s="181"/>
      <c r="B218" s="63"/>
      <c r="C218" s="57"/>
      <c r="D218" s="88"/>
      <c r="E218" s="88"/>
      <c r="F218" s="190"/>
      <c r="G218" s="63"/>
      <c r="H218" s="57"/>
      <c r="I218" s="88"/>
      <c r="J218" s="88"/>
      <c r="K218" s="315"/>
      <c r="L218" s="66"/>
      <c r="M218" s="58"/>
      <c r="N218" s="66"/>
      <c r="O218" s="58"/>
      <c r="P218" s="57"/>
      <c r="Q218" s="58"/>
      <c r="R218" s="57"/>
      <c r="S218" s="158"/>
      <c r="T218" s="380"/>
      <c r="U218" s="381"/>
      <c r="V218" s="380"/>
      <c r="W218" s="382"/>
      <c r="X218" s="382"/>
      <c r="Y218" s="380"/>
      <c r="Z218" s="366"/>
      <c r="AA218" s="362"/>
      <c r="AB218" s="366"/>
      <c r="AC218" s="366"/>
      <c r="AD218" s="362"/>
      <c r="AE218" s="382"/>
      <c r="AF218" s="380"/>
      <c r="AG218" s="382"/>
      <c r="AH218" s="382"/>
      <c r="AI218" s="380"/>
      <c r="AJ218" s="382"/>
      <c r="AK218" s="382"/>
    </row>
    <row r="219" spans="1:37" ht="21" customHeight="1" x14ac:dyDescent="0.15">
      <c r="A219" s="181"/>
      <c r="B219" s="63"/>
      <c r="C219" s="57"/>
      <c r="D219" s="88"/>
      <c r="E219" s="88"/>
      <c r="F219" s="190"/>
      <c r="G219" s="63"/>
      <c r="H219" s="57"/>
      <c r="I219" s="88"/>
      <c r="J219" s="88"/>
      <c r="K219" s="315"/>
      <c r="L219" s="66"/>
      <c r="M219" s="58"/>
      <c r="N219" s="66"/>
      <c r="O219" s="58"/>
      <c r="P219" s="57"/>
      <c r="Q219" s="58"/>
      <c r="R219" s="57"/>
      <c r="S219" s="158"/>
      <c r="T219" s="380"/>
      <c r="U219" s="381"/>
      <c r="V219" s="417"/>
      <c r="W219" s="382"/>
      <c r="X219" s="382"/>
      <c r="Y219" s="380"/>
      <c r="Z219" s="366"/>
      <c r="AA219" s="362"/>
      <c r="AB219" s="366"/>
      <c r="AC219" s="366"/>
      <c r="AD219" s="362"/>
      <c r="AE219" s="382"/>
      <c r="AF219" s="380"/>
      <c r="AG219" s="382"/>
      <c r="AH219" s="382"/>
      <c r="AI219" s="380"/>
      <c r="AJ219" s="382"/>
      <c r="AK219" s="382"/>
    </row>
    <row r="220" spans="1:37" ht="21" customHeight="1" x14ac:dyDescent="0.15">
      <c r="A220" s="181"/>
      <c r="B220" s="63"/>
      <c r="C220" s="57"/>
      <c r="D220" s="88"/>
      <c r="E220" s="88"/>
      <c r="F220" s="190"/>
      <c r="G220" s="63"/>
      <c r="H220" s="57"/>
      <c r="I220" s="88"/>
      <c r="J220" s="88"/>
      <c r="K220" s="315"/>
      <c r="L220" s="66"/>
      <c r="M220" s="58"/>
      <c r="N220" s="66"/>
      <c r="O220" s="58"/>
      <c r="P220" s="57"/>
      <c r="Q220" s="57"/>
      <c r="R220" s="57"/>
      <c r="S220" s="158"/>
      <c r="T220" s="380"/>
      <c r="U220" s="381"/>
      <c r="V220" s="380"/>
      <c r="W220" s="382"/>
      <c r="X220" s="382"/>
      <c r="Y220" s="380"/>
      <c r="Z220" s="366"/>
      <c r="AA220" s="362"/>
      <c r="AB220" s="366"/>
      <c r="AC220" s="366"/>
      <c r="AD220" s="362"/>
      <c r="AE220" s="382"/>
      <c r="AF220" s="380"/>
      <c r="AG220" s="382"/>
      <c r="AH220" s="382"/>
      <c r="AI220" s="380"/>
      <c r="AJ220" s="382"/>
      <c r="AK220" s="382"/>
    </row>
    <row r="221" spans="1:37" ht="21" customHeight="1" x14ac:dyDescent="0.15">
      <c r="A221" s="181"/>
      <c r="B221" s="63"/>
      <c r="C221" s="57"/>
      <c r="D221" s="87"/>
      <c r="E221" s="87"/>
      <c r="F221" s="191"/>
      <c r="G221" s="63"/>
      <c r="H221" s="57"/>
      <c r="I221" s="87"/>
      <c r="J221" s="87"/>
      <c r="K221" s="315"/>
      <c r="L221" s="66"/>
      <c r="M221" s="58"/>
      <c r="N221" s="66"/>
      <c r="O221" s="58"/>
      <c r="P221" s="57"/>
      <c r="Q221" s="58"/>
      <c r="R221" s="57"/>
      <c r="S221" s="158"/>
      <c r="T221" s="380"/>
      <c r="U221" s="381"/>
      <c r="V221" s="380"/>
      <c r="W221" s="382"/>
      <c r="X221" s="382"/>
      <c r="Y221" s="380"/>
      <c r="Z221" s="366"/>
      <c r="AA221" s="362"/>
      <c r="AB221" s="366"/>
      <c r="AC221" s="366"/>
      <c r="AD221" s="362"/>
      <c r="AE221" s="382"/>
      <c r="AF221" s="380"/>
      <c r="AG221" s="382"/>
      <c r="AH221" s="382"/>
      <c r="AI221" s="380"/>
      <c r="AJ221" s="382"/>
      <c r="AK221" s="382"/>
    </row>
    <row r="222" spans="1:37" ht="21" customHeight="1" x14ac:dyDescent="0.15">
      <c r="A222" s="181"/>
      <c r="B222" s="64"/>
      <c r="C222" s="57"/>
      <c r="D222" s="88"/>
      <c r="E222" s="88"/>
      <c r="F222" s="190"/>
      <c r="G222" s="64"/>
      <c r="H222" s="57"/>
      <c r="I222" s="88"/>
      <c r="J222" s="88"/>
      <c r="K222" s="315"/>
      <c r="L222" s="66"/>
      <c r="M222" s="58"/>
      <c r="N222" s="66"/>
      <c r="O222" s="58"/>
      <c r="P222" s="57"/>
      <c r="Q222" s="57"/>
      <c r="R222" s="57"/>
      <c r="S222" s="158"/>
      <c r="T222" s="380"/>
      <c r="U222" s="381"/>
      <c r="V222" s="380"/>
      <c r="W222" s="382"/>
      <c r="X222" s="382"/>
      <c r="Y222" s="380"/>
      <c r="Z222" s="366"/>
      <c r="AA222" s="362"/>
      <c r="AB222" s="366"/>
      <c r="AC222" s="366"/>
      <c r="AD222" s="362"/>
      <c r="AE222" s="382"/>
      <c r="AF222" s="380"/>
      <c r="AG222" s="382"/>
      <c r="AH222" s="382"/>
      <c r="AI222" s="380"/>
      <c r="AJ222" s="382"/>
      <c r="AK222" s="382"/>
    </row>
    <row r="223" spans="1:37" ht="21" customHeight="1" x14ac:dyDescent="0.15">
      <c r="A223" s="181"/>
      <c r="B223" s="63"/>
      <c r="C223" s="57"/>
      <c r="D223" s="88"/>
      <c r="E223" s="88"/>
      <c r="F223" s="190"/>
      <c r="G223" s="63"/>
      <c r="H223" s="57"/>
      <c r="I223" s="88"/>
      <c r="J223" s="88"/>
      <c r="K223" s="315"/>
      <c r="L223" s="66"/>
      <c r="M223" s="165"/>
      <c r="N223" s="66"/>
      <c r="O223" s="165"/>
      <c r="P223" s="57"/>
      <c r="Q223" s="58"/>
      <c r="R223" s="57"/>
      <c r="S223" s="158"/>
      <c r="T223" s="380"/>
      <c r="U223" s="381"/>
      <c r="V223" s="380"/>
      <c r="W223" s="382"/>
      <c r="X223" s="382"/>
      <c r="Y223" s="380"/>
      <c r="Z223" s="366"/>
      <c r="AA223" s="362"/>
      <c r="AB223" s="366"/>
      <c r="AC223" s="366"/>
      <c r="AD223" s="362"/>
      <c r="AE223" s="382"/>
      <c r="AF223" s="380"/>
      <c r="AG223" s="382"/>
      <c r="AH223" s="382"/>
      <c r="AI223" s="380"/>
      <c r="AJ223" s="382"/>
      <c r="AK223" s="382"/>
    </row>
    <row r="224" spans="1:37" ht="21" customHeight="1" x14ac:dyDescent="0.15">
      <c r="A224" s="181"/>
      <c r="B224" s="63"/>
      <c r="C224" s="57"/>
      <c r="D224" s="88"/>
      <c r="E224" s="88"/>
      <c r="F224" s="190"/>
      <c r="G224" s="63"/>
      <c r="H224" s="57"/>
      <c r="I224" s="88"/>
      <c r="J224" s="88"/>
      <c r="K224" s="315"/>
      <c r="L224" s="66"/>
      <c r="M224" s="58"/>
      <c r="N224" s="66"/>
      <c r="O224" s="58"/>
      <c r="P224" s="57"/>
      <c r="Q224" s="58"/>
      <c r="R224" s="57"/>
      <c r="S224" s="158"/>
      <c r="T224" s="380"/>
      <c r="U224" s="381"/>
      <c r="V224" s="380"/>
      <c r="W224" s="382"/>
      <c r="X224" s="382"/>
      <c r="Y224" s="380"/>
      <c r="Z224" s="366"/>
      <c r="AA224" s="362"/>
      <c r="AB224" s="366"/>
      <c r="AC224" s="366"/>
      <c r="AD224" s="362"/>
      <c r="AE224" s="382"/>
      <c r="AF224" s="380"/>
      <c r="AG224" s="382"/>
      <c r="AH224" s="382"/>
      <c r="AI224" s="380"/>
      <c r="AJ224" s="382"/>
      <c r="AK224" s="382"/>
    </row>
    <row r="225" spans="1:37" ht="21" customHeight="1" x14ac:dyDescent="0.15">
      <c r="A225" s="181"/>
      <c r="B225" s="63"/>
      <c r="C225" s="57"/>
      <c r="D225" s="88"/>
      <c r="E225" s="88"/>
      <c r="F225" s="190"/>
      <c r="G225" s="63"/>
      <c r="H225" s="57"/>
      <c r="I225" s="88"/>
      <c r="J225" s="88"/>
      <c r="K225" s="315"/>
      <c r="L225" s="66"/>
      <c r="M225" s="58"/>
      <c r="N225" s="66"/>
      <c r="O225" s="58"/>
      <c r="P225" s="57"/>
      <c r="Q225" s="57"/>
      <c r="R225" s="57"/>
      <c r="S225" s="158"/>
      <c r="T225" s="380"/>
      <c r="U225" s="381"/>
      <c r="V225" s="380"/>
      <c r="W225" s="382"/>
      <c r="X225" s="382"/>
      <c r="Y225" s="380"/>
      <c r="Z225" s="366"/>
      <c r="AA225" s="362"/>
      <c r="AB225" s="366"/>
      <c r="AC225" s="366"/>
      <c r="AD225" s="362"/>
      <c r="AE225" s="382"/>
      <c r="AF225" s="380"/>
      <c r="AG225" s="382"/>
      <c r="AH225" s="382"/>
      <c r="AI225" s="380"/>
      <c r="AJ225" s="382"/>
      <c r="AK225" s="382"/>
    </row>
    <row r="226" spans="1:37" ht="21" customHeight="1" x14ac:dyDescent="0.15">
      <c r="A226" s="193"/>
      <c r="B226" s="105"/>
      <c r="C226" s="111"/>
      <c r="D226" s="157"/>
      <c r="E226" s="157"/>
      <c r="F226" s="199"/>
      <c r="G226" s="105"/>
      <c r="H226" s="111"/>
      <c r="I226" s="157"/>
      <c r="J226" s="157"/>
      <c r="K226" s="316"/>
      <c r="L226" s="265"/>
      <c r="M226" s="68"/>
      <c r="N226" s="265"/>
      <c r="O226" s="68"/>
      <c r="P226" s="111"/>
      <c r="Q226" s="111"/>
      <c r="R226" s="111"/>
      <c r="S226" s="195"/>
      <c r="T226" s="380"/>
      <c r="U226" s="381"/>
      <c r="V226" s="380"/>
      <c r="W226" s="382"/>
      <c r="X226" s="382"/>
      <c r="Y226" s="380"/>
      <c r="Z226" s="366"/>
      <c r="AA226" s="362"/>
      <c r="AB226" s="366"/>
      <c r="AC226" s="366"/>
      <c r="AD226" s="362"/>
      <c r="AE226" s="382"/>
      <c r="AF226" s="380"/>
      <c r="AG226" s="382"/>
      <c r="AH226" s="382"/>
      <c r="AI226" s="380"/>
      <c r="AJ226" s="382"/>
      <c r="AK226" s="382"/>
    </row>
    <row r="227" spans="1:37" ht="21" customHeight="1" x14ac:dyDescent="0.15">
      <c r="A227" s="196"/>
      <c r="B227" s="99"/>
      <c r="C227" s="97"/>
      <c r="D227" s="110"/>
      <c r="E227" s="110"/>
      <c r="F227" s="197"/>
      <c r="G227" s="99"/>
      <c r="H227" s="97"/>
      <c r="I227" s="110"/>
      <c r="J227" s="110"/>
      <c r="K227" s="314"/>
      <c r="L227" s="291"/>
      <c r="M227" s="69"/>
      <c r="N227" s="291"/>
      <c r="O227" s="69"/>
      <c r="P227" s="97"/>
      <c r="Q227" s="97"/>
      <c r="R227" s="97"/>
      <c r="S227" s="116"/>
      <c r="T227" s="380"/>
      <c r="U227" s="381"/>
      <c r="V227" s="380"/>
      <c r="W227" s="382"/>
      <c r="X227" s="382"/>
      <c r="Y227" s="380"/>
      <c r="Z227" s="366"/>
      <c r="AA227" s="362"/>
      <c r="AB227" s="366"/>
      <c r="AC227" s="366"/>
      <c r="AD227" s="362"/>
      <c r="AE227" s="382"/>
      <c r="AF227" s="380"/>
      <c r="AG227" s="382"/>
      <c r="AH227" s="382"/>
      <c r="AI227" s="380"/>
      <c r="AJ227" s="382"/>
      <c r="AK227" s="382"/>
    </row>
    <row r="228" spans="1:37" ht="21" customHeight="1" x14ac:dyDescent="0.15">
      <c r="A228" s="181"/>
      <c r="B228" s="63"/>
      <c r="C228" s="57"/>
      <c r="D228" s="88"/>
      <c r="E228" s="88"/>
      <c r="F228" s="190"/>
      <c r="G228" s="63"/>
      <c r="H228" s="57"/>
      <c r="I228" s="88"/>
      <c r="J228" s="88"/>
      <c r="K228" s="315"/>
      <c r="L228" s="66"/>
      <c r="M228" s="58"/>
      <c r="N228" s="66"/>
      <c r="O228" s="58"/>
      <c r="P228" s="57"/>
      <c r="Q228" s="57"/>
      <c r="R228" s="57"/>
      <c r="S228" s="158"/>
      <c r="T228" s="380"/>
      <c r="U228" s="381"/>
      <c r="V228" s="380"/>
      <c r="W228" s="382"/>
      <c r="X228" s="382"/>
      <c r="Y228" s="380"/>
      <c r="Z228" s="366"/>
      <c r="AA228" s="362"/>
      <c r="AB228" s="366"/>
      <c r="AC228" s="366"/>
      <c r="AD228" s="362"/>
      <c r="AE228" s="382"/>
      <c r="AF228" s="380"/>
      <c r="AG228" s="382"/>
      <c r="AH228" s="382"/>
      <c r="AI228" s="380"/>
      <c r="AJ228" s="382"/>
      <c r="AK228" s="382"/>
    </row>
    <row r="229" spans="1:37" ht="21" customHeight="1" x14ac:dyDescent="0.15">
      <c r="A229" s="181"/>
      <c r="B229" s="63"/>
      <c r="C229" s="57"/>
      <c r="D229" s="88"/>
      <c r="E229" s="88"/>
      <c r="F229" s="190"/>
      <c r="G229" s="63"/>
      <c r="H229" s="57"/>
      <c r="I229" s="88"/>
      <c r="J229" s="88"/>
      <c r="K229" s="315"/>
      <c r="L229" s="66"/>
      <c r="M229" s="58"/>
      <c r="N229" s="66"/>
      <c r="O229" s="58"/>
      <c r="P229" s="57"/>
      <c r="Q229" s="57"/>
      <c r="R229" s="57"/>
      <c r="S229" s="158"/>
      <c r="T229" s="380"/>
      <c r="U229" s="381"/>
      <c r="V229" s="380"/>
      <c r="W229" s="382"/>
      <c r="X229" s="382"/>
      <c r="Y229" s="380"/>
      <c r="Z229" s="366"/>
      <c r="AA229" s="362"/>
      <c r="AB229" s="366"/>
      <c r="AC229" s="366"/>
      <c r="AD229" s="362"/>
      <c r="AE229" s="382"/>
      <c r="AF229" s="380"/>
      <c r="AG229" s="382"/>
      <c r="AH229" s="382"/>
      <c r="AI229" s="380"/>
      <c r="AJ229" s="382"/>
      <c r="AK229" s="382"/>
    </row>
    <row r="230" spans="1:37" ht="21" customHeight="1" x14ac:dyDescent="0.15">
      <c r="A230" s="181"/>
      <c r="B230" s="63"/>
      <c r="C230" s="57"/>
      <c r="D230" s="88"/>
      <c r="E230" s="88"/>
      <c r="F230" s="190"/>
      <c r="G230" s="63"/>
      <c r="H230" s="57"/>
      <c r="I230" s="88"/>
      <c r="J230" s="88"/>
      <c r="K230" s="315"/>
      <c r="L230" s="66"/>
      <c r="M230" s="58"/>
      <c r="N230" s="66"/>
      <c r="O230" s="58"/>
      <c r="P230" s="57"/>
      <c r="Q230" s="57"/>
      <c r="R230" s="57"/>
      <c r="S230" s="158"/>
      <c r="T230" s="380"/>
      <c r="U230" s="381"/>
      <c r="V230" s="380"/>
      <c r="W230" s="382"/>
      <c r="X230" s="382"/>
      <c r="Y230" s="380"/>
      <c r="Z230" s="366"/>
      <c r="AA230" s="362"/>
      <c r="AB230" s="366"/>
      <c r="AC230" s="366"/>
      <c r="AD230" s="362"/>
      <c r="AE230" s="382"/>
      <c r="AF230" s="380"/>
      <c r="AG230" s="382"/>
      <c r="AH230" s="382"/>
      <c r="AI230" s="380"/>
      <c r="AJ230" s="382"/>
      <c r="AK230" s="382"/>
    </row>
    <row r="231" spans="1:37" ht="21" customHeight="1" x14ac:dyDescent="0.15">
      <c r="A231" s="181"/>
      <c r="B231" s="63"/>
      <c r="C231" s="57"/>
      <c r="D231" s="88"/>
      <c r="E231" s="88"/>
      <c r="F231" s="190"/>
      <c r="G231" s="63"/>
      <c r="H231" s="57"/>
      <c r="I231" s="88"/>
      <c r="J231" s="88"/>
      <c r="K231" s="315"/>
      <c r="L231" s="66"/>
      <c r="M231" s="58"/>
      <c r="N231" s="66"/>
      <c r="O231" s="58"/>
      <c r="P231" s="57"/>
      <c r="Q231" s="57"/>
      <c r="R231" s="57"/>
      <c r="S231" s="158"/>
      <c r="T231" s="380"/>
      <c r="U231" s="381"/>
      <c r="V231" s="412"/>
      <c r="W231" s="413"/>
      <c r="X231" s="413"/>
      <c r="Y231" s="412"/>
      <c r="Z231" s="366"/>
      <c r="AA231" s="362"/>
      <c r="AB231" s="365"/>
      <c r="AC231" s="366"/>
      <c r="AD231" s="362"/>
      <c r="AE231" s="413"/>
      <c r="AF231" s="412"/>
      <c r="AG231" s="413"/>
      <c r="AH231" s="413"/>
      <c r="AI231" s="412"/>
      <c r="AJ231" s="382"/>
      <c r="AK231" s="382"/>
    </row>
    <row r="232" spans="1:37" ht="21" customHeight="1" x14ac:dyDescent="0.15">
      <c r="A232" s="181"/>
      <c r="B232" s="63"/>
      <c r="C232" s="57"/>
      <c r="D232" s="88"/>
      <c r="E232" s="88"/>
      <c r="F232" s="190"/>
      <c r="G232" s="63"/>
      <c r="H232" s="57"/>
      <c r="I232" s="88"/>
      <c r="J232" s="88"/>
      <c r="K232" s="831"/>
      <c r="L232" s="66"/>
      <c r="M232" s="58"/>
      <c r="N232" s="66"/>
      <c r="O232" s="58"/>
      <c r="P232" s="57"/>
      <c r="Q232" s="57"/>
      <c r="R232" s="57"/>
      <c r="S232" s="158"/>
      <c r="T232" s="380"/>
      <c r="U232" s="381"/>
      <c r="V232" s="412"/>
      <c r="W232" s="413"/>
      <c r="X232" s="413"/>
      <c r="Y232" s="412"/>
      <c r="Z232" s="366"/>
      <c r="AA232" s="362"/>
      <c r="AB232" s="365"/>
      <c r="AC232" s="366"/>
      <c r="AD232" s="362"/>
      <c r="AE232" s="413"/>
      <c r="AF232" s="412"/>
      <c r="AG232" s="413"/>
      <c r="AH232" s="413"/>
      <c r="AI232" s="412"/>
      <c r="AJ232" s="382"/>
      <c r="AK232" s="382"/>
    </row>
    <row r="233" spans="1:37" ht="21" customHeight="1" x14ac:dyDescent="0.15">
      <c r="A233" s="182"/>
      <c r="B233" s="63"/>
      <c r="C233" s="57"/>
      <c r="D233" s="88"/>
      <c r="E233" s="88"/>
      <c r="F233" s="190"/>
      <c r="G233" s="63"/>
      <c r="H233" s="57"/>
      <c r="I233" s="88"/>
      <c r="J233" s="88"/>
      <c r="K233" s="831"/>
      <c r="L233" s="66"/>
      <c r="M233" s="58"/>
      <c r="N233" s="66"/>
      <c r="O233" s="58"/>
      <c r="P233" s="57"/>
      <c r="Q233" s="57"/>
      <c r="R233" s="57"/>
      <c r="S233" s="158"/>
      <c r="T233" s="380"/>
      <c r="U233" s="381"/>
      <c r="V233" s="388"/>
      <c r="W233" s="389"/>
      <c r="X233" s="389"/>
      <c r="Y233" s="388"/>
      <c r="Z233" s="366"/>
      <c r="AA233" s="362"/>
      <c r="AB233" s="390"/>
      <c r="AC233" s="366"/>
      <c r="AD233" s="362"/>
      <c r="AE233" s="389"/>
      <c r="AF233" s="388"/>
      <c r="AG233" s="389"/>
      <c r="AH233" s="389"/>
      <c r="AI233" s="388"/>
      <c r="AJ233" s="382"/>
      <c r="AK233" s="382"/>
    </row>
    <row r="234" spans="1:37" ht="21" customHeight="1" x14ac:dyDescent="0.15">
      <c r="A234" s="182"/>
      <c r="B234" s="63"/>
      <c r="C234" s="57"/>
      <c r="D234" s="88"/>
      <c r="E234" s="88"/>
      <c r="F234" s="190"/>
      <c r="G234" s="63"/>
      <c r="H234" s="57"/>
      <c r="I234" s="88"/>
      <c r="J234" s="88"/>
      <c r="K234" s="831"/>
      <c r="L234" s="66"/>
      <c r="M234" s="58"/>
      <c r="N234" s="66"/>
      <c r="O234" s="58"/>
      <c r="P234" s="57"/>
      <c r="Q234" s="57"/>
      <c r="R234" s="57"/>
      <c r="S234" s="158"/>
      <c r="T234" s="380"/>
      <c r="U234" s="381"/>
      <c r="V234" s="409"/>
      <c r="W234" s="409"/>
      <c r="X234" s="409"/>
      <c r="Y234" s="409"/>
      <c r="Z234" s="366"/>
      <c r="AA234" s="362"/>
      <c r="AB234" s="366"/>
      <c r="AC234" s="366"/>
      <c r="AD234" s="362"/>
      <c r="AE234" s="409"/>
      <c r="AF234" s="409"/>
      <c r="AG234" s="409"/>
      <c r="AH234" s="409"/>
      <c r="AI234" s="409"/>
      <c r="AJ234" s="409"/>
      <c r="AK234" s="387"/>
    </row>
    <row r="235" spans="1:37" ht="21" customHeight="1" x14ac:dyDescent="0.15">
      <c r="A235" s="182"/>
      <c r="B235" s="63"/>
      <c r="C235" s="57"/>
      <c r="D235" s="88"/>
      <c r="E235" s="88"/>
      <c r="F235" s="190"/>
      <c r="G235" s="63"/>
      <c r="H235" s="57"/>
      <c r="I235" s="88"/>
      <c r="J235" s="88"/>
      <c r="K235" s="318"/>
      <c r="L235" s="66"/>
      <c r="M235" s="58"/>
      <c r="N235" s="66"/>
      <c r="O235" s="58"/>
      <c r="P235" s="57"/>
      <c r="Q235" s="57"/>
      <c r="R235" s="57"/>
      <c r="S235" s="158"/>
      <c r="T235" s="380"/>
      <c r="U235" s="381"/>
      <c r="V235" s="380"/>
      <c r="W235" s="382"/>
      <c r="X235" s="382"/>
      <c r="Y235" s="380"/>
      <c r="Z235" s="366"/>
      <c r="AA235" s="362"/>
      <c r="AB235" s="366"/>
      <c r="AC235" s="366"/>
      <c r="AD235" s="362"/>
      <c r="AE235" s="382"/>
      <c r="AF235" s="380"/>
      <c r="AG235" s="382"/>
      <c r="AH235" s="382"/>
      <c r="AI235" s="380"/>
      <c r="AJ235" s="382"/>
      <c r="AK235" s="382"/>
    </row>
    <row r="236" spans="1:37" ht="21" customHeight="1" x14ac:dyDescent="0.15">
      <c r="A236" s="181"/>
      <c r="B236" s="63"/>
      <c r="C236" s="57"/>
      <c r="D236" s="88"/>
      <c r="E236" s="88"/>
      <c r="F236" s="190"/>
      <c r="G236" s="63"/>
      <c r="H236" s="57"/>
      <c r="I236" s="88"/>
      <c r="J236" s="88"/>
      <c r="K236" s="315"/>
      <c r="L236" s="66"/>
      <c r="M236" s="58"/>
      <c r="N236" s="66"/>
      <c r="O236" s="58"/>
      <c r="P236" s="57"/>
      <c r="Q236" s="57"/>
      <c r="R236" s="57"/>
      <c r="S236" s="158"/>
      <c r="T236" s="380"/>
      <c r="U236" s="381"/>
      <c r="V236" s="380"/>
      <c r="W236" s="382"/>
      <c r="X236" s="382"/>
      <c r="Y236" s="380"/>
      <c r="Z236" s="366"/>
      <c r="AA236" s="362"/>
      <c r="AB236" s="366"/>
      <c r="AC236" s="366"/>
      <c r="AD236" s="362"/>
      <c r="AE236" s="382"/>
      <c r="AF236" s="380"/>
      <c r="AG236" s="382"/>
      <c r="AH236" s="382"/>
      <c r="AI236" s="380"/>
      <c r="AJ236" s="382"/>
      <c r="AK236" s="382"/>
    </row>
    <row r="237" spans="1:37" ht="21" customHeight="1" x14ac:dyDescent="0.15">
      <c r="A237" s="181"/>
      <c r="B237" s="63"/>
      <c r="C237" s="57"/>
      <c r="D237" s="88"/>
      <c r="E237" s="88"/>
      <c r="F237" s="190"/>
      <c r="G237" s="63"/>
      <c r="H237" s="57"/>
      <c r="I237" s="88"/>
      <c r="J237" s="88"/>
      <c r="K237" s="315"/>
      <c r="L237" s="66"/>
      <c r="M237" s="58"/>
      <c r="N237" s="66"/>
      <c r="O237" s="58"/>
      <c r="P237" s="57"/>
      <c r="Q237" s="57"/>
      <c r="R237" s="57"/>
      <c r="S237" s="158"/>
      <c r="T237" s="380"/>
      <c r="U237" s="381"/>
      <c r="V237" s="380"/>
      <c r="W237" s="382"/>
      <c r="X237" s="382"/>
      <c r="Y237" s="380"/>
      <c r="Z237" s="366"/>
      <c r="AA237" s="362"/>
      <c r="AB237" s="366"/>
      <c r="AC237" s="366"/>
      <c r="AD237" s="362"/>
      <c r="AE237" s="382"/>
      <c r="AF237" s="380"/>
      <c r="AG237" s="382"/>
      <c r="AH237" s="382"/>
      <c r="AI237" s="380"/>
      <c r="AJ237" s="382"/>
      <c r="AK237" s="382"/>
    </row>
    <row r="238" spans="1:37" ht="21" customHeight="1" x14ac:dyDescent="0.15">
      <c r="A238" s="181"/>
      <c r="B238" s="63"/>
      <c r="C238" s="57"/>
      <c r="D238" s="88"/>
      <c r="E238" s="88"/>
      <c r="F238" s="190"/>
      <c r="G238" s="63"/>
      <c r="H238" s="57"/>
      <c r="I238" s="88"/>
      <c r="J238" s="88"/>
      <c r="K238" s="315"/>
      <c r="L238" s="66"/>
      <c r="M238" s="58"/>
      <c r="N238" s="66"/>
      <c r="O238" s="58"/>
      <c r="P238" s="57"/>
      <c r="Q238" s="57"/>
      <c r="R238" s="57"/>
      <c r="S238" s="158"/>
      <c r="T238" s="380"/>
      <c r="U238" s="381"/>
      <c r="V238" s="380"/>
      <c r="W238" s="382"/>
      <c r="X238" s="382"/>
      <c r="Y238" s="380"/>
      <c r="Z238" s="366"/>
      <c r="AA238" s="362"/>
      <c r="AB238" s="366"/>
      <c r="AC238" s="366"/>
      <c r="AD238" s="362"/>
      <c r="AE238" s="382"/>
      <c r="AF238" s="380"/>
      <c r="AG238" s="382"/>
      <c r="AH238" s="382"/>
      <c r="AI238" s="380"/>
      <c r="AJ238" s="382"/>
      <c r="AK238" s="382"/>
    </row>
    <row r="239" spans="1:37" ht="21" customHeight="1" x14ac:dyDescent="0.15">
      <c r="A239" s="177"/>
      <c r="B239" s="78"/>
      <c r="C239" s="78"/>
      <c r="D239" s="86"/>
      <c r="E239" s="86"/>
      <c r="F239" s="77"/>
      <c r="G239" s="78"/>
      <c r="H239" s="78"/>
      <c r="I239" s="86"/>
      <c r="J239" s="86"/>
      <c r="K239" s="315"/>
      <c r="L239" s="70"/>
      <c r="M239" s="67"/>
      <c r="N239" s="70"/>
      <c r="O239" s="67"/>
      <c r="P239" s="78"/>
      <c r="Q239" s="78"/>
      <c r="R239" s="78"/>
      <c r="S239" s="192"/>
      <c r="T239" s="380"/>
      <c r="U239" s="381"/>
      <c r="V239" s="380"/>
      <c r="W239" s="382"/>
      <c r="X239" s="382"/>
      <c r="Y239" s="380"/>
      <c r="Z239" s="366"/>
      <c r="AA239" s="362"/>
      <c r="AB239" s="366"/>
      <c r="AC239" s="366"/>
      <c r="AD239" s="362"/>
      <c r="AE239" s="382"/>
      <c r="AF239" s="380"/>
      <c r="AG239" s="382"/>
      <c r="AH239" s="382"/>
      <c r="AI239" s="380"/>
      <c r="AJ239" s="382"/>
      <c r="AK239" s="382"/>
    </row>
    <row r="240" spans="1:37" ht="21" customHeight="1" x14ac:dyDescent="0.15">
      <c r="A240" s="181"/>
      <c r="B240" s="63"/>
      <c r="C240" s="57"/>
      <c r="D240" s="88"/>
      <c r="E240" s="88"/>
      <c r="F240" s="190"/>
      <c r="G240" s="63"/>
      <c r="H240" s="57"/>
      <c r="I240" s="88"/>
      <c r="J240" s="88"/>
      <c r="K240" s="315"/>
      <c r="L240" s="66"/>
      <c r="M240" s="58"/>
      <c r="N240" s="66"/>
      <c r="O240" s="58"/>
      <c r="P240" s="57"/>
      <c r="Q240" s="57"/>
      <c r="R240" s="57"/>
      <c r="S240" s="158"/>
      <c r="T240" s="380"/>
      <c r="U240" s="381"/>
      <c r="V240" s="417"/>
      <c r="W240" s="382"/>
      <c r="X240" s="382"/>
      <c r="Y240" s="380"/>
      <c r="Z240" s="366"/>
      <c r="AA240" s="362"/>
      <c r="AB240" s="366"/>
      <c r="AC240" s="366"/>
      <c r="AD240" s="362"/>
      <c r="AE240" s="382"/>
      <c r="AF240" s="380"/>
      <c r="AG240" s="382"/>
      <c r="AH240" s="382"/>
      <c r="AI240" s="380"/>
      <c r="AJ240" s="382"/>
      <c r="AK240" s="382"/>
    </row>
    <row r="241" spans="1:37" ht="21" customHeight="1" x14ac:dyDescent="0.15">
      <c r="A241" s="181"/>
      <c r="B241" s="63"/>
      <c r="C241" s="57"/>
      <c r="D241" s="88"/>
      <c r="E241" s="88"/>
      <c r="F241" s="190"/>
      <c r="G241" s="63"/>
      <c r="H241" s="57"/>
      <c r="I241" s="88"/>
      <c r="J241" s="88"/>
      <c r="K241" s="315"/>
      <c r="L241" s="66"/>
      <c r="M241" s="58"/>
      <c r="N241" s="66"/>
      <c r="O241" s="58"/>
      <c r="P241" s="57"/>
      <c r="Q241" s="57"/>
      <c r="R241" s="57"/>
      <c r="S241" s="158"/>
      <c r="T241" s="380"/>
      <c r="U241" s="381"/>
      <c r="V241" s="380"/>
      <c r="W241" s="382"/>
      <c r="X241" s="382"/>
      <c r="Y241" s="380"/>
      <c r="Z241" s="366"/>
      <c r="AA241" s="362"/>
      <c r="AB241" s="366"/>
      <c r="AC241" s="366"/>
      <c r="AD241" s="362"/>
      <c r="AE241" s="382"/>
      <c r="AF241" s="380"/>
      <c r="AG241" s="382"/>
      <c r="AH241" s="382"/>
      <c r="AI241" s="380"/>
      <c r="AJ241" s="382"/>
      <c r="AK241" s="382"/>
    </row>
    <row r="242" spans="1:37" ht="21" customHeight="1" x14ac:dyDescent="0.15">
      <c r="A242" s="181"/>
      <c r="B242" s="63"/>
      <c r="C242" s="57"/>
      <c r="D242" s="87"/>
      <c r="E242" s="87"/>
      <c r="F242" s="191"/>
      <c r="G242" s="63"/>
      <c r="H242" s="57"/>
      <c r="I242" s="87"/>
      <c r="J242" s="87"/>
      <c r="K242" s="315"/>
      <c r="L242" s="66"/>
      <c r="M242" s="58"/>
      <c r="N242" s="66"/>
      <c r="O242" s="58"/>
      <c r="P242" s="57"/>
      <c r="Q242" s="58"/>
      <c r="R242" s="57"/>
      <c r="S242" s="158"/>
      <c r="T242" s="380"/>
      <c r="U242" s="381"/>
      <c r="V242" s="380"/>
      <c r="W242" s="382"/>
      <c r="X242" s="382"/>
      <c r="Y242" s="380"/>
      <c r="Z242" s="366"/>
      <c r="AA242" s="362"/>
      <c r="AB242" s="366"/>
      <c r="AC242" s="366"/>
      <c r="AD242" s="362"/>
      <c r="AE242" s="382"/>
      <c r="AF242" s="380"/>
      <c r="AG242" s="382"/>
      <c r="AH242" s="382"/>
      <c r="AI242" s="380"/>
      <c r="AJ242" s="382"/>
      <c r="AK242" s="382"/>
    </row>
    <row r="243" spans="1:37" ht="21" customHeight="1" x14ac:dyDescent="0.15">
      <c r="A243" s="181"/>
      <c r="B243" s="63"/>
      <c r="C243" s="57"/>
      <c r="D243" s="88"/>
      <c r="E243" s="88"/>
      <c r="F243" s="190"/>
      <c r="G243" s="63"/>
      <c r="H243" s="57"/>
      <c r="I243" s="88"/>
      <c r="J243" s="88"/>
      <c r="K243" s="315"/>
      <c r="L243" s="66"/>
      <c r="M243" s="58"/>
      <c r="N243" s="66"/>
      <c r="O243" s="58"/>
      <c r="P243" s="57"/>
      <c r="Q243" s="57"/>
      <c r="R243" s="57"/>
      <c r="S243" s="158"/>
      <c r="T243" s="380"/>
      <c r="U243" s="381"/>
      <c r="V243" s="380"/>
      <c r="W243" s="382"/>
      <c r="X243" s="382"/>
      <c r="Y243" s="380"/>
      <c r="Z243" s="366"/>
      <c r="AA243" s="362"/>
      <c r="AB243" s="366"/>
      <c r="AC243" s="366"/>
      <c r="AD243" s="362"/>
      <c r="AE243" s="382"/>
      <c r="AF243" s="380"/>
      <c r="AG243" s="382"/>
      <c r="AH243" s="382"/>
      <c r="AI243" s="380"/>
      <c r="AJ243" s="382"/>
      <c r="AK243" s="382"/>
    </row>
    <row r="244" spans="1:37" ht="21" customHeight="1" x14ac:dyDescent="0.15">
      <c r="A244" s="181"/>
      <c r="B244" s="63"/>
      <c r="C244" s="57"/>
      <c r="D244" s="87"/>
      <c r="E244" s="87"/>
      <c r="F244" s="191"/>
      <c r="G244" s="63"/>
      <c r="H244" s="57"/>
      <c r="I244" s="87"/>
      <c r="J244" s="87"/>
      <c r="K244" s="315"/>
      <c r="L244" s="66"/>
      <c r="M244" s="58"/>
      <c r="N244" s="66"/>
      <c r="O244" s="58"/>
      <c r="P244" s="57"/>
      <c r="Q244" s="57"/>
      <c r="R244" s="57"/>
      <c r="S244" s="158"/>
      <c r="T244" s="380"/>
      <c r="U244" s="381"/>
      <c r="V244" s="380"/>
      <c r="W244" s="382"/>
      <c r="X244" s="382"/>
      <c r="Y244" s="380"/>
      <c r="Z244" s="366"/>
      <c r="AA244" s="362"/>
      <c r="AB244" s="366"/>
      <c r="AC244" s="366"/>
      <c r="AD244" s="362"/>
      <c r="AE244" s="382"/>
      <c r="AF244" s="380"/>
      <c r="AG244" s="382"/>
      <c r="AH244" s="382"/>
      <c r="AI244" s="380"/>
      <c r="AJ244" s="382"/>
      <c r="AK244" s="382"/>
    </row>
    <row r="245" spans="1:37" ht="21" customHeight="1" x14ac:dyDescent="0.15">
      <c r="A245" s="181"/>
      <c r="B245" s="63"/>
      <c r="C245" s="57"/>
      <c r="D245" s="88"/>
      <c r="E245" s="88"/>
      <c r="F245" s="190"/>
      <c r="G245" s="63"/>
      <c r="H245" s="57"/>
      <c r="I245" s="88"/>
      <c r="J245" s="88"/>
      <c r="K245" s="315"/>
      <c r="L245" s="66"/>
      <c r="M245" s="58"/>
      <c r="N245" s="66"/>
      <c r="O245" s="58"/>
      <c r="P245" s="57"/>
      <c r="Q245" s="57"/>
      <c r="R245" s="57"/>
      <c r="S245" s="158"/>
      <c r="T245" s="380"/>
      <c r="U245" s="381"/>
      <c r="V245" s="380"/>
      <c r="W245" s="382"/>
      <c r="X245" s="382"/>
      <c r="Y245" s="380"/>
      <c r="Z245" s="366"/>
      <c r="AA245" s="362"/>
      <c r="AB245" s="366"/>
      <c r="AC245" s="366"/>
      <c r="AD245" s="362"/>
      <c r="AE245" s="382"/>
      <c r="AF245" s="380"/>
      <c r="AG245" s="382"/>
      <c r="AH245" s="382"/>
      <c r="AI245" s="380"/>
      <c r="AJ245" s="382"/>
      <c r="AK245" s="382"/>
    </row>
    <row r="246" spans="1:37" ht="21" customHeight="1" x14ac:dyDescent="0.15">
      <c r="A246" s="193"/>
      <c r="B246" s="105"/>
      <c r="C246" s="111"/>
      <c r="D246" s="112"/>
      <c r="E246" s="112"/>
      <c r="F246" s="194"/>
      <c r="G246" s="105"/>
      <c r="H246" s="111"/>
      <c r="I246" s="112"/>
      <c r="J246" s="112"/>
      <c r="K246" s="316"/>
      <c r="L246" s="265"/>
      <c r="M246" s="68"/>
      <c r="N246" s="265"/>
      <c r="O246" s="68"/>
      <c r="P246" s="111"/>
      <c r="Q246" s="111"/>
      <c r="R246" s="111"/>
      <c r="S246" s="195"/>
      <c r="T246" s="380"/>
      <c r="U246" s="381"/>
      <c r="V246" s="380"/>
      <c r="W246" s="382"/>
      <c r="X246" s="382"/>
      <c r="Y246" s="380"/>
      <c r="Z246" s="366"/>
      <c r="AA246" s="362"/>
      <c r="AB246" s="366"/>
      <c r="AC246" s="366"/>
      <c r="AD246" s="362"/>
      <c r="AE246" s="382"/>
      <c r="AF246" s="380"/>
      <c r="AG246" s="382"/>
      <c r="AH246" s="382"/>
      <c r="AI246" s="380"/>
      <c r="AJ246" s="382"/>
      <c r="AK246" s="382"/>
    </row>
    <row r="247" spans="1:37" ht="21" customHeight="1" x14ac:dyDescent="0.15">
      <c r="A247" s="196"/>
      <c r="B247" s="99"/>
      <c r="C247" s="97"/>
      <c r="D247" s="110"/>
      <c r="E247" s="110"/>
      <c r="F247" s="197"/>
      <c r="G247" s="99"/>
      <c r="H247" s="97"/>
      <c r="I247" s="110"/>
      <c r="J247" s="110"/>
      <c r="K247" s="314"/>
      <c r="L247" s="291"/>
      <c r="M247" s="69"/>
      <c r="N247" s="291"/>
      <c r="O247" s="69"/>
      <c r="P247" s="97"/>
      <c r="Q247" s="97"/>
      <c r="R247" s="97"/>
      <c r="S247" s="116"/>
      <c r="T247" s="380"/>
      <c r="U247" s="381"/>
      <c r="V247" s="380"/>
      <c r="W247" s="382"/>
      <c r="X247" s="382"/>
      <c r="Y247" s="380"/>
      <c r="Z247" s="366"/>
      <c r="AA247" s="362"/>
      <c r="AB247" s="366"/>
      <c r="AC247" s="366"/>
      <c r="AD247" s="362"/>
      <c r="AE247" s="382"/>
      <c r="AF247" s="380"/>
      <c r="AG247" s="382"/>
      <c r="AH247" s="382"/>
      <c r="AI247" s="380"/>
      <c r="AJ247" s="382"/>
      <c r="AK247" s="382"/>
    </row>
    <row r="248" spans="1:37" ht="21" customHeight="1" x14ac:dyDescent="0.15">
      <c r="A248" s="181"/>
      <c r="B248" s="63"/>
      <c r="C248" s="57"/>
      <c r="D248" s="88"/>
      <c r="E248" s="88"/>
      <c r="F248" s="190"/>
      <c r="G248" s="63"/>
      <c r="H248" s="57"/>
      <c r="I248" s="88"/>
      <c r="J248" s="88"/>
      <c r="K248" s="315"/>
      <c r="L248" s="66"/>
      <c r="M248" s="58"/>
      <c r="N248" s="66"/>
      <c r="O248" s="58"/>
      <c r="P248" s="57"/>
      <c r="Q248" s="57"/>
      <c r="R248" s="57"/>
      <c r="S248" s="158"/>
      <c r="T248" s="380"/>
      <c r="U248" s="381"/>
      <c r="V248" s="380"/>
      <c r="W248" s="382"/>
      <c r="X248" s="382"/>
      <c r="Y248" s="380"/>
      <c r="Z248" s="366"/>
      <c r="AA248" s="362"/>
      <c r="AB248" s="366"/>
      <c r="AC248" s="366"/>
      <c r="AD248" s="362"/>
      <c r="AE248" s="382"/>
      <c r="AF248" s="380"/>
      <c r="AG248" s="382"/>
      <c r="AH248" s="382"/>
      <c r="AI248" s="380"/>
      <c r="AJ248" s="382"/>
      <c r="AK248" s="382"/>
    </row>
    <row r="249" spans="1:37" ht="21" customHeight="1" x14ac:dyDescent="0.15">
      <c r="A249" s="181"/>
      <c r="B249" s="63"/>
      <c r="C249" s="57"/>
      <c r="D249" s="87"/>
      <c r="E249" s="87"/>
      <c r="F249" s="191"/>
      <c r="G249" s="63"/>
      <c r="H249" s="57"/>
      <c r="I249" s="87"/>
      <c r="J249" s="87"/>
      <c r="K249" s="315"/>
      <c r="L249" s="66"/>
      <c r="M249" s="58"/>
      <c r="N249" s="66"/>
      <c r="O249" s="58"/>
      <c r="P249" s="57"/>
      <c r="Q249" s="57"/>
      <c r="R249" s="57"/>
      <c r="S249" s="158"/>
      <c r="T249" s="380"/>
      <c r="U249" s="381"/>
      <c r="V249" s="380"/>
      <c r="W249" s="382"/>
      <c r="X249" s="382"/>
      <c r="Y249" s="380"/>
      <c r="Z249" s="366"/>
      <c r="AA249" s="362"/>
      <c r="AB249" s="366"/>
      <c r="AC249" s="366"/>
      <c r="AD249" s="362"/>
      <c r="AE249" s="382"/>
      <c r="AF249" s="380"/>
      <c r="AG249" s="382"/>
      <c r="AH249" s="382"/>
      <c r="AI249" s="380"/>
      <c r="AJ249" s="382"/>
      <c r="AK249" s="382"/>
    </row>
    <row r="250" spans="1:37" ht="21" customHeight="1" x14ac:dyDescent="0.15">
      <c r="A250" s="181"/>
      <c r="B250" s="63"/>
      <c r="C250" s="57"/>
      <c r="D250" s="88"/>
      <c r="E250" s="88"/>
      <c r="F250" s="190"/>
      <c r="G250" s="63"/>
      <c r="H250" s="57"/>
      <c r="I250" s="88"/>
      <c r="J250" s="88"/>
      <c r="K250" s="315"/>
      <c r="L250" s="66"/>
      <c r="M250" s="58"/>
      <c r="N250" s="66"/>
      <c r="O250" s="58"/>
      <c r="P250" s="57"/>
      <c r="Q250" s="57"/>
      <c r="R250" s="57"/>
      <c r="S250" s="158"/>
      <c r="T250" s="380"/>
      <c r="U250" s="381"/>
      <c r="V250" s="380"/>
      <c r="W250" s="382"/>
      <c r="X250" s="382"/>
      <c r="Y250" s="380"/>
      <c r="Z250" s="366"/>
      <c r="AA250" s="362"/>
      <c r="AB250" s="366"/>
      <c r="AC250" s="366"/>
      <c r="AD250" s="362"/>
      <c r="AE250" s="382"/>
      <c r="AF250" s="380"/>
      <c r="AG250" s="382"/>
      <c r="AH250" s="382"/>
      <c r="AI250" s="380"/>
      <c r="AJ250" s="382"/>
      <c r="AK250" s="382"/>
    </row>
    <row r="251" spans="1:37" ht="21" customHeight="1" x14ac:dyDescent="0.15">
      <c r="A251" s="181"/>
      <c r="B251" s="63"/>
      <c r="C251" s="57"/>
      <c r="D251" s="88"/>
      <c r="E251" s="88"/>
      <c r="F251" s="190"/>
      <c r="G251" s="63"/>
      <c r="H251" s="57"/>
      <c r="I251" s="88"/>
      <c r="J251" s="88"/>
      <c r="K251" s="315"/>
      <c r="L251" s="66"/>
      <c r="M251" s="58"/>
      <c r="N251" s="66"/>
      <c r="O251" s="58"/>
      <c r="P251" s="57"/>
      <c r="Q251" s="57"/>
      <c r="R251" s="57"/>
      <c r="S251" s="158"/>
      <c r="T251" s="380"/>
      <c r="U251" s="381"/>
      <c r="V251" s="380"/>
      <c r="W251" s="382"/>
      <c r="X251" s="382"/>
      <c r="Y251" s="380"/>
      <c r="Z251" s="366"/>
      <c r="AA251" s="362"/>
      <c r="AB251" s="366"/>
      <c r="AC251" s="366"/>
      <c r="AD251" s="362"/>
      <c r="AE251" s="382"/>
      <c r="AF251" s="380"/>
      <c r="AG251" s="382"/>
      <c r="AH251" s="382"/>
      <c r="AI251" s="380"/>
      <c r="AJ251" s="382"/>
      <c r="AK251" s="382"/>
    </row>
    <row r="252" spans="1:37" ht="21" customHeight="1" x14ac:dyDescent="0.15">
      <c r="A252" s="181"/>
      <c r="B252" s="63"/>
      <c r="C252" s="57"/>
      <c r="D252" s="88"/>
      <c r="E252" s="88"/>
      <c r="F252" s="190"/>
      <c r="G252" s="63"/>
      <c r="H252" s="57"/>
      <c r="I252" s="88"/>
      <c r="J252" s="88"/>
      <c r="K252" s="315"/>
      <c r="L252" s="66"/>
      <c r="M252" s="58"/>
      <c r="N252" s="66"/>
      <c r="O252" s="58"/>
      <c r="P252" s="57"/>
      <c r="Q252" s="57"/>
      <c r="R252" s="57"/>
      <c r="S252" s="158"/>
      <c r="T252" s="380"/>
      <c r="U252" s="381"/>
      <c r="V252" s="412"/>
      <c r="W252" s="413"/>
      <c r="X252" s="413"/>
      <c r="Y252" s="412"/>
      <c r="Z252" s="366"/>
      <c r="AA252" s="362"/>
      <c r="AB252" s="365"/>
      <c r="AC252" s="366"/>
      <c r="AD252" s="362"/>
      <c r="AE252" s="413"/>
      <c r="AF252" s="412"/>
      <c r="AG252" s="413"/>
      <c r="AH252" s="413"/>
      <c r="AI252" s="412"/>
      <c r="AJ252" s="382"/>
      <c r="AK252" s="382"/>
    </row>
    <row r="253" spans="1:37" ht="21" customHeight="1" x14ac:dyDescent="0.15">
      <c r="A253" s="181"/>
      <c r="B253" s="63"/>
      <c r="C253" s="57"/>
      <c r="D253" s="88"/>
      <c r="E253" s="88"/>
      <c r="F253" s="190"/>
      <c r="G253" s="63"/>
      <c r="H253" s="57"/>
      <c r="I253" s="88"/>
      <c r="J253" s="88"/>
      <c r="K253" s="315"/>
      <c r="L253" s="66"/>
      <c r="M253" s="58"/>
      <c r="N253" s="66"/>
      <c r="O253" s="58"/>
      <c r="P253" s="57"/>
      <c r="Q253" s="57"/>
      <c r="R253" s="57"/>
      <c r="S253" s="158"/>
      <c r="T253" s="380"/>
      <c r="U253" s="381"/>
      <c r="V253" s="412"/>
      <c r="W253" s="413"/>
      <c r="X253" s="413"/>
      <c r="Y253" s="412"/>
      <c r="Z253" s="366"/>
      <c r="AA253" s="362"/>
      <c r="AB253" s="365"/>
      <c r="AC253" s="366"/>
      <c r="AD253" s="362"/>
      <c r="AE253" s="413"/>
      <c r="AF253" s="412"/>
      <c r="AG253" s="413"/>
      <c r="AH253" s="413"/>
      <c r="AI253" s="412"/>
      <c r="AJ253" s="382"/>
      <c r="AK253" s="382"/>
    </row>
    <row r="254" spans="1:37" ht="21" customHeight="1" x14ac:dyDescent="0.15">
      <c r="A254" s="181"/>
      <c r="B254" s="63"/>
      <c r="C254" s="57"/>
      <c r="D254" s="88"/>
      <c r="E254" s="88"/>
      <c r="F254" s="190"/>
      <c r="G254" s="63"/>
      <c r="H254" s="57"/>
      <c r="I254" s="88"/>
      <c r="J254" s="88"/>
      <c r="K254" s="315"/>
      <c r="L254" s="66"/>
      <c r="M254" s="58"/>
      <c r="N254" s="66"/>
      <c r="O254" s="58"/>
      <c r="P254" s="57"/>
      <c r="Q254" s="57"/>
      <c r="R254" s="57"/>
      <c r="S254" s="158"/>
      <c r="T254" s="380"/>
      <c r="U254" s="381"/>
      <c r="V254" s="388"/>
      <c r="W254" s="389"/>
      <c r="X254" s="389"/>
      <c r="Y254" s="388"/>
      <c r="Z254" s="366"/>
      <c r="AA254" s="362"/>
      <c r="AB254" s="390"/>
      <c r="AC254" s="366"/>
      <c r="AD254" s="362"/>
      <c r="AE254" s="389"/>
      <c r="AF254" s="388"/>
      <c r="AG254" s="389"/>
      <c r="AH254" s="389"/>
      <c r="AI254" s="388"/>
      <c r="AJ254" s="382"/>
      <c r="AK254" s="382"/>
    </row>
    <row r="255" spans="1:37" ht="21" customHeight="1" x14ac:dyDescent="0.15">
      <c r="A255" s="181"/>
      <c r="B255" s="63"/>
      <c r="C255" s="57"/>
      <c r="D255" s="88"/>
      <c r="E255" s="88"/>
      <c r="F255" s="190"/>
      <c r="G255" s="63"/>
      <c r="H255" s="57"/>
      <c r="I255" s="88"/>
      <c r="J255" s="88"/>
      <c r="K255" s="315"/>
      <c r="L255" s="66"/>
      <c r="M255" s="58"/>
      <c r="N255" s="66"/>
      <c r="O255" s="58"/>
      <c r="P255" s="57"/>
      <c r="Q255" s="57"/>
      <c r="R255" s="57"/>
      <c r="S255" s="158"/>
      <c r="T255" s="380"/>
      <c r="U255" s="381"/>
      <c r="V255" s="409"/>
      <c r="W255" s="409"/>
      <c r="X255" s="409"/>
      <c r="Y255" s="409"/>
      <c r="Z255" s="366"/>
      <c r="AA255" s="362"/>
      <c r="AB255" s="366"/>
      <c r="AC255" s="366"/>
      <c r="AD255" s="362"/>
      <c r="AE255" s="409"/>
      <c r="AF255" s="409"/>
      <c r="AG255" s="409"/>
      <c r="AH255" s="409"/>
      <c r="AI255" s="409"/>
      <c r="AJ255" s="409"/>
      <c r="AK255" s="387"/>
    </row>
    <row r="256" spans="1:37" ht="21" customHeight="1" x14ac:dyDescent="0.15">
      <c r="A256" s="181"/>
      <c r="B256" s="63"/>
      <c r="C256" s="57"/>
      <c r="D256" s="88"/>
      <c r="E256" s="88"/>
      <c r="F256" s="190"/>
      <c r="G256" s="63"/>
      <c r="H256" s="57"/>
      <c r="I256" s="88"/>
      <c r="J256" s="88"/>
      <c r="K256" s="315"/>
      <c r="L256" s="66"/>
      <c r="M256" s="165"/>
      <c r="N256" s="66"/>
      <c r="O256" s="165"/>
      <c r="P256" s="57"/>
      <c r="Q256" s="57"/>
      <c r="R256" s="57"/>
      <c r="S256" s="158"/>
      <c r="T256" s="380"/>
      <c r="U256" s="381"/>
      <c r="V256" s="380"/>
      <c r="W256" s="382"/>
      <c r="X256" s="382"/>
      <c r="Y256" s="380"/>
      <c r="Z256" s="366"/>
      <c r="AA256" s="362"/>
      <c r="AB256" s="366"/>
      <c r="AC256" s="366"/>
      <c r="AD256" s="362"/>
      <c r="AE256" s="382"/>
      <c r="AF256" s="380"/>
      <c r="AG256" s="382"/>
      <c r="AH256" s="382"/>
      <c r="AI256" s="380"/>
      <c r="AJ256" s="382"/>
      <c r="AK256" s="382"/>
    </row>
    <row r="257" spans="1:37" ht="21" customHeight="1" x14ac:dyDescent="0.15">
      <c r="A257" s="181"/>
      <c r="B257" s="63"/>
      <c r="C257" s="57"/>
      <c r="D257" s="88"/>
      <c r="E257" s="88"/>
      <c r="F257" s="190"/>
      <c r="G257" s="63"/>
      <c r="H257" s="57"/>
      <c r="I257" s="88"/>
      <c r="J257" s="88"/>
      <c r="K257" s="315"/>
      <c r="L257" s="66"/>
      <c r="M257" s="165"/>
      <c r="N257" s="66"/>
      <c r="O257" s="165"/>
      <c r="P257" s="57"/>
      <c r="Q257" s="57"/>
      <c r="R257" s="57"/>
      <c r="S257" s="158"/>
      <c r="T257" s="380"/>
      <c r="U257" s="381"/>
      <c r="V257" s="380"/>
      <c r="W257" s="382"/>
      <c r="X257" s="382"/>
      <c r="Y257" s="380"/>
      <c r="Z257" s="366"/>
      <c r="AA257" s="362"/>
      <c r="AB257" s="366"/>
      <c r="AC257" s="366"/>
      <c r="AD257" s="362"/>
      <c r="AE257" s="382"/>
      <c r="AF257" s="380"/>
      <c r="AG257" s="382"/>
      <c r="AH257" s="382"/>
      <c r="AI257" s="380"/>
      <c r="AJ257" s="382"/>
      <c r="AK257" s="382"/>
    </row>
    <row r="258" spans="1:37" ht="21" customHeight="1" x14ac:dyDescent="0.15">
      <c r="A258" s="181"/>
      <c r="B258" s="63"/>
      <c r="C258" s="57"/>
      <c r="D258" s="88"/>
      <c r="E258" s="88"/>
      <c r="F258" s="190"/>
      <c r="G258" s="63"/>
      <c r="H258" s="57"/>
      <c r="I258" s="88"/>
      <c r="J258" s="88"/>
      <c r="K258" s="315"/>
      <c r="L258" s="66"/>
      <c r="M258" s="58"/>
      <c r="N258" s="66"/>
      <c r="O258" s="58"/>
      <c r="P258" s="57"/>
      <c r="Q258" s="57"/>
      <c r="R258" s="57"/>
      <c r="S258" s="158"/>
      <c r="T258" s="380"/>
      <c r="U258" s="381"/>
      <c r="V258" s="380"/>
      <c r="W258" s="382"/>
      <c r="X258" s="382"/>
      <c r="Y258" s="380"/>
      <c r="Z258" s="366"/>
      <c r="AA258" s="362"/>
      <c r="AB258" s="366"/>
      <c r="AC258" s="366"/>
      <c r="AD258" s="362"/>
      <c r="AE258" s="382"/>
      <c r="AF258" s="380"/>
      <c r="AG258" s="382"/>
      <c r="AH258" s="382"/>
      <c r="AI258" s="380"/>
      <c r="AJ258" s="382"/>
      <c r="AK258" s="382"/>
    </row>
    <row r="259" spans="1:37" ht="21" customHeight="1" x14ac:dyDescent="0.15">
      <c r="A259" s="177"/>
      <c r="B259" s="78"/>
      <c r="C259" s="78"/>
      <c r="D259" s="86"/>
      <c r="E259" s="86"/>
      <c r="F259" s="77"/>
      <c r="G259" s="78"/>
      <c r="H259" s="78"/>
      <c r="I259" s="86"/>
      <c r="J259" s="86"/>
      <c r="K259" s="315"/>
      <c r="L259" s="70"/>
      <c r="M259" s="271"/>
      <c r="N259" s="70"/>
      <c r="O259" s="271"/>
      <c r="P259" s="78"/>
      <c r="Q259" s="78"/>
      <c r="R259" s="78"/>
      <c r="S259" s="192"/>
      <c r="T259" s="380"/>
      <c r="U259" s="381"/>
      <c r="V259" s="380"/>
      <c r="W259" s="382"/>
      <c r="X259" s="382"/>
      <c r="Y259" s="380"/>
      <c r="Z259" s="366"/>
      <c r="AA259" s="362"/>
      <c r="AB259" s="366"/>
      <c r="AC259" s="366"/>
      <c r="AD259" s="362"/>
      <c r="AE259" s="382"/>
      <c r="AF259" s="380"/>
      <c r="AG259" s="382"/>
      <c r="AH259" s="382"/>
      <c r="AI259" s="380"/>
      <c r="AJ259" s="382"/>
      <c r="AK259" s="382"/>
    </row>
    <row r="260" spans="1:37" ht="21" customHeight="1" x14ac:dyDescent="0.15">
      <c r="A260" s="266"/>
      <c r="B260" s="67"/>
      <c r="C260" s="78"/>
      <c r="D260" s="86"/>
      <c r="E260" s="86"/>
      <c r="F260" s="190"/>
      <c r="G260" s="67"/>
      <c r="H260" s="78"/>
      <c r="I260" s="86"/>
      <c r="J260" s="86"/>
      <c r="K260" s="315"/>
      <c r="L260" s="66"/>
      <c r="M260" s="165"/>
      <c r="N260" s="66"/>
      <c r="O260" s="165"/>
      <c r="P260" s="57"/>
      <c r="Q260" s="57"/>
      <c r="R260" s="57"/>
      <c r="S260" s="158"/>
      <c r="T260" s="380"/>
      <c r="U260" s="381"/>
      <c r="V260" s="380"/>
      <c r="W260" s="382"/>
      <c r="X260" s="382"/>
      <c r="Y260" s="380"/>
      <c r="Z260" s="366"/>
      <c r="AA260" s="362"/>
      <c r="AB260" s="366"/>
      <c r="AC260" s="366"/>
      <c r="AD260" s="362"/>
      <c r="AE260" s="382"/>
      <c r="AF260" s="380"/>
      <c r="AG260" s="382"/>
      <c r="AH260" s="382"/>
      <c r="AI260" s="380"/>
      <c r="AJ260" s="382"/>
      <c r="AK260" s="382"/>
    </row>
    <row r="261" spans="1:37" ht="21" customHeight="1" x14ac:dyDescent="0.15">
      <c r="A261" s="266"/>
      <c r="B261" s="67"/>
      <c r="C261" s="78"/>
      <c r="D261" s="86"/>
      <c r="E261" s="86"/>
      <c r="F261" s="191"/>
      <c r="G261" s="67"/>
      <c r="H261" s="78"/>
      <c r="I261" s="86"/>
      <c r="J261" s="86"/>
      <c r="K261" s="315"/>
      <c r="L261" s="66"/>
      <c r="M261" s="58"/>
      <c r="N261" s="66"/>
      <c r="O261" s="58"/>
      <c r="P261" s="57"/>
      <c r="Q261" s="57"/>
      <c r="R261" s="57"/>
      <c r="S261" s="158"/>
      <c r="T261" s="380"/>
      <c r="U261" s="381"/>
      <c r="V261" s="417"/>
      <c r="W261" s="382"/>
      <c r="X261" s="382"/>
      <c r="Y261" s="380"/>
      <c r="Z261" s="366"/>
      <c r="AA261" s="362"/>
      <c r="AB261" s="366"/>
      <c r="AC261" s="366"/>
      <c r="AD261" s="362"/>
      <c r="AE261" s="382"/>
      <c r="AF261" s="380"/>
      <c r="AG261" s="382"/>
      <c r="AH261" s="382"/>
      <c r="AI261" s="380"/>
      <c r="AJ261" s="382"/>
      <c r="AK261" s="382"/>
    </row>
    <row r="262" spans="1:37" ht="21" customHeight="1" x14ac:dyDescent="0.15">
      <c r="A262" s="266"/>
      <c r="B262" s="67"/>
      <c r="C262" s="78"/>
      <c r="D262" s="86"/>
      <c r="E262" s="86"/>
      <c r="F262" s="190"/>
      <c r="G262" s="67"/>
      <c r="H262" s="78"/>
      <c r="I262" s="86"/>
      <c r="J262" s="86"/>
      <c r="K262" s="315"/>
      <c r="L262" s="66"/>
      <c r="M262" s="58"/>
      <c r="N262" s="66"/>
      <c r="O262" s="58"/>
      <c r="P262" s="57"/>
      <c r="Q262" s="57"/>
      <c r="R262" s="57"/>
      <c r="S262" s="158"/>
      <c r="T262" s="380"/>
      <c r="U262" s="381"/>
      <c r="V262" s="380"/>
      <c r="W262" s="382"/>
      <c r="X262" s="382"/>
      <c r="Y262" s="380"/>
      <c r="Z262" s="366"/>
      <c r="AA262" s="362"/>
      <c r="AB262" s="366"/>
      <c r="AC262" s="366"/>
      <c r="AD262" s="362"/>
      <c r="AE262" s="382"/>
      <c r="AF262" s="380"/>
      <c r="AG262" s="382"/>
      <c r="AH262" s="382"/>
      <c r="AI262" s="380"/>
      <c r="AJ262" s="382"/>
      <c r="AK262" s="382"/>
    </row>
    <row r="263" spans="1:37" ht="21" customHeight="1" x14ac:dyDescent="0.15">
      <c r="A263" s="266"/>
      <c r="B263" s="67"/>
      <c r="C263" s="78"/>
      <c r="D263" s="86"/>
      <c r="E263" s="86"/>
      <c r="F263" s="190"/>
      <c r="G263" s="67"/>
      <c r="H263" s="78"/>
      <c r="I263" s="86"/>
      <c r="J263" s="86"/>
      <c r="K263" s="315"/>
      <c r="L263" s="66"/>
      <c r="M263" s="58"/>
      <c r="N263" s="66"/>
      <c r="O263" s="58"/>
      <c r="P263" s="57"/>
      <c r="Q263" s="57"/>
      <c r="R263" s="57"/>
      <c r="S263" s="158"/>
      <c r="T263" s="380"/>
      <c r="U263" s="381"/>
      <c r="V263" s="380"/>
      <c r="W263" s="382"/>
      <c r="X263" s="382"/>
      <c r="Y263" s="380"/>
      <c r="Z263" s="366"/>
      <c r="AA263" s="362"/>
      <c r="AB263" s="366"/>
      <c r="AC263" s="366"/>
      <c r="AD263" s="362"/>
      <c r="AE263" s="382"/>
      <c r="AF263" s="380"/>
      <c r="AG263" s="382"/>
      <c r="AH263" s="382"/>
      <c r="AI263" s="380"/>
      <c r="AJ263" s="382"/>
      <c r="AK263" s="382"/>
    </row>
    <row r="264" spans="1:37" ht="21" customHeight="1" x14ac:dyDescent="0.15">
      <c r="A264" s="266"/>
      <c r="B264" s="67"/>
      <c r="C264" s="78"/>
      <c r="D264" s="86"/>
      <c r="E264" s="86"/>
      <c r="F264" s="190"/>
      <c r="G264" s="67"/>
      <c r="H264" s="78"/>
      <c r="I264" s="86"/>
      <c r="J264" s="86"/>
      <c r="K264" s="315"/>
      <c r="L264" s="66"/>
      <c r="M264" s="58"/>
      <c r="N264" s="66"/>
      <c r="O264" s="58"/>
      <c r="P264" s="57"/>
      <c r="Q264" s="57"/>
      <c r="R264" s="57"/>
      <c r="S264" s="158"/>
      <c r="T264" s="380"/>
      <c r="U264" s="381"/>
      <c r="V264" s="380"/>
      <c r="W264" s="382"/>
      <c r="X264" s="382"/>
      <c r="Y264" s="380"/>
      <c r="Z264" s="366"/>
      <c r="AA264" s="362"/>
      <c r="AB264" s="366"/>
      <c r="AC264" s="366"/>
      <c r="AD264" s="362"/>
      <c r="AE264" s="382"/>
      <c r="AF264" s="380"/>
      <c r="AG264" s="382"/>
      <c r="AH264" s="382"/>
      <c r="AI264" s="380"/>
      <c r="AJ264" s="382"/>
      <c r="AK264" s="382"/>
    </row>
    <row r="265" spans="1:37" ht="21" customHeight="1" x14ac:dyDescent="0.15">
      <c r="A265" s="266"/>
      <c r="B265" s="67"/>
      <c r="C265" s="78"/>
      <c r="D265" s="86"/>
      <c r="E265" s="86"/>
      <c r="F265" s="190"/>
      <c r="G265" s="67"/>
      <c r="H265" s="78"/>
      <c r="I265" s="86"/>
      <c r="J265" s="86"/>
      <c r="K265" s="315"/>
      <c r="L265" s="66"/>
      <c r="M265" s="58"/>
      <c r="N265" s="66"/>
      <c r="O265" s="58"/>
      <c r="P265" s="58"/>
      <c r="Q265" s="57"/>
      <c r="R265" s="57"/>
      <c r="S265" s="158"/>
      <c r="T265" s="380"/>
      <c r="U265" s="381"/>
      <c r="V265" s="380"/>
      <c r="W265" s="382"/>
      <c r="X265" s="382"/>
      <c r="Y265" s="380"/>
      <c r="Z265" s="366"/>
      <c r="AA265" s="362"/>
      <c r="AB265" s="366"/>
      <c r="AC265" s="366"/>
      <c r="AD265" s="362"/>
      <c r="AE265" s="382"/>
      <c r="AF265" s="380"/>
      <c r="AG265" s="382"/>
      <c r="AH265" s="382"/>
      <c r="AI265" s="380"/>
      <c r="AJ265" s="382"/>
      <c r="AK265" s="382"/>
    </row>
    <row r="266" spans="1:37" ht="21" customHeight="1" x14ac:dyDescent="0.15">
      <c r="A266" s="267"/>
      <c r="B266" s="104"/>
      <c r="C266" s="167"/>
      <c r="D266" s="106"/>
      <c r="E266" s="106"/>
      <c r="F266" s="199"/>
      <c r="G266" s="104"/>
      <c r="H266" s="167"/>
      <c r="I266" s="106"/>
      <c r="J266" s="106"/>
      <c r="K266" s="316"/>
      <c r="L266" s="265"/>
      <c r="M266" s="68"/>
      <c r="N266" s="265"/>
      <c r="O266" s="68"/>
      <c r="P266" s="111"/>
      <c r="Q266" s="111"/>
      <c r="R266" s="111"/>
      <c r="S266" s="195"/>
      <c r="T266" s="380"/>
      <c r="U266" s="381"/>
      <c r="V266" s="380"/>
      <c r="W266" s="382"/>
      <c r="X266" s="382"/>
      <c r="Y266" s="380"/>
      <c r="Z266" s="366"/>
      <c r="AA266" s="362"/>
      <c r="AB266" s="366"/>
      <c r="AC266" s="366"/>
      <c r="AD266" s="362"/>
      <c r="AE266" s="382"/>
      <c r="AF266" s="380"/>
      <c r="AG266" s="382"/>
      <c r="AH266" s="382"/>
      <c r="AI266" s="380"/>
      <c r="AJ266" s="382"/>
      <c r="AK266" s="382"/>
    </row>
    <row r="267" spans="1:37" ht="21" customHeight="1" x14ac:dyDescent="0.15">
      <c r="A267" s="268"/>
      <c r="B267" s="103"/>
      <c r="C267" s="103"/>
      <c r="D267" s="102"/>
      <c r="E267" s="102"/>
      <c r="F267" s="197"/>
      <c r="G267" s="103"/>
      <c r="H267" s="103"/>
      <c r="I267" s="102"/>
      <c r="J267" s="102"/>
      <c r="K267" s="314"/>
      <c r="L267" s="291"/>
      <c r="M267" s="69"/>
      <c r="N267" s="291"/>
      <c r="O267" s="69"/>
      <c r="P267" s="97"/>
      <c r="Q267" s="97"/>
      <c r="R267" s="97"/>
      <c r="S267" s="116"/>
      <c r="T267" s="380"/>
      <c r="U267" s="381"/>
      <c r="V267" s="380"/>
      <c r="W267" s="382"/>
      <c r="X267" s="382"/>
      <c r="Y267" s="380"/>
      <c r="Z267" s="366"/>
      <c r="AA267" s="362"/>
      <c r="AB267" s="366"/>
      <c r="AC267" s="366"/>
      <c r="AD267" s="362"/>
      <c r="AE267" s="382"/>
      <c r="AF267" s="380"/>
      <c r="AG267" s="382"/>
      <c r="AH267" s="382"/>
      <c r="AI267" s="380"/>
      <c r="AJ267" s="382"/>
      <c r="AK267" s="382"/>
    </row>
    <row r="268" spans="1:37" ht="21" customHeight="1" x14ac:dyDescent="0.15">
      <c r="A268" s="266"/>
      <c r="B268" s="78"/>
      <c r="C268" s="78"/>
      <c r="D268" s="86"/>
      <c r="E268" s="86"/>
      <c r="F268" s="190"/>
      <c r="G268" s="78"/>
      <c r="H268" s="78"/>
      <c r="I268" s="86"/>
      <c r="J268" s="86"/>
      <c r="K268" s="315"/>
      <c r="L268" s="66"/>
      <c r="M268" s="58"/>
      <c r="N268" s="66"/>
      <c r="O268" s="58"/>
      <c r="P268" s="57"/>
      <c r="Q268" s="57"/>
      <c r="R268" s="57"/>
      <c r="S268" s="158"/>
      <c r="T268" s="380"/>
      <c r="U268" s="381"/>
      <c r="V268" s="380"/>
      <c r="W268" s="382"/>
      <c r="X268" s="382"/>
      <c r="Y268" s="380"/>
      <c r="Z268" s="366"/>
      <c r="AA268" s="362"/>
      <c r="AB268" s="366"/>
      <c r="AC268" s="366"/>
      <c r="AD268" s="362"/>
      <c r="AE268" s="382"/>
      <c r="AF268" s="380"/>
      <c r="AG268" s="382"/>
      <c r="AH268" s="382"/>
      <c r="AI268" s="380"/>
      <c r="AJ268" s="382"/>
      <c r="AK268" s="382"/>
    </row>
    <row r="269" spans="1:37" ht="21" customHeight="1" x14ac:dyDescent="0.15">
      <c r="A269" s="266"/>
      <c r="B269" s="78"/>
      <c r="C269" s="78"/>
      <c r="D269" s="86"/>
      <c r="E269" s="86"/>
      <c r="F269" s="190"/>
      <c r="G269" s="78"/>
      <c r="H269" s="78"/>
      <c r="I269" s="86"/>
      <c r="J269" s="86"/>
      <c r="K269" s="315"/>
      <c r="L269" s="66"/>
      <c r="M269" s="58"/>
      <c r="N269" s="66"/>
      <c r="O269" s="58"/>
      <c r="P269" s="57"/>
      <c r="Q269" s="57"/>
      <c r="R269" s="57"/>
      <c r="S269" s="158"/>
      <c r="T269" s="380"/>
      <c r="U269" s="381"/>
      <c r="V269" s="380"/>
      <c r="W269" s="382"/>
      <c r="X269" s="382"/>
      <c r="Y269" s="380"/>
      <c r="Z269" s="366"/>
      <c r="AA269" s="362"/>
      <c r="AB269" s="366"/>
      <c r="AC269" s="366"/>
      <c r="AD269" s="362"/>
      <c r="AE269" s="382"/>
      <c r="AF269" s="380"/>
      <c r="AG269" s="382"/>
      <c r="AH269" s="382"/>
      <c r="AI269" s="380"/>
      <c r="AJ269" s="382"/>
      <c r="AK269" s="382"/>
    </row>
    <row r="270" spans="1:37" ht="21" customHeight="1" x14ac:dyDescent="0.15">
      <c r="A270" s="266"/>
      <c r="B270" s="78"/>
      <c r="C270" s="78"/>
      <c r="D270" s="86"/>
      <c r="E270" s="86"/>
      <c r="F270" s="191"/>
      <c r="G270" s="78"/>
      <c r="H270" s="78"/>
      <c r="I270" s="86"/>
      <c r="J270" s="86"/>
      <c r="K270" s="315"/>
      <c r="L270" s="66"/>
      <c r="M270" s="58"/>
      <c r="N270" s="66"/>
      <c r="O270" s="58"/>
      <c r="P270" s="58"/>
      <c r="Q270" s="57"/>
      <c r="R270" s="57"/>
      <c r="S270" s="158"/>
      <c r="T270" s="380"/>
      <c r="U270" s="381"/>
      <c r="V270" s="380"/>
      <c r="W270" s="382"/>
      <c r="X270" s="382"/>
      <c r="Y270" s="380"/>
      <c r="Z270" s="366"/>
      <c r="AA270" s="362"/>
      <c r="AB270" s="366"/>
      <c r="AC270" s="366"/>
      <c r="AD270" s="362"/>
      <c r="AE270" s="382"/>
      <c r="AF270" s="380"/>
      <c r="AG270" s="382"/>
      <c r="AH270" s="382"/>
      <c r="AI270" s="380"/>
      <c r="AJ270" s="382"/>
      <c r="AK270" s="382"/>
    </row>
    <row r="271" spans="1:37" ht="21" customHeight="1" x14ac:dyDescent="0.15">
      <c r="A271" s="266"/>
      <c r="B271" s="78"/>
      <c r="C271" s="78"/>
      <c r="D271" s="86"/>
      <c r="E271" s="86"/>
      <c r="F271" s="190"/>
      <c r="G271" s="78"/>
      <c r="H271" s="78"/>
      <c r="I271" s="86"/>
      <c r="J271" s="86"/>
      <c r="K271" s="315"/>
      <c r="L271" s="66"/>
      <c r="M271" s="58"/>
      <c r="N271" s="66"/>
      <c r="O271" s="58"/>
      <c r="P271" s="57"/>
      <c r="Q271" s="57"/>
      <c r="R271" s="57"/>
      <c r="S271" s="158"/>
      <c r="T271" s="380"/>
      <c r="U271" s="381"/>
      <c r="V271" s="380"/>
      <c r="W271" s="382"/>
      <c r="X271" s="382"/>
      <c r="Y271" s="380"/>
      <c r="Z271" s="366"/>
      <c r="AA271" s="362"/>
      <c r="AB271" s="366"/>
      <c r="AC271" s="366"/>
      <c r="AD271" s="362"/>
      <c r="AE271" s="382"/>
      <c r="AF271" s="380"/>
      <c r="AG271" s="382"/>
      <c r="AH271" s="382"/>
      <c r="AI271" s="380"/>
      <c r="AJ271" s="382"/>
      <c r="AK271" s="382"/>
    </row>
    <row r="272" spans="1:37" ht="21" customHeight="1" x14ac:dyDescent="0.15">
      <c r="A272" s="266"/>
      <c r="B272" s="78"/>
      <c r="C272" s="78"/>
      <c r="D272" s="86"/>
      <c r="E272" s="86"/>
      <c r="F272" s="190"/>
      <c r="G272" s="78"/>
      <c r="H272" s="78"/>
      <c r="I272" s="86"/>
      <c r="J272" s="86"/>
      <c r="K272" s="315"/>
      <c r="L272" s="66"/>
      <c r="M272" s="58"/>
      <c r="N272" s="66"/>
      <c r="O272" s="58"/>
      <c r="P272" s="57"/>
      <c r="Q272" s="57"/>
      <c r="R272" s="57"/>
      <c r="S272" s="158"/>
      <c r="T272" s="380"/>
      <c r="U272" s="381"/>
      <c r="V272" s="380"/>
      <c r="W272" s="382"/>
      <c r="X272" s="382"/>
      <c r="Y272" s="380"/>
      <c r="Z272" s="366"/>
      <c r="AA272" s="362"/>
      <c r="AB272" s="366"/>
      <c r="AC272" s="366"/>
      <c r="AD272" s="362"/>
      <c r="AE272" s="382"/>
      <c r="AF272" s="380"/>
      <c r="AG272" s="382"/>
      <c r="AH272" s="382"/>
      <c r="AI272" s="380"/>
      <c r="AJ272" s="382"/>
      <c r="AK272" s="382"/>
    </row>
    <row r="273" spans="1:37" ht="21" customHeight="1" x14ac:dyDescent="0.15">
      <c r="A273" s="266"/>
      <c r="B273" s="78"/>
      <c r="C273" s="78"/>
      <c r="D273" s="86"/>
      <c r="E273" s="86"/>
      <c r="F273" s="190"/>
      <c r="G273" s="78"/>
      <c r="H273" s="78"/>
      <c r="I273" s="86"/>
      <c r="J273" s="86"/>
      <c r="K273" s="315"/>
      <c r="L273" s="66"/>
      <c r="M273" s="58"/>
      <c r="N273" s="66"/>
      <c r="O273" s="58"/>
      <c r="P273" s="58"/>
      <c r="Q273" s="58"/>
      <c r="R273" s="57"/>
      <c r="S273" s="158"/>
      <c r="T273" s="380"/>
      <c r="U273" s="381"/>
      <c r="V273" s="412"/>
      <c r="W273" s="413"/>
      <c r="X273" s="413"/>
      <c r="Y273" s="412"/>
      <c r="Z273" s="366"/>
      <c r="AA273" s="362"/>
      <c r="AB273" s="365"/>
      <c r="AC273" s="366"/>
      <c r="AD273" s="362"/>
      <c r="AE273" s="413"/>
      <c r="AF273" s="412"/>
      <c r="AG273" s="413"/>
      <c r="AH273" s="413"/>
      <c r="AI273" s="412"/>
      <c r="AJ273" s="382"/>
      <c r="AK273" s="382"/>
    </row>
    <row r="274" spans="1:37" ht="21" customHeight="1" x14ac:dyDescent="0.15">
      <c r="A274" s="266"/>
      <c r="B274" s="78"/>
      <c r="C274" s="78"/>
      <c r="D274" s="86"/>
      <c r="E274" s="86"/>
      <c r="F274" s="77"/>
      <c r="G274" s="78"/>
      <c r="H274" s="78"/>
      <c r="I274" s="86"/>
      <c r="J274" s="86"/>
      <c r="K274" s="315"/>
      <c r="L274" s="70"/>
      <c r="M274" s="67"/>
      <c r="N274" s="70"/>
      <c r="O274" s="67"/>
      <c r="P274" s="78"/>
      <c r="Q274" s="78"/>
      <c r="R274" s="78"/>
      <c r="S274" s="192"/>
      <c r="T274" s="380"/>
      <c r="U274" s="381"/>
      <c r="V274" s="412"/>
      <c r="W274" s="413"/>
      <c r="X274" s="413"/>
      <c r="Y274" s="412"/>
      <c r="Z274" s="366"/>
      <c r="AA274" s="362"/>
      <c r="AB274" s="365"/>
      <c r="AC274" s="366"/>
      <c r="AD274" s="362"/>
      <c r="AE274" s="413"/>
      <c r="AF274" s="412"/>
      <c r="AG274" s="413"/>
      <c r="AH274" s="413"/>
      <c r="AI274" s="412"/>
      <c r="AJ274" s="382"/>
      <c r="AK274" s="382"/>
    </row>
    <row r="275" spans="1:37" ht="21" customHeight="1" x14ac:dyDescent="0.15">
      <c r="A275" s="266"/>
      <c r="B275" s="78"/>
      <c r="C275" s="78"/>
      <c r="D275" s="86"/>
      <c r="E275" s="86"/>
      <c r="F275" s="77"/>
      <c r="G275" s="78"/>
      <c r="H275" s="78"/>
      <c r="I275" s="86"/>
      <c r="J275" s="86"/>
      <c r="K275" s="315"/>
      <c r="L275" s="70"/>
      <c r="M275" s="271"/>
      <c r="N275" s="70"/>
      <c r="O275" s="271"/>
      <c r="P275" s="78"/>
      <c r="Q275" s="78"/>
      <c r="R275" s="78"/>
      <c r="S275" s="192"/>
      <c r="T275" s="380"/>
      <c r="U275" s="381"/>
      <c r="V275" s="388"/>
      <c r="W275" s="389"/>
      <c r="X275" s="389"/>
      <c r="Y275" s="388"/>
      <c r="Z275" s="366"/>
      <c r="AA275" s="362"/>
      <c r="AB275" s="390"/>
      <c r="AC275" s="366"/>
      <c r="AD275" s="362"/>
      <c r="AE275" s="389"/>
      <c r="AF275" s="388"/>
      <c r="AG275" s="389"/>
      <c r="AH275" s="389"/>
      <c r="AI275" s="388"/>
      <c r="AJ275" s="382"/>
      <c r="AK275" s="382"/>
    </row>
    <row r="276" spans="1:37" ht="21" customHeight="1" x14ac:dyDescent="0.15">
      <c r="A276" s="266"/>
      <c r="B276" s="78"/>
      <c r="C276" s="78"/>
      <c r="D276" s="86"/>
      <c r="E276" s="86"/>
      <c r="F276" s="77"/>
      <c r="G276" s="78"/>
      <c r="H276" s="78"/>
      <c r="I276" s="86"/>
      <c r="J276" s="86"/>
      <c r="K276" s="315"/>
      <c r="L276" s="70"/>
      <c r="M276" s="271"/>
      <c r="N276" s="70"/>
      <c r="O276" s="271"/>
      <c r="P276" s="78"/>
      <c r="Q276" s="78"/>
      <c r="R276" s="78"/>
      <c r="S276" s="192"/>
      <c r="T276" s="380"/>
      <c r="U276" s="381"/>
      <c r="V276" s="409"/>
      <c r="W276" s="409"/>
      <c r="X276" s="409"/>
      <c r="Y276" s="409"/>
      <c r="Z276" s="366"/>
      <c r="AA276" s="362"/>
      <c r="AB276" s="366"/>
      <c r="AC276" s="366"/>
      <c r="AD276" s="362"/>
      <c r="AE276" s="409"/>
      <c r="AF276" s="409"/>
      <c r="AG276" s="409"/>
      <c r="AH276" s="409"/>
      <c r="AI276" s="409"/>
      <c r="AJ276" s="409"/>
      <c r="AK276" s="387"/>
    </row>
    <row r="277" spans="1:37" ht="21" customHeight="1" x14ac:dyDescent="0.15">
      <c r="A277" s="266"/>
      <c r="B277" s="78"/>
      <c r="C277" s="78"/>
      <c r="D277" s="86"/>
      <c r="E277" s="86"/>
      <c r="F277" s="77"/>
      <c r="G277" s="78"/>
      <c r="H277" s="78"/>
      <c r="I277" s="86"/>
      <c r="J277" s="86"/>
      <c r="K277" s="315"/>
      <c r="L277" s="70"/>
      <c r="M277" s="271"/>
      <c r="N277" s="70"/>
      <c r="O277" s="271"/>
      <c r="P277" s="78"/>
      <c r="Q277" s="78"/>
      <c r="R277" s="78"/>
      <c r="S277" s="192"/>
      <c r="T277" s="380"/>
      <c r="U277" s="381"/>
      <c r="V277" s="380"/>
      <c r="W277" s="382"/>
      <c r="X277" s="382"/>
      <c r="Y277" s="380"/>
      <c r="Z277" s="366"/>
      <c r="AA277" s="362"/>
      <c r="AB277" s="366"/>
      <c r="AC277" s="366"/>
      <c r="AD277" s="362"/>
      <c r="AE277" s="382"/>
      <c r="AF277" s="380"/>
      <c r="AG277" s="382"/>
      <c r="AH277" s="382"/>
      <c r="AI277" s="380"/>
      <c r="AJ277" s="382"/>
      <c r="AK277" s="382"/>
    </row>
    <row r="278" spans="1:37" ht="21" customHeight="1" x14ac:dyDescent="0.15">
      <c r="A278" s="266"/>
      <c r="B278" s="78"/>
      <c r="C278" s="78"/>
      <c r="D278" s="86"/>
      <c r="E278" s="86"/>
      <c r="F278" s="77"/>
      <c r="G278" s="78"/>
      <c r="H278" s="78"/>
      <c r="I278" s="86"/>
      <c r="J278" s="86"/>
      <c r="K278" s="315"/>
      <c r="L278" s="70"/>
      <c r="M278" s="67"/>
      <c r="N278" s="70"/>
      <c r="O278" s="67"/>
      <c r="P278" s="78"/>
      <c r="Q278" s="78"/>
      <c r="R278" s="78"/>
      <c r="S278" s="192"/>
      <c r="T278" s="380"/>
      <c r="U278" s="381"/>
      <c r="V278" s="380"/>
      <c r="W278" s="382"/>
      <c r="X278" s="382"/>
      <c r="Y278" s="380"/>
      <c r="Z278" s="366"/>
      <c r="AA278" s="362"/>
      <c r="AB278" s="366"/>
      <c r="AC278" s="366"/>
      <c r="AD278" s="362"/>
      <c r="AE278" s="382"/>
      <c r="AF278" s="380"/>
      <c r="AG278" s="382"/>
      <c r="AH278" s="382"/>
      <c r="AI278" s="380"/>
      <c r="AJ278" s="382"/>
      <c r="AK278" s="382"/>
    </row>
    <row r="279" spans="1:37" ht="21" customHeight="1" x14ac:dyDescent="0.15">
      <c r="A279" s="177"/>
      <c r="B279" s="78"/>
      <c r="C279" s="78"/>
      <c r="D279" s="86"/>
      <c r="E279" s="86"/>
      <c r="F279" s="77"/>
      <c r="G279" s="78"/>
      <c r="H279" s="78"/>
      <c r="I279" s="86"/>
      <c r="J279" s="86"/>
      <c r="K279" s="315"/>
      <c r="L279" s="70"/>
      <c r="M279" s="67"/>
      <c r="N279" s="70"/>
      <c r="O279" s="67"/>
      <c r="P279" s="78"/>
      <c r="Q279" s="78"/>
      <c r="R279" s="78"/>
      <c r="S279" s="192"/>
      <c r="T279" s="380"/>
      <c r="U279" s="381"/>
      <c r="V279" s="380"/>
      <c r="W279" s="382"/>
      <c r="X279" s="382"/>
      <c r="Y279" s="380"/>
      <c r="Z279" s="366"/>
      <c r="AA279" s="362"/>
      <c r="AB279" s="366"/>
      <c r="AC279" s="366"/>
      <c r="AD279" s="362"/>
      <c r="AE279" s="382"/>
      <c r="AF279" s="380"/>
      <c r="AG279" s="382"/>
      <c r="AH279" s="382"/>
      <c r="AI279" s="380"/>
      <c r="AJ279" s="382"/>
      <c r="AK279" s="382"/>
    </row>
    <row r="280" spans="1:37" ht="21" customHeight="1" x14ac:dyDescent="0.15">
      <c r="A280" s="266"/>
      <c r="B280" s="67"/>
      <c r="C280" s="78"/>
      <c r="D280" s="86"/>
      <c r="E280" s="86"/>
      <c r="F280" s="77"/>
      <c r="G280" s="67"/>
      <c r="H280" s="78"/>
      <c r="I280" s="86"/>
      <c r="J280" s="86"/>
      <c r="K280" s="315"/>
      <c r="L280" s="70"/>
      <c r="M280" s="67"/>
      <c r="N280" s="70"/>
      <c r="O280" s="67"/>
      <c r="P280" s="67"/>
      <c r="Q280" s="67"/>
      <c r="R280" s="67"/>
      <c r="S280" s="192"/>
      <c r="T280" s="380"/>
      <c r="U280" s="381"/>
      <c r="V280" s="380"/>
      <c r="W280" s="382"/>
      <c r="X280" s="382"/>
      <c r="Y280" s="380"/>
      <c r="Z280" s="366"/>
      <c r="AA280" s="362"/>
      <c r="AB280" s="366"/>
      <c r="AC280" s="366"/>
      <c r="AD280" s="362"/>
      <c r="AE280" s="382"/>
      <c r="AF280" s="380"/>
      <c r="AG280" s="382"/>
      <c r="AH280" s="382"/>
      <c r="AI280" s="380"/>
      <c r="AJ280" s="382"/>
      <c r="AK280" s="382"/>
    </row>
    <row r="281" spans="1:37" ht="21" customHeight="1" x14ac:dyDescent="0.15">
      <c r="A281" s="266"/>
      <c r="B281" s="67"/>
      <c r="C281" s="78"/>
      <c r="D281" s="86"/>
      <c r="E281" s="86"/>
      <c r="F281" s="77"/>
      <c r="G281" s="67"/>
      <c r="H281" s="78"/>
      <c r="I281" s="86"/>
      <c r="J281" s="86"/>
      <c r="K281" s="315"/>
      <c r="L281" s="70"/>
      <c r="M281" s="67"/>
      <c r="N281" s="70"/>
      <c r="O281" s="67"/>
      <c r="P281" s="67"/>
      <c r="Q281" s="67"/>
      <c r="R281" s="67"/>
      <c r="S281" s="192"/>
      <c r="T281" s="380"/>
      <c r="U281" s="381"/>
      <c r="V281" s="380"/>
      <c r="W281" s="382"/>
      <c r="X281" s="382"/>
      <c r="Y281" s="380"/>
      <c r="Z281" s="366"/>
      <c r="AA281" s="362"/>
      <c r="AB281" s="366"/>
      <c r="AC281" s="366"/>
      <c r="AD281" s="362"/>
      <c r="AE281" s="382"/>
      <c r="AF281" s="380"/>
      <c r="AG281" s="382"/>
      <c r="AH281" s="382"/>
      <c r="AI281" s="380"/>
      <c r="AJ281" s="382"/>
      <c r="AK281" s="382"/>
    </row>
    <row r="282" spans="1:37" ht="21" customHeight="1" x14ac:dyDescent="0.15">
      <c r="A282" s="266"/>
      <c r="B282" s="67"/>
      <c r="C282" s="78"/>
      <c r="D282" s="86"/>
      <c r="E282" s="86"/>
      <c r="F282" s="77"/>
      <c r="G282" s="67"/>
      <c r="H282" s="78"/>
      <c r="I282" s="86"/>
      <c r="J282" s="86"/>
      <c r="K282" s="315"/>
      <c r="L282" s="70"/>
      <c r="M282" s="67"/>
      <c r="N282" s="70"/>
      <c r="O282" s="67"/>
      <c r="P282" s="67"/>
      <c r="Q282" s="67"/>
      <c r="R282" s="67"/>
      <c r="S282" s="192"/>
      <c r="T282" s="380"/>
      <c r="U282" s="381"/>
      <c r="V282" s="417"/>
      <c r="W282" s="382"/>
      <c r="X282" s="382"/>
      <c r="Y282" s="380"/>
      <c r="Z282" s="366"/>
      <c r="AA282" s="362"/>
      <c r="AB282" s="366"/>
      <c r="AC282" s="366"/>
      <c r="AD282" s="362"/>
      <c r="AE282" s="382"/>
      <c r="AF282" s="380"/>
      <c r="AG282" s="382"/>
      <c r="AH282" s="382"/>
      <c r="AI282" s="380"/>
      <c r="AJ282" s="382"/>
      <c r="AK282" s="382"/>
    </row>
    <row r="283" spans="1:37" ht="21" customHeight="1" x14ac:dyDescent="0.15">
      <c r="A283" s="266"/>
      <c r="B283" s="67"/>
      <c r="C283" s="78"/>
      <c r="D283" s="86"/>
      <c r="E283" s="86"/>
      <c r="F283" s="77"/>
      <c r="G283" s="67"/>
      <c r="H283" s="78"/>
      <c r="I283" s="86"/>
      <c r="J283" s="86"/>
      <c r="K283" s="315"/>
      <c r="L283" s="70"/>
      <c r="M283" s="67"/>
      <c r="N283" s="70"/>
      <c r="O283" s="67"/>
      <c r="P283" s="67"/>
      <c r="Q283" s="67"/>
      <c r="R283" s="67"/>
      <c r="S283" s="192"/>
      <c r="T283" s="380"/>
      <c r="U283" s="381"/>
      <c r="V283" s="380"/>
      <c r="W283" s="382"/>
      <c r="X283" s="382"/>
      <c r="Y283" s="380"/>
      <c r="Z283" s="366"/>
      <c r="AA283" s="362"/>
      <c r="AB283" s="366"/>
      <c r="AC283" s="366"/>
      <c r="AD283" s="362"/>
      <c r="AE283" s="382"/>
      <c r="AF283" s="380"/>
      <c r="AG283" s="382"/>
      <c r="AH283" s="382"/>
      <c r="AI283" s="380"/>
      <c r="AJ283" s="382"/>
      <c r="AK283" s="382"/>
    </row>
    <row r="284" spans="1:37" ht="21" customHeight="1" x14ac:dyDescent="0.15">
      <c r="A284" s="266"/>
      <c r="B284" s="67"/>
      <c r="C284" s="78"/>
      <c r="D284" s="86"/>
      <c r="E284" s="86"/>
      <c r="F284" s="77"/>
      <c r="G284" s="67"/>
      <c r="H284" s="78"/>
      <c r="I284" s="86"/>
      <c r="J284" s="86"/>
      <c r="K284" s="315"/>
      <c r="L284" s="70"/>
      <c r="M284" s="67"/>
      <c r="N284" s="70"/>
      <c r="O284" s="67"/>
      <c r="P284" s="67"/>
      <c r="Q284" s="67"/>
      <c r="R284" s="67"/>
      <c r="S284" s="192"/>
      <c r="T284" s="380"/>
      <c r="U284" s="381"/>
      <c r="V284" s="380"/>
      <c r="W284" s="382"/>
      <c r="X284" s="382"/>
      <c r="Y284" s="380"/>
      <c r="Z284" s="366"/>
      <c r="AA284" s="362"/>
      <c r="AB284" s="366"/>
      <c r="AC284" s="366"/>
      <c r="AD284" s="362"/>
      <c r="AE284" s="382"/>
      <c r="AF284" s="380"/>
      <c r="AG284" s="382"/>
      <c r="AH284" s="382"/>
      <c r="AI284" s="380"/>
      <c r="AJ284" s="382"/>
      <c r="AK284" s="382"/>
    </row>
    <row r="285" spans="1:37" ht="21" customHeight="1" x14ac:dyDescent="0.15">
      <c r="A285" s="266"/>
      <c r="B285" s="67"/>
      <c r="C285" s="78"/>
      <c r="D285" s="86"/>
      <c r="E285" s="86"/>
      <c r="F285" s="77"/>
      <c r="G285" s="67"/>
      <c r="H285" s="78"/>
      <c r="I285" s="86"/>
      <c r="J285" s="86"/>
      <c r="K285" s="315"/>
      <c r="L285" s="70"/>
      <c r="M285" s="67"/>
      <c r="N285" s="70"/>
      <c r="O285" s="67"/>
      <c r="P285" s="67"/>
      <c r="Q285" s="67"/>
      <c r="R285" s="67"/>
      <c r="S285" s="192"/>
      <c r="T285" s="380"/>
      <c r="U285" s="381"/>
      <c r="V285" s="380"/>
      <c r="W285" s="382"/>
      <c r="X285" s="382"/>
      <c r="Y285" s="380"/>
      <c r="Z285" s="366"/>
      <c r="AA285" s="362"/>
      <c r="AB285" s="366"/>
      <c r="AC285" s="366"/>
      <c r="AD285" s="362"/>
      <c r="AE285" s="382"/>
      <c r="AF285" s="380"/>
      <c r="AG285" s="382"/>
      <c r="AH285" s="382"/>
      <c r="AI285" s="380"/>
      <c r="AJ285" s="382"/>
      <c r="AK285" s="382"/>
    </row>
    <row r="286" spans="1:37" ht="21" customHeight="1" x14ac:dyDescent="0.15">
      <c r="A286" s="267"/>
      <c r="B286" s="104"/>
      <c r="C286" s="167"/>
      <c r="D286" s="106"/>
      <c r="E286" s="106"/>
      <c r="F286" s="166"/>
      <c r="G286" s="104"/>
      <c r="H286" s="167"/>
      <c r="I286" s="106"/>
      <c r="J286" s="106"/>
      <c r="K286" s="316"/>
      <c r="L286" s="159"/>
      <c r="M286" s="104"/>
      <c r="N286" s="159"/>
      <c r="O286" s="104"/>
      <c r="P286" s="104"/>
      <c r="Q286" s="104"/>
      <c r="R286" s="104"/>
      <c r="S286" s="269"/>
      <c r="T286" s="380"/>
      <c r="U286" s="381"/>
      <c r="V286" s="380"/>
      <c r="W286" s="382"/>
      <c r="X286" s="382"/>
      <c r="Y286" s="380"/>
      <c r="Z286" s="366"/>
      <c r="AA286" s="362"/>
      <c r="AB286" s="366"/>
      <c r="AC286" s="366"/>
      <c r="AD286" s="362"/>
      <c r="AE286" s="382"/>
      <c r="AF286" s="380"/>
      <c r="AG286" s="382"/>
      <c r="AH286" s="382"/>
      <c r="AI286" s="380"/>
      <c r="AJ286" s="382"/>
      <c r="AK286" s="382"/>
    </row>
    <row r="287" spans="1:37" ht="21" customHeight="1" x14ac:dyDescent="0.15">
      <c r="A287" s="268"/>
      <c r="B287" s="103"/>
      <c r="C287" s="103"/>
      <c r="D287" s="102"/>
      <c r="E287" s="102"/>
      <c r="F287" s="164"/>
      <c r="G287" s="103"/>
      <c r="H287" s="103"/>
      <c r="I287" s="102"/>
      <c r="J287" s="102"/>
      <c r="K287" s="314"/>
      <c r="L287" s="200"/>
      <c r="M287" s="71"/>
      <c r="N287" s="200"/>
      <c r="O287" s="71"/>
      <c r="P287" s="103"/>
      <c r="Q287" s="103"/>
      <c r="R287" s="103"/>
      <c r="S287" s="270"/>
      <c r="T287" s="380"/>
      <c r="U287" s="381"/>
      <c r="V287" s="380"/>
      <c r="W287" s="382"/>
      <c r="X287" s="382"/>
      <c r="Y287" s="380"/>
      <c r="Z287" s="366"/>
      <c r="AA287" s="362"/>
      <c r="AB287" s="366"/>
      <c r="AC287" s="366"/>
      <c r="AD287" s="362"/>
      <c r="AE287" s="382"/>
      <c r="AF287" s="380"/>
      <c r="AG287" s="382"/>
      <c r="AH287" s="382"/>
      <c r="AI287" s="380"/>
      <c r="AJ287" s="382"/>
      <c r="AK287" s="382"/>
    </row>
    <row r="288" spans="1:37" ht="21" customHeight="1" x14ac:dyDescent="0.15">
      <c r="A288" s="266"/>
      <c r="B288" s="78"/>
      <c r="C288" s="78"/>
      <c r="D288" s="86"/>
      <c r="E288" s="86"/>
      <c r="F288" s="77"/>
      <c r="G288" s="78"/>
      <c r="H288" s="78"/>
      <c r="I288" s="86"/>
      <c r="J288" s="86"/>
      <c r="K288" s="315"/>
      <c r="L288" s="70"/>
      <c r="M288" s="67"/>
      <c r="N288" s="70"/>
      <c r="O288" s="67"/>
      <c r="P288" s="78"/>
      <c r="Q288" s="78"/>
      <c r="R288" s="78"/>
      <c r="S288" s="192"/>
      <c r="T288" s="380"/>
      <c r="U288" s="381"/>
      <c r="V288" s="380"/>
      <c r="W288" s="382"/>
      <c r="X288" s="382"/>
      <c r="Y288" s="380"/>
      <c r="Z288" s="366"/>
      <c r="AA288" s="362"/>
      <c r="AB288" s="366"/>
      <c r="AC288" s="366"/>
      <c r="AD288" s="362"/>
      <c r="AE288" s="382"/>
      <c r="AF288" s="380"/>
      <c r="AG288" s="382"/>
      <c r="AH288" s="382"/>
      <c r="AI288" s="380"/>
      <c r="AJ288" s="382"/>
      <c r="AK288" s="382"/>
    </row>
    <row r="289" spans="1:38" ht="21" customHeight="1" x14ac:dyDescent="0.15">
      <c r="A289" s="266"/>
      <c r="B289" s="78"/>
      <c r="C289" s="78"/>
      <c r="D289" s="86"/>
      <c r="E289" s="86"/>
      <c r="F289" s="77"/>
      <c r="G289" s="78"/>
      <c r="H289" s="78"/>
      <c r="I289" s="86"/>
      <c r="J289" s="86"/>
      <c r="K289" s="315"/>
      <c r="L289" s="70"/>
      <c r="M289" s="67"/>
      <c r="N289" s="70"/>
      <c r="O289" s="67"/>
      <c r="P289" s="78"/>
      <c r="Q289" s="78"/>
      <c r="R289" s="78"/>
      <c r="S289" s="192"/>
      <c r="T289" s="380"/>
      <c r="U289" s="381"/>
      <c r="V289" s="380"/>
      <c r="W289" s="382"/>
      <c r="X289" s="382"/>
      <c r="Y289" s="380"/>
      <c r="Z289" s="366"/>
      <c r="AA289" s="362"/>
      <c r="AB289" s="366"/>
      <c r="AC289" s="366"/>
      <c r="AD289" s="362"/>
      <c r="AE289" s="382"/>
      <c r="AF289" s="380"/>
      <c r="AG289" s="382"/>
      <c r="AH289" s="382"/>
      <c r="AI289" s="380"/>
      <c r="AJ289" s="382"/>
      <c r="AK289" s="382"/>
    </row>
    <row r="290" spans="1:38" ht="21" customHeight="1" x14ac:dyDescent="0.15">
      <c r="A290" s="266"/>
      <c r="B290" s="78"/>
      <c r="C290" s="78"/>
      <c r="D290" s="86"/>
      <c r="E290" s="86"/>
      <c r="F290" s="77"/>
      <c r="G290" s="78"/>
      <c r="H290" s="78"/>
      <c r="I290" s="86"/>
      <c r="J290" s="86"/>
      <c r="K290" s="315"/>
      <c r="L290" s="70"/>
      <c r="M290" s="67"/>
      <c r="N290" s="70"/>
      <c r="O290" s="67"/>
      <c r="P290" s="78"/>
      <c r="Q290" s="78"/>
      <c r="R290" s="78"/>
      <c r="S290" s="192"/>
      <c r="T290" s="380"/>
      <c r="U290" s="381"/>
      <c r="V290" s="380"/>
      <c r="W290" s="382"/>
      <c r="X290" s="382"/>
      <c r="Y290" s="380"/>
      <c r="Z290" s="366"/>
      <c r="AA290" s="362"/>
      <c r="AB290" s="366"/>
      <c r="AC290" s="366"/>
      <c r="AD290" s="362"/>
      <c r="AE290" s="382"/>
      <c r="AF290" s="380"/>
      <c r="AG290" s="382"/>
      <c r="AH290" s="382"/>
      <c r="AI290" s="380"/>
      <c r="AJ290" s="382"/>
      <c r="AK290" s="382"/>
    </row>
    <row r="291" spans="1:38" ht="21" customHeight="1" x14ac:dyDescent="0.15">
      <c r="A291" s="266"/>
      <c r="B291" s="78"/>
      <c r="C291" s="78"/>
      <c r="D291" s="86"/>
      <c r="E291" s="86"/>
      <c r="F291" s="77"/>
      <c r="G291" s="78"/>
      <c r="H291" s="78"/>
      <c r="I291" s="86"/>
      <c r="J291" s="86"/>
      <c r="K291" s="315"/>
      <c r="L291" s="70"/>
      <c r="M291" s="67"/>
      <c r="N291" s="70"/>
      <c r="O291" s="67"/>
      <c r="P291" s="78"/>
      <c r="Q291" s="78"/>
      <c r="R291" s="78"/>
      <c r="S291" s="192"/>
      <c r="T291" s="380"/>
      <c r="U291" s="381"/>
      <c r="V291" s="380"/>
      <c r="W291" s="382"/>
      <c r="X291" s="382"/>
      <c r="Y291" s="380"/>
      <c r="Z291" s="366"/>
      <c r="AA291" s="362"/>
      <c r="AB291" s="366"/>
      <c r="AC291" s="366"/>
      <c r="AD291" s="362"/>
      <c r="AE291" s="382"/>
      <c r="AF291" s="380"/>
      <c r="AG291" s="382"/>
      <c r="AH291" s="382"/>
      <c r="AI291" s="380"/>
      <c r="AJ291" s="382"/>
      <c r="AK291" s="382"/>
    </row>
    <row r="292" spans="1:38" ht="21" customHeight="1" x14ac:dyDescent="0.15">
      <c r="A292" s="266"/>
      <c r="B292" s="78"/>
      <c r="C292" s="78"/>
      <c r="D292" s="86"/>
      <c r="E292" s="86"/>
      <c r="F292" s="77"/>
      <c r="G292" s="78"/>
      <c r="H292" s="78"/>
      <c r="I292" s="86"/>
      <c r="J292" s="86"/>
      <c r="K292" s="315"/>
      <c r="L292" s="70"/>
      <c r="M292" s="67"/>
      <c r="N292" s="70"/>
      <c r="O292" s="67"/>
      <c r="P292" s="78"/>
      <c r="Q292" s="78"/>
      <c r="R292" s="78"/>
      <c r="S292" s="192"/>
      <c r="T292" s="380"/>
      <c r="U292" s="381"/>
      <c r="V292" s="380"/>
      <c r="W292" s="382"/>
      <c r="X292" s="382"/>
      <c r="Y292" s="380"/>
      <c r="Z292" s="366"/>
      <c r="AA292" s="362"/>
      <c r="AB292" s="366"/>
      <c r="AC292" s="366"/>
      <c r="AD292" s="362"/>
      <c r="AE292" s="382"/>
      <c r="AF292" s="380"/>
      <c r="AG292" s="382"/>
      <c r="AH292" s="382"/>
      <c r="AI292" s="380"/>
      <c r="AJ292" s="382"/>
      <c r="AK292" s="382"/>
    </row>
    <row r="293" spans="1:38" ht="21" customHeight="1" x14ac:dyDescent="0.15">
      <c r="A293" s="266"/>
      <c r="B293" s="78"/>
      <c r="C293" s="78"/>
      <c r="D293" s="86"/>
      <c r="E293" s="86"/>
      <c r="F293" s="77"/>
      <c r="G293" s="78"/>
      <c r="H293" s="78"/>
      <c r="I293" s="86"/>
      <c r="J293" s="86"/>
      <c r="K293" s="315"/>
      <c r="L293" s="70"/>
      <c r="M293" s="67"/>
      <c r="N293" s="70"/>
      <c r="O293" s="67"/>
      <c r="P293" s="78"/>
      <c r="Q293" s="78"/>
      <c r="R293" s="78"/>
      <c r="S293" s="192"/>
      <c r="T293" s="380"/>
      <c r="U293" s="381"/>
      <c r="V293" s="380"/>
      <c r="W293" s="382"/>
      <c r="X293" s="382"/>
      <c r="Y293" s="380"/>
      <c r="Z293" s="366"/>
      <c r="AA293" s="362"/>
      <c r="AB293" s="366"/>
      <c r="AC293" s="366"/>
      <c r="AD293" s="362"/>
      <c r="AE293" s="382"/>
      <c r="AF293" s="380"/>
      <c r="AG293" s="382"/>
      <c r="AH293" s="382"/>
      <c r="AI293" s="380"/>
      <c r="AJ293" s="382"/>
      <c r="AK293" s="382"/>
    </row>
    <row r="294" spans="1:38" ht="21" customHeight="1" x14ac:dyDescent="0.15">
      <c r="A294" s="266"/>
      <c r="B294" s="78"/>
      <c r="C294" s="78"/>
      <c r="D294" s="86"/>
      <c r="E294" s="86"/>
      <c r="F294" s="77"/>
      <c r="G294" s="78"/>
      <c r="H294" s="78"/>
      <c r="I294" s="86"/>
      <c r="J294" s="86"/>
      <c r="K294" s="315"/>
      <c r="L294" s="70"/>
      <c r="M294" s="67"/>
      <c r="N294" s="70"/>
      <c r="O294" s="67"/>
      <c r="P294" s="78"/>
      <c r="Q294" s="78"/>
      <c r="R294" s="78"/>
      <c r="S294" s="192"/>
      <c r="T294" s="380"/>
      <c r="U294" s="381"/>
      <c r="V294" s="412"/>
      <c r="W294" s="413"/>
      <c r="X294" s="413"/>
      <c r="Y294" s="412"/>
      <c r="Z294" s="366"/>
      <c r="AA294" s="362"/>
      <c r="AB294" s="365"/>
      <c r="AC294" s="366"/>
      <c r="AD294" s="362"/>
      <c r="AE294" s="413"/>
      <c r="AF294" s="412"/>
      <c r="AG294" s="413"/>
      <c r="AH294" s="413"/>
      <c r="AI294" s="412"/>
      <c r="AJ294" s="382"/>
      <c r="AK294" s="382"/>
    </row>
    <row r="295" spans="1:38" ht="21" customHeight="1" x14ac:dyDescent="0.15">
      <c r="A295" s="266"/>
      <c r="B295" s="78"/>
      <c r="C295" s="78"/>
      <c r="D295" s="86"/>
      <c r="E295" s="86"/>
      <c r="F295" s="77"/>
      <c r="G295" s="78"/>
      <c r="H295" s="78"/>
      <c r="I295" s="86"/>
      <c r="J295" s="86"/>
      <c r="K295" s="315"/>
      <c r="L295" s="70"/>
      <c r="M295" s="67"/>
      <c r="N295" s="70"/>
      <c r="O295" s="67"/>
      <c r="P295" s="78"/>
      <c r="Q295" s="78"/>
      <c r="R295" s="78"/>
      <c r="S295" s="192"/>
      <c r="T295" s="380"/>
      <c r="U295" s="381"/>
      <c r="V295" s="412"/>
      <c r="W295" s="413"/>
      <c r="X295" s="413"/>
      <c r="Y295" s="412"/>
      <c r="Z295" s="366"/>
      <c r="AA295" s="362"/>
      <c r="AB295" s="365"/>
      <c r="AC295" s="366"/>
      <c r="AD295" s="362"/>
      <c r="AE295" s="413"/>
      <c r="AF295" s="412"/>
      <c r="AG295" s="413"/>
      <c r="AH295" s="413"/>
      <c r="AI295" s="412"/>
      <c r="AJ295" s="382"/>
      <c r="AK295" s="382"/>
    </row>
    <row r="296" spans="1:38" ht="21" customHeight="1" x14ac:dyDescent="0.15">
      <c r="A296" s="266"/>
      <c r="B296" s="78"/>
      <c r="C296" s="78"/>
      <c r="D296" s="86"/>
      <c r="E296" s="86"/>
      <c r="F296" s="77"/>
      <c r="G296" s="78"/>
      <c r="H296" s="78"/>
      <c r="I296" s="86"/>
      <c r="J296" s="86"/>
      <c r="K296" s="315"/>
      <c r="L296" s="70"/>
      <c r="M296" s="67"/>
      <c r="N296" s="70"/>
      <c r="O296" s="67"/>
      <c r="P296" s="78"/>
      <c r="Q296" s="78"/>
      <c r="R296" s="78"/>
      <c r="S296" s="192"/>
      <c r="T296" s="380"/>
      <c r="U296" s="381"/>
      <c r="V296" s="388"/>
      <c r="W296" s="389"/>
      <c r="X296" s="389"/>
      <c r="Y296" s="388"/>
      <c r="Z296" s="366"/>
      <c r="AA296" s="362"/>
      <c r="AB296" s="390"/>
      <c r="AC296" s="366"/>
      <c r="AD296" s="362"/>
      <c r="AE296" s="389"/>
      <c r="AF296" s="388"/>
      <c r="AG296" s="389"/>
      <c r="AH296" s="389"/>
      <c r="AI296" s="388"/>
      <c r="AJ296" s="382"/>
      <c r="AK296" s="382"/>
    </row>
    <row r="297" spans="1:38" ht="21" customHeight="1" x14ac:dyDescent="0.15">
      <c r="A297" s="266"/>
      <c r="B297" s="78"/>
      <c r="C297" s="78"/>
      <c r="D297" s="86"/>
      <c r="E297" s="86"/>
      <c r="F297" s="77"/>
      <c r="G297" s="78"/>
      <c r="H297" s="78"/>
      <c r="I297" s="86"/>
      <c r="J297" s="86"/>
      <c r="K297" s="315"/>
      <c r="L297" s="70"/>
      <c r="M297" s="67"/>
      <c r="N297" s="70"/>
      <c r="O297" s="67"/>
      <c r="P297" s="78"/>
      <c r="Q297" s="78"/>
      <c r="R297" s="78"/>
      <c r="S297" s="192"/>
      <c r="T297" s="380"/>
      <c r="U297" s="381"/>
      <c r="V297" s="409"/>
      <c r="W297" s="409"/>
      <c r="X297" s="409"/>
      <c r="Y297" s="409"/>
      <c r="Z297" s="366"/>
      <c r="AA297" s="362"/>
      <c r="AB297" s="366"/>
      <c r="AC297" s="366"/>
      <c r="AD297" s="362"/>
      <c r="AE297" s="409"/>
      <c r="AF297" s="409"/>
      <c r="AG297" s="409"/>
      <c r="AH297" s="409"/>
      <c r="AI297" s="409"/>
      <c r="AJ297" s="409"/>
      <c r="AK297" s="387"/>
    </row>
    <row r="298" spans="1:38" ht="21" customHeight="1" x14ac:dyDescent="0.15">
      <c r="A298" s="266"/>
      <c r="B298" s="78"/>
      <c r="C298" s="78"/>
      <c r="D298" s="86"/>
      <c r="E298" s="86"/>
      <c r="F298" s="77"/>
      <c r="G298" s="78"/>
      <c r="H298" s="78"/>
      <c r="I298" s="86"/>
      <c r="J298" s="86"/>
      <c r="K298" s="315"/>
      <c r="L298" s="70"/>
      <c r="M298" s="67"/>
      <c r="N298" s="70"/>
      <c r="O298" s="67"/>
      <c r="P298" s="78"/>
      <c r="Q298" s="78"/>
      <c r="R298" s="78"/>
      <c r="S298" s="192"/>
      <c r="T298" s="380"/>
      <c r="U298" s="381"/>
      <c r="V298" s="422"/>
      <c r="W298" s="384"/>
      <c r="X298" s="384"/>
      <c r="Y298" s="422"/>
      <c r="AE298" s="384"/>
      <c r="AF298" s="422"/>
      <c r="AG298" s="384"/>
      <c r="AH298" s="384"/>
      <c r="AI298" s="422"/>
      <c r="AJ298" s="384"/>
      <c r="AK298" s="384"/>
      <c r="AL298" s="367"/>
    </row>
    <row r="299" spans="1:38" ht="21" customHeight="1" x14ac:dyDescent="0.15">
      <c r="A299" s="177"/>
      <c r="B299" s="78"/>
      <c r="C299" s="78"/>
      <c r="D299" s="86"/>
      <c r="E299" s="86"/>
      <c r="F299" s="77"/>
      <c r="G299" s="78"/>
      <c r="H299" s="78"/>
      <c r="I299" s="86"/>
      <c r="J299" s="86"/>
      <c r="K299" s="315"/>
      <c r="L299" s="70"/>
      <c r="M299" s="67"/>
      <c r="N299" s="70"/>
      <c r="O299" s="67"/>
      <c r="P299" s="78"/>
      <c r="Q299" s="78"/>
      <c r="R299" s="78"/>
      <c r="S299" s="192"/>
      <c r="T299" s="380"/>
      <c r="U299" s="381"/>
      <c r="V299" s="422"/>
      <c r="W299" s="384"/>
      <c r="X299" s="384"/>
      <c r="Y299" s="422"/>
      <c r="AE299" s="384"/>
      <c r="AF299" s="422"/>
      <c r="AG299" s="384"/>
      <c r="AH299" s="384"/>
      <c r="AI299" s="422"/>
      <c r="AJ299" s="384"/>
      <c r="AK299" s="384"/>
      <c r="AL299" s="367"/>
    </row>
    <row r="300" spans="1:38" ht="21" customHeight="1" x14ac:dyDescent="0.15">
      <c r="A300" s="266"/>
      <c r="B300" s="67"/>
      <c r="C300" s="78"/>
      <c r="D300" s="86"/>
      <c r="E300" s="86"/>
      <c r="F300" s="77"/>
      <c r="G300" s="67"/>
      <c r="H300" s="78"/>
      <c r="I300" s="86"/>
      <c r="J300" s="86"/>
      <c r="K300" s="315"/>
      <c r="L300" s="70"/>
      <c r="M300" s="67"/>
      <c r="N300" s="70"/>
      <c r="O300" s="67"/>
      <c r="P300" s="67"/>
      <c r="Q300" s="67"/>
      <c r="R300" s="67"/>
      <c r="S300" s="192"/>
      <c r="T300" s="380"/>
      <c r="U300" s="381"/>
      <c r="V300" s="422"/>
      <c r="W300" s="384"/>
      <c r="X300" s="384"/>
      <c r="Y300" s="422"/>
      <c r="AE300" s="384"/>
      <c r="AF300" s="422"/>
      <c r="AG300" s="384"/>
      <c r="AH300" s="384"/>
      <c r="AI300" s="422"/>
      <c r="AJ300" s="384"/>
      <c r="AK300" s="384"/>
      <c r="AL300" s="367"/>
    </row>
    <row r="301" spans="1:38" ht="21" customHeight="1" x14ac:dyDescent="0.15">
      <c r="A301" s="266"/>
      <c r="B301" s="67"/>
      <c r="C301" s="78"/>
      <c r="D301" s="86"/>
      <c r="E301" s="86"/>
      <c r="F301" s="77"/>
      <c r="G301" s="67"/>
      <c r="H301" s="78"/>
      <c r="I301" s="86"/>
      <c r="J301" s="86"/>
      <c r="K301" s="315"/>
      <c r="L301" s="70"/>
      <c r="M301" s="67"/>
      <c r="N301" s="70"/>
      <c r="O301" s="67"/>
      <c r="P301" s="67"/>
      <c r="Q301" s="67"/>
      <c r="R301" s="67"/>
      <c r="S301" s="192"/>
      <c r="T301" s="380"/>
      <c r="U301" s="381"/>
      <c r="V301" s="422"/>
      <c r="W301" s="384"/>
      <c r="X301" s="384"/>
      <c r="Y301" s="422"/>
      <c r="AE301" s="384"/>
      <c r="AF301" s="422"/>
      <c r="AG301" s="384"/>
      <c r="AH301" s="384"/>
      <c r="AI301" s="422"/>
      <c r="AJ301" s="384"/>
      <c r="AK301" s="384"/>
      <c r="AL301" s="367"/>
    </row>
    <row r="302" spans="1:38" ht="21" customHeight="1" x14ac:dyDescent="0.15">
      <c r="A302" s="266"/>
      <c r="B302" s="67"/>
      <c r="C302" s="78"/>
      <c r="D302" s="86"/>
      <c r="E302" s="86"/>
      <c r="F302" s="77"/>
      <c r="G302" s="67"/>
      <c r="H302" s="78"/>
      <c r="I302" s="86"/>
      <c r="J302" s="86"/>
      <c r="K302" s="315"/>
      <c r="L302" s="70"/>
      <c r="M302" s="67"/>
      <c r="N302" s="70"/>
      <c r="O302" s="67"/>
      <c r="P302" s="67"/>
      <c r="Q302" s="67"/>
      <c r="R302" s="67"/>
      <c r="S302" s="192"/>
      <c r="T302" s="380"/>
      <c r="U302" s="381"/>
      <c r="V302" s="422"/>
      <c r="W302" s="384"/>
      <c r="X302" s="384"/>
      <c r="Y302" s="422"/>
      <c r="AE302" s="384"/>
      <c r="AF302" s="422"/>
      <c r="AG302" s="384"/>
      <c r="AH302" s="384"/>
      <c r="AI302" s="422"/>
      <c r="AJ302" s="384"/>
      <c r="AK302" s="384"/>
      <c r="AL302" s="367"/>
    </row>
    <row r="303" spans="1:38" ht="21" customHeight="1" x14ac:dyDescent="0.15">
      <c r="A303" s="266"/>
      <c r="B303" s="67"/>
      <c r="C303" s="78"/>
      <c r="D303" s="86"/>
      <c r="E303" s="86"/>
      <c r="F303" s="77"/>
      <c r="G303" s="67"/>
      <c r="H303" s="78"/>
      <c r="I303" s="86"/>
      <c r="J303" s="86"/>
      <c r="K303" s="315"/>
      <c r="L303" s="70"/>
      <c r="M303" s="67"/>
      <c r="N303" s="70"/>
      <c r="O303" s="67"/>
      <c r="P303" s="67"/>
      <c r="Q303" s="67"/>
      <c r="R303" s="67"/>
      <c r="S303" s="192"/>
      <c r="T303" s="380"/>
      <c r="U303" s="381"/>
      <c r="V303" s="422"/>
      <c r="W303" s="384"/>
      <c r="X303" s="384"/>
      <c r="Y303" s="422"/>
      <c r="AE303" s="384"/>
      <c r="AF303" s="422"/>
      <c r="AG303" s="384"/>
      <c r="AH303" s="384"/>
      <c r="AI303" s="422"/>
      <c r="AJ303" s="384"/>
      <c r="AK303" s="384"/>
      <c r="AL303" s="367"/>
    </row>
    <row r="304" spans="1:38" ht="21.95" customHeight="1" x14ac:dyDescent="0.15">
      <c r="A304" s="266"/>
      <c r="B304" s="67"/>
      <c r="C304" s="78"/>
      <c r="D304" s="86"/>
      <c r="E304" s="86"/>
      <c r="F304" s="77"/>
      <c r="G304" s="67"/>
      <c r="H304" s="78"/>
      <c r="I304" s="86"/>
      <c r="J304" s="86"/>
      <c r="K304" s="315"/>
      <c r="L304" s="70"/>
      <c r="M304" s="67"/>
      <c r="N304" s="70"/>
      <c r="O304" s="67"/>
      <c r="P304" s="67"/>
      <c r="Q304" s="67"/>
      <c r="R304" s="67"/>
      <c r="S304" s="192"/>
      <c r="T304" s="380"/>
      <c r="U304" s="381"/>
      <c r="V304" s="422"/>
      <c r="W304" s="384"/>
      <c r="X304" s="384"/>
      <c r="Y304" s="422"/>
      <c r="AE304" s="384"/>
      <c r="AF304" s="422"/>
      <c r="AG304" s="384"/>
      <c r="AH304" s="384"/>
      <c r="AI304" s="422"/>
      <c r="AJ304" s="384"/>
      <c r="AK304" s="384"/>
    </row>
    <row r="305" spans="1:37" ht="21.95" customHeight="1" x14ac:dyDescent="0.15">
      <c r="A305" s="266"/>
      <c r="B305" s="67"/>
      <c r="C305" s="78"/>
      <c r="D305" s="86"/>
      <c r="E305" s="86"/>
      <c r="F305" s="77"/>
      <c r="G305" s="67"/>
      <c r="H305" s="78"/>
      <c r="I305" s="86"/>
      <c r="J305" s="86"/>
      <c r="K305" s="315"/>
      <c r="L305" s="70"/>
      <c r="M305" s="67"/>
      <c r="N305" s="70"/>
      <c r="O305" s="67"/>
      <c r="P305" s="67"/>
      <c r="Q305" s="67"/>
      <c r="R305" s="67"/>
      <c r="S305" s="192"/>
      <c r="T305" s="380"/>
      <c r="U305" s="381"/>
      <c r="V305" s="422"/>
      <c r="W305" s="384"/>
      <c r="X305" s="384"/>
      <c r="Y305" s="422"/>
      <c r="AE305" s="384"/>
      <c r="AF305" s="422"/>
      <c r="AG305" s="384"/>
      <c r="AH305" s="384"/>
      <c r="AI305" s="422"/>
      <c r="AJ305" s="384"/>
      <c r="AK305" s="384"/>
    </row>
    <row r="306" spans="1:37" ht="21.95" customHeight="1" x14ac:dyDescent="0.15">
      <c r="A306" s="267"/>
      <c r="B306" s="104"/>
      <c r="C306" s="167"/>
      <c r="D306" s="106"/>
      <c r="E306" s="106"/>
      <c r="F306" s="166"/>
      <c r="G306" s="104"/>
      <c r="H306" s="167"/>
      <c r="I306" s="106"/>
      <c r="J306" s="106"/>
      <c r="K306" s="316"/>
      <c r="L306" s="159"/>
      <c r="M306" s="104"/>
      <c r="N306" s="159"/>
      <c r="O306" s="104"/>
      <c r="P306" s="104"/>
      <c r="Q306" s="104"/>
      <c r="R306" s="104"/>
      <c r="S306" s="269"/>
      <c r="T306" s="380"/>
      <c r="U306" s="381"/>
      <c r="V306" s="422"/>
      <c r="W306" s="384"/>
      <c r="X306" s="384"/>
      <c r="Y306" s="422"/>
      <c r="AE306" s="384"/>
      <c r="AF306" s="422"/>
      <c r="AG306" s="384"/>
      <c r="AH306" s="384"/>
      <c r="AI306" s="422"/>
      <c r="AJ306" s="384"/>
      <c r="AK306" s="384"/>
    </row>
    <row r="307" spans="1:37" ht="21.95" customHeight="1" x14ac:dyDescent="0.15">
      <c r="A307" s="268"/>
      <c r="B307" s="103"/>
      <c r="C307" s="103"/>
      <c r="D307" s="102"/>
      <c r="E307" s="102"/>
      <c r="F307" s="164"/>
      <c r="G307" s="103"/>
      <c r="H307" s="103"/>
      <c r="I307" s="102"/>
      <c r="J307" s="102"/>
      <c r="K307" s="314"/>
      <c r="L307" s="200"/>
      <c r="M307" s="71"/>
      <c r="N307" s="200"/>
      <c r="O307" s="71"/>
      <c r="P307" s="103"/>
      <c r="Q307" s="103"/>
      <c r="R307" s="103"/>
      <c r="S307" s="270"/>
      <c r="T307" s="380"/>
      <c r="U307" s="381"/>
      <c r="V307" s="422"/>
      <c r="W307" s="384"/>
      <c r="X307" s="384"/>
      <c r="Y307" s="422"/>
      <c r="AE307" s="384"/>
      <c r="AF307" s="422"/>
      <c r="AG307" s="384"/>
      <c r="AH307" s="384"/>
      <c r="AI307" s="422"/>
      <c r="AJ307" s="384"/>
      <c r="AK307" s="384"/>
    </row>
    <row r="308" spans="1:37" ht="21.95" customHeight="1" x14ac:dyDescent="0.15">
      <c r="A308" s="266"/>
      <c r="B308" s="78"/>
      <c r="C308" s="78"/>
      <c r="D308" s="86"/>
      <c r="E308" s="86"/>
      <c r="F308" s="77"/>
      <c r="G308" s="78"/>
      <c r="H308" s="78"/>
      <c r="I308" s="86"/>
      <c r="J308" s="86"/>
      <c r="K308" s="315"/>
      <c r="L308" s="70"/>
      <c r="M308" s="67"/>
      <c r="N308" s="70"/>
      <c r="O308" s="67"/>
      <c r="P308" s="78"/>
      <c r="Q308" s="78"/>
      <c r="R308" s="78"/>
      <c r="S308" s="192"/>
      <c r="T308" s="380"/>
      <c r="U308" s="381"/>
      <c r="V308" s="422"/>
      <c r="W308" s="384"/>
      <c r="X308" s="384"/>
      <c r="Y308" s="422"/>
      <c r="AE308" s="384"/>
      <c r="AF308" s="422"/>
      <c r="AG308" s="384"/>
      <c r="AH308" s="384"/>
      <c r="AI308" s="422"/>
      <c r="AJ308" s="384"/>
      <c r="AK308" s="384"/>
    </row>
    <row r="309" spans="1:37" ht="21.95" customHeight="1" x14ac:dyDescent="0.15">
      <c r="A309" s="266"/>
      <c r="B309" s="78"/>
      <c r="C309" s="78"/>
      <c r="D309" s="86"/>
      <c r="E309" s="86"/>
      <c r="F309" s="77"/>
      <c r="G309" s="78"/>
      <c r="H309" s="78"/>
      <c r="I309" s="86"/>
      <c r="J309" s="86"/>
      <c r="K309" s="315"/>
      <c r="L309" s="70"/>
      <c r="M309" s="67"/>
      <c r="N309" s="70"/>
      <c r="O309" s="67"/>
      <c r="P309" s="78"/>
      <c r="Q309" s="78"/>
      <c r="R309" s="78"/>
      <c r="S309" s="192"/>
      <c r="T309" s="380"/>
      <c r="U309" s="381"/>
    </row>
    <row r="310" spans="1:37" ht="21.95" customHeight="1" x14ac:dyDescent="0.15">
      <c r="A310" s="266"/>
      <c r="B310" s="78"/>
      <c r="C310" s="78"/>
      <c r="D310" s="86"/>
      <c r="E310" s="86"/>
      <c r="F310" s="77"/>
      <c r="G310" s="78"/>
      <c r="H310" s="78"/>
      <c r="I310" s="86"/>
      <c r="J310" s="86"/>
      <c r="K310" s="315"/>
      <c r="L310" s="70"/>
      <c r="M310" s="67"/>
      <c r="N310" s="70"/>
      <c r="O310" s="67"/>
      <c r="P310" s="78"/>
      <c r="Q310" s="78"/>
      <c r="R310" s="78"/>
      <c r="S310" s="192"/>
      <c r="T310" s="380"/>
      <c r="U310" s="381"/>
    </row>
    <row r="311" spans="1:37" ht="21.95" customHeight="1" x14ac:dyDescent="0.15">
      <c r="A311" s="266"/>
      <c r="B311" s="78"/>
      <c r="C311" s="78"/>
      <c r="D311" s="86"/>
      <c r="E311" s="86"/>
      <c r="F311" s="77"/>
      <c r="G311" s="78"/>
      <c r="H311" s="78"/>
      <c r="I311" s="86"/>
      <c r="J311" s="86"/>
      <c r="K311" s="315"/>
      <c r="L311" s="70"/>
      <c r="M311" s="67"/>
      <c r="N311" s="70"/>
      <c r="O311" s="67"/>
      <c r="P311" s="78"/>
      <c r="Q311" s="78"/>
      <c r="R311" s="78"/>
      <c r="S311" s="192"/>
      <c r="T311" s="380"/>
      <c r="U311" s="381"/>
    </row>
    <row r="312" spans="1:37" ht="21.95" customHeight="1" x14ac:dyDescent="0.15">
      <c r="A312" s="266"/>
      <c r="B312" s="78"/>
      <c r="C312" s="78"/>
      <c r="D312" s="86"/>
      <c r="E312" s="86"/>
      <c r="F312" s="77"/>
      <c r="G312" s="78"/>
      <c r="H312" s="78"/>
      <c r="I312" s="86"/>
      <c r="J312" s="86"/>
      <c r="K312" s="315"/>
      <c r="L312" s="70"/>
      <c r="M312" s="271"/>
      <c r="N312" s="70"/>
      <c r="O312" s="271"/>
      <c r="P312" s="78"/>
      <c r="Q312" s="78"/>
      <c r="R312" s="78"/>
      <c r="S312" s="192"/>
      <c r="T312" s="380"/>
      <c r="U312" s="381"/>
    </row>
    <row r="313" spans="1:37" ht="21.95" customHeight="1" x14ac:dyDescent="0.15">
      <c r="A313" s="266"/>
      <c r="B313" s="78"/>
      <c r="C313" s="78"/>
      <c r="D313" s="86"/>
      <c r="E313" s="86"/>
      <c r="F313" s="77"/>
      <c r="G313" s="78"/>
      <c r="H313" s="78"/>
      <c r="I313" s="86"/>
      <c r="J313" s="86"/>
      <c r="K313" s="315"/>
      <c r="L313" s="70"/>
      <c r="M313" s="67"/>
      <c r="N313" s="70"/>
      <c r="O313" s="67"/>
      <c r="P313" s="78"/>
      <c r="Q313" s="78"/>
      <c r="R313" s="78"/>
      <c r="S313" s="192"/>
      <c r="T313" s="380"/>
      <c r="U313" s="381"/>
    </row>
    <row r="314" spans="1:37" ht="21.95" customHeight="1" x14ac:dyDescent="0.15">
      <c r="A314" s="266"/>
      <c r="B314" s="78"/>
      <c r="C314" s="78"/>
      <c r="D314" s="86"/>
      <c r="E314" s="86"/>
      <c r="F314" s="77"/>
      <c r="G314" s="78"/>
      <c r="H314" s="78"/>
      <c r="I314" s="86"/>
      <c r="J314" s="86"/>
      <c r="K314" s="315"/>
      <c r="L314" s="70"/>
      <c r="M314" s="67"/>
      <c r="N314" s="70"/>
      <c r="O314" s="67"/>
      <c r="P314" s="78"/>
      <c r="Q314" s="78"/>
      <c r="R314" s="78"/>
      <c r="S314" s="192"/>
      <c r="T314" s="380"/>
      <c r="U314" s="381"/>
    </row>
    <row r="315" spans="1:37" ht="21.95" customHeight="1" x14ac:dyDescent="0.15">
      <c r="A315" s="266"/>
      <c r="B315" s="78"/>
      <c r="C315" s="78"/>
      <c r="D315" s="86"/>
      <c r="E315" s="86"/>
      <c r="F315" s="77"/>
      <c r="G315" s="78"/>
      <c r="H315" s="78"/>
      <c r="I315" s="86"/>
      <c r="J315" s="86"/>
      <c r="K315" s="315"/>
      <c r="L315" s="70"/>
      <c r="M315" s="67"/>
      <c r="N315" s="70"/>
      <c r="O315" s="67"/>
      <c r="P315" s="78"/>
      <c r="Q315" s="78"/>
      <c r="R315" s="78"/>
      <c r="S315" s="192"/>
      <c r="T315" s="380"/>
      <c r="U315" s="381"/>
    </row>
    <row r="316" spans="1:37" ht="21.95" customHeight="1" x14ac:dyDescent="0.15">
      <c r="A316" s="266"/>
      <c r="B316" s="78"/>
      <c r="C316" s="78"/>
      <c r="D316" s="86"/>
      <c r="E316" s="86"/>
      <c r="F316" s="77"/>
      <c r="G316" s="78"/>
      <c r="H316" s="78"/>
      <c r="I316" s="86"/>
      <c r="J316" s="86"/>
      <c r="K316" s="315"/>
      <c r="L316" s="70"/>
      <c r="M316" s="67"/>
      <c r="N316" s="70"/>
      <c r="O316" s="67"/>
      <c r="P316" s="78"/>
      <c r="Q316" s="78"/>
      <c r="R316" s="78"/>
      <c r="S316" s="192"/>
      <c r="T316" s="380"/>
      <c r="U316" s="381"/>
    </row>
    <row r="317" spans="1:37" ht="21.95" customHeight="1" x14ac:dyDescent="0.15">
      <c r="A317" s="266"/>
      <c r="B317" s="78"/>
      <c r="C317" s="78"/>
      <c r="D317" s="86"/>
      <c r="E317" s="86"/>
      <c r="F317" s="77"/>
      <c r="G317" s="78"/>
      <c r="H317" s="78"/>
      <c r="I317" s="86"/>
      <c r="J317" s="86"/>
      <c r="K317" s="315"/>
      <c r="L317" s="70"/>
      <c r="M317" s="67"/>
      <c r="N317" s="70"/>
      <c r="O317" s="67"/>
      <c r="P317" s="78"/>
      <c r="Q317" s="78"/>
      <c r="R317" s="78"/>
      <c r="S317" s="192"/>
      <c r="T317" s="380"/>
      <c r="U317" s="381"/>
    </row>
    <row r="318" spans="1:37" ht="21.95" customHeight="1" x14ac:dyDescent="0.15">
      <c r="A318" s="266"/>
      <c r="B318" s="78"/>
      <c r="C318" s="78"/>
      <c r="D318" s="86"/>
      <c r="E318" s="86"/>
      <c r="F318" s="77"/>
      <c r="G318" s="78"/>
      <c r="H318" s="78"/>
      <c r="I318" s="86"/>
      <c r="J318" s="86"/>
      <c r="K318" s="315"/>
      <c r="L318" s="70"/>
      <c r="M318" s="271"/>
      <c r="N318" s="70"/>
      <c r="O318" s="271"/>
      <c r="P318" s="78"/>
      <c r="Q318" s="78"/>
      <c r="R318" s="78"/>
      <c r="S318" s="192"/>
      <c r="T318" s="380"/>
      <c r="U318" s="381"/>
    </row>
    <row r="319" spans="1:37" ht="21.95" customHeight="1" x14ac:dyDescent="0.15">
      <c r="A319" s="177"/>
      <c r="B319" s="78"/>
      <c r="C319" s="78"/>
      <c r="D319" s="86"/>
      <c r="E319" s="86"/>
      <c r="F319" s="77"/>
      <c r="G319" s="78"/>
      <c r="H319" s="78"/>
      <c r="I319" s="86"/>
      <c r="J319" s="86"/>
      <c r="K319" s="315"/>
      <c r="L319" s="70"/>
      <c r="M319" s="67"/>
      <c r="N319" s="70"/>
      <c r="O319" s="67"/>
      <c r="P319" s="78"/>
      <c r="Q319" s="78"/>
      <c r="R319" s="78"/>
      <c r="S319" s="192"/>
      <c r="T319" s="380"/>
      <c r="U319" s="381"/>
    </row>
    <row r="320" spans="1:37" ht="21.95" customHeight="1" x14ac:dyDescent="0.15">
      <c r="A320" s="266"/>
      <c r="B320" s="67"/>
      <c r="C320" s="78"/>
      <c r="D320" s="86"/>
      <c r="E320" s="86"/>
      <c r="F320" s="77"/>
      <c r="G320" s="67"/>
      <c r="H320" s="78"/>
      <c r="I320" s="86"/>
      <c r="J320" s="86"/>
      <c r="K320" s="315"/>
      <c r="L320" s="70"/>
      <c r="M320" s="67"/>
      <c r="N320" s="70"/>
      <c r="O320" s="67"/>
      <c r="P320" s="67"/>
      <c r="Q320" s="67"/>
      <c r="R320" s="67"/>
      <c r="S320" s="192"/>
      <c r="T320" s="380"/>
      <c r="U320" s="381"/>
    </row>
    <row r="321" spans="1:21" ht="21.95" customHeight="1" x14ac:dyDescent="0.15">
      <c r="A321" s="266"/>
      <c r="B321" s="67"/>
      <c r="C321" s="78"/>
      <c r="D321" s="86"/>
      <c r="E321" s="86"/>
      <c r="F321" s="77"/>
      <c r="G321" s="67"/>
      <c r="H321" s="78"/>
      <c r="I321" s="86"/>
      <c r="J321" s="86"/>
      <c r="K321" s="315"/>
      <c r="L321" s="70"/>
      <c r="M321" s="67"/>
      <c r="N321" s="70"/>
      <c r="O321" s="67"/>
      <c r="P321" s="67"/>
      <c r="Q321" s="67"/>
      <c r="R321" s="67"/>
      <c r="S321" s="192"/>
      <c r="T321" s="380"/>
      <c r="U321" s="381"/>
    </row>
    <row r="322" spans="1:21" ht="21.95" customHeight="1" x14ac:dyDescent="0.15">
      <c r="A322" s="266"/>
      <c r="B322" s="67"/>
      <c r="C322" s="78"/>
      <c r="D322" s="86"/>
      <c r="E322" s="86"/>
      <c r="F322" s="77"/>
      <c r="G322" s="67"/>
      <c r="H322" s="78"/>
      <c r="I322" s="86"/>
      <c r="J322" s="86"/>
      <c r="K322" s="315"/>
      <c r="L322" s="70"/>
      <c r="M322" s="67"/>
      <c r="N322" s="70"/>
      <c r="O322" s="67"/>
      <c r="P322" s="67"/>
      <c r="Q322" s="67"/>
      <c r="R322" s="67"/>
      <c r="S322" s="192"/>
      <c r="T322" s="380"/>
      <c r="U322" s="381"/>
    </row>
    <row r="323" spans="1:21" ht="21.95" customHeight="1" x14ac:dyDescent="0.15">
      <c r="A323" s="266"/>
      <c r="B323" s="67"/>
      <c r="C323" s="78"/>
      <c r="D323" s="86"/>
      <c r="E323" s="86"/>
      <c r="F323" s="77"/>
      <c r="G323" s="67"/>
      <c r="H323" s="78"/>
      <c r="I323" s="86"/>
      <c r="J323" s="86"/>
      <c r="K323" s="315"/>
      <c r="L323" s="70"/>
      <c r="M323" s="67"/>
      <c r="N323" s="70"/>
      <c r="O323" s="67"/>
      <c r="P323" s="67"/>
      <c r="Q323" s="67"/>
      <c r="R323" s="67"/>
      <c r="S323" s="192"/>
      <c r="T323" s="380"/>
      <c r="U323" s="381"/>
    </row>
    <row r="324" spans="1:21" ht="21.95" customHeight="1" x14ac:dyDescent="0.15">
      <c r="A324" s="266"/>
      <c r="B324" s="67"/>
      <c r="C324" s="78"/>
      <c r="D324" s="86"/>
      <c r="E324" s="86"/>
      <c r="F324" s="77"/>
      <c r="G324" s="67"/>
      <c r="H324" s="78"/>
      <c r="I324" s="86"/>
      <c r="J324" s="86"/>
      <c r="K324" s="315"/>
      <c r="L324" s="70"/>
      <c r="M324" s="67"/>
      <c r="N324" s="70"/>
      <c r="O324" s="67"/>
      <c r="P324" s="67"/>
      <c r="Q324" s="67"/>
      <c r="R324" s="67"/>
      <c r="S324" s="192"/>
      <c r="T324" s="380"/>
      <c r="U324" s="381"/>
    </row>
    <row r="325" spans="1:21" ht="21.95" customHeight="1" x14ac:dyDescent="0.15">
      <c r="A325" s="266"/>
      <c r="B325" s="67"/>
      <c r="C325" s="78"/>
      <c r="D325" s="86"/>
      <c r="E325" s="86"/>
      <c r="F325" s="77"/>
      <c r="G325" s="67"/>
      <c r="H325" s="78"/>
      <c r="I325" s="86"/>
      <c r="J325" s="86"/>
      <c r="K325" s="315"/>
      <c r="L325" s="70"/>
      <c r="M325" s="67"/>
      <c r="N325" s="70"/>
      <c r="O325" s="67"/>
      <c r="P325" s="67"/>
      <c r="Q325" s="67"/>
      <c r="R325" s="67"/>
      <c r="S325" s="192"/>
      <c r="T325" s="380"/>
      <c r="U325" s="381"/>
    </row>
    <row r="326" spans="1:21" ht="21.95" customHeight="1" x14ac:dyDescent="0.15">
      <c r="A326" s="267"/>
      <c r="B326" s="104"/>
      <c r="C326" s="167"/>
      <c r="D326" s="106"/>
      <c r="E326" s="106"/>
      <c r="F326" s="166"/>
      <c r="G326" s="104"/>
      <c r="H326" s="167"/>
      <c r="I326" s="106"/>
      <c r="J326" s="106"/>
      <c r="K326" s="316"/>
      <c r="L326" s="159"/>
      <c r="M326" s="104"/>
      <c r="N326" s="159"/>
      <c r="O326" s="104"/>
      <c r="P326" s="104"/>
      <c r="Q326" s="104"/>
      <c r="R326" s="104"/>
      <c r="S326" s="269"/>
      <c r="T326" s="380"/>
      <c r="U326" s="381"/>
    </row>
    <row r="327" spans="1:21" ht="21.95" customHeight="1" x14ac:dyDescent="0.15">
      <c r="A327" s="268"/>
      <c r="B327" s="103"/>
      <c r="C327" s="103"/>
      <c r="D327" s="102"/>
      <c r="E327" s="102"/>
      <c r="F327" s="164"/>
      <c r="G327" s="103"/>
      <c r="H327" s="103"/>
      <c r="I327" s="102"/>
      <c r="J327" s="102"/>
      <c r="K327" s="314"/>
      <c r="L327" s="200"/>
      <c r="M327" s="71"/>
      <c r="N327" s="200"/>
      <c r="O327" s="71"/>
      <c r="P327" s="103"/>
      <c r="Q327" s="103"/>
      <c r="R327" s="103"/>
      <c r="S327" s="270"/>
      <c r="T327" s="380"/>
      <c r="U327" s="381"/>
    </row>
    <row r="328" spans="1:21" ht="21.95" customHeight="1" x14ac:dyDescent="0.15">
      <c r="A328" s="266"/>
      <c r="B328" s="78"/>
      <c r="C328" s="78"/>
      <c r="D328" s="86"/>
      <c r="E328" s="86"/>
      <c r="F328" s="77"/>
      <c r="G328" s="78"/>
      <c r="H328" s="78"/>
      <c r="I328" s="86"/>
      <c r="J328" s="86"/>
      <c r="K328" s="315"/>
      <c r="L328" s="70"/>
      <c r="M328" s="67"/>
      <c r="N328" s="70"/>
      <c r="O328" s="67"/>
      <c r="P328" s="78"/>
      <c r="Q328" s="78"/>
      <c r="R328" s="78"/>
      <c r="S328" s="192"/>
      <c r="T328" s="380"/>
      <c r="U328" s="381"/>
    </row>
    <row r="329" spans="1:21" ht="21.95" customHeight="1" x14ac:dyDescent="0.15">
      <c r="A329" s="266"/>
      <c r="B329" s="78"/>
      <c r="C329" s="78"/>
      <c r="D329" s="86"/>
      <c r="E329" s="86"/>
      <c r="F329" s="77"/>
      <c r="G329" s="78"/>
      <c r="H329" s="78"/>
      <c r="I329" s="86"/>
      <c r="J329" s="86"/>
      <c r="K329" s="315"/>
      <c r="L329" s="70"/>
      <c r="M329" s="67"/>
      <c r="N329" s="70"/>
      <c r="O329" s="67"/>
      <c r="P329" s="78"/>
      <c r="Q329" s="78"/>
      <c r="R329" s="78"/>
      <c r="S329" s="192"/>
      <c r="T329" s="380"/>
      <c r="U329" s="381"/>
    </row>
    <row r="330" spans="1:21" ht="21.95" customHeight="1" x14ac:dyDescent="0.15">
      <c r="A330" s="266"/>
      <c r="B330" s="78"/>
      <c r="C330" s="78"/>
      <c r="D330" s="86"/>
      <c r="E330" s="86"/>
      <c r="F330" s="77"/>
      <c r="G330" s="78"/>
      <c r="H330" s="78"/>
      <c r="I330" s="86"/>
      <c r="J330" s="86"/>
      <c r="K330" s="315"/>
      <c r="L330" s="70"/>
      <c r="M330" s="67"/>
      <c r="N330" s="70"/>
      <c r="O330" s="67"/>
      <c r="P330" s="78"/>
      <c r="Q330" s="78"/>
      <c r="R330" s="78"/>
      <c r="S330" s="192"/>
      <c r="T330" s="380"/>
      <c r="U330" s="381"/>
    </row>
    <row r="331" spans="1:21" ht="21.95" customHeight="1" x14ac:dyDescent="0.15">
      <c r="A331" s="266"/>
      <c r="B331" s="78"/>
      <c r="C331" s="78"/>
      <c r="D331" s="86"/>
      <c r="E331" s="86"/>
      <c r="F331" s="77"/>
      <c r="G331" s="78"/>
      <c r="H331" s="78"/>
      <c r="I331" s="86"/>
      <c r="J331" s="86"/>
      <c r="K331" s="315"/>
      <c r="L331" s="70"/>
      <c r="M331" s="67"/>
      <c r="N331" s="70"/>
      <c r="O331" s="67"/>
      <c r="P331" s="78"/>
      <c r="Q331" s="78"/>
      <c r="R331" s="78"/>
      <c r="S331" s="192"/>
      <c r="T331" s="380"/>
      <c r="U331" s="381"/>
    </row>
    <row r="332" spans="1:21" ht="21.95" customHeight="1" x14ac:dyDescent="0.15">
      <c r="A332" s="266"/>
      <c r="B332" s="78"/>
      <c r="C332" s="78"/>
      <c r="D332" s="86"/>
      <c r="E332" s="86"/>
      <c r="F332" s="77"/>
      <c r="G332" s="78"/>
      <c r="H332" s="78"/>
      <c r="I332" s="86"/>
      <c r="J332" s="86"/>
      <c r="K332" s="315"/>
      <c r="L332" s="70"/>
      <c r="M332" s="271"/>
      <c r="N332" s="70"/>
      <c r="O332" s="271"/>
      <c r="P332" s="78"/>
      <c r="Q332" s="78"/>
      <c r="R332" s="78"/>
      <c r="S332" s="192"/>
      <c r="T332" s="380"/>
      <c r="U332" s="381"/>
    </row>
    <row r="333" spans="1:21" ht="21.95" customHeight="1" x14ac:dyDescent="0.15">
      <c r="A333" s="266"/>
      <c r="B333" s="78"/>
      <c r="C333" s="78"/>
      <c r="D333" s="86"/>
      <c r="E333" s="86"/>
      <c r="F333" s="77"/>
      <c r="G333" s="78"/>
      <c r="H333" s="78"/>
      <c r="I333" s="86"/>
      <c r="J333" s="86"/>
      <c r="K333" s="315"/>
      <c r="L333" s="70"/>
      <c r="M333" s="271"/>
      <c r="N333" s="70"/>
      <c r="O333" s="271"/>
      <c r="P333" s="78"/>
      <c r="Q333" s="78"/>
      <c r="R333" s="78"/>
      <c r="S333" s="192"/>
      <c r="T333" s="380"/>
      <c r="U333" s="381"/>
    </row>
    <row r="334" spans="1:21" ht="21.95" customHeight="1" x14ac:dyDescent="0.15">
      <c r="A334" s="266"/>
      <c r="B334" s="78"/>
      <c r="C334" s="78"/>
      <c r="D334" s="86"/>
      <c r="E334" s="86"/>
      <c r="F334" s="77"/>
      <c r="G334" s="78"/>
      <c r="H334" s="78"/>
      <c r="I334" s="86"/>
      <c r="J334" s="86"/>
      <c r="K334" s="315"/>
      <c r="L334" s="70"/>
      <c r="M334" s="67"/>
      <c r="N334" s="70"/>
      <c r="O334" s="67"/>
      <c r="P334" s="78"/>
      <c r="Q334" s="78"/>
      <c r="R334" s="78"/>
      <c r="S334" s="192"/>
      <c r="T334" s="380"/>
      <c r="U334" s="381"/>
    </row>
    <row r="335" spans="1:21" ht="21.95" customHeight="1" x14ac:dyDescent="0.15">
      <c r="A335" s="266"/>
      <c r="B335" s="78"/>
      <c r="C335" s="78"/>
      <c r="D335" s="86"/>
      <c r="E335" s="86"/>
      <c r="F335" s="77"/>
      <c r="G335" s="78"/>
      <c r="H335" s="78"/>
      <c r="I335" s="86"/>
      <c r="J335" s="86"/>
      <c r="K335" s="315"/>
      <c r="L335" s="70"/>
      <c r="M335" s="67"/>
      <c r="N335" s="70"/>
      <c r="O335" s="67"/>
      <c r="P335" s="78"/>
      <c r="Q335" s="78"/>
      <c r="R335" s="78"/>
      <c r="S335" s="192"/>
      <c r="T335" s="380"/>
      <c r="U335" s="381"/>
    </row>
    <row r="336" spans="1:21" ht="21.95" customHeight="1" x14ac:dyDescent="0.15">
      <c r="A336" s="266"/>
      <c r="B336" s="78"/>
      <c r="C336" s="78"/>
      <c r="D336" s="86"/>
      <c r="E336" s="86"/>
      <c r="F336" s="77"/>
      <c r="G336" s="78"/>
      <c r="H336" s="78"/>
      <c r="I336" s="86"/>
      <c r="J336" s="86"/>
      <c r="K336" s="315"/>
      <c r="L336" s="70"/>
      <c r="M336" s="67"/>
      <c r="N336" s="70"/>
      <c r="O336" s="67"/>
      <c r="P336" s="78"/>
      <c r="Q336" s="78"/>
      <c r="R336" s="78"/>
      <c r="S336" s="192"/>
      <c r="T336" s="380"/>
      <c r="U336" s="381"/>
    </row>
    <row r="337" spans="1:21" ht="21.95" customHeight="1" x14ac:dyDescent="0.15">
      <c r="A337" s="266"/>
      <c r="B337" s="78"/>
      <c r="C337" s="78"/>
      <c r="D337" s="86"/>
      <c r="E337" s="86"/>
      <c r="F337" s="77"/>
      <c r="G337" s="78"/>
      <c r="H337" s="78"/>
      <c r="I337" s="86"/>
      <c r="J337" s="86"/>
      <c r="K337" s="315"/>
      <c r="L337" s="70"/>
      <c r="M337" s="67"/>
      <c r="N337" s="70"/>
      <c r="O337" s="67"/>
      <c r="P337" s="78"/>
      <c r="Q337" s="78"/>
      <c r="R337" s="78"/>
      <c r="S337" s="192"/>
      <c r="T337" s="380"/>
      <c r="U337" s="381"/>
    </row>
    <row r="338" spans="1:21" ht="21.95" customHeight="1" x14ac:dyDescent="0.15">
      <c r="A338" s="266"/>
      <c r="B338" s="78"/>
      <c r="C338" s="78"/>
      <c r="D338" s="86"/>
      <c r="E338" s="86"/>
      <c r="F338" s="77"/>
      <c r="G338" s="78"/>
      <c r="H338" s="78"/>
      <c r="I338" s="86"/>
      <c r="J338" s="86"/>
      <c r="K338" s="315"/>
      <c r="L338" s="70"/>
      <c r="M338" s="67"/>
      <c r="N338" s="70"/>
      <c r="O338" s="67"/>
      <c r="P338" s="78"/>
      <c r="Q338" s="78"/>
      <c r="R338" s="78"/>
      <c r="S338" s="192"/>
      <c r="T338" s="380"/>
      <c r="U338" s="381"/>
    </row>
    <row r="339" spans="1:21" ht="21.95" customHeight="1" x14ac:dyDescent="0.15">
      <c r="A339" s="177"/>
      <c r="B339" s="78"/>
      <c r="C339" s="78"/>
      <c r="D339" s="86"/>
      <c r="E339" s="86"/>
      <c r="F339" s="77"/>
      <c r="G339" s="78"/>
      <c r="H339" s="78"/>
      <c r="I339" s="86"/>
      <c r="J339" s="86"/>
      <c r="K339" s="315"/>
      <c r="L339" s="70"/>
      <c r="M339" s="67"/>
      <c r="N339" s="70"/>
      <c r="O339" s="67"/>
      <c r="P339" s="78"/>
      <c r="Q339" s="78"/>
      <c r="R339" s="78"/>
      <c r="S339" s="192"/>
      <c r="T339" s="380"/>
      <c r="U339" s="381"/>
    </row>
    <row r="340" spans="1:21" ht="21.95" customHeight="1" x14ac:dyDescent="0.15">
      <c r="A340" s="266"/>
      <c r="B340" s="67"/>
      <c r="C340" s="78"/>
      <c r="D340" s="86"/>
      <c r="E340" s="86"/>
      <c r="F340" s="77"/>
      <c r="G340" s="67"/>
      <c r="H340" s="78"/>
      <c r="I340" s="86"/>
      <c r="J340" s="86"/>
      <c r="K340" s="315"/>
      <c r="L340" s="70"/>
      <c r="M340" s="67"/>
      <c r="N340" s="70"/>
      <c r="O340" s="67"/>
      <c r="P340" s="67"/>
      <c r="Q340" s="67"/>
      <c r="R340" s="67"/>
      <c r="S340" s="192"/>
      <c r="T340" s="380"/>
      <c r="U340" s="381"/>
    </row>
    <row r="341" spans="1:21" ht="21.95" customHeight="1" x14ac:dyDescent="0.15">
      <c r="A341" s="266"/>
      <c r="B341" s="67"/>
      <c r="C341" s="78"/>
      <c r="D341" s="86"/>
      <c r="E341" s="86"/>
      <c r="F341" s="77"/>
      <c r="G341" s="67"/>
      <c r="H341" s="78"/>
      <c r="I341" s="86"/>
      <c r="J341" s="86"/>
      <c r="K341" s="315"/>
      <c r="L341" s="70"/>
      <c r="M341" s="67"/>
      <c r="N341" s="70"/>
      <c r="O341" s="67"/>
      <c r="P341" s="67"/>
      <c r="Q341" s="67"/>
      <c r="R341" s="67"/>
      <c r="S341" s="192"/>
      <c r="T341" s="380"/>
      <c r="U341" s="381"/>
    </row>
    <row r="342" spans="1:21" ht="21.95" customHeight="1" x14ac:dyDescent="0.15">
      <c r="A342" s="266"/>
      <c r="B342" s="67"/>
      <c r="C342" s="78"/>
      <c r="D342" s="86"/>
      <c r="E342" s="86"/>
      <c r="F342" s="77"/>
      <c r="G342" s="67"/>
      <c r="H342" s="78"/>
      <c r="I342" s="86"/>
      <c r="J342" s="86"/>
      <c r="K342" s="315"/>
      <c r="L342" s="70"/>
      <c r="M342" s="67"/>
      <c r="N342" s="70"/>
      <c r="O342" s="67"/>
      <c r="P342" s="67"/>
      <c r="Q342" s="67"/>
      <c r="R342" s="67"/>
      <c r="S342" s="192"/>
      <c r="T342" s="380"/>
      <c r="U342" s="381"/>
    </row>
    <row r="343" spans="1:21" ht="21.95" customHeight="1" x14ac:dyDescent="0.15">
      <c r="A343" s="266"/>
      <c r="B343" s="67"/>
      <c r="C343" s="78"/>
      <c r="D343" s="86"/>
      <c r="E343" s="86"/>
      <c r="F343" s="77"/>
      <c r="G343" s="67"/>
      <c r="H343" s="78"/>
      <c r="I343" s="86"/>
      <c r="J343" s="86"/>
      <c r="K343" s="315"/>
      <c r="L343" s="70"/>
      <c r="M343" s="67"/>
      <c r="N343" s="70"/>
      <c r="O343" s="67"/>
      <c r="P343" s="67"/>
      <c r="Q343" s="67"/>
      <c r="R343" s="67"/>
      <c r="S343" s="192"/>
      <c r="T343" s="380"/>
      <c r="U343" s="381"/>
    </row>
    <row r="344" spans="1:21" ht="21.95" customHeight="1" x14ac:dyDescent="0.15">
      <c r="A344" s="266"/>
      <c r="B344" s="67"/>
      <c r="C344" s="78"/>
      <c r="D344" s="86"/>
      <c r="E344" s="86"/>
      <c r="F344" s="77"/>
      <c r="G344" s="67"/>
      <c r="H344" s="78"/>
      <c r="I344" s="86"/>
      <c r="J344" s="86"/>
      <c r="K344" s="315"/>
      <c r="L344" s="70"/>
      <c r="M344" s="67"/>
      <c r="N344" s="70"/>
      <c r="O344" s="67"/>
      <c r="P344" s="67"/>
      <c r="Q344" s="67"/>
      <c r="R344" s="67"/>
      <c r="S344" s="192"/>
      <c r="T344" s="380"/>
      <c r="U344" s="381"/>
    </row>
    <row r="345" spans="1:21" ht="21.95" customHeight="1" x14ac:dyDescent="0.15">
      <c r="A345" s="266"/>
      <c r="B345" s="67"/>
      <c r="C345" s="78"/>
      <c r="D345" s="86"/>
      <c r="E345" s="86"/>
      <c r="F345" s="77"/>
      <c r="G345" s="67"/>
      <c r="H345" s="78"/>
      <c r="I345" s="86"/>
      <c r="J345" s="86"/>
      <c r="K345" s="315"/>
      <c r="L345" s="70"/>
      <c r="M345" s="67"/>
      <c r="N345" s="70"/>
      <c r="O345" s="67"/>
      <c r="P345" s="67"/>
      <c r="Q345" s="67"/>
      <c r="R345" s="67"/>
      <c r="S345" s="192"/>
      <c r="T345" s="380"/>
      <c r="U345" s="381"/>
    </row>
    <row r="346" spans="1:21" ht="21.95" customHeight="1" x14ac:dyDescent="0.15">
      <c r="A346" s="267"/>
      <c r="B346" s="104"/>
      <c r="C346" s="167"/>
      <c r="D346" s="106"/>
      <c r="E346" s="106"/>
      <c r="F346" s="166"/>
      <c r="G346" s="104"/>
      <c r="H346" s="167"/>
      <c r="I346" s="106"/>
      <c r="J346" s="106"/>
      <c r="K346" s="316"/>
      <c r="L346" s="159"/>
      <c r="M346" s="104"/>
      <c r="N346" s="159"/>
      <c r="O346" s="104"/>
      <c r="P346" s="104"/>
      <c r="Q346" s="104"/>
      <c r="R346" s="104"/>
      <c r="S346" s="269"/>
      <c r="T346" s="380"/>
      <c r="U346" s="381"/>
    </row>
    <row r="347" spans="1:21" ht="21.95" customHeight="1" x14ac:dyDescent="0.15">
      <c r="A347" s="268"/>
      <c r="B347" s="103"/>
      <c r="C347" s="103"/>
      <c r="D347" s="102"/>
      <c r="E347" s="102"/>
      <c r="F347" s="164"/>
      <c r="G347" s="103"/>
      <c r="H347" s="103"/>
      <c r="I347" s="102"/>
      <c r="J347" s="102"/>
      <c r="K347" s="314"/>
      <c r="L347" s="200"/>
      <c r="M347" s="71"/>
      <c r="N347" s="200"/>
      <c r="O347" s="71"/>
      <c r="P347" s="103"/>
      <c r="Q347" s="103"/>
      <c r="R347" s="103"/>
      <c r="S347" s="270"/>
      <c r="T347" s="380"/>
      <c r="U347" s="381"/>
    </row>
    <row r="348" spans="1:21" ht="21.95" customHeight="1" x14ac:dyDescent="0.15">
      <c r="A348" s="266"/>
      <c r="B348" s="78"/>
      <c r="C348" s="78"/>
      <c r="D348" s="86"/>
      <c r="E348" s="86"/>
      <c r="F348" s="77"/>
      <c r="G348" s="78"/>
      <c r="H348" s="78"/>
      <c r="I348" s="86"/>
      <c r="J348" s="86"/>
      <c r="K348" s="315"/>
      <c r="L348" s="70"/>
      <c r="M348" s="67"/>
      <c r="N348" s="70"/>
      <c r="O348" s="67"/>
      <c r="P348" s="78"/>
      <c r="Q348" s="78"/>
      <c r="R348" s="78"/>
      <c r="S348" s="192"/>
      <c r="T348" s="380"/>
      <c r="U348" s="381"/>
    </row>
    <row r="349" spans="1:21" ht="21.95" customHeight="1" x14ac:dyDescent="0.15">
      <c r="A349" s="266"/>
      <c r="B349" s="78"/>
      <c r="C349" s="78"/>
      <c r="D349" s="86"/>
      <c r="E349" s="86"/>
      <c r="F349" s="77"/>
      <c r="G349" s="78"/>
      <c r="H349" s="78"/>
      <c r="I349" s="86"/>
      <c r="J349" s="86"/>
      <c r="K349" s="315"/>
      <c r="L349" s="70"/>
      <c r="M349" s="67"/>
      <c r="N349" s="70"/>
      <c r="O349" s="67"/>
      <c r="P349" s="78"/>
      <c r="Q349" s="78"/>
      <c r="R349" s="78"/>
      <c r="S349" s="192"/>
      <c r="T349" s="380"/>
      <c r="U349" s="381"/>
    </row>
    <row r="350" spans="1:21" ht="21.95" customHeight="1" x14ac:dyDescent="0.15">
      <c r="A350" s="266"/>
      <c r="B350" s="78"/>
      <c r="C350" s="78"/>
      <c r="D350" s="86"/>
      <c r="E350" s="86"/>
      <c r="F350" s="77"/>
      <c r="G350" s="78"/>
      <c r="H350" s="78"/>
      <c r="I350" s="86"/>
      <c r="J350" s="86"/>
      <c r="K350" s="315"/>
      <c r="L350" s="70"/>
      <c r="M350" s="67"/>
      <c r="N350" s="70"/>
      <c r="O350" s="67"/>
      <c r="P350" s="78"/>
      <c r="Q350" s="78"/>
      <c r="R350" s="78"/>
      <c r="S350" s="192"/>
      <c r="T350" s="380"/>
      <c r="U350" s="381"/>
    </row>
    <row r="351" spans="1:21" ht="21.95" customHeight="1" x14ac:dyDescent="0.15">
      <c r="A351" s="266"/>
      <c r="B351" s="78"/>
      <c r="C351" s="78"/>
      <c r="D351" s="86"/>
      <c r="E351" s="86"/>
      <c r="F351" s="77"/>
      <c r="G351" s="78"/>
      <c r="H351" s="78"/>
      <c r="I351" s="86"/>
      <c r="J351" s="86"/>
      <c r="K351" s="315"/>
      <c r="L351" s="70"/>
      <c r="M351" s="67"/>
      <c r="N351" s="70"/>
      <c r="O351" s="67"/>
      <c r="P351" s="78"/>
      <c r="Q351" s="78"/>
      <c r="R351" s="78"/>
      <c r="S351" s="192"/>
      <c r="T351" s="380"/>
      <c r="U351" s="381"/>
    </row>
    <row r="352" spans="1:21" ht="21.95" customHeight="1" x14ac:dyDescent="0.15">
      <c r="A352" s="266"/>
      <c r="B352" s="78"/>
      <c r="C352" s="78"/>
      <c r="D352" s="86"/>
      <c r="E352" s="86"/>
      <c r="F352" s="77"/>
      <c r="G352" s="78"/>
      <c r="H352" s="78"/>
      <c r="I352" s="86"/>
      <c r="J352" s="86"/>
      <c r="K352" s="315"/>
      <c r="L352" s="70"/>
      <c r="M352" s="67"/>
      <c r="N352" s="70"/>
      <c r="O352" s="67"/>
      <c r="P352" s="78"/>
      <c r="Q352" s="78"/>
      <c r="R352" s="78"/>
      <c r="S352" s="192"/>
      <c r="T352" s="380"/>
      <c r="U352" s="381"/>
    </row>
    <row r="353" spans="1:21" ht="21.95" customHeight="1" x14ac:dyDescent="0.15">
      <c r="A353" s="266"/>
      <c r="B353" s="78"/>
      <c r="C353" s="78"/>
      <c r="D353" s="86"/>
      <c r="E353" s="86"/>
      <c r="F353" s="77"/>
      <c r="G353" s="78"/>
      <c r="H353" s="78"/>
      <c r="I353" s="86"/>
      <c r="J353" s="86"/>
      <c r="K353" s="315"/>
      <c r="L353" s="70"/>
      <c r="M353" s="67"/>
      <c r="N353" s="70"/>
      <c r="O353" s="67"/>
      <c r="P353" s="78"/>
      <c r="Q353" s="78"/>
      <c r="R353" s="78"/>
      <c r="S353" s="192"/>
      <c r="T353" s="380"/>
      <c r="U353" s="381"/>
    </row>
    <row r="354" spans="1:21" ht="21.95" customHeight="1" x14ac:dyDescent="0.15">
      <c r="A354" s="266"/>
      <c r="B354" s="78"/>
      <c r="C354" s="78"/>
      <c r="D354" s="86"/>
      <c r="E354" s="86"/>
      <c r="F354" s="77"/>
      <c r="G354" s="78"/>
      <c r="H354" s="78"/>
      <c r="I354" s="86"/>
      <c r="J354" s="86"/>
      <c r="K354" s="315"/>
      <c r="L354" s="70"/>
      <c r="M354" s="67"/>
      <c r="N354" s="70"/>
      <c r="O354" s="67"/>
      <c r="P354" s="78"/>
      <c r="Q354" s="78"/>
      <c r="R354" s="78"/>
      <c r="S354" s="192"/>
      <c r="T354" s="380"/>
      <c r="U354" s="381"/>
    </row>
    <row r="355" spans="1:21" ht="21.95" customHeight="1" x14ac:dyDescent="0.15">
      <c r="A355" s="266"/>
      <c r="B355" s="78"/>
      <c r="C355" s="78"/>
      <c r="D355" s="86"/>
      <c r="E355" s="86"/>
      <c r="F355" s="77"/>
      <c r="G355" s="78"/>
      <c r="H355" s="78"/>
      <c r="I355" s="86"/>
      <c r="J355" s="86"/>
      <c r="K355" s="315"/>
      <c r="L355" s="70"/>
      <c r="M355" s="67"/>
      <c r="N355" s="70"/>
      <c r="O355" s="67"/>
      <c r="P355" s="78"/>
      <c r="Q355" s="78"/>
      <c r="R355" s="78"/>
      <c r="S355" s="192"/>
      <c r="T355" s="380"/>
      <c r="U355" s="381"/>
    </row>
    <row r="356" spans="1:21" ht="21.95" customHeight="1" x14ac:dyDescent="0.15">
      <c r="A356" s="266"/>
      <c r="B356" s="78"/>
      <c r="C356" s="78"/>
      <c r="D356" s="86"/>
      <c r="E356" s="86"/>
      <c r="F356" s="77"/>
      <c r="G356" s="78"/>
      <c r="H356" s="78"/>
      <c r="I356" s="86"/>
      <c r="J356" s="86"/>
      <c r="K356" s="315"/>
      <c r="L356" s="70"/>
      <c r="M356" s="67"/>
      <c r="N356" s="70"/>
      <c r="O356" s="67"/>
      <c r="P356" s="78"/>
      <c r="Q356" s="78"/>
      <c r="R356" s="78"/>
      <c r="S356" s="192"/>
      <c r="T356" s="380"/>
      <c r="U356" s="381"/>
    </row>
    <row r="357" spans="1:21" ht="21.95" customHeight="1" x14ac:dyDescent="0.15">
      <c r="A357" s="266"/>
      <c r="B357" s="78"/>
      <c r="C357" s="78"/>
      <c r="D357" s="86"/>
      <c r="E357" s="86"/>
      <c r="F357" s="77"/>
      <c r="G357" s="78"/>
      <c r="H357" s="78"/>
      <c r="I357" s="86"/>
      <c r="J357" s="86"/>
      <c r="K357" s="315"/>
      <c r="L357" s="70"/>
      <c r="M357" s="67"/>
      <c r="N357" s="70"/>
      <c r="O357" s="67"/>
      <c r="P357" s="78"/>
      <c r="Q357" s="78"/>
      <c r="R357" s="78"/>
      <c r="S357" s="192"/>
      <c r="T357" s="380"/>
      <c r="U357" s="381"/>
    </row>
    <row r="358" spans="1:21" ht="21.95" customHeight="1" x14ac:dyDescent="0.15">
      <c r="A358" s="266"/>
      <c r="B358" s="78"/>
      <c r="C358" s="78"/>
      <c r="D358" s="86"/>
      <c r="E358" s="86"/>
      <c r="F358" s="77"/>
      <c r="G358" s="78"/>
      <c r="H358" s="78"/>
      <c r="I358" s="86"/>
      <c r="J358" s="86"/>
      <c r="K358" s="315"/>
      <c r="L358" s="70"/>
      <c r="M358" s="67"/>
      <c r="N358" s="70"/>
      <c r="O358" s="67"/>
      <c r="P358" s="78"/>
      <c r="Q358" s="78"/>
      <c r="R358" s="78"/>
      <c r="S358" s="192"/>
      <c r="T358" s="380"/>
      <c r="U358" s="381"/>
    </row>
    <row r="359" spans="1:21" ht="21.95" customHeight="1" x14ac:dyDescent="0.15">
      <c r="A359" s="177"/>
      <c r="B359" s="78"/>
      <c r="C359" s="78"/>
      <c r="D359" s="86"/>
      <c r="E359" s="86"/>
      <c r="F359" s="77"/>
      <c r="G359" s="78"/>
      <c r="H359" s="78"/>
      <c r="I359" s="86"/>
      <c r="J359" s="86"/>
      <c r="K359" s="315"/>
      <c r="L359" s="70"/>
      <c r="M359" s="67"/>
      <c r="N359" s="70"/>
      <c r="O359" s="67"/>
      <c r="P359" s="78"/>
      <c r="Q359" s="78"/>
      <c r="R359" s="78"/>
      <c r="S359" s="192"/>
      <c r="T359" s="380"/>
      <c r="U359" s="381"/>
    </row>
    <row r="360" spans="1:21" ht="21.95" customHeight="1" x14ac:dyDescent="0.15">
      <c r="A360" s="266"/>
      <c r="B360" s="67"/>
      <c r="C360" s="78"/>
      <c r="D360" s="86"/>
      <c r="E360" s="86"/>
      <c r="F360" s="77"/>
      <c r="G360" s="67"/>
      <c r="H360" s="78"/>
      <c r="I360" s="86"/>
      <c r="J360" s="86"/>
      <c r="K360" s="315"/>
      <c r="L360" s="70"/>
      <c r="M360" s="67"/>
      <c r="N360" s="70"/>
      <c r="O360" s="67"/>
      <c r="P360" s="67"/>
      <c r="Q360" s="67"/>
      <c r="R360" s="67"/>
      <c r="S360" s="192"/>
      <c r="T360" s="380"/>
      <c r="U360" s="381"/>
    </row>
    <row r="361" spans="1:21" ht="21.95" customHeight="1" x14ac:dyDescent="0.15">
      <c r="A361" s="266"/>
      <c r="B361" s="67"/>
      <c r="C361" s="78"/>
      <c r="D361" s="86"/>
      <c r="E361" s="86"/>
      <c r="F361" s="77"/>
      <c r="G361" s="67"/>
      <c r="H361" s="78"/>
      <c r="I361" s="86"/>
      <c r="J361" s="86"/>
      <c r="K361" s="315"/>
      <c r="L361" s="70"/>
      <c r="M361" s="67"/>
      <c r="N361" s="70"/>
      <c r="O361" s="67"/>
      <c r="P361" s="67"/>
      <c r="Q361" s="67"/>
      <c r="R361" s="67"/>
      <c r="S361" s="192"/>
      <c r="T361" s="380"/>
      <c r="U361" s="381"/>
    </row>
    <row r="362" spans="1:21" ht="21.95" customHeight="1" x14ac:dyDescent="0.15">
      <c r="A362" s="266"/>
      <c r="B362" s="67"/>
      <c r="C362" s="78"/>
      <c r="D362" s="86"/>
      <c r="E362" s="86"/>
      <c r="F362" s="77"/>
      <c r="G362" s="67"/>
      <c r="H362" s="78"/>
      <c r="I362" s="86"/>
      <c r="J362" s="86"/>
      <c r="K362" s="315"/>
      <c r="L362" s="70"/>
      <c r="M362" s="67"/>
      <c r="N362" s="70"/>
      <c r="O362" s="67"/>
      <c r="P362" s="67"/>
      <c r="Q362" s="67"/>
      <c r="R362" s="67"/>
      <c r="S362" s="192"/>
      <c r="T362" s="380"/>
      <c r="U362" s="381"/>
    </row>
    <row r="363" spans="1:21" ht="21.95" customHeight="1" x14ac:dyDescent="0.15">
      <c r="A363" s="266"/>
      <c r="B363" s="67"/>
      <c r="C363" s="78"/>
      <c r="D363" s="86"/>
      <c r="E363" s="86"/>
      <c r="F363" s="77"/>
      <c r="G363" s="67"/>
      <c r="H363" s="78"/>
      <c r="I363" s="86"/>
      <c r="J363" s="86"/>
      <c r="K363" s="315"/>
      <c r="L363" s="70"/>
      <c r="M363" s="67"/>
      <c r="N363" s="70"/>
      <c r="O363" s="67"/>
      <c r="P363" s="67"/>
      <c r="Q363" s="67"/>
      <c r="R363" s="67"/>
      <c r="S363" s="192"/>
      <c r="T363" s="380"/>
      <c r="U363" s="381"/>
    </row>
    <row r="364" spans="1:21" ht="21.95" customHeight="1" x14ac:dyDescent="0.15">
      <c r="A364" s="266"/>
      <c r="B364" s="67"/>
      <c r="C364" s="78"/>
      <c r="D364" s="86"/>
      <c r="E364" s="86"/>
      <c r="F364" s="77"/>
      <c r="G364" s="67"/>
      <c r="H364" s="78"/>
      <c r="I364" s="86"/>
      <c r="J364" s="86"/>
      <c r="K364" s="315"/>
      <c r="L364" s="70"/>
      <c r="M364" s="67"/>
      <c r="N364" s="70"/>
      <c r="O364" s="67"/>
      <c r="P364" s="67"/>
      <c r="Q364" s="67"/>
      <c r="R364" s="67"/>
      <c r="S364" s="192"/>
      <c r="T364" s="380"/>
      <c r="U364" s="381"/>
    </row>
    <row r="365" spans="1:21" ht="21.95" customHeight="1" x14ac:dyDescent="0.15">
      <c r="A365" s="266"/>
      <c r="B365" s="67"/>
      <c r="C365" s="78"/>
      <c r="D365" s="86"/>
      <c r="E365" s="86"/>
      <c r="F365" s="77"/>
      <c r="G365" s="67"/>
      <c r="H365" s="78"/>
      <c r="I365" s="86"/>
      <c r="J365" s="86"/>
      <c r="K365" s="315"/>
      <c r="L365" s="70"/>
      <c r="M365" s="67"/>
      <c r="N365" s="70"/>
      <c r="O365" s="67"/>
      <c r="P365" s="67"/>
      <c r="Q365" s="67"/>
      <c r="R365" s="67"/>
      <c r="S365" s="192"/>
      <c r="T365" s="380"/>
      <c r="U365" s="381"/>
    </row>
    <row r="366" spans="1:21" ht="21.95" customHeight="1" x14ac:dyDescent="0.15">
      <c r="A366" s="267"/>
      <c r="B366" s="104"/>
      <c r="C366" s="167"/>
      <c r="D366" s="106"/>
      <c r="E366" s="106"/>
      <c r="F366" s="166"/>
      <c r="G366" s="104"/>
      <c r="H366" s="167"/>
      <c r="I366" s="106"/>
      <c r="J366" s="106"/>
      <c r="K366" s="316"/>
      <c r="L366" s="159"/>
      <c r="M366" s="104"/>
      <c r="N366" s="159"/>
      <c r="O366" s="104"/>
      <c r="P366" s="104"/>
      <c r="Q366" s="104"/>
      <c r="R366" s="104"/>
      <c r="S366" s="269"/>
      <c r="T366" s="380"/>
      <c r="U366" s="381"/>
    </row>
    <row r="367" spans="1:21" ht="21.95" customHeight="1" x14ac:dyDescent="0.15">
      <c r="A367" s="268"/>
      <c r="B367" s="103"/>
      <c r="C367" s="103"/>
      <c r="D367" s="102"/>
      <c r="E367" s="102"/>
      <c r="F367" s="164"/>
      <c r="G367" s="103"/>
      <c r="H367" s="103"/>
      <c r="I367" s="102"/>
      <c r="J367" s="102"/>
      <c r="K367" s="314"/>
      <c r="L367" s="200"/>
      <c r="M367" s="71"/>
      <c r="N367" s="200"/>
      <c r="O367" s="71"/>
      <c r="P367" s="103"/>
      <c r="Q367" s="103"/>
      <c r="R367" s="103"/>
      <c r="S367" s="270"/>
      <c r="T367" s="380"/>
      <c r="U367" s="381"/>
    </row>
    <row r="368" spans="1:21" ht="21.95" customHeight="1" x14ac:dyDescent="0.15">
      <c r="A368" s="266"/>
      <c r="B368" s="78"/>
      <c r="C368" s="78"/>
      <c r="D368" s="86"/>
      <c r="E368" s="86"/>
      <c r="F368" s="77"/>
      <c r="G368" s="78"/>
      <c r="H368" s="78"/>
      <c r="I368" s="86"/>
      <c r="J368" s="86"/>
      <c r="K368" s="315"/>
      <c r="L368" s="70"/>
      <c r="M368" s="67"/>
      <c r="N368" s="70"/>
      <c r="O368" s="67"/>
      <c r="P368" s="78"/>
      <c r="Q368" s="78"/>
      <c r="R368" s="78"/>
      <c r="S368" s="192"/>
      <c r="T368" s="380"/>
      <c r="U368" s="381"/>
    </row>
    <row r="369" spans="1:21" ht="21.95" customHeight="1" x14ac:dyDescent="0.15">
      <c r="A369" s="266"/>
      <c r="B369" s="78"/>
      <c r="C369" s="78"/>
      <c r="D369" s="86"/>
      <c r="E369" s="86"/>
      <c r="F369" s="77"/>
      <c r="G369" s="78"/>
      <c r="H369" s="78"/>
      <c r="I369" s="86"/>
      <c r="J369" s="86"/>
      <c r="K369" s="315"/>
      <c r="L369" s="70"/>
      <c r="M369" s="271"/>
      <c r="N369" s="70"/>
      <c r="O369" s="271"/>
      <c r="P369" s="78"/>
      <c r="Q369" s="78"/>
      <c r="R369" s="78"/>
      <c r="S369" s="192"/>
      <c r="T369" s="380"/>
      <c r="U369" s="381"/>
    </row>
    <row r="370" spans="1:21" ht="21.95" customHeight="1" x14ac:dyDescent="0.15">
      <c r="A370" s="266"/>
      <c r="B370" s="78"/>
      <c r="C370" s="78"/>
      <c r="D370" s="86"/>
      <c r="E370" s="86"/>
      <c r="F370" s="77"/>
      <c r="G370" s="78"/>
      <c r="H370" s="78"/>
      <c r="I370" s="86"/>
      <c r="J370" s="86"/>
      <c r="K370" s="315"/>
      <c r="L370" s="70"/>
      <c r="M370" s="271"/>
      <c r="N370" s="70"/>
      <c r="O370" s="271"/>
      <c r="P370" s="78"/>
      <c r="Q370" s="78"/>
      <c r="R370" s="78"/>
      <c r="S370" s="192"/>
      <c r="T370" s="380"/>
      <c r="U370" s="381"/>
    </row>
    <row r="371" spans="1:21" ht="21.95" customHeight="1" x14ac:dyDescent="0.15">
      <c r="A371" s="266"/>
      <c r="B371" s="78"/>
      <c r="C371" s="78"/>
      <c r="D371" s="86"/>
      <c r="E371" s="86"/>
      <c r="F371" s="77"/>
      <c r="G371" s="78"/>
      <c r="H371" s="78"/>
      <c r="I371" s="86"/>
      <c r="J371" s="86"/>
      <c r="K371" s="315"/>
      <c r="L371" s="70"/>
      <c r="M371" s="67"/>
      <c r="N371" s="70"/>
      <c r="O371" s="67"/>
      <c r="P371" s="78"/>
      <c r="Q371" s="78"/>
      <c r="R371" s="78"/>
      <c r="S371" s="192"/>
      <c r="T371" s="380"/>
      <c r="U371" s="381"/>
    </row>
    <row r="372" spans="1:21" ht="21.95" customHeight="1" x14ac:dyDescent="0.15">
      <c r="A372" s="266"/>
      <c r="B372" s="78"/>
      <c r="C372" s="78"/>
      <c r="D372" s="86"/>
      <c r="E372" s="86"/>
      <c r="F372" s="77"/>
      <c r="G372" s="78"/>
      <c r="H372" s="78"/>
      <c r="I372" s="86"/>
      <c r="J372" s="86"/>
      <c r="K372" s="315"/>
      <c r="L372" s="70"/>
      <c r="M372" s="67"/>
      <c r="N372" s="70"/>
      <c r="O372" s="67"/>
      <c r="P372" s="78"/>
      <c r="Q372" s="78"/>
      <c r="R372" s="78"/>
      <c r="S372" s="192"/>
      <c r="T372" s="380"/>
      <c r="U372" s="381"/>
    </row>
    <row r="373" spans="1:21" ht="21.95" customHeight="1" x14ac:dyDescent="0.15">
      <c r="A373" s="266"/>
      <c r="B373" s="78"/>
      <c r="C373" s="78"/>
      <c r="D373" s="86"/>
      <c r="E373" s="86"/>
      <c r="F373" s="77"/>
      <c r="G373" s="78"/>
      <c r="H373" s="78"/>
      <c r="I373" s="86"/>
      <c r="J373" s="86"/>
      <c r="K373" s="831"/>
      <c r="L373" s="70"/>
      <c r="M373" s="67"/>
      <c r="N373" s="70"/>
      <c r="O373" s="67"/>
      <c r="P373" s="78"/>
      <c r="Q373" s="78"/>
      <c r="R373" s="78"/>
      <c r="S373" s="192"/>
      <c r="T373" s="380"/>
      <c r="U373" s="381"/>
    </row>
    <row r="374" spans="1:21" ht="21.95" customHeight="1" x14ac:dyDescent="0.15">
      <c r="A374" s="272"/>
      <c r="B374" s="78"/>
      <c r="C374" s="78"/>
      <c r="D374" s="86"/>
      <c r="E374" s="86"/>
      <c r="F374" s="77"/>
      <c r="G374" s="78"/>
      <c r="H374" s="78"/>
      <c r="I374" s="86"/>
      <c r="J374" s="86"/>
      <c r="K374" s="831"/>
      <c r="L374" s="70"/>
      <c r="M374" s="67"/>
      <c r="N374" s="70"/>
      <c r="O374" s="67"/>
      <c r="P374" s="78"/>
      <c r="Q374" s="78"/>
      <c r="R374" s="78"/>
      <c r="S374" s="192"/>
      <c r="T374" s="380"/>
      <c r="U374" s="381"/>
    </row>
    <row r="375" spans="1:21" ht="21.95" customHeight="1" x14ac:dyDescent="0.15">
      <c r="A375" s="272"/>
      <c r="B375" s="78"/>
      <c r="C375" s="78"/>
      <c r="D375" s="86"/>
      <c r="E375" s="86"/>
      <c r="F375" s="77"/>
      <c r="G375" s="78"/>
      <c r="H375" s="78"/>
      <c r="I375" s="86"/>
      <c r="J375" s="86"/>
      <c r="K375" s="831"/>
      <c r="L375" s="70"/>
      <c r="M375" s="67"/>
      <c r="N375" s="70"/>
      <c r="O375" s="67"/>
      <c r="P375" s="78"/>
      <c r="Q375" s="78"/>
      <c r="R375" s="78"/>
      <c r="S375" s="192"/>
      <c r="T375" s="380"/>
      <c r="U375" s="381"/>
    </row>
    <row r="376" spans="1:21" ht="21.95" customHeight="1" x14ac:dyDescent="0.15">
      <c r="A376" s="272"/>
      <c r="B376" s="78"/>
      <c r="C376" s="78"/>
      <c r="D376" s="86"/>
      <c r="E376" s="86"/>
      <c r="F376" s="77"/>
      <c r="G376" s="78"/>
      <c r="H376" s="78"/>
      <c r="I376" s="86"/>
      <c r="J376" s="86"/>
      <c r="K376" s="318"/>
      <c r="L376" s="70"/>
      <c r="M376" s="67"/>
      <c r="N376" s="70"/>
      <c r="O376" s="67"/>
      <c r="P376" s="78"/>
      <c r="Q376" s="78"/>
      <c r="R376" s="78"/>
      <c r="S376" s="192"/>
      <c r="T376" s="380"/>
      <c r="U376" s="381"/>
    </row>
    <row r="377" spans="1:21" ht="21.95" customHeight="1" x14ac:dyDescent="0.15">
      <c r="A377" s="266"/>
      <c r="B377" s="78"/>
      <c r="C377" s="78"/>
      <c r="D377" s="86"/>
      <c r="E377" s="86"/>
      <c r="F377" s="77"/>
      <c r="G377" s="78"/>
      <c r="H377" s="78"/>
      <c r="I377" s="86"/>
      <c r="J377" s="86"/>
      <c r="K377" s="315"/>
      <c r="L377" s="70"/>
      <c r="M377" s="67"/>
      <c r="N377" s="70"/>
      <c r="O377" s="67"/>
      <c r="P377" s="78"/>
      <c r="Q377" s="78"/>
      <c r="R377" s="78"/>
      <c r="S377" s="192"/>
      <c r="T377" s="380"/>
      <c r="U377" s="381"/>
    </row>
    <row r="378" spans="1:21" ht="21.95" customHeight="1" x14ac:dyDescent="0.15">
      <c r="A378" s="266"/>
      <c r="B378" s="78"/>
      <c r="C378" s="78"/>
      <c r="D378" s="86"/>
      <c r="E378" s="86"/>
      <c r="F378" s="77"/>
      <c r="G378" s="78"/>
      <c r="H378" s="78"/>
      <c r="I378" s="86"/>
      <c r="J378" s="86"/>
      <c r="K378" s="315"/>
      <c r="L378" s="70"/>
      <c r="M378" s="67"/>
      <c r="N378" s="70"/>
      <c r="O378" s="67"/>
      <c r="P378" s="78"/>
      <c r="Q378" s="78"/>
      <c r="R378" s="78"/>
      <c r="S378" s="192"/>
      <c r="T378" s="380"/>
      <c r="U378" s="381"/>
    </row>
    <row r="379" spans="1:21" ht="21.95" customHeight="1" x14ac:dyDescent="0.15">
      <c r="A379" s="266"/>
      <c r="B379" s="78"/>
      <c r="C379" s="78"/>
      <c r="D379" s="86"/>
      <c r="E379" s="86"/>
      <c r="F379" s="77"/>
      <c r="G379" s="78"/>
      <c r="H379" s="78"/>
      <c r="I379" s="86"/>
      <c r="J379" s="86"/>
      <c r="K379" s="315"/>
      <c r="L379" s="70"/>
      <c r="M379" s="67"/>
      <c r="N379" s="70"/>
      <c r="O379" s="67"/>
      <c r="P379" s="78"/>
      <c r="Q379" s="78"/>
      <c r="R379" s="78"/>
      <c r="S379" s="192"/>
      <c r="T379" s="380"/>
      <c r="U379" s="381"/>
    </row>
    <row r="380" spans="1:21" ht="21.95" customHeight="1" x14ac:dyDescent="0.15">
      <c r="A380" s="266"/>
      <c r="B380" s="78"/>
      <c r="C380" s="78"/>
      <c r="D380" s="86"/>
      <c r="E380" s="86"/>
      <c r="F380" s="77"/>
      <c r="G380" s="78"/>
      <c r="H380" s="78"/>
      <c r="I380" s="86"/>
      <c r="J380" s="86"/>
      <c r="K380" s="315"/>
      <c r="L380" s="70"/>
      <c r="M380" s="67"/>
      <c r="N380" s="70"/>
      <c r="O380" s="67"/>
      <c r="P380" s="78"/>
      <c r="Q380" s="78"/>
      <c r="R380" s="78"/>
      <c r="S380" s="192"/>
      <c r="T380" s="380"/>
      <c r="U380" s="381"/>
    </row>
    <row r="381" spans="1:21" ht="21.95" customHeight="1" x14ac:dyDescent="0.15">
      <c r="A381" s="266"/>
      <c r="B381" s="78"/>
      <c r="C381" s="78"/>
      <c r="D381" s="86"/>
      <c r="E381" s="86"/>
      <c r="F381" s="77"/>
      <c r="G381" s="78"/>
      <c r="H381" s="78"/>
      <c r="I381" s="86"/>
      <c r="J381" s="86"/>
      <c r="K381" s="315"/>
      <c r="L381" s="70"/>
      <c r="M381" s="67"/>
      <c r="N381" s="70"/>
      <c r="O381" s="67"/>
      <c r="P381" s="78"/>
      <c r="Q381" s="78"/>
      <c r="R381" s="78"/>
      <c r="S381" s="192"/>
      <c r="T381" s="380"/>
      <c r="U381" s="381"/>
    </row>
    <row r="382" spans="1:21" ht="21.95" customHeight="1" x14ac:dyDescent="0.15">
      <c r="A382" s="177"/>
      <c r="B382" s="78"/>
      <c r="C382" s="78"/>
      <c r="D382" s="86"/>
      <c r="E382" s="86"/>
      <c r="F382" s="77"/>
      <c r="G382" s="78"/>
      <c r="H382" s="78"/>
      <c r="I382" s="86"/>
      <c r="J382" s="86"/>
      <c r="K382" s="315"/>
      <c r="L382" s="70"/>
      <c r="M382" s="67"/>
      <c r="N382" s="70"/>
      <c r="O382" s="67"/>
      <c r="P382" s="78"/>
      <c r="Q382" s="78"/>
      <c r="R382" s="78"/>
      <c r="S382" s="192"/>
      <c r="T382" s="380"/>
      <c r="U382" s="381"/>
    </row>
    <row r="383" spans="1:21" ht="21.95" customHeight="1" x14ac:dyDescent="0.15">
      <c r="A383" s="266"/>
      <c r="B383" s="67"/>
      <c r="C383" s="78"/>
      <c r="D383" s="86"/>
      <c r="E383" s="86"/>
      <c r="F383" s="77"/>
      <c r="G383" s="67"/>
      <c r="H383" s="78"/>
      <c r="I383" s="86"/>
      <c r="J383" s="86"/>
      <c r="K383" s="315"/>
      <c r="L383" s="70"/>
      <c r="M383" s="67"/>
      <c r="N383" s="70"/>
      <c r="O383" s="67"/>
      <c r="P383" s="67"/>
      <c r="Q383" s="67"/>
      <c r="R383" s="67"/>
      <c r="S383" s="192"/>
      <c r="T383" s="380"/>
      <c r="U383" s="381"/>
    </row>
    <row r="384" spans="1:21" ht="21.95" customHeight="1" x14ac:dyDescent="0.15">
      <c r="A384" s="266"/>
      <c r="B384" s="67"/>
      <c r="C384" s="78"/>
      <c r="D384" s="86"/>
      <c r="E384" s="86"/>
      <c r="F384" s="77"/>
      <c r="G384" s="67"/>
      <c r="H384" s="78"/>
      <c r="I384" s="86"/>
      <c r="J384" s="86"/>
      <c r="K384" s="315"/>
      <c r="L384" s="70"/>
      <c r="M384" s="67"/>
      <c r="N384" s="70"/>
      <c r="O384" s="67"/>
      <c r="P384" s="67"/>
      <c r="Q384" s="67"/>
      <c r="R384" s="67"/>
      <c r="S384" s="192"/>
      <c r="T384" s="380"/>
      <c r="U384" s="381"/>
    </row>
    <row r="385" spans="1:21" ht="21.95" customHeight="1" x14ac:dyDescent="0.15">
      <c r="A385" s="266"/>
      <c r="B385" s="67"/>
      <c r="C385" s="78"/>
      <c r="D385" s="86"/>
      <c r="E385" s="86"/>
      <c r="F385" s="77"/>
      <c r="G385" s="67"/>
      <c r="H385" s="78"/>
      <c r="I385" s="86"/>
      <c r="J385" s="86"/>
      <c r="K385" s="315"/>
      <c r="L385" s="70"/>
      <c r="M385" s="67"/>
      <c r="N385" s="70"/>
      <c r="O385" s="67"/>
      <c r="P385" s="67"/>
      <c r="Q385" s="67"/>
      <c r="R385" s="67"/>
      <c r="S385" s="192"/>
      <c r="T385" s="380"/>
      <c r="U385" s="381"/>
    </row>
    <row r="386" spans="1:21" ht="21.95" customHeight="1" x14ac:dyDescent="0.15">
      <c r="A386" s="267"/>
      <c r="B386" s="104"/>
      <c r="C386" s="167"/>
      <c r="D386" s="106"/>
      <c r="E386" s="106"/>
      <c r="F386" s="166"/>
      <c r="G386" s="104"/>
      <c r="H386" s="167"/>
      <c r="I386" s="106"/>
      <c r="J386" s="106"/>
      <c r="K386" s="316"/>
      <c r="L386" s="159"/>
      <c r="M386" s="104"/>
      <c r="N386" s="159"/>
      <c r="O386" s="104"/>
      <c r="P386" s="104"/>
      <c r="Q386" s="104"/>
      <c r="R386" s="104"/>
      <c r="S386" s="269"/>
      <c r="T386" s="380"/>
      <c r="U386" s="381"/>
    </row>
    <row r="387" spans="1:21" ht="21.95" customHeight="1" x14ac:dyDescent="0.15">
      <c r="A387" s="268"/>
      <c r="B387" s="71"/>
      <c r="C387" s="103"/>
      <c r="D387" s="102"/>
      <c r="E387" s="102"/>
      <c r="F387" s="164"/>
      <c r="G387" s="71"/>
      <c r="H387" s="103"/>
      <c r="I387" s="102"/>
      <c r="J387" s="102"/>
      <c r="K387" s="314"/>
      <c r="L387" s="200"/>
      <c r="M387" s="71"/>
      <c r="N387" s="200"/>
      <c r="O387" s="71"/>
      <c r="P387" s="71"/>
      <c r="Q387" s="71"/>
      <c r="R387" s="71"/>
      <c r="S387" s="270"/>
      <c r="T387" s="380"/>
      <c r="U387" s="381"/>
    </row>
    <row r="388" spans="1:21" ht="21.95" customHeight="1" x14ac:dyDescent="0.15">
      <c r="A388" s="266"/>
      <c r="B388" s="67"/>
      <c r="C388" s="78"/>
      <c r="D388" s="86"/>
      <c r="E388" s="86"/>
      <c r="F388" s="77"/>
      <c r="G388" s="67"/>
      <c r="H388" s="78"/>
      <c r="I388" s="86"/>
      <c r="J388" s="86"/>
      <c r="K388" s="315"/>
      <c r="L388" s="70"/>
      <c r="M388" s="67"/>
      <c r="N388" s="70"/>
      <c r="O388" s="67"/>
      <c r="P388" s="67"/>
      <c r="Q388" s="67"/>
      <c r="R388" s="67"/>
      <c r="S388" s="192"/>
      <c r="T388" s="380"/>
      <c r="U388" s="381"/>
    </row>
    <row r="389" spans="1:21" ht="21.95" customHeight="1" x14ac:dyDescent="0.15">
      <c r="A389" s="266"/>
      <c r="B389" s="67"/>
      <c r="C389" s="78"/>
      <c r="D389" s="86"/>
      <c r="E389" s="86"/>
      <c r="F389" s="77"/>
      <c r="G389" s="67"/>
      <c r="H389" s="78"/>
      <c r="I389" s="86"/>
      <c r="J389" s="86"/>
      <c r="K389" s="315"/>
      <c r="L389" s="70"/>
      <c r="M389" s="67"/>
      <c r="N389" s="70"/>
      <c r="O389" s="67"/>
      <c r="P389" s="67"/>
      <c r="Q389" s="67"/>
      <c r="R389" s="67"/>
      <c r="S389" s="192"/>
      <c r="T389" s="380"/>
      <c r="U389" s="381"/>
    </row>
    <row r="390" spans="1:21" ht="21.95" customHeight="1" x14ac:dyDescent="0.15">
      <c r="A390" s="266"/>
      <c r="B390" s="78"/>
      <c r="C390" s="78"/>
      <c r="D390" s="86"/>
      <c r="E390" s="86"/>
      <c r="F390" s="77"/>
      <c r="G390" s="78"/>
      <c r="H390" s="78"/>
      <c r="I390" s="86"/>
      <c r="J390" s="86"/>
      <c r="K390" s="315"/>
      <c r="L390" s="70"/>
      <c r="M390" s="67"/>
      <c r="N390" s="70"/>
      <c r="O390" s="67"/>
      <c r="P390" s="78"/>
      <c r="Q390" s="78"/>
      <c r="R390" s="78"/>
      <c r="S390" s="192"/>
      <c r="T390" s="380"/>
      <c r="U390" s="381"/>
    </row>
    <row r="391" spans="1:21" ht="21.95" customHeight="1" x14ac:dyDescent="0.15">
      <c r="A391" s="266"/>
      <c r="B391" s="78"/>
      <c r="C391" s="78"/>
      <c r="D391" s="86"/>
      <c r="E391" s="86"/>
      <c r="F391" s="77"/>
      <c r="G391" s="78"/>
      <c r="H391" s="78"/>
      <c r="I391" s="86"/>
      <c r="J391" s="86"/>
      <c r="K391" s="315"/>
      <c r="L391" s="70"/>
      <c r="M391" s="67"/>
      <c r="N391" s="70"/>
      <c r="O391" s="67"/>
      <c r="P391" s="78"/>
      <c r="Q391" s="78"/>
      <c r="R391" s="78"/>
      <c r="S391" s="192"/>
      <c r="T391" s="380"/>
      <c r="U391" s="381"/>
    </row>
    <row r="392" spans="1:21" ht="21.95" customHeight="1" x14ac:dyDescent="0.15">
      <c r="A392" s="266"/>
      <c r="B392" s="78"/>
      <c r="C392" s="78"/>
      <c r="D392" s="86"/>
      <c r="E392" s="86"/>
      <c r="F392" s="77"/>
      <c r="G392" s="78"/>
      <c r="H392" s="78"/>
      <c r="I392" s="86"/>
      <c r="J392" s="86"/>
      <c r="K392" s="315"/>
      <c r="L392" s="70"/>
      <c r="M392" s="67"/>
      <c r="N392" s="70"/>
      <c r="O392" s="67"/>
      <c r="P392" s="78"/>
      <c r="Q392" s="78"/>
      <c r="R392" s="78"/>
      <c r="S392" s="192"/>
      <c r="T392" s="380"/>
      <c r="U392" s="381"/>
    </row>
    <row r="393" spans="1:21" ht="21.95" customHeight="1" x14ac:dyDescent="0.15">
      <c r="A393" s="266"/>
      <c r="B393" s="78"/>
      <c r="C393" s="78"/>
      <c r="D393" s="86"/>
      <c r="E393" s="86"/>
      <c r="F393" s="77"/>
      <c r="G393" s="78"/>
      <c r="H393" s="78"/>
      <c r="I393" s="86"/>
      <c r="J393" s="86"/>
      <c r="K393" s="315"/>
      <c r="L393" s="70"/>
      <c r="M393" s="67"/>
      <c r="N393" s="70"/>
      <c r="O393" s="67"/>
      <c r="P393" s="78"/>
      <c r="Q393" s="78"/>
      <c r="R393" s="78"/>
      <c r="S393" s="192"/>
      <c r="T393" s="380"/>
      <c r="U393" s="381"/>
    </row>
    <row r="394" spans="1:21" ht="21.95" customHeight="1" x14ac:dyDescent="0.15">
      <c r="A394" s="266"/>
      <c r="B394" s="78"/>
      <c r="C394" s="78"/>
      <c r="D394" s="86"/>
      <c r="E394" s="86"/>
      <c r="F394" s="77"/>
      <c r="G394" s="78"/>
      <c r="H394" s="78"/>
      <c r="I394" s="86"/>
      <c r="J394" s="86"/>
      <c r="K394" s="315"/>
      <c r="L394" s="70"/>
      <c r="M394" s="67"/>
      <c r="N394" s="70"/>
      <c r="O394" s="67"/>
      <c r="P394" s="78"/>
      <c r="Q394" s="78"/>
      <c r="R394" s="78"/>
      <c r="S394" s="192"/>
      <c r="T394" s="380"/>
      <c r="U394" s="381"/>
    </row>
    <row r="395" spans="1:21" ht="21.95" customHeight="1" x14ac:dyDescent="0.15">
      <c r="A395" s="266"/>
      <c r="B395" s="78"/>
      <c r="C395" s="78"/>
      <c r="D395" s="86"/>
      <c r="E395" s="86"/>
      <c r="F395" s="77"/>
      <c r="G395" s="78"/>
      <c r="H395" s="78"/>
      <c r="I395" s="86"/>
      <c r="J395" s="86"/>
      <c r="K395" s="315"/>
      <c r="L395" s="70"/>
      <c r="M395" s="67"/>
      <c r="N395" s="70"/>
      <c r="O395" s="67"/>
      <c r="P395" s="78"/>
      <c r="Q395" s="78"/>
      <c r="R395" s="78"/>
      <c r="S395" s="192"/>
      <c r="T395" s="380"/>
      <c r="U395" s="381"/>
    </row>
    <row r="396" spans="1:21" ht="21.95" customHeight="1" x14ac:dyDescent="0.15">
      <c r="A396" s="266"/>
      <c r="B396" s="78"/>
      <c r="C396" s="78"/>
      <c r="D396" s="86"/>
      <c r="E396" s="86"/>
      <c r="F396" s="77"/>
      <c r="G396" s="78"/>
      <c r="H396" s="78"/>
      <c r="I396" s="86"/>
      <c r="J396" s="86"/>
      <c r="K396" s="315"/>
      <c r="L396" s="70"/>
      <c r="M396" s="67"/>
      <c r="N396" s="70"/>
      <c r="O396" s="67"/>
      <c r="P396" s="78"/>
      <c r="Q396" s="78"/>
      <c r="R396" s="78"/>
      <c r="S396" s="192"/>
      <c r="T396" s="380"/>
      <c r="U396" s="381"/>
    </row>
    <row r="397" spans="1:21" ht="21.95" customHeight="1" x14ac:dyDescent="0.15">
      <c r="A397" s="266"/>
      <c r="B397" s="78"/>
      <c r="C397" s="78"/>
      <c r="D397" s="86"/>
      <c r="E397" s="86"/>
      <c r="F397" s="77"/>
      <c r="G397" s="78"/>
      <c r="H397" s="78"/>
      <c r="I397" s="86"/>
      <c r="J397" s="86"/>
      <c r="K397" s="315"/>
      <c r="L397" s="70"/>
      <c r="M397" s="67"/>
      <c r="N397" s="70"/>
      <c r="O397" s="67"/>
      <c r="P397" s="78"/>
      <c r="Q397" s="78"/>
      <c r="R397" s="78"/>
      <c r="S397" s="192"/>
      <c r="T397" s="380"/>
      <c r="U397" s="381"/>
    </row>
    <row r="398" spans="1:21" ht="21.95" customHeight="1" x14ac:dyDescent="0.15">
      <c r="A398" s="266"/>
      <c r="B398" s="78"/>
      <c r="C398" s="78"/>
      <c r="D398" s="86"/>
      <c r="E398" s="86"/>
      <c r="F398" s="77"/>
      <c r="G398" s="78"/>
      <c r="H398" s="78"/>
      <c r="I398" s="86"/>
      <c r="J398" s="86"/>
      <c r="K398" s="315"/>
      <c r="L398" s="70"/>
      <c r="M398" s="67"/>
      <c r="N398" s="70"/>
      <c r="O398" s="67"/>
      <c r="P398" s="78"/>
      <c r="Q398" s="78"/>
      <c r="R398" s="78"/>
      <c r="S398" s="192"/>
      <c r="T398" s="380"/>
      <c r="U398" s="381"/>
    </row>
    <row r="399" spans="1:21" ht="21.95" customHeight="1" x14ac:dyDescent="0.15">
      <c r="A399" s="266"/>
      <c r="B399" s="78"/>
      <c r="C399" s="78"/>
      <c r="D399" s="86"/>
      <c r="E399" s="86"/>
      <c r="F399" s="77"/>
      <c r="G399" s="78"/>
      <c r="H399" s="78"/>
      <c r="I399" s="86"/>
      <c r="J399" s="86"/>
      <c r="K399" s="315"/>
      <c r="L399" s="70"/>
      <c r="M399" s="67"/>
      <c r="N399" s="70"/>
      <c r="O399" s="67"/>
      <c r="P399" s="78"/>
      <c r="Q399" s="78"/>
      <c r="R399" s="78"/>
      <c r="S399" s="192"/>
      <c r="T399" s="380"/>
      <c r="U399" s="381"/>
    </row>
    <row r="400" spans="1:21" ht="21.95" customHeight="1" x14ac:dyDescent="0.15">
      <c r="A400" s="266"/>
      <c r="B400" s="78"/>
      <c r="C400" s="78"/>
      <c r="D400" s="86"/>
      <c r="E400" s="86"/>
      <c r="F400" s="77"/>
      <c r="G400" s="78"/>
      <c r="H400" s="78"/>
      <c r="I400" s="86"/>
      <c r="J400" s="86"/>
      <c r="K400" s="315"/>
      <c r="L400" s="70"/>
      <c r="M400" s="67"/>
      <c r="N400" s="70"/>
      <c r="O400" s="67"/>
      <c r="P400" s="78"/>
      <c r="Q400" s="78"/>
      <c r="R400" s="78"/>
      <c r="S400" s="192"/>
      <c r="T400" s="380"/>
      <c r="U400" s="381"/>
    </row>
    <row r="401" spans="1:21" ht="21.95" customHeight="1" x14ac:dyDescent="0.15">
      <c r="A401" s="266"/>
      <c r="B401" s="78"/>
      <c r="C401" s="78"/>
      <c r="D401" s="86"/>
      <c r="E401" s="86"/>
      <c r="F401" s="77"/>
      <c r="G401" s="78"/>
      <c r="H401" s="78"/>
      <c r="I401" s="86"/>
      <c r="J401" s="86"/>
      <c r="K401" s="315"/>
      <c r="L401" s="70"/>
      <c r="M401" s="67"/>
      <c r="N401" s="70"/>
      <c r="O401" s="67"/>
      <c r="P401" s="78"/>
      <c r="Q401" s="78"/>
      <c r="R401" s="78"/>
      <c r="S401" s="192"/>
      <c r="T401" s="380"/>
      <c r="U401" s="381"/>
    </row>
    <row r="402" spans="1:21" ht="21.95" customHeight="1" x14ac:dyDescent="0.15">
      <c r="A402" s="177"/>
      <c r="B402" s="78"/>
      <c r="C402" s="78"/>
      <c r="D402" s="86"/>
      <c r="E402" s="86"/>
      <c r="F402" s="77"/>
      <c r="G402" s="78"/>
      <c r="H402" s="78"/>
      <c r="I402" s="86"/>
      <c r="J402" s="86"/>
      <c r="K402" s="315"/>
      <c r="L402" s="70"/>
      <c r="M402" s="67"/>
      <c r="N402" s="70"/>
      <c r="O402" s="67"/>
      <c r="P402" s="78"/>
      <c r="Q402" s="78"/>
      <c r="R402" s="78"/>
      <c r="S402" s="192"/>
      <c r="T402" s="380"/>
      <c r="U402" s="381"/>
    </row>
    <row r="403" spans="1:21" ht="21.95" customHeight="1" x14ac:dyDescent="0.15">
      <c r="A403" s="266"/>
      <c r="B403" s="67"/>
      <c r="C403" s="78"/>
      <c r="D403" s="86"/>
      <c r="E403" s="86"/>
      <c r="F403" s="77"/>
      <c r="G403" s="67"/>
      <c r="H403" s="78"/>
      <c r="I403" s="86"/>
      <c r="J403" s="86"/>
      <c r="K403" s="315"/>
      <c r="L403" s="70"/>
      <c r="M403" s="67"/>
      <c r="N403" s="70"/>
      <c r="O403" s="67"/>
      <c r="P403" s="67"/>
      <c r="Q403" s="67"/>
      <c r="R403" s="67"/>
      <c r="S403" s="192"/>
      <c r="T403" s="380"/>
      <c r="U403" s="381"/>
    </row>
    <row r="404" spans="1:21" ht="21.95" customHeight="1" x14ac:dyDescent="0.15">
      <c r="A404" s="266"/>
      <c r="B404" s="67"/>
      <c r="C404" s="78"/>
      <c r="D404" s="86"/>
      <c r="E404" s="86"/>
      <c r="F404" s="77"/>
      <c r="G404" s="67"/>
      <c r="H404" s="78"/>
      <c r="I404" s="86"/>
      <c r="J404" s="86"/>
      <c r="K404" s="315"/>
      <c r="L404" s="70"/>
      <c r="M404" s="67"/>
      <c r="N404" s="70"/>
      <c r="O404" s="67"/>
      <c r="P404" s="67"/>
      <c r="Q404" s="67"/>
      <c r="R404" s="67"/>
      <c r="S404" s="192"/>
      <c r="T404" s="380"/>
      <c r="U404" s="381"/>
    </row>
    <row r="405" spans="1:21" ht="21.95" customHeight="1" x14ac:dyDescent="0.15">
      <c r="A405" s="266"/>
      <c r="B405" s="67"/>
      <c r="C405" s="78"/>
      <c r="D405" s="86"/>
      <c r="E405" s="86"/>
      <c r="F405" s="77"/>
      <c r="G405" s="67"/>
      <c r="H405" s="78"/>
      <c r="I405" s="86"/>
      <c r="J405" s="86"/>
      <c r="K405" s="315"/>
      <c r="L405" s="70"/>
      <c r="M405" s="67"/>
      <c r="N405" s="70"/>
      <c r="O405" s="67"/>
      <c r="P405" s="67"/>
      <c r="Q405" s="67"/>
      <c r="R405" s="67"/>
      <c r="S405" s="192"/>
      <c r="T405" s="380"/>
      <c r="U405" s="381"/>
    </row>
    <row r="406" spans="1:21" ht="21.95" customHeight="1" x14ac:dyDescent="0.15">
      <c r="A406" s="267"/>
      <c r="B406" s="104"/>
      <c r="C406" s="167"/>
      <c r="D406" s="106"/>
      <c r="E406" s="106"/>
      <c r="F406" s="166"/>
      <c r="G406" s="104"/>
      <c r="H406" s="167"/>
      <c r="I406" s="106"/>
      <c r="J406" s="106"/>
      <c r="K406" s="316"/>
      <c r="L406" s="159"/>
      <c r="M406" s="104"/>
      <c r="N406" s="159"/>
      <c r="O406" s="104"/>
      <c r="P406" s="104"/>
      <c r="Q406" s="104"/>
      <c r="R406" s="104"/>
      <c r="S406" s="269"/>
      <c r="T406" s="380"/>
      <c r="U406" s="381"/>
    </row>
    <row r="407" spans="1:21" ht="21.95" customHeight="1" x14ac:dyDescent="0.15">
      <c r="A407" s="268"/>
      <c r="B407" s="71"/>
      <c r="C407" s="103"/>
      <c r="D407" s="102"/>
      <c r="E407" s="102"/>
      <c r="F407" s="164"/>
      <c r="G407" s="71"/>
      <c r="H407" s="103"/>
      <c r="I407" s="102"/>
      <c r="J407" s="102"/>
      <c r="K407" s="314"/>
      <c r="L407" s="200"/>
      <c r="M407" s="71"/>
      <c r="N407" s="200"/>
      <c r="O407" s="71"/>
      <c r="P407" s="71"/>
      <c r="Q407" s="71"/>
      <c r="R407" s="71"/>
      <c r="S407" s="270"/>
      <c r="T407" s="380"/>
      <c r="U407" s="381"/>
    </row>
    <row r="408" spans="1:21" ht="21.95" customHeight="1" x14ac:dyDescent="0.15">
      <c r="A408" s="266"/>
      <c r="B408" s="67"/>
      <c r="C408" s="78"/>
      <c r="D408" s="86"/>
      <c r="E408" s="86"/>
      <c r="F408" s="77"/>
      <c r="G408" s="67"/>
      <c r="H408" s="78"/>
      <c r="I408" s="86"/>
      <c r="J408" s="86"/>
      <c r="K408" s="315"/>
      <c r="L408" s="70"/>
      <c r="M408" s="67"/>
      <c r="N408" s="70"/>
      <c r="O408" s="67"/>
      <c r="P408" s="67"/>
      <c r="Q408" s="67"/>
      <c r="R408" s="67"/>
      <c r="S408" s="192"/>
      <c r="T408" s="380"/>
      <c r="U408" s="381"/>
    </row>
    <row r="409" spans="1:21" ht="21.95" customHeight="1" x14ac:dyDescent="0.15">
      <c r="A409" s="266"/>
      <c r="B409" s="67"/>
      <c r="C409" s="78"/>
      <c r="D409" s="86"/>
      <c r="E409" s="86"/>
      <c r="F409" s="77"/>
      <c r="G409" s="67"/>
      <c r="H409" s="78"/>
      <c r="I409" s="86"/>
      <c r="J409" s="86"/>
      <c r="K409" s="315"/>
      <c r="L409" s="70"/>
      <c r="M409" s="67"/>
      <c r="N409" s="70"/>
      <c r="O409" s="67"/>
      <c r="P409" s="67"/>
      <c r="Q409" s="67"/>
      <c r="R409" s="67"/>
      <c r="S409" s="192"/>
      <c r="T409" s="380"/>
      <c r="U409" s="381"/>
    </row>
    <row r="410" spans="1:21" ht="21.95" customHeight="1" x14ac:dyDescent="0.15">
      <c r="A410" s="266"/>
      <c r="B410" s="78"/>
      <c r="C410" s="78"/>
      <c r="D410" s="86"/>
      <c r="E410" s="86"/>
      <c r="F410" s="77"/>
      <c r="G410" s="78"/>
      <c r="H410" s="78"/>
      <c r="I410" s="86"/>
      <c r="J410" s="86"/>
      <c r="K410" s="315"/>
      <c r="L410" s="70"/>
      <c r="M410" s="67"/>
      <c r="N410" s="70"/>
      <c r="O410" s="67"/>
      <c r="P410" s="78"/>
      <c r="Q410" s="78"/>
      <c r="R410" s="78"/>
      <c r="S410" s="192"/>
      <c r="T410" s="380"/>
      <c r="U410" s="381"/>
    </row>
    <row r="411" spans="1:21" ht="21.95" customHeight="1" x14ac:dyDescent="0.15">
      <c r="A411" s="266"/>
      <c r="B411" s="78"/>
      <c r="C411" s="78"/>
      <c r="D411" s="86"/>
      <c r="E411" s="86"/>
      <c r="F411" s="77"/>
      <c r="G411" s="78"/>
      <c r="H411" s="78"/>
      <c r="I411" s="86"/>
      <c r="J411" s="86"/>
      <c r="K411" s="315"/>
      <c r="L411" s="70"/>
      <c r="M411" s="67"/>
      <c r="N411" s="70"/>
      <c r="O411" s="67"/>
      <c r="P411" s="78"/>
      <c r="Q411" s="78"/>
      <c r="R411" s="78"/>
      <c r="S411" s="192"/>
      <c r="T411" s="380"/>
      <c r="U411" s="381"/>
    </row>
    <row r="412" spans="1:21" ht="21.95" customHeight="1" x14ac:dyDescent="0.15">
      <c r="A412" s="266"/>
      <c r="B412" s="78"/>
      <c r="C412" s="78"/>
      <c r="D412" s="86"/>
      <c r="E412" s="86"/>
      <c r="F412" s="77"/>
      <c r="G412" s="78"/>
      <c r="H412" s="78"/>
      <c r="I412" s="86"/>
      <c r="J412" s="86"/>
      <c r="K412" s="315"/>
      <c r="L412" s="70"/>
      <c r="M412" s="67"/>
      <c r="N412" s="70"/>
      <c r="O412" s="67"/>
      <c r="P412" s="78"/>
      <c r="Q412" s="78"/>
      <c r="R412" s="78"/>
      <c r="S412" s="192"/>
      <c r="T412" s="380"/>
      <c r="U412" s="381"/>
    </row>
    <row r="413" spans="1:21" ht="21.95" customHeight="1" x14ac:dyDescent="0.15">
      <c r="A413" s="266"/>
      <c r="B413" s="78"/>
      <c r="C413" s="78"/>
      <c r="D413" s="86"/>
      <c r="E413" s="86"/>
      <c r="F413" s="77"/>
      <c r="G413" s="78"/>
      <c r="H413" s="78"/>
      <c r="I413" s="86"/>
      <c r="J413" s="86"/>
      <c r="K413" s="315"/>
      <c r="L413" s="70"/>
      <c r="M413" s="67"/>
      <c r="N413" s="70"/>
      <c r="O413" s="67"/>
      <c r="P413" s="78"/>
      <c r="Q413" s="78"/>
      <c r="R413" s="78"/>
      <c r="S413" s="192"/>
      <c r="T413" s="380"/>
      <c r="U413" s="381"/>
    </row>
    <row r="414" spans="1:21" ht="21.95" customHeight="1" x14ac:dyDescent="0.15">
      <c r="A414" s="266"/>
      <c r="B414" s="78"/>
      <c r="C414" s="78"/>
      <c r="D414" s="86"/>
      <c r="E414" s="86"/>
      <c r="F414" s="77"/>
      <c r="G414" s="78"/>
      <c r="H414" s="78"/>
      <c r="I414" s="86"/>
      <c r="J414" s="86"/>
      <c r="K414" s="315"/>
      <c r="L414" s="70"/>
      <c r="M414" s="67"/>
      <c r="N414" s="70"/>
      <c r="O414" s="67"/>
      <c r="P414" s="78"/>
      <c r="Q414" s="78"/>
      <c r="R414" s="78"/>
      <c r="S414" s="192"/>
      <c r="T414" s="380"/>
      <c r="U414" s="381"/>
    </row>
    <row r="415" spans="1:21" ht="21.95" customHeight="1" x14ac:dyDescent="0.15">
      <c r="A415" s="266"/>
      <c r="B415" s="78"/>
      <c r="C415" s="78"/>
      <c r="D415" s="86"/>
      <c r="E415" s="86"/>
      <c r="F415" s="77"/>
      <c r="G415" s="78"/>
      <c r="H415" s="78"/>
      <c r="I415" s="86"/>
      <c r="J415" s="86"/>
      <c r="K415" s="315"/>
      <c r="L415" s="70"/>
      <c r="M415" s="67"/>
      <c r="N415" s="70"/>
      <c r="O415" s="67"/>
      <c r="P415" s="78"/>
      <c r="Q415" s="78"/>
      <c r="R415" s="78"/>
      <c r="S415" s="192"/>
      <c r="T415" s="380"/>
      <c r="U415" s="381"/>
    </row>
    <row r="416" spans="1:21" ht="21.95" customHeight="1" x14ac:dyDescent="0.15">
      <c r="A416" s="266"/>
      <c r="B416" s="78"/>
      <c r="C416" s="78"/>
      <c r="D416" s="86"/>
      <c r="E416" s="86"/>
      <c r="F416" s="77"/>
      <c r="G416" s="78"/>
      <c r="H416" s="78"/>
      <c r="I416" s="86"/>
      <c r="J416" s="86"/>
      <c r="K416" s="315"/>
      <c r="L416" s="70"/>
      <c r="M416" s="67"/>
      <c r="N416" s="70"/>
      <c r="O416" s="67"/>
      <c r="P416" s="78"/>
      <c r="Q416" s="78"/>
      <c r="R416" s="78"/>
      <c r="S416" s="192"/>
      <c r="T416" s="380"/>
      <c r="U416" s="381"/>
    </row>
    <row r="417" spans="1:21" ht="21.95" customHeight="1" x14ac:dyDescent="0.15">
      <c r="A417" s="266"/>
      <c r="B417" s="78"/>
      <c r="C417" s="78"/>
      <c r="D417" s="86"/>
      <c r="E417" s="86"/>
      <c r="F417" s="77"/>
      <c r="G417" s="78"/>
      <c r="H417" s="78"/>
      <c r="I417" s="86"/>
      <c r="J417" s="86"/>
      <c r="K417" s="315"/>
      <c r="L417" s="70"/>
      <c r="M417" s="67"/>
      <c r="N417" s="70"/>
      <c r="O417" s="67"/>
      <c r="P417" s="78"/>
      <c r="Q417" s="78"/>
      <c r="R417" s="78"/>
      <c r="S417" s="192"/>
      <c r="T417" s="380"/>
      <c r="U417" s="381"/>
    </row>
    <row r="418" spans="1:21" ht="21.95" customHeight="1" x14ac:dyDescent="0.15">
      <c r="A418" s="266"/>
      <c r="B418" s="78"/>
      <c r="C418" s="78"/>
      <c r="D418" s="86"/>
      <c r="E418" s="86"/>
      <c r="F418" s="77"/>
      <c r="G418" s="78"/>
      <c r="H418" s="78"/>
      <c r="I418" s="86"/>
      <c r="J418" s="86"/>
      <c r="K418" s="315"/>
      <c r="L418" s="70"/>
      <c r="M418" s="67"/>
      <c r="N418" s="70"/>
      <c r="O418" s="67"/>
      <c r="P418" s="78"/>
      <c r="Q418" s="78"/>
      <c r="R418" s="78"/>
      <c r="S418" s="192"/>
      <c r="T418" s="380"/>
      <c r="U418" s="381"/>
    </row>
    <row r="419" spans="1:21" ht="21.95" customHeight="1" x14ac:dyDescent="0.15">
      <c r="A419" s="266"/>
      <c r="B419" s="78"/>
      <c r="C419" s="78"/>
      <c r="D419" s="86"/>
      <c r="E419" s="86"/>
      <c r="F419" s="77"/>
      <c r="G419" s="78"/>
      <c r="H419" s="78"/>
      <c r="I419" s="86"/>
      <c r="J419" s="86"/>
      <c r="K419" s="315"/>
      <c r="L419" s="70"/>
      <c r="M419" s="67"/>
      <c r="N419" s="70"/>
      <c r="O419" s="67"/>
      <c r="P419" s="78"/>
      <c r="Q419" s="78"/>
      <c r="R419" s="78"/>
      <c r="S419" s="192"/>
      <c r="T419" s="380"/>
      <c r="U419" s="381"/>
    </row>
    <row r="420" spans="1:21" ht="21.95" customHeight="1" x14ac:dyDescent="0.15">
      <c r="A420" s="266"/>
      <c r="B420" s="78"/>
      <c r="C420" s="78"/>
      <c r="D420" s="86"/>
      <c r="E420" s="86"/>
      <c r="F420" s="77"/>
      <c r="G420" s="78"/>
      <c r="H420" s="78"/>
      <c r="I420" s="86"/>
      <c r="J420" s="86"/>
      <c r="K420" s="315"/>
      <c r="L420" s="70"/>
      <c r="M420" s="67"/>
      <c r="N420" s="70"/>
      <c r="O420" s="67"/>
      <c r="P420" s="78"/>
      <c r="Q420" s="78"/>
      <c r="R420" s="78"/>
      <c r="S420" s="192"/>
      <c r="T420" s="380"/>
      <c r="U420" s="381"/>
    </row>
    <row r="421" spans="1:21" ht="21.95" customHeight="1" x14ac:dyDescent="0.15">
      <c r="A421" s="266"/>
      <c r="B421" s="78"/>
      <c r="C421" s="78"/>
      <c r="D421" s="86"/>
      <c r="E421" s="86"/>
      <c r="F421" s="77"/>
      <c r="G421" s="78"/>
      <c r="H421" s="78"/>
      <c r="I421" s="86"/>
      <c r="J421" s="86"/>
      <c r="K421" s="315"/>
      <c r="L421" s="70"/>
      <c r="M421" s="67"/>
      <c r="N421" s="70"/>
      <c r="O421" s="67"/>
      <c r="P421" s="78"/>
      <c r="Q421" s="78"/>
      <c r="R421" s="78"/>
      <c r="S421" s="192"/>
      <c r="T421" s="380"/>
      <c r="U421" s="381"/>
    </row>
    <row r="422" spans="1:21" ht="21.95" customHeight="1" x14ac:dyDescent="0.15">
      <c r="A422" s="177"/>
      <c r="B422" s="78"/>
      <c r="C422" s="78"/>
      <c r="D422" s="86"/>
      <c r="E422" s="86"/>
      <c r="F422" s="77"/>
      <c r="G422" s="78"/>
      <c r="H422" s="78"/>
      <c r="I422" s="86"/>
      <c r="J422" s="86"/>
      <c r="K422" s="315"/>
      <c r="L422" s="70"/>
      <c r="M422" s="67"/>
      <c r="N422" s="70"/>
      <c r="O422" s="67"/>
      <c r="P422" s="78"/>
      <c r="Q422" s="78"/>
      <c r="R422" s="78"/>
      <c r="S422" s="192"/>
      <c r="T422" s="380"/>
      <c r="U422" s="381"/>
    </row>
    <row r="423" spans="1:21" ht="21.95" customHeight="1" x14ac:dyDescent="0.15">
      <c r="A423" s="266"/>
      <c r="B423" s="67"/>
      <c r="C423" s="78"/>
      <c r="D423" s="86"/>
      <c r="E423" s="86"/>
      <c r="F423" s="77"/>
      <c r="G423" s="67"/>
      <c r="H423" s="78"/>
      <c r="I423" s="86"/>
      <c r="J423" s="86"/>
      <c r="K423" s="315"/>
      <c r="L423" s="70"/>
      <c r="M423" s="67"/>
      <c r="N423" s="70"/>
      <c r="O423" s="67"/>
      <c r="P423" s="67"/>
      <c r="Q423" s="67"/>
      <c r="R423" s="67"/>
      <c r="S423" s="192"/>
      <c r="T423" s="380"/>
      <c r="U423" s="381"/>
    </row>
    <row r="424" spans="1:21" ht="21.95" customHeight="1" x14ac:dyDescent="0.15">
      <c r="A424" s="266"/>
      <c r="B424" s="67"/>
      <c r="C424" s="78"/>
      <c r="D424" s="86"/>
      <c r="E424" s="86"/>
      <c r="F424" s="77"/>
      <c r="G424" s="67"/>
      <c r="H424" s="78"/>
      <c r="I424" s="86"/>
      <c r="J424" s="86"/>
      <c r="K424" s="315"/>
      <c r="L424" s="70"/>
      <c r="M424" s="67"/>
      <c r="N424" s="70"/>
      <c r="O424" s="67"/>
      <c r="P424" s="67"/>
      <c r="Q424" s="67"/>
      <c r="R424" s="67"/>
      <c r="S424" s="192"/>
      <c r="T424" s="380"/>
      <c r="U424" s="381"/>
    </row>
    <row r="425" spans="1:21" ht="21.95" customHeight="1" x14ac:dyDescent="0.15">
      <c r="A425" s="266"/>
      <c r="B425" s="67"/>
      <c r="C425" s="78"/>
      <c r="D425" s="86"/>
      <c r="E425" s="86"/>
      <c r="F425" s="77"/>
      <c r="G425" s="67"/>
      <c r="H425" s="78"/>
      <c r="I425" s="86"/>
      <c r="J425" s="86"/>
      <c r="K425" s="315"/>
      <c r="L425" s="70"/>
      <c r="M425" s="67"/>
      <c r="N425" s="70"/>
      <c r="O425" s="67"/>
      <c r="P425" s="67"/>
      <c r="Q425" s="67"/>
      <c r="R425" s="67"/>
      <c r="S425" s="192"/>
      <c r="T425" s="380"/>
      <c r="U425" s="381"/>
    </row>
    <row r="426" spans="1:21" ht="21.95" customHeight="1" x14ac:dyDescent="0.15">
      <c r="A426" s="267"/>
      <c r="B426" s="104"/>
      <c r="C426" s="167"/>
      <c r="D426" s="106"/>
      <c r="E426" s="106"/>
      <c r="F426" s="166"/>
      <c r="G426" s="104"/>
      <c r="H426" s="167"/>
      <c r="I426" s="106"/>
      <c r="J426" s="106"/>
      <c r="K426" s="316"/>
      <c r="L426" s="159"/>
      <c r="M426" s="104"/>
      <c r="N426" s="159"/>
      <c r="O426" s="104"/>
      <c r="P426" s="104"/>
      <c r="Q426" s="104"/>
      <c r="R426" s="104"/>
      <c r="S426" s="269"/>
      <c r="T426" s="380"/>
      <c r="U426" s="381"/>
    </row>
    <row r="427" spans="1:21" ht="21.95" customHeight="1" x14ac:dyDescent="0.15">
      <c r="A427" s="268"/>
      <c r="B427" s="71"/>
      <c r="C427" s="103"/>
      <c r="D427" s="102"/>
      <c r="E427" s="102"/>
      <c r="F427" s="164"/>
      <c r="G427" s="71"/>
      <c r="H427" s="103"/>
      <c r="I427" s="102"/>
      <c r="J427" s="102"/>
      <c r="K427" s="314"/>
      <c r="L427" s="200"/>
      <c r="M427" s="71"/>
      <c r="N427" s="200"/>
      <c r="O427" s="71"/>
      <c r="P427" s="71"/>
      <c r="Q427" s="71"/>
      <c r="R427" s="71"/>
      <c r="S427" s="270"/>
      <c r="T427" s="380"/>
      <c r="U427" s="381"/>
    </row>
    <row r="428" spans="1:21" ht="21.95" customHeight="1" x14ac:dyDescent="0.15">
      <c r="A428" s="266"/>
      <c r="B428" s="67"/>
      <c r="C428" s="78"/>
      <c r="D428" s="86"/>
      <c r="E428" s="86"/>
      <c r="F428" s="77"/>
      <c r="G428" s="67"/>
      <c r="H428" s="78"/>
      <c r="I428" s="86"/>
      <c r="J428" s="86"/>
      <c r="K428" s="315"/>
      <c r="L428" s="70"/>
      <c r="M428" s="67"/>
      <c r="N428" s="70"/>
      <c r="O428" s="67"/>
      <c r="P428" s="67"/>
      <c r="Q428" s="67"/>
      <c r="R428" s="67"/>
      <c r="S428" s="192"/>
      <c r="T428" s="380"/>
      <c r="U428" s="381"/>
    </row>
    <row r="429" spans="1:21" ht="21.95" customHeight="1" x14ac:dyDescent="0.15">
      <c r="A429" s="266"/>
      <c r="B429" s="67"/>
      <c r="C429" s="78"/>
      <c r="D429" s="86"/>
      <c r="E429" s="86"/>
      <c r="F429" s="77"/>
      <c r="G429" s="78"/>
      <c r="H429" s="78"/>
      <c r="I429" s="86"/>
      <c r="J429" s="86"/>
      <c r="K429" s="315"/>
      <c r="L429" s="70"/>
      <c r="M429" s="67"/>
      <c r="N429" s="70"/>
      <c r="O429" s="67"/>
      <c r="P429" s="78"/>
      <c r="Q429" s="78"/>
      <c r="R429" s="78"/>
      <c r="S429" s="192"/>
      <c r="T429" s="380"/>
      <c r="U429" s="381"/>
    </row>
    <row r="430" spans="1:21" ht="21.95" customHeight="1" x14ac:dyDescent="0.15">
      <c r="A430" s="266"/>
      <c r="B430" s="78"/>
      <c r="C430" s="78"/>
      <c r="D430" s="86"/>
      <c r="E430" s="86"/>
      <c r="F430" s="77"/>
      <c r="G430" s="78"/>
      <c r="H430" s="78"/>
      <c r="I430" s="86"/>
      <c r="J430" s="86"/>
      <c r="K430" s="315"/>
      <c r="L430" s="70"/>
      <c r="M430" s="67"/>
      <c r="N430" s="70"/>
      <c r="O430" s="67"/>
      <c r="P430" s="78"/>
      <c r="Q430" s="78"/>
      <c r="R430" s="78"/>
      <c r="S430" s="192"/>
      <c r="T430" s="380"/>
      <c r="U430" s="381"/>
    </row>
    <row r="431" spans="1:21" ht="21.95" customHeight="1" x14ac:dyDescent="0.15">
      <c r="A431" s="266"/>
      <c r="B431" s="78"/>
      <c r="C431" s="78"/>
      <c r="D431" s="86"/>
      <c r="E431" s="86"/>
      <c r="F431" s="77"/>
      <c r="G431" s="78"/>
      <c r="H431" s="78"/>
      <c r="I431" s="77"/>
      <c r="J431" s="77"/>
      <c r="K431" s="315"/>
      <c r="L431" s="70"/>
      <c r="M431" s="67"/>
      <c r="N431" s="70"/>
      <c r="O431" s="67"/>
      <c r="P431" s="78"/>
      <c r="Q431" s="78"/>
      <c r="R431" s="78"/>
      <c r="S431" s="192"/>
      <c r="T431" s="380"/>
      <c r="U431" s="381"/>
    </row>
    <row r="432" spans="1:21" ht="21.95" customHeight="1" x14ac:dyDescent="0.15">
      <c r="A432" s="266"/>
      <c r="B432" s="78"/>
      <c r="C432" s="78"/>
      <c r="D432" s="86"/>
      <c r="E432" s="86"/>
      <c r="F432" s="77"/>
      <c r="G432" s="78"/>
      <c r="H432" s="78"/>
      <c r="I432" s="77"/>
      <c r="J432" s="77"/>
      <c r="K432" s="315"/>
      <c r="L432" s="70"/>
      <c r="M432" s="67"/>
      <c r="N432" s="70"/>
      <c r="O432" s="67"/>
      <c r="P432" s="78"/>
      <c r="Q432" s="78"/>
      <c r="R432" s="78"/>
      <c r="S432" s="192"/>
      <c r="T432" s="380"/>
      <c r="U432" s="381"/>
    </row>
    <row r="433" spans="1:21" ht="21.95" customHeight="1" x14ac:dyDescent="0.15">
      <c r="A433" s="266"/>
      <c r="B433" s="78"/>
      <c r="C433" s="78"/>
      <c r="D433" s="86"/>
      <c r="E433" s="86"/>
      <c r="F433" s="77"/>
      <c r="G433" s="78"/>
      <c r="H433" s="78"/>
      <c r="I433" s="77"/>
      <c r="J433" s="77"/>
      <c r="K433" s="315"/>
      <c r="L433" s="70"/>
      <c r="M433" s="67"/>
      <c r="N433" s="70"/>
      <c r="O433" s="67"/>
      <c r="P433" s="78"/>
      <c r="Q433" s="78"/>
      <c r="R433" s="78"/>
      <c r="S433" s="192"/>
      <c r="T433" s="380"/>
      <c r="U433" s="381"/>
    </row>
    <row r="434" spans="1:21" ht="21.95" customHeight="1" x14ac:dyDescent="0.15">
      <c r="A434" s="266"/>
      <c r="B434" s="78"/>
      <c r="C434" s="78"/>
      <c r="D434" s="86"/>
      <c r="E434" s="86"/>
      <c r="F434" s="77"/>
      <c r="G434" s="78"/>
      <c r="H434" s="78"/>
      <c r="I434" s="77"/>
      <c r="J434" s="77"/>
      <c r="K434" s="315"/>
      <c r="L434" s="70"/>
      <c r="M434" s="67"/>
      <c r="N434" s="70"/>
      <c r="O434" s="67"/>
      <c r="P434" s="78"/>
      <c r="Q434" s="78"/>
      <c r="R434" s="78"/>
      <c r="S434" s="192"/>
      <c r="T434" s="380"/>
      <c r="U434" s="381"/>
    </row>
    <row r="435" spans="1:21" ht="21.95" customHeight="1" x14ac:dyDescent="0.15">
      <c r="A435" s="266"/>
      <c r="B435" s="78"/>
      <c r="C435" s="78"/>
      <c r="D435" s="86"/>
      <c r="E435" s="86"/>
      <c r="F435" s="77"/>
      <c r="G435" s="78"/>
      <c r="H435" s="78"/>
      <c r="I435" s="77"/>
      <c r="J435" s="77"/>
      <c r="K435" s="315"/>
      <c r="L435" s="70"/>
      <c r="M435" s="67"/>
      <c r="N435" s="70"/>
      <c r="O435" s="67"/>
      <c r="P435" s="78"/>
      <c r="Q435" s="78"/>
      <c r="R435" s="78"/>
      <c r="S435" s="192"/>
      <c r="T435" s="380"/>
      <c r="U435" s="381"/>
    </row>
    <row r="436" spans="1:21" ht="21.95" customHeight="1" x14ac:dyDescent="0.15">
      <c r="A436" s="266"/>
      <c r="B436" s="78"/>
      <c r="C436" s="78"/>
      <c r="D436" s="86"/>
      <c r="E436" s="86"/>
      <c r="F436" s="77"/>
      <c r="G436" s="78"/>
      <c r="H436" s="78"/>
      <c r="I436" s="77"/>
      <c r="J436" s="77"/>
      <c r="K436" s="315"/>
      <c r="L436" s="70"/>
      <c r="M436" s="67"/>
      <c r="N436" s="70"/>
      <c r="O436" s="67"/>
      <c r="P436" s="78"/>
      <c r="Q436" s="78"/>
      <c r="R436" s="78"/>
      <c r="S436" s="192"/>
      <c r="T436" s="380"/>
      <c r="U436" s="381"/>
    </row>
    <row r="437" spans="1:21" ht="21.95" customHeight="1" x14ac:dyDescent="0.15">
      <c r="A437" s="266"/>
      <c r="B437" s="78"/>
      <c r="C437" s="78"/>
      <c r="D437" s="86"/>
      <c r="E437" s="86"/>
      <c r="F437" s="77"/>
      <c r="G437" s="78"/>
      <c r="H437" s="78"/>
      <c r="I437" s="77"/>
      <c r="J437" s="77"/>
      <c r="K437" s="315"/>
      <c r="L437" s="70"/>
      <c r="M437" s="67"/>
      <c r="N437" s="70"/>
      <c r="O437" s="67"/>
      <c r="P437" s="78"/>
      <c r="Q437" s="78"/>
      <c r="R437" s="78"/>
      <c r="S437" s="192"/>
      <c r="T437" s="380"/>
      <c r="U437" s="381"/>
    </row>
    <row r="438" spans="1:21" ht="21.95" customHeight="1" x14ac:dyDescent="0.15">
      <c r="A438" s="266"/>
      <c r="B438" s="78"/>
      <c r="C438" s="78"/>
      <c r="D438" s="86"/>
      <c r="E438" s="86"/>
      <c r="F438" s="77"/>
      <c r="G438" s="78"/>
      <c r="H438" s="78"/>
      <c r="I438" s="77"/>
      <c r="J438" s="77"/>
      <c r="K438" s="315"/>
      <c r="L438" s="70"/>
      <c r="M438" s="67"/>
      <c r="N438" s="70"/>
      <c r="O438" s="67"/>
      <c r="P438" s="78"/>
      <c r="Q438" s="78"/>
      <c r="R438" s="78"/>
      <c r="S438" s="192"/>
      <c r="T438" s="380"/>
      <c r="U438" s="381"/>
    </row>
    <row r="439" spans="1:21" ht="21.95" customHeight="1" x14ac:dyDescent="0.15">
      <c r="A439" s="266"/>
      <c r="B439" s="78"/>
      <c r="C439" s="78"/>
      <c r="D439" s="86"/>
      <c r="E439" s="86"/>
      <c r="F439" s="77"/>
      <c r="G439" s="78"/>
      <c r="H439" s="78"/>
      <c r="I439" s="77"/>
      <c r="J439" s="77"/>
      <c r="K439" s="315"/>
      <c r="L439" s="70"/>
      <c r="M439" s="67"/>
      <c r="N439" s="70"/>
      <c r="O439" s="67"/>
      <c r="P439" s="78"/>
      <c r="Q439" s="78"/>
      <c r="R439" s="78"/>
      <c r="S439" s="192"/>
      <c r="T439" s="380"/>
      <c r="U439" s="381"/>
    </row>
    <row r="440" spans="1:21" ht="21.95" customHeight="1" x14ac:dyDescent="0.15">
      <c r="A440" s="266"/>
      <c r="B440" s="78"/>
      <c r="C440" s="78"/>
      <c r="D440" s="86"/>
      <c r="E440" s="86"/>
      <c r="F440" s="77"/>
      <c r="G440" s="78"/>
      <c r="H440" s="78"/>
      <c r="I440" s="77"/>
      <c r="J440" s="77"/>
      <c r="K440" s="315"/>
      <c r="L440" s="70"/>
      <c r="M440" s="67"/>
      <c r="N440" s="70"/>
      <c r="O440" s="67"/>
      <c r="P440" s="78"/>
      <c r="Q440" s="78"/>
      <c r="R440" s="78"/>
      <c r="S440" s="192"/>
      <c r="T440" s="380"/>
      <c r="U440" s="381"/>
    </row>
    <row r="441" spans="1:21" ht="21.95" customHeight="1" x14ac:dyDescent="0.15">
      <c r="A441" s="266"/>
      <c r="B441" s="78"/>
      <c r="C441" s="78"/>
      <c r="D441" s="86"/>
      <c r="E441" s="86"/>
      <c r="F441" s="77"/>
      <c r="G441" s="78"/>
      <c r="H441" s="78"/>
      <c r="I441" s="77"/>
      <c r="J441" s="77"/>
      <c r="K441" s="315"/>
      <c r="L441" s="70"/>
      <c r="M441" s="67"/>
      <c r="N441" s="70"/>
      <c r="O441" s="67"/>
      <c r="P441" s="78"/>
      <c r="Q441" s="78"/>
      <c r="R441" s="78"/>
      <c r="S441" s="192"/>
      <c r="T441" s="380"/>
      <c r="U441" s="381"/>
    </row>
    <row r="442" spans="1:21" ht="21.95" customHeight="1" x14ac:dyDescent="0.15">
      <c r="A442" s="177"/>
      <c r="B442" s="78"/>
      <c r="C442" s="78"/>
      <c r="D442" s="86"/>
      <c r="E442" s="86"/>
      <c r="F442" s="77"/>
      <c r="G442" s="78"/>
      <c r="H442" s="78"/>
      <c r="I442" s="77"/>
      <c r="J442" s="77"/>
      <c r="K442" s="315"/>
      <c r="L442" s="70"/>
      <c r="M442" s="67"/>
      <c r="N442" s="70"/>
      <c r="O442" s="67"/>
      <c r="P442" s="78"/>
      <c r="Q442" s="78"/>
      <c r="R442" s="78"/>
      <c r="S442" s="192"/>
      <c r="T442" s="380"/>
      <c r="U442" s="381"/>
    </row>
    <row r="443" spans="1:21" ht="21.95" customHeight="1" x14ac:dyDescent="0.15">
      <c r="A443" s="266"/>
      <c r="B443" s="67"/>
      <c r="C443" s="78"/>
      <c r="D443" s="77"/>
      <c r="E443" s="77"/>
      <c r="F443" s="77"/>
      <c r="G443" s="78"/>
      <c r="H443" s="67"/>
      <c r="I443" s="77"/>
      <c r="J443" s="77"/>
      <c r="K443" s="315"/>
      <c r="L443" s="70"/>
      <c r="M443" s="67"/>
      <c r="N443" s="70"/>
      <c r="O443" s="67"/>
      <c r="P443" s="67"/>
      <c r="Q443" s="67"/>
      <c r="R443" s="67"/>
      <c r="S443" s="192"/>
      <c r="T443" s="380"/>
      <c r="U443" s="381"/>
    </row>
    <row r="444" spans="1:21" ht="21.95" customHeight="1" x14ac:dyDescent="0.15">
      <c r="A444" s="266"/>
      <c r="B444" s="67"/>
      <c r="C444" s="78"/>
      <c r="D444" s="77"/>
      <c r="E444" s="77"/>
      <c r="F444" s="77"/>
      <c r="G444" s="78"/>
      <c r="H444" s="67"/>
      <c r="I444" s="77"/>
      <c r="J444" s="77"/>
      <c r="K444" s="315"/>
      <c r="L444" s="70"/>
      <c r="M444" s="67"/>
      <c r="N444" s="70"/>
      <c r="O444" s="67"/>
      <c r="P444" s="67"/>
      <c r="Q444" s="67"/>
      <c r="R444" s="67"/>
      <c r="S444" s="192"/>
      <c r="T444" s="380"/>
      <c r="U444" s="381"/>
    </row>
    <row r="445" spans="1:21" ht="21.95" customHeight="1" x14ac:dyDescent="0.15">
      <c r="A445" s="266"/>
      <c r="B445" s="67"/>
      <c r="C445" s="78"/>
      <c r="D445" s="77"/>
      <c r="E445" s="77"/>
      <c r="F445" s="77"/>
      <c r="G445" s="78"/>
      <c r="H445" s="67"/>
      <c r="I445" s="77"/>
      <c r="J445" s="77"/>
      <c r="K445" s="315"/>
      <c r="L445" s="70"/>
      <c r="M445" s="67"/>
      <c r="N445" s="70"/>
      <c r="O445" s="67"/>
      <c r="P445" s="67"/>
      <c r="Q445" s="67"/>
      <c r="R445" s="67"/>
      <c r="S445" s="192"/>
      <c r="T445" s="380"/>
      <c r="U445" s="381"/>
    </row>
    <row r="446" spans="1:21" ht="21.95" customHeight="1" x14ac:dyDescent="0.15">
      <c r="A446" s="267"/>
      <c r="B446" s="104"/>
      <c r="C446" s="167"/>
      <c r="D446" s="166"/>
      <c r="E446" s="166"/>
      <c r="F446" s="166"/>
      <c r="G446" s="167"/>
      <c r="H446" s="104"/>
      <c r="I446" s="166"/>
      <c r="J446" s="166"/>
      <c r="K446" s="316"/>
      <c r="L446" s="159"/>
      <c r="M446" s="104"/>
      <c r="N446" s="159"/>
      <c r="O446" s="104"/>
      <c r="P446" s="104"/>
      <c r="Q446" s="104"/>
      <c r="R446" s="104"/>
      <c r="S446" s="269"/>
      <c r="T446" s="380"/>
      <c r="U446" s="381"/>
    </row>
    <row r="447" spans="1:21" ht="21.95" customHeight="1" x14ac:dyDescent="0.15">
      <c r="A447" s="275"/>
      <c r="B447" s="101"/>
      <c r="C447" s="151"/>
      <c r="D447" s="76"/>
      <c r="E447" s="76"/>
      <c r="F447" s="76"/>
      <c r="G447" s="151"/>
      <c r="H447" s="101"/>
      <c r="I447" s="76"/>
      <c r="J447" s="76"/>
      <c r="K447" s="317"/>
      <c r="L447" s="276"/>
      <c r="M447" s="101"/>
      <c r="N447" s="276"/>
      <c r="O447" s="101"/>
      <c r="P447" s="101"/>
      <c r="Q447" s="101"/>
      <c r="R447" s="101"/>
      <c r="S447" s="277"/>
      <c r="T447" s="380"/>
      <c r="U447" s="381"/>
    </row>
    <row r="448" spans="1:21" ht="21.95" customHeight="1" x14ac:dyDescent="0.15">
      <c r="A448" s="266"/>
      <c r="B448" s="67"/>
      <c r="C448" s="78"/>
      <c r="D448" s="77"/>
      <c r="E448" s="77"/>
      <c r="F448" s="77"/>
      <c r="G448" s="78"/>
      <c r="H448" s="67"/>
      <c r="I448" s="77"/>
      <c r="J448" s="77"/>
      <c r="K448" s="315"/>
      <c r="L448" s="70"/>
      <c r="M448" s="67"/>
      <c r="N448" s="70"/>
      <c r="O448" s="67"/>
      <c r="P448" s="67"/>
      <c r="Q448" s="67"/>
      <c r="R448" s="67"/>
      <c r="S448" s="192"/>
      <c r="T448" s="380"/>
      <c r="U448" s="381"/>
    </row>
    <row r="449" spans="1:21" ht="21.95" customHeight="1" x14ac:dyDescent="0.15">
      <c r="A449" s="266"/>
      <c r="B449" s="67"/>
      <c r="C449" s="78"/>
      <c r="D449" s="77"/>
      <c r="E449" s="77"/>
      <c r="F449" s="77"/>
      <c r="G449" s="78"/>
      <c r="H449" s="67"/>
      <c r="I449" s="77"/>
      <c r="J449" s="77"/>
      <c r="K449" s="315"/>
      <c r="L449" s="70"/>
      <c r="M449" s="67"/>
      <c r="N449" s="70"/>
      <c r="O449" s="67"/>
      <c r="P449" s="67"/>
      <c r="Q449" s="67"/>
      <c r="R449" s="67"/>
      <c r="S449" s="192"/>
      <c r="T449" s="380"/>
      <c r="U449" s="381"/>
    </row>
    <row r="450" spans="1:21" ht="21.95" customHeight="1" x14ac:dyDescent="0.15">
      <c r="A450" s="266"/>
      <c r="B450" s="78"/>
      <c r="C450" s="78"/>
      <c r="D450" s="77"/>
      <c r="E450" s="77"/>
      <c r="F450" s="77"/>
      <c r="G450" s="78"/>
      <c r="H450" s="78"/>
      <c r="I450" s="77"/>
      <c r="J450" s="77"/>
      <c r="K450" s="315"/>
      <c r="L450" s="70"/>
      <c r="M450" s="67"/>
      <c r="N450" s="70"/>
      <c r="O450" s="67"/>
      <c r="P450" s="78"/>
      <c r="Q450" s="78"/>
      <c r="R450" s="78"/>
      <c r="S450" s="192"/>
      <c r="T450" s="380"/>
      <c r="U450" s="381"/>
    </row>
    <row r="451" spans="1:21" ht="21.95" customHeight="1" x14ac:dyDescent="0.15">
      <c r="A451" s="266"/>
      <c r="B451" s="78"/>
      <c r="C451" s="78"/>
      <c r="D451" s="77"/>
      <c r="E451" s="77"/>
      <c r="F451" s="77"/>
      <c r="G451" s="78"/>
      <c r="H451" s="78"/>
      <c r="I451" s="77"/>
      <c r="J451" s="77"/>
      <c r="K451" s="315"/>
      <c r="L451" s="70"/>
      <c r="M451" s="67"/>
      <c r="N451" s="70"/>
      <c r="O451" s="67"/>
      <c r="P451" s="78"/>
      <c r="Q451" s="78"/>
      <c r="R451" s="78"/>
      <c r="S451" s="192"/>
      <c r="T451" s="380"/>
      <c r="U451" s="381"/>
    </row>
    <row r="452" spans="1:21" ht="21.95" customHeight="1" x14ac:dyDescent="0.15">
      <c r="A452" s="266"/>
      <c r="B452" s="78"/>
      <c r="C452" s="78"/>
      <c r="D452" s="77"/>
      <c r="E452" s="77"/>
      <c r="F452" s="77"/>
      <c r="G452" s="78"/>
      <c r="H452" s="78"/>
      <c r="I452" s="77"/>
      <c r="J452" s="77"/>
      <c r="K452" s="315"/>
      <c r="L452" s="70"/>
      <c r="M452" s="67"/>
      <c r="N452" s="70"/>
      <c r="O452" s="67"/>
      <c r="P452" s="78"/>
      <c r="Q452" s="78"/>
      <c r="R452" s="78"/>
      <c r="S452" s="192"/>
      <c r="T452" s="380"/>
      <c r="U452" s="381"/>
    </row>
    <row r="453" spans="1:21" ht="21.95" customHeight="1" x14ac:dyDescent="0.15">
      <c r="A453" s="266"/>
      <c r="B453" s="78"/>
      <c r="C453" s="78"/>
      <c r="D453" s="77"/>
      <c r="E453" s="77"/>
      <c r="F453" s="77"/>
      <c r="G453" s="78"/>
      <c r="H453" s="78"/>
      <c r="I453" s="77"/>
      <c r="J453" s="77"/>
      <c r="K453" s="315"/>
      <c r="L453" s="70"/>
      <c r="M453" s="67"/>
      <c r="N453" s="70"/>
      <c r="O453" s="67"/>
      <c r="P453" s="78"/>
      <c r="Q453" s="78"/>
      <c r="R453" s="78"/>
      <c r="S453" s="192"/>
      <c r="T453" s="380"/>
      <c r="U453" s="381"/>
    </row>
    <row r="454" spans="1:21" ht="21.95" customHeight="1" x14ac:dyDescent="0.15">
      <c r="A454" s="266"/>
      <c r="B454" s="78"/>
      <c r="C454" s="78"/>
      <c r="D454" s="77"/>
      <c r="E454" s="77"/>
      <c r="F454" s="77"/>
      <c r="G454" s="78"/>
      <c r="H454" s="78"/>
      <c r="I454" s="77"/>
      <c r="J454" s="77"/>
      <c r="K454" s="315"/>
      <c r="L454" s="70"/>
      <c r="M454" s="67"/>
      <c r="N454" s="70"/>
      <c r="O454" s="67"/>
      <c r="P454" s="78"/>
      <c r="Q454" s="78"/>
      <c r="R454" s="78"/>
      <c r="S454" s="192"/>
      <c r="T454" s="380"/>
      <c r="U454" s="381"/>
    </row>
    <row r="455" spans="1:21" ht="21.95" customHeight="1" x14ac:dyDescent="0.15">
      <c r="A455" s="266"/>
      <c r="B455" s="78"/>
      <c r="C455" s="78"/>
      <c r="D455" s="77"/>
      <c r="E455" s="77"/>
      <c r="F455" s="77"/>
      <c r="G455" s="78"/>
      <c r="H455" s="78"/>
      <c r="I455" s="77"/>
      <c r="J455" s="77"/>
      <c r="K455" s="315"/>
      <c r="L455" s="70"/>
      <c r="M455" s="67"/>
      <c r="N455" s="70"/>
      <c r="O455" s="67"/>
      <c r="P455" s="78"/>
      <c r="Q455" s="78"/>
      <c r="R455" s="78"/>
      <c r="S455" s="192"/>
      <c r="T455" s="380"/>
      <c r="U455" s="381"/>
    </row>
    <row r="456" spans="1:21" ht="21.95" customHeight="1" x14ac:dyDescent="0.15">
      <c r="A456" s="266"/>
      <c r="B456" s="78"/>
      <c r="C456" s="78"/>
      <c r="D456" s="77"/>
      <c r="E456" s="77"/>
      <c r="F456" s="77"/>
      <c r="G456" s="78"/>
      <c r="H456" s="78"/>
      <c r="I456" s="77"/>
      <c r="J456" s="77"/>
      <c r="K456" s="315"/>
      <c r="L456" s="70"/>
      <c r="M456" s="67"/>
      <c r="N456" s="70"/>
      <c r="O456" s="67"/>
      <c r="P456" s="78"/>
      <c r="Q456" s="78"/>
      <c r="R456" s="78"/>
      <c r="S456" s="192"/>
      <c r="T456" s="380"/>
      <c r="U456" s="381"/>
    </row>
    <row r="457" spans="1:21" ht="21.95" customHeight="1" x14ac:dyDescent="0.15">
      <c r="A457" s="266"/>
      <c r="B457" s="78"/>
      <c r="C457" s="78"/>
      <c r="D457" s="77"/>
      <c r="E457" s="77"/>
      <c r="F457" s="77"/>
      <c r="G457" s="78"/>
      <c r="H457" s="78"/>
      <c r="I457" s="77"/>
      <c r="J457" s="77"/>
      <c r="K457" s="315"/>
      <c r="L457" s="70"/>
      <c r="M457" s="67"/>
      <c r="N457" s="70"/>
      <c r="O457" s="67"/>
      <c r="P457" s="78"/>
      <c r="Q457" s="78"/>
      <c r="R457" s="78"/>
      <c r="S457" s="192"/>
      <c r="T457" s="380"/>
      <c r="U457" s="381"/>
    </row>
    <row r="458" spans="1:21" ht="21.95" customHeight="1" x14ac:dyDescent="0.15">
      <c r="A458" s="266"/>
      <c r="B458" s="78"/>
      <c r="C458" s="78"/>
      <c r="D458" s="77"/>
      <c r="E458" s="77"/>
      <c r="F458" s="77"/>
      <c r="G458" s="78"/>
      <c r="H458" s="78"/>
      <c r="I458" s="77"/>
      <c r="J458" s="77"/>
      <c r="K458" s="315"/>
      <c r="L458" s="70"/>
      <c r="M458" s="67"/>
      <c r="N458" s="70"/>
      <c r="O458" s="67"/>
      <c r="P458" s="78"/>
      <c r="Q458" s="78"/>
      <c r="R458" s="78"/>
      <c r="S458" s="192"/>
      <c r="T458" s="380"/>
      <c r="U458" s="381"/>
    </row>
    <row r="459" spans="1:21" ht="21.95" customHeight="1" x14ac:dyDescent="0.15">
      <c r="A459" s="266"/>
      <c r="B459" s="78"/>
      <c r="C459" s="78"/>
      <c r="D459" s="77"/>
      <c r="E459" s="77"/>
      <c r="F459" s="77"/>
      <c r="G459" s="78"/>
      <c r="H459" s="78"/>
      <c r="I459" s="77"/>
      <c r="J459" s="77"/>
      <c r="K459" s="315"/>
      <c r="L459" s="70"/>
      <c r="M459" s="67"/>
      <c r="N459" s="70"/>
      <c r="O459" s="67"/>
      <c r="P459" s="78"/>
      <c r="Q459" s="78"/>
      <c r="R459" s="78"/>
      <c r="S459" s="192"/>
      <c r="T459" s="380"/>
      <c r="U459" s="381"/>
    </row>
    <row r="460" spans="1:21" ht="21.95" customHeight="1" x14ac:dyDescent="0.15">
      <c r="A460" s="266"/>
      <c r="B460" s="78"/>
      <c r="C460" s="78"/>
      <c r="D460" s="77"/>
      <c r="E460" s="77"/>
      <c r="F460" s="77"/>
      <c r="G460" s="78"/>
      <c r="H460" s="78"/>
      <c r="I460" s="77"/>
      <c r="J460" s="77"/>
      <c r="K460" s="315"/>
      <c r="L460" s="70"/>
      <c r="M460" s="67"/>
      <c r="N460" s="70"/>
      <c r="O460" s="67"/>
      <c r="P460" s="78"/>
      <c r="Q460" s="78"/>
      <c r="R460" s="78"/>
      <c r="S460" s="192"/>
      <c r="T460" s="380"/>
      <c r="U460" s="381"/>
    </row>
    <row r="461" spans="1:21" ht="21.95" customHeight="1" x14ac:dyDescent="0.15">
      <c r="A461" s="266"/>
      <c r="B461" s="78"/>
      <c r="C461" s="78"/>
      <c r="D461" s="77"/>
      <c r="E461" s="77"/>
      <c r="F461" s="77"/>
      <c r="G461" s="78"/>
      <c r="H461" s="78"/>
      <c r="I461" s="77"/>
      <c r="J461" s="77"/>
      <c r="K461" s="315"/>
      <c r="L461" s="70"/>
      <c r="M461" s="67"/>
      <c r="N461" s="70"/>
      <c r="O461" s="67"/>
      <c r="P461" s="78"/>
      <c r="Q461" s="78"/>
      <c r="R461" s="78"/>
      <c r="S461" s="192"/>
      <c r="T461" s="380"/>
      <c r="U461" s="381"/>
    </row>
    <row r="462" spans="1:21" ht="21.95" customHeight="1" x14ac:dyDescent="0.15">
      <c r="A462" s="177"/>
      <c r="B462" s="78"/>
      <c r="C462" s="78"/>
      <c r="D462" s="77"/>
      <c r="E462" s="77"/>
      <c r="F462" s="77"/>
      <c r="G462" s="78"/>
      <c r="H462" s="78"/>
      <c r="I462" s="77"/>
      <c r="J462" s="77"/>
      <c r="K462" s="315"/>
      <c r="L462" s="70"/>
      <c r="M462" s="67"/>
      <c r="N462" s="70"/>
      <c r="O462" s="67"/>
      <c r="P462" s="78"/>
      <c r="Q462" s="78"/>
      <c r="R462" s="78"/>
      <c r="S462" s="192"/>
      <c r="T462" s="380"/>
      <c r="U462" s="381"/>
    </row>
    <row r="463" spans="1:21" ht="21.95" customHeight="1" x14ac:dyDescent="0.15">
      <c r="A463" s="207"/>
      <c r="B463" s="93"/>
      <c r="C463" s="94"/>
      <c r="D463" s="94"/>
      <c r="E463" s="278"/>
      <c r="F463" s="94"/>
      <c r="G463" s="93"/>
      <c r="H463" s="415"/>
      <c r="I463" s="94"/>
      <c r="J463" s="278"/>
      <c r="K463" s="316"/>
      <c r="L463" s="208"/>
      <c r="M463" s="208"/>
      <c r="N463" s="208"/>
      <c r="O463" s="208"/>
      <c r="P463" s="208"/>
      <c r="Q463" s="208"/>
      <c r="R463" s="208"/>
      <c r="S463" s="209"/>
      <c r="T463" s="380"/>
      <c r="U463" s="381"/>
    </row>
    <row r="464" spans="1:21" ht="21.95" customHeight="1" x14ac:dyDescent="0.15">
      <c r="A464" s="268"/>
      <c r="B464" s="71"/>
      <c r="C464" s="103"/>
      <c r="D464" s="164"/>
      <c r="E464" s="164"/>
      <c r="F464" s="164"/>
      <c r="G464" s="103"/>
      <c r="H464" s="71"/>
      <c r="I464" s="164"/>
      <c r="J464" s="164"/>
      <c r="K464" s="314"/>
      <c r="L464" s="200"/>
      <c r="M464" s="71"/>
      <c r="N464" s="200"/>
      <c r="O464" s="71"/>
      <c r="P464" s="71"/>
      <c r="Q464" s="71"/>
      <c r="R464" s="71"/>
      <c r="S464" s="270"/>
      <c r="T464" s="380"/>
      <c r="U464" s="381"/>
    </row>
    <row r="465" spans="1:21" ht="21.95" customHeight="1" x14ac:dyDescent="0.15">
      <c r="A465" s="266"/>
      <c r="B465" s="67"/>
      <c r="C465" s="78"/>
      <c r="D465" s="77"/>
      <c r="E465" s="77"/>
      <c r="F465" s="77"/>
      <c r="G465" s="78"/>
      <c r="H465" s="67"/>
      <c r="I465" s="77"/>
      <c r="J465" s="77"/>
      <c r="K465" s="315"/>
      <c r="L465" s="70"/>
      <c r="M465" s="67"/>
      <c r="N465" s="70"/>
      <c r="O465" s="67"/>
      <c r="P465" s="67"/>
      <c r="Q465" s="67"/>
      <c r="R465" s="67"/>
      <c r="S465" s="192"/>
      <c r="T465" s="380"/>
      <c r="U465" s="381"/>
    </row>
    <row r="466" spans="1:21" ht="21.95" customHeight="1" x14ac:dyDescent="0.15">
      <c r="A466" s="266"/>
      <c r="B466" s="67"/>
      <c r="C466" s="78"/>
      <c r="D466" s="77"/>
      <c r="E466" s="77"/>
      <c r="F466" s="77"/>
      <c r="G466" s="78"/>
      <c r="H466" s="67"/>
      <c r="I466" s="77"/>
      <c r="J466" s="77"/>
      <c r="K466" s="315"/>
      <c r="L466" s="70"/>
      <c r="M466" s="67"/>
      <c r="N466" s="70"/>
      <c r="O466" s="67"/>
      <c r="P466" s="67"/>
      <c r="Q466" s="67"/>
      <c r="R466" s="67"/>
      <c r="S466" s="192"/>
      <c r="T466" s="380"/>
      <c r="U466" s="381"/>
    </row>
    <row r="467" spans="1:21" ht="21.95" customHeight="1" x14ac:dyDescent="0.15">
      <c r="A467" s="266"/>
      <c r="B467" s="67"/>
      <c r="C467" s="78"/>
      <c r="D467" s="77"/>
      <c r="E467" s="77"/>
      <c r="F467" s="77"/>
      <c r="G467" s="78"/>
      <c r="H467" s="67"/>
      <c r="I467" s="77"/>
      <c r="J467" s="77"/>
      <c r="K467" s="315"/>
      <c r="L467" s="70"/>
      <c r="M467" s="67"/>
      <c r="N467" s="70"/>
      <c r="O467" s="67"/>
      <c r="P467" s="67"/>
      <c r="Q467" s="67"/>
      <c r="R467" s="67"/>
      <c r="S467" s="192"/>
      <c r="T467" s="380"/>
      <c r="U467" s="381"/>
    </row>
    <row r="468" spans="1:21" ht="21.95" customHeight="1" x14ac:dyDescent="0.15">
      <c r="A468" s="266"/>
      <c r="B468" s="67"/>
      <c r="C468" s="78"/>
      <c r="D468" s="77"/>
      <c r="E468" s="77"/>
      <c r="F468" s="77"/>
      <c r="G468" s="78"/>
      <c r="H468" s="67"/>
      <c r="I468" s="77"/>
      <c r="J468" s="77"/>
      <c r="K468" s="315"/>
      <c r="L468" s="70"/>
      <c r="M468" s="67"/>
      <c r="N468" s="70"/>
      <c r="O468" s="67"/>
      <c r="P468" s="67"/>
      <c r="Q468" s="67"/>
      <c r="R468" s="67"/>
      <c r="S468" s="192"/>
      <c r="T468" s="380"/>
      <c r="U468" s="381"/>
    </row>
    <row r="469" spans="1:21" ht="21.95" customHeight="1" x14ac:dyDescent="0.15">
      <c r="A469" s="266"/>
      <c r="B469" s="67"/>
      <c r="C469" s="78"/>
      <c r="D469" s="77"/>
      <c r="E469" s="77"/>
      <c r="F469" s="77"/>
      <c r="G469" s="78"/>
      <c r="H469" s="67"/>
      <c r="I469" s="77"/>
      <c r="J469" s="77"/>
      <c r="K469" s="315"/>
      <c r="L469" s="70"/>
      <c r="M469" s="67"/>
      <c r="N469" s="70"/>
      <c r="O469" s="67"/>
      <c r="P469" s="67"/>
      <c r="Q469" s="67"/>
      <c r="R469" s="67"/>
      <c r="S469" s="192"/>
      <c r="T469" s="380"/>
      <c r="U469" s="381"/>
    </row>
    <row r="470" spans="1:21" ht="21.95" customHeight="1" x14ac:dyDescent="0.15">
      <c r="A470" s="266"/>
      <c r="B470" s="67"/>
      <c r="C470" s="78"/>
      <c r="D470" s="77"/>
      <c r="E470" s="77"/>
      <c r="F470" s="77"/>
      <c r="G470" s="78"/>
      <c r="H470" s="67"/>
      <c r="I470" s="77"/>
      <c r="J470" s="77"/>
      <c r="K470" s="315"/>
      <c r="L470" s="70"/>
      <c r="M470" s="67"/>
      <c r="N470" s="70"/>
      <c r="O470" s="67"/>
      <c r="P470" s="67"/>
      <c r="Q470" s="67"/>
      <c r="R470" s="67"/>
      <c r="S470" s="192"/>
      <c r="T470" s="380"/>
      <c r="U470" s="381"/>
    </row>
    <row r="471" spans="1:21" ht="21.95" customHeight="1" x14ac:dyDescent="0.15">
      <c r="A471" s="266"/>
      <c r="B471" s="78"/>
      <c r="C471" s="78"/>
      <c r="D471" s="77"/>
      <c r="E471" s="77"/>
      <c r="F471" s="77"/>
      <c r="G471" s="78"/>
      <c r="H471" s="78"/>
      <c r="I471" s="77"/>
      <c r="J471" s="77"/>
      <c r="K471" s="315"/>
      <c r="L471" s="70"/>
      <c r="M471" s="67"/>
      <c r="N471" s="70"/>
      <c r="O471" s="67"/>
      <c r="P471" s="78"/>
      <c r="Q471" s="78"/>
      <c r="R471" s="78"/>
      <c r="S471" s="192"/>
      <c r="T471" s="380"/>
      <c r="U471" s="381"/>
    </row>
    <row r="472" spans="1:21" ht="21.95" customHeight="1" x14ac:dyDescent="0.15">
      <c r="A472" s="266"/>
      <c r="B472" s="78"/>
      <c r="C472" s="78"/>
      <c r="D472" s="77"/>
      <c r="E472" s="77"/>
      <c r="F472" s="77"/>
      <c r="G472" s="78"/>
      <c r="H472" s="78"/>
      <c r="I472" s="77"/>
      <c r="J472" s="77"/>
      <c r="K472" s="315"/>
      <c r="L472" s="70"/>
      <c r="M472" s="67"/>
      <c r="N472" s="70"/>
      <c r="O472" s="67"/>
      <c r="P472" s="78"/>
      <c r="Q472" s="78"/>
      <c r="R472" s="78"/>
      <c r="S472" s="192"/>
      <c r="T472" s="380"/>
      <c r="U472" s="381"/>
    </row>
    <row r="473" spans="1:21" ht="21.95" customHeight="1" x14ac:dyDescent="0.15">
      <c r="A473" s="266"/>
      <c r="B473" s="78"/>
      <c r="C473" s="78"/>
      <c r="D473" s="77"/>
      <c r="E473" s="77"/>
      <c r="F473" s="77"/>
      <c r="G473" s="78"/>
      <c r="H473" s="78"/>
      <c r="I473" s="77"/>
      <c r="J473" s="77"/>
      <c r="K473" s="315"/>
      <c r="L473" s="70"/>
      <c r="M473" s="67"/>
      <c r="N473" s="70"/>
      <c r="O473" s="67"/>
      <c r="P473" s="78"/>
      <c r="Q473" s="78"/>
      <c r="R473" s="78"/>
      <c r="S473" s="192"/>
      <c r="T473" s="380"/>
      <c r="U473" s="381"/>
    </row>
    <row r="474" spans="1:21" ht="21.95" customHeight="1" x14ac:dyDescent="0.15">
      <c r="A474" s="266"/>
      <c r="B474" s="78"/>
      <c r="C474" s="78"/>
      <c r="D474" s="77"/>
      <c r="E474" s="77"/>
      <c r="F474" s="77"/>
      <c r="G474" s="78"/>
      <c r="H474" s="78"/>
      <c r="I474" s="77"/>
      <c r="J474" s="77"/>
      <c r="K474" s="315"/>
      <c r="L474" s="70"/>
      <c r="M474" s="67"/>
      <c r="N474" s="70"/>
      <c r="O474" s="67"/>
      <c r="P474" s="78"/>
      <c r="Q474" s="78"/>
      <c r="R474" s="78"/>
      <c r="S474" s="192"/>
      <c r="T474" s="380"/>
      <c r="U474" s="381"/>
    </row>
    <row r="475" spans="1:21" ht="21.95" customHeight="1" x14ac:dyDescent="0.15">
      <c r="A475" s="266"/>
      <c r="B475" s="78"/>
      <c r="C475" s="78"/>
      <c r="D475" s="77"/>
      <c r="E475" s="77"/>
      <c r="F475" s="77"/>
      <c r="G475" s="78"/>
      <c r="H475" s="78"/>
      <c r="I475" s="77"/>
      <c r="J475" s="77"/>
      <c r="K475" s="315"/>
      <c r="L475" s="70"/>
      <c r="M475" s="67"/>
      <c r="N475" s="70"/>
      <c r="O475" s="67"/>
      <c r="P475" s="78"/>
      <c r="Q475" s="78"/>
      <c r="R475" s="78"/>
      <c r="S475" s="192"/>
      <c r="T475" s="380"/>
      <c r="U475" s="381"/>
    </row>
    <row r="476" spans="1:21" ht="21.95" customHeight="1" x14ac:dyDescent="0.15">
      <c r="A476" s="266"/>
      <c r="B476" s="78"/>
      <c r="C476" s="78"/>
      <c r="D476" s="77"/>
      <c r="E476" s="77"/>
      <c r="F476" s="77"/>
      <c r="G476" s="78"/>
      <c r="H476" s="78"/>
      <c r="I476" s="77"/>
      <c r="J476" s="77"/>
      <c r="K476" s="315"/>
      <c r="L476" s="70"/>
      <c r="M476" s="67"/>
      <c r="N476" s="70"/>
      <c r="O476" s="67"/>
      <c r="P476" s="78"/>
      <c r="Q476" s="78"/>
      <c r="R476" s="78"/>
      <c r="S476" s="192"/>
      <c r="T476" s="380"/>
      <c r="U476" s="381"/>
    </row>
    <row r="477" spans="1:21" ht="21.95" customHeight="1" x14ac:dyDescent="0.15">
      <c r="A477" s="266"/>
      <c r="B477" s="78"/>
      <c r="C477" s="78"/>
      <c r="D477" s="77"/>
      <c r="E477" s="77"/>
      <c r="F477" s="77"/>
      <c r="G477" s="78"/>
      <c r="H477" s="78"/>
      <c r="I477" s="77"/>
      <c r="J477" s="77"/>
      <c r="K477" s="315"/>
      <c r="L477" s="70"/>
      <c r="M477" s="67"/>
      <c r="N477" s="70"/>
      <c r="O477" s="67"/>
      <c r="P477" s="78"/>
      <c r="Q477" s="78"/>
      <c r="R477" s="78"/>
      <c r="S477" s="192"/>
      <c r="T477" s="380"/>
      <c r="U477" s="381"/>
    </row>
    <row r="478" spans="1:21" ht="21.95" customHeight="1" x14ac:dyDescent="0.15">
      <c r="A478" s="266"/>
      <c r="B478" s="78"/>
      <c r="C478" s="78"/>
      <c r="D478" s="77"/>
      <c r="E478" s="77"/>
      <c r="F478" s="77"/>
      <c r="G478" s="78"/>
      <c r="H478" s="78"/>
      <c r="I478" s="77"/>
      <c r="J478" s="77"/>
      <c r="K478" s="315"/>
      <c r="L478" s="70"/>
      <c r="M478" s="67"/>
      <c r="N478" s="70"/>
      <c r="O478" s="67"/>
      <c r="P478" s="78"/>
      <c r="Q478" s="78"/>
      <c r="R478" s="78"/>
      <c r="S478" s="192"/>
      <c r="T478" s="380"/>
      <c r="U478" s="381"/>
    </row>
    <row r="479" spans="1:21" ht="21.95" customHeight="1" x14ac:dyDescent="0.15">
      <c r="A479" s="266"/>
      <c r="B479" s="78"/>
      <c r="C479" s="78"/>
      <c r="D479" s="77"/>
      <c r="E479" s="77"/>
      <c r="F479" s="77"/>
      <c r="G479" s="78"/>
      <c r="H479" s="78"/>
      <c r="I479" s="77"/>
      <c r="J479" s="77"/>
      <c r="K479" s="315"/>
      <c r="L479" s="70"/>
      <c r="M479" s="67"/>
      <c r="N479" s="70"/>
      <c r="O479" s="67"/>
      <c r="P479" s="78"/>
      <c r="Q479" s="78"/>
      <c r="R479" s="78"/>
      <c r="S479" s="192"/>
      <c r="T479" s="380"/>
      <c r="U479" s="381"/>
    </row>
    <row r="480" spans="1:21" ht="21.95" customHeight="1" x14ac:dyDescent="0.15">
      <c r="A480" s="266"/>
      <c r="B480" s="78"/>
      <c r="C480" s="78"/>
      <c r="D480" s="77"/>
      <c r="E480" s="77"/>
      <c r="F480" s="77"/>
      <c r="G480" s="78"/>
      <c r="H480" s="78"/>
      <c r="I480" s="77"/>
      <c r="J480" s="77"/>
      <c r="K480" s="315"/>
      <c r="L480" s="70"/>
      <c r="M480" s="67"/>
      <c r="N480" s="70"/>
      <c r="O480" s="67"/>
      <c r="P480" s="78"/>
      <c r="Q480" s="78"/>
      <c r="R480" s="78"/>
      <c r="S480" s="192"/>
      <c r="T480" s="380"/>
      <c r="U480" s="381"/>
    </row>
    <row r="481" spans="1:21" ht="21.95" customHeight="1" x14ac:dyDescent="0.15">
      <c r="A481" s="266"/>
      <c r="B481" s="78"/>
      <c r="C481" s="78"/>
      <c r="D481" s="77"/>
      <c r="E481" s="77"/>
      <c r="F481" s="77"/>
      <c r="G481" s="78"/>
      <c r="H481" s="78"/>
      <c r="I481" s="77"/>
      <c r="J481" s="77"/>
      <c r="K481" s="315"/>
      <c r="L481" s="70"/>
      <c r="M481" s="67"/>
      <c r="N481" s="70"/>
      <c r="O481" s="67"/>
      <c r="P481" s="78"/>
      <c r="Q481" s="78"/>
      <c r="R481" s="78"/>
      <c r="S481" s="192"/>
      <c r="T481" s="380"/>
      <c r="U481" s="381"/>
    </row>
    <row r="482" spans="1:21" ht="21.95" customHeight="1" x14ac:dyDescent="0.15">
      <c r="A482" s="266"/>
      <c r="B482" s="78"/>
      <c r="C482" s="78"/>
      <c r="D482" s="77"/>
      <c r="E482" s="77"/>
      <c r="F482" s="77"/>
      <c r="G482" s="78"/>
      <c r="H482" s="78"/>
      <c r="I482" s="77"/>
      <c r="J482" s="77"/>
      <c r="K482" s="315"/>
      <c r="L482" s="70"/>
      <c r="M482" s="67"/>
      <c r="N482" s="70"/>
      <c r="O482" s="67"/>
      <c r="P482" s="78"/>
      <c r="Q482" s="78"/>
      <c r="R482" s="78"/>
      <c r="S482" s="192"/>
      <c r="T482" s="380"/>
      <c r="U482" s="381"/>
    </row>
    <row r="483" spans="1:21" ht="21.95" customHeight="1" x14ac:dyDescent="0.15">
      <c r="A483" s="177"/>
      <c r="B483" s="78"/>
      <c r="C483" s="78"/>
      <c r="D483" s="77"/>
      <c r="E483" s="77"/>
      <c r="F483" s="77"/>
      <c r="G483" s="78"/>
      <c r="H483" s="78"/>
      <c r="I483" s="77"/>
      <c r="J483" s="77"/>
      <c r="K483" s="315"/>
      <c r="L483" s="70"/>
      <c r="M483" s="67"/>
      <c r="N483" s="70"/>
      <c r="O483" s="67"/>
      <c r="P483" s="78"/>
      <c r="Q483" s="78"/>
      <c r="R483" s="78"/>
      <c r="S483" s="192"/>
      <c r="T483" s="380"/>
      <c r="U483" s="381"/>
    </row>
    <row r="484" spans="1:21" ht="21.95" customHeight="1" x14ac:dyDescent="0.15">
      <c r="A484" s="207"/>
      <c r="B484" s="93"/>
      <c r="C484" s="94"/>
      <c r="D484" s="94"/>
      <c r="E484" s="278"/>
      <c r="F484" s="94"/>
      <c r="G484" s="93"/>
      <c r="H484" s="415"/>
      <c r="I484" s="94"/>
      <c r="J484" s="278"/>
      <c r="K484" s="316"/>
      <c r="L484" s="208"/>
      <c r="M484" s="208"/>
      <c r="N484" s="208"/>
      <c r="O484" s="208"/>
      <c r="P484" s="208"/>
      <c r="Q484" s="208"/>
      <c r="R484" s="208"/>
      <c r="S484" s="209"/>
      <c r="T484" s="380"/>
      <c r="U484" s="381"/>
    </row>
    <row r="485" spans="1:21" ht="21.95" customHeight="1" x14ac:dyDescent="0.15">
      <c r="A485" s="268"/>
      <c r="B485" s="71"/>
      <c r="C485" s="103"/>
      <c r="D485" s="164"/>
      <c r="E485" s="164"/>
      <c r="F485" s="164"/>
      <c r="G485" s="103"/>
      <c r="H485" s="71"/>
      <c r="I485" s="164"/>
      <c r="J485" s="164"/>
      <c r="K485" s="314"/>
      <c r="L485" s="200"/>
      <c r="M485" s="71"/>
      <c r="N485" s="200"/>
      <c r="O485" s="71"/>
      <c r="P485" s="71"/>
      <c r="Q485" s="71"/>
      <c r="R485" s="71"/>
      <c r="S485" s="270"/>
      <c r="T485" s="380"/>
      <c r="U485" s="381"/>
    </row>
    <row r="486" spans="1:21" ht="21.95" customHeight="1" x14ac:dyDescent="0.15">
      <c r="A486" s="266"/>
      <c r="B486" s="67"/>
      <c r="C486" s="78"/>
      <c r="D486" s="77"/>
      <c r="E486" s="77"/>
      <c r="F486" s="77"/>
      <c r="G486" s="78"/>
      <c r="H486" s="67"/>
      <c r="I486" s="77"/>
      <c r="J486" s="77"/>
      <c r="K486" s="315"/>
      <c r="L486" s="70"/>
      <c r="M486" s="67"/>
      <c r="N486" s="70"/>
      <c r="O486" s="67"/>
      <c r="P486" s="67"/>
      <c r="Q486" s="67"/>
      <c r="R486" s="67"/>
      <c r="S486" s="192"/>
      <c r="T486" s="380"/>
      <c r="U486" s="381"/>
    </row>
    <row r="487" spans="1:21" ht="21.95" customHeight="1" x14ac:dyDescent="0.15">
      <c r="A487" s="266"/>
      <c r="B487" s="67"/>
      <c r="C487" s="78"/>
      <c r="D487" s="77"/>
      <c r="E487" s="77"/>
      <c r="F487" s="77"/>
      <c r="G487" s="78"/>
      <c r="H487" s="67"/>
      <c r="I487" s="77"/>
      <c r="J487" s="77"/>
      <c r="K487" s="315"/>
      <c r="L487" s="70"/>
      <c r="M487" s="67"/>
      <c r="N487" s="70"/>
      <c r="O487" s="67"/>
      <c r="P487" s="67"/>
      <c r="Q487" s="67"/>
      <c r="R487" s="67"/>
      <c r="S487" s="192"/>
      <c r="T487" s="380"/>
      <c r="U487" s="381"/>
    </row>
    <row r="488" spans="1:21" ht="21.95" customHeight="1" x14ac:dyDescent="0.15">
      <c r="A488" s="266"/>
      <c r="B488" s="67"/>
      <c r="C488" s="78"/>
      <c r="D488" s="77"/>
      <c r="E488" s="77"/>
      <c r="F488" s="77"/>
      <c r="G488" s="78"/>
      <c r="H488" s="67"/>
      <c r="I488" s="77"/>
      <c r="J488" s="77"/>
      <c r="K488" s="315"/>
      <c r="L488" s="70"/>
      <c r="M488" s="67"/>
      <c r="N488" s="70"/>
      <c r="O488" s="67"/>
      <c r="P488" s="67"/>
      <c r="Q488" s="67"/>
      <c r="R488" s="67"/>
      <c r="S488" s="192"/>
      <c r="T488" s="380"/>
      <c r="U488" s="381"/>
    </row>
    <row r="489" spans="1:21" ht="21.95" customHeight="1" x14ac:dyDescent="0.15">
      <c r="A489" s="266"/>
      <c r="B489" s="67"/>
      <c r="C489" s="78"/>
      <c r="D489" s="77"/>
      <c r="E489" s="77"/>
      <c r="F489" s="77"/>
      <c r="G489" s="78"/>
      <c r="H489" s="67"/>
      <c r="I489" s="77"/>
      <c r="J489" s="77"/>
      <c r="K489" s="315"/>
      <c r="L489" s="70"/>
      <c r="M489" s="67"/>
      <c r="N489" s="70"/>
      <c r="O489" s="67"/>
      <c r="P489" s="67"/>
      <c r="Q489" s="67"/>
      <c r="R489" s="67"/>
      <c r="S489" s="192"/>
      <c r="T489" s="380"/>
      <c r="U489" s="381"/>
    </row>
    <row r="490" spans="1:21" ht="21.95" customHeight="1" x14ac:dyDescent="0.15">
      <c r="A490" s="266"/>
      <c r="B490" s="67"/>
      <c r="C490" s="78"/>
      <c r="D490" s="77"/>
      <c r="E490" s="77"/>
      <c r="F490" s="77"/>
      <c r="G490" s="78"/>
      <c r="H490" s="67"/>
      <c r="I490" s="77"/>
      <c r="J490" s="77"/>
      <c r="K490" s="315"/>
      <c r="L490" s="70"/>
      <c r="M490" s="67"/>
      <c r="N490" s="70"/>
      <c r="O490" s="67"/>
      <c r="P490" s="67"/>
      <c r="Q490" s="67"/>
      <c r="R490" s="67"/>
      <c r="S490" s="192"/>
      <c r="T490" s="380"/>
      <c r="U490" s="381"/>
    </row>
    <row r="491" spans="1:21" ht="21.95" customHeight="1" x14ac:dyDescent="0.15">
      <c r="A491" s="266"/>
      <c r="B491" s="67"/>
      <c r="C491" s="78"/>
      <c r="D491" s="77"/>
      <c r="E491" s="77"/>
      <c r="F491" s="77"/>
      <c r="G491" s="78"/>
      <c r="H491" s="67"/>
      <c r="I491" s="77"/>
      <c r="J491" s="77"/>
      <c r="K491" s="315"/>
      <c r="L491" s="70"/>
      <c r="M491" s="67"/>
      <c r="N491" s="70"/>
      <c r="O491" s="67"/>
      <c r="P491" s="67"/>
      <c r="Q491" s="67"/>
      <c r="R491" s="67"/>
      <c r="S491" s="192"/>
      <c r="T491" s="380"/>
      <c r="U491" s="381"/>
    </row>
    <row r="492" spans="1:21" ht="21.95" customHeight="1" x14ac:dyDescent="0.15">
      <c r="A492" s="266"/>
      <c r="B492" s="78"/>
      <c r="C492" s="78"/>
      <c r="D492" s="77"/>
      <c r="E492" s="77"/>
      <c r="F492" s="77"/>
      <c r="G492" s="78"/>
      <c r="H492" s="78"/>
      <c r="I492" s="77"/>
      <c r="J492" s="77"/>
      <c r="K492" s="315"/>
      <c r="L492" s="70"/>
      <c r="M492" s="67"/>
      <c r="N492" s="70"/>
      <c r="O492" s="67"/>
      <c r="P492" s="78"/>
      <c r="Q492" s="78"/>
      <c r="R492" s="78"/>
      <c r="S492" s="192"/>
      <c r="T492" s="380"/>
      <c r="U492" s="381"/>
    </row>
    <row r="493" spans="1:21" ht="21.95" customHeight="1" x14ac:dyDescent="0.15">
      <c r="A493" s="266"/>
      <c r="B493" s="78"/>
      <c r="C493" s="78"/>
      <c r="D493" s="77"/>
      <c r="E493" s="77"/>
      <c r="F493" s="77"/>
      <c r="G493" s="78"/>
      <c r="H493" s="78"/>
      <c r="I493" s="77"/>
      <c r="J493" s="77"/>
      <c r="K493" s="315"/>
      <c r="L493" s="70"/>
      <c r="M493" s="67"/>
      <c r="N493" s="70"/>
      <c r="O493" s="67"/>
      <c r="P493" s="78"/>
      <c r="Q493" s="78"/>
      <c r="R493" s="78"/>
      <c r="S493" s="192"/>
      <c r="T493" s="380"/>
      <c r="U493" s="381"/>
    </row>
    <row r="494" spans="1:21" ht="21.95" customHeight="1" x14ac:dyDescent="0.15">
      <c r="A494" s="266"/>
      <c r="B494" s="78"/>
      <c r="C494" s="78"/>
      <c r="D494" s="77"/>
      <c r="E494" s="77"/>
      <c r="F494" s="77"/>
      <c r="G494" s="78"/>
      <c r="H494" s="78"/>
      <c r="I494" s="77"/>
      <c r="J494" s="77"/>
      <c r="K494" s="315"/>
      <c r="L494" s="70"/>
      <c r="M494" s="67"/>
      <c r="N494" s="70"/>
      <c r="O494" s="67"/>
      <c r="P494" s="78"/>
      <c r="Q494" s="78"/>
      <c r="R494" s="78"/>
      <c r="S494" s="192"/>
      <c r="T494" s="380"/>
      <c r="U494" s="381"/>
    </row>
    <row r="495" spans="1:21" ht="21.95" customHeight="1" x14ac:dyDescent="0.15">
      <c r="A495" s="266"/>
      <c r="B495" s="78"/>
      <c r="C495" s="78"/>
      <c r="D495" s="77"/>
      <c r="E495" s="77"/>
      <c r="F495" s="77"/>
      <c r="G495" s="78"/>
      <c r="H495" s="78"/>
      <c r="I495" s="77"/>
      <c r="J495" s="77"/>
      <c r="K495" s="315"/>
      <c r="L495" s="70"/>
      <c r="M495" s="67"/>
      <c r="N495" s="70"/>
      <c r="O495" s="67"/>
      <c r="P495" s="78"/>
      <c r="Q495" s="78"/>
      <c r="R495" s="78"/>
      <c r="S495" s="192"/>
      <c r="T495" s="380"/>
      <c r="U495" s="381"/>
    </row>
    <row r="496" spans="1:21" ht="21.95" customHeight="1" x14ac:dyDescent="0.15">
      <c r="A496" s="266"/>
      <c r="B496" s="78"/>
      <c r="C496" s="78"/>
      <c r="D496" s="77"/>
      <c r="E496" s="77"/>
      <c r="F496" s="77"/>
      <c r="G496" s="78"/>
      <c r="H496" s="78"/>
      <c r="I496" s="77"/>
      <c r="J496" s="77"/>
      <c r="K496" s="315"/>
      <c r="L496" s="70"/>
      <c r="M496" s="67"/>
      <c r="N496" s="70"/>
      <c r="O496" s="67"/>
      <c r="P496" s="78"/>
      <c r="Q496" s="78"/>
      <c r="R496" s="78"/>
      <c r="S496" s="192"/>
      <c r="T496" s="380"/>
      <c r="U496" s="381"/>
    </row>
    <row r="497" spans="1:21" ht="21.95" customHeight="1" x14ac:dyDescent="0.15">
      <c r="A497" s="266"/>
      <c r="B497" s="78"/>
      <c r="C497" s="78"/>
      <c r="D497" s="77"/>
      <c r="E497" s="77"/>
      <c r="F497" s="77"/>
      <c r="G497" s="78"/>
      <c r="H497" s="78"/>
      <c r="I497" s="77"/>
      <c r="J497" s="77"/>
      <c r="K497" s="315"/>
      <c r="L497" s="70"/>
      <c r="M497" s="67"/>
      <c r="N497" s="70"/>
      <c r="O497" s="67"/>
      <c r="P497" s="78"/>
      <c r="Q497" s="78"/>
      <c r="R497" s="78"/>
      <c r="S497" s="192"/>
      <c r="T497" s="380"/>
      <c r="U497" s="381"/>
    </row>
    <row r="498" spans="1:21" ht="21.95" customHeight="1" x14ac:dyDescent="0.15">
      <c r="A498" s="266"/>
      <c r="B498" s="78"/>
      <c r="C498" s="78"/>
      <c r="D498" s="77"/>
      <c r="E498" s="77"/>
      <c r="F498" s="77"/>
      <c r="G498" s="78"/>
      <c r="H498" s="78"/>
      <c r="I498" s="77"/>
      <c r="J498" s="77"/>
      <c r="K498" s="315"/>
      <c r="L498" s="70"/>
      <c r="M498" s="67"/>
      <c r="N498" s="70"/>
      <c r="O498" s="67"/>
      <c r="P498" s="78"/>
      <c r="Q498" s="78"/>
      <c r="R498" s="78"/>
      <c r="S498" s="192"/>
      <c r="T498" s="380"/>
      <c r="U498" s="381"/>
    </row>
    <row r="499" spans="1:21" ht="21.95" customHeight="1" x14ac:dyDescent="0.15">
      <c r="A499" s="266"/>
      <c r="B499" s="78"/>
      <c r="C499" s="78"/>
      <c r="D499" s="77"/>
      <c r="E499" s="77"/>
      <c r="F499" s="77"/>
      <c r="G499" s="78"/>
      <c r="H499" s="78"/>
      <c r="I499" s="77"/>
      <c r="J499" s="77"/>
      <c r="K499" s="315"/>
      <c r="L499" s="70"/>
      <c r="M499" s="67"/>
      <c r="N499" s="70"/>
      <c r="O499" s="67"/>
      <c r="P499" s="78"/>
      <c r="Q499" s="78"/>
      <c r="R499" s="78"/>
      <c r="S499" s="192"/>
      <c r="T499" s="380"/>
      <c r="U499" s="381"/>
    </row>
    <row r="500" spans="1:21" ht="21.95" customHeight="1" x14ac:dyDescent="0.15">
      <c r="A500" s="266"/>
      <c r="B500" s="78"/>
      <c r="C500" s="78"/>
      <c r="D500" s="77"/>
      <c r="E500" s="77"/>
      <c r="F500" s="77"/>
      <c r="G500" s="78"/>
      <c r="H500" s="78"/>
      <c r="I500" s="77"/>
      <c r="J500" s="77"/>
      <c r="K500" s="315"/>
      <c r="L500" s="70"/>
      <c r="M500" s="67"/>
      <c r="N500" s="70"/>
      <c r="O500" s="67"/>
      <c r="P500" s="78"/>
      <c r="Q500" s="78"/>
      <c r="R500" s="78"/>
      <c r="S500" s="192"/>
      <c r="T500" s="380"/>
      <c r="U500" s="381"/>
    </row>
    <row r="501" spans="1:21" ht="21.95" customHeight="1" x14ac:dyDescent="0.15">
      <c r="A501" s="266"/>
      <c r="B501" s="78"/>
      <c r="C501" s="78"/>
      <c r="D501" s="77"/>
      <c r="E501" s="77"/>
      <c r="F501" s="77"/>
      <c r="G501" s="78"/>
      <c r="H501" s="78"/>
      <c r="I501" s="77"/>
      <c r="J501" s="77"/>
      <c r="K501" s="315"/>
      <c r="L501" s="70"/>
      <c r="M501" s="67"/>
      <c r="N501" s="70"/>
      <c r="O501" s="67"/>
      <c r="P501" s="78"/>
      <c r="Q501" s="78"/>
      <c r="R501" s="78"/>
      <c r="S501" s="192"/>
      <c r="T501" s="380"/>
      <c r="U501" s="381"/>
    </row>
    <row r="502" spans="1:21" ht="21.95" customHeight="1" x14ac:dyDescent="0.15">
      <c r="A502" s="266"/>
      <c r="B502" s="78"/>
      <c r="C502" s="78"/>
      <c r="D502" s="77"/>
      <c r="E502" s="77"/>
      <c r="F502" s="77"/>
      <c r="G502" s="78"/>
      <c r="H502" s="78"/>
      <c r="I502" s="77"/>
      <c r="J502" s="77"/>
      <c r="K502" s="315"/>
      <c r="L502" s="70"/>
      <c r="M502" s="67"/>
      <c r="N502" s="70"/>
      <c r="O502" s="67"/>
      <c r="P502" s="78"/>
      <c r="Q502" s="78"/>
      <c r="R502" s="78"/>
      <c r="S502" s="192"/>
      <c r="T502" s="380"/>
      <c r="U502" s="381"/>
    </row>
    <row r="503" spans="1:21" ht="21.95" customHeight="1" x14ac:dyDescent="0.15">
      <c r="A503" s="266"/>
      <c r="B503" s="78"/>
      <c r="C503" s="78"/>
      <c r="D503" s="77"/>
      <c r="E503" s="77"/>
      <c r="F503" s="77"/>
      <c r="G503" s="78"/>
      <c r="H503" s="78"/>
      <c r="I503" s="77"/>
      <c r="J503" s="77"/>
      <c r="K503" s="315"/>
      <c r="L503" s="70"/>
      <c r="M503" s="67"/>
      <c r="N503" s="70"/>
      <c r="O503" s="67"/>
      <c r="P503" s="78"/>
      <c r="Q503" s="78"/>
      <c r="R503" s="78"/>
      <c r="S503" s="192"/>
      <c r="T503" s="380"/>
      <c r="U503" s="381"/>
    </row>
    <row r="504" spans="1:21" ht="21.95" customHeight="1" x14ac:dyDescent="0.15">
      <c r="A504" s="177"/>
      <c r="B504" s="78"/>
      <c r="C504" s="78"/>
      <c r="D504" s="77"/>
      <c r="E504" s="77"/>
      <c r="F504" s="77"/>
      <c r="G504" s="78"/>
      <c r="H504" s="78"/>
      <c r="I504" s="77"/>
      <c r="J504" s="77"/>
      <c r="K504" s="315"/>
      <c r="L504" s="70"/>
      <c r="M504" s="67"/>
      <c r="N504" s="70"/>
      <c r="O504" s="67"/>
      <c r="P504" s="78"/>
      <c r="Q504" s="78"/>
      <c r="R504" s="78"/>
      <c r="S504" s="192"/>
      <c r="T504" s="380"/>
      <c r="U504" s="381"/>
    </row>
    <row r="505" spans="1:21" ht="21.95" customHeight="1" x14ac:dyDescent="0.15">
      <c r="A505" s="207"/>
      <c r="B505" s="93"/>
      <c r="C505" s="94"/>
      <c r="D505" s="94"/>
      <c r="E505" s="278"/>
      <c r="F505" s="94"/>
      <c r="G505" s="93"/>
      <c r="H505" s="415"/>
      <c r="I505" s="94"/>
      <c r="J505" s="278"/>
      <c r="K505" s="316"/>
      <c r="L505" s="208"/>
      <c r="M505" s="208"/>
      <c r="N505" s="208"/>
      <c r="O505" s="208"/>
      <c r="P505" s="208"/>
      <c r="Q505" s="208"/>
      <c r="R505" s="208"/>
      <c r="S505" s="209"/>
      <c r="T505" s="380"/>
      <c r="U505" s="381"/>
    </row>
    <row r="506" spans="1:21" ht="21.95" customHeight="1" x14ac:dyDescent="0.15">
      <c r="A506" s="268"/>
      <c r="B506" s="71"/>
      <c r="C506" s="103"/>
      <c r="D506" s="164"/>
      <c r="E506" s="164"/>
      <c r="F506" s="164"/>
      <c r="G506" s="103"/>
      <c r="H506" s="71"/>
      <c r="I506" s="164"/>
      <c r="J506" s="164"/>
      <c r="K506" s="314"/>
      <c r="L506" s="200"/>
      <c r="M506" s="71"/>
      <c r="N506" s="200"/>
      <c r="O506" s="71"/>
      <c r="P506" s="71"/>
      <c r="Q506" s="71"/>
      <c r="R506" s="71"/>
      <c r="S506" s="270"/>
      <c r="T506" s="380"/>
      <c r="U506" s="381"/>
    </row>
    <row r="507" spans="1:21" ht="21.95" customHeight="1" x14ac:dyDescent="0.15">
      <c r="A507" s="266"/>
      <c r="B507" s="67"/>
      <c r="C507" s="78"/>
      <c r="D507" s="77"/>
      <c r="E507" s="77"/>
      <c r="F507" s="77"/>
      <c r="G507" s="78"/>
      <c r="H507" s="67"/>
      <c r="I507" s="77"/>
      <c r="J507" s="77"/>
      <c r="K507" s="315"/>
      <c r="L507" s="70"/>
      <c r="M507" s="67"/>
      <c r="N507" s="70"/>
      <c r="O507" s="67"/>
      <c r="P507" s="67"/>
      <c r="Q507" s="67"/>
      <c r="R507" s="67"/>
      <c r="S507" s="192"/>
      <c r="T507" s="380"/>
      <c r="U507" s="381"/>
    </row>
    <row r="508" spans="1:21" ht="21.95" customHeight="1" x14ac:dyDescent="0.15">
      <c r="A508" s="266"/>
      <c r="B508" s="67"/>
      <c r="C508" s="78"/>
      <c r="D508" s="77"/>
      <c r="E508" s="77"/>
      <c r="F508" s="77"/>
      <c r="G508" s="78"/>
      <c r="H508" s="67"/>
      <c r="I508" s="77"/>
      <c r="J508" s="77"/>
      <c r="K508" s="315"/>
      <c r="L508" s="70"/>
      <c r="M508" s="67"/>
      <c r="N508" s="70"/>
      <c r="O508" s="67"/>
      <c r="P508" s="67"/>
      <c r="Q508" s="67"/>
      <c r="R508" s="67"/>
      <c r="S508" s="192"/>
      <c r="T508" s="380"/>
      <c r="U508" s="381"/>
    </row>
    <row r="509" spans="1:21" ht="21.95" customHeight="1" x14ac:dyDescent="0.15">
      <c r="A509" s="266"/>
      <c r="B509" s="67"/>
      <c r="C509" s="78"/>
      <c r="D509" s="77"/>
      <c r="E509" s="77"/>
      <c r="F509" s="77"/>
      <c r="G509" s="78"/>
      <c r="H509" s="67"/>
      <c r="I509" s="77"/>
      <c r="J509" s="77"/>
      <c r="K509" s="315"/>
      <c r="L509" s="70"/>
      <c r="M509" s="67"/>
      <c r="N509" s="70"/>
      <c r="O509" s="67"/>
      <c r="P509" s="67"/>
      <c r="Q509" s="67"/>
      <c r="R509" s="67"/>
      <c r="S509" s="192"/>
      <c r="T509" s="380"/>
      <c r="U509" s="381"/>
    </row>
    <row r="510" spans="1:21" ht="21.95" customHeight="1" x14ac:dyDescent="0.15">
      <c r="A510" s="266"/>
      <c r="B510" s="67"/>
      <c r="C510" s="78"/>
      <c r="D510" s="77"/>
      <c r="E510" s="77"/>
      <c r="F510" s="77"/>
      <c r="G510" s="78"/>
      <c r="H510" s="67"/>
      <c r="I510" s="77"/>
      <c r="J510" s="77"/>
      <c r="K510" s="315"/>
      <c r="L510" s="70"/>
      <c r="M510" s="67"/>
      <c r="N510" s="70"/>
      <c r="O510" s="67"/>
      <c r="P510" s="67"/>
      <c r="Q510" s="67"/>
      <c r="R510" s="67"/>
      <c r="S510" s="192"/>
      <c r="T510" s="380"/>
      <c r="U510" s="381"/>
    </row>
    <row r="511" spans="1:21" ht="21.95" customHeight="1" x14ac:dyDescent="0.15">
      <c r="A511" s="266"/>
      <c r="B511" s="67"/>
      <c r="C511" s="78"/>
      <c r="D511" s="77"/>
      <c r="E511" s="77"/>
      <c r="F511" s="77"/>
      <c r="G511" s="78"/>
      <c r="H511" s="67"/>
      <c r="I511" s="77"/>
      <c r="J511" s="77"/>
      <c r="K511" s="315"/>
      <c r="L511" s="70"/>
      <c r="M511" s="67"/>
      <c r="N511" s="70"/>
      <c r="O511" s="67"/>
      <c r="P511" s="67"/>
      <c r="Q511" s="67"/>
      <c r="R511" s="67"/>
      <c r="S511" s="192"/>
      <c r="T511" s="380"/>
      <c r="U511" s="381"/>
    </row>
    <row r="512" spans="1:21" ht="21.95" customHeight="1" x14ac:dyDescent="0.15">
      <c r="A512" s="266"/>
      <c r="B512" s="67"/>
      <c r="C512" s="78"/>
      <c r="D512" s="77"/>
      <c r="E512" s="77"/>
      <c r="F512" s="77"/>
      <c r="G512" s="78"/>
      <c r="H512" s="67"/>
      <c r="I512" s="77"/>
      <c r="J512" s="77"/>
      <c r="K512" s="315"/>
      <c r="L512" s="70"/>
      <c r="M512" s="67"/>
      <c r="N512" s="70"/>
      <c r="O512" s="67"/>
      <c r="P512" s="67"/>
      <c r="Q512" s="67"/>
      <c r="R512" s="67"/>
      <c r="S512" s="192"/>
      <c r="T512" s="380"/>
      <c r="U512" s="381"/>
    </row>
    <row r="513" spans="1:21" ht="21.95" customHeight="1" x14ac:dyDescent="0.15">
      <c r="A513" s="266"/>
      <c r="B513" s="78"/>
      <c r="C513" s="78"/>
      <c r="D513" s="77"/>
      <c r="E513" s="77"/>
      <c r="F513" s="77"/>
      <c r="G513" s="78"/>
      <c r="H513" s="78"/>
      <c r="I513" s="77"/>
      <c r="J513" s="77"/>
      <c r="K513" s="315"/>
      <c r="L513" s="70"/>
      <c r="M513" s="67"/>
      <c r="N513" s="70"/>
      <c r="O513" s="67"/>
      <c r="P513" s="78"/>
      <c r="Q513" s="78"/>
      <c r="R513" s="78"/>
      <c r="S513" s="192"/>
      <c r="T513" s="380"/>
      <c r="U513" s="381"/>
    </row>
    <row r="514" spans="1:21" ht="21.95" customHeight="1" x14ac:dyDescent="0.15">
      <c r="A514" s="266"/>
      <c r="B514" s="78"/>
      <c r="C514" s="78"/>
      <c r="D514" s="77"/>
      <c r="E514" s="77"/>
      <c r="F514" s="77"/>
      <c r="G514" s="78"/>
      <c r="H514" s="78"/>
      <c r="I514" s="77"/>
      <c r="J514" s="77"/>
      <c r="K514" s="315"/>
      <c r="L514" s="70"/>
      <c r="M514" s="67"/>
      <c r="N514" s="70"/>
      <c r="O514" s="67"/>
      <c r="P514" s="78"/>
      <c r="Q514" s="78"/>
      <c r="R514" s="78"/>
      <c r="S514" s="192"/>
      <c r="T514" s="380"/>
      <c r="U514" s="381"/>
    </row>
    <row r="515" spans="1:21" ht="21.95" customHeight="1" x14ac:dyDescent="0.15">
      <c r="A515" s="266"/>
      <c r="B515" s="78"/>
      <c r="C515" s="78"/>
      <c r="D515" s="77"/>
      <c r="E515" s="77"/>
      <c r="F515" s="77"/>
      <c r="G515" s="78"/>
      <c r="H515" s="78"/>
      <c r="I515" s="77"/>
      <c r="J515" s="77"/>
      <c r="K515" s="315"/>
      <c r="L515" s="70"/>
      <c r="M515" s="67"/>
      <c r="N515" s="70"/>
      <c r="O515" s="67"/>
      <c r="P515" s="78"/>
      <c r="Q515" s="78"/>
      <c r="R515" s="78"/>
      <c r="S515" s="192"/>
      <c r="T515" s="380"/>
      <c r="U515" s="381"/>
    </row>
    <row r="516" spans="1:21" ht="21.95" customHeight="1" x14ac:dyDescent="0.15">
      <c r="A516" s="266"/>
      <c r="B516" s="78"/>
      <c r="C516" s="78"/>
      <c r="D516" s="77"/>
      <c r="E516" s="77"/>
      <c r="F516" s="77"/>
      <c r="G516" s="78"/>
      <c r="H516" s="78"/>
      <c r="I516" s="77"/>
      <c r="J516" s="77"/>
      <c r="K516" s="315"/>
      <c r="L516" s="70"/>
      <c r="M516" s="67"/>
      <c r="N516" s="70"/>
      <c r="O516" s="67"/>
      <c r="P516" s="78"/>
      <c r="Q516" s="78"/>
      <c r="R516" s="78"/>
      <c r="S516" s="192"/>
      <c r="T516" s="380"/>
      <c r="U516" s="381"/>
    </row>
    <row r="517" spans="1:21" ht="21.95" customHeight="1" x14ac:dyDescent="0.15">
      <c r="A517" s="266"/>
      <c r="B517" s="78"/>
      <c r="C517" s="78"/>
      <c r="D517" s="77"/>
      <c r="E517" s="77"/>
      <c r="F517" s="77"/>
      <c r="G517" s="78"/>
      <c r="H517" s="78"/>
      <c r="I517" s="77"/>
      <c r="J517" s="77"/>
      <c r="K517" s="315"/>
      <c r="L517" s="70"/>
      <c r="M517" s="67"/>
      <c r="N517" s="70"/>
      <c r="O517" s="67"/>
      <c r="P517" s="78"/>
      <c r="Q517" s="78"/>
      <c r="R517" s="78"/>
      <c r="S517" s="192"/>
      <c r="T517" s="380"/>
      <c r="U517" s="381"/>
    </row>
    <row r="518" spans="1:21" ht="21.95" customHeight="1" x14ac:dyDescent="0.15">
      <c r="A518" s="266"/>
      <c r="B518" s="78"/>
      <c r="C518" s="78"/>
      <c r="D518" s="77"/>
      <c r="E518" s="77"/>
      <c r="F518" s="77"/>
      <c r="G518" s="78"/>
      <c r="H518" s="78"/>
      <c r="I518" s="77"/>
      <c r="J518" s="77"/>
      <c r="K518" s="315"/>
      <c r="L518" s="70"/>
      <c r="M518" s="67"/>
      <c r="N518" s="70"/>
      <c r="O518" s="67"/>
      <c r="P518" s="78"/>
      <c r="Q518" s="78"/>
      <c r="R518" s="78"/>
      <c r="S518" s="192"/>
      <c r="T518" s="380"/>
      <c r="U518" s="381"/>
    </row>
    <row r="519" spans="1:21" ht="21.95" customHeight="1" x14ac:dyDescent="0.15">
      <c r="A519" s="266"/>
      <c r="B519" s="78"/>
      <c r="C519" s="78"/>
      <c r="D519" s="77"/>
      <c r="E519" s="77"/>
      <c r="F519" s="77"/>
      <c r="G519" s="78"/>
      <c r="H519" s="78"/>
      <c r="I519" s="77"/>
      <c r="J519" s="77"/>
      <c r="K519" s="315"/>
      <c r="L519" s="70"/>
      <c r="M519" s="67"/>
      <c r="N519" s="70"/>
      <c r="O519" s="67"/>
      <c r="P519" s="78"/>
      <c r="Q519" s="78"/>
      <c r="R519" s="78"/>
      <c r="S519" s="192"/>
      <c r="T519" s="380"/>
      <c r="U519" s="381"/>
    </row>
    <row r="520" spans="1:21" ht="21.95" customHeight="1" x14ac:dyDescent="0.15">
      <c r="A520" s="266"/>
      <c r="B520" s="78"/>
      <c r="C520" s="78"/>
      <c r="D520" s="77"/>
      <c r="E520" s="77"/>
      <c r="F520" s="77"/>
      <c r="G520" s="78"/>
      <c r="H520" s="78"/>
      <c r="I520" s="77"/>
      <c r="J520" s="77"/>
      <c r="K520" s="315"/>
      <c r="L520" s="70"/>
      <c r="M520" s="67"/>
      <c r="N520" s="70"/>
      <c r="O520" s="67"/>
      <c r="P520" s="78"/>
      <c r="Q520" s="78"/>
      <c r="R520" s="78"/>
      <c r="S520" s="192"/>
      <c r="T520" s="380"/>
      <c r="U520" s="381"/>
    </row>
    <row r="521" spans="1:21" ht="21.95" customHeight="1" x14ac:dyDescent="0.15">
      <c r="A521" s="266"/>
      <c r="B521" s="78"/>
      <c r="C521" s="78"/>
      <c r="D521" s="77"/>
      <c r="E521" s="77"/>
      <c r="F521" s="77"/>
      <c r="G521" s="78"/>
      <c r="H521" s="78"/>
      <c r="I521" s="77"/>
      <c r="J521" s="77"/>
      <c r="K521" s="315"/>
      <c r="L521" s="70"/>
      <c r="M521" s="67"/>
      <c r="N521" s="70"/>
      <c r="O521" s="67"/>
      <c r="P521" s="78"/>
      <c r="Q521" s="78"/>
      <c r="R521" s="78"/>
      <c r="S521" s="192"/>
      <c r="T521" s="380"/>
      <c r="U521" s="381"/>
    </row>
    <row r="522" spans="1:21" ht="21.95" customHeight="1" x14ac:dyDescent="0.15">
      <c r="A522" s="266"/>
      <c r="B522" s="78"/>
      <c r="C522" s="78"/>
      <c r="D522" s="77"/>
      <c r="E522" s="77"/>
      <c r="F522" s="77"/>
      <c r="G522" s="78"/>
      <c r="H522" s="78"/>
      <c r="I522" s="77"/>
      <c r="J522" s="77"/>
      <c r="K522" s="315"/>
      <c r="L522" s="70"/>
      <c r="M522" s="67"/>
      <c r="N522" s="70"/>
      <c r="O522" s="67"/>
      <c r="P522" s="78"/>
      <c r="Q522" s="78"/>
      <c r="R522" s="78"/>
      <c r="S522" s="192"/>
      <c r="T522" s="380"/>
      <c r="U522" s="381"/>
    </row>
    <row r="523" spans="1:21" ht="21.95" customHeight="1" x14ac:dyDescent="0.15">
      <c r="A523" s="266"/>
      <c r="B523" s="78"/>
      <c r="C523" s="78"/>
      <c r="D523" s="77"/>
      <c r="E523" s="77"/>
      <c r="F523" s="77"/>
      <c r="G523" s="78"/>
      <c r="H523" s="78"/>
      <c r="I523" s="77"/>
      <c r="J523" s="77"/>
      <c r="K523" s="315"/>
      <c r="L523" s="70"/>
      <c r="M523" s="67"/>
      <c r="N523" s="70"/>
      <c r="O523" s="67"/>
      <c r="P523" s="78"/>
      <c r="Q523" s="78"/>
      <c r="R523" s="78"/>
      <c r="S523" s="192"/>
      <c r="T523" s="380"/>
      <c r="U523" s="381"/>
    </row>
    <row r="524" spans="1:21" ht="21.95" customHeight="1" x14ac:dyDescent="0.15">
      <c r="A524" s="266"/>
      <c r="B524" s="78"/>
      <c r="C524" s="78"/>
      <c r="D524" s="77"/>
      <c r="E524" s="77"/>
      <c r="F524" s="77"/>
      <c r="G524" s="78"/>
      <c r="H524" s="78"/>
      <c r="I524" s="77"/>
      <c r="J524" s="77"/>
      <c r="K524" s="315"/>
      <c r="L524" s="70"/>
      <c r="M524" s="67"/>
      <c r="N524" s="70"/>
      <c r="O524" s="67"/>
      <c r="P524" s="78"/>
      <c r="Q524" s="78"/>
      <c r="R524" s="78"/>
      <c r="S524" s="192"/>
      <c r="T524" s="380"/>
      <c r="U524" s="381"/>
    </row>
    <row r="525" spans="1:21" ht="21.95" customHeight="1" x14ac:dyDescent="0.15">
      <c r="A525" s="177"/>
      <c r="B525" s="78"/>
      <c r="C525" s="78"/>
      <c r="D525" s="77"/>
      <c r="E525" s="77"/>
      <c r="F525" s="77"/>
      <c r="G525" s="78"/>
      <c r="H525" s="78"/>
      <c r="I525" s="77"/>
      <c r="J525" s="77"/>
      <c r="K525" s="315"/>
      <c r="L525" s="70"/>
      <c r="M525" s="67"/>
      <c r="N525" s="70"/>
      <c r="O525" s="67"/>
      <c r="P525" s="78"/>
      <c r="Q525" s="78"/>
      <c r="R525" s="78"/>
      <c r="S525" s="192"/>
      <c r="T525" s="380"/>
      <c r="U525" s="381"/>
    </row>
    <row r="526" spans="1:21" ht="21.95" customHeight="1" x14ac:dyDescent="0.15">
      <c r="A526" s="207"/>
      <c r="B526" s="93"/>
      <c r="C526" s="94"/>
      <c r="D526" s="94"/>
      <c r="E526" s="278"/>
      <c r="F526" s="94"/>
      <c r="G526" s="93"/>
      <c r="H526" s="415"/>
      <c r="I526" s="94"/>
      <c r="J526" s="278"/>
      <c r="K526" s="316"/>
      <c r="L526" s="208"/>
      <c r="M526" s="208"/>
      <c r="N526" s="208"/>
      <c r="O526" s="208"/>
      <c r="P526" s="208"/>
      <c r="Q526" s="208"/>
      <c r="R526" s="208"/>
      <c r="S526" s="209"/>
      <c r="T526" s="380"/>
      <c r="U526" s="381"/>
    </row>
    <row r="527" spans="1:21" ht="21.95" customHeight="1" x14ac:dyDescent="0.15">
      <c r="A527" s="268"/>
      <c r="B527" s="71"/>
      <c r="C527" s="103"/>
      <c r="D527" s="164"/>
      <c r="E527" s="164"/>
      <c r="F527" s="164"/>
      <c r="G527" s="103"/>
      <c r="H527" s="71"/>
      <c r="I527" s="164"/>
      <c r="J527" s="164"/>
      <c r="K527" s="314"/>
      <c r="L527" s="200"/>
      <c r="M527" s="71"/>
      <c r="N527" s="200"/>
      <c r="O527" s="71"/>
      <c r="P527" s="71"/>
      <c r="Q527" s="71"/>
      <c r="R527" s="71"/>
      <c r="S527" s="270"/>
      <c r="T527" s="380"/>
      <c r="U527" s="381"/>
    </row>
    <row r="528" spans="1:21" ht="21.95" customHeight="1" x14ac:dyDescent="0.15">
      <c r="A528" s="266"/>
      <c r="B528" s="67"/>
      <c r="C528" s="78"/>
      <c r="D528" s="77"/>
      <c r="E528" s="77"/>
      <c r="F528" s="77"/>
      <c r="G528" s="78"/>
      <c r="H528" s="67"/>
      <c r="I528" s="77"/>
      <c r="J528" s="77"/>
      <c r="K528" s="315"/>
      <c r="L528" s="70"/>
      <c r="M528" s="67"/>
      <c r="N528" s="70"/>
      <c r="O528" s="67"/>
      <c r="P528" s="67"/>
      <c r="Q528" s="67"/>
      <c r="R528" s="67"/>
      <c r="S528" s="192"/>
      <c r="T528" s="380"/>
      <c r="U528" s="381"/>
    </row>
    <row r="529" spans="1:21" ht="21.95" customHeight="1" x14ac:dyDescent="0.15">
      <c r="A529" s="266"/>
      <c r="B529" s="67"/>
      <c r="C529" s="78"/>
      <c r="D529" s="77"/>
      <c r="E529" s="77"/>
      <c r="F529" s="77"/>
      <c r="G529" s="78"/>
      <c r="H529" s="67"/>
      <c r="I529" s="77"/>
      <c r="J529" s="77"/>
      <c r="K529" s="315"/>
      <c r="L529" s="70"/>
      <c r="M529" s="67"/>
      <c r="N529" s="70"/>
      <c r="O529" s="67"/>
      <c r="P529" s="67"/>
      <c r="Q529" s="67"/>
      <c r="R529" s="67"/>
      <c r="S529" s="192"/>
      <c r="T529" s="380"/>
      <c r="U529" s="381"/>
    </row>
    <row r="530" spans="1:21" ht="21.95" customHeight="1" x14ac:dyDescent="0.15">
      <c r="A530" s="266"/>
      <c r="B530" s="67"/>
      <c r="C530" s="78"/>
      <c r="D530" s="77"/>
      <c r="E530" s="77"/>
      <c r="F530" s="77"/>
      <c r="G530" s="78"/>
      <c r="H530" s="67"/>
      <c r="I530" s="77"/>
      <c r="J530" s="77"/>
      <c r="K530" s="315"/>
      <c r="L530" s="70"/>
      <c r="M530" s="67"/>
      <c r="N530" s="70"/>
      <c r="O530" s="67"/>
      <c r="P530" s="67"/>
      <c r="Q530" s="67"/>
      <c r="R530" s="67"/>
      <c r="S530" s="192"/>
      <c r="T530" s="380"/>
      <c r="U530" s="381"/>
    </row>
    <row r="531" spans="1:21" ht="21.95" customHeight="1" x14ac:dyDescent="0.15">
      <c r="A531" s="266"/>
      <c r="B531" s="67"/>
      <c r="C531" s="78"/>
      <c r="D531" s="77"/>
      <c r="E531" s="77"/>
      <c r="F531" s="77"/>
      <c r="G531" s="78"/>
      <c r="H531" s="67"/>
      <c r="I531" s="77"/>
      <c r="J531" s="77"/>
      <c r="K531" s="315"/>
      <c r="L531" s="70"/>
      <c r="M531" s="67"/>
      <c r="N531" s="70"/>
      <c r="O531" s="67"/>
      <c r="P531" s="67"/>
      <c r="Q531" s="67"/>
      <c r="R531" s="67"/>
      <c r="S531" s="192"/>
      <c r="T531" s="380"/>
      <c r="U531" s="381"/>
    </row>
    <row r="532" spans="1:21" ht="21.95" customHeight="1" x14ac:dyDescent="0.15">
      <c r="A532" s="266"/>
      <c r="B532" s="67"/>
      <c r="C532" s="78"/>
      <c r="D532" s="77"/>
      <c r="E532" s="77"/>
      <c r="F532" s="77"/>
      <c r="G532" s="78"/>
      <c r="H532" s="67"/>
      <c r="I532" s="77"/>
      <c r="J532" s="77"/>
      <c r="K532" s="315"/>
      <c r="L532" s="70"/>
      <c r="M532" s="67"/>
      <c r="N532" s="70"/>
      <c r="O532" s="67"/>
      <c r="P532" s="67"/>
      <c r="Q532" s="67"/>
      <c r="R532" s="67"/>
      <c r="S532" s="192"/>
      <c r="T532" s="380"/>
      <c r="U532" s="381"/>
    </row>
    <row r="533" spans="1:21" ht="21.95" customHeight="1" x14ac:dyDescent="0.15">
      <c r="A533" s="266"/>
      <c r="B533" s="67"/>
      <c r="C533" s="78"/>
      <c r="D533" s="77"/>
      <c r="E533" s="77"/>
      <c r="F533" s="77"/>
      <c r="G533" s="78"/>
      <c r="H533" s="67"/>
      <c r="I533" s="77"/>
      <c r="J533" s="77"/>
      <c r="K533" s="315"/>
      <c r="L533" s="70"/>
      <c r="M533" s="67"/>
      <c r="N533" s="70"/>
      <c r="O533" s="67"/>
      <c r="P533" s="67"/>
      <c r="Q533" s="67"/>
      <c r="R533" s="67"/>
      <c r="S533" s="192"/>
      <c r="T533" s="380"/>
      <c r="U533" s="381"/>
    </row>
    <row r="534" spans="1:21" ht="21.95" customHeight="1" x14ac:dyDescent="0.15">
      <c r="A534" s="266"/>
      <c r="B534" s="78"/>
      <c r="C534" s="78"/>
      <c r="D534" s="77"/>
      <c r="E534" s="77"/>
      <c r="F534" s="77"/>
      <c r="G534" s="78"/>
      <c r="H534" s="78"/>
      <c r="I534" s="77"/>
      <c r="J534" s="77"/>
      <c r="K534" s="315"/>
      <c r="L534" s="70"/>
      <c r="M534" s="67"/>
      <c r="N534" s="70"/>
      <c r="O534" s="67"/>
      <c r="P534" s="78"/>
      <c r="Q534" s="78"/>
      <c r="R534" s="78"/>
      <c r="S534" s="192"/>
      <c r="T534" s="380"/>
      <c r="U534" s="381"/>
    </row>
    <row r="535" spans="1:21" ht="21.95" customHeight="1" x14ac:dyDescent="0.15">
      <c r="A535" s="266"/>
      <c r="B535" s="78"/>
      <c r="C535" s="78"/>
      <c r="D535" s="77"/>
      <c r="E535" s="77"/>
      <c r="F535" s="77"/>
      <c r="G535" s="78"/>
      <c r="H535" s="78"/>
      <c r="I535" s="77"/>
      <c r="J535" s="77"/>
      <c r="K535" s="315"/>
      <c r="L535" s="70"/>
      <c r="M535" s="67"/>
      <c r="N535" s="70"/>
      <c r="O535" s="67"/>
      <c r="P535" s="78"/>
      <c r="Q535" s="78"/>
      <c r="R535" s="78"/>
      <c r="S535" s="192"/>
      <c r="T535" s="380"/>
      <c r="U535" s="381"/>
    </row>
    <row r="536" spans="1:21" ht="21.95" customHeight="1" x14ac:dyDescent="0.15">
      <c r="A536" s="266"/>
      <c r="B536" s="78"/>
      <c r="C536" s="78"/>
      <c r="D536" s="77"/>
      <c r="E536" s="77"/>
      <c r="F536" s="77"/>
      <c r="G536" s="78"/>
      <c r="H536" s="78"/>
      <c r="I536" s="77"/>
      <c r="J536" s="77"/>
      <c r="K536" s="315"/>
      <c r="L536" s="70"/>
      <c r="M536" s="67"/>
      <c r="N536" s="70"/>
      <c r="O536" s="67"/>
      <c r="P536" s="78"/>
      <c r="Q536" s="78"/>
      <c r="R536" s="78"/>
      <c r="S536" s="192"/>
      <c r="T536" s="380"/>
      <c r="U536" s="381"/>
    </row>
    <row r="537" spans="1:21" ht="21.95" customHeight="1" x14ac:dyDescent="0.15">
      <c r="A537" s="266"/>
      <c r="B537" s="78"/>
      <c r="C537" s="78"/>
      <c r="D537" s="77"/>
      <c r="E537" s="77"/>
      <c r="F537" s="77"/>
      <c r="G537" s="78"/>
      <c r="H537" s="78"/>
      <c r="I537" s="77"/>
      <c r="J537" s="77"/>
      <c r="K537" s="315"/>
      <c r="L537" s="70"/>
      <c r="M537" s="67"/>
      <c r="N537" s="70"/>
      <c r="O537" s="67"/>
      <c r="P537" s="78"/>
      <c r="Q537" s="78"/>
      <c r="R537" s="78"/>
      <c r="S537" s="192"/>
      <c r="T537" s="380"/>
      <c r="U537" s="381"/>
    </row>
    <row r="538" spans="1:21" ht="21.95" customHeight="1" x14ac:dyDescent="0.15">
      <c r="A538" s="266"/>
      <c r="B538" s="78"/>
      <c r="C538" s="78"/>
      <c r="D538" s="77"/>
      <c r="E538" s="77"/>
      <c r="F538" s="77"/>
      <c r="G538" s="78"/>
      <c r="H538" s="78"/>
      <c r="I538" s="77"/>
      <c r="J538" s="77"/>
      <c r="K538" s="315"/>
      <c r="L538" s="70"/>
      <c r="M538" s="67"/>
      <c r="N538" s="70"/>
      <c r="O538" s="67"/>
      <c r="P538" s="78"/>
      <c r="Q538" s="78"/>
      <c r="R538" s="78"/>
      <c r="S538" s="192"/>
      <c r="T538" s="380"/>
      <c r="U538" s="381"/>
    </row>
    <row r="539" spans="1:21" ht="21.95" customHeight="1" x14ac:dyDescent="0.15">
      <c r="A539" s="266"/>
      <c r="B539" s="78"/>
      <c r="C539" s="78"/>
      <c r="D539" s="77"/>
      <c r="E539" s="77"/>
      <c r="F539" s="77"/>
      <c r="G539" s="78"/>
      <c r="H539" s="78"/>
      <c r="I539" s="77"/>
      <c r="J539" s="77"/>
      <c r="K539" s="315"/>
      <c r="L539" s="70"/>
      <c r="M539" s="67"/>
      <c r="N539" s="70"/>
      <c r="O539" s="67"/>
      <c r="P539" s="78"/>
      <c r="Q539" s="78"/>
      <c r="R539" s="78"/>
      <c r="S539" s="192"/>
      <c r="T539" s="380"/>
      <c r="U539" s="381"/>
    </row>
    <row r="540" spans="1:21" ht="21.95" customHeight="1" x14ac:dyDescent="0.15">
      <c r="A540" s="266"/>
      <c r="B540" s="78"/>
      <c r="C540" s="78"/>
      <c r="D540" s="77"/>
      <c r="E540" s="77"/>
      <c r="F540" s="77"/>
      <c r="G540" s="78"/>
      <c r="H540" s="78"/>
      <c r="I540" s="77"/>
      <c r="J540" s="77"/>
      <c r="K540" s="315"/>
      <c r="L540" s="70"/>
      <c r="M540" s="67"/>
      <c r="N540" s="70"/>
      <c r="O540" s="67"/>
      <c r="P540" s="78"/>
      <c r="Q540" s="78"/>
      <c r="R540" s="78"/>
      <c r="S540" s="192"/>
      <c r="T540" s="380"/>
      <c r="U540" s="381"/>
    </row>
    <row r="541" spans="1:21" ht="21.95" customHeight="1" x14ac:dyDescent="0.15">
      <c r="A541" s="266"/>
      <c r="B541" s="78"/>
      <c r="C541" s="78"/>
      <c r="D541" s="77"/>
      <c r="E541" s="77"/>
      <c r="F541" s="77"/>
      <c r="G541" s="78"/>
      <c r="H541" s="78"/>
      <c r="I541" s="77"/>
      <c r="J541" s="77"/>
      <c r="K541" s="315"/>
      <c r="L541" s="70"/>
      <c r="M541" s="67"/>
      <c r="N541" s="70"/>
      <c r="O541" s="67"/>
      <c r="P541" s="78"/>
      <c r="Q541" s="78"/>
      <c r="R541" s="78"/>
      <c r="S541" s="192"/>
      <c r="T541" s="380"/>
      <c r="U541" s="381"/>
    </row>
    <row r="542" spans="1:21" ht="21.95" customHeight="1" x14ac:dyDescent="0.15">
      <c r="A542" s="266"/>
      <c r="B542" s="78"/>
      <c r="C542" s="78"/>
      <c r="D542" s="77"/>
      <c r="E542" s="77"/>
      <c r="F542" s="77"/>
      <c r="G542" s="78"/>
      <c r="H542" s="78"/>
      <c r="I542" s="77"/>
      <c r="J542" s="77"/>
      <c r="K542" s="315"/>
      <c r="L542" s="70"/>
      <c r="M542" s="67"/>
      <c r="N542" s="70"/>
      <c r="O542" s="67"/>
      <c r="P542" s="78"/>
      <c r="Q542" s="78"/>
      <c r="R542" s="78"/>
      <c r="S542" s="192"/>
      <c r="T542" s="380"/>
      <c r="U542" s="381"/>
    </row>
    <row r="543" spans="1:21" ht="21.95" customHeight="1" x14ac:dyDescent="0.15">
      <c r="A543" s="266"/>
      <c r="B543" s="78"/>
      <c r="C543" s="78"/>
      <c r="D543" s="77"/>
      <c r="E543" s="77"/>
      <c r="F543" s="77"/>
      <c r="G543" s="78"/>
      <c r="H543" s="78"/>
      <c r="I543" s="77"/>
      <c r="J543" s="77"/>
      <c r="K543" s="315"/>
      <c r="L543" s="70"/>
      <c r="M543" s="67"/>
      <c r="N543" s="70"/>
      <c r="O543" s="67"/>
      <c r="P543" s="78"/>
      <c r="Q543" s="78"/>
      <c r="R543" s="78"/>
      <c r="S543" s="192"/>
      <c r="T543" s="380"/>
      <c r="U543" s="381"/>
    </row>
    <row r="544" spans="1:21" ht="21.95" customHeight="1" x14ac:dyDescent="0.15">
      <c r="A544" s="266"/>
      <c r="B544" s="78"/>
      <c r="C544" s="78"/>
      <c r="D544" s="77"/>
      <c r="E544" s="77"/>
      <c r="F544" s="77"/>
      <c r="G544" s="78"/>
      <c r="H544" s="78"/>
      <c r="I544" s="77"/>
      <c r="J544" s="77"/>
      <c r="K544" s="315"/>
      <c r="L544" s="70"/>
      <c r="M544" s="67"/>
      <c r="N544" s="70"/>
      <c r="O544" s="67"/>
      <c r="P544" s="78"/>
      <c r="Q544" s="78"/>
      <c r="R544" s="78"/>
      <c r="S544" s="192"/>
      <c r="T544" s="380"/>
      <c r="U544" s="381"/>
    </row>
    <row r="545" spans="1:21" ht="21.95" customHeight="1" x14ac:dyDescent="0.15">
      <c r="A545" s="266"/>
      <c r="B545" s="78"/>
      <c r="C545" s="78"/>
      <c r="D545" s="77"/>
      <c r="E545" s="77"/>
      <c r="F545" s="77"/>
      <c r="G545" s="78"/>
      <c r="H545" s="78"/>
      <c r="I545" s="77"/>
      <c r="J545" s="77"/>
      <c r="K545" s="315"/>
      <c r="L545" s="70"/>
      <c r="M545" s="67"/>
      <c r="N545" s="70"/>
      <c r="O545" s="67"/>
      <c r="P545" s="78"/>
      <c r="Q545" s="78"/>
      <c r="R545" s="78"/>
      <c r="S545" s="192"/>
      <c r="T545" s="380"/>
      <c r="U545" s="381"/>
    </row>
    <row r="546" spans="1:21" ht="21.95" customHeight="1" x14ac:dyDescent="0.15">
      <c r="A546" s="177"/>
      <c r="B546" s="78"/>
      <c r="C546" s="78"/>
      <c r="D546" s="77"/>
      <c r="E546" s="77"/>
      <c r="F546" s="77"/>
      <c r="G546" s="78"/>
      <c r="H546" s="78"/>
      <c r="I546" s="77"/>
      <c r="J546" s="77"/>
      <c r="K546" s="315"/>
      <c r="L546" s="70"/>
      <c r="M546" s="67"/>
      <c r="N546" s="70"/>
      <c r="O546" s="67"/>
      <c r="P546" s="78"/>
      <c r="Q546" s="78"/>
      <c r="R546" s="78"/>
      <c r="S546" s="192"/>
      <c r="T546" s="380"/>
      <c r="U546" s="381"/>
    </row>
    <row r="547" spans="1:21" ht="21.95" customHeight="1" x14ac:dyDescent="0.15">
      <c r="A547" s="207"/>
      <c r="B547" s="93"/>
      <c r="C547" s="94"/>
      <c r="D547" s="94"/>
      <c r="E547" s="278"/>
      <c r="F547" s="94"/>
      <c r="G547" s="93"/>
      <c r="H547" s="415"/>
      <c r="I547" s="94"/>
      <c r="J547" s="278"/>
      <c r="K547" s="316"/>
      <c r="L547" s="208"/>
      <c r="M547" s="208"/>
      <c r="N547" s="208"/>
      <c r="O547" s="208"/>
      <c r="P547" s="208"/>
      <c r="Q547" s="208"/>
      <c r="R547" s="208"/>
      <c r="S547" s="209"/>
      <c r="T547" s="380"/>
      <c r="U547" s="381"/>
    </row>
    <row r="548" spans="1:21" ht="21.95" customHeight="1" x14ac:dyDescent="0.15">
      <c r="A548" s="282"/>
      <c r="B548" s="282"/>
      <c r="C548" s="282"/>
      <c r="D548" s="283"/>
      <c r="E548" s="283"/>
      <c r="F548" s="283"/>
      <c r="G548" s="282"/>
      <c r="H548" s="282"/>
      <c r="I548" s="283"/>
      <c r="J548" s="423"/>
      <c r="K548" s="319"/>
      <c r="L548" s="292"/>
      <c r="M548" s="293"/>
      <c r="N548" s="292"/>
      <c r="O548" s="293"/>
      <c r="P548" s="282"/>
      <c r="Q548" s="282"/>
      <c r="R548" s="282"/>
      <c r="S548" s="282"/>
      <c r="T548" s="380"/>
      <c r="U548" s="381"/>
    </row>
    <row r="549" spans="1:21" ht="21.95" customHeight="1" x14ac:dyDescent="0.15">
      <c r="A549" s="282"/>
      <c r="B549" s="282"/>
      <c r="C549" s="282"/>
      <c r="D549" s="283"/>
      <c r="E549" s="283"/>
      <c r="F549" s="283"/>
      <c r="G549" s="282"/>
      <c r="H549" s="282"/>
      <c r="I549" s="283"/>
      <c r="J549" s="423"/>
      <c r="K549" s="319"/>
      <c r="L549" s="292"/>
      <c r="M549" s="293"/>
      <c r="N549" s="292"/>
      <c r="O549" s="293"/>
      <c r="P549" s="282"/>
      <c r="Q549" s="282"/>
      <c r="R549" s="282"/>
      <c r="S549" s="282"/>
      <c r="T549" s="380"/>
      <c r="U549" s="381"/>
    </row>
    <row r="550" spans="1:21" ht="21.95" customHeight="1" x14ac:dyDescent="0.15">
      <c r="A550" s="282"/>
      <c r="B550" s="282"/>
      <c r="C550" s="282"/>
      <c r="D550" s="283"/>
      <c r="E550" s="283"/>
      <c r="F550" s="283"/>
      <c r="G550" s="282"/>
      <c r="H550" s="282"/>
      <c r="I550" s="283"/>
      <c r="J550" s="423"/>
      <c r="K550" s="319"/>
      <c r="L550" s="292"/>
      <c r="M550" s="293"/>
      <c r="N550" s="292"/>
      <c r="O550" s="293"/>
      <c r="P550" s="282"/>
      <c r="Q550" s="282"/>
      <c r="R550" s="282"/>
      <c r="S550" s="282"/>
      <c r="T550" s="380"/>
      <c r="U550" s="381"/>
    </row>
    <row r="551" spans="1:21" ht="21.95" customHeight="1" x14ac:dyDescent="0.15">
      <c r="A551" s="282"/>
      <c r="B551" s="282"/>
      <c r="C551" s="282"/>
      <c r="D551" s="283"/>
      <c r="E551" s="283"/>
      <c r="F551" s="283"/>
      <c r="G551" s="282"/>
      <c r="H551" s="282"/>
      <c r="I551" s="283"/>
      <c r="J551" s="423"/>
      <c r="K551" s="319"/>
      <c r="L551" s="292"/>
      <c r="M551" s="293"/>
      <c r="N551" s="292"/>
      <c r="O551" s="293"/>
      <c r="P551" s="282"/>
      <c r="Q551" s="282"/>
      <c r="R551" s="282"/>
      <c r="S551" s="282"/>
      <c r="T551" s="380"/>
      <c r="U551" s="381"/>
    </row>
    <row r="552" spans="1:21" ht="21.95" customHeight="1" x14ac:dyDescent="0.15">
      <c r="A552" s="282"/>
      <c r="B552" s="282"/>
      <c r="C552" s="282"/>
      <c r="D552" s="283"/>
      <c r="E552" s="283"/>
      <c r="F552" s="283"/>
      <c r="G552" s="282"/>
      <c r="H552" s="282"/>
      <c r="I552" s="283"/>
      <c r="J552" s="423"/>
      <c r="K552" s="319"/>
      <c r="L552" s="292"/>
      <c r="M552" s="293"/>
      <c r="N552" s="292"/>
      <c r="O552" s="293"/>
      <c r="P552" s="282"/>
      <c r="Q552" s="282"/>
      <c r="R552" s="282"/>
      <c r="S552" s="282"/>
      <c r="T552" s="380"/>
      <c r="U552" s="381"/>
    </row>
    <row r="553" spans="1:21" ht="21.95" customHeight="1" x14ac:dyDescent="0.15">
      <c r="A553" s="282"/>
      <c r="B553" s="282"/>
      <c r="C553" s="282"/>
      <c r="D553" s="283"/>
      <c r="E553" s="283"/>
      <c r="F553" s="283"/>
      <c r="G553" s="282"/>
      <c r="H553" s="282"/>
      <c r="I553" s="283"/>
      <c r="J553" s="423"/>
      <c r="K553" s="319"/>
      <c r="L553" s="292"/>
      <c r="M553" s="293"/>
      <c r="N553" s="292"/>
      <c r="O553" s="293"/>
      <c r="P553" s="282"/>
      <c r="Q553" s="282"/>
      <c r="R553" s="282"/>
      <c r="S553" s="282"/>
      <c r="T553" s="380"/>
      <c r="U553" s="381"/>
    </row>
    <row r="554" spans="1:21" ht="21.95" customHeight="1" x14ac:dyDescent="0.15">
      <c r="A554" s="282"/>
      <c r="B554" s="282"/>
      <c r="C554" s="282"/>
      <c r="D554" s="283"/>
      <c r="E554" s="283"/>
      <c r="F554" s="283"/>
      <c r="G554" s="282"/>
      <c r="H554" s="282"/>
      <c r="I554" s="283"/>
      <c r="J554" s="423"/>
      <c r="K554" s="319"/>
      <c r="L554" s="292"/>
      <c r="M554" s="293"/>
      <c r="N554" s="292"/>
      <c r="O554" s="293"/>
      <c r="P554" s="282"/>
      <c r="Q554" s="282"/>
      <c r="R554" s="282"/>
      <c r="S554" s="282"/>
      <c r="T554" s="380"/>
      <c r="U554" s="381"/>
    </row>
    <row r="555" spans="1:21" ht="21.95" customHeight="1" x14ac:dyDescent="0.15">
      <c r="A555" s="282"/>
      <c r="B555" s="282"/>
      <c r="C555" s="282"/>
      <c r="D555" s="283"/>
      <c r="E555" s="283"/>
      <c r="F555" s="283"/>
      <c r="G555" s="282"/>
      <c r="H555" s="282"/>
      <c r="I555" s="283"/>
      <c r="J555" s="423"/>
      <c r="K555" s="319"/>
      <c r="L555" s="292"/>
      <c r="M555" s="293"/>
      <c r="N555" s="292"/>
      <c r="O555" s="293"/>
      <c r="P555" s="282"/>
      <c r="Q555" s="282"/>
      <c r="R555" s="282"/>
      <c r="S555" s="282"/>
      <c r="T555" s="380"/>
      <c r="U555" s="381"/>
    </row>
    <row r="556" spans="1:21" ht="21.95" customHeight="1" x14ac:dyDescent="0.15">
      <c r="A556" s="282"/>
      <c r="B556" s="282"/>
      <c r="C556" s="282"/>
      <c r="D556" s="283"/>
      <c r="E556" s="283"/>
      <c r="F556" s="283"/>
      <c r="G556" s="282"/>
      <c r="H556" s="282"/>
      <c r="I556" s="283"/>
      <c r="J556" s="423"/>
      <c r="K556" s="319"/>
      <c r="L556" s="292"/>
      <c r="M556" s="293"/>
      <c r="N556" s="292"/>
      <c r="O556" s="293"/>
      <c r="P556" s="282"/>
      <c r="Q556" s="282"/>
      <c r="R556" s="282"/>
      <c r="S556" s="282"/>
      <c r="T556" s="380"/>
      <c r="U556" s="381"/>
    </row>
    <row r="557" spans="1:21" ht="21.95" customHeight="1" x14ac:dyDescent="0.15">
      <c r="A557" s="282"/>
      <c r="B557" s="282"/>
      <c r="C557" s="282"/>
      <c r="D557" s="283"/>
      <c r="E557" s="283"/>
      <c r="F557" s="283"/>
      <c r="G557" s="282"/>
      <c r="H557" s="282"/>
      <c r="I557" s="283"/>
      <c r="J557" s="423"/>
      <c r="K557" s="319"/>
      <c r="L557" s="292"/>
      <c r="M557" s="293"/>
      <c r="N557" s="292"/>
      <c r="O557" s="293"/>
      <c r="P557" s="282"/>
      <c r="Q557" s="282"/>
      <c r="R557" s="282"/>
      <c r="S557" s="282"/>
      <c r="T557" s="380"/>
      <c r="U557" s="381"/>
    </row>
    <row r="558" spans="1:21" ht="21.95" customHeight="1" x14ac:dyDescent="0.15">
      <c r="A558" s="282"/>
      <c r="B558" s="282"/>
      <c r="C558" s="282"/>
      <c r="D558" s="283"/>
      <c r="E558" s="283"/>
      <c r="F558" s="283"/>
      <c r="G558" s="282"/>
      <c r="H558" s="282"/>
      <c r="I558" s="283"/>
      <c r="J558" s="423"/>
      <c r="K558" s="319"/>
      <c r="L558" s="292"/>
      <c r="M558" s="293"/>
      <c r="N558" s="292"/>
      <c r="O558" s="293"/>
      <c r="P558" s="282"/>
      <c r="Q558" s="282"/>
      <c r="R558" s="282"/>
      <c r="S558" s="282"/>
      <c r="T558" s="380"/>
      <c r="U558" s="381"/>
    </row>
    <row r="559" spans="1:21" ht="21.95" customHeight="1" x14ac:dyDescent="0.15">
      <c r="A559" s="282"/>
      <c r="B559" s="282"/>
      <c r="C559" s="282"/>
      <c r="D559" s="283"/>
      <c r="E559" s="283"/>
      <c r="F559" s="283"/>
      <c r="G559" s="282"/>
      <c r="H559" s="282"/>
      <c r="I559" s="283"/>
      <c r="J559" s="423"/>
      <c r="K559" s="319"/>
      <c r="L559" s="292"/>
      <c r="M559" s="293"/>
      <c r="N559" s="292"/>
      <c r="O559" s="293"/>
      <c r="P559" s="282"/>
      <c r="Q559" s="282"/>
      <c r="R559" s="282"/>
      <c r="S559" s="282"/>
      <c r="T559" s="380"/>
      <c r="U559" s="381"/>
    </row>
    <row r="560" spans="1:21" ht="21.95" customHeight="1" x14ac:dyDescent="0.15">
      <c r="A560" s="282"/>
      <c r="B560" s="282"/>
      <c r="C560" s="282"/>
      <c r="D560" s="283"/>
      <c r="E560" s="283"/>
      <c r="F560" s="283"/>
      <c r="G560" s="282"/>
      <c r="H560" s="282"/>
      <c r="I560" s="283"/>
      <c r="J560" s="423"/>
      <c r="K560" s="319"/>
      <c r="L560" s="292"/>
      <c r="M560" s="293"/>
      <c r="N560" s="292"/>
      <c r="O560" s="293"/>
      <c r="P560" s="282"/>
      <c r="Q560" s="282"/>
      <c r="R560" s="282"/>
      <c r="S560" s="282"/>
      <c r="T560" s="380"/>
      <c r="U560" s="381"/>
    </row>
    <row r="561" spans="1:21" ht="21.95" customHeight="1" x14ac:dyDescent="0.15">
      <c r="A561" s="282"/>
      <c r="B561" s="282"/>
      <c r="C561" s="282"/>
      <c r="D561" s="283"/>
      <c r="E561" s="283"/>
      <c r="F561" s="283"/>
      <c r="G561" s="282"/>
      <c r="H561" s="282"/>
      <c r="I561" s="283"/>
      <c r="J561" s="423"/>
      <c r="K561" s="319"/>
      <c r="L561" s="292"/>
      <c r="M561" s="293"/>
      <c r="N561" s="292"/>
      <c r="O561" s="293"/>
      <c r="P561" s="282"/>
      <c r="Q561" s="282"/>
      <c r="R561" s="282"/>
      <c r="S561" s="282"/>
      <c r="T561" s="380"/>
      <c r="U561" s="381"/>
    </row>
    <row r="562" spans="1:21" ht="21.95" customHeight="1" x14ac:dyDescent="0.15">
      <c r="A562" s="282"/>
      <c r="B562" s="282"/>
      <c r="C562" s="282"/>
      <c r="D562" s="283"/>
      <c r="E562" s="283"/>
      <c r="F562" s="283"/>
      <c r="G562" s="282"/>
      <c r="H562" s="282"/>
      <c r="I562" s="283"/>
      <c r="J562" s="423"/>
      <c r="K562" s="319"/>
      <c r="L562" s="292"/>
      <c r="M562" s="293"/>
      <c r="N562" s="292"/>
      <c r="O562" s="293"/>
      <c r="P562" s="282"/>
      <c r="Q562" s="282"/>
      <c r="R562" s="282"/>
      <c r="S562" s="282"/>
      <c r="T562" s="380"/>
      <c r="U562" s="381"/>
    </row>
    <row r="563" spans="1:21" ht="21.95" customHeight="1" x14ac:dyDescent="0.15">
      <c r="A563" s="282"/>
      <c r="B563" s="282"/>
      <c r="C563" s="282"/>
      <c r="D563" s="283"/>
      <c r="E563" s="283"/>
      <c r="F563" s="283"/>
      <c r="G563" s="282"/>
      <c r="H563" s="282"/>
      <c r="I563" s="283"/>
      <c r="J563" s="423"/>
      <c r="K563" s="319"/>
      <c r="L563" s="292"/>
      <c r="M563" s="293"/>
      <c r="N563" s="292"/>
      <c r="O563" s="293"/>
      <c r="P563" s="282"/>
      <c r="Q563" s="282"/>
      <c r="R563" s="282"/>
      <c r="S563" s="282"/>
      <c r="T563" s="380"/>
      <c r="U563" s="381"/>
    </row>
    <row r="564" spans="1:21" ht="21.95" customHeight="1" x14ac:dyDescent="0.15">
      <c r="A564" s="282"/>
      <c r="B564" s="282"/>
      <c r="C564" s="282"/>
      <c r="D564" s="283"/>
      <c r="E564" s="283"/>
      <c r="F564" s="283"/>
      <c r="G564" s="282"/>
      <c r="H564" s="282"/>
      <c r="I564" s="283"/>
      <c r="J564" s="423"/>
      <c r="K564" s="319"/>
      <c r="L564" s="292"/>
      <c r="M564" s="293"/>
      <c r="N564" s="292"/>
      <c r="O564" s="293"/>
      <c r="P564" s="282"/>
      <c r="Q564" s="282"/>
      <c r="R564" s="282"/>
      <c r="S564" s="282"/>
      <c r="T564" s="380"/>
      <c r="U564" s="381"/>
    </row>
    <row r="565" spans="1:21" ht="21.95" customHeight="1" x14ac:dyDescent="0.15">
      <c r="A565" s="282"/>
      <c r="B565" s="282"/>
      <c r="C565" s="282"/>
      <c r="D565" s="283"/>
      <c r="E565" s="283"/>
      <c r="F565" s="283"/>
      <c r="G565" s="282"/>
      <c r="H565" s="282"/>
      <c r="I565" s="283"/>
      <c r="J565" s="423"/>
      <c r="K565" s="319"/>
      <c r="L565" s="292"/>
      <c r="M565" s="293"/>
      <c r="N565" s="292"/>
      <c r="O565" s="293"/>
      <c r="P565" s="282"/>
      <c r="Q565" s="282"/>
      <c r="R565" s="282"/>
      <c r="S565" s="282"/>
      <c r="T565" s="380"/>
      <c r="U565" s="381"/>
    </row>
    <row r="566" spans="1:21" ht="21.95" customHeight="1" x14ac:dyDescent="0.15">
      <c r="A566" s="282"/>
      <c r="B566" s="282"/>
      <c r="C566" s="282"/>
      <c r="D566" s="283"/>
      <c r="E566" s="283"/>
      <c r="F566" s="283"/>
      <c r="G566" s="282"/>
      <c r="H566" s="282"/>
      <c r="I566" s="283"/>
      <c r="J566" s="423"/>
      <c r="K566" s="319"/>
      <c r="L566" s="292"/>
      <c r="M566" s="293"/>
      <c r="N566" s="292"/>
      <c r="O566" s="293"/>
      <c r="P566" s="282"/>
      <c r="Q566" s="282"/>
      <c r="R566" s="282"/>
      <c r="S566" s="282"/>
      <c r="T566" s="380"/>
      <c r="U566" s="381"/>
    </row>
    <row r="567" spans="1:21" ht="21.95" customHeight="1" x14ac:dyDescent="0.15">
      <c r="A567" s="282"/>
      <c r="B567" s="282"/>
      <c r="C567" s="282"/>
      <c r="D567" s="283"/>
      <c r="E567" s="283"/>
      <c r="F567" s="283"/>
      <c r="G567" s="282"/>
      <c r="H567" s="282"/>
      <c r="I567" s="283"/>
      <c r="J567" s="423"/>
      <c r="K567" s="319"/>
      <c r="L567" s="292"/>
      <c r="M567" s="293"/>
      <c r="N567" s="292"/>
      <c r="O567" s="293"/>
      <c r="P567" s="282"/>
      <c r="Q567" s="282"/>
      <c r="R567" s="282"/>
      <c r="S567" s="282"/>
      <c r="T567" s="380"/>
      <c r="U567" s="381"/>
    </row>
    <row r="568" spans="1:21" ht="21.95" customHeight="1" x14ac:dyDescent="0.15">
      <c r="A568" s="282"/>
      <c r="B568" s="282"/>
      <c r="C568" s="282"/>
      <c r="D568" s="283"/>
      <c r="E568" s="283"/>
      <c r="F568" s="283"/>
      <c r="G568" s="282"/>
      <c r="H568" s="282"/>
      <c r="I568" s="283"/>
      <c r="J568" s="423"/>
      <c r="K568" s="319"/>
      <c r="L568" s="292"/>
      <c r="M568" s="293"/>
      <c r="N568" s="292"/>
      <c r="O568" s="293"/>
      <c r="P568" s="282"/>
      <c r="Q568" s="282"/>
      <c r="R568" s="282"/>
      <c r="S568" s="282"/>
      <c r="T568" s="380"/>
      <c r="U568" s="381"/>
    </row>
    <row r="569" spans="1:21" ht="21.95" customHeight="1" x14ac:dyDescent="0.15">
      <c r="A569" s="282"/>
      <c r="B569" s="282"/>
      <c r="C569" s="282"/>
      <c r="D569" s="283"/>
      <c r="E569" s="283"/>
      <c r="F569" s="283"/>
      <c r="G569" s="282"/>
      <c r="H569" s="282"/>
      <c r="I569" s="283"/>
      <c r="J569" s="423"/>
      <c r="K569" s="319"/>
      <c r="L569" s="292"/>
      <c r="M569" s="293"/>
      <c r="N569" s="292"/>
      <c r="O569" s="293"/>
      <c r="P569" s="282"/>
      <c r="Q569" s="282"/>
      <c r="R569" s="282"/>
      <c r="S569" s="282"/>
      <c r="T569" s="380"/>
      <c r="U569" s="381"/>
    </row>
    <row r="570" spans="1:21" ht="21.95" customHeight="1" x14ac:dyDescent="0.15">
      <c r="A570" s="282"/>
      <c r="B570" s="282"/>
      <c r="C570" s="282"/>
      <c r="D570" s="283"/>
      <c r="E570" s="283"/>
      <c r="F570" s="283"/>
      <c r="G570" s="282"/>
      <c r="H570" s="282"/>
      <c r="I570" s="283"/>
      <c r="J570" s="423"/>
      <c r="K570" s="319"/>
      <c r="L570" s="292"/>
      <c r="M570" s="293"/>
      <c r="N570" s="292"/>
      <c r="O570" s="293"/>
      <c r="P570" s="282"/>
      <c r="Q570" s="282"/>
      <c r="R570" s="282"/>
      <c r="S570" s="282"/>
      <c r="T570" s="380"/>
      <c r="U570" s="381"/>
    </row>
    <row r="571" spans="1:21" ht="21.95" customHeight="1" x14ac:dyDescent="0.15">
      <c r="A571" s="282"/>
      <c r="B571" s="282"/>
      <c r="C571" s="282"/>
      <c r="D571" s="283"/>
      <c r="E571" s="283"/>
      <c r="F571" s="283"/>
      <c r="G571" s="282"/>
      <c r="H571" s="282"/>
      <c r="I571" s="283"/>
      <c r="J571" s="423"/>
      <c r="K571" s="319"/>
      <c r="L571" s="292"/>
      <c r="M571" s="293"/>
      <c r="N571" s="292"/>
      <c r="O571" s="293"/>
      <c r="P571" s="282"/>
      <c r="Q571" s="282"/>
      <c r="R571" s="282"/>
      <c r="S571" s="282"/>
      <c r="T571" s="380"/>
      <c r="U571" s="381"/>
    </row>
    <row r="572" spans="1:21" ht="21.95" customHeight="1" x14ac:dyDescent="0.15">
      <c r="A572" s="282"/>
      <c r="B572" s="282"/>
      <c r="C572" s="282"/>
      <c r="D572" s="283"/>
      <c r="E572" s="283"/>
      <c r="F572" s="283"/>
      <c r="G572" s="282"/>
      <c r="H572" s="282"/>
      <c r="I572" s="283"/>
      <c r="J572" s="423"/>
      <c r="K572" s="319"/>
      <c r="L572" s="292"/>
      <c r="M572" s="293"/>
      <c r="N572" s="292"/>
      <c r="O572" s="293"/>
      <c r="P572" s="282"/>
      <c r="Q572" s="282"/>
      <c r="R572" s="282"/>
      <c r="S572" s="282"/>
      <c r="T572" s="380"/>
      <c r="U572" s="381"/>
    </row>
    <row r="573" spans="1:21" ht="21.95" customHeight="1" x14ac:dyDescent="0.15">
      <c r="A573" s="282"/>
      <c r="B573" s="282"/>
      <c r="C573" s="282"/>
      <c r="D573" s="283"/>
      <c r="E573" s="283"/>
      <c r="F573" s="283"/>
      <c r="G573" s="282"/>
      <c r="H573" s="282"/>
      <c r="I573" s="283"/>
      <c r="J573" s="423"/>
      <c r="K573" s="319"/>
      <c r="L573" s="292"/>
      <c r="M573" s="293"/>
      <c r="N573" s="292"/>
      <c r="O573" s="293"/>
      <c r="P573" s="282"/>
      <c r="Q573" s="282"/>
      <c r="R573" s="282"/>
      <c r="S573" s="282"/>
      <c r="T573" s="380"/>
      <c r="U573" s="381"/>
    </row>
    <row r="574" spans="1:21" ht="21.95" customHeight="1" x14ac:dyDescent="0.15">
      <c r="A574" s="282"/>
      <c r="B574" s="282"/>
      <c r="C574" s="282"/>
      <c r="D574" s="283"/>
      <c r="E574" s="283"/>
      <c r="F574" s="283"/>
      <c r="G574" s="282"/>
      <c r="H574" s="282"/>
      <c r="I574" s="283"/>
      <c r="J574" s="423"/>
      <c r="K574" s="319"/>
      <c r="L574" s="292"/>
      <c r="M574" s="293"/>
      <c r="N574" s="292"/>
      <c r="O574" s="293"/>
      <c r="P574" s="282"/>
      <c r="Q574" s="282"/>
      <c r="R574" s="282"/>
      <c r="S574" s="282"/>
      <c r="T574" s="380"/>
      <c r="U574" s="381"/>
    </row>
    <row r="575" spans="1:21" ht="21.95" customHeight="1" x14ac:dyDescent="0.15">
      <c r="A575" s="282"/>
      <c r="B575" s="282"/>
      <c r="C575" s="282"/>
      <c r="D575" s="283"/>
      <c r="E575" s="283"/>
      <c r="F575" s="283"/>
      <c r="G575" s="282"/>
      <c r="H575" s="282"/>
      <c r="I575" s="283"/>
      <c r="J575" s="423"/>
      <c r="K575" s="319"/>
      <c r="L575" s="292"/>
      <c r="M575" s="293"/>
      <c r="N575" s="292"/>
      <c r="O575" s="293"/>
      <c r="P575" s="282"/>
      <c r="Q575" s="282"/>
      <c r="R575" s="282"/>
      <c r="S575" s="282"/>
      <c r="T575" s="380"/>
      <c r="U575" s="381"/>
    </row>
    <row r="576" spans="1:21" ht="21.95" customHeight="1" x14ac:dyDescent="0.15">
      <c r="A576" s="282"/>
      <c r="B576" s="282"/>
      <c r="C576" s="282"/>
      <c r="D576" s="283"/>
      <c r="E576" s="283"/>
      <c r="F576" s="283"/>
      <c r="G576" s="282"/>
      <c r="H576" s="282"/>
      <c r="I576" s="283"/>
      <c r="J576" s="423"/>
      <c r="K576" s="319"/>
      <c r="L576" s="292"/>
      <c r="M576" s="293"/>
      <c r="N576" s="292"/>
      <c r="O576" s="293"/>
      <c r="P576" s="282"/>
      <c r="Q576" s="282"/>
      <c r="R576" s="282"/>
      <c r="S576" s="282"/>
      <c r="T576" s="380"/>
      <c r="U576" s="381"/>
    </row>
    <row r="577" spans="1:21" ht="21.95" customHeight="1" x14ac:dyDescent="0.15">
      <c r="A577" s="282"/>
      <c r="B577" s="282"/>
      <c r="C577" s="282"/>
      <c r="D577" s="283"/>
      <c r="E577" s="283"/>
      <c r="F577" s="283"/>
      <c r="G577" s="282"/>
      <c r="H577" s="282"/>
      <c r="I577" s="283"/>
      <c r="J577" s="423"/>
      <c r="K577" s="319"/>
      <c r="L577" s="292"/>
      <c r="M577" s="293"/>
      <c r="N577" s="292"/>
      <c r="O577" s="293"/>
      <c r="P577" s="282"/>
      <c r="Q577" s="282"/>
      <c r="R577" s="282"/>
      <c r="S577" s="282"/>
      <c r="T577" s="380"/>
      <c r="U577" s="381"/>
    </row>
    <row r="578" spans="1:21" ht="21.95" customHeight="1" x14ac:dyDescent="0.15">
      <c r="A578" s="282"/>
      <c r="B578" s="282"/>
      <c r="C578" s="282"/>
      <c r="D578" s="283"/>
      <c r="E578" s="283"/>
      <c r="F578" s="283"/>
      <c r="G578" s="282"/>
      <c r="H578" s="282"/>
      <c r="I578" s="283"/>
      <c r="J578" s="423"/>
      <c r="K578" s="319"/>
      <c r="L578" s="292"/>
      <c r="M578" s="293"/>
      <c r="N578" s="292"/>
      <c r="O578" s="293"/>
      <c r="P578" s="282"/>
      <c r="Q578" s="282"/>
      <c r="R578" s="282"/>
      <c r="S578" s="282"/>
      <c r="T578" s="380"/>
      <c r="U578" s="381"/>
    </row>
    <row r="579" spans="1:21" ht="21.95" customHeight="1" x14ac:dyDescent="0.15">
      <c r="A579" s="282"/>
      <c r="B579" s="282"/>
      <c r="C579" s="282"/>
      <c r="D579" s="283"/>
      <c r="E579" s="283"/>
      <c r="F579" s="283"/>
      <c r="G579" s="282"/>
      <c r="H579" s="282"/>
      <c r="I579" s="283"/>
      <c r="J579" s="423"/>
      <c r="K579" s="319"/>
      <c r="L579" s="292"/>
      <c r="M579" s="293"/>
      <c r="N579" s="292"/>
      <c r="O579" s="293"/>
      <c r="P579" s="282"/>
      <c r="Q579" s="282"/>
      <c r="R579" s="282"/>
      <c r="S579" s="282"/>
      <c r="T579" s="380"/>
      <c r="U579" s="381"/>
    </row>
    <row r="580" spans="1:21" ht="21.95" customHeight="1" x14ac:dyDescent="0.15">
      <c r="A580" s="282"/>
      <c r="B580" s="282"/>
      <c r="C580" s="282"/>
      <c r="D580" s="283"/>
      <c r="E580" s="283"/>
      <c r="F580" s="283"/>
      <c r="G580" s="282"/>
      <c r="H580" s="282"/>
      <c r="I580" s="283"/>
      <c r="J580" s="423"/>
      <c r="K580" s="319"/>
      <c r="L580" s="292"/>
      <c r="M580" s="293"/>
      <c r="N580" s="292"/>
      <c r="O580" s="293"/>
      <c r="P580" s="282"/>
      <c r="Q580" s="282"/>
      <c r="R580" s="282"/>
      <c r="S580" s="282"/>
      <c r="T580" s="380"/>
      <c r="U580" s="381"/>
    </row>
    <row r="581" spans="1:21" ht="21.95" customHeight="1" x14ac:dyDescent="0.15">
      <c r="A581" s="282"/>
      <c r="B581" s="282"/>
      <c r="C581" s="282"/>
      <c r="D581" s="283"/>
      <c r="E581" s="283"/>
      <c r="F581" s="283"/>
      <c r="G581" s="282"/>
      <c r="H581" s="282"/>
      <c r="I581" s="283"/>
      <c r="J581" s="423"/>
      <c r="K581" s="319"/>
      <c r="L581" s="292"/>
      <c r="M581" s="293"/>
      <c r="N581" s="292"/>
      <c r="O581" s="293"/>
      <c r="P581" s="282"/>
      <c r="Q581" s="282"/>
      <c r="R581" s="282"/>
      <c r="S581" s="282"/>
      <c r="T581" s="380"/>
      <c r="U581" s="381"/>
    </row>
    <row r="582" spans="1:21" ht="21.95" customHeight="1" x14ac:dyDescent="0.15">
      <c r="A582" s="282"/>
      <c r="B582" s="282"/>
      <c r="C582" s="282"/>
      <c r="D582" s="283"/>
      <c r="E582" s="283"/>
      <c r="F582" s="283"/>
      <c r="G582" s="282"/>
      <c r="H582" s="282"/>
      <c r="I582" s="283"/>
      <c r="J582" s="423"/>
      <c r="K582" s="319"/>
      <c r="L582" s="292"/>
      <c r="M582" s="293"/>
      <c r="N582" s="292"/>
      <c r="O582" s="293"/>
      <c r="P582" s="282"/>
      <c r="Q582" s="282"/>
      <c r="R582" s="282"/>
      <c r="S582" s="282"/>
      <c r="T582" s="380"/>
      <c r="U582" s="381"/>
    </row>
    <row r="583" spans="1:21" ht="21.95" customHeight="1" x14ac:dyDescent="0.15">
      <c r="A583" s="282"/>
      <c r="B583" s="282"/>
      <c r="C583" s="282"/>
      <c r="D583" s="283"/>
      <c r="E583" s="283"/>
      <c r="F583" s="283"/>
      <c r="G583" s="282"/>
      <c r="H583" s="282"/>
      <c r="I583" s="283"/>
      <c r="J583" s="423"/>
      <c r="K583" s="319"/>
      <c r="L583" s="292"/>
      <c r="M583" s="293"/>
      <c r="N583" s="292"/>
      <c r="O583" s="293"/>
      <c r="P583" s="282"/>
      <c r="Q583" s="282"/>
      <c r="R583" s="282"/>
      <c r="S583" s="282"/>
      <c r="T583" s="380"/>
      <c r="U583" s="381"/>
    </row>
    <row r="584" spans="1:21" ht="21.95" customHeight="1" x14ac:dyDescent="0.15">
      <c r="A584" s="282"/>
      <c r="B584" s="282"/>
      <c r="C584" s="282"/>
      <c r="D584" s="283"/>
      <c r="E584" s="283"/>
      <c r="F584" s="283"/>
      <c r="G584" s="282"/>
      <c r="H584" s="282"/>
      <c r="I584" s="283"/>
      <c r="J584" s="423"/>
      <c r="K584" s="319"/>
      <c r="L584" s="292"/>
      <c r="M584" s="293"/>
      <c r="N584" s="292"/>
      <c r="O584" s="293"/>
      <c r="P584" s="282"/>
      <c r="Q584" s="282"/>
      <c r="R584" s="282"/>
      <c r="S584" s="282"/>
      <c r="T584" s="380"/>
      <c r="U584" s="381"/>
    </row>
    <row r="585" spans="1:21" ht="21.95" customHeight="1" x14ac:dyDescent="0.15">
      <c r="A585" s="282"/>
      <c r="B585" s="282"/>
      <c r="C585" s="282"/>
      <c r="D585" s="283"/>
      <c r="E585" s="283"/>
      <c r="F585" s="283"/>
      <c r="G585" s="282"/>
      <c r="H585" s="282"/>
      <c r="I585" s="283"/>
      <c r="J585" s="423"/>
      <c r="K585" s="319"/>
      <c r="L585" s="292"/>
      <c r="M585" s="293"/>
      <c r="N585" s="292"/>
      <c r="O585" s="293"/>
      <c r="P585" s="282"/>
      <c r="Q585" s="282"/>
      <c r="R585" s="282"/>
      <c r="S585" s="282"/>
      <c r="T585" s="380"/>
      <c r="U585" s="381"/>
    </row>
    <row r="586" spans="1:21" ht="21.95" customHeight="1" x14ac:dyDescent="0.15">
      <c r="A586" s="282"/>
      <c r="B586" s="282"/>
      <c r="C586" s="282"/>
      <c r="D586" s="283"/>
      <c r="E586" s="283"/>
      <c r="F586" s="283"/>
      <c r="G586" s="282"/>
      <c r="H586" s="282"/>
      <c r="I586" s="283"/>
      <c r="J586" s="423"/>
      <c r="K586" s="319"/>
      <c r="L586" s="292"/>
      <c r="M586" s="293"/>
      <c r="N586" s="292"/>
      <c r="O586" s="293"/>
      <c r="P586" s="282"/>
      <c r="Q586" s="282"/>
      <c r="R586" s="282"/>
      <c r="S586" s="282"/>
      <c r="T586" s="380"/>
      <c r="U586" s="381"/>
    </row>
    <row r="587" spans="1:21" ht="21.95" customHeight="1" x14ac:dyDescent="0.15">
      <c r="A587" s="282"/>
      <c r="B587" s="282"/>
      <c r="C587" s="282"/>
      <c r="D587" s="283"/>
      <c r="E587" s="283"/>
      <c r="F587" s="283"/>
      <c r="G587" s="282"/>
      <c r="H587" s="282"/>
      <c r="I587" s="283"/>
      <c r="J587" s="423"/>
      <c r="K587" s="319"/>
      <c r="L587" s="292"/>
      <c r="M587" s="293"/>
      <c r="N587" s="292"/>
      <c r="O587" s="293"/>
      <c r="P587" s="282"/>
      <c r="Q587" s="282"/>
      <c r="R587" s="282"/>
      <c r="S587" s="282"/>
      <c r="T587" s="380"/>
      <c r="U587" s="381"/>
    </row>
    <row r="588" spans="1:21" ht="21.95" customHeight="1" x14ac:dyDescent="0.15">
      <c r="A588" s="282"/>
      <c r="B588" s="282"/>
      <c r="C588" s="282"/>
      <c r="D588" s="283"/>
      <c r="E588" s="283"/>
      <c r="F588" s="283"/>
      <c r="G588" s="282"/>
      <c r="H588" s="282"/>
      <c r="I588" s="283"/>
      <c r="J588" s="423"/>
      <c r="K588" s="319"/>
      <c r="L588" s="292"/>
      <c r="M588" s="293"/>
      <c r="N588" s="292"/>
      <c r="O588" s="293"/>
      <c r="P588" s="282"/>
      <c r="Q588" s="282"/>
      <c r="R588" s="282"/>
      <c r="S588" s="282"/>
      <c r="T588" s="380"/>
      <c r="U588" s="381"/>
    </row>
    <row r="589" spans="1:21" ht="21.95" customHeight="1" x14ac:dyDescent="0.15">
      <c r="A589" s="282"/>
      <c r="B589" s="282"/>
      <c r="C589" s="282"/>
      <c r="D589" s="283"/>
      <c r="E589" s="283"/>
      <c r="F589" s="283"/>
      <c r="G589" s="282"/>
      <c r="H589" s="282"/>
      <c r="I589" s="283"/>
      <c r="J589" s="423"/>
      <c r="K589" s="319"/>
      <c r="L589" s="292"/>
      <c r="M589" s="293"/>
      <c r="N589" s="292"/>
      <c r="O589" s="293"/>
      <c r="P589" s="282"/>
      <c r="Q589" s="282"/>
      <c r="R589" s="282"/>
      <c r="S589" s="282"/>
      <c r="T589" s="380"/>
      <c r="U589" s="381"/>
    </row>
    <row r="590" spans="1:21" ht="21.95" customHeight="1" x14ac:dyDescent="0.15">
      <c r="A590" s="282"/>
      <c r="B590" s="282"/>
      <c r="C590" s="282"/>
      <c r="D590" s="283"/>
      <c r="E590" s="283"/>
      <c r="F590" s="283"/>
      <c r="G590" s="282"/>
      <c r="H590" s="282"/>
      <c r="I590" s="283"/>
      <c r="J590" s="423"/>
      <c r="K590" s="319"/>
      <c r="L590" s="292"/>
      <c r="M590" s="293"/>
      <c r="N590" s="292"/>
      <c r="O590" s="293"/>
      <c r="P590" s="282"/>
      <c r="Q590" s="282"/>
      <c r="R590" s="282"/>
      <c r="S590" s="282"/>
      <c r="T590" s="380"/>
      <c r="U590" s="381"/>
    </row>
    <row r="591" spans="1:21" ht="21.95" customHeight="1" x14ac:dyDescent="0.15">
      <c r="A591" s="282"/>
      <c r="B591" s="282"/>
      <c r="C591" s="282"/>
      <c r="D591" s="283"/>
      <c r="E591" s="283"/>
      <c r="F591" s="283"/>
      <c r="G591" s="282"/>
      <c r="H591" s="282"/>
      <c r="I591" s="283"/>
      <c r="J591" s="423"/>
      <c r="K591" s="319"/>
      <c r="L591" s="292"/>
      <c r="M591" s="293"/>
      <c r="N591" s="292"/>
      <c r="O591" s="293"/>
      <c r="P591" s="282"/>
      <c r="Q591" s="282"/>
      <c r="R591" s="282"/>
      <c r="S591" s="282"/>
      <c r="T591" s="380"/>
      <c r="U591" s="381"/>
    </row>
    <row r="592" spans="1:21" ht="21.95" customHeight="1" x14ac:dyDescent="0.15">
      <c r="A592" s="282"/>
      <c r="B592" s="282"/>
      <c r="C592" s="282"/>
      <c r="D592" s="283"/>
      <c r="E592" s="283"/>
      <c r="F592" s="283"/>
      <c r="G592" s="282"/>
      <c r="H592" s="282"/>
      <c r="I592" s="283"/>
      <c r="J592" s="423"/>
      <c r="K592" s="319"/>
      <c r="L592" s="292"/>
      <c r="M592" s="293"/>
      <c r="N592" s="292"/>
      <c r="O592" s="293"/>
      <c r="P592" s="282"/>
      <c r="Q592" s="282"/>
      <c r="R592" s="282"/>
      <c r="S592" s="282"/>
      <c r="T592" s="380"/>
      <c r="U592" s="381"/>
    </row>
    <row r="593" spans="1:21" ht="21.95" customHeight="1" x14ac:dyDescent="0.15">
      <c r="A593" s="282"/>
      <c r="B593" s="282"/>
      <c r="C593" s="282"/>
      <c r="D593" s="283"/>
      <c r="E593" s="283"/>
      <c r="F593" s="283"/>
      <c r="G593" s="282"/>
      <c r="H593" s="282"/>
      <c r="I593" s="283"/>
      <c r="J593" s="423"/>
      <c r="K593" s="319"/>
      <c r="L593" s="292"/>
      <c r="M593" s="293"/>
      <c r="N593" s="292"/>
      <c r="O593" s="293"/>
      <c r="P593" s="282"/>
      <c r="Q593" s="282"/>
      <c r="R593" s="282"/>
      <c r="S593" s="282"/>
      <c r="T593" s="380"/>
      <c r="U593" s="381"/>
    </row>
    <row r="594" spans="1:21" ht="21.95" customHeight="1" x14ac:dyDescent="0.15">
      <c r="A594" s="282"/>
      <c r="B594" s="282"/>
      <c r="C594" s="282"/>
      <c r="D594" s="283"/>
      <c r="E594" s="283"/>
      <c r="F594" s="283"/>
      <c r="G594" s="282"/>
      <c r="H594" s="282"/>
      <c r="I594" s="283"/>
      <c r="J594" s="423"/>
      <c r="K594" s="319"/>
      <c r="L594" s="292"/>
      <c r="M594" s="293"/>
      <c r="N594" s="292"/>
      <c r="O594" s="293"/>
      <c r="P594" s="282"/>
      <c r="Q594" s="282"/>
      <c r="R594" s="282"/>
      <c r="S594" s="282"/>
      <c r="T594" s="380"/>
      <c r="U594" s="381"/>
    </row>
    <row r="595" spans="1:21" ht="21.95" customHeight="1" x14ac:dyDescent="0.15">
      <c r="A595" s="282"/>
      <c r="B595" s="282"/>
      <c r="C595" s="282"/>
      <c r="D595" s="283"/>
      <c r="E595" s="283"/>
      <c r="F595" s="283"/>
      <c r="G595" s="282"/>
      <c r="H595" s="282"/>
      <c r="I595" s="283"/>
      <c r="J595" s="423"/>
      <c r="K595" s="319"/>
      <c r="L595" s="292"/>
      <c r="M595" s="293"/>
      <c r="N595" s="292"/>
      <c r="O595" s="293"/>
      <c r="P595" s="282"/>
      <c r="Q595" s="282"/>
      <c r="R595" s="282"/>
      <c r="S595" s="282"/>
      <c r="T595" s="380"/>
      <c r="U595" s="381"/>
    </row>
    <row r="596" spans="1:21" ht="21.95" customHeight="1" x14ac:dyDescent="0.15">
      <c r="A596" s="282"/>
      <c r="B596" s="282"/>
      <c r="C596" s="282"/>
      <c r="D596" s="283"/>
      <c r="E596" s="283"/>
      <c r="F596" s="283"/>
      <c r="G596" s="282"/>
      <c r="H596" s="282"/>
      <c r="I596" s="283"/>
      <c r="J596" s="423"/>
      <c r="K596" s="319"/>
      <c r="L596" s="292"/>
      <c r="M596" s="293"/>
      <c r="N596" s="292"/>
      <c r="O596" s="293"/>
      <c r="P596" s="282"/>
      <c r="Q596" s="282"/>
      <c r="R596" s="282"/>
      <c r="S596" s="282"/>
      <c r="T596" s="380"/>
      <c r="U596" s="381"/>
    </row>
    <row r="597" spans="1:21" ht="21.95" customHeight="1" x14ac:dyDescent="0.15">
      <c r="A597" s="282"/>
      <c r="B597" s="282"/>
      <c r="C597" s="282"/>
      <c r="D597" s="283"/>
      <c r="E597" s="283"/>
      <c r="F597" s="283"/>
      <c r="G597" s="282"/>
      <c r="H597" s="282"/>
      <c r="I597" s="283"/>
      <c r="J597" s="423"/>
      <c r="K597" s="319"/>
      <c r="L597" s="292"/>
      <c r="M597" s="293"/>
      <c r="N597" s="292"/>
      <c r="O597" s="293"/>
      <c r="P597" s="282"/>
      <c r="Q597" s="282"/>
      <c r="R597" s="282"/>
      <c r="S597" s="282"/>
      <c r="T597" s="380"/>
      <c r="U597" s="381"/>
    </row>
    <row r="598" spans="1:21" ht="21.95" customHeight="1" x14ac:dyDescent="0.15">
      <c r="A598" s="282"/>
      <c r="B598" s="282"/>
      <c r="C598" s="282"/>
      <c r="D598" s="283"/>
      <c r="E598" s="283"/>
      <c r="F598" s="283"/>
      <c r="G598" s="282"/>
      <c r="H598" s="282"/>
      <c r="I598" s="283"/>
      <c r="J598" s="423"/>
      <c r="K598" s="319"/>
      <c r="L598" s="292"/>
      <c r="M598" s="293"/>
      <c r="N598" s="292"/>
      <c r="O598" s="293"/>
      <c r="P598" s="282"/>
      <c r="Q598" s="282"/>
      <c r="R598" s="282"/>
      <c r="S598" s="282"/>
      <c r="T598" s="380"/>
      <c r="U598" s="381"/>
    </row>
    <row r="599" spans="1:21" ht="21.95" customHeight="1" x14ac:dyDescent="0.15">
      <c r="A599" s="282"/>
      <c r="B599" s="282"/>
      <c r="C599" s="282"/>
      <c r="D599" s="283"/>
      <c r="E599" s="283"/>
      <c r="F599" s="283"/>
      <c r="G599" s="282"/>
      <c r="H599" s="282"/>
      <c r="I599" s="283"/>
      <c r="J599" s="423"/>
      <c r="K599" s="319"/>
      <c r="L599" s="292"/>
      <c r="M599" s="293"/>
      <c r="N599" s="292"/>
      <c r="O599" s="293"/>
      <c r="P599" s="282"/>
      <c r="Q599" s="282"/>
      <c r="R599" s="282"/>
      <c r="S599" s="282"/>
      <c r="T599" s="380"/>
      <c r="U599" s="381"/>
    </row>
    <row r="600" spans="1:21" ht="21.95" customHeight="1" x14ac:dyDescent="0.15">
      <c r="A600" s="282"/>
      <c r="B600" s="282"/>
      <c r="C600" s="282"/>
      <c r="D600" s="283"/>
      <c r="E600" s="283"/>
      <c r="F600" s="283"/>
      <c r="G600" s="282"/>
      <c r="H600" s="282"/>
      <c r="I600" s="283"/>
      <c r="J600" s="423"/>
      <c r="K600" s="319"/>
      <c r="L600" s="292"/>
      <c r="M600" s="293"/>
      <c r="N600" s="292"/>
      <c r="O600" s="293"/>
      <c r="P600" s="282"/>
      <c r="Q600" s="282"/>
      <c r="R600" s="282"/>
      <c r="S600" s="282"/>
      <c r="T600" s="380"/>
      <c r="U600" s="381"/>
    </row>
    <row r="601" spans="1:21" ht="21.95" customHeight="1" x14ac:dyDescent="0.15">
      <c r="A601" s="282"/>
      <c r="B601" s="282"/>
      <c r="C601" s="282"/>
      <c r="D601" s="283"/>
      <c r="E601" s="283"/>
      <c r="F601" s="283"/>
      <c r="G601" s="282"/>
      <c r="H601" s="282"/>
      <c r="I601" s="283"/>
      <c r="J601" s="423"/>
      <c r="K601" s="319"/>
      <c r="L601" s="292"/>
      <c r="M601" s="293"/>
      <c r="N601" s="292"/>
      <c r="O601" s="293"/>
      <c r="P601" s="282"/>
      <c r="Q601" s="282"/>
      <c r="R601" s="282"/>
      <c r="S601" s="282"/>
      <c r="T601" s="380"/>
      <c r="U601" s="381"/>
    </row>
    <row r="602" spans="1:21" ht="21.95" customHeight="1" x14ac:dyDescent="0.15">
      <c r="A602" s="282"/>
      <c r="B602" s="282"/>
      <c r="C602" s="282"/>
      <c r="D602" s="283"/>
      <c r="E602" s="283"/>
      <c r="F602" s="283"/>
      <c r="G602" s="282"/>
      <c r="H602" s="282"/>
      <c r="I602" s="283"/>
      <c r="J602" s="423"/>
      <c r="K602" s="319"/>
      <c r="L602" s="292"/>
      <c r="M602" s="293"/>
      <c r="N602" s="292"/>
      <c r="O602" s="293"/>
      <c r="P602" s="282"/>
      <c r="Q602" s="282"/>
      <c r="R602" s="282"/>
      <c r="S602" s="282"/>
      <c r="T602" s="380"/>
      <c r="U602" s="381"/>
    </row>
    <row r="603" spans="1:21" ht="21.95" customHeight="1" x14ac:dyDescent="0.15">
      <c r="A603" s="282"/>
      <c r="B603" s="282"/>
      <c r="C603" s="282"/>
      <c r="D603" s="283"/>
      <c r="E603" s="283"/>
      <c r="F603" s="283"/>
      <c r="G603" s="282"/>
      <c r="H603" s="282"/>
      <c r="I603" s="283"/>
      <c r="J603" s="423"/>
      <c r="K603" s="319"/>
      <c r="L603" s="292"/>
      <c r="M603" s="293"/>
      <c r="N603" s="292"/>
      <c r="O603" s="293"/>
      <c r="P603" s="282"/>
      <c r="Q603" s="282"/>
      <c r="R603" s="282"/>
      <c r="S603" s="282"/>
      <c r="T603" s="380"/>
      <c r="U603" s="381"/>
    </row>
    <row r="604" spans="1:21" ht="21.95" customHeight="1" x14ac:dyDescent="0.15">
      <c r="A604" s="282"/>
      <c r="B604" s="282"/>
      <c r="C604" s="282"/>
      <c r="D604" s="283"/>
      <c r="E604" s="283"/>
      <c r="F604" s="283"/>
      <c r="G604" s="282"/>
      <c r="H604" s="282"/>
      <c r="I604" s="283"/>
      <c r="J604" s="423"/>
      <c r="K604" s="319"/>
      <c r="L604" s="292"/>
      <c r="M604" s="293"/>
      <c r="N604" s="292"/>
      <c r="O604" s="293"/>
      <c r="P604" s="282"/>
      <c r="Q604" s="282"/>
      <c r="R604" s="282"/>
      <c r="S604" s="282"/>
      <c r="T604" s="380"/>
      <c r="U604" s="381"/>
    </row>
    <row r="605" spans="1:21" ht="21.95" customHeight="1" x14ac:dyDescent="0.15">
      <c r="A605" s="282"/>
      <c r="B605" s="282"/>
      <c r="C605" s="282"/>
      <c r="D605" s="283"/>
      <c r="E605" s="283"/>
      <c r="F605" s="283"/>
      <c r="G605" s="282"/>
      <c r="H605" s="282"/>
      <c r="I605" s="283"/>
      <c r="J605" s="423"/>
      <c r="K605" s="319"/>
      <c r="L605" s="292"/>
      <c r="M605" s="293"/>
      <c r="N605" s="292"/>
      <c r="O605" s="293"/>
      <c r="P605" s="282"/>
      <c r="Q605" s="282"/>
      <c r="R605" s="282"/>
      <c r="S605" s="282"/>
      <c r="T605" s="380"/>
      <c r="U605" s="381"/>
    </row>
    <row r="606" spans="1:21" ht="21.95" customHeight="1" x14ac:dyDescent="0.15">
      <c r="A606" s="282"/>
      <c r="B606" s="282"/>
      <c r="C606" s="282"/>
      <c r="D606" s="283"/>
      <c r="E606" s="283"/>
      <c r="F606" s="283"/>
      <c r="G606" s="282"/>
      <c r="H606" s="282"/>
      <c r="I606" s="283"/>
      <c r="J606" s="423"/>
      <c r="K606" s="319"/>
      <c r="L606" s="292"/>
      <c r="M606" s="293"/>
      <c r="N606" s="292"/>
      <c r="O606" s="293"/>
      <c r="P606" s="282"/>
      <c r="Q606" s="282"/>
      <c r="R606" s="282"/>
      <c r="S606" s="282"/>
      <c r="T606" s="380"/>
      <c r="U606" s="381"/>
    </row>
    <row r="607" spans="1:21" ht="21.95" customHeight="1" x14ac:dyDescent="0.15">
      <c r="A607" s="282"/>
      <c r="B607" s="282"/>
      <c r="C607" s="282"/>
      <c r="D607" s="283"/>
      <c r="E607" s="283"/>
      <c r="F607" s="283"/>
      <c r="G607" s="282"/>
      <c r="H607" s="282"/>
      <c r="I607" s="283"/>
      <c r="J607" s="423"/>
      <c r="K607" s="319"/>
      <c r="L607" s="292"/>
      <c r="M607" s="293"/>
      <c r="N607" s="292"/>
      <c r="O607" s="293"/>
      <c r="P607" s="282"/>
      <c r="Q607" s="282"/>
      <c r="R607" s="282"/>
      <c r="S607" s="282"/>
      <c r="T607" s="380"/>
      <c r="U607" s="381"/>
    </row>
    <row r="608" spans="1:21" ht="21.95" customHeight="1" x14ac:dyDescent="0.15">
      <c r="A608" s="282"/>
      <c r="B608" s="282"/>
      <c r="C608" s="282"/>
      <c r="D608" s="283"/>
      <c r="E608" s="283"/>
      <c r="F608" s="283"/>
      <c r="G608" s="282"/>
      <c r="H608" s="282"/>
      <c r="I608" s="283"/>
      <c r="J608" s="423"/>
      <c r="K608" s="319"/>
      <c r="L608" s="292"/>
      <c r="M608" s="293"/>
      <c r="N608" s="292"/>
      <c r="O608" s="293"/>
      <c r="P608" s="282"/>
      <c r="Q608" s="282"/>
      <c r="R608" s="282"/>
      <c r="S608" s="282"/>
      <c r="T608" s="380"/>
      <c r="U608" s="381"/>
    </row>
    <row r="609" spans="1:21" ht="21.95" customHeight="1" x14ac:dyDescent="0.15">
      <c r="A609" s="282"/>
      <c r="B609" s="282"/>
      <c r="C609" s="282"/>
      <c r="D609" s="283"/>
      <c r="E609" s="283"/>
      <c r="F609" s="283"/>
      <c r="G609" s="282"/>
      <c r="H609" s="282"/>
      <c r="I609" s="283"/>
      <c r="J609" s="423"/>
      <c r="K609" s="319"/>
      <c r="L609" s="292"/>
      <c r="M609" s="293"/>
      <c r="N609" s="292"/>
      <c r="O609" s="293"/>
      <c r="P609" s="282"/>
      <c r="Q609" s="282"/>
      <c r="R609" s="282"/>
      <c r="S609" s="282"/>
      <c r="T609" s="380"/>
      <c r="U609" s="381"/>
    </row>
    <row r="610" spans="1:21" ht="21.95" customHeight="1" x14ac:dyDescent="0.15">
      <c r="A610" s="282"/>
      <c r="B610" s="282"/>
      <c r="C610" s="282"/>
      <c r="D610" s="283"/>
      <c r="E610" s="283"/>
      <c r="F610" s="283"/>
      <c r="G610" s="282"/>
      <c r="H610" s="282"/>
      <c r="I610" s="283"/>
      <c r="J610" s="423"/>
      <c r="K610" s="319"/>
      <c r="L610" s="292"/>
      <c r="M610" s="293"/>
      <c r="N610" s="292"/>
      <c r="O610" s="293"/>
      <c r="P610" s="282"/>
      <c r="Q610" s="282"/>
      <c r="R610" s="282"/>
      <c r="S610" s="282"/>
      <c r="T610" s="380"/>
      <c r="U610" s="381"/>
    </row>
    <row r="611" spans="1:21" ht="21.95" customHeight="1" x14ac:dyDescent="0.15">
      <c r="A611" s="282"/>
      <c r="B611" s="282"/>
      <c r="C611" s="282"/>
      <c r="D611" s="283"/>
      <c r="E611" s="283"/>
      <c r="F611" s="283"/>
      <c r="G611" s="282"/>
      <c r="H611" s="282"/>
      <c r="I611" s="283"/>
      <c r="J611" s="423"/>
      <c r="K611" s="319"/>
      <c r="L611" s="292"/>
      <c r="M611" s="293"/>
      <c r="N611" s="292"/>
      <c r="O611" s="293"/>
      <c r="P611" s="282"/>
      <c r="Q611" s="282"/>
      <c r="R611" s="282"/>
      <c r="S611" s="282"/>
      <c r="T611" s="380"/>
      <c r="U611" s="381"/>
    </row>
    <row r="612" spans="1:21" ht="21.95" customHeight="1" x14ac:dyDescent="0.15">
      <c r="A612" s="282"/>
      <c r="B612" s="282"/>
      <c r="C612" s="282"/>
      <c r="D612" s="283"/>
      <c r="E612" s="283"/>
      <c r="F612" s="283"/>
      <c r="G612" s="282"/>
      <c r="H612" s="282"/>
      <c r="I612" s="283"/>
      <c r="J612" s="423"/>
      <c r="K612" s="319"/>
      <c r="L612" s="292"/>
      <c r="M612" s="293"/>
      <c r="N612" s="292"/>
      <c r="O612" s="293"/>
      <c r="P612" s="282"/>
      <c r="Q612" s="282"/>
      <c r="R612" s="282"/>
      <c r="S612" s="282"/>
      <c r="T612" s="380"/>
      <c r="U612" s="381"/>
    </row>
    <row r="613" spans="1:21" ht="21.95" customHeight="1" x14ac:dyDescent="0.15">
      <c r="A613" s="282"/>
      <c r="B613" s="282"/>
      <c r="C613" s="282"/>
      <c r="D613" s="283"/>
      <c r="E613" s="283"/>
      <c r="F613" s="283"/>
      <c r="G613" s="282"/>
      <c r="H613" s="282"/>
      <c r="I613" s="283"/>
      <c r="J613" s="423"/>
      <c r="K613" s="319"/>
      <c r="L613" s="292"/>
      <c r="M613" s="293"/>
      <c r="N613" s="292"/>
      <c r="O613" s="293"/>
      <c r="P613" s="282"/>
      <c r="Q613" s="282"/>
      <c r="R613" s="282"/>
      <c r="S613" s="282"/>
      <c r="T613" s="380"/>
      <c r="U613" s="381"/>
    </row>
    <row r="614" spans="1:21" ht="21.95" customHeight="1" x14ac:dyDescent="0.15">
      <c r="A614" s="282"/>
      <c r="B614" s="282"/>
      <c r="C614" s="282"/>
      <c r="D614" s="283"/>
      <c r="E614" s="283"/>
      <c r="F614" s="283"/>
      <c r="G614" s="282"/>
      <c r="H614" s="282"/>
      <c r="I614" s="283"/>
      <c r="J614" s="423"/>
      <c r="K614" s="319"/>
      <c r="L614" s="292"/>
      <c r="M614" s="293"/>
      <c r="N614" s="292"/>
      <c r="O614" s="293"/>
      <c r="P614" s="282"/>
      <c r="Q614" s="282"/>
      <c r="R614" s="282"/>
      <c r="S614" s="282"/>
      <c r="T614" s="380"/>
      <c r="U614" s="381"/>
    </row>
    <row r="615" spans="1:21" ht="21.95" customHeight="1" x14ac:dyDescent="0.15">
      <c r="A615" s="282"/>
      <c r="B615" s="282"/>
      <c r="C615" s="282"/>
      <c r="D615" s="283"/>
      <c r="E615" s="283"/>
      <c r="F615" s="283"/>
      <c r="G615" s="282"/>
      <c r="H615" s="282"/>
      <c r="I615" s="283"/>
      <c r="J615" s="423"/>
      <c r="K615" s="319"/>
      <c r="L615" s="292"/>
      <c r="M615" s="293"/>
      <c r="N615" s="292"/>
      <c r="O615" s="293"/>
      <c r="P615" s="282"/>
      <c r="Q615" s="282"/>
      <c r="R615" s="282"/>
      <c r="S615" s="282"/>
      <c r="T615" s="380"/>
      <c r="U615" s="381"/>
    </row>
    <row r="616" spans="1:21" ht="21.95" customHeight="1" x14ac:dyDescent="0.15">
      <c r="A616" s="282"/>
      <c r="B616" s="282"/>
      <c r="C616" s="282"/>
      <c r="D616" s="283"/>
      <c r="E616" s="283"/>
      <c r="F616" s="283"/>
      <c r="G616" s="282"/>
      <c r="H616" s="282"/>
      <c r="I616" s="283"/>
      <c r="J616" s="423"/>
      <c r="K616" s="319"/>
      <c r="L616" s="292"/>
      <c r="M616" s="293"/>
      <c r="N616" s="292"/>
      <c r="O616" s="293"/>
      <c r="P616" s="282"/>
      <c r="Q616" s="282"/>
      <c r="R616" s="282"/>
      <c r="S616" s="282"/>
      <c r="T616" s="380"/>
      <c r="U616" s="381"/>
    </row>
    <row r="617" spans="1:21" ht="21.95" customHeight="1" x14ac:dyDescent="0.15">
      <c r="A617" s="282"/>
      <c r="B617" s="282"/>
      <c r="C617" s="282"/>
      <c r="D617" s="283"/>
      <c r="E617" s="283"/>
      <c r="F617" s="283"/>
      <c r="G617" s="282"/>
      <c r="H617" s="282"/>
      <c r="I617" s="283"/>
      <c r="J617" s="423"/>
      <c r="K617" s="319"/>
      <c r="L617" s="292"/>
      <c r="M617" s="293"/>
      <c r="N617" s="292"/>
      <c r="O617" s="293"/>
      <c r="P617" s="282"/>
      <c r="Q617" s="282"/>
      <c r="R617" s="282"/>
      <c r="S617" s="282"/>
      <c r="T617" s="380"/>
      <c r="U617" s="381"/>
    </row>
    <row r="618" spans="1:21" ht="21.95" customHeight="1" x14ac:dyDescent="0.15">
      <c r="A618" s="282"/>
      <c r="B618" s="282"/>
      <c r="C618" s="282"/>
      <c r="D618" s="283"/>
      <c r="E618" s="283"/>
      <c r="F618" s="283"/>
      <c r="G618" s="282"/>
      <c r="H618" s="282"/>
      <c r="I618" s="283"/>
      <c r="J618" s="423"/>
      <c r="K618" s="319"/>
      <c r="L618" s="292"/>
      <c r="M618" s="293"/>
      <c r="N618" s="292"/>
      <c r="O618" s="293"/>
      <c r="P618" s="282"/>
      <c r="Q618" s="282"/>
      <c r="R618" s="282"/>
      <c r="S618" s="282"/>
      <c r="T618" s="380"/>
      <c r="U618" s="381"/>
    </row>
    <row r="619" spans="1:21" ht="21.95" customHeight="1" x14ac:dyDescent="0.15">
      <c r="A619" s="282"/>
      <c r="B619" s="282"/>
      <c r="C619" s="282"/>
      <c r="D619" s="283"/>
      <c r="E619" s="283"/>
      <c r="F619" s="283"/>
      <c r="G619" s="282"/>
      <c r="H619" s="282"/>
      <c r="I619" s="283"/>
      <c r="J619" s="423"/>
      <c r="K619" s="319"/>
      <c r="L619" s="292"/>
      <c r="M619" s="293"/>
      <c r="N619" s="292"/>
      <c r="O619" s="293"/>
      <c r="P619" s="282"/>
      <c r="Q619" s="282"/>
      <c r="R619" s="282"/>
      <c r="S619" s="282"/>
      <c r="T619" s="380"/>
      <c r="U619" s="381"/>
    </row>
    <row r="620" spans="1:21" ht="21.95" customHeight="1" x14ac:dyDescent="0.15">
      <c r="A620" s="282"/>
      <c r="B620" s="282"/>
      <c r="C620" s="282"/>
      <c r="D620" s="283"/>
      <c r="E620" s="283"/>
      <c r="F620" s="283"/>
      <c r="G620" s="282"/>
      <c r="H620" s="282"/>
      <c r="I620" s="283"/>
      <c r="J620" s="423"/>
      <c r="K620" s="319"/>
      <c r="L620" s="292"/>
      <c r="M620" s="293"/>
      <c r="N620" s="292"/>
      <c r="O620" s="293"/>
      <c r="P620" s="282"/>
      <c r="Q620" s="282"/>
      <c r="R620" s="282"/>
      <c r="S620" s="282"/>
      <c r="T620" s="380"/>
      <c r="U620" s="381"/>
    </row>
    <row r="621" spans="1:21" ht="21.95" customHeight="1" x14ac:dyDescent="0.15">
      <c r="A621" s="282"/>
      <c r="B621" s="282"/>
      <c r="C621" s="282"/>
      <c r="D621" s="283"/>
      <c r="E621" s="283"/>
      <c r="F621" s="283"/>
      <c r="G621" s="282"/>
      <c r="H621" s="282"/>
      <c r="I621" s="283"/>
      <c r="J621" s="423"/>
      <c r="K621" s="319"/>
      <c r="L621" s="292"/>
      <c r="M621" s="293"/>
      <c r="N621" s="292"/>
      <c r="O621" s="293"/>
      <c r="P621" s="282"/>
      <c r="Q621" s="282"/>
      <c r="R621" s="282"/>
      <c r="S621" s="282"/>
      <c r="T621" s="380"/>
      <c r="U621" s="381"/>
    </row>
    <row r="622" spans="1:21" ht="21.95" customHeight="1" x14ac:dyDescent="0.15">
      <c r="A622" s="282"/>
      <c r="B622" s="282"/>
      <c r="C622" s="282"/>
      <c r="D622" s="283"/>
      <c r="E622" s="283"/>
      <c r="F622" s="283"/>
      <c r="G622" s="282"/>
      <c r="H622" s="282"/>
      <c r="I622" s="283"/>
      <c r="J622" s="423"/>
      <c r="K622" s="319"/>
      <c r="L622" s="292"/>
      <c r="M622" s="293"/>
      <c r="N622" s="292"/>
      <c r="O622" s="293"/>
      <c r="P622" s="282"/>
      <c r="Q622" s="282"/>
      <c r="R622" s="282"/>
      <c r="S622" s="282"/>
      <c r="T622" s="380"/>
      <c r="U622" s="381"/>
    </row>
    <row r="623" spans="1:21" ht="21.95" customHeight="1" x14ac:dyDescent="0.15">
      <c r="A623" s="282"/>
      <c r="B623" s="282"/>
      <c r="C623" s="282"/>
      <c r="D623" s="283"/>
      <c r="E623" s="283"/>
      <c r="F623" s="283"/>
      <c r="G623" s="282"/>
      <c r="H623" s="282"/>
      <c r="I623" s="283"/>
      <c r="J623" s="423"/>
      <c r="K623" s="319"/>
      <c r="L623" s="292"/>
      <c r="M623" s="293"/>
      <c r="N623" s="292"/>
      <c r="O623" s="293"/>
      <c r="P623" s="282"/>
      <c r="Q623" s="282"/>
      <c r="R623" s="282"/>
      <c r="S623" s="282"/>
      <c r="T623" s="380"/>
      <c r="U623" s="381"/>
    </row>
    <row r="624" spans="1:21" ht="21.95" customHeight="1" x14ac:dyDescent="0.15">
      <c r="A624" s="282"/>
      <c r="B624" s="282"/>
      <c r="C624" s="282"/>
      <c r="D624" s="283"/>
      <c r="E624" s="283"/>
      <c r="F624" s="283"/>
      <c r="G624" s="282"/>
      <c r="H624" s="282"/>
      <c r="I624" s="283"/>
      <c r="J624" s="423"/>
      <c r="K624" s="319"/>
      <c r="L624" s="292"/>
      <c r="M624" s="293"/>
      <c r="N624" s="292"/>
      <c r="O624" s="293"/>
      <c r="P624" s="282"/>
      <c r="Q624" s="282"/>
      <c r="R624" s="282"/>
      <c r="S624" s="282"/>
      <c r="T624" s="380"/>
      <c r="U624" s="381"/>
    </row>
    <row r="625" spans="1:21" ht="21.95" customHeight="1" x14ac:dyDescent="0.15">
      <c r="A625" s="282"/>
      <c r="B625" s="282"/>
      <c r="C625" s="282"/>
      <c r="D625" s="283"/>
      <c r="E625" s="283"/>
      <c r="F625" s="283"/>
      <c r="G625" s="282"/>
      <c r="H625" s="282"/>
      <c r="I625" s="283"/>
      <c r="J625" s="423"/>
      <c r="K625" s="319"/>
      <c r="L625" s="292"/>
      <c r="M625" s="293"/>
      <c r="N625" s="292"/>
      <c r="O625" s="293"/>
      <c r="P625" s="282"/>
      <c r="Q625" s="282"/>
      <c r="R625" s="282"/>
      <c r="S625" s="282"/>
      <c r="T625" s="380"/>
      <c r="U625" s="381"/>
    </row>
    <row r="626" spans="1:21" ht="21.95" customHeight="1" x14ac:dyDescent="0.15">
      <c r="A626" s="282"/>
      <c r="B626" s="282"/>
      <c r="C626" s="282"/>
      <c r="D626" s="283"/>
      <c r="E626" s="283"/>
      <c r="F626" s="283"/>
      <c r="G626" s="282"/>
      <c r="H626" s="282"/>
      <c r="I626" s="283"/>
      <c r="J626" s="423"/>
      <c r="K626" s="319"/>
      <c r="L626" s="292"/>
      <c r="M626" s="293"/>
      <c r="N626" s="292"/>
      <c r="O626" s="293"/>
      <c r="P626" s="282"/>
      <c r="Q626" s="282"/>
      <c r="R626" s="282"/>
      <c r="S626" s="282"/>
      <c r="T626" s="380"/>
      <c r="U626" s="381"/>
    </row>
    <row r="627" spans="1:21" ht="21.95" customHeight="1" x14ac:dyDescent="0.15">
      <c r="A627" s="282"/>
      <c r="B627" s="282"/>
      <c r="C627" s="282"/>
      <c r="D627" s="283"/>
      <c r="E627" s="283"/>
      <c r="F627" s="283"/>
      <c r="G627" s="282"/>
      <c r="H627" s="282"/>
      <c r="I627" s="283"/>
      <c r="J627" s="423"/>
      <c r="K627" s="319"/>
      <c r="L627" s="292"/>
      <c r="M627" s="293"/>
      <c r="N627" s="292"/>
      <c r="O627" s="293"/>
      <c r="P627" s="282"/>
      <c r="Q627" s="282"/>
      <c r="R627" s="282"/>
      <c r="S627" s="282"/>
      <c r="T627" s="380"/>
      <c r="U627" s="381"/>
    </row>
    <row r="628" spans="1:21" ht="21.95" customHeight="1" x14ac:dyDescent="0.15">
      <c r="A628" s="282"/>
      <c r="B628" s="282"/>
      <c r="C628" s="282"/>
      <c r="D628" s="283"/>
      <c r="E628" s="283"/>
      <c r="F628" s="283"/>
      <c r="G628" s="282"/>
      <c r="H628" s="282"/>
      <c r="I628" s="283"/>
      <c r="J628" s="423"/>
      <c r="K628" s="319"/>
      <c r="L628" s="292"/>
      <c r="M628" s="293"/>
      <c r="N628" s="292"/>
      <c r="O628" s="293"/>
      <c r="P628" s="282"/>
      <c r="Q628" s="282"/>
      <c r="R628" s="282"/>
      <c r="S628" s="282"/>
      <c r="T628" s="380"/>
      <c r="U628" s="381"/>
    </row>
    <row r="629" spans="1:21" ht="21.95" customHeight="1" x14ac:dyDescent="0.15">
      <c r="A629" s="282"/>
      <c r="B629" s="282"/>
      <c r="C629" s="282"/>
      <c r="D629" s="283"/>
      <c r="E629" s="283"/>
      <c r="F629" s="283"/>
      <c r="G629" s="282"/>
      <c r="H629" s="282"/>
      <c r="I629" s="283"/>
      <c r="J629" s="423"/>
      <c r="K629" s="319"/>
      <c r="L629" s="292"/>
      <c r="M629" s="293"/>
      <c r="N629" s="292"/>
      <c r="O629" s="293"/>
      <c r="P629" s="282"/>
      <c r="Q629" s="282"/>
      <c r="R629" s="282"/>
      <c r="S629" s="282"/>
      <c r="T629" s="380"/>
      <c r="U629" s="381"/>
    </row>
    <row r="630" spans="1:21" ht="21.95" customHeight="1" x14ac:dyDescent="0.15">
      <c r="A630" s="282"/>
      <c r="B630" s="282"/>
      <c r="C630" s="282"/>
      <c r="D630" s="283"/>
      <c r="E630" s="283"/>
      <c r="F630" s="283"/>
      <c r="G630" s="282"/>
      <c r="H630" s="282"/>
      <c r="I630" s="283"/>
      <c r="J630" s="423"/>
      <c r="K630" s="319"/>
      <c r="L630" s="292"/>
      <c r="M630" s="293"/>
      <c r="N630" s="292"/>
      <c r="O630" s="293"/>
      <c r="P630" s="282"/>
      <c r="Q630" s="282"/>
      <c r="R630" s="282"/>
      <c r="S630" s="282"/>
      <c r="T630" s="380"/>
      <c r="U630" s="381"/>
    </row>
    <row r="631" spans="1:21" ht="21.95" customHeight="1" x14ac:dyDescent="0.15">
      <c r="A631" s="282"/>
      <c r="B631" s="282"/>
      <c r="C631" s="282"/>
      <c r="D631" s="283"/>
      <c r="E631" s="283"/>
      <c r="F631" s="283"/>
      <c r="G631" s="282"/>
      <c r="H631" s="282"/>
      <c r="I631" s="283"/>
      <c r="J631" s="423"/>
      <c r="K631" s="319"/>
      <c r="L631" s="292"/>
      <c r="M631" s="293"/>
      <c r="N631" s="292"/>
      <c r="O631" s="293"/>
      <c r="P631" s="282"/>
      <c r="Q631" s="282"/>
      <c r="R631" s="282"/>
      <c r="S631" s="282"/>
      <c r="T631" s="380"/>
      <c r="U631" s="381"/>
    </row>
    <row r="632" spans="1:21" ht="21.95" customHeight="1" x14ac:dyDescent="0.15">
      <c r="A632" s="282"/>
      <c r="B632" s="282"/>
      <c r="C632" s="282"/>
      <c r="D632" s="283"/>
      <c r="E632" s="283"/>
      <c r="F632" s="283"/>
      <c r="G632" s="282"/>
      <c r="H632" s="282"/>
      <c r="I632" s="283"/>
      <c r="J632" s="423"/>
      <c r="K632" s="319"/>
      <c r="L632" s="292"/>
      <c r="M632" s="293"/>
      <c r="N632" s="292"/>
      <c r="O632" s="293"/>
      <c r="P632" s="282"/>
      <c r="Q632" s="282"/>
      <c r="R632" s="282"/>
      <c r="S632" s="282"/>
      <c r="T632" s="380"/>
      <c r="U632" s="381"/>
    </row>
    <row r="633" spans="1:21" ht="21.95" customHeight="1" x14ac:dyDescent="0.15">
      <c r="A633" s="282"/>
      <c r="B633" s="282"/>
      <c r="C633" s="282"/>
      <c r="D633" s="283"/>
      <c r="E633" s="283"/>
      <c r="F633" s="283"/>
      <c r="G633" s="282"/>
      <c r="H633" s="282"/>
      <c r="I633" s="283"/>
      <c r="J633" s="423"/>
      <c r="K633" s="319"/>
      <c r="L633" s="292"/>
      <c r="M633" s="293"/>
      <c r="N633" s="292"/>
      <c r="O633" s="293"/>
      <c r="P633" s="282"/>
      <c r="Q633" s="282"/>
      <c r="R633" s="282"/>
      <c r="S633" s="282"/>
      <c r="T633" s="380"/>
      <c r="U633" s="381"/>
    </row>
    <row r="634" spans="1:21" ht="21.95" customHeight="1" x14ac:dyDescent="0.15">
      <c r="A634" s="282"/>
      <c r="B634" s="282"/>
      <c r="C634" s="282"/>
      <c r="D634" s="283"/>
      <c r="E634" s="283"/>
      <c r="F634" s="283"/>
      <c r="G634" s="282"/>
      <c r="H634" s="282"/>
      <c r="I634" s="283"/>
      <c r="J634" s="423"/>
      <c r="K634" s="319"/>
      <c r="L634" s="292"/>
      <c r="M634" s="293"/>
      <c r="N634" s="292"/>
      <c r="O634" s="293"/>
      <c r="P634" s="282"/>
      <c r="Q634" s="282"/>
      <c r="R634" s="282"/>
      <c r="S634" s="282"/>
      <c r="T634" s="380"/>
      <c r="U634" s="381"/>
    </row>
    <row r="635" spans="1:21" ht="21.95" customHeight="1" x14ac:dyDescent="0.15">
      <c r="A635" s="282"/>
      <c r="B635" s="282"/>
      <c r="C635" s="282"/>
      <c r="D635" s="283"/>
      <c r="E635" s="283"/>
      <c r="F635" s="283"/>
      <c r="G635" s="282"/>
      <c r="H635" s="282"/>
      <c r="I635" s="283"/>
      <c r="J635" s="423"/>
      <c r="K635" s="319"/>
      <c r="L635" s="292"/>
      <c r="M635" s="293"/>
      <c r="N635" s="292"/>
      <c r="O635" s="293"/>
      <c r="P635" s="282"/>
      <c r="Q635" s="282"/>
      <c r="R635" s="282"/>
      <c r="S635" s="282"/>
      <c r="T635" s="380"/>
      <c r="U635" s="381"/>
    </row>
    <row r="636" spans="1:21" ht="21.95" customHeight="1" x14ac:dyDescent="0.15">
      <c r="A636" s="282"/>
      <c r="B636" s="282"/>
      <c r="C636" s="282"/>
      <c r="D636" s="283"/>
      <c r="E636" s="283"/>
      <c r="F636" s="283"/>
      <c r="G636" s="282"/>
      <c r="H636" s="282"/>
      <c r="I636" s="283"/>
      <c r="J636" s="423"/>
      <c r="K636" s="319"/>
      <c r="L636" s="292"/>
      <c r="M636" s="293"/>
      <c r="N636" s="292"/>
      <c r="O636" s="293"/>
      <c r="P636" s="282"/>
      <c r="Q636" s="282"/>
      <c r="R636" s="282"/>
      <c r="S636" s="282"/>
      <c r="T636" s="380"/>
      <c r="U636" s="381"/>
    </row>
    <row r="637" spans="1:21" ht="21.95" customHeight="1" x14ac:dyDescent="0.15">
      <c r="A637" s="282"/>
      <c r="B637" s="282"/>
      <c r="C637" s="282"/>
      <c r="D637" s="283"/>
      <c r="E637" s="283"/>
      <c r="F637" s="283"/>
      <c r="G637" s="282"/>
      <c r="H637" s="282"/>
      <c r="I637" s="283"/>
      <c r="J637" s="423"/>
      <c r="K637" s="319"/>
      <c r="L637" s="292"/>
      <c r="M637" s="293"/>
      <c r="N637" s="292"/>
      <c r="O637" s="293"/>
      <c r="P637" s="282"/>
      <c r="Q637" s="282"/>
      <c r="R637" s="282"/>
      <c r="S637" s="282"/>
      <c r="T637" s="380"/>
      <c r="U637" s="381"/>
    </row>
    <row r="638" spans="1:21" ht="21.95" customHeight="1" x14ac:dyDescent="0.15">
      <c r="A638" s="282"/>
      <c r="B638" s="282"/>
      <c r="C638" s="282"/>
      <c r="D638" s="283"/>
      <c r="E638" s="283"/>
      <c r="F638" s="283"/>
      <c r="G638" s="282"/>
      <c r="H638" s="282"/>
      <c r="I638" s="283"/>
      <c r="J638" s="423"/>
      <c r="K638" s="319"/>
      <c r="L638" s="292"/>
      <c r="M638" s="293"/>
      <c r="N638" s="292"/>
      <c r="O638" s="293"/>
      <c r="P638" s="282"/>
      <c r="Q638" s="282"/>
      <c r="R638" s="282"/>
      <c r="S638" s="282"/>
      <c r="T638" s="380"/>
      <c r="U638" s="381"/>
    </row>
    <row r="639" spans="1:21" ht="21.95" customHeight="1" x14ac:dyDescent="0.15">
      <c r="A639" s="282"/>
      <c r="B639" s="282"/>
      <c r="C639" s="282"/>
      <c r="D639" s="283"/>
      <c r="E639" s="283"/>
      <c r="F639" s="283"/>
      <c r="G639" s="282"/>
      <c r="H639" s="282"/>
      <c r="I639" s="283"/>
      <c r="J639" s="423"/>
      <c r="K639" s="319"/>
      <c r="L639" s="292"/>
      <c r="M639" s="293"/>
      <c r="N639" s="292"/>
      <c r="O639" s="293"/>
      <c r="P639" s="282"/>
      <c r="Q639" s="282"/>
      <c r="R639" s="282"/>
      <c r="S639" s="282"/>
      <c r="T639" s="380"/>
      <c r="U639" s="381"/>
    </row>
    <row r="640" spans="1:21" ht="21.95" customHeight="1" x14ac:dyDescent="0.15">
      <c r="A640" s="282"/>
      <c r="B640" s="282"/>
      <c r="C640" s="282"/>
      <c r="D640" s="283"/>
      <c r="E640" s="283"/>
      <c r="F640" s="283"/>
      <c r="G640" s="282"/>
      <c r="H640" s="282"/>
      <c r="I640" s="283"/>
      <c r="J640" s="423"/>
      <c r="K640" s="319"/>
      <c r="L640" s="292"/>
      <c r="M640" s="293"/>
      <c r="N640" s="292"/>
      <c r="O640" s="293"/>
      <c r="P640" s="282"/>
      <c r="Q640" s="282"/>
      <c r="R640" s="282"/>
      <c r="S640" s="282"/>
      <c r="T640" s="380"/>
      <c r="U640" s="381"/>
    </row>
    <row r="641" spans="1:21" ht="21.95" customHeight="1" x14ac:dyDescent="0.15">
      <c r="A641" s="282"/>
      <c r="B641" s="282"/>
      <c r="C641" s="282"/>
      <c r="D641" s="283"/>
      <c r="E641" s="283"/>
      <c r="F641" s="283"/>
      <c r="G641" s="282"/>
      <c r="H641" s="282"/>
      <c r="I641" s="283"/>
      <c r="J641" s="423"/>
      <c r="K641" s="319"/>
      <c r="L641" s="292"/>
      <c r="M641" s="293"/>
      <c r="N641" s="292"/>
      <c r="O641" s="293"/>
      <c r="P641" s="282"/>
      <c r="Q641" s="282"/>
      <c r="R641" s="282"/>
      <c r="S641" s="282"/>
      <c r="T641" s="380"/>
      <c r="U641" s="381"/>
    </row>
    <row r="642" spans="1:21" ht="21.95" customHeight="1" x14ac:dyDescent="0.15">
      <c r="A642" s="282"/>
      <c r="B642" s="282"/>
      <c r="C642" s="282"/>
      <c r="D642" s="283"/>
      <c r="E642" s="283"/>
      <c r="F642" s="283"/>
      <c r="G642" s="282"/>
      <c r="H642" s="282"/>
      <c r="I642" s="283"/>
      <c r="J642" s="423"/>
      <c r="K642" s="319"/>
      <c r="L642" s="292"/>
      <c r="M642" s="293"/>
      <c r="N642" s="292"/>
      <c r="O642" s="293"/>
      <c r="P642" s="282"/>
      <c r="Q642" s="282"/>
      <c r="R642" s="282"/>
      <c r="S642" s="282"/>
      <c r="T642" s="380"/>
      <c r="U642" s="381"/>
    </row>
    <row r="643" spans="1:21" ht="21.95" customHeight="1" x14ac:dyDescent="0.15">
      <c r="A643" s="282"/>
      <c r="B643" s="282"/>
      <c r="C643" s="282"/>
      <c r="D643" s="283"/>
      <c r="E643" s="283"/>
      <c r="F643" s="283"/>
      <c r="G643" s="282"/>
      <c r="H643" s="282"/>
      <c r="I643" s="283"/>
      <c r="J643" s="423"/>
      <c r="K643" s="319"/>
      <c r="L643" s="292"/>
      <c r="M643" s="293"/>
      <c r="N643" s="292"/>
      <c r="O643" s="293"/>
      <c r="P643" s="282"/>
      <c r="Q643" s="282"/>
      <c r="R643" s="282"/>
      <c r="S643" s="282"/>
      <c r="T643" s="380"/>
      <c r="U643" s="381"/>
    </row>
    <row r="644" spans="1:21" ht="21.95" customHeight="1" x14ac:dyDescent="0.15">
      <c r="A644" s="282"/>
      <c r="B644" s="282"/>
      <c r="C644" s="282"/>
      <c r="D644" s="283"/>
      <c r="E644" s="283"/>
      <c r="F644" s="283"/>
      <c r="G644" s="282"/>
      <c r="H644" s="282"/>
      <c r="I644" s="283"/>
      <c r="J644" s="423"/>
      <c r="K644" s="319"/>
      <c r="L644" s="292"/>
      <c r="M644" s="293"/>
      <c r="N644" s="292"/>
      <c r="O644" s="293"/>
      <c r="P644" s="282"/>
      <c r="Q644" s="282"/>
      <c r="R644" s="282"/>
      <c r="S644" s="282"/>
      <c r="T644" s="380"/>
      <c r="U644" s="381"/>
    </row>
    <row r="645" spans="1:21" ht="21.95" customHeight="1" x14ac:dyDescent="0.15">
      <c r="A645" s="282"/>
      <c r="B645" s="282"/>
      <c r="C645" s="282"/>
      <c r="D645" s="283"/>
      <c r="E645" s="283"/>
      <c r="F645" s="283"/>
      <c r="G645" s="282"/>
      <c r="H645" s="282"/>
      <c r="I645" s="283"/>
      <c r="J645" s="423"/>
      <c r="K645" s="319"/>
      <c r="L645" s="292"/>
      <c r="M645" s="293"/>
      <c r="N645" s="292"/>
      <c r="O645" s="293"/>
      <c r="P645" s="282"/>
      <c r="Q645" s="282"/>
      <c r="R645" s="282"/>
      <c r="S645" s="282"/>
      <c r="T645" s="380"/>
      <c r="U645" s="381"/>
    </row>
    <row r="646" spans="1:21" ht="21.95" customHeight="1" x14ac:dyDescent="0.15">
      <c r="A646" s="282"/>
      <c r="B646" s="282"/>
      <c r="C646" s="282"/>
      <c r="D646" s="283"/>
      <c r="E646" s="283"/>
      <c r="F646" s="283"/>
      <c r="G646" s="282"/>
      <c r="H646" s="282"/>
      <c r="I646" s="283"/>
      <c r="J646" s="423"/>
      <c r="K646" s="319"/>
      <c r="L646" s="292"/>
      <c r="M646" s="293"/>
      <c r="N646" s="292"/>
      <c r="O646" s="293"/>
      <c r="P646" s="282"/>
      <c r="Q646" s="282"/>
      <c r="R646" s="282"/>
      <c r="S646" s="282"/>
      <c r="T646" s="380"/>
      <c r="U646" s="381"/>
    </row>
    <row r="647" spans="1:21" ht="21.95" customHeight="1" x14ac:dyDescent="0.15">
      <c r="A647" s="282"/>
      <c r="B647" s="282"/>
      <c r="C647" s="282"/>
      <c r="D647" s="283"/>
      <c r="E647" s="283"/>
      <c r="F647" s="283"/>
      <c r="G647" s="282"/>
      <c r="H647" s="282"/>
      <c r="I647" s="283"/>
      <c r="J647" s="423"/>
      <c r="K647" s="319"/>
      <c r="L647" s="292"/>
      <c r="M647" s="293"/>
      <c r="N647" s="292"/>
      <c r="O647" s="293"/>
      <c r="P647" s="282"/>
      <c r="Q647" s="282"/>
      <c r="R647" s="282"/>
      <c r="S647" s="282"/>
      <c r="T647" s="380"/>
      <c r="U647" s="381"/>
    </row>
    <row r="648" spans="1:21" ht="21.95" customHeight="1" x14ac:dyDescent="0.15">
      <c r="A648" s="282"/>
      <c r="B648" s="282"/>
      <c r="C648" s="282"/>
      <c r="D648" s="283"/>
      <c r="E648" s="283"/>
      <c r="F648" s="283"/>
      <c r="G648" s="282"/>
      <c r="H648" s="282"/>
      <c r="I648" s="283"/>
      <c r="J648" s="423"/>
      <c r="K648" s="319"/>
      <c r="L648" s="292"/>
      <c r="M648" s="293"/>
      <c r="N648" s="292"/>
      <c r="O648" s="293"/>
      <c r="P648" s="282"/>
      <c r="Q648" s="282"/>
      <c r="R648" s="282"/>
      <c r="S648" s="282"/>
      <c r="T648" s="380"/>
      <c r="U648" s="381"/>
    </row>
    <row r="649" spans="1:21" ht="21.95" customHeight="1" x14ac:dyDescent="0.15">
      <c r="A649" s="282"/>
      <c r="B649" s="282"/>
      <c r="C649" s="282"/>
      <c r="D649" s="283"/>
      <c r="E649" s="283"/>
      <c r="F649" s="283"/>
      <c r="G649" s="282"/>
      <c r="H649" s="282"/>
      <c r="I649" s="283"/>
      <c r="J649" s="423"/>
      <c r="K649" s="319"/>
      <c r="L649" s="292"/>
      <c r="M649" s="293"/>
      <c r="N649" s="292"/>
      <c r="O649" s="293"/>
      <c r="P649" s="282"/>
      <c r="Q649" s="282"/>
      <c r="R649" s="282"/>
      <c r="S649" s="282"/>
      <c r="T649" s="380"/>
      <c r="U649" s="381"/>
    </row>
    <row r="650" spans="1:21" ht="21.95" customHeight="1" x14ac:dyDescent="0.15">
      <c r="A650" s="282"/>
      <c r="B650" s="282"/>
      <c r="C650" s="282"/>
      <c r="D650" s="283"/>
      <c r="E650" s="283"/>
      <c r="F650" s="283"/>
      <c r="G650" s="282"/>
      <c r="H650" s="282"/>
      <c r="I650" s="283"/>
      <c r="J650" s="423"/>
      <c r="K650" s="319"/>
      <c r="L650" s="292"/>
      <c r="M650" s="293"/>
      <c r="N650" s="292"/>
      <c r="O650" s="293"/>
      <c r="P650" s="282"/>
      <c r="Q650" s="282"/>
      <c r="R650" s="282"/>
      <c r="S650" s="282"/>
      <c r="T650" s="380"/>
      <c r="U650" s="381"/>
    </row>
    <row r="651" spans="1:21" ht="21.95" customHeight="1" x14ac:dyDescent="0.15">
      <c r="A651" s="282"/>
      <c r="B651" s="282"/>
      <c r="C651" s="282"/>
      <c r="D651" s="283"/>
      <c r="E651" s="283"/>
      <c r="F651" s="283"/>
      <c r="G651" s="282"/>
      <c r="H651" s="282"/>
      <c r="I651" s="283"/>
      <c r="J651" s="423"/>
      <c r="K651" s="319"/>
      <c r="L651" s="292"/>
      <c r="M651" s="293"/>
      <c r="N651" s="292"/>
      <c r="O651" s="293"/>
      <c r="P651" s="282"/>
      <c r="Q651" s="282"/>
      <c r="R651" s="282"/>
      <c r="S651" s="282"/>
      <c r="T651" s="380"/>
      <c r="U651" s="381"/>
    </row>
    <row r="652" spans="1:21" ht="21.95" customHeight="1" x14ac:dyDescent="0.15">
      <c r="A652" s="282"/>
      <c r="B652" s="282"/>
      <c r="C652" s="282"/>
      <c r="D652" s="283"/>
      <c r="E652" s="283"/>
      <c r="F652" s="283"/>
      <c r="G652" s="282"/>
      <c r="H652" s="282"/>
      <c r="I652" s="283"/>
      <c r="J652" s="423"/>
      <c r="K652" s="319"/>
      <c r="L652" s="292"/>
      <c r="M652" s="293"/>
      <c r="N652" s="292"/>
      <c r="O652" s="293"/>
      <c r="P652" s="282"/>
      <c r="Q652" s="282"/>
      <c r="R652" s="282"/>
      <c r="S652" s="282"/>
      <c r="T652" s="380"/>
      <c r="U652" s="381"/>
    </row>
    <row r="653" spans="1:21" ht="21.95" customHeight="1" x14ac:dyDescent="0.15">
      <c r="A653" s="282"/>
      <c r="B653" s="282"/>
      <c r="C653" s="282"/>
      <c r="D653" s="283"/>
      <c r="E653" s="283"/>
      <c r="F653" s="283"/>
      <c r="G653" s="282"/>
      <c r="H653" s="282"/>
      <c r="I653" s="283"/>
      <c r="J653" s="423"/>
      <c r="K653" s="319"/>
      <c r="L653" s="292"/>
      <c r="M653" s="293"/>
      <c r="N653" s="292"/>
      <c r="O653" s="293"/>
      <c r="P653" s="282"/>
      <c r="Q653" s="282"/>
      <c r="R653" s="282"/>
      <c r="S653" s="282"/>
      <c r="T653" s="380"/>
      <c r="U653" s="381"/>
    </row>
    <row r="654" spans="1:21" ht="21.95" customHeight="1" x14ac:dyDescent="0.15">
      <c r="A654" s="282"/>
      <c r="B654" s="282"/>
      <c r="C654" s="282"/>
      <c r="D654" s="283"/>
      <c r="E654" s="283"/>
      <c r="F654" s="283"/>
      <c r="G654" s="282"/>
      <c r="H654" s="282"/>
      <c r="I654" s="283"/>
      <c r="J654" s="423"/>
      <c r="K654" s="319"/>
      <c r="L654" s="292"/>
      <c r="M654" s="293"/>
      <c r="N654" s="292"/>
      <c r="O654" s="293"/>
      <c r="P654" s="282"/>
      <c r="Q654" s="282"/>
      <c r="R654" s="282"/>
      <c r="S654" s="282"/>
      <c r="T654" s="380"/>
      <c r="U654" s="381"/>
    </row>
    <row r="655" spans="1:21" ht="21.95" customHeight="1" x14ac:dyDescent="0.15">
      <c r="A655" s="282"/>
      <c r="B655" s="282"/>
      <c r="C655" s="282"/>
      <c r="D655" s="283"/>
      <c r="E655" s="283"/>
      <c r="F655" s="283"/>
      <c r="G655" s="282"/>
      <c r="H655" s="282"/>
      <c r="I655" s="283"/>
      <c r="J655" s="423"/>
      <c r="K655" s="319"/>
      <c r="L655" s="292"/>
      <c r="M655" s="293"/>
      <c r="N655" s="292"/>
      <c r="O655" s="293"/>
      <c r="P655" s="282"/>
      <c r="Q655" s="282"/>
      <c r="R655" s="282"/>
      <c r="S655" s="282"/>
      <c r="T655" s="380"/>
      <c r="U655" s="381"/>
    </row>
    <row r="656" spans="1:21" ht="21.95" customHeight="1" x14ac:dyDescent="0.15">
      <c r="A656" s="282"/>
      <c r="B656" s="282"/>
      <c r="C656" s="282"/>
      <c r="D656" s="283"/>
      <c r="E656" s="283"/>
      <c r="F656" s="283"/>
      <c r="G656" s="282"/>
      <c r="H656" s="282"/>
      <c r="I656" s="283"/>
      <c r="J656" s="423"/>
      <c r="K656" s="319"/>
      <c r="L656" s="292"/>
      <c r="M656" s="293"/>
      <c r="N656" s="292"/>
      <c r="O656" s="293"/>
      <c r="P656" s="282"/>
      <c r="Q656" s="282"/>
      <c r="R656" s="282"/>
      <c r="S656" s="282"/>
      <c r="T656" s="380"/>
      <c r="U656" s="381"/>
    </row>
    <row r="657" spans="1:21" ht="21.95" customHeight="1" x14ac:dyDescent="0.15">
      <c r="A657" s="282"/>
      <c r="B657" s="282"/>
      <c r="C657" s="282"/>
      <c r="D657" s="283"/>
      <c r="E657" s="283"/>
      <c r="F657" s="283"/>
      <c r="G657" s="282"/>
      <c r="H657" s="282"/>
      <c r="I657" s="283"/>
      <c r="J657" s="423"/>
      <c r="K657" s="319"/>
      <c r="L657" s="292"/>
      <c r="M657" s="293"/>
      <c r="N657" s="292"/>
      <c r="O657" s="293"/>
      <c r="P657" s="282"/>
      <c r="Q657" s="282"/>
      <c r="R657" s="282"/>
      <c r="S657" s="282"/>
      <c r="T657" s="380"/>
      <c r="U657" s="381"/>
    </row>
    <row r="658" spans="1:21" ht="21.95" customHeight="1" x14ac:dyDescent="0.15">
      <c r="A658" s="282"/>
      <c r="B658" s="282"/>
      <c r="C658" s="282"/>
      <c r="D658" s="283"/>
      <c r="E658" s="283"/>
      <c r="F658" s="283"/>
      <c r="G658" s="282"/>
      <c r="H658" s="282"/>
      <c r="I658" s="283"/>
      <c r="J658" s="423"/>
      <c r="K658" s="319"/>
      <c r="L658" s="292"/>
      <c r="M658" s="293"/>
      <c r="N658" s="292"/>
      <c r="O658" s="293"/>
      <c r="P658" s="282"/>
      <c r="Q658" s="282"/>
      <c r="R658" s="282"/>
      <c r="S658" s="282"/>
      <c r="T658" s="380"/>
      <c r="U658" s="381"/>
    </row>
    <row r="659" spans="1:21" ht="21.95" customHeight="1" x14ac:dyDescent="0.15">
      <c r="A659" s="282"/>
      <c r="B659" s="282"/>
      <c r="C659" s="282"/>
      <c r="D659" s="283"/>
      <c r="E659" s="283"/>
      <c r="F659" s="283"/>
      <c r="G659" s="282"/>
      <c r="H659" s="282"/>
      <c r="I659" s="283"/>
      <c r="J659" s="423"/>
      <c r="K659" s="319"/>
      <c r="L659" s="292"/>
      <c r="M659" s="293"/>
      <c r="N659" s="292"/>
      <c r="O659" s="293"/>
      <c r="P659" s="282"/>
      <c r="Q659" s="282"/>
      <c r="R659" s="282"/>
      <c r="S659" s="282"/>
      <c r="T659" s="380"/>
      <c r="U659" s="381"/>
    </row>
    <row r="660" spans="1:21" ht="21.95" customHeight="1" x14ac:dyDescent="0.15">
      <c r="A660" s="282"/>
      <c r="B660" s="282"/>
      <c r="C660" s="282"/>
      <c r="D660" s="283"/>
      <c r="E660" s="283"/>
      <c r="F660" s="283"/>
      <c r="G660" s="282"/>
      <c r="H660" s="282"/>
      <c r="I660" s="283"/>
      <c r="J660" s="423"/>
      <c r="K660" s="319"/>
      <c r="L660" s="292"/>
      <c r="M660" s="293"/>
      <c r="N660" s="292"/>
      <c r="O660" s="293"/>
      <c r="P660" s="282"/>
      <c r="Q660" s="282"/>
      <c r="R660" s="282"/>
      <c r="S660" s="282"/>
      <c r="T660" s="380"/>
      <c r="U660" s="381"/>
    </row>
    <row r="661" spans="1:21" ht="21.95" customHeight="1" x14ac:dyDescent="0.15">
      <c r="A661" s="282"/>
      <c r="B661" s="282"/>
      <c r="C661" s="282"/>
      <c r="D661" s="283"/>
      <c r="E661" s="283"/>
      <c r="F661" s="283"/>
      <c r="G661" s="282"/>
      <c r="H661" s="282"/>
      <c r="I661" s="283"/>
      <c r="J661" s="423"/>
      <c r="K661" s="319"/>
      <c r="L661" s="292"/>
      <c r="M661" s="293"/>
      <c r="N661" s="292"/>
      <c r="O661" s="293"/>
      <c r="P661" s="282"/>
      <c r="Q661" s="282"/>
      <c r="R661" s="282"/>
      <c r="S661" s="282"/>
      <c r="T661" s="380"/>
      <c r="U661" s="381"/>
    </row>
    <row r="662" spans="1:21" ht="21.95" customHeight="1" x14ac:dyDescent="0.15">
      <c r="A662" s="282"/>
      <c r="B662" s="282"/>
      <c r="C662" s="282"/>
      <c r="D662" s="283"/>
      <c r="E662" s="283"/>
      <c r="F662" s="283"/>
      <c r="G662" s="282"/>
      <c r="H662" s="282"/>
      <c r="I662" s="283"/>
      <c r="J662" s="423"/>
      <c r="K662" s="319"/>
      <c r="L662" s="292"/>
      <c r="M662" s="293"/>
      <c r="N662" s="292"/>
      <c r="O662" s="293"/>
      <c r="P662" s="282"/>
      <c r="Q662" s="282"/>
      <c r="R662" s="282"/>
      <c r="S662" s="282"/>
      <c r="T662" s="380"/>
      <c r="U662" s="381"/>
    </row>
    <row r="663" spans="1:21" ht="21.95" customHeight="1" x14ac:dyDescent="0.15">
      <c r="A663" s="282"/>
      <c r="B663" s="282"/>
      <c r="C663" s="282"/>
      <c r="D663" s="283"/>
      <c r="E663" s="283"/>
      <c r="F663" s="283"/>
      <c r="G663" s="282"/>
      <c r="H663" s="282"/>
      <c r="I663" s="283"/>
      <c r="J663" s="423"/>
      <c r="K663" s="319"/>
      <c r="L663" s="292"/>
      <c r="M663" s="293"/>
      <c r="N663" s="292"/>
      <c r="O663" s="293"/>
      <c r="P663" s="282"/>
      <c r="Q663" s="282"/>
      <c r="R663" s="282"/>
      <c r="S663" s="282"/>
      <c r="T663" s="380"/>
      <c r="U663" s="381"/>
    </row>
    <row r="664" spans="1:21" ht="21.95" customHeight="1" x14ac:dyDescent="0.15">
      <c r="A664" s="282"/>
      <c r="B664" s="282"/>
      <c r="C664" s="282"/>
      <c r="D664" s="283"/>
      <c r="E664" s="283"/>
      <c r="F664" s="283"/>
      <c r="G664" s="282"/>
      <c r="H664" s="282"/>
      <c r="I664" s="283"/>
      <c r="J664" s="423"/>
      <c r="K664" s="319"/>
      <c r="L664" s="292"/>
      <c r="M664" s="293"/>
      <c r="N664" s="292"/>
      <c r="O664" s="293"/>
      <c r="P664" s="282"/>
      <c r="Q664" s="282"/>
      <c r="R664" s="282"/>
      <c r="S664" s="282"/>
      <c r="T664" s="380"/>
      <c r="U664" s="381"/>
    </row>
    <row r="665" spans="1:21" ht="21.95" customHeight="1" x14ac:dyDescent="0.15">
      <c r="A665" s="282"/>
      <c r="B665" s="282"/>
      <c r="C665" s="282"/>
      <c r="D665" s="283"/>
      <c r="E665" s="283"/>
      <c r="F665" s="283"/>
      <c r="G665" s="282"/>
      <c r="H665" s="282"/>
      <c r="I665" s="283"/>
      <c r="J665" s="423"/>
      <c r="K665" s="319"/>
      <c r="L665" s="292"/>
      <c r="M665" s="293"/>
      <c r="N665" s="292"/>
      <c r="O665" s="293"/>
      <c r="P665" s="282"/>
      <c r="Q665" s="282"/>
      <c r="R665" s="282"/>
      <c r="S665" s="282"/>
      <c r="T665" s="380"/>
      <c r="U665" s="381"/>
    </row>
    <row r="666" spans="1:21" ht="21.95" customHeight="1" x14ac:dyDescent="0.15">
      <c r="A666" s="282"/>
      <c r="B666" s="282"/>
      <c r="C666" s="282"/>
      <c r="D666" s="283"/>
      <c r="E666" s="283"/>
      <c r="F666" s="283"/>
      <c r="G666" s="282"/>
      <c r="H666" s="282"/>
      <c r="I666" s="283"/>
      <c r="J666" s="423"/>
      <c r="K666" s="319"/>
      <c r="L666" s="292"/>
      <c r="M666" s="293"/>
      <c r="N666" s="292"/>
      <c r="O666" s="293"/>
      <c r="P666" s="282"/>
      <c r="Q666" s="282"/>
      <c r="R666" s="282"/>
      <c r="S666" s="282"/>
      <c r="T666" s="380"/>
      <c r="U666" s="381"/>
    </row>
    <row r="667" spans="1:21" ht="21.95" customHeight="1" x14ac:dyDescent="0.15">
      <c r="L667" s="292"/>
      <c r="M667" s="293"/>
      <c r="N667" s="292"/>
      <c r="O667" s="293"/>
      <c r="T667" s="380"/>
      <c r="U667" s="381"/>
    </row>
    <row r="668" spans="1:21" ht="21.95" customHeight="1" x14ac:dyDescent="0.15">
      <c r="L668" s="292"/>
      <c r="M668" s="293"/>
      <c r="N668" s="292"/>
      <c r="O668" s="293"/>
      <c r="T668" s="380"/>
      <c r="U668" s="381"/>
    </row>
    <row r="669" spans="1:21" ht="21.95" customHeight="1" x14ac:dyDescent="0.15">
      <c r="L669" s="292"/>
      <c r="M669" s="293"/>
      <c r="N669" s="292"/>
      <c r="O669" s="293"/>
      <c r="T669" s="380"/>
      <c r="U669" s="381"/>
    </row>
    <row r="670" spans="1:21" ht="21.95" customHeight="1" x14ac:dyDescent="0.15">
      <c r="L670" s="292"/>
      <c r="M670" s="293"/>
      <c r="N670" s="292"/>
      <c r="O670" s="293"/>
      <c r="T670" s="380"/>
      <c r="U670" s="381"/>
    </row>
    <row r="671" spans="1:21" ht="21.95" customHeight="1" x14ac:dyDescent="0.15">
      <c r="L671" s="292"/>
      <c r="M671" s="293"/>
      <c r="N671" s="292"/>
      <c r="O671" s="293"/>
      <c r="T671" s="380"/>
      <c r="U671" s="381"/>
    </row>
    <row r="672" spans="1:21" ht="21.95" customHeight="1" x14ac:dyDescent="0.15">
      <c r="L672" s="292"/>
      <c r="M672" s="293"/>
      <c r="N672" s="292"/>
      <c r="O672" s="293"/>
      <c r="T672" s="380"/>
      <c r="U672" s="381"/>
    </row>
    <row r="673" spans="12:21" ht="21.95" customHeight="1" x14ac:dyDescent="0.15">
      <c r="L673" s="292"/>
      <c r="M673" s="293"/>
      <c r="N673" s="292"/>
      <c r="O673" s="293"/>
      <c r="T673" s="380"/>
      <c r="U673" s="381"/>
    </row>
    <row r="674" spans="12:21" ht="21.95" customHeight="1" x14ac:dyDescent="0.15">
      <c r="L674" s="292"/>
      <c r="M674" s="293"/>
      <c r="N674" s="292"/>
      <c r="O674" s="293"/>
      <c r="T674" s="380"/>
      <c r="U674" s="381"/>
    </row>
    <row r="675" spans="12:21" ht="21.95" customHeight="1" x14ac:dyDescent="0.15">
      <c r="L675" s="292"/>
      <c r="M675" s="293"/>
      <c r="N675" s="292"/>
      <c r="O675" s="293"/>
      <c r="T675" s="380"/>
      <c r="U675" s="381"/>
    </row>
    <row r="676" spans="12:21" ht="21.95" customHeight="1" x14ac:dyDescent="0.15">
      <c r="L676" s="292"/>
      <c r="M676" s="293"/>
      <c r="N676" s="292"/>
      <c r="O676" s="293"/>
      <c r="T676" s="380"/>
      <c r="U676" s="381"/>
    </row>
    <row r="677" spans="12:21" ht="21.95" customHeight="1" x14ac:dyDescent="0.15">
      <c r="L677" s="292"/>
      <c r="M677" s="293"/>
      <c r="N677" s="292"/>
      <c r="O677" s="293"/>
      <c r="T677" s="380"/>
      <c r="U677" s="381"/>
    </row>
    <row r="678" spans="12:21" ht="21.95" customHeight="1" x14ac:dyDescent="0.15">
      <c r="L678" s="292"/>
      <c r="M678" s="293"/>
      <c r="N678" s="292"/>
      <c r="O678" s="293"/>
      <c r="T678" s="380"/>
      <c r="U678" s="381"/>
    </row>
    <row r="679" spans="12:21" ht="21.95" customHeight="1" x14ac:dyDescent="0.15">
      <c r="L679" s="292"/>
      <c r="M679" s="293"/>
      <c r="N679" s="292"/>
      <c r="O679" s="293"/>
      <c r="T679" s="380"/>
      <c r="U679" s="381"/>
    </row>
    <row r="680" spans="12:21" ht="21.95" customHeight="1" x14ac:dyDescent="0.15">
      <c r="L680" s="292"/>
      <c r="M680" s="293"/>
      <c r="N680" s="292"/>
      <c r="O680" s="293"/>
      <c r="T680" s="380"/>
      <c r="U680" s="381"/>
    </row>
    <row r="681" spans="12:21" ht="21.95" customHeight="1" x14ac:dyDescent="0.15">
      <c r="L681" s="292"/>
      <c r="M681" s="293"/>
      <c r="N681" s="292"/>
      <c r="O681" s="293"/>
      <c r="T681" s="380"/>
      <c r="U681" s="381"/>
    </row>
    <row r="682" spans="12:21" ht="21.95" customHeight="1" x14ac:dyDescent="0.15">
      <c r="L682" s="292"/>
      <c r="M682" s="293"/>
      <c r="N682" s="292"/>
      <c r="O682" s="293"/>
      <c r="T682" s="380"/>
      <c r="U682" s="381"/>
    </row>
    <row r="683" spans="12:21" ht="21.95" customHeight="1" x14ac:dyDescent="0.15">
      <c r="L683" s="292"/>
      <c r="M683" s="293"/>
      <c r="N683" s="292"/>
      <c r="O683" s="293"/>
      <c r="T683" s="380"/>
      <c r="U683" s="381"/>
    </row>
    <row r="684" spans="12:21" ht="21.95" customHeight="1" x14ac:dyDescent="0.15">
      <c r="L684" s="292"/>
      <c r="M684" s="293"/>
      <c r="N684" s="292"/>
      <c r="O684" s="293"/>
      <c r="T684" s="380"/>
      <c r="U684" s="381"/>
    </row>
    <row r="685" spans="12:21" ht="21.95" customHeight="1" x14ac:dyDescent="0.15">
      <c r="L685" s="292"/>
      <c r="M685" s="293"/>
      <c r="N685" s="292"/>
      <c r="O685" s="293"/>
      <c r="T685" s="380"/>
      <c r="U685" s="381"/>
    </row>
    <row r="686" spans="12:21" ht="21.95" customHeight="1" x14ac:dyDescent="0.15">
      <c r="L686" s="292"/>
      <c r="M686" s="293"/>
      <c r="N686" s="292"/>
      <c r="O686" s="293"/>
      <c r="T686" s="380"/>
      <c r="U686" s="381"/>
    </row>
    <row r="687" spans="12:21" ht="21.95" customHeight="1" x14ac:dyDescent="0.15">
      <c r="L687" s="292"/>
      <c r="M687" s="293"/>
      <c r="N687" s="292"/>
      <c r="O687" s="293"/>
      <c r="T687" s="380"/>
      <c r="U687" s="381"/>
    </row>
    <row r="688" spans="12:21" ht="21.95" customHeight="1" x14ac:dyDescent="0.15">
      <c r="L688" s="292"/>
      <c r="M688" s="293"/>
      <c r="N688" s="292"/>
      <c r="O688" s="293"/>
      <c r="T688" s="380"/>
      <c r="U688" s="381"/>
    </row>
    <row r="689" spans="12:21" ht="21.95" customHeight="1" x14ac:dyDescent="0.15">
      <c r="L689" s="292"/>
      <c r="M689" s="293"/>
      <c r="N689" s="292"/>
      <c r="O689" s="293"/>
      <c r="T689" s="380"/>
      <c r="U689" s="381"/>
    </row>
    <row r="690" spans="12:21" ht="21.95" customHeight="1" x14ac:dyDescent="0.15">
      <c r="L690" s="292"/>
      <c r="M690" s="293"/>
      <c r="N690" s="292"/>
      <c r="O690" s="293"/>
      <c r="T690" s="380"/>
      <c r="U690" s="381"/>
    </row>
    <row r="691" spans="12:21" ht="21.95" customHeight="1" x14ac:dyDescent="0.15">
      <c r="L691" s="292"/>
      <c r="M691" s="293"/>
      <c r="N691" s="292"/>
      <c r="O691" s="293"/>
      <c r="T691" s="380"/>
      <c r="U691" s="381"/>
    </row>
    <row r="692" spans="12:21" ht="21.95" customHeight="1" x14ac:dyDescent="0.15">
      <c r="L692" s="292"/>
      <c r="M692" s="293"/>
      <c r="N692" s="292"/>
      <c r="O692" s="293"/>
      <c r="T692" s="380"/>
      <c r="U692" s="381"/>
    </row>
    <row r="693" spans="12:21" ht="21.95" customHeight="1" x14ac:dyDescent="0.15">
      <c r="L693" s="292"/>
      <c r="M693" s="293"/>
      <c r="N693" s="292"/>
      <c r="O693" s="293"/>
      <c r="T693" s="380"/>
      <c r="U693" s="381"/>
    </row>
    <row r="694" spans="12:21" ht="21.95" customHeight="1" x14ac:dyDescent="0.15">
      <c r="L694" s="292"/>
      <c r="M694" s="293"/>
      <c r="N694" s="292"/>
      <c r="O694" s="293"/>
      <c r="T694" s="380"/>
      <c r="U694" s="381"/>
    </row>
    <row r="695" spans="12:21" ht="21.95" customHeight="1" x14ac:dyDescent="0.15">
      <c r="L695" s="292"/>
      <c r="M695" s="293"/>
      <c r="N695" s="292"/>
      <c r="O695" s="293"/>
      <c r="T695" s="380"/>
      <c r="U695" s="381"/>
    </row>
    <row r="696" spans="12:21" ht="21.95" customHeight="1" x14ac:dyDescent="0.15">
      <c r="L696" s="292"/>
      <c r="M696" s="293"/>
      <c r="N696" s="292"/>
      <c r="O696" s="293"/>
      <c r="T696" s="380"/>
      <c r="U696" s="381"/>
    </row>
    <row r="697" spans="12:21" ht="21.95" customHeight="1" x14ac:dyDescent="0.15">
      <c r="L697" s="292"/>
      <c r="M697" s="293"/>
      <c r="N697" s="292"/>
      <c r="O697" s="293"/>
      <c r="T697" s="380"/>
      <c r="U697" s="381"/>
    </row>
    <row r="698" spans="12:21" ht="21.95" customHeight="1" x14ac:dyDescent="0.15">
      <c r="L698" s="292"/>
      <c r="M698" s="293"/>
      <c r="N698" s="292"/>
      <c r="O698" s="293"/>
      <c r="T698" s="380"/>
      <c r="U698" s="381"/>
    </row>
    <row r="699" spans="12:21" ht="21.95" customHeight="1" x14ac:dyDescent="0.15">
      <c r="L699" s="292"/>
      <c r="M699" s="293"/>
      <c r="N699" s="292"/>
      <c r="O699" s="293"/>
      <c r="T699" s="380"/>
      <c r="U699" s="381"/>
    </row>
    <row r="700" spans="12:21" ht="21.95" customHeight="1" x14ac:dyDescent="0.15">
      <c r="L700" s="292"/>
      <c r="M700" s="293"/>
      <c r="N700" s="292"/>
      <c r="O700" s="293"/>
      <c r="T700" s="380"/>
      <c r="U700" s="381"/>
    </row>
    <row r="701" spans="12:21" ht="21.95" customHeight="1" x14ac:dyDescent="0.15">
      <c r="L701" s="292"/>
      <c r="M701" s="293"/>
      <c r="N701" s="292"/>
      <c r="O701" s="293"/>
      <c r="T701" s="380"/>
      <c r="U701" s="381"/>
    </row>
    <row r="702" spans="12:21" ht="21.95" customHeight="1" x14ac:dyDescent="0.15">
      <c r="L702" s="292"/>
      <c r="M702" s="293"/>
      <c r="N702" s="292"/>
      <c r="O702" s="293"/>
      <c r="T702" s="380"/>
      <c r="U702" s="381"/>
    </row>
    <row r="703" spans="12:21" ht="21.95" customHeight="1" x14ac:dyDescent="0.15">
      <c r="L703" s="292"/>
      <c r="M703" s="293"/>
      <c r="N703" s="292"/>
      <c r="O703" s="293"/>
      <c r="T703" s="380"/>
      <c r="U703" s="381"/>
    </row>
    <row r="704" spans="12:21" ht="21.95" customHeight="1" x14ac:dyDescent="0.15">
      <c r="L704" s="292"/>
      <c r="M704" s="293"/>
      <c r="N704" s="292"/>
      <c r="O704" s="293"/>
      <c r="T704" s="380"/>
      <c r="U704" s="381"/>
    </row>
    <row r="705" spans="12:21" ht="21.95" customHeight="1" x14ac:dyDescent="0.15">
      <c r="L705" s="292"/>
      <c r="M705" s="293"/>
      <c r="N705" s="292"/>
      <c r="O705" s="293"/>
      <c r="T705" s="380"/>
      <c r="U705" s="381"/>
    </row>
    <row r="706" spans="12:21" ht="21.95" customHeight="1" x14ac:dyDescent="0.15">
      <c r="L706" s="292"/>
      <c r="M706" s="293"/>
      <c r="N706" s="292"/>
      <c r="O706" s="293"/>
      <c r="T706" s="380"/>
      <c r="U706" s="381"/>
    </row>
    <row r="707" spans="12:21" ht="21.95" customHeight="1" x14ac:dyDescent="0.15">
      <c r="L707" s="292"/>
      <c r="M707" s="293"/>
      <c r="N707" s="292"/>
      <c r="O707" s="293"/>
      <c r="T707" s="380"/>
      <c r="U707" s="381"/>
    </row>
    <row r="708" spans="12:21" ht="21.95" customHeight="1" x14ac:dyDescent="0.15">
      <c r="L708" s="292"/>
      <c r="M708" s="293"/>
      <c r="N708" s="292"/>
      <c r="O708" s="293"/>
      <c r="T708" s="380"/>
      <c r="U708" s="381"/>
    </row>
    <row r="709" spans="12:21" ht="21.95" customHeight="1" x14ac:dyDescent="0.15">
      <c r="L709" s="292"/>
      <c r="M709" s="293"/>
      <c r="N709" s="292"/>
      <c r="O709" s="293"/>
      <c r="T709" s="380"/>
      <c r="U709" s="381"/>
    </row>
    <row r="710" spans="12:21" ht="21.95" customHeight="1" x14ac:dyDescent="0.15">
      <c r="L710" s="292"/>
      <c r="M710" s="293"/>
      <c r="N710" s="292"/>
      <c r="O710" s="293"/>
      <c r="T710" s="380"/>
      <c r="U710" s="381"/>
    </row>
    <row r="711" spans="12:21" ht="21.95" customHeight="1" x14ac:dyDescent="0.15">
      <c r="L711" s="292"/>
      <c r="M711" s="293"/>
      <c r="N711" s="292"/>
      <c r="O711" s="293"/>
      <c r="T711" s="380"/>
      <c r="U711" s="381"/>
    </row>
    <row r="712" spans="12:21" ht="21.95" customHeight="1" x14ac:dyDescent="0.15">
      <c r="L712" s="292"/>
      <c r="M712" s="293"/>
      <c r="N712" s="292"/>
      <c r="O712" s="293"/>
      <c r="T712" s="380"/>
      <c r="U712" s="381"/>
    </row>
    <row r="713" spans="12:21" ht="21.95" customHeight="1" x14ac:dyDescent="0.15">
      <c r="L713" s="292"/>
      <c r="M713" s="293"/>
      <c r="N713" s="292"/>
      <c r="O713" s="293"/>
      <c r="T713" s="380"/>
      <c r="U713" s="381"/>
    </row>
    <row r="714" spans="12:21" ht="21.95" customHeight="1" x14ac:dyDescent="0.15">
      <c r="L714" s="292"/>
      <c r="M714" s="293"/>
      <c r="N714" s="292"/>
      <c r="O714" s="293"/>
      <c r="T714" s="380"/>
      <c r="U714" s="381"/>
    </row>
    <row r="715" spans="12:21" ht="21.95" customHeight="1" x14ac:dyDescent="0.15">
      <c r="L715" s="292"/>
      <c r="M715" s="293"/>
      <c r="N715" s="292"/>
      <c r="O715" s="293"/>
      <c r="T715" s="380"/>
      <c r="U715" s="381"/>
    </row>
    <row r="716" spans="12:21" ht="21.95" customHeight="1" x14ac:dyDescent="0.15">
      <c r="L716" s="292"/>
      <c r="M716" s="293"/>
      <c r="N716" s="292"/>
      <c r="O716" s="293"/>
      <c r="T716" s="380"/>
      <c r="U716" s="381"/>
    </row>
    <row r="717" spans="12:21" ht="21.95" customHeight="1" x14ac:dyDescent="0.15">
      <c r="L717" s="292"/>
      <c r="M717" s="293"/>
      <c r="N717" s="292"/>
      <c r="O717" s="293"/>
      <c r="T717" s="380"/>
      <c r="U717" s="381"/>
    </row>
    <row r="718" spans="12:21" ht="21.95" customHeight="1" x14ac:dyDescent="0.15">
      <c r="L718" s="292"/>
      <c r="M718" s="293"/>
      <c r="N718" s="292"/>
      <c r="O718" s="293"/>
      <c r="T718" s="380"/>
      <c r="U718" s="381"/>
    </row>
    <row r="719" spans="12:21" ht="21.95" customHeight="1" x14ac:dyDescent="0.15">
      <c r="L719" s="292"/>
      <c r="M719" s="293"/>
      <c r="N719" s="292"/>
      <c r="O719" s="293"/>
      <c r="T719" s="380"/>
      <c r="U719" s="381"/>
    </row>
    <row r="720" spans="12:21" ht="21.95" customHeight="1" x14ac:dyDescent="0.15">
      <c r="L720" s="292"/>
      <c r="M720" s="293"/>
      <c r="N720" s="292"/>
      <c r="O720" s="293"/>
      <c r="T720" s="380"/>
      <c r="U720" s="381"/>
    </row>
    <row r="721" spans="12:21" ht="21.95" customHeight="1" x14ac:dyDescent="0.15">
      <c r="L721" s="292"/>
      <c r="M721" s="293"/>
      <c r="N721" s="292"/>
      <c r="O721" s="293"/>
      <c r="T721" s="380"/>
      <c r="U721" s="381"/>
    </row>
    <row r="722" spans="12:21" ht="21.95" customHeight="1" x14ac:dyDescent="0.15">
      <c r="L722" s="292"/>
      <c r="M722" s="293"/>
      <c r="N722" s="292"/>
      <c r="O722" s="293"/>
      <c r="T722" s="380"/>
      <c r="U722" s="381"/>
    </row>
    <row r="723" spans="12:21" ht="21.95" customHeight="1" x14ac:dyDescent="0.15">
      <c r="L723" s="292"/>
      <c r="M723" s="293"/>
      <c r="N723" s="292"/>
      <c r="O723" s="293"/>
      <c r="T723" s="380"/>
      <c r="U723" s="381"/>
    </row>
    <row r="724" spans="12:21" ht="21.95" customHeight="1" x14ac:dyDescent="0.15">
      <c r="L724" s="292"/>
      <c r="M724" s="293"/>
      <c r="N724" s="292"/>
      <c r="O724" s="293"/>
      <c r="T724" s="380"/>
      <c r="U724" s="381"/>
    </row>
    <row r="725" spans="12:21" ht="21.95" customHeight="1" x14ac:dyDescent="0.15">
      <c r="L725" s="292"/>
      <c r="M725" s="293"/>
      <c r="N725" s="292"/>
      <c r="O725" s="293"/>
      <c r="T725" s="380"/>
      <c r="U725" s="381"/>
    </row>
    <row r="726" spans="12:21" ht="21.95" customHeight="1" x14ac:dyDescent="0.15">
      <c r="L726" s="292"/>
      <c r="M726" s="293"/>
      <c r="N726" s="292"/>
      <c r="O726" s="293"/>
      <c r="T726" s="380"/>
      <c r="U726" s="381"/>
    </row>
    <row r="727" spans="12:21" ht="21.95" customHeight="1" x14ac:dyDescent="0.15">
      <c r="L727" s="292"/>
      <c r="M727" s="293"/>
      <c r="N727" s="292"/>
      <c r="O727" s="293"/>
      <c r="T727" s="380"/>
      <c r="U727" s="381"/>
    </row>
    <row r="728" spans="12:21" ht="21.95" customHeight="1" x14ac:dyDescent="0.15">
      <c r="L728" s="292"/>
      <c r="M728" s="293"/>
      <c r="N728" s="292"/>
      <c r="O728" s="293"/>
      <c r="T728" s="380"/>
      <c r="U728" s="381"/>
    </row>
    <row r="729" spans="12:21" ht="21.95" customHeight="1" x14ac:dyDescent="0.15">
      <c r="L729" s="292"/>
      <c r="M729" s="293"/>
      <c r="N729" s="292"/>
      <c r="O729" s="293"/>
      <c r="T729" s="380"/>
      <c r="U729" s="381"/>
    </row>
    <row r="730" spans="12:21" ht="21.95" customHeight="1" x14ac:dyDescent="0.15">
      <c r="L730" s="292"/>
      <c r="M730" s="293"/>
      <c r="N730" s="292"/>
      <c r="O730" s="293"/>
      <c r="T730" s="380"/>
      <c r="U730" s="381"/>
    </row>
    <row r="731" spans="12:21" ht="21.95" customHeight="1" x14ac:dyDescent="0.15">
      <c r="L731" s="292"/>
      <c r="M731" s="293"/>
      <c r="N731" s="292"/>
      <c r="O731" s="293"/>
      <c r="T731" s="380"/>
      <c r="U731" s="381"/>
    </row>
    <row r="732" spans="12:21" ht="21.95" customHeight="1" x14ac:dyDescent="0.15">
      <c r="L732" s="292"/>
      <c r="M732" s="293"/>
      <c r="N732" s="292"/>
      <c r="O732" s="293"/>
      <c r="T732" s="380"/>
      <c r="U732" s="381"/>
    </row>
    <row r="733" spans="12:21" ht="21.95" customHeight="1" x14ac:dyDescent="0.15">
      <c r="L733" s="292"/>
      <c r="M733" s="293"/>
      <c r="N733" s="292"/>
      <c r="O733" s="293"/>
      <c r="T733" s="380"/>
      <c r="U733" s="381"/>
    </row>
    <row r="734" spans="12:21" ht="21.95" customHeight="1" x14ac:dyDescent="0.15">
      <c r="L734" s="292"/>
      <c r="M734" s="293"/>
      <c r="N734" s="292"/>
      <c r="O734" s="293"/>
      <c r="T734" s="380"/>
      <c r="U734" s="381"/>
    </row>
    <row r="735" spans="12:21" ht="21.95" customHeight="1" x14ac:dyDescent="0.15">
      <c r="L735" s="292"/>
      <c r="M735" s="293"/>
      <c r="N735" s="292"/>
      <c r="O735" s="293"/>
      <c r="T735" s="380"/>
      <c r="U735" s="381"/>
    </row>
    <row r="736" spans="12:21" ht="21.95" customHeight="1" x14ac:dyDescent="0.15">
      <c r="L736" s="292"/>
      <c r="M736" s="293"/>
      <c r="N736" s="292"/>
      <c r="O736" s="293"/>
      <c r="T736" s="380"/>
      <c r="U736" s="381"/>
    </row>
    <row r="737" spans="12:21" ht="21.95" customHeight="1" x14ac:dyDescent="0.15">
      <c r="L737" s="292"/>
      <c r="M737" s="293"/>
      <c r="N737" s="292"/>
      <c r="O737" s="293"/>
      <c r="T737" s="380"/>
      <c r="U737" s="381"/>
    </row>
    <row r="738" spans="12:21" ht="21.95" customHeight="1" x14ac:dyDescent="0.15">
      <c r="L738" s="292"/>
      <c r="M738" s="293"/>
      <c r="N738" s="292"/>
      <c r="O738" s="293"/>
      <c r="T738" s="380"/>
      <c r="U738" s="381"/>
    </row>
    <row r="739" spans="12:21" ht="21.95" customHeight="1" x14ac:dyDescent="0.15">
      <c r="L739" s="292"/>
      <c r="M739" s="293"/>
      <c r="N739" s="292"/>
      <c r="O739" s="293"/>
      <c r="T739" s="380"/>
      <c r="U739" s="381"/>
    </row>
    <row r="740" spans="12:21" ht="21.95" customHeight="1" x14ac:dyDescent="0.15">
      <c r="L740" s="292"/>
      <c r="M740" s="293"/>
      <c r="N740" s="292"/>
      <c r="O740" s="293"/>
      <c r="T740" s="380"/>
      <c r="U740" s="381"/>
    </row>
    <row r="741" spans="12:21" ht="21.95" customHeight="1" x14ac:dyDescent="0.15">
      <c r="L741" s="292"/>
      <c r="M741" s="293"/>
      <c r="N741" s="292"/>
      <c r="O741" s="293"/>
      <c r="T741" s="380"/>
      <c r="U741" s="381"/>
    </row>
    <row r="742" spans="12:21" ht="21.95" customHeight="1" x14ac:dyDescent="0.15">
      <c r="L742" s="292"/>
      <c r="M742" s="293"/>
      <c r="N742" s="292"/>
      <c r="O742" s="293"/>
      <c r="T742" s="380"/>
      <c r="U742" s="381"/>
    </row>
    <row r="743" spans="12:21" ht="21.95" customHeight="1" x14ac:dyDescent="0.15">
      <c r="L743" s="292"/>
      <c r="M743" s="293"/>
      <c r="N743" s="292"/>
      <c r="O743" s="293"/>
      <c r="T743" s="380"/>
      <c r="U743" s="381"/>
    </row>
    <row r="744" spans="12:21" ht="21.95" customHeight="1" x14ac:dyDescent="0.15">
      <c r="L744" s="292"/>
      <c r="M744" s="293"/>
      <c r="N744" s="292"/>
      <c r="O744" s="293"/>
      <c r="T744" s="380"/>
      <c r="U744" s="381"/>
    </row>
    <row r="745" spans="12:21" ht="21.95" customHeight="1" x14ac:dyDescent="0.15">
      <c r="L745" s="292"/>
      <c r="M745" s="293"/>
      <c r="N745" s="292"/>
      <c r="O745" s="293"/>
      <c r="T745" s="380"/>
      <c r="U745" s="381"/>
    </row>
    <row r="746" spans="12:21" ht="21.95" customHeight="1" x14ac:dyDescent="0.15">
      <c r="L746" s="292"/>
      <c r="M746" s="293"/>
      <c r="N746" s="292"/>
      <c r="O746" s="293"/>
      <c r="T746" s="380"/>
      <c r="U746" s="381"/>
    </row>
    <row r="747" spans="12:21" ht="21.95" customHeight="1" x14ac:dyDescent="0.15">
      <c r="L747" s="292"/>
      <c r="M747" s="293"/>
      <c r="N747" s="292"/>
      <c r="O747" s="293"/>
      <c r="T747" s="380"/>
      <c r="U747" s="381"/>
    </row>
    <row r="748" spans="12:21" ht="21.95" customHeight="1" x14ac:dyDescent="0.15">
      <c r="L748" s="292"/>
      <c r="M748" s="293"/>
      <c r="N748" s="292"/>
      <c r="O748" s="293"/>
      <c r="T748" s="380"/>
      <c r="U748" s="381"/>
    </row>
    <row r="749" spans="12:21" ht="21.95" customHeight="1" x14ac:dyDescent="0.15">
      <c r="L749" s="292"/>
      <c r="M749" s="293"/>
      <c r="N749" s="292"/>
      <c r="O749" s="293"/>
      <c r="T749" s="380"/>
      <c r="U749" s="381"/>
    </row>
    <row r="750" spans="12:21" ht="21.95" customHeight="1" x14ac:dyDescent="0.15">
      <c r="L750" s="292"/>
      <c r="M750" s="293"/>
      <c r="N750" s="292"/>
      <c r="O750" s="293"/>
      <c r="T750" s="380"/>
      <c r="U750" s="381"/>
    </row>
    <row r="751" spans="12:21" ht="21.95" customHeight="1" x14ac:dyDescent="0.15">
      <c r="L751" s="292"/>
      <c r="M751" s="293"/>
      <c r="N751" s="292"/>
      <c r="O751" s="293"/>
      <c r="T751" s="380"/>
      <c r="U751" s="381"/>
    </row>
    <row r="752" spans="12:21" ht="21.95" customHeight="1" x14ac:dyDescent="0.15">
      <c r="L752" s="292"/>
      <c r="M752" s="293"/>
      <c r="N752" s="292"/>
      <c r="O752" s="293"/>
      <c r="T752" s="380"/>
      <c r="U752" s="381"/>
    </row>
    <row r="753" spans="12:21" ht="21.95" customHeight="1" x14ac:dyDescent="0.15">
      <c r="L753" s="292"/>
      <c r="M753" s="293"/>
      <c r="N753" s="292"/>
      <c r="O753" s="293"/>
      <c r="T753" s="380"/>
      <c r="U753" s="381"/>
    </row>
    <row r="754" spans="12:21" ht="21.95" customHeight="1" x14ac:dyDescent="0.15">
      <c r="L754" s="292"/>
      <c r="M754" s="293"/>
      <c r="N754" s="292"/>
      <c r="O754" s="293"/>
      <c r="T754" s="380"/>
      <c r="U754" s="381"/>
    </row>
    <row r="755" spans="12:21" ht="21.95" customHeight="1" x14ac:dyDescent="0.15">
      <c r="L755" s="292"/>
      <c r="M755" s="293"/>
      <c r="N755" s="292"/>
      <c r="O755" s="293"/>
      <c r="T755" s="380"/>
      <c r="U755" s="381"/>
    </row>
    <row r="756" spans="12:21" ht="21.95" customHeight="1" x14ac:dyDescent="0.15">
      <c r="L756" s="292"/>
      <c r="M756" s="293"/>
      <c r="N756" s="292"/>
      <c r="O756" s="293"/>
      <c r="T756" s="380"/>
      <c r="U756" s="381"/>
    </row>
    <row r="757" spans="12:21" ht="21.95" customHeight="1" x14ac:dyDescent="0.15">
      <c r="L757" s="292"/>
      <c r="M757" s="293"/>
      <c r="N757" s="292"/>
      <c r="O757" s="293"/>
      <c r="T757" s="380"/>
      <c r="U757" s="381"/>
    </row>
    <row r="758" spans="12:21" ht="21.95" customHeight="1" x14ac:dyDescent="0.15">
      <c r="L758" s="292"/>
      <c r="M758" s="293"/>
      <c r="N758" s="292"/>
      <c r="O758" s="293"/>
      <c r="T758" s="380"/>
      <c r="U758" s="381"/>
    </row>
    <row r="759" spans="12:21" ht="21.95" customHeight="1" x14ac:dyDescent="0.15">
      <c r="L759" s="292"/>
      <c r="M759" s="293"/>
      <c r="N759" s="292"/>
      <c r="O759" s="293"/>
      <c r="T759" s="380"/>
      <c r="U759" s="381"/>
    </row>
    <row r="760" spans="12:21" ht="21.95" customHeight="1" x14ac:dyDescent="0.15">
      <c r="L760" s="292"/>
      <c r="M760" s="293"/>
      <c r="N760" s="292"/>
      <c r="O760" s="293"/>
      <c r="T760" s="380"/>
      <c r="U760" s="381"/>
    </row>
    <row r="761" spans="12:21" ht="21.95" customHeight="1" x14ac:dyDescent="0.15">
      <c r="L761" s="292"/>
      <c r="M761" s="293"/>
      <c r="N761" s="292"/>
      <c r="O761" s="293"/>
      <c r="T761" s="380"/>
      <c r="U761" s="381"/>
    </row>
    <row r="762" spans="12:21" ht="21.95" customHeight="1" x14ac:dyDescent="0.15">
      <c r="L762" s="292"/>
      <c r="M762" s="293"/>
      <c r="N762" s="292"/>
      <c r="O762" s="293"/>
      <c r="T762" s="380"/>
      <c r="U762" s="381"/>
    </row>
    <row r="763" spans="12:21" ht="21.95" customHeight="1" x14ac:dyDescent="0.15">
      <c r="L763" s="292"/>
      <c r="M763" s="293"/>
      <c r="N763" s="292"/>
      <c r="O763" s="293"/>
      <c r="T763" s="380"/>
      <c r="U763" s="381"/>
    </row>
    <row r="764" spans="12:21" ht="21.95" customHeight="1" x14ac:dyDescent="0.15">
      <c r="L764" s="292"/>
      <c r="M764" s="293"/>
      <c r="N764" s="292"/>
      <c r="O764" s="293"/>
      <c r="T764" s="380"/>
      <c r="U764" s="381"/>
    </row>
    <row r="765" spans="12:21" ht="21.95" customHeight="1" x14ac:dyDescent="0.15">
      <c r="L765" s="292"/>
      <c r="M765" s="293"/>
      <c r="N765" s="292"/>
      <c r="O765" s="293"/>
      <c r="T765" s="380"/>
      <c r="U765" s="381"/>
    </row>
    <row r="766" spans="12:21" ht="21.95" customHeight="1" x14ac:dyDescent="0.15">
      <c r="L766" s="292"/>
      <c r="M766" s="293"/>
      <c r="N766" s="292"/>
      <c r="O766" s="293"/>
      <c r="T766" s="380"/>
      <c r="U766" s="381"/>
    </row>
    <row r="767" spans="12:21" ht="21.95" customHeight="1" x14ac:dyDescent="0.15">
      <c r="L767" s="292"/>
      <c r="M767" s="293"/>
      <c r="N767" s="292"/>
      <c r="O767" s="293"/>
      <c r="T767" s="380"/>
      <c r="U767" s="381"/>
    </row>
    <row r="768" spans="12:21" ht="21.95" customHeight="1" x14ac:dyDescent="0.15">
      <c r="L768" s="292"/>
      <c r="M768" s="293"/>
      <c r="N768" s="292"/>
      <c r="O768" s="293"/>
      <c r="T768" s="380"/>
      <c r="U768" s="381"/>
    </row>
    <row r="769" spans="12:21" ht="21.95" customHeight="1" x14ac:dyDescent="0.15">
      <c r="L769" s="292"/>
      <c r="M769" s="293"/>
      <c r="N769" s="292"/>
      <c r="O769" s="293"/>
      <c r="T769" s="380"/>
      <c r="U769" s="381"/>
    </row>
    <row r="770" spans="12:21" ht="21.95" customHeight="1" x14ac:dyDescent="0.15">
      <c r="L770" s="292"/>
      <c r="M770" s="293"/>
      <c r="N770" s="292"/>
      <c r="O770" s="293"/>
      <c r="T770" s="380"/>
      <c r="U770" s="381"/>
    </row>
    <row r="771" spans="12:21" ht="21.95" customHeight="1" x14ac:dyDescent="0.15">
      <c r="L771" s="292"/>
      <c r="M771" s="293"/>
      <c r="N771" s="292"/>
      <c r="O771" s="293"/>
      <c r="T771" s="380"/>
      <c r="U771" s="381"/>
    </row>
    <row r="772" spans="12:21" ht="21.95" customHeight="1" x14ac:dyDescent="0.15">
      <c r="L772" s="292"/>
      <c r="M772" s="293"/>
      <c r="N772" s="292"/>
      <c r="O772" s="293"/>
      <c r="T772" s="380"/>
      <c r="U772" s="381"/>
    </row>
    <row r="773" spans="12:21" ht="21.95" customHeight="1" x14ac:dyDescent="0.15">
      <c r="L773" s="292"/>
      <c r="M773" s="293"/>
      <c r="N773" s="292"/>
      <c r="O773" s="293"/>
      <c r="T773" s="380"/>
      <c r="U773" s="381"/>
    </row>
    <row r="774" spans="12:21" ht="21.95" customHeight="1" x14ac:dyDescent="0.15">
      <c r="L774" s="292"/>
      <c r="M774" s="293"/>
      <c r="N774" s="292"/>
      <c r="O774" s="293"/>
      <c r="T774" s="380"/>
      <c r="U774" s="381"/>
    </row>
    <row r="775" spans="12:21" ht="21.95" customHeight="1" x14ac:dyDescent="0.15">
      <c r="L775" s="292"/>
      <c r="M775" s="293"/>
      <c r="N775" s="292"/>
      <c r="O775" s="293"/>
      <c r="T775" s="380"/>
      <c r="U775" s="381"/>
    </row>
    <row r="776" spans="12:21" ht="21.95" customHeight="1" x14ac:dyDescent="0.15">
      <c r="L776" s="292"/>
      <c r="M776" s="293"/>
      <c r="N776" s="292"/>
      <c r="O776" s="293"/>
      <c r="T776" s="380"/>
      <c r="U776" s="381"/>
    </row>
    <row r="777" spans="12:21" ht="21.95" customHeight="1" x14ac:dyDescent="0.15">
      <c r="L777" s="292"/>
      <c r="M777" s="293"/>
      <c r="N777" s="292"/>
      <c r="O777" s="293"/>
      <c r="T777" s="380"/>
      <c r="U777" s="381"/>
    </row>
    <row r="778" spans="12:21" ht="21.95" customHeight="1" x14ac:dyDescent="0.15">
      <c r="L778" s="292"/>
      <c r="M778" s="293"/>
      <c r="N778" s="292"/>
      <c r="O778" s="293"/>
      <c r="T778" s="380"/>
      <c r="U778" s="381"/>
    </row>
    <row r="779" spans="12:21" ht="21.95" customHeight="1" x14ac:dyDescent="0.15">
      <c r="L779" s="292"/>
      <c r="M779" s="293"/>
      <c r="N779" s="292"/>
      <c r="O779" s="293"/>
      <c r="T779" s="380"/>
      <c r="U779" s="381"/>
    </row>
    <row r="780" spans="12:21" ht="21.95" customHeight="1" x14ac:dyDescent="0.15">
      <c r="L780" s="292"/>
      <c r="M780" s="293"/>
      <c r="N780" s="292"/>
      <c r="O780" s="293"/>
      <c r="T780" s="380"/>
      <c r="U780" s="381"/>
    </row>
    <row r="781" spans="12:21" ht="21.95" customHeight="1" x14ac:dyDescent="0.15">
      <c r="L781" s="292"/>
      <c r="M781" s="293"/>
      <c r="N781" s="292"/>
      <c r="O781" s="293"/>
      <c r="T781" s="380"/>
      <c r="U781" s="381"/>
    </row>
    <row r="782" spans="12:21" ht="21.95" customHeight="1" x14ac:dyDescent="0.15">
      <c r="L782" s="292"/>
      <c r="M782" s="293"/>
      <c r="N782" s="292"/>
      <c r="O782" s="293"/>
      <c r="T782" s="380"/>
      <c r="U782" s="381"/>
    </row>
    <row r="783" spans="12:21" ht="21.95" customHeight="1" x14ac:dyDescent="0.15">
      <c r="L783" s="292"/>
      <c r="M783" s="293"/>
      <c r="N783" s="292"/>
      <c r="O783" s="293"/>
      <c r="T783" s="380"/>
      <c r="U783" s="381"/>
    </row>
    <row r="784" spans="12:21" ht="21.95" customHeight="1" x14ac:dyDescent="0.15">
      <c r="L784" s="292"/>
      <c r="M784" s="293"/>
      <c r="N784" s="292"/>
      <c r="O784" s="293"/>
      <c r="T784" s="380"/>
      <c r="U784" s="381"/>
    </row>
    <row r="785" spans="12:21" ht="21.95" customHeight="1" x14ac:dyDescent="0.15">
      <c r="L785" s="292"/>
      <c r="M785" s="293"/>
      <c r="N785" s="292"/>
      <c r="O785" s="293"/>
      <c r="T785" s="380"/>
      <c r="U785" s="381"/>
    </row>
    <row r="786" spans="12:21" ht="21.95" customHeight="1" x14ac:dyDescent="0.15">
      <c r="L786" s="292"/>
      <c r="M786" s="293"/>
      <c r="N786" s="292"/>
      <c r="O786" s="293"/>
      <c r="T786" s="380"/>
      <c r="U786" s="381"/>
    </row>
    <row r="787" spans="12:21" ht="21.95" customHeight="1" x14ac:dyDescent="0.15">
      <c r="L787" s="292"/>
      <c r="M787" s="293"/>
      <c r="N787" s="292"/>
      <c r="O787" s="293"/>
      <c r="T787" s="380"/>
      <c r="U787" s="381"/>
    </row>
    <row r="788" spans="12:21" ht="21.95" customHeight="1" x14ac:dyDescent="0.15">
      <c r="L788" s="292"/>
      <c r="M788" s="293"/>
      <c r="N788" s="292"/>
      <c r="O788" s="293"/>
      <c r="T788" s="380"/>
      <c r="U788" s="381"/>
    </row>
    <row r="789" spans="12:21" ht="21.95" customHeight="1" x14ac:dyDescent="0.15">
      <c r="L789" s="292"/>
      <c r="M789" s="293"/>
      <c r="N789" s="292"/>
      <c r="O789" s="293"/>
      <c r="T789" s="380"/>
      <c r="U789" s="381"/>
    </row>
    <row r="790" spans="12:21" ht="21.95" customHeight="1" x14ac:dyDescent="0.15">
      <c r="L790" s="292"/>
      <c r="M790" s="293"/>
      <c r="N790" s="292"/>
      <c r="O790" s="293"/>
      <c r="T790" s="380"/>
      <c r="U790" s="381"/>
    </row>
    <row r="791" spans="12:21" ht="21.95" customHeight="1" x14ac:dyDescent="0.15">
      <c r="T791" s="380"/>
      <c r="U791" s="381"/>
    </row>
    <row r="792" spans="12:21" ht="21.95" customHeight="1" x14ac:dyDescent="0.15">
      <c r="T792" s="380"/>
      <c r="U792" s="381"/>
    </row>
    <row r="793" spans="12:21" ht="21.95" customHeight="1" x14ac:dyDescent="0.15">
      <c r="T793" s="380"/>
      <c r="U793" s="381"/>
    </row>
    <row r="794" spans="12:21" ht="21.95" customHeight="1" x14ac:dyDescent="0.15">
      <c r="T794" s="380"/>
      <c r="U794" s="381"/>
    </row>
    <row r="795" spans="12:21" ht="21.95" customHeight="1" x14ac:dyDescent="0.15">
      <c r="T795" s="380"/>
      <c r="U795" s="381"/>
    </row>
    <row r="796" spans="12:21" ht="21.95" customHeight="1" x14ac:dyDescent="0.15">
      <c r="T796" s="380"/>
      <c r="U796" s="381"/>
    </row>
    <row r="797" spans="12:21" ht="21.95" customHeight="1" x14ac:dyDescent="0.15">
      <c r="T797" s="380"/>
      <c r="U797" s="381"/>
    </row>
    <row r="798" spans="12:21" ht="21.95" customHeight="1" x14ac:dyDescent="0.15">
      <c r="T798" s="380"/>
      <c r="U798" s="381"/>
    </row>
    <row r="799" spans="12:21" ht="21.95" customHeight="1" x14ac:dyDescent="0.15">
      <c r="T799" s="380"/>
      <c r="U799" s="381"/>
    </row>
    <row r="800" spans="12:21" ht="21.95" customHeight="1" x14ac:dyDescent="0.15">
      <c r="T800" s="380"/>
      <c r="U800" s="381"/>
    </row>
    <row r="801" spans="20:21" ht="21.95" customHeight="1" x14ac:dyDescent="0.15">
      <c r="T801" s="380"/>
      <c r="U801" s="381"/>
    </row>
    <row r="802" spans="20:21" ht="21.95" customHeight="1" x14ac:dyDescent="0.15">
      <c r="T802" s="380"/>
      <c r="U802" s="381"/>
    </row>
    <row r="803" spans="20:21" ht="21.95" customHeight="1" x14ac:dyDescent="0.15">
      <c r="T803" s="380"/>
      <c r="U803" s="381"/>
    </row>
    <row r="804" spans="20:21" ht="21.95" customHeight="1" x14ac:dyDescent="0.15">
      <c r="T804" s="380"/>
      <c r="U804" s="381"/>
    </row>
    <row r="805" spans="20:21" ht="21.95" customHeight="1" x14ac:dyDescent="0.15">
      <c r="T805" s="380"/>
      <c r="U805" s="381"/>
    </row>
    <row r="806" spans="20:21" ht="21.95" customHeight="1" x14ac:dyDescent="0.15">
      <c r="T806" s="380"/>
      <c r="U806" s="381"/>
    </row>
    <row r="807" spans="20:21" ht="21.95" customHeight="1" x14ac:dyDescent="0.15">
      <c r="T807" s="380"/>
      <c r="U807" s="381"/>
    </row>
    <row r="808" spans="20:21" ht="21.95" customHeight="1" x14ac:dyDescent="0.15">
      <c r="T808" s="380"/>
      <c r="U808" s="381"/>
    </row>
    <row r="809" spans="20:21" ht="21.95" customHeight="1" x14ac:dyDescent="0.15">
      <c r="T809" s="380"/>
      <c r="U809" s="381"/>
    </row>
    <row r="810" spans="20:21" ht="21.95" customHeight="1" x14ac:dyDescent="0.15">
      <c r="T810" s="380"/>
      <c r="U810" s="381"/>
    </row>
    <row r="811" spans="20:21" ht="21.95" customHeight="1" x14ac:dyDescent="0.15">
      <c r="T811" s="380"/>
      <c r="U811" s="381"/>
    </row>
    <row r="812" spans="20:21" ht="21.95" customHeight="1" x14ac:dyDescent="0.15">
      <c r="T812" s="380"/>
      <c r="U812" s="381"/>
    </row>
    <row r="813" spans="20:21" ht="21.95" customHeight="1" x14ac:dyDescent="0.15">
      <c r="T813" s="380"/>
      <c r="U813" s="381"/>
    </row>
    <row r="814" spans="20:21" ht="21.95" customHeight="1" x14ac:dyDescent="0.15">
      <c r="T814" s="380"/>
      <c r="U814" s="381"/>
    </row>
    <row r="815" spans="20:21" ht="21.95" customHeight="1" x14ac:dyDescent="0.15">
      <c r="T815" s="380"/>
      <c r="U815" s="381"/>
    </row>
    <row r="816" spans="20:21" ht="21.95" customHeight="1" x14ac:dyDescent="0.15">
      <c r="T816" s="380"/>
      <c r="U816" s="381"/>
    </row>
    <row r="817" spans="20:21" ht="21.95" customHeight="1" x14ac:dyDescent="0.15">
      <c r="T817" s="380"/>
      <c r="U817" s="381"/>
    </row>
    <row r="818" spans="20:21" ht="21.95" customHeight="1" x14ac:dyDescent="0.15">
      <c r="T818" s="380"/>
      <c r="U818" s="381"/>
    </row>
    <row r="819" spans="20:21" ht="21.95" customHeight="1" x14ac:dyDescent="0.15">
      <c r="T819" s="380"/>
      <c r="U819" s="381"/>
    </row>
    <row r="820" spans="20:21" ht="21.95" customHeight="1" x14ac:dyDescent="0.15">
      <c r="T820" s="380"/>
      <c r="U820" s="381"/>
    </row>
    <row r="821" spans="20:21" ht="21.95" customHeight="1" x14ac:dyDescent="0.15">
      <c r="T821" s="380"/>
      <c r="U821" s="381"/>
    </row>
    <row r="822" spans="20:21" ht="21.95" customHeight="1" x14ac:dyDescent="0.15">
      <c r="T822" s="380"/>
      <c r="U822" s="381"/>
    </row>
    <row r="823" spans="20:21" ht="21.95" customHeight="1" x14ac:dyDescent="0.15">
      <c r="T823" s="380"/>
      <c r="U823" s="381"/>
    </row>
    <row r="824" spans="20:21" ht="21.95" customHeight="1" x14ac:dyDescent="0.15">
      <c r="T824" s="380"/>
      <c r="U824" s="381"/>
    </row>
    <row r="825" spans="20:21" ht="21.95" customHeight="1" x14ac:dyDescent="0.15">
      <c r="T825" s="380"/>
      <c r="U825" s="381"/>
    </row>
    <row r="826" spans="20:21" ht="21.95" customHeight="1" x14ac:dyDescent="0.15">
      <c r="T826" s="380"/>
      <c r="U826" s="381"/>
    </row>
    <row r="827" spans="20:21" ht="21.95" customHeight="1" x14ac:dyDescent="0.15">
      <c r="T827" s="380"/>
      <c r="U827" s="381"/>
    </row>
    <row r="828" spans="20:21" ht="21.95" customHeight="1" x14ac:dyDescent="0.15">
      <c r="T828" s="380"/>
      <c r="U828" s="381"/>
    </row>
    <row r="829" spans="20:21" ht="21.95" customHeight="1" x14ac:dyDescent="0.15">
      <c r="T829" s="380"/>
      <c r="U829" s="381"/>
    </row>
    <row r="830" spans="20:21" ht="21.95" customHeight="1" x14ac:dyDescent="0.15">
      <c r="T830" s="380"/>
      <c r="U830" s="381"/>
    </row>
    <row r="831" spans="20:21" ht="21.95" customHeight="1" x14ac:dyDescent="0.15">
      <c r="T831" s="380"/>
      <c r="U831" s="381"/>
    </row>
    <row r="832" spans="20:21" ht="21.95" customHeight="1" x14ac:dyDescent="0.15">
      <c r="T832" s="380"/>
      <c r="U832" s="381"/>
    </row>
    <row r="833" spans="20:21" ht="21.95" customHeight="1" x14ac:dyDescent="0.15">
      <c r="T833" s="380"/>
      <c r="U833" s="381"/>
    </row>
    <row r="834" spans="20:21" ht="21.95" customHeight="1" x14ac:dyDescent="0.15">
      <c r="T834" s="380"/>
      <c r="U834" s="381"/>
    </row>
    <row r="835" spans="20:21" ht="21.95" customHeight="1" x14ac:dyDescent="0.15">
      <c r="T835" s="380"/>
      <c r="U835" s="381"/>
    </row>
    <row r="836" spans="20:21" ht="21.95" customHeight="1" x14ac:dyDescent="0.15">
      <c r="T836" s="380"/>
      <c r="U836" s="381"/>
    </row>
    <row r="837" spans="20:21" ht="21.95" customHeight="1" x14ac:dyDescent="0.15">
      <c r="T837" s="380"/>
      <c r="U837" s="381"/>
    </row>
    <row r="838" spans="20:21" ht="21.95" customHeight="1" x14ac:dyDescent="0.15">
      <c r="T838" s="380"/>
      <c r="U838" s="381"/>
    </row>
    <row r="839" spans="20:21" ht="21.95" customHeight="1" x14ac:dyDescent="0.15">
      <c r="T839" s="380"/>
      <c r="U839" s="381"/>
    </row>
    <row r="840" spans="20:21" ht="21.95" customHeight="1" x14ac:dyDescent="0.15">
      <c r="T840" s="380"/>
      <c r="U840" s="381"/>
    </row>
    <row r="841" spans="20:21" ht="21.95" customHeight="1" x14ac:dyDescent="0.15">
      <c r="T841" s="380"/>
      <c r="U841" s="381"/>
    </row>
    <row r="842" spans="20:21" ht="21.95" customHeight="1" x14ac:dyDescent="0.15">
      <c r="T842" s="380"/>
      <c r="U842" s="381"/>
    </row>
    <row r="843" spans="20:21" ht="21.95" customHeight="1" x14ac:dyDescent="0.15">
      <c r="T843" s="380"/>
      <c r="U843" s="381"/>
    </row>
    <row r="844" spans="20:21" ht="21.95" customHeight="1" x14ac:dyDescent="0.15">
      <c r="T844" s="380"/>
      <c r="U844" s="381"/>
    </row>
    <row r="845" spans="20:21" ht="21.95" customHeight="1" x14ac:dyDescent="0.15">
      <c r="T845" s="380"/>
      <c r="U845" s="381"/>
    </row>
    <row r="846" spans="20:21" ht="21.95" customHeight="1" x14ac:dyDescent="0.15">
      <c r="T846" s="380"/>
      <c r="U846" s="381"/>
    </row>
    <row r="847" spans="20:21" ht="21.95" customHeight="1" x14ac:dyDescent="0.15">
      <c r="T847" s="380"/>
      <c r="U847" s="381"/>
    </row>
    <row r="848" spans="20:21" ht="21.95" customHeight="1" x14ac:dyDescent="0.15">
      <c r="T848" s="380"/>
      <c r="U848" s="381"/>
    </row>
    <row r="849" spans="20:21" ht="21.95" customHeight="1" x14ac:dyDescent="0.15">
      <c r="T849" s="380"/>
      <c r="U849" s="381"/>
    </row>
    <row r="850" spans="20:21" ht="21.95" customHeight="1" x14ac:dyDescent="0.15">
      <c r="T850" s="380"/>
      <c r="U850" s="381"/>
    </row>
    <row r="851" spans="20:21" ht="21.95" customHeight="1" x14ac:dyDescent="0.15">
      <c r="T851" s="380"/>
      <c r="U851" s="381"/>
    </row>
    <row r="852" spans="20:21" ht="21.95" customHeight="1" x14ac:dyDescent="0.15">
      <c r="T852" s="380"/>
      <c r="U852" s="381"/>
    </row>
    <row r="853" spans="20:21" ht="21.95" customHeight="1" x14ac:dyDescent="0.15">
      <c r="T853" s="380"/>
      <c r="U853" s="381"/>
    </row>
    <row r="854" spans="20:21" ht="21.95" customHeight="1" x14ac:dyDescent="0.15">
      <c r="T854" s="380"/>
      <c r="U854" s="381"/>
    </row>
    <row r="855" spans="20:21" ht="21.95" customHeight="1" x14ac:dyDescent="0.15">
      <c r="T855" s="380"/>
      <c r="U855" s="381"/>
    </row>
    <row r="856" spans="20:21" ht="21.95" customHeight="1" x14ac:dyDescent="0.15">
      <c r="T856" s="380"/>
      <c r="U856" s="381"/>
    </row>
    <row r="857" spans="20:21" ht="21.95" customHeight="1" x14ac:dyDescent="0.15">
      <c r="T857" s="380"/>
      <c r="U857" s="381"/>
    </row>
    <row r="858" spans="20:21" ht="21.95" customHeight="1" x14ac:dyDescent="0.15">
      <c r="T858" s="380"/>
      <c r="U858" s="381"/>
    </row>
    <row r="859" spans="20:21" ht="21.95" customHeight="1" x14ac:dyDescent="0.15">
      <c r="T859" s="380"/>
      <c r="U859" s="381"/>
    </row>
    <row r="860" spans="20:21" ht="21.95" customHeight="1" x14ac:dyDescent="0.15">
      <c r="T860" s="380"/>
      <c r="U860" s="381"/>
    </row>
    <row r="861" spans="20:21" ht="21.95" customHeight="1" x14ac:dyDescent="0.15">
      <c r="T861" s="380"/>
      <c r="U861" s="381"/>
    </row>
    <row r="862" spans="20:21" ht="21.95" customHeight="1" x14ac:dyDescent="0.15">
      <c r="T862" s="380"/>
      <c r="U862" s="381"/>
    </row>
    <row r="863" spans="20:21" ht="21.95" customHeight="1" x14ac:dyDescent="0.15">
      <c r="T863" s="380"/>
      <c r="U863" s="381"/>
    </row>
    <row r="864" spans="20:21" ht="21.95" customHeight="1" x14ac:dyDescent="0.15">
      <c r="T864" s="380"/>
      <c r="U864" s="381"/>
    </row>
    <row r="865" spans="20:21" ht="21.95" customHeight="1" x14ac:dyDescent="0.15">
      <c r="T865" s="380"/>
      <c r="U865" s="381"/>
    </row>
    <row r="866" spans="20:21" ht="21.95" customHeight="1" x14ac:dyDescent="0.15">
      <c r="T866" s="380"/>
      <c r="U866" s="381"/>
    </row>
    <row r="867" spans="20:21" ht="21.95" customHeight="1" x14ac:dyDescent="0.15">
      <c r="T867" s="380"/>
      <c r="U867" s="381"/>
    </row>
    <row r="868" spans="20:21" ht="21.95" customHeight="1" x14ac:dyDescent="0.15">
      <c r="T868" s="380"/>
      <c r="U868" s="381"/>
    </row>
    <row r="869" spans="20:21" ht="21.95" customHeight="1" x14ac:dyDescent="0.15">
      <c r="T869" s="380"/>
      <c r="U869" s="381"/>
    </row>
    <row r="870" spans="20:21" ht="21.95" customHeight="1" x14ac:dyDescent="0.15">
      <c r="T870" s="380"/>
      <c r="U870" s="381"/>
    </row>
    <row r="871" spans="20:21" ht="21.95" customHeight="1" x14ac:dyDescent="0.15">
      <c r="T871" s="380"/>
      <c r="U871" s="381"/>
    </row>
    <row r="872" spans="20:21" ht="21.95" customHeight="1" x14ac:dyDescent="0.15">
      <c r="T872" s="380"/>
      <c r="U872" s="381"/>
    </row>
    <row r="873" spans="20:21" ht="21.95" customHeight="1" x14ac:dyDescent="0.15">
      <c r="T873" s="380"/>
      <c r="U873" s="381"/>
    </row>
    <row r="874" spans="20:21" ht="21.95" customHeight="1" x14ac:dyDescent="0.15">
      <c r="T874" s="380"/>
      <c r="U874" s="381"/>
    </row>
    <row r="875" spans="20:21" ht="21.95" customHeight="1" x14ac:dyDescent="0.15">
      <c r="T875" s="380"/>
      <c r="U875" s="381"/>
    </row>
    <row r="876" spans="20:21" ht="21.95" customHeight="1" x14ac:dyDescent="0.15">
      <c r="T876" s="380"/>
      <c r="U876" s="381"/>
    </row>
    <row r="877" spans="20:21" ht="21.95" customHeight="1" x14ac:dyDescent="0.15">
      <c r="T877" s="380"/>
      <c r="U877" s="381"/>
    </row>
    <row r="878" spans="20:21" ht="21.95" customHeight="1" x14ac:dyDescent="0.15">
      <c r="T878" s="380"/>
      <c r="U878" s="381"/>
    </row>
    <row r="879" spans="20:21" ht="21.95" customHeight="1" x14ac:dyDescent="0.15">
      <c r="T879" s="380"/>
      <c r="U879" s="381"/>
    </row>
    <row r="880" spans="20:21" ht="21.95" customHeight="1" x14ac:dyDescent="0.15">
      <c r="T880" s="380"/>
      <c r="U880" s="381"/>
    </row>
    <row r="881" spans="20:21" ht="21.95" customHeight="1" x14ac:dyDescent="0.15">
      <c r="T881" s="380"/>
      <c r="U881" s="381"/>
    </row>
    <row r="882" spans="20:21" ht="21.95" customHeight="1" x14ac:dyDescent="0.15">
      <c r="T882" s="380"/>
      <c r="U882" s="381"/>
    </row>
    <row r="883" spans="20:21" ht="21.95" customHeight="1" x14ac:dyDescent="0.15">
      <c r="T883" s="380"/>
      <c r="U883" s="381"/>
    </row>
    <row r="884" spans="20:21" ht="21.95" customHeight="1" x14ac:dyDescent="0.15">
      <c r="T884" s="380"/>
      <c r="U884" s="381"/>
    </row>
    <row r="885" spans="20:21" ht="21.95" customHeight="1" x14ac:dyDescent="0.15">
      <c r="T885" s="380"/>
      <c r="U885" s="381"/>
    </row>
    <row r="886" spans="20:21" ht="21.95" customHeight="1" x14ac:dyDescent="0.15">
      <c r="T886" s="380"/>
      <c r="U886" s="381"/>
    </row>
    <row r="887" spans="20:21" ht="21.95" customHeight="1" x14ac:dyDescent="0.15">
      <c r="T887" s="380"/>
      <c r="U887" s="381"/>
    </row>
    <row r="888" spans="20:21" ht="21.95" customHeight="1" x14ac:dyDescent="0.15">
      <c r="T888" s="380"/>
      <c r="U888" s="381"/>
    </row>
    <row r="889" spans="20:21" ht="21.95" customHeight="1" x14ac:dyDescent="0.15">
      <c r="T889" s="380"/>
      <c r="U889" s="381"/>
    </row>
    <row r="890" spans="20:21" ht="21.95" customHeight="1" x14ac:dyDescent="0.15">
      <c r="T890" s="380"/>
      <c r="U890" s="381"/>
    </row>
    <row r="891" spans="20:21" ht="21.95" customHeight="1" x14ac:dyDescent="0.15">
      <c r="T891" s="380"/>
      <c r="U891" s="381"/>
    </row>
    <row r="892" spans="20:21" ht="21.95" customHeight="1" x14ac:dyDescent="0.15">
      <c r="T892" s="380"/>
      <c r="U892" s="381"/>
    </row>
    <row r="893" spans="20:21" ht="21.95" customHeight="1" x14ac:dyDescent="0.15">
      <c r="T893" s="380"/>
      <c r="U893" s="381"/>
    </row>
    <row r="894" spans="20:21" ht="21.95" customHeight="1" x14ac:dyDescent="0.15">
      <c r="T894" s="380"/>
      <c r="U894" s="381"/>
    </row>
    <row r="895" spans="20:21" ht="21.95" customHeight="1" x14ac:dyDescent="0.15">
      <c r="T895" s="380"/>
      <c r="U895" s="381"/>
    </row>
    <row r="896" spans="20:21" ht="21.95" customHeight="1" x14ac:dyDescent="0.15">
      <c r="T896" s="380"/>
      <c r="U896" s="381"/>
    </row>
    <row r="897" spans="20:21" ht="21.95" customHeight="1" x14ac:dyDescent="0.15">
      <c r="T897" s="380"/>
      <c r="U897" s="381"/>
    </row>
    <row r="898" spans="20:21" ht="21.95" customHeight="1" x14ac:dyDescent="0.15">
      <c r="T898" s="380"/>
      <c r="U898" s="381"/>
    </row>
    <row r="899" spans="20:21" ht="21.95" customHeight="1" x14ac:dyDescent="0.15">
      <c r="T899" s="380"/>
      <c r="U899" s="381"/>
    </row>
    <row r="900" spans="20:21" ht="21.95" customHeight="1" x14ac:dyDescent="0.15">
      <c r="T900" s="380"/>
      <c r="U900" s="381"/>
    </row>
    <row r="901" spans="20:21" ht="21.95" customHeight="1" x14ac:dyDescent="0.15">
      <c r="T901" s="380"/>
      <c r="U901" s="381"/>
    </row>
    <row r="902" spans="20:21" ht="21.95" customHeight="1" x14ac:dyDescent="0.15">
      <c r="T902" s="380"/>
      <c r="U902" s="381"/>
    </row>
    <row r="903" spans="20:21" ht="21.95" customHeight="1" x14ac:dyDescent="0.15">
      <c r="T903" s="380"/>
      <c r="U903" s="381"/>
    </row>
    <row r="904" spans="20:21" ht="21.95" customHeight="1" x14ac:dyDescent="0.15">
      <c r="T904" s="380"/>
      <c r="U904" s="381"/>
    </row>
    <row r="905" spans="20:21" ht="21.95" customHeight="1" x14ac:dyDescent="0.15">
      <c r="T905" s="380"/>
      <c r="U905" s="381"/>
    </row>
    <row r="906" spans="20:21" ht="21.95" customHeight="1" x14ac:dyDescent="0.15">
      <c r="T906" s="380"/>
      <c r="U906" s="381"/>
    </row>
    <row r="907" spans="20:21" ht="21.95" customHeight="1" x14ac:dyDescent="0.15">
      <c r="T907" s="380"/>
      <c r="U907" s="381"/>
    </row>
    <row r="908" spans="20:21" ht="21.95" customHeight="1" x14ac:dyDescent="0.15">
      <c r="T908" s="380"/>
      <c r="U908" s="381"/>
    </row>
    <row r="909" spans="20:21" ht="21.95" customHeight="1" x14ac:dyDescent="0.15">
      <c r="T909" s="380"/>
      <c r="U909" s="381"/>
    </row>
    <row r="910" spans="20:21" ht="21.95" customHeight="1" x14ac:dyDescent="0.15">
      <c r="T910" s="380"/>
      <c r="U910" s="381"/>
    </row>
    <row r="911" spans="20:21" ht="21.95" customHeight="1" x14ac:dyDescent="0.15">
      <c r="T911" s="380"/>
      <c r="U911" s="381"/>
    </row>
    <row r="912" spans="20:21" ht="21.95" customHeight="1" x14ac:dyDescent="0.15">
      <c r="T912" s="380"/>
      <c r="U912" s="381"/>
    </row>
    <row r="913" spans="20:21" ht="21.95" customHeight="1" x14ac:dyDescent="0.15">
      <c r="T913" s="380"/>
      <c r="U913" s="381"/>
    </row>
    <row r="914" spans="20:21" ht="21.95" customHeight="1" x14ac:dyDescent="0.15">
      <c r="T914" s="380"/>
      <c r="U914" s="381"/>
    </row>
    <row r="915" spans="20:21" ht="21.95" customHeight="1" x14ac:dyDescent="0.15">
      <c r="T915" s="380"/>
      <c r="U915" s="381"/>
    </row>
    <row r="916" spans="20:21" ht="21.95" customHeight="1" x14ac:dyDescent="0.15">
      <c r="T916" s="380"/>
      <c r="U916" s="381"/>
    </row>
    <row r="917" spans="20:21" ht="21.95" customHeight="1" x14ac:dyDescent="0.15">
      <c r="T917" s="380"/>
      <c r="U917" s="381"/>
    </row>
    <row r="918" spans="20:21" ht="21.95" customHeight="1" x14ac:dyDescent="0.15">
      <c r="T918" s="380"/>
      <c r="U918" s="381"/>
    </row>
    <row r="919" spans="20:21" ht="21.95" customHeight="1" x14ac:dyDescent="0.15">
      <c r="T919" s="380"/>
      <c r="U919" s="381"/>
    </row>
    <row r="920" spans="20:21" ht="21.95" customHeight="1" x14ac:dyDescent="0.15">
      <c r="T920" s="380"/>
      <c r="U920" s="381"/>
    </row>
    <row r="921" spans="20:21" ht="21.95" customHeight="1" x14ac:dyDescent="0.15">
      <c r="T921" s="380"/>
      <c r="U921" s="381"/>
    </row>
    <row r="922" spans="20:21" ht="21.95" customHeight="1" x14ac:dyDescent="0.15">
      <c r="T922" s="380"/>
      <c r="U922" s="381"/>
    </row>
    <row r="923" spans="20:21" ht="21.95" customHeight="1" x14ac:dyDescent="0.15">
      <c r="T923" s="380"/>
      <c r="U923" s="381"/>
    </row>
    <row r="924" spans="20:21" ht="21.95" customHeight="1" x14ac:dyDescent="0.15">
      <c r="T924" s="380"/>
      <c r="U924" s="381"/>
    </row>
    <row r="925" spans="20:21" ht="21.95" customHeight="1" x14ac:dyDescent="0.15">
      <c r="T925" s="380"/>
      <c r="U925" s="381"/>
    </row>
  </sheetData>
  <mergeCells count="16">
    <mergeCell ref="K232:K234"/>
    <mergeCell ref="K373:K375"/>
    <mergeCell ref="S4:S6"/>
    <mergeCell ref="A4:A6"/>
    <mergeCell ref="K4:K6"/>
    <mergeCell ref="B4:E5"/>
    <mergeCell ref="F4:J5"/>
    <mergeCell ref="B42:B43"/>
    <mergeCell ref="C42:C43"/>
    <mergeCell ref="A66:B66"/>
    <mergeCell ref="D42:D43"/>
    <mergeCell ref="E42:E43"/>
    <mergeCell ref="B11:B12"/>
    <mergeCell ref="C11:C12"/>
    <mergeCell ref="D11:D12"/>
    <mergeCell ref="E11:E12"/>
  </mergeCells>
  <phoneticPr fontId="4" type="noConversion"/>
  <conditionalFormatting sqref="J77:J79 J85 J82:J83 J91:J93 J96:J105">
    <cfRule type="cellIs" dxfId="21" priority="1" stopIfTrue="1" operator="greaterThan">
      <formula>D77</formula>
    </cfRule>
  </conditionalFormatting>
  <conditionalFormatting sqref="G45:J45 G49:J51">
    <cfRule type="expression" priority="2" stopIfTrue="1">
      <formula>ISERROR(E45:E2552)</formula>
    </cfRule>
  </conditionalFormatting>
  <conditionalFormatting sqref="G14:J14 G16:J16 G29:J29 G31:J31 G34:J34 G18:J24 G26:J27 G36:J43">
    <cfRule type="expression" priority="3" stopIfTrue="1">
      <formula>ISERROR(E14:E2522)</formula>
    </cfRule>
  </conditionalFormatting>
  <conditionalFormatting sqref="G7:J9 G11:J12">
    <cfRule type="expression" priority="4" stopIfTrue="1">
      <formula>ISERROR(E7:E2516)</formula>
    </cfRule>
  </conditionalFormatting>
  <printOptions horizontalCentered="1"/>
  <pageMargins left="0.78740157480314965" right="0.23622047244094491" top="0.39370078740157483" bottom="7.874015748031496E-2" header="0.19685039370078741" footer="0"/>
  <pageSetup paperSize="9" scale="95" orientation="landscape" horizontalDpi="4294967292" verticalDpi="300" r:id="rId1"/>
  <headerFooter alignWithMargins="0">
    <oddHeader xml:space="preserve">&amp;C
</oddHeader>
    <oddFooter xml:space="preserve">&amp;C
</oddFooter>
  </headerFooter>
  <rowBreaks count="5" manualBreakCount="5">
    <brk id="26" max="18" man="1"/>
    <brk id="46" max="18" man="1"/>
    <brk id="114" max="16383" man="1"/>
    <brk id="135" max="15" man="1"/>
    <brk id="156" max="15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indexed="48"/>
  </sheetPr>
  <dimension ref="A1:AM921"/>
  <sheetViews>
    <sheetView showZeros="0" view="pageBreakPreview" workbookViewId="0">
      <selection activeCell="N25" sqref="N25"/>
    </sheetView>
  </sheetViews>
  <sheetFormatPr defaultColWidth="6.109375" defaultRowHeight="21.95" customHeight="1" x14ac:dyDescent="0.15"/>
  <cols>
    <col min="1" max="1" width="4.33203125" style="100" customWidth="1"/>
    <col min="2" max="2" width="6.77734375" style="100" customWidth="1"/>
    <col min="3" max="3" width="3.77734375" style="100" customWidth="1"/>
    <col min="4" max="5" width="8.77734375" style="174" customWidth="1"/>
    <col min="6" max="6" width="6.33203125" style="174" hidden="1" customWidth="1"/>
    <col min="7" max="7" width="6.77734375" style="100" customWidth="1"/>
    <col min="8" max="8" width="3.77734375" style="100" customWidth="1"/>
    <col min="9" max="9" width="8.77734375" style="174" customWidth="1"/>
    <col min="10" max="10" width="8.77734375" style="424" customWidth="1"/>
    <col min="11" max="11" width="6.77734375" style="320" customWidth="1"/>
    <col min="12" max="12" width="8.6640625" style="287" customWidth="1"/>
    <col min="13" max="13" width="15.77734375" style="282" customWidth="1"/>
    <col min="14" max="14" width="8.6640625" style="287" customWidth="1"/>
    <col min="15" max="15" width="15.77734375" style="282" customWidth="1"/>
    <col min="16" max="16" width="7.33203125" style="100" hidden="1" customWidth="1"/>
    <col min="17" max="17" width="13.77734375" style="100" hidden="1" customWidth="1"/>
    <col min="18" max="18" width="7.33203125" style="100" hidden="1" customWidth="1"/>
    <col min="19" max="19" width="6.77734375" style="100" customWidth="1"/>
    <col min="20" max="20" width="12.77734375" style="414" customWidth="1"/>
    <col min="21" max="21" width="14.5546875" style="416" customWidth="1"/>
    <col min="22" max="22" width="6.109375" style="414" customWidth="1"/>
    <col min="23" max="23" width="1.21875" style="100" customWidth="1"/>
    <col min="24" max="24" width="6.109375" style="100" customWidth="1"/>
    <col min="25" max="25" width="6.109375" style="414" customWidth="1"/>
    <col min="26" max="26" width="5" style="100" customWidth="1"/>
    <col min="27" max="27" width="5" style="414" customWidth="1"/>
    <col min="28" max="28" width="1" style="100" customWidth="1"/>
    <col min="29" max="29" width="6.77734375" style="100" customWidth="1"/>
    <col min="30" max="30" width="6" style="414" customWidth="1"/>
    <col min="31" max="31" width="6.109375" style="100" customWidth="1"/>
    <col min="32" max="32" width="6.109375" style="414" customWidth="1"/>
    <col min="33" max="33" width="1.109375" style="100" customWidth="1"/>
    <col min="34" max="34" width="5.33203125" style="100" customWidth="1"/>
    <col min="35" max="35" width="5.33203125" style="414" customWidth="1"/>
    <col min="36" max="36" width="8.88671875" style="100" customWidth="1"/>
    <col min="37" max="37" width="8" style="100" customWidth="1"/>
    <col min="38" max="16384" width="6.109375" style="100"/>
  </cols>
  <sheetData>
    <row r="1" spans="1:39" s="394" customFormat="1" ht="38.25" customHeight="1" x14ac:dyDescent="0.15">
      <c r="A1" s="160"/>
      <c r="B1" s="107"/>
      <c r="C1" s="90"/>
      <c r="D1" s="90"/>
      <c r="E1" s="90"/>
      <c r="F1" s="90"/>
      <c r="G1" s="161"/>
      <c r="H1" s="162"/>
      <c r="I1" s="534"/>
      <c r="J1" s="240"/>
      <c r="K1" s="311"/>
      <c r="L1" s="241"/>
      <c r="M1" s="241"/>
      <c r="N1" s="241"/>
      <c r="O1" s="241"/>
      <c r="P1" s="162"/>
      <c r="Q1" s="162"/>
      <c r="R1" s="162"/>
      <c r="S1" s="162"/>
      <c r="T1" s="392"/>
      <c r="U1" s="393"/>
    </row>
    <row r="2" spans="1:39" s="397" customFormat="1" ht="11.1" customHeight="1" x14ac:dyDescent="0.15">
      <c r="A2" s="91"/>
      <c r="B2" s="108"/>
      <c r="C2" s="91"/>
      <c r="D2" s="91"/>
      <c r="E2" s="91"/>
      <c r="F2" s="91"/>
      <c r="G2" s="183"/>
      <c r="H2" s="184"/>
      <c r="I2" s="535"/>
      <c r="J2" s="242"/>
      <c r="K2" s="312"/>
      <c r="L2" s="243"/>
      <c r="M2" s="243"/>
      <c r="N2" s="243"/>
      <c r="O2" s="243"/>
      <c r="P2" s="185"/>
      <c r="Q2" s="185"/>
      <c r="R2" s="185"/>
      <c r="S2" s="184"/>
      <c r="T2" s="395"/>
      <c r="U2" s="396"/>
    </row>
    <row r="3" spans="1:39" s="387" customFormat="1" ht="15" customHeight="1" x14ac:dyDescent="0.15">
      <c r="A3" s="201"/>
      <c r="B3" s="113"/>
      <c r="C3" s="92"/>
      <c r="D3" s="92"/>
      <c r="E3" s="92"/>
      <c r="F3" s="92"/>
      <c r="G3" s="202"/>
      <c r="H3" s="203"/>
      <c r="I3" s="536"/>
      <c r="J3" s="244"/>
      <c r="K3" s="313"/>
      <c r="L3" s="243"/>
      <c r="M3" s="245"/>
      <c r="N3" s="243"/>
      <c r="O3" s="398"/>
      <c r="P3" s="204"/>
      <c r="Q3" s="204"/>
      <c r="R3" s="204"/>
      <c r="S3" s="186"/>
      <c r="T3" s="399"/>
      <c r="U3" s="400"/>
      <c r="V3" s="401"/>
    </row>
    <row r="4" spans="1:39" s="404" customFormat="1" ht="21" customHeight="1" x14ac:dyDescent="0.15">
      <c r="A4" s="832"/>
      <c r="B4" s="836"/>
      <c r="C4" s="836"/>
      <c r="D4" s="836"/>
      <c r="E4" s="836"/>
      <c r="F4" s="837"/>
      <c r="G4" s="837"/>
      <c r="H4" s="837"/>
      <c r="I4" s="837"/>
      <c r="J4" s="837"/>
      <c r="K4" s="834"/>
      <c r="L4" s="357"/>
      <c r="M4" s="357"/>
      <c r="N4" s="369"/>
      <c r="O4" s="357"/>
      <c r="P4" s="357"/>
      <c r="Q4" s="357"/>
      <c r="R4" s="357"/>
      <c r="S4" s="798"/>
      <c r="T4" s="402"/>
      <c r="U4" s="403"/>
    </row>
    <row r="5" spans="1:39" s="404" customFormat="1" ht="21" customHeight="1" x14ac:dyDescent="0.15">
      <c r="A5" s="833"/>
      <c r="B5" s="836"/>
      <c r="C5" s="836"/>
      <c r="D5" s="836"/>
      <c r="E5" s="836"/>
      <c r="F5" s="837"/>
      <c r="G5" s="837"/>
      <c r="H5" s="837"/>
      <c r="I5" s="837"/>
      <c r="J5" s="837"/>
      <c r="K5" s="834"/>
      <c r="L5" s="357"/>
      <c r="M5" s="357"/>
      <c r="N5" s="357"/>
      <c r="O5" s="357"/>
      <c r="P5" s="357"/>
      <c r="Q5" s="357"/>
      <c r="R5" s="357"/>
      <c r="S5" s="798"/>
      <c r="T5" s="402"/>
      <c r="U5" s="403"/>
    </row>
    <row r="6" spans="1:39" s="404" customFormat="1" ht="24.95" customHeight="1" x14ac:dyDescent="0.15">
      <c r="A6" s="798"/>
      <c r="B6" s="359"/>
      <c r="C6" s="358"/>
      <c r="D6" s="360"/>
      <c r="E6" s="360"/>
      <c r="F6" s="355"/>
      <c r="G6" s="391"/>
      <c r="H6" s="358"/>
      <c r="I6" s="537"/>
      <c r="J6" s="360"/>
      <c r="K6" s="835"/>
      <c r="L6" s="357"/>
      <c r="M6" s="357"/>
      <c r="N6" s="357"/>
      <c r="O6" s="357"/>
      <c r="P6" s="357"/>
      <c r="Q6" s="357"/>
      <c r="R6" s="357"/>
      <c r="S6" s="798"/>
      <c r="T6" s="405"/>
      <c r="U6" s="406"/>
      <c r="AE6" s="407"/>
      <c r="AF6" s="407"/>
      <c r="AG6" s="407"/>
    </row>
    <row r="7" spans="1:39" ht="21" customHeight="1" x14ac:dyDescent="0.15">
      <c r="A7" s="550"/>
      <c r="B7" s="550"/>
      <c r="C7" s="550"/>
      <c r="D7" s="551"/>
      <c r="E7" s="552"/>
      <c r="F7" s="440"/>
      <c r="G7" s="371"/>
      <c r="H7" s="371"/>
      <c r="I7" s="379"/>
      <c r="J7" s="553"/>
      <c r="K7" s="442"/>
      <c r="L7" s="554"/>
      <c r="M7" s="555"/>
      <c r="N7" s="554"/>
      <c r="O7" s="555"/>
      <c r="P7" s="444"/>
      <c r="Q7" s="444"/>
      <c r="R7" s="444"/>
      <c r="S7" s="361"/>
      <c r="T7" s="380"/>
      <c r="U7" s="381"/>
      <c r="V7" s="380"/>
      <c r="W7" s="382"/>
      <c r="X7" s="382"/>
      <c r="Y7" s="380"/>
      <c r="Z7" s="366"/>
      <c r="AA7" s="362"/>
      <c r="AB7" s="366"/>
      <c r="AC7" s="366"/>
      <c r="AD7" s="362"/>
      <c r="AE7" s="382"/>
      <c r="AF7" s="380"/>
      <c r="AG7" s="382"/>
      <c r="AH7" s="382"/>
      <c r="AI7" s="380"/>
      <c r="AJ7" s="382"/>
      <c r="AK7" s="382"/>
      <c r="AL7" s="367"/>
      <c r="AM7" s="367"/>
    </row>
    <row r="8" spans="1:39" ht="21" customHeight="1" x14ac:dyDescent="0.15">
      <c r="A8" s="550"/>
      <c r="B8" s="550"/>
      <c r="C8" s="550"/>
      <c r="D8" s="551"/>
      <c r="E8" s="552"/>
      <c r="F8" s="440"/>
      <c r="G8" s="371"/>
      <c r="H8" s="371"/>
      <c r="I8" s="379"/>
      <c r="J8" s="553"/>
      <c r="K8" s="442"/>
      <c r="L8" s="554"/>
      <c r="M8" s="554"/>
      <c r="N8" s="555"/>
      <c r="O8" s="554"/>
      <c r="P8" s="444"/>
      <c r="Q8" s="505"/>
      <c r="R8" s="444"/>
      <c r="S8" s="361"/>
      <c r="T8" s="380"/>
      <c r="U8" s="381"/>
      <c r="V8" s="380"/>
      <c r="W8" s="382"/>
      <c r="X8" s="382"/>
      <c r="Y8" s="380"/>
      <c r="Z8" s="366"/>
      <c r="AA8" s="362"/>
      <c r="AB8" s="366"/>
      <c r="AC8" s="366"/>
      <c r="AD8" s="362"/>
      <c r="AE8" s="382"/>
      <c r="AF8" s="380"/>
      <c r="AG8" s="382"/>
      <c r="AH8" s="382"/>
      <c r="AI8" s="380"/>
      <c r="AJ8" s="382"/>
      <c r="AK8" s="382"/>
      <c r="AL8" s="367"/>
      <c r="AM8" s="367"/>
    </row>
    <row r="9" spans="1:39" ht="21" customHeight="1" x14ac:dyDescent="0.15">
      <c r="A9" s="550"/>
      <c r="B9" s="550"/>
      <c r="C9" s="550"/>
      <c r="D9" s="551"/>
      <c r="E9" s="552"/>
      <c r="F9" s="440"/>
      <c r="G9" s="371"/>
      <c r="H9" s="371"/>
      <c r="I9" s="379"/>
      <c r="J9" s="553"/>
      <c r="K9" s="442"/>
      <c r="L9" s="554"/>
      <c r="M9" s="554"/>
      <c r="N9" s="554"/>
      <c r="O9" s="554"/>
      <c r="P9" s="444"/>
      <c r="Q9" s="444"/>
      <c r="R9" s="444"/>
      <c r="S9" s="361"/>
      <c r="T9" s="380"/>
      <c r="U9" s="381"/>
      <c r="V9" s="380"/>
      <c r="W9" s="382"/>
      <c r="X9" s="382"/>
      <c r="Y9" s="380"/>
      <c r="Z9" s="366"/>
      <c r="AA9" s="362"/>
      <c r="AB9" s="366"/>
      <c r="AC9" s="366"/>
      <c r="AD9" s="362"/>
      <c r="AE9" s="382"/>
      <c r="AF9" s="380"/>
      <c r="AG9" s="382"/>
      <c r="AH9" s="382"/>
      <c r="AI9" s="380"/>
      <c r="AJ9" s="382"/>
      <c r="AK9" s="382"/>
      <c r="AL9" s="367"/>
      <c r="AM9" s="367"/>
    </row>
    <row r="10" spans="1:39" ht="21" customHeight="1" x14ac:dyDescent="0.15">
      <c r="A10" s="550"/>
      <c r="B10" s="550"/>
      <c r="C10" s="550"/>
      <c r="D10" s="551"/>
      <c r="E10" s="552"/>
      <c r="F10" s="440"/>
      <c r="G10" s="371"/>
      <c r="H10" s="371"/>
      <c r="I10" s="379"/>
      <c r="J10" s="553"/>
      <c r="K10" s="442"/>
      <c r="L10" s="554"/>
      <c r="M10" s="554"/>
      <c r="N10" s="554"/>
      <c r="O10" s="554"/>
      <c r="P10" s="444"/>
      <c r="Q10" s="444"/>
      <c r="R10" s="444"/>
      <c r="S10" s="361"/>
      <c r="T10" s="380"/>
      <c r="U10" s="381"/>
      <c r="V10" s="380"/>
      <c r="W10" s="382"/>
      <c r="X10" s="382"/>
      <c r="Y10" s="380"/>
      <c r="Z10" s="366"/>
      <c r="AA10" s="362"/>
      <c r="AB10" s="366"/>
      <c r="AC10" s="366"/>
      <c r="AD10" s="362"/>
      <c r="AE10" s="382"/>
      <c r="AF10" s="380"/>
      <c r="AG10" s="382"/>
      <c r="AH10" s="382"/>
      <c r="AI10" s="380"/>
      <c r="AJ10" s="382"/>
      <c r="AK10" s="382"/>
      <c r="AL10" s="367"/>
      <c r="AM10" s="367"/>
    </row>
    <row r="11" spans="1:39" ht="21" customHeight="1" x14ac:dyDescent="0.15">
      <c r="A11" s="550"/>
      <c r="B11" s="550"/>
      <c r="C11" s="550"/>
      <c r="D11" s="551"/>
      <c r="E11" s="552"/>
      <c r="F11" s="440"/>
      <c r="G11" s="550"/>
      <c r="H11" s="550"/>
      <c r="I11" s="556"/>
      <c r="J11" s="557"/>
      <c r="K11" s="442"/>
      <c r="L11" s="554"/>
      <c r="M11" s="554"/>
      <c r="N11" s="554"/>
      <c r="O11" s="554"/>
      <c r="P11" s="444"/>
      <c r="Q11" s="444"/>
      <c r="R11" s="444"/>
      <c r="S11" s="361"/>
      <c r="T11" s="380"/>
      <c r="U11" s="381"/>
      <c r="V11" s="380"/>
      <c r="W11" s="382"/>
      <c r="X11" s="382"/>
      <c r="Y11" s="380"/>
      <c r="Z11" s="366"/>
      <c r="AA11" s="362"/>
      <c r="AB11" s="366"/>
      <c r="AC11" s="366"/>
      <c r="AD11" s="362"/>
      <c r="AE11" s="382"/>
      <c r="AF11" s="380"/>
      <c r="AG11" s="382"/>
      <c r="AH11" s="382"/>
      <c r="AI11" s="380"/>
      <c r="AJ11" s="382"/>
      <c r="AK11" s="382"/>
      <c r="AL11" s="367"/>
      <c r="AM11" s="367"/>
    </row>
    <row r="12" spans="1:39" ht="21" customHeight="1" x14ac:dyDescent="0.15">
      <c r="A12" s="550"/>
      <c r="B12" s="550"/>
      <c r="C12" s="550"/>
      <c r="D12" s="551"/>
      <c r="E12" s="552"/>
      <c r="F12" s="440"/>
      <c r="G12" s="371"/>
      <c r="H12" s="371"/>
      <c r="I12" s="379"/>
      <c r="J12" s="553"/>
      <c r="K12" s="442"/>
      <c r="L12" s="554"/>
      <c r="M12" s="554"/>
      <c r="N12" s="554"/>
      <c r="O12" s="554"/>
      <c r="P12" s="444"/>
      <c r="Q12" s="444"/>
      <c r="R12" s="444"/>
      <c r="S12" s="361"/>
      <c r="T12" s="380"/>
      <c r="U12" s="381"/>
      <c r="V12" s="380"/>
      <c r="W12" s="382"/>
      <c r="X12" s="382"/>
      <c r="Y12" s="380"/>
      <c r="Z12" s="366"/>
      <c r="AA12" s="362"/>
      <c r="AB12" s="366"/>
      <c r="AC12" s="366"/>
      <c r="AD12" s="362"/>
      <c r="AE12" s="382"/>
      <c r="AF12" s="380"/>
      <c r="AG12" s="382"/>
      <c r="AH12" s="382"/>
      <c r="AI12" s="380"/>
      <c r="AJ12" s="382"/>
      <c r="AK12" s="382"/>
      <c r="AL12" s="367"/>
      <c r="AM12" s="367"/>
    </row>
    <row r="13" spans="1:39" ht="21" customHeight="1" x14ac:dyDescent="0.15">
      <c r="A13" s="550"/>
      <c r="B13" s="838"/>
      <c r="C13" s="838"/>
      <c r="D13" s="840"/>
      <c r="E13" s="848"/>
      <c r="F13" s="440"/>
      <c r="G13" s="371"/>
      <c r="H13" s="371"/>
      <c r="I13" s="379"/>
      <c r="J13" s="553"/>
      <c r="K13" s="442"/>
      <c r="L13" s="554"/>
      <c r="M13" s="555"/>
      <c r="N13" s="554"/>
      <c r="O13" s="555"/>
      <c r="P13" s="444"/>
      <c r="Q13" s="444"/>
      <c r="R13" s="444"/>
      <c r="S13" s="361"/>
      <c r="T13" s="380"/>
      <c r="U13" s="381"/>
      <c r="V13" s="380"/>
      <c r="W13" s="382"/>
      <c r="X13" s="382"/>
      <c r="Y13" s="380"/>
      <c r="Z13" s="366"/>
      <c r="AA13" s="362"/>
      <c r="AB13" s="366"/>
      <c r="AC13" s="366"/>
      <c r="AD13" s="362"/>
      <c r="AE13" s="382"/>
      <c r="AF13" s="380"/>
      <c r="AG13" s="382"/>
      <c r="AH13" s="382"/>
      <c r="AI13" s="380"/>
      <c r="AJ13" s="382"/>
      <c r="AK13" s="382"/>
      <c r="AL13" s="367"/>
      <c r="AM13" s="367"/>
    </row>
    <row r="14" spans="1:39" ht="21" customHeight="1" x14ac:dyDescent="0.15">
      <c r="A14" s="558"/>
      <c r="B14" s="839"/>
      <c r="C14" s="839"/>
      <c r="D14" s="841"/>
      <c r="E14" s="849"/>
      <c r="F14" s="440"/>
      <c r="G14" s="371"/>
      <c r="H14" s="371"/>
      <c r="I14" s="379"/>
      <c r="J14" s="553"/>
      <c r="K14" s="442"/>
      <c r="L14" s="554"/>
      <c r="M14" s="555"/>
      <c r="N14" s="554"/>
      <c r="O14" s="555"/>
      <c r="P14" s="444"/>
      <c r="Q14" s="444"/>
      <c r="R14" s="444"/>
      <c r="S14" s="361"/>
      <c r="T14" s="380"/>
      <c r="U14" s="381"/>
      <c r="V14" s="380"/>
      <c r="W14" s="382"/>
      <c r="X14" s="382"/>
      <c r="Y14" s="380"/>
      <c r="Z14" s="366"/>
      <c r="AA14" s="362"/>
      <c r="AB14" s="366"/>
      <c r="AC14" s="366"/>
      <c r="AD14" s="362"/>
      <c r="AE14" s="382"/>
      <c r="AF14" s="380"/>
      <c r="AG14" s="382"/>
      <c r="AH14" s="382"/>
      <c r="AI14" s="380"/>
      <c r="AJ14" s="382"/>
      <c r="AK14" s="382"/>
      <c r="AL14" s="367"/>
      <c r="AM14" s="367"/>
    </row>
    <row r="15" spans="1:39" ht="21" customHeight="1" x14ac:dyDescent="0.15">
      <c r="A15" s="550"/>
      <c r="B15" s="550"/>
      <c r="C15" s="550"/>
      <c r="D15" s="551"/>
      <c r="E15" s="552"/>
      <c r="F15" s="440"/>
      <c r="G15" s="371"/>
      <c r="H15" s="371"/>
      <c r="I15" s="379"/>
      <c r="J15" s="553"/>
      <c r="K15" s="442"/>
      <c r="L15" s="554"/>
      <c r="M15" s="554"/>
      <c r="N15" s="554"/>
      <c r="O15" s="554"/>
      <c r="P15" s="444"/>
      <c r="Q15" s="444"/>
      <c r="R15" s="444"/>
      <c r="S15" s="361"/>
      <c r="T15" s="380"/>
      <c r="U15" s="381"/>
      <c r="V15" s="380"/>
      <c r="W15" s="382"/>
      <c r="X15" s="382"/>
      <c r="Y15" s="380"/>
      <c r="Z15" s="366"/>
      <c r="AA15" s="362"/>
      <c r="AB15" s="366"/>
      <c r="AC15" s="366"/>
      <c r="AD15" s="362"/>
      <c r="AE15" s="382"/>
      <c r="AF15" s="380"/>
      <c r="AG15" s="382"/>
      <c r="AH15" s="382"/>
      <c r="AI15" s="380"/>
      <c r="AJ15" s="382"/>
      <c r="AK15" s="382"/>
      <c r="AL15" s="367"/>
      <c r="AM15" s="367"/>
    </row>
    <row r="16" spans="1:39" ht="21" customHeight="1" x14ac:dyDescent="0.15">
      <c r="A16" s="550"/>
      <c r="B16" s="550"/>
      <c r="C16" s="550"/>
      <c r="D16" s="551"/>
      <c r="E16" s="552"/>
      <c r="F16" s="440"/>
      <c r="G16" s="371"/>
      <c r="H16" s="371"/>
      <c r="I16" s="379"/>
      <c r="J16" s="553"/>
      <c r="K16" s="442"/>
      <c r="L16" s="554"/>
      <c r="M16" s="554"/>
      <c r="N16" s="554"/>
      <c r="O16" s="554"/>
      <c r="P16" s="444"/>
      <c r="Q16" s="444"/>
      <c r="R16" s="444"/>
      <c r="S16" s="361"/>
      <c r="T16" s="380"/>
      <c r="U16" s="381"/>
      <c r="V16" s="380"/>
      <c r="W16" s="382"/>
      <c r="X16" s="382"/>
      <c r="Y16" s="380"/>
      <c r="Z16" s="366"/>
      <c r="AA16" s="362"/>
      <c r="AB16" s="366"/>
      <c r="AC16" s="366"/>
      <c r="AD16" s="362"/>
      <c r="AE16" s="382"/>
      <c r="AF16" s="380"/>
      <c r="AG16" s="382"/>
      <c r="AH16" s="382"/>
      <c r="AI16" s="380"/>
      <c r="AJ16" s="382"/>
      <c r="AK16" s="382"/>
      <c r="AL16" s="367"/>
      <c r="AM16" s="367"/>
    </row>
    <row r="17" spans="1:39" ht="21" customHeight="1" x14ac:dyDescent="0.15">
      <c r="A17" s="550"/>
      <c r="B17" s="550"/>
      <c r="C17" s="550"/>
      <c r="D17" s="551"/>
      <c r="E17" s="552"/>
      <c r="F17" s="440"/>
      <c r="G17" s="371"/>
      <c r="H17" s="371"/>
      <c r="I17" s="379"/>
      <c r="J17" s="553"/>
      <c r="K17" s="442"/>
      <c r="L17" s="554"/>
      <c r="M17" s="554"/>
      <c r="N17" s="554"/>
      <c r="O17" s="554"/>
      <c r="P17" s="444"/>
      <c r="Q17" s="444"/>
      <c r="R17" s="444"/>
      <c r="S17" s="361"/>
      <c r="T17" s="380"/>
      <c r="U17" s="381"/>
      <c r="V17" s="380"/>
      <c r="W17" s="382"/>
      <c r="X17" s="382"/>
      <c r="Y17" s="380"/>
      <c r="Z17" s="366"/>
      <c r="AA17" s="362"/>
      <c r="AB17" s="366"/>
      <c r="AC17" s="366"/>
      <c r="AD17" s="362"/>
      <c r="AE17" s="382"/>
      <c r="AF17" s="380"/>
      <c r="AG17" s="382"/>
      <c r="AH17" s="382"/>
      <c r="AI17" s="380"/>
      <c r="AJ17" s="382"/>
      <c r="AK17" s="382"/>
      <c r="AL17" s="367"/>
      <c r="AM17" s="367"/>
    </row>
    <row r="18" spans="1:39" ht="21" customHeight="1" x14ac:dyDescent="0.15">
      <c r="A18" s="550"/>
      <c r="B18" s="550"/>
      <c r="C18" s="550"/>
      <c r="D18" s="551"/>
      <c r="E18" s="552"/>
      <c r="F18" s="440"/>
      <c r="G18" s="371"/>
      <c r="H18" s="371"/>
      <c r="I18" s="379"/>
      <c r="J18" s="553"/>
      <c r="K18" s="442"/>
      <c r="L18" s="554"/>
      <c r="M18" s="555"/>
      <c r="N18" s="554"/>
      <c r="O18" s="555"/>
      <c r="P18" s="444"/>
      <c r="Q18" s="444"/>
      <c r="R18" s="444"/>
      <c r="S18" s="361"/>
      <c r="T18" s="380"/>
      <c r="U18" s="381"/>
      <c r="V18" s="417"/>
      <c r="W18" s="382"/>
      <c r="X18" s="382"/>
      <c r="Y18" s="380"/>
      <c r="Z18" s="366"/>
      <c r="AA18" s="362"/>
      <c r="AB18" s="366"/>
      <c r="AC18" s="366"/>
      <c r="AD18" s="362"/>
      <c r="AE18" s="382"/>
      <c r="AF18" s="380"/>
      <c r="AG18" s="382"/>
      <c r="AH18" s="382"/>
      <c r="AI18" s="380"/>
      <c r="AJ18" s="382"/>
      <c r="AK18" s="382"/>
      <c r="AL18" s="367"/>
      <c r="AM18" s="367"/>
    </row>
    <row r="19" spans="1:39" ht="21" customHeight="1" x14ac:dyDescent="0.15">
      <c r="A19" s="550"/>
      <c r="B19" s="550"/>
      <c r="C19" s="550"/>
      <c r="D19" s="551"/>
      <c r="E19" s="552"/>
      <c r="F19" s="440"/>
      <c r="G19" s="371"/>
      <c r="H19" s="371"/>
      <c r="I19" s="379"/>
      <c r="J19" s="553"/>
      <c r="K19" s="442"/>
      <c r="L19" s="554"/>
      <c r="M19" s="554"/>
      <c r="N19" s="554"/>
      <c r="O19" s="554"/>
      <c r="P19" s="444"/>
      <c r="Q19" s="444"/>
      <c r="R19" s="444"/>
      <c r="S19" s="361"/>
      <c r="T19" s="380"/>
      <c r="U19" s="381"/>
      <c r="V19" s="380"/>
      <c r="W19" s="382"/>
      <c r="X19" s="382"/>
      <c r="Y19" s="380"/>
      <c r="Z19" s="366"/>
      <c r="AA19" s="362"/>
      <c r="AB19" s="366"/>
      <c r="AC19" s="366"/>
      <c r="AD19" s="362"/>
      <c r="AE19" s="382"/>
      <c r="AF19" s="380"/>
      <c r="AG19" s="382"/>
      <c r="AH19" s="382"/>
      <c r="AI19" s="380"/>
      <c r="AJ19" s="382"/>
      <c r="AK19" s="382"/>
      <c r="AL19" s="367"/>
      <c r="AM19" s="367"/>
    </row>
    <row r="20" spans="1:39" ht="21" customHeight="1" x14ac:dyDescent="0.15">
      <c r="A20" s="550"/>
      <c r="B20" s="550"/>
      <c r="C20" s="550"/>
      <c r="D20" s="551"/>
      <c r="E20" s="552"/>
      <c r="F20" s="440"/>
      <c r="G20" s="371"/>
      <c r="H20" s="371"/>
      <c r="I20" s="379"/>
      <c r="J20" s="553"/>
      <c r="K20" s="442"/>
      <c r="L20" s="554"/>
      <c r="M20" s="554"/>
      <c r="N20" s="554"/>
      <c r="O20" s="554"/>
      <c r="P20" s="444"/>
      <c r="Q20" s="444"/>
      <c r="R20" s="444"/>
      <c r="S20" s="361"/>
      <c r="T20" s="380"/>
      <c r="U20" s="381"/>
      <c r="V20" s="380"/>
      <c r="W20" s="382"/>
      <c r="X20" s="382"/>
      <c r="Y20" s="380"/>
      <c r="Z20" s="366"/>
      <c r="AA20" s="362"/>
      <c r="AB20" s="366"/>
      <c r="AC20" s="366"/>
      <c r="AD20" s="362"/>
      <c r="AE20" s="382"/>
      <c r="AF20" s="380"/>
      <c r="AG20" s="382"/>
      <c r="AH20" s="382"/>
      <c r="AI20" s="380"/>
      <c r="AJ20" s="382"/>
      <c r="AK20" s="382"/>
      <c r="AL20" s="367"/>
      <c r="AM20" s="367"/>
    </row>
    <row r="21" spans="1:39" ht="21" customHeight="1" x14ac:dyDescent="0.15">
      <c r="A21" s="550"/>
      <c r="B21" s="550"/>
      <c r="C21" s="550"/>
      <c r="D21" s="551"/>
      <c r="E21" s="552"/>
      <c r="F21" s="440"/>
      <c r="G21" s="371"/>
      <c r="H21" s="371"/>
      <c r="I21" s="379"/>
      <c r="J21" s="553"/>
      <c r="K21" s="442"/>
      <c r="L21" s="554"/>
      <c r="M21" s="555"/>
      <c r="N21" s="554"/>
      <c r="O21" s="555"/>
      <c r="P21" s="444"/>
      <c r="Q21" s="444"/>
      <c r="R21" s="444"/>
      <c r="S21" s="361"/>
      <c r="T21" s="380"/>
      <c r="U21" s="381"/>
      <c r="V21" s="380"/>
      <c r="W21" s="382"/>
      <c r="X21" s="382"/>
      <c r="Y21" s="380"/>
      <c r="Z21" s="366"/>
      <c r="AA21" s="362"/>
      <c r="AB21" s="366"/>
      <c r="AC21" s="366"/>
      <c r="AD21" s="362"/>
      <c r="AE21" s="382"/>
      <c r="AF21" s="380"/>
      <c r="AG21" s="382"/>
      <c r="AH21" s="382"/>
      <c r="AI21" s="380"/>
      <c r="AJ21" s="382"/>
      <c r="AK21" s="382"/>
      <c r="AL21" s="367"/>
      <c r="AM21" s="367"/>
    </row>
    <row r="22" spans="1:39" ht="21" customHeight="1" x14ac:dyDescent="0.15">
      <c r="A22" s="550"/>
      <c r="B22" s="550"/>
      <c r="C22" s="550"/>
      <c r="D22" s="551"/>
      <c r="E22" s="552"/>
      <c r="F22" s="440"/>
      <c r="G22" s="371"/>
      <c r="H22" s="371"/>
      <c r="I22" s="379"/>
      <c r="J22" s="553"/>
      <c r="K22" s="442"/>
      <c r="L22" s="554"/>
      <c r="M22" s="554"/>
      <c r="N22" s="554"/>
      <c r="O22" s="554"/>
      <c r="P22" s="444"/>
      <c r="Q22" s="505"/>
      <c r="R22" s="444"/>
      <c r="S22" s="361"/>
      <c r="T22" s="380"/>
      <c r="U22" s="381"/>
      <c r="V22" s="380"/>
      <c r="W22" s="382"/>
      <c r="X22" s="382"/>
      <c r="Y22" s="380"/>
      <c r="Z22" s="366"/>
      <c r="AA22" s="362"/>
      <c r="AB22" s="366"/>
      <c r="AC22" s="366"/>
      <c r="AD22" s="362"/>
      <c r="AE22" s="382"/>
      <c r="AF22" s="380"/>
      <c r="AG22" s="382"/>
      <c r="AH22" s="382"/>
      <c r="AI22" s="380"/>
      <c r="AJ22" s="382"/>
      <c r="AK22" s="382"/>
      <c r="AL22" s="367"/>
      <c r="AM22" s="367"/>
    </row>
    <row r="23" spans="1:39" ht="21" customHeight="1" x14ac:dyDescent="0.15">
      <c r="A23" s="550"/>
      <c r="B23" s="550"/>
      <c r="C23" s="550"/>
      <c r="D23" s="551"/>
      <c r="E23" s="552"/>
      <c r="F23" s="440"/>
      <c r="G23" s="371"/>
      <c r="H23" s="371"/>
      <c r="I23" s="379"/>
      <c r="J23" s="553"/>
      <c r="K23" s="442"/>
      <c r="L23" s="554"/>
      <c r="M23" s="554"/>
      <c r="N23" s="554"/>
      <c r="O23" s="554"/>
      <c r="P23" s="444"/>
      <c r="Q23" s="444"/>
      <c r="R23" s="444"/>
      <c r="S23" s="361"/>
      <c r="T23" s="380"/>
      <c r="U23" s="381"/>
      <c r="V23" s="380"/>
      <c r="W23" s="382"/>
      <c r="X23" s="382"/>
      <c r="Y23" s="380"/>
      <c r="Z23" s="366"/>
      <c r="AA23" s="362"/>
      <c r="AB23" s="366"/>
      <c r="AC23" s="366"/>
      <c r="AD23" s="362"/>
      <c r="AE23" s="382"/>
      <c r="AF23" s="380"/>
      <c r="AG23" s="382"/>
      <c r="AH23" s="382"/>
      <c r="AI23" s="380"/>
      <c r="AJ23" s="382"/>
      <c r="AK23" s="382"/>
      <c r="AL23" s="367"/>
      <c r="AM23" s="367"/>
    </row>
    <row r="24" spans="1:39" ht="21" customHeight="1" x14ac:dyDescent="0.15">
      <c r="A24" s="550"/>
      <c r="B24" s="550"/>
      <c r="C24" s="550"/>
      <c r="D24" s="551"/>
      <c r="E24" s="552"/>
      <c r="F24" s="440"/>
      <c r="G24" s="550"/>
      <c r="H24" s="550"/>
      <c r="I24" s="556"/>
      <c r="J24" s="557"/>
      <c r="K24" s="442"/>
      <c r="L24" s="554"/>
      <c r="M24" s="554"/>
      <c r="N24" s="554"/>
      <c r="O24" s="554"/>
      <c r="P24" s="444"/>
      <c r="Q24" s="444"/>
      <c r="R24" s="444"/>
      <c r="S24" s="361"/>
      <c r="T24" s="380"/>
      <c r="U24" s="381"/>
      <c r="V24" s="380"/>
      <c r="W24" s="382"/>
      <c r="X24" s="382"/>
      <c r="Y24" s="380"/>
      <c r="Z24" s="366"/>
      <c r="AA24" s="362"/>
      <c r="AB24" s="366"/>
      <c r="AC24" s="366"/>
      <c r="AD24" s="362"/>
      <c r="AE24" s="382"/>
      <c r="AF24" s="380"/>
      <c r="AG24" s="382"/>
      <c r="AH24" s="382"/>
      <c r="AI24" s="380"/>
      <c r="AJ24" s="382"/>
      <c r="AK24" s="382"/>
      <c r="AL24" s="367"/>
      <c r="AM24" s="367"/>
    </row>
    <row r="25" spans="1:39" ht="21" customHeight="1" x14ac:dyDescent="0.15">
      <c r="A25" s="550"/>
      <c r="B25" s="550"/>
      <c r="C25" s="550"/>
      <c r="D25" s="551"/>
      <c r="E25" s="552"/>
      <c r="F25" s="440"/>
      <c r="G25" s="371"/>
      <c r="H25" s="371"/>
      <c r="I25" s="379"/>
      <c r="J25" s="553"/>
      <c r="K25" s="442"/>
      <c r="L25" s="554"/>
      <c r="M25" s="554"/>
      <c r="N25" s="554"/>
      <c r="O25" s="554"/>
      <c r="P25" s="444"/>
      <c r="Q25" s="444"/>
      <c r="R25" s="444"/>
      <c r="S25" s="361"/>
      <c r="T25" s="380"/>
      <c r="U25" s="381"/>
      <c r="V25" s="380"/>
      <c r="W25" s="382"/>
      <c r="X25" s="382"/>
      <c r="Y25" s="380"/>
      <c r="Z25" s="366"/>
      <c r="AA25" s="362"/>
      <c r="AB25" s="366"/>
      <c r="AC25" s="366"/>
      <c r="AD25" s="362"/>
      <c r="AE25" s="382"/>
      <c r="AF25" s="380"/>
      <c r="AG25" s="382"/>
      <c r="AH25" s="382"/>
      <c r="AI25" s="380"/>
      <c r="AJ25" s="382"/>
      <c r="AK25" s="382"/>
      <c r="AL25" s="367"/>
      <c r="AM25" s="367"/>
    </row>
    <row r="26" spans="1:39" ht="21" customHeight="1" x14ac:dyDescent="0.15">
      <c r="A26" s="550"/>
      <c r="B26" s="550"/>
      <c r="C26" s="550"/>
      <c r="D26" s="551"/>
      <c r="E26" s="552"/>
      <c r="F26" s="440"/>
      <c r="G26" s="371"/>
      <c r="H26" s="371"/>
      <c r="I26" s="379"/>
      <c r="J26" s="553"/>
      <c r="K26" s="442"/>
      <c r="L26" s="554"/>
      <c r="M26" s="554"/>
      <c r="N26" s="554"/>
      <c r="O26" s="554"/>
      <c r="P26" s="444"/>
      <c r="Q26" s="444"/>
      <c r="R26" s="444"/>
      <c r="S26" s="361"/>
      <c r="T26" s="380"/>
      <c r="U26" s="381"/>
      <c r="V26" s="380"/>
      <c r="W26" s="382"/>
      <c r="X26" s="382"/>
      <c r="Y26" s="380"/>
      <c r="Z26" s="366"/>
      <c r="AA26" s="362"/>
      <c r="AB26" s="366"/>
      <c r="AC26" s="366"/>
      <c r="AD26" s="362"/>
      <c r="AE26" s="382"/>
      <c r="AF26" s="380"/>
      <c r="AG26" s="382"/>
      <c r="AH26" s="382"/>
      <c r="AI26" s="380"/>
      <c r="AJ26" s="382"/>
      <c r="AK26" s="382"/>
      <c r="AL26" s="367"/>
      <c r="AM26" s="367"/>
    </row>
    <row r="27" spans="1:39" ht="21" customHeight="1" x14ac:dyDescent="0.15">
      <c r="A27" s="550"/>
      <c r="B27" s="550"/>
      <c r="C27" s="550"/>
      <c r="D27" s="551"/>
      <c r="E27" s="552"/>
      <c r="F27" s="440"/>
      <c r="G27" s="550"/>
      <c r="H27" s="550"/>
      <c r="I27" s="556"/>
      <c r="J27" s="557"/>
      <c r="K27" s="442"/>
      <c r="L27" s="554"/>
      <c r="M27" s="554"/>
      <c r="N27" s="554"/>
      <c r="O27" s="554"/>
      <c r="P27" s="444"/>
      <c r="Q27" s="444"/>
      <c r="R27" s="444"/>
      <c r="S27" s="361"/>
      <c r="T27" s="380"/>
      <c r="U27" s="381"/>
      <c r="V27" s="380"/>
      <c r="W27" s="382"/>
      <c r="X27" s="382"/>
      <c r="Y27" s="380"/>
      <c r="Z27" s="366"/>
      <c r="AA27" s="362"/>
      <c r="AB27" s="366"/>
      <c r="AC27" s="366"/>
      <c r="AD27" s="362"/>
      <c r="AE27" s="382"/>
      <c r="AF27" s="380"/>
      <c r="AG27" s="382"/>
      <c r="AH27" s="382"/>
      <c r="AI27" s="380"/>
      <c r="AJ27" s="382"/>
      <c r="AK27" s="382"/>
      <c r="AL27" s="367"/>
      <c r="AM27" s="367"/>
    </row>
    <row r="28" spans="1:39" ht="21" customHeight="1" x14ac:dyDescent="0.15">
      <c r="A28" s="550"/>
      <c r="B28" s="550"/>
      <c r="C28" s="550"/>
      <c r="D28" s="551"/>
      <c r="E28" s="552"/>
      <c r="F28" s="440"/>
      <c r="G28" s="371"/>
      <c r="H28" s="371"/>
      <c r="I28" s="379"/>
      <c r="J28" s="553"/>
      <c r="K28" s="442"/>
      <c r="L28" s="554"/>
      <c r="M28" s="554"/>
      <c r="N28" s="554"/>
      <c r="O28" s="554"/>
      <c r="P28" s="444"/>
      <c r="Q28" s="444"/>
      <c r="R28" s="444"/>
      <c r="S28" s="361"/>
      <c r="T28" s="380"/>
      <c r="U28" s="381"/>
      <c r="V28" s="380"/>
      <c r="W28" s="382"/>
      <c r="X28" s="382"/>
      <c r="Y28" s="380"/>
      <c r="Z28" s="366"/>
      <c r="AA28" s="362"/>
      <c r="AB28" s="366"/>
      <c r="AC28" s="366"/>
      <c r="AD28" s="362"/>
      <c r="AE28" s="382"/>
      <c r="AF28" s="380"/>
      <c r="AG28" s="382"/>
      <c r="AH28" s="382"/>
      <c r="AI28" s="380"/>
      <c r="AJ28" s="382"/>
      <c r="AK28" s="382"/>
      <c r="AL28" s="367"/>
      <c r="AM28" s="367"/>
    </row>
    <row r="29" spans="1:39" ht="21" customHeight="1" x14ac:dyDescent="0.15">
      <c r="A29" s="550"/>
      <c r="B29" s="550"/>
      <c r="C29" s="550"/>
      <c r="D29" s="551"/>
      <c r="E29" s="552"/>
      <c r="F29" s="440"/>
      <c r="G29" s="550"/>
      <c r="H29" s="550"/>
      <c r="I29" s="556"/>
      <c r="J29" s="557"/>
      <c r="K29" s="442"/>
      <c r="L29" s="554"/>
      <c r="M29" s="554"/>
      <c r="N29" s="554"/>
      <c r="O29" s="554"/>
      <c r="P29" s="529"/>
      <c r="Q29" s="529"/>
      <c r="R29" s="529"/>
      <c r="S29" s="361"/>
      <c r="T29" s="380"/>
      <c r="U29" s="381"/>
      <c r="V29" s="380"/>
      <c r="W29" s="382"/>
      <c r="X29" s="382"/>
      <c r="Y29" s="380"/>
      <c r="Z29" s="366"/>
      <c r="AA29" s="362"/>
      <c r="AB29" s="366"/>
      <c r="AC29" s="366"/>
      <c r="AD29" s="362"/>
      <c r="AE29" s="382"/>
      <c r="AF29" s="380"/>
      <c r="AG29" s="382"/>
      <c r="AH29" s="382"/>
      <c r="AI29" s="380"/>
      <c r="AJ29" s="382"/>
      <c r="AK29" s="382"/>
      <c r="AL29" s="367"/>
      <c r="AM29" s="367"/>
    </row>
    <row r="30" spans="1:39" ht="21" customHeight="1" x14ac:dyDescent="0.15">
      <c r="A30" s="550"/>
      <c r="B30" s="550"/>
      <c r="C30" s="550"/>
      <c r="D30" s="551"/>
      <c r="E30" s="552"/>
      <c r="F30" s="440"/>
      <c r="G30" s="550"/>
      <c r="H30" s="550"/>
      <c r="I30" s="556"/>
      <c r="J30" s="557"/>
      <c r="K30" s="442"/>
      <c r="L30" s="554"/>
      <c r="M30" s="554"/>
      <c r="N30" s="554"/>
      <c r="O30" s="554"/>
      <c r="P30" s="503"/>
      <c r="Q30" s="503"/>
      <c r="R30" s="444"/>
      <c r="S30" s="361"/>
      <c r="T30" s="380"/>
      <c r="U30" s="381"/>
      <c r="V30" s="380"/>
      <c r="W30" s="382"/>
      <c r="X30" s="382"/>
      <c r="Y30" s="380"/>
      <c r="Z30" s="366"/>
      <c r="AA30" s="362"/>
      <c r="AB30" s="366"/>
      <c r="AC30" s="366"/>
      <c r="AD30" s="362"/>
      <c r="AE30" s="382"/>
      <c r="AF30" s="380"/>
      <c r="AG30" s="382"/>
      <c r="AH30" s="382"/>
      <c r="AI30" s="380"/>
      <c r="AJ30" s="382"/>
      <c r="AK30" s="382"/>
      <c r="AL30" s="367"/>
      <c r="AM30" s="367"/>
    </row>
    <row r="31" spans="1:39" ht="21" customHeight="1" x14ac:dyDescent="0.15">
      <c r="A31" s="550"/>
      <c r="B31" s="550"/>
      <c r="C31" s="550"/>
      <c r="D31" s="551"/>
      <c r="E31" s="552"/>
      <c r="F31" s="440"/>
      <c r="G31" s="371"/>
      <c r="H31" s="371"/>
      <c r="I31" s="379"/>
      <c r="J31" s="553"/>
      <c r="K31" s="442"/>
      <c r="L31" s="554"/>
      <c r="M31" s="555"/>
      <c r="N31" s="554"/>
      <c r="O31" s="555"/>
      <c r="P31" s="503"/>
      <c r="Q31" s="503"/>
      <c r="R31" s="444"/>
      <c r="S31" s="361"/>
      <c r="T31" s="380"/>
      <c r="U31" s="381"/>
      <c r="V31" s="412"/>
      <c r="W31" s="413"/>
      <c r="X31" s="413"/>
      <c r="Y31" s="412"/>
      <c r="Z31" s="366"/>
      <c r="AA31" s="362"/>
      <c r="AB31" s="365"/>
      <c r="AC31" s="366"/>
      <c r="AD31" s="362"/>
      <c r="AE31" s="413"/>
      <c r="AF31" s="412"/>
      <c r="AG31" s="413"/>
      <c r="AH31" s="413"/>
      <c r="AI31" s="412"/>
      <c r="AJ31" s="382"/>
      <c r="AK31" s="382"/>
      <c r="AL31" s="367"/>
      <c r="AM31" s="367"/>
    </row>
    <row r="32" spans="1:39" ht="21" customHeight="1" x14ac:dyDescent="0.15">
      <c r="A32" s="550"/>
      <c r="B32" s="550"/>
      <c r="C32" s="550"/>
      <c r="D32" s="551"/>
      <c r="E32" s="552"/>
      <c r="F32" s="440"/>
      <c r="G32" s="371"/>
      <c r="H32" s="371"/>
      <c r="I32" s="379"/>
      <c r="J32" s="553"/>
      <c r="K32" s="442"/>
      <c r="L32" s="554"/>
      <c r="M32" s="554"/>
      <c r="N32" s="554"/>
      <c r="O32" s="554"/>
      <c r="P32" s="444"/>
      <c r="Q32" s="444"/>
      <c r="R32" s="444"/>
      <c r="S32" s="361"/>
      <c r="T32" s="380"/>
      <c r="U32" s="381"/>
      <c r="V32" s="412"/>
      <c r="W32" s="413"/>
      <c r="X32" s="413"/>
      <c r="Y32" s="412"/>
      <c r="Z32" s="366"/>
      <c r="AA32" s="362"/>
      <c r="AB32" s="365"/>
      <c r="AC32" s="366"/>
      <c r="AD32" s="362"/>
      <c r="AE32" s="413"/>
      <c r="AF32" s="412"/>
      <c r="AG32" s="413"/>
      <c r="AH32" s="413"/>
      <c r="AI32" s="412"/>
      <c r="AJ32" s="382"/>
      <c r="AK32" s="382"/>
      <c r="AL32" s="367"/>
      <c r="AM32" s="367"/>
    </row>
    <row r="33" spans="1:39" ht="21" customHeight="1" x14ac:dyDescent="0.15">
      <c r="A33" s="550"/>
      <c r="B33" s="550"/>
      <c r="C33" s="550"/>
      <c r="D33" s="551"/>
      <c r="E33" s="552"/>
      <c r="F33" s="440"/>
      <c r="G33" s="371"/>
      <c r="H33" s="371"/>
      <c r="I33" s="379"/>
      <c r="J33" s="553"/>
      <c r="K33" s="442"/>
      <c r="L33" s="554"/>
      <c r="M33" s="554"/>
      <c r="N33" s="554"/>
      <c r="O33" s="554"/>
      <c r="P33" s="444"/>
      <c r="Q33" s="444"/>
      <c r="R33" s="444"/>
      <c r="S33" s="361"/>
      <c r="T33" s="380"/>
      <c r="U33" s="381"/>
      <c r="V33" s="388"/>
      <c r="W33" s="389"/>
      <c r="X33" s="389"/>
      <c r="Y33" s="388"/>
      <c r="Z33" s="366"/>
      <c r="AA33" s="362"/>
      <c r="AB33" s="390"/>
      <c r="AC33" s="366"/>
      <c r="AD33" s="362"/>
      <c r="AE33" s="389"/>
      <c r="AF33" s="388"/>
      <c r="AG33" s="389"/>
      <c r="AH33" s="389"/>
      <c r="AI33" s="388"/>
      <c r="AJ33" s="382"/>
      <c r="AK33" s="382"/>
      <c r="AL33" s="367"/>
      <c r="AM33" s="367"/>
    </row>
    <row r="34" spans="1:39" ht="21" customHeight="1" x14ac:dyDescent="0.15">
      <c r="A34" s="550"/>
      <c r="B34" s="550"/>
      <c r="C34" s="550"/>
      <c r="D34" s="551"/>
      <c r="E34" s="552"/>
      <c r="F34" s="440"/>
      <c r="G34" s="550"/>
      <c r="H34" s="550"/>
      <c r="I34" s="556"/>
      <c r="J34" s="557"/>
      <c r="K34" s="442"/>
      <c r="L34" s="554"/>
      <c r="M34" s="554"/>
      <c r="N34" s="554"/>
      <c r="O34" s="554"/>
      <c r="P34" s="444"/>
      <c r="Q34" s="444"/>
      <c r="R34" s="444"/>
      <c r="S34" s="361"/>
      <c r="T34" s="380"/>
      <c r="U34" s="381"/>
      <c r="V34" s="380"/>
      <c r="W34" s="382"/>
      <c r="X34" s="382"/>
      <c r="Y34" s="380"/>
      <c r="Z34" s="366"/>
      <c r="AA34" s="362"/>
      <c r="AB34" s="366"/>
      <c r="AC34" s="366"/>
      <c r="AD34" s="362"/>
      <c r="AE34" s="382"/>
      <c r="AF34" s="380"/>
      <c r="AG34" s="382"/>
      <c r="AH34" s="382"/>
      <c r="AI34" s="380"/>
      <c r="AJ34" s="382"/>
      <c r="AK34" s="382"/>
    </row>
    <row r="35" spans="1:39" ht="21" customHeight="1" x14ac:dyDescent="0.15">
      <c r="A35" s="550"/>
      <c r="B35" s="550"/>
      <c r="C35" s="550"/>
      <c r="D35" s="551"/>
      <c r="E35" s="552"/>
      <c r="F35" s="440"/>
      <c r="G35" s="371"/>
      <c r="H35" s="371"/>
      <c r="I35" s="379"/>
      <c r="J35" s="553"/>
      <c r="K35" s="442"/>
      <c r="L35" s="554"/>
      <c r="M35" s="554"/>
      <c r="N35" s="554"/>
      <c r="O35" s="554"/>
      <c r="P35" s="444"/>
      <c r="Q35" s="444"/>
      <c r="R35" s="444"/>
      <c r="S35" s="361"/>
      <c r="T35" s="380"/>
      <c r="U35" s="381"/>
      <c r="V35" s="380"/>
      <c r="W35" s="382"/>
      <c r="X35" s="382"/>
      <c r="Y35" s="380"/>
      <c r="Z35" s="366"/>
      <c r="AA35" s="362"/>
      <c r="AB35" s="366"/>
      <c r="AC35" s="366"/>
      <c r="AD35" s="362"/>
      <c r="AE35" s="382"/>
      <c r="AF35" s="380"/>
      <c r="AG35" s="382"/>
      <c r="AH35" s="382"/>
      <c r="AI35" s="380"/>
      <c r="AJ35" s="382"/>
      <c r="AK35" s="382"/>
    </row>
    <row r="36" spans="1:39" ht="21" customHeight="1" x14ac:dyDescent="0.15">
      <c r="A36" s="550"/>
      <c r="B36" s="550"/>
      <c r="C36" s="550"/>
      <c r="D36" s="551"/>
      <c r="E36" s="552"/>
      <c r="F36" s="440"/>
      <c r="G36" s="371"/>
      <c r="H36" s="371"/>
      <c r="I36" s="379"/>
      <c r="J36" s="553"/>
      <c r="K36" s="442"/>
      <c r="L36" s="554"/>
      <c r="M36" s="554"/>
      <c r="N36" s="554"/>
      <c r="O36" s="554"/>
      <c r="P36" s="444"/>
      <c r="Q36" s="444"/>
      <c r="R36" s="444"/>
      <c r="S36" s="361"/>
      <c r="T36" s="380"/>
      <c r="U36" s="381"/>
      <c r="V36" s="380"/>
      <c r="W36" s="382"/>
      <c r="X36" s="382"/>
      <c r="Y36" s="380"/>
      <c r="Z36" s="366"/>
      <c r="AA36" s="362"/>
      <c r="AB36" s="366"/>
      <c r="AC36" s="366"/>
      <c r="AD36" s="362"/>
      <c r="AE36" s="382"/>
      <c r="AF36" s="380"/>
      <c r="AG36" s="382"/>
      <c r="AH36" s="382"/>
      <c r="AI36" s="380"/>
      <c r="AJ36" s="382"/>
      <c r="AK36" s="382"/>
      <c r="AL36" s="367"/>
      <c r="AM36" s="367"/>
    </row>
    <row r="37" spans="1:39" ht="21" customHeight="1" x14ac:dyDescent="0.15">
      <c r="A37" s="550"/>
      <c r="B37" s="550"/>
      <c r="C37" s="550"/>
      <c r="D37" s="551"/>
      <c r="E37" s="552"/>
      <c r="F37" s="440"/>
      <c r="G37" s="550"/>
      <c r="H37" s="550"/>
      <c r="I37" s="556"/>
      <c r="J37" s="557"/>
      <c r="K37" s="442"/>
      <c r="L37" s="554"/>
      <c r="M37" s="554"/>
      <c r="N37" s="554"/>
      <c r="O37" s="554"/>
      <c r="P37" s="444"/>
      <c r="Q37" s="444"/>
      <c r="R37" s="444"/>
      <c r="S37" s="361"/>
      <c r="T37" s="380"/>
      <c r="U37" s="381"/>
      <c r="V37" s="380"/>
      <c r="W37" s="382"/>
      <c r="X37" s="382"/>
      <c r="Y37" s="380"/>
      <c r="Z37" s="366"/>
      <c r="AA37" s="362"/>
      <c r="AB37" s="366"/>
      <c r="AC37" s="366"/>
      <c r="AD37" s="362"/>
      <c r="AE37" s="382"/>
      <c r="AF37" s="380"/>
      <c r="AG37" s="382"/>
      <c r="AH37" s="382"/>
      <c r="AI37" s="380"/>
      <c r="AJ37" s="382"/>
      <c r="AK37" s="382"/>
      <c r="AL37" s="367"/>
      <c r="AM37" s="367"/>
    </row>
    <row r="38" spans="1:39" ht="21" customHeight="1" x14ac:dyDescent="0.15">
      <c r="A38" s="550"/>
      <c r="B38" s="550"/>
      <c r="C38" s="550"/>
      <c r="D38" s="551"/>
      <c r="E38" s="552"/>
      <c r="F38" s="440"/>
      <c r="G38" s="371"/>
      <c r="H38" s="371"/>
      <c r="I38" s="379"/>
      <c r="J38" s="553"/>
      <c r="K38" s="442"/>
      <c r="L38" s="554"/>
      <c r="M38" s="554"/>
      <c r="N38" s="554"/>
      <c r="O38" s="554"/>
      <c r="P38" s="444"/>
      <c r="Q38" s="444"/>
      <c r="R38" s="444"/>
      <c r="S38" s="361"/>
      <c r="T38" s="380"/>
      <c r="U38" s="381"/>
      <c r="V38" s="380"/>
      <c r="W38" s="382"/>
      <c r="X38" s="382"/>
      <c r="Y38" s="380"/>
      <c r="Z38" s="366"/>
      <c r="AA38" s="362"/>
      <c r="AB38" s="366"/>
      <c r="AC38" s="366"/>
      <c r="AD38" s="362"/>
      <c r="AE38" s="382"/>
      <c r="AF38" s="380"/>
      <c r="AG38" s="382"/>
      <c r="AH38" s="382"/>
      <c r="AI38" s="380"/>
      <c r="AJ38" s="382"/>
      <c r="AK38" s="382"/>
      <c r="AL38" s="367"/>
      <c r="AM38" s="367"/>
    </row>
    <row r="39" spans="1:39" ht="21" customHeight="1" x14ac:dyDescent="0.15">
      <c r="A39" s="550"/>
      <c r="B39" s="550"/>
      <c r="C39" s="550"/>
      <c r="D39" s="551"/>
      <c r="E39" s="552"/>
      <c r="F39" s="440"/>
      <c r="G39" s="371"/>
      <c r="H39" s="371"/>
      <c r="I39" s="379"/>
      <c r="J39" s="553"/>
      <c r="K39" s="442"/>
      <c r="L39" s="554"/>
      <c r="M39" s="554"/>
      <c r="N39" s="554"/>
      <c r="O39" s="554"/>
      <c r="P39" s="444"/>
      <c r="Q39" s="444"/>
      <c r="R39" s="444"/>
      <c r="S39" s="361"/>
      <c r="T39" s="380"/>
      <c r="U39" s="381"/>
      <c r="V39" s="417"/>
      <c r="W39" s="382"/>
      <c r="X39" s="382"/>
      <c r="Y39" s="380"/>
      <c r="Z39" s="366"/>
      <c r="AA39" s="362"/>
      <c r="AB39" s="366"/>
      <c r="AC39" s="366"/>
      <c r="AD39" s="362"/>
      <c r="AE39" s="382"/>
      <c r="AF39" s="380"/>
      <c r="AG39" s="382"/>
      <c r="AH39" s="382"/>
      <c r="AI39" s="380"/>
      <c r="AJ39" s="382"/>
      <c r="AK39" s="382"/>
      <c r="AL39" s="367"/>
      <c r="AM39" s="367"/>
    </row>
    <row r="40" spans="1:39" ht="21" customHeight="1" x14ac:dyDescent="0.15">
      <c r="A40" s="550"/>
      <c r="B40" s="550"/>
      <c r="C40" s="550"/>
      <c r="D40" s="551"/>
      <c r="E40" s="552"/>
      <c r="F40" s="440"/>
      <c r="G40" s="550"/>
      <c r="H40" s="550"/>
      <c r="I40" s="556"/>
      <c r="J40" s="557"/>
      <c r="K40" s="442"/>
      <c r="L40" s="554"/>
      <c r="M40" s="554"/>
      <c r="N40" s="554"/>
      <c r="O40" s="554"/>
      <c r="P40" s="444"/>
      <c r="Q40" s="444"/>
      <c r="R40" s="444"/>
      <c r="S40" s="361"/>
      <c r="T40" s="380"/>
      <c r="U40" s="381"/>
      <c r="V40" s="380"/>
      <c r="W40" s="382"/>
      <c r="X40" s="382"/>
      <c r="Y40" s="380"/>
      <c r="Z40" s="366"/>
      <c r="AA40" s="362"/>
      <c r="AB40" s="366"/>
      <c r="AC40" s="366"/>
      <c r="AD40" s="362"/>
      <c r="AE40" s="382"/>
      <c r="AF40" s="380"/>
      <c r="AG40" s="382"/>
      <c r="AH40" s="382"/>
      <c r="AI40" s="380"/>
      <c r="AJ40" s="382"/>
      <c r="AK40" s="382"/>
      <c r="AL40" s="367"/>
      <c r="AM40" s="367"/>
    </row>
    <row r="41" spans="1:39" ht="21" customHeight="1" x14ac:dyDescent="0.15">
      <c r="A41" s="550"/>
      <c r="B41" s="550"/>
      <c r="C41" s="550"/>
      <c r="D41" s="551"/>
      <c r="E41" s="552"/>
      <c r="F41" s="440"/>
      <c r="G41" s="371"/>
      <c r="H41" s="371"/>
      <c r="I41" s="379"/>
      <c r="J41" s="553"/>
      <c r="K41" s="442"/>
      <c r="L41" s="554"/>
      <c r="M41" s="554"/>
      <c r="N41" s="554"/>
      <c r="O41" s="554"/>
      <c r="P41" s="444"/>
      <c r="Q41" s="444"/>
      <c r="R41" s="444"/>
      <c r="S41" s="361"/>
      <c r="T41" s="380"/>
      <c r="U41" s="381"/>
      <c r="V41" s="380"/>
      <c r="W41" s="382"/>
      <c r="X41" s="382"/>
      <c r="Y41" s="380"/>
      <c r="Z41" s="366"/>
      <c r="AA41" s="362"/>
      <c r="AB41" s="366"/>
      <c r="AC41" s="366"/>
      <c r="AD41" s="362"/>
      <c r="AE41" s="382"/>
      <c r="AF41" s="380"/>
      <c r="AG41" s="382"/>
      <c r="AH41" s="382"/>
      <c r="AI41" s="380"/>
      <c r="AJ41" s="382"/>
      <c r="AK41" s="382"/>
      <c r="AL41" s="367"/>
      <c r="AM41" s="367"/>
    </row>
    <row r="42" spans="1:39" ht="21" customHeight="1" x14ac:dyDescent="0.15">
      <c r="A42" s="550"/>
      <c r="B42" s="550"/>
      <c r="C42" s="550"/>
      <c r="D42" s="551"/>
      <c r="E42" s="552"/>
      <c r="F42" s="440"/>
      <c r="G42" s="371"/>
      <c r="H42" s="371"/>
      <c r="I42" s="379"/>
      <c r="J42" s="553"/>
      <c r="K42" s="442"/>
      <c r="L42" s="554"/>
      <c r="M42" s="554"/>
      <c r="N42" s="554"/>
      <c r="O42" s="554"/>
      <c r="P42" s="444"/>
      <c r="Q42" s="444"/>
      <c r="R42" s="444"/>
      <c r="S42" s="361"/>
      <c r="T42" s="380"/>
      <c r="U42" s="381"/>
      <c r="V42" s="380"/>
      <c r="W42" s="382"/>
      <c r="X42" s="382"/>
      <c r="Y42" s="380"/>
      <c r="Z42" s="366"/>
      <c r="AA42" s="362"/>
      <c r="AB42" s="366"/>
      <c r="AC42" s="366"/>
      <c r="AD42" s="362"/>
      <c r="AE42" s="382"/>
      <c r="AF42" s="380"/>
      <c r="AG42" s="382"/>
      <c r="AH42" s="382"/>
      <c r="AI42" s="380"/>
      <c r="AJ42" s="382"/>
      <c r="AK42" s="382"/>
      <c r="AL42" s="367"/>
      <c r="AM42" s="367"/>
    </row>
    <row r="43" spans="1:39" ht="21" customHeight="1" x14ac:dyDescent="0.15">
      <c r="A43" s="550"/>
      <c r="B43" s="550"/>
      <c r="C43" s="550"/>
      <c r="D43" s="551"/>
      <c r="E43" s="552"/>
      <c r="F43" s="440"/>
      <c r="G43" s="550"/>
      <c r="H43" s="550"/>
      <c r="I43" s="556"/>
      <c r="J43" s="557"/>
      <c r="K43" s="442"/>
      <c r="L43" s="554"/>
      <c r="M43" s="554"/>
      <c r="N43" s="554"/>
      <c r="O43" s="554"/>
      <c r="P43" s="444"/>
      <c r="Q43" s="444"/>
      <c r="R43" s="444"/>
      <c r="S43" s="361"/>
      <c r="T43" s="380"/>
      <c r="U43" s="381"/>
      <c r="V43" s="380"/>
      <c r="W43" s="382"/>
      <c r="X43" s="382"/>
      <c r="Y43" s="380"/>
      <c r="Z43" s="366"/>
      <c r="AA43" s="362"/>
      <c r="AB43" s="366"/>
      <c r="AC43" s="366"/>
      <c r="AD43" s="362"/>
      <c r="AE43" s="382"/>
      <c r="AF43" s="380"/>
      <c r="AG43" s="382"/>
      <c r="AH43" s="382"/>
      <c r="AI43" s="380"/>
      <c r="AJ43" s="382"/>
      <c r="AK43" s="382"/>
      <c r="AL43" s="367"/>
      <c r="AM43" s="367"/>
    </row>
    <row r="44" spans="1:39" ht="21" customHeight="1" x14ac:dyDescent="0.15">
      <c r="A44" s="550"/>
      <c r="B44" s="550"/>
      <c r="C44" s="550"/>
      <c r="D44" s="551"/>
      <c r="E44" s="552"/>
      <c r="F44" s="440"/>
      <c r="G44" s="550"/>
      <c r="H44" s="550"/>
      <c r="I44" s="556"/>
      <c r="J44" s="557"/>
      <c r="K44" s="442"/>
      <c r="L44" s="554"/>
      <c r="M44" s="554"/>
      <c r="N44" s="554"/>
      <c r="O44" s="554"/>
      <c r="P44" s="444"/>
      <c r="Q44" s="444"/>
      <c r="R44" s="444"/>
      <c r="S44" s="361"/>
      <c r="T44" s="380"/>
      <c r="U44" s="381"/>
      <c r="V44" s="380"/>
      <c r="W44" s="382"/>
      <c r="X44" s="382"/>
      <c r="Y44" s="380"/>
      <c r="Z44" s="366"/>
      <c r="AA44" s="362"/>
      <c r="AB44" s="366"/>
      <c r="AC44" s="366"/>
      <c r="AD44" s="362"/>
      <c r="AE44" s="382"/>
      <c r="AF44" s="380"/>
      <c r="AG44" s="382"/>
      <c r="AH44" s="382"/>
      <c r="AI44" s="380"/>
      <c r="AJ44" s="382"/>
      <c r="AK44" s="382"/>
      <c r="AL44" s="367"/>
      <c r="AM44" s="367"/>
    </row>
    <row r="45" spans="1:39" ht="21" customHeight="1" x14ac:dyDescent="0.15">
      <c r="A45" s="550"/>
      <c r="B45" s="550"/>
      <c r="C45" s="550"/>
      <c r="D45" s="551"/>
      <c r="E45" s="552"/>
      <c r="F45" s="440"/>
      <c r="G45" s="550"/>
      <c r="H45" s="550"/>
      <c r="I45" s="556"/>
      <c r="J45" s="557"/>
      <c r="K45" s="442"/>
      <c r="L45" s="554"/>
      <c r="M45" s="554"/>
      <c r="N45" s="554"/>
      <c r="O45" s="554"/>
      <c r="P45" s="444"/>
      <c r="Q45" s="444"/>
      <c r="R45" s="444"/>
      <c r="S45" s="361"/>
      <c r="T45" s="380"/>
      <c r="U45" s="381"/>
      <c r="V45" s="380"/>
      <c r="W45" s="382"/>
      <c r="X45" s="382"/>
      <c r="Y45" s="380"/>
      <c r="Z45" s="366"/>
      <c r="AA45" s="362"/>
      <c r="AB45" s="366"/>
      <c r="AC45" s="366"/>
      <c r="AD45" s="362"/>
      <c r="AE45" s="382"/>
      <c r="AF45" s="380"/>
      <c r="AG45" s="382"/>
      <c r="AH45" s="382"/>
      <c r="AI45" s="380"/>
      <c r="AJ45" s="382"/>
      <c r="AK45" s="382"/>
      <c r="AL45" s="367"/>
      <c r="AM45" s="367"/>
    </row>
    <row r="46" spans="1:39" ht="21" customHeight="1" x14ac:dyDescent="0.15">
      <c r="A46" s="550"/>
      <c r="B46" s="550"/>
      <c r="C46" s="550"/>
      <c r="D46" s="551"/>
      <c r="E46" s="552"/>
      <c r="F46" s="440"/>
      <c r="G46" s="550"/>
      <c r="H46" s="550"/>
      <c r="I46" s="556"/>
      <c r="J46" s="557"/>
      <c r="K46" s="442"/>
      <c r="L46" s="554"/>
      <c r="M46" s="554"/>
      <c r="N46" s="554"/>
      <c r="O46" s="554"/>
      <c r="P46" s="444"/>
      <c r="Q46" s="444"/>
      <c r="R46" s="444"/>
      <c r="S46" s="361"/>
      <c r="T46" s="380"/>
      <c r="U46" s="381"/>
      <c r="V46" s="380"/>
      <c r="W46" s="382"/>
      <c r="X46" s="382"/>
      <c r="Y46" s="380"/>
      <c r="Z46" s="366"/>
      <c r="AA46" s="362"/>
      <c r="AB46" s="366"/>
      <c r="AC46" s="366"/>
      <c r="AD46" s="362"/>
      <c r="AE46" s="382"/>
      <c r="AF46" s="380"/>
      <c r="AG46" s="382"/>
      <c r="AH46" s="382"/>
      <c r="AI46" s="380"/>
      <c r="AJ46" s="382"/>
      <c r="AK46" s="382"/>
      <c r="AL46" s="367"/>
      <c r="AM46" s="367"/>
    </row>
    <row r="47" spans="1:39" ht="21" customHeight="1" x14ac:dyDescent="0.15">
      <c r="A47" s="550"/>
      <c r="B47" s="550"/>
      <c r="C47" s="550"/>
      <c r="D47" s="551"/>
      <c r="E47" s="552"/>
      <c r="F47" s="440"/>
      <c r="G47" s="371"/>
      <c r="H47" s="371"/>
      <c r="I47" s="379"/>
      <c r="J47" s="553"/>
      <c r="K47" s="442"/>
      <c r="L47" s="554"/>
      <c r="M47" s="554"/>
      <c r="N47" s="554"/>
      <c r="O47" s="554"/>
      <c r="P47" s="444"/>
      <c r="Q47" s="444"/>
      <c r="R47" s="444"/>
      <c r="S47" s="361"/>
      <c r="T47" s="380"/>
      <c r="U47" s="381"/>
      <c r="V47" s="380"/>
      <c r="W47" s="382"/>
      <c r="X47" s="382"/>
      <c r="Y47" s="380"/>
      <c r="Z47" s="366"/>
      <c r="AA47" s="362"/>
      <c r="AB47" s="366"/>
      <c r="AC47" s="366"/>
      <c r="AD47" s="362"/>
      <c r="AE47" s="382"/>
      <c r="AF47" s="380"/>
      <c r="AG47" s="382"/>
      <c r="AH47" s="382"/>
      <c r="AI47" s="380"/>
      <c r="AJ47" s="382"/>
      <c r="AK47" s="382"/>
      <c r="AL47" s="367"/>
      <c r="AM47" s="367"/>
    </row>
    <row r="48" spans="1:39" ht="21" customHeight="1" x14ac:dyDescent="0.15">
      <c r="A48" s="550"/>
      <c r="B48" s="550"/>
      <c r="C48" s="550"/>
      <c r="D48" s="551"/>
      <c r="E48" s="552"/>
      <c r="F48" s="440"/>
      <c r="G48" s="371"/>
      <c r="H48" s="371"/>
      <c r="I48" s="386"/>
      <c r="J48" s="553"/>
      <c r="K48" s="442"/>
      <c r="L48" s="554"/>
      <c r="M48" s="554"/>
      <c r="N48" s="554"/>
      <c r="O48" s="554"/>
      <c r="P48" s="444"/>
      <c r="Q48" s="444"/>
      <c r="R48" s="444"/>
      <c r="S48" s="361"/>
      <c r="T48" s="380"/>
      <c r="U48" s="381"/>
      <c r="V48" s="380"/>
      <c r="W48" s="382"/>
      <c r="X48" s="382"/>
      <c r="Y48" s="380"/>
      <c r="Z48" s="366"/>
      <c r="AA48" s="362"/>
      <c r="AB48" s="366"/>
      <c r="AC48" s="366"/>
      <c r="AD48" s="362"/>
      <c r="AE48" s="382"/>
      <c r="AF48" s="380"/>
      <c r="AG48" s="382"/>
      <c r="AH48" s="382"/>
      <c r="AI48" s="380"/>
      <c r="AJ48" s="382"/>
      <c r="AK48" s="382"/>
      <c r="AL48" s="367"/>
      <c r="AM48" s="367"/>
    </row>
    <row r="49" spans="1:39" ht="21" customHeight="1" x14ac:dyDescent="0.15">
      <c r="A49" s="550"/>
      <c r="B49" s="550"/>
      <c r="C49" s="550"/>
      <c r="D49" s="551"/>
      <c r="E49" s="552"/>
      <c r="F49" s="440"/>
      <c r="G49" s="371"/>
      <c r="H49" s="371"/>
      <c r="I49" s="379"/>
      <c r="J49" s="553"/>
      <c r="K49" s="442"/>
      <c r="L49" s="554"/>
      <c r="M49" s="555"/>
      <c r="N49" s="554"/>
      <c r="O49" s="555"/>
      <c r="P49" s="529"/>
      <c r="Q49" s="529"/>
      <c r="R49" s="529"/>
      <c r="S49" s="361"/>
      <c r="T49" s="380"/>
      <c r="U49" s="381"/>
      <c r="V49" s="380"/>
      <c r="W49" s="382"/>
      <c r="X49" s="382"/>
      <c r="Y49" s="380"/>
      <c r="Z49" s="366"/>
      <c r="AA49" s="362"/>
      <c r="AB49" s="366"/>
      <c r="AC49" s="366"/>
      <c r="AD49" s="362"/>
      <c r="AE49" s="382"/>
      <c r="AF49" s="380"/>
      <c r="AG49" s="382"/>
      <c r="AH49" s="382"/>
      <c r="AI49" s="380"/>
      <c r="AJ49" s="382"/>
      <c r="AK49" s="382"/>
      <c r="AL49" s="367"/>
      <c r="AM49" s="367"/>
    </row>
    <row r="50" spans="1:39" ht="21" customHeight="1" x14ac:dyDescent="0.15">
      <c r="A50" s="550"/>
      <c r="B50" s="550"/>
      <c r="C50" s="550"/>
      <c r="D50" s="551"/>
      <c r="E50" s="552"/>
      <c r="F50" s="440"/>
      <c r="G50" s="371"/>
      <c r="H50" s="371"/>
      <c r="I50" s="379"/>
      <c r="J50" s="553"/>
      <c r="K50" s="442"/>
      <c r="L50" s="554"/>
      <c r="M50" s="555"/>
      <c r="N50" s="554"/>
      <c r="O50" s="555"/>
      <c r="P50" s="503"/>
      <c r="Q50" s="530"/>
      <c r="R50" s="503"/>
      <c r="S50" s="361"/>
      <c r="T50" s="380"/>
      <c r="U50" s="381"/>
      <c r="V50" s="380"/>
      <c r="W50" s="382"/>
      <c r="X50" s="382"/>
      <c r="Y50" s="380"/>
      <c r="Z50" s="366"/>
      <c r="AA50" s="362"/>
      <c r="AB50" s="366"/>
      <c r="AC50" s="366"/>
      <c r="AD50" s="362"/>
      <c r="AE50" s="382"/>
      <c r="AF50" s="380"/>
      <c r="AG50" s="382"/>
      <c r="AH50" s="382"/>
      <c r="AI50" s="380"/>
      <c r="AJ50" s="382"/>
      <c r="AK50" s="382"/>
      <c r="AL50" s="367"/>
      <c r="AM50" s="367"/>
    </row>
    <row r="51" spans="1:39" ht="21" customHeight="1" x14ac:dyDescent="0.15">
      <c r="A51" s="550"/>
      <c r="B51" s="550"/>
      <c r="C51" s="550"/>
      <c r="D51" s="551"/>
      <c r="E51" s="552"/>
      <c r="F51" s="440"/>
      <c r="G51" s="371"/>
      <c r="H51" s="371"/>
      <c r="I51" s="379"/>
      <c r="J51" s="553"/>
      <c r="K51" s="442"/>
      <c r="L51" s="554"/>
      <c r="M51" s="554"/>
      <c r="N51" s="554"/>
      <c r="O51" s="554"/>
      <c r="P51" s="503"/>
      <c r="Q51" s="503"/>
      <c r="R51" s="444"/>
      <c r="S51" s="361"/>
      <c r="T51" s="380"/>
      <c r="U51" s="381"/>
      <c r="V51" s="412"/>
      <c r="W51" s="413"/>
      <c r="X51" s="413"/>
      <c r="Y51" s="412"/>
      <c r="Z51" s="366"/>
      <c r="AA51" s="362"/>
      <c r="AB51" s="365"/>
      <c r="AC51" s="366"/>
      <c r="AD51" s="362"/>
      <c r="AE51" s="413"/>
      <c r="AF51" s="412"/>
      <c r="AG51" s="413"/>
      <c r="AH51" s="413"/>
      <c r="AI51" s="412"/>
      <c r="AJ51" s="382"/>
      <c r="AK51" s="382"/>
      <c r="AL51" s="367"/>
      <c r="AM51" s="367"/>
    </row>
    <row r="52" spans="1:39" ht="21" customHeight="1" x14ac:dyDescent="0.15">
      <c r="A52" s="550"/>
      <c r="B52" s="550"/>
      <c r="C52" s="550"/>
      <c r="D52" s="551"/>
      <c r="E52" s="552"/>
      <c r="F52" s="440"/>
      <c r="G52" s="371"/>
      <c r="H52" s="371"/>
      <c r="I52" s="379"/>
      <c r="J52" s="553"/>
      <c r="K52" s="442"/>
      <c r="L52" s="554"/>
      <c r="M52" s="554"/>
      <c r="N52" s="554"/>
      <c r="O52" s="554"/>
      <c r="P52" s="444"/>
      <c r="Q52" s="444"/>
      <c r="R52" s="444"/>
      <c r="S52" s="361"/>
      <c r="T52" s="380"/>
      <c r="U52" s="381"/>
      <c r="V52" s="412"/>
      <c r="W52" s="413"/>
      <c r="X52" s="413"/>
      <c r="Y52" s="412"/>
      <c r="Z52" s="366"/>
      <c r="AA52" s="362"/>
      <c r="AB52" s="365"/>
      <c r="AC52" s="366"/>
      <c r="AD52" s="362"/>
      <c r="AE52" s="413"/>
      <c r="AF52" s="412"/>
      <c r="AG52" s="413"/>
      <c r="AH52" s="413"/>
      <c r="AI52" s="412"/>
      <c r="AJ52" s="382"/>
      <c r="AK52" s="382"/>
      <c r="AL52" s="367"/>
      <c r="AM52" s="367"/>
    </row>
    <row r="53" spans="1:39" ht="21" customHeight="1" x14ac:dyDescent="0.15">
      <c r="A53" s="550"/>
      <c r="B53" s="550"/>
      <c r="C53" s="550"/>
      <c r="D53" s="551"/>
      <c r="E53" s="552"/>
      <c r="F53" s="440"/>
      <c r="G53" s="371"/>
      <c r="H53" s="371"/>
      <c r="I53" s="379"/>
      <c r="J53" s="553"/>
      <c r="K53" s="442"/>
      <c r="L53" s="554"/>
      <c r="M53" s="554"/>
      <c r="N53" s="554"/>
      <c r="O53" s="554"/>
      <c r="P53" s="444"/>
      <c r="Q53" s="444"/>
      <c r="R53" s="444"/>
      <c r="S53" s="361"/>
      <c r="T53" s="380"/>
      <c r="U53" s="381"/>
      <c r="V53" s="388"/>
      <c r="W53" s="389"/>
      <c r="X53" s="389"/>
      <c r="Y53" s="388"/>
      <c r="Z53" s="366"/>
      <c r="AA53" s="362"/>
      <c r="AB53" s="390"/>
      <c r="AC53" s="366"/>
      <c r="AD53" s="362"/>
      <c r="AE53" s="389"/>
      <c r="AF53" s="388"/>
      <c r="AG53" s="389"/>
      <c r="AH53" s="389"/>
      <c r="AI53" s="388"/>
      <c r="AJ53" s="382"/>
      <c r="AK53" s="382"/>
      <c r="AL53" s="367"/>
      <c r="AM53" s="367"/>
    </row>
    <row r="54" spans="1:39" ht="21" customHeight="1" x14ac:dyDescent="0.15">
      <c r="A54" s="550"/>
      <c r="B54" s="550"/>
      <c r="C54" s="550"/>
      <c r="D54" s="551"/>
      <c r="E54" s="552"/>
      <c r="F54" s="440"/>
      <c r="G54" s="371"/>
      <c r="H54" s="371"/>
      <c r="I54" s="379"/>
      <c r="J54" s="553"/>
      <c r="K54" s="442"/>
      <c r="L54" s="554"/>
      <c r="M54" s="554"/>
      <c r="N54" s="554"/>
      <c r="O54" s="554"/>
      <c r="P54" s="444"/>
      <c r="Q54" s="505"/>
      <c r="R54" s="444"/>
      <c r="S54" s="361"/>
      <c r="T54" s="380"/>
      <c r="U54" s="381"/>
      <c r="V54" s="380"/>
      <c r="W54" s="382"/>
      <c r="X54" s="382"/>
      <c r="Y54" s="380"/>
      <c r="Z54" s="366"/>
      <c r="AA54" s="362"/>
      <c r="AB54" s="366"/>
      <c r="AC54" s="366"/>
      <c r="AD54" s="362"/>
      <c r="AE54" s="382"/>
      <c r="AF54" s="380"/>
      <c r="AG54" s="382"/>
      <c r="AH54" s="382"/>
      <c r="AI54" s="380"/>
      <c r="AJ54" s="382"/>
      <c r="AK54" s="382"/>
    </row>
    <row r="55" spans="1:39" ht="21" customHeight="1" x14ac:dyDescent="0.15">
      <c r="A55" s="550"/>
      <c r="B55" s="550"/>
      <c r="C55" s="550"/>
      <c r="D55" s="551"/>
      <c r="E55" s="552"/>
      <c r="F55" s="440"/>
      <c r="G55" s="371"/>
      <c r="H55" s="371"/>
      <c r="I55" s="379"/>
      <c r="J55" s="553"/>
      <c r="K55" s="442"/>
      <c r="L55" s="554"/>
      <c r="M55" s="554"/>
      <c r="N55" s="554"/>
      <c r="O55" s="554"/>
      <c r="P55" s="444"/>
      <c r="Q55" s="444"/>
      <c r="R55" s="444"/>
      <c r="S55" s="361"/>
      <c r="T55" s="380"/>
      <c r="U55" s="381"/>
      <c r="V55" s="380"/>
      <c r="W55" s="382"/>
      <c r="X55" s="382"/>
      <c r="Y55" s="380"/>
      <c r="Z55" s="366"/>
      <c r="AA55" s="362"/>
      <c r="AB55" s="366"/>
      <c r="AC55" s="366"/>
      <c r="AD55" s="362"/>
      <c r="AE55" s="382"/>
      <c r="AF55" s="380"/>
      <c r="AG55" s="382"/>
      <c r="AH55" s="382"/>
      <c r="AI55" s="380"/>
      <c r="AJ55" s="382"/>
      <c r="AK55" s="382"/>
    </row>
    <row r="56" spans="1:39" ht="21" customHeight="1" x14ac:dyDescent="0.15">
      <c r="A56" s="550"/>
      <c r="B56" s="550"/>
      <c r="C56" s="550"/>
      <c r="D56" s="551"/>
      <c r="E56" s="552"/>
      <c r="F56" s="440"/>
      <c r="G56" s="371"/>
      <c r="H56" s="371"/>
      <c r="I56" s="379"/>
      <c r="J56" s="553"/>
      <c r="K56" s="442"/>
      <c r="L56" s="554"/>
      <c r="M56" s="554"/>
      <c r="N56" s="554"/>
      <c r="O56" s="554"/>
      <c r="P56" s="444"/>
      <c r="Q56" s="444"/>
      <c r="R56" s="444"/>
      <c r="S56" s="361"/>
      <c r="T56" s="380"/>
      <c r="U56" s="381"/>
      <c r="V56" s="380"/>
      <c r="W56" s="382"/>
      <c r="X56" s="382"/>
      <c r="Y56" s="380"/>
      <c r="Z56" s="366"/>
      <c r="AA56" s="362"/>
      <c r="AB56" s="366"/>
      <c r="AC56" s="366"/>
      <c r="AD56" s="362"/>
      <c r="AE56" s="382"/>
      <c r="AF56" s="380"/>
      <c r="AG56" s="382"/>
      <c r="AH56" s="382"/>
      <c r="AI56" s="380"/>
      <c r="AJ56" s="382"/>
      <c r="AK56" s="382"/>
      <c r="AL56" s="367"/>
      <c r="AM56" s="367"/>
    </row>
    <row r="57" spans="1:39" ht="21" customHeight="1" x14ac:dyDescent="0.15">
      <c r="A57" s="550"/>
      <c r="B57" s="550"/>
      <c r="C57" s="550"/>
      <c r="D57" s="551"/>
      <c r="E57" s="552"/>
      <c r="F57" s="440"/>
      <c r="G57" s="371"/>
      <c r="H57" s="371"/>
      <c r="I57" s="379"/>
      <c r="J57" s="553"/>
      <c r="K57" s="442"/>
      <c r="L57" s="554"/>
      <c r="M57" s="554"/>
      <c r="N57" s="554"/>
      <c r="O57" s="554"/>
      <c r="P57" s="444"/>
      <c r="Q57" s="444"/>
      <c r="R57" s="444"/>
      <c r="S57" s="361"/>
      <c r="T57" s="380"/>
      <c r="U57" s="381"/>
      <c r="V57" s="380"/>
      <c r="W57" s="382"/>
      <c r="X57" s="382"/>
      <c r="Y57" s="380"/>
      <c r="Z57" s="366"/>
      <c r="AA57" s="362"/>
      <c r="AB57" s="366"/>
      <c r="AC57" s="366"/>
      <c r="AD57" s="362"/>
      <c r="AE57" s="382"/>
      <c r="AF57" s="380"/>
      <c r="AG57" s="382"/>
      <c r="AH57" s="382"/>
      <c r="AI57" s="380"/>
      <c r="AJ57" s="382"/>
      <c r="AK57" s="382"/>
      <c r="AL57" s="367"/>
      <c r="AM57" s="367"/>
    </row>
    <row r="58" spans="1:39" ht="21" customHeight="1" x14ac:dyDescent="0.15">
      <c r="A58" s="550"/>
      <c r="B58" s="550"/>
      <c r="C58" s="550"/>
      <c r="D58" s="551"/>
      <c r="E58" s="552"/>
      <c r="F58" s="440"/>
      <c r="G58" s="550"/>
      <c r="H58" s="550"/>
      <c r="I58" s="556"/>
      <c r="J58" s="557"/>
      <c r="K58" s="442"/>
      <c r="L58" s="554"/>
      <c r="M58" s="554"/>
      <c r="N58" s="554"/>
      <c r="O58" s="554"/>
      <c r="P58" s="444"/>
      <c r="Q58" s="444"/>
      <c r="R58" s="444"/>
      <c r="S58" s="361"/>
      <c r="T58" s="380"/>
      <c r="U58" s="381"/>
      <c r="V58" s="380"/>
      <c r="W58" s="382"/>
      <c r="X58" s="382"/>
      <c r="Y58" s="380"/>
      <c r="Z58" s="366"/>
      <c r="AA58" s="362"/>
      <c r="AB58" s="366"/>
      <c r="AC58" s="366"/>
      <c r="AD58" s="362"/>
      <c r="AE58" s="382"/>
      <c r="AF58" s="380"/>
      <c r="AG58" s="382"/>
      <c r="AH58" s="382"/>
      <c r="AI58" s="380"/>
      <c r="AJ58" s="382"/>
      <c r="AK58" s="382"/>
      <c r="AL58" s="367"/>
      <c r="AM58" s="367"/>
    </row>
    <row r="59" spans="1:39" ht="21" customHeight="1" x14ac:dyDescent="0.15">
      <c r="A59" s="550"/>
      <c r="B59" s="550"/>
      <c r="C59" s="550"/>
      <c r="D59" s="551"/>
      <c r="E59" s="552"/>
      <c r="F59" s="440"/>
      <c r="G59" s="371"/>
      <c r="H59" s="371"/>
      <c r="I59" s="379"/>
      <c r="J59" s="553"/>
      <c r="K59" s="442"/>
      <c r="L59" s="554"/>
      <c r="M59" s="555"/>
      <c r="N59" s="554"/>
      <c r="O59" s="555"/>
      <c r="P59" s="444"/>
      <c r="Q59" s="444"/>
      <c r="R59" s="444"/>
      <c r="S59" s="361"/>
      <c r="T59" s="380"/>
      <c r="U59" s="381"/>
      <c r="V59" s="417"/>
      <c r="W59" s="382"/>
      <c r="X59" s="382"/>
      <c r="Y59" s="380"/>
      <c r="Z59" s="366"/>
      <c r="AA59" s="362"/>
      <c r="AB59" s="366"/>
      <c r="AC59" s="366"/>
      <c r="AD59" s="362"/>
      <c r="AE59" s="382"/>
      <c r="AF59" s="380"/>
      <c r="AG59" s="382"/>
      <c r="AH59" s="382"/>
      <c r="AI59" s="380"/>
      <c r="AJ59" s="382"/>
      <c r="AK59" s="382"/>
      <c r="AL59" s="367"/>
      <c r="AM59" s="367"/>
    </row>
    <row r="60" spans="1:39" ht="21" customHeight="1" x14ac:dyDescent="0.15">
      <c r="A60" s="550"/>
      <c r="B60" s="550"/>
      <c r="C60" s="550"/>
      <c r="D60" s="551"/>
      <c r="E60" s="552"/>
      <c r="F60" s="440"/>
      <c r="G60" s="550"/>
      <c r="H60" s="550"/>
      <c r="I60" s="556"/>
      <c r="J60" s="557"/>
      <c r="K60" s="442"/>
      <c r="L60" s="554"/>
      <c r="M60" s="554"/>
      <c r="N60" s="554"/>
      <c r="O60" s="554"/>
      <c r="P60" s="444"/>
      <c r="Q60" s="444"/>
      <c r="R60" s="444"/>
      <c r="S60" s="361"/>
      <c r="T60" s="380"/>
      <c r="U60" s="381"/>
      <c r="V60" s="380"/>
      <c r="W60" s="382"/>
      <c r="X60" s="382"/>
      <c r="Y60" s="380"/>
      <c r="Z60" s="366"/>
      <c r="AA60" s="362"/>
      <c r="AB60" s="366"/>
      <c r="AC60" s="366"/>
      <c r="AD60" s="362"/>
      <c r="AE60" s="382"/>
      <c r="AF60" s="380"/>
      <c r="AG60" s="382"/>
      <c r="AH60" s="382"/>
      <c r="AI60" s="380"/>
      <c r="AJ60" s="382"/>
      <c r="AK60" s="382"/>
      <c r="AL60" s="367"/>
      <c r="AM60" s="367"/>
    </row>
    <row r="61" spans="1:39" ht="21" customHeight="1" x14ac:dyDescent="0.15">
      <c r="A61" s="550"/>
      <c r="B61" s="550"/>
      <c r="C61" s="550"/>
      <c r="D61" s="551"/>
      <c r="E61" s="552"/>
      <c r="F61" s="440"/>
      <c r="G61" s="550"/>
      <c r="H61" s="550"/>
      <c r="I61" s="556"/>
      <c r="J61" s="557"/>
      <c r="K61" s="442"/>
      <c r="L61" s="554"/>
      <c r="M61" s="554"/>
      <c r="N61" s="554"/>
      <c r="O61" s="554"/>
      <c r="P61" s="444"/>
      <c r="Q61" s="444"/>
      <c r="R61" s="444"/>
      <c r="S61" s="361"/>
      <c r="T61" s="380"/>
      <c r="U61" s="381"/>
      <c r="V61" s="380"/>
      <c r="W61" s="382"/>
      <c r="X61" s="382"/>
      <c r="Y61" s="380"/>
      <c r="Z61" s="366"/>
      <c r="AA61" s="362"/>
      <c r="AB61" s="366"/>
      <c r="AC61" s="366"/>
      <c r="AD61" s="362"/>
      <c r="AE61" s="382"/>
      <c r="AF61" s="380"/>
      <c r="AG61" s="382"/>
      <c r="AH61" s="382"/>
      <c r="AI61" s="380"/>
      <c r="AJ61" s="382"/>
      <c r="AK61" s="382"/>
      <c r="AL61" s="367"/>
      <c r="AM61" s="367"/>
    </row>
    <row r="62" spans="1:39" ht="21" customHeight="1" x14ac:dyDescent="0.15">
      <c r="A62" s="503"/>
      <c r="B62" s="441"/>
      <c r="C62" s="351"/>
      <c r="D62" s="439"/>
      <c r="E62" s="439"/>
      <c r="F62" s="440"/>
      <c r="G62" s="441"/>
      <c r="H62" s="351"/>
      <c r="I62" s="546"/>
      <c r="J62" s="525"/>
      <c r="K62" s="442"/>
      <c r="L62" s="443"/>
      <c r="M62" s="443"/>
      <c r="N62" s="443"/>
      <c r="O62" s="443"/>
      <c r="P62" s="444"/>
      <c r="Q62" s="444"/>
      <c r="R62" s="444"/>
      <c r="S62" s="361"/>
      <c r="T62" s="380"/>
      <c r="U62" s="381"/>
      <c r="V62" s="380"/>
      <c r="W62" s="382"/>
      <c r="X62" s="382"/>
      <c r="Y62" s="380"/>
      <c r="Z62" s="366"/>
      <c r="AA62" s="362"/>
      <c r="AB62" s="366"/>
      <c r="AC62" s="366"/>
      <c r="AD62" s="362"/>
      <c r="AE62" s="382"/>
      <c r="AF62" s="380"/>
      <c r="AG62" s="382"/>
      <c r="AH62" s="382"/>
      <c r="AI62" s="380"/>
      <c r="AJ62" s="382"/>
      <c r="AK62" s="382"/>
      <c r="AL62" s="367"/>
      <c r="AM62" s="367"/>
    </row>
    <row r="63" spans="1:39" ht="21" customHeight="1" x14ac:dyDescent="0.15">
      <c r="A63" s="503"/>
      <c r="B63" s="441"/>
      <c r="C63" s="351"/>
      <c r="D63" s="439"/>
      <c r="E63" s="439"/>
      <c r="F63" s="440"/>
      <c r="G63" s="347"/>
      <c r="H63" s="348"/>
      <c r="I63" s="545"/>
      <c r="J63" s="524"/>
      <c r="K63" s="442"/>
      <c r="L63" s="443"/>
      <c r="M63" s="443"/>
      <c r="N63" s="443"/>
      <c r="O63" s="443"/>
      <c r="P63" s="444"/>
      <c r="Q63" s="444"/>
      <c r="R63" s="444"/>
      <c r="S63" s="444"/>
      <c r="T63" s="380"/>
      <c r="U63" s="381"/>
      <c r="V63" s="380"/>
      <c r="W63" s="382"/>
      <c r="X63" s="382"/>
      <c r="Y63" s="380"/>
      <c r="Z63" s="366"/>
      <c r="AA63" s="362"/>
      <c r="AB63" s="366"/>
      <c r="AC63" s="366"/>
      <c r="AD63" s="362"/>
      <c r="AE63" s="382"/>
      <c r="AF63" s="380"/>
      <c r="AG63" s="382"/>
      <c r="AH63" s="382"/>
      <c r="AI63" s="380"/>
      <c r="AJ63" s="382"/>
      <c r="AK63" s="382"/>
      <c r="AL63" s="367"/>
      <c r="AM63" s="367"/>
    </row>
    <row r="64" spans="1:39" ht="21" customHeight="1" x14ac:dyDescent="0.15">
      <c r="A64" s="503"/>
      <c r="B64" s="441"/>
      <c r="C64" s="351"/>
      <c r="D64" s="439"/>
      <c r="E64" s="439"/>
      <c r="F64" s="440"/>
      <c r="G64" s="441"/>
      <c r="H64" s="351"/>
      <c r="I64" s="546"/>
      <c r="J64" s="524"/>
      <c r="K64" s="442"/>
      <c r="L64" s="443"/>
      <c r="M64" s="443"/>
      <c r="N64" s="443"/>
      <c r="O64" s="549"/>
      <c r="P64" s="444"/>
      <c r="Q64" s="444"/>
      <c r="R64" s="444"/>
      <c r="S64" s="444"/>
      <c r="T64" s="380"/>
      <c r="U64" s="381"/>
      <c r="V64" s="380"/>
      <c r="W64" s="382"/>
      <c r="X64" s="382"/>
      <c r="Y64" s="380"/>
      <c r="Z64" s="366"/>
      <c r="AA64" s="362"/>
      <c r="AB64" s="366"/>
      <c r="AC64" s="366"/>
      <c r="AD64" s="362"/>
      <c r="AE64" s="382"/>
      <c r="AF64" s="380"/>
      <c r="AG64" s="382"/>
      <c r="AH64" s="382"/>
      <c r="AI64" s="380"/>
      <c r="AJ64" s="382"/>
      <c r="AK64" s="382"/>
      <c r="AL64" s="367"/>
      <c r="AM64" s="367"/>
    </row>
    <row r="65" spans="1:39" ht="21" customHeight="1" x14ac:dyDescent="0.15">
      <c r="A65" s="503"/>
      <c r="B65" s="441"/>
      <c r="C65" s="351"/>
      <c r="D65" s="439"/>
      <c r="E65" s="439"/>
      <c r="F65" s="440"/>
      <c r="G65" s="441"/>
      <c r="H65" s="351"/>
      <c r="I65" s="546"/>
      <c r="J65" s="524"/>
      <c r="K65" s="442"/>
      <c r="L65" s="443"/>
      <c r="M65" s="443"/>
      <c r="N65" s="443"/>
      <c r="O65" s="443"/>
      <c r="P65" s="444"/>
      <c r="Q65" s="444"/>
      <c r="R65" s="444"/>
      <c r="S65" s="444"/>
      <c r="T65" s="380"/>
      <c r="U65" s="381"/>
      <c r="V65" s="380"/>
      <c r="W65" s="382"/>
      <c r="X65" s="382"/>
      <c r="Y65" s="380"/>
      <c r="Z65" s="366"/>
      <c r="AA65" s="362"/>
      <c r="AB65" s="366"/>
      <c r="AC65" s="366"/>
      <c r="AD65" s="362"/>
      <c r="AE65" s="382"/>
      <c r="AF65" s="380"/>
      <c r="AG65" s="382"/>
      <c r="AH65" s="382"/>
      <c r="AI65" s="380"/>
      <c r="AJ65" s="382"/>
      <c r="AK65" s="382"/>
      <c r="AL65" s="367"/>
      <c r="AM65" s="367"/>
    </row>
    <row r="66" spans="1:39" ht="21" customHeight="1" x14ac:dyDescent="0.15">
      <c r="A66" s="503"/>
      <c r="B66" s="441"/>
      <c r="C66" s="351"/>
      <c r="D66" s="439"/>
      <c r="E66" s="439"/>
      <c r="F66" s="440"/>
      <c r="G66" s="441"/>
      <c r="H66" s="351"/>
      <c r="I66" s="546"/>
      <c r="J66" s="524"/>
      <c r="K66" s="442"/>
      <c r="L66" s="443"/>
      <c r="M66" s="443"/>
      <c r="N66" s="443"/>
      <c r="O66" s="443"/>
      <c r="P66" s="444"/>
      <c r="Q66" s="444"/>
      <c r="R66" s="444"/>
      <c r="S66" s="444"/>
      <c r="T66" s="380"/>
      <c r="U66" s="381"/>
      <c r="V66" s="380"/>
      <c r="W66" s="382"/>
      <c r="X66" s="382"/>
      <c r="Y66" s="380"/>
      <c r="Z66" s="366"/>
      <c r="AA66" s="362"/>
      <c r="AB66" s="366"/>
      <c r="AC66" s="366"/>
      <c r="AD66" s="362"/>
      <c r="AE66" s="382"/>
      <c r="AF66" s="380"/>
      <c r="AG66" s="382"/>
      <c r="AH66" s="382"/>
      <c r="AI66" s="380"/>
      <c r="AJ66" s="382"/>
      <c r="AK66" s="382"/>
      <c r="AL66" s="367"/>
      <c r="AM66" s="367"/>
    </row>
    <row r="67" spans="1:39" ht="21" customHeight="1" x14ac:dyDescent="0.15">
      <c r="A67" s="527"/>
      <c r="B67" s="347"/>
      <c r="C67" s="348"/>
      <c r="D67" s="349"/>
      <c r="E67" s="349"/>
      <c r="F67" s="343"/>
      <c r="G67" s="347"/>
      <c r="H67" s="348"/>
      <c r="I67" s="545"/>
      <c r="J67" s="547"/>
      <c r="K67" s="442"/>
      <c r="L67" s="345"/>
      <c r="M67" s="345"/>
      <c r="N67" s="345"/>
      <c r="O67" s="345"/>
      <c r="P67" s="527"/>
      <c r="Q67" s="527"/>
      <c r="R67" s="527"/>
      <c r="S67" s="444"/>
      <c r="T67" s="380"/>
      <c r="U67" s="381"/>
      <c r="V67" s="380"/>
      <c r="W67" s="382"/>
      <c r="X67" s="382"/>
      <c r="Y67" s="380"/>
      <c r="Z67" s="366"/>
      <c r="AA67" s="362"/>
      <c r="AB67" s="366"/>
      <c r="AC67" s="366"/>
      <c r="AD67" s="362"/>
      <c r="AE67" s="382"/>
      <c r="AF67" s="380"/>
      <c r="AG67" s="382"/>
      <c r="AH67" s="382"/>
      <c r="AI67" s="380"/>
      <c r="AJ67" s="382"/>
      <c r="AK67" s="382"/>
      <c r="AL67" s="367"/>
      <c r="AM67" s="367"/>
    </row>
    <row r="68" spans="1:39" ht="21" customHeight="1" x14ac:dyDescent="0.15">
      <c r="A68" s="533"/>
      <c r="B68" s="347"/>
      <c r="C68" s="348"/>
      <c r="D68" s="349"/>
      <c r="E68" s="349"/>
      <c r="F68" s="343"/>
      <c r="G68" s="347"/>
      <c r="H68" s="348"/>
      <c r="I68" s="545"/>
      <c r="J68" s="524"/>
      <c r="K68" s="442"/>
      <c r="L68" s="345"/>
      <c r="M68" s="345"/>
      <c r="N68" s="345"/>
      <c r="O68" s="345"/>
      <c r="P68" s="527"/>
      <c r="Q68" s="527"/>
      <c r="R68" s="527"/>
      <c r="S68" s="444"/>
      <c r="T68" s="380"/>
      <c r="U68" s="381"/>
      <c r="V68" s="380"/>
      <c r="W68" s="382"/>
      <c r="X68" s="382"/>
      <c r="Y68" s="380"/>
      <c r="Z68" s="366"/>
      <c r="AA68" s="362"/>
      <c r="AB68" s="366"/>
      <c r="AC68" s="366"/>
      <c r="AD68" s="362"/>
      <c r="AE68" s="382"/>
      <c r="AF68" s="380"/>
      <c r="AG68" s="382"/>
      <c r="AH68" s="382"/>
      <c r="AI68" s="380"/>
      <c r="AJ68" s="382"/>
      <c r="AK68" s="382"/>
      <c r="AL68" s="367"/>
      <c r="AM68" s="367"/>
    </row>
    <row r="69" spans="1:39" ht="21" customHeight="1" x14ac:dyDescent="0.15">
      <c r="A69" s="527"/>
      <c r="B69" s="347"/>
      <c r="C69" s="348"/>
      <c r="D69" s="349"/>
      <c r="E69" s="349"/>
      <c r="F69" s="343"/>
      <c r="G69" s="347"/>
      <c r="H69" s="348"/>
      <c r="I69" s="545"/>
      <c r="J69" s="524"/>
      <c r="K69" s="442"/>
      <c r="L69" s="345"/>
      <c r="M69" s="345"/>
      <c r="N69" s="345"/>
      <c r="O69" s="345"/>
      <c r="P69" s="527"/>
      <c r="Q69" s="527"/>
      <c r="R69" s="527"/>
      <c r="S69" s="444"/>
      <c r="T69" s="380"/>
      <c r="U69" s="381"/>
      <c r="V69" s="412"/>
      <c r="W69" s="413"/>
      <c r="X69" s="413"/>
      <c r="Y69" s="412"/>
      <c r="Z69" s="366"/>
      <c r="AA69" s="362"/>
      <c r="AB69" s="365"/>
      <c r="AC69" s="366"/>
      <c r="AD69" s="362"/>
      <c r="AE69" s="413"/>
      <c r="AF69" s="412"/>
      <c r="AG69" s="413"/>
      <c r="AH69" s="413"/>
      <c r="AI69" s="412"/>
      <c r="AJ69" s="382"/>
      <c r="AK69" s="382"/>
      <c r="AL69" s="367"/>
      <c r="AM69" s="367"/>
    </row>
    <row r="70" spans="1:39" ht="21" customHeight="1" x14ac:dyDescent="0.15">
      <c r="A70" s="347"/>
      <c r="B70" s="347"/>
      <c r="C70" s="348"/>
      <c r="D70" s="349"/>
      <c r="E70" s="349"/>
      <c r="F70" s="343"/>
      <c r="G70" s="347"/>
      <c r="H70" s="348"/>
      <c r="I70" s="545"/>
      <c r="J70" s="548"/>
      <c r="K70" s="442"/>
      <c r="L70" s="345"/>
      <c r="M70" s="345"/>
      <c r="N70" s="345"/>
      <c r="O70" s="345"/>
      <c r="P70" s="346"/>
      <c r="Q70" s="346"/>
      <c r="R70" s="346"/>
      <c r="S70" s="444"/>
      <c r="T70" s="380"/>
      <c r="U70" s="381"/>
      <c r="V70" s="412"/>
      <c r="W70" s="413"/>
      <c r="X70" s="413"/>
      <c r="Y70" s="412"/>
      <c r="Z70" s="366"/>
      <c r="AA70" s="362"/>
      <c r="AB70" s="365"/>
      <c r="AC70" s="366"/>
      <c r="AD70" s="362"/>
      <c r="AE70" s="413"/>
      <c r="AF70" s="412"/>
      <c r="AG70" s="413"/>
      <c r="AH70" s="413"/>
      <c r="AI70" s="412"/>
      <c r="AJ70" s="382"/>
      <c r="AK70" s="382"/>
      <c r="AL70" s="367"/>
      <c r="AM70" s="367"/>
    </row>
    <row r="71" spans="1:39" ht="21" customHeight="1" x14ac:dyDescent="0.15">
      <c r="A71" s="527"/>
      <c r="B71" s="347"/>
      <c r="C71" s="348"/>
      <c r="D71" s="349"/>
      <c r="E71" s="349"/>
      <c r="F71" s="343"/>
      <c r="G71" s="347"/>
      <c r="H71" s="348"/>
      <c r="I71" s="538"/>
      <c r="J71" s="349"/>
      <c r="K71" s="344"/>
      <c r="L71" s="345"/>
      <c r="M71" s="345"/>
      <c r="N71" s="345"/>
      <c r="O71" s="345"/>
      <c r="P71" s="346"/>
      <c r="Q71" s="346"/>
      <c r="R71" s="346"/>
      <c r="S71" s="346"/>
      <c r="T71" s="380"/>
      <c r="U71" s="381"/>
      <c r="V71" s="388"/>
      <c r="W71" s="389"/>
      <c r="X71" s="389"/>
      <c r="Y71" s="388"/>
      <c r="Z71" s="366"/>
      <c r="AA71" s="362"/>
      <c r="AB71" s="390"/>
      <c r="AC71" s="366"/>
      <c r="AD71" s="362"/>
      <c r="AE71" s="389"/>
      <c r="AF71" s="388"/>
      <c r="AG71" s="389"/>
      <c r="AH71" s="389"/>
      <c r="AI71" s="388"/>
      <c r="AJ71" s="382"/>
      <c r="AK71" s="382"/>
      <c r="AL71" s="367"/>
      <c r="AM71" s="367"/>
    </row>
    <row r="72" spans="1:39" ht="21" customHeight="1" x14ac:dyDescent="0.15">
      <c r="A72" s="527"/>
      <c r="B72" s="347"/>
      <c r="C72" s="348"/>
      <c r="D72" s="349"/>
      <c r="E72" s="349"/>
      <c r="F72" s="343"/>
      <c r="G72" s="347"/>
      <c r="H72" s="348"/>
      <c r="I72" s="538"/>
      <c r="J72" s="349"/>
      <c r="K72" s="344"/>
      <c r="L72" s="345"/>
      <c r="M72" s="345"/>
      <c r="N72" s="345"/>
      <c r="O72" s="345"/>
      <c r="P72" s="346"/>
      <c r="Q72" s="346"/>
      <c r="R72" s="346"/>
      <c r="S72" s="346"/>
      <c r="T72" s="380"/>
      <c r="U72" s="381"/>
      <c r="V72" s="380"/>
      <c r="W72" s="382"/>
      <c r="X72" s="382"/>
      <c r="Y72" s="380"/>
      <c r="Z72" s="366"/>
      <c r="AA72" s="362"/>
      <c r="AB72" s="366"/>
      <c r="AC72" s="366"/>
      <c r="AD72" s="362"/>
      <c r="AE72" s="382"/>
      <c r="AF72" s="380"/>
      <c r="AG72" s="382"/>
      <c r="AH72" s="382"/>
      <c r="AI72" s="380"/>
      <c r="AJ72" s="382"/>
      <c r="AK72" s="382"/>
    </row>
    <row r="73" spans="1:39" ht="21" customHeight="1" x14ac:dyDescent="0.15">
      <c r="A73" s="347"/>
      <c r="B73" s="347"/>
      <c r="C73" s="348"/>
      <c r="D73" s="349"/>
      <c r="E73" s="349"/>
      <c r="F73" s="343"/>
      <c r="G73" s="347"/>
      <c r="H73" s="348"/>
      <c r="I73" s="538"/>
      <c r="J73" s="532"/>
      <c r="K73" s="344"/>
      <c r="L73" s="345"/>
      <c r="M73" s="345"/>
      <c r="N73" s="345"/>
      <c r="O73" s="345"/>
      <c r="P73" s="346"/>
      <c r="Q73" s="346"/>
      <c r="R73" s="346"/>
      <c r="S73" s="346"/>
      <c r="T73" s="380"/>
      <c r="U73" s="381"/>
      <c r="V73" s="380"/>
      <c r="W73" s="382"/>
      <c r="X73" s="382"/>
      <c r="Y73" s="380"/>
      <c r="Z73" s="366"/>
      <c r="AA73" s="362"/>
      <c r="AB73" s="366"/>
      <c r="AC73" s="366"/>
      <c r="AD73" s="362"/>
      <c r="AE73" s="382"/>
      <c r="AF73" s="380"/>
      <c r="AG73" s="382"/>
      <c r="AH73" s="382"/>
      <c r="AI73" s="380"/>
      <c r="AJ73" s="382"/>
      <c r="AK73" s="382"/>
      <c r="AM73" s="367"/>
    </row>
    <row r="74" spans="1:39" ht="21" customHeight="1" x14ac:dyDescent="0.15">
      <c r="A74" s="350"/>
      <c r="B74" s="347"/>
      <c r="C74" s="348"/>
      <c r="D74" s="349"/>
      <c r="E74" s="349"/>
      <c r="F74" s="343"/>
      <c r="G74" s="347"/>
      <c r="H74" s="348"/>
      <c r="I74" s="538"/>
      <c r="J74" s="532"/>
      <c r="K74" s="344"/>
      <c r="L74" s="345"/>
      <c r="M74" s="345"/>
      <c r="N74" s="345"/>
      <c r="O74" s="345"/>
      <c r="P74" s="346"/>
      <c r="Q74" s="346"/>
      <c r="R74" s="346"/>
      <c r="S74" s="346"/>
      <c r="T74" s="380"/>
      <c r="U74" s="381"/>
      <c r="V74" s="380"/>
      <c r="W74" s="382"/>
      <c r="X74" s="382"/>
      <c r="Y74" s="380"/>
      <c r="Z74" s="366"/>
      <c r="AA74" s="362"/>
      <c r="AB74" s="366"/>
      <c r="AC74" s="366"/>
      <c r="AD74" s="362"/>
      <c r="AE74" s="382"/>
      <c r="AF74" s="380"/>
      <c r="AG74" s="382"/>
      <c r="AH74" s="382"/>
      <c r="AI74" s="380"/>
      <c r="AJ74" s="382"/>
      <c r="AK74" s="382"/>
      <c r="AL74" s="367"/>
      <c r="AM74" s="367"/>
    </row>
    <row r="75" spans="1:39" ht="21" customHeight="1" x14ac:dyDescent="0.15">
      <c r="A75" s="527"/>
      <c r="B75" s="347"/>
      <c r="C75" s="348"/>
      <c r="D75" s="349"/>
      <c r="E75" s="349"/>
      <c r="F75" s="343"/>
      <c r="G75" s="347"/>
      <c r="H75" s="348"/>
      <c r="I75" s="538"/>
      <c r="J75" s="532"/>
      <c r="K75" s="344"/>
      <c r="L75" s="345"/>
      <c r="M75" s="345"/>
      <c r="N75" s="345"/>
      <c r="O75" s="345"/>
      <c r="P75" s="346"/>
      <c r="Q75" s="346"/>
      <c r="R75" s="346"/>
      <c r="S75" s="346"/>
      <c r="T75" s="380"/>
      <c r="U75" s="381"/>
      <c r="V75" s="380"/>
      <c r="W75" s="382"/>
      <c r="X75" s="382"/>
      <c r="Y75" s="380"/>
      <c r="Z75" s="366"/>
      <c r="AA75" s="362"/>
      <c r="AB75" s="366"/>
      <c r="AC75" s="366"/>
      <c r="AD75" s="362"/>
      <c r="AE75" s="382"/>
      <c r="AF75" s="380"/>
      <c r="AG75" s="382"/>
      <c r="AH75" s="382"/>
      <c r="AI75" s="380"/>
      <c r="AJ75" s="382"/>
      <c r="AK75" s="382"/>
      <c r="AL75" s="367"/>
      <c r="AM75" s="367"/>
    </row>
    <row r="76" spans="1:39" ht="21" customHeight="1" x14ac:dyDescent="0.15">
      <c r="A76" s="533"/>
      <c r="B76" s="347"/>
      <c r="C76" s="348"/>
      <c r="D76" s="349"/>
      <c r="E76" s="349"/>
      <c r="F76" s="343"/>
      <c r="G76" s="347"/>
      <c r="H76" s="348"/>
      <c r="I76" s="538"/>
      <c r="J76" s="532"/>
      <c r="K76" s="344"/>
      <c r="L76" s="345"/>
      <c r="M76" s="345"/>
      <c r="N76" s="345"/>
      <c r="O76" s="345"/>
      <c r="P76" s="346"/>
      <c r="Q76" s="346"/>
      <c r="R76" s="346"/>
      <c r="S76" s="346"/>
      <c r="T76" s="380"/>
      <c r="U76" s="381"/>
      <c r="V76" s="380"/>
      <c r="W76" s="382"/>
      <c r="X76" s="382"/>
      <c r="Y76" s="380"/>
      <c r="Z76" s="366"/>
      <c r="AA76" s="362"/>
      <c r="AB76" s="366"/>
      <c r="AC76" s="366"/>
      <c r="AD76" s="362"/>
      <c r="AE76" s="382"/>
      <c r="AF76" s="380"/>
      <c r="AG76" s="382"/>
      <c r="AH76" s="382"/>
      <c r="AI76" s="380"/>
      <c r="AJ76" s="382"/>
      <c r="AK76" s="382"/>
      <c r="AL76" s="367"/>
      <c r="AM76" s="367"/>
    </row>
    <row r="77" spans="1:39" ht="21" customHeight="1" x14ac:dyDescent="0.15">
      <c r="A77" s="527"/>
      <c r="B77" s="347"/>
      <c r="C77" s="348"/>
      <c r="D77" s="349"/>
      <c r="E77" s="349"/>
      <c r="F77" s="343"/>
      <c r="G77" s="347"/>
      <c r="H77" s="348"/>
      <c r="I77" s="538"/>
      <c r="J77" s="349"/>
      <c r="K77" s="344"/>
      <c r="L77" s="345"/>
      <c r="M77" s="345"/>
      <c r="N77" s="345"/>
      <c r="O77" s="345"/>
      <c r="P77" s="346"/>
      <c r="Q77" s="346"/>
      <c r="R77" s="346"/>
      <c r="S77" s="346"/>
      <c r="T77" s="380"/>
      <c r="U77" s="381"/>
      <c r="V77" s="417"/>
      <c r="W77" s="382"/>
      <c r="X77" s="382"/>
      <c r="Y77" s="380"/>
      <c r="Z77" s="366"/>
      <c r="AA77" s="362"/>
      <c r="AB77" s="366"/>
      <c r="AC77" s="366"/>
      <c r="AD77" s="362"/>
      <c r="AE77" s="382"/>
      <c r="AF77" s="380"/>
      <c r="AG77" s="382"/>
      <c r="AH77" s="382"/>
      <c r="AI77" s="380"/>
      <c r="AJ77" s="382"/>
      <c r="AK77" s="382"/>
      <c r="AL77" s="367"/>
      <c r="AM77" s="367"/>
    </row>
    <row r="78" spans="1:39" ht="21" customHeight="1" x14ac:dyDescent="0.15">
      <c r="A78" s="347"/>
      <c r="B78" s="347"/>
      <c r="C78" s="348"/>
      <c r="D78" s="349"/>
      <c r="E78" s="349"/>
      <c r="F78" s="343"/>
      <c r="G78" s="347"/>
      <c r="H78" s="348"/>
      <c r="I78" s="538"/>
      <c r="J78" s="349"/>
      <c r="K78" s="344"/>
      <c r="L78" s="345"/>
      <c r="M78" s="345"/>
      <c r="N78" s="345"/>
      <c r="O78" s="345"/>
      <c r="P78" s="346"/>
      <c r="Q78" s="346"/>
      <c r="R78" s="346"/>
      <c r="S78" s="346"/>
      <c r="T78" s="380"/>
      <c r="U78" s="381"/>
      <c r="V78" s="380"/>
      <c r="W78" s="382"/>
      <c r="X78" s="382"/>
      <c r="Y78" s="380"/>
      <c r="Z78" s="366"/>
      <c r="AA78" s="362"/>
      <c r="AB78" s="366"/>
      <c r="AC78" s="366"/>
      <c r="AD78" s="362"/>
      <c r="AE78" s="382"/>
      <c r="AF78" s="380"/>
      <c r="AG78" s="382"/>
      <c r="AH78" s="382"/>
      <c r="AI78" s="380"/>
      <c r="AJ78" s="382"/>
      <c r="AK78" s="382"/>
      <c r="AL78" s="367"/>
      <c r="AM78" s="367"/>
    </row>
    <row r="79" spans="1:39" ht="21" customHeight="1" x14ac:dyDescent="0.15">
      <c r="A79" s="527"/>
      <c r="B79" s="347"/>
      <c r="C79" s="348"/>
      <c r="D79" s="349"/>
      <c r="E79" s="349"/>
      <c r="F79" s="343"/>
      <c r="G79" s="347"/>
      <c r="H79" s="348"/>
      <c r="I79" s="538"/>
      <c r="J79" s="349"/>
      <c r="K79" s="344"/>
      <c r="L79" s="345"/>
      <c r="M79" s="345"/>
      <c r="N79" s="345"/>
      <c r="O79" s="345"/>
      <c r="P79" s="346"/>
      <c r="Q79" s="346"/>
      <c r="R79" s="346"/>
      <c r="S79" s="346"/>
      <c r="T79" s="380"/>
      <c r="U79" s="381"/>
      <c r="V79" s="380"/>
      <c r="W79" s="382"/>
      <c r="X79" s="382"/>
      <c r="Y79" s="380"/>
      <c r="Z79" s="366"/>
      <c r="AA79" s="362"/>
      <c r="AB79" s="366"/>
      <c r="AC79" s="366"/>
      <c r="AD79" s="362"/>
      <c r="AE79" s="382"/>
      <c r="AF79" s="380"/>
      <c r="AG79" s="382"/>
      <c r="AH79" s="382"/>
      <c r="AI79" s="380"/>
      <c r="AJ79" s="382"/>
      <c r="AK79" s="382"/>
      <c r="AL79" s="367"/>
      <c r="AM79" s="367"/>
    </row>
    <row r="80" spans="1:39" ht="21" customHeight="1" x14ac:dyDescent="0.15">
      <c r="A80" s="527"/>
      <c r="B80" s="350"/>
      <c r="C80" s="348"/>
      <c r="D80" s="349"/>
      <c r="E80" s="349"/>
      <c r="F80" s="343"/>
      <c r="G80" s="350"/>
      <c r="H80" s="348"/>
      <c r="I80" s="538"/>
      <c r="J80" s="349"/>
      <c r="K80" s="344"/>
      <c r="L80" s="345"/>
      <c r="M80" s="345"/>
      <c r="N80" s="345"/>
      <c r="O80" s="345"/>
      <c r="P80" s="346"/>
      <c r="Q80" s="346"/>
      <c r="R80" s="346"/>
      <c r="S80" s="346"/>
      <c r="T80" s="380"/>
      <c r="U80" s="381"/>
      <c r="V80" s="380"/>
      <c r="W80" s="382"/>
      <c r="X80" s="382"/>
      <c r="Y80" s="380"/>
      <c r="Z80" s="366"/>
      <c r="AA80" s="362"/>
      <c r="AB80" s="366"/>
      <c r="AC80" s="366"/>
      <c r="AD80" s="362"/>
      <c r="AE80" s="382"/>
      <c r="AF80" s="380"/>
      <c r="AG80" s="382"/>
      <c r="AH80" s="382"/>
      <c r="AI80" s="380"/>
      <c r="AJ80" s="382"/>
      <c r="AK80" s="382"/>
      <c r="AL80" s="367"/>
      <c r="AM80" s="367"/>
    </row>
    <row r="81" spans="1:39" ht="21" customHeight="1" x14ac:dyDescent="0.15">
      <c r="A81" s="527"/>
      <c r="B81" s="347"/>
      <c r="C81" s="348"/>
      <c r="D81" s="349"/>
      <c r="E81" s="349"/>
      <c r="F81" s="343"/>
      <c r="G81" s="347"/>
      <c r="H81" s="348"/>
      <c r="I81" s="538"/>
      <c r="J81" s="349"/>
      <c r="K81" s="344"/>
      <c r="L81" s="345"/>
      <c r="M81" s="345"/>
      <c r="N81" s="345"/>
      <c r="O81" s="345"/>
      <c r="P81" s="346"/>
      <c r="Q81" s="346"/>
      <c r="R81" s="346"/>
      <c r="S81" s="346"/>
      <c r="T81" s="380"/>
      <c r="U81" s="381"/>
      <c r="V81" s="380"/>
      <c r="W81" s="382"/>
      <c r="X81" s="382"/>
      <c r="Y81" s="380"/>
      <c r="Z81" s="366"/>
      <c r="AA81" s="362"/>
      <c r="AB81" s="366"/>
      <c r="AC81" s="366"/>
      <c r="AD81" s="362"/>
      <c r="AE81" s="382"/>
      <c r="AF81" s="380"/>
      <c r="AG81" s="382"/>
      <c r="AH81" s="382"/>
      <c r="AI81" s="380"/>
      <c r="AJ81" s="382"/>
      <c r="AK81" s="382"/>
      <c r="AL81" s="367"/>
      <c r="AM81" s="367"/>
    </row>
    <row r="82" spans="1:39" ht="21" customHeight="1" x14ac:dyDescent="0.15">
      <c r="A82" s="527"/>
      <c r="B82" s="347"/>
      <c r="C82" s="348"/>
      <c r="D82" s="349"/>
      <c r="E82" s="349"/>
      <c r="F82" s="343"/>
      <c r="G82" s="347"/>
      <c r="H82" s="348"/>
      <c r="I82" s="538"/>
      <c r="J82" s="532"/>
      <c r="K82" s="344"/>
      <c r="L82" s="345"/>
      <c r="M82" s="345"/>
      <c r="N82" s="345"/>
      <c r="O82" s="345"/>
      <c r="P82" s="346"/>
      <c r="Q82" s="346"/>
      <c r="R82" s="346"/>
      <c r="S82" s="346"/>
      <c r="T82" s="380"/>
      <c r="U82" s="381"/>
      <c r="V82" s="380"/>
      <c r="W82" s="382"/>
      <c r="X82" s="382"/>
      <c r="Y82" s="380"/>
      <c r="Z82" s="366"/>
      <c r="AA82" s="362"/>
      <c r="AB82" s="366"/>
      <c r="AC82" s="366"/>
      <c r="AD82" s="362"/>
      <c r="AE82" s="382"/>
      <c r="AF82" s="380"/>
      <c r="AG82" s="382"/>
      <c r="AH82" s="382"/>
      <c r="AI82" s="380"/>
      <c r="AJ82" s="382"/>
      <c r="AK82" s="382"/>
      <c r="AL82" s="367"/>
      <c r="AM82" s="367"/>
    </row>
    <row r="83" spans="1:39" ht="21" customHeight="1" x14ac:dyDescent="0.15">
      <c r="A83" s="533"/>
      <c r="B83" s="347"/>
      <c r="C83" s="348"/>
      <c r="D83" s="349"/>
      <c r="E83" s="349"/>
      <c r="F83" s="343"/>
      <c r="G83" s="347"/>
      <c r="H83" s="348"/>
      <c r="I83" s="538"/>
      <c r="J83" s="532"/>
      <c r="K83" s="344"/>
      <c r="L83" s="345"/>
      <c r="M83" s="345"/>
      <c r="N83" s="345"/>
      <c r="O83" s="345"/>
      <c r="P83" s="346"/>
      <c r="Q83" s="346"/>
      <c r="R83" s="346"/>
      <c r="S83" s="346"/>
      <c r="T83" s="380"/>
      <c r="U83" s="381"/>
      <c r="V83" s="380"/>
      <c r="W83" s="382"/>
      <c r="X83" s="382"/>
      <c r="Y83" s="380"/>
      <c r="Z83" s="366"/>
      <c r="AA83" s="362"/>
      <c r="AB83" s="366"/>
      <c r="AC83" s="366"/>
      <c r="AD83" s="362"/>
      <c r="AE83" s="382"/>
      <c r="AF83" s="380"/>
      <c r="AG83" s="382"/>
      <c r="AH83" s="382"/>
      <c r="AI83" s="380"/>
      <c r="AJ83" s="382"/>
      <c r="AK83" s="382"/>
      <c r="AL83" s="367"/>
      <c r="AM83" s="367"/>
    </row>
    <row r="84" spans="1:39" ht="21" customHeight="1" x14ac:dyDescent="0.15">
      <c r="A84" s="527"/>
      <c r="B84" s="347"/>
      <c r="C84" s="348"/>
      <c r="D84" s="349"/>
      <c r="E84" s="349"/>
      <c r="F84" s="343"/>
      <c r="G84" s="347"/>
      <c r="H84" s="348"/>
      <c r="I84" s="538"/>
      <c r="J84" s="532"/>
      <c r="K84" s="344"/>
      <c r="L84" s="345"/>
      <c r="M84" s="345"/>
      <c r="N84" s="345"/>
      <c r="O84" s="345"/>
      <c r="P84" s="346"/>
      <c r="Q84" s="346"/>
      <c r="R84" s="346"/>
      <c r="S84" s="346"/>
      <c r="T84" s="380"/>
      <c r="U84" s="381"/>
      <c r="V84" s="380"/>
      <c r="W84" s="382"/>
      <c r="X84" s="382"/>
      <c r="Y84" s="380"/>
      <c r="Z84" s="366"/>
      <c r="AA84" s="362"/>
      <c r="AB84" s="366"/>
      <c r="AC84" s="366"/>
      <c r="AD84" s="362"/>
      <c r="AE84" s="382"/>
      <c r="AF84" s="380"/>
      <c r="AG84" s="382"/>
      <c r="AH84" s="382"/>
      <c r="AI84" s="380"/>
      <c r="AJ84" s="382"/>
      <c r="AK84" s="382"/>
      <c r="AL84" s="367"/>
      <c r="AM84" s="367"/>
    </row>
    <row r="85" spans="1:39" ht="21" customHeight="1" x14ac:dyDescent="0.15">
      <c r="A85" s="533"/>
      <c r="B85" s="347"/>
      <c r="C85" s="348"/>
      <c r="D85" s="349"/>
      <c r="E85" s="349"/>
      <c r="F85" s="343"/>
      <c r="G85" s="347"/>
      <c r="H85" s="348"/>
      <c r="I85" s="538"/>
      <c r="J85" s="532"/>
      <c r="K85" s="344"/>
      <c r="L85" s="345"/>
      <c r="M85" s="345"/>
      <c r="N85" s="345"/>
      <c r="O85" s="345"/>
      <c r="P85" s="346"/>
      <c r="Q85" s="346"/>
      <c r="R85" s="346"/>
      <c r="S85" s="346"/>
      <c r="T85" s="380"/>
      <c r="U85" s="381"/>
      <c r="V85" s="380"/>
      <c r="W85" s="382"/>
      <c r="X85" s="382"/>
      <c r="Y85" s="380"/>
      <c r="Z85" s="366"/>
      <c r="AA85" s="362"/>
      <c r="AB85" s="366"/>
      <c r="AC85" s="366"/>
      <c r="AD85" s="362"/>
      <c r="AE85" s="382"/>
      <c r="AF85" s="380"/>
      <c r="AG85" s="382"/>
      <c r="AH85" s="382"/>
      <c r="AI85" s="380"/>
      <c r="AJ85" s="382"/>
      <c r="AK85" s="382"/>
      <c r="AL85" s="367"/>
      <c r="AM85" s="367"/>
    </row>
    <row r="86" spans="1:39" s="384" customFormat="1" ht="21" customHeight="1" x14ac:dyDescent="0.15">
      <c r="A86" s="777"/>
      <c r="B86" s="777"/>
      <c r="C86" s="351"/>
      <c r="D86" s="439"/>
      <c r="E86" s="439"/>
      <c r="F86" s="440"/>
      <c r="G86" s="441"/>
      <c r="H86" s="351"/>
      <c r="I86" s="539"/>
      <c r="J86" s="439"/>
      <c r="K86" s="524"/>
      <c r="L86" s="443"/>
      <c r="M86" s="443"/>
      <c r="N86" s="443"/>
      <c r="O86" s="443"/>
      <c r="P86" s="444"/>
      <c r="Q86" s="444"/>
      <c r="R86" s="444"/>
      <c r="S86" s="444"/>
      <c r="T86" s="380"/>
      <c r="U86" s="381"/>
      <c r="V86" s="412"/>
      <c r="W86" s="413"/>
      <c r="X86" s="413"/>
      <c r="Y86" s="412"/>
      <c r="Z86" s="366"/>
      <c r="AA86" s="362"/>
      <c r="AB86" s="365"/>
      <c r="AC86" s="366"/>
      <c r="AD86" s="362"/>
      <c r="AE86" s="413"/>
      <c r="AF86" s="412"/>
      <c r="AG86" s="413"/>
      <c r="AH86" s="413"/>
      <c r="AI86" s="412"/>
      <c r="AJ86" s="382"/>
      <c r="AK86" s="382"/>
      <c r="AL86" s="383"/>
      <c r="AM86" s="383"/>
    </row>
    <row r="87" spans="1:39" ht="21" customHeight="1" x14ac:dyDescent="0.15">
      <c r="A87" s="176"/>
      <c r="B87" s="63"/>
      <c r="C87" s="57"/>
      <c r="D87" s="60"/>
      <c r="E87" s="60"/>
      <c r="F87" s="77"/>
      <c r="G87" s="63"/>
      <c r="H87" s="57"/>
      <c r="I87" s="540"/>
      <c r="J87" s="425"/>
      <c r="K87" s="315"/>
      <c r="L87" s="58"/>
      <c r="M87" s="58"/>
      <c r="N87" s="58"/>
      <c r="O87" s="58"/>
      <c r="P87" s="65"/>
      <c r="Q87" s="65"/>
      <c r="R87" s="65"/>
      <c r="S87" s="72"/>
      <c r="T87" s="380"/>
      <c r="U87" s="381"/>
      <c r="V87" s="380"/>
      <c r="W87" s="382"/>
      <c r="X87" s="382"/>
      <c r="Y87" s="380"/>
      <c r="Z87" s="366"/>
      <c r="AA87" s="362"/>
      <c r="AB87" s="366"/>
      <c r="AC87" s="366"/>
      <c r="AD87" s="362"/>
      <c r="AE87" s="382"/>
      <c r="AF87" s="380"/>
      <c r="AG87" s="382"/>
      <c r="AH87" s="382"/>
      <c r="AI87" s="380"/>
      <c r="AJ87" s="382"/>
      <c r="AK87" s="382"/>
      <c r="AL87" s="367"/>
      <c r="AM87" s="367"/>
    </row>
    <row r="88" spans="1:39" ht="21" customHeight="1" x14ac:dyDescent="0.15">
      <c r="A88" s="62"/>
      <c r="B88" s="63"/>
      <c r="C88" s="57"/>
      <c r="D88" s="60"/>
      <c r="E88" s="60"/>
      <c r="F88" s="77"/>
      <c r="G88" s="63"/>
      <c r="H88" s="57"/>
      <c r="I88" s="540"/>
      <c r="J88" s="425"/>
      <c r="K88" s="315"/>
      <c r="L88" s="58"/>
      <c r="M88" s="58"/>
      <c r="N88" s="58"/>
      <c r="O88" s="58"/>
      <c r="P88" s="65"/>
      <c r="Q88" s="65"/>
      <c r="R88" s="65"/>
      <c r="S88" s="72"/>
      <c r="T88" s="380"/>
      <c r="U88" s="381"/>
      <c r="V88" s="380"/>
      <c r="W88" s="382"/>
      <c r="X88" s="382"/>
      <c r="Y88" s="380"/>
      <c r="Z88" s="366"/>
      <c r="AA88" s="362"/>
      <c r="AB88" s="366"/>
      <c r="AC88" s="366"/>
      <c r="AD88" s="362"/>
      <c r="AE88" s="382"/>
      <c r="AF88" s="380"/>
      <c r="AG88" s="382"/>
      <c r="AH88" s="382"/>
      <c r="AI88" s="380"/>
      <c r="AJ88" s="382"/>
      <c r="AK88" s="382"/>
      <c r="AL88" s="367"/>
      <c r="AM88" s="367"/>
    </row>
    <row r="89" spans="1:39" ht="21" customHeight="1" x14ac:dyDescent="0.15">
      <c r="A89" s="176"/>
      <c r="B89" s="63"/>
      <c r="C89" s="57"/>
      <c r="D89" s="60"/>
      <c r="E89" s="60"/>
      <c r="F89" s="77"/>
      <c r="G89" s="63"/>
      <c r="H89" s="57"/>
      <c r="I89" s="540"/>
      <c r="J89" s="425"/>
      <c r="K89" s="315"/>
      <c r="L89" s="58"/>
      <c r="M89" s="58"/>
      <c r="N89" s="58"/>
      <c r="O89" s="58"/>
      <c r="P89" s="65"/>
      <c r="Q89" s="65"/>
      <c r="R89" s="65"/>
      <c r="S89" s="72"/>
      <c r="T89" s="380"/>
      <c r="U89" s="381"/>
      <c r="V89" s="380"/>
      <c r="W89" s="382"/>
      <c r="X89" s="382"/>
      <c r="Y89" s="380"/>
      <c r="Z89" s="366"/>
      <c r="AA89" s="362"/>
      <c r="AB89" s="366"/>
      <c r="AC89" s="366"/>
      <c r="AD89" s="362"/>
      <c r="AE89" s="382"/>
      <c r="AF89" s="380"/>
      <c r="AG89" s="382"/>
      <c r="AH89" s="382"/>
      <c r="AI89" s="380"/>
      <c r="AJ89" s="382"/>
      <c r="AK89" s="382"/>
      <c r="AL89" s="367"/>
      <c r="AM89" s="367"/>
    </row>
    <row r="90" spans="1:39" ht="21" customHeight="1" x14ac:dyDescent="0.15">
      <c r="A90" s="176"/>
      <c r="B90" s="63"/>
      <c r="C90" s="57"/>
      <c r="D90" s="60"/>
      <c r="E90" s="60"/>
      <c r="F90" s="77"/>
      <c r="G90" s="63"/>
      <c r="H90" s="57"/>
      <c r="I90" s="540"/>
      <c r="J90" s="425"/>
      <c r="K90" s="315"/>
      <c r="L90" s="58"/>
      <c r="M90" s="58"/>
      <c r="N90" s="58"/>
      <c r="O90" s="58"/>
      <c r="P90" s="65"/>
      <c r="Q90" s="65"/>
      <c r="R90" s="65"/>
      <c r="S90" s="72"/>
      <c r="T90" s="380"/>
      <c r="U90" s="381"/>
      <c r="V90" s="412"/>
      <c r="W90" s="413"/>
      <c r="X90" s="413"/>
      <c r="Y90" s="412"/>
      <c r="Z90" s="366"/>
      <c r="AA90" s="362"/>
      <c r="AB90" s="365"/>
      <c r="AC90" s="366"/>
      <c r="AD90" s="362"/>
      <c r="AE90" s="413"/>
      <c r="AF90" s="412"/>
      <c r="AG90" s="413"/>
      <c r="AH90" s="413"/>
      <c r="AI90" s="412"/>
      <c r="AJ90" s="382"/>
      <c r="AK90" s="382"/>
      <c r="AL90" s="367"/>
      <c r="AM90" s="367"/>
    </row>
    <row r="91" spans="1:39" ht="21" customHeight="1" x14ac:dyDescent="0.15">
      <c r="A91" s="62"/>
      <c r="B91" s="63"/>
      <c r="C91" s="57"/>
      <c r="D91" s="60"/>
      <c r="E91" s="60"/>
      <c r="F91" s="77"/>
      <c r="G91" s="63"/>
      <c r="H91" s="57"/>
      <c r="I91" s="540"/>
      <c r="J91" s="425"/>
      <c r="K91" s="315"/>
      <c r="L91" s="58"/>
      <c r="M91" s="58"/>
      <c r="N91" s="58"/>
      <c r="O91" s="58"/>
      <c r="P91" s="65"/>
      <c r="Q91" s="59"/>
      <c r="R91" s="65"/>
      <c r="S91" s="72"/>
      <c r="T91" s="380"/>
      <c r="U91" s="381"/>
      <c r="V91" s="412"/>
      <c r="W91" s="413"/>
      <c r="X91" s="413"/>
      <c r="Y91" s="412"/>
      <c r="Z91" s="366"/>
      <c r="AA91" s="362"/>
      <c r="AB91" s="365"/>
      <c r="AC91" s="366"/>
      <c r="AD91" s="362"/>
      <c r="AE91" s="413"/>
      <c r="AF91" s="412"/>
      <c r="AG91" s="413"/>
      <c r="AH91" s="413"/>
      <c r="AI91" s="412"/>
      <c r="AJ91" s="382"/>
      <c r="AK91" s="382"/>
      <c r="AL91" s="367"/>
      <c r="AM91" s="367"/>
    </row>
    <row r="92" spans="1:39" ht="21" customHeight="1" x14ac:dyDescent="0.15">
      <c r="A92" s="176"/>
      <c r="B92" s="63"/>
      <c r="C92" s="57"/>
      <c r="D92" s="60"/>
      <c r="E92" s="60"/>
      <c r="F92" s="77"/>
      <c r="G92" s="63"/>
      <c r="H92" s="57"/>
      <c r="I92" s="540"/>
      <c r="J92" s="425"/>
      <c r="K92" s="315"/>
      <c r="L92" s="58"/>
      <c r="M92" s="58"/>
      <c r="N92" s="58"/>
      <c r="O92" s="58"/>
      <c r="P92" s="65"/>
      <c r="Q92" s="59"/>
      <c r="R92" s="65"/>
      <c r="S92" s="72"/>
      <c r="T92" s="380"/>
      <c r="U92" s="381"/>
      <c r="V92" s="388"/>
      <c r="W92" s="389"/>
      <c r="X92" s="389"/>
      <c r="Y92" s="388"/>
      <c r="Z92" s="366"/>
      <c r="AA92" s="362"/>
      <c r="AB92" s="390"/>
      <c r="AC92" s="366"/>
      <c r="AD92" s="362"/>
      <c r="AE92" s="389"/>
      <c r="AF92" s="388"/>
      <c r="AG92" s="389"/>
      <c r="AH92" s="389"/>
      <c r="AI92" s="388"/>
      <c r="AJ92" s="382"/>
      <c r="AK92" s="382"/>
      <c r="AL92" s="367"/>
      <c r="AM92" s="367"/>
    </row>
    <row r="93" spans="1:39" ht="21" customHeight="1" x14ac:dyDescent="0.15">
      <c r="A93" s="62"/>
      <c r="B93" s="63"/>
      <c r="C93" s="57"/>
      <c r="D93" s="60"/>
      <c r="E93" s="60"/>
      <c r="F93" s="77"/>
      <c r="G93" s="63"/>
      <c r="H93" s="57"/>
      <c r="I93" s="540"/>
      <c r="J93" s="60"/>
      <c r="K93" s="315"/>
      <c r="L93" s="58"/>
      <c r="M93" s="58"/>
      <c r="N93" s="58"/>
      <c r="O93" s="58"/>
      <c r="P93" s="65"/>
      <c r="Q93" s="65"/>
      <c r="R93" s="65"/>
      <c r="S93" s="72"/>
      <c r="T93" s="380"/>
      <c r="U93" s="381"/>
      <c r="V93" s="380"/>
      <c r="W93" s="382"/>
      <c r="X93" s="382"/>
      <c r="Y93" s="380"/>
      <c r="Z93" s="366"/>
      <c r="AA93" s="362"/>
      <c r="AB93" s="366"/>
      <c r="AC93" s="366"/>
      <c r="AD93" s="362"/>
      <c r="AE93" s="382"/>
      <c r="AF93" s="380"/>
      <c r="AG93" s="382"/>
      <c r="AH93" s="382"/>
      <c r="AI93" s="380"/>
      <c r="AJ93" s="382"/>
      <c r="AK93" s="382"/>
    </row>
    <row r="94" spans="1:39" ht="21" customHeight="1" x14ac:dyDescent="0.15">
      <c r="A94" s="62"/>
      <c r="B94" s="63"/>
      <c r="C94" s="57"/>
      <c r="D94" s="60"/>
      <c r="E94" s="60"/>
      <c r="F94" s="77"/>
      <c r="G94" s="63"/>
      <c r="H94" s="57"/>
      <c r="I94" s="540"/>
      <c r="J94" s="60"/>
      <c r="K94" s="315"/>
      <c r="L94" s="58"/>
      <c r="M94" s="58"/>
      <c r="N94" s="58"/>
      <c r="O94" s="58"/>
      <c r="P94" s="65"/>
      <c r="Q94" s="65"/>
      <c r="R94" s="65"/>
      <c r="S94" s="72"/>
      <c r="T94" s="380"/>
      <c r="U94" s="381"/>
      <c r="V94" s="380"/>
      <c r="W94" s="382"/>
      <c r="X94" s="382"/>
      <c r="Y94" s="380"/>
      <c r="Z94" s="366"/>
      <c r="AA94" s="362"/>
      <c r="AB94" s="366"/>
      <c r="AC94" s="366"/>
      <c r="AD94" s="362"/>
      <c r="AE94" s="382"/>
      <c r="AF94" s="380"/>
      <c r="AG94" s="382"/>
      <c r="AH94" s="382"/>
      <c r="AI94" s="380"/>
      <c r="AJ94" s="382"/>
      <c r="AK94" s="382"/>
    </row>
    <row r="95" spans="1:39" ht="21" customHeight="1" x14ac:dyDescent="0.15">
      <c r="A95" s="62"/>
      <c r="B95" s="63"/>
      <c r="C95" s="57"/>
      <c r="D95" s="60"/>
      <c r="E95" s="60"/>
      <c r="F95" s="77"/>
      <c r="G95" s="63"/>
      <c r="H95" s="57"/>
      <c r="I95" s="540"/>
      <c r="J95" s="60"/>
      <c r="K95" s="315"/>
      <c r="L95" s="58"/>
      <c r="M95" s="58"/>
      <c r="N95" s="58"/>
      <c r="O95" s="58"/>
      <c r="P95" s="65"/>
      <c r="Q95" s="65"/>
      <c r="R95" s="65"/>
      <c r="S95" s="72"/>
      <c r="T95" s="380"/>
      <c r="U95" s="381"/>
      <c r="V95" s="380"/>
      <c r="W95" s="382"/>
      <c r="X95" s="382"/>
      <c r="Y95" s="380"/>
      <c r="Z95" s="366"/>
      <c r="AA95" s="362"/>
      <c r="AB95" s="366"/>
      <c r="AC95" s="366"/>
      <c r="AD95" s="362"/>
      <c r="AE95" s="382"/>
      <c r="AF95" s="380"/>
      <c r="AG95" s="382"/>
      <c r="AH95" s="382"/>
      <c r="AI95" s="380"/>
      <c r="AJ95" s="382"/>
      <c r="AK95" s="382"/>
      <c r="AL95" s="367"/>
      <c r="AM95" s="367"/>
    </row>
    <row r="96" spans="1:39" ht="21" customHeight="1" x14ac:dyDescent="0.15">
      <c r="A96" s="62"/>
      <c r="B96" s="63"/>
      <c r="C96" s="57"/>
      <c r="D96" s="60"/>
      <c r="E96" s="60"/>
      <c r="F96" s="77"/>
      <c r="G96" s="63"/>
      <c r="H96" s="57"/>
      <c r="I96" s="540"/>
      <c r="J96" s="60"/>
      <c r="K96" s="315"/>
      <c r="L96" s="58"/>
      <c r="M96" s="58"/>
      <c r="N96" s="58"/>
      <c r="O96" s="58"/>
      <c r="P96" s="79"/>
      <c r="Q96" s="79"/>
      <c r="R96" s="79"/>
      <c r="S96" s="73"/>
      <c r="T96" s="380"/>
      <c r="U96" s="381"/>
      <c r="V96" s="380"/>
      <c r="W96" s="382"/>
      <c r="X96" s="382"/>
      <c r="Y96" s="380"/>
      <c r="Z96" s="366"/>
      <c r="AA96" s="362"/>
      <c r="AB96" s="366"/>
      <c r="AC96" s="366"/>
      <c r="AD96" s="362"/>
      <c r="AE96" s="382"/>
      <c r="AF96" s="380"/>
      <c r="AG96" s="382"/>
      <c r="AH96" s="382"/>
      <c r="AI96" s="380"/>
      <c r="AJ96" s="382"/>
      <c r="AK96" s="382"/>
      <c r="AL96" s="367"/>
      <c r="AM96" s="367"/>
    </row>
    <row r="97" spans="1:39" ht="21" customHeight="1" x14ac:dyDescent="0.15">
      <c r="A97" s="62"/>
      <c r="B97" s="63"/>
      <c r="C97" s="57"/>
      <c r="D97" s="60"/>
      <c r="E97" s="60"/>
      <c r="F97" s="77"/>
      <c r="G97" s="63"/>
      <c r="H97" s="57"/>
      <c r="I97" s="540"/>
      <c r="J97" s="60"/>
      <c r="K97" s="315"/>
      <c r="L97" s="58"/>
      <c r="M97" s="58"/>
      <c r="N97" s="58"/>
      <c r="O97" s="58"/>
      <c r="P97" s="79"/>
      <c r="Q97" s="79"/>
      <c r="R97" s="79"/>
      <c r="S97" s="73"/>
      <c r="T97" s="380"/>
      <c r="U97" s="381"/>
      <c r="V97" s="380"/>
      <c r="W97" s="382"/>
      <c r="X97" s="382"/>
      <c r="Y97" s="380"/>
      <c r="Z97" s="366"/>
      <c r="AA97" s="362"/>
      <c r="AB97" s="366"/>
      <c r="AC97" s="366"/>
      <c r="AD97" s="362"/>
      <c r="AE97" s="382"/>
      <c r="AF97" s="380"/>
      <c r="AG97" s="382"/>
      <c r="AH97" s="382"/>
      <c r="AI97" s="380"/>
      <c r="AJ97" s="382"/>
      <c r="AK97" s="382"/>
      <c r="AL97" s="367"/>
      <c r="AM97" s="367"/>
    </row>
    <row r="98" spans="1:39" ht="21" customHeight="1" x14ac:dyDescent="0.15">
      <c r="A98" s="62"/>
      <c r="B98" s="63"/>
      <c r="C98" s="57"/>
      <c r="D98" s="60"/>
      <c r="E98" s="60"/>
      <c r="F98" s="77"/>
      <c r="G98" s="63"/>
      <c r="H98" s="57"/>
      <c r="I98" s="540"/>
      <c r="J98" s="60"/>
      <c r="K98" s="315"/>
      <c r="L98" s="58"/>
      <c r="M98" s="58"/>
      <c r="N98" s="58"/>
      <c r="O98" s="58"/>
      <c r="P98" s="65"/>
      <c r="Q98" s="65"/>
      <c r="R98" s="65"/>
      <c r="S98" s="72"/>
      <c r="T98" s="380"/>
      <c r="U98" s="381"/>
      <c r="V98" s="417"/>
      <c r="W98" s="382"/>
      <c r="X98" s="382"/>
      <c r="Y98" s="380"/>
      <c r="Z98" s="366"/>
      <c r="AA98" s="362"/>
      <c r="AB98" s="366"/>
      <c r="AC98" s="366"/>
      <c r="AD98" s="362"/>
      <c r="AE98" s="382"/>
      <c r="AF98" s="380"/>
      <c r="AG98" s="382"/>
      <c r="AH98" s="382"/>
      <c r="AI98" s="380"/>
      <c r="AJ98" s="382"/>
      <c r="AK98" s="382"/>
      <c r="AL98" s="367"/>
      <c r="AM98" s="367"/>
    </row>
    <row r="99" spans="1:39" ht="21" customHeight="1" x14ac:dyDescent="0.15">
      <c r="A99" s="62"/>
      <c r="B99" s="63"/>
      <c r="C99" s="57"/>
      <c r="D99" s="60"/>
      <c r="E99" s="60"/>
      <c r="F99" s="77"/>
      <c r="G99" s="63"/>
      <c r="H99" s="57"/>
      <c r="I99" s="540"/>
      <c r="J99" s="60"/>
      <c r="K99" s="315"/>
      <c r="L99" s="58"/>
      <c r="M99" s="58"/>
      <c r="N99" s="58"/>
      <c r="O99" s="58"/>
      <c r="P99" s="65"/>
      <c r="Q99" s="65"/>
      <c r="R99" s="65"/>
      <c r="S99" s="72"/>
      <c r="T99" s="380"/>
      <c r="U99" s="381"/>
      <c r="V99" s="380"/>
      <c r="W99" s="382"/>
      <c r="X99" s="382"/>
      <c r="Y99" s="380"/>
      <c r="Z99" s="366"/>
      <c r="AA99" s="362"/>
      <c r="AB99" s="366"/>
      <c r="AC99" s="366"/>
      <c r="AD99" s="362"/>
      <c r="AE99" s="382"/>
      <c r="AF99" s="380"/>
      <c r="AG99" s="382"/>
      <c r="AH99" s="382"/>
      <c r="AI99" s="380"/>
      <c r="AJ99" s="382"/>
      <c r="AK99" s="382"/>
      <c r="AL99" s="367"/>
      <c r="AM99" s="367"/>
    </row>
    <row r="100" spans="1:39" ht="21" customHeight="1" x14ac:dyDescent="0.15">
      <c r="A100" s="62"/>
      <c r="B100" s="63"/>
      <c r="C100" s="57"/>
      <c r="D100" s="60"/>
      <c r="E100" s="60"/>
      <c r="F100" s="77"/>
      <c r="G100" s="63"/>
      <c r="H100" s="57"/>
      <c r="I100" s="540"/>
      <c r="J100" s="60"/>
      <c r="K100" s="315"/>
      <c r="L100" s="58"/>
      <c r="M100" s="58"/>
      <c r="N100" s="58"/>
      <c r="O100" s="58"/>
      <c r="P100" s="65"/>
      <c r="Q100" s="65"/>
      <c r="R100" s="65"/>
      <c r="S100" s="72"/>
      <c r="T100" s="380"/>
      <c r="U100" s="381"/>
      <c r="V100" s="380"/>
      <c r="W100" s="382"/>
      <c r="X100" s="382"/>
      <c r="Y100" s="380"/>
      <c r="Z100" s="366"/>
      <c r="AA100" s="362"/>
      <c r="AB100" s="366"/>
      <c r="AC100" s="366"/>
      <c r="AD100" s="362"/>
      <c r="AE100" s="382"/>
      <c r="AF100" s="380"/>
      <c r="AG100" s="382"/>
      <c r="AH100" s="382"/>
      <c r="AI100" s="380"/>
      <c r="AJ100" s="382"/>
      <c r="AK100" s="382"/>
      <c r="AL100" s="367"/>
      <c r="AM100" s="367"/>
    </row>
    <row r="101" spans="1:39" ht="21" customHeight="1" x14ac:dyDescent="0.15">
      <c r="A101" s="62"/>
      <c r="B101" s="63"/>
      <c r="C101" s="57"/>
      <c r="D101" s="60"/>
      <c r="E101" s="60"/>
      <c r="F101" s="77"/>
      <c r="G101" s="63"/>
      <c r="H101" s="57"/>
      <c r="I101" s="540"/>
      <c r="J101" s="60"/>
      <c r="K101" s="315"/>
      <c r="L101" s="58"/>
      <c r="M101" s="58"/>
      <c r="N101" s="58"/>
      <c r="O101" s="58"/>
      <c r="P101" s="65"/>
      <c r="Q101" s="65"/>
      <c r="R101" s="65"/>
      <c r="S101" s="72"/>
      <c r="T101" s="380"/>
      <c r="U101" s="381"/>
      <c r="V101" s="380"/>
      <c r="W101" s="382"/>
      <c r="X101" s="382"/>
      <c r="Y101" s="380"/>
      <c r="Z101" s="366"/>
      <c r="AA101" s="362"/>
      <c r="AB101" s="366"/>
      <c r="AC101" s="366"/>
      <c r="AD101" s="362"/>
      <c r="AE101" s="382"/>
      <c r="AF101" s="380"/>
      <c r="AG101" s="382"/>
      <c r="AH101" s="382"/>
      <c r="AI101" s="380"/>
      <c r="AJ101" s="382"/>
      <c r="AK101" s="382"/>
      <c r="AL101" s="367"/>
      <c r="AM101" s="367"/>
    </row>
    <row r="102" spans="1:39" ht="21" customHeight="1" x14ac:dyDescent="0.15">
      <c r="A102" s="62"/>
      <c r="B102" s="63"/>
      <c r="C102" s="57"/>
      <c r="D102" s="60"/>
      <c r="E102" s="60"/>
      <c r="F102" s="77"/>
      <c r="G102" s="63"/>
      <c r="H102" s="57"/>
      <c r="I102" s="540"/>
      <c r="J102" s="60"/>
      <c r="K102" s="315"/>
      <c r="L102" s="58"/>
      <c r="M102" s="58"/>
      <c r="N102" s="58"/>
      <c r="O102" s="58"/>
      <c r="P102" s="65"/>
      <c r="Q102" s="65"/>
      <c r="R102" s="65"/>
      <c r="S102" s="72"/>
      <c r="T102" s="380"/>
      <c r="U102" s="381"/>
      <c r="V102" s="380"/>
      <c r="W102" s="382"/>
      <c r="X102" s="382"/>
      <c r="Y102" s="380"/>
      <c r="Z102" s="366"/>
      <c r="AA102" s="362"/>
      <c r="AB102" s="366"/>
      <c r="AC102" s="366"/>
      <c r="AD102" s="362"/>
      <c r="AE102" s="382"/>
      <c r="AF102" s="380"/>
      <c r="AG102" s="382"/>
      <c r="AH102" s="382"/>
      <c r="AI102" s="380"/>
      <c r="AJ102" s="382"/>
      <c r="AK102" s="382"/>
      <c r="AL102" s="367"/>
      <c r="AM102" s="367"/>
    </row>
    <row r="103" spans="1:39" ht="21" customHeight="1" x14ac:dyDescent="0.15">
      <c r="A103" s="62"/>
      <c r="B103" s="63"/>
      <c r="C103" s="57"/>
      <c r="D103" s="60"/>
      <c r="E103" s="60"/>
      <c r="F103" s="77"/>
      <c r="G103" s="63"/>
      <c r="H103" s="57"/>
      <c r="I103" s="540"/>
      <c r="J103" s="60"/>
      <c r="K103" s="315"/>
      <c r="L103" s="58"/>
      <c r="M103" s="58"/>
      <c r="N103" s="58"/>
      <c r="O103" s="58"/>
      <c r="P103" s="65"/>
      <c r="Q103" s="65"/>
      <c r="R103" s="65"/>
      <c r="S103" s="72"/>
      <c r="T103" s="380"/>
      <c r="U103" s="381"/>
      <c r="V103" s="380"/>
      <c r="W103" s="382"/>
      <c r="X103" s="382"/>
      <c r="Y103" s="380"/>
      <c r="Z103" s="366"/>
      <c r="AA103" s="362"/>
      <c r="AB103" s="366"/>
      <c r="AC103" s="366"/>
      <c r="AD103" s="362"/>
      <c r="AE103" s="382"/>
      <c r="AF103" s="380"/>
      <c r="AG103" s="382"/>
      <c r="AH103" s="382"/>
      <c r="AI103" s="380"/>
      <c r="AJ103" s="382"/>
      <c r="AK103" s="382"/>
      <c r="AL103" s="367"/>
      <c r="AM103" s="367"/>
    </row>
    <row r="104" spans="1:39" ht="21" customHeight="1" x14ac:dyDescent="0.15">
      <c r="A104" s="62"/>
      <c r="B104" s="63"/>
      <c r="C104" s="57"/>
      <c r="D104" s="60"/>
      <c r="E104" s="60"/>
      <c r="F104" s="77"/>
      <c r="G104" s="63"/>
      <c r="H104" s="57"/>
      <c r="I104" s="540"/>
      <c r="J104" s="60"/>
      <c r="K104" s="315"/>
      <c r="L104" s="58"/>
      <c r="M104" s="58"/>
      <c r="N104" s="58"/>
      <c r="O104" s="58"/>
      <c r="P104" s="65"/>
      <c r="Q104" s="65"/>
      <c r="R104" s="65"/>
      <c r="S104" s="72"/>
      <c r="T104" s="380"/>
      <c r="U104" s="381"/>
      <c r="V104" s="380"/>
      <c r="W104" s="382"/>
      <c r="X104" s="382"/>
      <c r="Y104" s="380"/>
      <c r="Z104" s="366"/>
      <c r="AA104" s="362"/>
      <c r="AB104" s="366"/>
      <c r="AC104" s="366"/>
      <c r="AD104" s="362"/>
      <c r="AE104" s="382"/>
      <c r="AF104" s="380"/>
      <c r="AG104" s="382"/>
      <c r="AH104" s="382"/>
      <c r="AI104" s="380"/>
      <c r="AJ104" s="382"/>
      <c r="AK104" s="382"/>
      <c r="AL104" s="367"/>
      <c r="AM104" s="367"/>
    </row>
    <row r="105" spans="1:39" ht="21" customHeight="1" x14ac:dyDescent="0.15">
      <c r="A105" s="172"/>
      <c r="B105" s="105"/>
      <c r="C105" s="111"/>
      <c r="D105" s="95"/>
      <c r="E105" s="95"/>
      <c r="F105" s="166"/>
      <c r="G105" s="105"/>
      <c r="H105" s="111"/>
      <c r="I105" s="541"/>
      <c r="J105" s="95"/>
      <c r="K105" s="316"/>
      <c r="L105" s="68"/>
      <c r="M105" s="68"/>
      <c r="N105" s="68"/>
      <c r="O105" s="68"/>
      <c r="P105" s="154"/>
      <c r="Q105" s="154"/>
      <c r="R105" s="154"/>
      <c r="S105" s="155"/>
      <c r="T105" s="380"/>
      <c r="U105" s="381"/>
      <c r="V105" s="380"/>
      <c r="W105" s="382"/>
      <c r="X105" s="382"/>
      <c r="Y105" s="380"/>
      <c r="Z105" s="366"/>
      <c r="AA105" s="362"/>
      <c r="AB105" s="366"/>
      <c r="AC105" s="366"/>
      <c r="AD105" s="362"/>
      <c r="AE105" s="382"/>
      <c r="AF105" s="380"/>
      <c r="AG105" s="382"/>
      <c r="AH105" s="382"/>
      <c r="AI105" s="380"/>
      <c r="AJ105" s="382"/>
      <c r="AK105" s="382"/>
      <c r="AL105" s="367"/>
      <c r="AM105" s="367"/>
    </row>
    <row r="106" spans="1:39" ht="21" customHeight="1" x14ac:dyDescent="0.15">
      <c r="A106" s="171"/>
      <c r="B106" s="99"/>
      <c r="C106" s="97"/>
      <c r="D106" s="98"/>
      <c r="E106" s="98"/>
      <c r="F106" s="164"/>
      <c r="G106" s="99"/>
      <c r="H106" s="97"/>
      <c r="I106" s="542"/>
      <c r="J106" s="98"/>
      <c r="K106" s="314"/>
      <c r="L106" s="69"/>
      <c r="M106" s="69"/>
      <c r="N106" s="69"/>
      <c r="O106" s="69"/>
      <c r="P106" s="152"/>
      <c r="Q106" s="152"/>
      <c r="R106" s="152"/>
      <c r="S106" s="153"/>
      <c r="T106" s="380"/>
      <c r="U106" s="381"/>
      <c r="V106" s="380"/>
      <c r="W106" s="382"/>
      <c r="X106" s="382"/>
      <c r="Y106" s="380"/>
      <c r="Z106" s="366"/>
      <c r="AA106" s="362"/>
      <c r="AB106" s="366"/>
      <c r="AC106" s="366"/>
      <c r="AD106" s="362"/>
      <c r="AE106" s="382"/>
      <c r="AF106" s="380"/>
      <c r="AG106" s="382"/>
      <c r="AH106" s="382"/>
      <c r="AI106" s="380"/>
      <c r="AJ106" s="382"/>
      <c r="AK106" s="382"/>
      <c r="AL106" s="367"/>
      <c r="AM106" s="367"/>
    </row>
    <row r="107" spans="1:39" ht="21" customHeight="1" x14ac:dyDescent="0.15">
      <c r="A107" s="62"/>
      <c r="B107" s="63"/>
      <c r="C107" s="57"/>
      <c r="D107" s="60"/>
      <c r="E107" s="60"/>
      <c r="F107" s="77"/>
      <c r="G107" s="63"/>
      <c r="H107" s="57"/>
      <c r="I107" s="540"/>
      <c r="J107" s="60"/>
      <c r="K107" s="315"/>
      <c r="L107" s="58"/>
      <c r="M107" s="58"/>
      <c r="N107" s="58"/>
      <c r="O107" s="58"/>
      <c r="P107" s="65"/>
      <c r="Q107" s="65"/>
      <c r="R107" s="65"/>
      <c r="S107" s="72"/>
      <c r="T107" s="380"/>
      <c r="U107" s="381"/>
      <c r="V107" s="380"/>
      <c r="W107" s="382"/>
      <c r="X107" s="382"/>
      <c r="Y107" s="380"/>
      <c r="Z107" s="366"/>
      <c r="AA107" s="362"/>
      <c r="AB107" s="366"/>
      <c r="AC107" s="366"/>
      <c r="AD107" s="362"/>
      <c r="AE107" s="382"/>
      <c r="AF107" s="380"/>
      <c r="AG107" s="382"/>
      <c r="AH107" s="382"/>
      <c r="AI107" s="380"/>
      <c r="AJ107" s="382"/>
      <c r="AK107" s="382"/>
      <c r="AL107" s="367"/>
      <c r="AM107" s="367"/>
    </row>
    <row r="108" spans="1:39" ht="21" customHeight="1" x14ac:dyDescent="0.15">
      <c r="A108" s="62"/>
      <c r="B108" s="63"/>
      <c r="C108" s="57"/>
      <c r="D108" s="60"/>
      <c r="E108" s="60"/>
      <c r="F108" s="77"/>
      <c r="G108" s="63"/>
      <c r="H108" s="57"/>
      <c r="I108" s="540"/>
      <c r="J108" s="60"/>
      <c r="K108" s="315"/>
      <c r="L108" s="58"/>
      <c r="M108" s="58"/>
      <c r="N108" s="58"/>
      <c r="O108" s="58"/>
      <c r="P108" s="65"/>
      <c r="Q108" s="65"/>
      <c r="R108" s="65"/>
      <c r="S108" s="72"/>
      <c r="T108" s="380"/>
      <c r="U108" s="381"/>
      <c r="V108" s="380"/>
      <c r="W108" s="382"/>
      <c r="X108" s="382"/>
      <c r="Y108" s="380"/>
      <c r="Z108" s="366"/>
      <c r="AA108" s="362"/>
      <c r="AB108" s="366"/>
      <c r="AC108" s="366"/>
      <c r="AD108" s="362"/>
      <c r="AE108" s="382"/>
      <c r="AF108" s="380"/>
      <c r="AG108" s="382"/>
      <c r="AH108" s="382"/>
      <c r="AI108" s="380"/>
      <c r="AJ108" s="382"/>
      <c r="AK108" s="382"/>
      <c r="AL108" s="367"/>
      <c r="AM108" s="367"/>
    </row>
    <row r="109" spans="1:39" ht="21" customHeight="1" x14ac:dyDescent="0.15">
      <c r="A109" s="62"/>
      <c r="B109" s="63"/>
      <c r="C109" s="57"/>
      <c r="D109" s="60"/>
      <c r="E109" s="60"/>
      <c r="F109" s="77"/>
      <c r="G109" s="63"/>
      <c r="H109" s="57"/>
      <c r="I109" s="540"/>
      <c r="J109" s="60"/>
      <c r="K109" s="315"/>
      <c r="L109" s="58"/>
      <c r="M109" s="58"/>
      <c r="N109" s="58"/>
      <c r="O109" s="58"/>
      <c r="P109" s="65"/>
      <c r="Q109" s="65"/>
      <c r="R109" s="65"/>
      <c r="S109" s="72"/>
      <c r="T109" s="380"/>
      <c r="U109" s="381"/>
      <c r="V109" s="380"/>
      <c r="W109" s="382"/>
      <c r="X109" s="382"/>
      <c r="Y109" s="380"/>
      <c r="Z109" s="366"/>
      <c r="AA109" s="362"/>
      <c r="AB109" s="366"/>
      <c r="AC109" s="366"/>
      <c r="AD109" s="362"/>
      <c r="AE109" s="382"/>
      <c r="AF109" s="380"/>
      <c r="AG109" s="382"/>
      <c r="AH109" s="382"/>
      <c r="AI109" s="380"/>
      <c r="AJ109" s="382"/>
      <c r="AK109" s="382"/>
      <c r="AL109" s="367"/>
      <c r="AM109" s="367"/>
    </row>
    <row r="110" spans="1:39" ht="21" customHeight="1" x14ac:dyDescent="0.15">
      <c r="A110" s="62"/>
      <c r="B110" s="63"/>
      <c r="C110" s="57"/>
      <c r="D110" s="60"/>
      <c r="E110" s="60"/>
      <c r="F110" s="77"/>
      <c r="G110" s="63"/>
      <c r="H110" s="57"/>
      <c r="I110" s="540"/>
      <c r="J110" s="60"/>
      <c r="K110" s="315"/>
      <c r="L110" s="58"/>
      <c r="M110" s="58"/>
      <c r="N110" s="58"/>
      <c r="O110" s="58"/>
      <c r="P110" s="65"/>
      <c r="Q110" s="65"/>
      <c r="R110" s="65"/>
      <c r="S110" s="72"/>
      <c r="T110" s="380"/>
      <c r="U110" s="381"/>
      <c r="V110" s="412"/>
      <c r="W110" s="413"/>
      <c r="X110" s="413"/>
      <c r="Y110" s="412"/>
      <c r="Z110" s="366"/>
      <c r="AA110" s="362"/>
      <c r="AB110" s="365"/>
      <c r="AC110" s="366"/>
      <c r="AD110" s="362"/>
      <c r="AE110" s="413"/>
      <c r="AF110" s="412"/>
      <c r="AG110" s="413"/>
      <c r="AH110" s="413"/>
      <c r="AI110" s="412"/>
      <c r="AJ110" s="382"/>
      <c r="AK110" s="382"/>
      <c r="AL110" s="367"/>
      <c r="AM110" s="367"/>
    </row>
    <row r="111" spans="1:39" ht="21" customHeight="1" x14ac:dyDescent="0.15">
      <c r="A111" s="62"/>
      <c r="B111" s="63"/>
      <c r="C111" s="57"/>
      <c r="D111" s="60"/>
      <c r="E111" s="60"/>
      <c r="F111" s="77"/>
      <c r="G111" s="63"/>
      <c r="H111" s="57"/>
      <c r="I111" s="540"/>
      <c r="J111" s="60"/>
      <c r="K111" s="315"/>
      <c r="L111" s="58"/>
      <c r="M111" s="58"/>
      <c r="N111" s="58"/>
      <c r="O111" s="58"/>
      <c r="P111" s="65"/>
      <c r="Q111" s="65"/>
      <c r="R111" s="65"/>
      <c r="S111" s="72"/>
      <c r="T111" s="380"/>
      <c r="U111" s="381"/>
      <c r="V111" s="412"/>
      <c r="W111" s="413"/>
      <c r="X111" s="413"/>
      <c r="Y111" s="412"/>
      <c r="Z111" s="366"/>
      <c r="AA111" s="362"/>
      <c r="AB111" s="365"/>
      <c r="AC111" s="366"/>
      <c r="AD111" s="362"/>
      <c r="AE111" s="413"/>
      <c r="AF111" s="412"/>
      <c r="AG111" s="413"/>
      <c r="AH111" s="413"/>
      <c r="AI111" s="412"/>
      <c r="AJ111" s="382"/>
      <c r="AK111" s="382"/>
      <c r="AL111" s="367"/>
      <c r="AM111" s="367"/>
    </row>
    <row r="112" spans="1:39" ht="21" customHeight="1" x14ac:dyDescent="0.15">
      <c r="A112" s="62"/>
      <c r="B112" s="63"/>
      <c r="C112" s="57"/>
      <c r="D112" s="60"/>
      <c r="E112" s="60"/>
      <c r="F112" s="77"/>
      <c r="G112" s="63"/>
      <c r="H112" s="57"/>
      <c r="I112" s="540"/>
      <c r="J112" s="60"/>
      <c r="K112" s="315"/>
      <c r="L112" s="58"/>
      <c r="M112" s="58"/>
      <c r="N112" s="58"/>
      <c r="O112" s="58"/>
      <c r="P112" s="65"/>
      <c r="Q112" s="65"/>
      <c r="R112" s="65"/>
      <c r="S112" s="72"/>
      <c r="T112" s="380"/>
      <c r="U112" s="381"/>
      <c r="V112" s="388"/>
      <c r="W112" s="389"/>
      <c r="X112" s="389"/>
      <c r="Y112" s="388"/>
      <c r="Z112" s="366"/>
      <c r="AA112" s="362"/>
      <c r="AB112" s="390"/>
      <c r="AC112" s="366"/>
      <c r="AD112" s="362"/>
      <c r="AE112" s="389"/>
      <c r="AF112" s="388"/>
      <c r="AG112" s="389"/>
      <c r="AH112" s="389"/>
      <c r="AI112" s="388"/>
      <c r="AJ112" s="382"/>
      <c r="AK112" s="382"/>
      <c r="AL112" s="367"/>
      <c r="AM112" s="367"/>
    </row>
    <row r="113" spans="1:39" ht="21" customHeight="1" x14ac:dyDescent="0.15">
      <c r="A113" s="62"/>
      <c r="B113" s="63"/>
      <c r="C113" s="57"/>
      <c r="D113" s="60"/>
      <c r="E113" s="60"/>
      <c r="F113" s="77"/>
      <c r="G113" s="63"/>
      <c r="H113" s="57"/>
      <c r="I113" s="540"/>
      <c r="J113" s="60"/>
      <c r="K113" s="315"/>
      <c r="L113" s="58"/>
      <c r="M113" s="58"/>
      <c r="N113" s="58"/>
      <c r="O113" s="58"/>
      <c r="P113" s="65"/>
      <c r="Q113" s="65"/>
      <c r="R113" s="65"/>
      <c r="S113" s="72"/>
      <c r="T113" s="380"/>
      <c r="U113" s="381"/>
      <c r="V113" s="380"/>
      <c r="W113" s="382"/>
      <c r="X113" s="382"/>
      <c r="Y113" s="380"/>
      <c r="Z113" s="366"/>
      <c r="AA113" s="362"/>
      <c r="AB113" s="366"/>
      <c r="AC113" s="366"/>
      <c r="AD113" s="362"/>
      <c r="AE113" s="382"/>
      <c r="AF113" s="380"/>
      <c r="AG113" s="382"/>
      <c r="AH113" s="382"/>
      <c r="AI113" s="380"/>
      <c r="AJ113" s="382"/>
      <c r="AK113" s="382"/>
    </row>
    <row r="114" spans="1:39" ht="21" customHeight="1" x14ac:dyDescent="0.15">
      <c r="A114" s="62"/>
      <c r="B114" s="63"/>
      <c r="C114" s="57"/>
      <c r="D114" s="60"/>
      <c r="E114" s="60"/>
      <c r="F114" s="77"/>
      <c r="G114" s="63"/>
      <c r="H114" s="57"/>
      <c r="I114" s="540"/>
      <c r="J114" s="60"/>
      <c r="K114" s="315"/>
      <c r="L114" s="58"/>
      <c r="M114" s="58"/>
      <c r="N114" s="58"/>
      <c r="O114" s="58"/>
      <c r="P114" s="65"/>
      <c r="Q114" s="65"/>
      <c r="R114" s="65"/>
      <c r="S114" s="72"/>
      <c r="T114" s="380"/>
      <c r="U114" s="381"/>
      <c r="V114" s="380"/>
      <c r="W114" s="382"/>
      <c r="X114" s="382"/>
      <c r="Y114" s="380"/>
      <c r="Z114" s="366"/>
      <c r="AA114" s="362"/>
      <c r="AB114" s="366"/>
      <c r="AC114" s="366"/>
      <c r="AD114" s="362"/>
      <c r="AE114" s="382"/>
      <c r="AF114" s="380"/>
      <c r="AG114" s="382"/>
      <c r="AH114" s="382"/>
      <c r="AI114" s="380"/>
      <c r="AJ114" s="382"/>
      <c r="AK114" s="382"/>
    </row>
    <row r="115" spans="1:39" ht="21" customHeight="1" x14ac:dyDescent="0.15">
      <c r="A115" s="206"/>
      <c r="B115" s="63"/>
      <c r="C115" s="57"/>
      <c r="D115" s="60"/>
      <c r="E115" s="60"/>
      <c r="F115" s="77"/>
      <c r="G115" s="63"/>
      <c r="H115" s="57"/>
      <c r="I115" s="540"/>
      <c r="J115" s="60"/>
      <c r="K115" s="315"/>
      <c r="L115" s="58"/>
      <c r="M115" s="58"/>
      <c r="N115" s="58"/>
      <c r="O115" s="58"/>
      <c r="P115" s="65"/>
      <c r="Q115" s="65"/>
      <c r="R115" s="65"/>
      <c r="S115" s="72"/>
      <c r="T115" s="380"/>
      <c r="U115" s="381"/>
      <c r="V115" s="380"/>
      <c r="W115" s="382"/>
      <c r="X115" s="382"/>
      <c r="Y115" s="380"/>
      <c r="Z115" s="366"/>
      <c r="AA115" s="362"/>
      <c r="AB115" s="366"/>
      <c r="AC115" s="366"/>
      <c r="AD115" s="362"/>
      <c r="AE115" s="382"/>
      <c r="AF115" s="380"/>
      <c r="AG115" s="382"/>
      <c r="AH115" s="382"/>
      <c r="AI115" s="380"/>
      <c r="AJ115" s="382"/>
      <c r="AK115" s="382"/>
      <c r="AL115" s="367"/>
      <c r="AM115" s="367"/>
    </row>
    <row r="116" spans="1:39" ht="21" customHeight="1" x14ac:dyDescent="0.15">
      <c r="A116" s="62"/>
      <c r="B116" s="63"/>
      <c r="C116" s="57"/>
      <c r="D116" s="60"/>
      <c r="E116" s="60"/>
      <c r="F116" s="77"/>
      <c r="G116" s="63"/>
      <c r="H116" s="57"/>
      <c r="I116" s="540"/>
      <c r="J116" s="60"/>
      <c r="K116" s="315"/>
      <c r="L116" s="58"/>
      <c r="M116" s="58"/>
      <c r="N116" s="58"/>
      <c r="O116" s="58"/>
      <c r="P116" s="170"/>
      <c r="Q116" s="170"/>
      <c r="R116" s="170"/>
      <c r="S116" s="73"/>
      <c r="T116" s="380"/>
      <c r="U116" s="381"/>
      <c r="V116" s="380"/>
      <c r="W116" s="382"/>
      <c r="X116" s="382"/>
      <c r="Y116" s="380"/>
      <c r="Z116" s="366"/>
      <c r="AA116" s="362"/>
      <c r="AB116" s="366"/>
      <c r="AC116" s="366"/>
      <c r="AD116" s="362"/>
      <c r="AE116" s="382"/>
      <c r="AF116" s="380"/>
      <c r="AG116" s="382"/>
      <c r="AH116" s="382"/>
      <c r="AI116" s="380"/>
      <c r="AJ116" s="382"/>
      <c r="AK116" s="382"/>
      <c r="AL116" s="367"/>
      <c r="AM116" s="367"/>
    </row>
    <row r="117" spans="1:39" ht="21" customHeight="1" x14ac:dyDescent="0.15">
      <c r="A117" s="62"/>
      <c r="B117" s="64"/>
      <c r="C117" s="57"/>
      <c r="D117" s="60"/>
      <c r="E117" s="60"/>
      <c r="F117" s="77"/>
      <c r="G117" s="64"/>
      <c r="H117" s="57"/>
      <c r="I117" s="540"/>
      <c r="J117" s="60"/>
      <c r="K117" s="315"/>
      <c r="L117" s="58"/>
      <c r="M117" s="58"/>
      <c r="N117" s="58"/>
      <c r="O117" s="58"/>
      <c r="P117" s="79"/>
      <c r="Q117" s="79"/>
      <c r="R117" s="79"/>
      <c r="S117" s="73"/>
      <c r="T117" s="380"/>
      <c r="U117" s="381"/>
      <c r="V117" s="380"/>
      <c r="W117" s="382"/>
      <c r="X117" s="382"/>
      <c r="Y117" s="380"/>
      <c r="Z117" s="366"/>
      <c r="AA117" s="362"/>
      <c r="AB117" s="366"/>
      <c r="AC117" s="366"/>
      <c r="AD117" s="362"/>
      <c r="AE117" s="382"/>
      <c r="AF117" s="380"/>
      <c r="AG117" s="382"/>
      <c r="AH117" s="382"/>
      <c r="AI117" s="380"/>
      <c r="AJ117" s="382"/>
      <c r="AK117" s="382"/>
      <c r="AL117" s="367"/>
      <c r="AM117" s="367"/>
    </row>
    <row r="118" spans="1:39" ht="21" customHeight="1" x14ac:dyDescent="0.15">
      <c r="A118" s="62"/>
      <c r="B118" s="63"/>
      <c r="C118" s="57"/>
      <c r="D118" s="60"/>
      <c r="E118" s="60"/>
      <c r="F118" s="77"/>
      <c r="G118" s="63"/>
      <c r="H118" s="57"/>
      <c r="I118" s="540"/>
      <c r="J118" s="60"/>
      <c r="K118" s="315"/>
      <c r="L118" s="58"/>
      <c r="M118" s="58"/>
      <c r="N118" s="58"/>
      <c r="O118" s="58"/>
      <c r="P118" s="79"/>
      <c r="Q118" s="79"/>
      <c r="R118" s="79"/>
      <c r="S118" s="73"/>
      <c r="T118" s="380"/>
      <c r="U118" s="381"/>
      <c r="V118" s="417"/>
      <c r="W118" s="382"/>
      <c r="X118" s="382"/>
      <c r="Y118" s="380"/>
      <c r="Z118" s="366"/>
      <c r="AA118" s="362"/>
      <c r="AB118" s="366"/>
      <c r="AC118" s="366"/>
      <c r="AD118" s="362"/>
      <c r="AE118" s="382"/>
      <c r="AF118" s="380"/>
      <c r="AG118" s="382"/>
      <c r="AH118" s="382"/>
      <c r="AI118" s="380"/>
      <c r="AJ118" s="382"/>
      <c r="AK118" s="382"/>
      <c r="AL118" s="367"/>
      <c r="AM118" s="367"/>
    </row>
    <row r="119" spans="1:39" ht="21" customHeight="1" x14ac:dyDescent="0.15">
      <c r="A119" s="62"/>
      <c r="B119" s="64"/>
      <c r="C119" s="57"/>
      <c r="D119" s="60"/>
      <c r="E119" s="60"/>
      <c r="F119" s="77"/>
      <c r="G119" s="64"/>
      <c r="H119" s="57"/>
      <c r="I119" s="540"/>
      <c r="J119" s="60"/>
      <c r="K119" s="315"/>
      <c r="L119" s="58"/>
      <c r="M119" s="58"/>
      <c r="N119" s="58"/>
      <c r="O119" s="58"/>
      <c r="P119" s="65"/>
      <c r="Q119" s="65"/>
      <c r="R119" s="65"/>
      <c r="S119" s="72"/>
      <c r="T119" s="380"/>
      <c r="U119" s="381"/>
      <c r="V119" s="380"/>
      <c r="W119" s="382"/>
      <c r="X119" s="382"/>
      <c r="Y119" s="380"/>
      <c r="Z119" s="366"/>
      <c r="AA119" s="362"/>
      <c r="AB119" s="366"/>
      <c r="AC119" s="366"/>
      <c r="AD119" s="362"/>
      <c r="AE119" s="382"/>
      <c r="AF119" s="380"/>
      <c r="AG119" s="382"/>
      <c r="AH119" s="382"/>
      <c r="AI119" s="380"/>
      <c r="AJ119" s="382"/>
      <c r="AK119" s="382"/>
      <c r="AL119" s="367"/>
      <c r="AM119" s="367"/>
    </row>
    <row r="120" spans="1:39" ht="21" customHeight="1" x14ac:dyDescent="0.15">
      <c r="A120" s="62"/>
      <c r="B120" s="63"/>
      <c r="C120" s="57"/>
      <c r="D120" s="60"/>
      <c r="E120" s="60"/>
      <c r="F120" s="77"/>
      <c r="G120" s="63"/>
      <c r="H120" s="57"/>
      <c r="I120" s="540"/>
      <c r="J120" s="60"/>
      <c r="K120" s="831"/>
      <c r="L120" s="58"/>
      <c r="M120" s="58"/>
      <c r="N120" s="58"/>
      <c r="O120" s="58"/>
      <c r="P120" s="65"/>
      <c r="Q120" s="65"/>
      <c r="R120" s="65"/>
      <c r="S120" s="72"/>
      <c r="T120" s="380"/>
      <c r="U120" s="381"/>
      <c r="V120" s="380"/>
      <c r="W120" s="382"/>
      <c r="X120" s="382"/>
      <c r="Y120" s="380"/>
      <c r="Z120" s="366"/>
      <c r="AA120" s="362"/>
      <c r="AB120" s="366"/>
      <c r="AC120" s="366"/>
      <c r="AD120" s="362"/>
      <c r="AE120" s="382"/>
      <c r="AF120" s="380"/>
      <c r="AG120" s="382"/>
      <c r="AH120" s="382"/>
      <c r="AI120" s="380"/>
      <c r="AJ120" s="382"/>
      <c r="AK120" s="382"/>
      <c r="AL120" s="367"/>
      <c r="AM120" s="367"/>
    </row>
    <row r="121" spans="1:39" ht="21" customHeight="1" x14ac:dyDescent="0.15">
      <c r="A121" s="62"/>
      <c r="B121" s="63"/>
      <c r="C121" s="57"/>
      <c r="D121" s="60"/>
      <c r="E121" s="60"/>
      <c r="F121" s="77"/>
      <c r="G121" s="63"/>
      <c r="H121" s="57"/>
      <c r="I121" s="540"/>
      <c r="J121" s="60"/>
      <c r="K121" s="831"/>
      <c r="L121" s="58"/>
      <c r="M121" s="58"/>
      <c r="N121" s="58"/>
      <c r="O121" s="58"/>
      <c r="P121" s="65"/>
      <c r="Q121" s="65"/>
      <c r="R121" s="65"/>
      <c r="S121" s="72"/>
      <c r="T121" s="380"/>
      <c r="U121" s="381"/>
      <c r="V121" s="380"/>
      <c r="W121" s="382"/>
      <c r="X121" s="382"/>
      <c r="Y121" s="380"/>
      <c r="Z121" s="366"/>
      <c r="AA121" s="362"/>
      <c r="AB121" s="366"/>
      <c r="AC121" s="366"/>
      <c r="AD121" s="362"/>
      <c r="AE121" s="382"/>
      <c r="AF121" s="380"/>
      <c r="AG121" s="382"/>
      <c r="AH121" s="382"/>
      <c r="AI121" s="380"/>
      <c r="AJ121" s="382"/>
      <c r="AK121" s="382"/>
      <c r="AL121" s="367"/>
      <c r="AM121" s="367"/>
    </row>
    <row r="122" spans="1:39" ht="21" customHeight="1" x14ac:dyDescent="0.15">
      <c r="A122" s="62"/>
      <c r="B122" s="63"/>
      <c r="C122" s="57"/>
      <c r="D122" s="60"/>
      <c r="E122" s="60"/>
      <c r="F122" s="77"/>
      <c r="G122" s="63"/>
      <c r="H122" s="57"/>
      <c r="I122" s="540"/>
      <c r="J122" s="60"/>
      <c r="K122" s="315"/>
      <c r="L122" s="58"/>
      <c r="M122" s="58"/>
      <c r="N122" s="61"/>
      <c r="O122" s="61"/>
      <c r="P122" s="65"/>
      <c r="Q122" s="59"/>
      <c r="R122" s="65"/>
      <c r="S122" s="72"/>
      <c r="T122" s="380"/>
      <c r="U122" s="381"/>
      <c r="V122" s="380"/>
      <c r="W122" s="382"/>
      <c r="X122" s="382"/>
      <c r="Y122" s="380"/>
      <c r="Z122" s="366"/>
      <c r="AA122" s="362"/>
      <c r="AB122" s="366"/>
      <c r="AC122" s="366"/>
      <c r="AD122" s="362"/>
      <c r="AE122" s="382"/>
      <c r="AF122" s="380"/>
      <c r="AG122" s="382"/>
      <c r="AH122" s="382"/>
      <c r="AI122" s="380"/>
      <c r="AJ122" s="382"/>
      <c r="AK122" s="382"/>
      <c r="AL122" s="367"/>
      <c r="AM122" s="367"/>
    </row>
    <row r="123" spans="1:39" ht="21" customHeight="1" x14ac:dyDescent="0.15">
      <c r="A123" s="62"/>
      <c r="B123" s="63"/>
      <c r="C123" s="57"/>
      <c r="D123" s="60"/>
      <c r="E123" s="60"/>
      <c r="F123" s="77"/>
      <c r="G123" s="63"/>
      <c r="H123" s="57"/>
      <c r="I123" s="540"/>
      <c r="J123" s="60"/>
      <c r="K123" s="315"/>
      <c r="L123" s="58"/>
      <c r="M123" s="58"/>
      <c r="N123" s="58"/>
      <c r="O123" s="58"/>
      <c r="P123" s="65"/>
      <c r="Q123" s="65"/>
      <c r="R123" s="65"/>
      <c r="S123" s="72"/>
      <c r="T123" s="380"/>
      <c r="U123" s="381"/>
      <c r="V123" s="380"/>
      <c r="W123" s="382"/>
      <c r="X123" s="382"/>
      <c r="Y123" s="380"/>
      <c r="Z123" s="366"/>
      <c r="AA123" s="362"/>
      <c r="AB123" s="366"/>
      <c r="AC123" s="366"/>
      <c r="AD123" s="362"/>
      <c r="AE123" s="382"/>
      <c r="AF123" s="380"/>
      <c r="AG123" s="382"/>
      <c r="AH123" s="382"/>
      <c r="AI123" s="380"/>
      <c r="AJ123" s="382"/>
      <c r="AK123" s="382"/>
      <c r="AL123" s="367"/>
      <c r="AM123" s="367"/>
    </row>
    <row r="124" spans="1:39" ht="21" customHeight="1" x14ac:dyDescent="0.15">
      <c r="A124" s="172"/>
      <c r="B124" s="105"/>
      <c r="C124" s="111"/>
      <c r="D124" s="95"/>
      <c r="E124" s="95"/>
      <c r="F124" s="166"/>
      <c r="G124" s="105"/>
      <c r="H124" s="111"/>
      <c r="I124" s="541"/>
      <c r="J124" s="95"/>
      <c r="K124" s="316"/>
      <c r="L124" s="68"/>
      <c r="M124" s="68"/>
      <c r="N124" s="68"/>
      <c r="O124" s="68"/>
      <c r="P124" s="154"/>
      <c r="Q124" s="154"/>
      <c r="R124" s="154"/>
      <c r="S124" s="155"/>
      <c r="T124" s="380"/>
      <c r="U124" s="381"/>
      <c r="V124" s="380"/>
      <c r="W124" s="382"/>
      <c r="X124" s="382"/>
      <c r="Y124" s="380"/>
      <c r="Z124" s="366"/>
      <c r="AA124" s="362"/>
      <c r="AB124" s="366"/>
      <c r="AC124" s="366"/>
      <c r="AD124" s="362"/>
      <c r="AE124" s="382"/>
      <c r="AF124" s="380"/>
      <c r="AG124" s="382"/>
      <c r="AH124" s="382"/>
      <c r="AI124" s="380"/>
      <c r="AJ124" s="382"/>
      <c r="AK124" s="382"/>
      <c r="AL124" s="367"/>
      <c r="AM124" s="367"/>
    </row>
    <row r="125" spans="1:39" ht="21" customHeight="1" x14ac:dyDescent="0.15">
      <c r="A125" s="171"/>
      <c r="B125" s="99"/>
      <c r="C125" s="97"/>
      <c r="D125" s="98"/>
      <c r="E125" s="98"/>
      <c r="F125" s="164"/>
      <c r="G125" s="99"/>
      <c r="H125" s="97"/>
      <c r="I125" s="542"/>
      <c r="J125" s="98"/>
      <c r="K125" s="844"/>
      <c r="L125" s="69"/>
      <c r="M125" s="69"/>
      <c r="N125" s="69"/>
      <c r="O125" s="69"/>
      <c r="P125" s="152"/>
      <c r="Q125" s="152"/>
      <c r="R125" s="152"/>
      <c r="S125" s="153"/>
      <c r="T125" s="380"/>
      <c r="U125" s="381"/>
      <c r="V125" s="380"/>
      <c r="W125" s="382"/>
      <c r="X125" s="382"/>
      <c r="Y125" s="380"/>
      <c r="Z125" s="366"/>
      <c r="AA125" s="362"/>
      <c r="AB125" s="366"/>
      <c r="AC125" s="366"/>
      <c r="AD125" s="362"/>
      <c r="AE125" s="382"/>
      <c r="AF125" s="380"/>
      <c r="AG125" s="382"/>
      <c r="AH125" s="382"/>
      <c r="AI125" s="380"/>
      <c r="AJ125" s="382"/>
      <c r="AK125" s="382"/>
      <c r="AL125" s="367"/>
      <c r="AM125" s="367"/>
    </row>
    <row r="126" spans="1:39" ht="21" customHeight="1" x14ac:dyDescent="0.15">
      <c r="A126" s="62"/>
      <c r="B126" s="63"/>
      <c r="C126" s="57"/>
      <c r="D126" s="60"/>
      <c r="E126" s="60"/>
      <c r="F126" s="77"/>
      <c r="G126" s="63"/>
      <c r="H126" s="57"/>
      <c r="I126" s="540"/>
      <c r="J126" s="60"/>
      <c r="K126" s="831"/>
      <c r="L126" s="58"/>
      <c r="M126" s="58"/>
      <c r="N126" s="58"/>
      <c r="O126" s="58"/>
      <c r="P126" s="65"/>
      <c r="Q126" s="65"/>
      <c r="R126" s="65"/>
      <c r="S126" s="72"/>
      <c r="T126" s="380"/>
      <c r="U126" s="381"/>
      <c r="V126" s="380"/>
      <c r="W126" s="382"/>
      <c r="X126" s="382"/>
      <c r="Y126" s="380"/>
      <c r="Z126" s="366"/>
      <c r="AA126" s="362"/>
      <c r="AB126" s="366"/>
      <c r="AC126" s="366"/>
      <c r="AD126" s="362"/>
      <c r="AE126" s="382"/>
      <c r="AF126" s="380"/>
      <c r="AG126" s="382"/>
      <c r="AH126" s="382"/>
      <c r="AI126" s="380"/>
      <c r="AJ126" s="382"/>
      <c r="AK126" s="382"/>
      <c r="AL126" s="367"/>
      <c r="AM126" s="367"/>
    </row>
    <row r="127" spans="1:39" ht="21" customHeight="1" x14ac:dyDescent="0.15">
      <c r="A127" s="62"/>
      <c r="B127" s="64"/>
      <c r="C127" s="57"/>
      <c r="D127" s="60"/>
      <c r="E127" s="60"/>
      <c r="F127" s="77"/>
      <c r="G127" s="64"/>
      <c r="H127" s="57"/>
      <c r="I127" s="540"/>
      <c r="J127" s="60"/>
      <c r="K127" s="315"/>
      <c r="L127" s="58"/>
      <c r="M127" s="58"/>
      <c r="N127" s="58"/>
      <c r="O127" s="58"/>
      <c r="P127" s="65"/>
      <c r="Q127" s="65"/>
      <c r="R127" s="65"/>
      <c r="S127" s="72"/>
      <c r="T127" s="380"/>
      <c r="U127" s="381"/>
      <c r="V127" s="380"/>
      <c r="W127" s="382"/>
      <c r="X127" s="382"/>
      <c r="Y127" s="380"/>
      <c r="Z127" s="366"/>
      <c r="AA127" s="362"/>
      <c r="AB127" s="366"/>
      <c r="AC127" s="366"/>
      <c r="AD127" s="362"/>
      <c r="AE127" s="382"/>
      <c r="AF127" s="380"/>
      <c r="AG127" s="382"/>
      <c r="AH127" s="382"/>
      <c r="AI127" s="380"/>
      <c r="AJ127" s="382"/>
      <c r="AK127" s="382"/>
      <c r="AL127" s="367"/>
      <c r="AM127" s="367"/>
    </row>
    <row r="128" spans="1:39" ht="21" customHeight="1" x14ac:dyDescent="0.15">
      <c r="A128" s="62"/>
      <c r="B128" s="64"/>
      <c r="C128" s="57"/>
      <c r="D128" s="60"/>
      <c r="E128" s="60"/>
      <c r="F128" s="77"/>
      <c r="G128" s="64"/>
      <c r="H128" s="57"/>
      <c r="I128" s="540"/>
      <c r="J128" s="60"/>
      <c r="K128" s="315"/>
      <c r="L128" s="58"/>
      <c r="M128" s="58"/>
      <c r="N128" s="58"/>
      <c r="O128" s="58"/>
      <c r="P128" s="65"/>
      <c r="Q128" s="65"/>
      <c r="R128" s="65"/>
      <c r="S128" s="72"/>
      <c r="T128" s="380"/>
      <c r="U128" s="381"/>
      <c r="V128" s="380"/>
      <c r="W128" s="382"/>
      <c r="X128" s="382"/>
      <c r="Y128" s="380"/>
      <c r="Z128" s="366"/>
      <c r="AA128" s="362"/>
      <c r="AB128" s="366"/>
      <c r="AC128" s="366"/>
      <c r="AD128" s="362"/>
      <c r="AE128" s="382"/>
      <c r="AF128" s="380"/>
      <c r="AG128" s="382"/>
      <c r="AH128" s="382"/>
      <c r="AI128" s="380"/>
      <c r="AJ128" s="382"/>
      <c r="AK128" s="382"/>
      <c r="AL128" s="367"/>
      <c r="AM128" s="367"/>
    </row>
    <row r="129" spans="1:39" ht="21" customHeight="1" x14ac:dyDescent="0.15">
      <c r="A129" s="62"/>
      <c r="B129" s="64"/>
      <c r="C129" s="57"/>
      <c r="D129" s="60"/>
      <c r="E129" s="60"/>
      <c r="F129" s="77"/>
      <c r="G129" s="64"/>
      <c r="H129" s="57"/>
      <c r="I129" s="540"/>
      <c r="J129" s="60"/>
      <c r="K129" s="315"/>
      <c r="L129" s="58"/>
      <c r="M129" s="58"/>
      <c r="N129" s="58"/>
      <c r="O129" s="58"/>
      <c r="P129" s="65"/>
      <c r="Q129" s="65"/>
      <c r="R129" s="65"/>
      <c r="S129" s="72"/>
      <c r="T129" s="380"/>
      <c r="U129" s="381"/>
      <c r="V129" s="380"/>
      <c r="W129" s="382"/>
      <c r="X129" s="382"/>
      <c r="Y129" s="380"/>
      <c r="Z129" s="366"/>
      <c r="AA129" s="362"/>
      <c r="AB129" s="366"/>
      <c r="AC129" s="366"/>
      <c r="AD129" s="362"/>
      <c r="AE129" s="382"/>
      <c r="AF129" s="380"/>
      <c r="AG129" s="382"/>
      <c r="AH129" s="382"/>
      <c r="AI129" s="380"/>
      <c r="AJ129" s="382"/>
      <c r="AK129" s="382"/>
      <c r="AL129" s="367"/>
      <c r="AM129" s="367"/>
    </row>
    <row r="130" spans="1:39" ht="21" customHeight="1" x14ac:dyDescent="0.15">
      <c r="A130" s="62"/>
      <c r="B130" s="67"/>
      <c r="C130" s="63"/>
      <c r="D130" s="86"/>
      <c r="E130" s="86"/>
      <c r="F130" s="77"/>
      <c r="G130" s="67"/>
      <c r="H130" s="63"/>
      <c r="I130" s="77"/>
      <c r="J130" s="86"/>
      <c r="K130" s="315"/>
      <c r="L130" s="65"/>
      <c r="M130" s="65"/>
      <c r="N130" s="65"/>
      <c r="O130" s="65"/>
      <c r="P130" s="65"/>
      <c r="Q130" s="65"/>
      <c r="R130" s="65"/>
      <c r="S130" s="72"/>
      <c r="T130" s="380"/>
      <c r="U130" s="381"/>
      <c r="V130" s="380"/>
      <c r="W130" s="382"/>
      <c r="X130" s="382"/>
      <c r="Y130" s="380"/>
      <c r="Z130" s="366"/>
      <c r="AA130" s="362"/>
      <c r="AB130" s="366"/>
      <c r="AC130" s="366"/>
      <c r="AD130" s="362"/>
      <c r="AE130" s="382"/>
      <c r="AF130" s="380"/>
      <c r="AG130" s="382"/>
      <c r="AH130" s="382"/>
      <c r="AI130" s="380"/>
      <c r="AJ130" s="382"/>
      <c r="AK130" s="382"/>
      <c r="AL130" s="367"/>
      <c r="AM130" s="367"/>
    </row>
    <row r="131" spans="1:39" ht="21" customHeight="1" x14ac:dyDescent="0.15">
      <c r="A131" s="62"/>
      <c r="B131" s="67"/>
      <c r="C131" s="63"/>
      <c r="D131" s="86"/>
      <c r="E131" s="86"/>
      <c r="F131" s="77"/>
      <c r="G131" s="67"/>
      <c r="H131" s="63"/>
      <c r="I131" s="77"/>
      <c r="J131" s="86"/>
      <c r="K131" s="315"/>
      <c r="L131" s="65"/>
      <c r="M131" s="65"/>
      <c r="N131" s="65"/>
      <c r="O131" s="65"/>
      <c r="P131" s="65"/>
      <c r="Q131" s="65"/>
      <c r="R131" s="65"/>
      <c r="S131" s="72"/>
      <c r="T131" s="380"/>
      <c r="U131" s="381"/>
      <c r="V131" s="380"/>
      <c r="W131" s="382"/>
      <c r="X131" s="382"/>
      <c r="Y131" s="380"/>
      <c r="Z131" s="366"/>
      <c r="AA131" s="362"/>
      <c r="AB131" s="366"/>
      <c r="AC131" s="366"/>
      <c r="AD131" s="362"/>
      <c r="AE131" s="382"/>
      <c r="AF131" s="380"/>
      <c r="AG131" s="382"/>
      <c r="AH131" s="382"/>
      <c r="AI131" s="380"/>
      <c r="AJ131" s="382"/>
      <c r="AK131" s="382"/>
      <c r="AL131" s="367"/>
      <c r="AM131" s="367"/>
    </row>
    <row r="132" spans="1:39" ht="21" customHeight="1" x14ac:dyDescent="0.15">
      <c r="A132" s="205"/>
      <c r="B132" s="80"/>
      <c r="C132" s="81"/>
      <c r="D132" s="89"/>
      <c r="E132" s="60"/>
      <c r="F132" s="81"/>
      <c r="G132" s="80"/>
      <c r="H132" s="81"/>
      <c r="I132" s="543"/>
      <c r="J132" s="60"/>
      <c r="K132" s="315"/>
      <c r="L132" s="189"/>
      <c r="M132" s="189"/>
      <c r="N132" s="189"/>
      <c r="O132" s="189"/>
      <c r="P132" s="189"/>
      <c r="Q132" s="189"/>
      <c r="R132" s="189"/>
      <c r="S132" s="180"/>
      <c r="T132" s="380"/>
      <c r="U132" s="381"/>
      <c r="V132" s="380"/>
      <c r="W132" s="382"/>
      <c r="X132" s="382"/>
      <c r="Y132" s="380"/>
      <c r="Z132" s="366"/>
      <c r="AA132" s="362"/>
      <c r="AB132" s="366"/>
      <c r="AC132" s="366"/>
      <c r="AD132" s="362"/>
      <c r="AE132" s="382"/>
      <c r="AF132" s="380"/>
      <c r="AG132" s="382"/>
      <c r="AH132" s="382"/>
      <c r="AI132" s="380"/>
      <c r="AJ132" s="382"/>
      <c r="AK132" s="382"/>
      <c r="AL132" s="367"/>
      <c r="AM132" s="367"/>
    </row>
    <row r="133" spans="1:39" ht="21" customHeight="1" x14ac:dyDescent="0.15">
      <c r="A133" s="173"/>
      <c r="B133" s="67"/>
      <c r="C133" s="63"/>
      <c r="D133" s="86"/>
      <c r="E133" s="86"/>
      <c r="F133" s="77"/>
      <c r="G133" s="67"/>
      <c r="H133" s="63"/>
      <c r="I133" s="77"/>
      <c r="J133" s="86"/>
      <c r="K133" s="315"/>
      <c r="L133" s="65"/>
      <c r="M133" s="65"/>
      <c r="N133" s="65"/>
      <c r="O133" s="65"/>
      <c r="P133" s="65"/>
      <c r="Q133" s="65"/>
      <c r="R133" s="65"/>
      <c r="S133" s="72"/>
      <c r="T133" s="380"/>
      <c r="U133" s="381"/>
      <c r="V133" s="380"/>
      <c r="W133" s="382"/>
      <c r="X133" s="382"/>
      <c r="Y133" s="380"/>
      <c r="Z133" s="366"/>
      <c r="AA133" s="362"/>
      <c r="AB133" s="366"/>
      <c r="AC133" s="366"/>
      <c r="AD133" s="362"/>
      <c r="AE133" s="382"/>
      <c r="AF133" s="380"/>
      <c r="AG133" s="382"/>
      <c r="AH133" s="382"/>
      <c r="AI133" s="380"/>
      <c r="AJ133" s="382"/>
      <c r="AK133" s="382"/>
      <c r="AL133" s="367"/>
      <c r="AM133" s="367"/>
    </row>
    <row r="134" spans="1:39" ht="21" customHeight="1" x14ac:dyDescent="0.15">
      <c r="A134" s="173"/>
      <c r="B134" s="67"/>
      <c r="C134" s="63"/>
      <c r="D134" s="86"/>
      <c r="E134" s="86"/>
      <c r="F134" s="77"/>
      <c r="G134" s="67"/>
      <c r="H134" s="63"/>
      <c r="I134" s="77"/>
      <c r="J134" s="86"/>
      <c r="K134" s="315"/>
      <c r="L134" s="65"/>
      <c r="M134" s="65"/>
      <c r="N134" s="65"/>
      <c r="O134" s="65"/>
      <c r="P134" s="65"/>
      <c r="Q134" s="65"/>
      <c r="R134" s="65"/>
      <c r="S134" s="72"/>
      <c r="T134" s="380"/>
      <c r="U134" s="381"/>
      <c r="V134" s="380"/>
      <c r="W134" s="382"/>
      <c r="X134" s="382"/>
      <c r="Y134" s="380"/>
      <c r="Z134" s="366"/>
      <c r="AA134" s="362"/>
      <c r="AB134" s="366"/>
      <c r="AC134" s="366"/>
      <c r="AD134" s="362"/>
      <c r="AE134" s="382"/>
      <c r="AF134" s="380"/>
      <c r="AG134" s="382"/>
      <c r="AH134" s="382"/>
      <c r="AI134" s="380"/>
      <c r="AJ134" s="382"/>
      <c r="AK134" s="382"/>
      <c r="AL134" s="367"/>
      <c r="AM134" s="367"/>
    </row>
    <row r="135" spans="1:39" ht="21" customHeight="1" x14ac:dyDescent="0.15">
      <c r="A135" s="205"/>
      <c r="B135" s="80"/>
      <c r="C135" s="81"/>
      <c r="D135" s="89"/>
      <c r="E135" s="60"/>
      <c r="F135" s="81"/>
      <c r="G135" s="80"/>
      <c r="H135" s="81"/>
      <c r="I135" s="543"/>
      <c r="J135" s="60"/>
      <c r="K135" s="315"/>
      <c r="L135" s="189"/>
      <c r="M135" s="189"/>
      <c r="N135" s="189"/>
      <c r="O135" s="189"/>
      <c r="P135" s="189"/>
      <c r="Q135" s="189"/>
      <c r="R135" s="189"/>
      <c r="S135" s="180"/>
      <c r="T135" s="380"/>
      <c r="U135" s="381"/>
      <c r="V135" s="380"/>
      <c r="W135" s="382"/>
      <c r="X135" s="382"/>
      <c r="Y135" s="380"/>
      <c r="Z135" s="366"/>
      <c r="AA135" s="362"/>
      <c r="AB135" s="366"/>
      <c r="AC135" s="366"/>
      <c r="AD135" s="362"/>
      <c r="AE135" s="382"/>
      <c r="AF135" s="380"/>
      <c r="AG135" s="382"/>
      <c r="AH135" s="382"/>
      <c r="AI135" s="380"/>
      <c r="AJ135" s="382"/>
      <c r="AK135" s="382"/>
      <c r="AL135" s="367"/>
      <c r="AM135" s="367"/>
    </row>
    <row r="136" spans="1:39" ht="21" customHeight="1" x14ac:dyDescent="0.15">
      <c r="A136" s="62"/>
      <c r="B136" s="78"/>
      <c r="C136" s="78"/>
      <c r="D136" s="86"/>
      <c r="E136" s="86"/>
      <c r="F136" s="77"/>
      <c r="G136" s="78"/>
      <c r="H136" s="78"/>
      <c r="I136" s="77"/>
      <c r="J136" s="86"/>
      <c r="K136" s="315"/>
      <c r="L136" s="290"/>
      <c r="M136" s="169"/>
      <c r="N136" s="290"/>
      <c r="O136" s="169"/>
      <c r="P136" s="79"/>
      <c r="Q136" s="79"/>
      <c r="R136" s="79"/>
      <c r="S136" s="73"/>
      <c r="T136" s="380"/>
      <c r="U136" s="381"/>
      <c r="V136" s="412"/>
      <c r="W136" s="413"/>
      <c r="X136" s="413"/>
      <c r="Y136" s="412"/>
      <c r="Z136" s="366"/>
      <c r="AA136" s="362"/>
      <c r="AB136" s="365"/>
      <c r="AC136" s="366"/>
      <c r="AD136" s="362"/>
      <c r="AE136" s="413"/>
      <c r="AF136" s="412"/>
      <c r="AG136" s="413"/>
      <c r="AH136" s="413"/>
      <c r="AI136" s="412"/>
      <c r="AJ136" s="382"/>
      <c r="AK136" s="382"/>
      <c r="AL136" s="367"/>
      <c r="AM136" s="367"/>
    </row>
    <row r="137" spans="1:39" ht="21" customHeight="1" x14ac:dyDescent="0.15">
      <c r="A137" s="62"/>
      <c r="B137" s="78"/>
      <c r="C137" s="78"/>
      <c r="D137" s="86"/>
      <c r="E137" s="86"/>
      <c r="F137" s="77"/>
      <c r="G137" s="78"/>
      <c r="H137" s="78"/>
      <c r="I137" s="77"/>
      <c r="J137" s="86"/>
      <c r="K137" s="315"/>
      <c r="L137" s="290"/>
      <c r="M137" s="169"/>
      <c r="N137" s="290"/>
      <c r="O137" s="169"/>
      <c r="P137" s="79"/>
      <c r="Q137" s="79"/>
      <c r="R137" s="79"/>
      <c r="S137" s="73"/>
      <c r="T137" s="380"/>
      <c r="U137" s="381"/>
      <c r="V137" s="412"/>
      <c r="W137" s="413"/>
      <c r="X137" s="413"/>
      <c r="Y137" s="412"/>
      <c r="Z137" s="366"/>
      <c r="AA137" s="362"/>
      <c r="AB137" s="365"/>
      <c r="AC137" s="366"/>
      <c r="AD137" s="362"/>
      <c r="AE137" s="413"/>
      <c r="AF137" s="412"/>
      <c r="AG137" s="413"/>
      <c r="AH137" s="413"/>
      <c r="AI137" s="412"/>
      <c r="AJ137" s="382"/>
      <c r="AK137" s="382"/>
      <c r="AL137" s="367"/>
      <c r="AM137" s="367"/>
    </row>
    <row r="138" spans="1:39" ht="21" customHeight="1" x14ac:dyDescent="0.15">
      <c r="A138" s="173"/>
      <c r="B138" s="67"/>
      <c r="C138" s="63"/>
      <c r="D138" s="86"/>
      <c r="E138" s="86"/>
      <c r="F138" s="77"/>
      <c r="G138" s="67"/>
      <c r="H138" s="63"/>
      <c r="I138" s="77"/>
      <c r="J138" s="86"/>
      <c r="K138" s="315"/>
      <c r="L138" s="65"/>
      <c r="M138" s="65"/>
      <c r="N138" s="65"/>
      <c r="O138" s="65"/>
      <c r="P138" s="65"/>
      <c r="Q138" s="65"/>
      <c r="R138" s="65"/>
      <c r="S138" s="72"/>
      <c r="T138" s="380"/>
      <c r="U138" s="381"/>
      <c r="V138" s="412"/>
      <c r="W138" s="413"/>
      <c r="X138" s="413"/>
      <c r="Y138" s="412"/>
      <c r="Z138" s="366"/>
      <c r="AA138" s="362"/>
      <c r="AB138" s="365"/>
      <c r="AC138" s="366"/>
      <c r="AD138" s="362"/>
      <c r="AE138" s="413"/>
      <c r="AF138" s="412"/>
      <c r="AG138" s="413"/>
      <c r="AH138" s="413"/>
      <c r="AI138" s="412"/>
      <c r="AJ138" s="382"/>
      <c r="AK138" s="382"/>
      <c r="AL138" s="367"/>
      <c r="AM138" s="367"/>
    </row>
    <row r="139" spans="1:39" ht="21" customHeight="1" x14ac:dyDescent="0.15">
      <c r="A139" s="173"/>
      <c r="B139" s="67"/>
      <c r="C139" s="63"/>
      <c r="D139" s="86"/>
      <c r="E139" s="86"/>
      <c r="F139" s="77"/>
      <c r="G139" s="67"/>
      <c r="H139" s="63"/>
      <c r="I139" s="77"/>
      <c r="J139" s="86"/>
      <c r="K139" s="315"/>
      <c r="L139" s="65"/>
      <c r="M139" s="65"/>
      <c r="N139" s="65"/>
      <c r="O139" s="65"/>
      <c r="P139" s="65"/>
      <c r="Q139" s="65"/>
      <c r="R139" s="65"/>
      <c r="S139" s="72"/>
      <c r="T139" s="380"/>
      <c r="U139" s="381"/>
      <c r="V139" s="412"/>
      <c r="W139" s="413"/>
      <c r="X139" s="413"/>
      <c r="Y139" s="412"/>
      <c r="Z139" s="366"/>
      <c r="AA139" s="362"/>
      <c r="AB139" s="365"/>
      <c r="AC139" s="366"/>
      <c r="AD139" s="362"/>
      <c r="AE139" s="413"/>
      <c r="AF139" s="412"/>
      <c r="AG139" s="413"/>
      <c r="AH139" s="413"/>
      <c r="AI139" s="412"/>
      <c r="AJ139" s="382"/>
      <c r="AK139" s="382"/>
      <c r="AL139" s="367"/>
      <c r="AM139" s="367"/>
    </row>
    <row r="140" spans="1:39" ht="21" customHeight="1" x14ac:dyDescent="0.15">
      <c r="A140" s="173"/>
      <c r="B140" s="67"/>
      <c r="C140" s="63"/>
      <c r="D140" s="86"/>
      <c r="E140" s="86"/>
      <c r="F140" s="77"/>
      <c r="G140" s="67"/>
      <c r="H140" s="63"/>
      <c r="I140" s="77"/>
      <c r="J140" s="86"/>
      <c r="K140" s="315"/>
      <c r="L140" s="65"/>
      <c r="M140" s="65"/>
      <c r="N140" s="65"/>
      <c r="O140" s="65"/>
      <c r="P140" s="65"/>
      <c r="Q140" s="65"/>
      <c r="R140" s="65"/>
      <c r="S140" s="72"/>
      <c r="T140" s="380"/>
      <c r="U140" s="381"/>
      <c r="V140" s="388"/>
      <c r="W140" s="389"/>
      <c r="X140" s="389"/>
      <c r="Y140" s="388"/>
      <c r="Z140" s="366"/>
      <c r="AA140" s="362"/>
      <c r="AB140" s="390"/>
      <c r="AC140" s="366"/>
      <c r="AD140" s="362"/>
      <c r="AE140" s="389"/>
      <c r="AF140" s="388"/>
      <c r="AG140" s="389"/>
      <c r="AH140" s="389"/>
      <c r="AI140" s="388"/>
      <c r="AJ140" s="382"/>
      <c r="AK140" s="382"/>
      <c r="AL140" s="367"/>
      <c r="AM140" s="367"/>
    </row>
    <row r="141" spans="1:39" ht="21" customHeight="1" x14ac:dyDescent="0.15">
      <c r="A141" s="173"/>
      <c r="B141" s="67"/>
      <c r="C141" s="63"/>
      <c r="D141" s="86"/>
      <c r="E141" s="86"/>
      <c r="F141" s="77"/>
      <c r="G141" s="67"/>
      <c r="H141" s="63"/>
      <c r="I141" s="77"/>
      <c r="J141" s="86"/>
      <c r="K141" s="315"/>
      <c r="L141" s="65"/>
      <c r="M141" s="65"/>
      <c r="N141" s="65"/>
      <c r="O141" s="65"/>
      <c r="P141" s="65"/>
      <c r="Q141" s="65"/>
      <c r="R141" s="65"/>
      <c r="S141" s="72"/>
      <c r="T141" s="380"/>
      <c r="U141" s="381"/>
      <c r="V141" s="388"/>
      <c r="W141" s="389"/>
      <c r="X141" s="389"/>
      <c r="Y141" s="388"/>
      <c r="Z141" s="366"/>
      <c r="AA141" s="362"/>
      <c r="AB141" s="390"/>
      <c r="AC141" s="366"/>
      <c r="AD141" s="362"/>
      <c r="AE141" s="389"/>
      <c r="AF141" s="388"/>
      <c r="AG141" s="389"/>
      <c r="AH141" s="389"/>
      <c r="AI141" s="388"/>
      <c r="AJ141" s="382"/>
      <c r="AK141" s="382"/>
      <c r="AL141" s="367"/>
      <c r="AM141" s="367"/>
    </row>
    <row r="142" spans="1:39" ht="21" customHeight="1" x14ac:dyDescent="0.15">
      <c r="A142" s="173"/>
      <c r="B142" s="67"/>
      <c r="C142" s="63"/>
      <c r="D142" s="86"/>
      <c r="E142" s="86"/>
      <c r="F142" s="77"/>
      <c r="G142" s="67"/>
      <c r="H142" s="63"/>
      <c r="I142" s="77"/>
      <c r="J142" s="86"/>
      <c r="K142" s="315"/>
      <c r="L142" s="65"/>
      <c r="M142" s="65"/>
      <c r="N142" s="65"/>
      <c r="O142" s="65"/>
      <c r="P142" s="65"/>
      <c r="Q142" s="65"/>
      <c r="R142" s="65"/>
      <c r="S142" s="72"/>
      <c r="T142" s="380"/>
      <c r="U142" s="381"/>
      <c r="V142" s="380"/>
      <c r="W142" s="382"/>
      <c r="X142" s="382"/>
      <c r="Y142" s="380"/>
      <c r="Z142" s="366"/>
      <c r="AA142" s="362"/>
      <c r="AB142" s="366"/>
      <c r="AC142" s="366"/>
      <c r="AD142" s="362"/>
      <c r="AE142" s="382"/>
      <c r="AF142" s="380"/>
      <c r="AG142" s="382"/>
      <c r="AH142" s="382"/>
      <c r="AI142" s="380"/>
      <c r="AJ142" s="382"/>
      <c r="AK142" s="382"/>
    </row>
    <row r="143" spans="1:39" ht="21" customHeight="1" x14ac:dyDescent="0.15">
      <c r="A143" s="173"/>
      <c r="B143" s="67"/>
      <c r="C143" s="63"/>
      <c r="D143" s="86"/>
      <c r="E143" s="86"/>
      <c r="F143" s="77"/>
      <c r="G143" s="67"/>
      <c r="H143" s="63"/>
      <c r="I143" s="77"/>
      <c r="J143" s="86"/>
      <c r="K143" s="315"/>
      <c r="L143" s="65"/>
      <c r="M143" s="65"/>
      <c r="N143" s="65"/>
      <c r="O143" s="65"/>
      <c r="P143" s="65"/>
      <c r="Q143" s="65"/>
      <c r="R143" s="65"/>
      <c r="S143" s="72"/>
      <c r="T143" s="380"/>
      <c r="U143" s="381"/>
      <c r="V143" s="380"/>
      <c r="W143" s="382"/>
      <c r="X143" s="382"/>
      <c r="Y143" s="380"/>
      <c r="Z143" s="366"/>
      <c r="AA143" s="362"/>
      <c r="AB143" s="366"/>
      <c r="AC143" s="366"/>
      <c r="AD143" s="362"/>
      <c r="AE143" s="382"/>
      <c r="AF143" s="380"/>
      <c r="AG143" s="382"/>
      <c r="AH143" s="382"/>
      <c r="AI143" s="380"/>
      <c r="AJ143" s="382"/>
      <c r="AK143" s="382"/>
    </row>
    <row r="144" spans="1:39" ht="21" customHeight="1" x14ac:dyDescent="0.15">
      <c r="A144" s="179"/>
      <c r="B144" s="104"/>
      <c r="C144" s="105"/>
      <c r="D144" s="106"/>
      <c r="E144" s="106"/>
      <c r="F144" s="166"/>
      <c r="G144" s="104"/>
      <c r="H144" s="105"/>
      <c r="I144" s="166"/>
      <c r="J144" s="106"/>
      <c r="K144" s="316"/>
      <c r="L144" s="154"/>
      <c r="M144" s="154"/>
      <c r="N144" s="154"/>
      <c r="O144" s="154"/>
      <c r="P144" s="154"/>
      <c r="Q144" s="154"/>
      <c r="R144" s="154"/>
      <c r="S144" s="155"/>
      <c r="T144" s="380"/>
      <c r="U144" s="381"/>
      <c r="V144" s="380"/>
      <c r="W144" s="382"/>
      <c r="X144" s="382"/>
      <c r="Y144" s="380"/>
      <c r="Z144" s="366"/>
      <c r="AA144" s="362"/>
      <c r="AB144" s="366"/>
      <c r="AC144" s="366"/>
      <c r="AD144" s="362"/>
      <c r="AE144" s="382"/>
      <c r="AF144" s="380"/>
      <c r="AG144" s="382"/>
      <c r="AH144" s="382"/>
      <c r="AI144" s="380"/>
      <c r="AJ144" s="382"/>
      <c r="AK144" s="382"/>
      <c r="AL144" s="367"/>
      <c r="AM144" s="367"/>
    </row>
    <row r="145" spans="1:39" ht="21" customHeight="1" x14ac:dyDescent="0.15">
      <c r="A145" s="163"/>
      <c r="B145" s="71"/>
      <c r="C145" s="99"/>
      <c r="D145" s="102"/>
      <c r="E145" s="102"/>
      <c r="F145" s="164"/>
      <c r="G145" s="71"/>
      <c r="H145" s="99"/>
      <c r="I145" s="164"/>
      <c r="J145" s="102"/>
      <c r="K145" s="845"/>
      <c r="L145" s="152"/>
      <c r="M145" s="152"/>
      <c r="N145" s="152"/>
      <c r="O145" s="152"/>
      <c r="P145" s="152"/>
      <c r="Q145" s="152"/>
      <c r="R145" s="152"/>
      <c r="S145" s="153"/>
      <c r="T145" s="380"/>
      <c r="U145" s="381"/>
      <c r="V145" s="380"/>
      <c r="W145" s="382"/>
      <c r="X145" s="382"/>
      <c r="Y145" s="380"/>
      <c r="Z145" s="366"/>
      <c r="AA145" s="362"/>
      <c r="AB145" s="366"/>
      <c r="AC145" s="366"/>
      <c r="AD145" s="362"/>
      <c r="AE145" s="382"/>
      <c r="AF145" s="380"/>
      <c r="AG145" s="382"/>
      <c r="AH145" s="382"/>
      <c r="AI145" s="380"/>
      <c r="AJ145" s="382"/>
      <c r="AK145" s="382"/>
      <c r="AL145" s="367"/>
      <c r="AM145" s="367"/>
    </row>
    <row r="146" spans="1:39" ht="21" customHeight="1" x14ac:dyDescent="0.15">
      <c r="A146" s="173"/>
      <c r="B146" s="67"/>
      <c r="C146" s="63"/>
      <c r="D146" s="86"/>
      <c r="E146" s="86"/>
      <c r="F146" s="77"/>
      <c r="G146" s="67"/>
      <c r="H146" s="63"/>
      <c r="I146" s="77"/>
      <c r="J146" s="86"/>
      <c r="K146" s="846"/>
      <c r="L146" s="65"/>
      <c r="M146" s="65"/>
      <c r="N146" s="65"/>
      <c r="O146" s="65"/>
      <c r="P146" s="65"/>
      <c r="Q146" s="65"/>
      <c r="R146" s="65"/>
      <c r="S146" s="72"/>
      <c r="T146" s="380"/>
      <c r="U146" s="381"/>
      <c r="V146" s="380"/>
      <c r="W146" s="382"/>
      <c r="X146" s="382"/>
      <c r="Y146" s="380"/>
      <c r="Z146" s="366"/>
      <c r="AA146" s="362"/>
      <c r="AB146" s="366"/>
      <c r="AC146" s="366"/>
      <c r="AD146" s="362"/>
      <c r="AE146" s="382"/>
      <c r="AF146" s="380"/>
      <c r="AG146" s="382"/>
      <c r="AH146" s="382"/>
      <c r="AI146" s="380"/>
      <c r="AJ146" s="382"/>
      <c r="AK146" s="382"/>
      <c r="AL146" s="367"/>
      <c r="AM146" s="367"/>
    </row>
    <row r="147" spans="1:39" ht="21" customHeight="1" x14ac:dyDescent="0.15">
      <c r="A147" s="173"/>
      <c r="B147" s="67"/>
      <c r="C147" s="63"/>
      <c r="D147" s="86"/>
      <c r="E147" s="86"/>
      <c r="F147" s="77"/>
      <c r="G147" s="67"/>
      <c r="H147" s="63"/>
      <c r="I147" s="77"/>
      <c r="J147" s="86"/>
      <c r="K147" s="847"/>
      <c r="L147" s="65"/>
      <c r="M147" s="65"/>
      <c r="N147" s="65"/>
      <c r="O147" s="65"/>
      <c r="P147" s="65"/>
      <c r="Q147" s="65"/>
      <c r="R147" s="65"/>
      <c r="S147" s="72"/>
      <c r="T147" s="380"/>
      <c r="U147" s="381"/>
      <c r="V147" s="380"/>
      <c r="W147" s="382"/>
      <c r="X147" s="382"/>
      <c r="Y147" s="380"/>
      <c r="Z147" s="366"/>
      <c r="AA147" s="362"/>
      <c r="AB147" s="366"/>
      <c r="AC147" s="366"/>
      <c r="AD147" s="362"/>
      <c r="AE147" s="382"/>
      <c r="AF147" s="380"/>
      <c r="AG147" s="382"/>
      <c r="AH147" s="382"/>
      <c r="AI147" s="380"/>
      <c r="AJ147" s="382"/>
      <c r="AK147" s="382"/>
      <c r="AL147" s="367"/>
      <c r="AM147" s="367"/>
    </row>
    <row r="148" spans="1:39" ht="21" customHeight="1" x14ac:dyDescent="0.15">
      <c r="A148" s="173"/>
      <c r="B148" s="67"/>
      <c r="C148" s="63"/>
      <c r="D148" s="86"/>
      <c r="E148" s="86"/>
      <c r="F148" s="77"/>
      <c r="G148" s="67"/>
      <c r="H148" s="63"/>
      <c r="I148" s="77"/>
      <c r="J148" s="86"/>
      <c r="K148" s="315"/>
      <c r="L148" s="65"/>
      <c r="M148" s="65"/>
      <c r="N148" s="65"/>
      <c r="O148" s="65"/>
      <c r="P148" s="65"/>
      <c r="Q148" s="65"/>
      <c r="R148" s="65"/>
      <c r="S148" s="72"/>
      <c r="T148" s="380"/>
      <c r="U148" s="381"/>
      <c r="V148" s="380"/>
      <c r="W148" s="382"/>
      <c r="X148" s="382"/>
      <c r="Y148" s="380"/>
      <c r="Z148" s="366"/>
      <c r="AA148" s="362"/>
      <c r="AB148" s="366"/>
      <c r="AC148" s="366"/>
      <c r="AD148" s="362"/>
      <c r="AE148" s="382"/>
      <c r="AF148" s="380"/>
      <c r="AG148" s="382"/>
      <c r="AH148" s="382"/>
      <c r="AI148" s="380"/>
      <c r="AJ148" s="382"/>
      <c r="AK148" s="382"/>
      <c r="AL148" s="367"/>
      <c r="AM148" s="367"/>
    </row>
    <row r="149" spans="1:39" ht="21" customHeight="1" x14ac:dyDescent="0.15">
      <c r="A149" s="173"/>
      <c r="B149" s="67"/>
      <c r="C149" s="63"/>
      <c r="D149" s="86"/>
      <c r="E149" s="86"/>
      <c r="F149" s="77"/>
      <c r="G149" s="67"/>
      <c r="H149" s="63"/>
      <c r="I149" s="77"/>
      <c r="J149" s="86"/>
      <c r="K149" s="315"/>
      <c r="L149" s="65"/>
      <c r="M149" s="65"/>
      <c r="N149" s="65"/>
      <c r="O149" s="65"/>
      <c r="P149" s="65"/>
      <c r="Q149" s="65"/>
      <c r="R149" s="65"/>
      <c r="S149" s="72"/>
      <c r="T149" s="380"/>
      <c r="U149" s="381"/>
      <c r="V149" s="380"/>
      <c r="W149" s="382"/>
      <c r="X149" s="382"/>
      <c r="Y149" s="380"/>
      <c r="Z149" s="366"/>
      <c r="AA149" s="362"/>
      <c r="AB149" s="366"/>
      <c r="AC149" s="366"/>
      <c r="AD149" s="362"/>
      <c r="AE149" s="382"/>
      <c r="AF149" s="380"/>
      <c r="AG149" s="382"/>
      <c r="AH149" s="382"/>
      <c r="AI149" s="380"/>
      <c r="AJ149" s="382"/>
      <c r="AK149" s="382"/>
      <c r="AL149" s="367"/>
      <c r="AM149" s="367"/>
    </row>
    <row r="150" spans="1:39" ht="21" customHeight="1" x14ac:dyDescent="0.15">
      <c r="A150" s="173"/>
      <c r="B150" s="67"/>
      <c r="C150" s="63"/>
      <c r="D150" s="86"/>
      <c r="E150" s="86"/>
      <c r="F150" s="77"/>
      <c r="G150" s="67"/>
      <c r="H150" s="63"/>
      <c r="I150" s="77"/>
      <c r="J150" s="86"/>
      <c r="K150" s="315"/>
      <c r="L150" s="65"/>
      <c r="M150" s="65"/>
      <c r="N150" s="65"/>
      <c r="O150" s="65"/>
      <c r="P150" s="65"/>
      <c r="Q150" s="65"/>
      <c r="R150" s="65"/>
      <c r="S150" s="72"/>
      <c r="T150" s="380"/>
      <c r="U150" s="381"/>
      <c r="V150" s="417"/>
      <c r="W150" s="382"/>
      <c r="X150" s="382"/>
      <c r="Y150" s="380"/>
      <c r="Z150" s="366"/>
      <c r="AA150" s="362"/>
      <c r="AB150" s="366"/>
      <c r="AC150" s="366"/>
      <c r="AD150" s="362"/>
      <c r="AE150" s="382"/>
      <c r="AF150" s="380"/>
      <c r="AG150" s="382"/>
      <c r="AH150" s="382"/>
      <c r="AI150" s="380"/>
      <c r="AJ150" s="382"/>
      <c r="AK150" s="382"/>
      <c r="AL150" s="367"/>
      <c r="AM150" s="367"/>
    </row>
    <row r="151" spans="1:39" ht="21" customHeight="1" x14ac:dyDescent="0.15">
      <c r="A151" s="173"/>
      <c r="B151" s="67"/>
      <c r="C151" s="63"/>
      <c r="D151" s="86"/>
      <c r="E151" s="86"/>
      <c r="F151" s="77"/>
      <c r="G151" s="67"/>
      <c r="H151" s="63"/>
      <c r="I151" s="77"/>
      <c r="J151" s="86"/>
      <c r="K151" s="315"/>
      <c r="L151" s="65"/>
      <c r="M151" s="65"/>
      <c r="N151" s="65"/>
      <c r="O151" s="65"/>
      <c r="P151" s="65"/>
      <c r="Q151" s="65"/>
      <c r="R151" s="65"/>
      <c r="S151" s="72"/>
      <c r="T151" s="380"/>
      <c r="U151" s="381"/>
      <c r="V151" s="380"/>
      <c r="W151" s="382"/>
      <c r="X151" s="382"/>
      <c r="Y151" s="380"/>
      <c r="Z151" s="366"/>
      <c r="AA151" s="362"/>
      <c r="AB151" s="366"/>
      <c r="AC151" s="366"/>
      <c r="AD151" s="362"/>
      <c r="AE151" s="382"/>
      <c r="AF151" s="380"/>
      <c r="AG151" s="382"/>
      <c r="AH151" s="382"/>
      <c r="AI151" s="380"/>
      <c r="AJ151" s="382"/>
      <c r="AK151" s="382"/>
      <c r="AL151" s="367"/>
      <c r="AM151" s="367"/>
    </row>
    <row r="152" spans="1:39" ht="21" customHeight="1" x14ac:dyDescent="0.15">
      <c r="A152" s="173"/>
      <c r="B152" s="67"/>
      <c r="C152" s="63"/>
      <c r="D152" s="86"/>
      <c r="E152" s="86"/>
      <c r="F152" s="77"/>
      <c r="G152" s="67"/>
      <c r="H152" s="63"/>
      <c r="I152" s="77"/>
      <c r="J152" s="86"/>
      <c r="K152" s="315"/>
      <c r="L152" s="65"/>
      <c r="M152" s="65"/>
      <c r="N152" s="65"/>
      <c r="O152" s="65"/>
      <c r="P152" s="65"/>
      <c r="Q152" s="65"/>
      <c r="R152" s="65"/>
      <c r="S152" s="72"/>
      <c r="T152" s="380"/>
      <c r="U152" s="381"/>
      <c r="V152" s="380"/>
      <c r="W152" s="382"/>
      <c r="X152" s="382"/>
      <c r="Y152" s="380"/>
      <c r="Z152" s="366"/>
      <c r="AA152" s="362"/>
      <c r="AB152" s="366"/>
      <c r="AC152" s="366"/>
      <c r="AD152" s="362"/>
      <c r="AE152" s="382"/>
      <c r="AF152" s="380"/>
      <c r="AG152" s="382"/>
      <c r="AH152" s="382"/>
      <c r="AI152" s="380"/>
      <c r="AJ152" s="382"/>
      <c r="AK152" s="382"/>
      <c r="AL152" s="367"/>
      <c r="AM152" s="367"/>
    </row>
    <row r="153" spans="1:39" ht="21" customHeight="1" x14ac:dyDescent="0.15">
      <c r="A153" s="173"/>
      <c r="B153" s="67"/>
      <c r="C153" s="63"/>
      <c r="D153" s="86"/>
      <c r="E153" s="86"/>
      <c r="F153" s="77"/>
      <c r="G153" s="67"/>
      <c r="H153" s="63"/>
      <c r="I153" s="77"/>
      <c r="J153" s="86"/>
      <c r="K153" s="315"/>
      <c r="L153" s="65"/>
      <c r="M153" s="65"/>
      <c r="N153" s="65"/>
      <c r="O153" s="65"/>
      <c r="P153" s="65"/>
      <c r="Q153" s="65"/>
      <c r="R153" s="65"/>
      <c r="S153" s="72"/>
      <c r="T153" s="380"/>
      <c r="U153" s="381"/>
      <c r="V153" s="380"/>
      <c r="W153" s="382"/>
      <c r="X153" s="382"/>
      <c r="Y153" s="380"/>
      <c r="Z153" s="366"/>
      <c r="AA153" s="362"/>
      <c r="AB153" s="366"/>
      <c r="AC153" s="366"/>
      <c r="AD153" s="362"/>
      <c r="AE153" s="382"/>
      <c r="AF153" s="380"/>
      <c r="AG153" s="382"/>
      <c r="AH153" s="382"/>
      <c r="AI153" s="380"/>
      <c r="AJ153" s="382"/>
      <c r="AK153" s="382"/>
      <c r="AL153" s="367"/>
      <c r="AM153" s="367"/>
    </row>
    <row r="154" spans="1:39" ht="21" customHeight="1" x14ac:dyDescent="0.15">
      <c r="A154" s="173"/>
      <c r="B154" s="67"/>
      <c r="C154" s="63"/>
      <c r="D154" s="86"/>
      <c r="E154" s="86"/>
      <c r="F154" s="77"/>
      <c r="G154" s="67"/>
      <c r="H154" s="63"/>
      <c r="I154" s="77"/>
      <c r="J154" s="86"/>
      <c r="K154" s="315"/>
      <c r="L154" s="65"/>
      <c r="M154" s="65"/>
      <c r="N154" s="65"/>
      <c r="O154" s="65"/>
      <c r="P154" s="65"/>
      <c r="Q154" s="65"/>
      <c r="R154" s="65"/>
      <c r="S154" s="72"/>
      <c r="T154" s="380"/>
      <c r="U154" s="381"/>
      <c r="V154" s="380"/>
      <c r="W154" s="382"/>
      <c r="X154" s="382"/>
      <c r="Y154" s="380"/>
      <c r="Z154" s="366"/>
      <c r="AA154" s="362"/>
      <c r="AB154" s="366"/>
      <c r="AC154" s="366"/>
      <c r="AD154" s="362"/>
      <c r="AE154" s="382"/>
      <c r="AF154" s="380"/>
      <c r="AG154" s="382"/>
      <c r="AH154" s="382"/>
      <c r="AI154" s="380"/>
      <c r="AJ154" s="382"/>
      <c r="AK154" s="382"/>
      <c r="AL154" s="367"/>
      <c r="AM154" s="367"/>
    </row>
    <row r="155" spans="1:39" ht="21" customHeight="1" x14ac:dyDescent="0.15">
      <c r="A155" s="173"/>
      <c r="B155" s="67"/>
      <c r="C155" s="63"/>
      <c r="D155" s="86"/>
      <c r="E155" s="86"/>
      <c r="F155" s="77"/>
      <c r="G155" s="67"/>
      <c r="H155" s="63"/>
      <c r="I155" s="77"/>
      <c r="J155" s="86"/>
      <c r="K155" s="315"/>
      <c r="L155" s="65"/>
      <c r="M155" s="65"/>
      <c r="N155" s="65"/>
      <c r="O155" s="65"/>
      <c r="P155" s="65"/>
      <c r="Q155" s="65"/>
      <c r="R155" s="65"/>
      <c r="S155" s="72"/>
      <c r="T155" s="380"/>
      <c r="U155" s="381"/>
      <c r="V155" s="418"/>
      <c r="W155" s="421"/>
      <c r="X155" s="421"/>
      <c r="Y155" s="418"/>
      <c r="Z155" s="411"/>
      <c r="AA155" s="410"/>
      <c r="AB155" s="411"/>
      <c r="AC155" s="411"/>
      <c r="AD155" s="410"/>
      <c r="AE155" s="382"/>
      <c r="AF155" s="380"/>
      <c r="AG155" s="382"/>
      <c r="AH155" s="382"/>
      <c r="AI155" s="380"/>
      <c r="AJ155" s="382"/>
      <c r="AK155" s="382"/>
      <c r="AL155" s="367"/>
      <c r="AM155" s="367"/>
    </row>
    <row r="156" spans="1:39" ht="21" customHeight="1" x14ac:dyDescent="0.15">
      <c r="A156" s="62"/>
      <c r="B156" s="78"/>
      <c r="C156" s="78"/>
      <c r="D156" s="86"/>
      <c r="E156" s="86"/>
      <c r="F156" s="77"/>
      <c r="G156" s="78"/>
      <c r="H156" s="78"/>
      <c r="I156" s="77"/>
      <c r="J156" s="86"/>
      <c r="K156" s="315"/>
      <c r="L156" s="290"/>
      <c r="M156" s="169"/>
      <c r="N156" s="290"/>
      <c r="O156" s="169"/>
      <c r="P156" s="79"/>
      <c r="Q156" s="79"/>
      <c r="R156" s="79"/>
      <c r="S156" s="73"/>
      <c r="T156" s="380"/>
      <c r="U156" s="381"/>
      <c r="V156" s="380"/>
      <c r="W156" s="382"/>
      <c r="X156" s="382"/>
      <c r="Y156" s="380"/>
      <c r="Z156" s="366"/>
      <c r="AA156" s="362"/>
      <c r="AB156" s="366"/>
      <c r="AC156" s="366"/>
      <c r="AD156" s="362"/>
      <c r="AE156" s="382"/>
      <c r="AF156" s="380"/>
      <c r="AG156" s="382"/>
      <c r="AH156" s="382"/>
      <c r="AI156" s="380"/>
      <c r="AJ156" s="382"/>
      <c r="AK156" s="382"/>
      <c r="AL156" s="367"/>
      <c r="AM156" s="367"/>
    </row>
    <row r="157" spans="1:39" ht="21" customHeight="1" x14ac:dyDescent="0.15">
      <c r="A157" s="62"/>
      <c r="B157" s="78"/>
      <c r="C157" s="78"/>
      <c r="D157" s="86"/>
      <c r="E157" s="86"/>
      <c r="F157" s="77"/>
      <c r="G157" s="78"/>
      <c r="H157" s="78"/>
      <c r="I157" s="77"/>
      <c r="J157" s="86"/>
      <c r="K157" s="315"/>
      <c r="L157" s="290"/>
      <c r="M157" s="169"/>
      <c r="N157" s="290"/>
      <c r="O157" s="169"/>
      <c r="P157" s="79"/>
      <c r="Q157" s="79"/>
      <c r="R157" s="79"/>
      <c r="S157" s="73"/>
      <c r="T157" s="380"/>
      <c r="U157" s="381"/>
      <c r="V157" s="380"/>
      <c r="W157" s="382"/>
      <c r="X157" s="382"/>
      <c r="Y157" s="380"/>
      <c r="Z157" s="366"/>
      <c r="AA157" s="362"/>
      <c r="AB157" s="366"/>
      <c r="AC157" s="366"/>
      <c r="AD157" s="362"/>
      <c r="AE157" s="382"/>
      <c r="AF157" s="380"/>
      <c r="AG157" s="382"/>
      <c r="AH157" s="382"/>
      <c r="AI157" s="380"/>
      <c r="AJ157" s="382"/>
      <c r="AK157" s="382"/>
      <c r="AL157" s="367"/>
      <c r="AM157" s="367"/>
    </row>
    <row r="158" spans="1:39" ht="21" customHeight="1" x14ac:dyDescent="0.15">
      <c r="A158" s="173"/>
      <c r="B158" s="67"/>
      <c r="C158" s="63"/>
      <c r="D158" s="86"/>
      <c r="E158" s="86"/>
      <c r="F158" s="77"/>
      <c r="G158" s="67"/>
      <c r="H158" s="63"/>
      <c r="I158" s="77"/>
      <c r="J158" s="86"/>
      <c r="K158" s="315"/>
      <c r="L158" s="65"/>
      <c r="M158" s="65"/>
      <c r="N158" s="65"/>
      <c r="O158" s="65"/>
      <c r="P158" s="65"/>
      <c r="Q158" s="65"/>
      <c r="R158" s="65"/>
      <c r="S158" s="72"/>
      <c r="T158" s="380"/>
      <c r="U158" s="381"/>
      <c r="V158" s="380"/>
      <c r="W158" s="382"/>
      <c r="X158" s="382"/>
      <c r="Y158" s="380"/>
      <c r="Z158" s="366"/>
      <c r="AA158" s="362"/>
      <c r="AB158" s="366"/>
      <c r="AC158" s="366"/>
      <c r="AD158" s="362"/>
      <c r="AE158" s="382"/>
      <c r="AF158" s="380"/>
      <c r="AG158" s="382"/>
      <c r="AH158" s="382"/>
      <c r="AI158" s="380"/>
      <c r="AJ158" s="382"/>
      <c r="AK158" s="382"/>
      <c r="AL158" s="367"/>
      <c r="AM158" s="367"/>
    </row>
    <row r="159" spans="1:39" ht="21" customHeight="1" x14ac:dyDescent="0.15">
      <c r="A159" s="173"/>
      <c r="B159" s="67"/>
      <c r="C159" s="63"/>
      <c r="D159" s="86"/>
      <c r="E159" s="86"/>
      <c r="F159" s="77"/>
      <c r="G159" s="67"/>
      <c r="H159" s="63"/>
      <c r="I159" s="77"/>
      <c r="J159" s="86"/>
      <c r="K159" s="315"/>
      <c r="L159" s="65"/>
      <c r="M159" s="65"/>
      <c r="N159" s="65"/>
      <c r="O159" s="65"/>
      <c r="P159" s="65"/>
      <c r="Q159" s="65"/>
      <c r="R159" s="65"/>
      <c r="S159" s="72"/>
      <c r="T159" s="380"/>
      <c r="U159" s="381"/>
      <c r="V159" s="380"/>
      <c r="W159" s="382"/>
      <c r="X159" s="382"/>
      <c r="Y159" s="380"/>
      <c r="Z159" s="366"/>
      <c r="AA159" s="362"/>
      <c r="AB159" s="366"/>
      <c r="AC159" s="366"/>
      <c r="AD159" s="362"/>
      <c r="AE159" s="382"/>
      <c r="AF159" s="380"/>
      <c r="AG159" s="382"/>
      <c r="AH159" s="382"/>
      <c r="AI159" s="380"/>
      <c r="AJ159" s="382"/>
      <c r="AK159" s="382"/>
      <c r="AL159" s="367"/>
      <c r="AM159" s="367"/>
    </row>
    <row r="160" spans="1:39" ht="21" customHeight="1" x14ac:dyDescent="0.15">
      <c r="A160" s="173"/>
      <c r="B160" s="67"/>
      <c r="C160" s="63"/>
      <c r="D160" s="86"/>
      <c r="E160" s="86"/>
      <c r="F160" s="77"/>
      <c r="G160" s="67"/>
      <c r="H160" s="63"/>
      <c r="I160" s="77"/>
      <c r="J160" s="86"/>
      <c r="K160" s="315"/>
      <c r="L160" s="65"/>
      <c r="M160" s="65"/>
      <c r="N160" s="65"/>
      <c r="O160" s="65"/>
      <c r="P160" s="65"/>
      <c r="Q160" s="65"/>
      <c r="R160" s="65"/>
      <c r="S160" s="72"/>
      <c r="T160" s="380"/>
      <c r="U160" s="381"/>
      <c r="V160" s="380"/>
      <c r="W160" s="382"/>
      <c r="X160" s="382"/>
      <c r="Y160" s="380"/>
      <c r="Z160" s="366"/>
      <c r="AA160" s="362"/>
      <c r="AB160" s="366"/>
      <c r="AC160" s="366"/>
      <c r="AD160" s="362"/>
      <c r="AE160" s="382"/>
      <c r="AF160" s="380"/>
      <c r="AG160" s="382"/>
      <c r="AH160" s="382"/>
      <c r="AI160" s="380"/>
      <c r="AJ160" s="382"/>
      <c r="AK160" s="382"/>
      <c r="AL160" s="367"/>
      <c r="AM160" s="367"/>
    </row>
    <row r="161" spans="1:39" ht="21" customHeight="1" x14ac:dyDescent="0.15">
      <c r="A161" s="173"/>
      <c r="B161" s="67"/>
      <c r="C161" s="63"/>
      <c r="D161" s="86"/>
      <c r="E161" s="86"/>
      <c r="F161" s="77"/>
      <c r="G161" s="67"/>
      <c r="H161" s="63"/>
      <c r="I161" s="77"/>
      <c r="J161" s="86"/>
      <c r="K161" s="315"/>
      <c r="L161" s="65"/>
      <c r="M161" s="65"/>
      <c r="N161" s="65"/>
      <c r="O161" s="65"/>
      <c r="P161" s="65"/>
      <c r="Q161" s="65"/>
      <c r="R161" s="65"/>
      <c r="S161" s="72"/>
      <c r="T161" s="380"/>
      <c r="U161" s="381"/>
      <c r="V161" s="380"/>
      <c r="W161" s="382"/>
      <c r="X161" s="382"/>
      <c r="Y161" s="380"/>
      <c r="Z161" s="366"/>
      <c r="AA161" s="362"/>
      <c r="AB161" s="366"/>
      <c r="AC161" s="366"/>
      <c r="AD161" s="362"/>
      <c r="AE161" s="382"/>
      <c r="AF161" s="380"/>
      <c r="AG161" s="382"/>
      <c r="AH161" s="382"/>
      <c r="AI161" s="380"/>
      <c r="AJ161" s="382"/>
      <c r="AK161" s="382"/>
      <c r="AL161" s="367"/>
      <c r="AM161" s="367"/>
    </row>
    <row r="162" spans="1:39" ht="21" customHeight="1" x14ac:dyDescent="0.15">
      <c r="A162" s="173"/>
      <c r="B162" s="67"/>
      <c r="C162" s="63"/>
      <c r="D162" s="86"/>
      <c r="E162" s="86"/>
      <c r="F162" s="77"/>
      <c r="G162" s="67"/>
      <c r="H162" s="63"/>
      <c r="I162" s="77"/>
      <c r="J162" s="86"/>
      <c r="K162" s="315"/>
      <c r="L162" s="65"/>
      <c r="M162" s="65"/>
      <c r="N162" s="65"/>
      <c r="O162" s="65"/>
      <c r="P162" s="65"/>
      <c r="Q162" s="65"/>
      <c r="R162" s="65"/>
      <c r="S162" s="72"/>
      <c r="T162" s="380"/>
      <c r="U162" s="381"/>
      <c r="V162" s="412"/>
      <c r="W162" s="413"/>
      <c r="X162" s="413"/>
      <c r="Y162" s="412"/>
      <c r="Z162" s="366"/>
      <c r="AA162" s="362"/>
      <c r="AB162" s="365"/>
      <c r="AC162" s="366"/>
      <c r="AD162" s="362"/>
      <c r="AE162" s="413"/>
      <c r="AF162" s="412"/>
      <c r="AG162" s="413"/>
      <c r="AH162" s="413"/>
      <c r="AI162" s="412"/>
      <c r="AJ162" s="382"/>
      <c r="AK162" s="382"/>
      <c r="AL162" s="367"/>
      <c r="AM162" s="367"/>
    </row>
    <row r="163" spans="1:39" ht="21" customHeight="1" x14ac:dyDescent="0.15">
      <c r="A163" s="173"/>
      <c r="B163" s="67"/>
      <c r="C163" s="63"/>
      <c r="D163" s="86"/>
      <c r="E163" s="86"/>
      <c r="F163" s="77"/>
      <c r="G163" s="67"/>
      <c r="H163" s="63"/>
      <c r="I163" s="77"/>
      <c r="J163" s="86"/>
      <c r="K163" s="315"/>
      <c r="L163" s="65"/>
      <c r="M163" s="65"/>
      <c r="N163" s="65"/>
      <c r="O163" s="65"/>
      <c r="P163" s="65"/>
      <c r="Q163" s="65"/>
      <c r="R163" s="65"/>
      <c r="S163" s="72"/>
      <c r="T163" s="380"/>
      <c r="U163" s="381"/>
      <c r="V163" s="412"/>
      <c r="W163" s="413"/>
      <c r="X163" s="413"/>
      <c r="Y163" s="412"/>
      <c r="Z163" s="366"/>
      <c r="AA163" s="362"/>
      <c r="AB163" s="365"/>
      <c r="AC163" s="366"/>
      <c r="AD163" s="362"/>
      <c r="AE163" s="413"/>
      <c r="AF163" s="412"/>
      <c r="AG163" s="413"/>
      <c r="AH163" s="413"/>
      <c r="AI163" s="412"/>
      <c r="AJ163" s="382"/>
      <c r="AK163" s="382"/>
      <c r="AL163" s="367"/>
      <c r="AM163" s="367"/>
    </row>
    <row r="164" spans="1:39" ht="21" customHeight="1" x14ac:dyDescent="0.15">
      <c r="A164" s="173"/>
      <c r="B164" s="67"/>
      <c r="C164" s="63"/>
      <c r="D164" s="86"/>
      <c r="E164" s="86"/>
      <c r="F164" s="77"/>
      <c r="G164" s="67"/>
      <c r="H164" s="63"/>
      <c r="I164" s="77"/>
      <c r="J164" s="86"/>
      <c r="K164" s="315"/>
      <c r="L164" s="65"/>
      <c r="M164" s="65"/>
      <c r="N164" s="65"/>
      <c r="O164" s="65"/>
      <c r="P164" s="65"/>
      <c r="Q164" s="65"/>
      <c r="R164" s="65"/>
      <c r="S164" s="72"/>
      <c r="T164" s="380"/>
      <c r="U164" s="381"/>
      <c r="V164" s="388"/>
      <c r="W164" s="389"/>
      <c r="X164" s="389"/>
      <c r="Y164" s="388"/>
      <c r="Z164" s="366"/>
      <c r="AA164" s="362"/>
      <c r="AB164" s="390"/>
      <c r="AC164" s="366"/>
      <c r="AD164" s="362"/>
      <c r="AE164" s="389"/>
      <c r="AF164" s="388"/>
      <c r="AG164" s="389"/>
      <c r="AH164" s="389"/>
      <c r="AI164" s="388"/>
      <c r="AJ164" s="382"/>
      <c r="AK164" s="382"/>
      <c r="AL164" s="367"/>
      <c r="AM164" s="367"/>
    </row>
    <row r="165" spans="1:39" ht="21" customHeight="1" x14ac:dyDescent="0.15">
      <c r="A165" s="179"/>
      <c r="B165" s="104"/>
      <c r="C165" s="105"/>
      <c r="D165" s="106"/>
      <c r="E165" s="106"/>
      <c r="F165" s="166"/>
      <c r="G165" s="104"/>
      <c r="H165" s="105"/>
      <c r="I165" s="166"/>
      <c r="J165" s="106"/>
      <c r="K165" s="316"/>
      <c r="L165" s="154"/>
      <c r="M165" s="154"/>
      <c r="N165" s="154"/>
      <c r="O165" s="154"/>
      <c r="P165" s="154"/>
      <c r="Q165" s="154"/>
      <c r="R165" s="154"/>
      <c r="S165" s="155"/>
      <c r="T165" s="380"/>
      <c r="U165" s="381"/>
      <c r="V165" s="380"/>
      <c r="W165" s="382"/>
      <c r="X165" s="382"/>
      <c r="Y165" s="380"/>
      <c r="Z165" s="366"/>
      <c r="AA165" s="362"/>
      <c r="AB165" s="366"/>
      <c r="AC165" s="366"/>
      <c r="AD165" s="362"/>
      <c r="AE165" s="382"/>
      <c r="AF165" s="380"/>
      <c r="AG165" s="382"/>
      <c r="AH165" s="382"/>
      <c r="AI165" s="380"/>
      <c r="AJ165" s="382"/>
      <c r="AK165" s="382"/>
    </row>
    <row r="166" spans="1:39" ht="21" customHeight="1" x14ac:dyDescent="0.15">
      <c r="A166" s="338"/>
      <c r="B166" s="101"/>
      <c r="C166" s="109"/>
      <c r="D166" s="321"/>
      <c r="E166" s="321"/>
      <c r="F166" s="76"/>
      <c r="G166" s="101"/>
      <c r="H166" s="109"/>
      <c r="I166" s="76"/>
      <c r="J166" s="321"/>
      <c r="K166" s="317"/>
      <c r="L166" s="75"/>
      <c r="M166" s="75"/>
      <c r="N166" s="75"/>
      <c r="O166" s="75"/>
      <c r="P166" s="75"/>
      <c r="Q166" s="75"/>
      <c r="R166" s="75"/>
      <c r="S166" s="150"/>
      <c r="T166" s="380"/>
      <c r="U166" s="381"/>
      <c r="V166" s="380"/>
      <c r="W166" s="382"/>
      <c r="X166" s="382"/>
      <c r="Y166" s="380"/>
      <c r="Z166" s="366"/>
      <c r="AA166" s="362"/>
      <c r="AB166" s="366"/>
      <c r="AC166" s="366"/>
      <c r="AD166" s="362"/>
      <c r="AE166" s="382"/>
      <c r="AF166" s="380"/>
      <c r="AG166" s="382"/>
      <c r="AH166" s="382"/>
      <c r="AI166" s="380"/>
      <c r="AJ166" s="382"/>
      <c r="AK166" s="382"/>
    </row>
    <row r="167" spans="1:39" ht="21" customHeight="1" x14ac:dyDescent="0.15">
      <c r="A167" s="173"/>
      <c r="B167" s="67"/>
      <c r="C167" s="63"/>
      <c r="D167" s="86"/>
      <c r="E167" s="86"/>
      <c r="F167" s="77"/>
      <c r="G167" s="67"/>
      <c r="H167" s="63"/>
      <c r="I167" s="77"/>
      <c r="J167" s="86"/>
      <c r="K167" s="315"/>
      <c r="L167" s="65"/>
      <c r="M167" s="65"/>
      <c r="N167" s="65"/>
      <c r="O167" s="65"/>
      <c r="P167" s="65"/>
      <c r="Q167" s="65"/>
      <c r="R167" s="65"/>
      <c r="S167" s="72"/>
      <c r="T167" s="380"/>
      <c r="U167" s="381"/>
      <c r="V167" s="380"/>
      <c r="W167" s="382"/>
      <c r="X167" s="382"/>
      <c r="Y167" s="380"/>
      <c r="Z167" s="366"/>
      <c r="AA167" s="362"/>
      <c r="AB167" s="366"/>
      <c r="AC167" s="366"/>
      <c r="AD167" s="362"/>
      <c r="AE167" s="382"/>
      <c r="AF167" s="380"/>
      <c r="AG167" s="382"/>
      <c r="AH167" s="382"/>
      <c r="AI167" s="380"/>
      <c r="AJ167" s="382"/>
      <c r="AK167" s="382"/>
      <c r="AL167" s="367"/>
      <c r="AM167" s="367"/>
    </row>
    <row r="168" spans="1:39" ht="21" customHeight="1" x14ac:dyDescent="0.15">
      <c r="A168" s="173"/>
      <c r="B168" s="67"/>
      <c r="C168" s="63"/>
      <c r="D168" s="86"/>
      <c r="E168" s="86"/>
      <c r="F168" s="77"/>
      <c r="G168" s="67"/>
      <c r="H168" s="63"/>
      <c r="I168" s="77"/>
      <c r="J168" s="86"/>
      <c r="K168" s="315"/>
      <c r="L168" s="65"/>
      <c r="M168" s="65"/>
      <c r="N168" s="65"/>
      <c r="O168" s="65"/>
      <c r="P168" s="65"/>
      <c r="Q168" s="65"/>
      <c r="R168" s="65"/>
      <c r="S168" s="72"/>
      <c r="T168" s="380"/>
      <c r="U168" s="381"/>
      <c r="V168" s="380"/>
      <c r="W168" s="382"/>
      <c r="X168" s="382"/>
      <c r="Y168" s="380"/>
      <c r="Z168" s="366"/>
      <c r="AA168" s="362"/>
      <c r="AB168" s="366"/>
      <c r="AC168" s="366"/>
      <c r="AD168" s="362"/>
      <c r="AE168" s="382"/>
      <c r="AF168" s="380"/>
      <c r="AG168" s="382"/>
      <c r="AH168" s="382"/>
      <c r="AI168" s="380"/>
      <c r="AJ168" s="382"/>
      <c r="AK168" s="382"/>
      <c r="AL168" s="367"/>
      <c r="AM168" s="367"/>
    </row>
    <row r="169" spans="1:39" ht="21" customHeight="1" x14ac:dyDescent="0.15">
      <c r="A169" s="173"/>
      <c r="B169" s="67"/>
      <c r="C169" s="63"/>
      <c r="D169" s="86"/>
      <c r="E169" s="86"/>
      <c r="F169" s="77"/>
      <c r="G169" s="67"/>
      <c r="H169" s="63"/>
      <c r="I169" s="77"/>
      <c r="J169" s="86"/>
      <c r="K169" s="315"/>
      <c r="L169" s="65"/>
      <c r="M169" s="65"/>
      <c r="N169" s="65"/>
      <c r="O169" s="65"/>
      <c r="P169" s="65"/>
      <c r="Q169" s="65"/>
      <c r="R169" s="65"/>
      <c r="S169" s="72"/>
      <c r="T169" s="380"/>
      <c r="U169" s="381"/>
      <c r="V169" s="380"/>
      <c r="W169" s="382"/>
      <c r="X169" s="382"/>
      <c r="Y169" s="380"/>
      <c r="Z169" s="366"/>
      <c r="AA169" s="362"/>
      <c r="AB169" s="366"/>
      <c r="AC169" s="366"/>
      <c r="AD169" s="362"/>
      <c r="AE169" s="382"/>
      <c r="AF169" s="380"/>
      <c r="AG169" s="382"/>
      <c r="AH169" s="382"/>
      <c r="AI169" s="380"/>
      <c r="AJ169" s="382"/>
      <c r="AK169" s="382"/>
      <c r="AL169" s="367"/>
      <c r="AM169" s="367"/>
    </row>
    <row r="170" spans="1:39" ht="21" customHeight="1" x14ac:dyDescent="0.15">
      <c r="A170" s="173"/>
      <c r="B170" s="67"/>
      <c r="C170" s="63"/>
      <c r="D170" s="86"/>
      <c r="E170" s="86"/>
      <c r="F170" s="77"/>
      <c r="G170" s="67"/>
      <c r="H170" s="63"/>
      <c r="I170" s="77"/>
      <c r="J170" s="86"/>
      <c r="K170" s="315"/>
      <c r="L170" s="65"/>
      <c r="M170" s="65"/>
      <c r="N170" s="65"/>
      <c r="O170" s="65"/>
      <c r="P170" s="65"/>
      <c r="Q170" s="65"/>
      <c r="R170" s="65"/>
      <c r="S170" s="72"/>
      <c r="T170" s="380"/>
      <c r="U170" s="381"/>
      <c r="V170" s="417"/>
      <c r="W170" s="382"/>
      <c r="X170" s="382"/>
      <c r="Y170" s="380"/>
      <c r="Z170" s="366"/>
      <c r="AA170" s="362"/>
      <c r="AB170" s="366"/>
      <c r="AC170" s="366"/>
      <c r="AD170" s="362"/>
      <c r="AE170" s="382"/>
      <c r="AF170" s="380"/>
      <c r="AG170" s="382"/>
      <c r="AH170" s="382"/>
      <c r="AI170" s="380"/>
      <c r="AJ170" s="382"/>
      <c r="AK170" s="382"/>
      <c r="AL170" s="367"/>
      <c r="AM170" s="367"/>
    </row>
    <row r="171" spans="1:39" ht="21" customHeight="1" x14ac:dyDescent="0.15">
      <c r="A171" s="173"/>
      <c r="B171" s="67"/>
      <c r="C171" s="63"/>
      <c r="D171" s="86"/>
      <c r="E171" s="86"/>
      <c r="F171" s="77"/>
      <c r="G171" s="67"/>
      <c r="H171" s="63"/>
      <c r="I171" s="77"/>
      <c r="J171" s="86"/>
      <c r="K171" s="315"/>
      <c r="L171" s="65"/>
      <c r="M171" s="65"/>
      <c r="N171" s="65"/>
      <c r="O171" s="65"/>
      <c r="P171" s="65"/>
      <c r="Q171" s="65"/>
      <c r="R171" s="65"/>
      <c r="S171" s="72"/>
      <c r="T171" s="380"/>
      <c r="U171" s="381"/>
      <c r="V171" s="380"/>
      <c r="W171" s="382"/>
      <c r="X171" s="382"/>
      <c r="Y171" s="380"/>
      <c r="Z171" s="366"/>
      <c r="AA171" s="362"/>
      <c r="AB171" s="366"/>
      <c r="AC171" s="366"/>
      <c r="AD171" s="362"/>
      <c r="AE171" s="382"/>
      <c r="AF171" s="380"/>
      <c r="AG171" s="382"/>
      <c r="AH171" s="382"/>
      <c r="AI171" s="380"/>
      <c r="AJ171" s="382"/>
      <c r="AK171" s="382"/>
      <c r="AL171" s="367"/>
      <c r="AM171" s="367"/>
    </row>
    <row r="172" spans="1:39" ht="21" customHeight="1" x14ac:dyDescent="0.15">
      <c r="A172" s="173"/>
      <c r="B172" s="67"/>
      <c r="C172" s="63"/>
      <c r="D172" s="86"/>
      <c r="E172" s="86"/>
      <c r="F172" s="77"/>
      <c r="G172" s="67"/>
      <c r="H172" s="63"/>
      <c r="I172" s="77"/>
      <c r="J172" s="86"/>
      <c r="K172" s="315"/>
      <c r="L172" s="65"/>
      <c r="M172" s="65"/>
      <c r="N172" s="65"/>
      <c r="O172" s="65"/>
      <c r="P172" s="65"/>
      <c r="Q172" s="65"/>
      <c r="R172" s="65"/>
      <c r="S172" s="72"/>
      <c r="T172" s="380"/>
      <c r="U172" s="381"/>
      <c r="V172" s="380"/>
      <c r="W172" s="382"/>
      <c r="X172" s="382"/>
      <c r="Y172" s="380"/>
      <c r="Z172" s="366"/>
      <c r="AA172" s="362"/>
      <c r="AB172" s="366"/>
      <c r="AC172" s="366"/>
      <c r="AD172" s="362"/>
      <c r="AE172" s="382"/>
      <c r="AF172" s="380"/>
      <c r="AG172" s="382"/>
      <c r="AH172" s="382"/>
      <c r="AI172" s="380"/>
      <c r="AJ172" s="382"/>
      <c r="AK172" s="382"/>
      <c r="AL172" s="367"/>
      <c r="AM172" s="367"/>
    </row>
    <row r="173" spans="1:39" ht="21" customHeight="1" x14ac:dyDescent="0.15">
      <c r="A173" s="173"/>
      <c r="B173" s="67"/>
      <c r="C173" s="63"/>
      <c r="D173" s="86"/>
      <c r="E173" s="86"/>
      <c r="F173" s="77"/>
      <c r="G173" s="67"/>
      <c r="H173" s="63"/>
      <c r="I173" s="77"/>
      <c r="J173" s="86"/>
      <c r="K173" s="315"/>
      <c r="L173" s="65"/>
      <c r="M173" s="65"/>
      <c r="N173" s="65"/>
      <c r="O173" s="65"/>
      <c r="P173" s="65"/>
      <c r="Q173" s="65"/>
      <c r="R173" s="65"/>
      <c r="S173" s="72"/>
      <c r="T173" s="380"/>
      <c r="U173" s="381"/>
      <c r="V173" s="380"/>
      <c r="W173" s="382"/>
      <c r="X173" s="382"/>
      <c r="Y173" s="380"/>
      <c r="Z173" s="366"/>
      <c r="AA173" s="362"/>
      <c r="AB173" s="366"/>
      <c r="AC173" s="366"/>
      <c r="AD173" s="362"/>
      <c r="AE173" s="382"/>
      <c r="AF173" s="380"/>
      <c r="AG173" s="382"/>
      <c r="AH173" s="382"/>
      <c r="AI173" s="380"/>
      <c r="AJ173" s="382"/>
      <c r="AK173" s="382"/>
      <c r="AL173" s="367"/>
      <c r="AM173" s="367"/>
    </row>
    <row r="174" spans="1:39" ht="21" customHeight="1" x14ac:dyDescent="0.15">
      <c r="A174" s="173"/>
      <c r="B174" s="67"/>
      <c r="C174" s="63"/>
      <c r="D174" s="86"/>
      <c r="E174" s="86"/>
      <c r="F174" s="77"/>
      <c r="G174" s="67"/>
      <c r="H174" s="63"/>
      <c r="I174" s="77"/>
      <c r="J174" s="86"/>
      <c r="K174" s="315"/>
      <c r="L174" s="65"/>
      <c r="M174" s="65"/>
      <c r="N174" s="65"/>
      <c r="O174" s="65"/>
      <c r="P174" s="65"/>
      <c r="Q174" s="65"/>
      <c r="R174" s="65"/>
      <c r="S174" s="72"/>
      <c r="T174" s="380"/>
      <c r="U174" s="381"/>
      <c r="V174" s="380"/>
      <c r="W174" s="382"/>
      <c r="X174" s="382"/>
      <c r="Y174" s="380"/>
      <c r="Z174" s="366"/>
      <c r="AA174" s="362"/>
      <c r="AB174" s="366"/>
      <c r="AC174" s="366"/>
      <c r="AD174" s="362"/>
      <c r="AE174" s="382"/>
      <c r="AF174" s="380"/>
      <c r="AG174" s="382"/>
      <c r="AH174" s="382"/>
      <c r="AI174" s="380"/>
      <c r="AJ174" s="382"/>
      <c r="AK174" s="382"/>
      <c r="AL174" s="367"/>
      <c r="AM174" s="367"/>
    </row>
    <row r="175" spans="1:39" ht="21" customHeight="1" x14ac:dyDescent="0.15">
      <c r="A175" s="173"/>
      <c r="B175" s="67"/>
      <c r="C175" s="63"/>
      <c r="D175" s="86"/>
      <c r="E175" s="86"/>
      <c r="F175" s="77"/>
      <c r="G175" s="67"/>
      <c r="H175" s="63"/>
      <c r="I175" s="77"/>
      <c r="J175" s="86"/>
      <c r="K175" s="315"/>
      <c r="L175" s="65"/>
      <c r="M175" s="65"/>
      <c r="N175" s="65"/>
      <c r="O175" s="65"/>
      <c r="P175" s="65"/>
      <c r="Q175" s="65"/>
      <c r="R175" s="65"/>
      <c r="S175" s="72"/>
      <c r="T175" s="380"/>
      <c r="U175" s="381"/>
      <c r="V175" s="380"/>
      <c r="W175" s="382"/>
      <c r="X175" s="382"/>
      <c r="Y175" s="380"/>
      <c r="Z175" s="366"/>
      <c r="AA175" s="362"/>
      <c r="AB175" s="366"/>
      <c r="AC175" s="366"/>
      <c r="AD175" s="362"/>
      <c r="AE175" s="382"/>
      <c r="AF175" s="380"/>
      <c r="AG175" s="382"/>
      <c r="AH175" s="382"/>
      <c r="AI175" s="380"/>
      <c r="AJ175" s="382"/>
      <c r="AK175" s="382"/>
      <c r="AL175" s="367"/>
      <c r="AM175" s="367"/>
    </row>
    <row r="176" spans="1:39" ht="21" customHeight="1" x14ac:dyDescent="0.15">
      <c r="A176" s="173"/>
      <c r="B176" s="67"/>
      <c r="C176" s="63"/>
      <c r="D176" s="86"/>
      <c r="E176" s="86"/>
      <c r="F176" s="77"/>
      <c r="G176" s="67"/>
      <c r="H176" s="63"/>
      <c r="I176" s="77"/>
      <c r="J176" s="86"/>
      <c r="K176" s="315"/>
      <c r="L176" s="65"/>
      <c r="M176" s="65"/>
      <c r="N176" s="65"/>
      <c r="O176" s="65"/>
      <c r="P176" s="65"/>
      <c r="Q176" s="65"/>
      <c r="R176" s="65"/>
      <c r="S176" s="72"/>
      <c r="T176" s="380"/>
      <c r="U176" s="381"/>
      <c r="V176" s="380"/>
      <c r="W176" s="382"/>
      <c r="X176" s="382"/>
      <c r="Y176" s="380"/>
      <c r="Z176" s="366"/>
      <c r="AA176" s="362"/>
      <c r="AB176" s="366"/>
      <c r="AC176" s="366"/>
      <c r="AD176" s="362"/>
      <c r="AE176" s="382"/>
      <c r="AF176" s="380"/>
      <c r="AG176" s="382"/>
      <c r="AH176" s="382"/>
      <c r="AI176" s="380"/>
      <c r="AJ176" s="382"/>
      <c r="AK176" s="382"/>
      <c r="AL176" s="367"/>
      <c r="AM176" s="367"/>
    </row>
    <row r="177" spans="1:39" ht="21" customHeight="1" x14ac:dyDescent="0.15">
      <c r="A177" s="173"/>
      <c r="B177" s="67"/>
      <c r="C177" s="63"/>
      <c r="D177" s="86"/>
      <c r="E177" s="86"/>
      <c r="F177" s="77"/>
      <c r="G177" s="67"/>
      <c r="H177" s="63"/>
      <c r="I177" s="77"/>
      <c r="J177" s="86"/>
      <c r="K177" s="315"/>
      <c r="L177" s="65"/>
      <c r="M177" s="65"/>
      <c r="N177" s="65"/>
      <c r="O177" s="65"/>
      <c r="P177" s="65"/>
      <c r="Q177" s="65"/>
      <c r="R177" s="65"/>
      <c r="S177" s="72"/>
      <c r="T177" s="380"/>
      <c r="U177" s="381"/>
      <c r="V177" s="380"/>
      <c r="W177" s="382"/>
      <c r="X177" s="382"/>
      <c r="Y177" s="380"/>
      <c r="Z177" s="366"/>
      <c r="AA177" s="362"/>
      <c r="AB177" s="366"/>
      <c r="AC177" s="366"/>
      <c r="AD177" s="362"/>
      <c r="AE177" s="382"/>
      <c r="AF177" s="380"/>
      <c r="AG177" s="382"/>
      <c r="AH177" s="382"/>
      <c r="AI177" s="380"/>
      <c r="AJ177" s="382"/>
      <c r="AK177" s="382"/>
      <c r="AL177" s="367"/>
      <c r="AM177" s="367"/>
    </row>
    <row r="178" spans="1:39" s="387" customFormat="1" ht="21" customHeight="1" x14ac:dyDescent="0.15">
      <c r="A178" s="173"/>
      <c r="B178" s="67"/>
      <c r="C178" s="63"/>
      <c r="D178" s="86"/>
      <c r="E178" s="86"/>
      <c r="F178" s="77"/>
      <c r="G178" s="67"/>
      <c r="H178" s="63"/>
      <c r="I178" s="77"/>
      <c r="J178" s="86"/>
      <c r="K178" s="315"/>
      <c r="L178" s="65"/>
      <c r="M178" s="65"/>
      <c r="N178" s="65"/>
      <c r="O178" s="65"/>
      <c r="P178" s="65"/>
      <c r="Q178" s="65"/>
      <c r="R178" s="65"/>
      <c r="S178" s="72"/>
      <c r="T178" s="380"/>
      <c r="U178" s="381"/>
      <c r="V178" s="380"/>
      <c r="W178" s="382"/>
      <c r="X178" s="382"/>
      <c r="Y178" s="380"/>
      <c r="Z178" s="366"/>
      <c r="AA178" s="362"/>
      <c r="AB178" s="366"/>
      <c r="AC178" s="366"/>
      <c r="AD178" s="362"/>
      <c r="AE178" s="382"/>
      <c r="AF178" s="380"/>
      <c r="AG178" s="382"/>
      <c r="AH178" s="382"/>
      <c r="AI178" s="380"/>
      <c r="AJ178" s="382"/>
      <c r="AK178" s="382"/>
    </row>
    <row r="179" spans="1:39" ht="21" customHeight="1" x14ac:dyDescent="0.15">
      <c r="A179" s="173"/>
      <c r="B179" s="67"/>
      <c r="C179" s="63"/>
      <c r="D179" s="86"/>
      <c r="E179" s="86"/>
      <c r="F179" s="77"/>
      <c r="G179" s="67"/>
      <c r="H179" s="63"/>
      <c r="I179" s="77"/>
      <c r="J179" s="86"/>
      <c r="K179" s="315"/>
      <c r="L179" s="65"/>
      <c r="M179" s="65"/>
      <c r="N179" s="65"/>
      <c r="O179" s="65"/>
      <c r="P179" s="65"/>
      <c r="Q179" s="65"/>
      <c r="R179" s="65"/>
      <c r="S179" s="72"/>
      <c r="T179" s="380"/>
      <c r="U179" s="381"/>
      <c r="V179" s="380"/>
      <c r="W179" s="382"/>
      <c r="X179" s="382"/>
      <c r="Y179" s="380"/>
      <c r="Z179" s="366"/>
      <c r="AA179" s="362"/>
      <c r="AB179" s="366"/>
      <c r="AC179" s="366"/>
      <c r="AD179" s="362"/>
      <c r="AE179" s="382"/>
      <c r="AF179" s="380"/>
      <c r="AG179" s="382"/>
      <c r="AH179" s="382"/>
      <c r="AI179" s="380"/>
      <c r="AJ179" s="382"/>
      <c r="AK179" s="382"/>
      <c r="AL179" s="367"/>
      <c r="AM179" s="367"/>
    </row>
    <row r="180" spans="1:39" ht="21" customHeight="1" x14ac:dyDescent="0.15">
      <c r="A180" s="173"/>
      <c r="B180" s="67"/>
      <c r="C180" s="63"/>
      <c r="D180" s="86"/>
      <c r="E180" s="86"/>
      <c r="F180" s="77"/>
      <c r="G180" s="67"/>
      <c r="H180" s="63"/>
      <c r="I180" s="77"/>
      <c r="J180" s="86"/>
      <c r="K180" s="315"/>
      <c r="L180" s="65"/>
      <c r="M180" s="65"/>
      <c r="N180" s="65"/>
      <c r="O180" s="65"/>
      <c r="P180" s="65"/>
      <c r="Q180" s="65"/>
      <c r="R180" s="65"/>
      <c r="S180" s="72"/>
      <c r="T180" s="380"/>
      <c r="U180" s="381"/>
      <c r="V180" s="380"/>
      <c r="W180" s="382"/>
      <c r="X180" s="382"/>
      <c r="Y180" s="380"/>
      <c r="Z180" s="366"/>
      <c r="AA180" s="362"/>
      <c r="AB180" s="366"/>
      <c r="AC180" s="366"/>
      <c r="AD180" s="362"/>
      <c r="AE180" s="382"/>
      <c r="AF180" s="380"/>
      <c r="AG180" s="382"/>
      <c r="AH180" s="382"/>
      <c r="AI180" s="380"/>
      <c r="AJ180" s="382"/>
      <c r="AK180" s="382"/>
      <c r="AL180" s="367"/>
      <c r="AM180" s="367"/>
    </row>
    <row r="181" spans="1:39" ht="21" customHeight="1" x14ac:dyDescent="0.15">
      <c r="A181" s="173"/>
      <c r="B181" s="67"/>
      <c r="C181" s="63"/>
      <c r="D181" s="86"/>
      <c r="E181" s="86"/>
      <c r="F181" s="77"/>
      <c r="G181" s="67"/>
      <c r="H181" s="63"/>
      <c r="I181" s="77"/>
      <c r="J181" s="86"/>
      <c r="K181" s="315"/>
      <c r="L181" s="65"/>
      <c r="M181" s="65"/>
      <c r="N181" s="65"/>
      <c r="O181" s="65"/>
      <c r="P181" s="65"/>
      <c r="Q181" s="65"/>
      <c r="R181" s="65"/>
      <c r="S181" s="72"/>
      <c r="T181" s="380"/>
      <c r="U181" s="381"/>
      <c r="V181" s="380"/>
      <c r="W181" s="382"/>
      <c r="X181" s="382"/>
      <c r="Y181" s="380"/>
      <c r="Z181" s="366"/>
      <c r="AA181" s="362"/>
      <c r="AB181" s="366"/>
      <c r="AC181" s="366"/>
      <c r="AD181" s="362"/>
      <c r="AE181" s="382"/>
      <c r="AF181" s="380"/>
      <c r="AG181" s="382"/>
      <c r="AH181" s="382"/>
      <c r="AI181" s="380"/>
      <c r="AJ181" s="382"/>
      <c r="AK181" s="382"/>
      <c r="AL181" s="367"/>
      <c r="AM181" s="367"/>
    </row>
    <row r="182" spans="1:39" ht="21" customHeight="1" x14ac:dyDescent="0.15">
      <c r="A182" s="173"/>
      <c r="B182" s="67"/>
      <c r="C182" s="63"/>
      <c r="D182" s="86"/>
      <c r="E182" s="86"/>
      <c r="F182" s="77"/>
      <c r="G182" s="67"/>
      <c r="H182" s="63"/>
      <c r="I182" s="77"/>
      <c r="J182" s="86"/>
      <c r="K182" s="315"/>
      <c r="L182" s="65"/>
      <c r="M182" s="65"/>
      <c r="N182" s="65"/>
      <c r="O182" s="65"/>
      <c r="P182" s="65"/>
      <c r="Q182" s="65"/>
      <c r="R182" s="65"/>
      <c r="S182" s="72"/>
      <c r="T182" s="380"/>
      <c r="U182" s="381"/>
      <c r="V182" s="412"/>
      <c r="W182" s="413"/>
      <c r="X182" s="413"/>
      <c r="Y182" s="412"/>
      <c r="Z182" s="366"/>
      <c r="AA182" s="362"/>
      <c r="AB182" s="365"/>
      <c r="AC182" s="366"/>
      <c r="AD182" s="362"/>
      <c r="AE182" s="413"/>
      <c r="AF182" s="412"/>
      <c r="AG182" s="413"/>
      <c r="AH182" s="413"/>
      <c r="AI182" s="412"/>
      <c r="AJ182" s="382"/>
      <c r="AK182" s="382"/>
      <c r="AL182" s="367"/>
      <c r="AM182" s="367"/>
    </row>
    <row r="183" spans="1:39" ht="21" customHeight="1" x14ac:dyDescent="0.15">
      <c r="A183" s="173"/>
      <c r="B183" s="67"/>
      <c r="C183" s="63"/>
      <c r="D183" s="86"/>
      <c r="E183" s="86"/>
      <c r="F183" s="77"/>
      <c r="G183" s="67"/>
      <c r="H183" s="63"/>
      <c r="I183" s="77"/>
      <c r="J183" s="86"/>
      <c r="K183" s="315"/>
      <c r="L183" s="65"/>
      <c r="M183" s="65"/>
      <c r="N183" s="65"/>
      <c r="O183" s="65"/>
      <c r="P183" s="65"/>
      <c r="Q183" s="65"/>
      <c r="R183" s="65"/>
      <c r="S183" s="72"/>
      <c r="T183" s="380"/>
      <c r="U183" s="381"/>
      <c r="V183" s="412"/>
      <c r="W183" s="413"/>
      <c r="X183" s="413"/>
      <c r="Y183" s="412"/>
      <c r="Z183" s="366"/>
      <c r="AA183" s="362"/>
      <c r="AB183" s="365"/>
      <c r="AC183" s="366"/>
      <c r="AD183" s="362"/>
      <c r="AE183" s="413"/>
      <c r="AF183" s="412"/>
      <c r="AG183" s="413"/>
      <c r="AH183" s="413"/>
      <c r="AI183" s="412"/>
      <c r="AJ183" s="382"/>
      <c r="AK183" s="382"/>
      <c r="AL183" s="367"/>
      <c r="AM183" s="367"/>
    </row>
    <row r="184" spans="1:39" ht="21" customHeight="1" x14ac:dyDescent="0.15">
      <c r="A184" s="173"/>
      <c r="B184" s="67"/>
      <c r="C184" s="63"/>
      <c r="D184" s="86"/>
      <c r="E184" s="86"/>
      <c r="F184" s="77"/>
      <c r="G184" s="67"/>
      <c r="H184" s="63"/>
      <c r="I184" s="77"/>
      <c r="J184" s="86"/>
      <c r="K184" s="315"/>
      <c r="L184" s="65"/>
      <c r="M184" s="65"/>
      <c r="N184" s="65"/>
      <c r="O184" s="65"/>
      <c r="P184" s="65"/>
      <c r="Q184" s="65"/>
      <c r="R184" s="65"/>
      <c r="S184" s="72"/>
      <c r="T184" s="380"/>
      <c r="U184" s="381"/>
      <c r="V184" s="388"/>
      <c r="W184" s="389"/>
      <c r="X184" s="389"/>
      <c r="Y184" s="388"/>
      <c r="Z184" s="366"/>
      <c r="AA184" s="362"/>
      <c r="AB184" s="390"/>
      <c r="AC184" s="366"/>
      <c r="AD184" s="362"/>
      <c r="AE184" s="389"/>
      <c r="AF184" s="388"/>
      <c r="AG184" s="389"/>
      <c r="AH184" s="389"/>
      <c r="AI184" s="388"/>
      <c r="AJ184" s="382"/>
      <c r="AK184" s="382"/>
      <c r="AL184" s="367"/>
      <c r="AM184" s="367"/>
    </row>
    <row r="185" spans="1:39" s="387" customFormat="1" ht="21" customHeight="1" x14ac:dyDescent="0.15">
      <c r="A185" s="179"/>
      <c r="B185" s="104"/>
      <c r="C185" s="105"/>
      <c r="D185" s="106"/>
      <c r="E185" s="106"/>
      <c r="F185" s="166"/>
      <c r="G185" s="104"/>
      <c r="H185" s="105"/>
      <c r="I185" s="166"/>
      <c r="J185" s="106"/>
      <c r="K185" s="316"/>
      <c r="L185" s="154"/>
      <c r="M185" s="154"/>
      <c r="N185" s="154"/>
      <c r="O185" s="154"/>
      <c r="P185" s="154"/>
      <c r="Q185" s="154"/>
      <c r="R185" s="154"/>
      <c r="S185" s="155"/>
      <c r="T185" s="380"/>
      <c r="U185" s="381"/>
      <c r="V185" s="409"/>
      <c r="W185" s="409"/>
      <c r="X185" s="409"/>
      <c r="Y185" s="409"/>
      <c r="Z185" s="366"/>
      <c r="AA185" s="362"/>
      <c r="AB185" s="366"/>
      <c r="AC185" s="366"/>
      <c r="AD185" s="362"/>
      <c r="AE185" s="409"/>
      <c r="AF185" s="409"/>
      <c r="AG185" s="409"/>
      <c r="AH185" s="409"/>
      <c r="AI185" s="409"/>
      <c r="AJ185" s="409"/>
    </row>
    <row r="186" spans="1:39" ht="21" customHeight="1" x14ac:dyDescent="0.15">
      <c r="A186" s="163"/>
      <c r="B186" s="71"/>
      <c r="C186" s="99"/>
      <c r="D186" s="102"/>
      <c r="E186" s="102"/>
      <c r="F186" s="164"/>
      <c r="G186" s="71"/>
      <c r="H186" s="99"/>
      <c r="I186" s="164"/>
      <c r="J186" s="102"/>
      <c r="K186" s="314"/>
      <c r="L186" s="152"/>
      <c r="M186" s="152"/>
      <c r="N186" s="152"/>
      <c r="O186" s="152"/>
      <c r="P186" s="152"/>
      <c r="Q186" s="152"/>
      <c r="R186" s="152"/>
      <c r="S186" s="153"/>
      <c r="T186" s="380"/>
      <c r="U186" s="381"/>
      <c r="V186" s="380"/>
      <c r="W186" s="382"/>
      <c r="X186" s="382"/>
      <c r="Y186" s="380"/>
      <c r="Z186" s="366"/>
      <c r="AA186" s="362"/>
      <c r="AB186" s="366"/>
      <c r="AC186" s="366"/>
      <c r="AD186" s="362"/>
      <c r="AE186" s="382"/>
      <c r="AF186" s="380"/>
      <c r="AG186" s="382"/>
      <c r="AH186" s="382"/>
      <c r="AI186" s="380"/>
      <c r="AJ186" s="382"/>
      <c r="AK186" s="382"/>
      <c r="AL186" s="367"/>
      <c r="AM186" s="367"/>
    </row>
    <row r="187" spans="1:39" ht="21" customHeight="1" x14ac:dyDescent="0.15">
      <c r="A187" s="173"/>
      <c r="B187" s="67"/>
      <c r="C187" s="63"/>
      <c r="D187" s="86"/>
      <c r="E187" s="86"/>
      <c r="F187" s="77"/>
      <c r="G187" s="67"/>
      <c r="H187" s="63"/>
      <c r="I187" s="77"/>
      <c r="J187" s="86"/>
      <c r="K187" s="315"/>
      <c r="L187" s="65"/>
      <c r="M187" s="65"/>
      <c r="N187" s="65"/>
      <c r="O187" s="65"/>
      <c r="P187" s="65"/>
      <c r="Q187" s="65"/>
      <c r="R187" s="65"/>
      <c r="S187" s="72"/>
      <c r="T187" s="380"/>
      <c r="U187" s="381"/>
      <c r="V187" s="380"/>
      <c r="W187" s="382"/>
      <c r="X187" s="382"/>
      <c r="Y187" s="380"/>
      <c r="Z187" s="366"/>
      <c r="AA187" s="362"/>
      <c r="AB187" s="366"/>
      <c r="AC187" s="366"/>
      <c r="AD187" s="362"/>
      <c r="AE187" s="382"/>
      <c r="AF187" s="380"/>
      <c r="AG187" s="382"/>
      <c r="AH187" s="382"/>
      <c r="AI187" s="380"/>
      <c r="AJ187" s="382"/>
      <c r="AK187" s="382"/>
      <c r="AL187" s="367"/>
      <c r="AM187" s="367"/>
    </row>
    <row r="188" spans="1:39" ht="21" customHeight="1" x14ac:dyDescent="0.15">
      <c r="A188" s="173"/>
      <c r="B188" s="67"/>
      <c r="C188" s="63"/>
      <c r="D188" s="86"/>
      <c r="E188" s="86"/>
      <c r="F188" s="77"/>
      <c r="G188" s="67"/>
      <c r="H188" s="63"/>
      <c r="I188" s="77"/>
      <c r="J188" s="86"/>
      <c r="K188" s="315"/>
      <c r="L188" s="65"/>
      <c r="M188" s="65"/>
      <c r="N188" s="65"/>
      <c r="O188" s="65"/>
      <c r="P188" s="65"/>
      <c r="Q188" s="65"/>
      <c r="R188" s="65"/>
      <c r="S188" s="72"/>
      <c r="T188" s="380"/>
      <c r="U188" s="381"/>
      <c r="V188" s="380"/>
      <c r="W188" s="382"/>
      <c r="X188" s="382"/>
      <c r="Y188" s="380"/>
      <c r="Z188" s="366"/>
      <c r="AA188" s="362"/>
      <c r="AB188" s="366"/>
      <c r="AC188" s="366"/>
      <c r="AD188" s="362"/>
      <c r="AE188" s="382"/>
      <c r="AF188" s="380"/>
      <c r="AG188" s="382"/>
      <c r="AH188" s="382"/>
      <c r="AI188" s="380"/>
      <c r="AJ188" s="382"/>
      <c r="AK188" s="382"/>
      <c r="AL188" s="367"/>
      <c r="AM188" s="367"/>
    </row>
    <row r="189" spans="1:39" ht="21" customHeight="1" x14ac:dyDescent="0.15">
      <c r="A189" s="173"/>
      <c r="B189" s="67"/>
      <c r="C189" s="63"/>
      <c r="D189" s="86"/>
      <c r="E189" s="86"/>
      <c r="F189" s="77"/>
      <c r="G189" s="67"/>
      <c r="H189" s="63"/>
      <c r="I189" s="77"/>
      <c r="J189" s="86"/>
      <c r="K189" s="315"/>
      <c r="L189" s="65"/>
      <c r="M189" s="65"/>
      <c r="N189" s="65"/>
      <c r="O189" s="65"/>
      <c r="P189" s="65"/>
      <c r="Q189" s="65"/>
      <c r="R189" s="65"/>
      <c r="S189" s="72"/>
      <c r="T189" s="380"/>
      <c r="U189" s="381"/>
      <c r="V189" s="380"/>
      <c r="W189" s="382"/>
      <c r="X189" s="382"/>
      <c r="Y189" s="380"/>
      <c r="Z189" s="366"/>
      <c r="AA189" s="362"/>
      <c r="AB189" s="366"/>
      <c r="AC189" s="366"/>
      <c r="AD189" s="362"/>
      <c r="AE189" s="382"/>
      <c r="AF189" s="380"/>
      <c r="AG189" s="382"/>
      <c r="AH189" s="382"/>
      <c r="AI189" s="380"/>
      <c r="AJ189" s="382"/>
      <c r="AK189" s="382"/>
      <c r="AL189" s="367"/>
      <c r="AM189" s="367"/>
    </row>
    <row r="190" spans="1:39" ht="21" customHeight="1" x14ac:dyDescent="0.15">
      <c r="A190" s="181"/>
      <c r="B190" s="63"/>
      <c r="C190" s="57"/>
      <c r="D190" s="88"/>
      <c r="E190" s="88"/>
      <c r="F190" s="190"/>
      <c r="G190" s="63"/>
      <c r="H190" s="57"/>
      <c r="I190" s="190"/>
      <c r="J190" s="88"/>
      <c r="K190" s="315"/>
      <c r="L190" s="66"/>
      <c r="M190" s="58"/>
      <c r="N190" s="66"/>
      <c r="O190" s="58"/>
      <c r="P190" s="57"/>
      <c r="Q190" s="57"/>
      <c r="R190" s="57"/>
      <c r="S190" s="158"/>
      <c r="T190" s="380"/>
      <c r="U190" s="381"/>
      <c r="V190" s="380"/>
      <c r="W190" s="382"/>
      <c r="X190" s="382"/>
      <c r="Y190" s="380"/>
      <c r="Z190" s="366"/>
      <c r="AA190" s="362"/>
      <c r="AB190" s="366"/>
      <c r="AC190" s="366"/>
      <c r="AD190" s="362"/>
      <c r="AE190" s="382"/>
      <c r="AF190" s="380"/>
      <c r="AG190" s="382"/>
      <c r="AH190" s="382"/>
      <c r="AI190" s="380"/>
      <c r="AJ190" s="382"/>
      <c r="AK190" s="382"/>
      <c r="AL190" s="367"/>
      <c r="AM190" s="367"/>
    </row>
    <row r="191" spans="1:39" ht="21" customHeight="1" x14ac:dyDescent="0.15">
      <c r="A191" s="181"/>
      <c r="B191" s="63"/>
      <c r="C191" s="57"/>
      <c r="D191" s="88"/>
      <c r="E191" s="88"/>
      <c r="F191" s="190"/>
      <c r="G191" s="63"/>
      <c r="H191" s="57"/>
      <c r="I191" s="190"/>
      <c r="J191" s="88"/>
      <c r="K191" s="315"/>
      <c r="L191" s="66"/>
      <c r="M191" s="58"/>
      <c r="N191" s="66"/>
      <c r="O191" s="58"/>
      <c r="P191" s="57"/>
      <c r="Q191" s="57"/>
      <c r="R191" s="57"/>
      <c r="S191" s="158"/>
      <c r="T191" s="380"/>
      <c r="U191" s="381"/>
      <c r="V191" s="417"/>
      <c r="W191" s="382"/>
      <c r="X191" s="382"/>
      <c r="Y191" s="380"/>
      <c r="Z191" s="366"/>
      <c r="AA191" s="362"/>
      <c r="AB191" s="366"/>
      <c r="AC191" s="366"/>
      <c r="AD191" s="362"/>
      <c r="AE191" s="382"/>
      <c r="AF191" s="380"/>
      <c r="AG191" s="382"/>
      <c r="AH191" s="382"/>
      <c r="AI191" s="380"/>
      <c r="AJ191" s="382"/>
      <c r="AK191" s="382"/>
      <c r="AL191" s="367"/>
      <c r="AM191" s="367"/>
    </row>
    <row r="192" spans="1:39" ht="21" customHeight="1" x14ac:dyDescent="0.15">
      <c r="A192" s="181"/>
      <c r="B192" s="63"/>
      <c r="C192" s="57"/>
      <c r="D192" s="88"/>
      <c r="E192" s="88"/>
      <c r="F192" s="190"/>
      <c r="G192" s="63"/>
      <c r="H192" s="57"/>
      <c r="I192" s="190"/>
      <c r="J192" s="88"/>
      <c r="K192" s="315"/>
      <c r="L192" s="66"/>
      <c r="M192" s="58"/>
      <c r="N192" s="66"/>
      <c r="O192" s="58"/>
      <c r="P192" s="57"/>
      <c r="Q192" s="57"/>
      <c r="R192" s="57"/>
      <c r="S192" s="158"/>
      <c r="T192" s="380"/>
      <c r="U192" s="381"/>
      <c r="V192" s="380"/>
      <c r="W192" s="382"/>
      <c r="X192" s="382"/>
      <c r="Y192" s="380"/>
      <c r="Z192" s="366"/>
      <c r="AA192" s="362"/>
      <c r="AB192" s="366"/>
      <c r="AC192" s="366"/>
      <c r="AD192" s="362"/>
      <c r="AE192" s="382"/>
      <c r="AF192" s="380"/>
      <c r="AG192" s="382"/>
      <c r="AH192" s="382"/>
      <c r="AI192" s="380"/>
      <c r="AJ192" s="382"/>
      <c r="AK192" s="382"/>
      <c r="AL192" s="367"/>
      <c r="AM192" s="367"/>
    </row>
    <row r="193" spans="1:39" ht="21" customHeight="1" x14ac:dyDescent="0.15">
      <c r="A193" s="181"/>
      <c r="B193" s="63"/>
      <c r="C193" s="57"/>
      <c r="D193" s="87"/>
      <c r="E193" s="87"/>
      <c r="F193" s="191"/>
      <c r="G193" s="63"/>
      <c r="H193" s="57"/>
      <c r="I193" s="191"/>
      <c r="J193" s="87"/>
      <c r="K193" s="315"/>
      <c r="L193" s="66"/>
      <c r="M193" s="58"/>
      <c r="N193" s="66"/>
      <c r="O193" s="58"/>
      <c r="P193" s="57"/>
      <c r="Q193" s="57"/>
      <c r="R193" s="57"/>
      <c r="S193" s="158"/>
      <c r="T193" s="380"/>
      <c r="U193" s="381"/>
      <c r="V193" s="380"/>
      <c r="W193" s="382"/>
      <c r="X193" s="382"/>
      <c r="Y193" s="380"/>
      <c r="Z193" s="366"/>
      <c r="AA193" s="362"/>
      <c r="AB193" s="366"/>
      <c r="AC193" s="366"/>
      <c r="AD193" s="362"/>
      <c r="AE193" s="382"/>
      <c r="AF193" s="380"/>
      <c r="AG193" s="382"/>
      <c r="AH193" s="382"/>
      <c r="AI193" s="380"/>
      <c r="AJ193" s="382"/>
      <c r="AK193" s="382"/>
      <c r="AL193" s="367"/>
      <c r="AM193" s="367"/>
    </row>
    <row r="194" spans="1:39" ht="21" customHeight="1" x14ac:dyDescent="0.15">
      <c r="A194" s="181"/>
      <c r="B194" s="63"/>
      <c r="C194" s="57"/>
      <c r="D194" s="88"/>
      <c r="E194" s="88"/>
      <c r="F194" s="190"/>
      <c r="G194" s="63"/>
      <c r="H194" s="57"/>
      <c r="I194" s="190"/>
      <c r="J194" s="88"/>
      <c r="K194" s="315"/>
      <c r="L194" s="66"/>
      <c r="M194" s="58"/>
      <c r="N194" s="66"/>
      <c r="O194" s="58"/>
      <c r="P194" s="57"/>
      <c r="Q194" s="57"/>
      <c r="R194" s="57"/>
      <c r="S194" s="158"/>
      <c r="T194" s="380"/>
      <c r="U194" s="381"/>
      <c r="V194" s="380"/>
      <c r="W194" s="382"/>
      <c r="X194" s="382"/>
      <c r="Y194" s="380"/>
      <c r="Z194" s="366"/>
      <c r="AA194" s="362"/>
      <c r="AB194" s="366"/>
      <c r="AC194" s="366"/>
      <c r="AD194" s="362"/>
      <c r="AE194" s="382"/>
      <c r="AF194" s="380"/>
      <c r="AG194" s="382"/>
      <c r="AH194" s="382"/>
      <c r="AI194" s="380"/>
      <c r="AJ194" s="382"/>
      <c r="AK194" s="382"/>
      <c r="AL194" s="367"/>
      <c r="AM194" s="367"/>
    </row>
    <row r="195" spans="1:39" ht="21" customHeight="1" x14ac:dyDescent="0.15">
      <c r="A195" s="177"/>
      <c r="B195" s="78"/>
      <c r="C195" s="78"/>
      <c r="D195" s="86"/>
      <c r="E195" s="86"/>
      <c r="F195" s="77"/>
      <c r="G195" s="78"/>
      <c r="H195" s="78"/>
      <c r="I195" s="77"/>
      <c r="J195" s="86"/>
      <c r="K195" s="315"/>
      <c r="L195" s="70"/>
      <c r="M195" s="67"/>
      <c r="N195" s="70"/>
      <c r="O195" s="67"/>
      <c r="P195" s="78"/>
      <c r="Q195" s="78"/>
      <c r="R195" s="78"/>
      <c r="S195" s="192"/>
      <c r="T195" s="380"/>
      <c r="U195" s="381"/>
      <c r="V195" s="380"/>
      <c r="W195" s="382"/>
      <c r="X195" s="382"/>
      <c r="Y195" s="380"/>
      <c r="Z195" s="366"/>
      <c r="AA195" s="362"/>
      <c r="AB195" s="366"/>
      <c r="AC195" s="366"/>
      <c r="AD195" s="362"/>
      <c r="AE195" s="382"/>
      <c r="AF195" s="380"/>
      <c r="AG195" s="382"/>
      <c r="AH195" s="382"/>
      <c r="AI195" s="380"/>
      <c r="AJ195" s="382"/>
      <c r="AK195" s="382"/>
      <c r="AL195" s="367"/>
      <c r="AM195" s="367"/>
    </row>
    <row r="196" spans="1:39" ht="21" customHeight="1" x14ac:dyDescent="0.15">
      <c r="A196" s="181"/>
      <c r="B196" s="63"/>
      <c r="C196" s="57"/>
      <c r="D196" s="88"/>
      <c r="E196" s="88"/>
      <c r="F196" s="190"/>
      <c r="G196" s="63"/>
      <c r="H196" s="57"/>
      <c r="I196" s="190"/>
      <c r="J196" s="88"/>
      <c r="K196" s="315"/>
      <c r="L196" s="66"/>
      <c r="M196" s="58"/>
      <c r="N196" s="66"/>
      <c r="O196" s="58"/>
      <c r="P196" s="57"/>
      <c r="Q196" s="57"/>
      <c r="R196" s="57"/>
      <c r="S196" s="158"/>
      <c r="T196" s="380"/>
      <c r="U196" s="381"/>
      <c r="V196" s="380"/>
      <c r="W196" s="382"/>
      <c r="X196" s="382"/>
      <c r="Y196" s="380"/>
      <c r="Z196" s="366"/>
      <c r="AA196" s="362"/>
      <c r="AB196" s="366"/>
      <c r="AC196" s="366"/>
      <c r="AD196" s="362"/>
      <c r="AE196" s="382"/>
      <c r="AF196" s="380"/>
      <c r="AG196" s="382"/>
      <c r="AH196" s="382"/>
      <c r="AI196" s="380"/>
      <c r="AJ196" s="382"/>
      <c r="AK196" s="382"/>
      <c r="AL196" s="367"/>
      <c r="AM196" s="367"/>
    </row>
    <row r="197" spans="1:39" ht="21" customHeight="1" x14ac:dyDescent="0.15">
      <c r="A197" s="181"/>
      <c r="B197" s="63"/>
      <c r="C197" s="57"/>
      <c r="D197" s="88"/>
      <c r="E197" s="88"/>
      <c r="F197" s="190"/>
      <c r="G197" s="63"/>
      <c r="H197" s="57"/>
      <c r="I197" s="190"/>
      <c r="J197" s="88"/>
      <c r="K197" s="315"/>
      <c r="L197" s="66"/>
      <c r="M197" s="58"/>
      <c r="N197" s="66"/>
      <c r="O197" s="58"/>
      <c r="P197" s="57"/>
      <c r="Q197" s="58"/>
      <c r="R197" s="57"/>
      <c r="S197" s="158"/>
      <c r="T197" s="380"/>
      <c r="U197" s="381"/>
      <c r="V197" s="380"/>
      <c r="W197" s="382"/>
      <c r="X197" s="382"/>
      <c r="Y197" s="380"/>
      <c r="Z197" s="366"/>
      <c r="AA197" s="362"/>
      <c r="AB197" s="366"/>
      <c r="AC197" s="366"/>
      <c r="AD197" s="362"/>
      <c r="AE197" s="382"/>
      <c r="AF197" s="380"/>
      <c r="AG197" s="382"/>
      <c r="AH197" s="382"/>
      <c r="AI197" s="380"/>
      <c r="AJ197" s="382"/>
      <c r="AK197" s="382"/>
      <c r="AL197" s="367"/>
      <c r="AM197" s="367"/>
    </row>
    <row r="198" spans="1:39" ht="21" customHeight="1" x14ac:dyDescent="0.15">
      <c r="A198" s="181"/>
      <c r="B198" s="63"/>
      <c r="C198" s="57"/>
      <c r="D198" s="88"/>
      <c r="E198" s="88"/>
      <c r="F198" s="190"/>
      <c r="G198" s="63"/>
      <c r="H198" s="57"/>
      <c r="I198" s="190"/>
      <c r="J198" s="88"/>
      <c r="K198" s="315"/>
      <c r="L198" s="66"/>
      <c r="M198" s="58"/>
      <c r="N198" s="66"/>
      <c r="O198" s="58"/>
      <c r="P198" s="57"/>
      <c r="Q198" s="58"/>
      <c r="R198" s="57"/>
      <c r="S198" s="158"/>
      <c r="T198" s="380"/>
      <c r="U198" s="381"/>
      <c r="V198" s="380"/>
      <c r="W198" s="382"/>
      <c r="X198" s="382"/>
      <c r="Y198" s="380"/>
      <c r="Z198" s="366"/>
      <c r="AA198" s="362"/>
      <c r="AB198" s="366"/>
      <c r="AC198" s="366"/>
      <c r="AD198" s="362"/>
      <c r="AE198" s="382"/>
      <c r="AF198" s="380"/>
      <c r="AG198" s="382"/>
      <c r="AH198" s="382"/>
      <c r="AI198" s="380"/>
      <c r="AJ198" s="382"/>
      <c r="AK198" s="382"/>
      <c r="AL198" s="367"/>
      <c r="AM198" s="367"/>
    </row>
    <row r="199" spans="1:39" ht="21" customHeight="1" x14ac:dyDescent="0.15">
      <c r="A199" s="181"/>
      <c r="B199" s="63"/>
      <c r="C199" s="57"/>
      <c r="D199" s="88"/>
      <c r="E199" s="88"/>
      <c r="F199" s="190"/>
      <c r="G199" s="63"/>
      <c r="H199" s="57"/>
      <c r="I199" s="190"/>
      <c r="J199" s="88"/>
      <c r="K199" s="315"/>
      <c r="L199" s="66"/>
      <c r="M199" s="58"/>
      <c r="N199" s="66"/>
      <c r="O199" s="58"/>
      <c r="P199" s="57"/>
      <c r="Q199" s="57"/>
      <c r="R199" s="57"/>
      <c r="S199" s="158"/>
      <c r="T199" s="380"/>
      <c r="U199" s="381"/>
      <c r="V199" s="380"/>
      <c r="W199" s="382"/>
      <c r="X199" s="382"/>
      <c r="Y199" s="380"/>
      <c r="Z199" s="366"/>
      <c r="AA199" s="362"/>
      <c r="AB199" s="366"/>
      <c r="AC199" s="366"/>
      <c r="AD199" s="362"/>
      <c r="AE199" s="382"/>
      <c r="AF199" s="380"/>
      <c r="AG199" s="382"/>
      <c r="AH199" s="382"/>
      <c r="AI199" s="380"/>
      <c r="AJ199" s="382"/>
      <c r="AK199" s="382"/>
      <c r="AL199" s="367"/>
      <c r="AM199" s="367"/>
    </row>
    <row r="200" spans="1:39" ht="21" customHeight="1" x14ac:dyDescent="0.15">
      <c r="A200" s="181"/>
      <c r="B200" s="63"/>
      <c r="C200" s="57"/>
      <c r="D200" s="88"/>
      <c r="E200" s="88"/>
      <c r="F200" s="190"/>
      <c r="G200" s="63"/>
      <c r="H200" s="57"/>
      <c r="I200" s="190"/>
      <c r="J200" s="88"/>
      <c r="K200" s="315"/>
      <c r="L200" s="66"/>
      <c r="M200" s="58"/>
      <c r="N200" s="66"/>
      <c r="O200" s="58"/>
      <c r="P200" s="57"/>
      <c r="Q200" s="58"/>
      <c r="R200" s="57"/>
      <c r="S200" s="158"/>
      <c r="T200" s="380"/>
      <c r="U200" s="381"/>
      <c r="V200" s="380"/>
      <c r="W200" s="382"/>
      <c r="X200" s="382"/>
      <c r="Y200" s="380"/>
      <c r="Z200" s="366"/>
      <c r="AA200" s="362"/>
      <c r="AB200" s="366"/>
      <c r="AC200" s="366"/>
      <c r="AD200" s="362"/>
      <c r="AE200" s="382"/>
      <c r="AF200" s="380"/>
      <c r="AG200" s="382"/>
      <c r="AH200" s="382"/>
      <c r="AI200" s="380"/>
      <c r="AJ200" s="382"/>
      <c r="AK200" s="382"/>
      <c r="AL200" s="367"/>
      <c r="AM200" s="367"/>
    </row>
    <row r="201" spans="1:39" ht="21" customHeight="1" x14ac:dyDescent="0.15">
      <c r="A201" s="181"/>
      <c r="B201" s="63"/>
      <c r="C201" s="57"/>
      <c r="D201" s="88"/>
      <c r="E201" s="88"/>
      <c r="F201" s="190"/>
      <c r="G201" s="63"/>
      <c r="H201" s="57"/>
      <c r="I201" s="190"/>
      <c r="J201" s="88"/>
      <c r="K201" s="315"/>
      <c r="L201" s="66"/>
      <c r="M201" s="58"/>
      <c r="N201" s="66"/>
      <c r="O201" s="58"/>
      <c r="P201" s="57"/>
      <c r="Q201" s="57"/>
      <c r="R201" s="57"/>
      <c r="S201" s="158"/>
      <c r="T201" s="380"/>
      <c r="U201" s="381"/>
      <c r="V201" s="380"/>
      <c r="W201" s="382"/>
      <c r="X201" s="382"/>
      <c r="Y201" s="380"/>
      <c r="Z201" s="366"/>
      <c r="AA201" s="362"/>
      <c r="AB201" s="366"/>
      <c r="AC201" s="366"/>
      <c r="AD201" s="362"/>
      <c r="AE201" s="382"/>
      <c r="AF201" s="380"/>
      <c r="AG201" s="382"/>
      <c r="AH201" s="382"/>
      <c r="AI201" s="380"/>
      <c r="AJ201" s="382"/>
      <c r="AK201" s="382"/>
      <c r="AL201" s="367"/>
      <c r="AM201" s="367"/>
    </row>
    <row r="202" spans="1:39" ht="21" customHeight="1" x14ac:dyDescent="0.15">
      <c r="A202" s="181"/>
      <c r="B202" s="63"/>
      <c r="C202" s="57"/>
      <c r="D202" s="88"/>
      <c r="E202" s="88"/>
      <c r="F202" s="190"/>
      <c r="G202" s="63"/>
      <c r="H202" s="57"/>
      <c r="I202" s="190"/>
      <c r="J202" s="88"/>
      <c r="K202" s="315"/>
      <c r="L202" s="66"/>
      <c r="M202" s="58"/>
      <c r="N202" s="66"/>
      <c r="O202" s="58"/>
      <c r="P202" s="57"/>
      <c r="Q202" s="57"/>
      <c r="R202" s="57"/>
      <c r="S202" s="158"/>
      <c r="T202" s="380"/>
      <c r="U202" s="381"/>
      <c r="V202" s="380"/>
      <c r="W202" s="382"/>
      <c r="X202" s="382"/>
      <c r="Y202" s="380"/>
      <c r="Z202" s="366"/>
      <c r="AA202" s="362"/>
      <c r="AB202" s="366"/>
      <c r="AC202" s="366"/>
      <c r="AD202" s="362"/>
      <c r="AE202" s="382"/>
      <c r="AF202" s="380"/>
      <c r="AG202" s="382"/>
      <c r="AH202" s="382"/>
      <c r="AI202" s="380"/>
      <c r="AJ202" s="382"/>
      <c r="AK202" s="382"/>
      <c r="AL202" s="367"/>
      <c r="AM202" s="367"/>
    </row>
    <row r="203" spans="1:39" ht="21" customHeight="1" x14ac:dyDescent="0.15">
      <c r="A203" s="181"/>
      <c r="B203" s="63"/>
      <c r="C203" s="57"/>
      <c r="D203" s="88"/>
      <c r="E203" s="88"/>
      <c r="F203" s="190"/>
      <c r="G203" s="63"/>
      <c r="H203" s="57"/>
      <c r="I203" s="190"/>
      <c r="J203" s="88"/>
      <c r="K203" s="315"/>
      <c r="L203" s="66"/>
      <c r="M203" s="58"/>
      <c r="N203" s="66"/>
      <c r="O203" s="58"/>
      <c r="P203" s="57"/>
      <c r="Q203" s="57"/>
      <c r="R203" s="57"/>
      <c r="S203" s="158"/>
      <c r="T203" s="380"/>
      <c r="U203" s="381"/>
      <c r="V203" s="412"/>
      <c r="W203" s="413"/>
      <c r="X203" s="413"/>
      <c r="Y203" s="412"/>
      <c r="Z203" s="366"/>
      <c r="AA203" s="362"/>
      <c r="AB203" s="365"/>
      <c r="AC203" s="366"/>
      <c r="AD203" s="362"/>
      <c r="AE203" s="413"/>
      <c r="AF203" s="412"/>
      <c r="AG203" s="413"/>
      <c r="AH203" s="413"/>
      <c r="AI203" s="412"/>
      <c r="AJ203" s="382"/>
      <c r="AK203" s="382"/>
      <c r="AL203" s="367"/>
      <c r="AM203" s="367"/>
    </row>
    <row r="204" spans="1:39" ht="21" customHeight="1" x14ac:dyDescent="0.15">
      <c r="A204" s="181"/>
      <c r="B204" s="63"/>
      <c r="C204" s="57"/>
      <c r="D204" s="88"/>
      <c r="E204" s="88"/>
      <c r="F204" s="190"/>
      <c r="G204" s="63"/>
      <c r="H204" s="57"/>
      <c r="I204" s="190"/>
      <c r="J204" s="88"/>
      <c r="K204" s="315"/>
      <c r="L204" s="66"/>
      <c r="M204" s="58"/>
      <c r="N204" s="66"/>
      <c r="O204" s="58"/>
      <c r="P204" s="57"/>
      <c r="Q204" s="57"/>
      <c r="R204" s="57"/>
      <c r="S204" s="158"/>
      <c r="T204" s="380"/>
      <c r="U204" s="381"/>
      <c r="V204" s="412"/>
      <c r="W204" s="413"/>
      <c r="X204" s="413"/>
      <c r="Y204" s="412"/>
      <c r="Z204" s="366"/>
      <c r="AA204" s="362"/>
      <c r="AB204" s="365"/>
      <c r="AC204" s="366"/>
      <c r="AD204" s="362"/>
      <c r="AE204" s="413"/>
      <c r="AF204" s="412"/>
      <c r="AG204" s="413"/>
      <c r="AH204" s="413"/>
      <c r="AI204" s="412"/>
      <c r="AJ204" s="382"/>
      <c r="AK204" s="382"/>
      <c r="AL204" s="367"/>
      <c r="AM204" s="367"/>
    </row>
    <row r="205" spans="1:39" ht="21" customHeight="1" x14ac:dyDescent="0.15">
      <c r="A205" s="193"/>
      <c r="B205" s="105"/>
      <c r="C205" s="111"/>
      <c r="D205" s="157"/>
      <c r="E205" s="157"/>
      <c r="F205" s="199"/>
      <c r="G205" s="105"/>
      <c r="H205" s="111"/>
      <c r="I205" s="199"/>
      <c r="J205" s="157"/>
      <c r="K205" s="316"/>
      <c r="L205" s="265"/>
      <c r="M205" s="68"/>
      <c r="N205" s="265"/>
      <c r="O205" s="68"/>
      <c r="P205" s="111"/>
      <c r="Q205" s="111"/>
      <c r="R205" s="111"/>
      <c r="S205" s="195"/>
      <c r="T205" s="380"/>
      <c r="U205" s="381"/>
      <c r="V205" s="388"/>
      <c r="W205" s="389"/>
      <c r="X205" s="389"/>
      <c r="Y205" s="388"/>
      <c r="Z205" s="366"/>
      <c r="AA205" s="362"/>
      <c r="AB205" s="390"/>
      <c r="AC205" s="366"/>
      <c r="AD205" s="362"/>
      <c r="AE205" s="389"/>
      <c r="AF205" s="388"/>
      <c r="AG205" s="389"/>
      <c r="AH205" s="389"/>
      <c r="AI205" s="388"/>
      <c r="AJ205" s="382"/>
      <c r="AK205" s="382"/>
      <c r="AL205" s="367"/>
      <c r="AM205" s="367"/>
    </row>
    <row r="206" spans="1:39" s="387" customFormat="1" ht="21" customHeight="1" x14ac:dyDescent="0.15">
      <c r="A206" s="196"/>
      <c r="B206" s="96"/>
      <c r="C206" s="97"/>
      <c r="D206" s="156"/>
      <c r="E206" s="156"/>
      <c r="F206" s="198"/>
      <c r="G206" s="96"/>
      <c r="H206" s="97"/>
      <c r="I206" s="198"/>
      <c r="J206" s="156"/>
      <c r="K206" s="314"/>
      <c r="L206" s="291"/>
      <c r="M206" s="69"/>
      <c r="N206" s="291"/>
      <c r="O206" s="69"/>
      <c r="P206" s="97"/>
      <c r="Q206" s="97"/>
      <c r="R206" s="97"/>
      <c r="S206" s="116"/>
      <c r="T206" s="380"/>
      <c r="U206" s="381"/>
      <c r="V206" s="409"/>
      <c r="W206" s="409"/>
      <c r="X206" s="409"/>
      <c r="Y206" s="409"/>
      <c r="Z206" s="366"/>
      <c r="AA206" s="362"/>
      <c r="AB206" s="366"/>
      <c r="AC206" s="366"/>
      <c r="AD206" s="362"/>
      <c r="AE206" s="409"/>
      <c r="AF206" s="409"/>
      <c r="AG206" s="409"/>
      <c r="AH206" s="409"/>
      <c r="AI206" s="409"/>
      <c r="AJ206" s="409"/>
    </row>
    <row r="207" spans="1:39" ht="21" customHeight="1" x14ac:dyDescent="0.15">
      <c r="A207" s="181"/>
      <c r="B207" s="63"/>
      <c r="C207" s="57"/>
      <c r="D207" s="88"/>
      <c r="E207" s="88"/>
      <c r="F207" s="190"/>
      <c r="G207" s="63"/>
      <c r="H207" s="57"/>
      <c r="I207" s="190"/>
      <c r="J207" s="88"/>
      <c r="K207" s="315"/>
      <c r="L207" s="66"/>
      <c r="M207" s="58"/>
      <c r="N207" s="66"/>
      <c r="O207" s="58"/>
      <c r="P207" s="57"/>
      <c r="Q207" s="58"/>
      <c r="R207" s="57"/>
      <c r="S207" s="158"/>
      <c r="T207" s="380"/>
      <c r="U207" s="381"/>
      <c r="V207" s="380"/>
      <c r="W207" s="382"/>
      <c r="X207" s="382"/>
      <c r="Y207" s="380"/>
      <c r="Z207" s="366"/>
      <c r="AA207" s="362"/>
      <c r="AB207" s="366"/>
      <c r="AC207" s="366"/>
      <c r="AD207" s="362"/>
      <c r="AE207" s="382"/>
      <c r="AF207" s="380"/>
      <c r="AG207" s="382"/>
      <c r="AH207" s="382"/>
      <c r="AI207" s="380"/>
      <c r="AJ207" s="382"/>
      <c r="AK207" s="382"/>
      <c r="AL207" s="367"/>
      <c r="AM207" s="367"/>
    </row>
    <row r="208" spans="1:39" ht="21" customHeight="1" x14ac:dyDescent="0.15">
      <c r="A208" s="181"/>
      <c r="B208" s="63"/>
      <c r="C208" s="57"/>
      <c r="D208" s="88"/>
      <c r="E208" s="88"/>
      <c r="F208" s="190"/>
      <c r="G208" s="63"/>
      <c r="H208" s="57"/>
      <c r="I208" s="190"/>
      <c r="J208" s="88"/>
      <c r="K208" s="315"/>
      <c r="L208" s="66"/>
      <c r="M208" s="58"/>
      <c r="N208" s="66"/>
      <c r="O208" s="58"/>
      <c r="P208" s="57"/>
      <c r="Q208" s="57"/>
      <c r="R208" s="57"/>
      <c r="S208" s="158"/>
      <c r="T208" s="380"/>
      <c r="U208" s="381"/>
      <c r="V208" s="380"/>
      <c r="W208" s="382"/>
      <c r="X208" s="382"/>
      <c r="Y208" s="380"/>
      <c r="Z208" s="366"/>
      <c r="AA208" s="362"/>
      <c r="AB208" s="366"/>
      <c r="AC208" s="366"/>
      <c r="AD208" s="362"/>
      <c r="AE208" s="382"/>
      <c r="AF208" s="380"/>
      <c r="AG208" s="382"/>
      <c r="AH208" s="382"/>
      <c r="AI208" s="380"/>
      <c r="AJ208" s="382"/>
      <c r="AK208" s="382"/>
      <c r="AL208" s="367"/>
      <c r="AM208" s="367"/>
    </row>
    <row r="209" spans="1:39" ht="21" customHeight="1" x14ac:dyDescent="0.15">
      <c r="A209" s="181"/>
      <c r="B209" s="63"/>
      <c r="C209" s="57"/>
      <c r="D209" s="88"/>
      <c r="E209" s="88"/>
      <c r="F209" s="190"/>
      <c r="G209" s="63"/>
      <c r="H209" s="57"/>
      <c r="I209" s="190"/>
      <c r="J209" s="88"/>
      <c r="K209" s="315"/>
      <c r="L209" s="66"/>
      <c r="M209" s="58"/>
      <c r="N209" s="66"/>
      <c r="O209" s="58"/>
      <c r="P209" s="57"/>
      <c r="Q209" s="57"/>
      <c r="R209" s="57"/>
      <c r="S209" s="158"/>
      <c r="T209" s="380"/>
      <c r="U209" s="381"/>
      <c r="V209" s="380"/>
      <c r="W209" s="382"/>
      <c r="X209" s="382"/>
      <c r="Y209" s="380"/>
      <c r="Z209" s="366"/>
      <c r="AA209" s="362"/>
      <c r="AB209" s="366"/>
      <c r="AC209" s="366"/>
      <c r="AD209" s="362"/>
      <c r="AE209" s="382"/>
      <c r="AF209" s="380"/>
      <c r="AG209" s="382"/>
      <c r="AH209" s="382"/>
      <c r="AI209" s="380"/>
      <c r="AJ209" s="382"/>
      <c r="AK209" s="382"/>
      <c r="AL209" s="367"/>
      <c r="AM209" s="367"/>
    </row>
    <row r="210" spans="1:39" ht="21" customHeight="1" x14ac:dyDescent="0.15">
      <c r="A210" s="181"/>
      <c r="B210" s="63"/>
      <c r="C210" s="57"/>
      <c r="D210" s="87"/>
      <c r="E210" s="87"/>
      <c r="F210" s="191"/>
      <c r="G210" s="63"/>
      <c r="H210" s="57"/>
      <c r="I210" s="191"/>
      <c r="J210" s="87"/>
      <c r="K210" s="315"/>
      <c r="L210" s="66"/>
      <c r="M210" s="58"/>
      <c r="N210" s="66"/>
      <c r="O210" s="58"/>
      <c r="P210" s="57"/>
      <c r="Q210" s="57"/>
      <c r="R210" s="57"/>
      <c r="S210" s="158"/>
      <c r="T210" s="380"/>
      <c r="U210" s="381"/>
      <c r="V210" s="380"/>
      <c r="W210" s="382"/>
      <c r="X210" s="382"/>
      <c r="Y210" s="380"/>
      <c r="Z210" s="366"/>
      <c r="AA210" s="362"/>
      <c r="AB210" s="366"/>
      <c r="AC210" s="366"/>
      <c r="AD210" s="362"/>
      <c r="AE210" s="382"/>
      <c r="AF210" s="380"/>
      <c r="AG210" s="382"/>
      <c r="AH210" s="382"/>
      <c r="AI210" s="380"/>
      <c r="AJ210" s="382"/>
      <c r="AK210" s="382"/>
      <c r="AL210" s="367"/>
      <c r="AM210" s="367"/>
    </row>
    <row r="211" spans="1:39" ht="21" customHeight="1" x14ac:dyDescent="0.15">
      <c r="A211" s="181"/>
      <c r="B211" s="64"/>
      <c r="C211" s="57"/>
      <c r="D211" s="88"/>
      <c r="E211" s="88"/>
      <c r="F211" s="190"/>
      <c r="G211" s="64"/>
      <c r="H211" s="57"/>
      <c r="I211" s="190"/>
      <c r="J211" s="88"/>
      <c r="K211" s="315"/>
      <c r="L211" s="66"/>
      <c r="M211" s="58"/>
      <c r="N211" s="66"/>
      <c r="O211" s="58"/>
      <c r="P211" s="57"/>
      <c r="Q211" s="58"/>
      <c r="R211" s="57"/>
      <c r="S211" s="158"/>
      <c r="T211" s="380"/>
      <c r="U211" s="381"/>
      <c r="V211" s="380"/>
      <c r="W211" s="382"/>
      <c r="X211" s="382"/>
      <c r="Y211" s="380"/>
      <c r="Z211" s="366"/>
      <c r="AA211" s="362"/>
      <c r="AB211" s="366"/>
      <c r="AC211" s="366"/>
      <c r="AD211" s="362"/>
      <c r="AE211" s="382"/>
      <c r="AF211" s="380"/>
      <c r="AG211" s="382"/>
      <c r="AH211" s="382"/>
      <c r="AI211" s="380"/>
      <c r="AJ211" s="382"/>
      <c r="AK211" s="382"/>
      <c r="AL211" s="367"/>
      <c r="AM211" s="367"/>
    </row>
    <row r="212" spans="1:39" ht="21" customHeight="1" x14ac:dyDescent="0.15">
      <c r="A212" s="181"/>
      <c r="B212" s="63"/>
      <c r="C212" s="57"/>
      <c r="D212" s="88"/>
      <c r="E212" s="88"/>
      <c r="F212" s="190"/>
      <c r="G212" s="63"/>
      <c r="H212" s="57"/>
      <c r="I212" s="190"/>
      <c r="J212" s="88"/>
      <c r="K212" s="315"/>
      <c r="L212" s="66"/>
      <c r="M212" s="58"/>
      <c r="N212" s="66"/>
      <c r="O212" s="58"/>
      <c r="P212" s="57"/>
      <c r="Q212" s="58"/>
      <c r="R212" s="57"/>
      <c r="S212" s="158"/>
      <c r="T212" s="380"/>
      <c r="U212" s="381"/>
      <c r="V212" s="417"/>
      <c r="W212" s="382"/>
      <c r="X212" s="382"/>
      <c r="Y212" s="380"/>
      <c r="Z212" s="366"/>
      <c r="AA212" s="362"/>
      <c r="AB212" s="366"/>
      <c r="AC212" s="366"/>
      <c r="AD212" s="362"/>
      <c r="AE212" s="382"/>
      <c r="AF212" s="380"/>
      <c r="AG212" s="382"/>
      <c r="AH212" s="382"/>
      <c r="AI212" s="380"/>
      <c r="AJ212" s="382"/>
      <c r="AK212" s="382"/>
      <c r="AL212" s="367"/>
      <c r="AM212" s="367"/>
    </row>
    <row r="213" spans="1:39" ht="21" customHeight="1" x14ac:dyDescent="0.15">
      <c r="A213" s="181"/>
      <c r="B213" s="63"/>
      <c r="C213" s="57"/>
      <c r="D213" s="88"/>
      <c r="E213" s="88"/>
      <c r="F213" s="190"/>
      <c r="G213" s="63"/>
      <c r="H213" s="57"/>
      <c r="I213" s="190"/>
      <c r="J213" s="88"/>
      <c r="K213" s="315"/>
      <c r="L213" s="66"/>
      <c r="M213" s="58"/>
      <c r="N213" s="66"/>
      <c r="O213" s="58"/>
      <c r="P213" s="57"/>
      <c r="Q213" s="57"/>
      <c r="R213" s="57"/>
      <c r="S213" s="158"/>
      <c r="T213" s="380"/>
      <c r="U213" s="381"/>
      <c r="V213" s="380"/>
      <c r="W213" s="382"/>
      <c r="X213" s="382"/>
      <c r="Y213" s="380"/>
      <c r="Z213" s="366"/>
      <c r="AA213" s="362"/>
      <c r="AB213" s="366"/>
      <c r="AC213" s="366"/>
      <c r="AD213" s="362"/>
      <c r="AE213" s="382"/>
      <c r="AF213" s="380"/>
      <c r="AG213" s="382"/>
      <c r="AH213" s="382"/>
      <c r="AI213" s="380"/>
      <c r="AJ213" s="382"/>
      <c r="AK213" s="382"/>
      <c r="AL213" s="367"/>
      <c r="AM213" s="367"/>
    </row>
    <row r="214" spans="1:39" ht="21" customHeight="1" x14ac:dyDescent="0.15">
      <c r="A214" s="181"/>
      <c r="B214" s="63"/>
      <c r="C214" s="57"/>
      <c r="D214" s="88"/>
      <c r="E214" s="88"/>
      <c r="F214" s="190"/>
      <c r="G214" s="63"/>
      <c r="H214" s="57"/>
      <c r="I214" s="190"/>
      <c r="J214" s="88"/>
      <c r="K214" s="315"/>
      <c r="L214" s="66"/>
      <c r="M214" s="58"/>
      <c r="N214" s="66"/>
      <c r="O214" s="58"/>
      <c r="P214" s="57"/>
      <c r="Q214" s="57"/>
      <c r="R214" s="57"/>
      <c r="S214" s="158"/>
      <c r="T214" s="380"/>
      <c r="U214" s="381"/>
      <c r="V214" s="380"/>
      <c r="W214" s="382"/>
      <c r="X214" s="382"/>
      <c r="Y214" s="380"/>
      <c r="Z214" s="366"/>
      <c r="AA214" s="362"/>
      <c r="AB214" s="366"/>
      <c r="AC214" s="366"/>
      <c r="AD214" s="362"/>
      <c r="AE214" s="382"/>
      <c r="AF214" s="380"/>
      <c r="AG214" s="382"/>
      <c r="AH214" s="382"/>
      <c r="AI214" s="380"/>
      <c r="AJ214" s="382"/>
      <c r="AK214" s="382"/>
      <c r="AL214" s="367"/>
      <c r="AM214" s="367"/>
    </row>
    <row r="215" spans="1:39" ht="21" customHeight="1" x14ac:dyDescent="0.15">
      <c r="A215" s="177"/>
      <c r="B215" s="78"/>
      <c r="C215" s="78"/>
      <c r="D215" s="86"/>
      <c r="E215" s="86"/>
      <c r="F215" s="77"/>
      <c r="G215" s="78"/>
      <c r="H215" s="78"/>
      <c r="I215" s="77"/>
      <c r="J215" s="86"/>
      <c r="K215" s="315"/>
      <c r="L215" s="70"/>
      <c r="M215" s="67"/>
      <c r="N215" s="70"/>
      <c r="O215" s="67"/>
      <c r="P215" s="78"/>
      <c r="Q215" s="78"/>
      <c r="R215" s="78"/>
      <c r="S215" s="192"/>
      <c r="T215" s="380"/>
      <c r="U215" s="381"/>
      <c r="V215" s="380"/>
      <c r="W215" s="382"/>
      <c r="X215" s="382"/>
      <c r="Y215" s="380"/>
      <c r="Z215" s="366"/>
      <c r="AA215" s="362"/>
      <c r="AB215" s="366"/>
      <c r="AC215" s="366"/>
      <c r="AD215" s="362"/>
      <c r="AE215" s="382"/>
      <c r="AF215" s="380"/>
      <c r="AG215" s="382"/>
      <c r="AH215" s="382"/>
      <c r="AI215" s="380"/>
      <c r="AJ215" s="382"/>
      <c r="AK215" s="382"/>
      <c r="AL215" s="367"/>
      <c r="AM215" s="367"/>
    </row>
    <row r="216" spans="1:39" ht="21" customHeight="1" x14ac:dyDescent="0.15">
      <c r="A216" s="181"/>
      <c r="B216" s="63"/>
      <c r="C216" s="57"/>
      <c r="D216" s="88"/>
      <c r="E216" s="88"/>
      <c r="F216" s="190"/>
      <c r="G216" s="63"/>
      <c r="H216" s="57"/>
      <c r="I216" s="190"/>
      <c r="J216" s="88"/>
      <c r="K216" s="315"/>
      <c r="L216" s="66"/>
      <c r="M216" s="58"/>
      <c r="N216" s="66"/>
      <c r="O216" s="58"/>
      <c r="P216" s="57"/>
      <c r="Q216" s="57"/>
      <c r="R216" s="57"/>
      <c r="S216" s="158"/>
      <c r="T216" s="380"/>
      <c r="U216" s="381"/>
      <c r="V216" s="380"/>
      <c r="W216" s="382"/>
      <c r="X216" s="382"/>
      <c r="Y216" s="380"/>
      <c r="Z216" s="366"/>
      <c r="AA216" s="362"/>
      <c r="AB216" s="366"/>
      <c r="AC216" s="366"/>
      <c r="AD216" s="362"/>
      <c r="AE216" s="382"/>
      <c r="AF216" s="380"/>
      <c r="AG216" s="382"/>
      <c r="AH216" s="382"/>
      <c r="AI216" s="380"/>
      <c r="AJ216" s="382"/>
      <c r="AK216" s="382"/>
      <c r="AL216" s="367"/>
      <c r="AM216" s="367"/>
    </row>
    <row r="217" spans="1:39" ht="21" customHeight="1" x14ac:dyDescent="0.15">
      <c r="A217" s="181"/>
      <c r="B217" s="63"/>
      <c r="C217" s="57"/>
      <c r="D217" s="88"/>
      <c r="E217" s="88"/>
      <c r="F217" s="190"/>
      <c r="G217" s="63"/>
      <c r="H217" s="57"/>
      <c r="I217" s="190"/>
      <c r="J217" s="88"/>
      <c r="K217" s="315"/>
      <c r="L217" s="66"/>
      <c r="M217" s="58"/>
      <c r="N217" s="66"/>
      <c r="O217" s="58"/>
      <c r="P217" s="57"/>
      <c r="Q217" s="58"/>
      <c r="R217" s="57"/>
      <c r="S217" s="158"/>
      <c r="T217" s="380"/>
      <c r="U217" s="381"/>
      <c r="V217" s="380"/>
      <c r="W217" s="382"/>
      <c r="X217" s="382"/>
      <c r="Y217" s="380"/>
      <c r="Z217" s="366"/>
      <c r="AA217" s="362"/>
      <c r="AB217" s="366"/>
      <c r="AC217" s="366"/>
      <c r="AD217" s="362"/>
      <c r="AE217" s="382"/>
      <c r="AF217" s="380"/>
      <c r="AG217" s="382"/>
      <c r="AH217" s="382"/>
      <c r="AI217" s="380"/>
      <c r="AJ217" s="382"/>
      <c r="AK217" s="382"/>
      <c r="AL217" s="367"/>
      <c r="AM217" s="367"/>
    </row>
    <row r="218" spans="1:39" ht="21" customHeight="1" x14ac:dyDescent="0.15">
      <c r="A218" s="181"/>
      <c r="B218" s="63"/>
      <c r="C218" s="57"/>
      <c r="D218" s="88"/>
      <c r="E218" s="88"/>
      <c r="F218" s="190"/>
      <c r="G218" s="63"/>
      <c r="H218" s="57"/>
      <c r="I218" s="190"/>
      <c r="J218" s="88"/>
      <c r="K218" s="315"/>
      <c r="L218" s="66"/>
      <c r="M218" s="58"/>
      <c r="N218" s="66"/>
      <c r="O218" s="58"/>
      <c r="P218" s="57"/>
      <c r="Q218" s="58"/>
      <c r="R218" s="57"/>
      <c r="S218" s="158"/>
      <c r="T218" s="380"/>
      <c r="U218" s="381"/>
      <c r="V218" s="380"/>
      <c r="W218" s="382"/>
      <c r="X218" s="382"/>
      <c r="Y218" s="380"/>
      <c r="Z218" s="366"/>
      <c r="AA218" s="362"/>
      <c r="AB218" s="366"/>
      <c r="AC218" s="366"/>
      <c r="AD218" s="362"/>
      <c r="AE218" s="382"/>
      <c r="AF218" s="380"/>
      <c r="AG218" s="382"/>
      <c r="AH218" s="382"/>
      <c r="AI218" s="380"/>
      <c r="AJ218" s="382"/>
      <c r="AK218" s="382"/>
      <c r="AL218" s="367"/>
      <c r="AM218" s="367"/>
    </row>
    <row r="219" spans="1:39" ht="21" customHeight="1" x14ac:dyDescent="0.15">
      <c r="A219" s="181"/>
      <c r="B219" s="63"/>
      <c r="C219" s="57"/>
      <c r="D219" s="88"/>
      <c r="E219" s="88"/>
      <c r="F219" s="190"/>
      <c r="G219" s="63"/>
      <c r="H219" s="57"/>
      <c r="I219" s="190"/>
      <c r="J219" s="88"/>
      <c r="K219" s="315"/>
      <c r="L219" s="66"/>
      <c r="M219" s="58"/>
      <c r="N219" s="66"/>
      <c r="O219" s="58"/>
      <c r="P219" s="57"/>
      <c r="Q219" s="57"/>
      <c r="R219" s="57"/>
      <c r="S219" s="158"/>
      <c r="T219" s="380"/>
      <c r="U219" s="381"/>
      <c r="V219" s="380"/>
      <c r="W219" s="382"/>
      <c r="X219" s="382"/>
      <c r="Y219" s="380"/>
      <c r="Z219" s="366"/>
      <c r="AA219" s="362"/>
      <c r="AB219" s="366"/>
      <c r="AC219" s="366"/>
      <c r="AD219" s="362"/>
      <c r="AE219" s="382"/>
      <c r="AF219" s="380"/>
      <c r="AG219" s="382"/>
      <c r="AH219" s="382"/>
      <c r="AI219" s="380"/>
      <c r="AJ219" s="382"/>
      <c r="AK219" s="382"/>
      <c r="AL219" s="367"/>
      <c r="AM219" s="367"/>
    </row>
    <row r="220" spans="1:39" ht="21" customHeight="1" x14ac:dyDescent="0.15">
      <c r="A220" s="181"/>
      <c r="B220" s="63"/>
      <c r="C220" s="57"/>
      <c r="D220" s="87"/>
      <c r="E220" s="87"/>
      <c r="F220" s="191"/>
      <c r="G220" s="63"/>
      <c r="H220" s="57"/>
      <c r="I220" s="191"/>
      <c r="J220" s="87"/>
      <c r="K220" s="315"/>
      <c r="L220" s="66"/>
      <c r="M220" s="58"/>
      <c r="N220" s="66"/>
      <c r="O220" s="58"/>
      <c r="P220" s="57"/>
      <c r="Q220" s="58"/>
      <c r="R220" s="57"/>
      <c r="S220" s="158"/>
      <c r="T220" s="380"/>
      <c r="U220" s="381"/>
      <c r="V220" s="380"/>
      <c r="W220" s="382"/>
      <c r="X220" s="382"/>
      <c r="Y220" s="380"/>
      <c r="Z220" s="366"/>
      <c r="AA220" s="362"/>
      <c r="AB220" s="366"/>
      <c r="AC220" s="366"/>
      <c r="AD220" s="362"/>
      <c r="AE220" s="382"/>
      <c r="AF220" s="380"/>
      <c r="AG220" s="382"/>
      <c r="AH220" s="382"/>
      <c r="AI220" s="380"/>
      <c r="AJ220" s="382"/>
      <c r="AK220" s="382"/>
      <c r="AL220" s="367"/>
      <c r="AM220" s="367"/>
    </row>
    <row r="221" spans="1:39" ht="21" customHeight="1" x14ac:dyDescent="0.15">
      <c r="A221" s="181"/>
      <c r="B221" s="64"/>
      <c r="C221" s="57"/>
      <c r="D221" s="88"/>
      <c r="E221" s="88"/>
      <c r="F221" s="190"/>
      <c r="G221" s="64"/>
      <c r="H221" s="57"/>
      <c r="I221" s="190"/>
      <c r="J221" s="88"/>
      <c r="K221" s="315"/>
      <c r="L221" s="66"/>
      <c r="M221" s="58"/>
      <c r="N221" s="66"/>
      <c r="O221" s="58"/>
      <c r="P221" s="57"/>
      <c r="Q221" s="57"/>
      <c r="R221" s="57"/>
      <c r="S221" s="158"/>
      <c r="T221" s="380"/>
      <c r="U221" s="381"/>
      <c r="V221" s="380"/>
      <c r="W221" s="382"/>
      <c r="X221" s="382"/>
      <c r="Y221" s="380"/>
      <c r="Z221" s="366"/>
      <c r="AA221" s="362"/>
      <c r="AB221" s="366"/>
      <c r="AC221" s="366"/>
      <c r="AD221" s="362"/>
      <c r="AE221" s="382"/>
      <c r="AF221" s="380"/>
      <c r="AG221" s="382"/>
      <c r="AH221" s="382"/>
      <c r="AI221" s="380"/>
      <c r="AJ221" s="382"/>
      <c r="AK221" s="382"/>
      <c r="AL221" s="367"/>
      <c r="AM221" s="367"/>
    </row>
    <row r="222" spans="1:39" ht="21" customHeight="1" x14ac:dyDescent="0.15">
      <c r="A222" s="181"/>
      <c r="B222" s="63"/>
      <c r="C222" s="57"/>
      <c r="D222" s="88"/>
      <c r="E222" s="88"/>
      <c r="F222" s="190"/>
      <c r="G222" s="63"/>
      <c r="H222" s="57"/>
      <c r="I222" s="190"/>
      <c r="J222" s="88"/>
      <c r="K222" s="315"/>
      <c r="L222" s="66"/>
      <c r="M222" s="165"/>
      <c r="N222" s="66"/>
      <c r="O222" s="165"/>
      <c r="P222" s="57"/>
      <c r="Q222" s="58"/>
      <c r="R222" s="57"/>
      <c r="S222" s="158"/>
      <c r="T222" s="380"/>
      <c r="U222" s="381"/>
      <c r="V222" s="380"/>
      <c r="W222" s="382"/>
      <c r="X222" s="382"/>
      <c r="Y222" s="380"/>
      <c r="Z222" s="366"/>
      <c r="AA222" s="362"/>
      <c r="AB222" s="366"/>
      <c r="AC222" s="366"/>
      <c r="AD222" s="362"/>
      <c r="AE222" s="382"/>
      <c r="AF222" s="380"/>
      <c r="AG222" s="382"/>
      <c r="AH222" s="382"/>
      <c r="AI222" s="380"/>
      <c r="AJ222" s="382"/>
      <c r="AK222" s="382"/>
      <c r="AL222" s="367"/>
      <c r="AM222" s="367"/>
    </row>
    <row r="223" spans="1:39" ht="21" customHeight="1" x14ac:dyDescent="0.15">
      <c r="A223" s="181"/>
      <c r="B223" s="63"/>
      <c r="C223" s="57"/>
      <c r="D223" s="88"/>
      <c r="E223" s="88"/>
      <c r="F223" s="190"/>
      <c r="G223" s="63"/>
      <c r="H223" s="57"/>
      <c r="I223" s="190"/>
      <c r="J223" s="88"/>
      <c r="K223" s="315"/>
      <c r="L223" s="66"/>
      <c r="M223" s="58"/>
      <c r="N223" s="66"/>
      <c r="O223" s="58"/>
      <c r="P223" s="57"/>
      <c r="Q223" s="58"/>
      <c r="R223" s="57"/>
      <c r="S223" s="158"/>
      <c r="T223" s="380"/>
      <c r="U223" s="381"/>
      <c r="V223" s="380"/>
      <c r="W223" s="382"/>
      <c r="X223" s="382"/>
      <c r="Y223" s="380"/>
      <c r="Z223" s="366"/>
      <c r="AA223" s="362"/>
      <c r="AB223" s="366"/>
      <c r="AC223" s="366"/>
      <c r="AD223" s="362"/>
      <c r="AE223" s="382"/>
      <c r="AF223" s="380"/>
      <c r="AG223" s="382"/>
      <c r="AH223" s="382"/>
      <c r="AI223" s="380"/>
      <c r="AJ223" s="382"/>
      <c r="AK223" s="382"/>
      <c r="AL223" s="367"/>
      <c r="AM223" s="367"/>
    </row>
    <row r="224" spans="1:39" ht="21" customHeight="1" x14ac:dyDescent="0.15">
      <c r="A224" s="181"/>
      <c r="B224" s="63"/>
      <c r="C224" s="57"/>
      <c r="D224" s="88"/>
      <c r="E224" s="88"/>
      <c r="F224" s="190"/>
      <c r="G224" s="63"/>
      <c r="H224" s="57"/>
      <c r="I224" s="190"/>
      <c r="J224" s="88"/>
      <c r="K224" s="315"/>
      <c r="L224" s="66"/>
      <c r="M224" s="58"/>
      <c r="N224" s="66"/>
      <c r="O224" s="58"/>
      <c r="P224" s="57"/>
      <c r="Q224" s="57"/>
      <c r="R224" s="57"/>
      <c r="S224" s="158"/>
      <c r="T224" s="380"/>
      <c r="U224" s="381"/>
      <c r="V224" s="412"/>
      <c r="W224" s="413"/>
      <c r="X224" s="413"/>
      <c r="Y224" s="412"/>
      <c r="Z224" s="366"/>
      <c r="AA224" s="362"/>
      <c r="AB224" s="365"/>
      <c r="AC224" s="366"/>
      <c r="AD224" s="362"/>
      <c r="AE224" s="413"/>
      <c r="AF224" s="412"/>
      <c r="AG224" s="413"/>
      <c r="AH224" s="413"/>
      <c r="AI224" s="412"/>
      <c r="AJ224" s="382"/>
      <c r="AK224" s="382"/>
      <c r="AL224" s="367"/>
      <c r="AM224" s="367"/>
    </row>
    <row r="225" spans="1:39" ht="21" customHeight="1" x14ac:dyDescent="0.15">
      <c r="A225" s="193"/>
      <c r="B225" s="105"/>
      <c r="C225" s="111"/>
      <c r="D225" s="157"/>
      <c r="E225" s="157"/>
      <c r="F225" s="199"/>
      <c r="G225" s="105"/>
      <c r="H225" s="111"/>
      <c r="I225" s="199"/>
      <c r="J225" s="157"/>
      <c r="K225" s="316"/>
      <c r="L225" s="265"/>
      <c r="M225" s="68"/>
      <c r="N225" s="265"/>
      <c r="O225" s="68"/>
      <c r="P225" s="111"/>
      <c r="Q225" s="111"/>
      <c r="R225" s="111"/>
      <c r="S225" s="195"/>
      <c r="T225" s="380"/>
      <c r="U225" s="381"/>
      <c r="V225" s="412"/>
      <c r="W225" s="413"/>
      <c r="X225" s="413"/>
      <c r="Y225" s="412"/>
      <c r="Z225" s="366"/>
      <c r="AA225" s="362"/>
      <c r="AB225" s="365"/>
      <c r="AC225" s="366"/>
      <c r="AD225" s="362"/>
      <c r="AE225" s="413"/>
      <c r="AF225" s="412"/>
      <c r="AG225" s="413"/>
      <c r="AH225" s="413"/>
      <c r="AI225" s="412"/>
      <c r="AJ225" s="382"/>
      <c r="AK225" s="382"/>
      <c r="AL225" s="367"/>
      <c r="AM225" s="367"/>
    </row>
    <row r="226" spans="1:39" ht="21" customHeight="1" x14ac:dyDescent="0.15">
      <c r="A226" s="196"/>
      <c r="B226" s="99"/>
      <c r="C226" s="97"/>
      <c r="D226" s="110"/>
      <c r="E226" s="110"/>
      <c r="F226" s="197"/>
      <c r="G226" s="99"/>
      <c r="H226" s="97"/>
      <c r="I226" s="197"/>
      <c r="J226" s="110"/>
      <c r="K226" s="314"/>
      <c r="L226" s="291"/>
      <c r="M226" s="69"/>
      <c r="N226" s="291"/>
      <c r="O226" s="69"/>
      <c r="P226" s="97"/>
      <c r="Q226" s="97"/>
      <c r="R226" s="97"/>
      <c r="S226" s="116"/>
      <c r="T226" s="380"/>
      <c r="U226" s="381"/>
      <c r="V226" s="388"/>
      <c r="W226" s="389"/>
      <c r="X226" s="389"/>
      <c r="Y226" s="388"/>
      <c r="Z226" s="366"/>
      <c r="AA226" s="362"/>
      <c r="AB226" s="390"/>
      <c r="AC226" s="366"/>
      <c r="AD226" s="362"/>
      <c r="AE226" s="389"/>
      <c r="AF226" s="388"/>
      <c r="AG226" s="389"/>
      <c r="AH226" s="389"/>
      <c r="AI226" s="388"/>
      <c r="AJ226" s="382"/>
      <c r="AK226" s="382"/>
      <c r="AL226" s="367"/>
      <c r="AM226" s="367"/>
    </row>
    <row r="227" spans="1:39" ht="21" customHeight="1" x14ac:dyDescent="0.15">
      <c r="A227" s="181"/>
      <c r="B227" s="63"/>
      <c r="C227" s="57"/>
      <c r="D227" s="88"/>
      <c r="E227" s="88"/>
      <c r="F227" s="190"/>
      <c r="G227" s="63"/>
      <c r="H227" s="57"/>
      <c r="I227" s="190"/>
      <c r="J227" s="88"/>
      <c r="K227" s="315"/>
      <c r="L227" s="66"/>
      <c r="M227" s="58"/>
      <c r="N227" s="66"/>
      <c r="O227" s="58"/>
      <c r="P227" s="57"/>
      <c r="Q227" s="57"/>
      <c r="R227" s="57"/>
      <c r="S227" s="158"/>
      <c r="T227" s="380"/>
      <c r="U227" s="381"/>
      <c r="V227" s="409"/>
      <c r="W227" s="409"/>
      <c r="X227" s="409"/>
      <c r="Y227" s="409"/>
      <c r="Z227" s="366"/>
      <c r="AA227" s="362"/>
      <c r="AB227" s="366"/>
      <c r="AC227" s="366"/>
      <c r="AD227" s="362"/>
      <c r="AE227" s="409"/>
      <c r="AF227" s="409"/>
      <c r="AG227" s="409"/>
      <c r="AH227" s="409"/>
      <c r="AI227" s="409"/>
      <c r="AJ227" s="409"/>
      <c r="AK227" s="387"/>
      <c r="AL227" s="367"/>
      <c r="AM227" s="367"/>
    </row>
    <row r="228" spans="1:39" ht="21" customHeight="1" x14ac:dyDescent="0.15">
      <c r="A228" s="181"/>
      <c r="B228" s="63"/>
      <c r="C228" s="57"/>
      <c r="D228" s="88"/>
      <c r="E228" s="88"/>
      <c r="F228" s="190"/>
      <c r="G228" s="63"/>
      <c r="H228" s="57"/>
      <c r="I228" s="190"/>
      <c r="J228" s="88"/>
      <c r="K228" s="315"/>
      <c r="L228" s="66"/>
      <c r="M228" s="58"/>
      <c r="N228" s="66"/>
      <c r="O228" s="58"/>
      <c r="P228" s="57"/>
      <c r="Q228" s="57"/>
      <c r="R228" s="57"/>
      <c r="S228" s="158"/>
      <c r="T228" s="380"/>
      <c r="U228" s="381"/>
      <c r="V228" s="380"/>
      <c r="W228" s="382"/>
      <c r="X228" s="382"/>
      <c r="Y228" s="380"/>
      <c r="Z228" s="366"/>
      <c r="AA228" s="362"/>
      <c r="AB228" s="366"/>
      <c r="AC228" s="366"/>
      <c r="AD228" s="362"/>
      <c r="AE228" s="382"/>
      <c r="AF228" s="380"/>
      <c r="AG228" s="382"/>
      <c r="AH228" s="382"/>
      <c r="AI228" s="380"/>
      <c r="AJ228" s="382"/>
      <c r="AK228" s="382"/>
      <c r="AL228" s="367"/>
      <c r="AM228" s="367"/>
    </row>
    <row r="229" spans="1:39" ht="21" customHeight="1" x14ac:dyDescent="0.15">
      <c r="A229" s="181"/>
      <c r="B229" s="63"/>
      <c r="C229" s="57"/>
      <c r="D229" s="88"/>
      <c r="E229" s="88"/>
      <c r="F229" s="190"/>
      <c r="G229" s="63"/>
      <c r="H229" s="57"/>
      <c r="I229" s="190"/>
      <c r="J229" s="88"/>
      <c r="K229" s="315"/>
      <c r="L229" s="66"/>
      <c r="M229" s="58"/>
      <c r="N229" s="66"/>
      <c r="O229" s="58"/>
      <c r="P229" s="57"/>
      <c r="Q229" s="57"/>
      <c r="R229" s="57"/>
      <c r="S229" s="158"/>
      <c r="T229" s="380"/>
      <c r="U229" s="381"/>
      <c r="V229" s="380"/>
      <c r="W229" s="382"/>
      <c r="X229" s="382"/>
      <c r="Y229" s="380"/>
      <c r="Z229" s="366"/>
      <c r="AA229" s="362"/>
      <c r="AB229" s="366"/>
      <c r="AC229" s="366"/>
      <c r="AD229" s="362"/>
      <c r="AE229" s="382"/>
      <c r="AF229" s="380"/>
      <c r="AG229" s="382"/>
      <c r="AH229" s="382"/>
      <c r="AI229" s="380"/>
      <c r="AJ229" s="382"/>
      <c r="AK229" s="382"/>
      <c r="AL229" s="367"/>
      <c r="AM229" s="367"/>
    </row>
    <row r="230" spans="1:39" ht="21" customHeight="1" x14ac:dyDescent="0.15">
      <c r="A230" s="181"/>
      <c r="B230" s="63"/>
      <c r="C230" s="57"/>
      <c r="D230" s="88"/>
      <c r="E230" s="88"/>
      <c r="F230" s="190"/>
      <c r="G230" s="63"/>
      <c r="H230" s="57"/>
      <c r="I230" s="190"/>
      <c r="J230" s="88"/>
      <c r="K230" s="315"/>
      <c r="L230" s="66"/>
      <c r="M230" s="58"/>
      <c r="N230" s="66"/>
      <c r="O230" s="58"/>
      <c r="P230" s="57"/>
      <c r="Q230" s="57"/>
      <c r="R230" s="57"/>
      <c r="S230" s="158"/>
      <c r="T230" s="380"/>
      <c r="U230" s="381"/>
      <c r="V230" s="380"/>
      <c r="W230" s="382"/>
      <c r="X230" s="382"/>
      <c r="Y230" s="380"/>
      <c r="Z230" s="366"/>
      <c r="AA230" s="362"/>
      <c r="AB230" s="366"/>
      <c r="AC230" s="366"/>
      <c r="AD230" s="362"/>
      <c r="AE230" s="382"/>
      <c r="AF230" s="380"/>
      <c r="AG230" s="382"/>
      <c r="AH230" s="382"/>
      <c r="AI230" s="380"/>
      <c r="AJ230" s="382"/>
      <c r="AK230" s="382"/>
      <c r="AL230" s="367"/>
      <c r="AM230" s="367"/>
    </row>
    <row r="231" spans="1:39" ht="21" customHeight="1" x14ac:dyDescent="0.15">
      <c r="A231" s="181"/>
      <c r="B231" s="63"/>
      <c r="C231" s="57"/>
      <c r="D231" s="88"/>
      <c r="E231" s="88"/>
      <c r="F231" s="190"/>
      <c r="G231" s="63"/>
      <c r="H231" s="57"/>
      <c r="I231" s="190"/>
      <c r="J231" s="88"/>
      <c r="K231" s="831"/>
      <c r="L231" s="66"/>
      <c r="M231" s="58"/>
      <c r="N231" s="66"/>
      <c r="O231" s="58"/>
      <c r="P231" s="57"/>
      <c r="Q231" s="57"/>
      <c r="R231" s="57"/>
      <c r="S231" s="158"/>
      <c r="T231" s="380"/>
      <c r="U231" s="381"/>
      <c r="V231" s="380"/>
      <c r="W231" s="382"/>
      <c r="X231" s="382"/>
      <c r="Y231" s="380"/>
      <c r="Z231" s="366"/>
      <c r="AA231" s="362"/>
      <c r="AB231" s="366"/>
      <c r="AC231" s="366"/>
      <c r="AD231" s="362"/>
      <c r="AE231" s="382"/>
      <c r="AF231" s="380"/>
      <c r="AG231" s="382"/>
      <c r="AH231" s="382"/>
      <c r="AI231" s="380"/>
      <c r="AJ231" s="382"/>
      <c r="AK231" s="382"/>
      <c r="AL231" s="367"/>
      <c r="AM231" s="367"/>
    </row>
    <row r="232" spans="1:39" ht="21" customHeight="1" x14ac:dyDescent="0.15">
      <c r="A232" s="182"/>
      <c r="B232" s="63"/>
      <c r="C232" s="57"/>
      <c r="D232" s="88"/>
      <c r="E232" s="88"/>
      <c r="F232" s="190"/>
      <c r="G232" s="63"/>
      <c r="H232" s="57"/>
      <c r="I232" s="190"/>
      <c r="J232" s="88"/>
      <c r="K232" s="831"/>
      <c r="L232" s="66"/>
      <c r="M232" s="58"/>
      <c r="N232" s="66"/>
      <c r="O232" s="58"/>
      <c r="P232" s="57"/>
      <c r="Q232" s="57"/>
      <c r="R232" s="57"/>
      <c r="S232" s="158"/>
      <c r="T232" s="380"/>
      <c r="U232" s="381"/>
      <c r="V232" s="380"/>
      <c r="W232" s="382"/>
      <c r="X232" s="382"/>
      <c r="Y232" s="380"/>
      <c r="Z232" s="366"/>
      <c r="AA232" s="362"/>
      <c r="AB232" s="366"/>
      <c r="AC232" s="366"/>
      <c r="AD232" s="362"/>
      <c r="AE232" s="382"/>
      <c r="AF232" s="380"/>
      <c r="AG232" s="382"/>
      <c r="AH232" s="382"/>
      <c r="AI232" s="380"/>
      <c r="AJ232" s="382"/>
      <c r="AK232" s="382"/>
      <c r="AL232" s="367"/>
      <c r="AM232" s="367"/>
    </row>
    <row r="233" spans="1:39" ht="21" customHeight="1" x14ac:dyDescent="0.15">
      <c r="A233" s="182"/>
      <c r="B233" s="63"/>
      <c r="C233" s="57"/>
      <c r="D233" s="88"/>
      <c r="E233" s="88"/>
      <c r="F233" s="190"/>
      <c r="G233" s="63"/>
      <c r="H233" s="57"/>
      <c r="I233" s="190"/>
      <c r="J233" s="88"/>
      <c r="K233" s="831"/>
      <c r="L233" s="66"/>
      <c r="M233" s="58"/>
      <c r="N233" s="66"/>
      <c r="O233" s="58"/>
      <c r="P233" s="57"/>
      <c r="Q233" s="57"/>
      <c r="R233" s="57"/>
      <c r="S233" s="158"/>
      <c r="T233" s="380"/>
      <c r="U233" s="381"/>
      <c r="V233" s="417"/>
      <c r="W233" s="382"/>
      <c r="X233" s="382"/>
      <c r="Y233" s="380"/>
      <c r="Z233" s="366"/>
      <c r="AA233" s="362"/>
      <c r="AB233" s="366"/>
      <c r="AC233" s="366"/>
      <c r="AD233" s="362"/>
      <c r="AE233" s="382"/>
      <c r="AF233" s="380"/>
      <c r="AG233" s="382"/>
      <c r="AH233" s="382"/>
      <c r="AI233" s="380"/>
      <c r="AJ233" s="382"/>
      <c r="AK233" s="382"/>
      <c r="AL233" s="367"/>
      <c r="AM233" s="367"/>
    </row>
    <row r="234" spans="1:39" ht="21" customHeight="1" x14ac:dyDescent="0.15">
      <c r="A234" s="182"/>
      <c r="B234" s="63"/>
      <c r="C234" s="57"/>
      <c r="D234" s="88"/>
      <c r="E234" s="88"/>
      <c r="F234" s="190"/>
      <c r="G234" s="63"/>
      <c r="H234" s="57"/>
      <c r="I234" s="190"/>
      <c r="J234" s="88"/>
      <c r="K234" s="318"/>
      <c r="L234" s="66"/>
      <c r="M234" s="58"/>
      <c r="N234" s="66"/>
      <c r="O234" s="58"/>
      <c r="P234" s="57"/>
      <c r="Q234" s="57"/>
      <c r="R234" s="57"/>
      <c r="S234" s="158"/>
      <c r="T234" s="380"/>
      <c r="U234" s="381"/>
      <c r="V234" s="380"/>
      <c r="W234" s="382"/>
      <c r="X234" s="382"/>
      <c r="Y234" s="380"/>
      <c r="Z234" s="366"/>
      <c r="AA234" s="362"/>
      <c r="AB234" s="366"/>
      <c r="AC234" s="366"/>
      <c r="AD234" s="362"/>
      <c r="AE234" s="382"/>
      <c r="AF234" s="380"/>
      <c r="AG234" s="382"/>
      <c r="AH234" s="382"/>
      <c r="AI234" s="380"/>
      <c r="AJ234" s="382"/>
      <c r="AK234" s="382"/>
      <c r="AL234" s="367"/>
      <c r="AM234" s="367"/>
    </row>
    <row r="235" spans="1:39" ht="21" customHeight="1" x14ac:dyDescent="0.15">
      <c r="A235" s="181"/>
      <c r="B235" s="63"/>
      <c r="C235" s="57"/>
      <c r="D235" s="88"/>
      <c r="E235" s="88"/>
      <c r="F235" s="190"/>
      <c r="G235" s="63"/>
      <c r="H235" s="57"/>
      <c r="I235" s="190"/>
      <c r="J235" s="88"/>
      <c r="K235" s="315"/>
      <c r="L235" s="66"/>
      <c r="M235" s="58"/>
      <c r="N235" s="66"/>
      <c r="O235" s="58"/>
      <c r="P235" s="57"/>
      <c r="Q235" s="57"/>
      <c r="R235" s="57"/>
      <c r="S235" s="158"/>
      <c r="T235" s="380"/>
      <c r="U235" s="381"/>
      <c r="V235" s="380"/>
      <c r="W235" s="382"/>
      <c r="X235" s="382"/>
      <c r="Y235" s="380"/>
      <c r="Z235" s="366"/>
      <c r="AA235" s="362"/>
      <c r="AB235" s="366"/>
      <c r="AC235" s="366"/>
      <c r="AD235" s="362"/>
      <c r="AE235" s="382"/>
      <c r="AF235" s="380"/>
      <c r="AG235" s="382"/>
      <c r="AH235" s="382"/>
      <c r="AI235" s="380"/>
      <c r="AJ235" s="382"/>
      <c r="AK235" s="382"/>
      <c r="AL235" s="367"/>
      <c r="AM235" s="367"/>
    </row>
    <row r="236" spans="1:39" ht="21" customHeight="1" x14ac:dyDescent="0.15">
      <c r="A236" s="181"/>
      <c r="B236" s="63"/>
      <c r="C236" s="57"/>
      <c r="D236" s="88"/>
      <c r="E236" s="88"/>
      <c r="F236" s="190"/>
      <c r="G236" s="63"/>
      <c r="H236" s="57"/>
      <c r="I236" s="190"/>
      <c r="J236" s="88"/>
      <c r="K236" s="315"/>
      <c r="L236" s="66"/>
      <c r="M236" s="58"/>
      <c r="N236" s="66"/>
      <c r="O236" s="58"/>
      <c r="P236" s="57"/>
      <c r="Q236" s="57"/>
      <c r="R236" s="57"/>
      <c r="S236" s="158"/>
      <c r="T236" s="380"/>
      <c r="U236" s="381"/>
      <c r="V236" s="380"/>
      <c r="W236" s="382"/>
      <c r="X236" s="382"/>
      <c r="Y236" s="380"/>
      <c r="Z236" s="366"/>
      <c r="AA236" s="362"/>
      <c r="AB236" s="366"/>
      <c r="AC236" s="366"/>
      <c r="AD236" s="362"/>
      <c r="AE236" s="382"/>
      <c r="AF236" s="380"/>
      <c r="AG236" s="382"/>
      <c r="AH236" s="382"/>
      <c r="AI236" s="380"/>
      <c r="AJ236" s="382"/>
      <c r="AK236" s="382"/>
      <c r="AL236" s="367"/>
      <c r="AM236" s="367"/>
    </row>
    <row r="237" spans="1:39" ht="21" customHeight="1" x14ac:dyDescent="0.15">
      <c r="A237" s="181"/>
      <c r="B237" s="63"/>
      <c r="C237" s="57"/>
      <c r="D237" s="88"/>
      <c r="E237" s="88"/>
      <c r="F237" s="190"/>
      <c r="G237" s="63"/>
      <c r="H237" s="57"/>
      <c r="I237" s="190"/>
      <c r="J237" s="88"/>
      <c r="K237" s="315"/>
      <c r="L237" s="66"/>
      <c r="M237" s="58"/>
      <c r="N237" s="66"/>
      <c r="O237" s="58"/>
      <c r="P237" s="57"/>
      <c r="Q237" s="57"/>
      <c r="R237" s="57"/>
      <c r="S237" s="158"/>
      <c r="T237" s="380"/>
      <c r="U237" s="381"/>
      <c r="V237" s="380"/>
      <c r="W237" s="382"/>
      <c r="X237" s="382"/>
      <c r="Y237" s="380"/>
      <c r="Z237" s="366"/>
      <c r="AA237" s="362"/>
      <c r="AB237" s="366"/>
      <c r="AC237" s="366"/>
      <c r="AD237" s="362"/>
      <c r="AE237" s="382"/>
      <c r="AF237" s="380"/>
      <c r="AG237" s="382"/>
      <c r="AH237" s="382"/>
      <c r="AI237" s="380"/>
      <c r="AJ237" s="382"/>
      <c r="AK237" s="382"/>
      <c r="AL237" s="367"/>
      <c r="AM237" s="367"/>
    </row>
    <row r="238" spans="1:39" ht="21" customHeight="1" x14ac:dyDescent="0.15">
      <c r="A238" s="177"/>
      <c r="B238" s="78"/>
      <c r="C238" s="78"/>
      <c r="D238" s="86"/>
      <c r="E238" s="86"/>
      <c r="F238" s="77"/>
      <c r="G238" s="78"/>
      <c r="H238" s="78"/>
      <c r="I238" s="77"/>
      <c r="J238" s="86"/>
      <c r="K238" s="315"/>
      <c r="L238" s="70"/>
      <c r="M238" s="67"/>
      <c r="N238" s="70"/>
      <c r="O238" s="67"/>
      <c r="P238" s="78"/>
      <c r="Q238" s="78"/>
      <c r="R238" s="78"/>
      <c r="S238" s="192"/>
      <c r="T238" s="380"/>
      <c r="U238" s="381"/>
      <c r="V238" s="380"/>
      <c r="W238" s="382"/>
      <c r="X238" s="382"/>
      <c r="Y238" s="380"/>
      <c r="Z238" s="366"/>
      <c r="AA238" s="362"/>
      <c r="AB238" s="366"/>
      <c r="AC238" s="366"/>
      <c r="AD238" s="362"/>
      <c r="AE238" s="382"/>
      <c r="AF238" s="380"/>
      <c r="AG238" s="382"/>
      <c r="AH238" s="382"/>
      <c r="AI238" s="380"/>
      <c r="AJ238" s="382"/>
      <c r="AK238" s="382"/>
      <c r="AL238" s="367"/>
      <c r="AM238" s="367"/>
    </row>
    <row r="239" spans="1:39" ht="21" customHeight="1" x14ac:dyDescent="0.15">
      <c r="A239" s="181"/>
      <c r="B239" s="63"/>
      <c r="C239" s="57"/>
      <c r="D239" s="88"/>
      <c r="E239" s="88"/>
      <c r="F239" s="190"/>
      <c r="G239" s="63"/>
      <c r="H239" s="57"/>
      <c r="I239" s="190"/>
      <c r="J239" s="88"/>
      <c r="K239" s="315"/>
      <c r="L239" s="66"/>
      <c r="M239" s="58"/>
      <c r="N239" s="66"/>
      <c r="O239" s="58"/>
      <c r="P239" s="57"/>
      <c r="Q239" s="57"/>
      <c r="R239" s="57"/>
      <c r="S239" s="158"/>
      <c r="T239" s="380"/>
      <c r="U239" s="381"/>
      <c r="V239" s="380"/>
      <c r="W239" s="382"/>
      <c r="X239" s="382"/>
      <c r="Y239" s="380"/>
      <c r="Z239" s="366"/>
      <c r="AA239" s="362"/>
      <c r="AB239" s="366"/>
      <c r="AC239" s="366"/>
      <c r="AD239" s="362"/>
      <c r="AE239" s="382"/>
      <c r="AF239" s="380"/>
      <c r="AG239" s="382"/>
      <c r="AH239" s="382"/>
      <c r="AI239" s="380"/>
      <c r="AJ239" s="382"/>
      <c r="AK239" s="382"/>
      <c r="AL239" s="367"/>
      <c r="AM239" s="367"/>
    </row>
    <row r="240" spans="1:39" ht="21" customHeight="1" x14ac:dyDescent="0.15">
      <c r="A240" s="181"/>
      <c r="B240" s="63"/>
      <c r="C240" s="57"/>
      <c r="D240" s="88"/>
      <c r="E240" s="88"/>
      <c r="F240" s="190"/>
      <c r="G240" s="63"/>
      <c r="H240" s="57"/>
      <c r="I240" s="190"/>
      <c r="J240" s="88"/>
      <c r="K240" s="315"/>
      <c r="L240" s="66"/>
      <c r="M240" s="58"/>
      <c r="N240" s="66"/>
      <c r="O240" s="58"/>
      <c r="P240" s="57"/>
      <c r="Q240" s="57"/>
      <c r="R240" s="57"/>
      <c r="S240" s="158"/>
      <c r="T240" s="380"/>
      <c r="U240" s="381"/>
      <c r="V240" s="380"/>
      <c r="W240" s="382"/>
      <c r="X240" s="382"/>
      <c r="Y240" s="380"/>
      <c r="Z240" s="366"/>
      <c r="AA240" s="362"/>
      <c r="AB240" s="366"/>
      <c r="AC240" s="366"/>
      <c r="AD240" s="362"/>
      <c r="AE240" s="382"/>
      <c r="AF240" s="380"/>
      <c r="AG240" s="382"/>
      <c r="AH240" s="382"/>
      <c r="AI240" s="380"/>
      <c r="AJ240" s="382"/>
      <c r="AK240" s="382"/>
      <c r="AL240" s="367"/>
      <c r="AM240" s="367"/>
    </row>
    <row r="241" spans="1:39" ht="21" customHeight="1" x14ac:dyDescent="0.15">
      <c r="A241" s="181"/>
      <c r="B241" s="63"/>
      <c r="C241" s="57"/>
      <c r="D241" s="87"/>
      <c r="E241" s="87"/>
      <c r="F241" s="191"/>
      <c r="G241" s="63"/>
      <c r="H241" s="57"/>
      <c r="I241" s="191"/>
      <c r="J241" s="87"/>
      <c r="K241" s="315"/>
      <c r="L241" s="66"/>
      <c r="M241" s="58"/>
      <c r="N241" s="66"/>
      <c r="O241" s="58"/>
      <c r="P241" s="57"/>
      <c r="Q241" s="58"/>
      <c r="R241" s="57"/>
      <c r="S241" s="158"/>
      <c r="T241" s="380"/>
      <c r="U241" s="381"/>
      <c r="V241" s="380"/>
      <c r="W241" s="382"/>
      <c r="X241" s="382"/>
      <c r="Y241" s="380"/>
      <c r="Z241" s="366"/>
      <c r="AA241" s="362"/>
      <c r="AB241" s="366"/>
      <c r="AC241" s="366"/>
      <c r="AD241" s="362"/>
      <c r="AE241" s="382"/>
      <c r="AF241" s="380"/>
      <c r="AG241" s="382"/>
      <c r="AH241" s="382"/>
      <c r="AI241" s="380"/>
      <c r="AJ241" s="382"/>
      <c r="AK241" s="382"/>
      <c r="AL241" s="367"/>
      <c r="AM241" s="367"/>
    </row>
    <row r="242" spans="1:39" ht="21" customHeight="1" x14ac:dyDescent="0.15">
      <c r="A242" s="181"/>
      <c r="B242" s="63"/>
      <c r="C242" s="57"/>
      <c r="D242" s="88"/>
      <c r="E242" s="88"/>
      <c r="F242" s="190"/>
      <c r="G242" s="63"/>
      <c r="H242" s="57"/>
      <c r="I242" s="190"/>
      <c r="J242" s="88"/>
      <c r="K242" s="315"/>
      <c r="L242" s="66"/>
      <c r="M242" s="58"/>
      <c r="N242" s="66"/>
      <c r="O242" s="58"/>
      <c r="P242" s="57"/>
      <c r="Q242" s="57"/>
      <c r="R242" s="57"/>
      <c r="S242" s="158"/>
      <c r="T242" s="380"/>
      <c r="U242" s="381"/>
      <c r="V242" s="380"/>
      <c r="W242" s="382"/>
      <c r="X242" s="382"/>
      <c r="Y242" s="380"/>
      <c r="Z242" s="366"/>
      <c r="AA242" s="362"/>
      <c r="AB242" s="366"/>
      <c r="AC242" s="366"/>
      <c r="AD242" s="362"/>
      <c r="AE242" s="382"/>
      <c r="AF242" s="380"/>
      <c r="AG242" s="382"/>
      <c r="AH242" s="382"/>
      <c r="AI242" s="380"/>
      <c r="AJ242" s="382"/>
      <c r="AK242" s="382"/>
      <c r="AL242" s="367"/>
      <c r="AM242" s="367"/>
    </row>
    <row r="243" spans="1:39" ht="21" customHeight="1" x14ac:dyDescent="0.15">
      <c r="A243" s="181"/>
      <c r="B243" s="63"/>
      <c r="C243" s="57"/>
      <c r="D243" s="87"/>
      <c r="E243" s="87"/>
      <c r="F243" s="191"/>
      <c r="G243" s="63"/>
      <c r="H243" s="57"/>
      <c r="I243" s="191"/>
      <c r="J243" s="87"/>
      <c r="K243" s="315"/>
      <c r="L243" s="66"/>
      <c r="M243" s="58"/>
      <c r="N243" s="66"/>
      <c r="O243" s="58"/>
      <c r="P243" s="57"/>
      <c r="Q243" s="57"/>
      <c r="R243" s="57"/>
      <c r="S243" s="158"/>
      <c r="T243" s="380"/>
      <c r="U243" s="381"/>
      <c r="V243" s="380"/>
      <c r="W243" s="382"/>
      <c r="X243" s="382"/>
      <c r="Y243" s="380"/>
      <c r="Z243" s="366"/>
      <c r="AA243" s="362"/>
      <c r="AB243" s="366"/>
      <c r="AC243" s="366"/>
      <c r="AD243" s="362"/>
      <c r="AE243" s="382"/>
      <c r="AF243" s="380"/>
      <c r="AG243" s="382"/>
      <c r="AH243" s="382"/>
      <c r="AI243" s="380"/>
      <c r="AJ243" s="382"/>
      <c r="AK243" s="382"/>
      <c r="AL243" s="367"/>
      <c r="AM243" s="367"/>
    </row>
    <row r="244" spans="1:39" ht="21" customHeight="1" x14ac:dyDescent="0.15">
      <c r="A244" s="181"/>
      <c r="B244" s="63"/>
      <c r="C244" s="57"/>
      <c r="D244" s="88"/>
      <c r="E244" s="88"/>
      <c r="F244" s="190"/>
      <c r="G244" s="63"/>
      <c r="H244" s="57"/>
      <c r="I244" s="190"/>
      <c r="J244" s="88"/>
      <c r="K244" s="315"/>
      <c r="L244" s="66"/>
      <c r="M244" s="58"/>
      <c r="N244" s="66"/>
      <c r="O244" s="58"/>
      <c r="P244" s="57"/>
      <c r="Q244" s="57"/>
      <c r="R244" s="57"/>
      <c r="S244" s="158"/>
      <c r="T244" s="380"/>
      <c r="U244" s="381"/>
      <c r="V244" s="380"/>
      <c r="W244" s="382"/>
      <c r="X244" s="382"/>
      <c r="Y244" s="380"/>
      <c r="Z244" s="366"/>
      <c r="AA244" s="362"/>
      <c r="AB244" s="366"/>
      <c r="AC244" s="366"/>
      <c r="AD244" s="362"/>
      <c r="AE244" s="382"/>
      <c r="AF244" s="380"/>
      <c r="AG244" s="382"/>
      <c r="AH244" s="382"/>
      <c r="AI244" s="380"/>
      <c r="AJ244" s="382"/>
      <c r="AK244" s="382"/>
      <c r="AL244" s="367"/>
      <c r="AM244" s="367"/>
    </row>
    <row r="245" spans="1:39" ht="21" customHeight="1" x14ac:dyDescent="0.15">
      <c r="A245" s="193"/>
      <c r="B245" s="105"/>
      <c r="C245" s="111"/>
      <c r="D245" s="112"/>
      <c r="E245" s="112"/>
      <c r="F245" s="194"/>
      <c r="G245" s="105"/>
      <c r="H245" s="111"/>
      <c r="I245" s="194"/>
      <c r="J245" s="112"/>
      <c r="K245" s="316"/>
      <c r="L245" s="265"/>
      <c r="M245" s="68"/>
      <c r="N245" s="265"/>
      <c r="O245" s="68"/>
      <c r="P245" s="111"/>
      <c r="Q245" s="111"/>
      <c r="R245" s="111"/>
      <c r="S245" s="195"/>
      <c r="T245" s="380"/>
      <c r="U245" s="381"/>
      <c r="V245" s="412"/>
      <c r="W245" s="413"/>
      <c r="X245" s="413"/>
      <c r="Y245" s="412"/>
      <c r="Z245" s="366"/>
      <c r="AA245" s="362"/>
      <c r="AB245" s="365"/>
      <c r="AC245" s="366"/>
      <c r="AD245" s="362"/>
      <c r="AE245" s="413"/>
      <c r="AF245" s="412"/>
      <c r="AG245" s="413"/>
      <c r="AH245" s="413"/>
      <c r="AI245" s="412"/>
      <c r="AJ245" s="382"/>
      <c r="AK245" s="382"/>
      <c r="AL245" s="367"/>
      <c r="AM245" s="367"/>
    </row>
    <row r="246" spans="1:39" ht="21" customHeight="1" x14ac:dyDescent="0.15">
      <c r="A246" s="196"/>
      <c r="B246" s="99"/>
      <c r="C246" s="97"/>
      <c r="D246" s="110"/>
      <c r="E246" s="110"/>
      <c r="F246" s="197"/>
      <c r="G246" s="99"/>
      <c r="H246" s="97"/>
      <c r="I246" s="197"/>
      <c r="J246" s="110"/>
      <c r="K246" s="314"/>
      <c r="L246" s="291"/>
      <c r="M246" s="69"/>
      <c r="N246" s="291"/>
      <c r="O246" s="69"/>
      <c r="P246" s="97"/>
      <c r="Q246" s="97"/>
      <c r="R246" s="97"/>
      <c r="S246" s="116"/>
      <c r="T246" s="380"/>
      <c r="U246" s="381"/>
      <c r="V246" s="412"/>
      <c r="W246" s="413"/>
      <c r="X246" s="413"/>
      <c r="Y246" s="412"/>
      <c r="Z246" s="366"/>
      <c r="AA246" s="362"/>
      <c r="AB246" s="365"/>
      <c r="AC246" s="366"/>
      <c r="AD246" s="362"/>
      <c r="AE246" s="413"/>
      <c r="AF246" s="412"/>
      <c r="AG246" s="413"/>
      <c r="AH246" s="413"/>
      <c r="AI246" s="412"/>
      <c r="AJ246" s="382"/>
      <c r="AK246" s="382"/>
      <c r="AL246" s="367"/>
      <c r="AM246" s="367"/>
    </row>
    <row r="247" spans="1:39" ht="21" customHeight="1" x14ac:dyDescent="0.15">
      <c r="A247" s="181"/>
      <c r="B247" s="63"/>
      <c r="C247" s="57"/>
      <c r="D247" s="88"/>
      <c r="E247" s="88"/>
      <c r="F247" s="190"/>
      <c r="G247" s="63"/>
      <c r="H247" s="57"/>
      <c r="I247" s="190"/>
      <c r="J247" s="88"/>
      <c r="K247" s="315"/>
      <c r="L247" s="66"/>
      <c r="M247" s="58"/>
      <c r="N247" s="66"/>
      <c r="O247" s="58"/>
      <c r="P247" s="57"/>
      <c r="Q247" s="57"/>
      <c r="R247" s="57"/>
      <c r="S247" s="158"/>
      <c r="T247" s="380"/>
      <c r="U247" s="381"/>
      <c r="V247" s="388"/>
      <c r="W247" s="389"/>
      <c r="X247" s="389"/>
      <c r="Y247" s="388"/>
      <c r="Z247" s="366"/>
      <c r="AA247" s="362"/>
      <c r="AB247" s="390"/>
      <c r="AC247" s="366"/>
      <c r="AD247" s="362"/>
      <c r="AE247" s="389"/>
      <c r="AF247" s="388"/>
      <c r="AG247" s="389"/>
      <c r="AH247" s="389"/>
      <c r="AI247" s="388"/>
      <c r="AJ247" s="382"/>
      <c r="AK247" s="382"/>
      <c r="AL247" s="367"/>
      <c r="AM247" s="367"/>
    </row>
    <row r="248" spans="1:39" ht="21" customHeight="1" x14ac:dyDescent="0.15">
      <c r="A248" s="181"/>
      <c r="B248" s="63"/>
      <c r="C248" s="57"/>
      <c r="D248" s="87"/>
      <c r="E248" s="87"/>
      <c r="F248" s="191"/>
      <c r="G248" s="63"/>
      <c r="H248" s="57"/>
      <c r="I248" s="191"/>
      <c r="J248" s="87"/>
      <c r="K248" s="315"/>
      <c r="L248" s="66"/>
      <c r="M248" s="58"/>
      <c r="N248" s="66"/>
      <c r="O248" s="58"/>
      <c r="P248" s="57"/>
      <c r="Q248" s="57"/>
      <c r="R248" s="57"/>
      <c r="S248" s="158"/>
      <c r="T248" s="380"/>
      <c r="U248" s="381"/>
      <c r="V248" s="409"/>
      <c r="W248" s="409"/>
      <c r="X248" s="409"/>
      <c r="Y248" s="409"/>
      <c r="Z248" s="366"/>
      <c r="AA248" s="362"/>
      <c r="AB248" s="366"/>
      <c r="AC248" s="366"/>
      <c r="AD248" s="362"/>
      <c r="AE248" s="409"/>
      <c r="AF248" s="409"/>
      <c r="AG248" s="409"/>
      <c r="AH248" s="409"/>
      <c r="AI248" s="409"/>
      <c r="AJ248" s="409"/>
      <c r="AK248" s="387"/>
      <c r="AL248" s="367"/>
      <c r="AM248" s="367"/>
    </row>
    <row r="249" spans="1:39" ht="21" customHeight="1" x14ac:dyDescent="0.15">
      <c r="A249" s="181"/>
      <c r="B249" s="63"/>
      <c r="C249" s="57"/>
      <c r="D249" s="88"/>
      <c r="E249" s="88"/>
      <c r="F249" s="190"/>
      <c r="G249" s="63"/>
      <c r="H249" s="57"/>
      <c r="I249" s="190"/>
      <c r="J249" s="88"/>
      <c r="K249" s="315"/>
      <c r="L249" s="66"/>
      <c r="M249" s="58"/>
      <c r="N249" s="66"/>
      <c r="O249" s="58"/>
      <c r="P249" s="57"/>
      <c r="Q249" s="57"/>
      <c r="R249" s="57"/>
      <c r="S249" s="158"/>
      <c r="T249" s="380"/>
      <c r="U249" s="381"/>
      <c r="V249" s="380"/>
      <c r="W249" s="382"/>
      <c r="X249" s="382"/>
      <c r="Y249" s="380"/>
      <c r="Z249" s="366"/>
      <c r="AA249" s="362"/>
      <c r="AB249" s="366"/>
      <c r="AC249" s="366"/>
      <c r="AD249" s="362"/>
      <c r="AE249" s="382"/>
      <c r="AF249" s="380"/>
      <c r="AG249" s="382"/>
      <c r="AH249" s="382"/>
      <c r="AI249" s="380"/>
      <c r="AJ249" s="382"/>
      <c r="AK249" s="382"/>
      <c r="AL249" s="367"/>
      <c r="AM249" s="367"/>
    </row>
    <row r="250" spans="1:39" ht="21" customHeight="1" x14ac:dyDescent="0.15">
      <c r="A250" s="181"/>
      <c r="B250" s="63"/>
      <c r="C250" s="57"/>
      <c r="D250" s="88"/>
      <c r="E250" s="88"/>
      <c r="F250" s="190"/>
      <c r="G250" s="63"/>
      <c r="H250" s="57"/>
      <c r="I250" s="190"/>
      <c r="J250" s="88"/>
      <c r="K250" s="315"/>
      <c r="L250" s="66"/>
      <c r="M250" s="58"/>
      <c r="N250" s="66"/>
      <c r="O250" s="58"/>
      <c r="P250" s="57"/>
      <c r="Q250" s="57"/>
      <c r="R250" s="57"/>
      <c r="S250" s="158"/>
      <c r="T250" s="380"/>
      <c r="U250" s="381"/>
      <c r="V250" s="380"/>
      <c r="W250" s="382"/>
      <c r="X250" s="382"/>
      <c r="Y250" s="380"/>
      <c r="Z250" s="366"/>
      <c r="AA250" s="362"/>
      <c r="AB250" s="366"/>
      <c r="AC250" s="366"/>
      <c r="AD250" s="362"/>
      <c r="AE250" s="382"/>
      <c r="AF250" s="380"/>
      <c r="AG250" s="382"/>
      <c r="AH250" s="382"/>
      <c r="AI250" s="380"/>
      <c r="AJ250" s="382"/>
      <c r="AK250" s="382"/>
      <c r="AL250" s="367"/>
      <c r="AM250" s="367"/>
    </row>
    <row r="251" spans="1:39" ht="21" customHeight="1" x14ac:dyDescent="0.15">
      <c r="A251" s="181"/>
      <c r="B251" s="63"/>
      <c r="C251" s="57"/>
      <c r="D251" s="88"/>
      <c r="E251" s="88"/>
      <c r="F251" s="190"/>
      <c r="G251" s="63"/>
      <c r="H251" s="57"/>
      <c r="I251" s="190"/>
      <c r="J251" s="88"/>
      <c r="K251" s="315"/>
      <c r="L251" s="66"/>
      <c r="M251" s="58"/>
      <c r="N251" s="66"/>
      <c r="O251" s="58"/>
      <c r="P251" s="57"/>
      <c r="Q251" s="57"/>
      <c r="R251" s="57"/>
      <c r="S251" s="158"/>
      <c r="T251" s="380"/>
      <c r="U251" s="381"/>
      <c r="V251" s="380"/>
      <c r="W251" s="382"/>
      <c r="X251" s="382"/>
      <c r="Y251" s="380"/>
      <c r="Z251" s="366"/>
      <c r="AA251" s="362"/>
      <c r="AB251" s="366"/>
      <c r="AC251" s="366"/>
      <c r="AD251" s="362"/>
      <c r="AE251" s="382"/>
      <c r="AF251" s="380"/>
      <c r="AG251" s="382"/>
      <c r="AH251" s="382"/>
      <c r="AI251" s="380"/>
      <c r="AJ251" s="382"/>
      <c r="AK251" s="382"/>
      <c r="AL251" s="367"/>
      <c r="AM251" s="367"/>
    </row>
    <row r="252" spans="1:39" ht="21" customHeight="1" x14ac:dyDescent="0.15">
      <c r="A252" s="181"/>
      <c r="B252" s="63"/>
      <c r="C252" s="57"/>
      <c r="D252" s="88"/>
      <c r="E252" s="88"/>
      <c r="F252" s="190"/>
      <c r="G252" s="63"/>
      <c r="H252" s="57"/>
      <c r="I252" s="190"/>
      <c r="J252" s="88"/>
      <c r="K252" s="315"/>
      <c r="L252" s="66"/>
      <c r="M252" s="58"/>
      <c r="N252" s="66"/>
      <c r="O252" s="58"/>
      <c r="P252" s="57"/>
      <c r="Q252" s="57"/>
      <c r="R252" s="57"/>
      <c r="S252" s="158"/>
      <c r="T252" s="380"/>
      <c r="U252" s="381"/>
      <c r="V252" s="380"/>
      <c r="W252" s="382"/>
      <c r="X252" s="382"/>
      <c r="Y252" s="380"/>
      <c r="Z252" s="366"/>
      <c r="AA252" s="362"/>
      <c r="AB252" s="366"/>
      <c r="AC252" s="366"/>
      <c r="AD252" s="362"/>
      <c r="AE252" s="382"/>
      <c r="AF252" s="380"/>
      <c r="AG252" s="382"/>
      <c r="AH252" s="382"/>
      <c r="AI252" s="380"/>
      <c r="AJ252" s="382"/>
      <c r="AK252" s="382"/>
      <c r="AL252" s="367"/>
      <c r="AM252" s="367"/>
    </row>
    <row r="253" spans="1:39" ht="21" customHeight="1" x14ac:dyDescent="0.15">
      <c r="A253" s="181"/>
      <c r="B253" s="63"/>
      <c r="C253" s="57"/>
      <c r="D253" s="88"/>
      <c r="E253" s="88"/>
      <c r="F253" s="190"/>
      <c r="G253" s="63"/>
      <c r="H253" s="57"/>
      <c r="I253" s="190"/>
      <c r="J253" s="88"/>
      <c r="K253" s="315"/>
      <c r="L253" s="66"/>
      <c r="M253" s="58"/>
      <c r="N253" s="66"/>
      <c r="O253" s="58"/>
      <c r="P253" s="57"/>
      <c r="Q253" s="57"/>
      <c r="R253" s="57"/>
      <c r="S253" s="158"/>
      <c r="T253" s="380"/>
      <c r="U253" s="381"/>
      <c r="V253" s="380"/>
      <c r="W253" s="382"/>
      <c r="X253" s="382"/>
      <c r="Y253" s="380"/>
      <c r="Z253" s="366"/>
      <c r="AA253" s="362"/>
      <c r="AB253" s="366"/>
      <c r="AC253" s="366"/>
      <c r="AD253" s="362"/>
      <c r="AE253" s="382"/>
      <c r="AF253" s="380"/>
      <c r="AG253" s="382"/>
      <c r="AH253" s="382"/>
      <c r="AI253" s="380"/>
      <c r="AJ253" s="382"/>
      <c r="AK253" s="382"/>
      <c r="AL253" s="367"/>
      <c r="AM253" s="367"/>
    </row>
    <row r="254" spans="1:39" ht="21" customHeight="1" x14ac:dyDescent="0.15">
      <c r="A254" s="181"/>
      <c r="B254" s="63"/>
      <c r="C254" s="57"/>
      <c r="D254" s="88"/>
      <c r="E254" s="88"/>
      <c r="F254" s="190"/>
      <c r="G254" s="63"/>
      <c r="H254" s="57"/>
      <c r="I254" s="190"/>
      <c r="J254" s="88"/>
      <c r="K254" s="315"/>
      <c r="L254" s="66"/>
      <c r="M254" s="58"/>
      <c r="N254" s="66"/>
      <c r="O254" s="58"/>
      <c r="P254" s="57"/>
      <c r="Q254" s="57"/>
      <c r="R254" s="57"/>
      <c r="S254" s="158"/>
      <c r="T254" s="380"/>
      <c r="U254" s="381"/>
      <c r="V254" s="417"/>
      <c r="W254" s="382"/>
      <c r="X254" s="382"/>
      <c r="Y254" s="380"/>
      <c r="Z254" s="366"/>
      <c r="AA254" s="362"/>
      <c r="AB254" s="366"/>
      <c r="AC254" s="366"/>
      <c r="AD254" s="362"/>
      <c r="AE254" s="382"/>
      <c r="AF254" s="380"/>
      <c r="AG254" s="382"/>
      <c r="AH254" s="382"/>
      <c r="AI254" s="380"/>
      <c r="AJ254" s="382"/>
      <c r="AK254" s="382"/>
      <c r="AL254" s="367"/>
      <c r="AM254" s="367"/>
    </row>
    <row r="255" spans="1:39" ht="21" customHeight="1" x14ac:dyDescent="0.15">
      <c r="A255" s="181"/>
      <c r="B255" s="63"/>
      <c r="C255" s="57"/>
      <c r="D255" s="88"/>
      <c r="E255" s="88"/>
      <c r="F255" s="190"/>
      <c r="G255" s="63"/>
      <c r="H255" s="57"/>
      <c r="I255" s="190"/>
      <c r="J255" s="88"/>
      <c r="K255" s="315"/>
      <c r="L255" s="66"/>
      <c r="M255" s="165"/>
      <c r="N255" s="66"/>
      <c r="O255" s="165"/>
      <c r="P255" s="57"/>
      <c r="Q255" s="57"/>
      <c r="R255" s="57"/>
      <c r="S255" s="158"/>
      <c r="T255" s="380"/>
      <c r="U255" s="381"/>
      <c r="V255" s="380"/>
      <c r="W255" s="382"/>
      <c r="X255" s="382"/>
      <c r="Y255" s="380"/>
      <c r="Z255" s="366"/>
      <c r="AA255" s="362"/>
      <c r="AB255" s="366"/>
      <c r="AC255" s="366"/>
      <c r="AD255" s="362"/>
      <c r="AE255" s="382"/>
      <c r="AF255" s="380"/>
      <c r="AG255" s="382"/>
      <c r="AH255" s="382"/>
      <c r="AI255" s="380"/>
      <c r="AJ255" s="382"/>
      <c r="AK255" s="382"/>
      <c r="AL255" s="367"/>
      <c r="AM255" s="367"/>
    </row>
    <row r="256" spans="1:39" ht="21" customHeight="1" x14ac:dyDescent="0.15">
      <c r="A256" s="181"/>
      <c r="B256" s="63"/>
      <c r="C256" s="57"/>
      <c r="D256" s="88"/>
      <c r="E256" s="88"/>
      <c r="F256" s="190"/>
      <c r="G256" s="63"/>
      <c r="H256" s="57"/>
      <c r="I256" s="190"/>
      <c r="J256" s="88"/>
      <c r="K256" s="315"/>
      <c r="L256" s="66"/>
      <c r="M256" s="165"/>
      <c r="N256" s="66"/>
      <c r="O256" s="165"/>
      <c r="P256" s="57"/>
      <c r="Q256" s="57"/>
      <c r="R256" s="57"/>
      <c r="S256" s="158"/>
      <c r="T256" s="380"/>
      <c r="U256" s="381"/>
      <c r="V256" s="380"/>
      <c r="W256" s="382"/>
      <c r="X256" s="382"/>
      <c r="Y256" s="380"/>
      <c r="Z256" s="366"/>
      <c r="AA256" s="362"/>
      <c r="AB256" s="366"/>
      <c r="AC256" s="366"/>
      <c r="AD256" s="362"/>
      <c r="AE256" s="382"/>
      <c r="AF256" s="380"/>
      <c r="AG256" s="382"/>
      <c r="AH256" s="382"/>
      <c r="AI256" s="380"/>
      <c r="AJ256" s="382"/>
      <c r="AK256" s="382"/>
      <c r="AL256" s="367"/>
      <c r="AM256" s="367"/>
    </row>
    <row r="257" spans="1:39" ht="21" customHeight="1" x14ac:dyDescent="0.15">
      <c r="A257" s="181"/>
      <c r="B257" s="63"/>
      <c r="C257" s="57"/>
      <c r="D257" s="88"/>
      <c r="E257" s="88"/>
      <c r="F257" s="190"/>
      <c r="G257" s="63"/>
      <c r="H257" s="57"/>
      <c r="I257" s="190"/>
      <c r="J257" s="88"/>
      <c r="K257" s="315"/>
      <c r="L257" s="66"/>
      <c r="M257" s="58"/>
      <c r="N257" s="66"/>
      <c r="O257" s="58"/>
      <c r="P257" s="57"/>
      <c r="Q257" s="57"/>
      <c r="R257" s="57"/>
      <c r="S257" s="158"/>
      <c r="T257" s="380"/>
      <c r="U257" s="381"/>
      <c r="V257" s="380"/>
      <c r="W257" s="382"/>
      <c r="X257" s="382"/>
      <c r="Y257" s="380"/>
      <c r="Z257" s="366"/>
      <c r="AA257" s="362"/>
      <c r="AB257" s="366"/>
      <c r="AC257" s="366"/>
      <c r="AD257" s="362"/>
      <c r="AE257" s="382"/>
      <c r="AF257" s="380"/>
      <c r="AG257" s="382"/>
      <c r="AH257" s="382"/>
      <c r="AI257" s="380"/>
      <c r="AJ257" s="382"/>
      <c r="AK257" s="382"/>
      <c r="AL257" s="367"/>
      <c r="AM257" s="367"/>
    </row>
    <row r="258" spans="1:39" ht="21" customHeight="1" x14ac:dyDescent="0.15">
      <c r="A258" s="177"/>
      <c r="B258" s="78"/>
      <c r="C258" s="78"/>
      <c r="D258" s="86"/>
      <c r="E258" s="86"/>
      <c r="F258" s="77"/>
      <c r="G258" s="78"/>
      <c r="H258" s="78"/>
      <c r="I258" s="77"/>
      <c r="J258" s="86"/>
      <c r="K258" s="315"/>
      <c r="L258" s="70"/>
      <c r="M258" s="271"/>
      <c r="N258" s="70"/>
      <c r="O258" s="271"/>
      <c r="P258" s="78"/>
      <c r="Q258" s="78"/>
      <c r="R258" s="78"/>
      <c r="S258" s="192"/>
      <c r="T258" s="380"/>
      <c r="U258" s="381"/>
      <c r="V258" s="380"/>
      <c r="W258" s="382"/>
      <c r="X258" s="382"/>
      <c r="Y258" s="380"/>
      <c r="Z258" s="366"/>
      <c r="AA258" s="362"/>
      <c r="AB258" s="366"/>
      <c r="AC258" s="366"/>
      <c r="AD258" s="362"/>
      <c r="AE258" s="382"/>
      <c r="AF258" s="380"/>
      <c r="AG258" s="382"/>
      <c r="AH258" s="382"/>
      <c r="AI258" s="380"/>
      <c r="AJ258" s="382"/>
      <c r="AK258" s="382"/>
      <c r="AL258" s="367"/>
      <c r="AM258" s="367"/>
    </row>
    <row r="259" spans="1:39" ht="21" customHeight="1" x14ac:dyDescent="0.15">
      <c r="A259" s="266"/>
      <c r="B259" s="67"/>
      <c r="C259" s="78"/>
      <c r="D259" s="86"/>
      <c r="E259" s="86"/>
      <c r="F259" s="190"/>
      <c r="G259" s="67"/>
      <c r="H259" s="78"/>
      <c r="I259" s="77"/>
      <c r="J259" s="86"/>
      <c r="K259" s="315"/>
      <c r="L259" s="66"/>
      <c r="M259" s="165"/>
      <c r="N259" s="66"/>
      <c r="O259" s="165"/>
      <c r="P259" s="57"/>
      <c r="Q259" s="57"/>
      <c r="R259" s="57"/>
      <c r="S259" s="158"/>
      <c r="T259" s="380"/>
      <c r="U259" s="381"/>
      <c r="V259" s="380"/>
      <c r="W259" s="382"/>
      <c r="X259" s="382"/>
      <c r="Y259" s="380"/>
      <c r="Z259" s="366"/>
      <c r="AA259" s="362"/>
      <c r="AB259" s="366"/>
      <c r="AC259" s="366"/>
      <c r="AD259" s="362"/>
      <c r="AE259" s="382"/>
      <c r="AF259" s="380"/>
      <c r="AG259" s="382"/>
      <c r="AH259" s="382"/>
      <c r="AI259" s="380"/>
      <c r="AJ259" s="382"/>
      <c r="AK259" s="382"/>
      <c r="AL259" s="367"/>
      <c r="AM259" s="367"/>
    </row>
    <row r="260" spans="1:39" ht="21" customHeight="1" x14ac:dyDescent="0.15">
      <c r="A260" s="266"/>
      <c r="B260" s="67"/>
      <c r="C260" s="78"/>
      <c r="D260" s="86"/>
      <c r="E260" s="86"/>
      <c r="F260" s="191"/>
      <c r="G260" s="67"/>
      <c r="H260" s="78"/>
      <c r="I260" s="77"/>
      <c r="J260" s="86"/>
      <c r="K260" s="315"/>
      <c r="L260" s="66"/>
      <c r="M260" s="58"/>
      <c r="N260" s="66"/>
      <c r="O260" s="58"/>
      <c r="P260" s="57"/>
      <c r="Q260" s="57"/>
      <c r="R260" s="57"/>
      <c r="S260" s="158"/>
      <c r="T260" s="380"/>
      <c r="U260" s="381"/>
      <c r="V260" s="380"/>
      <c r="W260" s="382"/>
      <c r="X260" s="382"/>
      <c r="Y260" s="380"/>
      <c r="Z260" s="366"/>
      <c r="AA260" s="362"/>
      <c r="AB260" s="366"/>
      <c r="AC260" s="366"/>
      <c r="AD260" s="362"/>
      <c r="AE260" s="382"/>
      <c r="AF260" s="380"/>
      <c r="AG260" s="382"/>
      <c r="AH260" s="382"/>
      <c r="AI260" s="380"/>
      <c r="AJ260" s="382"/>
      <c r="AK260" s="382"/>
      <c r="AL260" s="367"/>
      <c r="AM260" s="367"/>
    </row>
    <row r="261" spans="1:39" ht="21" customHeight="1" x14ac:dyDescent="0.15">
      <c r="A261" s="266"/>
      <c r="B261" s="67"/>
      <c r="C261" s="78"/>
      <c r="D261" s="86"/>
      <c r="E261" s="86"/>
      <c r="F261" s="190"/>
      <c r="G261" s="67"/>
      <c r="H261" s="78"/>
      <c r="I261" s="77"/>
      <c r="J261" s="86"/>
      <c r="K261" s="315"/>
      <c r="L261" s="66"/>
      <c r="M261" s="58"/>
      <c r="N261" s="66"/>
      <c r="O261" s="58"/>
      <c r="P261" s="57"/>
      <c r="Q261" s="57"/>
      <c r="R261" s="57"/>
      <c r="S261" s="158"/>
      <c r="T261" s="380"/>
      <c r="U261" s="381"/>
      <c r="V261" s="380"/>
      <c r="W261" s="382"/>
      <c r="X261" s="382"/>
      <c r="Y261" s="380"/>
      <c r="Z261" s="366"/>
      <c r="AA261" s="362"/>
      <c r="AB261" s="366"/>
      <c r="AC261" s="366"/>
      <c r="AD261" s="362"/>
      <c r="AE261" s="382"/>
      <c r="AF261" s="380"/>
      <c r="AG261" s="382"/>
      <c r="AH261" s="382"/>
      <c r="AI261" s="380"/>
      <c r="AJ261" s="382"/>
      <c r="AK261" s="382"/>
      <c r="AL261" s="367"/>
      <c r="AM261" s="367"/>
    </row>
    <row r="262" spans="1:39" ht="21" customHeight="1" x14ac:dyDescent="0.15">
      <c r="A262" s="266"/>
      <c r="B262" s="67"/>
      <c r="C262" s="78"/>
      <c r="D262" s="86"/>
      <c r="E262" s="86"/>
      <c r="F262" s="190"/>
      <c r="G262" s="67"/>
      <c r="H262" s="78"/>
      <c r="I262" s="77"/>
      <c r="J262" s="86"/>
      <c r="K262" s="315"/>
      <c r="L262" s="66"/>
      <c r="M262" s="58"/>
      <c r="N262" s="66"/>
      <c r="O262" s="58"/>
      <c r="P262" s="57"/>
      <c r="Q262" s="57"/>
      <c r="R262" s="57"/>
      <c r="S262" s="158"/>
      <c r="T262" s="380"/>
      <c r="U262" s="381"/>
      <c r="V262" s="380"/>
      <c r="W262" s="382"/>
      <c r="X262" s="382"/>
      <c r="Y262" s="380"/>
      <c r="Z262" s="366"/>
      <c r="AA262" s="362"/>
      <c r="AB262" s="366"/>
      <c r="AC262" s="366"/>
      <c r="AD262" s="362"/>
      <c r="AE262" s="382"/>
      <c r="AF262" s="380"/>
      <c r="AG262" s="382"/>
      <c r="AH262" s="382"/>
      <c r="AI262" s="380"/>
      <c r="AJ262" s="382"/>
      <c r="AK262" s="382"/>
      <c r="AL262" s="367"/>
      <c r="AM262" s="367"/>
    </row>
    <row r="263" spans="1:39" ht="21" customHeight="1" x14ac:dyDescent="0.15">
      <c r="A263" s="266"/>
      <c r="B263" s="67"/>
      <c r="C263" s="78"/>
      <c r="D263" s="86"/>
      <c r="E263" s="86"/>
      <c r="F263" s="190"/>
      <c r="G263" s="67"/>
      <c r="H263" s="78"/>
      <c r="I263" s="77"/>
      <c r="J263" s="86"/>
      <c r="K263" s="315"/>
      <c r="L263" s="66"/>
      <c r="M263" s="58"/>
      <c r="N263" s="66"/>
      <c r="O263" s="58"/>
      <c r="P263" s="57"/>
      <c r="Q263" s="57"/>
      <c r="R263" s="57"/>
      <c r="S263" s="158"/>
      <c r="T263" s="380"/>
      <c r="U263" s="381"/>
      <c r="V263" s="380"/>
      <c r="W263" s="382"/>
      <c r="X263" s="382"/>
      <c r="Y263" s="380"/>
      <c r="Z263" s="366"/>
      <c r="AA263" s="362"/>
      <c r="AB263" s="366"/>
      <c r="AC263" s="366"/>
      <c r="AD263" s="362"/>
      <c r="AE263" s="382"/>
      <c r="AF263" s="380"/>
      <c r="AG263" s="382"/>
      <c r="AH263" s="382"/>
      <c r="AI263" s="380"/>
      <c r="AJ263" s="382"/>
      <c r="AK263" s="382"/>
      <c r="AL263" s="367"/>
      <c r="AM263" s="367"/>
    </row>
    <row r="264" spans="1:39" ht="21" customHeight="1" x14ac:dyDescent="0.15">
      <c r="A264" s="266"/>
      <c r="B264" s="67"/>
      <c r="C264" s="78"/>
      <c r="D264" s="86"/>
      <c r="E264" s="86"/>
      <c r="F264" s="190"/>
      <c r="G264" s="67"/>
      <c r="H264" s="78"/>
      <c r="I264" s="77"/>
      <c r="J264" s="86"/>
      <c r="K264" s="315"/>
      <c r="L264" s="66"/>
      <c r="M264" s="58"/>
      <c r="N264" s="66"/>
      <c r="O264" s="58"/>
      <c r="P264" s="58"/>
      <c r="Q264" s="57"/>
      <c r="R264" s="57"/>
      <c r="S264" s="158"/>
      <c r="T264" s="380"/>
      <c r="U264" s="381"/>
      <c r="V264" s="380"/>
      <c r="W264" s="382"/>
      <c r="X264" s="382"/>
      <c r="Y264" s="380"/>
      <c r="Z264" s="366"/>
      <c r="AA264" s="362"/>
      <c r="AB264" s="366"/>
      <c r="AC264" s="366"/>
      <c r="AD264" s="362"/>
      <c r="AE264" s="382"/>
      <c r="AF264" s="380"/>
      <c r="AG264" s="382"/>
      <c r="AH264" s="382"/>
      <c r="AI264" s="380"/>
      <c r="AJ264" s="382"/>
      <c r="AK264" s="382"/>
      <c r="AL264" s="367"/>
      <c r="AM264" s="367"/>
    </row>
    <row r="265" spans="1:39" ht="21" customHeight="1" x14ac:dyDescent="0.15">
      <c r="A265" s="267"/>
      <c r="B265" s="104"/>
      <c r="C265" s="167"/>
      <c r="D265" s="106"/>
      <c r="E265" s="106"/>
      <c r="F265" s="199"/>
      <c r="G265" s="104"/>
      <c r="H265" s="167"/>
      <c r="I265" s="166"/>
      <c r="J265" s="106"/>
      <c r="K265" s="316"/>
      <c r="L265" s="265"/>
      <c r="M265" s="68"/>
      <c r="N265" s="265"/>
      <c r="O265" s="68"/>
      <c r="P265" s="111"/>
      <c r="Q265" s="111"/>
      <c r="R265" s="111"/>
      <c r="S265" s="195"/>
      <c r="T265" s="380"/>
      <c r="U265" s="381"/>
      <c r="V265" s="380"/>
      <c r="W265" s="382"/>
      <c r="X265" s="382"/>
      <c r="Y265" s="380"/>
      <c r="Z265" s="366"/>
      <c r="AA265" s="362"/>
      <c r="AB265" s="366"/>
      <c r="AC265" s="366"/>
      <c r="AD265" s="362"/>
      <c r="AE265" s="382"/>
      <c r="AF265" s="380"/>
      <c r="AG265" s="382"/>
      <c r="AH265" s="382"/>
      <c r="AI265" s="380"/>
      <c r="AJ265" s="382"/>
      <c r="AK265" s="382"/>
      <c r="AL265" s="367"/>
      <c r="AM265" s="367"/>
    </row>
    <row r="266" spans="1:39" ht="21" customHeight="1" x14ac:dyDescent="0.15">
      <c r="A266" s="268"/>
      <c r="B266" s="103"/>
      <c r="C266" s="103"/>
      <c r="D266" s="102"/>
      <c r="E266" s="102"/>
      <c r="F266" s="197"/>
      <c r="G266" s="103"/>
      <c r="H266" s="103"/>
      <c r="I266" s="164"/>
      <c r="J266" s="102"/>
      <c r="K266" s="314"/>
      <c r="L266" s="291"/>
      <c r="M266" s="69"/>
      <c r="N266" s="291"/>
      <c r="O266" s="69"/>
      <c r="P266" s="97"/>
      <c r="Q266" s="97"/>
      <c r="R266" s="97"/>
      <c r="S266" s="116"/>
      <c r="T266" s="380"/>
      <c r="U266" s="381"/>
      <c r="V266" s="412"/>
      <c r="W266" s="413"/>
      <c r="X266" s="413"/>
      <c r="Y266" s="412"/>
      <c r="Z266" s="366"/>
      <c r="AA266" s="362"/>
      <c r="AB266" s="365"/>
      <c r="AC266" s="366"/>
      <c r="AD266" s="362"/>
      <c r="AE266" s="413"/>
      <c r="AF266" s="412"/>
      <c r="AG266" s="413"/>
      <c r="AH266" s="413"/>
      <c r="AI266" s="412"/>
      <c r="AJ266" s="382"/>
      <c r="AK266" s="382"/>
      <c r="AL266" s="367"/>
      <c r="AM266" s="367"/>
    </row>
    <row r="267" spans="1:39" ht="21" customHeight="1" x14ac:dyDescent="0.15">
      <c r="A267" s="266"/>
      <c r="B267" s="78"/>
      <c r="C267" s="78"/>
      <c r="D267" s="86"/>
      <c r="E267" s="86"/>
      <c r="F267" s="190"/>
      <c r="G267" s="78"/>
      <c r="H267" s="78"/>
      <c r="I267" s="77"/>
      <c r="J267" s="86"/>
      <c r="K267" s="315"/>
      <c r="L267" s="66"/>
      <c r="M267" s="58"/>
      <c r="N267" s="66"/>
      <c r="O267" s="58"/>
      <c r="P267" s="57"/>
      <c r="Q267" s="57"/>
      <c r="R267" s="57"/>
      <c r="S267" s="158"/>
      <c r="T267" s="380"/>
      <c r="U267" s="381"/>
      <c r="V267" s="412"/>
      <c r="W267" s="413"/>
      <c r="X267" s="413"/>
      <c r="Y267" s="412"/>
      <c r="Z267" s="366"/>
      <c r="AA267" s="362"/>
      <c r="AB267" s="365"/>
      <c r="AC267" s="366"/>
      <c r="AD267" s="362"/>
      <c r="AE267" s="413"/>
      <c r="AF267" s="412"/>
      <c r="AG267" s="413"/>
      <c r="AH267" s="413"/>
      <c r="AI267" s="412"/>
      <c r="AJ267" s="382"/>
      <c r="AK267" s="382"/>
      <c r="AL267" s="367"/>
      <c r="AM267" s="367"/>
    </row>
    <row r="268" spans="1:39" ht="21" customHeight="1" x14ac:dyDescent="0.15">
      <c r="A268" s="266"/>
      <c r="B268" s="78"/>
      <c r="C268" s="78"/>
      <c r="D268" s="86"/>
      <c r="E268" s="86"/>
      <c r="F268" s="190"/>
      <c r="G268" s="78"/>
      <c r="H268" s="78"/>
      <c r="I268" s="77"/>
      <c r="J268" s="86"/>
      <c r="K268" s="315"/>
      <c r="L268" s="66"/>
      <c r="M268" s="58"/>
      <c r="N268" s="66"/>
      <c r="O268" s="58"/>
      <c r="P268" s="57"/>
      <c r="Q268" s="57"/>
      <c r="R268" s="57"/>
      <c r="S268" s="158"/>
      <c r="T268" s="380"/>
      <c r="U268" s="381"/>
      <c r="V268" s="388"/>
      <c r="W268" s="389"/>
      <c r="X268" s="389"/>
      <c r="Y268" s="388"/>
      <c r="Z268" s="366"/>
      <c r="AA268" s="362"/>
      <c r="AB268" s="390"/>
      <c r="AC268" s="366"/>
      <c r="AD268" s="362"/>
      <c r="AE268" s="389"/>
      <c r="AF268" s="388"/>
      <c r="AG268" s="389"/>
      <c r="AH268" s="389"/>
      <c r="AI268" s="388"/>
      <c r="AJ268" s="382"/>
      <c r="AK268" s="382"/>
      <c r="AL268" s="367"/>
      <c r="AM268" s="367"/>
    </row>
    <row r="269" spans="1:39" ht="21" customHeight="1" x14ac:dyDescent="0.15">
      <c r="A269" s="266"/>
      <c r="B269" s="78"/>
      <c r="C269" s="78"/>
      <c r="D269" s="86"/>
      <c r="E269" s="86"/>
      <c r="F269" s="191"/>
      <c r="G269" s="78"/>
      <c r="H269" s="78"/>
      <c r="I269" s="77"/>
      <c r="J269" s="86"/>
      <c r="K269" s="315"/>
      <c r="L269" s="66"/>
      <c r="M269" s="58"/>
      <c r="N269" s="66"/>
      <c r="O269" s="58"/>
      <c r="P269" s="58"/>
      <c r="Q269" s="57"/>
      <c r="R269" s="57"/>
      <c r="S269" s="158"/>
      <c r="T269" s="380"/>
      <c r="U269" s="381"/>
      <c r="V269" s="409"/>
      <c r="W269" s="409"/>
      <c r="X269" s="409"/>
      <c r="Y269" s="409"/>
      <c r="Z269" s="366"/>
      <c r="AA269" s="362"/>
      <c r="AB269" s="366"/>
      <c r="AC269" s="366"/>
      <c r="AD269" s="362"/>
      <c r="AE269" s="409"/>
      <c r="AF269" s="409"/>
      <c r="AG269" s="409"/>
      <c r="AH269" s="409"/>
      <c r="AI269" s="409"/>
      <c r="AJ269" s="409"/>
      <c r="AK269" s="387"/>
      <c r="AL269" s="367"/>
      <c r="AM269" s="367"/>
    </row>
    <row r="270" spans="1:39" ht="21" customHeight="1" x14ac:dyDescent="0.15">
      <c r="A270" s="266"/>
      <c r="B270" s="78"/>
      <c r="C270" s="78"/>
      <c r="D270" s="86"/>
      <c r="E270" s="86"/>
      <c r="F270" s="190"/>
      <c r="G270" s="78"/>
      <c r="H270" s="78"/>
      <c r="I270" s="77"/>
      <c r="J270" s="86"/>
      <c r="K270" s="315"/>
      <c r="L270" s="66"/>
      <c r="M270" s="58"/>
      <c r="N270" s="66"/>
      <c r="O270" s="58"/>
      <c r="P270" s="57"/>
      <c r="Q270" s="57"/>
      <c r="R270" s="57"/>
      <c r="S270" s="158"/>
      <c r="T270" s="380"/>
      <c r="U270" s="381"/>
      <c r="V270" s="380"/>
      <c r="W270" s="382"/>
      <c r="X270" s="382"/>
      <c r="Y270" s="380"/>
      <c r="Z270" s="366"/>
      <c r="AA270" s="362"/>
      <c r="AB270" s="366"/>
      <c r="AC270" s="366"/>
      <c r="AD270" s="362"/>
      <c r="AE270" s="382"/>
      <c r="AF270" s="380"/>
      <c r="AG270" s="382"/>
      <c r="AH270" s="382"/>
      <c r="AI270" s="380"/>
      <c r="AJ270" s="382"/>
      <c r="AK270" s="382"/>
      <c r="AL270" s="367"/>
    </row>
    <row r="271" spans="1:39" ht="21" customHeight="1" x14ac:dyDescent="0.15">
      <c r="A271" s="266"/>
      <c r="B271" s="78"/>
      <c r="C271" s="78"/>
      <c r="D271" s="86"/>
      <c r="E271" s="86"/>
      <c r="F271" s="190"/>
      <c r="G271" s="78"/>
      <c r="H271" s="78"/>
      <c r="I271" s="77"/>
      <c r="J271" s="86"/>
      <c r="K271" s="315"/>
      <c r="L271" s="66"/>
      <c r="M271" s="58"/>
      <c r="N271" s="66"/>
      <c r="O271" s="58"/>
      <c r="P271" s="57"/>
      <c r="Q271" s="57"/>
      <c r="R271" s="57"/>
      <c r="S271" s="158"/>
      <c r="T271" s="380"/>
      <c r="U271" s="381"/>
      <c r="V271" s="380"/>
      <c r="W271" s="382"/>
      <c r="X271" s="382"/>
      <c r="Y271" s="380"/>
      <c r="Z271" s="366"/>
      <c r="AA271" s="362"/>
      <c r="AB271" s="366"/>
      <c r="AC271" s="366"/>
      <c r="AD271" s="362"/>
      <c r="AE271" s="382"/>
      <c r="AF271" s="380"/>
      <c r="AG271" s="382"/>
      <c r="AH271" s="382"/>
      <c r="AI271" s="380"/>
      <c r="AJ271" s="382"/>
      <c r="AK271" s="382"/>
      <c r="AL271" s="367"/>
    </row>
    <row r="272" spans="1:39" ht="21" customHeight="1" x14ac:dyDescent="0.15">
      <c r="A272" s="266"/>
      <c r="B272" s="78"/>
      <c r="C272" s="78"/>
      <c r="D272" s="86"/>
      <c r="E272" s="86"/>
      <c r="F272" s="190"/>
      <c r="G272" s="78"/>
      <c r="H272" s="78"/>
      <c r="I272" s="77"/>
      <c r="J272" s="86"/>
      <c r="K272" s="315"/>
      <c r="L272" s="66"/>
      <c r="M272" s="58"/>
      <c r="N272" s="66"/>
      <c r="O272" s="58"/>
      <c r="P272" s="58"/>
      <c r="Q272" s="58"/>
      <c r="R272" s="57"/>
      <c r="S272" s="158"/>
      <c r="T272" s="380"/>
      <c r="U272" s="381"/>
      <c r="V272" s="380"/>
      <c r="W272" s="382"/>
      <c r="X272" s="382"/>
      <c r="Y272" s="380"/>
      <c r="Z272" s="366"/>
      <c r="AA272" s="362"/>
      <c r="AB272" s="366"/>
      <c r="AC272" s="366"/>
      <c r="AD272" s="362"/>
      <c r="AE272" s="382"/>
      <c r="AF272" s="380"/>
      <c r="AG272" s="382"/>
      <c r="AH272" s="382"/>
      <c r="AI272" s="380"/>
      <c r="AJ272" s="382"/>
      <c r="AK272" s="382"/>
      <c r="AL272" s="367"/>
    </row>
    <row r="273" spans="1:38" ht="21" customHeight="1" x14ac:dyDescent="0.15">
      <c r="A273" s="266"/>
      <c r="B273" s="78"/>
      <c r="C273" s="78"/>
      <c r="D273" s="86"/>
      <c r="E273" s="86"/>
      <c r="F273" s="77"/>
      <c r="G273" s="78"/>
      <c r="H273" s="78"/>
      <c r="I273" s="77"/>
      <c r="J273" s="86"/>
      <c r="K273" s="315"/>
      <c r="L273" s="70"/>
      <c r="M273" s="67"/>
      <c r="N273" s="70"/>
      <c r="O273" s="67"/>
      <c r="P273" s="78"/>
      <c r="Q273" s="78"/>
      <c r="R273" s="78"/>
      <c r="S273" s="192"/>
      <c r="T273" s="380"/>
      <c r="U273" s="381"/>
      <c r="V273" s="380"/>
      <c r="W273" s="382"/>
      <c r="X273" s="382"/>
      <c r="Y273" s="380"/>
      <c r="Z273" s="366"/>
      <c r="AA273" s="362"/>
      <c r="AB273" s="366"/>
      <c r="AC273" s="366"/>
      <c r="AD273" s="362"/>
      <c r="AE273" s="382"/>
      <c r="AF273" s="380"/>
      <c r="AG273" s="382"/>
      <c r="AH273" s="382"/>
      <c r="AI273" s="380"/>
      <c r="AJ273" s="382"/>
      <c r="AK273" s="382"/>
      <c r="AL273" s="367"/>
    </row>
    <row r="274" spans="1:38" ht="21" customHeight="1" x14ac:dyDescent="0.15">
      <c r="A274" s="266"/>
      <c r="B274" s="78"/>
      <c r="C274" s="78"/>
      <c r="D274" s="86"/>
      <c r="E274" s="86"/>
      <c r="F274" s="77"/>
      <c r="G274" s="78"/>
      <c r="H274" s="78"/>
      <c r="I274" s="77"/>
      <c r="J274" s="86"/>
      <c r="K274" s="315"/>
      <c r="L274" s="70"/>
      <c r="M274" s="271"/>
      <c r="N274" s="70"/>
      <c r="O274" s="271"/>
      <c r="P274" s="78"/>
      <c r="Q274" s="78"/>
      <c r="R274" s="78"/>
      <c r="S274" s="192"/>
      <c r="T274" s="380"/>
      <c r="U274" s="381"/>
      <c r="V274" s="380"/>
      <c r="W274" s="382"/>
      <c r="X274" s="382"/>
      <c r="Y274" s="380"/>
      <c r="Z274" s="366"/>
      <c r="AA274" s="362"/>
      <c r="AB274" s="366"/>
      <c r="AC274" s="366"/>
      <c r="AD274" s="362"/>
      <c r="AE274" s="382"/>
      <c r="AF274" s="380"/>
      <c r="AG274" s="382"/>
      <c r="AH274" s="382"/>
      <c r="AI274" s="380"/>
      <c r="AJ274" s="382"/>
      <c r="AK274" s="382"/>
      <c r="AL274" s="367"/>
    </row>
    <row r="275" spans="1:38" ht="21" customHeight="1" x14ac:dyDescent="0.15">
      <c r="A275" s="266"/>
      <c r="B275" s="78"/>
      <c r="C275" s="78"/>
      <c r="D275" s="86"/>
      <c r="E275" s="86"/>
      <c r="F275" s="77"/>
      <c r="G275" s="78"/>
      <c r="H275" s="78"/>
      <c r="I275" s="77"/>
      <c r="J275" s="86"/>
      <c r="K275" s="315"/>
      <c r="L275" s="70"/>
      <c r="M275" s="271"/>
      <c r="N275" s="70"/>
      <c r="O275" s="271"/>
      <c r="P275" s="78"/>
      <c r="Q275" s="78"/>
      <c r="R275" s="78"/>
      <c r="S275" s="192"/>
      <c r="T275" s="380"/>
      <c r="U275" s="381"/>
      <c r="V275" s="417"/>
      <c r="W275" s="382"/>
      <c r="X275" s="382"/>
      <c r="Y275" s="380"/>
      <c r="Z275" s="366"/>
      <c r="AA275" s="362"/>
      <c r="AB275" s="366"/>
      <c r="AC275" s="366"/>
      <c r="AD275" s="362"/>
      <c r="AE275" s="382"/>
      <c r="AF275" s="380"/>
      <c r="AG275" s="382"/>
      <c r="AH275" s="382"/>
      <c r="AI275" s="380"/>
      <c r="AJ275" s="382"/>
      <c r="AK275" s="382"/>
      <c r="AL275" s="367"/>
    </row>
    <row r="276" spans="1:38" ht="21" customHeight="1" x14ac:dyDescent="0.15">
      <c r="A276" s="266"/>
      <c r="B276" s="78"/>
      <c r="C276" s="78"/>
      <c r="D276" s="86"/>
      <c r="E276" s="86"/>
      <c r="F276" s="77"/>
      <c r="G276" s="78"/>
      <c r="H276" s="78"/>
      <c r="I276" s="77"/>
      <c r="J276" s="86"/>
      <c r="K276" s="315"/>
      <c r="L276" s="70"/>
      <c r="M276" s="271"/>
      <c r="N276" s="70"/>
      <c r="O276" s="271"/>
      <c r="P276" s="78"/>
      <c r="Q276" s="78"/>
      <c r="R276" s="78"/>
      <c r="S276" s="192"/>
      <c r="T276" s="380"/>
      <c r="U276" s="381"/>
      <c r="V276" s="380"/>
      <c r="W276" s="382"/>
      <c r="X276" s="382"/>
      <c r="Y276" s="380"/>
      <c r="Z276" s="366"/>
      <c r="AA276" s="362"/>
      <c r="AB276" s="366"/>
      <c r="AC276" s="366"/>
      <c r="AD276" s="362"/>
      <c r="AE276" s="382"/>
      <c r="AF276" s="380"/>
      <c r="AG276" s="382"/>
      <c r="AH276" s="382"/>
      <c r="AI276" s="380"/>
      <c r="AJ276" s="382"/>
      <c r="AK276" s="382"/>
      <c r="AL276" s="367"/>
    </row>
    <row r="277" spans="1:38" ht="21" customHeight="1" x14ac:dyDescent="0.15">
      <c r="A277" s="266"/>
      <c r="B277" s="78"/>
      <c r="C277" s="78"/>
      <c r="D277" s="86"/>
      <c r="E277" s="86"/>
      <c r="F277" s="77"/>
      <c r="G277" s="78"/>
      <c r="H277" s="78"/>
      <c r="I277" s="77"/>
      <c r="J277" s="86"/>
      <c r="K277" s="315"/>
      <c r="L277" s="70"/>
      <c r="M277" s="67"/>
      <c r="N277" s="70"/>
      <c r="O277" s="67"/>
      <c r="P277" s="78"/>
      <c r="Q277" s="78"/>
      <c r="R277" s="78"/>
      <c r="S277" s="192"/>
      <c r="T277" s="380"/>
      <c r="U277" s="381"/>
      <c r="V277" s="380"/>
      <c r="W277" s="382"/>
      <c r="X277" s="382"/>
      <c r="Y277" s="380"/>
      <c r="Z277" s="366"/>
      <c r="AA277" s="362"/>
      <c r="AB277" s="366"/>
      <c r="AC277" s="366"/>
      <c r="AD277" s="362"/>
      <c r="AE277" s="382"/>
      <c r="AF277" s="380"/>
      <c r="AG277" s="382"/>
      <c r="AH277" s="382"/>
      <c r="AI277" s="380"/>
      <c r="AJ277" s="382"/>
      <c r="AK277" s="382"/>
      <c r="AL277" s="367"/>
    </row>
    <row r="278" spans="1:38" ht="21" customHeight="1" x14ac:dyDescent="0.15">
      <c r="A278" s="177"/>
      <c r="B278" s="78"/>
      <c r="C278" s="78"/>
      <c r="D278" s="86"/>
      <c r="E278" s="86"/>
      <c r="F278" s="77"/>
      <c r="G278" s="78"/>
      <c r="H278" s="78"/>
      <c r="I278" s="77"/>
      <c r="J278" s="86"/>
      <c r="K278" s="315"/>
      <c r="L278" s="70"/>
      <c r="M278" s="67"/>
      <c r="N278" s="70"/>
      <c r="O278" s="67"/>
      <c r="P278" s="78"/>
      <c r="Q278" s="78"/>
      <c r="R278" s="78"/>
      <c r="S278" s="192"/>
      <c r="T278" s="380"/>
      <c r="U278" s="381"/>
      <c r="V278" s="380"/>
      <c r="W278" s="382"/>
      <c r="X278" s="382"/>
      <c r="Y278" s="380"/>
      <c r="Z278" s="366"/>
      <c r="AA278" s="362"/>
      <c r="AB278" s="366"/>
      <c r="AC278" s="366"/>
      <c r="AD278" s="362"/>
      <c r="AE278" s="382"/>
      <c r="AF278" s="380"/>
      <c r="AG278" s="382"/>
      <c r="AH278" s="382"/>
      <c r="AI278" s="380"/>
      <c r="AJ278" s="382"/>
      <c r="AK278" s="382"/>
      <c r="AL278" s="367"/>
    </row>
    <row r="279" spans="1:38" ht="21" customHeight="1" x14ac:dyDescent="0.15">
      <c r="A279" s="266"/>
      <c r="B279" s="67"/>
      <c r="C279" s="78"/>
      <c r="D279" s="86"/>
      <c r="E279" s="86"/>
      <c r="F279" s="77"/>
      <c r="G279" s="67"/>
      <c r="H279" s="78"/>
      <c r="I279" s="77"/>
      <c r="J279" s="86"/>
      <c r="K279" s="315"/>
      <c r="L279" s="70"/>
      <c r="M279" s="67"/>
      <c r="N279" s="70"/>
      <c r="O279" s="67"/>
      <c r="P279" s="67"/>
      <c r="Q279" s="67"/>
      <c r="R279" s="67"/>
      <c r="S279" s="192"/>
      <c r="T279" s="380"/>
      <c r="U279" s="381"/>
      <c r="V279" s="380"/>
      <c r="W279" s="382"/>
      <c r="X279" s="382"/>
      <c r="Y279" s="380"/>
      <c r="Z279" s="366"/>
      <c r="AA279" s="362"/>
      <c r="AB279" s="366"/>
      <c r="AC279" s="366"/>
      <c r="AD279" s="362"/>
      <c r="AE279" s="382"/>
      <c r="AF279" s="380"/>
      <c r="AG279" s="382"/>
      <c r="AH279" s="382"/>
      <c r="AI279" s="380"/>
      <c r="AJ279" s="382"/>
      <c r="AK279" s="382"/>
      <c r="AL279" s="367"/>
    </row>
    <row r="280" spans="1:38" ht="21" customHeight="1" x14ac:dyDescent="0.15">
      <c r="A280" s="266"/>
      <c r="B280" s="67"/>
      <c r="C280" s="78"/>
      <c r="D280" s="86"/>
      <c r="E280" s="86"/>
      <c r="F280" s="77"/>
      <c r="G280" s="67"/>
      <c r="H280" s="78"/>
      <c r="I280" s="77"/>
      <c r="J280" s="86"/>
      <c r="K280" s="315"/>
      <c r="L280" s="70"/>
      <c r="M280" s="67"/>
      <c r="N280" s="70"/>
      <c r="O280" s="67"/>
      <c r="P280" s="67"/>
      <c r="Q280" s="67"/>
      <c r="R280" s="67"/>
      <c r="S280" s="192"/>
      <c r="T280" s="380"/>
      <c r="U280" s="381"/>
      <c r="V280" s="380"/>
      <c r="W280" s="382"/>
      <c r="X280" s="382"/>
      <c r="Y280" s="380"/>
      <c r="Z280" s="366"/>
      <c r="AA280" s="362"/>
      <c r="AB280" s="366"/>
      <c r="AC280" s="366"/>
      <c r="AD280" s="362"/>
      <c r="AE280" s="382"/>
      <c r="AF280" s="380"/>
      <c r="AG280" s="382"/>
      <c r="AH280" s="382"/>
      <c r="AI280" s="380"/>
      <c r="AJ280" s="382"/>
      <c r="AK280" s="382"/>
      <c r="AL280" s="367"/>
    </row>
    <row r="281" spans="1:38" ht="21" customHeight="1" x14ac:dyDescent="0.15">
      <c r="A281" s="266"/>
      <c r="B281" s="67"/>
      <c r="C281" s="78"/>
      <c r="D281" s="86"/>
      <c r="E281" s="86"/>
      <c r="F281" s="77"/>
      <c r="G281" s="67"/>
      <c r="H281" s="78"/>
      <c r="I281" s="77"/>
      <c r="J281" s="86"/>
      <c r="K281" s="315"/>
      <c r="L281" s="70"/>
      <c r="M281" s="67"/>
      <c r="N281" s="70"/>
      <c r="O281" s="67"/>
      <c r="P281" s="67"/>
      <c r="Q281" s="67"/>
      <c r="R281" s="67"/>
      <c r="S281" s="192"/>
      <c r="T281" s="380"/>
      <c r="U281" s="381"/>
      <c r="V281" s="380"/>
      <c r="W281" s="382"/>
      <c r="X281" s="382"/>
      <c r="Y281" s="380"/>
      <c r="Z281" s="366"/>
      <c r="AA281" s="362"/>
      <c r="AB281" s="366"/>
      <c r="AC281" s="366"/>
      <c r="AD281" s="362"/>
      <c r="AE281" s="382"/>
      <c r="AF281" s="380"/>
      <c r="AG281" s="382"/>
      <c r="AH281" s="382"/>
      <c r="AI281" s="380"/>
      <c r="AJ281" s="382"/>
      <c r="AK281" s="382"/>
      <c r="AL281" s="367"/>
    </row>
    <row r="282" spans="1:38" ht="21" customHeight="1" x14ac:dyDescent="0.15">
      <c r="A282" s="266"/>
      <c r="B282" s="67"/>
      <c r="C282" s="78"/>
      <c r="D282" s="86"/>
      <c r="E282" s="86"/>
      <c r="F282" s="77"/>
      <c r="G282" s="67"/>
      <c r="H282" s="78"/>
      <c r="I282" s="77"/>
      <c r="J282" s="86"/>
      <c r="K282" s="315"/>
      <c r="L282" s="70"/>
      <c r="M282" s="67"/>
      <c r="N282" s="70"/>
      <c r="O282" s="67"/>
      <c r="P282" s="67"/>
      <c r="Q282" s="67"/>
      <c r="R282" s="67"/>
      <c r="S282" s="192"/>
      <c r="T282" s="380"/>
      <c r="U282" s="381"/>
      <c r="V282" s="380"/>
      <c r="W282" s="382"/>
      <c r="X282" s="382"/>
      <c r="Y282" s="380"/>
      <c r="Z282" s="366"/>
      <c r="AA282" s="362"/>
      <c r="AB282" s="366"/>
      <c r="AC282" s="366"/>
      <c r="AD282" s="362"/>
      <c r="AE282" s="382"/>
      <c r="AF282" s="380"/>
      <c r="AG282" s="382"/>
      <c r="AH282" s="382"/>
      <c r="AI282" s="380"/>
      <c r="AJ282" s="382"/>
      <c r="AK282" s="382"/>
      <c r="AL282" s="367"/>
    </row>
    <row r="283" spans="1:38" ht="21" customHeight="1" x14ac:dyDescent="0.15">
      <c r="A283" s="266"/>
      <c r="B283" s="67"/>
      <c r="C283" s="78"/>
      <c r="D283" s="86"/>
      <c r="E283" s="86"/>
      <c r="F283" s="77"/>
      <c r="G283" s="67"/>
      <c r="H283" s="78"/>
      <c r="I283" s="77"/>
      <c r="J283" s="86"/>
      <c r="K283" s="315"/>
      <c r="L283" s="70"/>
      <c r="M283" s="67"/>
      <c r="N283" s="70"/>
      <c r="O283" s="67"/>
      <c r="P283" s="67"/>
      <c r="Q283" s="67"/>
      <c r="R283" s="67"/>
      <c r="S283" s="192"/>
      <c r="T283" s="380"/>
      <c r="U283" s="381"/>
      <c r="V283" s="380"/>
      <c r="W283" s="382"/>
      <c r="X283" s="382"/>
      <c r="Y283" s="380"/>
      <c r="Z283" s="366"/>
      <c r="AA283" s="362"/>
      <c r="AB283" s="366"/>
      <c r="AC283" s="366"/>
      <c r="AD283" s="362"/>
      <c r="AE283" s="382"/>
      <c r="AF283" s="380"/>
      <c r="AG283" s="382"/>
      <c r="AH283" s="382"/>
      <c r="AI283" s="380"/>
      <c r="AJ283" s="382"/>
      <c r="AK283" s="382"/>
      <c r="AL283" s="367"/>
    </row>
    <row r="284" spans="1:38" ht="21" customHeight="1" x14ac:dyDescent="0.15">
      <c r="A284" s="266"/>
      <c r="B284" s="67"/>
      <c r="C284" s="78"/>
      <c r="D284" s="86"/>
      <c r="E284" s="86"/>
      <c r="F284" s="77"/>
      <c r="G284" s="67"/>
      <c r="H284" s="78"/>
      <c r="I284" s="77"/>
      <c r="J284" s="86"/>
      <c r="K284" s="315"/>
      <c r="L284" s="70"/>
      <c r="M284" s="67"/>
      <c r="N284" s="70"/>
      <c r="O284" s="67"/>
      <c r="P284" s="67"/>
      <c r="Q284" s="67"/>
      <c r="R284" s="67"/>
      <c r="S284" s="192"/>
      <c r="T284" s="380"/>
      <c r="U284" s="381"/>
      <c r="V284" s="380"/>
      <c r="W284" s="382"/>
      <c r="X284" s="382"/>
      <c r="Y284" s="380"/>
      <c r="Z284" s="366"/>
      <c r="AA284" s="362"/>
      <c r="AB284" s="366"/>
      <c r="AC284" s="366"/>
      <c r="AD284" s="362"/>
      <c r="AE284" s="382"/>
      <c r="AF284" s="380"/>
      <c r="AG284" s="382"/>
      <c r="AH284" s="382"/>
      <c r="AI284" s="380"/>
      <c r="AJ284" s="382"/>
      <c r="AK284" s="382"/>
      <c r="AL284" s="367"/>
    </row>
    <row r="285" spans="1:38" ht="21" customHeight="1" x14ac:dyDescent="0.15">
      <c r="A285" s="267"/>
      <c r="B285" s="104"/>
      <c r="C285" s="167"/>
      <c r="D285" s="106"/>
      <c r="E285" s="106"/>
      <c r="F285" s="166"/>
      <c r="G285" s="104"/>
      <c r="H285" s="167"/>
      <c r="I285" s="166"/>
      <c r="J285" s="106"/>
      <c r="K285" s="316"/>
      <c r="L285" s="159"/>
      <c r="M285" s="104"/>
      <c r="N285" s="159"/>
      <c r="O285" s="104"/>
      <c r="P285" s="104"/>
      <c r="Q285" s="104"/>
      <c r="R285" s="104"/>
      <c r="S285" s="269"/>
      <c r="T285" s="380"/>
      <c r="U285" s="381"/>
      <c r="V285" s="380"/>
      <c r="W285" s="382"/>
      <c r="X285" s="382"/>
      <c r="Y285" s="380"/>
      <c r="Z285" s="366"/>
      <c r="AA285" s="362"/>
      <c r="AB285" s="366"/>
      <c r="AC285" s="366"/>
      <c r="AD285" s="362"/>
      <c r="AE285" s="382"/>
      <c r="AF285" s="380"/>
      <c r="AG285" s="382"/>
      <c r="AH285" s="382"/>
      <c r="AI285" s="380"/>
      <c r="AJ285" s="382"/>
      <c r="AK285" s="382"/>
      <c r="AL285" s="367"/>
    </row>
    <row r="286" spans="1:38" ht="21" customHeight="1" x14ac:dyDescent="0.15">
      <c r="A286" s="268"/>
      <c r="B286" s="103"/>
      <c r="C286" s="103"/>
      <c r="D286" s="102"/>
      <c r="E286" s="102"/>
      <c r="F286" s="164"/>
      <c r="G286" s="103"/>
      <c r="H286" s="103"/>
      <c r="I286" s="164"/>
      <c r="J286" s="102"/>
      <c r="K286" s="314"/>
      <c r="L286" s="200"/>
      <c r="M286" s="71"/>
      <c r="N286" s="200"/>
      <c r="O286" s="71"/>
      <c r="P286" s="103"/>
      <c r="Q286" s="103"/>
      <c r="R286" s="103"/>
      <c r="S286" s="270"/>
      <c r="T286" s="380"/>
      <c r="U286" s="381"/>
      <c r="V286" s="380"/>
      <c r="W286" s="382"/>
      <c r="X286" s="382"/>
      <c r="Y286" s="380"/>
      <c r="Z286" s="366"/>
      <c r="AA286" s="362"/>
      <c r="AB286" s="366"/>
      <c r="AC286" s="366"/>
      <c r="AD286" s="362"/>
      <c r="AE286" s="382"/>
      <c r="AF286" s="380"/>
      <c r="AG286" s="382"/>
      <c r="AH286" s="382"/>
      <c r="AI286" s="380"/>
      <c r="AJ286" s="382"/>
      <c r="AK286" s="382"/>
      <c r="AL286" s="367"/>
    </row>
    <row r="287" spans="1:38" ht="21" customHeight="1" x14ac:dyDescent="0.15">
      <c r="A287" s="266"/>
      <c r="B287" s="78"/>
      <c r="C287" s="78"/>
      <c r="D287" s="86"/>
      <c r="E287" s="86"/>
      <c r="F287" s="77"/>
      <c r="G287" s="78"/>
      <c r="H287" s="78"/>
      <c r="I287" s="77"/>
      <c r="J287" s="86"/>
      <c r="K287" s="315"/>
      <c r="L287" s="70"/>
      <c r="M287" s="67"/>
      <c r="N287" s="70"/>
      <c r="O287" s="67"/>
      <c r="P287" s="78"/>
      <c r="Q287" s="78"/>
      <c r="R287" s="78"/>
      <c r="S287" s="192"/>
      <c r="T287" s="380"/>
      <c r="U287" s="381"/>
      <c r="V287" s="412"/>
      <c r="W287" s="413"/>
      <c r="X287" s="413"/>
      <c r="Y287" s="412"/>
      <c r="Z287" s="366"/>
      <c r="AA287" s="362"/>
      <c r="AB287" s="365"/>
      <c r="AC287" s="366"/>
      <c r="AD287" s="362"/>
      <c r="AE287" s="413"/>
      <c r="AF287" s="412"/>
      <c r="AG287" s="413"/>
      <c r="AH287" s="413"/>
      <c r="AI287" s="412"/>
      <c r="AJ287" s="382"/>
      <c r="AK287" s="382"/>
      <c r="AL287" s="367"/>
    </row>
    <row r="288" spans="1:38" ht="21" customHeight="1" x14ac:dyDescent="0.15">
      <c r="A288" s="266"/>
      <c r="B288" s="78"/>
      <c r="C288" s="78"/>
      <c r="D288" s="86"/>
      <c r="E288" s="86"/>
      <c r="F288" s="77"/>
      <c r="G288" s="78"/>
      <c r="H288" s="78"/>
      <c r="I288" s="77"/>
      <c r="J288" s="86"/>
      <c r="K288" s="315"/>
      <c r="L288" s="70"/>
      <c r="M288" s="67"/>
      <c r="N288" s="70"/>
      <c r="O288" s="67"/>
      <c r="P288" s="78"/>
      <c r="Q288" s="78"/>
      <c r="R288" s="78"/>
      <c r="S288" s="192"/>
      <c r="T288" s="380"/>
      <c r="U288" s="381"/>
      <c r="V288" s="412"/>
      <c r="W288" s="413"/>
      <c r="X288" s="413"/>
      <c r="Y288" s="412"/>
      <c r="Z288" s="366"/>
      <c r="AA288" s="362"/>
      <c r="AB288" s="365"/>
      <c r="AC288" s="366"/>
      <c r="AD288" s="362"/>
      <c r="AE288" s="413"/>
      <c r="AF288" s="412"/>
      <c r="AG288" s="413"/>
      <c r="AH288" s="413"/>
      <c r="AI288" s="412"/>
      <c r="AJ288" s="382"/>
      <c r="AK288" s="382"/>
      <c r="AL288" s="367"/>
    </row>
    <row r="289" spans="1:38" ht="21" customHeight="1" x14ac:dyDescent="0.15">
      <c r="A289" s="266"/>
      <c r="B289" s="78"/>
      <c r="C289" s="78"/>
      <c r="D289" s="86"/>
      <c r="E289" s="86"/>
      <c r="F289" s="77"/>
      <c r="G289" s="78"/>
      <c r="H289" s="78"/>
      <c r="I289" s="77"/>
      <c r="J289" s="86"/>
      <c r="K289" s="315"/>
      <c r="L289" s="70"/>
      <c r="M289" s="67"/>
      <c r="N289" s="70"/>
      <c r="O289" s="67"/>
      <c r="P289" s="78"/>
      <c r="Q289" s="78"/>
      <c r="R289" s="78"/>
      <c r="S289" s="192"/>
      <c r="T289" s="380"/>
      <c r="U289" s="381"/>
      <c r="V289" s="388"/>
      <c r="W289" s="389"/>
      <c r="X289" s="389"/>
      <c r="Y289" s="388"/>
      <c r="Z289" s="366"/>
      <c r="AA289" s="362"/>
      <c r="AB289" s="390"/>
      <c r="AC289" s="366"/>
      <c r="AD289" s="362"/>
      <c r="AE289" s="389"/>
      <c r="AF289" s="388"/>
      <c r="AG289" s="389"/>
      <c r="AH289" s="389"/>
      <c r="AI289" s="388"/>
      <c r="AJ289" s="382"/>
      <c r="AK289" s="382"/>
      <c r="AL289" s="367"/>
    </row>
    <row r="290" spans="1:38" ht="21" customHeight="1" x14ac:dyDescent="0.15">
      <c r="A290" s="266"/>
      <c r="B290" s="78"/>
      <c r="C290" s="78"/>
      <c r="D290" s="86"/>
      <c r="E290" s="86"/>
      <c r="F290" s="77"/>
      <c r="G290" s="78"/>
      <c r="H290" s="78"/>
      <c r="I290" s="77"/>
      <c r="J290" s="86"/>
      <c r="K290" s="315"/>
      <c r="L290" s="70"/>
      <c r="M290" s="67"/>
      <c r="N290" s="70"/>
      <c r="O290" s="67"/>
      <c r="P290" s="78"/>
      <c r="Q290" s="78"/>
      <c r="R290" s="78"/>
      <c r="S290" s="192"/>
      <c r="T290" s="380"/>
      <c r="U290" s="381"/>
      <c r="V290" s="409"/>
      <c r="W290" s="409"/>
      <c r="X290" s="409"/>
      <c r="Y290" s="409"/>
      <c r="Z290" s="366"/>
      <c r="AA290" s="362"/>
      <c r="AB290" s="366"/>
      <c r="AC290" s="366"/>
      <c r="AD290" s="362"/>
      <c r="AE290" s="409"/>
      <c r="AF290" s="409"/>
      <c r="AG290" s="409"/>
      <c r="AH290" s="409"/>
      <c r="AI290" s="409"/>
      <c r="AJ290" s="409"/>
      <c r="AK290" s="387"/>
      <c r="AL290" s="367"/>
    </row>
    <row r="291" spans="1:38" ht="21" customHeight="1" x14ac:dyDescent="0.15">
      <c r="A291" s="266"/>
      <c r="B291" s="78"/>
      <c r="C291" s="78"/>
      <c r="D291" s="86"/>
      <c r="E291" s="86"/>
      <c r="F291" s="77"/>
      <c r="G291" s="78"/>
      <c r="H291" s="78"/>
      <c r="I291" s="77"/>
      <c r="J291" s="86"/>
      <c r="K291" s="315"/>
      <c r="L291" s="70"/>
      <c r="M291" s="67"/>
      <c r="N291" s="70"/>
      <c r="O291" s="67"/>
      <c r="P291" s="78"/>
      <c r="Q291" s="78"/>
      <c r="R291" s="78"/>
      <c r="S291" s="192"/>
      <c r="T291" s="380"/>
      <c r="U291" s="381"/>
      <c r="V291" s="380"/>
      <c r="W291" s="382"/>
      <c r="X291" s="382"/>
      <c r="Y291" s="380"/>
      <c r="Z291" s="366"/>
      <c r="AA291" s="362"/>
      <c r="AB291" s="366"/>
      <c r="AC291" s="366"/>
      <c r="AD291" s="362"/>
      <c r="AE291" s="382"/>
      <c r="AF291" s="380"/>
      <c r="AG291" s="382"/>
      <c r="AH291" s="382"/>
      <c r="AI291" s="380"/>
      <c r="AJ291" s="382"/>
      <c r="AK291" s="382"/>
      <c r="AL291" s="367"/>
    </row>
    <row r="292" spans="1:38" ht="21" customHeight="1" x14ac:dyDescent="0.15">
      <c r="A292" s="266"/>
      <c r="B292" s="78"/>
      <c r="C292" s="78"/>
      <c r="D292" s="86"/>
      <c r="E292" s="86"/>
      <c r="F292" s="77"/>
      <c r="G292" s="78"/>
      <c r="H292" s="78"/>
      <c r="I292" s="77"/>
      <c r="J292" s="86"/>
      <c r="K292" s="315"/>
      <c r="L292" s="70"/>
      <c r="M292" s="67"/>
      <c r="N292" s="70"/>
      <c r="O292" s="67"/>
      <c r="P292" s="78"/>
      <c r="Q292" s="78"/>
      <c r="R292" s="78"/>
      <c r="S292" s="192"/>
      <c r="T292" s="380"/>
      <c r="U292" s="381"/>
      <c r="V292" s="380"/>
      <c r="W292" s="382"/>
      <c r="X292" s="382"/>
      <c r="Y292" s="380"/>
      <c r="Z292" s="366"/>
      <c r="AA292" s="362"/>
      <c r="AB292" s="366"/>
      <c r="AC292" s="366"/>
      <c r="AD292" s="362"/>
      <c r="AE292" s="382"/>
      <c r="AF292" s="380"/>
      <c r="AG292" s="382"/>
      <c r="AH292" s="382"/>
      <c r="AI292" s="380"/>
      <c r="AJ292" s="382"/>
      <c r="AK292" s="382"/>
      <c r="AL292" s="367"/>
    </row>
    <row r="293" spans="1:38" ht="21" customHeight="1" x14ac:dyDescent="0.15">
      <c r="A293" s="266"/>
      <c r="B293" s="78"/>
      <c r="C293" s="78"/>
      <c r="D293" s="86"/>
      <c r="E293" s="86"/>
      <c r="F293" s="77"/>
      <c r="G293" s="78"/>
      <c r="H293" s="78"/>
      <c r="I293" s="77"/>
      <c r="J293" s="86"/>
      <c r="K293" s="315"/>
      <c r="L293" s="70"/>
      <c r="M293" s="67"/>
      <c r="N293" s="70"/>
      <c r="O293" s="67"/>
      <c r="P293" s="78"/>
      <c r="Q293" s="78"/>
      <c r="R293" s="78"/>
      <c r="S293" s="192"/>
      <c r="T293" s="380"/>
      <c r="U293" s="381"/>
      <c r="V293" s="380"/>
      <c r="W293" s="382"/>
      <c r="X293" s="382"/>
      <c r="Y293" s="380"/>
      <c r="Z293" s="366"/>
      <c r="AA293" s="362"/>
      <c r="AB293" s="366"/>
      <c r="AC293" s="366"/>
      <c r="AD293" s="362"/>
      <c r="AE293" s="382"/>
      <c r="AF293" s="380"/>
      <c r="AG293" s="382"/>
      <c r="AH293" s="382"/>
      <c r="AI293" s="380"/>
      <c r="AJ293" s="382"/>
      <c r="AK293" s="382"/>
      <c r="AL293" s="367"/>
    </row>
    <row r="294" spans="1:38" ht="21" customHeight="1" x14ac:dyDescent="0.15">
      <c r="A294" s="266"/>
      <c r="B294" s="78"/>
      <c r="C294" s="78"/>
      <c r="D294" s="86"/>
      <c r="E294" s="86"/>
      <c r="F294" s="77"/>
      <c r="G294" s="78"/>
      <c r="H294" s="78"/>
      <c r="I294" s="77"/>
      <c r="J294" s="86"/>
      <c r="K294" s="315"/>
      <c r="L294" s="70"/>
      <c r="M294" s="67"/>
      <c r="N294" s="70"/>
      <c r="O294" s="67"/>
      <c r="P294" s="78"/>
      <c r="Q294" s="78"/>
      <c r="R294" s="78"/>
      <c r="S294" s="192"/>
      <c r="T294" s="380"/>
      <c r="U294" s="381"/>
      <c r="V294" s="380"/>
      <c r="W294" s="382"/>
      <c r="X294" s="382"/>
      <c r="Y294" s="380"/>
      <c r="Z294" s="366"/>
      <c r="AA294" s="362"/>
      <c r="AB294" s="366"/>
      <c r="AC294" s="366"/>
      <c r="AD294" s="362"/>
      <c r="AE294" s="382"/>
      <c r="AF294" s="380"/>
      <c r="AG294" s="382"/>
      <c r="AH294" s="382"/>
      <c r="AI294" s="380"/>
      <c r="AJ294" s="382"/>
      <c r="AK294" s="382"/>
      <c r="AL294" s="367"/>
    </row>
    <row r="295" spans="1:38" ht="21" customHeight="1" x14ac:dyDescent="0.15">
      <c r="A295" s="266"/>
      <c r="B295" s="78"/>
      <c r="C295" s="78"/>
      <c r="D295" s="86"/>
      <c r="E295" s="86"/>
      <c r="F295" s="77"/>
      <c r="G295" s="78"/>
      <c r="H295" s="78"/>
      <c r="I295" s="77"/>
      <c r="J295" s="86"/>
      <c r="K295" s="315"/>
      <c r="L295" s="70"/>
      <c r="M295" s="67"/>
      <c r="N295" s="70"/>
      <c r="O295" s="67"/>
      <c r="P295" s="78"/>
      <c r="Q295" s="78"/>
      <c r="R295" s="78"/>
      <c r="S295" s="192"/>
      <c r="T295" s="380"/>
      <c r="U295" s="381"/>
      <c r="V295" s="380"/>
      <c r="W295" s="382"/>
      <c r="X295" s="382"/>
      <c r="Y295" s="380"/>
      <c r="Z295" s="366"/>
      <c r="AA295" s="362"/>
      <c r="AB295" s="366"/>
      <c r="AC295" s="366"/>
      <c r="AD295" s="362"/>
      <c r="AE295" s="382"/>
      <c r="AF295" s="380"/>
      <c r="AG295" s="382"/>
      <c r="AH295" s="382"/>
      <c r="AI295" s="380"/>
      <c r="AJ295" s="382"/>
      <c r="AK295" s="382"/>
      <c r="AL295" s="367"/>
    </row>
    <row r="296" spans="1:38" ht="21" customHeight="1" x14ac:dyDescent="0.15">
      <c r="A296" s="266"/>
      <c r="B296" s="78"/>
      <c r="C296" s="78"/>
      <c r="D296" s="86"/>
      <c r="E296" s="86"/>
      <c r="F296" s="77"/>
      <c r="G296" s="78"/>
      <c r="H296" s="78"/>
      <c r="I296" s="77"/>
      <c r="J296" s="86"/>
      <c r="K296" s="315"/>
      <c r="L296" s="70"/>
      <c r="M296" s="67"/>
      <c r="N296" s="70"/>
      <c r="O296" s="67"/>
      <c r="P296" s="78"/>
      <c r="Q296" s="78"/>
      <c r="R296" s="78"/>
      <c r="S296" s="192"/>
      <c r="T296" s="380"/>
      <c r="U296" s="381"/>
      <c r="V296" s="417"/>
      <c r="W296" s="382"/>
      <c r="X296" s="382"/>
      <c r="Y296" s="380"/>
      <c r="Z296" s="366"/>
      <c r="AA296" s="362"/>
      <c r="AB296" s="366"/>
      <c r="AC296" s="366"/>
      <c r="AD296" s="362"/>
      <c r="AE296" s="382"/>
      <c r="AF296" s="380"/>
      <c r="AG296" s="382"/>
      <c r="AH296" s="382"/>
      <c r="AI296" s="380"/>
      <c r="AJ296" s="382"/>
      <c r="AK296" s="382"/>
      <c r="AL296" s="367"/>
    </row>
    <row r="297" spans="1:38" ht="21" customHeight="1" x14ac:dyDescent="0.15">
      <c r="A297" s="266"/>
      <c r="B297" s="78"/>
      <c r="C297" s="78"/>
      <c r="D297" s="86"/>
      <c r="E297" s="86"/>
      <c r="F297" s="77"/>
      <c r="G297" s="78"/>
      <c r="H297" s="78"/>
      <c r="I297" s="77"/>
      <c r="J297" s="86"/>
      <c r="K297" s="315"/>
      <c r="L297" s="70"/>
      <c r="M297" s="67"/>
      <c r="N297" s="70"/>
      <c r="O297" s="67"/>
      <c r="P297" s="78"/>
      <c r="Q297" s="78"/>
      <c r="R297" s="78"/>
      <c r="S297" s="192"/>
      <c r="T297" s="380"/>
      <c r="U297" s="381"/>
      <c r="V297" s="380"/>
      <c r="W297" s="382"/>
      <c r="X297" s="382"/>
      <c r="Y297" s="380"/>
      <c r="Z297" s="366"/>
      <c r="AA297" s="362"/>
      <c r="AB297" s="366"/>
      <c r="AC297" s="366"/>
      <c r="AD297" s="362"/>
      <c r="AE297" s="382"/>
      <c r="AF297" s="380"/>
      <c r="AG297" s="382"/>
      <c r="AH297" s="382"/>
      <c r="AI297" s="380"/>
      <c r="AJ297" s="382"/>
      <c r="AK297" s="382"/>
      <c r="AL297" s="367"/>
    </row>
    <row r="298" spans="1:38" ht="21" customHeight="1" x14ac:dyDescent="0.15">
      <c r="A298" s="177"/>
      <c r="B298" s="78"/>
      <c r="C298" s="78"/>
      <c r="D298" s="86"/>
      <c r="E298" s="86"/>
      <c r="F298" s="77"/>
      <c r="G298" s="78"/>
      <c r="H298" s="78"/>
      <c r="I298" s="77"/>
      <c r="J298" s="86"/>
      <c r="K298" s="315"/>
      <c r="L298" s="70"/>
      <c r="M298" s="67"/>
      <c r="N298" s="70"/>
      <c r="O298" s="67"/>
      <c r="P298" s="78"/>
      <c r="Q298" s="78"/>
      <c r="R298" s="78"/>
      <c r="S298" s="192"/>
      <c r="T298" s="380"/>
      <c r="U298" s="381"/>
      <c r="V298" s="380"/>
      <c r="W298" s="382"/>
      <c r="X298" s="382"/>
      <c r="Y298" s="380"/>
      <c r="Z298" s="366"/>
      <c r="AA298" s="362"/>
      <c r="AB298" s="366"/>
      <c r="AC298" s="366"/>
      <c r="AD298" s="362"/>
      <c r="AE298" s="382"/>
      <c r="AF298" s="380"/>
      <c r="AG298" s="382"/>
      <c r="AH298" s="382"/>
      <c r="AI298" s="380"/>
      <c r="AJ298" s="382"/>
      <c r="AK298" s="382"/>
      <c r="AL298" s="367"/>
    </row>
    <row r="299" spans="1:38" ht="21" customHeight="1" x14ac:dyDescent="0.15">
      <c r="A299" s="266"/>
      <c r="B299" s="67"/>
      <c r="C299" s="78"/>
      <c r="D299" s="86"/>
      <c r="E299" s="86"/>
      <c r="F299" s="77"/>
      <c r="G299" s="67"/>
      <c r="H299" s="78"/>
      <c r="I299" s="77"/>
      <c r="J299" s="86"/>
      <c r="K299" s="315"/>
      <c r="L299" s="70"/>
      <c r="M299" s="67"/>
      <c r="N299" s="70"/>
      <c r="O299" s="67"/>
      <c r="P299" s="67"/>
      <c r="Q299" s="67"/>
      <c r="R299" s="67"/>
      <c r="S299" s="192"/>
      <c r="T299" s="380"/>
      <c r="U299" s="381"/>
      <c r="V299" s="380"/>
      <c r="W299" s="382"/>
      <c r="X299" s="382"/>
      <c r="Y299" s="380"/>
      <c r="Z299" s="366"/>
      <c r="AA299" s="362"/>
      <c r="AB299" s="366"/>
      <c r="AC299" s="366"/>
      <c r="AD299" s="362"/>
      <c r="AE299" s="382"/>
      <c r="AF299" s="380"/>
      <c r="AG299" s="382"/>
      <c r="AH299" s="382"/>
      <c r="AI299" s="380"/>
      <c r="AJ299" s="382"/>
      <c r="AK299" s="382"/>
      <c r="AL299" s="367"/>
    </row>
    <row r="300" spans="1:38" ht="21" customHeight="1" x14ac:dyDescent="0.15">
      <c r="A300" s="266"/>
      <c r="B300" s="67"/>
      <c r="C300" s="78"/>
      <c r="D300" s="86"/>
      <c r="E300" s="86"/>
      <c r="F300" s="77"/>
      <c r="G300" s="67"/>
      <c r="H300" s="78"/>
      <c r="I300" s="77"/>
      <c r="J300" s="86"/>
      <c r="K300" s="315"/>
      <c r="L300" s="70"/>
      <c r="M300" s="67"/>
      <c r="N300" s="70"/>
      <c r="O300" s="67"/>
      <c r="P300" s="67"/>
      <c r="Q300" s="67"/>
      <c r="R300" s="67"/>
      <c r="S300" s="192"/>
      <c r="T300" s="380"/>
      <c r="U300" s="381"/>
      <c r="V300" s="380"/>
      <c r="W300" s="382"/>
      <c r="X300" s="382"/>
      <c r="Y300" s="380"/>
      <c r="Z300" s="366"/>
      <c r="AA300" s="362"/>
      <c r="AB300" s="366"/>
      <c r="AC300" s="366"/>
      <c r="AD300" s="362"/>
      <c r="AE300" s="382"/>
      <c r="AF300" s="380"/>
      <c r="AG300" s="382"/>
      <c r="AH300" s="382"/>
      <c r="AI300" s="380"/>
      <c r="AJ300" s="382"/>
      <c r="AK300" s="382"/>
      <c r="AL300" s="367"/>
    </row>
    <row r="301" spans="1:38" ht="21" customHeight="1" x14ac:dyDescent="0.15">
      <c r="A301" s="266"/>
      <c r="B301" s="67"/>
      <c r="C301" s="78"/>
      <c r="D301" s="86"/>
      <c r="E301" s="86"/>
      <c r="F301" s="77"/>
      <c r="G301" s="67"/>
      <c r="H301" s="78"/>
      <c r="I301" s="77"/>
      <c r="J301" s="86"/>
      <c r="K301" s="315"/>
      <c r="L301" s="70"/>
      <c r="M301" s="67"/>
      <c r="N301" s="70"/>
      <c r="O301" s="67"/>
      <c r="P301" s="67"/>
      <c r="Q301" s="67"/>
      <c r="R301" s="67"/>
      <c r="S301" s="192"/>
      <c r="T301" s="380"/>
      <c r="U301" s="381"/>
      <c r="V301" s="380"/>
      <c r="W301" s="382"/>
      <c r="X301" s="382"/>
      <c r="Y301" s="380"/>
      <c r="Z301" s="366"/>
      <c r="AA301" s="362"/>
      <c r="AB301" s="366"/>
      <c r="AC301" s="366"/>
      <c r="AD301" s="362"/>
      <c r="AE301" s="382"/>
      <c r="AF301" s="380"/>
      <c r="AG301" s="382"/>
      <c r="AH301" s="382"/>
      <c r="AI301" s="380"/>
      <c r="AJ301" s="382"/>
      <c r="AK301" s="382"/>
      <c r="AL301" s="367"/>
    </row>
    <row r="302" spans="1:38" ht="21" customHeight="1" x14ac:dyDescent="0.15">
      <c r="A302" s="266"/>
      <c r="B302" s="67"/>
      <c r="C302" s="78"/>
      <c r="D302" s="86"/>
      <c r="E302" s="86"/>
      <c r="F302" s="77"/>
      <c r="G302" s="67"/>
      <c r="H302" s="78"/>
      <c r="I302" s="77"/>
      <c r="J302" s="86"/>
      <c r="K302" s="315"/>
      <c r="L302" s="70"/>
      <c r="M302" s="67"/>
      <c r="N302" s="70"/>
      <c r="O302" s="67"/>
      <c r="P302" s="67"/>
      <c r="Q302" s="67"/>
      <c r="R302" s="67"/>
      <c r="S302" s="192"/>
      <c r="T302" s="380"/>
      <c r="U302" s="381"/>
      <c r="V302" s="380"/>
      <c r="W302" s="382"/>
      <c r="X302" s="382"/>
      <c r="Y302" s="380"/>
      <c r="Z302" s="366"/>
      <c r="AA302" s="362"/>
      <c r="AB302" s="366"/>
      <c r="AC302" s="366"/>
      <c r="AD302" s="362"/>
      <c r="AE302" s="382"/>
      <c r="AF302" s="380"/>
      <c r="AG302" s="382"/>
      <c r="AH302" s="382"/>
      <c r="AI302" s="380"/>
      <c r="AJ302" s="382"/>
      <c r="AK302" s="382"/>
      <c r="AL302" s="367"/>
    </row>
    <row r="303" spans="1:38" ht="21" customHeight="1" x14ac:dyDescent="0.15">
      <c r="A303" s="266"/>
      <c r="B303" s="67"/>
      <c r="C303" s="78"/>
      <c r="D303" s="86"/>
      <c r="E303" s="86"/>
      <c r="F303" s="77"/>
      <c r="G303" s="67"/>
      <c r="H303" s="78"/>
      <c r="I303" s="77"/>
      <c r="J303" s="86"/>
      <c r="K303" s="315"/>
      <c r="L303" s="70"/>
      <c r="M303" s="67"/>
      <c r="N303" s="70"/>
      <c r="O303" s="67"/>
      <c r="P303" s="67"/>
      <c r="Q303" s="67"/>
      <c r="R303" s="67"/>
      <c r="S303" s="192"/>
      <c r="T303" s="380"/>
      <c r="U303" s="381"/>
      <c r="V303" s="380"/>
      <c r="W303" s="382"/>
      <c r="X303" s="382"/>
      <c r="Y303" s="380"/>
      <c r="Z303" s="366"/>
      <c r="AA303" s="362"/>
      <c r="AB303" s="366"/>
      <c r="AC303" s="366"/>
      <c r="AD303" s="362"/>
      <c r="AE303" s="382"/>
      <c r="AF303" s="380"/>
      <c r="AG303" s="382"/>
      <c r="AH303" s="382"/>
      <c r="AI303" s="380"/>
      <c r="AJ303" s="382"/>
      <c r="AK303" s="382"/>
      <c r="AL303" s="367"/>
    </row>
    <row r="304" spans="1:38" ht="21" customHeight="1" x14ac:dyDescent="0.15">
      <c r="A304" s="266"/>
      <c r="B304" s="67"/>
      <c r="C304" s="78"/>
      <c r="D304" s="86"/>
      <c r="E304" s="86"/>
      <c r="F304" s="77"/>
      <c r="G304" s="67"/>
      <c r="H304" s="78"/>
      <c r="I304" s="77"/>
      <c r="J304" s="86"/>
      <c r="K304" s="315"/>
      <c r="L304" s="70"/>
      <c r="M304" s="67"/>
      <c r="N304" s="70"/>
      <c r="O304" s="67"/>
      <c r="P304" s="67"/>
      <c r="Q304" s="67"/>
      <c r="R304" s="67"/>
      <c r="S304" s="192"/>
      <c r="T304" s="380"/>
      <c r="U304" s="381"/>
      <c r="V304" s="380"/>
      <c r="W304" s="382"/>
      <c r="X304" s="382"/>
      <c r="Y304" s="380"/>
      <c r="Z304" s="366"/>
      <c r="AA304" s="362"/>
      <c r="AB304" s="366"/>
      <c r="AC304" s="366"/>
      <c r="AD304" s="362"/>
      <c r="AE304" s="382"/>
      <c r="AF304" s="380"/>
      <c r="AG304" s="382"/>
      <c r="AH304" s="382"/>
      <c r="AI304" s="380"/>
      <c r="AJ304" s="382"/>
      <c r="AK304" s="382"/>
      <c r="AL304" s="367"/>
    </row>
    <row r="305" spans="1:38" ht="21" customHeight="1" x14ac:dyDescent="0.15">
      <c r="A305" s="267"/>
      <c r="B305" s="104"/>
      <c r="C305" s="167"/>
      <c r="D305" s="106"/>
      <c r="E305" s="106"/>
      <c r="F305" s="166"/>
      <c r="G305" s="104"/>
      <c r="H305" s="167"/>
      <c r="I305" s="166"/>
      <c r="J305" s="106"/>
      <c r="K305" s="316"/>
      <c r="L305" s="159"/>
      <c r="M305" s="104"/>
      <c r="N305" s="159"/>
      <c r="O305" s="104"/>
      <c r="P305" s="104"/>
      <c r="Q305" s="104"/>
      <c r="R305" s="104"/>
      <c r="S305" s="269"/>
      <c r="T305" s="380"/>
      <c r="U305" s="381"/>
      <c r="V305" s="380"/>
      <c r="W305" s="382"/>
      <c r="X305" s="382"/>
      <c r="Y305" s="380"/>
      <c r="Z305" s="366"/>
      <c r="AA305" s="362"/>
      <c r="AB305" s="366"/>
      <c r="AC305" s="366"/>
      <c r="AD305" s="362"/>
      <c r="AE305" s="382"/>
      <c r="AF305" s="380"/>
      <c r="AG305" s="382"/>
      <c r="AH305" s="382"/>
      <c r="AI305" s="380"/>
      <c r="AJ305" s="382"/>
      <c r="AK305" s="382"/>
      <c r="AL305" s="367"/>
    </row>
    <row r="306" spans="1:38" ht="21" customHeight="1" x14ac:dyDescent="0.15">
      <c r="A306" s="268"/>
      <c r="B306" s="103"/>
      <c r="C306" s="103"/>
      <c r="D306" s="102"/>
      <c r="E306" s="102"/>
      <c r="F306" s="164"/>
      <c r="G306" s="103"/>
      <c r="H306" s="103"/>
      <c r="I306" s="164"/>
      <c r="J306" s="102"/>
      <c r="K306" s="314"/>
      <c r="L306" s="200"/>
      <c r="M306" s="71"/>
      <c r="N306" s="200"/>
      <c r="O306" s="71"/>
      <c r="P306" s="103"/>
      <c r="Q306" s="103"/>
      <c r="R306" s="103"/>
      <c r="S306" s="270"/>
      <c r="T306" s="380"/>
      <c r="U306" s="381"/>
      <c r="V306" s="380"/>
      <c r="W306" s="382"/>
      <c r="X306" s="382"/>
      <c r="Y306" s="380"/>
      <c r="Z306" s="366"/>
      <c r="AA306" s="362"/>
      <c r="AB306" s="366"/>
      <c r="AC306" s="366"/>
      <c r="AD306" s="362"/>
      <c r="AE306" s="382"/>
      <c r="AF306" s="380"/>
      <c r="AG306" s="382"/>
      <c r="AH306" s="382"/>
      <c r="AI306" s="380"/>
      <c r="AJ306" s="382"/>
      <c r="AK306" s="382"/>
      <c r="AL306" s="367"/>
    </row>
    <row r="307" spans="1:38" ht="21" customHeight="1" x14ac:dyDescent="0.15">
      <c r="A307" s="266"/>
      <c r="B307" s="78"/>
      <c r="C307" s="78"/>
      <c r="D307" s="86"/>
      <c r="E307" s="86"/>
      <c r="F307" s="77"/>
      <c r="G307" s="78"/>
      <c r="H307" s="78"/>
      <c r="I307" s="77"/>
      <c r="J307" s="86"/>
      <c r="K307" s="315"/>
      <c r="L307" s="70"/>
      <c r="M307" s="67"/>
      <c r="N307" s="70"/>
      <c r="O307" s="67"/>
      <c r="P307" s="78"/>
      <c r="Q307" s="78"/>
      <c r="R307" s="78"/>
      <c r="S307" s="192"/>
      <c r="T307" s="380"/>
      <c r="U307" s="381"/>
      <c r="V307" s="380"/>
      <c r="W307" s="382"/>
      <c r="X307" s="382"/>
      <c r="Y307" s="380"/>
      <c r="Z307" s="366"/>
      <c r="AA307" s="362"/>
      <c r="AB307" s="366"/>
      <c r="AC307" s="366"/>
      <c r="AD307" s="362"/>
      <c r="AE307" s="382"/>
      <c r="AF307" s="380"/>
      <c r="AG307" s="382"/>
      <c r="AH307" s="382"/>
      <c r="AI307" s="380"/>
      <c r="AJ307" s="382"/>
      <c r="AK307" s="382"/>
      <c r="AL307" s="367"/>
    </row>
    <row r="308" spans="1:38" ht="21" customHeight="1" x14ac:dyDescent="0.15">
      <c r="A308" s="266"/>
      <c r="B308" s="78"/>
      <c r="C308" s="78"/>
      <c r="D308" s="86"/>
      <c r="E308" s="86"/>
      <c r="F308" s="77"/>
      <c r="G308" s="78"/>
      <c r="H308" s="78"/>
      <c r="I308" s="77"/>
      <c r="J308" s="86"/>
      <c r="K308" s="315"/>
      <c r="L308" s="70"/>
      <c r="M308" s="67"/>
      <c r="N308" s="70"/>
      <c r="O308" s="67"/>
      <c r="P308" s="78"/>
      <c r="Q308" s="78"/>
      <c r="R308" s="78"/>
      <c r="S308" s="192"/>
      <c r="T308" s="380"/>
      <c r="U308" s="381"/>
      <c r="V308" s="412"/>
      <c r="W308" s="413"/>
      <c r="X308" s="413"/>
      <c r="Y308" s="412"/>
      <c r="Z308" s="366"/>
      <c r="AA308" s="362"/>
      <c r="AB308" s="365"/>
      <c r="AC308" s="366"/>
      <c r="AD308" s="362"/>
      <c r="AE308" s="413"/>
      <c r="AF308" s="412"/>
      <c r="AG308" s="413"/>
      <c r="AH308" s="413"/>
      <c r="AI308" s="412"/>
      <c r="AJ308" s="382"/>
      <c r="AK308" s="382"/>
      <c r="AL308" s="367"/>
    </row>
    <row r="309" spans="1:38" ht="21" customHeight="1" x14ac:dyDescent="0.15">
      <c r="A309" s="266"/>
      <c r="B309" s="78"/>
      <c r="C309" s="78"/>
      <c r="D309" s="86"/>
      <c r="E309" s="86"/>
      <c r="F309" s="77"/>
      <c r="G309" s="78"/>
      <c r="H309" s="78"/>
      <c r="I309" s="77"/>
      <c r="J309" s="86"/>
      <c r="K309" s="315"/>
      <c r="L309" s="70"/>
      <c r="M309" s="67"/>
      <c r="N309" s="70"/>
      <c r="O309" s="67"/>
      <c r="P309" s="78"/>
      <c r="Q309" s="78"/>
      <c r="R309" s="78"/>
      <c r="S309" s="192"/>
      <c r="T309" s="380"/>
      <c r="U309" s="381"/>
      <c r="V309" s="412"/>
      <c r="W309" s="413"/>
      <c r="X309" s="413"/>
      <c r="Y309" s="412"/>
      <c r="Z309" s="366"/>
      <c r="AA309" s="362"/>
      <c r="AB309" s="365"/>
      <c r="AC309" s="366"/>
      <c r="AD309" s="362"/>
      <c r="AE309" s="413"/>
      <c r="AF309" s="412"/>
      <c r="AG309" s="413"/>
      <c r="AH309" s="413"/>
      <c r="AI309" s="412"/>
      <c r="AJ309" s="382"/>
      <c r="AK309" s="382"/>
      <c r="AL309" s="367"/>
    </row>
    <row r="310" spans="1:38" ht="21" customHeight="1" x14ac:dyDescent="0.15">
      <c r="A310" s="266"/>
      <c r="B310" s="78"/>
      <c r="C310" s="78"/>
      <c r="D310" s="86"/>
      <c r="E310" s="86"/>
      <c r="F310" s="77"/>
      <c r="G310" s="78"/>
      <c r="H310" s="78"/>
      <c r="I310" s="77"/>
      <c r="J310" s="86"/>
      <c r="K310" s="315"/>
      <c r="L310" s="70"/>
      <c r="M310" s="67"/>
      <c r="N310" s="70"/>
      <c r="O310" s="67"/>
      <c r="P310" s="78"/>
      <c r="Q310" s="78"/>
      <c r="R310" s="78"/>
      <c r="S310" s="192"/>
      <c r="T310" s="380"/>
      <c r="U310" s="381"/>
      <c r="V310" s="388"/>
      <c r="W310" s="389"/>
      <c r="X310" s="389"/>
      <c r="Y310" s="388"/>
      <c r="Z310" s="366"/>
      <c r="AA310" s="362"/>
      <c r="AB310" s="390"/>
      <c r="AC310" s="366"/>
      <c r="AD310" s="362"/>
      <c r="AE310" s="389"/>
      <c r="AF310" s="388"/>
      <c r="AG310" s="389"/>
      <c r="AH310" s="389"/>
      <c r="AI310" s="388"/>
      <c r="AJ310" s="382"/>
      <c r="AK310" s="382"/>
      <c r="AL310" s="367"/>
    </row>
    <row r="311" spans="1:38" ht="21" customHeight="1" x14ac:dyDescent="0.15">
      <c r="A311" s="266"/>
      <c r="B311" s="78"/>
      <c r="C311" s="78"/>
      <c r="D311" s="86"/>
      <c r="E311" s="86"/>
      <c r="F311" s="77"/>
      <c r="G311" s="78"/>
      <c r="H311" s="78"/>
      <c r="I311" s="77"/>
      <c r="J311" s="86"/>
      <c r="K311" s="315"/>
      <c r="L311" s="70"/>
      <c r="M311" s="271"/>
      <c r="N311" s="70"/>
      <c r="O311" s="271"/>
      <c r="P311" s="78"/>
      <c r="Q311" s="78"/>
      <c r="R311" s="78"/>
      <c r="S311" s="192"/>
      <c r="T311" s="380"/>
      <c r="U311" s="381"/>
      <c r="V311" s="409"/>
      <c r="W311" s="409"/>
      <c r="X311" s="409"/>
      <c r="Y311" s="409"/>
      <c r="Z311" s="366"/>
      <c r="AA311" s="362"/>
      <c r="AB311" s="366"/>
      <c r="AC311" s="366"/>
      <c r="AD311" s="362"/>
      <c r="AE311" s="409"/>
      <c r="AF311" s="409"/>
      <c r="AG311" s="409"/>
      <c r="AH311" s="409"/>
      <c r="AI311" s="409"/>
      <c r="AJ311" s="409"/>
      <c r="AK311" s="387"/>
      <c r="AL311" s="367"/>
    </row>
    <row r="312" spans="1:38" ht="21" customHeight="1" x14ac:dyDescent="0.15">
      <c r="A312" s="266"/>
      <c r="B312" s="78"/>
      <c r="C312" s="78"/>
      <c r="D312" s="86"/>
      <c r="E312" s="86"/>
      <c r="F312" s="77"/>
      <c r="G312" s="78"/>
      <c r="H312" s="78"/>
      <c r="I312" s="77"/>
      <c r="J312" s="86"/>
      <c r="K312" s="315"/>
      <c r="L312" s="70"/>
      <c r="M312" s="67"/>
      <c r="N312" s="70"/>
      <c r="O312" s="67"/>
      <c r="P312" s="78"/>
      <c r="Q312" s="78"/>
      <c r="R312" s="78"/>
      <c r="S312" s="192"/>
      <c r="T312" s="380"/>
      <c r="U312" s="381"/>
      <c r="V312" s="422"/>
      <c r="W312" s="384"/>
      <c r="X312" s="384"/>
      <c r="Y312" s="422"/>
      <c r="AE312" s="384"/>
      <c r="AF312" s="422"/>
      <c r="AG312" s="384"/>
      <c r="AH312" s="384"/>
      <c r="AI312" s="422"/>
      <c r="AJ312" s="384"/>
      <c r="AK312" s="384"/>
    </row>
    <row r="313" spans="1:38" ht="21" customHeight="1" x14ac:dyDescent="0.15">
      <c r="A313" s="266"/>
      <c r="B313" s="78"/>
      <c r="C313" s="78"/>
      <c r="D313" s="86"/>
      <c r="E313" s="86"/>
      <c r="F313" s="77"/>
      <c r="G313" s="78"/>
      <c r="H313" s="78"/>
      <c r="I313" s="77"/>
      <c r="J313" s="86"/>
      <c r="K313" s="315"/>
      <c r="L313" s="70"/>
      <c r="M313" s="67"/>
      <c r="N313" s="70"/>
      <c r="O313" s="67"/>
      <c r="P313" s="78"/>
      <c r="Q313" s="78"/>
      <c r="R313" s="78"/>
      <c r="S313" s="192"/>
      <c r="T313" s="380"/>
      <c r="U313" s="381"/>
      <c r="V313" s="422"/>
      <c r="W313" s="384"/>
      <c r="X313" s="384"/>
      <c r="Y313" s="422"/>
      <c r="AE313" s="384"/>
      <c r="AF313" s="422"/>
      <c r="AG313" s="384"/>
      <c r="AH313" s="384"/>
      <c r="AI313" s="422"/>
      <c r="AJ313" s="384"/>
      <c r="AK313" s="384"/>
    </row>
    <row r="314" spans="1:38" ht="21" customHeight="1" x14ac:dyDescent="0.15">
      <c r="A314" s="266"/>
      <c r="B314" s="78"/>
      <c r="C314" s="78"/>
      <c r="D314" s="86"/>
      <c r="E314" s="86"/>
      <c r="F314" s="77"/>
      <c r="G314" s="78"/>
      <c r="H314" s="78"/>
      <c r="I314" s="77"/>
      <c r="J314" s="86"/>
      <c r="K314" s="315"/>
      <c r="L314" s="70"/>
      <c r="M314" s="67"/>
      <c r="N314" s="70"/>
      <c r="O314" s="67"/>
      <c r="P314" s="78"/>
      <c r="Q314" s="78"/>
      <c r="R314" s="78"/>
      <c r="S314" s="192"/>
      <c r="T314" s="380"/>
      <c r="U314" s="381"/>
      <c r="V314" s="422"/>
      <c r="W314" s="384"/>
      <c r="X314" s="384"/>
      <c r="Y314" s="422"/>
      <c r="AE314" s="384"/>
      <c r="AF314" s="422"/>
      <c r="AG314" s="384"/>
      <c r="AH314" s="384"/>
      <c r="AI314" s="422"/>
      <c r="AJ314" s="384"/>
      <c r="AK314" s="384"/>
    </row>
    <row r="315" spans="1:38" ht="21" customHeight="1" x14ac:dyDescent="0.15">
      <c r="A315" s="266"/>
      <c r="B315" s="78"/>
      <c r="C315" s="78"/>
      <c r="D315" s="86"/>
      <c r="E315" s="86"/>
      <c r="F315" s="77"/>
      <c r="G315" s="78"/>
      <c r="H315" s="78"/>
      <c r="I315" s="77"/>
      <c r="J315" s="86"/>
      <c r="K315" s="315"/>
      <c r="L315" s="70"/>
      <c r="M315" s="67"/>
      <c r="N315" s="70"/>
      <c r="O315" s="67"/>
      <c r="P315" s="78"/>
      <c r="Q315" s="78"/>
      <c r="R315" s="78"/>
      <c r="S315" s="192"/>
      <c r="T315" s="380"/>
      <c r="U315" s="381"/>
      <c r="V315" s="422"/>
      <c r="W315" s="384"/>
      <c r="X315" s="384"/>
      <c r="Y315" s="422"/>
      <c r="AE315" s="384"/>
      <c r="AF315" s="422"/>
      <c r="AG315" s="384"/>
      <c r="AH315" s="384"/>
      <c r="AI315" s="422"/>
      <c r="AJ315" s="384"/>
      <c r="AK315" s="384"/>
    </row>
    <row r="316" spans="1:38" ht="21" customHeight="1" x14ac:dyDescent="0.15">
      <c r="A316" s="266"/>
      <c r="B316" s="78"/>
      <c r="C316" s="78"/>
      <c r="D316" s="86"/>
      <c r="E316" s="86"/>
      <c r="F316" s="77"/>
      <c r="G316" s="78"/>
      <c r="H316" s="78"/>
      <c r="I316" s="77"/>
      <c r="J316" s="86"/>
      <c r="K316" s="315"/>
      <c r="L316" s="70"/>
      <c r="M316" s="67"/>
      <c r="N316" s="70"/>
      <c r="O316" s="67"/>
      <c r="P316" s="78"/>
      <c r="Q316" s="78"/>
      <c r="R316" s="78"/>
      <c r="S316" s="192"/>
      <c r="T316" s="380"/>
      <c r="U316" s="381"/>
      <c r="V316" s="422"/>
      <c r="W316" s="384"/>
      <c r="X316" s="384"/>
      <c r="Y316" s="422"/>
      <c r="AE316" s="384"/>
      <c r="AF316" s="422"/>
      <c r="AG316" s="384"/>
      <c r="AH316" s="384"/>
      <c r="AI316" s="422"/>
      <c r="AJ316" s="384"/>
      <c r="AK316" s="384"/>
    </row>
    <row r="317" spans="1:38" ht="21" customHeight="1" x14ac:dyDescent="0.15">
      <c r="A317" s="266"/>
      <c r="B317" s="78"/>
      <c r="C317" s="78"/>
      <c r="D317" s="86"/>
      <c r="E317" s="86"/>
      <c r="F317" s="77"/>
      <c r="G317" s="78"/>
      <c r="H317" s="78"/>
      <c r="I317" s="77"/>
      <c r="J317" s="86"/>
      <c r="K317" s="315"/>
      <c r="L317" s="70"/>
      <c r="M317" s="271"/>
      <c r="N317" s="70"/>
      <c r="O317" s="271"/>
      <c r="P317" s="78"/>
      <c r="Q317" s="78"/>
      <c r="R317" s="78"/>
      <c r="S317" s="192"/>
      <c r="T317" s="380"/>
      <c r="U317" s="381"/>
      <c r="V317" s="422"/>
      <c r="W317" s="384"/>
      <c r="X317" s="384"/>
      <c r="Y317" s="422"/>
      <c r="AE317" s="384"/>
      <c r="AF317" s="422"/>
      <c r="AG317" s="384"/>
      <c r="AH317" s="384"/>
      <c r="AI317" s="422"/>
      <c r="AJ317" s="384"/>
      <c r="AK317" s="384"/>
    </row>
    <row r="318" spans="1:38" ht="21" customHeight="1" x14ac:dyDescent="0.15">
      <c r="A318" s="177"/>
      <c r="B318" s="78"/>
      <c r="C318" s="78"/>
      <c r="D318" s="86"/>
      <c r="E318" s="86"/>
      <c r="F318" s="77"/>
      <c r="G318" s="78"/>
      <c r="H318" s="78"/>
      <c r="I318" s="77"/>
      <c r="J318" s="86"/>
      <c r="K318" s="315"/>
      <c r="L318" s="70"/>
      <c r="M318" s="67"/>
      <c r="N318" s="70"/>
      <c r="O318" s="67"/>
      <c r="P318" s="78"/>
      <c r="Q318" s="78"/>
      <c r="R318" s="78"/>
      <c r="S318" s="192"/>
      <c r="T318" s="380"/>
      <c r="U318" s="381"/>
      <c r="V318" s="422"/>
      <c r="W318" s="384"/>
      <c r="X318" s="384"/>
      <c r="Y318" s="422"/>
      <c r="AE318" s="384"/>
      <c r="AF318" s="422"/>
      <c r="AG318" s="384"/>
      <c r="AH318" s="384"/>
      <c r="AI318" s="422"/>
      <c r="AJ318" s="384"/>
      <c r="AK318" s="384"/>
    </row>
    <row r="319" spans="1:38" ht="21" customHeight="1" x14ac:dyDescent="0.15">
      <c r="A319" s="266"/>
      <c r="B319" s="67"/>
      <c r="C319" s="78"/>
      <c r="D319" s="86"/>
      <c r="E319" s="86"/>
      <c r="F319" s="77"/>
      <c r="G319" s="67"/>
      <c r="H319" s="78"/>
      <c r="I319" s="77"/>
      <c r="J319" s="86"/>
      <c r="K319" s="315"/>
      <c r="L319" s="70"/>
      <c r="M319" s="67"/>
      <c r="N319" s="70"/>
      <c r="O319" s="67"/>
      <c r="P319" s="67"/>
      <c r="Q319" s="67"/>
      <c r="R319" s="67"/>
      <c r="S319" s="192"/>
      <c r="T319" s="380"/>
      <c r="U319" s="381"/>
      <c r="V319" s="422"/>
      <c r="W319" s="384"/>
      <c r="X319" s="384"/>
      <c r="Y319" s="422"/>
      <c r="AE319" s="384"/>
      <c r="AF319" s="422"/>
      <c r="AG319" s="384"/>
      <c r="AH319" s="384"/>
      <c r="AI319" s="422"/>
      <c r="AJ319" s="384"/>
      <c r="AK319" s="384"/>
    </row>
    <row r="320" spans="1:38" ht="21" customHeight="1" x14ac:dyDescent="0.15">
      <c r="A320" s="266"/>
      <c r="B320" s="67"/>
      <c r="C320" s="78"/>
      <c r="D320" s="86"/>
      <c r="E320" s="86"/>
      <c r="F320" s="77"/>
      <c r="G320" s="67"/>
      <c r="H320" s="78"/>
      <c r="I320" s="77"/>
      <c r="J320" s="86"/>
      <c r="K320" s="315"/>
      <c r="L320" s="70"/>
      <c r="M320" s="67"/>
      <c r="N320" s="70"/>
      <c r="O320" s="67"/>
      <c r="P320" s="67"/>
      <c r="Q320" s="67"/>
      <c r="R320" s="67"/>
      <c r="S320" s="192"/>
      <c r="T320" s="380"/>
      <c r="U320" s="381"/>
      <c r="V320" s="422"/>
      <c r="W320" s="384"/>
      <c r="X320" s="384"/>
      <c r="Y320" s="422"/>
      <c r="AE320" s="384"/>
      <c r="AF320" s="422"/>
      <c r="AG320" s="384"/>
      <c r="AH320" s="384"/>
      <c r="AI320" s="422"/>
      <c r="AJ320" s="384"/>
      <c r="AK320" s="384"/>
    </row>
    <row r="321" spans="1:37" ht="21" customHeight="1" x14ac:dyDescent="0.15">
      <c r="A321" s="266"/>
      <c r="B321" s="67"/>
      <c r="C321" s="78"/>
      <c r="D321" s="86"/>
      <c r="E321" s="86"/>
      <c r="F321" s="77"/>
      <c r="G321" s="67"/>
      <c r="H321" s="78"/>
      <c r="I321" s="77"/>
      <c r="J321" s="86"/>
      <c r="K321" s="315"/>
      <c r="L321" s="70"/>
      <c r="M321" s="67"/>
      <c r="N321" s="70"/>
      <c r="O321" s="67"/>
      <c r="P321" s="67"/>
      <c r="Q321" s="67"/>
      <c r="R321" s="67"/>
      <c r="S321" s="192"/>
      <c r="T321" s="380"/>
      <c r="U321" s="381"/>
      <c r="V321" s="422"/>
      <c r="W321" s="384"/>
      <c r="X321" s="384"/>
      <c r="Y321" s="422"/>
      <c r="AE321" s="384"/>
      <c r="AF321" s="422"/>
      <c r="AG321" s="384"/>
      <c r="AH321" s="384"/>
      <c r="AI321" s="422"/>
      <c r="AJ321" s="384"/>
      <c r="AK321" s="384"/>
    </row>
    <row r="322" spans="1:37" ht="21" customHeight="1" x14ac:dyDescent="0.15">
      <c r="A322" s="266"/>
      <c r="B322" s="67"/>
      <c r="C322" s="78"/>
      <c r="D322" s="86"/>
      <c r="E322" s="86"/>
      <c r="F322" s="77"/>
      <c r="G322" s="67"/>
      <c r="H322" s="78"/>
      <c r="I322" s="77"/>
      <c r="J322" s="86"/>
      <c r="K322" s="315"/>
      <c r="L322" s="70"/>
      <c r="M322" s="67"/>
      <c r="N322" s="70"/>
      <c r="O322" s="67"/>
      <c r="P322" s="67"/>
      <c r="Q322" s="67"/>
      <c r="R322" s="67"/>
      <c r="S322" s="192"/>
      <c r="T322" s="380"/>
      <c r="U322" s="381"/>
      <c r="V322" s="422"/>
      <c r="W322" s="384"/>
      <c r="X322" s="384"/>
      <c r="Y322" s="422"/>
      <c r="AE322" s="384"/>
      <c r="AF322" s="422"/>
      <c r="AG322" s="384"/>
      <c r="AH322" s="384"/>
      <c r="AI322" s="422"/>
      <c r="AJ322" s="384"/>
      <c r="AK322" s="384"/>
    </row>
    <row r="323" spans="1:37" ht="21" customHeight="1" x14ac:dyDescent="0.15">
      <c r="A323" s="266"/>
      <c r="B323" s="67"/>
      <c r="C323" s="78"/>
      <c r="D323" s="86"/>
      <c r="E323" s="86"/>
      <c r="F323" s="77"/>
      <c r="G323" s="67"/>
      <c r="H323" s="78"/>
      <c r="I323" s="77"/>
      <c r="J323" s="86"/>
      <c r="K323" s="315"/>
      <c r="L323" s="70"/>
      <c r="M323" s="67"/>
      <c r="N323" s="70"/>
      <c r="O323" s="67"/>
      <c r="P323" s="67"/>
      <c r="Q323" s="67"/>
      <c r="R323" s="67"/>
      <c r="S323" s="192"/>
      <c r="T323" s="380"/>
      <c r="U323" s="381"/>
    </row>
    <row r="324" spans="1:37" ht="21" customHeight="1" x14ac:dyDescent="0.15">
      <c r="A324" s="266"/>
      <c r="B324" s="67"/>
      <c r="C324" s="78"/>
      <c r="D324" s="86"/>
      <c r="E324" s="86"/>
      <c r="F324" s="77"/>
      <c r="G324" s="67"/>
      <c r="H324" s="78"/>
      <c r="I324" s="77"/>
      <c r="J324" s="86"/>
      <c r="K324" s="315"/>
      <c r="L324" s="70"/>
      <c r="M324" s="67"/>
      <c r="N324" s="70"/>
      <c r="O324" s="67"/>
      <c r="P324" s="67"/>
      <c r="Q324" s="67"/>
      <c r="R324" s="67"/>
      <c r="S324" s="192"/>
      <c r="T324" s="380"/>
      <c r="U324" s="381"/>
    </row>
    <row r="325" spans="1:37" ht="21" customHeight="1" x14ac:dyDescent="0.15">
      <c r="A325" s="267"/>
      <c r="B325" s="104"/>
      <c r="C325" s="167"/>
      <c r="D325" s="106"/>
      <c r="E325" s="106"/>
      <c r="F325" s="166"/>
      <c r="G325" s="104"/>
      <c r="H325" s="167"/>
      <c r="I325" s="166"/>
      <c r="J325" s="106"/>
      <c r="K325" s="316"/>
      <c r="L325" s="159"/>
      <c r="M325" s="104"/>
      <c r="N325" s="159"/>
      <c r="O325" s="104"/>
      <c r="P325" s="104"/>
      <c r="Q325" s="104"/>
      <c r="R325" s="104"/>
      <c r="S325" s="269"/>
      <c r="T325" s="380"/>
      <c r="U325" s="381"/>
    </row>
    <row r="326" spans="1:37" ht="21" customHeight="1" x14ac:dyDescent="0.15">
      <c r="A326" s="268"/>
      <c r="B326" s="103"/>
      <c r="C326" s="103"/>
      <c r="D326" s="102"/>
      <c r="E326" s="102"/>
      <c r="F326" s="164"/>
      <c r="G326" s="103"/>
      <c r="H326" s="103"/>
      <c r="I326" s="164"/>
      <c r="J326" s="102"/>
      <c r="K326" s="314"/>
      <c r="L326" s="200"/>
      <c r="M326" s="71"/>
      <c r="N326" s="200"/>
      <c r="O326" s="71"/>
      <c r="P326" s="103"/>
      <c r="Q326" s="103"/>
      <c r="R326" s="103"/>
      <c r="S326" s="270"/>
      <c r="T326" s="380"/>
      <c r="U326" s="381"/>
    </row>
    <row r="327" spans="1:37" ht="21" customHeight="1" x14ac:dyDescent="0.15">
      <c r="A327" s="266"/>
      <c r="B327" s="78"/>
      <c r="C327" s="78"/>
      <c r="D327" s="86"/>
      <c r="E327" s="86"/>
      <c r="F327" s="77"/>
      <c r="G327" s="78"/>
      <c r="H327" s="78"/>
      <c r="I327" s="77"/>
      <c r="J327" s="86"/>
      <c r="K327" s="315"/>
      <c r="L327" s="70"/>
      <c r="M327" s="67"/>
      <c r="N327" s="70"/>
      <c r="O327" s="67"/>
      <c r="P327" s="78"/>
      <c r="Q327" s="78"/>
      <c r="R327" s="78"/>
      <c r="S327" s="192"/>
      <c r="T327" s="380"/>
      <c r="U327" s="381"/>
    </row>
    <row r="328" spans="1:37" ht="21" customHeight="1" x14ac:dyDescent="0.15">
      <c r="A328" s="266"/>
      <c r="B328" s="78"/>
      <c r="C328" s="78"/>
      <c r="D328" s="86"/>
      <c r="E328" s="86"/>
      <c r="F328" s="77"/>
      <c r="G328" s="78"/>
      <c r="H328" s="78"/>
      <c r="I328" s="77"/>
      <c r="J328" s="86"/>
      <c r="K328" s="315"/>
      <c r="L328" s="70"/>
      <c r="M328" s="67"/>
      <c r="N328" s="70"/>
      <c r="O328" s="67"/>
      <c r="P328" s="78"/>
      <c r="Q328" s="78"/>
      <c r="R328" s="78"/>
      <c r="S328" s="192"/>
      <c r="T328" s="380"/>
      <c r="U328" s="381"/>
    </row>
    <row r="329" spans="1:37" ht="21" customHeight="1" x14ac:dyDescent="0.15">
      <c r="A329" s="266"/>
      <c r="B329" s="78"/>
      <c r="C329" s="78"/>
      <c r="D329" s="86"/>
      <c r="E329" s="86"/>
      <c r="F329" s="77"/>
      <c r="G329" s="78"/>
      <c r="H329" s="78"/>
      <c r="I329" s="77"/>
      <c r="J329" s="86"/>
      <c r="K329" s="315"/>
      <c r="L329" s="70"/>
      <c r="M329" s="67"/>
      <c r="N329" s="70"/>
      <c r="O329" s="67"/>
      <c r="P329" s="78"/>
      <c r="Q329" s="78"/>
      <c r="R329" s="78"/>
      <c r="S329" s="192"/>
      <c r="T329" s="380"/>
      <c r="U329" s="381"/>
    </row>
    <row r="330" spans="1:37" ht="21" customHeight="1" x14ac:dyDescent="0.15">
      <c r="A330" s="266"/>
      <c r="B330" s="78"/>
      <c r="C330" s="78"/>
      <c r="D330" s="86"/>
      <c r="E330" s="86"/>
      <c r="F330" s="77"/>
      <c r="G330" s="78"/>
      <c r="H330" s="78"/>
      <c r="I330" s="77"/>
      <c r="J330" s="86"/>
      <c r="K330" s="315"/>
      <c r="L330" s="70"/>
      <c r="M330" s="67"/>
      <c r="N330" s="70"/>
      <c r="O330" s="67"/>
      <c r="P330" s="78"/>
      <c r="Q330" s="78"/>
      <c r="R330" s="78"/>
      <c r="S330" s="192"/>
      <c r="T330" s="380"/>
      <c r="U330" s="381"/>
    </row>
    <row r="331" spans="1:37" ht="21" customHeight="1" x14ac:dyDescent="0.15">
      <c r="A331" s="266"/>
      <c r="B331" s="78"/>
      <c r="C331" s="78"/>
      <c r="D331" s="86"/>
      <c r="E331" s="86"/>
      <c r="F331" s="77"/>
      <c r="G331" s="78"/>
      <c r="H331" s="78"/>
      <c r="I331" s="77"/>
      <c r="J331" s="86"/>
      <c r="K331" s="315"/>
      <c r="L331" s="70"/>
      <c r="M331" s="271"/>
      <c r="N331" s="70"/>
      <c r="O331" s="271"/>
      <c r="P331" s="78"/>
      <c r="Q331" s="78"/>
      <c r="R331" s="78"/>
      <c r="S331" s="192"/>
      <c r="T331" s="380"/>
      <c r="U331" s="381"/>
    </row>
    <row r="332" spans="1:37" ht="21" customHeight="1" x14ac:dyDescent="0.15">
      <c r="A332" s="266"/>
      <c r="B332" s="78"/>
      <c r="C332" s="78"/>
      <c r="D332" s="86"/>
      <c r="E332" s="86"/>
      <c r="F332" s="77"/>
      <c r="G332" s="78"/>
      <c r="H332" s="78"/>
      <c r="I332" s="77"/>
      <c r="J332" s="86"/>
      <c r="K332" s="315"/>
      <c r="L332" s="70"/>
      <c r="M332" s="271"/>
      <c r="N332" s="70"/>
      <c r="O332" s="271"/>
      <c r="P332" s="78"/>
      <c r="Q332" s="78"/>
      <c r="R332" s="78"/>
      <c r="S332" s="192"/>
      <c r="T332" s="380"/>
      <c r="U332" s="381"/>
    </row>
    <row r="333" spans="1:37" ht="21" customHeight="1" x14ac:dyDescent="0.15">
      <c r="A333" s="266"/>
      <c r="B333" s="78"/>
      <c r="C333" s="78"/>
      <c r="D333" s="86"/>
      <c r="E333" s="86"/>
      <c r="F333" s="77"/>
      <c r="G333" s="78"/>
      <c r="H333" s="78"/>
      <c r="I333" s="77"/>
      <c r="J333" s="86"/>
      <c r="K333" s="315"/>
      <c r="L333" s="70"/>
      <c r="M333" s="67"/>
      <c r="N333" s="70"/>
      <c r="O333" s="67"/>
      <c r="P333" s="78"/>
      <c r="Q333" s="78"/>
      <c r="R333" s="78"/>
      <c r="S333" s="192"/>
      <c r="T333" s="380"/>
      <c r="U333" s="381"/>
    </row>
    <row r="334" spans="1:37" ht="21" customHeight="1" x14ac:dyDescent="0.15">
      <c r="A334" s="266"/>
      <c r="B334" s="78"/>
      <c r="C334" s="78"/>
      <c r="D334" s="86"/>
      <c r="E334" s="86"/>
      <c r="F334" s="77"/>
      <c r="G334" s="78"/>
      <c r="H334" s="78"/>
      <c r="I334" s="77"/>
      <c r="J334" s="86"/>
      <c r="K334" s="315"/>
      <c r="L334" s="70"/>
      <c r="M334" s="67"/>
      <c r="N334" s="70"/>
      <c r="O334" s="67"/>
      <c r="P334" s="78"/>
      <c r="Q334" s="78"/>
      <c r="R334" s="78"/>
      <c r="S334" s="192"/>
      <c r="T334" s="380"/>
      <c r="U334" s="381"/>
    </row>
    <row r="335" spans="1:37" ht="21" customHeight="1" x14ac:dyDescent="0.15">
      <c r="A335" s="266"/>
      <c r="B335" s="78"/>
      <c r="C335" s="78"/>
      <c r="D335" s="86"/>
      <c r="E335" s="86"/>
      <c r="F335" s="77"/>
      <c r="G335" s="78"/>
      <c r="H335" s="78"/>
      <c r="I335" s="77"/>
      <c r="J335" s="86"/>
      <c r="K335" s="315"/>
      <c r="L335" s="70"/>
      <c r="M335" s="67"/>
      <c r="N335" s="70"/>
      <c r="O335" s="67"/>
      <c r="P335" s="78"/>
      <c r="Q335" s="78"/>
      <c r="R335" s="78"/>
      <c r="S335" s="192"/>
      <c r="T335" s="380"/>
      <c r="U335" s="381"/>
    </row>
    <row r="336" spans="1:37" ht="21" customHeight="1" x14ac:dyDescent="0.15">
      <c r="A336" s="266"/>
      <c r="B336" s="78"/>
      <c r="C336" s="78"/>
      <c r="D336" s="86"/>
      <c r="E336" s="86"/>
      <c r="F336" s="77"/>
      <c r="G336" s="78"/>
      <c r="H336" s="78"/>
      <c r="I336" s="77"/>
      <c r="J336" s="86"/>
      <c r="K336" s="315"/>
      <c r="L336" s="70"/>
      <c r="M336" s="67"/>
      <c r="N336" s="70"/>
      <c r="O336" s="67"/>
      <c r="P336" s="78"/>
      <c r="Q336" s="78"/>
      <c r="R336" s="78"/>
      <c r="S336" s="192"/>
      <c r="T336" s="380"/>
      <c r="U336" s="381"/>
    </row>
    <row r="337" spans="1:21" ht="21" customHeight="1" x14ac:dyDescent="0.15">
      <c r="A337" s="266"/>
      <c r="B337" s="78"/>
      <c r="C337" s="78"/>
      <c r="D337" s="86"/>
      <c r="E337" s="86"/>
      <c r="F337" s="77"/>
      <c r="G337" s="78"/>
      <c r="H337" s="78"/>
      <c r="I337" s="77"/>
      <c r="J337" s="86"/>
      <c r="K337" s="315"/>
      <c r="L337" s="70"/>
      <c r="M337" s="67"/>
      <c r="N337" s="70"/>
      <c r="O337" s="67"/>
      <c r="P337" s="78"/>
      <c r="Q337" s="78"/>
      <c r="R337" s="78"/>
      <c r="S337" s="192"/>
      <c r="T337" s="380"/>
      <c r="U337" s="381"/>
    </row>
    <row r="338" spans="1:21" ht="21" customHeight="1" x14ac:dyDescent="0.15">
      <c r="A338" s="177"/>
      <c r="B338" s="78"/>
      <c r="C338" s="78"/>
      <c r="D338" s="86"/>
      <c r="E338" s="86"/>
      <c r="F338" s="77"/>
      <c r="G338" s="78"/>
      <c r="H338" s="78"/>
      <c r="I338" s="77"/>
      <c r="J338" s="86"/>
      <c r="K338" s="315"/>
      <c r="L338" s="70"/>
      <c r="M338" s="67"/>
      <c r="N338" s="70"/>
      <c r="O338" s="67"/>
      <c r="P338" s="78"/>
      <c r="Q338" s="78"/>
      <c r="R338" s="78"/>
      <c r="S338" s="192"/>
      <c r="T338" s="380"/>
      <c r="U338" s="381"/>
    </row>
    <row r="339" spans="1:21" ht="21" customHeight="1" x14ac:dyDescent="0.15">
      <c r="A339" s="266"/>
      <c r="B339" s="67"/>
      <c r="C339" s="78"/>
      <c r="D339" s="86"/>
      <c r="E339" s="86"/>
      <c r="F339" s="77"/>
      <c r="G339" s="67"/>
      <c r="H339" s="78"/>
      <c r="I339" s="77"/>
      <c r="J339" s="86"/>
      <c r="K339" s="315"/>
      <c r="L339" s="70"/>
      <c r="M339" s="67"/>
      <c r="N339" s="70"/>
      <c r="O339" s="67"/>
      <c r="P339" s="67"/>
      <c r="Q339" s="67"/>
      <c r="R339" s="67"/>
      <c r="S339" s="192"/>
      <c r="T339" s="380"/>
      <c r="U339" s="381"/>
    </row>
    <row r="340" spans="1:21" ht="21" customHeight="1" x14ac:dyDescent="0.15">
      <c r="A340" s="266"/>
      <c r="B340" s="67"/>
      <c r="C340" s="78"/>
      <c r="D340" s="86"/>
      <c r="E340" s="86"/>
      <c r="F340" s="77"/>
      <c r="G340" s="67"/>
      <c r="H340" s="78"/>
      <c r="I340" s="77"/>
      <c r="J340" s="86"/>
      <c r="K340" s="315"/>
      <c r="L340" s="70"/>
      <c r="M340" s="67"/>
      <c r="N340" s="70"/>
      <c r="O340" s="67"/>
      <c r="P340" s="67"/>
      <c r="Q340" s="67"/>
      <c r="R340" s="67"/>
      <c r="S340" s="192"/>
      <c r="T340" s="380"/>
      <c r="U340" s="381"/>
    </row>
    <row r="341" spans="1:21" ht="21" customHeight="1" x14ac:dyDescent="0.15">
      <c r="A341" s="266"/>
      <c r="B341" s="67"/>
      <c r="C341" s="78"/>
      <c r="D341" s="86"/>
      <c r="E341" s="86"/>
      <c r="F341" s="77"/>
      <c r="G341" s="67"/>
      <c r="H341" s="78"/>
      <c r="I341" s="77"/>
      <c r="J341" s="86"/>
      <c r="K341" s="315"/>
      <c r="L341" s="70"/>
      <c r="M341" s="67"/>
      <c r="N341" s="70"/>
      <c r="O341" s="67"/>
      <c r="P341" s="67"/>
      <c r="Q341" s="67"/>
      <c r="R341" s="67"/>
      <c r="S341" s="192"/>
      <c r="T341" s="380"/>
      <c r="U341" s="381"/>
    </row>
    <row r="342" spans="1:21" ht="21" customHeight="1" x14ac:dyDescent="0.15">
      <c r="A342" s="266"/>
      <c r="B342" s="67"/>
      <c r="C342" s="78"/>
      <c r="D342" s="86"/>
      <c r="E342" s="86"/>
      <c r="F342" s="77"/>
      <c r="G342" s="67"/>
      <c r="H342" s="78"/>
      <c r="I342" s="77"/>
      <c r="J342" s="86"/>
      <c r="K342" s="315"/>
      <c r="L342" s="70"/>
      <c r="M342" s="67"/>
      <c r="N342" s="70"/>
      <c r="O342" s="67"/>
      <c r="P342" s="67"/>
      <c r="Q342" s="67"/>
      <c r="R342" s="67"/>
      <c r="S342" s="192"/>
      <c r="T342" s="380"/>
      <c r="U342" s="381"/>
    </row>
    <row r="343" spans="1:21" ht="21" customHeight="1" x14ac:dyDescent="0.15">
      <c r="A343" s="266"/>
      <c r="B343" s="67"/>
      <c r="C343" s="78"/>
      <c r="D343" s="86"/>
      <c r="E343" s="86"/>
      <c r="F343" s="77"/>
      <c r="G343" s="67"/>
      <c r="H343" s="78"/>
      <c r="I343" s="77"/>
      <c r="J343" s="86"/>
      <c r="K343" s="315"/>
      <c r="L343" s="70"/>
      <c r="M343" s="67"/>
      <c r="N343" s="70"/>
      <c r="O343" s="67"/>
      <c r="P343" s="67"/>
      <c r="Q343" s="67"/>
      <c r="R343" s="67"/>
      <c r="S343" s="192"/>
      <c r="T343" s="380"/>
      <c r="U343" s="381"/>
    </row>
    <row r="344" spans="1:21" ht="21" customHeight="1" x14ac:dyDescent="0.15">
      <c r="A344" s="266"/>
      <c r="B344" s="67"/>
      <c r="C344" s="78"/>
      <c r="D344" s="86"/>
      <c r="E344" s="86"/>
      <c r="F344" s="77"/>
      <c r="G344" s="67"/>
      <c r="H344" s="78"/>
      <c r="I344" s="77"/>
      <c r="J344" s="86"/>
      <c r="K344" s="315"/>
      <c r="L344" s="70"/>
      <c r="M344" s="67"/>
      <c r="N344" s="70"/>
      <c r="O344" s="67"/>
      <c r="P344" s="67"/>
      <c r="Q344" s="67"/>
      <c r="R344" s="67"/>
      <c r="S344" s="192"/>
      <c r="T344" s="380"/>
      <c r="U344" s="381"/>
    </row>
    <row r="345" spans="1:21" ht="21" customHeight="1" x14ac:dyDescent="0.15">
      <c r="A345" s="267"/>
      <c r="B345" s="104"/>
      <c r="C345" s="167"/>
      <c r="D345" s="106"/>
      <c r="E345" s="106"/>
      <c r="F345" s="166"/>
      <c r="G345" s="104"/>
      <c r="H345" s="167"/>
      <c r="I345" s="166"/>
      <c r="J345" s="106"/>
      <c r="K345" s="316"/>
      <c r="L345" s="159"/>
      <c r="M345" s="104"/>
      <c r="N345" s="159"/>
      <c r="O345" s="104"/>
      <c r="P345" s="104"/>
      <c r="Q345" s="104"/>
      <c r="R345" s="104"/>
      <c r="S345" s="269"/>
      <c r="T345" s="380"/>
      <c r="U345" s="381"/>
    </row>
    <row r="346" spans="1:21" ht="21" customHeight="1" x14ac:dyDescent="0.15">
      <c r="A346" s="268"/>
      <c r="B346" s="103"/>
      <c r="C346" s="103"/>
      <c r="D346" s="102"/>
      <c r="E346" s="102"/>
      <c r="F346" s="164"/>
      <c r="G346" s="103"/>
      <c r="H346" s="103"/>
      <c r="I346" s="164"/>
      <c r="J346" s="102"/>
      <c r="K346" s="314"/>
      <c r="L346" s="200"/>
      <c r="M346" s="71"/>
      <c r="N346" s="200"/>
      <c r="O346" s="71"/>
      <c r="P346" s="103"/>
      <c r="Q346" s="103"/>
      <c r="R346" s="103"/>
      <c r="S346" s="270"/>
      <c r="T346" s="380"/>
      <c r="U346" s="381"/>
    </row>
    <row r="347" spans="1:21" ht="21" customHeight="1" x14ac:dyDescent="0.15">
      <c r="A347" s="266"/>
      <c r="B347" s="78"/>
      <c r="C347" s="78"/>
      <c r="D347" s="86"/>
      <c r="E347" s="86"/>
      <c r="F347" s="77"/>
      <c r="G347" s="78"/>
      <c r="H347" s="78"/>
      <c r="I347" s="77"/>
      <c r="J347" s="86"/>
      <c r="K347" s="315"/>
      <c r="L347" s="70"/>
      <c r="M347" s="67"/>
      <c r="N347" s="70"/>
      <c r="O347" s="67"/>
      <c r="P347" s="78"/>
      <c r="Q347" s="78"/>
      <c r="R347" s="78"/>
      <c r="S347" s="192"/>
      <c r="T347" s="380"/>
      <c r="U347" s="381"/>
    </row>
    <row r="348" spans="1:21" ht="21" customHeight="1" x14ac:dyDescent="0.15">
      <c r="A348" s="266"/>
      <c r="B348" s="78"/>
      <c r="C348" s="78"/>
      <c r="D348" s="86"/>
      <c r="E348" s="86"/>
      <c r="F348" s="77"/>
      <c r="G348" s="78"/>
      <c r="H348" s="78"/>
      <c r="I348" s="77"/>
      <c r="J348" s="86"/>
      <c r="K348" s="315"/>
      <c r="L348" s="70"/>
      <c r="M348" s="67"/>
      <c r="N348" s="70"/>
      <c r="O348" s="67"/>
      <c r="P348" s="78"/>
      <c r="Q348" s="78"/>
      <c r="R348" s="78"/>
      <c r="S348" s="192"/>
      <c r="T348" s="380"/>
      <c r="U348" s="381"/>
    </row>
    <row r="349" spans="1:21" ht="21" customHeight="1" x14ac:dyDescent="0.15">
      <c r="A349" s="266"/>
      <c r="B349" s="78"/>
      <c r="C349" s="78"/>
      <c r="D349" s="86"/>
      <c r="E349" s="86"/>
      <c r="F349" s="77"/>
      <c r="G349" s="78"/>
      <c r="H349" s="78"/>
      <c r="I349" s="77"/>
      <c r="J349" s="86"/>
      <c r="K349" s="315"/>
      <c r="L349" s="70"/>
      <c r="M349" s="67"/>
      <c r="N349" s="70"/>
      <c r="O349" s="67"/>
      <c r="P349" s="78"/>
      <c r="Q349" s="78"/>
      <c r="R349" s="78"/>
      <c r="S349" s="192"/>
      <c r="T349" s="380"/>
      <c r="U349" s="381"/>
    </row>
    <row r="350" spans="1:21" ht="21" customHeight="1" x14ac:dyDescent="0.15">
      <c r="A350" s="266"/>
      <c r="B350" s="78"/>
      <c r="C350" s="78"/>
      <c r="D350" s="86"/>
      <c r="E350" s="86"/>
      <c r="F350" s="77"/>
      <c r="G350" s="78"/>
      <c r="H350" s="78"/>
      <c r="I350" s="77"/>
      <c r="J350" s="86"/>
      <c r="K350" s="315"/>
      <c r="L350" s="70"/>
      <c r="M350" s="67"/>
      <c r="N350" s="70"/>
      <c r="O350" s="67"/>
      <c r="P350" s="78"/>
      <c r="Q350" s="78"/>
      <c r="R350" s="78"/>
      <c r="S350" s="192"/>
      <c r="T350" s="380"/>
      <c r="U350" s="381"/>
    </row>
    <row r="351" spans="1:21" ht="21" customHeight="1" x14ac:dyDescent="0.15">
      <c r="A351" s="266"/>
      <c r="B351" s="78"/>
      <c r="C351" s="78"/>
      <c r="D351" s="86"/>
      <c r="E351" s="86"/>
      <c r="F351" s="77"/>
      <c r="G351" s="78"/>
      <c r="H351" s="78"/>
      <c r="I351" s="77"/>
      <c r="J351" s="86"/>
      <c r="K351" s="315"/>
      <c r="L351" s="70"/>
      <c r="M351" s="67"/>
      <c r="N351" s="70"/>
      <c r="O351" s="67"/>
      <c r="P351" s="78"/>
      <c r="Q351" s="78"/>
      <c r="R351" s="78"/>
      <c r="S351" s="192"/>
      <c r="T351" s="380"/>
      <c r="U351" s="381"/>
    </row>
    <row r="352" spans="1:21" ht="21" customHeight="1" x14ac:dyDescent="0.15">
      <c r="A352" s="266"/>
      <c r="B352" s="78"/>
      <c r="C352" s="78"/>
      <c r="D352" s="86"/>
      <c r="E352" s="86"/>
      <c r="F352" s="77"/>
      <c r="G352" s="78"/>
      <c r="H352" s="78"/>
      <c r="I352" s="77"/>
      <c r="J352" s="86"/>
      <c r="K352" s="315"/>
      <c r="L352" s="70"/>
      <c r="M352" s="67"/>
      <c r="N352" s="70"/>
      <c r="O352" s="67"/>
      <c r="P352" s="78"/>
      <c r="Q352" s="78"/>
      <c r="R352" s="78"/>
      <c r="S352" s="192"/>
      <c r="T352" s="380"/>
      <c r="U352" s="381"/>
    </row>
    <row r="353" spans="1:21" ht="21" customHeight="1" x14ac:dyDescent="0.15">
      <c r="A353" s="266"/>
      <c r="B353" s="78"/>
      <c r="C353" s="78"/>
      <c r="D353" s="86"/>
      <c r="E353" s="86"/>
      <c r="F353" s="77"/>
      <c r="G353" s="78"/>
      <c r="H353" s="78"/>
      <c r="I353" s="77"/>
      <c r="J353" s="86"/>
      <c r="K353" s="315"/>
      <c r="L353" s="70"/>
      <c r="M353" s="67"/>
      <c r="N353" s="70"/>
      <c r="O353" s="67"/>
      <c r="P353" s="78"/>
      <c r="Q353" s="78"/>
      <c r="R353" s="78"/>
      <c r="S353" s="192"/>
      <c r="T353" s="380"/>
      <c r="U353" s="381"/>
    </row>
    <row r="354" spans="1:21" ht="21" customHeight="1" x14ac:dyDescent="0.15">
      <c r="A354" s="266"/>
      <c r="B354" s="78"/>
      <c r="C354" s="78"/>
      <c r="D354" s="86"/>
      <c r="E354" s="86"/>
      <c r="F354" s="77"/>
      <c r="G354" s="78"/>
      <c r="H354" s="78"/>
      <c r="I354" s="77"/>
      <c r="J354" s="86"/>
      <c r="K354" s="315"/>
      <c r="L354" s="70"/>
      <c r="M354" s="67"/>
      <c r="N354" s="70"/>
      <c r="O354" s="67"/>
      <c r="P354" s="78"/>
      <c r="Q354" s="78"/>
      <c r="R354" s="78"/>
      <c r="S354" s="192"/>
      <c r="T354" s="380"/>
      <c r="U354" s="381"/>
    </row>
    <row r="355" spans="1:21" ht="21" customHeight="1" x14ac:dyDescent="0.15">
      <c r="A355" s="266"/>
      <c r="B355" s="78"/>
      <c r="C355" s="78"/>
      <c r="D355" s="86"/>
      <c r="E355" s="86"/>
      <c r="F355" s="77"/>
      <c r="G355" s="78"/>
      <c r="H355" s="78"/>
      <c r="I355" s="77"/>
      <c r="J355" s="86"/>
      <c r="K355" s="315"/>
      <c r="L355" s="70"/>
      <c r="M355" s="67"/>
      <c r="N355" s="70"/>
      <c r="O355" s="67"/>
      <c r="P355" s="78"/>
      <c r="Q355" s="78"/>
      <c r="R355" s="78"/>
      <c r="S355" s="192"/>
      <c r="T355" s="380"/>
      <c r="U355" s="381"/>
    </row>
    <row r="356" spans="1:21" ht="21" customHeight="1" x14ac:dyDescent="0.15">
      <c r="A356" s="266"/>
      <c r="B356" s="78"/>
      <c r="C356" s="78"/>
      <c r="D356" s="86"/>
      <c r="E356" s="86"/>
      <c r="F356" s="77"/>
      <c r="G356" s="78"/>
      <c r="H356" s="78"/>
      <c r="I356" s="77"/>
      <c r="J356" s="86"/>
      <c r="K356" s="315"/>
      <c r="L356" s="70"/>
      <c r="M356" s="67"/>
      <c r="N356" s="70"/>
      <c r="O356" s="67"/>
      <c r="P356" s="78"/>
      <c r="Q356" s="78"/>
      <c r="R356" s="78"/>
      <c r="S356" s="192"/>
      <c r="T356" s="380"/>
      <c r="U356" s="381"/>
    </row>
    <row r="357" spans="1:21" ht="21" customHeight="1" x14ac:dyDescent="0.15">
      <c r="A357" s="266"/>
      <c r="B357" s="78"/>
      <c r="C357" s="78"/>
      <c r="D357" s="86"/>
      <c r="E357" s="86"/>
      <c r="F357" s="77"/>
      <c r="G357" s="78"/>
      <c r="H357" s="78"/>
      <c r="I357" s="77"/>
      <c r="J357" s="86"/>
      <c r="K357" s="315"/>
      <c r="L357" s="70"/>
      <c r="M357" s="67"/>
      <c r="N357" s="70"/>
      <c r="O357" s="67"/>
      <c r="P357" s="78"/>
      <c r="Q357" s="78"/>
      <c r="R357" s="78"/>
      <c r="S357" s="192"/>
      <c r="T357" s="380"/>
      <c r="U357" s="381"/>
    </row>
    <row r="358" spans="1:21" ht="21" customHeight="1" x14ac:dyDescent="0.15">
      <c r="A358" s="177"/>
      <c r="B358" s="78"/>
      <c r="C358" s="78"/>
      <c r="D358" s="86"/>
      <c r="E358" s="86"/>
      <c r="F358" s="77"/>
      <c r="G358" s="78"/>
      <c r="H358" s="78"/>
      <c r="I358" s="77"/>
      <c r="J358" s="86"/>
      <c r="K358" s="315"/>
      <c r="L358" s="70"/>
      <c r="M358" s="67"/>
      <c r="N358" s="70"/>
      <c r="O358" s="67"/>
      <c r="P358" s="78"/>
      <c r="Q358" s="78"/>
      <c r="R358" s="78"/>
      <c r="S358" s="192"/>
      <c r="T358" s="380"/>
      <c r="U358" s="381"/>
    </row>
    <row r="359" spans="1:21" ht="21" customHeight="1" x14ac:dyDescent="0.15">
      <c r="A359" s="266"/>
      <c r="B359" s="67"/>
      <c r="C359" s="78"/>
      <c r="D359" s="86"/>
      <c r="E359" s="86"/>
      <c r="F359" s="77"/>
      <c r="G359" s="67"/>
      <c r="H359" s="78"/>
      <c r="I359" s="77"/>
      <c r="J359" s="86"/>
      <c r="K359" s="315"/>
      <c r="L359" s="70"/>
      <c r="M359" s="67"/>
      <c r="N359" s="70"/>
      <c r="O359" s="67"/>
      <c r="P359" s="67"/>
      <c r="Q359" s="67"/>
      <c r="R359" s="67"/>
      <c r="S359" s="192"/>
      <c r="T359" s="380"/>
      <c r="U359" s="381"/>
    </row>
    <row r="360" spans="1:21" ht="21" customHeight="1" x14ac:dyDescent="0.15">
      <c r="A360" s="266"/>
      <c r="B360" s="67"/>
      <c r="C360" s="78"/>
      <c r="D360" s="86"/>
      <c r="E360" s="86"/>
      <c r="F360" s="77"/>
      <c r="G360" s="67"/>
      <c r="H360" s="78"/>
      <c r="I360" s="77"/>
      <c r="J360" s="86"/>
      <c r="K360" s="315"/>
      <c r="L360" s="70"/>
      <c r="M360" s="67"/>
      <c r="N360" s="70"/>
      <c r="O360" s="67"/>
      <c r="P360" s="67"/>
      <c r="Q360" s="67"/>
      <c r="R360" s="67"/>
      <c r="S360" s="192"/>
      <c r="T360" s="380"/>
      <c r="U360" s="381"/>
    </row>
    <row r="361" spans="1:21" ht="21" customHeight="1" x14ac:dyDescent="0.15">
      <c r="A361" s="266"/>
      <c r="B361" s="67"/>
      <c r="C361" s="78"/>
      <c r="D361" s="86"/>
      <c r="E361" s="86"/>
      <c r="F361" s="77"/>
      <c r="G361" s="67"/>
      <c r="H361" s="78"/>
      <c r="I361" s="77"/>
      <c r="J361" s="86"/>
      <c r="K361" s="315"/>
      <c r="L361" s="70"/>
      <c r="M361" s="67"/>
      <c r="N361" s="70"/>
      <c r="O361" s="67"/>
      <c r="P361" s="67"/>
      <c r="Q361" s="67"/>
      <c r="R361" s="67"/>
      <c r="S361" s="192"/>
      <c r="T361" s="380"/>
      <c r="U361" s="381"/>
    </row>
    <row r="362" spans="1:21" ht="21" customHeight="1" x14ac:dyDescent="0.15">
      <c r="A362" s="266"/>
      <c r="B362" s="67"/>
      <c r="C362" s="78"/>
      <c r="D362" s="86"/>
      <c r="E362" s="86"/>
      <c r="F362" s="77"/>
      <c r="G362" s="67"/>
      <c r="H362" s="78"/>
      <c r="I362" s="77"/>
      <c r="J362" s="86"/>
      <c r="K362" s="315"/>
      <c r="L362" s="70"/>
      <c r="M362" s="67"/>
      <c r="N362" s="70"/>
      <c r="O362" s="67"/>
      <c r="P362" s="67"/>
      <c r="Q362" s="67"/>
      <c r="R362" s="67"/>
      <c r="S362" s="192"/>
      <c r="T362" s="380"/>
      <c r="U362" s="381"/>
    </row>
    <row r="363" spans="1:21" ht="21" customHeight="1" x14ac:dyDescent="0.15">
      <c r="A363" s="266"/>
      <c r="B363" s="67"/>
      <c r="C363" s="78"/>
      <c r="D363" s="86"/>
      <c r="E363" s="86"/>
      <c r="F363" s="77"/>
      <c r="G363" s="67"/>
      <c r="H363" s="78"/>
      <c r="I363" s="77"/>
      <c r="J363" s="86"/>
      <c r="K363" s="315"/>
      <c r="L363" s="70"/>
      <c r="M363" s="67"/>
      <c r="N363" s="70"/>
      <c r="O363" s="67"/>
      <c r="P363" s="67"/>
      <c r="Q363" s="67"/>
      <c r="R363" s="67"/>
      <c r="S363" s="192"/>
      <c r="T363" s="380"/>
      <c r="U363" s="381"/>
    </row>
    <row r="364" spans="1:21" ht="21" customHeight="1" x14ac:dyDescent="0.15">
      <c r="A364" s="266"/>
      <c r="B364" s="67"/>
      <c r="C364" s="78"/>
      <c r="D364" s="86"/>
      <c r="E364" s="86"/>
      <c r="F364" s="77"/>
      <c r="G364" s="67"/>
      <c r="H364" s="78"/>
      <c r="I364" s="77"/>
      <c r="J364" s="86"/>
      <c r="K364" s="315"/>
      <c r="L364" s="70"/>
      <c r="M364" s="67"/>
      <c r="N364" s="70"/>
      <c r="O364" s="67"/>
      <c r="P364" s="67"/>
      <c r="Q364" s="67"/>
      <c r="R364" s="67"/>
      <c r="S364" s="192"/>
      <c r="T364" s="380"/>
      <c r="U364" s="381"/>
    </row>
    <row r="365" spans="1:21" ht="21" customHeight="1" x14ac:dyDescent="0.15">
      <c r="A365" s="267"/>
      <c r="B365" s="104"/>
      <c r="C365" s="167"/>
      <c r="D365" s="106"/>
      <c r="E365" s="106"/>
      <c r="F365" s="166"/>
      <c r="G365" s="104"/>
      <c r="H365" s="167"/>
      <c r="I365" s="166"/>
      <c r="J365" s="106"/>
      <c r="K365" s="316"/>
      <c r="L365" s="159"/>
      <c r="M365" s="104"/>
      <c r="N365" s="159"/>
      <c r="O365" s="104"/>
      <c r="P365" s="104"/>
      <c r="Q365" s="104"/>
      <c r="R365" s="104"/>
      <c r="S365" s="269"/>
      <c r="T365" s="380"/>
      <c r="U365" s="381"/>
    </row>
    <row r="366" spans="1:21" ht="21" customHeight="1" x14ac:dyDescent="0.15">
      <c r="A366" s="268"/>
      <c r="B366" s="103"/>
      <c r="C366" s="103"/>
      <c r="D366" s="102"/>
      <c r="E366" s="102"/>
      <c r="F366" s="164"/>
      <c r="G366" s="103"/>
      <c r="H366" s="103"/>
      <c r="I366" s="164"/>
      <c r="J366" s="102"/>
      <c r="K366" s="314"/>
      <c r="L366" s="200"/>
      <c r="M366" s="71"/>
      <c r="N366" s="200"/>
      <c r="O366" s="71"/>
      <c r="P366" s="103"/>
      <c r="Q366" s="103"/>
      <c r="R366" s="103"/>
      <c r="S366" s="270"/>
      <c r="T366" s="380"/>
      <c r="U366" s="381"/>
    </row>
    <row r="367" spans="1:21" ht="21" customHeight="1" x14ac:dyDescent="0.15">
      <c r="A367" s="266"/>
      <c r="B367" s="78"/>
      <c r="C367" s="78"/>
      <c r="D367" s="86"/>
      <c r="E367" s="86"/>
      <c r="F367" s="77"/>
      <c r="G367" s="78"/>
      <c r="H367" s="78"/>
      <c r="I367" s="77"/>
      <c r="J367" s="86"/>
      <c r="K367" s="315"/>
      <c r="L367" s="70"/>
      <c r="M367" s="67"/>
      <c r="N367" s="70"/>
      <c r="O367" s="67"/>
      <c r="P367" s="78"/>
      <c r="Q367" s="78"/>
      <c r="R367" s="78"/>
      <c r="S367" s="192"/>
      <c r="T367" s="380"/>
      <c r="U367" s="381"/>
    </row>
    <row r="368" spans="1:21" ht="21" customHeight="1" x14ac:dyDescent="0.15">
      <c r="A368" s="266"/>
      <c r="B368" s="78"/>
      <c r="C368" s="78"/>
      <c r="D368" s="86"/>
      <c r="E368" s="86"/>
      <c r="F368" s="77"/>
      <c r="G368" s="78"/>
      <c r="H368" s="78"/>
      <c r="I368" s="77"/>
      <c r="J368" s="86"/>
      <c r="K368" s="315"/>
      <c r="L368" s="70"/>
      <c r="M368" s="271"/>
      <c r="N368" s="70"/>
      <c r="O368" s="271"/>
      <c r="P368" s="78"/>
      <c r="Q368" s="78"/>
      <c r="R368" s="78"/>
      <c r="S368" s="192"/>
      <c r="T368" s="380"/>
      <c r="U368" s="381"/>
    </row>
    <row r="369" spans="1:21" ht="21" customHeight="1" x14ac:dyDescent="0.15">
      <c r="A369" s="266"/>
      <c r="B369" s="78"/>
      <c r="C369" s="78"/>
      <c r="D369" s="86"/>
      <c r="E369" s="86"/>
      <c r="F369" s="77"/>
      <c r="G369" s="78"/>
      <c r="H369" s="78"/>
      <c r="I369" s="77"/>
      <c r="J369" s="86"/>
      <c r="K369" s="315"/>
      <c r="L369" s="70"/>
      <c r="M369" s="271"/>
      <c r="N369" s="70"/>
      <c r="O369" s="271"/>
      <c r="P369" s="78"/>
      <c r="Q369" s="78"/>
      <c r="R369" s="78"/>
      <c r="S369" s="192"/>
      <c r="T369" s="380"/>
      <c r="U369" s="381"/>
    </row>
    <row r="370" spans="1:21" ht="21" customHeight="1" x14ac:dyDescent="0.15">
      <c r="A370" s="266"/>
      <c r="B370" s="78"/>
      <c r="C370" s="78"/>
      <c r="D370" s="86"/>
      <c r="E370" s="86"/>
      <c r="F370" s="77"/>
      <c r="G370" s="78"/>
      <c r="H370" s="78"/>
      <c r="I370" s="77"/>
      <c r="J370" s="86"/>
      <c r="K370" s="315"/>
      <c r="L370" s="70"/>
      <c r="M370" s="67"/>
      <c r="N370" s="70"/>
      <c r="O370" s="67"/>
      <c r="P370" s="78"/>
      <c r="Q370" s="78"/>
      <c r="R370" s="78"/>
      <c r="S370" s="192"/>
      <c r="T370" s="380"/>
      <c r="U370" s="381"/>
    </row>
    <row r="371" spans="1:21" ht="21" customHeight="1" x14ac:dyDescent="0.15">
      <c r="A371" s="266"/>
      <c r="B371" s="78"/>
      <c r="C371" s="78"/>
      <c r="D371" s="86"/>
      <c r="E371" s="86"/>
      <c r="F371" s="77"/>
      <c r="G371" s="78"/>
      <c r="H371" s="78"/>
      <c r="I371" s="77"/>
      <c r="J371" s="86"/>
      <c r="K371" s="315"/>
      <c r="L371" s="70"/>
      <c r="M371" s="67"/>
      <c r="N371" s="70"/>
      <c r="O371" s="67"/>
      <c r="P371" s="78"/>
      <c r="Q371" s="78"/>
      <c r="R371" s="78"/>
      <c r="S371" s="192"/>
      <c r="T371" s="380"/>
      <c r="U371" s="381"/>
    </row>
    <row r="372" spans="1:21" ht="21" customHeight="1" x14ac:dyDescent="0.15">
      <c r="A372" s="266"/>
      <c r="B372" s="78"/>
      <c r="C372" s="78"/>
      <c r="D372" s="86"/>
      <c r="E372" s="86"/>
      <c r="F372" s="77"/>
      <c r="G372" s="78"/>
      <c r="H372" s="78"/>
      <c r="I372" s="77"/>
      <c r="J372" s="86"/>
      <c r="K372" s="831"/>
      <c r="L372" s="70"/>
      <c r="M372" s="67"/>
      <c r="N372" s="70"/>
      <c r="O372" s="67"/>
      <c r="P372" s="78"/>
      <c r="Q372" s="78"/>
      <c r="R372" s="78"/>
      <c r="S372" s="192"/>
      <c r="T372" s="380"/>
      <c r="U372" s="381"/>
    </row>
    <row r="373" spans="1:21" ht="21" customHeight="1" x14ac:dyDescent="0.15">
      <c r="A373" s="272"/>
      <c r="B373" s="78"/>
      <c r="C373" s="78"/>
      <c r="D373" s="86"/>
      <c r="E373" s="86"/>
      <c r="F373" s="77"/>
      <c r="G373" s="78"/>
      <c r="H373" s="78"/>
      <c r="I373" s="77"/>
      <c r="J373" s="86"/>
      <c r="K373" s="831"/>
      <c r="L373" s="70"/>
      <c r="M373" s="67"/>
      <c r="N373" s="70"/>
      <c r="O373" s="67"/>
      <c r="P373" s="78"/>
      <c r="Q373" s="78"/>
      <c r="R373" s="78"/>
      <c r="S373" s="192"/>
      <c r="T373" s="380"/>
      <c r="U373" s="381"/>
    </row>
    <row r="374" spans="1:21" ht="21" customHeight="1" x14ac:dyDescent="0.15">
      <c r="A374" s="272"/>
      <c r="B374" s="78"/>
      <c r="C374" s="78"/>
      <c r="D374" s="86"/>
      <c r="E374" s="86"/>
      <c r="F374" s="77"/>
      <c r="G374" s="78"/>
      <c r="H374" s="78"/>
      <c r="I374" s="77"/>
      <c r="J374" s="86"/>
      <c r="K374" s="831"/>
      <c r="L374" s="70"/>
      <c r="M374" s="67"/>
      <c r="N374" s="70"/>
      <c r="O374" s="67"/>
      <c r="P374" s="78"/>
      <c r="Q374" s="78"/>
      <c r="R374" s="78"/>
      <c r="S374" s="192"/>
      <c r="T374" s="380"/>
      <c r="U374" s="381"/>
    </row>
    <row r="375" spans="1:21" ht="21" customHeight="1" x14ac:dyDescent="0.15">
      <c r="A375" s="272"/>
      <c r="B375" s="78"/>
      <c r="C375" s="78"/>
      <c r="D375" s="86"/>
      <c r="E375" s="86"/>
      <c r="F375" s="77"/>
      <c r="G375" s="78"/>
      <c r="H375" s="78"/>
      <c r="I375" s="77"/>
      <c r="J375" s="86"/>
      <c r="K375" s="318"/>
      <c r="L375" s="70"/>
      <c r="M375" s="67"/>
      <c r="N375" s="70"/>
      <c r="O375" s="67"/>
      <c r="P375" s="78"/>
      <c r="Q375" s="78"/>
      <c r="R375" s="78"/>
      <c r="S375" s="192"/>
      <c r="T375" s="380"/>
      <c r="U375" s="381"/>
    </row>
    <row r="376" spans="1:21" ht="21" customHeight="1" x14ac:dyDescent="0.15">
      <c r="A376" s="266"/>
      <c r="B376" s="78"/>
      <c r="C376" s="78"/>
      <c r="D376" s="86"/>
      <c r="E376" s="86"/>
      <c r="F376" s="77"/>
      <c r="G376" s="78"/>
      <c r="H376" s="78"/>
      <c r="I376" s="77"/>
      <c r="J376" s="86"/>
      <c r="K376" s="315"/>
      <c r="L376" s="70"/>
      <c r="M376" s="67"/>
      <c r="N376" s="70"/>
      <c r="O376" s="67"/>
      <c r="P376" s="78"/>
      <c r="Q376" s="78"/>
      <c r="R376" s="78"/>
      <c r="S376" s="192"/>
      <c r="T376" s="380"/>
      <c r="U376" s="381"/>
    </row>
    <row r="377" spans="1:21" ht="21" customHeight="1" x14ac:dyDescent="0.15">
      <c r="A377" s="266"/>
      <c r="B377" s="78"/>
      <c r="C377" s="78"/>
      <c r="D377" s="86"/>
      <c r="E377" s="86"/>
      <c r="F377" s="77"/>
      <c r="G377" s="78"/>
      <c r="H377" s="78"/>
      <c r="I377" s="77"/>
      <c r="J377" s="86"/>
      <c r="K377" s="315"/>
      <c r="L377" s="70"/>
      <c r="M377" s="67"/>
      <c r="N377" s="70"/>
      <c r="O377" s="67"/>
      <c r="P377" s="78"/>
      <c r="Q377" s="78"/>
      <c r="R377" s="78"/>
      <c r="S377" s="192"/>
      <c r="T377" s="380"/>
      <c r="U377" s="381"/>
    </row>
    <row r="378" spans="1:21" ht="21" customHeight="1" x14ac:dyDescent="0.15">
      <c r="A378" s="266"/>
      <c r="B378" s="78"/>
      <c r="C378" s="78"/>
      <c r="D378" s="86"/>
      <c r="E378" s="86"/>
      <c r="F378" s="77"/>
      <c r="G378" s="78"/>
      <c r="H378" s="78"/>
      <c r="I378" s="77"/>
      <c r="J378" s="86"/>
      <c r="K378" s="315"/>
      <c r="L378" s="70"/>
      <c r="M378" s="67"/>
      <c r="N378" s="70"/>
      <c r="O378" s="67"/>
      <c r="P378" s="78"/>
      <c r="Q378" s="78"/>
      <c r="R378" s="78"/>
      <c r="S378" s="192"/>
      <c r="T378" s="380"/>
      <c r="U378" s="381"/>
    </row>
    <row r="379" spans="1:21" ht="21" customHeight="1" x14ac:dyDescent="0.15">
      <c r="A379" s="266"/>
      <c r="B379" s="78"/>
      <c r="C379" s="78"/>
      <c r="D379" s="86"/>
      <c r="E379" s="86"/>
      <c r="F379" s="77"/>
      <c r="G379" s="78"/>
      <c r="H379" s="78"/>
      <c r="I379" s="77"/>
      <c r="J379" s="86"/>
      <c r="K379" s="315"/>
      <c r="L379" s="70"/>
      <c r="M379" s="67"/>
      <c r="N379" s="70"/>
      <c r="O379" s="67"/>
      <c r="P379" s="78"/>
      <c r="Q379" s="78"/>
      <c r="R379" s="78"/>
      <c r="S379" s="192"/>
      <c r="T379" s="380"/>
      <c r="U379" s="381"/>
    </row>
    <row r="380" spans="1:21" ht="21" customHeight="1" x14ac:dyDescent="0.15">
      <c r="A380" s="266"/>
      <c r="B380" s="78"/>
      <c r="C380" s="78"/>
      <c r="D380" s="86"/>
      <c r="E380" s="86"/>
      <c r="F380" s="77"/>
      <c r="G380" s="78"/>
      <c r="H380" s="78"/>
      <c r="I380" s="77"/>
      <c r="J380" s="86"/>
      <c r="K380" s="315"/>
      <c r="L380" s="70"/>
      <c r="M380" s="67"/>
      <c r="N380" s="70"/>
      <c r="O380" s="67"/>
      <c r="P380" s="78"/>
      <c r="Q380" s="78"/>
      <c r="R380" s="78"/>
      <c r="S380" s="192"/>
      <c r="T380" s="380"/>
      <c r="U380" s="381"/>
    </row>
    <row r="381" spans="1:21" ht="21" customHeight="1" x14ac:dyDescent="0.15">
      <c r="A381" s="177"/>
      <c r="B381" s="78"/>
      <c r="C381" s="78"/>
      <c r="D381" s="86"/>
      <c r="E381" s="86"/>
      <c r="F381" s="77"/>
      <c r="G381" s="78"/>
      <c r="H381" s="78"/>
      <c r="I381" s="77"/>
      <c r="J381" s="86"/>
      <c r="K381" s="315"/>
      <c r="L381" s="70"/>
      <c r="M381" s="67"/>
      <c r="N381" s="70"/>
      <c r="O381" s="67"/>
      <c r="P381" s="78"/>
      <c r="Q381" s="78"/>
      <c r="R381" s="78"/>
      <c r="S381" s="192"/>
      <c r="T381" s="380"/>
      <c r="U381" s="381"/>
    </row>
    <row r="382" spans="1:21" ht="21" customHeight="1" x14ac:dyDescent="0.15">
      <c r="A382" s="266"/>
      <c r="B382" s="67"/>
      <c r="C382" s="78"/>
      <c r="D382" s="86"/>
      <c r="E382" s="86"/>
      <c r="F382" s="77"/>
      <c r="G382" s="67"/>
      <c r="H382" s="78"/>
      <c r="I382" s="77"/>
      <c r="J382" s="86"/>
      <c r="K382" s="315"/>
      <c r="L382" s="70"/>
      <c r="M382" s="67"/>
      <c r="N382" s="70"/>
      <c r="O382" s="67"/>
      <c r="P382" s="67"/>
      <c r="Q382" s="67"/>
      <c r="R382" s="67"/>
      <c r="S382" s="192"/>
      <c r="T382" s="380"/>
      <c r="U382" s="381"/>
    </row>
    <row r="383" spans="1:21" ht="21" customHeight="1" x14ac:dyDescent="0.15">
      <c r="A383" s="266"/>
      <c r="B383" s="67"/>
      <c r="C383" s="78"/>
      <c r="D383" s="86"/>
      <c r="E383" s="86"/>
      <c r="F383" s="77"/>
      <c r="G383" s="67"/>
      <c r="H383" s="78"/>
      <c r="I383" s="77"/>
      <c r="J383" s="86"/>
      <c r="K383" s="315"/>
      <c r="L383" s="70"/>
      <c r="M383" s="67"/>
      <c r="N383" s="70"/>
      <c r="O383" s="67"/>
      <c r="P383" s="67"/>
      <c r="Q383" s="67"/>
      <c r="R383" s="67"/>
      <c r="S383" s="192"/>
      <c r="T383" s="380"/>
      <c r="U383" s="381"/>
    </row>
    <row r="384" spans="1:21" ht="21" customHeight="1" x14ac:dyDescent="0.15">
      <c r="A384" s="266"/>
      <c r="B384" s="67"/>
      <c r="C384" s="78"/>
      <c r="D384" s="86"/>
      <c r="E384" s="86"/>
      <c r="F384" s="77"/>
      <c r="G384" s="67"/>
      <c r="H384" s="78"/>
      <c r="I384" s="77"/>
      <c r="J384" s="86"/>
      <c r="K384" s="315"/>
      <c r="L384" s="70"/>
      <c r="M384" s="67"/>
      <c r="N384" s="70"/>
      <c r="O384" s="67"/>
      <c r="P384" s="67"/>
      <c r="Q384" s="67"/>
      <c r="R384" s="67"/>
      <c r="S384" s="192"/>
      <c r="T384" s="380"/>
      <c r="U384" s="381"/>
    </row>
    <row r="385" spans="1:21" ht="21" customHeight="1" x14ac:dyDescent="0.15">
      <c r="A385" s="267"/>
      <c r="B385" s="104"/>
      <c r="C385" s="167"/>
      <c r="D385" s="106"/>
      <c r="E385" s="106"/>
      <c r="F385" s="166"/>
      <c r="G385" s="104"/>
      <c r="H385" s="167"/>
      <c r="I385" s="166"/>
      <c r="J385" s="106"/>
      <c r="K385" s="316"/>
      <c r="L385" s="159"/>
      <c r="M385" s="104"/>
      <c r="N385" s="159"/>
      <c r="O385" s="104"/>
      <c r="P385" s="104"/>
      <c r="Q385" s="104"/>
      <c r="R385" s="104"/>
      <c r="S385" s="269"/>
      <c r="T385" s="380"/>
      <c r="U385" s="381"/>
    </row>
    <row r="386" spans="1:21" ht="21" customHeight="1" x14ac:dyDescent="0.15">
      <c r="A386" s="268"/>
      <c r="B386" s="71"/>
      <c r="C386" s="103"/>
      <c r="D386" s="102"/>
      <c r="E386" s="102"/>
      <c r="F386" s="164"/>
      <c r="G386" s="71"/>
      <c r="H386" s="103"/>
      <c r="I386" s="164"/>
      <c r="J386" s="102"/>
      <c r="K386" s="314"/>
      <c r="L386" s="200"/>
      <c r="M386" s="71"/>
      <c r="N386" s="200"/>
      <c r="O386" s="71"/>
      <c r="P386" s="71"/>
      <c r="Q386" s="71"/>
      <c r="R386" s="71"/>
      <c r="S386" s="270"/>
      <c r="T386" s="380"/>
      <c r="U386" s="381"/>
    </row>
    <row r="387" spans="1:21" ht="21" customHeight="1" x14ac:dyDescent="0.15">
      <c r="A387" s="266"/>
      <c r="B387" s="67"/>
      <c r="C387" s="78"/>
      <c r="D387" s="86"/>
      <c r="E387" s="86"/>
      <c r="F387" s="77"/>
      <c r="G387" s="67"/>
      <c r="H387" s="78"/>
      <c r="I387" s="77"/>
      <c r="J387" s="86"/>
      <c r="K387" s="315"/>
      <c r="L387" s="70"/>
      <c r="M387" s="67"/>
      <c r="N387" s="70"/>
      <c r="O387" s="67"/>
      <c r="P387" s="67"/>
      <c r="Q387" s="67"/>
      <c r="R387" s="67"/>
      <c r="S387" s="192"/>
      <c r="T387" s="380"/>
      <c r="U387" s="381"/>
    </row>
    <row r="388" spans="1:21" ht="21" customHeight="1" x14ac:dyDescent="0.15">
      <c r="A388" s="266"/>
      <c r="B388" s="67"/>
      <c r="C388" s="78"/>
      <c r="D388" s="86"/>
      <c r="E388" s="86"/>
      <c r="F388" s="77"/>
      <c r="G388" s="67"/>
      <c r="H388" s="78"/>
      <c r="I388" s="77"/>
      <c r="J388" s="86"/>
      <c r="K388" s="315"/>
      <c r="L388" s="70"/>
      <c r="M388" s="67"/>
      <c r="N388" s="70"/>
      <c r="O388" s="67"/>
      <c r="P388" s="67"/>
      <c r="Q388" s="67"/>
      <c r="R388" s="67"/>
      <c r="S388" s="192"/>
      <c r="T388" s="380"/>
      <c r="U388" s="381"/>
    </row>
    <row r="389" spans="1:21" ht="21" customHeight="1" x14ac:dyDescent="0.15">
      <c r="A389" s="266"/>
      <c r="B389" s="78"/>
      <c r="C389" s="78"/>
      <c r="D389" s="86"/>
      <c r="E389" s="86"/>
      <c r="F389" s="77"/>
      <c r="G389" s="78"/>
      <c r="H389" s="78"/>
      <c r="I389" s="77"/>
      <c r="J389" s="86"/>
      <c r="K389" s="315"/>
      <c r="L389" s="70"/>
      <c r="M389" s="67"/>
      <c r="N389" s="70"/>
      <c r="O389" s="67"/>
      <c r="P389" s="78"/>
      <c r="Q389" s="78"/>
      <c r="R389" s="78"/>
      <c r="S389" s="192"/>
      <c r="T389" s="380"/>
      <c r="U389" s="381"/>
    </row>
    <row r="390" spans="1:21" ht="21" customHeight="1" x14ac:dyDescent="0.15">
      <c r="A390" s="266"/>
      <c r="B390" s="78"/>
      <c r="C390" s="78"/>
      <c r="D390" s="86"/>
      <c r="E390" s="86"/>
      <c r="F390" s="77"/>
      <c r="G390" s="78"/>
      <c r="H390" s="78"/>
      <c r="I390" s="77"/>
      <c r="J390" s="86"/>
      <c r="K390" s="315"/>
      <c r="L390" s="70"/>
      <c r="M390" s="67"/>
      <c r="N390" s="70"/>
      <c r="O390" s="67"/>
      <c r="P390" s="78"/>
      <c r="Q390" s="78"/>
      <c r="R390" s="78"/>
      <c r="S390" s="192"/>
      <c r="T390" s="380"/>
      <c r="U390" s="381"/>
    </row>
    <row r="391" spans="1:21" ht="21" customHeight="1" x14ac:dyDescent="0.15">
      <c r="A391" s="266"/>
      <c r="B391" s="78"/>
      <c r="C391" s="78"/>
      <c r="D391" s="86"/>
      <c r="E391" s="86"/>
      <c r="F391" s="77"/>
      <c r="G391" s="78"/>
      <c r="H391" s="78"/>
      <c r="I391" s="77"/>
      <c r="J391" s="86"/>
      <c r="K391" s="315"/>
      <c r="L391" s="70"/>
      <c r="M391" s="67"/>
      <c r="N391" s="70"/>
      <c r="O391" s="67"/>
      <c r="P391" s="78"/>
      <c r="Q391" s="78"/>
      <c r="R391" s="78"/>
      <c r="S391" s="192"/>
      <c r="T391" s="380"/>
      <c r="U391" s="381"/>
    </row>
    <row r="392" spans="1:21" ht="21" customHeight="1" x14ac:dyDescent="0.15">
      <c r="A392" s="266"/>
      <c r="B392" s="78"/>
      <c r="C392" s="78"/>
      <c r="D392" s="86"/>
      <c r="E392" s="86"/>
      <c r="F392" s="77"/>
      <c r="G392" s="78"/>
      <c r="H392" s="78"/>
      <c r="I392" s="77"/>
      <c r="J392" s="86"/>
      <c r="K392" s="315"/>
      <c r="L392" s="70"/>
      <c r="M392" s="67"/>
      <c r="N392" s="70"/>
      <c r="O392" s="67"/>
      <c r="P392" s="78"/>
      <c r="Q392" s="78"/>
      <c r="R392" s="78"/>
      <c r="S392" s="192"/>
      <c r="T392" s="380"/>
      <c r="U392" s="381"/>
    </row>
    <row r="393" spans="1:21" ht="21.95" customHeight="1" x14ac:dyDescent="0.15">
      <c r="A393" s="266"/>
      <c r="B393" s="78"/>
      <c r="C393" s="78"/>
      <c r="D393" s="86"/>
      <c r="E393" s="86"/>
      <c r="F393" s="77"/>
      <c r="G393" s="78"/>
      <c r="H393" s="78"/>
      <c r="I393" s="77"/>
      <c r="J393" s="86"/>
      <c r="K393" s="315"/>
      <c r="L393" s="70"/>
      <c r="M393" s="67"/>
      <c r="N393" s="70"/>
      <c r="O393" s="67"/>
      <c r="P393" s="78"/>
      <c r="Q393" s="78"/>
      <c r="R393" s="78"/>
      <c r="S393" s="192"/>
      <c r="T393" s="380"/>
      <c r="U393" s="381"/>
    </row>
    <row r="394" spans="1:21" ht="21.95" customHeight="1" x14ac:dyDescent="0.15">
      <c r="A394" s="266"/>
      <c r="B394" s="78"/>
      <c r="C394" s="78"/>
      <c r="D394" s="86"/>
      <c r="E394" s="86"/>
      <c r="F394" s="77"/>
      <c r="G394" s="78"/>
      <c r="H394" s="78"/>
      <c r="I394" s="77"/>
      <c r="J394" s="86"/>
      <c r="K394" s="315"/>
      <c r="L394" s="70"/>
      <c r="M394" s="67"/>
      <c r="N394" s="70"/>
      <c r="O394" s="67"/>
      <c r="P394" s="78"/>
      <c r="Q394" s="78"/>
      <c r="R394" s="78"/>
      <c r="S394" s="192"/>
      <c r="T394" s="380"/>
      <c r="U394" s="381"/>
    </row>
    <row r="395" spans="1:21" ht="21.95" customHeight="1" x14ac:dyDescent="0.15">
      <c r="A395" s="266"/>
      <c r="B395" s="78"/>
      <c r="C395" s="78"/>
      <c r="D395" s="86"/>
      <c r="E395" s="86"/>
      <c r="F395" s="77"/>
      <c r="G395" s="78"/>
      <c r="H395" s="78"/>
      <c r="I395" s="77"/>
      <c r="J395" s="86"/>
      <c r="K395" s="315"/>
      <c r="L395" s="70"/>
      <c r="M395" s="67"/>
      <c r="N395" s="70"/>
      <c r="O395" s="67"/>
      <c r="P395" s="78"/>
      <c r="Q395" s="78"/>
      <c r="R395" s="78"/>
      <c r="S395" s="192"/>
      <c r="T395" s="380"/>
      <c r="U395" s="381"/>
    </row>
    <row r="396" spans="1:21" ht="21.95" customHeight="1" x14ac:dyDescent="0.15">
      <c r="A396" s="266"/>
      <c r="B396" s="78"/>
      <c r="C396" s="78"/>
      <c r="D396" s="86"/>
      <c r="E396" s="86"/>
      <c r="F396" s="77"/>
      <c r="G396" s="78"/>
      <c r="H396" s="78"/>
      <c r="I396" s="77"/>
      <c r="J396" s="86"/>
      <c r="K396" s="315"/>
      <c r="L396" s="70"/>
      <c r="M396" s="67"/>
      <c r="N396" s="70"/>
      <c r="O396" s="67"/>
      <c r="P396" s="78"/>
      <c r="Q396" s="78"/>
      <c r="R396" s="78"/>
      <c r="S396" s="192"/>
      <c r="T396" s="380"/>
      <c r="U396" s="381"/>
    </row>
    <row r="397" spans="1:21" ht="21.95" customHeight="1" x14ac:dyDescent="0.15">
      <c r="A397" s="266"/>
      <c r="B397" s="78"/>
      <c r="C397" s="78"/>
      <c r="D397" s="86"/>
      <c r="E397" s="86"/>
      <c r="F397" s="77"/>
      <c r="G397" s="78"/>
      <c r="H397" s="78"/>
      <c r="I397" s="77"/>
      <c r="J397" s="86"/>
      <c r="K397" s="315"/>
      <c r="L397" s="70"/>
      <c r="M397" s="67"/>
      <c r="N397" s="70"/>
      <c r="O397" s="67"/>
      <c r="P397" s="78"/>
      <c r="Q397" s="78"/>
      <c r="R397" s="78"/>
      <c r="S397" s="192"/>
      <c r="T397" s="380"/>
      <c r="U397" s="381"/>
    </row>
    <row r="398" spans="1:21" ht="21.95" customHeight="1" x14ac:dyDescent="0.15">
      <c r="A398" s="266"/>
      <c r="B398" s="78"/>
      <c r="C398" s="78"/>
      <c r="D398" s="86"/>
      <c r="E398" s="86"/>
      <c r="F398" s="77"/>
      <c r="G398" s="78"/>
      <c r="H398" s="78"/>
      <c r="I398" s="77"/>
      <c r="J398" s="86"/>
      <c r="K398" s="315"/>
      <c r="L398" s="70"/>
      <c r="M398" s="67"/>
      <c r="N398" s="70"/>
      <c r="O398" s="67"/>
      <c r="P398" s="78"/>
      <c r="Q398" s="78"/>
      <c r="R398" s="78"/>
      <c r="S398" s="192"/>
      <c r="T398" s="380"/>
      <c r="U398" s="381"/>
    </row>
    <row r="399" spans="1:21" ht="21.95" customHeight="1" x14ac:dyDescent="0.15">
      <c r="A399" s="266"/>
      <c r="B399" s="78"/>
      <c r="C399" s="78"/>
      <c r="D399" s="86"/>
      <c r="E399" s="86"/>
      <c r="F399" s="77"/>
      <c r="G399" s="78"/>
      <c r="H399" s="78"/>
      <c r="I399" s="77"/>
      <c r="J399" s="86"/>
      <c r="K399" s="315"/>
      <c r="L399" s="70"/>
      <c r="M399" s="67"/>
      <c r="N399" s="70"/>
      <c r="O399" s="67"/>
      <c r="P399" s="78"/>
      <c r="Q399" s="78"/>
      <c r="R399" s="78"/>
      <c r="S399" s="192"/>
      <c r="T399" s="380"/>
      <c r="U399" s="381"/>
    </row>
    <row r="400" spans="1:21" ht="21.95" customHeight="1" x14ac:dyDescent="0.15">
      <c r="A400" s="266"/>
      <c r="B400" s="78"/>
      <c r="C400" s="78"/>
      <c r="D400" s="86"/>
      <c r="E400" s="86"/>
      <c r="F400" s="77"/>
      <c r="G400" s="78"/>
      <c r="H400" s="78"/>
      <c r="I400" s="77"/>
      <c r="J400" s="86"/>
      <c r="K400" s="315"/>
      <c r="L400" s="70"/>
      <c r="M400" s="67"/>
      <c r="N400" s="70"/>
      <c r="O400" s="67"/>
      <c r="P400" s="78"/>
      <c r="Q400" s="78"/>
      <c r="R400" s="78"/>
      <c r="S400" s="192"/>
      <c r="T400" s="380"/>
      <c r="U400" s="381"/>
    </row>
    <row r="401" spans="1:21" ht="21.95" customHeight="1" x14ac:dyDescent="0.15">
      <c r="A401" s="177"/>
      <c r="B401" s="78"/>
      <c r="C401" s="78"/>
      <c r="D401" s="86"/>
      <c r="E401" s="86"/>
      <c r="F401" s="77"/>
      <c r="G401" s="78"/>
      <c r="H401" s="78"/>
      <c r="I401" s="77"/>
      <c r="J401" s="86"/>
      <c r="K401" s="315"/>
      <c r="L401" s="70"/>
      <c r="M401" s="67"/>
      <c r="N401" s="70"/>
      <c r="O401" s="67"/>
      <c r="P401" s="78"/>
      <c r="Q401" s="78"/>
      <c r="R401" s="78"/>
      <c r="S401" s="192"/>
      <c r="T401" s="380"/>
      <c r="U401" s="381"/>
    </row>
    <row r="402" spans="1:21" ht="21.95" customHeight="1" x14ac:dyDescent="0.15">
      <c r="A402" s="266"/>
      <c r="B402" s="67"/>
      <c r="C402" s="78"/>
      <c r="D402" s="86"/>
      <c r="E402" s="86"/>
      <c r="F402" s="77"/>
      <c r="G402" s="67"/>
      <c r="H402" s="78"/>
      <c r="I402" s="77"/>
      <c r="J402" s="86"/>
      <c r="K402" s="315"/>
      <c r="L402" s="70"/>
      <c r="M402" s="67"/>
      <c r="N402" s="70"/>
      <c r="O402" s="67"/>
      <c r="P402" s="67"/>
      <c r="Q402" s="67"/>
      <c r="R402" s="67"/>
      <c r="S402" s="192"/>
      <c r="T402" s="380"/>
      <c r="U402" s="381"/>
    </row>
    <row r="403" spans="1:21" ht="21.95" customHeight="1" x14ac:dyDescent="0.15">
      <c r="A403" s="266"/>
      <c r="B403" s="67"/>
      <c r="C403" s="78"/>
      <c r="D403" s="86"/>
      <c r="E403" s="86"/>
      <c r="F403" s="77"/>
      <c r="G403" s="67"/>
      <c r="H403" s="78"/>
      <c r="I403" s="77"/>
      <c r="J403" s="86"/>
      <c r="K403" s="315"/>
      <c r="L403" s="70"/>
      <c r="M403" s="67"/>
      <c r="N403" s="70"/>
      <c r="O403" s="67"/>
      <c r="P403" s="67"/>
      <c r="Q403" s="67"/>
      <c r="R403" s="67"/>
      <c r="S403" s="192"/>
      <c r="T403" s="380"/>
      <c r="U403" s="381"/>
    </row>
    <row r="404" spans="1:21" ht="21.95" customHeight="1" x14ac:dyDescent="0.15">
      <c r="A404" s="266"/>
      <c r="B404" s="67"/>
      <c r="C404" s="78"/>
      <c r="D404" s="86"/>
      <c r="E404" s="86"/>
      <c r="F404" s="77"/>
      <c r="G404" s="67"/>
      <c r="H404" s="78"/>
      <c r="I404" s="77"/>
      <c r="J404" s="86"/>
      <c r="K404" s="315"/>
      <c r="L404" s="70"/>
      <c r="M404" s="67"/>
      <c r="N404" s="70"/>
      <c r="O404" s="67"/>
      <c r="P404" s="67"/>
      <c r="Q404" s="67"/>
      <c r="R404" s="67"/>
      <c r="S404" s="192"/>
      <c r="T404" s="380"/>
      <c r="U404" s="381"/>
    </row>
    <row r="405" spans="1:21" ht="21.95" customHeight="1" x14ac:dyDescent="0.15">
      <c r="A405" s="267"/>
      <c r="B405" s="104"/>
      <c r="C405" s="167"/>
      <c r="D405" s="106"/>
      <c r="E405" s="106"/>
      <c r="F405" s="166"/>
      <c r="G405" s="104"/>
      <c r="H405" s="167"/>
      <c r="I405" s="166"/>
      <c r="J405" s="106"/>
      <c r="K405" s="316"/>
      <c r="L405" s="159"/>
      <c r="M405" s="104"/>
      <c r="N405" s="159"/>
      <c r="O405" s="104"/>
      <c r="P405" s="104"/>
      <c r="Q405" s="104"/>
      <c r="R405" s="104"/>
      <c r="S405" s="269"/>
      <c r="T405" s="380"/>
      <c r="U405" s="381"/>
    </row>
    <row r="406" spans="1:21" ht="21.95" customHeight="1" x14ac:dyDescent="0.15">
      <c r="A406" s="268"/>
      <c r="B406" s="71"/>
      <c r="C406" s="103"/>
      <c r="D406" s="102"/>
      <c r="E406" s="102"/>
      <c r="F406" s="164"/>
      <c r="G406" s="71"/>
      <c r="H406" s="103"/>
      <c r="I406" s="164"/>
      <c r="J406" s="102"/>
      <c r="K406" s="314"/>
      <c r="L406" s="200"/>
      <c r="M406" s="71"/>
      <c r="N406" s="200"/>
      <c r="O406" s="71"/>
      <c r="P406" s="71"/>
      <c r="Q406" s="71"/>
      <c r="R406" s="71"/>
      <c r="S406" s="270"/>
      <c r="T406" s="380"/>
      <c r="U406" s="381"/>
    </row>
    <row r="407" spans="1:21" ht="21.95" customHeight="1" x14ac:dyDescent="0.15">
      <c r="A407" s="266"/>
      <c r="B407" s="67"/>
      <c r="C407" s="78"/>
      <c r="D407" s="86"/>
      <c r="E407" s="86"/>
      <c r="F407" s="77"/>
      <c r="G407" s="67"/>
      <c r="H407" s="78"/>
      <c r="I407" s="77"/>
      <c r="J407" s="86"/>
      <c r="K407" s="315"/>
      <c r="L407" s="70"/>
      <c r="M407" s="67"/>
      <c r="N407" s="70"/>
      <c r="O407" s="67"/>
      <c r="P407" s="67"/>
      <c r="Q407" s="67"/>
      <c r="R407" s="67"/>
      <c r="S407" s="192"/>
      <c r="T407" s="380"/>
      <c r="U407" s="381"/>
    </row>
    <row r="408" spans="1:21" ht="21.95" customHeight="1" x14ac:dyDescent="0.15">
      <c r="A408" s="266"/>
      <c r="B408" s="67"/>
      <c r="C408" s="78"/>
      <c r="D408" s="86"/>
      <c r="E408" s="86"/>
      <c r="F408" s="77"/>
      <c r="G408" s="67"/>
      <c r="H408" s="78"/>
      <c r="I408" s="77"/>
      <c r="J408" s="86"/>
      <c r="K408" s="315"/>
      <c r="L408" s="70"/>
      <c r="M408" s="67"/>
      <c r="N408" s="70"/>
      <c r="O408" s="67"/>
      <c r="P408" s="67"/>
      <c r="Q408" s="67"/>
      <c r="R408" s="67"/>
      <c r="S408" s="192"/>
      <c r="T408" s="380"/>
      <c r="U408" s="381"/>
    </row>
    <row r="409" spans="1:21" ht="21.95" customHeight="1" x14ac:dyDescent="0.15">
      <c r="A409" s="266"/>
      <c r="B409" s="78"/>
      <c r="C409" s="78"/>
      <c r="D409" s="86"/>
      <c r="E409" s="86"/>
      <c r="F409" s="77"/>
      <c r="G409" s="78"/>
      <c r="H409" s="78"/>
      <c r="I409" s="77"/>
      <c r="J409" s="86"/>
      <c r="K409" s="315"/>
      <c r="L409" s="70"/>
      <c r="M409" s="67"/>
      <c r="N409" s="70"/>
      <c r="O409" s="67"/>
      <c r="P409" s="78"/>
      <c r="Q409" s="78"/>
      <c r="R409" s="78"/>
      <c r="S409" s="192"/>
      <c r="T409" s="380"/>
      <c r="U409" s="381"/>
    </row>
    <row r="410" spans="1:21" ht="21.95" customHeight="1" x14ac:dyDescent="0.15">
      <c r="A410" s="266"/>
      <c r="B410" s="78"/>
      <c r="C410" s="78"/>
      <c r="D410" s="86"/>
      <c r="E410" s="86"/>
      <c r="F410" s="77"/>
      <c r="G410" s="78"/>
      <c r="H410" s="78"/>
      <c r="I410" s="77"/>
      <c r="J410" s="86"/>
      <c r="K410" s="315"/>
      <c r="L410" s="70"/>
      <c r="M410" s="67"/>
      <c r="N410" s="70"/>
      <c r="O410" s="67"/>
      <c r="P410" s="78"/>
      <c r="Q410" s="78"/>
      <c r="R410" s="78"/>
      <c r="S410" s="192"/>
      <c r="T410" s="380"/>
      <c r="U410" s="381"/>
    </row>
    <row r="411" spans="1:21" ht="21.95" customHeight="1" x14ac:dyDescent="0.15">
      <c r="A411" s="266"/>
      <c r="B411" s="78"/>
      <c r="C411" s="78"/>
      <c r="D411" s="86"/>
      <c r="E411" s="86"/>
      <c r="F411" s="77"/>
      <c r="G411" s="78"/>
      <c r="H411" s="78"/>
      <c r="I411" s="77"/>
      <c r="J411" s="86"/>
      <c r="K411" s="315"/>
      <c r="L411" s="70"/>
      <c r="M411" s="67"/>
      <c r="N411" s="70"/>
      <c r="O411" s="67"/>
      <c r="P411" s="78"/>
      <c r="Q411" s="78"/>
      <c r="R411" s="78"/>
      <c r="S411" s="192"/>
      <c r="T411" s="380"/>
      <c r="U411" s="381"/>
    </row>
    <row r="412" spans="1:21" ht="21.95" customHeight="1" x14ac:dyDescent="0.15">
      <c r="A412" s="266"/>
      <c r="B412" s="78"/>
      <c r="C412" s="78"/>
      <c r="D412" s="86"/>
      <c r="E412" s="86"/>
      <c r="F412" s="77"/>
      <c r="G412" s="78"/>
      <c r="H412" s="78"/>
      <c r="I412" s="77"/>
      <c r="J412" s="86"/>
      <c r="K412" s="315"/>
      <c r="L412" s="70"/>
      <c r="M412" s="67"/>
      <c r="N412" s="70"/>
      <c r="O412" s="67"/>
      <c r="P412" s="78"/>
      <c r="Q412" s="78"/>
      <c r="R412" s="78"/>
      <c r="S412" s="192"/>
      <c r="T412" s="380"/>
      <c r="U412" s="381"/>
    </row>
    <row r="413" spans="1:21" ht="21.95" customHeight="1" x14ac:dyDescent="0.15">
      <c r="A413" s="266"/>
      <c r="B413" s="78"/>
      <c r="C413" s="78"/>
      <c r="D413" s="86"/>
      <c r="E413" s="86"/>
      <c r="F413" s="77"/>
      <c r="G413" s="78"/>
      <c r="H413" s="78"/>
      <c r="I413" s="77"/>
      <c r="J413" s="86"/>
      <c r="K413" s="315"/>
      <c r="L413" s="70"/>
      <c r="M413" s="67"/>
      <c r="N413" s="70"/>
      <c r="O413" s="67"/>
      <c r="P413" s="78"/>
      <c r="Q413" s="78"/>
      <c r="R413" s="78"/>
      <c r="S413" s="192"/>
      <c r="T413" s="380"/>
      <c r="U413" s="381"/>
    </row>
    <row r="414" spans="1:21" ht="21.95" customHeight="1" x14ac:dyDescent="0.15">
      <c r="A414" s="266"/>
      <c r="B414" s="78"/>
      <c r="C414" s="78"/>
      <c r="D414" s="86"/>
      <c r="E414" s="86"/>
      <c r="F414" s="77"/>
      <c r="G414" s="78"/>
      <c r="H414" s="78"/>
      <c r="I414" s="77"/>
      <c r="J414" s="86"/>
      <c r="K414" s="315"/>
      <c r="L414" s="70"/>
      <c r="M414" s="67"/>
      <c r="N414" s="70"/>
      <c r="O414" s="67"/>
      <c r="P414" s="78"/>
      <c r="Q414" s="78"/>
      <c r="R414" s="78"/>
      <c r="S414" s="192"/>
      <c r="T414" s="380"/>
      <c r="U414" s="381"/>
    </row>
    <row r="415" spans="1:21" ht="21.95" customHeight="1" x14ac:dyDescent="0.15">
      <c r="A415" s="266"/>
      <c r="B415" s="78"/>
      <c r="C415" s="78"/>
      <c r="D415" s="86"/>
      <c r="E415" s="86"/>
      <c r="F415" s="77"/>
      <c r="G415" s="78"/>
      <c r="H415" s="78"/>
      <c r="I415" s="77"/>
      <c r="J415" s="86"/>
      <c r="K415" s="315"/>
      <c r="L415" s="70"/>
      <c r="M415" s="67"/>
      <c r="N415" s="70"/>
      <c r="O415" s="67"/>
      <c r="P415" s="78"/>
      <c r="Q415" s="78"/>
      <c r="R415" s="78"/>
      <c r="S415" s="192"/>
      <c r="T415" s="380"/>
      <c r="U415" s="381"/>
    </row>
    <row r="416" spans="1:21" ht="21.95" customHeight="1" x14ac:dyDescent="0.15">
      <c r="A416" s="266"/>
      <c r="B416" s="78"/>
      <c r="C416" s="78"/>
      <c r="D416" s="86"/>
      <c r="E416" s="86"/>
      <c r="F416" s="77"/>
      <c r="G416" s="78"/>
      <c r="H416" s="78"/>
      <c r="I416" s="77"/>
      <c r="J416" s="86"/>
      <c r="K416" s="315"/>
      <c r="L416" s="70"/>
      <c r="M416" s="67"/>
      <c r="N416" s="70"/>
      <c r="O416" s="67"/>
      <c r="P416" s="78"/>
      <c r="Q416" s="78"/>
      <c r="R416" s="78"/>
      <c r="S416" s="192"/>
      <c r="T416" s="380"/>
      <c r="U416" s="381"/>
    </row>
    <row r="417" spans="1:21" ht="21.95" customHeight="1" x14ac:dyDescent="0.15">
      <c r="A417" s="266"/>
      <c r="B417" s="78"/>
      <c r="C417" s="78"/>
      <c r="D417" s="86"/>
      <c r="E417" s="86"/>
      <c r="F417" s="77"/>
      <c r="G417" s="78"/>
      <c r="H417" s="78"/>
      <c r="I417" s="77"/>
      <c r="J417" s="86"/>
      <c r="K417" s="315"/>
      <c r="L417" s="70"/>
      <c r="M417" s="67"/>
      <c r="N417" s="70"/>
      <c r="O417" s="67"/>
      <c r="P417" s="78"/>
      <c r="Q417" s="78"/>
      <c r="R417" s="78"/>
      <c r="S417" s="192"/>
      <c r="T417" s="380"/>
      <c r="U417" s="381"/>
    </row>
    <row r="418" spans="1:21" ht="21.95" customHeight="1" x14ac:dyDescent="0.15">
      <c r="A418" s="266"/>
      <c r="B418" s="78"/>
      <c r="C418" s="78"/>
      <c r="D418" s="86"/>
      <c r="E418" s="86"/>
      <c r="F418" s="77"/>
      <c r="G418" s="78"/>
      <c r="H418" s="78"/>
      <c r="I418" s="77"/>
      <c r="J418" s="86"/>
      <c r="K418" s="315"/>
      <c r="L418" s="70"/>
      <c r="M418" s="67"/>
      <c r="N418" s="70"/>
      <c r="O418" s="67"/>
      <c r="P418" s="78"/>
      <c r="Q418" s="78"/>
      <c r="R418" s="78"/>
      <c r="S418" s="192"/>
      <c r="T418" s="380"/>
      <c r="U418" s="381"/>
    </row>
    <row r="419" spans="1:21" ht="21.95" customHeight="1" x14ac:dyDescent="0.15">
      <c r="A419" s="266"/>
      <c r="B419" s="78"/>
      <c r="C419" s="78"/>
      <c r="D419" s="86"/>
      <c r="E419" s="86"/>
      <c r="F419" s="77"/>
      <c r="G419" s="78"/>
      <c r="H419" s="78"/>
      <c r="I419" s="77"/>
      <c r="J419" s="86"/>
      <c r="K419" s="315"/>
      <c r="L419" s="70"/>
      <c r="M419" s="67"/>
      <c r="N419" s="70"/>
      <c r="O419" s="67"/>
      <c r="P419" s="78"/>
      <c r="Q419" s="78"/>
      <c r="R419" s="78"/>
      <c r="S419" s="192"/>
      <c r="T419" s="380"/>
      <c r="U419" s="381"/>
    </row>
    <row r="420" spans="1:21" ht="21.95" customHeight="1" x14ac:dyDescent="0.15">
      <c r="A420" s="266"/>
      <c r="B420" s="78"/>
      <c r="C420" s="78"/>
      <c r="D420" s="86"/>
      <c r="E420" s="86"/>
      <c r="F420" s="77"/>
      <c r="G420" s="78"/>
      <c r="H420" s="78"/>
      <c r="I420" s="77"/>
      <c r="J420" s="86"/>
      <c r="K420" s="315"/>
      <c r="L420" s="70"/>
      <c r="M420" s="67"/>
      <c r="N420" s="70"/>
      <c r="O420" s="67"/>
      <c r="P420" s="78"/>
      <c r="Q420" s="78"/>
      <c r="R420" s="78"/>
      <c r="S420" s="192"/>
      <c r="T420" s="380"/>
      <c r="U420" s="381"/>
    </row>
    <row r="421" spans="1:21" ht="21.95" customHeight="1" x14ac:dyDescent="0.15">
      <c r="A421" s="177"/>
      <c r="B421" s="78"/>
      <c r="C421" s="78"/>
      <c r="D421" s="86"/>
      <c r="E421" s="86"/>
      <c r="F421" s="77"/>
      <c r="G421" s="78"/>
      <c r="H421" s="78"/>
      <c r="I421" s="77"/>
      <c r="J421" s="86"/>
      <c r="K421" s="315"/>
      <c r="L421" s="70"/>
      <c r="M421" s="67"/>
      <c r="N421" s="70"/>
      <c r="O421" s="67"/>
      <c r="P421" s="78"/>
      <c r="Q421" s="78"/>
      <c r="R421" s="78"/>
      <c r="S421" s="192"/>
      <c r="T421" s="380"/>
      <c r="U421" s="381"/>
    </row>
    <row r="422" spans="1:21" ht="21.95" customHeight="1" x14ac:dyDescent="0.15">
      <c r="A422" s="266"/>
      <c r="B422" s="67"/>
      <c r="C422" s="78"/>
      <c r="D422" s="86"/>
      <c r="E422" s="86"/>
      <c r="F422" s="77"/>
      <c r="G422" s="67"/>
      <c r="H422" s="78"/>
      <c r="I422" s="77"/>
      <c r="J422" s="86"/>
      <c r="K422" s="315"/>
      <c r="L422" s="70"/>
      <c r="M422" s="67"/>
      <c r="N422" s="70"/>
      <c r="O422" s="67"/>
      <c r="P422" s="67"/>
      <c r="Q422" s="67"/>
      <c r="R422" s="67"/>
      <c r="S422" s="192"/>
      <c r="T422" s="380"/>
      <c r="U422" s="381"/>
    </row>
    <row r="423" spans="1:21" ht="21.95" customHeight="1" x14ac:dyDescent="0.15">
      <c r="A423" s="266"/>
      <c r="B423" s="67"/>
      <c r="C423" s="78"/>
      <c r="D423" s="86"/>
      <c r="E423" s="86"/>
      <c r="F423" s="77"/>
      <c r="G423" s="67"/>
      <c r="H423" s="78"/>
      <c r="I423" s="77"/>
      <c r="J423" s="86"/>
      <c r="K423" s="315"/>
      <c r="L423" s="70"/>
      <c r="M423" s="67"/>
      <c r="N423" s="70"/>
      <c r="O423" s="67"/>
      <c r="P423" s="67"/>
      <c r="Q423" s="67"/>
      <c r="R423" s="67"/>
      <c r="S423" s="192"/>
      <c r="T423" s="380"/>
      <c r="U423" s="381"/>
    </row>
    <row r="424" spans="1:21" ht="21.95" customHeight="1" x14ac:dyDescent="0.15">
      <c r="A424" s="266"/>
      <c r="B424" s="67"/>
      <c r="C424" s="78"/>
      <c r="D424" s="86"/>
      <c r="E424" s="86"/>
      <c r="F424" s="77"/>
      <c r="G424" s="67"/>
      <c r="H424" s="78"/>
      <c r="I424" s="77"/>
      <c r="J424" s="86"/>
      <c r="K424" s="315"/>
      <c r="L424" s="70"/>
      <c r="M424" s="67"/>
      <c r="N424" s="70"/>
      <c r="O424" s="67"/>
      <c r="P424" s="67"/>
      <c r="Q424" s="67"/>
      <c r="R424" s="67"/>
      <c r="S424" s="192"/>
      <c r="T424" s="380"/>
      <c r="U424" s="381"/>
    </row>
    <row r="425" spans="1:21" ht="21.95" customHeight="1" x14ac:dyDescent="0.15">
      <c r="A425" s="267"/>
      <c r="B425" s="104"/>
      <c r="C425" s="167"/>
      <c r="D425" s="106"/>
      <c r="E425" s="106"/>
      <c r="F425" s="166"/>
      <c r="G425" s="104"/>
      <c r="H425" s="167"/>
      <c r="I425" s="166"/>
      <c r="J425" s="106"/>
      <c r="K425" s="316"/>
      <c r="L425" s="159"/>
      <c r="M425" s="104"/>
      <c r="N425" s="159"/>
      <c r="O425" s="104"/>
      <c r="P425" s="104"/>
      <c r="Q425" s="104"/>
      <c r="R425" s="104"/>
      <c r="S425" s="269"/>
      <c r="T425" s="380"/>
      <c r="U425" s="381"/>
    </row>
    <row r="426" spans="1:21" ht="21.95" customHeight="1" x14ac:dyDescent="0.15">
      <c r="A426" s="268"/>
      <c r="B426" s="71"/>
      <c r="C426" s="103"/>
      <c r="D426" s="102"/>
      <c r="E426" s="102"/>
      <c r="F426" s="164"/>
      <c r="G426" s="71"/>
      <c r="H426" s="103"/>
      <c r="I426" s="164"/>
      <c r="J426" s="102"/>
      <c r="K426" s="314"/>
      <c r="L426" s="200"/>
      <c r="M426" s="71"/>
      <c r="N426" s="200"/>
      <c r="O426" s="71"/>
      <c r="P426" s="71"/>
      <c r="Q426" s="71"/>
      <c r="R426" s="71"/>
      <c r="S426" s="270"/>
      <c r="T426" s="380"/>
      <c r="U426" s="381"/>
    </row>
    <row r="427" spans="1:21" ht="21.95" customHeight="1" x14ac:dyDescent="0.15">
      <c r="A427" s="266"/>
      <c r="B427" s="67"/>
      <c r="C427" s="78"/>
      <c r="D427" s="86"/>
      <c r="E427" s="86"/>
      <c r="F427" s="77"/>
      <c r="G427" s="67"/>
      <c r="H427" s="78"/>
      <c r="I427" s="77"/>
      <c r="J427" s="86"/>
      <c r="K427" s="315"/>
      <c r="L427" s="70"/>
      <c r="M427" s="67"/>
      <c r="N427" s="70"/>
      <c r="O427" s="67"/>
      <c r="P427" s="67"/>
      <c r="Q427" s="67"/>
      <c r="R427" s="67"/>
      <c r="S427" s="192"/>
      <c r="T427" s="380"/>
      <c r="U427" s="381"/>
    </row>
    <row r="428" spans="1:21" ht="21.95" customHeight="1" x14ac:dyDescent="0.15">
      <c r="A428" s="266"/>
      <c r="B428" s="67"/>
      <c r="C428" s="78"/>
      <c r="D428" s="86"/>
      <c r="E428" s="86"/>
      <c r="F428" s="77"/>
      <c r="G428" s="78"/>
      <c r="H428" s="78"/>
      <c r="I428" s="77"/>
      <c r="J428" s="86"/>
      <c r="K428" s="315"/>
      <c r="L428" s="70"/>
      <c r="M428" s="67"/>
      <c r="N428" s="70"/>
      <c r="O428" s="67"/>
      <c r="P428" s="78"/>
      <c r="Q428" s="78"/>
      <c r="R428" s="78"/>
      <c r="S428" s="192"/>
      <c r="T428" s="380"/>
      <c r="U428" s="381"/>
    </row>
    <row r="429" spans="1:21" ht="21.95" customHeight="1" x14ac:dyDescent="0.15">
      <c r="A429" s="266"/>
      <c r="B429" s="78"/>
      <c r="C429" s="78"/>
      <c r="D429" s="86"/>
      <c r="E429" s="86"/>
      <c r="F429" s="77"/>
      <c r="G429" s="78"/>
      <c r="H429" s="78"/>
      <c r="I429" s="77"/>
      <c r="J429" s="86"/>
      <c r="K429" s="315"/>
      <c r="L429" s="70"/>
      <c r="M429" s="67"/>
      <c r="N429" s="70"/>
      <c r="O429" s="67"/>
      <c r="P429" s="78"/>
      <c r="Q429" s="78"/>
      <c r="R429" s="78"/>
      <c r="S429" s="192"/>
      <c r="T429" s="380"/>
      <c r="U429" s="381"/>
    </row>
    <row r="430" spans="1:21" ht="21.95" customHeight="1" x14ac:dyDescent="0.15">
      <c r="A430" s="266"/>
      <c r="B430" s="78"/>
      <c r="C430" s="78"/>
      <c r="D430" s="86"/>
      <c r="E430" s="86"/>
      <c r="F430" s="77"/>
      <c r="G430" s="78"/>
      <c r="H430" s="78"/>
      <c r="I430" s="77"/>
      <c r="J430" s="77"/>
      <c r="K430" s="315"/>
      <c r="L430" s="70"/>
      <c r="M430" s="67"/>
      <c r="N430" s="70"/>
      <c r="O430" s="67"/>
      <c r="P430" s="78"/>
      <c r="Q430" s="78"/>
      <c r="R430" s="78"/>
      <c r="S430" s="192"/>
      <c r="T430" s="380"/>
      <c r="U430" s="381"/>
    </row>
    <row r="431" spans="1:21" ht="21.95" customHeight="1" x14ac:dyDescent="0.15">
      <c r="A431" s="266"/>
      <c r="B431" s="78"/>
      <c r="C431" s="78"/>
      <c r="D431" s="86"/>
      <c r="E431" s="86"/>
      <c r="F431" s="77"/>
      <c r="G431" s="78"/>
      <c r="H431" s="78"/>
      <c r="I431" s="77"/>
      <c r="J431" s="77"/>
      <c r="K431" s="315"/>
      <c r="L431" s="70"/>
      <c r="M431" s="67"/>
      <c r="N431" s="70"/>
      <c r="O431" s="67"/>
      <c r="P431" s="78"/>
      <c r="Q431" s="78"/>
      <c r="R431" s="78"/>
      <c r="S431" s="192"/>
      <c r="T431" s="380"/>
      <c r="U431" s="381"/>
    </row>
    <row r="432" spans="1:21" ht="21.95" customHeight="1" x14ac:dyDescent="0.15">
      <c r="A432" s="266"/>
      <c r="B432" s="78"/>
      <c r="C432" s="78"/>
      <c r="D432" s="86"/>
      <c r="E432" s="86"/>
      <c r="F432" s="77"/>
      <c r="G432" s="78"/>
      <c r="H432" s="78"/>
      <c r="I432" s="77"/>
      <c r="J432" s="77"/>
      <c r="K432" s="315"/>
      <c r="L432" s="70"/>
      <c r="M432" s="67"/>
      <c r="N432" s="70"/>
      <c r="O432" s="67"/>
      <c r="P432" s="78"/>
      <c r="Q432" s="78"/>
      <c r="R432" s="78"/>
      <c r="S432" s="192"/>
      <c r="T432" s="380"/>
      <c r="U432" s="381"/>
    </row>
    <row r="433" spans="1:21" ht="21.95" customHeight="1" x14ac:dyDescent="0.15">
      <c r="A433" s="266"/>
      <c r="B433" s="78"/>
      <c r="C433" s="78"/>
      <c r="D433" s="86"/>
      <c r="E433" s="86"/>
      <c r="F433" s="77"/>
      <c r="G433" s="78"/>
      <c r="H433" s="78"/>
      <c r="I433" s="77"/>
      <c r="J433" s="77"/>
      <c r="K433" s="315"/>
      <c r="L433" s="70"/>
      <c r="M433" s="67"/>
      <c r="N433" s="70"/>
      <c r="O433" s="67"/>
      <c r="P433" s="78"/>
      <c r="Q433" s="78"/>
      <c r="R433" s="78"/>
      <c r="S433" s="192"/>
      <c r="T433" s="380"/>
      <c r="U433" s="381"/>
    </row>
    <row r="434" spans="1:21" ht="21.95" customHeight="1" x14ac:dyDescent="0.15">
      <c r="A434" s="266"/>
      <c r="B434" s="78"/>
      <c r="C434" s="78"/>
      <c r="D434" s="86"/>
      <c r="E434" s="86"/>
      <c r="F434" s="77"/>
      <c r="G434" s="78"/>
      <c r="H434" s="78"/>
      <c r="I434" s="77"/>
      <c r="J434" s="77"/>
      <c r="K434" s="315"/>
      <c r="L434" s="70"/>
      <c r="M434" s="67"/>
      <c r="N434" s="70"/>
      <c r="O434" s="67"/>
      <c r="P434" s="78"/>
      <c r="Q434" s="78"/>
      <c r="R434" s="78"/>
      <c r="S434" s="192"/>
      <c r="T434" s="380"/>
      <c r="U434" s="381"/>
    </row>
    <row r="435" spans="1:21" ht="21.95" customHeight="1" x14ac:dyDescent="0.15">
      <c r="A435" s="266"/>
      <c r="B435" s="78"/>
      <c r="C435" s="78"/>
      <c r="D435" s="86"/>
      <c r="E435" s="86"/>
      <c r="F435" s="77"/>
      <c r="G435" s="78"/>
      <c r="H435" s="78"/>
      <c r="I435" s="77"/>
      <c r="J435" s="77"/>
      <c r="K435" s="315"/>
      <c r="L435" s="70"/>
      <c r="M435" s="67"/>
      <c r="N435" s="70"/>
      <c r="O435" s="67"/>
      <c r="P435" s="78"/>
      <c r="Q435" s="78"/>
      <c r="R435" s="78"/>
      <c r="S435" s="192"/>
      <c r="T435" s="380"/>
      <c r="U435" s="381"/>
    </row>
    <row r="436" spans="1:21" ht="21.95" customHeight="1" x14ac:dyDescent="0.15">
      <c r="A436" s="266"/>
      <c r="B436" s="78"/>
      <c r="C436" s="78"/>
      <c r="D436" s="86"/>
      <c r="E436" s="86"/>
      <c r="F436" s="77"/>
      <c r="G436" s="78"/>
      <c r="H436" s="78"/>
      <c r="I436" s="77"/>
      <c r="J436" s="77"/>
      <c r="K436" s="315"/>
      <c r="L436" s="70"/>
      <c r="M436" s="67"/>
      <c r="N436" s="70"/>
      <c r="O436" s="67"/>
      <c r="P436" s="78"/>
      <c r="Q436" s="78"/>
      <c r="R436" s="78"/>
      <c r="S436" s="192"/>
      <c r="T436" s="380"/>
      <c r="U436" s="381"/>
    </row>
    <row r="437" spans="1:21" ht="21.95" customHeight="1" x14ac:dyDescent="0.15">
      <c r="A437" s="266"/>
      <c r="B437" s="78"/>
      <c r="C437" s="78"/>
      <c r="D437" s="86"/>
      <c r="E437" s="86"/>
      <c r="F437" s="77"/>
      <c r="G437" s="78"/>
      <c r="H437" s="78"/>
      <c r="I437" s="77"/>
      <c r="J437" s="77"/>
      <c r="K437" s="315"/>
      <c r="L437" s="70"/>
      <c r="M437" s="67"/>
      <c r="N437" s="70"/>
      <c r="O437" s="67"/>
      <c r="P437" s="78"/>
      <c r="Q437" s="78"/>
      <c r="R437" s="78"/>
      <c r="S437" s="192"/>
      <c r="T437" s="380"/>
      <c r="U437" s="381"/>
    </row>
    <row r="438" spans="1:21" ht="21.95" customHeight="1" x14ac:dyDescent="0.15">
      <c r="A438" s="266"/>
      <c r="B438" s="78"/>
      <c r="C438" s="78"/>
      <c r="D438" s="86"/>
      <c r="E438" s="86"/>
      <c r="F438" s="77"/>
      <c r="G438" s="78"/>
      <c r="H438" s="78"/>
      <c r="I438" s="77"/>
      <c r="J438" s="77"/>
      <c r="K438" s="315"/>
      <c r="L438" s="70"/>
      <c r="M438" s="67"/>
      <c r="N438" s="70"/>
      <c r="O438" s="67"/>
      <c r="P438" s="78"/>
      <c r="Q438" s="78"/>
      <c r="R438" s="78"/>
      <c r="S438" s="192"/>
      <c r="T438" s="380"/>
      <c r="U438" s="381"/>
    </row>
    <row r="439" spans="1:21" ht="21.95" customHeight="1" x14ac:dyDescent="0.15">
      <c r="A439" s="266"/>
      <c r="B439" s="78"/>
      <c r="C439" s="78"/>
      <c r="D439" s="86"/>
      <c r="E439" s="86"/>
      <c r="F439" s="77"/>
      <c r="G439" s="78"/>
      <c r="H439" s="78"/>
      <c r="I439" s="77"/>
      <c r="J439" s="77"/>
      <c r="K439" s="315"/>
      <c r="L439" s="70"/>
      <c r="M439" s="67"/>
      <c r="N439" s="70"/>
      <c r="O439" s="67"/>
      <c r="P439" s="78"/>
      <c r="Q439" s="78"/>
      <c r="R439" s="78"/>
      <c r="S439" s="192"/>
      <c r="T439" s="380"/>
      <c r="U439" s="381"/>
    </row>
    <row r="440" spans="1:21" ht="21.95" customHeight="1" x14ac:dyDescent="0.15">
      <c r="A440" s="266"/>
      <c r="B440" s="78"/>
      <c r="C440" s="78"/>
      <c r="D440" s="86"/>
      <c r="E440" s="86"/>
      <c r="F440" s="77"/>
      <c r="G440" s="78"/>
      <c r="H440" s="78"/>
      <c r="I440" s="77"/>
      <c r="J440" s="77"/>
      <c r="K440" s="315"/>
      <c r="L440" s="70"/>
      <c r="M440" s="67"/>
      <c r="N440" s="70"/>
      <c r="O440" s="67"/>
      <c r="P440" s="78"/>
      <c r="Q440" s="78"/>
      <c r="R440" s="78"/>
      <c r="S440" s="192"/>
      <c r="T440" s="380"/>
      <c r="U440" s="381"/>
    </row>
    <row r="441" spans="1:21" ht="21.95" customHeight="1" x14ac:dyDescent="0.15">
      <c r="A441" s="177"/>
      <c r="B441" s="78"/>
      <c r="C441" s="78"/>
      <c r="D441" s="86"/>
      <c r="E441" s="86"/>
      <c r="F441" s="77"/>
      <c r="G441" s="78"/>
      <c r="H441" s="78"/>
      <c r="I441" s="77"/>
      <c r="J441" s="77"/>
      <c r="K441" s="315"/>
      <c r="L441" s="70"/>
      <c r="M441" s="67"/>
      <c r="N441" s="70"/>
      <c r="O441" s="67"/>
      <c r="P441" s="78"/>
      <c r="Q441" s="78"/>
      <c r="R441" s="78"/>
      <c r="S441" s="192"/>
      <c r="T441" s="380"/>
      <c r="U441" s="381"/>
    </row>
    <row r="442" spans="1:21" ht="21.95" customHeight="1" x14ac:dyDescent="0.15">
      <c r="A442" s="266"/>
      <c r="B442" s="67"/>
      <c r="C442" s="78"/>
      <c r="D442" s="77"/>
      <c r="E442" s="77"/>
      <c r="F442" s="77"/>
      <c r="G442" s="78"/>
      <c r="H442" s="67"/>
      <c r="I442" s="77"/>
      <c r="J442" s="77"/>
      <c r="K442" s="315"/>
      <c r="L442" s="70"/>
      <c r="M442" s="67"/>
      <c r="N442" s="70"/>
      <c r="O442" s="67"/>
      <c r="P442" s="67"/>
      <c r="Q442" s="67"/>
      <c r="R442" s="67"/>
      <c r="S442" s="192"/>
      <c r="T442" s="380"/>
      <c r="U442" s="381"/>
    </row>
    <row r="443" spans="1:21" ht="21.95" customHeight="1" x14ac:dyDescent="0.15">
      <c r="A443" s="266"/>
      <c r="B443" s="67"/>
      <c r="C443" s="78"/>
      <c r="D443" s="77"/>
      <c r="E443" s="77"/>
      <c r="F443" s="77"/>
      <c r="G443" s="78"/>
      <c r="H443" s="67"/>
      <c r="I443" s="77"/>
      <c r="J443" s="77"/>
      <c r="K443" s="315"/>
      <c r="L443" s="70"/>
      <c r="M443" s="67"/>
      <c r="N443" s="70"/>
      <c r="O443" s="67"/>
      <c r="P443" s="67"/>
      <c r="Q443" s="67"/>
      <c r="R443" s="67"/>
      <c r="S443" s="192"/>
      <c r="T443" s="380"/>
      <c r="U443" s="381"/>
    </row>
    <row r="444" spans="1:21" ht="21.95" customHeight="1" x14ac:dyDescent="0.15">
      <c r="A444" s="266"/>
      <c r="B444" s="67"/>
      <c r="C444" s="78"/>
      <c r="D444" s="77"/>
      <c r="E444" s="77"/>
      <c r="F444" s="77"/>
      <c r="G444" s="78"/>
      <c r="H444" s="67"/>
      <c r="I444" s="77"/>
      <c r="J444" s="77"/>
      <c r="K444" s="315"/>
      <c r="L444" s="70"/>
      <c r="M444" s="67"/>
      <c r="N444" s="70"/>
      <c r="O444" s="67"/>
      <c r="P444" s="67"/>
      <c r="Q444" s="67"/>
      <c r="R444" s="67"/>
      <c r="S444" s="192"/>
      <c r="T444" s="380"/>
      <c r="U444" s="381"/>
    </row>
    <row r="445" spans="1:21" ht="21.95" customHeight="1" x14ac:dyDescent="0.15">
      <c r="A445" s="267"/>
      <c r="B445" s="104"/>
      <c r="C445" s="167"/>
      <c r="D445" s="166"/>
      <c r="E445" s="166"/>
      <c r="F445" s="166"/>
      <c r="G445" s="167"/>
      <c r="H445" s="104"/>
      <c r="I445" s="166"/>
      <c r="J445" s="166"/>
      <c r="K445" s="316"/>
      <c r="L445" s="159"/>
      <c r="M445" s="104"/>
      <c r="N445" s="159"/>
      <c r="O445" s="104"/>
      <c r="P445" s="104"/>
      <c r="Q445" s="104"/>
      <c r="R445" s="104"/>
      <c r="S445" s="269"/>
      <c r="T445" s="380"/>
      <c r="U445" s="381"/>
    </row>
    <row r="446" spans="1:21" ht="21.95" customHeight="1" x14ac:dyDescent="0.15">
      <c r="A446" s="275"/>
      <c r="B446" s="101"/>
      <c r="C446" s="151"/>
      <c r="D446" s="76"/>
      <c r="E446" s="76"/>
      <c r="F446" s="76"/>
      <c r="G446" s="151"/>
      <c r="H446" s="101"/>
      <c r="I446" s="76"/>
      <c r="J446" s="76"/>
      <c r="K446" s="317"/>
      <c r="L446" s="276"/>
      <c r="M446" s="101"/>
      <c r="N446" s="276"/>
      <c r="O446" s="101"/>
      <c r="P446" s="101"/>
      <c r="Q446" s="101"/>
      <c r="R446" s="101"/>
      <c r="S446" s="277"/>
      <c r="T446" s="380"/>
      <c r="U446" s="381"/>
    </row>
    <row r="447" spans="1:21" ht="21.95" customHeight="1" x14ac:dyDescent="0.15">
      <c r="A447" s="266"/>
      <c r="B447" s="67"/>
      <c r="C447" s="78"/>
      <c r="D447" s="77"/>
      <c r="E447" s="77"/>
      <c r="F447" s="77"/>
      <c r="G447" s="78"/>
      <c r="H447" s="67"/>
      <c r="I447" s="77"/>
      <c r="J447" s="77"/>
      <c r="K447" s="315"/>
      <c r="L447" s="70"/>
      <c r="M447" s="67"/>
      <c r="N447" s="70"/>
      <c r="O447" s="67"/>
      <c r="P447" s="67"/>
      <c r="Q447" s="67"/>
      <c r="R447" s="67"/>
      <c r="S447" s="192"/>
      <c r="T447" s="380"/>
      <c r="U447" s="381"/>
    </row>
    <row r="448" spans="1:21" ht="21.95" customHeight="1" x14ac:dyDescent="0.15">
      <c r="A448" s="266"/>
      <c r="B448" s="67"/>
      <c r="C448" s="78"/>
      <c r="D448" s="77"/>
      <c r="E448" s="77"/>
      <c r="F448" s="77"/>
      <c r="G448" s="78"/>
      <c r="H448" s="67"/>
      <c r="I448" s="77"/>
      <c r="J448" s="77"/>
      <c r="K448" s="315"/>
      <c r="L448" s="70"/>
      <c r="M448" s="67"/>
      <c r="N448" s="70"/>
      <c r="O448" s="67"/>
      <c r="P448" s="67"/>
      <c r="Q448" s="67"/>
      <c r="R448" s="67"/>
      <c r="S448" s="192"/>
      <c r="T448" s="380"/>
      <c r="U448" s="381"/>
    </row>
    <row r="449" spans="1:21" ht="21.95" customHeight="1" x14ac:dyDescent="0.15">
      <c r="A449" s="266"/>
      <c r="B449" s="78"/>
      <c r="C449" s="78"/>
      <c r="D449" s="77"/>
      <c r="E449" s="77"/>
      <c r="F449" s="77"/>
      <c r="G449" s="78"/>
      <c r="H449" s="78"/>
      <c r="I449" s="77"/>
      <c r="J449" s="77"/>
      <c r="K449" s="315"/>
      <c r="L449" s="70"/>
      <c r="M449" s="67"/>
      <c r="N449" s="70"/>
      <c r="O449" s="67"/>
      <c r="P449" s="78"/>
      <c r="Q449" s="78"/>
      <c r="R449" s="78"/>
      <c r="S449" s="192"/>
      <c r="T449" s="380"/>
      <c r="U449" s="381"/>
    </row>
    <row r="450" spans="1:21" ht="21.95" customHeight="1" x14ac:dyDescent="0.15">
      <c r="A450" s="266"/>
      <c r="B450" s="78"/>
      <c r="C450" s="78"/>
      <c r="D450" s="77"/>
      <c r="E450" s="77"/>
      <c r="F450" s="77"/>
      <c r="G450" s="78"/>
      <c r="H450" s="78"/>
      <c r="I450" s="77"/>
      <c r="J450" s="77"/>
      <c r="K450" s="315"/>
      <c r="L450" s="70"/>
      <c r="M450" s="67"/>
      <c r="N450" s="70"/>
      <c r="O450" s="67"/>
      <c r="P450" s="78"/>
      <c r="Q450" s="78"/>
      <c r="R450" s="78"/>
      <c r="S450" s="192"/>
      <c r="T450" s="380"/>
      <c r="U450" s="381"/>
    </row>
    <row r="451" spans="1:21" ht="21.95" customHeight="1" x14ac:dyDescent="0.15">
      <c r="A451" s="266"/>
      <c r="B451" s="78"/>
      <c r="C451" s="78"/>
      <c r="D451" s="77"/>
      <c r="E451" s="77"/>
      <c r="F451" s="77"/>
      <c r="G451" s="78"/>
      <c r="H451" s="78"/>
      <c r="I451" s="77"/>
      <c r="J451" s="77"/>
      <c r="K451" s="315"/>
      <c r="L451" s="70"/>
      <c r="M451" s="67"/>
      <c r="N451" s="70"/>
      <c r="O451" s="67"/>
      <c r="P451" s="78"/>
      <c r="Q451" s="78"/>
      <c r="R451" s="78"/>
      <c r="S451" s="192"/>
      <c r="T451" s="380"/>
      <c r="U451" s="381"/>
    </row>
    <row r="452" spans="1:21" ht="21.95" customHeight="1" x14ac:dyDescent="0.15">
      <c r="A452" s="266"/>
      <c r="B452" s="78"/>
      <c r="C452" s="78"/>
      <c r="D452" s="77"/>
      <c r="E452" s="77"/>
      <c r="F452" s="77"/>
      <c r="G452" s="78"/>
      <c r="H452" s="78"/>
      <c r="I452" s="77"/>
      <c r="J452" s="77"/>
      <c r="K452" s="315"/>
      <c r="L452" s="70"/>
      <c r="M452" s="67"/>
      <c r="N452" s="70"/>
      <c r="O452" s="67"/>
      <c r="P452" s="78"/>
      <c r="Q452" s="78"/>
      <c r="R452" s="78"/>
      <c r="S452" s="192"/>
      <c r="T452" s="380"/>
      <c r="U452" s="381"/>
    </row>
    <row r="453" spans="1:21" ht="21.95" customHeight="1" x14ac:dyDescent="0.15">
      <c r="A453" s="266"/>
      <c r="B453" s="78"/>
      <c r="C453" s="78"/>
      <c r="D453" s="77"/>
      <c r="E453" s="77"/>
      <c r="F453" s="77"/>
      <c r="G453" s="78"/>
      <c r="H453" s="78"/>
      <c r="I453" s="77"/>
      <c r="J453" s="77"/>
      <c r="K453" s="315"/>
      <c r="L453" s="70"/>
      <c r="M453" s="67"/>
      <c r="N453" s="70"/>
      <c r="O453" s="67"/>
      <c r="P453" s="78"/>
      <c r="Q453" s="78"/>
      <c r="R453" s="78"/>
      <c r="S453" s="192"/>
      <c r="T453" s="380"/>
      <c r="U453" s="381"/>
    </row>
    <row r="454" spans="1:21" ht="21.95" customHeight="1" x14ac:dyDescent="0.15">
      <c r="A454" s="266"/>
      <c r="B454" s="78"/>
      <c r="C454" s="78"/>
      <c r="D454" s="77"/>
      <c r="E454" s="77"/>
      <c r="F454" s="77"/>
      <c r="G454" s="78"/>
      <c r="H454" s="78"/>
      <c r="I454" s="77"/>
      <c r="J454" s="77"/>
      <c r="K454" s="315"/>
      <c r="L454" s="70"/>
      <c r="M454" s="67"/>
      <c r="N454" s="70"/>
      <c r="O454" s="67"/>
      <c r="P454" s="78"/>
      <c r="Q454" s="78"/>
      <c r="R454" s="78"/>
      <c r="S454" s="192"/>
      <c r="T454" s="380"/>
      <c r="U454" s="381"/>
    </row>
    <row r="455" spans="1:21" ht="21.95" customHeight="1" x14ac:dyDescent="0.15">
      <c r="A455" s="266"/>
      <c r="B455" s="78"/>
      <c r="C455" s="78"/>
      <c r="D455" s="77"/>
      <c r="E455" s="77"/>
      <c r="F455" s="77"/>
      <c r="G455" s="78"/>
      <c r="H455" s="78"/>
      <c r="I455" s="77"/>
      <c r="J455" s="77"/>
      <c r="K455" s="315"/>
      <c r="L455" s="70"/>
      <c r="M455" s="67"/>
      <c r="N455" s="70"/>
      <c r="O455" s="67"/>
      <c r="P455" s="78"/>
      <c r="Q455" s="78"/>
      <c r="R455" s="78"/>
      <c r="S455" s="192"/>
      <c r="T455" s="380"/>
      <c r="U455" s="381"/>
    </row>
    <row r="456" spans="1:21" ht="21.95" customHeight="1" x14ac:dyDescent="0.15">
      <c r="A456" s="266"/>
      <c r="B456" s="78"/>
      <c r="C456" s="78"/>
      <c r="D456" s="77"/>
      <c r="E456" s="77"/>
      <c r="F456" s="77"/>
      <c r="G456" s="78"/>
      <c r="H456" s="78"/>
      <c r="I456" s="77"/>
      <c r="J456" s="77"/>
      <c r="K456" s="315"/>
      <c r="L456" s="70"/>
      <c r="M456" s="67"/>
      <c r="N456" s="70"/>
      <c r="O456" s="67"/>
      <c r="P456" s="78"/>
      <c r="Q456" s="78"/>
      <c r="R456" s="78"/>
      <c r="S456" s="192"/>
      <c r="T456" s="380"/>
      <c r="U456" s="381"/>
    </row>
    <row r="457" spans="1:21" ht="21.95" customHeight="1" x14ac:dyDescent="0.15">
      <c r="A457" s="266"/>
      <c r="B457" s="78"/>
      <c r="C457" s="78"/>
      <c r="D457" s="77"/>
      <c r="E457" s="77"/>
      <c r="F457" s="77"/>
      <c r="G457" s="78"/>
      <c r="H457" s="78"/>
      <c r="I457" s="77"/>
      <c r="J457" s="77"/>
      <c r="K457" s="315"/>
      <c r="L457" s="70"/>
      <c r="M457" s="67"/>
      <c r="N457" s="70"/>
      <c r="O457" s="67"/>
      <c r="P457" s="78"/>
      <c r="Q457" s="78"/>
      <c r="R457" s="78"/>
      <c r="S457" s="192"/>
      <c r="T457" s="380"/>
      <c r="U457" s="381"/>
    </row>
    <row r="458" spans="1:21" ht="21.95" customHeight="1" x14ac:dyDescent="0.15">
      <c r="A458" s="266"/>
      <c r="B458" s="78"/>
      <c r="C458" s="78"/>
      <c r="D458" s="77"/>
      <c r="E458" s="77"/>
      <c r="F458" s="77"/>
      <c r="G458" s="78"/>
      <c r="H458" s="78"/>
      <c r="I458" s="77"/>
      <c r="J458" s="77"/>
      <c r="K458" s="315"/>
      <c r="L458" s="70"/>
      <c r="M458" s="67"/>
      <c r="N458" s="70"/>
      <c r="O458" s="67"/>
      <c r="P458" s="78"/>
      <c r="Q458" s="78"/>
      <c r="R458" s="78"/>
      <c r="S458" s="192"/>
      <c r="T458" s="380"/>
      <c r="U458" s="381"/>
    </row>
    <row r="459" spans="1:21" ht="21.95" customHeight="1" x14ac:dyDescent="0.15">
      <c r="A459" s="266"/>
      <c r="B459" s="78"/>
      <c r="C459" s="78"/>
      <c r="D459" s="77"/>
      <c r="E459" s="77"/>
      <c r="F459" s="77"/>
      <c r="G459" s="78"/>
      <c r="H459" s="78"/>
      <c r="I459" s="77"/>
      <c r="J459" s="77"/>
      <c r="K459" s="315"/>
      <c r="L459" s="70"/>
      <c r="M459" s="67"/>
      <c r="N459" s="70"/>
      <c r="O459" s="67"/>
      <c r="P459" s="78"/>
      <c r="Q459" s="78"/>
      <c r="R459" s="78"/>
      <c r="S459" s="192"/>
      <c r="T459" s="380"/>
      <c r="U459" s="381"/>
    </row>
    <row r="460" spans="1:21" ht="21.95" customHeight="1" x14ac:dyDescent="0.15">
      <c r="A460" s="266"/>
      <c r="B460" s="78"/>
      <c r="C460" s="78"/>
      <c r="D460" s="77"/>
      <c r="E460" s="77"/>
      <c r="F460" s="77"/>
      <c r="G460" s="78"/>
      <c r="H460" s="78"/>
      <c r="I460" s="77"/>
      <c r="J460" s="77"/>
      <c r="K460" s="315"/>
      <c r="L460" s="70"/>
      <c r="M460" s="67"/>
      <c r="N460" s="70"/>
      <c r="O460" s="67"/>
      <c r="P460" s="78"/>
      <c r="Q460" s="78"/>
      <c r="R460" s="78"/>
      <c r="S460" s="192"/>
      <c r="T460" s="380"/>
      <c r="U460" s="381"/>
    </row>
    <row r="461" spans="1:21" ht="21.95" customHeight="1" x14ac:dyDescent="0.15">
      <c r="A461" s="177"/>
      <c r="B461" s="78"/>
      <c r="C461" s="78"/>
      <c r="D461" s="77"/>
      <c r="E461" s="77"/>
      <c r="F461" s="77"/>
      <c r="G461" s="78"/>
      <c r="H461" s="78"/>
      <c r="I461" s="77"/>
      <c r="J461" s="77"/>
      <c r="K461" s="315"/>
      <c r="L461" s="70"/>
      <c r="M461" s="67"/>
      <c r="N461" s="70"/>
      <c r="O461" s="67"/>
      <c r="P461" s="78"/>
      <c r="Q461" s="78"/>
      <c r="R461" s="78"/>
      <c r="S461" s="192"/>
      <c r="T461" s="380"/>
      <c r="U461" s="381"/>
    </row>
    <row r="462" spans="1:21" ht="21.95" customHeight="1" x14ac:dyDescent="0.15">
      <c r="A462" s="207"/>
      <c r="B462" s="93"/>
      <c r="C462" s="94"/>
      <c r="D462" s="94"/>
      <c r="E462" s="278"/>
      <c r="F462" s="94"/>
      <c r="G462" s="93"/>
      <c r="H462" s="415"/>
      <c r="I462" s="544"/>
      <c r="J462" s="278"/>
      <c r="K462" s="316"/>
      <c r="L462" s="208"/>
      <c r="M462" s="208"/>
      <c r="N462" s="208"/>
      <c r="O462" s="208"/>
      <c r="P462" s="208"/>
      <c r="Q462" s="208"/>
      <c r="R462" s="208"/>
      <c r="S462" s="209"/>
      <c r="T462" s="380"/>
      <c r="U462" s="381"/>
    </row>
    <row r="463" spans="1:21" ht="21.95" customHeight="1" x14ac:dyDescent="0.15">
      <c r="A463" s="268"/>
      <c r="B463" s="71"/>
      <c r="C463" s="103"/>
      <c r="D463" s="164"/>
      <c r="E463" s="164"/>
      <c r="F463" s="164"/>
      <c r="G463" s="103"/>
      <c r="H463" s="71"/>
      <c r="I463" s="164"/>
      <c r="J463" s="164"/>
      <c r="K463" s="314"/>
      <c r="L463" s="200"/>
      <c r="M463" s="71"/>
      <c r="N463" s="200"/>
      <c r="O463" s="71"/>
      <c r="P463" s="71"/>
      <c r="Q463" s="71"/>
      <c r="R463" s="71"/>
      <c r="S463" s="270"/>
      <c r="T463" s="380"/>
      <c r="U463" s="381"/>
    </row>
    <row r="464" spans="1:21" ht="21.95" customHeight="1" x14ac:dyDescent="0.15">
      <c r="A464" s="266"/>
      <c r="B464" s="67"/>
      <c r="C464" s="78"/>
      <c r="D464" s="77"/>
      <c r="E464" s="77"/>
      <c r="F464" s="77"/>
      <c r="G464" s="78"/>
      <c r="H464" s="67"/>
      <c r="I464" s="77"/>
      <c r="J464" s="77"/>
      <c r="K464" s="315"/>
      <c r="L464" s="70"/>
      <c r="M464" s="67"/>
      <c r="N464" s="70"/>
      <c r="O464" s="67"/>
      <c r="P464" s="67"/>
      <c r="Q464" s="67"/>
      <c r="R464" s="67"/>
      <c r="S464" s="192"/>
      <c r="T464" s="380"/>
      <c r="U464" s="381"/>
    </row>
    <row r="465" spans="1:21" ht="21.95" customHeight="1" x14ac:dyDescent="0.15">
      <c r="A465" s="266"/>
      <c r="B465" s="67"/>
      <c r="C465" s="78"/>
      <c r="D465" s="77"/>
      <c r="E465" s="77"/>
      <c r="F465" s="77"/>
      <c r="G465" s="78"/>
      <c r="H465" s="67"/>
      <c r="I465" s="77"/>
      <c r="J465" s="77"/>
      <c r="K465" s="315"/>
      <c r="L465" s="70"/>
      <c r="M465" s="67"/>
      <c r="N465" s="70"/>
      <c r="O465" s="67"/>
      <c r="P465" s="67"/>
      <c r="Q465" s="67"/>
      <c r="R465" s="67"/>
      <c r="S465" s="192"/>
      <c r="T465" s="380"/>
      <c r="U465" s="381"/>
    </row>
    <row r="466" spans="1:21" ht="21.95" customHeight="1" x14ac:dyDescent="0.15">
      <c r="A466" s="266"/>
      <c r="B466" s="67"/>
      <c r="C466" s="78"/>
      <c r="D466" s="77"/>
      <c r="E466" s="77"/>
      <c r="F466" s="77"/>
      <c r="G466" s="78"/>
      <c r="H466" s="67"/>
      <c r="I466" s="77"/>
      <c r="J466" s="77"/>
      <c r="K466" s="315"/>
      <c r="L466" s="70"/>
      <c r="M466" s="67"/>
      <c r="N466" s="70"/>
      <c r="O466" s="67"/>
      <c r="P466" s="67"/>
      <c r="Q466" s="67"/>
      <c r="R466" s="67"/>
      <c r="S466" s="192"/>
      <c r="T466" s="380"/>
      <c r="U466" s="381"/>
    </row>
    <row r="467" spans="1:21" ht="21.95" customHeight="1" x14ac:dyDescent="0.15">
      <c r="A467" s="266"/>
      <c r="B467" s="67"/>
      <c r="C467" s="78"/>
      <c r="D467" s="77"/>
      <c r="E467" s="77"/>
      <c r="F467" s="77"/>
      <c r="G467" s="78"/>
      <c r="H467" s="67"/>
      <c r="I467" s="77"/>
      <c r="J467" s="77"/>
      <c r="K467" s="315"/>
      <c r="L467" s="70"/>
      <c r="M467" s="67"/>
      <c r="N467" s="70"/>
      <c r="O467" s="67"/>
      <c r="P467" s="67"/>
      <c r="Q467" s="67"/>
      <c r="R467" s="67"/>
      <c r="S467" s="192"/>
      <c r="T467" s="380"/>
      <c r="U467" s="381"/>
    </row>
    <row r="468" spans="1:21" ht="21.95" customHeight="1" x14ac:dyDescent="0.15">
      <c r="A468" s="266"/>
      <c r="B468" s="67"/>
      <c r="C468" s="78"/>
      <c r="D468" s="77"/>
      <c r="E468" s="77"/>
      <c r="F468" s="77"/>
      <c r="G468" s="78"/>
      <c r="H468" s="67"/>
      <c r="I468" s="77"/>
      <c r="J468" s="77"/>
      <c r="K468" s="315"/>
      <c r="L468" s="70"/>
      <c r="M468" s="67"/>
      <c r="N468" s="70"/>
      <c r="O468" s="67"/>
      <c r="P468" s="67"/>
      <c r="Q468" s="67"/>
      <c r="R468" s="67"/>
      <c r="S468" s="192"/>
      <c r="T468" s="380"/>
      <c r="U468" s="381"/>
    </row>
    <row r="469" spans="1:21" ht="21.95" customHeight="1" x14ac:dyDescent="0.15">
      <c r="A469" s="266"/>
      <c r="B469" s="67"/>
      <c r="C469" s="78"/>
      <c r="D469" s="77"/>
      <c r="E469" s="77"/>
      <c r="F469" s="77"/>
      <c r="G469" s="78"/>
      <c r="H469" s="67"/>
      <c r="I469" s="77"/>
      <c r="J469" s="77"/>
      <c r="K469" s="315"/>
      <c r="L469" s="70"/>
      <c r="M469" s="67"/>
      <c r="N469" s="70"/>
      <c r="O469" s="67"/>
      <c r="P469" s="67"/>
      <c r="Q469" s="67"/>
      <c r="R469" s="67"/>
      <c r="S469" s="192"/>
      <c r="T469" s="380"/>
      <c r="U469" s="381"/>
    </row>
    <row r="470" spans="1:21" ht="21.95" customHeight="1" x14ac:dyDescent="0.15">
      <c r="A470" s="266"/>
      <c r="B470" s="78"/>
      <c r="C470" s="78"/>
      <c r="D470" s="77"/>
      <c r="E470" s="77"/>
      <c r="F470" s="77"/>
      <c r="G470" s="78"/>
      <c r="H470" s="78"/>
      <c r="I470" s="77"/>
      <c r="J470" s="77"/>
      <c r="K470" s="315"/>
      <c r="L470" s="70"/>
      <c r="M470" s="67"/>
      <c r="N470" s="70"/>
      <c r="O470" s="67"/>
      <c r="P470" s="78"/>
      <c r="Q470" s="78"/>
      <c r="R470" s="78"/>
      <c r="S470" s="192"/>
      <c r="T470" s="380"/>
      <c r="U470" s="381"/>
    </row>
    <row r="471" spans="1:21" ht="21.95" customHeight="1" x14ac:dyDescent="0.15">
      <c r="A471" s="266"/>
      <c r="B471" s="78"/>
      <c r="C471" s="78"/>
      <c r="D471" s="77"/>
      <c r="E471" s="77"/>
      <c r="F471" s="77"/>
      <c r="G471" s="78"/>
      <c r="H471" s="78"/>
      <c r="I471" s="77"/>
      <c r="J471" s="77"/>
      <c r="K471" s="315"/>
      <c r="L471" s="70"/>
      <c r="M471" s="67"/>
      <c r="N471" s="70"/>
      <c r="O471" s="67"/>
      <c r="P471" s="78"/>
      <c r="Q471" s="78"/>
      <c r="R471" s="78"/>
      <c r="S471" s="192"/>
      <c r="T471" s="380"/>
      <c r="U471" s="381"/>
    </row>
    <row r="472" spans="1:21" ht="21.95" customHeight="1" x14ac:dyDescent="0.15">
      <c r="A472" s="266"/>
      <c r="B472" s="78"/>
      <c r="C472" s="78"/>
      <c r="D472" s="77"/>
      <c r="E472" s="77"/>
      <c r="F472" s="77"/>
      <c r="G472" s="78"/>
      <c r="H472" s="78"/>
      <c r="I472" s="77"/>
      <c r="J472" s="77"/>
      <c r="K472" s="315"/>
      <c r="L472" s="70"/>
      <c r="M472" s="67"/>
      <c r="N472" s="70"/>
      <c r="O472" s="67"/>
      <c r="P472" s="78"/>
      <c r="Q472" s="78"/>
      <c r="R472" s="78"/>
      <c r="S472" s="192"/>
      <c r="T472" s="380"/>
      <c r="U472" s="381"/>
    </row>
    <row r="473" spans="1:21" ht="21.95" customHeight="1" x14ac:dyDescent="0.15">
      <c r="A473" s="266"/>
      <c r="B473" s="78"/>
      <c r="C473" s="78"/>
      <c r="D473" s="77"/>
      <c r="E473" s="77"/>
      <c r="F473" s="77"/>
      <c r="G473" s="78"/>
      <c r="H473" s="78"/>
      <c r="I473" s="77"/>
      <c r="J473" s="77"/>
      <c r="K473" s="315"/>
      <c r="L473" s="70"/>
      <c r="M473" s="67"/>
      <c r="N473" s="70"/>
      <c r="O473" s="67"/>
      <c r="P473" s="78"/>
      <c r="Q473" s="78"/>
      <c r="R473" s="78"/>
      <c r="S473" s="192"/>
      <c r="T473" s="380"/>
      <c r="U473" s="381"/>
    </row>
    <row r="474" spans="1:21" ht="21.95" customHeight="1" x14ac:dyDescent="0.15">
      <c r="A474" s="266"/>
      <c r="B474" s="78"/>
      <c r="C474" s="78"/>
      <c r="D474" s="77"/>
      <c r="E474" s="77"/>
      <c r="F474" s="77"/>
      <c r="G474" s="78"/>
      <c r="H474" s="78"/>
      <c r="I474" s="77"/>
      <c r="J474" s="77"/>
      <c r="K474" s="315"/>
      <c r="L474" s="70"/>
      <c r="M474" s="67"/>
      <c r="N474" s="70"/>
      <c r="O474" s="67"/>
      <c r="P474" s="78"/>
      <c r="Q474" s="78"/>
      <c r="R474" s="78"/>
      <c r="S474" s="192"/>
      <c r="T474" s="380"/>
      <c r="U474" s="381"/>
    </row>
    <row r="475" spans="1:21" ht="21.95" customHeight="1" x14ac:dyDescent="0.15">
      <c r="A475" s="266"/>
      <c r="B475" s="78"/>
      <c r="C475" s="78"/>
      <c r="D475" s="77"/>
      <c r="E475" s="77"/>
      <c r="F475" s="77"/>
      <c r="G475" s="78"/>
      <c r="H475" s="78"/>
      <c r="I475" s="77"/>
      <c r="J475" s="77"/>
      <c r="K475" s="315"/>
      <c r="L475" s="70"/>
      <c r="M475" s="67"/>
      <c r="N475" s="70"/>
      <c r="O475" s="67"/>
      <c r="P475" s="78"/>
      <c r="Q475" s="78"/>
      <c r="R475" s="78"/>
      <c r="S475" s="192"/>
      <c r="T475" s="380"/>
      <c r="U475" s="381"/>
    </row>
    <row r="476" spans="1:21" ht="21.95" customHeight="1" x14ac:dyDescent="0.15">
      <c r="A476" s="266"/>
      <c r="B476" s="78"/>
      <c r="C476" s="78"/>
      <c r="D476" s="77"/>
      <c r="E476" s="77"/>
      <c r="F476" s="77"/>
      <c r="G476" s="78"/>
      <c r="H476" s="78"/>
      <c r="I476" s="77"/>
      <c r="J476" s="77"/>
      <c r="K476" s="315"/>
      <c r="L476" s="70"/>
      <c r="M476" s="67"/>
      <c r="N476" s="70"/>
      <c r="O476" s="67"/>
      <c r="P476" s="78"/>
      <c r="Q476" s="78"/>
      <c r="R476" s="78"/>
      <c r="S476" s="192"/>
      <c r="T476" s="380"/>
      <c r="U476" s="381"/>
    </row>
    <row r="477" spans="1:21" ht="21.95" customHeight="1" x14ac:dyDescent="0.15">
      <c r="A477" s="266"/>
      <c r="B477" s="78"/>
      <c r="C477" s="78"/>
      <c r="D477" s="77"/>
      <c r="E477" s="77"/>
      <c r="F477" s="77"/>
      <c r="G477" s="78"/>
      <c r="H477" s="78"/>
      <c r="I477" s="77"/>
      <c r="J477" s="77"/>
      <c r="K477" s="315"/>
      <c r="L477" s="70"/>
      <c r="M477" s="67"/>
      <c r="N477" s="70"/>
      <c r="O477" s="67"/>
      <c r="P477" s="78"/>
      <c r="Q477" s="78"/>
      <c r="R477" s="78"/>
      <c r="S477" s="192"/>
      <c r="T477" s="380"/>
      <c r="U477" s="381"/>
    </row>
    <row r="478" spans="1:21" ht="21.95" customHeight="1" x14ac:dyDescent="0.15">
      <c r="A478" s="266"/>
      <c r="B478" s="78"/>
      <c r="C478" s="78"/>
      <c r="D478" s="77"/>
      <c r="E478" s="77"/>
      <c r="F478" s="77"/>
      <c r="G478" s="78"/>
      <c r="H478" s="78"/>
      <c r="I478" s="77"/>
      <c r="J478" s="77"/>
      <c r="K478" s="315"/>
      <c r="L478" s="70"/>
      <c r="M478" s="67"/>
      <c r="N478" s="70"/>
      <c r="O478" s="67"/>
      <c r="P478" s="78"/>
      <c r="Q478" s="78"/>
      <c r="R478" s="78"/>
      <c r="S478" s="192"/>
      <c r="T478" s="380"/>
      <c r="U478" s="381"/>
    </row>
    <row r="479" spans="1:21" ht="21.95" customHeight="1" x14ac:dyDescent="0.15">
      <c r="A479" s="266"/>
      <c r="B479" s="78"/>
      <c r="C479" s="78"/>
      <c r="D479" s="77"/>
      <c r="E479" s="77"/>
      <c r="F479" s="77"/>
      <c r="G479" s="78"/>
      <c r="H479" s="78"/>
      <c r="I479" s="77"/>
      <c r="J479" s="77"/>
      <c r="K479" s="315"/>
      <c r="L479" s="70"/>
      <c r="M479" s="67"/>
      <c r="N479" s="70"/>
      <c r="O479" s="67"/>
      <c r="P479" s="78"/>
      <c r="Q479" s="78"/>
      <c r="R479" s="78"/>
      <c r="S479" s="192"/>
      <c r="T479" s="380"/>
      <c r="U479" s="381"/>
    </row>
    <row r="480" spans="1:21" ht="21.95" customHeight="1" x14ac:dyDescent="0.15">
      <c r="A480" s="266"/>
      <c r="B480" s="78"/>
      <c r="C480" s="78"/>
      <c r="D480" s="77"/>
      <c r="E480" s="77"/>
      <c r="F480" s="77"/>
      <c r="G480" s="78"/>
      <c r="H480" s="78"/>
      <c r="I480" s="77"/>
      <c r="J480" s="77"/>
      <c r="K480" s="315"/>
      <c r="L480" s="70"/>
      <c r="M480" s="67"/>
      <c r="N480" s="70"/>
      <c r="O480" s="67"/>
      <c r="P480" s="78"/>
      <c r="Q480" s="78"/>
      <c r="R480" s="78"/>
      <c r="S480" s="192"/>
      <c r="T480" s="380"/>
      <c r="U480" s="381"/>
    </row>
    <row r="481" spans="1:21" ht="21.95" customHeight="1" x14ac:dyDescent="0.15">
      <c r="A481" s="266"/>
      <c r="B481" s="78"/>
      <c r="C481" s="78"/>
      <c r="D481" s="77"/>
      <c r="E481" s="77"/>
      <c r="F481" s="77"/>
      <c r="G481" s="78"/>
      <c r="H481" s="78"/>
      <c r="I481" s="77"/>
      <c r="J481" s="77"/>
      <c r="K481" s="315"/>
      <c r="L481" s="70"/>
      <c r="M481" s="67"/>
      <c r="N481" s="70"/>
      <c r="O481" s="67"/>
      <c r="P481" s="78"/>
      <c r="Q481" s="78"/>
      <c r="R481" s="78"/>
      <c r="S481" s="192"/>
      <c r="T481" s="380"/>
      <c r="U481" s="381"/>
    </row>
    <row r="482" spans="1:21" ht="21.95" customHeight="1" x14ac:dyDescent="0.15">
      <c r="A482" s="177"/>
      <c r="B482" s="78"/>
      <c r="C482" s="78"/>
      <c r="D482" s="77"/>
      <c r="E482" s="77"/>
      <c r="F482" s="77"/>
      <c r="G482" s="78"/>
      <c r="H482" s="78"/>
      <c r="I482" s="77"/>
      <c r="J482" s="77"/>
      <c r="K482" s="315"/>
      <c r="L482" s="70"/>
      <c r="M482" s="67"/>
      <c r="N482" s="70"/>
      <c r="O482" s="67"/>
      <c r="P482" s="78"/>
      <c r="Q482" s="78"/>
      <c r="R482" s="78"/>
      <c r="S482" s="192"/>
      <c r="T482" s="380"/>
      <c r="U482" s="381"/>
    </row>
    <row r="483" spans="1:21" ht="21.95" customHeight="1" x14ac:dyDescent="0.15">
      <c r="A483" s="207"/>
      <c r="B483" s="93"/>
      <c r="C483" s="94"/>
      <c r="D483" s="94"/>
      <c r="E483" s="278"/>
      <c r="F483" s="94"/>
      <c r="G483" s="93"/>
      <c r="H483" s="415"/>
      <c r="I483" s="544"/>
      <c r="J483" s="278"/>
      <c r="K483" s="316"/>
      <c r="L483" s="208"/>
      <c r="M483" s="208"/>
      <c r="N483" s="208"/>
      <c r="O483" s="208"/>
      <c r="P483" s="208"/>
      <c r="Q483" s="208"/>
      <c r="R483" s="208"/>
      <c r="S483" s="209"/>
      <c r="T483" s="380"/>
      <c r="U483" s="381"/>
    </row>
    <row r="484" spans="1:21" ht="21.95" customHeight="1" x14ac:dyDescent="0.15">
      <c r="A484" s="268"/>
      <c r="B484" s="71"/>
      <c r="C484" s="103"/>
      <c r="D484" s="164"/>
      <c r="E484" s="164"/>
      <c r="F484" s="164"/>
      <c r="G484" s="103"/>
      <c r="H484" s="71"/>
      <c r="I484" s="164"/>
      <c r="J484" s="164"/>
      <c r="K484" s="314"/>
      <c r="L484" s="200"/>
      <c r="M484" s="71"/>
      <c r="N484" s="200"/>
      <c r="O484" s="71"/>
      <c r="P484" s="71"/>
      <c r="Q484" s="71"/>
      <c r="R484" s="71"/>
      <c r="S484" s="270"/>
      <c r="T484" s="380"/>
      <c r="U484" s="381"/>
    </row>
    <row r="485" spans="1:21" ht="21.95" customHeight="1" x14ac:dyDescent="0.15">
      <c r="A485" s="266"/>
      <c r="B485" s="67"/>
      <c r="C485" s="78"/>
      <c r="D485" s="77"/>
      <c r="E485" s="77"/>
      <c r="F485" s="77"/>
      <c r="G485" s="78"/>
      <c r="H485" s="67"/>
      <c r="I485" s="77"/>
      <c r="J485" s="77"/>
      <c r="K485" s="315"/>
      <c r="L485" s="70"/>
      <c r="M485" s="67"/>
      <c r="N485" s="70"/>
      <c r="O485" s="67"/>
      <c r="P485" s="67"/>
      <c r="Q485" s="67"/>
      <c r="R485" s="67"/>
      <c r="S485" s="192"/>
      <c r="T485" s="380"/>
      <c r="U485" s="381"/>
    </row>
    <row r="486" spans="1:21" ht="21.95" customHeight="1" x14ac:dyDescent="0.15">
      <c r="A486" s="266"/>
      <c r="B486" s="67"/>
      <c r="C486" s="78"/>
      <c r="D486" s="77"/>
      <c r="E486" s="77"/>
      <c r="F486" s="77"/>
      <c r="G486" s="78"/>
      <c r="H486" s="67"/>
      <c r="I486" s="77"/>
      <c r="J486" s="77"/>
      <c r="K486" s="315"/>
      <c r="L486" s="70"/>
      <c r="M486" s="67"/>
      <c r="N486" s="70"/>
      <c r="O486" s="67"/>
      <c r="P486" s="67"/>
      <c r="Q486" s="67"/>
      <c r="R486" s="67"/>
      <c r="S486" s="192"/>
      <c r="T486" s="380"/>
      <c r="U486" s="381"/>
    </row>
    <row r="487" spans="1:21" ht="21.95" customHeight="1" x14ac:dyDescent="0.15">
      <c r="A487" s="266"/>
      <c r="B487" s="67"/>
      <c r="C487" s="78"/>
      <c r="D487" s="77"/>
      <c r="E487" s="77"/>
      <c r="F487" s="77"/>
      <c r="G487" s="78"/>
      <c r="H487" s="67"/>
      <c r="I487" s="77"/>
      <c r="J487" s="77"/>
      <c r="K487" s="315"/>
      <c r="L487" s="70"/>
      <c r="M487" s="67"/>
      <c r="N487" s="70"/>
      <c r="O487" s="67"/>
      <c r="P487" s="67"/>
      <c r="Q487" s="67"/>
      <c r="R487" s="67"/>
      <c r="S487" s="192"/>
      <c r="T487" s="380"/>
      <c r="U487" s="381"/>
    </row>
    <row r="488" spans="1:21" ht="21.95" customHeight="1" x14ac:dyDescent="0.15">
      <c r="A488" s="266"/>
      <c r="B488" s="67"/>
      <c r="C488" s="78"/>
      <c r="D488" s="77"/>
      <c r="E488" s="77"/>
      <c r="F488" s="77"/>
      <c r="G488" s="78"/>
      <c r="H488" s="67"/>
      <c r="I488" s="77"/>
      <c r="J488" s="77"/>
      <c r="K488" s="315"/>
      <c r="L488" s="70"/>
      <c r="M488" s="67"/>
      <c r="N488" s="70"/>
      <c r="O488" s="67"/>
      <c r="P488" s="67"/>
      <c r="Q488" s="67"/>
      <c r="R488" s="67"/>
      <c r="S488" s="192"/>
      <c r="T488" s="380"/>
      <c r="U488" s="381"/>
    </row>
    <row r="489" spans="1:21" ht="21.95" customHeight="1" x14ac:dyDescent="0.15">
      <c r="A489" s="266"/>
      <c r="B489" s="67"/>
      <c r="C489" s="78"/>
      <c r="D489" s="77"/>
      <c r="E489" s="77"/>
      <c r="F489" s="77"/>
      <c r="G489" s="78"/>
      <c r="H489" s="67"/>
      <c r="I489" s="77"/>
      <c r="J489" s="77"/>
      <c r="K489" s="315"/>
      <c r="L489" s="70"/>
      <c r="M489" s="67"/>
      <c r="N489" s="70"/>
      <c r="O489" s="67"/>
      <c r="P489" s="67"/>
      <c r="Q489" s="67"/>
      <c r="R489" s="67"/>
      <c r="S489" s="192"/>
      <c r="T489" s="380"/>
      <c r="U489" s="381"/>
    </row>
    <row r="490" spans="1:21" ht="21.95" customHeight="1" x14ac:dyDescent="0.15">
      <c r="A490" s="266"/>
      <c r="B490" s="67"/>
      <c r="C490" s="78"/>
      <c r="D490" s="77"/>
      <c r="E490" s="77"/>
      <c r="F490" s="77"/>
      <c r="G490" s="78"/>
      <c r="H490" s="67"/>
      <c r="I490" s="77"/>
      <c r="J490" s="77"/>
      <c r="K490" s="315"/>
      <c r="L490" s="70"/>
      <c r="M490" s="67"/>
      <c r="N490" s="70"/>
      <c r="O490" s="67"/>
      <c r="P490" s="67"/>
      <c r="Q490" s="67"/>
      <c r="R490" s="67"/>
      <c r="S490" s="192"/>
      <c r="T490" s="380"/>
      <c r="U490" s="381"/>
    </row>
    <row r="491" spans="1:21" ht="21.95" customHeight="1" x14ac:dyDescent="0.15">
      <c r="A491" s="266"/>
      <c r="B491" s="78"/>
      <c r="C491" s="78"/>
      <c r="D491" s="77"/>
      <c r="E491" s="77"/>
      <c r="F491" s="77"/>
      <c r="G491" s="78"/>
      <c r="H491" s="78"/>
      <c r="I491" s="77"/>
      <c r="J491" s="77"/>
      <c r="K491" s="315"/>
      <c r="L491" s="70"/>
      <c r="M491" s="67"/>
      <c r="N491" s="70"/>
      <c r="O491" s="67"/>
      <c r="P491" s="78"/>
      <c r="Q491" s="78"/>
      <c r="R491" s="78"/>
      <c r="S491" s="192"/>
      <c r="T491" s="380"/>
      <c r="U491" s="381"/>
    </row>
    <row r="492" spans="1:21" ht="21.95" customHeight="1" x14ac:dyDescent="0.15">
      <c r="A492" s="266"/>
      <c r="B492" s="78"/>
      <c r="C492" s="78"/>
      <c r="D492" s="77"/>
      <c r="E492" s="77"/>
      <c r="F492" s="77"/>
      <c r="G492" s="78"/>
      <c r="H492" s="78"/>
      <c r="I492" s="77"/>
      <c r="J492" s="77"/>
      <c r="K492" s="315"/>
      <c r="L492" s="70"/>
      <c r="M492" s="67"/>
      <c r="N492" s="70"/>
      <c r="O492" s="67"/>
      <c r="P492" s="78"/>
      <c r="Q492" s="78"/>
      <c r="R492" s="78"/>
      <c r="S492" s="192"/>
      <c r="T492" s="380"/>
      <c r="U492" s="381"/>
    </row>
    <row r="493" spans="1:21" ht="21.95" customHeight="1" x14ac:dyDescent="0.15">
      <c r="A493" s="266"/>
      <c r="B493" s="78"/>
      <c r="C493" s="78"/>
      <c r="D493" s="77"/>
      <c r="E493" s="77"/>
      <c r="F493" s="77"/>
      <c r="G493" s="78"/>
      <c r="H493" s="78"/>
      <c r="I493" s="77"/>
      <c r="J493" s="77"/>
      <c r="K493" s="315"/>
      <c r="L493" s="70"/>
      <c r="M493" s="67"/>
      <c r="N493" s="70"/>
      <c r="O493" s="67"/>
      <c r="P493" s="78"/>
      <c r="Q493" s="78"/>
      <c r="R493" s="78"/>
      <c r="S493" s="192"/>
      <c r="T493" s="380"/>
      <c r="U493" s="381"/>
    </row>
    <row r="494" spans="1:21" ht="21.95" customHeight="1" x14ac:dyDescent="0.15">
      <c r="A494" s="266"/>
      <c r="B494" s="78"/>
      <c r="C494" s="78"/>
      <c r="D494" s="77"/>
      <c r="E494" s="77"/>
      <c r="F494" s="77"/>
      <c r="G494" s="78"/>
      <c r="H494" s="78"/>
      <c r="I494" s="77"/>
      <c r="J494" s="77"/>
      <c r="K494" s="315"/>
      <c r="L494" s="70"/>
      <c r="M494" s="67"/>
      <c r="N494" s="70"/>
      <c r="O494" s="67"/>
      <c r="P494" s="78"/>
      <c r="Q494" s="78"/>
      <c r="R494" s="78"/>
      <c r="S494" s="192"/>
      <c r="T494" s="380"/>
      <c r="U494" s="381"/>
    </row>
    <row r="495" spans="1:21" ht="21.95" customHeight="1" x14ac:dyDescent="0.15">
      <c r="A495" s="266"/>
      <c r="B495" s="78"/>
      <c r="C495" s="78"/>
      <c r="D495" s="77"/>
      <c r="E495" s="77"/>
      <c r="F495" s="77"/>
      <c r="G495" s="78"/>
      <c r="H495" s="78"/>
      <c r="I495" s="77"/>
      <c r="J495" s="77"/>
      <c r="K495" s="315"/>
      <c r="L495" s="70"/>
      <c r="M495" s="67"/>
      <c r="N495" s="70"/>
      <c r="O495" s="67"/>
      <c r="P495" s="78"/>
      <c r="Q495" s="78"/>
      <c r="R495" s="78"/>
      <c r="S495" s="192"/>
      <c r="T495" s="380"/>
      <c r="U495" s="381"/>
    </row>
    <row r="496" spans="1:21" ht="21.95" customHeight="1" x14ac:dyDescent="0.15">
      <c r="A496" s="266"/>
      <c r="B496" s="78"/>
      <c r="C496" s="78"/>
      <c r="D496" s="77"/>
      <c r="E496" s="77"/>
      <c r="F496" s="77"/>
      <c r="G496" s="78"/>
      <c r="H496" s="78"/>
      <c r="I496" s="77"/>
      <c r="J496" s="77"/>
      <c r="K496" s="315"/>
      <c r="L496" s="70"/>
      <c r="M496" s="67"/>
      <c r="N496" s="70"/>
      <c r="O496" s="67"/>
      <c r="P496" s="78"/>
      <c r="Q496" s="78"/>
      <c r="R496" s="78"/>
      <c r="S496" s="192"/>
      <c r="T496" s="380"/>
      <c r="U496" s="381"/>
    </row>
    <row r="497" spans="1:21" ht="21.95" customHeight="1" x14ac:dyDescent="0.15">
      <c r="A497" s="266"/>
      <c r="B497" s="78"/>
      <c r="C497" s="78"/>
      <c r="D497" s="77"/>
      <c r="E497" s="77"/>
      <c r="F497" s="77"/>
      <c r="G497" s="78"/>
      <c r="H497" s="78"/>
      <c r="I497" s="77"/>
      <c r="J497" s="77"/>
      <c r="K497" s="315"/>
      <c r="L497" s="70"/>
      <c r="M497" s="67"/>
      <c r="N497" s="70"/>
      <c r="O497" s="67"/>
      <c r="P497" s="78"/>
      <c r="Q497" s="78"/>
      <c r="R497" s="78"/>
      <c r="S497" s="192"/>
      <c r="T497" s="380"/>
      <c r="U497" s="381"/>
    </row>
    <row r="498" spans="1:21" ht="21.95" customHeight="1" x14ac:dyDescent="0.15">
      <c r="A498" s="266"/>
      <c r="B498" s="78"/>
      <c r="C498" s="78"/>
      <c r="D498" s="77"/>
      <c r="E498" s="77"/>
      <c r="F498" s="77"/>
      <c r="G498" s="78"/>
      <c r="H498" s="78"/>
      <c r="I498" s="77"/>
      <c r="J498" s="77"/>
      <c r="K498" s="315"/>
      <c r="L498" s="70"/>
      <c r="M498" s="67"/>
      <c r="N498" s="70"/>
      <c r="O498" s="67"/>
      <c r="P498" s="78"/>
      <c r="Q498" s="78"/>
      <c r="R498" s="78"/>
      <c r="S498" s="192"/>
      <c r="T498" s="380"/>
      <c r="U498" s="381"/>
    </row>
    <row r="499" spans="1:21" ht="21.95" customHeight="1" x14ac:dyDescent="0.15">
      <c r="A499" s="266"/>
      <c r="B499" s="78"/>
      <c r="C499" s="78"/>
      <c r="D499" s="77"/>
      <c r="E499" s="77"/>
      <c r="F499" s="77"/>
      <c r="G499" s="78"/>
      <c r="H499" s="78"/>
      <c r="I499" s="77"/>
      <c r="J499" s="77"/>
      <c r="K499" s="315"/>
      <c r="L499" s="70"/>
      <c r="M499" s="67"/>
      <c r="N499" s="70"/>
      <c r="O499" s="67"/>
      <c r="P499" s="78"/>
      <c r="Q499" s="78"/>
      <c r="R499" s="78"/>
      <c r="S499" s="192"/>
      <c r="T499" s="380"/>
      <c r="U499" s="381"/>
    </row>
    <row r="500" spans="1:21" ht="21.95" customHeight="1" x14ac:dyDescent="0.15">
      <c r="A500" s="266"/>
      <c r="B500" s="78"/>
      <c r="C500" s="78"/>
      <c r="D500" s="77"/>
      <c r="E500" s="77"/>
      <c r="F500" s="77"/>
      <c r="G500" s="78"/>
      <c r="H500" s="78"/>
      <c r="I500" s="77"/>
      <c r="J500" s="77"/>
      <c r="K500" s="315"/>
      <c r="L500" s="70"/>
      <c r="M500" s="67"/>
      <c r="N500" s="70"/>
      <c r="O500" s="67"/>
      <c r="P500" s="78"/>
      <c r="Q500" s="78"/>
      <c r="R500" s="78"/>
      <c r="S500" s="192"/>
      <c r="T500" s="380"/>
      <c r="U500" s="381"/>
    </row>
    <row r="501" spans="1:21" ht="21.95" customHeight="1" x14ac:dyDescent="0.15">
      <c r="A501" s="266"/>
      <c r="B501" s="78"/>
      <c r="C501" s="78"/>
      <c r="D501" s="77"/>
      <c r="E501" s="77"/>
      <c r="F501" s="77"/>
      <c r="G501" s="78"/>
      <c r="H501" s="78"/>
      <c r="I501" s="77"/>
      <c r="J501" s="77"/>
      <c r="K501" s="315"/>
      <c r="L501" s="70"/>
      <c r="M501" s="67"/>
      <c r="N501" s="70"/>
      <c r="O501" s="67"/>
      <c r="P501" s="78"/>
      <c r="Q501" s="78"/>
      <c r="R501" s="78"/>
      <c r="S501" s="192"/>
      <c r="T501" s="380"/>
      <c r="U501" s="381"/>
    </row>
    <row r="502" spans="1:21" ht="21.95" customHeight="1" x14ac:dyDescent="0.15">
      <c r="A502" s="266"/>
      <c r="B502" s="78"/>
      <c r="C502" s="78"/>
      <c r="D502" s="77"/>
      <c r="E502" s="77"/>
      <c r="F502" s="77"/>
      <c r="G502" s="78"/>
      <c r="H502" s="78"/>
      <c r="I502" s="77"/>
      <c r="J502" s="77"/>
      <c r="K502" s="315"/>
      <c r="L502" s="70"/>
      <c r="M502" s="67"/>
      <c r="N502" s="70"/>
      <c r="O502" s="67"/>
      <c r="P502" s="78"/>
      <c r="Q502" s="78"/>
      <c r="R502" s="78"/>
      <c r="S502" s="192"/>
      <c r="T502" s="380"/>
      <c r="U502" s="381"/>
    </row>
    <row r="503" spans="1:21" ht="21.95" customHeight="1" x14ac:dyDescent="0.15">
      <c r="A503" s="177"/>
      <c r="B503" s="78"/>
      <c r="C503" s="78"/>
      <c r="D503" s="77"/>
      <c r="E503" s="77"/>
      <c r="F503" s="77"/>
      <c r="G503" s="78"/>
      <c r="H503" s="78"/>
      <c r="I503" s="77"/>
      <c r="J503" s="77"/>
      <c r="K503" s="315"/>
      <c r="L503" s="70"/>
      <c r="M503" s="67"/>
      <c r="N503" s="70"/>
      <c r="O503" s="67"/>
      <c r="P503" s="78"/>
      <c r="Q503" s="78"/>
      <c r="R503" s="78"/>
      <c r="S503" s="192"/>
      <c r="T503" s="380"/>
      <c r="U503" s="381"/>
    </row>
    <row r="504" spans="1:21" ht="21.95" customHeight="1" x14ac:dyDescent="0.15">
      <c r="A504" s="207"/>
      <c r="B504" s="93"/>
      <c r="C504" s="94"/>
      <c r="D504" s="94"/>
      <c r="E504" s="278"/>
      <c r="F504" s="94"/>
      <c r="G504" s="93"/>
      <c r="H504" s="415"/>
      <c r="I504" s="544"/>
      <c r="J504" s="278"/>
      <c r="K504" s="316"/>
      <c r="L504" s="208"/>
      <c r="M504" s="208"/>
      <c r="N504" s="208"/>
      <c r="O504" s="208"/>
      <c r="P504" s="208"/>
      <c r="Q504" s="208"/>
      <c r="R504" s="208"/>
      <c r="S504" s="209"/>
      <c r="T504" s="380"/>
      <c r="U504" s="381"/>
    </row>
    <row r="505" spans="1:21" ht="21.95" customHeight="1" x14ac:dyDescent="0.15">
      <c r="A505" s="268"/>
      <c r="B505" s="71"/>
      <c r="C505" s="103"/>
      <c r="D505" s="164"/>
      <c r="E505" s="164"/>
      <c r="F505" s="164"/>
      <c r="G505" s="103"/>
      <c r="H505" s="71"/>
      <c r="I505" s="164"/>
      <c r="J505" s="164"/>
      <c r="K505" s="314"/>
      <c r="L505" s="200"/>
      <c r="M505" s="71"/>
      <c r="N505" s="200"/>
      <c r="O505" s="71"/>
      <c r="P505" s="71"/>
      <c r="Q505" s="71"/>
      <c r="R505" s="71"/>
      <c r="S505" s="270"/>
      <c r="T505" s="380"/>
      <c r="U505" s="381"/>
    </row>
    <row r="506" spans="1:21" ht="21.95" customHeight="1" x14ac:dyDescent="0.15">
      <c r="A506" s="266"/>
      <c r="B506" s="67"/>
      <c r="C506" s="78"/>
      <c r="D506" s="77"/>
      <c r="E506" s="77"/>
      <c r="F506" s="77"/>
      <c r="G506" s="78"/>
      <c r="H506" s="67"/>
      <c r="I506" s="77"/>
      <c r="J506" s="77"/>
      <c r="K506" s="315"/>
      <c r="L506" s="70"/>
      <c r="M506" s="67"/>
      <c r="N506" s="70"/>
      <c r="O506" s="67"/>
      <c r="P506" s="67"/>
      <c r="Q506" s="67"/>
      <c r="R506" s="67"/>
      <c r="S506" s="192"/>
      <c r="T506" s="380"/>
      <c r="U506" s="381"/>
    </row>
    <row r="507" spans="1:21" ht="21.95" customHeight="1" x14ac:dyDescent="0.15">
      <c r="A507" s="266"/>
      <c r="B507" s="67"/>
      <c r="C507" s="78"/>
      <c r="D507" s="77"/>
      <c r="E507" s="77"/>
      <c r="F507" s="77"/>
      <c r="G507" s="78"/>
      <c r="H507" s="67"/>
      <c r="I507" s="77"/>
      <c r="J507" s="77"/>
      <c r="K507" s="315"/>
      <c r="L507" s="70"/>
      <c r="M507" s="67"/>
      <c r="N507" s="70"/>
      <c r="O507" s="67"/>
      <c r="P507" s="67"/>
      <c r="Q507" s="67"/>
      <c r="R507" s="67"/>
      <c r="S507" s="192"/>
      <c r="T507" s="380"/>
      <c r="U507" s="381"/>
    </row>
    <row r="508" spans="1:21" ht="21.95" customHeight="1" x14ac:dyDescent="0.15">
      <c r="A508" s="266"/>
      <c r="B508" s="67"/>
      <c r="C508" s="78"/>
      <c r="D508" s="77"/>
      <c r="E508" s="77"/>
      <c r="F508" s="77"/>
      <c r="G508" s="78"/>
      <c r="H508" s="67"/>
      <c r="I508" s="77"/>
      <c r="J508" s="77"/>
      <c r="K508" s="315"/>
      <c r="L508" s="70"/>
      <c r="M508" s="67"/>
      <c r="N508" s="70"/>
      <c r="O508" s="67"/>
      <c r="P508" s="67"/>
      <c r="Q508" s="67"/>
      <c r="R508" s="67"/>
      <c r="S508" s="192"/>
      <c r="T508" s="380"/>
      <c r="U508" s="381"/>
    </row>
    <row r="509" spans="1:21" ht="21.95" customHeight="1" x14ac:dyDescent="0.15">
      <c r="A509" s="266"/>
      <c r="B509" s="67"/>
      <c r="C509" s="78"/>
      <c r="D509" s="77"/>
      <c r="E509" s="77"/>
      <c r="F509" s="77"/>
      <c r="G509" s="78"/>
      <c r="H509" s="67"/>
      <c r="I509" s="77"/>
      <c r="J509" s="77"/>
      <c r="K509" s="315"/>
      <c r="L509" s="70"/>
      <c r="M509" s="67"/>
      <c r="N509" s="70"/>
      <c r="O509" s="67"/>
      <c r="P509" s="67"/>
      <c r="Q509" s="67"/>
      <c r="R509" s="67"/>
      <c r="S509" s="192"/>
      <c r="T509" s="380"/>
      <c r="U509" s="381"/>
    </row>
    <row r="510" spans="1:21" ht="21.95" customHeight="1" x14ac:dyDescent="0.15">
      <c r="A510" s="266"/>
      <c r="B510" s="67"/>
      <c r="C510" s="78"/>
      <c r="D510" s="77"/>
      <c r="E510" s="77"/>
      <c r="F510" s="77"/>
      <c r="G510" s="78"/>
      <c r="H510" s="67"/>
      <c r="I510" s="77"/>
      <c r="J510" s="77"/>
      <c r="K510" s="315"/>
      <c r="L510" s="70"/>
      <c r="M510" s="67"/>
      <c r="N510" s="70"/>
      <c r="O510" s="67"/>
      <c r="P510" s="67"/>
      <c r="Q510" s="67"/>
      <c r="R510" s="67"/>
      <c r="S510" s="192"/>
      <c r="T510" s="380"/>
      <c r="U510" s="381"/>
    </row>
    <row r="511" spans="1:21" ht="21.95" customHeight="1" x14ac:dyDescent="0.15">
      <c r="A511" s="266"/>
      <c r="B511" s="67"/>
      <c r="C511" s="78"/>
      <c r="D511" s="77"/>
      <c r="E511" s="77"/>
      <c r="F511" s="77"/>
      <c r="G511" s="78"/>
      <c r="H511" s="67"/>
      <c r="I511" s="77"/>
      <c r="J511" s="77"/>
      <c r="K511" s="315"/>
      <c r="L511" s="70"/>
      <c r="M511" s="67"/>
      <c r="N511" s="70"/>
      <c r="O511" s="67"/>
      <c r="P511" s="67"/>
      <c r="Q511" s="67"/>
      <c r="R511" s="67"/>
      <c r="S511" s="192"/>
      <c r="T511" s="380"/>
      <c r="U511" s="381"/>
    </row>
    <row r="512" spans="1:21" ht="21.95" customHeight="1" x14ac:dyDescent="0.15">
      <c r="A512" s="266"/>
      <c r="B512" s="78"/>
      <c r="C512" s="78"/>
      <c r="D512" s="77"/>
      <c r="E512" s="77"/>
      <c r="F512" s="77"/>
      <c r="G512" s="78"/>
      <c r="H512" s="78"/>
      <c r="I512" s="77"/>
      <c r="J512" s="77"/>
      <c r="K512" s="315"/>
      <c r="L512" s="70"/>
      <c r="M512" s="67"/>
      <c r="N512" s="70"/>
      <c r="O512" s="67"/>
      <c r="P512" s="78"/>
      <c r="Q512" s="78"/>
      <c r="R512" s="78"/>
      <c r="S512" s="192"/>
      <c r="T512" s="380"/>
      <c r="U512" s="381"/>
    </row>
    <row r="513" spans="1:21" ht="21.95" customHeight="1" x14ac:dyDescent="0.15">
      <c r="A513" s="266"/>
      <c r="B513" s="78"/>
      <c r="C513" s="78"/>
      <c r="D513" s="77"/>
      <c r="E513" s="77"/>
      <c r="F513" s="77"/>
      <c r="G513" s="78"/>
      <c r="H513" s="78"/>
      <c r="I513" s="77"/>
      <c r="J513" s="77"/>
      <c r="K513" s="315"/>
      <c r="L513" s="70"/>
      <c r="M513" s="67"/>
      <c r="N513" s="70"/>
      <c r="O513" s="67"/>
      <c r="P513" s="78"/>
      <c r="Q513" s="78"/>
      <c r="R513" s="78"/>
      <c r="S513" s="192"/>
      <c r="T513" s="380"/>
      <c r="U513" s="381"/>
    </row>
    <row r="514" spans="1:21" ht="21.95" customHeight="1" x14ac:dyDescent="0.15">
      <c r="A514" s="266"/>
      <c r="B514" s="78"/>
      <c r="C514" s="78"/>
      <c r="D514" s="77"/>
      <c r="E514" s="77"/>
      <c r="F514" s="77"/>
      <c r="G514" s="78"/>
      <c r="H514" s="78"/>
      <c r="I514" s="77"/>
      <c r="J514" s="77"/>
      <c r="K514" s="315"/>
      <c r="L514" s="70"/>
      <c r="M514" s="67"/>
      <c r="N514" s="70"/>
      <c r="O514" s="67"/>
      <c r="P514" s="78"/>
      <c r="Q514" s="78"/>
      <c r="R514" s="78"/>
      <c r="S514" s="192"/>
      <c r="T514" s="380"/>
      <c r="U514" s="381"/>
    </row>
    <row r="515" spans="1:21" ht="21.95" customHeight="1" x14ac:dyDescent="0.15">
      <c r="A515" s="266"/>
      <c r="B515" s="78"/>
      <c r="C515" s="78"/>
      <c r="D515" s="77"/>
      <c r="E515" s="77"/>
      <c r="F515" s="77"/>
      <c r="G515" s="78"/>
      <c r="H515" s="78"/>
      <c r="I515" s="77"/>
      <c r="J515" s="77"/>
      <c r="K515" s="315"/>
      <c r="L515" s="70"/>
      <c r="M515" s="67"/>
      <c r="N515" s="70"/>
      <c r="O515" s="67"/>
      <c r="P515" s="78"/>
      <c r="Q515" s="78"/>
      <c r="R515" s="78"/>
      <c r="S515" s="192"/>
      <c r="T515" s="380"/>
      <c r="U515" s="381"/>
    </row>
    <row r="516" spans="1:21" ht="21.95" customHeight="1" x14ac:dyDescent="0.15">
      <c r="A516" s="266"/>
      <c r="B516" s="78"/>
      <c r="C516" s="78"/>
      <c r="D516" s="77"/>
      <c r="E516" s="77"/>
      <c r="F516" s="77"/>
      <c r="G516" s="78"/>
      <c r="H516" s="78"/>
      <c r="I516" s="77"/>
      <c r="J516" s="77"/>
      <c r="K516" s="315"/>
      <c r="L516" s="70"/>
      <c r="M516" s="67"/>
      <c r="N516" s="70"/>
      <c r="O516" s="67"/>
      <c r="P516" s="78"/>
      <c r="Q516" s="78"/>
      <c r="R516" s="78"/>
      <c r="S516" s="192"/>
      <c r="T516" s="380"/>
      <c r="U516" s="381"/>
    </row>
    <row r="517" spans="1:21" ht="21.95" customHeight="1" x14ac:dyDescent="0.15">
      <c r="A517" s="266"/>
      <c r="B517" s="78"/>
      <c r="C517" s="78"/>
      <c r="D517" s="77"/>
      <c r="E517" s="77"/>
      <c r="F517" s="77"/>
      <c r="G517" s="78"/>
      <c r="H517" s="78"/>
      <c r="I517" s="77"/>
      <c r="J517" s="77"/>
      <c r="K517" s="315"/>
      <c r="L517" s="70"/>
      <c r="M517" s="67"/>
      <c r="N517" s="70"/>
      <c r="O517" s="67"/>
      <c r="P517" s="78"/>
      <c r="Q517" s="78"/>
      <c r="R517" s="78"/>
      <c r="S517" s="192"/>
      <c r="T517" s="380"/>
      <c r="U517" s="381"/>
    </row>
    <row r="518" spans="1:21" ht="21.95" customHeight="1" x14ac:dyDescent="0.15">
      <c r="A518" s="266"/>
      <c r="B518" s="78"/>
      <c r="C518" s="78"/>
      <c r="D518" s="77"/>
      <c r="E518" s="77"/>
      <c r="F518" s="77"/>
      <c r="G518" s="78"/>
      <c r="H518" s="78"/>
      <c r="I518" s="77"/>
      <c r="J518" s="77"/>
      <c r="K518" s="315"/>
      <c r="L518" s="70"/>
      <c r="M518" s="67"/>
      <c r="N518" s="70"/>
      <c r="O518" s="67"/>
      <c r="P518" s="78"/>
      <c r="Q518" s="78"/>
      <c r="R518" s="78"/>
      <c r="S518" s="192"/>
      <c r="T518" s="380"/>
      <c r="U518" s="381"/>
    </row>
    <row r="519" spans="1:21" ht="21.95" customHeight="1" x14ac:dyDescent="0.15">
      <c r="A519" s="266"/>
      <c r="B519" s="78"/>
      <c r="C519" s="78"/>
      <c r="D519" s="77"/>
      <c r="E519" s="77"/>
      <c r="F519" s="77"/>
      <c r="G519" s="78"/>
      <c r="H519" s="78"/>
      <c r="I519" s="77"/>
      <c r="J519" s="77"/>
      <c r="K519" s="315"/>
      <c r="L519" s="70"/>
      <c r="M519" s="67"/>
      <c r="N519" s="70"/>
      <c r="O519" s="67"/>
      <c r="P519" s="78"/>
      <c r="Q519" s="78"/>
      <c r="R519" s="78"/>
      <c r="S519" s="192"/>
      <c r="T519" s="380"/>
      <c r="U519" s="381"/>
    </row>
    <row r="520" spans="1:21" ht="21.95" customHeight="1" x14ac:dyDescent="0.15">
      <c r="A520" s="266"/>
      <c r="B520" s="78"/>
      <c r="C520" s="78"/>
      <c r="D520" s="77"/>
      <c r="E520" s="77"/>
      <c r="F520" s="77"/>
      <c r="G520" s="78"/>
      <c r="H520" s="78"/>
      <c r="I520" s="77"/>
      <c r="J520" s="77"/>
      <c r="K520" s="315"/>
      <c r="L520" s="70"/>
      <c r="M520" s="67"/>
      <c r="N520" s="70"/>
      <c r="O520" s="67"/>
      <c r="P520" s="78"/>
      <c r="Q520" s="78"/>
      <c r="R520" s="78"/>
      <c r="S520" s="192"/>
      <c r="T520" s="380"/>
      <c r="U520" s="381"/>
    </row>
    <row r="521" spans="1:21" ht="21.95" customHeight="1" x14ac:dyDescent="0.15">
      <c r="A521" s="266"/>
      <c r="B521" s="78"/>
      <c r="C521" s="78"/>
      <c r="D521" s="77"/>
      <c r="E521" s="77"/>
      <c r="F521" s="77"/>
      <c r="G521" s="78"/>
      <c r="H521" s="78"/>
      <c r="I521" s="77"/>
      <c r="J521" s="77"/>
      <c r="K521" s="315"/>
      <c r="L521" s="70"/>
      <c r="M521" s="67"/>
      <c r="N521" s="70"/>
      <c r="O521" s="67"/>
      <c r="P521" s="78"/>
      <c r="Q521" s="78"/>
      <c r="R521" s="78"/>
      <c r="S521" s="192"/>
      <c r="T521" s="380"/>
      <c r="U521" s="381"/>
    </row>
    <row r="522" spans="1:21" ht="21.95" customHeight="1" x14ac:dyDescent="0.15">
      <c r="A522" s="266"/>
      <c r="B522" s="78"/>
      <c r="C522" s="78"/>
      <c r="D522" s="77"/>
      <c r="E522" s="77"/>
      <c r="F522" s="77"/>
      <c r="G522" s="78"/>
      <c r="H522" s="78"/>
      <c r="I522" s="77"/>
      <c r="J522" s="77"/>
      <c r="K522" s="315"/>
      <c r="L522" s="70"/>
      <c r="M522" s="67"/>
      <c r="N522" s="70"/>
      <c r="O522" s="67"/>
      <c r="P522" s="78"/>
      <c r="Q522" s="78"/>
      <c r="R522" s="78"/>
      <c r="S522" s="192"/>
      <c r="T522" s="380"/>
      <c r="U522" s="381"/>
    </row>
    <row r="523" spans="1:21" ht="21.95" customHeight="1" x14ac:dyDescent="0.15">
      <c r="A523" s="266"/>
      <c r="B523" s="78"/>
      <c r="C523" s="78"/>
      <c r="D523" s="77"/>
      <c r="E523" s="77"/>
      <c r="F523" s="77"/>
      <c r="G523" s="78"/>
      <c r="H523" s="78"/>
      <c r="I523" s="77"/>
      <c r="J523" s="77"/>
      <c r="K523" s="315"/>
      <c r="L523" s="70"/>
      <c r="M523" s="67"/>
      <c r="N523" s="70"/>
      <c r="O523" s="67"/>
      <c r="P523" s="78"/>
      <c r="Q523" s="78"/>
      <c r="R523" s="78"/>
      <c r="S523" s="192"/>
      <c r="T523" s="380"/>
      <c r="U523" s="381"/>
    </row>
    <row r="524" spans="1:21" ht="21.95" customHeight="1" x14ac:dyDescent="0.15">
      <c r="A524" s="177"/>
      <c r="B524" s="78"/>
      <c r="C524" s="78"/>
      <c r="D524" s="77"/>
      <c r="E524" s="77"/>
      <c r="F524" s="77"/>
      <c r="G524" s="78"/>
      <c r="H524" s="78"/>
      <c r="I524" s="77"/>
      <c r="J524" s="77"/>
      <c r="K524" s="315"/>
      <c r="L524" s="70"/>
      <c r="M524" s="67"/>
      <c r="N524" s="70"/>
      <c r="O524" s="67"/>
      <c r="P524" s="78"/>
      <c r="Q524" s="78"/>
      <c r="R524" s="78"/>
      <c r="S524" s="192"/>
      <c r="T524" s="380"/>
      <c r="U524" s="381"/>
    </row>
    <row r="525" spans="1:21" ht="21.95" customHeight="1" x14ac:dyDescent="0.15">
      <c r="A525" s="207"/>
      <c r="B525" s="93"/>
      <c r="C525" s="94"/>
      <c r="D525" s="94"/>
      <c r="E525" s="278"/>
      <c r="F525" s="94"/>
      <c r="G525" s="93"/>
      <c r="H525" s="415"/>
      <c r="I525" s="544"/>
      <c r="J525" s="278"/>
      <c r="K525" s="316"/>
      <c r="L525" s="208"/>
      <c r="M525" s="208"/>
      <c r="N525" s="208"/>
      <c r="O525" s="208"/>
      <c r="P525" s="208"/>
      <c r="Q525" s="208"/>
      <c r="R525" s="208"/>
      <c r="S525" s="209"/>
      <c r="T525" s="380"/>
      <c r="U525" s="381"/>
    </row>
    <row r="526" spans="1:21" ht="21.95" customHeight="1" x14ac:dyDescent="0.15">
      <c r="A526" s="268"/>
      <c r="B526" s="71"/>
      <c r="C526" s="103"/>
      <c r="D526" s="164"/>
      <c r="E526" s="164"/>
      <c r="F526" s="164"/>
      <c r="G526" s="103"/>
      <c r="H526" s="71"/>
      <c r="I526" s="164"/>
      <c r="J526" s="164"/>
      <c r="K526" s="314"/>
      <c r="L526" s="200"/>
      <c r="M526" s="71"/>
      <c r="N526" s="200"/>
      <c r="O526" s="71"/>
      <c r="P526" s="71"/>
      <c r="Q526" s="71"/>
      <c r="R526" s="71"/>
      <c r="S526" s="270"/>
      <c r="T526" s="380"/>
      <c r="U526" s="381"/>
    </row>
    <row r="527" spans="1:21" ht="21.95" customHeight="1" x14ac:dyDescent="0.15">
      <c r="A527" s="266"/>
      <c r="B527" s="67"/>
      <c r="C527" s="78"/>
      <c r="D527" s="77"/>
      <c r="E527" s="77"/>
      <c r="F527" s="77"/>
      <c r="G527" s="78"/>
      <c r="H527" s="67"/>
      <c r="I527" s="77"/>
      <c r="J527" s="77"/>
      <c r="K527" s="315"/>
      <c r="L527" s="70"/>
      <c r="M527" s="67"/>
      <c r="N527" s="70"/>
      <c r="O527" s="67"/>
      <c r="P527" s="67"/>
      <c r="Q527" s="67"/>
      <c r="R527" s="67"/>
      <c r="S527" s="192"/>
      <c r="T527" s="380"/>
      <c r="U527" s="381"/>
    </row>
    <row r="528" spans="1:21" ht="21.95" customHeight="1" x14ac:dyDescent="0.15">
      <c r="A528" s="266"/>
      <c r="B528" s="67"/>
      <c r="C528" s="78"/>
      <c r="D528" s="77"/>
      <c r="E528" s="77"/>
      <c r="F528" s="77"/>
      <c r="G528" s="78"/>
      <c r="H528" s="67"/>
      <c r="I528" s="77"/>
      <c r="J528" s="77"/>
      <c r="K528" s="315"/>
      <c r="L528" s="70"/>
      <c r="M528" s="67"/>
      <c r="N528" s="70"/>
      <c r="O528" s="67"/>
      <c r="P528" s="67"/>
      <c r="Q528" s="67"/>
      <c r="R528" s="67"/>
      <c r="S528" s="192"/>
      <c r="T528" s="380"/>
      <c r="U528" s="381"/>
    </row>
    <row r="529" spans="1:21" ht="21.95" customHeight="1" x14ac:dyDescent="0.15">
      <c r="A529" s="266"/>
      <c r="B529" s="67"/>
      <c r="C529" s="78"/>
      <c r="D529" s="77"/>
      <c r="E529" s="77"/>
      <c r="F529" s="77"/>
      <c r="G529" s="78"/>
      <c r="H529" s="67"/>
      <c r="I529" s="77"/>
      <c r="J529" s="77"/>
      <c r="K529" s="315"/>
      <c r="L529" s="70"/>
      <c r="M529" s="67"/>
      <c r="N529" s="70"/>
      <c r="O529" s="67"/>
      <c r="P529" s="67"/>
      <c r="Q529" s="67"/>
      <c r="R529" s="67"/>
      <c r="S529" s="192"/>
      <c r="T529" s="380"/>
      <c r="U529" s="381"/>
    </row>
    <row r="530" spans="1:21" ht="21.95" customHeight="1" x14ac:dyDescent="0.15">
      <c r="A530" s="266"/>
      <c r="B530" s="67"/>
      <c r="C530" s="78"/>
      <c r="D530" s="77"/>
      <c r="E530" s="77"/>
      <c r="F530" s="77"/>
      <c r="G530" s="78"/>
      <c r="H530" s="67"/>
      <c r="I530" s="77"/>
      <c r="J530" s="77"/>
      <c r="K530" s="315"/>
      <c r="L530" s="70"/>
      <c r="M530" s="67"/>
      <c r="N530" s="70"/>
      <c r="O530" s="67"/>
      <c r="P530" s="67"/>
      <c r="Q530" s="67"/>
      <c r="R530" s="67"/>
      <c r="S530" s="192"/>
      <c r="T530" s="380"/>
      <c r="U530" s="381"/>
    </row>
    <row r="531" spans="1:21" ht="21.95" customHeight="1" x14ac:dyDescent="0.15">
      <c r="A531" s="266"/>
      <c r="B531" s="67"/>
      <c r="C531" s="78"/>
      <c r="D531" s="77"/>
      <c r="E531" s="77"/>
      <c r="F531" s="77"/>
      <c r="G531" s="78"/>
      <c r="H531" s="67"/>
      <c r="I531" s="77"/>
      <c r="J531" s="77"/>
      <c r="K531" s="315"/>
      <c r="L531" s="70"/>
      <c r="M531" s="67"/>
      <c r="N531" s="70"/>
      <c r="O531" s="67"/>
      <c r="P531" s="67"/>
      <c r="Q531" s="67"/>
      <c r="R531" s="67"/>
      <c r="S531" s="192"/>
      <c r="T531" s="380"/>
      <c r="U531" s="381"/>
    </row>
    <row r="532" spans="1:21" ht="21.95" customHeight="1" x14ac:dyDescent="0.15">
      <c r="A532" s="266"/>
      <c r="B532" s="67"/>
      <c r="C532" s="78"/>
      <c r="D532" s="77"/>
      <c r="E532" s="77"/>
      <c r="F532" s="77"/>
      <c r="G532" s="78"/>
      <c r="H532" s="67"/>
      <c r="I532" s="77"/>
      <c r="J532" s="77"/>
      <c r="K532" s="315"/>
      <c r="L532" s="70"/>
      <c r="M532" s="67"/>
      <c r="N532" s="70"/>
      <c r="O532" s="67"/>
      <c r="P532" s="67"/>
      <c r="Q532" s="67"/>
      <c r="R532" s="67"/>
      <c r="S532" s="192"/>
      <c r="T532" s="380"/>
      <c r="U532" s="381"/>
    </row>
    <row r="533" spans="1:21" ht="21.95" customHeight="1" x14ac:dyDescent="0.15">
      <c r="A533" s="266"/>
      <c r="B533" s="78"/>
      <c r="C533" s="78"/>
      <c r="D533" s="77"/>
      <c r="E533" s="77"/>
      <c r="F533" s="77"/>
      <c r="G533" s="78"/>
      <c r="H533" s="78"/>
      <c r="I533" s="77"/>
      <c r="J533" s="77"/>
      <c r="K533" s="315"/>
      <c r="L533" s="70"/>
      <c r="M533" s="67"/>
      <c r="N533" s="70"/>
      <c r="O533" s="67"/>
      <c r="P533" s="78"/>
      <c r="Q533" s="78"/>
      <c r="R533" s="78"/>
      <c r="S533" s="192"/>
      <c r="T533" s="380"/>
      <c r="U533" s="381"/>
    </row>
    <row r="534" spans="1:21" ht="21.95" customHeight="1" x14ac:dyDescent="0.15">
      <c r="A534" s="266"/>
      <c r="B534" s="78"/>
      <c r="C534" s="78"/>
      <c r="D534" s="77"/>
      <c r="E534" s="77"/>
      <c r="F534" s="77"/>
      <c r="G534" s="78"/>
      <c r="H534" s="78"/>
      <c r="I534" s="77"/>
      <c r="J534" s="77"/>
      <c r="K534" s="315"/>
      <c r="L534" s="70"/>
      <c r="M534" s="67"/>
      <c r="N534" s="70"/>
      <c r="O534" s="67"/>
      <c r="P534" s="78"/>
      <c r="Q534" s="78"/>
      <c r="R534" s="78"/>
      <c r="S534" s="192"/>
      <c r="T534" s="380"/>
      <c r="U534" s="381"/>
    </row>
    <row r="535" spans="1:21" ht="21.95" customHeight="1" x14ac:dyDescent="0.15">
      <c r="A535" s="266"/>
      <c r="B535" s="78"/>
      <c r="C535" s="78"/>
      <c r="D535" s="77"/>
      <c r="E535" s="77"/>
      <c r="F535" s="77"/>
      <c r="G535" s="78"/>
      <c r="H535" s="78"/>
      <c r="I535" s="77"/>
      <c r="J535" s="77"/>
      <c r="K535" s="315"/>
      <c r="L535" s="70"/>
      <c r="M535" s="67"/>
      <c r="N535" s="70"/>
      <c r="O535" s="67"/>
      <c r="P535" s="78"/>
      <c r="Q535" s="78"/>
      <c r="R535" s="78"/>
      <c r="S535" s="192"/>
      <c r="T535" s="380"/>
      <c r="U535" s="381"/>
    </row>
    <row r="536" spans="1:21" ht="21.95" customHeight="1" x14ac:dyDescent="0.15">
      <c r="A536" s="266"/>
      <c r="B536" s="78"/>
      <c r="C536" s="78"/>
      <c r="D536" s="77"/>
      <c r="E536" s="77"/>
      <c r="F536" s="77"/>
      <c r="G536" s="78"/>
      <c r="H536" s="78"/>
      <c r="I536" s="77"/>
      <c r="J536" s="77"/>
      <c r="K536" s="315"/>
      <c r="L536" s="70"/>
      <c r="M536" s="67"/>
      <c r="N536" s="70"/>
      <c r="O536" s="67"/>
      <c r="P536" s="78"/>
      <c r="Q536" s="78"/>
      <c r="R536" s="78"/>
      <c r="S536" s="192"/>
      <c r="T536" s="380"/>
      <c r="U536" s="381"/>
    </row>
    <row r="537" spans="1:21" ht="21.95" customHeight="1" x14ac:dyDescent="0.15">
      <c r="A537" s="266"/>
      <c r="B537" s="78"/>
      <c r="C537" s="78"/>
      <c r="D537" s="77"/>
      <c r="E537" s="77"/>
      <c r="F537" s="77"/>
      <c r="G537" s="78"/>
      <c r="H537" s="78"/>
      <c r="I537" s="77"/>
      <c r="J537" s="77"/>
      <c r="K537" s="315"/>
      <c r="L537" s="70"/>
      <c r="M537" s="67"/>
      <c r="N537" s="70"/>
      <c r="O537" s="67"/>
      <c r="P537" s="78"/>
      <c r="Q537" s="78"/>
      <c r="R537" s="78"/>
      <c r="S537" s="192"/>
      <c r="T537" s="380"/>
      <c r="U537" s="381"/>
    </row>
    <row r="538" spans="1:21" ht="21.95" customHeight="1" x14ac:dyDescent="0.15">
      <c r="A538" s="266"/>
      <c r="B538" s="78"/>
      <c r="C538" s="78"/>
      <c r="D538" s="77"/>
      <c r="E538" s="77"/>
      <c r="F538" s="77"/>
      <c r="G538" s="78"/>
      <c r="H538" s="78"/>
      <c r="I538" s="77"/>
      <c r="J538" s="77"/>
      <c r="K538" s="315"/>
      <c r="L538" s="70"/>
      <c r="M538" s="67"/>
      <c r="N538" s="70"/>
      <c r="O538" s="67"/>
      <c r="P538" s="78"/>
      <c r="Q538" s="78"/>
      <c r="R538" s="78"/>
      <c r="S538" s="192"/>
      <c r="T538" s="380"/>
      <c r="U538" s="381"/>
    </row>
    <row r="539" spans="1:21" ht="21.95" customHeight="1" x14ac:dyDescent="0.15">
      <c r="A539" s="266"/>
      <c r="B539" s="78"/>
      <c r="C539" s="78"/>
      <c r="D539" s="77"/>
      <c r="E539" s="77"/>
      <c r="F539" s="77"/>
      <c r="G539" s="78"/>
      <c r="H539" s="78"/>
      <c r="I539" s="77"/>
      <c r="J539" s="77"/>
      <c r="K539" s="315"/>
      <c r="L539" s="70"/>
      <c r="M539" s="67"/>
      <c r="N539" s="70"/>
      <c r="O539" s="67"/>
      <c r="P539" s="78"/>
      <c r="Q539" s="78"/>
      <c r="R539" s="78"/>
      <c r="S539" s="192"/>
      <c r="T539" s="380"/>
      <c r="U539" s="381"/>
    </row>
    <row r="540" spans="1:21" ht="21.95" customHeight="1" x14ac:dyDescent="0.15">
      <c r="A540" s="266"/>
      <c r="B540" s="78"/>
      <c r="C540" s="78"/>
      <c r="D540" s="77"/>
      <c r="E540" s="77"/>
      <c r="F540" s="77"/>
      <c r="G540" s="78"/>
      <c r="H540" s="78"/>
      <c r="I540" s="77"/>
      <c r="J540" s="77"/>
      <c r="K540" s="315"/>
      <c r="L540" s="70"/>
      <c r="M540" s="67"/>
      <c r="N540" s="70"/>
      <c r="O540" s="67"/>
      <c r="P540" s="78"/>
      <c r="Q540" s="78"/>
      <c r="R540" s="78"/>
      <c r="S540" s="192"/>
      <c r="T540" s="380"/>
      <c r="U540" s="381"/>
    </row>
    <row r="541" spans="1:21" ht="21.95" customHeight="1" x14ac:dyDescent="0.15">
      <c r="A541" s="266"/>
      <c r="B541" s="78"/>
      <c r="C541" s="78"/>
      <c r="D541" s="77"/>
      <c r="E541" s="77"/>
      <c r="F541" s="77"/>
      <c r="G541" s="78"/>
      <c r="H541" s="78"/>
      <c r="I541" s="77"/>
      <c r="J541" s="77"/>
      <c r="K541" s="315"/>
      <c r="L541" s="70"/>
      <c r="M541" s="67"/>
      <c r="N541" s="70"/>
      <c r="O541" s="67"/>
      <c r="P541" s="78"/>
      <c r="Q541" s="78"/>
      <c r="R541" s="78"/>
      <c r="S541" s="192"/>
      <c r="T541" s="380"/>
      <c r="U541" s="381"/>
    </row>
    <row r="542" spans="1:21" ht="21.95" customHeight="1" x14ac:dyDescent="0.15">
      <c r="A542" s="266"/>
      <c r="B542" s="78"/>
      <c r="C542" s="78"/>
      <c r="D542" s="77"/>
      <c r="E542" s="77"/>
      <c r="F542" s="77"/>
      <c r="G542" s="78"/>
      <c r="H542" s="78"/>
      <c r="I542" s="77"/>
      <c r="J542" s="77"/>
      <c r="K542" s="315"/>
      <c r="L542" s="70"/>
      <c r="M542" s="67"/>
      <c r="N542" s="70"/>
      <c r="O542" s="67"/>
      <c r="P542" s="78"/>
      <c r="Q542" s="78"/>
      <c r="R542" s="78"/>
      <c r="S542" s="192"/>
      <c r="T542" s="380"/>
      <c r="U542" s="381"/>
    </row>
    <row r="543" spans="1:21" ht="21.95" customHeight="1" x14ac:dyDescent="0.15">
      <c r="A543" s="266"/>
      <c r="B543" s="78"/>
      <c r="C543" s="78"/>
      <c r="D543" s="77"/>
      <c r="E543" s="77"/>
      <c r="F543" s="77"/>
      <c r="G543" s="78"/>
      <c r="H543" s="78"/>
      <c r="I543" s="77"/>
      <c r="J543" s="77"/>
      <c r="K543" s="315"/>
      <c r="L543" s="70"/>
      <c r="M543" s="67"/>
      <c r="N543" s="70"/>
      <c r="O543" s="67"/>
      <c r="P543" s="78"/>
      <c r="Q543" s="78"/>
      <c r="R543" s="78"/>
      <c r="S543" s="192"/>
      <c r="T543" s="380"/>
      <c r="U543" s="381"/>
    </row>
    <row r="544" spans="1:21" ht="21.95" customHeight="1" x14ac:dyDescent="0.15">
      <c r="A544" s="266"/>
      <c r="B544" s="78"/>
      <c r="C544" s="78"/>
      <c r="D544" s="77"/>
      <c r="E544" s="77"/>
      <c r="F544" s="77"/>
      <c r="G544" s="78"/>
      <c r="H544" s="78"/>
      <c r="I544" s="77"/>
      <c r="J544" s="77"/>
      <c r="K544" s="315"/>
      <c r="L544" s="70"/>
      <c r="M544" s="67"/>
      <c r="N544" s="70"/>
      <c r="O544" s="67"/>
      <c r="P544" s="78"/>
      <c r="Q544" s="78"/>
      <c r="R544" s="78"/>
      <c r="S544" s="192"/>
      <c r="T544" s="380"/>
      <c r="U544" s="381"/>
    </row>
    <row r="545" spans="1:21" ht="21.95" customHeight="1" x14ac:dyDescent="0.15">
      <c r="A545" s="177"/>
      <c r="B545" s="78"/>
      <c r="C545" s="78"/>
      <c r="D545" s="77"/>
      <c r="E545" s="77"/>
      <c r="F545" s="77"/>
      <c r="G545" s="78"/>
      <c r="H545" s="78"/>
      <c r="I545" s="77"/>
      <c r="J545" s="77"/>
      <c r="K545" s="315"/>
      <c r="L545" s="70"/>
      <c r="M545" s="67"/>
      <c r="N545" s="70"/>
      <c r="O545" s="67"/>
      <c r="P545" s="78"/>
      <c r="Q545" s="78"/>
      <c r="R545" s="78"/>
      <c r="S545" s="192"/>
      <c r="T545" s="380"/>
      <c r="U545" s="381"/>
    </row>
    <row r="546" spans="1:21" ht="21.95" customHeight="1" x14ac:dyDescent="0.15">
      <c r="A546" s="207"/>
      <c r="B546" s="93"/>
      <c r="C546" s="94"/>
      <c r="D546" s="94"/>
      <c r="E546" s="278"/>
      <c r="F546" s="94"/>
      <c r="G546" s="93"/>
      <c r="H546" s="415"/>
      <c r="I546" s="544"/>
      <c r="J546" s="278"/>
      <c r="K546" s="316"/>
      <c r="L546" s="208"/>
      <c r="M546" s="208"/>
      <c r="N546" s="208"/>
      <c r="O546" s="208"/>
      <c r="P546" s="208"/>
      <c r="Q546" s="208"/>
      <c r="R546" s="208"/>
      <c r="S546" s="209"/>
      <c r="T546" s="380"/>
      <c r="U546" s="381"/>
    </row>
    <row r="547" spans="1:21" ht="21.95" customHeight="1" x14ac:dyDescent="0.15">
      <c r="A547" s="282"/>
      <c r="B547" s="282"/>
      <c r="C547" s="282"/>
      <c r="D547" s="283"/>
      <c r="E547" s="283"/>
      <c r="F547" s="283"/>
      <c r="G547" s="282"/>
      <c r="H547" s="282"/>
      <c r="I547" s="283"/>
      <c r="J547" s="423"/>
      <c r="K547" s="319"/>
      <c r="L547" s="292"/>
      <c r="M547" s="293"/>
      <c r="N547" s="292"/>
      <c r="O547" s="293"/>
      <c r="P547" s="282"/>
      <c r="Q547" s="282"/>
      <c r="R547" s="282"/>
      <c r="S547" s="282"/>
      <c r="T547" s="380"/>
      <c r="U547" s="381"/>
    </row>
    <row r="548" spans="1:21" ht="21.95" customHeight="1" x14ac:dyDescent="0.15">
      <c r="A548" s="282"/>
      <c r="B548" s="282"/>
      <c r="C548" s="282"/>
      <c r="D548" s="283"/>
      <c r="E548" s="283"/>
      <c r="F548" s="283"/>
      <c r="G548" s="282"/>
      <c r="H548" s="282"/>
      <c r="I548" s="283"/>
      <c r="J548" s="423"/>
      <c r="K548" s="319"/>
      <c r="L548" s="292"/>
      <c r="M548" s="293"/>
      <c r="N548" s="292"/>
      <c r="O548" s="293"/>
      <c r="P548" s="282"/>
      <c r="Q548" s="282"/>
      <c r="R548" s="282"/>
      <c r="S548" s="282"/>
      <c r="T548" s="380"/>
      <c r="U548" s="381"/>
    </row>
    <row r="549" spans="1:21" ht="21.95" customHeight="1" x14ac:dyDescent="0.15">
      <c r="A549" s="282"/>
      <c r="B549" s="282"/>
      <c r="C549" s="282"/>
      <c r="D549" s="283"/>
      <c r="E549" s="283"/>
      <c r="F549" s="283"/>
      <c r="G549" s="282"/>
      <c r="H549" s="282"/>
      <c r="I549" s="283"/>
      <c r="J549" s="423"/>
      <c r="K549" s="319"/>
      <c r="L549" s="292"/>
      <c r="M549" s="293"/>
      <c r="N549" s="292"/>
      <c r="O549" s="293"/>
      <c r="P549" s="282"/>
      <c r="Q549" s="282"/>
      <c r="R549" s="282"/>
      <c r="S549" s="282"/>
      <c r="T549" s="380"/>
      <c r="U549" s="381"/>
    </row>
    <row r="550" spans="1:21" ht="21.95" customHeight="1" x14ac:dyDescent="0.15">
      <c r="A550" s="282"/>
      <c r="B550" s="282"/>
      <c r="C550" s="282"/>
      <c r="D550" s="283"/>
      <c r="E550" s="283"/>
      <c r="F550" s="283"/>
      <c r="G550" s="282"/>
      <c r="H550" s="282"/>
      <c r="I550" s="283"/>
      <c r="J550" s="423"/>
      <c r="K550" s="319"/>
      <c r="L550" s="292"/>
      <c r="M550" s="293"/>
      <c r="N550" s="292"/>
      <c r="O550" s="293"/>
      <c r="P550" s="282"/>
      <c r="Q550" s="282"/>
      <c r="R550" s="282"/>
      <c r="S550" s="282"/>
      <c r="T550" s="380"/>
      <c r="U550" s="381"/>
    </row>
    <row r="551" spans="1:21" ht="21.95" customHeight="1" x14ac:dyDescent="0.15">
      <c r="A551" s="282"/>
      <c r="B551" s="282"/>
      <c r="C551" s="282"/>
      <c r="D551" s="283"/>
      <c r="E551" s="283"/>
      <c r="F551" s="283"/>
      <c r="G551" s="282"/>
      <c r="H551" s="282"/>
      <c r="I551" s="283"/>
      <c r="J551" s="423"/>
      <c r="K551" s="319"/>
      <c r="L551" s="292"/>
      <c r="M551" s="293"/>
      <c r="N551" s="292"/>
      <c r="O551" s="293"/>
      <c r="P551" s="282"/>
      <c r="Q551" s="282"/>
      <c r="R551" s="282"/>
      <c r="S551" s="282"/>
      <c r="T551" s="380"/>
      <c r="U551" s="381"/>
    </row>
    <row r="552" spans="1:21" ht="21.95" customHeight="1" x14ac:dyDescent="0.15">
      <c r="A552" s="282"/>
      <c r="B552" s="282"/>
      <c r="C552" s="282"/>
      <c r="D552" s="283"/>
      <c r="E552" s="283"/>
      <c r="F552" s="283"/>
      <c r="G552" s="282"/>
      <c r="H552" s="282"/>
      <c r="I552" s="283"/>
      <c r="J552" s="423"/>
      <c r="K552" s="319"/>
      <c r="L552" s="292"/>
      <c r="M552" s="293"/>
      <c r="N552" s="292"/>
      <c r="O552" s="293"/>
      <c r="P552" s="282"/>
      <c r="Q552" s="282"/>
      <c r="R552" s="282"/>
      <c r="S552" s="282"/>
      <c r="T552" s="380"/>
      <c r="U552" s="381"/>
    </row>
    <row r="553" spans="1:21" ht="21.95" customHeight="1" x14ac:dyDescent="0.15">
      <c r="A553" s="282"/>
      <c r="B553" s="282"/>
      <c r="C553" s="282"/>
      <c r="D553" s="283"/>
      <c r="E553" s="283"/>
      <c r="F553" s="283"/>
      <c r="G553" s="282"/>
      <c r="H553" s="282"/>
      <c r="I553" s="283"/>
      <c r="J553" s="423"/>
      <c r="K553" s="319"/>
      <c r="L553" s="292"/>
      <c r="M553" s="293"/>
      <c r="N553" s="292"/>
      <c r="O553" s="293"/>
      <c r="P553" s="282"/>
      <c r="Q553" s="282"/>
      <c r="R553" s="282"/>
      <c r="S553" s="282"/>
      <c r="T553" s="380"/>
      <c r="U553" s="381"/>
    </row>
    <row r="554" spans="1:21" ht="21.95" customHeight="1" x14ac:dyDescent="0.15">
      <c r="A554" s="282"/>
      <c r="B554" s="282"/>
      <c r="C554" s="282"/>
      <c r="D554" s="283"/>
      <c r="E554" s="283"/>
      <c r="F554" s="283"/>
      <c r="G554" s="282"/>
      <c r="H554" s="282"/>
      <c r="I554" s="283"/>
      <c r="J554" s="423"/>
      <c r="K554" s="319"/>
      <c r="L554" s="292"/>
      <c r="M554" s="293"/>
      <c r="N554" s="292"/>
      <c r="O554" s="293"/>
      <c r="P554" s="282"/>
      <c r="Q554" s="282"/>
      <c r="R554" s="282"/>
      <c r="S554" s="282"/>
      <c r="T554" s="380"/>
      <c r="U554" s="381"/>
    </row>
    <row r="555" spans="1:21" ht="21.95" customHeight="1" x14ac:dyDescent="0.15">
      <c r="A555" s="282"/>
      <c r="B555" s="282"/>
      <c r="C555" s="282"/>
      <c r="D555" s="283"/>
      <c r="E555" s="283"/>
      <c r="F555" s="283"/>
      <c r="G555" s="282"/>
      <c r="H555" s="282"/>
      <c r="I555" s="283"/>
      <c r="J555" s="423"/>
      <c r="K555" s="319"/>
      <c r="L555" s="292"/>
      <c r="M555" s="293"/>
      <c r="N555" s="292"/>
      <c r="O555" s="293"/>
      <c r="P555" s="282"/>
      <c r="Q555" s="282"/>
      <c r="R555" s="282"/>
      <c r="S555" s="282"/>
      <c r="T555" s="380"/>
      <c r="U555" s="381"/>
    </row>
    <row r="556" spans="1:21" ht="21.95" customHeight="1" x14ac:dyDescent="0.15">
      <c r="A556" s="282"/>
      <c r="B556" s="282"/>
      <c r="C556" s="282"/>
      <c r="D556" s="283"/>
      <c r="E556" s="283"/>
      <c r="F556" s="283"/>
      <c r="G556" s="282"/>
      <c r="H556" s="282"/>
      <c r="I556" s="283"/>
      <c r="J556" s="423"/>
      <c r="K556" s="319"/>
      <c r="L556" s="292"/>
      <c r="M556" s="293"/>
      <c r="N556" s="292"/>
      <c r="O556" s="293"/>
      <c r="P556" s="282"/>
      <c r="Q556" s="282"/>
      <c r="R556" s="282"/>
      <c r="S556" s="282"/>
      <c r="T556" s="380"/>
      <c r="U556" s="381"/>
    </row>
    <row r="557" spans="1:21" ht="21.95" customHeight="1" x14ac:dyDescent="0.15">
      <c r="A557" s="282"/>
      <c r="B557" s="282"/>
      <c r="C557" s="282"/>
      <c r="D557" s="283"/>
      <c r="E557" s="283"/>
      <c r="F557" s="283"/>
      <c r="G557" s="282"/>
      <c r="H557" s="282"/>
      <c r="I557" s="283"/>
      <c r="J557" s="423"/>
      <c r="K557" s="319"/>
      <c r="L557" s="292"/>
      <c r="M557" s="293"/>
      <c r="N557" s="292"/>
      <c r="O557" s="293"/>
      <c r="P557" s="282"/>
      <c r="Q557" s="282"/>
      <c r="R557" s="282"/>
      <c r="S557" s="282"/>
      <c r="T557" s="380"/>
      <c r="U557" s="381"/>
    </row>
    <row r="558" spans="1:21" ht="21.95" customHeight="1" x14ac:dyDescent="0.15">
      <c r="A558" s="282"/>
      <c r="B558" s="282"/>
      <c r="C558" s="282"/>
      <c r="D558" s="283"/>
      <c r="E558" s="283"/>
      <c r="F558" s="283"/>
      <c r="G558" s="282"/>
      <c r="H558" s="282"/>
      <c r="I558" s="283"/>
      <c r="J558" s="423"/>
      <c r="K558" s="319"/>
      <c r="L558" s="292"/>
      <c r="M558" s="293"/>
      <c r="N558" s="292"/>
      <c r="O558" s="293"/>
      <c r="P558" s="282"/>
      <c r="Q558" s="282"/>
      <c r="R558" s="282"/>
      <c r="S558" s="282"/>
      <c r="T558" s="380"/>
      <c r="U558" s="381"/>
    </row>
    <row r="559" spans="1:21" ht="21.95" customHeight="1" x14ac:dyDescent="0.15">
      <c r="A559" s="282"/>
      <c r="B559" s="282"/>
      <c r="C559" s="282"/>
      <c r="D559" s="283"/>
      <c r="E559" s="283"/>
      <c r="F559" s="283"/>
      <c r="G559" s="282"/>
      <c r="H559" s="282"/>
      <c r="I559" s="283"/>
      <c r="J559" s="423"/>
      <c r="K559" s="319"/>
      <c r="L559" s="292"/>
      <c r="M559" s="293"/>
      <c r="N559" s="292"/>
      <c r="O559" s="293"/>
      <c r="P559" s="282"/>
      <c r="Q559" s="282"/>
      <c r="R559" s="282"/>
      <c r="S559" s="282"/>
      <c r="T559" s="380"/>
      <c r="U559" s="381"/>
    </row>
    <row r="560" spans="1:21" ht="21.95" customHeight="1" x14ac:dyDescent="0.15">
      <c r="A560" s="282"/>
      <c r="B560" s="282"/>
      <c r="C560" s="282"/>
      <c r="D560" s="283"/>
      <c r="E560" s="283"/>
      <c r="F560" s="283"/>
      <c r="G560" s="282"/>
      <c r="H560" s="282"/>
      <c r="I560" s="283"/>
      <c r="J560" s="423"/>
      <c r="K560" s="319"/>
      <c r="L560" s="292"/>
      <c r="M560" s="293"/>
      <c r="N560" s="292"/>
      <c r="O560" s="293"/>
      <c r="P560" s="282"/>
      <c r="Q560" s="282"/>
      <c r="R560" s="282"/>
      <c r="S560" s="282"/>
      <c r="T560" s="380"/>
      <c r="U560" s="381"/>
    </row>
    <row r="561" spans="1:21" ht="21.95" customHeight="1" x14ac:dyDescent="0.15">
      <c r="A561" s="282"/>
      <c r="B561" s="282"/>
      <c r="C561" s="282"/>
      <c r="D561" s="283"/>
      <c r="E561" s="283"/>
      <c r="F561" s="283"/>
      <c r="G561" s="282"/>
      <c r="H561" s="282"/>
      <c r="I561" s="283"/>
      <c r="J561" s="423"/>
      <c r="K561" s="319"/>
      <c r="L561" s="292"/>
      <c r="M561" s="293"/>
      <c r="N561" s="292"/>
      <c r="O561" s="293"/>
      <c r="P561" s="282"/>
      <c r="Q561" s="282"/>
      <c r="R561" s="282"/>
      <c r="S561" s="282"/>
      <c r="T561" s="380"/>
      <c r="U561" s="381"/>
    </row>
    <row r="562" spans="1:21" ht="21.95" customHeight="1" x14ac:dyDescent="0.15">
      <c r="A562" s="282"/>
      <c r="B562" s="282"/>
      <c r="C562" s="282"/>
      <c r="D562" s="283"/>
      <c r="E562" s="283"/>
      <c r="F562" s="283"/>
      <c r="G562" s="282"/>
      <c r="H562" s="282"/>
      <c r="I562" s="283"/>
      <c r="J562" s="423"/>
      <c r="K562" s="319"/>
      <c r="L562" s="292"/>
      <c r="M562" s="293"/>
      <c r="N562" s="292"/>
      <c r="O562" s="293"/>
      <c r="P562" s="282"/>
      <c r="Q562" s="282"/>
      <c r="R562" s="282"/>
      <c r="S562" s="282"/>
      <c r="T562" s="380"/>
      <c r="U562" s="381"/>
    </row>
    <row r="563" spans="1:21" ht="21.95" customHeight="1" x14ac:dyDescent="0.15">
      <c r="A563" s="282"/>
      <c r="B563" s="282"/>
      <c r="C563" s="282"/>
      <c r="D563" s="283"/>
      <c r="E563" s="283"/>
      <c r="F563" s="283"/>
      <c r="G563" s="282"/>
      <c r="H563" s="282"/>
      <c r="I563" s="283"/>
      <c r="J563" s="423"/>
      <c r="K563" s="319"/>
      <c r="L563" s="292"/>
      <c r="M563" s="293"/>
      <c r="N563" s="292"/>
      <c r="O563" s="293"/>
      <c r="P563" s="282"/>
      <c r="Q563" s="282"/>
      <c r="R563" s="282"/>
      <c r="S563" s="282"/>
      <c r="T563" s="380"/>
      <c r="U563" s="381"/>
    </row>
    <row r="564" spans="1:21" ht="21.95" customHeight="1" x14ac:dyDescent="0.15">
      <c r="A564" s="282"/>
      <c r="B564" s="282"/>
      <c r="C564" s="282"/>
      <c r="D564" s="283"/>
      <c r="E564" s="283"/>
      <c r="F564" s="283"/>
      <c r="G564" s="282"/>
      <c r="H564" s="282"/>
      <c r="I564" s="283"/>
      <c r="J564" s="423"/>
      <c r="K564" s="319"/>
      <c r="L564" s="292"/>
      <c r="M564" s="293"/>
      <c r="N564" s="292"/>
      <c r="O564" s="293"/>
      <c r="P564" s="282"/>
      <c r="Q564" s="282"/>
      <c r="R564" s="282"/>
      <c r="S564" s="282"/>
      <c r="T564" s="380"/>
      <c r="U564" s="381"/>
    </row>
    <row r="565" spans="1:21" ht="21.95" customHeight="1" x14ac:dyDescent="0.15">
      <c r="A565" s="282"/>
      <c r="B565" s="282"/>
      <c r="C565" s="282"/>
      <c r="D565" s="283"/>
      <c r="E565" s="283"/>
      <c r="F565" s="283"/>
      <c r="G565" s="282"/>
      <c r="H565" s="282"/>
      <c r="I565" s="283"/>
      <c r="J565" s="423"/>
      <c r="K565" s="319"/>
      <c r="L565" s="292"/>
      <c r="M565" s="293"/>
      <c r="N565" s="292"/>
      <c r="O565" s="293"/>
      <c r="P565" s="282"/>
      <c r="Q565" s="282"/>
      <c r="R565" s="282"/>
      <c r="S565" s="282"/>
      <c r="T565" s="380"/>
      <c r="U565" s="381"/>
    </row>
    <row r="566" spans="1:21" ht="21.95" customHeight="1" x14ac:dyDescent="0.15">
      <c r="A566" s="282"/>
      <c r="B566" s="282"/>
      <c r="C566" s="282"/>
      <c r="D566" s="283"/>
      <c r="E566" s="283"/>
      <c r="F566" s="283"/>
      <c r="G566" s="282"/>
      <c r="H566" s="282"/>
      <c r="I566" s="283"/>
      <c r="J566" s="423"/>
      <c r="K566" s="319"/>
      <c r="L566" s="292"/>
      <c r="M566" s="293"/>
      <c r="N566" s="292"/>
      <c r="O566" s="293"/>
      <c r="P566" s="282"/>
      <c r="Q566" s="282"/>
      <c r="R566" s="282"/>
      <c r="S566" s="282"/>
      <c r="T566" s="380"/>
      <c r="U566" s="381"/>
    </row>
    <row r="567" spans="1:21" ht="21.95" customHeight="1" x14ac:dyDescent="0.15">
      <c r="A567" s="282"/>
      <c r="B567" s="282"/>
      <c r="C567" s="282"/>
      <c r="D567" s="283"/>
      <c r="E567" s="283"/>
      <c r="F567" s="283"/>
      <c r="G567" s="282"/>
      <c r="H567" s="282"/>
      <c r="I567" s="283"/>
      <c r="J567" s="423"/>
      <c r="K567" s="319"/>
      <c r="L567" s="292"/>
      <c r="M567" s="293"/>
      <c r="N567" s="292"/>
      <c r="O567" s="293"/>
      <c r="P567" s="282"/>
      <c r="Q567" s="282"/>
      <c r="R567" s="282"/>
      <c r="S567" s="282"/>
      <c r="T567" s="380"/>
      <c r="U567" s="381"/>
    </row>
    <row r="568" spans="1:21" ht="21.95" customHeight="1" x14ac:dyDescent="0.15">
      <c r="A568" s="282"/>
      <c r="B568" s="282"/>
      <c r="C568" s="282"/>
      <c r="D568" s="283"/>
      <c r="E568" s="283"/>
      <c r="F568" s="283"/>
      <c r="G568" s="282"/>
      <c r="H568" s="282"/>
      <c r="I568" s="283"/>
      <c r="J568" s="423"/>
      <c r="K568" s="319"/>
      <c r="L568" s="292"/>
      <c r="M568" s="293"/>
      <c r="N568" s="292"/>
      <c r="O568" s="293"/>
      <c r="P568" s="282"/>
      <c r="Q568" s="282"/>
      <c r="R568" s="282"/>
      <c r="S568" s="282"/>
      <c r="T568" s="380"/>
      <c r="U568" s="381"/>
    </row>
    <row r="569" spans="1:21" ht="21.95" customHeight="1" x14ac:dyDescent="0.15">
      <c r="A569" s="282"/>
      <c r="B569" s="282"/>
      <c r="C569" s="282"/>
      <c r="D569" s="283"/>
      <c r="E569" s="283"/>
      <c r="F569" s="283"/>
      <c r="G569" s="282"/>
      <c r="H569" s="282"/>
      <c r="I569" s="283"/>
      <c r="J569" s="423"/>
      <c r="K569" s="319"/>
      <c r="L569" s="292"/>
      <c r="M569" s="293"/>
      <c r="N569" s="292"/>
      <c r="O569" s="293"/>
      <c r="P569" s="282"/>
      <c r="Q569" s="282"/>
      <c r="R569" s="282"/>
      <c r="S569" s="282"/>
      <c r="T569" s="380"/>
      <c r="U569" s="381"/>
    </row>
    <row r="570" spans="1:21" ht="21.95" customHeight="1" x14ac:dyDescent="0.15">
      <c r="A570" s="282"/>
      <c r="B570" s="282"/>
      <c r="C570" s="282"/>
      <c r="D570" s="283"/>
      <c r="E570" s="283"/>
      <c r="F570" s="283"/>
      <c r="G570" s="282"/>
      <c r="H570" s="282"/>
      <c r="I570" s="283"/>
      <c r="J570" s="423"/>
      <c r="K570" s="319"/>
      <c r="L570" s="292"/>
      <c r="M570" s="293"/>
      <c r="N570" s="292"/>
      <c r="O570" s="293"/>
      <c r="P570" s="282"/>
      <c r="Q570" s="282"/>
      <c r="R570" s="282"/>
      <c r="S570" s="282"/>
      <c r="T570" s="380"/>
      <c r="U570" s="381"/>
    </row>
    <row r="571" spans="1:21" ht="21.95" customHeight="1" x14ac:dyDescent="0.15">
      <c r="A571" s="282"/>
      <c r="B571" s="282"/>
      <c r="C571" s="282"/>
      <c r="D571" s="283"/>
      <c r="E571" s="283"/>
      <c r="F571" s="283"/>
      <c r="G571" s="282"/>
      <c r="H571" s="282"/>
      <c r="I571" s="283"/>
      <c r="J571" s="423"/>
      <c r="K571" s="319"/>
      <c r="L571" s="292"/>
      <c r="M571" s="293"/>
      <c r="N571" s="292"/>
      <c r="O571" s="293"/>
      <c r="P571" s="282"/>
      <c r="Q571" s="282"/>
      <c r="R571" s="282"/>
      <c r="S571" s="282"/>
      <c r="T571" s="380"/>
      <c r="U571" s="381"/>
    </row>
    <row r="572" spans="1:21" ht="21.95" customHeight="1" x14ac:dyDescent="0.15">
      <c r="A572" s="282"/>
      <c r="B572" s="282"/>
      <c r="C572" s="282"/>
      <c r="D572" s="283"/>
      <c r="E572" s="283"/>
      <c r="F572" s="283"/>
      <c r="G572" s="282"/>
      <c r="H572" s="282"/>
      <c r="I572" s="283"/>
      <c r="J572" s="423"/>
      <c r="K572" s="319"/>
      <c r="L572" s="292"/>
      <c r="M572" s="293"/>
      <c r="N572" s="292"/>
      <c r="O572" s="293"/>
      <c r="P572" s="282"/>
      <c r="Q572" s="282"/>
      <c r="R572" s="282"/>
      <c r="S572" s="282"/>
      <c r="T572" s="380"/>
      <c r="U572" s="381"/>
    </row>
    <row r="573" spans="1:21" ht="21.95" customHeight="1" x14ac:dyDescent="0.15">
      <c r="A573" s="282"/>
      <c r="B573" s="282"/>
      <c r="C573" s="282"/>
      <c r="D573" s="283"/>
      <c r="E573" s="283"/>
      <c r="F573" s="283"/>
      <c r="G573" s="282"/>
      <c r="H573" s="282"/>
      <c r="I573" s="283"/>
      <c r="J573" s="423"/>
      <c r="K573" s="319"/>
      <c r="L573" s="292"/>
      <c r="M573" s="293"/>
      <c r="N573" s="292"/>
      <c r="O573" s="293"/>
      <c r="P573" s="282"/>
      <c r="Q573" s="282"/>
      <c r="R573" s="282"/>
      <c r="S573" s="282"/>
      <c r="T573" s="380"/>
      <c r="U573" s="381"/>
    </row>
    <row r="574" spans="1:21" ht="21.95" customHeight="1" x14ac:dyDescent="0.15">
      <c r="A574" s="282"/>
      <c r="B574" s="282"/>
      <c r="C574" s="282"/>
      <c r="D574" s="283"/>
      <c r="E574" s="283"/>
      <c r="F574" s="283"/>
      <c r="G574" s="282"/>
      <c r="H574" s="282"/>
      <c r="I574" s="283"/>
      <c r="J574" s="423"/>
      <c r="K574" s="319"/>
      <c r="L574" s="292"/>
      <c r="M574" s="293"/>
      <c r="N574" s="292"/>
      <c r="O574" s="293"/>
      <c r="P574" s="282"/>
      <c r="Q574" s="282"/>
      <c r="R574" s="282"/>
      <c r="S574" s="282"/>
      <c r="T574" s="380"/>
      <c r="U574" s="381"/>
    </row>
    <row r="575" spans="1:21" ht="21.95" customHeight="1" x14ac:dyDescent="0.15">
      <c r="A575" s="282"/>
      <c r="B575" s="282"/>
      <c r="C575" s="282"/>
      <c r="D575" s="283"/>
      <c r="E575" s="283"/>
      <c r="F575" s="283"/>
      <c r="G575" s="282"/>
      <c r="H575" s="282"/>
      <c r="I575" s="283"/>
      <c r="J575" s="423"/>
      <c r="K575" s="319"/>
      <c r="L575" s="292"/>
      <c r="M575" s="293"/>
      <c r="N575" s="292"/>
      <c r="O575" s="293"/>
      <c r="P575" s="282"/>
      <c r="Q575" s="282"/>
      <c r="R575" s="282"/>
      <c r="S575" s="282"/>
      <c r="T575" s="380"/>
      <c r="U575" s="381"/>
    </row>
    <row r="576" spans="1:21" ht="21.95" customHeight="1" x14ac:dyDescent="0.15">
      <c r="A576" s="282"/>
      <c r="B576" s="282"/>
      <c r="C576" s="282"/>
      <c r="D576" s="283"/>
      <c r="E576" s="283"/>
      <c r="F576" s="283"/>
      <c r="G576" s="282"/>
      <c r="H576" s="282"/>
      <c r="I576" s="283"/>
      <c r="J576" s="423"/>
      <c r="K576" s="319"/>
      <c r="L576" s="292"/>
      <c r="M576" s="293"/>
      <c r="N576" s="292"/>
      <c r="O576" s="293"/>
      <c r="P576" s="282"/>
      <c r="Q576" s="282"/>
      <c r="R576" s="282"/>
      <c r="S576" s="282"/>
      <c r="T576" s="380"/>
      <c r="U576" s="381"/>
    </row>
    <row r="577" spans="1:21" ht="21.95" customHeight="1" x14ac:dyDescent="0.15">
      <c r="A577" s="282"/>
      <c r="B577" s="282"/>
      <c r="C577" s="282"/>
      <c r="D577" s="283"/>
      <c r="E577" s="283"/>
      <c r="F577" s="283"/>
      <c r="G577" s="282"/>
      <c r="H577" s="282"/>
      <c r="I577" s="283"/>
      <c r="J577" s="423"/>
      <c r="K577" s="319"/>
      <c r="L577" s="292"/>
      <c r="M577" s="293"/>
      <c r="N577" s="292"/>
      <c r="O577" s="293"/>
      <c r="P577" s="282"/>
      <c r="Q577" s="282"/>
      <c r="R577" s="282"/>
      <c r="S577" s="282"/>
      <c r="T577" s="380"/>
      <c r="U577" s="381"/>
    </row>
    <row r="578" spans="1:21" ht="21.95" customHeight="1" x14ac:dyDescent="0.15">
      <c r="A578" s="282"/>
      <c r="B578" s="282"/>
      <c r="C578" s="282"/>
      <c r="D578" s="283"/>
      <c r="E578" s="283"/>
      <c r="F578" s="283"/>
      <c r="G578" s="282"/>
      <c r="H578" s="282"/>
      <c r="I578" s="283"/>
      <c r="J578" s="423"/>
      <c r="K578" s="319"/>
      <c r="L578" s="292"/>
      <c r="M578" s="293"/>
      <c r="N578" s="292"/>
      <c r="O578" s="293"/>
      <c r="P578" s="282"/>
      <c r="Q578" s="282"/>
      <c r="R578" s="282"/>
      <c r="S578" s="282"/>
      <c r="T578" s="380"/>
      <c r="U578" s="381"/>
    </row>
    <row r="579" spans="1:21" ht="21.95" customHeight="1" x14ac:dyDescent="0.15">
      <c r="A579" s="282"/>
      <c r="B579" s="282"/>
      <c r="C579" s="282"/>
      <c r="D579" s="283"/>
      <c r="E579" s="283"/>
      <c r="F579" s="283"/>
      <c r="G579" s="282"/>
      <c r="H579" s="282"/>
      <c r="I579" s="283"/>
      <c r="J579" s="423"/>
      <c r="K579" s="319"/>
      <c r="L579" s="292"/>
      <c r="M579" s="293"/>
      <c r="N579" s="292"/>
      <c r="O579" s="293"/>
      <c r="P579" s="282"/>
      <c r="Q579" s="282"/>
      <c r="R579" s="282"/>
      <c r="S579" s="282"/>
      <c r="T579" s="380"/>
      <c r="U579" s="381"/>
    </row>
    <row r="580" spans="1:21" ht="21.95" customHeight="1" x14ac:dyDescent="0.15">
      <c r="A580" s="282"/>
      <c r="B580" s="282"/>
      <c r="C580" s="282"/>
      <c r="D580" s="283"/>
      <c r="E580" s="283"/>
      <c r="F580" s="283"/>
      <c r="G580" s="282"/>
      <c r="H580" s="282"/>
      <c r="I580" s="283"/>
      <c r="J580" s="423"/>
      <c r="K580" s="319"/>
      <c r="L580" s="292"/>
      <c r="M580" s="293"/>
      <c r="N580" s="292"/>
      <c r="O580" s="293"/>
      <c r="P580" s="282"/>
      <c r="Q580" s="282"/>
      <c r="R580" s="282"/>
      <c r="S580" s="282"/>
      <c r="T580" s="380"/>
      <c r="U580" s="381"/>
    </row>
    <row r="581" spans="1:21" ht="21.95" customHeight="1" x14ac:dyDescent="0.15">
      <c r="A581" s="282"/>
      <c r="B581" s="282"/>
      <c r="C581" s="282"/>
      <c r="D581" s="283"/>
      <c r="E581" s="283"/>
      <c r="F581" s="283"/>
      <c r="G581" s="282"/>
      <c r="H581" s="282"/>
      <c r="I581" s="283"/>
      <c r="J581" s="423"/>
      <c r="K581" s="319"/>
      <c r="L581" s="292"/>
      <c r="M581" s="293"/>
      <c r="N581" s="292"/>
      <c r="O581" s="293"/>
      <c r="P581" s="282"/>
      <c r="Q581" s="282"/>
      <c r="R581" s="282"/>
      <c r="S581" s="282"/>
      <c r="T581" s="380"/>
      <c r="U581" s="381"/>
    </row>
    <row r="582" spans="1:21" ht="21.95" customHeight="1" x14ac:dyDescent="0.15">
      <c r="A582" s="282"/>
      <c r="B582" s="282"/>
      <c r="C582" s="282"/>
      <c r="D582" s="283"/>
      <c r="E582" s="283"/>
      <c r="F582" s="283"/>
      <c r="G582" s="282"/>
      <c r="H582" s="282"/>
      <c r="I582" s="283"/>
      <c r="J582" s="423"/>
      <c r="K582" s="319"/>
      <c r="L582" s="292"/>
      <c r="M582" s="293"/>
      <c r="N582" s="292"/>
      <c r="O582" s="293"/>
      <c r="P582" s="282"/>
      <c r="Q582" s="282"/>
      <c r="R582" s="282"/>
      <c r="S582" s="282"/>
      <c r="T582" s="380"/>
      <c r="U582" s="381"/>
    </row>
    <row r="583" spans="1:21" ht="21.95" customHeight="1" x14ac:dyDescent="0.15">
      <c r="A583" s="282"/>
      <c r="B583" s="282"/>
      <c r="C583" s="282"/>
      <c r="D583" s="283"/>
      <c r="E583" s="283"/>
      <c r="F583" s="283"/>
      <c r="G583" s="282"/>
      <c r="H583" s="282"/>
      <c r="I583" s="283"/>
      <c r="J583" s="423"/>
      <c r="K583" s="319"/>
      <c r="L583" s="292"/>
      <c r="M583" s="293"/>
      <c r="N583" s="292"/>
      <c r="O583" s="293"/>
      <c r="P583" s="282"/>
      <c r="Q583" s="282"/>
      <c r="R583" s="282"/>
      <c r="S583" s="282"/>
      <c r="T583" s="380"/>
      <c r="U583" s="381"/>
    </row>
    <row r="584" spans="1:21" ht="21.95" customHeight="1" x14ac:dyDescent="0.15">
      <c r="A584" s="282"/>
      <c r="B584" s="282"/>
      <c r="C584" s="282"/>
      <c r="D584" s="283"/>
      <c r="E584" s="283"/>
      <c r="F584" s="283"/>
      <c r="G584" s="282"/>
      <c r="H584" s="282"/>
      <c r="I584" s="283"/>
      <c r="J584" s="423"/>
      <c r="K584" s="319"/>
      <c r="L584" s="292"/>
      <c r="M584" s="293"/>
      <c r="N584" s="292"/>
      <c r="O584" s="293"/>
      <c r="P584" s="282"/>
      <c r="Q584" s="282"/>
      <c r="R584" s="282"/>
      <c r="S584" s="282"/>
      <c r="T584" s="380"/>
      <c r="U584" s="381"/>
    </row>
    <row r="585" spans="1:21" ht="21.95" customHeight="1" x14ac:dyDescent="0.15">
      <c r="A585" s="282"/>
      <c r="B585" s="282"/>
      <c r="C585" s="282"/>
      <c r="D585" s="283"/>
      <c r="E585" s="283"/>
      <c r="F585" s="283"/>
      <c r="G585" s="282"/>
      <c r="H585" s="282"/>
      <c r="I585" s="283"/>
      <c r="J585" s="423"/>
      <c r="K585" s="319"/>
      <c r="L585" s="292"/>
      <c r="M585" s="293"/>
      <c r="N585" s="292"/>
      <c r="O585" s="293"/>
      <c r="P585" s="282"/>
      <c r="Q585" s="282"/>
      <c r="R585" s="282"/>
      <c r="S585" s="282"/>
      <c r="T585" s="380"/>
      <c r="U585" s="381"/>
    </row>
    <row r="586" spans="1:21" ht="21.95" customHeight="1" x14ac:dyDescent="0.15">
      <c r="A586" s="282"/>
      <c r="B586" s="282"/>
      <c r="C586" s="282"/>
      <c r="D586" s="283"/>
      <c r="E586" s="283"/>
      <c r="F586" s="283"/>
      <c r="G586" s="282"/>
      <c r="H586" s="282"/>
      <c r="I586" s="283"/>
      <c r="J586" s="423"/>
      <c r="K586" s="319"/>
      <c r="L586" s="292"/>
      <c r="M586" s="293"/>
      <c r="N586" s="292"/>
      <c r="O586" s="293"/>
      <c r="P586" s="282"/>
      <c r="Q586" s="282"/>
      <c r="R586" s="282"/>
      <c r="S586" s="282"/>
      <c r="T586" s="380"/>
      <c r="U586" s="381"/>
    </row>
    <row r="587" spans="1:21" ht="21.95" customHeight="1" x14ac:dyDescent="0.15">
      <c r="A587" s="282"/>
      <c r="B587" s="282"/>
      <c r="C587" s="282"/>
      <c r="D587" s="283"/>
      <c r="E587" s="283"/>
      <c r="F587" s="283"/>
      <c r="G587" s="282"/>
      <c r="H587" s="282"/>
      <c r="I587" s="283"/>
      <c r="J587" s="423"/>
      <c r="K587" s="319"/>
      <c r="L587" s="292"/>
      <c r="M587" s="293"/>
      <c r="N587" s="292"/>
      <c r="O587" s="293"/>
      <c r="P587" s="282"/>
      <c r="Q587" s="282"/>
      <c r="R587" s="282"/>
      <c r="S587" s="282"/>
      <c r="T587" s="380"/>
      <c r="U587" s="381"/>
    </row>
    <row r="588" spans="1:21" ht="21.95" customHeight="1" x14ac:dyDescent="0.15">
      <c r="A588" s="282"/>
      <c r="B588" s="282"/>
      <c r="C588" s="282"/>
      <c r="D588" s="283"/>
      <c r="E588" s="283"/>
      <c r="F588" s="283"/>
      <c r="G588" s="282"/>
      <c r="H588" s="282"/>
      <c r="I588" s="283"/>
      <c r="J588" s="423"/>
      <c r="K588" s="319"/>
      <c r="L588" s="292"/>
      <c r="M588" s="293"/>
      <c r="N588" s="292"/>
      <c r="O588" s="293"/>
      <c r="P588" s="282"/>
      <c r="Q588" s="282"/>
      <c r="R588" s="282"/>
      <c r="S588" s="282"/>
      <c r="T588" s="380"/>
      <c r="U588" s="381"/>
    </row>
    <row r="589" spans="1:21" ht="21.95" customHeight="1" x14ac:dyDescent="0.15">
      <c r="A589" s="282"/>
      <c r="B589" s="282"/>
      <c r="C589" s="282"/>
      <c r="D589" s="283"/>
      <c r="E589" s="283"/>
      <c r="F589" s="283"/>
      <c r="G589" s="282"/>
      <c r="H589" s="282"/>
      <c r="I589" s="283"/>
      <c r="J589" s="423"/>
      <c r="K589" s="319"/>
      <c r="L589" s="292"/>
      <c r="M589" s="293"/>
      <c r="N589" s="292"/>
      <c r="O589" s="293"/>
      <c r="P589" s="282"/>
      <c r="Q589" s="282"/>
      <c r="R589" s="282"/>
      <c r="S589" s="282"/>
      <c r="T589" s="380"/>
      <c r="U589" s="381"/>
    </row>
    <row r="590" spans="1:21" ht="21.95" customHeight="1" x14ac:dyDescent="0.15">
      <c r="A590" s="282"/>
      <c r="B590" s="282"/>
      <c r="C590" s="282"/>
      <c r="D590" s="283"/>
      <c r="E590" s="283"/>
      <c r="F590" s="283"/>
      <c r="G590" s="282"/>
      <c r="H590" s="282"/>
      <c r="I590" s="283"/>
      <c r="J590" s="423"/>
      <c r="K590" s="319"/>
      <c r="L590" s="292"/>
      <c r="M590" s="293"/>
      <c r="N590" s="292"/>
      <c r="O590" s="293"/>
      <c r="P590" s="282"/>
      <c r="Q590" s="282"/>
      <c r="R590" s="282"/>
      <c r="S590" s="282"/>
      <c r="T590" s="380"/>
      <c r="U590" s="381"/>
    </row>
    <row r="591" spans="1:21" ht="21.95" customHeight="1" x14ac:dyDescent="0.15">
      <c r="A591" s="282"/>
      <c r="B591" s="282"/>
      <c r="C591" s="282"/>
      <c r="D591" s="283"/>
      <c r="E591" s="283"/>
      <c r="F591" s="283"/>
      <c r="G591" s="282"/>
      <c r="H591" s="282"/>
      <c r="I591" s="283"/>
      <c r="J591" s="423"/>
      <c r="K591" s="319"/>
      <c r="L591" s="292"/>
      <c r="M591" s="293"/>
      <c r="N591" s="292"/>
      <c r="O591" s="293"/>
      <c r="P591" s="282"/>
      <c r="Q591" s="282"/>
      <c r="R591" s="282"/>
      <c r="S591" s="282"/>
      <c r="T591" s="380"/>
      <c r="U591" s="381"/>
    </row>
    <row r="592" spans="1:21" ht="21.95" customHeight="1" x14ac:dyDescent="0.15">
      <c r="A592" s="282"/>
      <c r="B592" s="282"/>
      <c r="C592" s="282"/>
      <c r="D592" s="283"/>
      <c r="E592" s="283"/>
      <c r="F592" s="283"/>
      <c r="G592" s="282"/>
      <c r="H592" s="282"/>
      <c r="I592" s="283"/>
      <c r="J592" s="423"/>
      <c r="K592" s="319"/>
      <c r="L592" s="292"/>
      <c r="M592" s="293"/>
      <c r="N592" s="292"/>
      <c r="O592" s="293"/>
      <c r="P592" s="282"/>
      <c r="Q592" s="282"/>
      <c r="R592" s="282"/>
      <c r="S592" s="282"/>
      <c r="T592" s="380"/>
      <c r="U592" s="381"/>
    </row>
    <row r="593" spans="1:21" ht="21.95" customHeight="1" x14ac:dyDescent="0.15">
      <c r="A593" s="282"/>
      <c r="B593" s="282"/>
      <c r="C593" s="282"/>
      <c r="D593" s="283"/>
      <c r="E593" s="283"/>
      <c r="F593" s="283"/>
      <c r="G593" s="282"/>
      <c r="H593" s="282"/>
      <c r="I593" s="283"/>
      <c r="J593" s="423"/>
      <c r="K593" s="319"/>
      <c r="L593" s="292"/>
      <c r="M593" s="293"/>
      <c r="N593" s="292"/>
      <c r="O593" s="293"/>
      <c r="P593" s="282"/>
      <c r="Q593" s="282"/>
      <c r="R593" s="282"/>
      <c r="S593" s="282"/>
      <c r="T593" s="380"/>
      <c r="U593" s="381"/>
    </row>
    <row r="594" spans="1:21" ht="21.95" customHeight="1" x14ac:dyDescent="0.15">
      <c r="A594" s="282"/>
      <c r="B594" s="282"/>
      <c r="C594" s="282"/>
      <c r="D594" s="283"/>
      <c r="E594" s="283"/>
      <c r="F594" s="283"/>
      <c r="G594" s="282"/>
      <c r="H594" s="282"/>
      <c r="I594" s="283"/>
      <c r="J594" s="423"/>
      <c r="K594" s="319"/>
      <c r="L594" s="292"/>
      <c r="M594" s="293"/>
      <c r="N594" s="292"/>
      <c r="O594" s="293"/>
      <c r="P594" s="282"/>
      <c r="Q594" s="282"/>
      <c r="R594" s="282"/>
      <c r="S594" s="282"/>
      <c r="T594" s="380"/>
      <c r="U594" s="381"/>
    </row>
    <row r="595" spans="1:21" ht="21.95" customHeight="1" x14ac:dyDescent="0.15">
      <c r="A595" s="282"/>
      <c r="B595" s="282"/>
      <c r="C595" s="282"/>
      <c r="D595" s="283"/>
      <c r="E595" s="283"/>
      <c r="F595" s="283"/>
      <c r="G595" s="282"/>
      <c r="H595" s="282"/>
      <c r="I595" s="283"/>
      <c r="J595" s="423"/>
      <c r="K595" s="319"/>
      <c r="L595" s="292"/>
      <c r="M595" s="293"/>
      <c r="N595" s="292"/>
      <c r="O595" s="293"/>
      <c r="P595" s="282"/>
      <c r="Q595" s="282"/>
      <c r="R595" s="282"/>
      <c r="S595" s="282"/>
      <c r="T595" s="380"/>
      <c r="U595" s="381"/>
    </row>
    <row r="596" spans="1:21" ht="21.95" customHeight="1" x14ac:dyDescent="0.15">
      <c r="A596" s="282"/>
      <c r="B596" s="282"/>
      <c r="C596" s="282"/>
      <c r="D596" s="283"/>
      <c r="E596" s="283"/>
      <c r="F596" s="283"/>
      <c r="G596" s="282"/>
      <c r="H596" s="282"/>
      <c r="I596" s="283"/>
      <c r="J596" s="423"/>
      <c r="K596" s="319"/>
      <c r="L596" s="292"/>
      <c r="M596" s="293"/>
      <c r="N596" s="292"/>
      <c r="O596" s="293"/>
      <c r="P596" s="282"/>
      <c r="Q596" s="282"/>
      <c r="R596" s="282"/>
      <c r="S596" s="282"/>
      <c r="T596" s="380"/>
      <c r="U596" s="381"/>
    </row>
    <row r="597" spans="1:21" ht="21.95" customHeight="1" x14ac:dyDescent="0.15">
      <c r="A597" s="282"/>
      <c r="B597" s="282"/>
      <c r="C597" s="282"/>
      <c r="D597" s="283"/>
      <c r="E597" s="283"/>
      <c r="F597" s="283"/>
      <c r="G597" s="282"/>
      <c r="H597" s="282"/>
      <c r="I597" s="283"/>
      <c r="J597" s="423"/>
      <c r="K597" s="319"/>
      <c r="L597" s="292"/>
      <c r="M597" s="293"/>
      <c r="N597" s="292"/>
      <c r="O597" s="293"/>
      <c r="P597" s="282"/>
      <c r="Q597" s="282"/>
      <c r="R597" s="282"/>
      <c r="S597" s="282"/>
      <c r="T597" s="380"/>
      <c r="U597" s="381"/>
    </row>
    <row r="598" spans="1:21" ht="21.95" customHeight="1" x14ac:dyDescent="0.15">
      <c r="A598" s="282"/>
      <c r="B598" s="282"/>
      <c r="C598" s="282"/>
      <c r="D598" s="283"/>
      <c r="E598" s="283"/>
      <c r="F598" s="283"/>
      <c r="G598" s="282"/>
      <c r="H598" s="282"/>
      <c r="I598" s="283"/>
      <c r="J598" s="423"/>
      <c r="K598" s="319"/>
      <c r="L598" s="292"/>
      <c r="M598" s="293"/>
      <c r="N598" s="292"/>
      <c r="O598" s="293"/>
      <c r="P598" s="282"/>
      <c r="Q598" s="282"/>
      <c r="R598" s="282"/>
      <c r="S598" s="282"/>
      <c r="T598" s="380"/>
      <c r="U598" s="381"/>
    </row>
    <row r="599" spans="1:21" ht="21.95" customHeight="1" x14ac:dyDescent="0.15">
      <c r="A599" s="282"/>
      <c r="B599" s="282"/>
      <c r="C599" s="282"/>
      <c r="D599" s="283"/>
      <c r="E599" s="283"/>
      <c r="F599" s="283"/>
      <c r="G599" s="282"/>
      <c r="H599" s="282"/>
      <c r="I599" s="283"/>
      <c r="J599" s="423"/>
      <c r="K599" s="319"/>
      <c r="L599" s="292"/>
      <c r="M599" s="293"/>
      <c r="N599" s="292"/>
      <c r="O599" s="293"/>
      <c r="P599" s="282"/>
      <c r="Q599" s="282"/>
      <c r="R599" s="282"/>
      <c r="S599" s="282"/>
      <c r="T599" s="380"/>
      <c r="U599" s="381"/>
    </row>
    <row r="600" spans="1:21" ht="21.95" customHeight="1" x14ac:dyDescent="0.15">
      <c r="A600" s="282"/>
      <c r="B600" s="282"/>
      <c r="C600" s="282"/>
      <c r="D600" s="283"/>
      <c r="E600" s="283"/>
      <c r="F600" s="283"/>
      <c r="G600" s="282"/>
      <c r="H600" s="282"/>
      <c r="I600" s="283"/>
      <c r="J600" s="423"/>
      <c r="K600" s="319"/>
      <c r="L600" s="292"/>
      <c r="M600" s="293"/>
      <c r="N600" s="292"/>
      <c r="O600" s="293"/>
      <c r="P600" s="282"/>
      <c r="Q600" s="282"/>
      <c r="R600" s="282"/>
      <c r="S600" s="282"/>
      <c r="T600" s="380"/>
      <c r="U600" s="381"/>
    </row>
    <row r="601" spans="1:21" ht="21.95" customHeight="1" x14ac:dyDescent="0.15">
      <c r="A601" s="282"/>
      <c r="B601" s="282"/>
      <c r="C601" s="282"/>
      <c r="D601" s="283"/>
      <c r="E601" s="283"/>
      <c r="F601" s="283"/>
      <c r="G601" s="282"/>
      <c r="H601" s="282"/>
      <c r="I601" s="283"/>
      <c r="J601" s="423"/>
      <c r="K601" s="319"/>
      <c r="L601" s="292"/>
      <c r="M601" s="293"/>
      <c r="N601" s="292"/>
      <c r="O601" s="293"/>
      <c r="P601" s="282"/>
      <c r="Q601" s="282"/>
      <c r="R601" s="282"/>
      <c r="S601" s="282"/>
      <c r="T601" s="380"/>
      <c r="U601" s="381"/>
    </row>
    <row r="602" spans="1:21" ht="21.95" customHeight="1" x14ac:dyDescent="0.15">
      <c r="A602" s="282"/>
      <c r="B602" s="282"/>
      <c r="C602" s="282"/>
      <c r="D602" s="283"/>
      <c r="E602" s="283"/>
      <c r="F602" s="283"/>
      <c r="G602" s="282"/>
      <c r="H602" s="282"/>
      <c r="I602" s="283"/>
      <c r="J602" s="423"/>
      <c r="K602" s="319"/>
      <c r="L602" s="292"/>
      <c r="M602" s="293"/>
      <c r="N602" s="292"/>
      <c r="O602" s="293"/>
      <c r="P602" s="282"/>
      <c r="Q602" s="282"/>
      <c r="R602" s="282"/>
      <c r="S602" s="282"/>
      <c r="T602" s="380"/>
      <c r="U602" s="381"/>
    </row>
    <row r="603" spans="1:21" ht="21.95" customHeight="1" x14ac:dyDescent="0.15">
      <c r="A603" s="282"/>
      <c r="B603" s="282"/>
      <c r="C603" s="282"/>
      <c r="D603" s="283"/>
      <c r="E603" s="283"/>
      <c r="F603" s="283"/>
      <c r="G603" s="282"/>
      <c r="H603" s="282"/>
      <c r="I603" s="283"/>
      <c r="J603" s="423"/>
      <c r="K603" s="319"/>
      <c r="L603" s="292"/>
      <c r="M603" s="293"/>
      <c r="N603" s="292"/>
      <c r="O603" s="293"/>
      <c r="P603" s="282"/>
      <c r="Q603" s="282"/>
      <c r="R603" s="282"/>
      <c r="S603" s="282"/>
      <c r="T603" s="380"/>
      <c r="U603" s="381"/>
    </row>
    <row r="604" spans="1:21" ht="21.95" customHeight="1" x14ac:dyDescent="0.15">
      <c r="A604" s="282"/>
      <c r="B604" s="282"/>
      <c r="C604" s="282"/>
      <c r="D604" s="283"/>
      <c r="E604" s="283"/>
      <c r="F604" s="283"/>
      <c r="G604" s="282"/>
      <c r="H604" s="282"/>
      <c r="I604" s="283"/>
      <c r="J604" s="423"/>
      <c r="K604" s="319"/>
      <c r="L604" s="292"/>
      <c r="M604" s="293"/>
      <c r="N604" s="292"/>
      <c r="O604" s="293"/>
      <c r="P604" s="282"/>
      <c r="Q604" s="282"/>
      <c r="R604" s="282"/>
      <c r="S604" s="282"/>
      <c r="T604" s="380"/>
      <c r="U604" s="381"/>
    </row>
    <row r="605" spans="1:21" ht="21.95" customHeight="1" x14ac:dyDescent="0.15">
      <c r="A605" s="282"/>
      <c r="B605" s="282"/>
      <c r="C605" s="282"/>
      <c r="D605" s="283"/>
      <c r="E605" s="283"/>
      <c r="F605" s="283"/>
      <c r="G605" s="282"/>
      <c r="H605" s="282"/>
      <c r="I605" s="283"/>
      <c r="J605" s="423"/>
      <c r="K605" s="319"/>
      <c r="L605" s="292"/>
      <c r="M605" s="293"/>
      <c r="N605" s="292"/>
      <c r="O605" s="293"/>
      <c r="P605" s="282"/>
      <c r="Q605" s="282"/>
      <c r="R605" s="282"/>
      <c r="S605" s="282"/>
      <c r="T605" s="380"/>
      <c r="U605" s="381"/>
    </row>
    <row r="606" spans="1:21" ht="21.95" customHeight="1" x14ac:dyDescent="0.15">
      <c r="A606" s="282"/>
      <c r="B606" s="282"/>
      <c r="C606" s="282"/>
      <c r="D606" s="283"/>
      <c r="E606" s="283"/>
      <c r="F606" s="283"/>
      <c r="G606" s="282"/>
      <c r="H606" s="282"/>
      <c r="I606" s="283"/>
      <c r="J606" s="423"/>
      <c r="K606" s="319"/>
      <c r="L606" s="292"/>
      <c r="M606" s="293"/>
      <c r="N606" s="292"/>
      <c r="O606" s="293"/>
      <c r="P606" s="282"/>
      <c r="Q606" s="282"/>
      <c r="R606" s="282"/>
      <c r="S606" s="282"/>
      <c r="T606" s="380"/>
      <c r="U606" s="381"/>
    </row>
    <row r="607" spans="1:21" ht="21.95" customHeight="1" x14ac:dyDescent="0.15">
      <c r="A607" s="282"/>
      <c r="B607" s="282"/>
      <c r="C607" s="282"/>
      <c r="D607" s="283"/>
      <c r="E607" s="283"/>
      <c r="F607" s="283"/>
      <c r="G607" s="282"/>
      <c r="H607" s="282"/>
      <c r="I607" s="283"/>
      <c r="J607" s="423"/>
      <c r="K607" s="319"/>
      <c r="L607" s="292"/>
      <c r="M607" s="293"/>
      <c r="N607" s="292"/>
      <c r="O607" s="293"/>
      <c r="P607" s="282"/>
      <c r="Q607" s="282"/>
      <c r="R607" s="282"/>
      <c r="S607" s="282"/>
      <c r="T607" s="380"/>
      <c r="U607" s="381"/>
    </row>
    <row r="608" spans="1:21" ht="21.95" customHeight="1" x14ac:dyDescent="0.15">
      <c r="A608" s="282"/>
      <c r="B608" s="282"/>
      <c r="C608" s="282"/>
      <c r="D608" s="283"/>
      <c r="E608" s="283"/>
      <c r="F608" s="283"/>
      <c r="G608" s="282"/>
      <c r="H608" s="282"/>
      <c r="I608" s="283"/>
      <c r="J608" s="423"/>
      <c r="K608" s="319"/>
      <c r="L608" s="292"/>
      <c r="M608" s="293"/>
      <c r="N608" s="292"/>
      <c r="O608" s="293"/>
      <c r="P608" s="282"/>
      <c r="Q608" s="282"/>
      <c r="R608" s="282"/>
      <c r="S608" s="282"/>
      <c r="T608" s="380"/>
      <c r="U608" s="381"/>
    </row>
    <row r="609" spans="1:21" ht="21.95" customHeight="1" x14ac:dyDescent="0.15">
      <c r="A609" s="282"/>
      <c r="B609" s="282"/>
      <c r="C609" s="282"/>
      <c r="D609" s="283"/>
      <c r="E609" s="283"/>
      <c r="F609" s="283"/>
      <c r="G609" s="282"/>
      <c r="H609" s="282"/>
      <c r="I609" s="283"/>
      <c r="J609" s="423"/>
      <c r="K609" s="319"/>
      <c r="L609" s="292"/>
      <c r="M609" s="293"/>
      <c r="N609" s="292"/>
      <c r="O609" s="293"/>
      <c r="P609" s="282"/>
      <c r="Q609" s="282"/>
      <c r="R609" s="282"/>
      <c r="S609" s="282"/>
      <c r="T609" s="380"/>
      <c r="U609" s="381"/>
    </row>
    <row r="610" spans="1:21" ht="21.95" customHeight="1" x14ac:dyDescent="0.15">
      <c r="A610" s="282"/>
      <c r="B610" s="282"/>
      <c r="C610" s="282"/>
      <c r="D610" s="283"/>
      <c r="E610" s="283"/>
      <c r="F610" s="283"/>
      <c r="G610" s="282"/>
      <c r="H610" s="282"/>
      <c r="I610" s="283"/>
      <c r="J610" s="423"/>
      <c r="K610" s="319"/>
      <c r="L610" s="292"/>
      <c r="M610" s="293"/>
      <c r="N610" s="292"/>
      <c r="O610" s="293"/>
      <c r="P610" s="282"/>
      <c r="Q610" s="282"/>
      <c r="R610" s="282"/>
      <c r="S610" s="282"/>
      <c r="T610" s="380"/>
      <c r="U610" s="381"/>
    </row>
    <row r="611" spans="1:21" ht="21.95" customHeight="1" x14ac:dyDescent="0.15">
      <c r="A611" s="282"/>
      <c r="B611" s="282"/>
      <c r="C611" s="282"/>
      <c r="D611" s="283"/>
      <c r="E611" s="283"/>
      <c r="F611" s="283"/>
      <c r="G611" s="282"/>
      <c r="H611" s="282"/>
      <c r="I611" s="283"/>
      <c r="J611" s="423"/>
      <c r="K611" s="319"/>
      <c r="L611" s="292"/>
      <c r="M611" s="293"/>
      <c r="N611" s="292"/>
      <c r="O611" s="293"/>
      <c r="P611" s="282"/>
      <c r="Q611" s="282"/>
      <c r="R611" s="282"/>
      <c r="S611" s="282"/>
      <c r="T611" s="380"/>
      <c r="U611" s="381"/>
    </row>
    <row r="612" spans="1:21" ht="21.95" customHeight="1" x14ac:dyDescent="0.15">
      <c r="A612" s="282"/>
      <c r="B612" s="282"/>
      <c r="C612" s="282"/>
      <c r="D612" s="283"/>
      <c r="E612" s="283"/>
      <c r="F612" s="283"/>
      <c r="G612" s="282"/>
      <c r="H612" s="282"/>
      <c r="I612" s="283"/>
      <c r="J612" s="423"/>
      <c r="K612" s="319"/>
      <c r="L612" s="292"/>
      <c r="M612" s="293"/>
      <c r="N612" s="292"/>
      <c r="O612" s="293"/>
      <c r="P612" s="282"/>
      <c r="Q612" s="282"/>
      <c r="R612" s="282"/>
      <c r="S612" s="282"/>
      <c r="T612" s="380"/>
      <c r="U612" s="381"/>
    </row>
    <row r="613" spans="1:21" ht="21.95" customHeight="1" x14ac:dyDescent="0.15">
      <c r="A613" s="282"/>
      <c r="B613" s="282"/>
      <c r="C613" s="282"/>
      <c r="D613" s="283"/>
      <c r="E613" s="283"/>
      <c r="F613" s="283"/>
      <c r="G613" s="282"/>
      <c r="H613" s="282"/>
      <c r="I613" s="283"/>
      <c r="J613" s="423"/>
      <c r="K613" s="319"/>
      <c r="L613" s="292"/>
      <c r="M613" s="293"/>
      <c r="N613" s="292"/>
      <c r="O613" s="293"/>
      <c r="P613" s="282"/>
      <c r="Q613" s="282"/>
      <c r="R613" s="282"/>
      <c r="S613" s="282"/>
      <c r="T613" s="380"/>
      <c r="U613" s="381"/>
    </row>
    <row r="614" spans="1:21" ht="21.95" customHeight="1" x14ac:dyDescent="0.15">
      <c r="A614" s="282"/>
      <c r="B614" s="282"/>
      <c r="C614" s="282"/>
      <c r="D614" s="283"/>
      <c r="E614" s="283"/>
      <c r="F614" s="283"/>
      <c r="G614" s="282"/>
      <c r="H614" s="282"/>
      <c r="I614" s="283"/>
      <c r="J614" s="423"/>
      <c r="K614" s="319"/>
      <c r="L614" s="292"/>
      <c r="M614" s="293"/>
      <c r="N614" s="292"/>
      <c r="O614" s="293"/>
      <c r="P614" s="282"/>
      <c r="Q614" s="282"/>
      <c r="R614" s="282"/>
      <c r="S614" s="282"/>
      <c r="T614" s="380"/>
      <c r="U614" s="381"/>
    </row>
    <row r="615" spans="1:21" ht="21.95" customHeight="1" x14ac:dyDescent="0.15">
      <c r="A615" s="282"/>
      <c r="B615" s="282"/>
      <c r="C615" s="282"/>
      <c r="D615" s="283"/>
      <c r="E615" s="283"/>
      <c r="F615" s="283"/>
      <c r="G615" s="282"/>
      <c r="H615" s="282"/>
      <c r="I615" s="283"/>
      <c r="J615" s="423"/>
      <c r="K615" s="319"/>
      <c r="L615" s="292"/>
      <c r="M615" s="293"/>
      <c r="N615" s="292"/>
      <c r="O615" s="293"/>
      <c r="P615" s="282"/>
      <c r="Q615" s="282"/>
      <c r="R615" s="282"/>
      <c r="S615" s="282"/>
      <c r="T615" s="380"/>
      <c r="U615" s="381"/>
    </row>
    <row r="616" spans="1:21" ht="21.95" customHeight="1" x14ac:dyDescent="0.15">
      <c r="A616" s="282"/>
      <c r="B616" s="282"/>
      <c r="C616" s="282"/>
      <c r="D616" s="283"/>
      <c r="E616" s="283"/>
      <c r="F616" s="283"/>
      <c r="G616" s="282"/>
      <c r="H616" s="282"/>
      <c r="I616" s="283"/>
      <c r="J616" s="423"/>
      <c r="K616" s="319"/>
      <c r="L616" s="292"/>
      <c r="M616" s="293"/>
      <c r="N616" s="292"/>
      <c r="O616" s="293"/>
      <c r="P616" s="282"/>
      <c r="Q616" s="282"/>
      <c r="R616" s="282"/>
      <c r="S616" s="282"/>
      <c r="T616" s="380"/>
      <c r="U616" s="381"/>
    </row>
    <row r="617" spans="1:21" ht="21.95" customHeight="1" x14ac:dyDescent="0.15">
      <c r="A617" s="282"/>
      <c r="B617" s="282"/>
      <c r="C617" s="282"/>
      <c r="D617" s="283"/>
      <c r="E617" s="283"/>
      <c r="F617" s="283"/>
      <c r="G617" s="282"/>
      <c r="H617" s="282"/>
      <c r="I617" s="283"/>
      <c r="J617" s="423"/>
      <c r="K617" s="319"/>
      <c r="L617" s="292"/>
      <c r="M617" s="293"/>
      <c r="N617" s="292"/>
      <c r="O617" s="293"/>
      <c r="P617" s="282"/>
      <c r="Q617" s="282"/>
      <c r="R617" s="282"/>
      <c r="S617" s="282"/>
      <c r="T617" s="380"/>
      <c r="U617" s="381"/>
    </row>
    <row r="618" spans="1:21" ht="21.95" customHeight="1" x14ac:dyDescent="0.15">
      <c r="A618" s="282"/>
      <c r="B618" s="282"/>
      <c r="C618" s="282"/>
      <c r="D618" s="283"/>
      <c r="E618" s="283"/>
      <c r="F618" s="283"/>
      <c r="G618" s="282"/>
      <c r="H618" s="282"/>
      <c r="I618" s="283"/>
      <c r="J618" s="423"/>
      <c r="K618" s="319"/>
      <c r="L618" s="292"/>
      <c r="M618" s="293"/>
      <c r="N618" s="292"/>
      <c r="O618" s="293"/>
      <c r="P618" s="282"/>
      <c r="Q618" s="282"/>
      <c r="R618" s="282"/>
      <c r="S618" s="282"/>
      <c r="T618" s="380"/>
      <c r="U618" s="381"/>
    </row>
    <row r="619" spans="1:21" ht="21.95" customHeight="1" x14ac:dyDescent="0.15">
      <c r="A619" s="282"/>
      <c r="B619" s="282"/>
      <c r="C619" s="282"/>
      <c r="D619" s="283"/>
      <c r="E619" s="283"/>
      <c r="F619" s="283"/>
      <c r="G619" s="282"/>
      <c r="H619" s="282"/>
      <c r="I619" s="283"/>
      <c r="J619" s="423"/>
      <c r="K619" s="319"/>
      <c r="L619" s="292"/>
      <c r="M619" s="293"/>
      <c r="N619" s="292"/>
      <c r="O619" s="293"/>
      <c r="P619" s="282"/>
      <c r="Q619" s="282"/>
      <c r="R619" s="282"/>
      <c r="S619" s="282"/>
      <c r="T619" s="380"/>
      <c r="U619" s="381"/>
    </row>
    <row r="620" spans="1:21" ht="21.95" customHeight="1" x14ac:dyDescent="0.15">
      <c r="A620" s="282"/>
      <c r="B620" s="282"/>
      <c r="C620" s="282"/>
      <c r="D620" s="283"/>
      <c r="E620" s="283"/>
      <c r="F620" s="283"/>
      <c r="G620" s="282"/>
      <c r="H620" s="282"/>
      <c r="I620" s="283"/>
      <c r="J620" s="423"/>
      <c r="K620" s="319"/>
      <c r="L620" s="292"/>
      <c r="M620" s="293"/>
      <c r="N620" s="292"/>
      <c r="O620" s="293"/>
      <c r="P620" s="282"/>
      <c r="Q620" s="282"/>
      <c r="R620" s="282"/>
      <c r="S620" s="282"/>
      <c r="T620" s="380"/>
      <c r="U620" s="381"/>
    </row>
    <row r="621" spans="1:21" ht="21.95" customHeight="1" x14ac:dyDescent="0.15">
      <c r="A621" s="282"/>
      <c r="B621" s="282"/>
      <c r="C621" s="282"/>
      <c r="D621" s="283"/>
      <c r="E621" s="283"/>
      <c r="F621" s="283"/>
      <c r="G621" s="282"/>
      <c r="H621" s="282"/>
      <c r="I621" s="283"/>
      <c r="J621" s="423"/>
      <c r="K621" s="319"/>
      <c r="L621" s="292"/>
      <c r="M621" s="293"/>
      <c r="N621" s="292"/>
      <c r="O621" s="293"/>
      <c r="P621" s="282"/>
      <c r="Q621" s="282"/>
      <c r="R621" s="282"/>
      <c r="S621" s="282"/>
      <c r="T621" s="380"/>
      <c r="U621" s="381"/>
    </row>
    <row r="622" spans="1:21" ht="21.95" customHeight="1" x14ac:dyDescent="0.15">
      <c r="A622" s="282"/>
      <c r="B622" s="282"/>
      <c r="C622" s="282"/>
      <c r="D622" s="283"/>
      <c r="E622" s="283"/>
      <c r="F622" s="283"/>
      <c r="G622" s="282"/>
      <c r="H622" s="282"/>
      <c r="I622" s="283"/>
      <c r="J622" s="423"/>
      <c r="K622" s="319"/>
      <c r="L622" s="292"/>
      <c r="M622" s="293"/>
      <c r="N622" s="292"/>
      <c r="O622" s="293"/>
      <c r="P622" s="282"/>
      <c r="Q622" s="282"/>
      <c r="R622" s="282"/>
      <c r="S622" s="282"/>
      <c r="T622" s="380"/>
      <c r="U622" s="381"/>
    </row>
    <row r="623" spans="1:21" ht="21.95" customHeight="1" x14ac:dyDescent="0.15">
      <c r="A623" s="282"/>
      <c r="B623" s="282"/>
      <c r="C623" s="282"/>
      <c r="D623" s="283"/>
      <c r="E623" s="283"/>
      <c r="F623" s="283"/>
      <c r="G623" s="282"/>
      <c r="H623" s="282"/>
      <c r="I623" s="283"/>
      <c r="J623" s="423"/>
      <c r="K623" s="319"/>
      <c r="L623" s="292"/>
      <c r="M623" s="293"/>
      <c r="N623" s="292"/>
      <c r="O623" s="293"/>
      <c r="P623" s="282"/>
      <c r="Q623" s="282"/>
      <c r="R623" s="282"/>
      <c r="S623" s="282"/>
      <c r="T623" s="380"/>
      <c r="U623" s="381"/>
    </row>
    <row r="624" spans="1:21" ht="21.95" customHeight="1" x14ac:dyDescent="0.15">
      <c r="A624" s="282"/>
      <c r="B624" s="282"/>
      <c r="C624" s="282"/>
      <c r="D624" s="283"/>
      <c r="E624" s="283"/>
      <c r="F624" s="283"/>
      <c r="G624" s="282"/>
      <c r="H624" s="282"/>
      <c r="I624" s="283"/>
      <c r="J624" s="423"/>
      <c r="K624" s="319"/>
      <c r="L624" s="292"/>
      <c r="M624" s="293"/>
      <c r="N624" s="292"/>
      <c r="O624" s="293"/>
      <c r="P624" s="282"/>
      <c r="Q624" s="282"/>
      <c r="R624" s="282"/>
      <c r="S624" s="282"/>
      <c r="T624" s="380"/>
      <c r="U624" s="381"/>
    </row>
    <row r="625" spans="1:21" ht="21.95" customHeight="1" x14ac:dyDescent="0.15">
      <c r="A625" s="282"/>
      <c r="B625" s="282"/>
      <c r="C625" s="282"/>
      <c r="D625" s="283"/>
      <c r="E625" s="283"/>
      <c r="F625" s="283"/>
      <c r="G625" s="282"/>
      <c r="H625" s="282"/>
      <c r="I625" s="283"/>
      <c r="J625" s="423"/>
      <c r="K625" s="319"/>
      <c r="L625" s="292"/>
      <c r="M625" s="293"/>
      <c r="N625" s="292"/>
      <c r="O625" s="293"/>
      <c r="P625" s="282"/>
      <c r="Q625" s="282"/>
      <c r="R625" s="282"/>
      <c r="S625" s="282"/>
      <c r="T625" s="380"/>
      <c r="U625" s="381"/>
    </row>
    <row r="626" spans="1:21" ht="21.95" customHeight="1" x14ac:dyDescent="0.15">
      <c r="A626" s="282"/>
      <c r="B626" s="282"/>
      <c r="C626" s="282"/>
      <c r="D626" s="283"/>
      <c r="E626" s="283"/>
      <c r="F626" s="283"/>
      <c r="G626" s="282"/>
      <c r="H626" s="282"/>
      <c r="I626" s="283"/>
      <c r="J626" s="423"/>
      <c r="K626" s="319"/>
      <c r="L626" s="292"/>
      <c r="M626" s="293"/>
      <c r="N626" s="292"/>
      <c r="O626" s="293"/>
      <c r="P626" s="282"/>
      <c r="Q626" s="282"/>
      <c r="R626" s="282"/>
      <c r="S626" s="282"/>
      <c r="T626" s="380"/>
      <c r="U626" s="381"/>
    </row>
    <row r="627" spans="1:21" ht="21.95" customHeight="1" x14ac:dyDescent="0.15">
      <c r="A627" s="282"/>
      <c r="B627" s="282"/>
      <c r="C627" s="282"/>
      <c r="D627" s="283"/>
      <c r="E627" s="283"/>
      <c r="F627" s="283"/>
      <c r="G627" s="282"/>
      <c r="H627" s="282"/>
      <c r="I627" s="283"/>
      <c r="J627" s="423"/>
      <c r="K627" s="319"/>
      <c r="L627" s="292"/>
      <c r="M627" s="293"/>
      <c r="N627" s="292"/>
      <c r="O627" s="293"/>
      <c r="P627" s="282"/>
      <c r="Q627" s="282"/>
      <c r="R627" s="282"/>
      <c r="S627" s="282"/>
      <c r="T627" s="380"/>
      <c r="U627" s="381"/>
    </row>
    <row r="628" spans="1:21" ht="21.95" customHeight="1" x14ac:dyDescent="0.15">
      <c r="A628" s="282"/>
      <c r="B628" s="282"/>
      <c r="C628" s="282"/>
      <c r="D628" s="283"/>
      <c r="E628" s="283"/>
      <c r="F628" s="283"/>
      <c r="G628" s="282"/>
      <c r="H628" s="282"/>
      <c r="I628" s="283"/>
      <c r="J628" s="423"/>
      <c r="K628" s="319"/>
      <c r="L628" s="292"/>
      <c r="M628" s="293"/>
      <c r="N628" s="292"/>
      <c r="O628" s="293"/>
      <c r="P628" s="282"/>
      <c r="Q628" s="282"/>
      <c r="R628" s="282"/>
      <c r="S628" s="282"/>
      <c r="T628" s="380"/>
      <c r="U628" s="381"/>
    </row>
    <row r="629" spans="1:21" ht="21.95" customHeight="1" x14ac:dyDescent="0.15">
      <c r="A629" s="282"/>
      <c r="B629" s="282"/>
      <c r="C629" s="282"/>
      <c r="D629" s="283"/>
      <c r="E629" s="283"/>
      <c r="F629" s="283"/>
      <c r="G629" s="282"/>
      <c r="H629" s="282"/>
      <c r="I629" s="283"/>
      <c r="J629" s="423"/>
      <c r="K629" s="319"/>
      <c r="L629" s="292"/>
      <c r="M629" s="293"/>
      <c r="N629" s="292"/>
      <c r="O629" s="293"/>
      <c r="P629" s="282"/>
      <c r="Q629" s="282"/>
      <c r="R629" s="282"/>
      <c r="S629" s="282"/>
      <c r="T629" s="380"/>
      <c r="U629" s="381"/>
    </row>
    <row r="630" spans="1:21" ht="21.95" customHeight="1" x14ac:dyDescent="0.15">
      <c r="A630" s="282"/>
      <c r="B630" s="282"/>
      <c r="C630" s="282"/>
      <c r="D630" s="283"/>
      <c r="E630" s="283"/>
      <c r="F630" s="283"/>
      <c r="G630" s="282"/>
      <c r="H630" s="282"/>
      <c r="I630" s="283"/>
      <c r="J630" s="423"/>
      <c r="K630" s="319"/>
      <c r="L630" s="292"/>
      <c r="M630" s="293"/>
      <c r="N630" s="292"/>
      <c r="O630" s="293"/>
      <c r="P630" s="282"/>
      <c r="Q630" s="282"/>
      <c r="R630" s="282"/>
      <c r="S630" s="282"/>
      <c r="T630" s="380"/>
      <c r="U630" s="381"/>
    </row>
    <row r="631" spans="1:21" ht="21.95" customHeight="1" x14ac:dyDescent="0.15">
      <c r="A631" s="282"/>
      <c r="B631" s="282"/>
      <c r="C631" s="282"/>
      <c r="D631" s="283"/>
      <c r="E631" s="283"/>
      <c r="F631" s="283"/>
      <c r="G631" s="282"/>
      <c r="H631" s="282"/>
      <c r="I631" s="283"/>
      <c r="J631" s="423"/>
      <c r="K631" s="319"/>
      <c r="L631" s="292"/>
      <c r="M631" s="293"/>
      <c r="N631" s="292"/>
      <c r="O631" s="293"/>
      <c r="P631" s="282"/>
      <c r="Q631" s="282"/>
      <c r="R631" s="282"/>
      <c r="S631" s="282"/>
      <c r="T631" s="380"/>
      <c r="U631" s="381"/>
    </row>
    <row r="632" spans="1:21" ht="21.95" customHeight="1" x14ac:dyDescent="0.15">
      <c r="A632" s="282"/>
      <c r="B632" s="282"/>
      <c r="C632" s="282"/>
      <c r="D632" s="283"/>
      <c r="E632" s="283"/>
      <c r="F632" s="283"/>
      <c r="G632" s="282"/>
      <c r="H632" s="282"/>
      <c r="I632" s="283"/>
      <c r="J632" s="423"/>
      <c r="K632" s="319"/>
      <c r="L632" s="292"/>
      <c r="M632" s="293"/>
      <c r="N632" s="292"/>
      <c r="O632" s="293"/>
      <c r="P632" s="282"/>
      <c r="Q632" s="282"/>
      <c r="R632" s="282"/>
      <c r="S632" s="282"/>
      <c r="T632" s="380"/>
      <c r="U632" s="381"/>
    </row>
    <row r="633" spans="1:21" ht="21.95" customHeight="1" x14ac:dyDescent="0.15">
      <c r="A633" s="282"/>
      <c r="B633" s="282"/>
      <c r="C633" s="282"/>
      <c r="D633" s="283"/>
      <c r="E633" s="283"/>
      <c r="F633" s="283"/>
      <c r="G633" s="282"/>
      <c r="H633" s="282"/>
      <c r="I633" s="283"/>
      <c r="J633" s="423"/>
      <c r="K633" s="319"/>
      <c r="L633" s="292"/>
      <c r="M633" s="293"/>
      <c r="N633" s="292"/>
      <c r="O633" s="293"/>
      <c r="P633" s="282"/>
      <c r="Q633" s="282"/>
      <c r="R633" s="282"/>
      <c r="S633" s="282"/>
      <c r="T633" s="380"/>
      <c r="U633" s="381"/>
    </row>
    <row r="634" spans="1:21" ht="21.95" customHeight="1" x14ac:dyDescent="0.15">
      <c r="A634" s="282"/>
      <c r="B634" s="282"/>
      <c r="C634" s="282"/>
      <c r="D634" s="283"/>
      <c r="E634" s="283"/>
      <c r="F634" s="283"/>
      <c r="G634" s="282"/>
      <c r="H634" s="282"/>
      <c r="I634" s="283"/>
      <c r="J634" s="423"/>
      <c r="K634" s="319"/>
      <c r="L634" s="292"/>
      <c r="M634" s="293"/>
      <c r="N634" s="292"/>
      <c r="O634" s="293"/>
      <c r="P634" s="282"/>
      <c r="Q634" s="282"/>
      <c r="R634" s="282"/>
      <c r="S634" s="282"/>
      <c r="T634" s="380"/>
      <c r="U634" s="381"/>
    </row>
    <row r="635" spans="1:21" ht="21.95" customHeight="1" x14ac:dyDescent="0.15">
      <c r="A635" s="282"/>
      <c r="B635" s="282"/>
      <c r="C635" s="282"/>
      <c r="D635" s="283"/>
      <c r="E635" s="283"/>
      <c r="F635" s="283"/>
      <c r="G635" s="282"/>
      <c r="H635" s="282"/>
      <c r="I635" s="283"/>
      <c r="J635" s="423"/>
      <c r="K635" s="319"/>
      <c r="L635" s="292"/>
      <c r="M635" s="293"/>
      <c r="N635" s="292"/>
      <c r="O635" s="293"/>
      <c r="P635" s="282"/>
      <c r="Q635" s="282"/>
      <c r="R635" s="282"/>
      <c r="S635" s="282"/>
      <c r="T635" s="380"/>
      <c r="U635" s="381"/>
    </row>
    <row r="636" spans="1:21" ht="21.95" customHeight="1" x14ac:dyDescent="0.15">
      <c r="A636" s="282"/>
      <c r="B636" s="282"/>
      <c r="C636" s="282"/>
      <c r="D636" s="283"/>
      <c r="E636" s="283"/>
      <c r="F636" s="283"/>
      <c r="G636" s="282"/>
      <c r="H636" s="282"/>
      <c r="I636" s="283"/>
      <c r="J636" s="423"/>
      <c r="K636" s="319"/>
      <c r="L636" s="292"/>
      <c r="M636" s="293"/>
      <c r="N636" s="292"/>
      <c r="O636" s="293"/>
      <c r="P636" s="282"/>
      <c r="Q636" s="282"/>
      <c r="R636" s="282"/>
      <c r="S636" s="282"/>
      <c r="T636" s="380"/>
      <c r="U636" s="381"/>
    </row>
    <row r="637" spans="1:21" ht="21.95" customHeight="1" x14ac:dyDescent="0.15">
      <c r="A637" s="282"/>
      <c r="B637" s="282"/>
      <c r="C637" s="282"/>
      <c r="D637" s="283"/>
      <c r="E637" s="283"/>
      <c r="F637" s="283"/>
      <c r="G637" s="282"/>
      <c r="H637" s="282"/>
      <c r="I637" s="283"/>
      <c r="J637" s="423"/>
      <c r="K637" s="319"/>
      <c r="L637" s="292"/>
      <c r="M637" s="293"/>
      <c r="N637" s="292"/>
      <c r="O637" s="293"/>
      <c r="P637" s="282"/>
      <c r="Q637" s="282"/>
      <c r="R637" s="282"/>
      <c r="S637" s="282"/>
      <c r="T637" s="380"/>
      <c r="U637" s="381"/>
    </row>
    <row r="638" spans="1:21" ht="21.95" customHeight="1" x14ac:dyDescent="0.15">
      <c r="A638" s="282"/>
      <c r="B638" s="282"/>
      <c r="C638" s="282"/>
      <c r="D638" s="283"/>
      <c r="E638" s="283"/>
      <c r="F638" s="283"/>
      <c r="G638" s="282"/>
      <c r="H638" s="282"/>
      <c r="I638" s="283"/>
      <c r="J638" s="423"/>
      <c r="K638" s="319"/>
      <c r="L638" s="292"/>
      <c r="M638" s="293"/>
      <c r="N638" s="292"/>
      <c r="O638" s="293"/>
      <c r="P638" s="282"/>
      <c r="Q638" s="282"/>
      <c r="R638" s="282"/>
      <c r="S638" s="282"/>
      <c r="T638" s="380"/>
      <c r="U638" s="381"/>
    </row>
    <row r="639" spans="1:21" ht="21.95" customHeight="1" x14ac:dyDescent="0.15">
      <c r="A639" s="282"/>
      <c r="B639" s="282"/>
      <c r="C639" s="282"/>
      <c r="D639" s="283"/>
      <c r="E639" s="283"/>
      <c r="F639" s="283"/>
      <c r="G639" s="282"/>
      <c r="H639" s="282"/>
      <c r="I639" s="283"/>
      <c r="J639" s="423"/>
      <c r="K639" s="319"/>
      <c r="L639" s="292"/>
      <c r="M639" s="293"/>
      <c r="N639" s="292"/>
      <c r="O639" s="293"/>
      <c r="P639" s="282"/>
      <c r="Q639" s="282"/>
      <c r="R639" s="282"/>
      <c r="S639" s="282"/>
      <c r="T639" s="380"/>
      <c r="U639" s="381"/>
    </row>
    <row r="640" spans="1:21" ht="21.95" customHeight="1" x14ac:dyDescent="0.15">
      <c r="A640" s="282"/>
      <c r="B640" s="282"/>
      <c r="C640" s="282"/>
      <c r="D640" s="283"/>
      <c r="E640" s="283"/>
      <c r="F640" s="283"/>
      <c r="G640" s="282"/>
      <c r="H640" s="282"/>
      <c r="I640" s="283"/>
      <c r="J640" s="423"/>
      <c r="K640" s="319"/>
      <c r="L640" s="292"/>
      <c r="M640" s="293"/>
      <c r="N640" s="292"/>
      <c r="O640" s="293"/>
      <c r="P640" s="282"/>
      <c r="Q640" s="282"/>
      <c r="R640" s="282"/>
      <c r="S640" s="282"/>
      <c r="T640" s="380"/>
      <c r="U640" s="381"/>
    </row>
    <row r="641" spans="1:21" ht="21.95" customHeight="1" x14ac:dyDescent="0.15">
      <c r="A641" s="282"/>
      <c r="B641" s="282"/>
      <c r="C641" s="282"/>
      <c r="D641" s="283"/>
      <c r="E641" s="283"/>
      <c r="F641" s="283"/>
      <c r="G641" s="282"/>
      <c r="H641" s="282"/>
      <c r="I641" s="283"/>
      <c r="J641" s="423"/>
      <c r="K641" s="319"/>
      <c r="L641" s="292"/>
      <c r="M641" s="293"/>
      <c r="N641" s="292"/>
      <c r="O641" s="293"/>
      <c r="P641" s="282"/>
      <c r="Q641" s="282"/>
      <c r="R641" s="282"/>
      <c r="S641" s="282"/>
      <c r="T641" s="380"/>
      <c r="U641" s="381"/>
    </row>
    <row r="642" spans="1:21" ht="21.95" customHeight="1" x14ac:dyDescent="0.15">
      <c r="A642" s="282"/>
      <c r="B642" s="282"/>
      <c r="C642" s="282"/>
      <c r="D642" s="283"/>
      <c r="E642" s="283"/>
      <c r="F642" s="283"/>
      <c r="G642" s="282"/>
      <c r="H642" s="282"/>
      <c r="I642" s="283"/>
      <c r="J642" s="423"/>
      <c r="K642" s="319"/>
      <c r="L642" s="292"/>
      <c r="M642" s="293"/>
      <c r="N642" s="292"/>
      <c r="O642" s="293"/>
      <c r="P642" s="282"/>
      <c r="Q642" s="282"/>
      <c r="R642" s="282"/>
      <c r="S642" s="282"/>
      <c r="T642" s="380"/>
      <c r="U642" s="381"/>
    </row>
    <row r="643" spans="1:21" ht="21.95" customHeight="1" x14ac:dyDescent="0.15">
      <c r="A643" s="282"/>
      <c r="B643" s="282"/>
      <c r="C643" s="282"/>
      <c r="D643" s="283"/>
      <c r="E643" s="283"/>
      <c r="F643" s="283"/>
      <c r="G643" s="282"/>
      <c r="H643" s="282"/>
      <c r="I643" s="283"/>
      <c r="J643" s="423"/>
      <c r="K643" s="319"/>
      <c r="L643" s="292"/>
      <c r="M643" s="293"/>
      <c r="N643" s="292"/>
      <c r="O643" s="293"/>
      <c r="P643" s="282"/>
      <c r="Q643" s="282"/>
      <c r="R643" s="282"/>
      <c r="S643" s="282"/>
      <c r="T643" s="380"/>
      <c r="U643" s="381"/>
    </row>
    <row r="644" spans="1:21" ht="21.95" customHeight="1" x14ac:dyDescent="0.15">
      <c r="A644" s="282"/>
      <c r="B644" s="282"/>
      <c r="C644" s="282"/>
      <c r="D644" s="283"/>
      <c r="E644" s="283"/>
      <c r="F644" s="283"/>
      <c r="G644" s="282"/>
      <c r="H644" s="282"/>
      <c r="I644" s="283"/>
      <c r="J644" s="423"/>
      <c r="K644" s="319"/>
      <c r="L644" s="292"/>
      <c r="M644" s="293"/>
      <c r="N644" s="292"/>
      <c r="O644" s="293"/>
      <c r="P644" s="282"/>
      <c r="Q644" s="282"/>
      <c r="R644" s="282"/>
      <c r="S644" s="282"/>
      <c r="T644" s="380"/>
      <c r="U644" s="381"/>
    </row>
    <row r="645" spans="1:21" ht="21.95" customHeight="1" x14ac:dyDescent="0.15">
      <c r="A645" s="282"/>
      <c r="B645" s="282"/>
      <c r="C645" s="282"/>
      <c r="D645" s="283"/>
      <c r="E645" s="283"/>
      <c r="F645" s="283"/>
      <c r="G645" s="282"/>
      <c r="H645" s="282"/>
      <c r="I645" s="283"/>
      <c r="J645" s="423"/>
      <c r="K645" s="319"/>
      <c r="L645" s="292"/>
      <c r="M645" s="293"/>
      <c r="N645" s="292"/>
      <c r="O645" s="293"/>
      <c r="P645" s="282"/>
      <c r="Q645" s="282"/>
      <c r="R645" s="282"/>
      <c r="S645" s="282"/>
      <c r="T645" s="380"/>
      <c r="U645" s="381"/>
    </row>
    <row r="646" spans="1:21" ht="21.95" customHeight="1" x14ac:dyDescent="0.15">
      <c r="A646" s="282"/>
      <c r="B646" s="282"/>
      <c r="C646" s="282"/>
      <c r="D646" s="283"/>
      <c r="E646" s="283"/>
      <c r="F646" s="283"/>
      <c r="G646" s="282"/>
      <c r="H646" s="282"/>
      <c r="I646" s="283"/>
      <c r="J646" s="423"/>
      <c r="K646" s="319"/>
      <c r="L646" s="292"/>
      <c r="M646" s="293"/>
      <c r="N646" s="292"/>
      <c r="O646" s="293"/>
      <c r="P646" s="282"/>
      <c r="Q646" s="282"/>
      <c r="R646" s="282"/>
      <c r="S646" s="282"/>
      <c r="T646" s="380"/>
      <c r="U646" s="381"/>
    </row>
    <row r="647" spans="1:21" ht="21.95" customHeight="1" x14ac:dyDescent="0.15">
      <c r="A647" s="282"/>
      <c r="B647" s="282"/>
      <c r="C647" s="282"/>
      <c r="D647" s="283"/>
      <c r="E647" s="283"/>
      <c r="F647" s="283"/>
      <c r="G647" s="282"/>
      <c r="H647" s="282"/>
      <c r="I647" s="283"/>
      <c r="J647" s="423"/>
      <c r="K647" s="319"/>
      <c r="L647" s="292"/>
      <c r="M647" s="293"/>
      <c r="N647" s="292"/>
      <c r="O647" s="293"/>
      <c r="P647" s="282"/>
      <c r="Q647" s="282"/>
      <c r="R647" s="282"/>
      <c r="S647" s="282"/>
      <c r="T647" s="380"/>
      <c r="U647" s="381"/>
    </row>
    <row r="648" spans="1:21" ht="21.95" customHeight="1" x14ac:dyDescent="0.15">
      <c r="A648" s="282"/>
      <c r="B648" s="282"/>
      <c r="C648" s="282"/>
      <c r="D648" s="283"/>
      <c r="E648" s="283"/>
      <c r="F648" s="283"/>
      <c r="G648" s="282"/>
      <c r="H648" s="282"/>
      <c r="I648" s="283"/>
      <c r="J648" s="423"/>
      <c r="K648" s="319"/>
      <c r="L648" s="292"/>
      <c r="M648" s="293"/>
      <c r="N648" s="292"/>
      <c r="O648" s="293"/>
      <c r="P648" s="282"/>
      <c r="Q648" s="282"/>
      <c r="R648" s="282"/>
      <c r="S648" s="282"/>
      <c r="T648" s="380"/>
      <c r="U648" s="381"/>
    </row>
    <row r="649" spans="1:21" ht="21.95" customHeight="1" x14ac:dyDescent="0.15">
      <c r="A649" s="282"/>
      <c r="B649" s="282"/>
      <c r="C649" s="282"/>
      <c r="D649" s="283"/>
      <c r="E649" s="283"/>
      <c r="F649" s="283"/>
      <c r="G649" s="282"/>
      <c r="H649" s="282"/>
      <c r="I649" s="283"/>
      <c r="J649" s="423"/>
      <c r="K649" s="319"/>
      <c r="L649" s="292"/>
      <c r="M649" s="293"/>
      <c r="N649" s="292"/>
      <c r="O649" s="293"/>
      <c r="P649" s="282"/>
      <c r="Q649" s="282"/>
      <c r="R649" s="282"/>
      <c r="S649" s="282"/>
      <c r="T649" s="380"/>
      <c r="U649" s="381"/>
    </row>
    <row r="650" spans="1:21" ht="21.95" customHeight="1" x14ac:dyDescent="0.15">
      <c r="A650" s="282"/>
      <c r="B650" s="282"/>
      <c r="C650" s="282"/>
      <c r="D650" s="283"/>
      <c r="E650" s="283"/>
      <c r="F650" s="283"/>
      <c r="G650" s="282"/>
      <c r="H650" s="282"/>
      <c r="I650" s="283"/>
      <c r="J650" s="423"/>
      <c r="K650" s="319"/>
      <c r="L650" s="292"/>
      <c r="M650" s="293"/>
      <c r="N650" s="292"/>
      <c r="O650" s="293"/>
      <c r="P650" s="282"/>
      <c r="Q650" s="282"/>
      <c r="R650" s="282"/>
      <c r="S650" s="282"/>
      <c r="T650" s="380"/>
      <c r="U650" s="381"/>
    </row>
    <row r="651" spans="1:21" ht="21.95" customHeight="1" x14ac:dyDescent="0.15">
      <c r="A651" s="282"/>
      <c r="B651" s="282"/>
      <c r="C651" s="282"/>
      <c r="D651" s="283"/>
      <c r="E651" s="283"/>
      <c r="F651" s="283"/>
      <c r="G651" s="282"/>
      <c r="H651" s="282"/>
      <c r="I651" s="283"/>
      <c r="J651" s="423"/>
      <c r="K651" s="319"/>
      <c r="L651" s="292"/>
      <c r="M651" s="293"/>
      <c r="N651" s="292"/>
      <c r="O651" s="293"/>
      <c r="P651" s="282"/>
      <c r="Q651" s="282"/>
      <c r="R651" s="282"/>
      <c r="S651" s="282"/>
      <c r="T651" s="380"/>
      <c r="U651" s="381"/>
    </row>
    <row r="652" spans="1:21" ht="21.95" customHeight="1" x14ac:dyDescent="0.15">
      <c r="A652" s="282"/>
      <c r="B652" s="282"/>
      <c r="C652" s="282"/>
      <c r="D652" s="283"/>
      <c r="E652" s="283"/>
      <c r="F652" s="283"/>
      <c r="G652" s="282"/>
      <c r="H652" s="282"/>
      <c r="I652" s="283"/>
      <c r="J652" s="423"/>
      <c r="K652" s="319"/>
      <c r="L652" s="292"/>
      <c r="M652" s="293"/>
      <c r="N652" s="292"/>
      <c r="O652" s="293"/>
      <c r="P652" s="282"/>
      <c r="Q652" s="282"/>
      <c r="R652" s="282"/>
      <c r="S652" s="282"/>
      <c r="T652" s="380"/>
      <c r="U652" s="381"/>
    </row>
    <row r="653" spans="1:21" ht="21.95" customHeight="1" x14ac:dyDescent="0.15">
      <c r="A653" s="282"/>
      <c r="B653" s="282"/>
      <c r="C653" s="282"/>
      <c r="D653" s="283"/>
      <c r="E653" s="283"/>
      <c r="F653" s="283"/>
      <c r="G653" s="282"/>
      <c r="H653" s="282"/>
      <c r="I653" s="283"/>
      <c r="J653" s="423"/>
      <c r="K653" s="319"/>
      <c r="L653" s="292"/>
      <c r="M653" s="293"/>
      <c r="N653" s="292"/>
      <c r="O653" s="293"/>
      <c r="P653" s="282"/>
      <c r="Q653" s="282"/>
      <c r="R653" s="282"/>
      <c r="S653" s="282"/>
      <c r="T653" s="380"/>
      <c r="U653" s="381"/>
    </row>
    <row r="654" spans="1:21" ht="21.95" customHeight="1" x14ac:dyDescent="0.15">
      <c r="A654" s="282"/>
      <c r="B654" s="282"/>
      <c r="C654" s="282"/>
      <c r="D654" s="283"/>
      <c r="E654" s="283"/>
      <c r="F654" s="283"/>
      <c r="G654" s="282"/>
      <c r="H654" s="282"/>
      <c r="I654" s="283"/>
      <c r="J654" s="423"/>
      <c r="K654" s="319"/>
      <c r="L654" s="292"/>
      <c r="M654" s="293"/>
      <c r="N654" s="292"/>
      <c r="O654" s="293"/>
      <c r="P654" s="282"/>
      <c r="Q654" s="282"/>
      <c r="R654" s="282"/>
      <c r="S654" s="282"/>
      <c r="T654" s="380"/>
      <c r="U654" s="381"/>
    </row>
    <row r="655" spans="1:21" ht="21.95" customHeight="1" x14ac:dyDescent="0.15">
      <c r="A655" s="282"/>
      <c r="B655" s="282"/>
      <c r="C655" s="282"/>
      <c r="D655" s="283"/>
      <c r="E655" s="283"/>
      <c r="F655" s="283"/>
      <c r="G655" s="282"/>
      <c r="H655" s="282"/>
      <c r="I655" s="283"/>
      <c r="J655" s="423"/>
      <c r="K655" s="319"/>
      <c r="L655" s="292"/>
      <c r="M655" s="293"/>
      <c r="N655" s="292"/>
      <c r="O655" s="293"/>
      <c r="P655" s="282"/>
      <c r="Q655" s="282"/>
      <c r="R655" s="282"/>
      <c r="S655" s="282"/>
      <c r="T655" s="380"/>
      <c r="U655" s="381"/>
    </row>
    <row r="656" spans="1:21" ht="21.95" customHeight="1" x14ac:dyDescent="0.15">
      <c r="A656" s="282"/>
      <c r="B656" s="282"/>
      <c r="C656" s="282"/>
      <c r="D656" s="283"/>
      <c r="E656" s="283"/>
      <c r="F656" s="283"/>
      <c r="G656" s="282"/>
      <c r="H656" s="282"/>
      <c r="I656" s="283"/>
      <c r="J656" s="423"/>
      <c r="K656" s="319"/>
      <c r="L656" s="292"/>
      <c r="M656" s="293"/>
      <c r="N656" s="292"/>
      <c r="O656" s="293"/>
      <c r="P656" s="282"/>
      <c r="Q656" s="282"/>
      <c r="R656" s="282"/>
      <c r="S656" s="282"/>
      <c r="T656" s="380"/>
      <c r="U656" s="381"/>
    </row>
    <row r="657" spans="1:21" ht="21.95" customHeight="1" x14ac:dyDescent="0.15">
      <c r="A657" s="282"/>
      <c r="B657" s="282"/>
      <c r="C657" s="282"/>
      <c r="D657" s="283"/>
      <c r="E657" s="283"/>
      <c r="F657" s="283"/>
      <c r="G657" s="282"/>
      <c r="H657" s="282"/>
      <c r="I657" s="283"/>
      <c r="J657" s="423"/>
      <c r="K657" s="319"/>
      <c r="L657" s="292"/>
      <c r="M657" s="293"/>
      <c r="N657" s="292"/>
      <c r="O657" s="293"/>
      <c r="P657" s="282"/>
      <c r="Q657" s="282"/>
      <c r="R657" s="282"/>
      <c r="S657" s="282"/>
      <c r="T657" s="380"/>
      <c r="U657" s="381"/>
    </row>
    <row r="658" spans="1:21" ht="21.95" customHeight="1" x14ac:dyDescent="0.15">
      <c r="A658" s="282"/>
      <c r="B658" s="282"/>
      <c r="C658" s="282"/>
      <c r="D658" s="283"/>
      <c r="E658" s="283"/>
      <c r="F658" s="283"/>
      <c r="G658" s="282"/>
      <c r="H658" s="282"/>
      <c r="I658" s="283"/>
      <c r="J658" s="423"/>
      <c r="K658" s="319"/>
      <c r="L658" s="292"/>
      <c r="M658" s="293"/>
      <c r="N658" s="292"/>
      <c r="O658" s="293"/>
      <c r="P658" s="282"/>
      <c r="Q658" s="282"/>
      <c r="R658" s="282"/>
      <c r="S658" s="282"/>
      <c r="T658" s="380"/>
      <c r="U658" s="381"/>
    </row>
    <row r="659" spans="1:21" ht="21.95" customHeight="1" x14ac:dyDescent="0.15">
      <c r="A659" s="282"/>
      <c r="B659" s="282"/>
      <c r="C659" s="282"/>
      <c r="D659" s="283"/>
      <c r="E659" s="283"/>
      <c r="F659" s="283"/>
      <c r="G659" s="282"/>
      <c r="H659" s="282"/>
      <c r="I659" s="283"/>
      <c r="J659" s="423"/>
      <c r="K659" s="319"/>
      <c r="L659" s="292"/>
      <c r="M659" s="293"/>
      <c r="N659" s="292"/>
      <c r="O659" s="293"/>
      <c r="P659" s="282"/>
      <c r="Q659" s="282"/>
      <c r="R659" s="282"/>
      <c r="S659" s="282"/>
      <c r="T659" s="380"/>
      <c r="U659" s="381"/>
    </row>
    <row r="660" spans="1:21" ht="21.95" customHeight="1" x14ac:dyDescent="0.15">
      <c r="A660" s="282"/>
      <c r="B660" s="282"/>
      <c r="C660" s="282"/>
      <c r="D660" s="283"/>
      <c r="E660" s="283"/>
      <c r="F660" s="283"/>
      <c r="G660" s="282"/>
      <c r="H660" s="282"/>
      <c r="I660" s="283"/>
      <c r="J660" s="423"/>
      <c r="K660" s="319"/>
      <c r="L660" s="292"/>
      <c r="M660" s="293"/>
      <c r="N660" s="292"/>
      <c r="O660" s="293"/>
      <c r="P660" s="282"/>
      <c r="Q660" s="282"/>
      <c r="R660" s="282"/>
      <c r="S660" s="282"/>
      <c r="T660" s="380"/>
      <c r="U660" s="381"/>
    </row>
    <row r="661" spans="1:21" ht="21.95" customHeight="1" x14ac:dyDescent="0.15">
      <c r="A661" s="282"/>
      <c r="B661" s="282"/>
      <c r="C661" s="282"/>
      <c r="D661" s="283"/>
      <c r="E661" s="283"/>
      <c r="F661" s="283"/>
      <c r="G661" s="282"/>
      <c r="H661" s="282"/>
      <c r="I661" s="283"/>
      <c r="J661" s="423"/>
      <c r="K661" s="319"/>
      <c r="L661" s="292"/>
      <c r="M661" s="293"/>
      <c r="N661" s="292"/>
      <c r="O661" s="293"/>
      <c r="P661" s="282"/>
      <c r="Q661" s="282"/>
      <c r="R661" s="282"/>
      <c r="S661" s="282"/>
      <c r="T661" s="380"/>
      <c r="U661" s="381"/>
    </row>
    <row r="662" spans="1:21" ht="21.95" customHeight="1" x14ac:dyDescent="0.15">
      <c r="A662" s="282"/>
      <c r="B662" s="282"/>
      <c r="C662" s="282"/>
      <c r="D662" s="283"/>
      <c r="E662" s="283"/>
      <c r="F662" s="283"/>
      <c r="G662" s="282"/>
      <c r="H662" s="282"/>
      <c r="I662" s="283"/>
      <c r="J662" s="423"/>
      <c r="K662" s="319"/>
      <c r="L662" s="292"/>
      <c r="M662" s="293"/>
      <c r="N662" s="292"/>
      <c r="O662" s="293"/>
      <c r="P662" s="282"/>
      <c r="Q662" s="282"/>
      <c r="R662" s="282"/>
      <c r="S662" s="282"/>
      <c r="T662" s="380"/>
      <c r="U662" s="381"/>
    </row>
    <row r="663" spans="1:21" ht="21.95" customHeight="1" x14ac:dyDescent="0.15">
      <c r="A663" s="282"/>
      <c r="B663" s="282"/>
      <c r="C663" s="282"/>
      <c r="D663" s="283"/>
      <c r="E663" s="283"/>
      <c r="F663" s="283"/>
      <c r="G663" s="282"/>
      <c r="H663" s="282"/>
      <c r="I663" s="283"/>
      <c r="J663" s="423"/>
      <c r="K663" s="319"/>
      <c r="L663" s="292"/>
      <c r="M663" s="293"/>
      <c r="N663" s="292"/>
      <c r="O663" s="293"/>
      <c r="P663" s="282"/>
      <c r="Q663" s="282"/>
      <c r="R663" s="282"/>
      <c r="S663" s="282"/>
      <c r="T663" s="380"/>
      <c r="U663" s="381"/>
    </row>
    <row r="664" spans="1:21" ht="21.95" customHeight="1" x14ac:dyDescent="0.15">
      <c r="A664" s="282"/>
      <c r="B664" s="282"/>
      <c r="C664" s="282"/>
      <c r="D664" s="283"/>
      <c r="E664" s="283"/>
      <c r="F664" s="283"/>
      <c r="G664" s="282"/>
      <c r="H664" s="282"/>
      <c r="I664" s="283"/>
      <c r="J664" s="423"/>
      <c r="K664" s="319"/>
      <c r="L664" s="292"/>
      <c r="M664" s="293"/>
      <c r="N664" s="292"/>
      <c r="O664" s="293"/>
      <c r="P664" s="282"/>
      <c r="Q664" s="282"/>
      <c r="R664" s="282"/>
      <c r="S664" s="282"/>
      <c r="T664" s="380"/>
      <c r="U664" s="381"/>
    </row>
    <row r="665" spans="1:21" ht="21.95" customHeight="1" x14ac:dyDescent="0.15">
      <c r="A665" s="282"/>
      <c r="B665" s="282"/>
      <c r="C665" s="282"/>
      <c r="D665" s="283"/>
      <c r="E665" s="283"/>
      <c r="F665" s="283"/>
      <c r="G665" s="282"/>
      <c r="H665" s="282"/>
      <c r="I665" s="283"/>
      <c r="J665" s="423"/>
      <c r="K665" s="319"/>
      <c r="L665" s="292"/>
      <c r="M665" s="293"/>
      <c r="N665" s="292"/>
      <c r="O665" s="293"/>
      <c r="P665" s="282"/>
      <c r="Q665" s="282"/>
      <c r="R665" s="282"/>
      <c r="S665" s="282"/>
      <c r="T665" s="380"/>
      <c r="U665" s="381"/>
    </row>
    <row r="666" spans="1:21" ht="21.95" customHeight="1" x14ac:dyDescent="0.15">
      <c r="L666" s="292"/>
      <c r="M666" s="293"/>
      <c r="N666" s="292"/>
      <c r="O666" s="293"/>
      <c r="T666" s="380"/>
      <c r="U666" s="381"/>
    </row>
    <row r="667" spans="1:21" ht="21.95" customHeight="1" x14ac:dyDescent="0.15">
      <c r="L667" s="292"/>
      <c r="M667" s="293"/>
      <c r="N667" s="292"/>
      <c r="O667" s="293"/>
      <c r="T667" s="380"/>
      <c r="U667" s="381"/>
    </row>
    <row r="668" spans="1:21" ht="21.95" customHeight="1" x14ac:dyDescent="0.15">
      <c r="L668" s="292"/>
      <c r="M668" s="293"/>
      <c r="N668" s="292"/>
      <c r="O668" s="293"/>
      <c r="T668" s="380"/>
      <c r="U668" s="381"/>
    </row>
    <row r="669" spans="1:21" ht="21.95" customHeight="1" x14ac:dyDescent="0.15">
      <c r="L669" s="292"/>
      <c r="M669" s="293"/>
      <c r="N669" s="292"/>
      <c r="O669" s="293"/>
      <c r="T669" s="380"/>
      <c r="U669" s="381"/>
    </row>
    <row r="670" spans="1:21" ht="21.95" customHeight="1" x14ac:dyDescent="0.15">
      <c r="L670" s="292"/>
      <c r="M670" s="293"/>
      <c r="N670" s="292"/>
      <c r="O670" s="293"/>
      <c r="T670" s="380"/>
      <c r="U670" s="381"/>
    </row>
    <row r="671" spans="1:21" ht="21.95" customHeight="1" x14ac:dyDescent="0.15">
      <c r="L671" s="292"/>
      <c r="M671" s="293"/>
      <c r="N671" s="292"/>
      <c r="O671" s="293"/>
      <c r="T671" s="380"/>
      <c r="U671" s="381"/>
    </row>
    <row r="672" spans="1:21" ht="21.95" customHeight="1" x14ac:dyDescent="0.15">
      <c r="L672" s="292"/>
      <c r="M672" s="293"/>
      <c r="N672" s="292"/>
      <c r="O672" s="293"/>
      <c r="T672" s="380"/>
      <c r="U672" s="381"/>
    </row>
    <row r="673" spans="12:21" ht="21.95" customHeight="1" x14ac:dyDescent="0.15">
      <c r="L673" s="292"/>
      <c r="M673" s="293"/>
      <c r="N673" s="292"/>
      <c r="O673" s="293"/>
      <c r="T673" s="380"/>
      <c r="U673" s="381"/>
    </row>
    <row r="674" spans="12:21" ht="21.95" customHeight="1" x14ac:dyDescent="0.15">
      <c r="L674" s="292"/>
      <c r="M674" s="293"/>
      <c r="N674" s="292"/>
      <c r="O674" s="293"/>
      <c r="T674" s="380"/>
      <c r="U674" s="381"/>
    </row>
    <row r="675" spans="12:21" ht="21.95" customHeight="1" x14ac:dyDescent="0.15">
      <c r="L675" s="292"/>
      <c r="M675" s="293"/>
      <c r="N675" s="292"/>
      <c r="O675" s="293"/>
      <c r="T675" s="380"/>
      <c r="U675" s="381"/>
    </row>
    <row r="676" spans="12:21" ht="21.95" customHeight="1" x14ac:dyDescent="0.15">
      <c r="L676" s="292"/>
      <c r="M676" s="293"/>
      <c r="N676" s="292"/>
      <c r="O676" s="293"/>
      <c r="T676" s="380"/>
      <c r="U676" s="381"/>
    </row>
    <row r="677" spans="12:21" ht="21.95" customHeight="1" x14ac:dyDescent="0.15">
      <c r="L677" s="292"/>
      <c r="M677" s="293"/>
      <c r="N677" s="292"/>
      <c r="O677" s="293"/>
      <c r="T677" s="380"/>
      <c r="U677" s="381"/>
    </row>
    <row r="678" spans="12:21" ht="21.95" customHeight="1" x14ac:dyDescent="0.15">
      <c r="L678" s="292"/>
      <c r="M678" s="293"/>
      <c r="N678" s="292"/>
      <c r="O678" s="293"/>
      <c r="T678" s="380"/>
      <c r="U678" s="381"/>
    </row>
    <row r="679" spans="12:21" ht="21.95" customHeight="1" x14ac:dyDescent="0.15">
      <c r="L679" s="292"/>
      <c r="M679" s="293"/>
      <c r="N679" s="292"/>
      <c r="O679" s="293"/>
      <c r="T679" s="380"/>
      <c r="U679" s="381"/>
    </row>
    <row r="680" spans="12:21" ht="21.95" customHeight="1" x14ac:dyDescent="0.15">
      <c r="L680" s="292"/>
      <c r="M680" s="293"/>
      <c r="N680" s="292"/>
      <c r="O680" s="293"/>
      <c r="T680" s="380"/>
      <c r="U680" s="381"/>
    </row>
    <row r="681" spans="12:21" ht="21.95" customHeight="1" x14ac:dyDescent="0.15">
      <c r="L681" s="292"/>
      <c r="M681" s="293"/>
      <c r="N681" s="292"/>
      <c r="O681" s="293"/>
      <c r="T681" s="380"/>
      <c r="U681" s="381"/>
    </row>
    <row r="682" spans="12:21" ht="21.95" customHeight="1" x14ac:dyDescent="0.15">
      <c r="L682" s="292"/>
      <c r="M682" s="293"/>
      <c r="N682" s="292"/>
      <c r="O682" s="293"/>
      <c r="T682" s="380"/>
      <c r="U682" s="381"/>
    </row>
    <row r="683" spans="12:21" ht="21.95" customHeight="1" x14ac:dyDescent="0.15">
      <c r="L683" s="292"/>
      <c r="M683" s="293"/>
      <c r="N683" s="292"/>
      <c r="O683" s="293"/>
      <c r="T683" s="380"/>
      <c r="U683" s="381"/>
    </row>
    <row r="684" spans="12:21" ht="21.95" customHeight="1" x14ac:dyDescent="0.15">
      <c r="L684" s="292"/>
      <c r="M684" s="293"/>
      <c r="N684" s="292"/>
      <c r="O684" s="293"/>
      <c r="T684" s="380"/>
      <c r="U684" s="381"/>
    </row>
    <row r="685" spans="12:21" ht="21.95" customHeight="1" x14ac:dyDescent="0.15">
      <c r="L685" s="292"/>
      <c r="M685" s="293"/>
      <c r="N685" s="292"/>
      <c r="O685" s="293"/>
      <c r="T685" s="380"/>
      <c r="U685" s="381"/>
    </row>
    <row r="686" spans="12:21" ht="21.95" customHeight="1" x14ac:dyDescent="0.15">
      <c r="L686" s="292"/>
      <c r="M686" s="293"/>
      <c r="N686" s="292"/>
      <c r="O686" s="293"/>
      <c r="T686" s="380"/>
      <c r="U686" s="381"/>
    </row>
    <row r="687" spans="12:21" ht="21.95" customHeight="1" x14ac:dyDescent="0.15">
      <c r="L687" s="292"/>
      <c r="M687" s="293"/>
      <c r="N687" s="292"/>
      <c r="O687" s="293"/>
      <c r="T687" s="380"/>
      <c r="U687" s="381"/>
    </row>
    <row r="688" spans="12:21" ht="21.95" customHeight="1" x14ac:dyDescent="0.15">
      <c r="L688" s="292"/>
      <c r="M688" s="293"/>
      <c r="N688" s="292"/>
      <c r="O688" s="293"/>
      <c r="T688" s="380"/>
      <c r="U688" s="381"/>
    </row>
    <row r="689" spans="12:21" ht="21.95" customHeight="1" x14ac:dyDescent="0.15">
      <c r="L689" s="292"/>
      <c r="M689" s="293"/>
      <c r="N689" s="292"/>
      <c r="O689" s="293"/>
      <c r="T689" s="380"/>
      <c r="U689" s="381"/>
    </row>
    <row r="690" spans="12:21" ht="21.95" customHeight="1" x14ac:dyDescent="0.15">
      <c r="L690" s="292"/>
      <c r="M690" s="293"/>
      <c r="N690" s="292"/>
      <c r="O690" s="293"/>
      <c r="T690" s="380"/>
      <c r="U690" s="381"/>
    </row>
    <row r="691" spans="12:21" ht="21.95" customHeight="1" x14ac:dyDescent="0.15">
      <c r="L691" s="292"/>
      <c r="M691" s="293"/>
      <c r="N691" s="292"/>
      <c r="O691" s="293"/>
      <c r="T691" s="380"/>
      <c r="U691" s="381"/>
    </row>
    <row r="692" spans="12:21" ht="21.95" customHeight="1" x14ac:dyDescent="0.15">
      <c r="L692" s="292"/>
      <c r="M692" s="293"/>
      <c r="N692" s="292"/>
      <c r="O692" s="293"/>
      <c r="T692" s="380"/>
      <c r="U692" s="381"/>
    </row>
    <row r="693" spans="12:21" ht="21.95" customHeight="1" x14ac:dyDescent="0.15">
      <c r="L693" s="292"/>
      <c r="M693" s="293"/>
      <c r="N693" s="292"/>
      <c r="O693" s="293"/>
      <c r="T693" s="380"/>
      <c r="U693" s="381"/>
    </row>
    <row r="694" spans="12:21" ht="21.95" customHeight="1" x14ac:dyDescent="0.15">
      <c r="L694" s="292"/>
      <c r="M694" s="293"/>
      <c r="N694" s="292"/>
      <c r="O694" s="293"/>
      <c r="T694" s="380"/>
      <c r="U694" s="381"/>
    </row>
    <row r="695" spans="12:21" ht="21.95" customHeight="1" x14ac:dyDescent="0.15">
      <c r="L695" s="292"/>
      <c r="M695" s="293"/>
      <c r="N695" s="292"/>
      <c r="O695" s="293"/>
      <c r="T695" s="380"/>
      <c r="U695" s="381"/>
    </row>
    <row r="696" spans="12:21" ht="21.95" customHeight="1" x14ac:dyDescent="0.15">
      <c r="L696" s="292"/>
      <c r="M696" s="293"/>
      <c r="N696" s="292"/>
      <c r="O696" s="293"/>
      <c r="T696" s="380"/>
      <c r="U696" s="381"/>
    </row>
    <row r="697" spans="12:21" ht="21.95" customHeight="1" x14ac:dyDescent="0.15">
      <c r="L697" s="292"/>
      <c r="M697" s="293"/>
      <c r="N697" s="292"/>
      <c r="O697" s="293"/>
      <c r="T697" s="380"/>
      <c r="U697" s="381"/>
    </row>
    <row r="698" spans="12:21" ht="21.95" customHeight="1" x14ac:dyDescent="0.15">
      <c r="L698" s="292"/>
      <c r="M698" s="293"/>
      <c r="N698" s="292"/>
      <c r="O698" s="293"/>
      <c r="T698" s="380"/>
      <c r="U698" s="381"/>
    </row>
    <row r="699" spans="12:21" ht="21.95" customHeight="1" x14ac:dyDescent="0.15">
      <c r="L699" s="292"/>
      <c r="M699" s="293"/>
      <c r="N699" s="292"/>
      <c r="O699" s="293"/>
      <c r="T699" s="380"/>
      <c r="U699" s="381"/>
    </row>
    <row r="700" spans="12:21" ht="21.95" customHeight="1" x14ac:dyDescent="0.15">
      <c r="L700" s="292"/>
      <c r="M700" s="293"/>
      <c r="N700" s="292"/>
      <c r="O700" s="293"/>
      <c r="T700" s="380"/>
      <c r="U700" s="381"/>
    </row>
    <row r="701" spans="12:21" ht="21.95" customHeight="1" x14ac:dyDescent="0.15">
      <c r="L701" s="292"/>
      <c r="M701" s="293"/>
      <c r="N701" s="292"/>
      <c r="O701" s="293"/>
      <c r="T701" s="380"/>
      <c r="U701" s="381"/>
    </row>
    <row r="702" spans="12:21" ht="21.95" customHeight="1" x14ac:dyDescent="0.15">
      <c r="L702" s="292"/>
      <c r="M702" s="293"/>
      <c r="N702" s="292"/>
      <c r="O702" s="293"/>
      <c r="T702" s="380"/>
      <c r="U702" s="381"/>
    </row>
    <row r="703" spans="12:21" ht="21.95" customHeight="1" x14ac:dyDescent="0.15">
      <c r="L703" s="292"/>
      <c r="M703" s="293"/>
      <c r="N703" s="292"/>
      <c r="O703" s="293"/>
      <c r="T703" s="380"/>
      <c r="U703" s="381"/>
    </row>
    <row r="704" spans="12:21" ht="21.95" customHeight="1" x14ac:dyDescent="0.15">
      <c r="L704" s="292"/>
      <c r="M704" s="293"/>
      <c r="N704" s="292"/>
      <c r="O704" s="293"/>
      <c r="T704" s="380"/>
      <c r="U704" s="381"/>
    </row>
    <row r="705" spans="12:21" ht="21.95" customHeight="1" x14ac:dyDescent="0.15">
      <c r="L705" s="292"/>
      <c r="M705" s="293"/>
      <c r="N705" s="292"/>
      <c r="O705" s="293"/>
      <c r="T705" s="380"/>
      <c r="U705" s="381"/>
    </row>
    <row r="706" spans="12:21" ht="21.95" customHeight="1" x14ac:dyDescent="0.15">
      <c r="L706" s="292"/>
      <c r="M706" s="293"/>
      <c r="N706" s="292"/>
      <c r="O706" s="293"/>
      <c r="T706" s="380"/>
      <c r="U706" s="381"/>
    </row>
    <row r="707" spans="12:21" ht="21.95" customHeight="1" x14ac:dyDescent="0.15">
      <c r="L707" s="292"/>
      <c r="M707" s="293"/>
      <c r="N707" s="292"/>
      <c r="O707" s="293"/>
      <c r="T707" s="380"/>
      <c r="U707" s="381"/>
    </row>
    <row r="708" spans="12:21" ht="21.95" customHeight="1" x14ac:dyDescent="0.15">
      <c r="L708" s="292"/>
      <c r="M708" s="293"/>
      <c r="N708" s="292"/>
      <c r="O708" s="293"/>
      <c r="T708" s="380"/>
      <c r="U708" s="381"/>
    </row>
    <row r="709" spans="12:21" ht="21.95" customHeight="1" x14ac:dyDescent="0.15">
      <c r="L709" s="292"/>
      <c r="M709" s="293"/>
      <c r="N709" s="292"/>
      <c r="O709" s="293"/>
      <c r="T709" s="380"/>
      <c r="U709" s="381"/>
    </row>
    <row r="710" spans="12:21" ht="21.95" customHeight="1" x14ac:dyDescent="0.15">
      <c r="L710" s="292"/>
      <c r="M710" s="293"/>
      <c r="N710" s="292"/>
      <c r="O710" s="293"/>
      <c r="T710" s="380"/>
      <c r="U710" s="381"/>
    </row>
    <row r="711" spans="12:21" ht="21.95" customHeight="1" x14ac:dyDescent="0.15">
      <c r="L711" s="292"/>
      <c r="M711" s="293"/>
      <c r="N711" s="292"/>
      <c r="O711" s="293"/>
      <c r="T711" s="380"/>
      <c r="U711" s="381"/>
    </row>
    <row r="712" spans="12:21" ht="21.95" customHeight="1" x14ac:dyDescent="0.15">
      <c r="L712" s="292"/>
      <c r="M712" s="293"/>
      <c r="N712" s="292"/>
      <c r="O712" s="293"/>
      <c r="T712" s="380"/>
      <c r="U712" s="381"/>
    </row>
    <row r="713" spans="12:21" ht="21.95" customHeight="1" x14ac:dyDescent="0.15">
      <c r="L713" s="292"/>
      <c r="M713" s="293"/>
      <c r="N713" s="292"/>
      <c r="O713" s="293"/>
      <c r="T713" s="380"/>
      <c r="U713" s="381"/>
    </row>
    <row r="714" spans="12:21" ht="21.95" customHeight="1" x14ac:dyDescent="0.15">
      <c r="L714" s="292"/>
      <c r="M714" s="293"/>
      <c r="N714" s="292"/>
      <c r="O714" s="293"/>
      <c r="T714" s="380"/>
      <c r="U714" s="381"/>
    </row>
    <row r="715" spans="12:21" ht="21.95" customHeight="1" x14ac:dyDescent="0.15">
      <c r="L715" s="292"/>
      <c r="M715" s="293"/>
      <c r="N715" s="292"/>
      <c r="O715" s="293"/>
      <c r="T715" s="380"/>
      <c r="U715" s="381"/>
    </row>
    <row r="716" spans="12:21" ht="21.95" customHeight="1" x14ac:dyDescent="0.15">
      <c r="L716" s="292"/>
      <c r="M716" s="293"/>
      <c r="N716" s="292"/>
      <c r="O716" s="293"/>
      <c r="T716" s="380"/>
      <c r="U716" s="381"/>
    </row>
    <row r="717" spans="12:21" ht="21.95" customHeight="1" x14ac:dyDescent="0.15">
      <c r="L717" s="292"/>
      <c r="M717" s="293"/>
      <c r="N717" s="292"/>
      <c r="O717" s="293"/>
      <c r="T717" s="380"/>
      <c r="U717" s="381"/>
    </row>
    <row r="718" spans="12:21" ht="21.95" customHeight="1" x14ac:dyDescent="0.15">
      <c r="L718" s="292"/>
      <c r="M718" s="293"/>
      <c r="N718" s="292"/>
      <c r="O718" s="293"/>
      <c r="T718" s="380"/>
      <c r="U718" s="381"/>
    </row>
    <row r="719" spans="12:21" ht="21.95" customHeight="1" x14ac:dyDescent="0.15">
      <c r="L719" s="292"/>
      <c r="M719" s="293"/>
      <c r="N719" s="292"/>
      <c r="O719" s="293"/>
      <c r="T719" s="380"/>
      <c r="U719" s="381"/>
    </row>
    <row r="720" spans="12:21" ht="21.95" customHeight="1" x14ac:dyDescent="0.15">
      <c r="L720" s="292"/>
      <c r="M720" s="293"/>
      <c r="N720" s="292"/>
      <c r="O720" s="293"/>
      <c r="T720" s="380"/>
      <c r="U720" s="381"/>
    </row>
    <row r="721" spans="12:21" ht="21.95" customHeight="1" x14ac:dyDescent="0.15">
      <c r="L721" s="292"/>
      <c r="M721" s="293"/>
      <c r="N721" s="292"/>
      <c r="O721" s="293"/>
      <c r="T721" s="380"/>
      <c r="U721" s="381"/>
    </row>
    <row r="722" spans="12:21" ht="21.95" customHeight="1" x14ac:dyDescent="0.15">
      <c r="L722" s="292"/>
      <c r="M722" s="293"/>
      <c r="N722" s="292"/>
      <c r="O722" s="293"/>
      <c r="T722" s="380"/>
      <c r="U722" s="381"/>
    </row>
    <row r="723" spans="12:21" ht="21.95" customHeight="1" x14ac:dyDescent="0.15">
      <c r="L723" s="292"/>
      <c r="M723" s="293"/>
      <c r="N723" s="292"/>
      <c r="O723" s="293"/>
      <c r="T723" s="380"/>
      <c r="U723" s="381"/>
    </row>
    <row r="724" spans="12:21" ht="21.95" customHeight="1" x14ac:dyDescent="0.15">
      <c r="L724" s="292"/>
      <c r="M724" s="293"/>
      <c r="N724" s="292"/>
      <c r="O724" s="293"/>
      <c r="T724" s="380"/>
      <c r="U724" s="381"/>
    </row>
    <row r="725" spans="12:21" ht="21.95" customHeight="1" x14ac:dyDescent="0.15">
      <c r="L725" s="292"/>
      <c r="M725" s="293"/>
      <c r="N725" s="292"/>
      <c r="O725" s="293"/>
      <c r="T725" s="380"/>
      <c r="U725" s="381"/>
    </row>
    <row r="726" spans="12:21" ht="21.95" customHeight="1" x14ac:dyDescent="0.15">
      <c r="L726" s="292"/>
      <c r="M726" s="293"/>
      <c r="N726" s="292"/>
      <c r="O726" s="293"/>
      <c r="T726" s="380"/>
      <c r="U726" s="381"/>
    </row>
    <row r="727" spans="12:21" ht="21.95" customHeight="1" x14ac:dyDescent="0.15">
      <c r="L727" s="292"/>
      <c r="M727" s="293"/>
      <c r="N727" s="292"/>
      <c r="O727" s="293"/>
      <c r="T727" s="380"/>
      <c r="U727" s="381"/>
    </row>
    <row r="728" spans="12:21" ht="21.95" customHeight="1" x14ac:dyDescent="0.15">
      <c r="L728" s="292"/>
      <c r="M728" s="293"/>
      <c r="N728" s="292"/>
      <c r="O728" s="293"/>
      <c r="T728" s="380"/>
      <c r="U728" s="381"/>
    </row>
    <row r="729" spans="12:21" ht="21.95" customHeight="1" x14ac:dyDescent="0.15">
      <c r="L729" s="292"/>
      <c r="M729" s="293"/>
      <c r="N729" s="292"/>
      <c r="O729" s="293"/>
      <c r="T729" s="380"/>
      <c r="U729" s="381"/>
    </row>
    <row r="730" spans="12:21" ht="21.95" customHeight="1" x14ac:dyDescent="0.15">
      <c r="L730" s="292"/>
      <c r="M730" s="293"/>
      <c r="N730" s="292"/>
      <c r="O730" s="293"/>
      <c r="T730" s="380"/>
      <c r="U730" s="381"/>
    </row>
    <row r="731" spans="12:21" ht="21.95" customHeight="1" x14ac:dyDescent="0.15">
      <c r="L731" s="292"/>
      <c r="M731" s="293"/>
      <c r="N731" s="292"/>
      <c r="O731" s="293"/>
      <c r="T731" s="380"/>
      <c r="U731" s="381"/>
    </row>
    <row r="732" spans="12:21" ht="21.95" customHeight="1" x14ac:dyDescent="0.15">
      <c r="L732" s="292"/>
      <c r="M732" s="293"/>
      <c r="N732" s="292"/>
      <c r="O732" s="293"/>
      <c r="T732" s="380"/>
      <c r="U732" s="381"/>
    </row>
    <row r="733" spans="12:21" ht="21.95" customHeight="1" x14ac:dyDescent="0.15">
      <c r="L733" s="292"/>
      <c r="M733" s="293"/>
      <c r="N733" s="292"/>
      <c r="O733" s="293"/>
      <c r="T733" s="380"/>
      <c r="U733" s="381"/>
    </row>
    <row r="734" spans="12:21" ht="21.95" customHeight="1" x14ac:dyDescent="0.15">
      <c r="L734" s="292"/>
      <c r="M734" s="293"/>
      <c r="N734" s="292"/>
      <c r="O734" s="293"/>
      <c r="T734" s="380"/>
      <c r="U734" s="381"/>
    </row>
    <row r="735" spans="12:21" ht="21.95" customHeight="1" x14ac:dyDescent="0.15">
      <c r="L735" s="292"/>
      <c r="M735" s="293"/>
      <c r="N735" s="292"/>
      <c r="O735" s="293"/>
      <c r="T735" s="380"/>
      <c r="U735" s="381"/>
    </row>
    <row r="736" spans="12:21" ht="21.95" customHeight="1" x14ac:dyDescent="0.15">
      <c r="L736" s="292"/>
      <c r="M736" s="293"/>
      <c r="N736" s="292"/>
      <c r="O736" s="293"/>
      <c r="T736" s="380"/>
      <c r="U736" s="381"/>
    </row>
    <row r="737" spans="12:21" ht="21.95" customHeight="1" x14ac:dyDescent="0.15">
      <c r="L737" s="292"/>
      <c r="M737" s="293"/>
      <c r="N737" s="292"/>
      <c r="O737" s="293"/>
      <c r="T737" s="380"/>
      <c r="U737" s="381"/>
    </row>
    <row r="738" spans="12:21" ht="21.95" customHeight="1" x14ac:dyDescent="0.15">
      <c r="L738" s="292"/>
      <c r="M738" s="293"/>
      <c r="N738" s="292"/>
      <c r="O738" s="293"/>
      <c r="T738" s="380"/>
      <c r="U738" s="381"/>
    </row>
    <row r="739" spans="12:21" ht="21.95" customHeight="1" x14ac:dyDescent="0.15">
      <c r="L739" s="292"/>
      <c r="M739" s="293"/>
      <c r="N739" s="292"/>
      <c r="O739" s="293"/>
      <c r="T739" s="380"/>
      <c r="U739" s="381"/>
    </row>
    <row r="740" spans="12:21" ht="21.95" customHeight="1" x14ac:dyDescent="0.15">
      <c r="L740" s="292"/>
      <c r="M740" s="293"/>
      <c r="N740" s="292"/>
      <c r="O740" s="293"/>
      <c r="T740" s="380"/>
      <c r="U740" s="381"/>
    </row>
    <row r="741" spans="12:21" ht="21.95" customHeight="1" x14ac:dyDescent="0.15">
      <c r="L741" s="292"/>
      <c r="M741" s="293"/>
      <c r="N741" s="292"/>
      <c r="O741" s="293"/>
      <c r="T741" s="380"/>
      <c r="U741" s="381"/>
    </row>
    <row r="742" spans="12:21" ht="21.95" customHeight="1" x14ac:dyDescent="0.15">
      <c r="L742" s="292"/>
      <c r="M742" s="293"/>
      <c r="N742" s="292"/>
      <c r="O742" s="293"/>
      <c r="T742" s="380"/>
      <c r="U742" s="381"/>
    </row>
    <row r="743" spans="12:21" ht="21.95" customHeight="1" x14ac:dyDescent="0.15">
      <c r="L743" s="292"/>
      <c r="M743" s="293"/>
      <c r="N743" s="292"/>
      <c r="O743" s="293"/>
      <c r="T743" s="380"/>
      <c r="U743" s="381"/>
    </row>
    <row r="744" spans="12:21" ht="21.95" customHeight="1" x14ac:dyDescent="0.15">
      <c r="L744" s="292"/>
      <c r="M744" s="293"/>
      <c r="N744" s="292"/>
      <c r="O744" s="293"/>
      <c r="T744" s="380"/>
      <c r="U744" s="381"/>
    </row>
    <row r="745" spans="12:21" ht="21.95" customHeight="1" x14ac:dyDescent="0.15">
      <c r="L745" s="292"/>
      <c r="M745" s="293"/>
      <c r="N745" s="292"/>
      <c r="O745" s="293"/>
      <c r="T745" s="380"/>
      <c r="U745" s="381"/>
    </row>
    <row r="746" spans="12:21" ht="21.95" customHeight="1" x14ac:dyDescent="0.15">
      <c r="L746" s="292"/>
      <c r="M746" s="293"/>
      <c r="N746" s="292"/>
      <c r="O746" s="293"/>
      <c r="T746" s="380"/>
      <c r="U746" s="381"/>
    </row>
    <row r="747" spans="12:21" ht="21.95" customHeight="1" x14ac:dyDescent="0.15">
      <c r="L747" s="292"/>
      <c r="M747" s="293"/>
      <c r="N747" s="292"/>
      <c r="O747" s="293"/>
      <c r="T747" s="380"/>
      <c r="U747" s="381"/>
    </row>
    <row r="748" spans="12:21" ht="21.95" customHeight="1" x14ac:dyDescent="0.15">
      <c r="L748" s="292"/>
      <c r="M748" s="293"/>
      <c r="N748" s="292"/>
      <c r="O748" s="293"/>
      <c r="T748" s="380"/>
      <c r="U748" s="381"/>
    </row>
    <row r="749" spans="12:21" ht="21.95" customHeight="1" x14ac:dyDescent="0.15">
      <c r="L749" s="292"/>
      <c r="M749" s="293"/>
      <c r="N749" s="292"/>
      <c r="O749" s="293"/>
      <c r="T749" s="380"/>
      <c r="U749" s="381"/>
    </row>
    <row r="750" spans="12:21" ht="21.95" customHeight="1" x14ac:dyDescent="0.15">
      <c r="L750" s="292"/>
      <c r="M750" s="293"/>
      <c r="N750" s="292"/>
      <c r="O750" s="293"/>
      <c r="T750" s="380"/>
      <c r="U750" s="381"/>
    </row>
    <row r="751" spans="12:21" ht="21.95" customHeight="1" x14ac:dyDescent="0.15">
      <c r="L751" s="292"/>
      <c r="M751" s="293"/>
      <c r="N751" s="292"/>
      <c r="O751" s="293"/>
      <c r="T751" s="380"/>
      <c r="U751" s="381"/>
    </row>
    <row r="752" spans="12:21" ht="21.95" customHeight="1" x14ac:dyDescent="0.15">
      <c r="L752" s="292"/>
      <c r="M752" s="293"/>
      <c r="N752" s="292"/>
      <c r="O752" s="293"/>
      <c r="T752" s="380"/>
      <c r="U752" s="381"/>
    </row>
    <row r="753" spans="12:21" ht="21.95" customHeight="1" x14ac:dyDescent="0.15">
      <c r="L753" s="292"/>
      <c r="M753" s="293"/>
      <c r="N753" s="292"/>
      <c r="O753" s="293"/>
      <c r="T753" s="380"/>
      <c r="U753" s="381"/>
    </row>
    <row r="754" spans="12:21" ht="21.95" customHeight="1" x14ac:dyDescent="0.15">
      <c r="L754" s="292"/>
      <c r="M754" s="293"/>
      <c r="N754" s="292"/>
      <c r="O754" s="293"/>
      <c r="T754" s="380"/>
      <c r="U754" s="381"/>
    </row>
    <row r="755" spans="12:21" ht="21.95" customHeight="1" x14ac:dyDescent="0.15">
      <c r="L755" s="292"/>
      <c r="M755" s="293"/>
      <c r="N755" s="292"/>
      <c r="O755" s="293"/>
      <c r="T755" s="380"/>
      <c r="U755" s="381"/>
    </row>
    <row r="756" spans="12:21" ht="21.95" customHeight="1" x14ac:dyDescent="0.15">
      <c r="L756" s="292"/>
      <c r="M756" s="293"/>
      <c r="N756" s="292"/>
      <c r="O756" s="293"/>
      <c r="T756" s="380"/>
      <c r="U756" s="381"/>
    </row>
    <row r="757" spans="12:21" ht="21.95" customHeight="1" x14ac:dyDescent="0.15">
      <c r="L757" s="292"/>
      <c r="M757" s="293"/>
      <c r="N757" s="292"/>
      <c r="O757" s="293"/>
      <c r="T757" s="380"/>
      <c r="U757" s="381"/>
    </row>
    <row r="758" spans="12:21" ht="21.95" customHeight="1" x14ac:dyDescent="0.15">
      <c r="L758" s="292"/>
      <c r="M758" s="293"/>
      <c r="N758" s="292"/>
      <c r="O758" s="293"/>
      <c r="T758" s="380"/>
      <c r="U758" s="381"/>
    </row>
    <row r="759" spans="12:21" ht="21.95" customHeight="1" x14ac:dyDescent="0.15">
      <c r="L759" s="292"/>
      <c r="M759" s="293"/>
      <c r="N759" s="292"/>
      <c r="O759" s="293"/>
      <c r="T759" s="380"/>
      <c r="U759" s="381"/>
    </row>
    <row r="760" spans="12:21" ht="21.95" customHeight="1" x14ac:dyDescent="0.15">
      <c r="L760" s="292"/>
      <c r="M760" s="293"/>
      <c r="N760" s="292"/>
      <c r="O760" s="293"/>
      <c r="T760" s="380"/>
      <c r="U760" s="381"/>
    </row>
    <row r="761" spans="12:21" ht="21.95" customHeight="1" x14ac:dyDescent="0.15">
      <c r="L761" s="292"/>
      <c r="M761" s="293"/>
      <c r="N761" s="292"/>
      <c r="O761" s="293"/>
      <c r="T761" s="380"/>
      <c r="U761" s="381"/>
    </row>
    <row r="762" spans="12:21" ht="21.95" customHeight="1" x14ac:dyDescent="0.15">
      <c r="L762" s="292"/>
      <c r="M762" s="293"/>
      <c r="N762" s="292"/>
      <c r="O762" s="293"/>
      <c r="T762" s="380"/>
      <c r="U762" s="381"/>
    </row>
    <row r="763" spans="12:21" ht="21.95" customHeight="1" x14ac:dyDescent="0.15">
      <c r="L763" s="292"/>
      <c r="M763" s="293"/>
      <c r="N763" s="292"/>
      <c r="O763" s="293"/>
      <c r="T763" s="380"/>
      <c r="U763" s="381"/>
    </row>
    <row r="764" spans="12:21" ht="21.95" customHeight="1" x14ac:dyDescent="0.15">
      <c r="L764" s="292"/>
      <c r="M764" s="293"/>
      <c r="N764" s="292"/>
      <c r="O764" s="293"/>
      <c r="T764" s="380"/>
      <c r="U764" s="381"/>
    </row>
    <row r="765" spans="12:21" ht="21.95" customHeight="1" x14ac:dyDescent="0.15">
      <c r="L765" s="292"/>
      <c r="M765" s="293"/>
      <c r="N765" s="292"/>
      <c r="O765" s="293"/>
      <c r="T765" s="380"/>
      <c r="U765" s="381"/>
    </row>
    <row r="766" spans="12:21" ht="21.95" customHeight="1" x14ac:dyDescent="0.15">
      <c r="L766" s="292"/>
      <c r="M766" s="293"/>
      <c r="N766" s="292"/>
      <c r="O766" s="293"/>
      <c r="T766" s="380"/>
      <c r="U766" s="381"/>
    </row>
    <row r="767" spans="12:21" ht="21.95" customHeight="1" x14ac:dyDescent="0.15">
      <c r="L767" s="292"/>
      <c r="M767" s="293"/>
      <c r="N767" s="292"/>
      <c r="O767" s="293"/>
      <c r="T767" s="380"/>
      <c r="U767" s="381"/>
    </row>
    <row r="768" spans="12:21" ht="21.95" customHeight="1" x14ac:dyDescent="0.15">
      <c r="L768" s="292"/>
      <c r="M768" s="293"/>
      <c r="N768" s="292"/>
      <c r="O768" s="293"/>
      <c r="T768" s="380"/>
      <c r="U768" s="381"/>
    </row>
    <row r="769" spans="12:21" ht="21.95" customHeight="1" x14ac:dyDescent="0.15">
      <c r="L769" s="292"/>
      <c r="M769" s="293"/>
      <c r="N769" s="292"/>
      <c r="O769" s="293"/>
      <c r="T769" s="380"/>
      <c r="U769" s="381"/>
    </row>
    <row r="770" spans="12:21" ht="21.95" customHeight="1" x14ac:dyDescent="0.15">
      <c r="L770" s="292"/>
      <c r="M770" s="293"/>
      <c r="N770" s="292"/>
      <c r="O770" s="293"/>
      <c r="T770" s="380"/>
      <c r="U770" s="381"/>
    </row>
    <row r="771" spans="12:21" ht="21.95" customHeight="1" x14ac:dyDescent="0.15">
      <c r="L771" s="292"/>
      <c r="M771" s="293"/>
      <c r="N771" s="292"/>
      <c r="O771" s="293"/>
      <c r="T771" s="380"/>
      <c r="U771" s="381"/>
    </row>
    <row r="772" spans="12:21" ht="21.95" customHeight="1" x14ac:dyDescent="0.15">
      <c r="L772" s="292"/>
      <c r="M772" s="293"/>
      <c r="N772" s="292"/>
      <c r="O772" s="293"/>
      <c r="T772" s="380"/>
      <c r="U772" s="381"/>
    </row>
    <row r="773" spans="12:21" ht="21.95" customHeight="1" x14ac:dyDescent="0.15">
      <c r="L773" s="292"/>
      <c r="M773" s="293"/>
      <c r="N773" s="292"/>
      <c r="O773" s="293"/>
      <c r="T773" s="380"/>
      <c r="U773" s="381"/>
    </row>
    <row r="774" spans="12:21" ht="21.95" customHeight="1" x14ac:dyDescent="0.15">
      <c r="L774" s="292"/>
      <c r="M774" s="293"/>
      <c r="N774" s="292"/>
      <c r="O774" s="293"/>
      <c r="T774" s="380"/>
      <c r="U774" s="381"/>
    </row>
    <row r="775" spans="12:21" ht="21.95" customHeight="1" x14ac:dyDescent="0.15">
      <c r="L775" s="292"/>
      <c r="M775" s="293"/>
      <c r="N775" s="292"/>
      <c r="O775" s="293"/>
      <c r="T775" s="380"/>
      <c r="U775" s="381"/>
    </row>
    <row r="776" spans="12:21" ht="21.95" customHeight="1" x14ac:dyDescent="0.15">
      <c r="L776" s="292"/>
      <c r="M776" s="293"/>
      <c r="N776" s="292"/>
      <c r="O776" s="293"/>
      <c r="T776" s="380"/>
      <c r="U776" s="381"/>
    </row>
    <row r="777" spans="12:21" ht="21.95" customHeight="1" x14ac:dyDescent="0.15">
      <c r="L777" s="292"/>
      <c r="M777" s="293"/>
      <c r="N777" s="292"/>
      <c r="O777" s="293"/>
      <c r="T777" s="380"/>
      <c r="U777" s="381"/>
    </row>
    <row r="778" spans="12:21" ht="21.95" customHeight="1" x14ac:dyDescent="0.15">
      <c r="L778" s="292"/>
      <c r="M778" s="293"/>
      <c r="N778" s="292"/>
      <c r="O778" s="293"/>
      <c r="T778" s="380"/>
      <c r="U778" s="381"/>
    </row>
    <row r="779" spans="12:21" ht="21.95" customHeight="1" x14ac:dyDescent="0.15">
      <c r="L779" s="292"/>
      <c r="M779" s="293"/>
      <c r="N779" s="292"/>
      <c r="O779" s="293"/>
      <c r="T779" s="380"/>
      <c r="U779" s="381"/>
    </row>
    <row r="780" spans="12:21" ht="21.95" customHeight="1" x14ac:dyDescent="0.15">
      <c r="L780" s="292"/>
      <c r="M780" s="293"/>
      <c r="N780" s="292"/>
      <c r="O780" s="293"/>
      <c r="T780" s="380"/>
      <c r="U780" s="381"/>
    </row>
    <row r="781" spans="12:21" ht="21.95" customHeight="1" x14ac:dyDescent="0.15">
      <c r="L781" s="292"/>
      <c r="M781" s="293"/>
      <c r="N781" s="292"/>
      <c r="O781" s="293"/>
      <c r="T781" s="380"/>
      <c r="U781" s="381"/>
    </row>
    <row r="782" spans="12:21" ht="21.95" customHeight="1" x14ac:dyDescent="0.15">
      <c r="L782" s="292"/>
      <c r="M782" s="293"/>
      <c r="N782" s="292"/>
      <c r="O782" s="293"/>
      <c r="T782" s="380"/>
      <c r="U782" s="381"/>
    </row>
    <row r="783" spans="12:21" ht="21.95" customHeight="1" x14ac:dyDescent="0.15">
      <c r="L783" s="292"/>
      <c r="M783" s="293"/>
      <c r="N783" s="292"/>
      <c r="O783" s="293"/>
      <c r="T783" s="380"/>
      <c r="U783" s="381"/>
    </row>
    <row r="784" spans="12:21" ht="21.95" customHeight="1" x14ac:dyDescent="0.15">
      <c r="L784" s="292"/>
      <c r="M784" s="293"/>
      <c r="N784" s="292"/>
      <c r="O784" s="293"/>
      <c r="T784" s="380"/>
      <c r="U784" s="381"/>
    </row>
    <row r="785" spans="12:21" ht="21.95" customHeight="1" x14ac:dyDescent="0.15">
      <c r="L785" s="292"/>
      <c r="M785" s="293"/>
      <c r="N785" s="292"/>
      <c r="O785" s="293"/>
      <c r="T785" s="380"/>
      <c r="U785" s="381"/>
    </row>
    <row r="786" spans="12:21" ht="21.95" customHeight="1" x14ac:dyDescent="0.15">
      <c r="L786" s="292"/>
      <c r="M786" s="293"/>
      <c r="N786" s="292"/>
      <c r="O786" s="293"/>
      <c r="T786" s="380"/>
      <c r="U786" s="381"/>
    </row>
    <row r="787" spans="12:21" ht="21.95" customHeight="1" x14ac:dyDescent="0.15">
      <c r="L787" s="292"/>
      <c r="M787" s="293"/>
      <c r="N787" s="292"/>
      <c r="O787" s="293"/>
      <c r="T787" s="380"/>
      <c r="U787" s="381"/>
    </row>
    <row r="788" spans="12:21" ht="21.95" customHeight="1" x14ac:dyDescent="0.15">
      <c r="L788" s="292"/>
      <c r="M788" s="293"/>
      <c r="N788" s="292"/>
      <c r="O788" s="293"/>
      <c r="T788" s="380"/>
      <c r="U788" s="381"/>
    </row>
    <row r="789" spans="12:21" ht="21.95" customHeight="1" x14ac:dyDescent="0.15">
      <c r="L789" s="292"/>
      <c r="M789" s="293"/>
      <c r="N789" s="292"/>
      <c r="O789" s="293"/>
      <c r="T789" s="380"/>
      <c r="U789" s="381"/>
    </row>
    <row r="790" spans="12:21" ht="21.95" customHeight="1" x14ac:dyDescent="0.15">
      <c r="T790" s="380"/>
      <c r="U790" s="381"/>
    </row>
    <row r="791" spans="12:21" ht="21.95" customHeight="1" x14ac:dyDescent="0.15">
      <c r="T791" s="380"/>
      <c r="U791" s="381"/>
    </row>
    <row r="792" spans="12:21" ht="21.95" customHeight="1" x14ac:dyDescent="0.15">
      <c r="T792" s="380"/>
      <c r="U792" s="381"/>
    </row>
    <row r="793" spans="12:21" ht="21.95" customHeight="1" x14ac:dyDescent="0.15">
      <c r="T793" s="380"/>
      <c r="U793" s="381"/>
    </row>
    <row r="794" spans="12:21" ht="21.95" customHeight="1" x14ac:dyDescent="0.15">
      <c r="T794" s="380"/>
      <c r="U794" s="381"/>
    </row>
    <row r="795" spans="12:21" ht="21.95" customHeight="1" x14ac:dyDescent="0.15">
      <c r="T795" s="380"/>
      <c r="U795" s="381"/>
    </row>
    <row r="796" spans="12:21" ht="21.95" customHeight="1" x14ac:dyDescent="0.15">
      <c r="T796" s="380"/>
      <c r="U796" s="381"/>
    </row>
    <row r="797" spans="12:21" ht="21.95" customHeight="1" x14ac:dyDescent="0.15">
      <c r="T797" s="380"/>
      <c r="U797" s="381"/>
    </row>
    <row r="798" spans="12:21" ht="21.95" customHeight="1" x14ac:dyDescent="0.15">
      <c r="T798" s="380"/>
      <c r="U798" s="381"/>
    </row>
    <row r="799" spans="12:21" ht="21.95" customHeight="1" x14ac:dyDescent="0.15">
      <c r="T799" s="380"/>
      <c r="U799" s="381"/>
    </row>
    <row r="800" spans="12:21" ht="21.95" customHeight="1" x14ac:dyDescent="0.15">
      <c r="T800" s="380"/>
      <c r="U800" s="381"/>
    </row>
    <row r="801" spans="20:21" ht="21.95" customHeight="1" x14ac:dyDescent="0.15">
      <c r="T801" s="380"/>
      <c r="U801" s="381"/>
    </row>
    <row r="802" spans="20:21" ht="21.95" customHeight="1" x14ac:dyDescent="0.15">
      <c r="T802" s="380"/>
      <c r="U802" s="381"/>
    </row>
    <row r="803" spans="20:21" ht="21.95" customHeight="1" x14ac:dyDescent="0.15">
      <c r="T803" s="380"/>
      <c r="U803" s="381"/>
    </row>
    <row r="804" spans="20:21" ht="21.95" customHeight="1" x14ac:dyDescent="0.15">
      <c r="T804" s="380"/>
      <c r="U804" s="381"/>
    </row>
    <row r="805" spans="20:21" ht="21.95" customHeight="1" x14ac:dyDescent="0.15">
      <c r="T805" s="380"/>
      <c r="U805" s="381"/>
    </row>
    <row r="806" spans="20:21" ht="21.95" customHeight="1" x14ac:dyDescent="0.15">
      <c r="T806" s="380"/>
      <c r="U806" s="381"/>
    </row>
    <row r="807" spans="20:21" ht="21.95" customHeight="1" x14ac:dyDescent="0.15">
      <c r="T807" s="380"/>
      <c r="U807" s="381"/>
    </row>
    <row r="808" spans="20:21" ht="21.95" customHeight="1" x14ac:dyDescent="0.15">
      <c r="T808" s="380"/>
      <c r="U808" s="381"/>
    </row>
    <row r="809" spans="20:21" ht="21.95" customHeight="1" x14ac:dyDescent="0.15">
      <c r="T809" s="380"/>
      <c r="U809" s="381"/>
    </row>
    <row r="810" spans="20:21" ht="21.95" customHeight="1" x14ac:dyDescent="0.15">
      <c r="T810" s="380"/>
      <c r="U810" s="381"/>
    </row>
    <row r="811" spans="20:21" ht="21.95" customHeight="1" x14ac:dyDescent="0.15">
      <c r="T811" s="380"/>
      <c r="U811" s="381"/>
    </row>
    <row r="812" spans="20:21" ht="21.95" customHeight="1" x14ac:dyDescent="0.15">
      <c r="T812" s="380"/>
      <c r="U812" s="381"/>
    </row>
    <row r="813" spans="20:21" ht="21.95" customHeight="1" x14ac:dyDescent="0.15">
      <c r="T813" s="380"/>
      <c r="U813" s="381"/>
    </row>
    <row r="814" spans="20:21" ht="21.95" customHeight="1" x14ac:dyDescent="0.15">
      <c r="T814" s="380"/>
      <c r="U814" s="381"/>
    </row>
    <row r="815" spans="20:21" ht="21.95" customHeight="1" x14ac:dyDescent="0.15">
      <c r="T815" s="380"/>
      <c r="U815" s="381"/>
    </row>
    <row r="816" spans="20:21" ht="21.95" customHeight="1" x14ac:dyDescent="0.15">
      <c r="T816" s="380"/>
      <c r="U816" s="381"/>
    </row>
    <row r="817" spans="20:21" ht="21.95" customHeight="1" x14ac:dyDescent="0.15">
      <c r="T817" s="380"/>
      <c r="U817" s="381"/>
    </row>
    <row r="818" spans="20:21" ht="21.95" customHeight="1" x14ac:dyDescent="0.15">
      <c r="T818" s="380"/>
      <c r="U818" s="381"/>
    </row>
    <row r="819" spans="20:21" ht="21.95" customHeight="1" x14ac:dyDescent="0.15">
      <c r="T819" s="380"/>
      <c r="U819" s="381"/>
    </row>
    <row r="820" spans="20:21" ht="21.95" customHeight="1" x14ac:dyDescent="0.15">
      <c r="T820" s="380"/>
      <c r="U820" s="381"/>
    </row>
    <row r="821" spans="20:21" ht="21.95" customHeight="1" x14ac:dyDescent="0.15">
      <c r="T821" s="380"/>
      <c r="U821" s="381"/>
    </row>
    <row r="822" spans="20:21" ht="21.95" customHeight="1" x14ac:dyDescent="0.15">
      <c r="T822" s="380"/>
      <c r="U822" s="381"/>
    </row>
    <row r="823" spans="20:21" ht="21.95" customHeight="1" x14ac:dyDescent="0.15">
      <c r="T823" s="380"/>
      <c r="U823" s="381"/>
    </row>
    <row r="824" spans="20:21" ht="21.95" customHeight="1" x14ac:dyDescent="0.15">
      <c r="T824" s="380"/>
      <c r="U824" s="381"/>
    </row>
    <row r="825" spans="20:21" ht="21.95" customHeight="1" x14ac:dyDescent="0.15">
      <c r="T825" s="380"/>
      <c r="U825" s="381"/>
    </row>
    <row r="826" spans="20:21" ht="21.95" customHeight="1" x14ac:dyDescent="0.15">
      <c r="T826" s="380"/>
      <c r="U826" s="381"/>
    </row>
    <row r="827" spans="20:21" ht="21.95" customHeight="1" x14ac:dyDescent="0.15">
      <c r="T827" s="380"/>
      <c r="U827" s="381"/>
    </row>
    <row r="828" spans="20:21" ht="21.95" customHeight="1" x14ac:dyDescent="0.15">
      <c r="T828" s="380"/>
      <c r="U828" s="381"/>
    </row>
    <row r="829" spans="20:21" ht="21.95" customHeight="1" x14ac:dyDescent="0.15">
      <c r="T829" s="380"/>
      <c r="U829" s="381"/>
    </row>
    <row r="830" spans="20:21" ht="21.95" customHeight="1" x14ac:dyDescent="0.15">
      <c r="T830" s="380"/>
      <c r="U830" s="381"/>
    </row>
    <row r="831" spans="20:21" ht="21.95" customHeight="1" x14ac:dyDescent="0.15">
      <c r="T831" s="380"/>
      <c r="U831" s="381"/>
    </row>
    <row r="832" spans="20:21" ht="21.95" customHeight="1" x14ac:dyDescent="0.15">
      <c r="T832" s="380"/>
      <c r="U832" s="381"/>
    </row>
    <row r="833" spans="20:21" ht="21.95" customHeight="1" x14ac:dyDescent="0.15">
      <c r="T833" s="380"/>
      <c r="U833" s="381"/>
    </row>
    <row r="834" spans="20:21" ht="21.95" customHeight="1" x14ac:dyDescent="0.15">
      <c r="T834" s="380"/>
      <c r="U834" s="381"/>
    </row>
    <row r="835" spans="20:21" ht="21.95" customHeight="1" x14ac:dyDescent="0.15">
      <c r="T835" s="380"/>
      <c r="U835" s="381"/>
    </row>
    <row r="836" spans="20:21" ht="21.95" customHeight="1" x14ac:dyDescent="0.15">
      <c r="T836" s="380"/>
      <c r="U836" s="381"/>
    </row>
    <row r="837" spans="20:21" ht="21.95" customHeight="1" x14ac:dyDescent="0.15">
      <c r="T837" s="380"/>
      <c r="U837" s="381"/>
    </row>
    <row r="838" spans="20:21" ht="21.95" customHeight="1" x14ac:dyDescent="0.15">
      <c r="T838" s="380"/>
      <c r="U838" s="381"/>
    </row>
    <row r="839" spans="20:21" ht="21.95" customHeight="1" x14ac:dyDescent="0.15">
      <c r="T839" s="380"/>
      <c r="U839" s="381"/>
    </row>
    <row r="840" spans="20:21" ht="21.95" customHeight="1" x14ac:dyDescent="0.15">
      <c r="T840" s="380"/>
      <c r="U840" s="381"/>
    </row>
    <row r="841" spans="20:21" ht="21.95" customHeight="1" x14ac:dyDescent="0.15">
      <c r="T841" s="380"/>
      <c r="U841" s="381"/>
    </row>
    <row r="842" spans="20:21" ht="21.95" customHeight="1" x14ac:dyDescent="0.15">
      <c r="T842" s="380"/>
      <c r="U842" s="381"/>
    </row>
    <row r="843" spans="20:21" ht="21.95" customHeight="1" x14ac:dyDescent="0.15">
      <c r="T843" s="380"/>
      <c r="U843" s="381"/>
    </row>
    <row r="844" spans="20:21" ht="21.95" customHeight="1" x14ac:dyDescent="0.15">
      <c r="T844" s="380"/>
      <c r="U844" s="381"/>
    </row>
    <row r="845" spans="20:21" ht="21.95" customHeight="1" x14ac:dyDescent="0.15">
      <c r="T845" s="380"/>
      <c r="U845" s="381"/>
    </row>
    <row r="846" spans="20:21" ht="21.95" customHeight="1" x14ac:dyDescent="0.15">
      <c r="T846" s="380"/>
      <c r="U846" s="381"/>
    </row>
    <row r="847" spans="20:21" ht="21.95" customHeight="1" x14ac:dyDescent="0.15">
      <c r="T847" s="380"/>
      <c r="U847" s="381"/>
    </row>
    <row r="848" spans="20:21" ht="21.95" customHeight="1" x14ac:dyDescent="0.15">
      <c r="T848" s="380"/>
      <c r="U848" s="381"/>
    </row>
    <row r="849" spans="20:21" ht="21.95" customHeight="1" x14ac:dyDescent="0.15">
      <c r="T849" s="380"/>
      <c r="U849" s="381"/>
    </row>
    <row r="850" spans="20:21" ht="21.95" customHeight="1" x14ac:dyDescent="0.15">
      <c r="T850" s="380"/>
      <c r="U850" s="381"/>
    </row>
    <row r="851" spans="20:21" ht="21.95" customHeight="1" x14ac:dyDescent="0.15">
      <c r="T851" s="380"/>
      <c r="U851" s="381"/>
    </row>
    <row r="852" spans="20:21" ht="21.95" customHeight="1" x14ac:dyDescent="0.15">
      <c r="T852" s="380"/>
      <c r="U852" s="381"/>
    </row>
    <row r="853" spans="20:21" ht="21.95" customHeight="1" x14ac:dyDescent="0.15">
      <c r="T853" s="380"/>
      <c r="U853" s="381"/>
    </row>
    <row r="854" spans="20:21" ht="21.95" customHeight="1" x14ac:dyDescent="0.15">
      <c r="T854" s="380"/>
      <c r="U854" s="381"/>
    </row>
    <row r="855" spans="20:21" ht="21.95" customHeight="1" x14ac:dyDescent="0.15">
      <c r="T855" s="380"/>
      <c r="U855" s="381"/>
    </row>
    <row r="856" spans="20:21" ht="21.95" customHeight="1" x14ac:dyDescent="0.15">
      <c r="T856" s="380"/>
      <c r="U856" s="381"/>
    </row>
    <row r="857" spans="20:21" ht="21.95" customHeight="1" x14ac:dyDescent="0.15">
      <c r="T857" s="380"/>
      <c r="U857" s="381"/>
    </row>
    <row r="858" spans="20:21" ht="21.95" customHeight="1" x14ac:dyDescent="0.15">
      <c r="T858" s="380"/>
      <c r="U858" s="381"/>
    </row>
    <row r="859" spans="20:21" ht="21.95" customHeight="1" x14ac:dyDescent="0.15">
      <c r="T859" s="380"/>
      <c r="U859" s="381"/>
    </row>
    <row r="860" spans="20:21" ht="21.95" customHeight="1" x14ac:dyDescent="0.15">
      <c r="T860" s="380"/>
      <c r="U860" s="381"/>
    </row>
    <row r="861" spans="20:21" ht="21.95" customHeight="1" x14ac:dyDescent="0.15">
      <c r="T861" s="380"/>
      <c r="U861" s="381"/>
    </row>
    <row r="862" spans="20:21" ht="21.95" customHeight="1" x14ac:dyDescent="0.15">
      <c r="T862" s="380"/>
      <c r="U862" s="381"/>
    </row>
    <row r="863" spans="20:21" ht="21.95" customHeight="1" x14ac:dyDescent="0.15">
      <c r="T863" s="380"/>
      <c r="U863" s="381"/>
    </row>
    <row r="864" spans="20:21" ht="21.95" customHeight="1" x14ac:dyDescent="0.15">
      <c r="T864" s="380"/>
      <c r="U864" s="381"/>
    </row>
    <row r="865" spans="20:21" ht="21.95" customHeight="1" x14ac:dyDescent="0.15">
      <c r="T865" s="380"/>
      <c r="U865" s="381"/>
    </row>
    <row r="866" spans="20:21" ht="21.95" customHeight="1" x14ac:dyDescent="0.15">
      <c r="T866" s="380"/>
      <c r="U866" s="381"/>
    </row>
    <row r="867" spans="20:21" ht="21.95" customHeight="1" x14ac:dyDescent="0.15">
      <c r="T867" s="380"/>
      <c r="U867" s="381"/>
    </row>
    <row r="868" spans="20:21" ht="21.95" customHeight="1" x14ac:dyDescent="0.15">
      <c r="T868" s="380"/>
      <c r="U868" s="381"/>
    </row>
    <row r="869" spans="20:21" ht="21.95" customHeight="1" x14ac:dyDescent="0.15">
      <c r="T869" s="380"/>
      <c r="U869" s="381"/>
    </row>
    <row r="870" spans="20:21" ht="21.95" customHeight="1" x14ac:dyDescent="0.15">
      <c r="T870" s="380"/>
      <c r="U870" s="381"/>
    </row>
    <row r="871" spans="20:21" ht="21.95" customHeight="1" x14ac:dyDescent="0.15">
      <c r="T871" s="380"/>
      <c r="U871" s="381"/>
    </row>
    <row r="872" spans="20:21" ht="21.95" customHeight="1" x14ac:dyDescent="0.15">
      <c r="T872" s="380"/>
      <c r="U872" s="381"/>
    </row>
    <row r="873" spans="20:21" ht="21.95" customHeight="1" x14ac:dyDescent="0.15">
      <c r="T873" s="380"/>
      <c r="U873" s="381"/>
    </row>
    <row r="874" spans="20:21" ht="21.95" customHeight="1" x14ac:dyDescent="0.15">
      <c r="T874" s="380"/>
      <c r="U874" s="381"/>
    </row>
    <row r="875" spans="20:21" ht="21.95" customHeight="1" x14ac:dyDescent="0.15">
      <c r="T875" s="380"/>
      <c r="U875" s="381"/>
    </row>
    <row r="876" spans="20:21" ht="21.95" customHeight="1" x14ac:dyDescent="0.15">
      <c r="T876" s="380"/>
      <c r="U876" s="381"/>
    </row>
    <row r="877" spans="20:21" ht="21.95" customHeight="1" x14ac:dyDescent="0.15">
      <c r="T877" s="380"/>
      <c r="U877" s="381"/>
    </row>
    <row r="878" spans="20:21" ht="21.95" customHeight="1" x14ac:dyDescent="0.15">
      <c r="T878" s="380"/>
      <c r="U878" s="381"/>
    </row>
    <row r="879" spans="20:21" ht="21.95" customHeight="1" x14ac:dyDescent="0.15">
      <c r="T879" s="380"/>
      <c r="U879" s="381"/>
    </row>
    <row r="880" spans="20:21" ht="21.95" customHeight="1" x14ac:dyDescent="0.15">
      <c r="T880" s="380"/>
      <c r="U880" s="381"/>
    </row>
    <row r="881" spans="20:21" ht="21.95" customHeight="1" x14ac:dyDescent="0.15">
      <c r="T881" s="380"/>
      <c r="U881" s="381"/>
    </row>
    <row r="882" spans="20:21" ht="21.95" customHeight="1" x14ac:dyDescent="0.15">
      <c r="T882" s="380"/>
      <c r="U882" s="381"/>
    </row>
    <row r="883" spans="20:21" ht="21.95" customHeight="1" x14ac:dyDescent="0.15">
      <c r="T883" s="380"/>
      <c r="U883" s="381"/>
    </row>
    <row r="884" spans="20:21" ht="21.95" customHeight="1" x14ac:dyDescent="0.15">
      <c r="T884" s="380"/>
      <c r="U884" s="381"/>
    </row>
    <row r="885" spans="20:21" ht="21.95" customHeight="1" x14ac:dyDescent="0.15">
      <c r="T885" s="380"/>
      <c r="U885" s="381"/>
    </row>
    <row r="886" spans="20:21" ht="21.95" customHeight="1" x14ac:dyDescent="0.15">
      <c r="T886" s="380"/>
      <c r="U886" s="381"/>
    </row>
    <row r="887" spans="20:21" ht="21.95" customHeight="1" x14ac:dyDescent="0.15">
      <c r="T887" s="380"/>
      <c r="U887" s="381"/>
    </row>
    <row r="888" spans="20:21" ht="21.95" customHeight="1" x14ac:dyDescent="0.15">
      <c r="T888" s="380"/>
      <c r="U888" s="381"/>
    </row>
    <row r="889" spans="20:21" ht="21.95" customHeight="1" x14ac:dyDescent="0.15">
      <c r="T889" s="380"/>
      <c r="U889" s="381"/>
    </row>
    <row r="890" spans="20:21" ht="21.95" customHeight="1" x14ac:dyDescent="0.15">
      <c r="T890" s="380"/>
      <c r="U890" s="381"/>
    </row>
    <row r="891" spans="20:21" ht="21.95" customHeight="1" x14ac:dyDescent="0.15">
      <c r="T891" s="380"/>
      <c r="U891" s="381"/>
    </row>
    <row r="892" spans="20:21" ht="21.95" customHeight="1" x14ac:dyDescent="0.15">
      <c r="T892" s="380"/>
      <c r="U892" s="381"/>
    </row>
    <row r="893" spans="20:21" ht="21.95" customHeight="1" x14ac:dyDescent="0.15">
      <c r="T893" s="380"/>
      <c r="U893" s="381"/>
    </row>
    <row r="894" spans="20:21" ht="21.95" customHeight="1" x14ac:dyDescent="0.15">
      <c r="T894" s="380"/>
      <c r="U894" s="381"/>
    </row>
    <row r="895" spans="20:21" ht="21.95" customHeight="1" x14ac:dyDescent="0.15">
      <c r="T895" s="380"/>
      <c r="U895" s="381"/>
    </row>
    <row r="896" spans="20:21" ht="21.95" customHeight="1" x14ac:dyDescent="0.15">
      <c r="T896" s="380"/>
      <c r="U896" s="381"/>
    </row>
    <row r="897" spans="20:21" ht="21.95" customHeight="1" x14ac:dyDescent="0.15">
      <c r="T897" s="380"/>
      <c r="U897" s="381"/>
    </row>
    <row r="898" spans="20:21" ht="21.95" customHeight="1" x14ac:dyDescent="0.15">
      <c r="T898" s="380"/>
      <c r="U898" s="381"/>
    </row>
    <row r="899" spans="20:21" ht="21.95" customHeight="1" x14ac:dyDescent="0.15">
      <c r="T899" s="380"/>
      <c r="U899" s="381"/>
    </row>
    <row r="900" spans="20:21" ht="21.95" customHeight="1" x14ac:dyDescent="0.15">
      <c r="T900" s="380"/>
      <c r="U900" s="381"/>
    </row>
    <row r="901" spans="20:21" ht="21.95" customHeight="1" x14ac:dyDescent="0.15">
      <c r="T901" s="380"/>
      <c r="U901" s="381"/>
    </row>
    <row r="902" spans="20:21" ht="21.95" customHeight="1" x14ac:dyDescent="0.15">
      <c r="T902" s="380"/>
      <c r="U902" s="381"/>
    </row>
    <row r="903" spans="20:21" ht="21.95" customHeight="1" x14ac:dyDescent="0.15">
      <c r="T903" s="380"/>
      <c r="U903" s="381"/>
    </row>
    <row r="904" spans="20:21" ht="21.95" customHeight="1" x14ac:dyDescent="0.15">
      <c r="T904" s="380"/>
      <c r="U904" s="381"/>
    </row>
    <row r="905" spans="20:21" ht="21.95" customHeight="1" x14ac:dyDescent="0.15">
      <c r="T905" s="380"/>
      <c r="U905" s="381"/>
    </row>
    <row r="906" spans="20:21" ht="21.95" customHeight="1" x14ac:dyDescent="0.15">
      <c r="T906" s="380"/>
      <c r="U906" s="381"/>
    </row>
    <row r="907" spans="20:21" ht="21.95" customHeight="1" x14ac:dyDescent="0.15">
      <c r="T907" s="380"/>
      <c r="U907" s="381"/>
    </row>
    <row r="908" spans="20:21" ht="21.95" customHeight="1" x14ac:dyDescent="0.15">
      <c r="T908" s="380"/>
      <c r="U908" s="381"/>
    </row>
    <row r="909" spans="20:21" ht="21.95" customHeight="1" x14ac:dyDescent="0.15">
      <c r="T909" s="380"/>
      <c r="U909" s="381"/>
    </row>
    <row r="910" spans="20:21" ht="21.95" customHeight="1" x14ac:dyDescent="0.15">
      <c r="T910" s="380"/>
      <c r="U910" s="381"/>
    </row>
    <row r="911" spans="20:21" ht="21.95" customHeight="1" x14ac:dyDescent="0.15">
      <c r="T911" s="380"/>
      <c r="U911" s="381"/>
    </row>
    <row r="912" spans="20:21" ht="21.95" customHeight="1" x14ac:dyDescent="0.15">
      <c r="T912" s="380"/>
      <c r="U912" s="381"/>
    </row>
    <row r="913" spans="20:21" ht="21.95" customHeight="1" x14ac:dyDescent="0.15">
      <c r="T913" s="380"/>
      <c r="U913" s="381"/>
    </row>
    <row r="914" spans="20:21" ht="21.95" customHeight="1" x14ac:dyDescent="0.15">
      <c r="T914" s="380"/>
      <c r="U914" s="381"/>
    </row>
    <row r="915" spans="20:21" ht="21.95" customHeight="1" x14ac:dyDescent="0.15">
      <c r="T915" s="380"/>
      <c r="U915" s="381"/>
    </row>
    <row r="916" spans="20:21" ht="21.95" customHeight="1" x14ac:dyDescent="0.15">
      <c r="T916" s="380"/>
      <c r="U916" s="381"/>
    </row>
    <row r="917" spans="20:21" ht="21.95" customHeight="1" x14ac:dyDescent="0.15">
      <c r="T917" s="380"/>
      <c r="U917" s="381"/>
    </row>
    <row r="918" spans="20:21" ht="21.95" customHeight="1" x14ac:dyDescent="0.15">
      <c r="T918" s="380"/>
      <c r="U918" s="381"/>
    </row>
    <row r="919" spans="20:21" ht="21.95" customHeight="1" x14ac:dyDescent="0.15">
      <c r="T919" s="380"/>
      <c r="U919" s="381"/>
    </row>
    <row r="920" spans="20:21" ht="21.95" customHeight="1" x14ac:dyDescent="0.15">
      <c r="T920" s="380"/>
      <c r="U920" s="381"/>
    </row>
    <row r="921" spans="20:21" ht="21.95" customHeight="1" x14ac:dyDescent="0.15">
      <c r="T921" s="380"/>
      <c r="U921" s="381"/>
    </row>
  </sheetData>
  <mergeCells count="15">
    <mergeCell ref="K145:K147"/>
    <mergeCell ref="K231:K233"/>
    <mergeCell ref="K372:K374"/>
    <mergeCell ref="B13:B14"/>
    <mergeCell ref="C13:C14"/>
    <mergeCell ref="D13:D14"/>
    <mergeCell ref="E13:E14"/>
    <mergeCell ref="S4:S6"/>
    <mergeCell ref="K120:K121"/>
    <mergeCell ref="K125:K126"/>
    <mergeCell ref="A4:A6"/>
    <mergeCell ref="K4:K6"/>
    <mergeCell ref="B4:E5"/>
    <mergeCell ref="F4:J5"/>
    <mergeCell ref="A86:B86"/>
  </mergeCells>
  <phoneticPr fontId="4" type="noConversion"/>
  <conditionalFormatting sqref="J142 J175:J178 J128 J149:J150 J180:J184 J152:J155 J169:J172 J157:J165 J130:J137 J140 J117:J120 J123 J125 J76:J78 J84 J81:J82 J90:J92 J95:J113">
    <cfRule type="cellIs" dxfId="20" priority="1" stopIfTrue="1" operator="greaterThan">
      <formula>D76</formula>
    </cfRule>
  </conditionalFormatting>
  <conditionalFormatting sqref="H186">
    <cfRule type="cellIs" dxfId="19" priority="2" stopIfTrue="1" operator="greaterThan">
      <formula>D186</formula>
    </cfRule>
  </conditionalFormatting>
  <conditionalFormatting sqref="G28:J28 G59:J59 G25:J26 G31:J33 G35:J36 G38:J39 G41:J42 G47:J57 G15:J23">
    <cfRule type="expression" priority="3" stopIfTrue="1">
      <formula>ISERROR(E15:E2522)</formula>
    </cfRule>
  </conditionalFormatting>
  <conditionalFormatting sqref="G7:J10 G12:J14">
    <cfRule type="expression" priority="4" stopIfTrue="1">
      <formula>ISERROR(E7:E2515)</formula>
    </cfRule>
  </conditionalFormatting>
  <printOptions horizontalCentered="1"/>
  <pageMargins left="0.78740157480314965" right="0.23622047244094491" top="0.39370078740157483" bottom="0.39370078740157483" header="0" footer="0"/>
  <pageSetup paperSize="9" scale="93" orientation="landscape" horizontalDpi="4294967292" verticalDpi="300" r:id="rId1"/>
  <headerFooter alignWithMargins="0">
    <oddHeader xml:space="preserve">&amp;C
</oddHeader>
    <oddFooter xml:space="preserve">&amp;C
</oddFooter>
  </headerFooter>
  <rowBreaks count="6" manualBreakCount="6">
    <brk id="26" max="18" man="1"/>
    <brk id="46" max="18" man="1"/>
    <brk id="65" max="18" man="1"/>
    <brk id="105" max="18" man="1"/>
    <brk id="124" max="18" man="1"/>
    <brk id="144" max="18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indexed="48"/>
  </sheetPr>
  <dimension ref="A1:AM922"/>
  <sheetViews>
    <sheetView showZeros="0" view="pageBreakPreview" workbookViewId="0">
      <selection activeCell="N25" sqref="N25"/>
    </sheetView>
  </sheetViews>
  <sheetFormatPr defaultColWidth="6.109375" defaultRowHeight="21.95" customHeight="1" x14ac:dyDescent="0.15"/>
  <cols>
    <col min="1" max="1" width="4.33203125" style="100" customWidth="1"/>
    <col min="2" max="2" width="6.77734375" style="100" customWidth="1"/>
    <col min="3" max="3" width="3.77734375" style="100" customWidth="1"/>
    <col min="4" max="5" width="8.77734375" style="174" customWidth="1"/>
    <col min="6" max="6" width="6.33203125" style="174" hidden="1" customWidth="1"/>
    <col min="7" max="7" width="6.77734375" style="100" customWidth="1"/>
    <col min="8" max="8" width="3.77734375" style="100" customWidth="1"/>
    <col min="9" max="9" width="8.77734375" style="466" customWidth="1"/>
    <col min="10" max="10" width="8.77734375" style="424" customWidth="1"/>
    <col min="11" max="11" width="6.77734375" style="320" customWidth="1"/>
    <col min="12" max="12" width="8.6640625" style="287" customWidth="1"/>
    <col min="13" max="13" width="15.77734375" style="282" customWidth="1"/>
    <col min="14" max="14" width="8.6640625" style="287" customWidth="1"/>
    <col min="15" max="15" width="15.77734375" style="282" customWidth="1"/>
    <col min="16" max="16" width="7.33203125" style="100" hidden="1" customWidth="1"/>
    <col min="17" max="17" width="13.77734375" style="100" hidden="1" customWidth="1"/>
    <col min="18" max="18" width="7.33203125" style="100" hidden="1" customWidth="1"/>
    <col min="19" max="19" width="6.77734375" style="100" customWidth="1"/>
    <col min="20" max="20" width="12.77734375" style="414" customWidth="1"/>
    <col min="21" max="21" width="14.5546875" style="416" customWidth="1"/>
    <col min="22" max="22" width="6.109375" style="414" customWidth="1"/>
    <col min="23" max="23" width="1.21875" style="100" customWidth="1"/>
    <col min="24" max="24" width="6.109375" style="100" customWidth="1"/>
    <col min="25" max="25" width="6.109375" style="414" customWidth="1"/>
    <col min="26" max="26" width="5" style="100" customWidth="1"/>
    <col min="27" max="27" width="5" style="414" customWidth="1"/>
    <col min="28" max="28" width="1" style="100" customWidth="1"/>
    <col min="29" max="29" width="4.88671875" style="100" customWidth="1"/>
    <col min="30" max="30" width="4.88671875" style="414" customWidth="1"/>
    <col min="31" max="31" width="6.109375" style="100" customWidth="1"/>
    <col min="32" max="32" width="6.109375" style="414" customWidth="1"/>
    <col min="33" max="33" width="1.109375" style="100" customWidth="1"/>
    <col min="34" max="34" width="5.33203125" style="100" customWidth="1"/>
    <col min="35" max="35" width="5.33203125" style="414" customWidth="1"/>
    <col min="36" max="36" width="8.88671875" style="100" customWidth="1"/>
    <col min="37" max="37" width="8" style="100" customWidth="1"/>
    <col min="38" max="16384" width="6.109375" style="100"/>
  </cols>
  <sheetData>
    <row r="1" spans="1:39" s="394" customFormat="1" ht="38.25" customHeight="1" x14ac:dyDescent="0.15">
      <c r="A1" s="160"/>
      <c r="B1" s="107"/>
      <c r="C1" s="90"/>
      <c r="D1" s="90"/>
      <c r="E1" s="90"/>
      <c r="F1" s="90"/>
      <c r="G1" s="161"/>
      <c r="H1" s="162"/>
      <c r="I1" s="446"/>
      <c r="J1" s="240"/>
      <c r="K1" s="311"/>
      <c r="L1" s="241"/>
      <c r="M1" s="241"/>
      <c r="N1" s="241"/>
      <c r="O1" s="241"/>
      <c r="P1" s="162"/>
      <c r="Q1" s="162"/>
      <c r="R1" s="162"/>
      <c r="S1" s="162"/>
      <c r="T1" s="392"/>
      <c r="U1" s="393"/>
    </row>
    <row r="2" spans="1:39" s="397" customFormat="1" ht="11.1" customHeight="1" x14ac:dyDescent="0.15">
      <c r="A2" s="91"/>
      <c r="B2" s="108"/>
      <c r="C2" s="91"/>
      <c r="D2" s="91"/>
      <c r="E2" s="91"/>
      <c r="F2" s="91"/>
      <c r="G2" s="183"/>
      <c r="H2" s="184"/>
      <c r="I2" s="447"/>
      <c r="J2" s="242"/>
      <c r="K2" s="428"/>
      <c r="L2" s="243"/>
      <c r="M2" s="243"/>
      <c r="N2" s="243"/>
      <c r="O2" s="243"/>
      <c r="P2" s="185"/>
      <c r="Q2" s="185"/>
      <c r="R2" s="185"/>
      <c r="S2" s="184"/>
      <c r="T2" s="395"/>
      <c r="U2" s="396"/>
    </row>
    <row r="3" spans="1:39" s="387" customFormat="1" ht="15" customHeight="1" x14ac:dyDescent="0.15">
      <c r="A3" s="201"/>
      <c r="B3" s="113"/>
      <c r="C3" s="92"/>
      <c r="D3" s="92"/>
      <c r="E3" s="92"/>
      <c r="F3" s="92"/>
      <c r="G3" s="202"/>
      <c r="H3" s="203"/>
      <c r="I3" s="448"/>
      <c r="J3" s="244"/>
      <c r="K3" s="313"/>
      <c r="L3" s="243"/>
      <c r="M3" s="245"/>
      <c r="N3" s="243"/>
      <c r="O3" s="398"/>
      <c r="P3" s="204"/>
      <c r="Q3" s="204"/>
      <c r="R3" s="204"/>
      <c r="S3" s="186"/>
      <c r="T3" s="399"/>
      <c r="U3" s="400"/>
      <c r="V3" s="401"/>
    </row>
    <row r="4" spans="1:39" s="404" customFormat="1" ht="21" customHeight="1" x14ac:dyDescent="0.15">
      <c r="A4" s="832"/>
      <c r="B4" s="836"/>
      <c r="C4" s="836"/>
      <c r="D4" s="836"/>
      <c r="E4" s="836"/>
      <c r="F4" s="837"/>
      <c r="G4" s="837"/>
      <c r="H4" s="837"/>
      <c r="I4" s="837"/>
      <c r="J4" s="837"/>
      <c r="K4" s="850"/>
      <c r="L4" s="357"/>
      <c r="M4" s="357"/>
      <c r="N4" s="369"/>
      <c r="O4" s="357"/>
      <c r="P4" s="357"/>
      <c r="Q4" s="357"/>
      <c r="R4" s="357"/>
      <c r="S4" s="798"/>
      <c r="T4" s="402"/>
      <c r="U4" s="403"/>
    </row>
    <row r="5" spans="1:39" s="404" customFormat="1" ht="21" customHeight="1" x14ac:dyDescent="0.15">
      <c r="A5" s="833"/>
      <c r="B5" s="836"/>
      <c r="C5" s="836"/>
      <c r="D5" s="836"/>
      <c r="E5" s="836"/>
      <c r="F5" s="837"/>
      <c r="G5" s="837"/>
      <c r="H5" s="837"/>
      <c r="I5" s="837"/>
      <c r="J5" s="837"/>
      <c r="K5" s="850"/>
      <c r="L5" s="357"/>
      <c r="M5" s="357"/>
      <c r="N5" s="357"/>
      <c r="O5" s="357"/>
      <c r="P5" s="357"/>
      <c r="Q5" s="357"/>
      <c r="R5" s="357"/>
      <c r="S5" s="798"/>
      <c r="T5" s="402"/>
      <c r="U5" s="403"/>
    </row>
    <row r="6" spans="1:39" s="404" customFormat="1" ht="24.95" customHeight="1" x14ac:dyDescent="0.15">
      <c r="A6" s="798"/>
      <c r="B6" s="359"/>
      <c r="C6" s="358"/>
      <c r="D6" s="360"/>
      <c r="E6" s="360"/>
      <c r="F6" s="355"/>
      <c r="G6" s="391"/>
      <c r="H6" s="358"/>
      <c r="I6" s="449"/>
      <c r="J6" s="360"/>
      <c r="K6" s="851"/>
      <c r="L6" s="357"/>
      <c r="M6" s="357"/>
      <c r="N6" s="357"/>
      <c r="O6" s="357"/>
      <c r="P6" s="357"/>
      <c r="Q6" s="357"/>
      <c r="R6" s="357"/>
      <c r="S6" s="798"/>
      <c r="T6" s="405"/>
      <c r="U6" s="406"/>
      <c r="AE6" s="407"/>
      <c r="AF6" s="407"/>
      <c r="AG6" s="407"/>
    </row>
    <row r="7" spans="1:39" ht="21" customHeight="1" x14ac:dyDescent="0.15">
      <c r="A7" s="550"/>
      <c r="B7" s="550"/>
      <c r="C7" s="550"/>
      <c r="D7" s="551"/>
      <c r="E7" s="559"/>
      <c r="F7" s="440"/>
      <c r="G7" s="371"/>
      <c r="H7" s="371"/>
      <c r="I7" s="386"/>
      <c r="J7" s="386"/>
      <c r="K7" s="442"/>
      <c r="L7" s="554"/>
      <c r="M7" s="555"/>
      <c r="N7" s="554"/>
      <c r="O7" s="555"/>
      <c r="P7" s="444"/>
      <c r="Q7" s="444"/>
      <c r="R7" s="444"/>
      <c r="S7" s="361"/>
      <c r="T7" s="380"/>
      <c r="U7" s="381"/>
      <c r="V7" s="380"/>
      <c r="W7" s="382"/>
      <c r="X7" s="382"/>
      <c r="Y7" s="380"/>
      <c r="Z7" s="366"/>
      <c r="AA7" s="362"/>
      <c r="AB7" s="366"/>
      <c r="AC7" s="366"/>
      <c r="AD7" s="362"/>
      <c r="AE7" s="382"/>
      <c r="AF7" s="380"/>
      <c r="AG7" s="382"/>
      <c r="AH7" s="382"/>
      <c r="AI7" s="380"/>
      <c r="AJ7" s="382"/>
      <c r="AK7" s="382"/>
      <c r="AL7" s="367"/>
      <c r="AM7" s="367"/>
    </row>
    <row r="8" spans="1:39" ht="21" customHeight="1" x14ac:dyDescent="0.15">
      <c r="A8" s="550"/>
      <c r="B8" s="550"/>
      <c r="C8" s="550"/>
      <c r="D8" s="551"/>
      <c r="E8" s="559"/>
      <c r="F8" s="440"/>
      <c r="G8" s="371"/>
      <c r="H8" s="371"/>
      <c r="I8" s="386"/>
      <c r="J8" s="386"/>
      <c r="K8" s="442"/>
      <c r="L8" s="554"/>
      <c r="M8" s="554"/>
      <c r="N8" s="554"/>
      <c r="O8" s="554"/>
      <c r="P8" s="444"/>
      <c r="Q8" s="505"/>
      <c r="R8" s="444"/>
      <c r="S8" s="361"/>
      <c r="T8" s="380"/>
      <c r="U8" s="381"/>
      <c r="V8" s="380"/>
      <c r="W8" s="382"/>
      <c r="X8" s="382"/>
      <c r="Y8" s="380"/>
      <c r="Z8" s="366"/>
      <c r="AA8" s="362"/>
      <c r="AB8" s="366"/>
      <c r="AC8" s="366"/>
      <c r="AD8" s="362"/>
      <c r="AE8" s="382"/>
      <c r="AF8" s="380"/>
      <c r="AG8" s="382"/>
      <c r="AH8" s="382"/>
      <c r="AI8" s="380"/>
      <c r="AJ8" s="382"/>
      <c r="AK8" s="382"/>
      <c r="AL8" s="367"/>
      <c r="AM8" s="367"/>
    </row>
    <row r="9" spans="1:39" ht="21" customHeight="1" x14ac:dyDescent="0.15">
      <c r="A9" s="550"/>
      <c r="B9" s="550"/>
      <c r="C9" s="550"/>
      <c r="D9" s="551"/>
      <c r="E9" s="559"/>
      <c r="F9" s="440"/>
      <c r="G9" s="371"/>
      <c r="H9" s="371"/>
      <c r="I9" s="386"/>
      <c r="J9" s="386"/>
      <c r="K9" s="442"/>
      <c r="L9" s="554"/>
      <c r="M9" s="554"/>
      <c r="N9" s="554"/>
      <c r="O9" s="554"/>
      <c r="P9" s="444"/>
      <c r="Q9" s="444"/>
      <c r="R9" s="444"/>
      <c r="S9" s="361"/>
      <c r="T9" s="380"/>
      <c r="U9" s="381"/>
      <c r="V9" s="380"/>
      <c r="W9" s="382"/>
      <c r="X9" s="382"/>
      <c r="Y9" s="380"/>
      <c r="Z9" s="366"/>
      <c r="AA9" s="362"/>
      <c r="AB9" s="366"/>
      <c r="AC9" s="366"/>
      <c r="AD9" s="362"/>
      <c r="AE9" s="382"/>
      <c r="AF9" s="380"/>
      <c r="AG9" s="382"/>
      <c r="AH9" s="382"/>
      <c r="AI9" s="380"/>
      <c r="AJ9" s="382"/>
      <c r="AK9" s="382"/>
      <c r="AL9" s="367"/>
      <c r="AM9" s="367"/>
    </row>
    <row r="10" spans="1:39" ht="21" customHeight="1" x14ac:dyDescent="0.15">
      <c r="A10" s="550"/>
      <c r="B10" s="550"/>
      <c r="C10" s="550"/>
      <c r="D10" s="551"/>
      <c r="E10" s="559"/>
      <c r="F10" s="440"/>
      <c r="G10" s="371"/>
      <c r="H10" s="371"/>
      <c r="I10" s="386"/>
      <c r="J10" s="386"/>
      <c r="K10" s="442"/>
      <c r="L10" s="554"/>
      <c r="M10" s="554"/>
      <c r="N10" s="554"/>
      <c r="O10" s="554"/>
      <c r="P10" s="444"/>
      <c r="Q10" s="444"/>
      <c r="R10" s="444"/>
      <c r="S10" s="361"/>
      <c r="T10" s="380"/>
      <c r="U10" s="381"/>
      <c r="V10" s="380"/>
      <c r="W10" s="382"/>
      <c r="X10" s="382"/>
      <c r="Y10" s="380"/>
      <c r="Z10" s="366"/>
      <c r="AA10" s="362"/>
      <c r="AB10" s="366"/>
      <c r="AC10" s="366"/>
      <c r="AD10" s="362"/>
      <c r="AE10" s="382"/>
      <c r="AF10" s="380"/>
      <c r="AG10" s="382"/>
      <c r="AH10" s="382"/>
      <c r="AI10" s="380"/>
      <c r="AJ10" s="382"/>
      <c r="AK10" s="382"/>
      <c r="AL10" s="367"/>
      <c r="AM10" s="367"/>
    </row>
    <row r="11" spans="1:39" ht="21" customHeight="1" x14ac:dyDescent="0.15">
      <c r="A11" s="550"/>
      <c r="B11" s="550"/>
      <c r="C11" s="550"/>
      <c r="D11" s="551"/>
      <c r="E11" s="559"/>
      <c r="F11" s="440"/>
      <c r="G11" s="371"/>
      <c r="H11" s="371"/>
      <c r="I11" s="386"/>
      <c r="J11" s="386"/>
      <c r="K11" s="442"/>
      <c r="L11" s="554"/>
      <c r="M11" s="554"/>
      <c r="N11" s="554"/>
      <c r="O11" s="554"/>
      <c r="P11" s="444"/>
      <c r="Q11" s="444"/>
      <c r="R11" s="444"/>
      <c r="S11" s="361"/>
      <c r="T11" s="380"/>
      <c r="U11" s="381"/>
      <c r="V11" s="380"/>
      <c r="W11" s="382"/>
      <c r="X11" s="382"/>
      <c r="Y11" s="380"/>
      <c r="Z11" s="366"/>
      <c r="AA11" s="362"/>
      <c r="AB11" s="366"/>
      <c r="AC11" s="366"/>
      <c r="AD11" s="362"/>
      <c r="AE11" s="382"/>
      <c r="AF11" s="380"/>
      <c r="AG11" s="382"/>
      <c r="AH11" s="382"/>
      <c r="AI11" s="380"/>
      <c r="AJ11" s="382"/>
      <c r="AK11" s="382"/>
      <c r="AL11" s="367"/>
      <c r="AM11" s="367"/>
    </row>
    <row r="12" spans="1:39" ht="21" customHeight="1" x14ac:dyDescent="0.15">
      <c r="A12" s="550"/>
      <c r="B12" s="550"/>
      <c r="C12" s="550"/>
      <c r="D12" s="551"/>
      <c r="E12" s="559"/>
      <c r="F12" s="440"/>
      <c r="G12" s="371"/>
      <c r="H12" s="371"/>
      <c r="I12" s="386"/>
      <c r="J12" s="386"/>
      <c r="K12" s="442"/>
      <c r="L12" s="554"/>
      <c r="M12" s="554"/>
      <c r="N12" s="554"/>
      <c r="O12" s="554"/>
      <c r="P12" s="444"/>
      <c r="Q12" s="444"/>
      <c r="R12" s="444"/>
      <c r="S12" s="361"/>
      <c r="T12" s="380"/>
      <c r="U12" s="381"/>
      <c r="V12" s="417"/>
      <c r="W12" s="382"/>
      <c r="X12" s="382"/>
      <c r="Y12" s="380"/>
      <c r="Z12" s="366"/>
      <c r="AA12" s="362"/>
      <c r="AB12" s="366"/>
      <c r="AC12" s="366"/>
      <c r="AD12" s="362"/>
      <c r="AE12" s="382"/>
      <c r="AF12" s="380"/>
      <c r="AG12" s="382"/>
      <c r="AH12" s="382"/>
      <c r="AI12" s="380"/>
      <c r="AJ12" s="382"/>
      <c r="AK12" s="382"/>
      <c r="AL12" s="367"/>
      <c r="AM12" s="367"/>
    </row>
    <row r="13" spans="1:39" ht="21" customHeight="1" x14ac:dyDescent="0.15">
      <c r="A13" s="550"/>
      <c r="B13" s="550"/>
      <c r="C13" s="550"/>
      <c r="D13" s="551"/>
      <c r="E13" s="559"/>
      <c r="F13" s="440"/>
      <c r="G13" s="371"/>
      <c r="H13" s="371"/>
      <c r="I13" s="386"/>
      <c r="J13" s="386"/>
      <c r="K13" s="442"/>
      <c r="L13" s="554"/>
      <c r="M13" s="554"/>
      <c r="N13" s="554"/>
      <c r="O13" s="554"/>
      <c r="P13" s="444"/>
      <c r="Q13" s="444"/>
      <c r="R13" s="444"/>
      <c r="S13" s="361"/>
      <c r="T13" s="380"/>
      <c r="U13" s="381"/>
      <c r="V13" s="380"/>
      <c r="W13" s="382"/>
      <c r="X13" s="382"/>
      <c r="Y13" s="380"/>
      <c r="Z13" s="366"/>
      <c r="AA13" s="362"/>
      <c r="AB13" s="366"/>
      <c r="AC13" s="366"/>
      <c r="AD13" s="362"/>
      <c r="AE13" s="382"/>
      <c r="AF13" s="380"/>
      <c r="AG13" s="382"/>
      <c r="AH13" s="382"/>
      <c r="AI13" s="380"/>
      <c r="AJ13" s="382"/>
      <c r="AK13" s="382"/>
      <c r="AL13" s="367"/>
      <c r="AM13" s="367"/>
    </row>
    <row r="14" spans="1:39" ht="21" customHeight="1" x14ac:dyDescent="0.15">
      <c r="A14" s="550"/>
      <c r="B14" s="550"/>
      <c r="C14" s="550"/>
      <c r="D14" s="551"/>
      <c r="E14" s="559"/>
      <c r="F14" s="440"/>
      <c r="G14" s="371"/>
      <c r="H14" s="371"/>
      <c r="I14" s="386"/>
      <c r="J14" s="386"/>
      <c r="K14" s="442"/>
      <c r="L14" s="554"/>
      <c r="M14" s="554"/>
      <c r="N14" s="554"/>
      <c r="O14" s="554"/>
      <c r="P14" s="444"/>
      <c r="Q14" s="444"/>
      <c r="R14" s="444"/>
      <c r="S14" s="444"/>
      <c r="T14" s="380"/>
      <c r="U14" s="381"/>
      <c r="V14" s="380"/>
      <c r="W14" s="382"/>
      <c r="X14" s="382"/>
      <c r="Y14" s="380"/>
      <c r="Z14" s="366"/>
      <c r="AA14" s="362"/>
      <c r="AB14" s="366"/>
      <c r="AC14" s="366"/>
      <c r="AD14" s="362"/>
      <c r="AE14" s="382"/>
      <c r="AF14" s="380"/>
      <c r="AG14" s="382"/>
      <c r="AH14" s="382"/>
      <c r="AI14" s="380"/>
      <c r="AJ14" s="382"/>
      <c r="AK14" s="382"/>
      <c r="AL14" s="367"/>
      <c r="AM14" s="367"/>
    </row>
    <row r="15" spans="1:39" ht="21" customHeight="1" x14ac:dyDescent="0.15">
      <c r="A15" s="550"/>
      <c r="B15" s="550"/>
      <c r="C15" s="550"/>
      <c r="D15" s="551"/>
      <c r="E15" s="559"/>
      <c r="F15" s="440"/>
      <c r="G15" s="550"/>
      <c r="H15" s="550"/>
      <c r="I15" s="560"/>
      <c r="J15" s="560"/>
      <c r="K15" s="442"/>
      <c r="L15" s="554"/>
      <c r="M15" s="554"/>
      <c r="N15" s="554"/>
      <c r="O15" s="554"/>
      <c r="P15" s="444"/>
      <c r="Q15" s="444"/>
      <c r="R15" s="444"/>
      <c r="S15" s="361"/>
      <c r="T15" s="380"/>
      <c r="U15" s="381"/>
      <c r="V15" s="380"/>
      <c r="W15" s="382"/>
      <c r="X15" s="382"/>
      <c r="Y15" s="380"/>
      <c r="Z15" s="366"/>
      <c r="AA15" s="362"/>
      <c r="AB15" s="366"/>
      <c r="AC15" s="366"/>
      <c r="AD15" s="362"/>
      <c r="AE15" s="382"/>
      <c r="AF15" s="380"/>
      <c r="AG15" s="382"/>
      <c r="AH15" s="382"/>
      <c r="AI15" s="380"/>
      <c r="AJ15" s="382"/>
      <c r="AK15" s="382"/>
      <c r="AL15" s="367"/>
      <c r="AM15" s="367"/>
    </row>
    <row r="16" spans="1:39" ht="21" customHeight="1" x14ac:dyDescent="0.15">
      <c r="A16" s="550"/>
      <c r="B16" s="550"/>
      <c r="C16" s="550"/>
      <c r="D16" s="551"/>
      <c r="E16" s="559"/>
      <c r="F16" s="440"/>
      <c r="G16" s="371"/>
      <c r="H16" s="371"/>
      <c r="I16" s="386"/>
      <c r="J16" s="386"/>
      <c r="K16" s="442"/>
      <c r="L16" s="554"/>
      <c r="M16" s="554"/>
      <c r="N16" s="554"/>
      <c r="O16" s="554"/>
      <c r="P16" s="444"/>
      <c r="Q16" s="444"/>
      <c r="R16" s="444"/>
      <c r="S16" s="361"/>
      <c r="T16" s="380"/>
      <c r="U16" s="381"/>
      <c r="V16" s="380"/>
      <c r="W16" s="382"/>
      <c r="X16" s="382"/>
      <c r="Y16" s="380"/>
      <c r="Z16" s="366"/>
      <c r="AA16" s="362"/>
      <c r="AB16" s="366"/>
      <c r="AC16" s="366"/>
      <c r="AD16" s="362"/>
      <c r="AE16" s="382"/>
      <c r="AF16" s="380"/>
      <c r="AG16" s="382"/>
      <c r="AH16" s="382"/>
      <c r="AI16" s="380"/>
      <c r="AJ16" s="382"/>
      <c r="AK16" s="382"/>
      <c r="AL16" s="367"/>
      <c r="AM16" s="367"/>
    </row>
    <row r="17" spans="1:39" ht="21" customHeight="1" x14ac:dyDescent="0.15">
      <c r="A17" s="550"/>
      <c r="B17" s="550"/>
      <c r="C17" s="550"/>
      <c r="D17" s="551"/>
      <c r="E17" s="559"/>
      <c r="F17" s="440"/>
      <c r="G17" s="371"/>
      <c r="H17" s="371"/>
      <c r="I17" s="386"/>
      <c r="J17" s="386"/>
      <c r="K17" s="442"/>
      <c r="L17" s="554"/>
      <c r="M17" s="555"/>
      <c r="N17" s="554"/>
      <c r="O17" s="555"/>
      <c r="P17" s="444"/>
      <c r="Q17" s="444"/>
      <c r="R17" s="444"/>
      <c r="S17" s="361"/>
      <c r="T17" s="380"/>
      <c r="U17" s="381"/>
      <c r="V17" s="380"/>
      <c r="W17" s="382"/>
      <c r="X17" s="382"/>
      <c r="Y17" s="380"/>
      <c r="Z17" s="366"/>
      <c r="AA17" s="362"/>
      <c r="AB17" s="366"/>
      <c r="AC17" s="366"/>
      <c r="AD17" s="362"/>
      <c r="AE17" s="382"/>
      <c r="AF17" s="380"/>
      <c r="AG17" s="382"/>
      <c r="AH17" s="382"/>
      <c r="AI17" s="380"/>
      <c r="AJ17" s="382"/>
      <c r="AK17" s="382"/>
      <c r="AL17" s="367"/>
      <c r="AM17" s="367"/>
    </row>
    <row r="18" spans="1:39" ht="21" customHeight="1" x14ac:dyDescent="0.15">
      <c r="A18" s="550"/>
      <c r="B18" s="550"/>
      <c r="C18" s="550"/>
      <c r="D18" s="551"/>
      <c r="E18" s="559"/>
      <c r="F18" s="440"/>
      <c r="G18" s="371"/>
      <c r="H18" s="371"/>
      <c r="I18" s="386"/>
      <c r="J18" s="386"/>
      <c r="K18" s="442"/>
      <c r="L18" s="554"/>
      <c r="M18" s="554"/>
      <c r="N18" s="554"/>
      <c r="O18" s="554"/>
      <c r="P18" s="444"/>
      <c r="Q18" s="444"/>
      <c r="R18" s="444"/>
      <c r="S18" s="361"/>
      <c r="T18" s="380"/>
      <c r="U18" s="381"/>
      <c r="V18" s="380"/>
      <c r="W18" s="382"/>
      <c r="X18" s="382"/>
      <c r="Y18" s="380"/>
      <c r="Z18" s="366"/>
      <c r="AA18" s="362"/>
      <c r="AB18" s="366"/>
      <c r="AC18" s="366"/>
      <c r="AD18" s="362"/>
      <c r="AE18" s="382"/>
      <c r="AF18" s="380"/>
      <c r="AG18" s="382"/>
      <c r="AH18" s="382"/>
      <c r="AI18" s="380"/>
      <c r="AJ18" s="382"/>
      <c r="AK18" s="382"/>
      <c r="AL18" s="367"/>
      <c r="AM18" s="367"/>
    </row>
    <row r="19" spans="1:39" ht="21" customHeight="1" x14ac:dyDescent="0.15">
      <c r="A19" s="550"/>
      <c r="B19" s="550"/>
      <c r="C19" s="550"/>
      <c r="D19" s="551"/>
      <c r="E19" s="559"/>
      <c r="F19" s="440"/>
      <c r="G19" s="371"/>
      <c r="H19" s="371"/>
      <c r="I19" s="386"/>
      <c r="J19" s="386"/>
      <c r="K19" s="442"/>
      <c r="L19" s="554"/>
      <c r="M19" s="554"/>
      <c r="N19" s="554"/>
      <c r="O19" s="554"/>
      <c r="P19" s="444"/>
      <c r="Q19" s="444"/>
      <c r="R19" s="444"/>
      <c r="S19" s="361"/>
      <c r="T19" s="380"/>
      <c r="U19" s="381"/>
      <c r="V19" s="380"/>
      <c r="W19" s="382"/>
      <c r="X19" s="382"/>
      <c r="Y19" s="380"/>
      <c r="Z19" s="366"/>
      <c r="AA19" s="362"/>
      <c r="AB19" s="366"/>
      <c r="AC19" s="366"/>
      <c r="AD19" s="362"/>
      <c r="AE19" s="382"/>
      <c r="AF19" s="380"/>
      <c r="AG19" s="382"/>
      <c r="AH19" s="382"/>
      <c r="AI19" s="380"/>
      <c r="AJ19" s="382"/>
      <c r="AK19" s="382"/>
      <c r="AL19" s="367"/>
      <c r="AM19" s="367"/>
    </row>
    <row r="20" spans="1:39" ht="21" customHeight="1" x14ac:dyDescent="0.15">
      <c r="A20" s="550"/>
      <c r="B20" s="550"/>
      <c r="C20" s="550"/>
      <c r="D20" s="551"/>
      <c r="E20" s="559"/>
      <c r="F20" s="440"/>
      <c r="G20" s="371"/>
      <c r="H20" s="371"/>
      <c r="I20" s="386"/>
      <c r="J20" s="386"/>
      <c r="K20" s="442"/>
      <c r="L20" s="554"/>
      <c r="M20" s="554"/>
      <c r="N20" s="554"/>
      <c r="O20" s="554"/>
      <c r="P20" s="444"/>
      <c r="Q20" s="444"/>
      <c r="R20" s="444"/>
      <c r="S20" s="361"/>
      <c r="T20" s="380"/>
      <c r="U20" s="381"/>
      <c r="V20" s="380"/>
      <c r="W20" s="382"/>
      <c r="X20" s="382"/>
      <c r="Y20" s="380"/>
      <c r="Z20" s="366"/>
      <c r="AA20" s="362"/>
      <c r="AB20" s="366"/>
      <c r="AC20" s="366"/>
      <c r="AD20" s="362"/>
      <c r="AE20" s="382"/>
      <c r="AF20" s="380"/>
      <c r="AG20" s="382"/>
      <c r="AH20" s="382"/>
      <c r="AI20" s="380"/>
      <c r="AJ20" s="382"/>
      <c r="AK20" s="382"/>
      <c r="AL20" s="367"/>
      <c r="AM20" s="367"/>
    </row>
    <row r="21" spans="1:39" ht="21" customHeight="1" x14ac:dyDescent="0.15">
      <c r="A21" s="550"/>
      <c r="B21" s="550"/>
      <c r="C21" s="550"/>
      <c r="D21" s="551"/>
      <c r="E21" s="559"/>
      <c r="F21" s="440"/>
      <c r="G21" s="371"/>
      <c r="H21" s="371"/>
      <c r="I21" s="386"/>
      <c r="J21" s="386"/>
      <c r="K21" s="442"/>
      <c r="L21" s="554"/>
      <c r="M21" s="555"/>
      <c r="N21" s="554"/>
      <c r="O21" s="555"/>
      <c r="P21" s="444"/>
      <c r="Q21" s="505"/>
      <c r="R21" s="444"/>
      <c r="S21" s="361"/>
      <c r="T21" s="380"/>
      <c r="U21" s="381"/>
      <c r="V21" s="380"/>
      <c r="W21" s="382"/>
      <c r="X21" s="382"/>
      <c r="Y21" s="380"/>
      <c r="Z21" s="366"/>
      <c r="AA21" s="362"/>
      <c r="AB21" s="366"/>
      <c r="AC21" s="366"/>
      <c r="AD21" s="362"/>
      <c r="AE21" s="382"/>
      <c r="AF21" s="380"/>
      <c r="AG21" s="382"/>
      <c r="AH21" s="382"/>
      <c r="AI21" s="380"/>
      <c r="AJ21" s="382"/>
      <c r="AK21" s="382"/>
      <c r="AL21" s="367"/>
      <c r="AM21" s="367"/>
    </row>
    <row r="22" spans="1:39" ht="21" customHeight="1" x14ac:dyDescent="0.15">
      <c r="A22" s="550"/>
      <c r="B22" s="550"/>
      <c r="C22" s="550"/>
      <c r="D22" s="551"/>
      <c r="E22" s="559"/>
      <c r="F22" s="440"/>
      <c r="G22" s="371"/>
      <c r="H22" s="371"/>
      <c r="I22" s="386"/>
      <c r="J22" s="386"/>
      <c r="K22" s="442"/>
      <c r="L22" s="554"/>
      <c r="M22" s="554"/>
      <c r="N22" s="554"/>
      <c r="O22" s="554"/>
      <c r="P22" s="444"/>
      <c r="Q22" s="444"/>
      <c r="R22" s="444"/>
      <c r="S22" s="361"/>
      <c r="T22" s="380"/>
      <c r="U22" s="381"/>
      <c r="V22" s="380"/>
      <c r="W22" s="382"/>
      <c r="X22" s="382"/>
      <c r="Y22" s="380"/>
      <c r="Z22" s="366"/>
      <c r="AA22" s="362"/>
      <c r="AB22" s="366"/>
      <c r="AC22" s="366"/>
      <c r="AD22" s="362"/>
      <c r="AE22" s="382"/>
      <c r="AF22" s="380"/>
      <c r="AG22" s="382"/>
      <c r="AH22" s="382"/>
      <c r="AI22" s="380"/>
      <c r="AJ22" s="382"/>
      <c r="AK22" s="382"/>
      <c r="AL22" s="367"/>
      <c r="AM22" s="367"/>
    </row>
    <row r="23" spans="1:39" ht="21" customHeight="1" x14ac:dyDescent="0.15">
      <c r="A23" s="550"/>
      <c r="B23" s="550"/>
      <c r="C23" s="550"/>
      <c r="D23" s="551"/>
      <c r="E23" s="559"/>
      <c r="F23" s="440"/>
      <c r="G23" s="371"/>
      <c r="H23" s="371"/>
      <c r="I23" s="386"/>
      <c r="J23" s="386"/>
      <c r="K23" s="442"/>
      <c r="L23" s="554"/>
      <c r="M23" s="554"/>
      <c r="N23" s="554"/>
      <c r="O23" s="554"/>
      <c r="P23" s="444"/>
      <c r="Q23" s="444"/>
      <c r="R23" s="444"/>
      <c r="S23" s="361"/>
      <c r="T23" s="380"/>
      <c r="U23" s="381"/>
      <c r="V23" s="380"/>
      <c r="W23" s="382"/>
      <c r="X23" s="382"/>
      <c r="Y23" s="380"/>
      <c r="Z23" s="366"/>
      <c r="AA23" s="362"/>
      <c r="AB23" s="366"/>
      <c r="AC23" s="366"/>
      <c r="AD23" s="362"/>
      <c r="AE23" s="382"/>
      <c r="AF23" s="380"/>
      <c r="AG23" s="382"/>
      <c r="AH23" s="382"/>
      <c r="AI23" s="380"/>
      <c r="AJ23" s="382"/>
      <c r="AK23" s="382"/>
      <c r="AL23" s="367"/>
      <c r="AM23" s="367"/>
    </row>
    <row r="24" spans="1:39" ht="21" customHeight="1" x14ac:dyDescent="0.15">
      <c r="A24" s="550"/>
      <c r="B24" s="550"/>
      <c r="C24" s="550"/>
      <c r="D24" s="551"/>
      <c r="E24" s="559"/>
      <c r="F24" s="440"/>
      <c r="G24" s="371"/>
      <c r="H24" s="371"/>
      <c r="I24" s="386"/>
      <c r="J24" s="386"/>
      <c r="K24" s="442"/>
      <c r="L24" s="554"/>
      <c r="M24" s="554"/>
      <c r="N24" s="554"/>
      <c r="O24" s="554"/>
      <c r="P24" s="444"/>
      <c r="Q24" s="444"/>
      <c r="R24" s="444"/>
      <c r="S24" s="361"/>
      <c r="T24" s="380"/>
      <c r="U24" s="381"/>
      <c r="V24" s="412"/>
      <c r="W24" s="413"/>
      <c r="X24" s="413"/>
      <c r="Y24" s="412"/>
      <c r="Z24" s="366"/>
      <c r="AA24" s="362"/>
      <c r="AB24" s="365"/>
      <c r="AC24" s="366"/>
      <c r="AD24" s="362"/>
      <c r="AE24" s="413"/>
      <c r="AF24" s="412"/>
      <c r="AG24" s="413"/>
      <c r="AH24" s="413"/>
      <c r="AI24" s="412"/>
      <c r="AJ24" s="382"/>
      <c r="AK24" s="382"/>
      <c r="AL24" s="367"/>
      <c r="AM24" s="367"/>
    </row>
    <row r="25" spans="1:39" ht="21" customHeight="1" x14ac:dyDescent="0.15">
      <c r="A25" s="550"/>
      <c r="B25" s="550"/>
      <c r="C25" s="550"/>
      <c r="D25" s="551"/>
      <c r="E25" s="559"/>
      <c r="F25" s="440"/>
      <c r="G25" s="371"/>
      <c r="H25" s="371"/>
      <c r="I25" s="386"/>
      <c r="J25" s="386"/>
      <c r="K25" s="442"/>
      <c r="L25" s="554"/>
      <c r="M25" s="554"/>
      <c r="N25" s="554"/>
      <c r="O25" s="554"/>
      <c r="P25" s="444"/>
      <c r="Q25" s="444"/>
      <c r="R25" s="444"/>
      <c r="S25" s="361"/>
      <c r="T25" s="380"/>
      <c r="U25" s="381"/>
      <c r="V25" s="412"/>
      <c r="W25" s="413"/>
      <c r="X25" s="413"/>
      <c r="Y25" s="412"/>
      <c r="Z25" s="366"/>
      <c r="AA25" s="362"/>
      <c r="AB25" s="365"/>
      <c r="AC25" s="366"/>
      <c r="AD25" s="362"/>
      <c r="AE25" s="413"/>
      <c r="AF25" s="412"/>
      <c r="AG25" s="413"/>
      <c r="AH25" s="413"/>
      <c r="AI25" s="412"/>
      <c r="AJ25" s="382"/>
      <c r="AK25" s="382"/>
      <c r="AL25" s="367"/>
      <c r="AM25" s="367"/>
    </row>
    <row r="26" spans="1:39" ht="21" customHeight="1" x14ac:dyDescent="0.15">
      <c r="A26" s="550"/>
      <c r="B26" s="550"/>
      <c r="C26" s="550"/>
      <c r="D26" s="551"/>
      <c r="E26" s="559"/>
      <c r="F26" s="440"/>
      <c r="G26" s="371"/>
      <c r="H26" s="371"/>
      <c r="I26" s="386"/>
      <c r="J26" s="386"/>
      <c r="K26" s="442"/>
      <c r="L26" s="554"/>
      <c r="M26" s="555"/>
      <c r="N26" s="554"/>
      <c r="O26" s="555"/>
      <c r="P26" s="444"/>
      <c r="Q26" s="444"/>
      <c r="R26" s="444"/>
      <c r="S26" s="361"/>
      <c r="T26" s="380"/>
      <c r="U26" s="381"/>
      <c r="V26" s="388"/>
      <c r="W26" s="389"/>
      <c r="X26" s="389"/>
      <c r="Y26" s="388"/>
      <c r="Z26" s="366"/>
      <c r="AA26" s="362"/>
      <c r="AB26" s="390"/>
      <c r="AC26" s="366"/>
      <c r="AD26" s="362"/>
      <c r="AE26" s="389"/>
      <c r="AF26" s="388"/>
      <c r="AG26" s="389"/>
      <c r="AH26" s="389"/>
      <c r="AI26" s="388"/>
      <c r="AJ26" s="382"/>
      <c r="AK26" s="382"/>
      <c r="AL26" s="367"/>
      <c r="AM26" s="367"/>
    </row>
    <row r="27" spans="1:39" ht="21" customHeight="1" x14ac:dyDescent="0.15">
      <c r="A27" s="550"/>
      <c r="B27" s="550"/>
      <c r="C27" s="550"/>
      <c r="D27" s="551"/>
      <c r="E27" s="559"/>
      <c r="F27" s="440"/>
      <c r="G27" s="371"/>
      <c r="H27" s="371"/>
      <c r="I27" s="386"/>
      <c r="J27" s="386"/>
      <c r="K27" s="442"/>
      <c r="L27" s="554"/>
      <c r="M27" s="554"/>
      <c r="N27" s="554"/>
      <c r="O27" s="554"/>
      <c r="P27" s="444"/>
      <c r="Q27" s="444"/>
      <c r="R27" s="444"/>
      <c r="S27" s="361"/>
      <c r="T27" s="380"/>
      <c r="U27" s="381"/>
      <c r="V27" s="380"/>
      <c r="W27" s="382"/>
      <c r="X27" s="382"/>
      <c r="Y27" s="380"/>
      <c r="Z27" s="366"/>
      <c r="AA27" s="362"/>
      <c r="AB27" s="366"/>
      <c r="AC27" s="366"/>
      <c r="AD27" s="362"/>
      <c r="AE27" s="382"/>
      <c r="AF27" s="380"/>
      <c r="AG27" s="382"/>
      <c r="AH27" s="382"/>
      <c r="AI27" s="380"/>
      <c r="AJ27" s="382"/>
      <c r="AK27" s="382"/>
    </row>
    <row r="28" spans="1:39" ht="21" customHeight="1" x14ac:dyDescent="0.15">
      <c r="A28" s="550"/>
      <c r="B28" s="550"/>
      <c r="C28" s="550"/>
      <c r="D28" s="551"/>
      <c r="E28" s="559"/>
      <c r="F28" s="440"/>
      <c r="G28" s="371"/>
      <c r="H28" s="371"/>
      <c r="I28" s="386"/>
      <c r="J28" s="386"/>
      <c r="K28" s="442"/>
      <c r="L28" s="554"/>
      <c r="M28" s="555"/>
      <c r="N28" s="554"/>
      <c r="O28" s="555"/>
      <c r="P28" s="529"/>
      <c r="Q28" s="529"/>
      <c r="R28" s="529"/>
      <c r="S28" s="361"/>
      <c r="T28" s="380"/>
      <c r="U28" s="381"/>
      <c r="V28" s="380"/>
      <c r="W28" s="382"/>
      <c r="X28" s="382"/>
      <c r="Y28" s="380"/>
      <c r="Z28" s="366"/>
      <c r="AA28" s="362"/>
      <c r="AB28" s="366"/>
      <c r="AC28" s="366"/>
      <c r="AD28" s="362"/>
      <c r="AE28" s="382"/>
      <c r="AF28" s="380"/>
      <c r="AG28" s="382"/>
      <c r="AH28" s="382"/>
      <c r="AI28" s="380"/>
      <c r="AJ28" s="382"/>
      <c r="AK28" s="382"/>
    </row>
    <row r="29" spans="1:39" ht="21" customHeight="1" x14ac:dyDescent="0.15">
      <c r="A29" s="550"/>
      <c r="B29" s="550"/>
      <c r="C29" s="550"/>
      <c r="D29" s="551"/>
      <c r="E29" s="559"/>
      <c r="F29" s="440"/>
      <c r="G29" s="371"/>
      <c r="H29" s="371"/>
      <c r="I29" s="386"/>
      <c r="J29" s="386"/>
      <c r="K29" s="442"/>
      <c r="L29" s="554"/>
      <c r="M29" s="554"/>
      <c r="N29" s="554"/>
      <c r="O29" s="554"/>
      <c r="P29" s="503"/>
      <c r="Q29" s="503"/>
      <c r="R29" s="444"/>
      <c r="S29" s="361"/>
      <c r="T29" s="380"/>
      <c r="U29" s="381"/>
      <c r="V29" s="380"/>
      <c r="W29" s="382"/>
      <c r="X29" s="382"/>
      <c r="Y29" s="380"/>
      <c r="Z29" s="366"/>
      <c r="AA29" s="362"/>
      <c r="AB29" s="366"/>
      <c r="AC29" s="366"/>
      <c r="AD29" s="362"/>
      <c r="AE29" s="382"/>
      <c r="AF29" s="380"/>
      <c r="AG29" s="382"/>
      <c r="AH29" s="382"/>
      <c r="AI29" s="380"/>
      <c r="AJ29" s="382"/>
      <c r="AK29" s="382"/>
      <c r="AL29" s="367"/>
      <c r="AM29" s="367"/>
    </row>
    <row r="30" spans="1:39" ht="21" customHeight="1" x14ac:dyDescent="0.15">
      <c r="A30" s="550"/>
      <c r="B30" s="550"/>
      <c r="C30" s="550"/>
      <c r="D30" s="551"/>
      <c r="E30" s="559"/>
      <c r="F30" s="440"/>
      <c r="G30" s="371"/>
      <c r="H30" s="371"/>
      <c r="I30" s="386"/>
      <c r="J30" s="386"/>
      <c r="K30" s="442"/>
      <c r="L30" s="554"/>
      <c r="M30" s="555"/>
      <c r="N30" s="554"/>
      <c r="O30" s="555"/>
      <c r="P30" s="503"/>
      <c r="Q30" s="503"/>
      <c r="R30" s="444"/>
      <c r="S30" s="361"/>
      <c r="T30" s="380"/>
      <c r="U30" s="381"/>
      <c r="V30" s="380"/>
      <c r="W30" s="382"/>
      <c r="X30" s="382"/>
      <c r="Y30" s="380"/>
      <c r="Z30" s="366"/>
      <c r="AA30" s="362"/>
      <c r="AB30" s="366"/>
      <c r="AC30" s="366"/>
      <c r="AD30" s="362"/>
      <c r="AE30" s="382"/>
      <c r="AF30" s="380"/>
      <c r="AG30" s="382"/>
      <c r="AH30" s="382"/>
      <c r="AI30" s="380"/>
      <c r="AJ30" s="382"/>
      <c r="AK30" s="382"/>
      <c r="AL30" s="367"/>
      <c r="AM30" s="367"/>
    </row>
    <row r="31" spans="1:39" ht="21" customHeight="1" x14ac:dyDescent="0.15">
      <c r="A31" s="550"/>
      <c r="B31" s="550"/>
      <c r="C31" s="550"/>
      <c r="D31" s="551"/>
      <c r="E31" s="559"/>
      <c r="F31" s="440"/>
      <c r="G31" s="371"/>
      <c r="H31" s="371"/>
      <c r="I31" s="386"/>
      <c r="J31" s="386"/>
      <c r="K31" s="442"/>
      <c r="L31" s="554"/>
      <c r="M31" s="554"/>
      <c r="N31" s="554"/>
      <c r="O31" s="554"/>
      <c r="P31" s="444"/>
      <c r="Q31" s="444"/>
      <c r="R31" s="444"/>
      <c r="S31" s="361"/>
      <c r="T31" s="380"/>
      <c r="U31" s="381"/>
      <c r="V31" s="380"/>
      <c r="W31" s="382"/>
      <c r="X31" s="382"/>
      <c r="Y31" s="380"/>
      <c r="Z31" s="366"/>
      <c r="AA31" s="362"/>
      <c r="AB31" s="366"/>
      <c r="AC31" s="366"/>
      <c r="AD31" s="362"/>
      <c r="AE31" s="382"/>
      <c r="AF31" s="380"/>
      <c r="AG31" s="382"/>
      <c r="AH31" s="382"/>
      <c r="AI31" s="380"/>
      <c r="AJ31" s="382"/>
      <c r="AK31" s="382"/>
      <c r="AL31" s="367"/>
      <c r="AM31" s="367"/>
    </row>
    <row r="32" spans="1:39" ht="21" customHeight="1" x14ac:dyDescent="0.15">
      <c r="A32" s="550"/>
      <c r="B32" s="550"/>
      <c r="C32" s="550"/>
      <c r="D32" s="551"/>
      <c r="E32" s="559"/>
      <c r="F32" s="440"/>
      <c r="G32" s="371"/>
      <c r="H32" s="371"/>
      <c r="I32" s="386"/>
      <c r="J32" s="386"/>
      <c r="K32" s="442"/>
      <c r="L32" s="554"/>
      <c r="M32" s="554"/>
      <c r="N32" s="554"/>
      <c r="O32" s="554"/>
      <c r="P32" s="444"/>
      <c r="Q32" s="444"/>
      <c r="R32" s="444"/>
      <c r="S32" s="361"/>
      <c r="T32" s="380"/>
      <c r="U32" s="381"/>
      <c r="V32" s="380"/>
      <c r="W32" s="382"/>
      <c r="X32" s="382"/>
      <c r="Y32" s="380"/>
      <c r="Z32" s="366"/>
      <c r="AA32" s="362"/>
      <c r="AB32" s="366"/>
      <c r="AC32" s="366"/>
      <c r="AD32" s="362"/>
      <c r="AE32" s="382"/>
      <c r="AF32" s="380"/>
      <c r="AG32" s="382"/>
      <c r="AH32" s="382"/>
      <c r="AI32" s="380"/>
      <c r="AJ32" s="382"/>
      <c r="AK32" s="382"/>
      <c r="AL32" s="367"/>
      <c r="AM32" s="367"/>
    </row>
    <row r="33" spans="1:39" ht="21" customHeight="1" x14ac:dyDescent="0.15">
      <c r="A33" s="550"/>
      <c r="B33" s="550"/>
      <c r="C33" s="550"/>
      <c r="D33" s="551"/>
      <c r="E33" s="559"/>
      <c r="F33" s="440"/>
      <c r="G33" s="371"/>
      <c r="H33" s="371"/>
      <c r="I33" s="386"/>
      <c r="J33" s="386"/>
      <c r="K33" s="442"/>
      <c r="L33" s="554"/>
      <c r="M33" s="554"/>
      <c r="N33" s="554"/>
      <c r="O33" s="554"/>
      <c r="P33" s="444"/>
      <c r="Q33" s="444"/>
      <c r="R33" s="444"/>
      <c r="S33" s="361"/>
      <c r="T33" s="380"/>
      <c r="U33" s="381"/>
      <c r="V33" s="417"/>
      <c r="W33" s="382"/>
      <c r="X33" s="382"/>
      <c r="Y33" s="380"/>
      <c r="Z33" s="366"/>
      <c r="AA33" s="362"/>
      <c r="AB33" s="366"/>
      <c r="AC33" s="366"/>
      <c r="AD33" s="362"/>
      <c r="AE33" s="382"/>
      <c r="AF33" s="380"/>
      <c r="AG33" s="382"/>
      <c r="AH33" s="382"/>
      <c r="AI33" s="380"/>
      <c r="AJ33" s="382"/>
      <c r="AK33" s="382"/>
      <c r="AL33" s="367"/>
      <c r="AM33" s="367"/>
    </row>
    <row r="34" spans="1:39" ht="21" customHeight="1" x14ac:dyDescent="0.15">
      <c r="A34" s="550"/>
      <c r="B34" s="550"/>
      <c r="C34" s="550"/>
      <c r="D34" s="551"/>
      <c r="E34" s="559"/>
      <c r="F34" s="440"/>
      <c r="G34" s="371"/>
      <c r="H34" s="371"/>
      <c r="I34" s="386"/>
      <c r="J34" s="386"/>
      <c r="K34" s="442"/>
      <c r="L34" s="554"/>
      <c r="M34" s="554"/>
      <c r="N34" s="554"/>
      <c r="O34" s="554"/>
      <c r="P34" s="444"/>
      <c r="Q34" s="444"/>
      <c r="R34" s="444"/>
      <c r="S34" s="361"/>
      <c r="T34" s="380"/>
      <c r="U34" s="381"/>
      <c r="V34" s="380"/>
      <c r="W34" s="382"/>
      <c r="X34" s="382"/>
      <c r="Y34" s="380"/>
      <c r="Z34" s="366"/>
      <c r="AA34" s="362"/>
      <c r="AB34" s="366"/>
      <c r="AC34" s="366"/>
      <c r="AD34" s="362"/>
      <c r="AE34" s="382"/>
      <c r="AF34" s="380"/>
      <c r="AG34" s="382"/>
      <c r="AH34" s="382"/>
      <c r="AI34" s="380"/>
      <c r="AJ34" s="382"/>
      <c r="AK34" s="382"/>
      <c r="AL34" s="367"/>
      <c r="AM34" s="367"/>
    </row>
    <row r="35" spans="1:39" ht="21" customHeight="1" x14ac:dyDescent="0.15">
      <c r="A35" s="550"/>
      <c r="B35" s="550"/>
      <c r="C35" s="550"/>
      <c r="D35" s="551"/>
      <c r="E35" s="559"/>
      <c r="F35" s="440"/>
      <c r="G35" s="550"/>
      <c r="H35" s="550"/>
      <c r="I35" s="560"/>
      <c r="J35" s="560"/>
      <c r="K35" s="442"/>
      <c r="L35" s="554"/>
      <c r="M35" s="554"/>
      <c r="N35" s="554"/>
      <c r="O35" s="554"/>
      <c r="P35" s="444"/>
      <c r="Q35" s="444"/>
      <c r="R35" s="444"/>
      <c r="S35" s="361"/>
      <c r="T35" s="380"/>
      <c r="U35" s="381"/>
      <c r="V35" s="380"/>
      <c r="W35" s="382"/>
      <c r="X35" s="382"/>
      <c r="Y35" s="380"/>
      <c r="Z35" s="366"/>
      <c r="AA35" s="362"/>
      <c r="AB35" s="366"/>
      <c r="AC35" s="366"/>
      <c r="AD35" s="362"/>
      <c r="AE35" s="382"/>
      <c r="AF35" s="380"/>
      <c r="AG35" s="382"/>
      <c r="AH35" s="382"/>
      <c r="AI35" s="380"/>
      <c r="AJ35" s="382"/>
      <c r="AK35" s="382"/>
      <c r="AL35" s="367"/>
      <c r="AM35" s="367"/>
    </row>
    <row r="36" spans="1:39" ht="21" customHeight="1" x14ac:dyDescent="0.15">
      <c r="A36" s="550"/>
      <c r="B36" s="550"/>
      <c r="C36" s="550"/>
      <c r="D36" s="551"/>
      <c r="E36" s="559"/>
      <c r="F36" s="440"/>
      <c r="G36" s="371"/>
      <c r="H36" s="371"/>
      <c r="I36" s="386"/>
      <c r="J36" s="386"/>
      <c r="K36" s="442"/>
      <c r="L36" s="554"/>
      <c r="M36" s="554"/>
      <c r="N36" s="554"/>
      <c r="O36" s="554"/>
      <c r="P36" s="444"/>
      <c r="Q36" s="444"/>
      <c r="R36" s="444"/>
      <c r="S36" s="361"/>
      <c r="T36" s="380"/>
      <c r="U36" s="381"/>
      <c r="V36" s="380"/>
      <c r="W36" s="382"/>
      <c r="X36" s="382"/>
      <c r="Y36" s="380"/>
      <c r="Z36" s="366"/>
      <c r="AA36" s="362"/>
      <c r="AB36" s="366"/>
      <c r="AC36" s="366"/>
      <c r="AD36" s="362"/>
      <c r="AE36" s="382"/>
      <c r="AF36" s="380"/>
      <c r="AG36" s="382"/>
      <c r="AH36" s="382"/>
      <c r="AI36" s="380"/>
      <c r="AJ36" s="382"/>
      <c r="AK36" s="382"/>
      <c r="AL36" s="367"/>
      <c r="AM36" s="367"/>
    </row>
    <row r="37" spans="1:39" ht="21" customHeight="1" x14ac:dyDescent="0.15">
      <c r="A37" s="550"/>
      <c r="B37" s="550"/>
      <c r="C37" s="550"/>
      <c r="D37" s="551"/>
      <c r="E37" s="559"/>
      <c r="F37" s="440"/>
      <c r="G37" s="371"/>
      <c r="H37" s="371"/>
      <c r="I37" s="386"/>
      <c r="J37" s="386"/>
      <c r="K37" s="442"/>
      <c r="L37" s="554"/>
      <c r="M37" s="554"/>
      <c r="N37" s="554"/>
      <c r="O37" s="554"/>
      <c r="P37" s="444"/>
      <c r="Q37" s="444"/>
      <c r="R37" s="444"/>
      <c r="S37" s="361"/>
      <c r="T37" s="380"/>
      <c r="U37" s="381"/>
      <c r="V37" s="380"/>
      <c r="W37" s="382"/>
      <c r="X37" s="382"/>
      <c r="Y37" s="380"/>
      <c r="Z37" s="366"/>
      <c r="AA37" s="362"/>
      <c r="AB37" s="366"/>
      <c r="AC37" s="366"/>
      <c r="AD37" s="362"/>
      <c r="AE37" s="382"/>
      <c r="AF37" s="380"/>
      <c r="AG37" s="382"/>
      <c r="AH37" s="382"/>
      <c r="AI37" s="380"/>
      <c r="AJ37" s="382"/>
      <c r="AK37" s="382"/>
      <c r="AL37" s="367"/>
      <c r="AM37" s="367"/>
    </row>
    <row r="38" spans="1:39" ht="21" customHeight="1" x14ac:dyDescent="0.15">
      <c r="A38" s="550"/>
      <c r="B38" s="550"/>
      <c r="C38" s="550"/>
      <c r="D38" s="551"/>
      <c r="E38" s="559"/>
      <c r="F38" s="440"/>
      <c r="G38" s="550"/>
      <c r="H38" s="550"/>
      <c r="I38" s="560"/>
      <c r="J38" s="560"/>
      <c r="K38" s="442"/>
      <c r="L38" s="554"/>
      <c r="M38" s="554"/>
      <c r="N38" s="554"/>
      <c r="O38" s="554"/>
      <c r="P38" s="444"/>
      <c r="Q38" s="444"/>
      <c r="R38" s="444"/>
      <c r="S38" s="361"/>
      <c r="T38" s="380"/>
      <c r="U38" s="381"/>
      <c r="V38" s="380"/>
      <c r="W38" s="382"/>
      <c r="X38" s="382"/>
      <c r="Y38" s="380"/>
      <c r="Z38" s="366"/>
      <c r="AA38" s="362"/>
      <c r="AB38" s="366"/>
      <c r="AC38" s="366"/>
      <c r="AD38" s="362"/>
      <c r="AE38" s="382"/>
      <c r="AF38" s="380"/>
      <c r="AG38" s="382"/>
      <c r="AH38" s="382"/>
      <c r="AI38" s="380"/>
      <c r="AJ38" s="382"/>
      <c r="AK38" s="382"/>
      <c r="AL38" s="367"/>
      <c r="AM38" s="367"/>
    </row>
    <row r="39" spans="1:39" ht="21" customHeight="1" x14ac:dyDescent="0.15">
      <c r="A39" s="550"/>
      <c r="B39" s="550"/>
      <c r="C39" s="550"/>
      <c r="D39" s="551"/>
      <c r="E39" s="559"/>
      <c r="F39" s="440"/>
      <c r="G39" s="371"/>
      <c r="H39" s="371"/>
      <c r="I39" s="386"/>
      <c r="J39" s="386"/>
      <c r="K39" s="442"/>
      <c r="L39" s="554"/>
      <c r="M39" s="554"/>
      <c r="N39" s="554"/>
      <c r="O39" s="554"/>
      <c r="P39" s="444"/>
      <c r="Q39" s="444"/>
      <c r="R39" s="444"/>
      <c r="S39" s="361"/>
      <c r="T39" s="380"/>
      <c r="U39" s="381"/>
      <c r="V39" s="380"/>
      <c r="W39" s="382"/>
      <c r="X39" s="382"/>
      <c r="Y39" s="380"/>
      <c r="Z39" s="366"/>
      <c r="AA39" s="362"/>
      <c r="AB39" s="366"/>
      <c r="AC39" s="366"/>
      <c r="AD39" s="362"/>
      <c r="AE39" s="382"/>
      <c r="AF39" s="380"/>
      <c r="AG39" s="382"/>
      <c r="AH39" s="382"/>
      <c r="AI39" s="380"/>
      <c r="AJ39" s="382"/>
      <c r="AK39" s="382"/>
      <c r="AL39" s="367"/>
      <c r="AM39" s="367"/>
    </row>
    <row r="40" spans="1:39" ht="21" customHeight="1" x14ac:dyDescent="0.15">
      <c r="A40" s="550"/>
      <c r="B40" s="550"/>
      <c r="C40" s="550"/>
      <c r="D40" s="551"/>
      <c r="E40" s="559"/>
      <c r="F40" s="440"/>
      <c r="G40" s="371"/>
      <c r="H40" s="371"/>
      <c r="I40" s="386"/>
      <c r="J40" s="386"/>
      <c r="K40" s="442"/>
      <c r="L40" s="554"/>
      <c r="M40" s="555"/>
      <c r="N40" s="554"/>
      <c r="O40" s="555"/>
      <c r="P40" s="444"/>
      <c r="Q40" s="444"/>
      <c r="R40" s="444"/>
      <c r="S40" s="361"/>
      <c r="T40" s="380"/>
      <c r="U40" s="381"/>
      <c r="V40" s="380"/>
      <c r="W40" s="382"/>
      <c r="X40" s="382"/>
      <c r="Y40" s="380"/>
      <c r="Z40" s="366"/>
      <c r="AA40" s="362"/>
      <c r="AB40" s="366"/>
      <c r="AC40" s="366"/>
      <c r="AD40" s="362"/>
      <c r="AE40" s="382"/>
      <c r="AF40" s="380"/>
      <c r="AG40" s="382"/>
      <c r="AH40" s="382"/>
      <c r="AI40" s="380"/>
      <c r="AJ40" s="382"/>
      <c r="AK40" s="382"/>
      <c r="AL40" s="367"/>
      <c r="AM40" s="367"/>
    </row>
    <row r="41" spans="1:39" ht="21" customHeight="1" x14ac:dyDescent="0.15">
      <c r="A41" s="550"/>
      <c r="B41" s="550"/>
      <c r="C41" s="550"/>
      <c r="D41" s="551"/>
      <c r="E41" s="559"/>
      <c r="F41" s="440"/>
      <c r="G41" s="371"/>
      <c r="H41" s="371"/>
      <c r="I41" s="386"/>
      <c r="J41" s="386"/>
      <c r="K41" s="442"/>
      <c r="L41" s="554"/>
      <c r="M41" s="554"/>
      <c r="N41" s="554"/>
      <c r="O41" s="554"/>
      <c r="P41" s="444"/>
      <c r="Q41" s="444"/>
      <c r="R41" s="444"/>
      <c r="S41" s="361"/>
      <c r="T41" s="380"/>
      <c r="U41" s="381"/>
      <c r="V41" s="380"/>
      <c r="W41" s="382"/>
      <c r="X41" s="382"/>
      <c r="Y41" s="380"/>
      <c r="Z41" s="366"/>
      <c r="AA41" s="362"/>
      <c r="AB41" s="366"/>
      <c r="AC41" s="366"/>
      <c r="AD41" s="362"/>
      <c r="AE41" s="382"/>
      <c r="AF41" s="380"/>
      <c r="AG41" s="382"/>
      <c r="AH41" s="382"/>
      <c r="AI41" s="380"/>
      <c r="AJ41" s="382"/>
      <c r="AK41" s="382"/>
      <c r="AL41" s="367"/>
      <c r="AM41" s="367"/>
    </row>
    <row r="42" spans="1:39" ht="21" customHeight="1" x14ac:dyDescent="0.15">
      <c r="A42" s="550"/>
      <c r="B42" s="550"/>
      <c r="C42" s="550"/>
      <c r="D42" s="551"/>
      <c r="E42" s="559"/>
      <c r="F42" s="440"/>
      <c r="G42" s="371"/>
      <c r="H42" s="371"/>
      <c r="I42" s="386"/>
      <c r="J42" s="386"/>
      <c r="K42" s="442"/>
      <c r="L42" s="554"/>
      <c r="M42" s="555"/>
      <c r="N42" s="554"/>
      <c r="O42" s="555"/>
      <c r="P42" s="444"/>
      <c r="Q42" s="444"/>
      <c r="R42" s="444"/>
      <c r="S42" s="361"/>
      <c r="T42" s="380"/>
      <c r="U42" s="381"/>
      <c r="V42" s="380"/>
      <c r="W42" s="382"/>
      <c r="X42" s="382"/>
      <c r="Y42" s="380"/>
      <c r="Z42" s="366"/>
      <c r="AA42" s="362"/>
      <c r="AB42" s="366"/>
      <c r="AC42" s="366"/>
      <c r="AD42" s="362"/>
      <c r="AE42" s="382"/>
      <c r="AF42" s="380"/>
      <c r="AG42" s="382"/>
      <c r="AH42" s="382"/>
      <c r="AI42" s="380"/>
      <c r="AJ42" s="382"/>
      <c r="AK42" s="382"/>
      <c r="AL42" s="367"/>
      <c r="AM42" s="367"/>
    </row>
    <row r="43" spans="1:39" ht="21" customHeight="1" x14ac:dyDescent="0.15">
      <c r="A43" s="550"/>
      <c r="B43" s="550"/>
      <c r="C43" s="550"/>
      <c r="D43" s="551"/>
      <c r="E43" s="559"/>
      <c r="F43" s="440"/>
      <c r="G43" s="371"/>
      <c r="H43" s="371"/>
      <c r="I43" s="386"/>
      <c r="J43" s="386"/>
      <c r="K43" s="442"/>
      <c r="L43" s="554"/>
      <c r="M43" s="555"/>
      <c r="N43" s="554"/>
      <c r="O43" s="555"/>
      <c r="P43" s="444"/>
      <c r="Q43" s="444"/>
      <c r="R43" s="444"/>
      <c r="S43" s="361"/>
      <c r="T43" s="380"/>
      <c r="U43" s="381"/>
      <c r="V43" s="380"/>
      <c r="W43" s="382"/>
      <c r="X43" s="382"/>
      <c r="Y43" s="380"/>
      <c r="Z43" s="366"/>
      <c r="AA43" s="362"/>
      <c r="AB43" s="366"/>
      <c r="AC43" s="366"/>
      <c r="AD43" s="362"/>
      <c r="AE43" s="382"/>
      <c r="AF43" s="380"/>
      <c r="AG43" s="382"/>
      <c r="AH43" s="382"/>
      <c r="AI43" s="380"/>
      <c r="AJ43" s="382"/>
      <c r="AK43" s="382"/>
      <c r="AL43" s="367"/>
      <c r="AM43" s="367"/>
    </row>
    <row r="44" spans="1:39" ht="21" customHeight="1" x14ac:dyDescent="0.15">
      <c r="A44" s="503"/>
      <c r="B44" s="441"/>
      <c r="C44" s="351"/>
      <c r="D44" s="439"/>
      <c r="E44" s="439"/>
      <c r="F44" s="440"/>
      <c r="G44" s="441"/>
      <c r="H44" s="351"/>
      <c r="I44" s="546"/>
      <c r="J44" s="439"/>
      <c r="K44" s="442"/>
      <c r="L44" s="443"/>
      <c r="M44" s="443"/>
      <c r="N44" s="443"/>
      <c r="O44" s="443"/>
      <c r="P44" s="444"/>
      <c r="Q44" s="444"/>
      <c r="R44" s="444"/>
      <c r="S44" s="444"/>
      <c r="T44" s="380"/>
      <c r="U44" s="381"/>
      <c r="V44" s="380"/>
      <c r="W44" s="382"/>
      <c r="X44" s="382"/>
      <c r="Y44" s="380"/>
      <c r="Z44" s="366"/>
      <c r="AA44" s="362"/>
      <c r="AB44" s="366"/>
      <c r="AC44" s="366"/>
      <c r="AD44" s="362"/>
      <c r="AE44" s="382"/>
      <c r="AF44" s="380"/>
      <c r="AG44" s="382"/>
      <c r="AH44" s="382"/>
      <c r="AI44" s="380"/>
      <c r="AJ44" s="382"/>
      <c r="AK44" s="382"/>
      <c r="AL44" s="367"/>
      <c r="AM44" s="367"/>
    </row>
    <row r="45" spans="1:39" ht="21" customHeight="1" x14ac:dyDescent="0.15">
      <c r="A45" s="503"/>
      <c r="B45" s="441"/>
      <c r="C45" s="351"/>
      <c r="D45" s="439"/>
      <c r="E45" s="439"/>
      <c r="F45" s="440"/>
      <c r="G45" s="441"/>
      <c r="H45" s="351"/>
      <c r="I45" s="546"/>
      <c r="J45" s="439"/>
      <c r="K45" s="442"/>
      <c r="L45" s="443"/>
      <c r="M45" s="443"/>
      <c r="N45" s="443"/>
      <c r="O45" s="443"/>
      <c r="P45" s="444"/>
      <c r="Q45" s="444"/>
      <c r="R45" s="444"/>
      <c r="S45" s="444"/>
      <c r="T45" s="380"/>
      <c r="U45" s="381"/>
      <c r="V45" s="380"/>
      <c r="W45" s="382"/>
      <c r="X45" s="382"/>
      <c r="Y45" s="380"/>
      <c r="Z45" s="366"/>
      <c r="AA45" s="362"/>
      <c r="AB45" s="366"/>
      <c r="AC45" s="366"/>
      <c r="AD45" s="362"/>
      <c r="AE45" s="382"/>
      <c r="AF45" s="380"/>
      <c r="AG45" s="382"/>
      <c r="AH45" s="382"/>
      <c r="AI45" s="380"/>
      <c r="AJ45" s="382"/>
      <c r="AK45" s="382"/>
      <c r="AL45" s="367"/>
      <c r="AM45" s="367"/>
    </row>
    <row r="46" spans="1:39" ht="21" customHeight="1" x14ac:dyDescent="0.15">
      <c r="A46" s="503"/>
      <c r="B46" s="441"/>
      <c r="C46" s="351"/>
      <c r="D46" s="439"/>
      <c r="E46" s="439"/>
      <c r="F46" s="440"/>
      <c r="G46" s="441"/>
      <c r="H46" s="351"/>
      <c r="I46" s="546"/>
      <c r="J46" s="439"/>
      <c r="K46" s="442"/>
      <c r="L46" s="443"/>
      <c r="M46" s="443"/>
      <c r="N46" s="443"/>
      <c r="O46" s="443"/>
      <c r="P46" s="444"/>
      <c r="Q46" s="444"/>
      <c r="R46" s="444"/>
      <c r="S46" s="444"/>
      <c r="T46" s="380"/>
      <c r="U46" s="381"/>
      <c r="V46" s="380"/>
      <c r="W46" s="382"/>
      <c r="X46" s="382"/>
      <c r="Y46" s="380"/>
      <c r="Z46" s="366"/>
      <c r="AA46" s="362"/>
      <c r="AB46" s="366"/>
      <c r="AC46" s="366"/>
      <c r="AD46" s="362"/>
      <c r="AE46" s="382"/>
      <c r="AF46" s="380"/>
      <c r="AG46" s="382"/>
      <c r="AH46" s="382"/>
      <c r="AI46" s="380"/>
      <c r="AJ46" s="382"/>
      <c r="AK46" s="382"/>
      <c r="AL46" s="367"/>
      <c r="AM46" s="367"/>
    </row>
    <row r="47" spans="1:39" ht="21" customHeight="1" x14ac:dyDescent="0.15">
      <c r="A47" s="503"/>
      <c r="B47" s="441"/>
      <c r="C47" s="351"/>
      <c r="D47" s="439"/>
      <c r="E47" s="439"/>
      <c r="F47" s="440"/>
      <c r="G47" s="441"/>
      <c r="H47" s="351"/>
      <c r="I47" s="546"/>
      <c r="J47" s="439"/>
      <c r="K47" s="442"/>
      <c r="L47" s="443"/>
      <c r="M47" s="443"/>
      <c r="N47" s="443"/>
      <c r="O47" s="443"/>
      <c r="P47" s="529"/>
      <c r="Q47" s="529"/>
      <c r="R47" s="529"/>
      <c r="S47" s="503"/>
      <c r="T47" s="380"/>
      <c r="U47" s="381"/>
      <c r="V47" s="412"/>
      <c r="W47" s="413"/>
      <c r="X47" s="413"/>
      <c r="Y47" s="412"/>
      <c r="Z47" s="366"/>
      <c r="AA47" s="362"/>
      <c r="AB47" s="365"/>
      <c r="AC47" s="366"/>
      <c r="AD47" s="362"/>
      <c r="AE47" s="413"/>
      <c r="AF47" s="412"/>
      <c r="AG47" s="413"/>
      <c r="AH47" s="413"/>
      <c r="AI47" s="412"/>
      <c r="AJ47" s="382"/>
      <c r="AK47" s="382"/>
      <c r="AL47" s="367"/>
      <c r="AM47" s="367"/>
    </row>
    <row r="48" spans="1:39" ht="21" customHeight="1" x14ac:dyDescent="0.15">
      <c r="A48" s="503"/>
      <c r="B48" s="441"/>
      <c r="C48" s="351"/>
      <c r="D48" s="439"/>
      <c r="E48" s="439"/>
      <c r="F48" s="440"/>
      <c r="G48" s="441"/>
      <c r="H48" s="351"/>
      <c r="I48" s="546"/>
      <c r="J48" s="504"/>
      <c r="K48" s="442"/>
      <c r="L48" s="443"/>
      <c r="M48" s="443"/>
      <c r="N48" s="443"/>
      <c r="O48" s="443"/>
      <c r="P48" s="503"/>
      <c r="Q48" s="530"/>
      <c r="R48" s="503"/>
      <c r="S48" s="503"/>
      <c r="T48" s="380"/>
      <c r="U48" s="381"/>
      <c r="V48" s="412"/>
      <c r="W48" s="413"/>
      <c r="X48" s="413"/>
      <c r="Y48" s="412"/>
      <c r="Z48" s="366"/>
      <c r="AA48" s="362"/>
      <c r="AB48" s="365"/>
      <c r="AC48" s="366"/>
      <c r="AD48" s="362"/>
      <c r="AE48" s="413"/>
      <c r="AF48" s="412"/>
      <c r="AG48" s="413"/>
      <c r="AH48" s="413"/>
      <c r="AI48" s="412"/>
      <c r="AJ48" s="382"/>
      <c r="AK48" s="382"/>
      <c r="AL48" s="367"/>
      <c r="AM48" s="367"/>
    </row>
    <row r="49" spans="1:39" ht="21" customHeight="1" x14ac:dyDescent="0.15">
      <c r="A49" s="503"/>
      <c r="B49" s="441"/>
      <c r="C49" s="351"/>
      <c r="D49" s="439"/>
      <c r="E49" s="439"/>
      <c r="F49" s="440"/>
      <c r="G49" s="441"/>
      <c r="H49" s="351"/>
      <c r="I49" s="546"/>
      <c r="J49" s="504"/>
      <c r="K49" s="442"/>
      <c r="L49" s="443"/>
      <c r="M49" s="443"/>
      <c r="N49" s="443"/>
      <c r="O49" s="443"/>
      <c r="P49" s="503"/>
      <c r="Q49" s="503"/>
      <c r="R49" s="444"/>
      <c r="S49" s="503"/>
      <c r="T49" s="380"/>
      <c r="U49" s="381"/>
      <c r="V49" s="388"/>
      <c r="W49" s="389"/>
      <c r="X49" s="389"/>
      <c r="Y49" s="388"/>
      <c r="Z49" s="366"/>
      <c r="AA49" s="362"/>
      <c r="AB49" s="390"/>
      <c r="AC49" s="366"/>
      <c r="AD49" s="362"/>
      <c r="AE49" s="389"/>
      <c r="AF49" s="388"/>
      <c r="AG49" s="389"/>
      <c r="AH49" s="389"/>
      <c r="AI49" s="388"/>
      <c r="AJ49" s="382"/>
      <c r="AK49" s="382"/>
      <c r="AL49" s="367"/>
      <c r="AM49" s="367"/>
    </row>
    <row r="50" spans="1:39" ht="21" customHeight="1" x14ac:dyDescent="0.15">
      <c r="A50" s="503"/>
      <c r="B50" s="441"/>
      <c r="C50" s="351"/>
      <c r="D50" s="439"/>
      <c r="E50" s="439"/>
      <c r="F50" s="440"/>
      <c r="G50" s="441"/>
      <c r="H50" s="351"/>
      <c r="I50" s="506"/>
      <c r="J50" s="439"/>
      <c r="K50" s="528"/>
      <c r="L50" s="443"/>
      <c r="M50" s="443"/>
      <c r="N50" s="443"/>
      <c r="O50" s="443"/>
      <c r="P50" s="444"/>
      <c r="Q50" s="444"/>
      <c r="R50" s="444"/>
      <c r="S50" s="444"/>
      <c r="T50" s="380"/>
      <c r="U50" s="381"/>
      <c r="V50" s="380"/>
      <c r="W50" s="382"/>
      <c r="X50" s="382"/>
      <c r="Y50" s="380"/>
      <c r="Z50" s="366"/>
      <c r="AA50" s="362"/>
      <c r="AB50" s="366"/>
      <c r="AC50" s="366"/>
      <c r="AD50" s="362"/>
      <c r="AE50" s="382"/>
      <c r="AF50" s="380"/>
      <c r="AG50" s="382"/>
      <c r="AH50" s="382"/>
      <c r="AI50" s="380"/>
      <c r="AJ50" s="382"/>
      <c r="AK50" s="382"/>
    </row>
    <row r="51" spans="1:39" ht="21" customHeight="1" x14ac:dyDescent="0.15">
      <c r="A51" s="503"/>
      <c r="B51" s="441"/>
      <c r="C51" s="351"/>
      <c r="D51" s="439"/>
      <c r="E51" s="439"/>
      <c r="F51" s="440"/>
      <c r="G51" s="441"/>
      <c r="H51" s="351"/>
      <c r="I51" s="506"/>
      <c r="J51" s="439"/>
      <c r="K51" s="528"/>
      <c r="L51" s="443"/>
      <c r="M51" s="443"/>
      <c r="N51" s="443"/>
      <c r="O51" s="443"/>
      <c r="P51" s="444"/>
      <c r="Q51" s="444"/>
      <c r="R51" s="444"/>
      <c r="S51" s="444"/>
      <c r="T51" s="380"/>
      <c r="U51" s="381"/>
      <c r="V51" s="380"/>
      <c r="W51" s="382"/>
      <c r="X51" s="382"/>
      <c r="Y51" s="380"/>
      <c r="Z51" s="366"/>
      <c r="AA51" s="362"/>
      <c r="AB51" s="366"/>
      <c r="AC51" s="366"/>
      <c r="AD51" s="362"/>
      <c r="AE51" s="382"/>
      <c r="AF51" s="380"/>
      <c r="AG51" s="382"/>
      <c r="AH51" s="382"/>
      <c r="AI51" s="380"/>
      <c r="AJ51" s="382"/>
      <c r="AK51" s="382"/>
    </row>
    <row r="52" spans="1:39" ht="21" customHeight="1" x14ac:dyDescent="0.15">
      <c r="A52" s="503"/>
      <c r="B52" s="441"/>
      <c r="C52" s="351"/>
      <c r="D52" s="439"/>
      <c r="E52" s="439"/>
      <c r="F52" s="440"/>
      <c r="G52" s="441"/>
      <c r="H52" s="351"/>
      <c r="I52" s="506"/>
      <c r="J52" s="439"/>
      <c r="K52" s="528"/>
      <c r="L52" s="443"/>
      <c r="M52" s="443"/>
      <c r="N52" s="443"/>
      <c r="O52" s="443"/>
      <c r="P52" s="444"/>
      <c r="Q52" s="505"/>
      <c r="R52" s="444"/>
      <c r="S52" s="444"/>
      <c r="T52" s="380"/>
      <c r="U52" s="381"/>
      <c r="V52" s="380"/>
      <c r="W52" s="382"/>
      <c r="X52" s="382"/>
      <c r="Y52" s="380"/>
      <c r="Z52" s="366"/>
      <c r="AA52" s="362"/>
      <c r="AB52" s="366"/>
      <c r="AC52" s="366"/>
      <c r="AD52" s="362"/>
      <c r="AE52" s="382"/>
      <c r="AF52" s="380"/>
      <c r="AG52" s="382"/>
      <c r="AH52" s="382"/>
      <c r="AI52" s="380"/>
      <c r="AJ52" s="382"/>
      <c r="AK52" s="382"/>
      <c r="AL52" s="367"/>
      <c r="AM52" s="367"/>
    </row>
    <row r="53" spans="1:39" ht="21" customHeight="1" x14ac:dyDescent="0.15">
      <c r="A53" s="503"/>
      <c r="B53" s="441"/>
      <c r="C53" s="351"/>
      <c r="D53" s="439"/>
      <c r="E53" s="439"/>
      <c r="F53" s="440"/>
      <c r="G53" s="441"/>
      <c r="H53" s="351"/>
      <c r="I53" s="506"/>
      <c r="J53" s="439"/>
      <c r="K53" s="528"/>
      <c r="L53" s="443"/>
      <c r="M53" s="443"/>
      <c r="N53" s="443"/>
      <c r="O53" s="443"/>
      <c r="P53" s="444"/>
      <c r="Q53" s="444"/>
      <c r="R53" s="444"/>
      <c r="S53" s="444"/>
      <c r="T53" s="380"/>
      <c r="U53" s="381"/>
      <c r="V53" s="380"/>
      <c r="W53" s="382"/>
      <c r="X53" s="382"/>
      <c r="Y53" s="380"/>
      <c r="Z53" s="366"/>
      <c r="AA53" s="362"/>
      <c r="AB53" s="366"/>
      <c r="AC53" s="366"/>
      <c r="AD53" s="362"/>
      <c r="AE53" s="382"/>
      <c r="AF53" s="380"/>
      <c r="AG53" s="382"/>
      <c r="AH53" s="382"/>
      <c r="AI53" s="380"/>
      <c r="AJ53" s="382"/>
      <c r="AK53" s="382"/>
      <c r="AL53" s="367"/>
      <c r="AM53" s="367"/>
    </row>
    <row r="54" spans="1:39" ht="21" customHeight="1" x14ac:dyDescent="0.15">
      <c r="A54" s="503"/>
      <c r="B54" s="441"/>
      <c r="C54" s="351"/>
      <c r="D54" s="439"/>
      <c r="E54" s="439"/>
      <c r="F54" s="440"/>
      <c r="G54" s="441"/>
      <c r="H54" s="351"/>
      <c r="I54" s="506"/>
      <c r="J54" s="504"/>
      <c r="K54" s="528"/>
      <c r="L54" s="443"/>
      <c r="M54" s="443"/>
      <c r="N54" s="443"/>
      <c r="O54" s="443"/>
      <c r="P54" s="444"/>
      <c r="Q54" s="444"/>
      <c r="R54" s="444"/>
      <c r="S54" s="444"/>
      <c r="T54" s="380"/>
      <c r="U54" s="381"/>
      <c r="V54" s="380"/>
      <c r="W54" s="382"/>
      <c r="X54" s="382"/>
      <c r="Y54" s="380"/>
      <c r="Z54" s="366"/>
      <c r="AA54" s="362"/>
      <c r="AB54" s="366"/>
      <c r="AC54" s="366"/>
      <c r="AD54" s="362"/>
      <c r="AE54" s="382"/>
      <c r="AF54" s="380"/>
      <c r="AG54" s="382"/>
      <c r="AH54" s="382"/>
      <c r="AI54" s="380"/>
      <c r="AJ54" s="382"/>
      <c r="AK54" s="382"/>
      <c r="AL54" s="367"/>
      <c r="AM54" s="367"/>
    </row>
    <row r="55" spans="1:39" ht="21" customHeight="1" x14ac:dyDescent="0.15">
      <c r="A55" s="503"/>
      <c r="B55" s="441"/>
      <c r="C55" s="351"/>
      <c r="D55" s="439"/>
      <c r="E55" s="439"/>
      <c r="F55" s="440"/>
      <c r="G55" s="441"/>
      <c r="H55" s="351"/>
      <c r="I55" s="506"/>
      <c r="J55" s="504"/>
      <c r="K55" s="528"/>
      <c r="L55" s="443"/>
      <c r="M55" s="443"/>
      <c r="N55" s="443"/>
      <c r="O55" s="443"/>
      <c r="P55" s="444"/>
      <c r="Q55" s="444"/>
      <c r="R55" s="444"/>
      <c r="S55" s="444"/>
      <c r="T55" s="380"/>
      <c r="U55" s="381"/>
      <c r="V55" s="417"/>
      <c r="W55" s="382"/>
      <c r="X55" s="382"/>
      <c r="Y55" s="380"/>
      <c r="Z55" s="366"/>
      <c r="AA55" s="362"/>
      <c r="AB55" s="366"/>
      <c r="AC55" s="366"/>
      <c r="AD55" s="362"/>
      <c r="AE55" s="382"/>
      <c r="AF55" s="380"/>
      <c r="AG55" s="382"/>
      <c r="AH55" s="382"/>
      <c r="AI55" s="380"/>
      <c r="AJ55" s="382"/>
      <c r="AK55" s="382"/>
      <c r="AL55" s="367"/>
      <c r="AM55" s="367"/>
    </row>
    <row r="56" spans="1:39" ht="21" customHeight="1" x14ac:dyDescent="0.15">
      <c r="A56" s="503"/>
      <c r="B56" s="441"/>
      <c r="C56" s="351"/>
      <c r="D56" s="439"/>
      <c r="E56" s="439"/>
      <c r="F56" s="440"/>
      <c r="G56" s="441"/>
      <c r="H56" s="351"/>
      <c r="I56" s="506"/>
      <c r="J56" s="439"/>
      <c r="K56" s="528"/>
      <c r="L56" s="443"/>
      <c r="M56" s="443"/>
      <c r="N56" s="443"/>
      <c r="O56" s="443"/>
      <c r="P56" s="444"/>
      <c r="Q56" s="444"/>
      <c r="R56" s="444"/>
      <c r="S56" s="444"/>
      <c r="T56" s="380"/>
      <c r="U56" s="381"/>
      <c r="V56" s="380"/>
      <c r="W56" s="382"/>
      <c r="X56" s="382"/>
      <c r="Y56" s="380"/>
      <c r="Z56" s="366"/>
      <c r="AA56" s="362"/>
      <c r="AB56" s="366"/>
      <c r="AC56" s="366"/>
      <c r="AD56" s="362"/>
      <c r="AE56" s="382"/>
      <c r="AF56" s="380"/>
      <c r="AG56" s="382"/>
      <c r="AH56" s="382"/>
      <c r="AI56" s="380"/>
      <c r="AJ56" s="382"/>
      <c r="AK56" s="382"/>
      <c r="AL56" s="367"/>
      <c r="AM56" s="367"/>
    </row>
    <row r="57" spans="1:39" ht="21" customHeight="1" x14ac:dyDescent="0.15">
      <c r="A57" s="503"/>
      <c r="B57" s="441"/>
      <c r="C57" s="351"/>
      <c r="D57" s="439"/>
      <c r="E57" s="439"/>
      <c r="F57" s="440"/>
      <c r="G57" s="441"/>
      <c r="H57" s="351"/>
      <c r="I57" s="506"/>
      <c r="J57" s="439"/>
      <c r="K57" s="528"/>
      <c r="L57" s="443"/>
      <c r="M57" s="443"/>
      <c r="N57" s="443"/>
      <c r="O57" s="443"/>
      <c r="P57" s="444"/>
      <c r="Q57" s="444"/>
      <c r="R57" s="444"/>
      <c r="S57" s="444"/>
      <c r="T57" s="380"/>
      <c r="U57" s="381"/>
      <c r="V57" s="380"/>
      <c r="W57" s="382"/>
      <c r="X57" s="382"/>
      <c r="Y57" s="380"/>
      <c r="Z57" s="366"/>
      <c r="AA57" s="362"/>
      <c r="AB57" s="366"/>
      <c r="AC57" s="366"/>
      <c r="AD57" s="362"/>
      <c r="AE57" s="382"/>
      <c r="AF57" s="380"/>
      <c r="AG57" s="382"/>
      <c r="AH57" s="382"/>
      <c r="AI57" s="380"/>
      <c r="AJ57" s="382"/>
      <c r="AK57" s="382"/>
      <c r="AL57" s="367"/>
      <c r="AM57" s="367"/>
    </row>
    <row r="58" spans="1:39" ht="21" customHeight="1" x14ac:dyDescent="0.15">
      <c r="A58" s="503"/>
      <c r="B58" s="441"/>
      <c r="C58" s="351"/>
      <c r="D58" s="439"/>
      <c r="E58" s="439"/>
      <c r="F58" s="440"/>
      <c r="G58" s="441"/>
      <c r="H58" s="351"/>
      <c r="I58" s="506"/>
      <c r="J58" s="439"/>
      <c r="K58" s="528"/>
      <c r="L58" s="443"/>
      <c r="M58" s="443"/>
      <c r="N58" s="443"/>
      <c r="O58" s="443"/>
      <c r="P58" s="444"/>
      <c r="Q58" s="444"/>
      <c r="R58" s="444"/>
      <c r="S58" s="444"/>
      <c r="T58" s="380"/>
      <c r="U58" s="381"/>
      <c r="V58" s="380"/>
      <c r="W58" s="382"/>
      <c r="X58" s="382"/>
      <c r="Y58" s="380"/>
      <c r="Z58" s="366"/>
      <c r="AA58" s="362"/>
      <c r="AB58" s="366"/>
      <c r="AC58" s="366"/>
      <c r="AD58" s="362"/>
      <c r="AE58" s="382"/>
      <c r="AF58" s="380"/>
      <c r="AG58" s="382"/>
      <c r="AH58" s="382"/>
      <c r="AI58" s="380"/>
      <c r="AJ58" s="382"/>
      <c r="AK58" s="382"/>
      <c r="AL58" s="367"/>
      <c r="AM58" s="367"/>
    </row>
    <row r="59" spans="1:39" ht="21" customHeight="1" x14ac:dyDescent="0.15">
      <c r="A59" s="503"/>
      <c r="B59" s="441"/>
      <c r="C59" s="351"/>
      <c r="D59" s="439"/>
      <c r="E59" s="439"/>
      <c r="F59" s="440"/>
      <c r="G59" s="441"/>
      <c r="H59" s="351"/>
      <c r="I59" s="506"/>
      <c r="J59" s="439"/>
      <c r="K59" s="528"/>
      <c r="L59" s="443"/>
      <c r="M59" s="443"/>
      <c r="N59" s="443"/>
      <c r="O59" s="443"/>
      <c r="P59" s="444"/>
      <c r="Q59" s="444"/>
      <c r="R59" s="444"/>
      <c r="S59" s="444"/>
      <c r="T59" s="380"/>
      <c r="U59" s="381"/>
      <c r="V59" s="380"/>
      <c r="W59" s="382"/>
      <c r="X59" s="382"/>
      <c r="Y59" s="380"/>
      <c r="Z59" s="366"/>
      <c r="AA59" s="362"/>
      <c r="AB59" s="366"/>
      <c r="AC59" s="366"/>
      <c r="AD59" s="362"/>
      <c r="AE59" s="382"/>
      <c r="AF59" s="380"/>
      <c r="AG59" s="382"/>
      <c r="AH59" s="382"/>
      <c r="AI59" s="380"/>
      <c r="AJ59" s="382"/>
      <c r="AK59" s="382"/>
      <c r="AL59" s="367"/>
      <c r="AM59" s="367"/>
    </row>
    <row r="60" spans="1:39" ht="21" customHeight="1" x14ac:dyDescent="0.15">
      <c r="A60" s="503"/>
      <c r="B60" s="441"/>
      <c r="C60" s="351"/>
      <c r="D60" s="439"/>
      <c r="E60" s="439"/>
      <c r="F60" s="440"/>
      <c r="G60" s="441"/>
      <c r="H60" s="351"/>
      <c r="I60" s="506"/>
      <c r="J60" s="439"/>
      <c r="K60" s="528"/>
      <c r="L60" s="443"/>
      <c r="M60" s="443"/>
      <c r="N60" s="443"/>
      <c r="O60" s="443"/>
      <c r="P60" s="444"/>
      <c r="Q60" s="444"/>
      <c r="R60" s="444"/>
      <c r="S60" s="444"/>
      <c r="T60" s="380"/>
      <c r="U60" s="381"/>
      <c r="V60" s="380"/>
      <c r="W60" s="382"/>
      <c r="X60" s="382"/>
      <c r="Y60" s="380"/>
      <c r="Z60" s="366"/>
      <c r="AA60" s="362"/>
      <c r="AB60" s="366"/>
      <c r="AC60" s="366"/>
      <c r="AD60" s="362"/>
      <c r="AE60" s="382"/>
      <c r="AF60" s="380"/>
      <c r="AG60" s="382"/>
      <c r="AH60" s="382"/>
      <c r="AI60" s="380"/>
      <c r="AJ60" s="382"/>
      <c r="AK60" s="382"/>
      <c r="AL60" s="367"/>
      <c r="AM60" s="367"/>
    </row>
    <row r="61" spans="1:39" ht="21" customHeight="1" x14ac:dyDescent="0.15">
      <c r="A61" s="503"/>
      <c r="B61" s="441"/>
      <c r="C61" s="351"/>
      <c r="D61" s="439"/>
      <c r="E61" s="439"/>
      <c r="F61" s="440"/>
      <c r="G61" s="441"/>
      <c r="H61" s="351"/>
      <c r="I61" s="506"/>
      <c r="J61" s="439"/>
      <c r="K61" s="528"/>
      <c r="L61" s="443"/>
      <c r="M61" s="443"/>
      <c r="N61" s="443"/>
      <c r="O61" s="443"/>
      <c r="P61" s="444"/>
      <c r="Q61" s="444"/>
      <c r="R61" s="444"/>
      <c r="S61" s="444"/>
      <c r="T61" s="380"/>
      <c r="U61" s="381"/>
      <c r="V61" s="380"/>
      <c r="W61" s="382"/>
      <c r="X61" s="382"/>
      <c r="Y61" s="380"/>
      <c r="Z61" s="366"/>
      <c r="AA61" s="362"/>
      <c r="AB61" s="366"/>
      <c r="AC61" s="366"/>
      <c r="AD61" s="362"/>
      <c r="AE61" s="382"/>
      <c r="AF61" s="380"/>
      <c r="AG61" s="382"/>
      <c r="AH61" s="382"/>
      <c r="AI61" s="380"/>
      <c r="AJ61" s="382"/>
      <c r="AK61" s="382"/>
      <c r="AL61" s="367"/>
      <c r="AM61" s="367"/>
    </row>
    <row r="62" spans="1:39" ht="21" customHeight="1" x14ac:dyDescent="0.15">
      <c r="A62" s="503"/>
      <c r="B62" s="441"/>
      <c r="C62" s="351"/>
      <c r="D62" s="439"/>
      <c r="E62" s="439"/>
      <c r="F62" s="440"/>
      <c r="G62" s="441"/>
      <c r="H62" s="351"/>
      <c r="I62" s="506"/>
      <c r="J62" s="439"/>
      <c r="K62" s="528"/>
      <c r="L62" s="443"/>
      <c r="M62" s="443"/>
      <c r="N62" s="443"/>
      <c r="O62" s="443"/>
      <c r="P62" s="444"/>
      <c r="Q62" s="444"/>
      <c r="R62" s="444"/>
      <c r="S62" s="444"/>
      <c r="T62" s="380"/>
      <c r="U62" s="381"/>
      <c r="V62" s="380"/>
      <c r="W62" s="382"/>
      <c r="X62" s="382"/>
      <c r="Y62" s="380"/>
      <c r="Z62" s="366"/>
      <c r="AA62" s="362"/>
      <c r="AB62" s="366"/>
      <c r="AC62" s="366"/>
      <c r="AD62" s="362"/>
      <c r="AE62" s="382"/>
      <c r="AF62" s="380"/>
      <c r="AG62" s="382"/>
      <c r="AH62" s="382"/>
      <c r="AI62" s="380"/>
      <c r="AJ62" s="382"/>
      <c r="AK62" s="382"/>
      <c r="AL62" s="367"/>
      <c r="AM62" s="367"/>
    </row>
    <row r="63" spans="1:39" ht="21" customHeight="1" x14ac:dyDescent="0.15">
      <c r="A63" s="527"/>
      <c r="B63" s="347"/>
      <c r="C63" s="348"/>
      <c r="D63" s="349"/>
      <c r="E63" s="349"/>
      <c r="F63" s="343"/>
      <c r="G63" s="347"/>
      <c r="H63" s="348"/>
      <c r="I63" s="531"/>
      <c r="J63" s="349"/>
      <c r="K63" s="528"/>
      <c r="L63" s="345"/>
      <c r="M63" s="345"/>
      <c r="N63" s="345"/>
      <c r="O63" s="345"/>
      <c r="P63" s="346"/>
      <c r="Q63" s="346"/>
      <c r="R63" s="346"/>
      <c r="S63" s="346"/>
      <c r="T63" s="380"/>
      <c r="U63" s="381"/>
      <c r="V63" s="380"/>
      <c r="W63" s="382"/>
      <c r="X63" s="382"/>
      <c r="Y63" s="380"/>
      <c r="Z63" s="366"/>
      <c r="AA63" s="362"/>
      <c r="AB63" s="366"/>
      <c r="AC63" s="366"/>
      <c r="AD63" s="362"/>
      <c r="AE63" s="382"/>
      <c r="AF63" s="380"/>
      <c r="AG63" s="382"/>
      <c r="AH63" s="382"/>
      <c r="AI63" s="380"/>
      <c r="AJ63" s="382"/>
      <c r="AK63" s="382"/>
      <c r="AL63" s="367"/>
      <c r="AM63" s="367"/>
    </row>
    <row r="64" spans="1:39" ht="21" customHeight="1" x14ac:dyDescent="0.15">
      <c r="A64" s="527"/>
      <c r="B64" s="350"/>
      <c r="C64" s="348"/>
      <c r="D64" s="349"/>
      <c r="E64" s="349"/>
      <c r="F64" s="343"/>
      <c r="G64" s="350"/>
      <c r="H64" s="348"/>
      <c r="I64" s="531"/>
      <c r="J64" s="349"/>
      <c r="K64" s="528"/>
      <c r="L64" s="345"/>
      <c r="M64" s="345"/>
      <c r="N64" s="345"/>
      <c r="O64" s="345"/>
      <c r="P64" s="346"/>
      <c r="Q64" s="346"/>
      <c r="R64" s="346"/>
      <c r="S64" s="346"/>
      <c r="T64" s="380"/>
      <c r="U64" s="381"/>
      <c r="V64" s="380"/>
      <c r="W64" s="382"/>
      <c r="X64" s="382"/>
      <c r="Y64" s="380"/>
      <c r="Z64" s="366"/>
      <c r="AA64" s="362"/>
      <c r="AB64" s="366"/>
      <c r="AC64" s="366"/>
      <c r="AD64" s="362"/>
      <c r="AE64" s="382"/>
      <c r="AF64" s="380"/>
      <c r="AG64" s="382"/>
      <c r="AH64" s="382"/>
      <c r="AI64" s="380"/>
      <c r="AJ64" s="382"/>
      <c r="AK64" s="382"/>
      <c r="AL64" s="367"/>
      <c r="AM64" s="367"/>
    </row>
    <row r="65" spans="1:39" s="384" customFormat="1" ht="21" customHeight="1" x14ac:dyDescent="0.15">
      <c r="A65" s="777"/>
      <c r="B65" s="777"/>
      <c r="C65" s="351"/>
      <c r="D65" s="439"/>
      <c r="E65" s="439"/>
      <c r="F65" s="440"/>
      <c r="G65" s="441"/>
      <c r="H65" s="351"/>
      <c r="I65" s="506"/>
      <c r="J65" s="504"/>
      <c r="K65" s="442"/>
      <c r="L65" s="443"/>
      <c r="M65" s="443"/>
      <c r="N65" s="443"/>
      <c r="O65" s="443"/>
      <c r="P65" s="444"/>
      <c r="Q65" s="444"/>
      <c r="R65" s="444"/>
      <c r="S65" s="444"/>
      <c r="T65" s="380"/>
      <c r="U65" s="381"/>
      <c r="V65" s="412"/>
      <c r="W65" s="413"/>
      <c r="X65" s="413"/>
      <c r="Y65" s="412"/>
      <c r="Z65" s="366"/>
      <c r="AA65" s="362"/>
      <c r="AB65" s="365"/>
      <c r="AC65" s="366"/>
      <c r="AD65" s="362"/>
      <c r="AE65" s="413"/>
      <c r="AF65" s="412"/>
      <c r="AG65" s="413"/>
      <c r="AH65" s="413"/>
      <c r="AI65" s="412"/>
      <c r="AJ65" s="382"/>
      <c r="AK65" s="382"/>
      <c r="AL65" s="383"/>
      <c r="AM65" s="383"/>
    </row>
    <row r="66" spans="1:39" ht="21" customHeight="1" x14ac:dyDescent="0.15">
      <c r="A66" s="171"/>
      <c r="B66" s="99"/>
      <c r="C66" s="97"/>
      <c r="D66" s="98"/>
      <c r="E66" s="98"/>
      <c r="F66" s="164"/>
      <c r="G66" s="99"/>
      <c r="H66" s="97"/>
      <c r="I66" s="450"/>
      <c r="J66" s="98"/>
      <c r="K66" s="314"/>
      <c r="L66" s="69"/>
      <c r="M66" s="69"/>
      <c r="N66" s="69"/>
      <c r="O66" s="69"/>
      <c r="P66" s="152"/>
      <c r="Q66" s="152"/>
      <c r="R66" s="152"/>
      <c r="S66" s="153"/>
      <c r="T66" s="380"/>
      <c r="U66" s="381"/>
      <c r="V66" s="380"/>
      <c r="W66" s="382"/>
      <c r="X66" s="382"/>
      <c r="Y66" s="380"/>
      <c r="Z66" s="366"/>
      <c r="AA66" s="362"/>
      <c r="AB66" s="366"/>
      <c r="AC66" s="366"/>
      <c r="AD66" s="362"/>
      <c r="AE66" s="382"/>
      <c r="AF66" s="380"/>
      <c r="AG66" s="382"/>
      <c r="AH66" s="382"/>
      <c r="AI66" s="380"/>
      <c r="AJ66" s="382"/>
      <c r="AK66" s="382"/>
      <c r="AL66" s="367"/>
      <c r="AM66" s="367"/>
    </row>
    <row r="67" spans="1:39" ht="21" customHeight="1" x14ac:dyDescent="0.15">
      <c r="A67" s="62"/>
      <c r="B67" s="63"/>
      <c r="C67" s="57"/>
      <c r="D67" s="60"/>
      <c r="E67" s="60"/>
      <c r="F67" s="77"/>
      <c r="G67" s="63"/>
      <c r="H67" s="57"/>
      <c r="I67" s="451"/>
      <c r="J67" s="425"/>
      <c r="K67" s="315"/>
      <c r="L67" s="58"/>
      <c r="M67" s="58"/>
      <c r="N67" s="58"/>
      <c r="O67" s="58"/>
      <c r="P67" s="79"/>
      <c r="Q67" s="79"/>
      <c r="R67" s="79"/>
      <c r="S67" s="73"/>
      <c r="T67" s="380"/>
      <c r="U67" s="381"/>
      <c r="V67" s="380"/>
      <c r="W67" s="382"/>
      <c r="X67" s="382"/>
      <c r="Y67" s="380"/>
      <c r="Z67" s="366"/>
      <c r="AA67" s="362"/>
      <c r="AB67" s="366"/>
      <c r="AC67" s="366"/>
      <c r="AD67" s="362"/>
      <c r="AE67" s="382"/>
      <c r="AF67" s="380"/>
      <c r="AG67" s="382"/>
      <c r="AH67" s="382"/>
      <c r="AI67" s="380"/>
      <c r="AJ67" s="382"/>
      <c r="AK67" s="382"/>
      <c r="AL67" s="367"/>
      <c r="AM67" s="367"/>
    </row>
    <row r="68" spans="1:39" ht="21" customHeight="1" x14ac:dyDescent="0.15">
      <c r="A68" s="176"/>
      <c r="B68" s="63"/>
      <c r="C68" s="57"/>
      <c r="D68" s="60"/>
      <c r="E68" s="60"/>
      <c r="F68" s="77"/>
      <c r="G68" s="63"/>
      <c r="H68" s="57"/>
      <c r="I68" s="451"/>
      <c r="J68" s="425"/>
      <c r="K68" s="315"/>
      <c r="L68" s="58"/>
      <c r="M68" s="58"/>
      <c r="N68" s="58"/>
      <c r="O68" s="58"/>
      <c r="P68" s="79"/>
      <c r="Q68" s="79"/>
      <c r="R68" s="79"/>
      <c r="S68" s="73"/>
      <c r="T68" s="380"/>
      <c r="U68" s="381"/>
      <c r="V68" s="380"/>
      <c r="W68" s="382"/>
      <c r="X68" s="382"/>
      <c r="Y68" s="380"/>
      <c r="Z68" s="366"/>
      <c r="AA68" s="362"/>
      <c r="AB68" s="366"/>
      <c r="AC68" s="366"/>
      <c r="AD68" s="362"/>
      <c r="AE68" s="382"/>
      <c r="AF68" s="380"/>
      <c r="AG68" s="382"/>
      <c r="AH68" s="382"/>
      <c r="AI68" s="380"/>
      <c r="AJ68" s="382"/>
      <c r="AK68" s="382"/>
      <c r="AL68" s="367"/>
      <c r="AM68" s="367"/>
    </row>
    <row r="69" spans="1:39" ht="21" customHeight="1" x14ac:dyDescent="0.15">
      <c r="A69" s="62"/>
      <c r="B69" s="63"/>
      <c r="C69" s="57"/>
      <c r="D69" s="60"/>
      <c r="E69" s="60"/>
      <c r="F69" s="77"/>
      <c r="G69" s="63"/>
      <c r="H69" s="57"/>
      <c r="I69" s="451"/>
      <c r="J69" s="60"/>
      <c r="K69" s="315"/>
      <c r="L69" s="58"/>
      <c r="M69" s="58"/>
      <c r="N69" s="58"/>
      <c r="O69" s="58"/>
      <c r="P69" s="79"/>
      <c r="Q69" s="79"/>
      <c r="R69" s="79"/>
      <c r="S69" s="73"/>
      <c r="T69" s="380"/>
      <c r="U69" s="381"/>
      <c r="V69" s="412"/>
      <c r="W69" s="413"/>
      <c r="X69" s="413"/>
      <c r="Y69" s="412"/>
      <c r="Z69" s="366"/>
      <c r="AA69" s="362"/>
      <c r="AB69" s="365"/>
      <c r="AC69" s="366"/>
      <c r="AD69" s="362"/>
      <c r="AE69" s="413"/>
      <c r="AF69" s="412"/>
      <c r="AG69" s="413"/>
      <c r="AH69" s="413"/>
      <c r="AI69" s="412"/>
      <c r="AJ69" s="382"/>
      <c r="AK69" s="382"/>
      <c r="AL69" s="367"/>
      <c r="AM69" s="367"/>
    </row>
    <row r="70" spans="1:39" ht="21" customHeight="1" x14ac:dyDescent="0.15">
      <c r="A70" s="173"/>
      <c r="B70" s="63"/>
      <c r="C70" s="57"/>
      <c r="D70" s="60"/>
      <c r="E70" s="60"/>
      <c r="F70" s="77"/>
      <c r="G70" s="63"/>
      <c r="H70" s="57"/>
      <c r="I70" s="451"/>
      <c r="J70" s="60"/>
      <c r="K70" s="315"/>
      <c r="L70" s="58"/>
      <c r="M70" s="58"/>
      <c r="N70" s="58"/>
      <c r="O70" s="58"/>
      <c r="P70" s="65"/>
      <c r="Q70" s="65"/>
      <c r="R70" s="65"/>
      <c r="S70" s="72"/>
      <c r="T70" s="380"/>
      <c r="U70" s="381"/>
      <c r="V70" s="412"/>
      <c r="W70" s="413"/>
      <c r="X70" s="413"/>
      <c r="Y70" s="412"/>
      <c r="Z70" s="366"/>
      <c r="AA70" s="362"/>
      <c r="AB70" s="365"/>
      <c r="AC70" s="366"/>
      <c r="AD70" s="362"/>
      <c r="AE70" s="413"/>
      <c r="AF70" s="412"/>
      <c r="AG70" s="413"/>
      <c r="AH70" s="413"/>
      <c r="AI70" s="412"/>
      <c r="AJ70" s="382"/>
      <c r="AK70" s="382"/>
      <c r="AL70" s="367"/>
      <c r="AM70" s="367"/>
    </row>
    <row r="71" spans="1:39" ht="21" customHeight="1" x14ac:dyDescent="0.15">
      <c r="A71" s="62"/>
      <c r="B71" s="63"/>
      <c r="C71" s="57"/>
      <c r="D71" s="60"/>
      <c r="E71" s="60"/>
      <c r="F71" s="77"/>
      <c r="G71" s="63"/>
      <c r="H71" s="57"/>
      <c r="I71" s="451"/>
      <c r="J71" s="60"/>
      <c r="K71" s="315"/>
      <c r="L71" s="58"/>
      <c r="M71" s="58"/>
      <c r="N71" s="58"/>
      <c r="O71" s="58"/>
      <c r="P71" s="65"/>
      <c r="Q71" s="65"/>
      <c r="R71" s="65"/>
      <c r="S71" s="72"/>
      <c r="T71" s="380"/>
      <c r="U71" s="381"/>
      <c r="V71" s="388"/>
      <c r="W71" s="389"/>
      <c r="X71" s="389"/>
      <c r="Y71" s="388"/>
      <c r="Z71" s="366"/>
      <c r="AA71" s="362"/>
      <c r="AB71" s="390"/>
      <c r="AC71" s="366"/>
      <c r="AD71" s="362"/>
      <c r="AE71" s="389"/>
      <c r="AF71" s="388"/>
      <c r="AG71" s="389"/>
      <c r="AH71" s="389"/>
      <c r="AI71" s="388"/>
      <c r="AJ71" s="382"/>
      <c r="AK71" s="382"/>
      <c r="AL71" s="367"/>
      <c r="AM71" s="367"/>
    </row>
    <row r="72" spans="1:39" ht="21" customHeight="1" x14ac:dyDescent="0.15">
      <c r="A72" s="62"/>
      <c r="B72" s="63"/>
      <c r="C72" s="57"/>
      <c r="D72" s="60"/>
      <c r="E72" s="60"/>
      <c r="F72" s="77"/>
      <c r="G72" s="63"/>
      <c r="H72" s="57"/>
      <c r="I72" s="451"/>
      <c r="J72" s="60"/>
      <c r="K72" s="315"/>
      <c r="L72" s="58"/>
      <c r="M72" s="58"/>
      <c r="N72" s="58"/>
      <c r="O72" s="58"/>
      <c r="P72" s="65"/>
      <c r="Q72" s="65"/>
      <c r="R72" s="65"/>
      <c r="S72" s="72"/>
      <c r="T72" s="380"/>
      <c r="U72" s="381"/>
      <c r="V72" s="380"/>
      <c r="W72" s="382"/>
      <c r="X72" s="382"/>
      <c r="Y72" s="380"/>
      <c r="Z72" s="366"/>
      <c r="AA72" s="362"/>
      <c r="AB72" s="366"/>
      <c r="AC72" s="366"/>
      <c r="AD72" s="362"/>
      <c r="AE72" s="382"/>
      <c r="AF72" s="380"/>
      <c r="AG72" s="382"/>
      <c r="AH72" s="382"/>
      <c r="AI72" s="380"/>
      <c r="AJ72" s="382"/>
      <c r="AK72" s="382"/>
    </row>
    <row r="73" spans="1:39" ht="21" customHeight="1" x14ac:dyDescent="0.15">
      <c r="A73" s="173"/>
      <c r="B73" s="63"/>
      <c r="C73" s="57"/>
      <c r="D73" s="60"/>
      <c r="E73" s="60"/>
      <c r="F73" s="77"/>
      <c r="G73" s="63"/>
      <c r="H73" s="57"/>
      <c r="I73" s="451"/>
      <c r="J73" s="425"/>
      <c r="K73" s="315"/>
      <c r="L73" s="58"/>
      <c r="M73" s="58"/>
      <c r="N73" s="58"/>
      <c r="O73" s="58"/>
      <c r="P73" s="65"/>
      <c r="Q73" s="65"/>
      <c r="R73" s="65"/>
      <c r="S73" s="72"/>
      <c r="T73" s="380"/>
      <c r="U73" s="381"/>
      <c r="V73" s="380"/>
      <c r="W73" s="382"/>
      <c r="X73" s="382"/>
      <c r="Y73" s="380"/>
      <c r="Z73" s="366"/>
      <c r="AA73" s="362"/>
      <c r="AB73" s="366"/>
      <c r="AC73" s="366"/>
      <c r="AD73" s="362"/>
      <c r="AE73" s="382"/>
      <c r="AF73" s="380"/>
      <c r="AG73" s="382"/>
      <c r="AH73" s="382"/>
      <c r="AI73" s="380"/>
      <c r="AJ73" s="382"/>
      <c r="AK73" s="382"/>
      <c r="AM73" s="367"/>
    </row>
    <row r="74" spans="1:39" ht="21" customHeight="1" x14ac:dyDescent="0.15">
      <c r="A74" s="178"/>
      <c r="B74" s="63"/>
      <c r="C74" s="57"/>
      <c r="D74" s="60"/>
      <c r="E74" s="60"/>
      <c r="F74" s="77"/>
      <c r="G74" s="63"/>
      <c r="H74" s="57"/>
      <c r="I74" s="451"/>
      <c r="J74" s="425"/>
      <c r="K74" s="315"/>
      <c r="L74" s="58"/>
      <c r="M74" s="58"/>
      <c r="N74" s="58"/>
      <c r="O74" s="58"/>
      <c r="P74" s="65"/>
      <c r="Q74" s="65"/>
      <c r="R74" s="65"/>
      <c r="S74" s="72"/>
      <c r="T74" s="380"/>
      <c r="U74" s="381"/>
      <c r="V74" s="380"/>
      <c r="W74" s="382"/>
      <c r="X74" s="382"/>
      <c r="Y74" s="380"/>
      <c r="Z74" s="366"/>
      <c r="AA74" s="362"/>
      <c r="AB74" s="366"/>
      <c r="AC74" s="366"/>
      <c r="AD74" s="362"/>
      <c r="AE74" s="382"/>
      <c r="AF74" s="380"/>
      <c r="AG74" s="382"/>
      <c r="AH74" s="382"/>
      <c r="AI74" s="380"/>
      <c r="AJ74" s="382"/>
      <c r="AK74" s="382"/>
      <c r="AL74" s="367"/>
      <c r="AM74" s="367"/>
    </row>
    <row r="75" spans="1:39" ht="21" customHeight="1" x14ac:dyDescent="0.15">
      <c r="A75" s="62"/>
      <c r="B75" s="63"/>
      <c r="C75" s="57"/>
      <c r="D75" s="60"/>
      <c r="E75" s="60"/>
      <c r="F75" s="77"/>
      <c r="G75" s="63"/>
      <c r="H75" s="57"/>
      <c r="I75" s="451"/>
      <c r="J75" s="425"/>
      <c r="K75" s="315"/>
      <c r="L75" s="58"/>
      <c r="M75" s="58"/>
      <c r="N75" s="58"/>
      <c r="O75" s="58"/>
      <c r="P75" s="65"/>
      <c r="Q75" s="65"/>
      <c r="R75" s="65"/>
      <c r="S75" s="72"/>
      <c r="T75" s="380"/>
      <c r="U75" s="381"/>
      <c r="V75" s="380"/>
      <c r="W75" s="382"/>
      <c r="X75" s="382"/>
      <c r="Y75" s="380"/>
      <c r="Z75" s="366"/>
      <c r="AA75" s="362"/>
      <c r="AB75" s="366"/>
      <c r="AC75" s="366"/>
      <c r="AD75" s="362"/>
      <c r="AE75" s="382"/>
      <c r="AF75" s="380"/>
      <c r="AG75" s="382"/>
      <c r="AH75" s="382"/>
      <c r="AI75" s="380"/>
      <c r="AJ75" s="382"/>
      <c r="AK75" s="382"/>
      <c r="AL75" s="367"/>
      <c r="AM75" s="367"/>
    </row>
    <row r="76" spans="1:39" ht="21" customHeight="1" x14ac:dyDescent="0.15">
      <c r="A76" s="176"/>
      <c r="B76" s="63"/>
      <c r="C76" s="57"/>
      <c r="D76" s="60"/>
      <c r="E76" s="60"/>
      <c r="F76" s="77"/>
      <c r="G76" s="63"/>
      <c r="H76" s="57"/>
      <c r="I76" s="451"/>
      <c r="J76" s="425"/>
      <c r="K76" s="315"/>
      <c r="L76" s="58"/>
      <c r="M76" s="58"/>
      <c r="N76" s="58"/>
      <c r="O76" s="58"/>
      <c r="P76" s="65"/>
      <c r="Q76" s="65"/>
      <c r="R76" s="65"/>
      <c r="S76" s="72"/>
      <c r="T76" s="380"/>
      <c r="U76" s="381"/>
      <c r="V76" s="380"/>
      <c r="W76" s="382"/>
      <c r="X76" s="382"/>
      <c r="Y76" s="380"/>
      <c r="Z76" s="366"/>
      <c r="AA76" s="362"/>
      <c r="AB76" s="366"/>
      <c r="AC76" s="366"/>
      <c r="AD76" s="362"/>
      <c r="AE76" s="382"/>
      <c r="AF76" s="380"/>
      <c r="AG76" s="382"/>
      <c r="AH76" s="382"/>
      <c r="AI76" s="380"/>
      <c r="AJ76" s="382"/>
      <c r="AK76" s="382"/>
      <c r="AL76" s="367"/>
      <c r="AM76" s="367"/>
    </row>
    <row r="77" spans="1:39" ht="21" customHeight="1" x14ac:dyDescent="0.15">
      <c r="A77" s="62"/>
      <c r="B77" s="63"/>
      <c r="C77" s="57"/>
      <c r="D77" s="60"/>
      <c r="E77" s="60"/>
      <c r="F77" s="77"/>
      <c r="G77" s="63"/>
      <c r="H77" s="57"/>
      <c r="I77" s="451"/>
      <c r="J77" s="60"/>
      <c r="K77" s="315"/>
      <c r="L77" s="58"/>
      <c r="M77" s="58"/>
      <c r="N77" s="58"/>
      <c r="O77" s="58"/>
      <c r="P77" s="65"/>
      <c r="Q77" s="65"/>
      <c r="R77" s="65"/>
      <c r="S77" s="72"/>
      <c r="T77" s="380"/>
      <c r="U77" s="381"/>
      <c r="V77" s="417"/>
      <c r="W77" s="382"/>
      <c r="X77" s="382"/>
      <c r="Y77" s="380"/>
      <c r="Z77" s="366"/>
      <c r="AA77" s="362"/>
      <c r="AB77" s="366"/>
      <c r="AC77" s="366"/>
      <c r="AD77" s="362"/>
      <c r="AE77" s="382"/>
      <c r="AF77" s="380"/>
      <c r="AG77" s="382"/>
      <c r="AH77" s="382"/>
      <c r="AI77" s="380"/>
      <c r="AJ77" s="382"/>
      <c r="AK77" s="382"/>
      <c r="AL77" s="367"/>
      <c r="AM77" s="367"/>
    </row>
    <row r="78" spans="1:39" ht="21" customHeight="1" x14ac:dyDescent="0.15">
      <c r="A78" s="173"/>
      <c r="B78" s="63"/>
      <c r="C78" s="57"/>
      <c r="D78" s="60"/>
      <c r="E78" s="60"/>
      <c r="F78" s="77"/>
      <c r="G78" s="63"/>
      <c r="H78" s="57"/>
      <c r="I78" s="451"/>
      <c r="J78" s="60"/>
      <c r="K78" s="315"/>
      <c r="L78" s="58"/>
      <c r="M78" s="58"/>
      <c r="N78" s="58"/>
      <c r="O78" s="58"/>
      <c r="P78" s="65"/>
      <c r="Q78" s="65"/>
      <c r="R78" s="65"/>
      <c r="S78" s="72"/>
      <c r="T78" s="380"/>
      <c r="U78" s="381"/>
      <c r="V78" s="380"/>
      <c r="W78" s="382"/>
      <c r="X78" s="382"/>
      <c r="Y78" s="380"/>
      <c r="Z78" s="366"/>
      <c r="AA78" s="362"/>
      <c r="AB78" s="366"/>
      <c r="AC78" s="366"/>
      <c r="AD78" s="362"/>
      <c r="AE78" s="382"/>
      <c r="AF78" s="380"/>
      <c r="AG78" s="382"/>
      <c r="AH78" s="382"/>
      <c r="AI78" s="380"/>
      <c r="AJ78" s="382"/>
      <c r="AK78" s="382"/>
      <c r="AL78" s="367"/>
      <c r="AM78" s="367"/>
    </row>
    <row r="79" spans="1:39" ht="21" customHeight="1" x14ac:dyDescent="0.15">
      <c r="A79" s="62"/>
      <c r="B79" s="63"/>
      <c r="C79" s="57"/>
      <c r="D79" s="60"/>
      <c r="E79" s="60"/>
      <c r="F79" s="77"/>
      <c r="G79" s="63"/>
      <c r="H79" s="57"/>
      <c r="I79" s="451"/>
      <c r="J79" s="60"/>
      <c r="K79" s="315"/>
      <c r="L79" s="58"/>
      <c r="M79" s="58"/>
      <c r="N79" s="58"/>
      <c r="O79" s="58"/>
      <c r="P79" s="65"/>
      <c r="Q79" s="65"/>
      <c r="R79" s="65"/>
      <c r="S79" s="72"/>
      <c r="T79" s="380"/>
      <c r="U79" s="381"/>
      <c r="V79" s="380"/>
      <c r="W79" s="382"/>
      <c r="X79" s="382"/>
      <c r="Y79" s="380"/>
      <c r="Z79" s="366"/>
      <c r="AA79" s="362"/>
      <c r="AB79" s="366"/>
      <c r="AC79" s="366"/>
      <c r="AD79" s="362"/>
      <c r="AE79" s="382"/>
      <c r="AF79" s="380"/>
      <c r="AG79" s="382"/>
      <c r="AH79" s="382"/>
      <c r="AI79" s="380"/>
      <c r="AJ79" s="382"/>
      <c r="AK79" s="382"/>
      <c r="AL79" s="367"/>
      <c r="AM79" s="367"/>
    </row>
    <row r="80" spans="1:39" ht="21" customHeight="1" x14ac:dyDescent="0.15">
      <c r="A80" s="62"/>
      <c r="B80" s="64"/>
      <c r="C80" s="57"/>
      <c r="D80" s="60"/>
      <c r="E80" s="60"/>
      <c r="F80" s="77"/>
      <c r="G80" s="64"/>
      <c r="H80" s="57"/>
      <c r="I80" s="451"/>
      <c r="J80" s="60"/>
      <c r="K80" s="315"/>
      <c r="L80" s="58"/>
      <c r="M80" s="58"/>
      <c r="N80" s="58"/>
      <c r="O80" s="58"/>
      <c r="P80" s="65"/>
      <c r="Q80" s="65"/>
      <c r="R80" s="65"/>
      <c r="S80" s="72"/>
      <c r="T80" s="380"/>
      <c r="U80" s="381"/>
      <c r="V80" s="380"/>
      <c r="W80" s="382"/>
      <c r="X80" s="382"/>
      <c r="Y80" s="380"/>
      <c r="Z80" s="366"/>
      <c r="AA80" s="362"/>
      <c r="AB80" s="366"/>
      <c r="AC80" s="366"/>
      <c r="AD80" s="362"/>
      <c r="AE80" s="382"/>
      <c r="AF80" s="380"/>
      <c r="AG80" s="382"/>
      <c r="AH80" s="382"/>
      <c r="AI80" s="380"/>
      <c r="AJ80" s="382"/>
      <c r="AK80" s="382"/>
      <c r="AL80" s="367"/>
      <c r="AM80" s="367"/>
    </row>
    <row r="81" spans="1:39" ht="21" customHeight="1" x14ac:dyDescent="0.15">
      <c r="A81" s="62"/>
      <c r="B81" s="63"/>
      <c r="C81" s="57"/>
      <c r="D81" s="60"/>
      <c r="E81" s="60"/>
      <c r="F81" s="77"/>
      <c r="G81" s="63"/>
      <c r="H81" s="57"/>
      <c r="I81" s="451"/>
      <c r="J81" s="60"/>
      <c r="K81" s="315"/>
      <c r="L81" s="58"/>
      <c r="M81" s="58"/>
      <c r="N81" s="58"/>
      <c r="O81" s="58"/>
      <c r="P81" s="65"/>
      <c r="Q81" s="65"/>
      <c r="R81" s="65"/>
      <c r="S81" s="72"/>
      <c r="T81" s="380"/>
      <c r="U81" s="381"/>
      <c r="V81" s="380"/>
      <c r="W81" s="382"/>
      <c r="X81" s="382"/>
      <c r="Y81" s="380"/>
      <c r="Z81" s="366"/>
      <c r="AA81" s="362"/>
      <c r="AB81" s="366"/>
      <c r="AC81" s="366"/>
      <c r="AD81" s="362"/>
      <c r="AE81" s="382"/>
      <c r="AF81" s="380"/>
      <c r="AG81" s="382"/>
      <c r="AH81" s="382"/>
      <c r="AI81" s="380"/>
      <c r="AJ81" s="382"/>
      <c r="AK81" s="382"/>
      <c r="AL81" s="367"/>
      <c r="AM81" s="367"/>
    </row>
    <row r="82" spans="1:39" ht="21" customHeight="1" x14ac:dyDescent="0.15">
      <c r="A82" s="62"/>
      <c r="B82" s="63"/>
      <c r="C82" s="57"/>
      <c r="D82" s="60"/>
      <c r="E82" s="60"/>
      <c r="F82" s="77"/>
      <c r="G82" s="63"/>
      <c r="H82" s="57"/>
      <c r="I82" s="451"/>
      <c r="J82" s="425"/>
      <c r="K82" s="315"/>
      <c r="L82" s="58"/>
      <c r="M82" s="58"/>
      <c r="N82" s="58"/>
      <c r="O82" s="58"/>
      <c r="P82" s="65"/>
      <c r="Q82" s="65"/>
      <c r="R82" s="65"/>
      <c r="S82" s="72"/>
      <c r="T82" s="380"/>
      <c r="U82" s="381"/>
      <c r="V82" s="380"/>
      <c r="W82" s="382"/>
      <c r="X82" s="382"/>
      <c r="Y82" s="380"/>
      <c r="Z82" s="366"/>
      <c r="AA82" s="362"/>
      <c r="AB82" s="366"/>
      <c r="AC82" s="366"/>
      <c r="AD82" s="362"/>
      <c r="AE82" s="382"/>
      <c r="AF82" s="380"/>
      <c r="AG82" s="382"/>
      <c r="AH82" s="382"/>
      <c r="AI82" s="380"/>
      <c r="AJ82" s="382"/>
      <c r="AK82" s="382"/>
      <c r="AL82" s="367"/>
      <c r="AM82" s="367"/>
    </row>
    <row r="83" spans="1:39" ht="21" customHeight="1" x14ac:dyDescent="0.15">
      <c r="A83" s="176"/>
      <c r="B83" s="63"/>
      <c r="C83" s="57"/>
      <c r="D83" s="60"/>
      <c r="E83" s="60"/>
      <c r="F83" s="77"/>
      <c r="G83" s="63"/>
      <c r="H83" s="57"/>
      <c r="I83" s="451"/>
      <c r="J83" s="425"/>
      <c r="K83" s="315"/>
      <c r="L83" s="58"/>
      <c r="M83" s="58"/>
      <c r="N83" s="58"/>
      <c r="O83" s="58"/>
      <c r="P83" s="65"/>
      <c r="Q83" s="65"/>
      <c r="R83" s="65"/>
      <c r="S83" s="72"/>
      <c r="T83" s="380"/>
      <c r="U83" s="381"/>
      <c r="V83" s="380"/>
      <c r="W83" s="382"/>
      <c r="X83" s="382"/>
      <c r="Y83" s="380"/>
      <c r="Z83" s="366"/>
      <c r="AA83" s="362"/>
      <c r="AB83" s="366"/>
      <c r="AC83" s="366"/>
      <c r="AD83" s="362"/>
      <c r="AE83" s="382"/>
      <c r="AF83" s="380"/>
      <c r="AG83" s="382"/>
      <c r="AH83" s="382"/>
      <c r="AI83" s="380"/>
      <c r="AJ83" s="382"/>
      <c r="AK83" s="382"/>
      <c r="AL83" s="367"/>
      <c r="AM83" s="367"/>
    </row>
    <row r="84" spans="1:39" ht="21" customHeight="1" x14ac:dyDescent="0.15">
      <c r="A84" s="62"/>
      <c r="B84" s="63"/>
      <c r="C84" s="57"/>
      <c r="D84" s="60"/>
      <c r="E84" s="60"/>
      <c r="F84" s="77"/>
      <c r="G84" s="63"/>
      <c r="H84" s="57"/>
      <c r="I84" s="451"/>
      <c r="J84" s="425"/>
      <c r="K84" s="315"/>
      <c r="L84" s="58"/>
      <c r="M84" s="58"/>
      <c r="N84" s="58"/>
      <c r="O84" s="58"/>
      <c r="P84" s="65"/>
      <c r="Q84" s="65"/>
      <c r="R84" s="65"/>
      <c r="S84" s="72"/>
      <c r="T84" s="380"/>
      <c r="U84" s="381"/>
      <c r="V84" s="380"/>
      <c r="W84" s="382"/>
      <c r="X84" s="382"/>
      <c r="Y84" s="380"/>
      <c r="Z84" s="366"/>
      <c r="AA84" s="362"/>
      <c r="AB84" s="366"/>
      <c r="AC84" s="366"/>
      <c r="AD84" s="362"/>
      <c r="AE84" s="382"/>
      <c r="AF84" s="380"/>
      <c r="AG84" s="382"/>
      <c r="AH84" s="382"/>
      <c r="AI84" s="380"/>
      <c r="AJ84" s="382"/>
      <c r="AK84" s="382"/>
      <c r="AL84" s="367"/>
      <c r="AM84" s="367"/>
    </row>
    <row r="85" spans="1:39" ht="21" customHeight="1" x14ac:dyDescent="0.15">
      <c r="A85" s="259"/>
      <c r="B85" s="105"/>
      <c r="C85" s="111"/>
      <c r="D85" s="95"/>
      <c r="E85" s="95"/>
      <c r="F85" s="166"/>
      <c r="G85" s="105"/>
      <c r="H85" s="111"/>
      <c r="I85" s="452"/>
      <c r="J85" s="278"/>
      <c r="K85" s="316"/>
      <c r="L85" s="68"/>
      <c r="M85" s="68"/>
      <c r="N85" s="68"/>
      <c r="O85" s="68"/>
      <c r="P85" s="154"/>
      <c r="Q85" s="154"/>
      <c r="R85" s="154"/>
      <c r="S85" s="155"/>
      <c r="T85" s="380"/>
      <c r="U85" s="381"/>
      <c r="V85" s="380"/>
      <c r="W85" s="382"/>
      <c r="X85" s="382"/>
      <c r="Y85" s="380"/>
      <c r="Z85" s="366"/>
      <c r="AA85" s="362"/>
      <c r="AB85" s="366"/>
      <c r="AC85" s="366"/>
      <c r="AD85" s="362"/>
      <c r="AE85" s="382"/>
      <c r="AF85" s="380"/>
      <c r="AG85" s="382"/>
      <c r="AH85" s="382"/>
      <c r="AI85" s="380"/>
      <c r="AJ85" s="382"/>
      <c r="AK85" s="382"/>
      <c r="AL85" s="367"/>
      <c r="AM85" s="367"/>
    </row>
    <row r="86" spans="1:39" ht="21" customHeight="1" x14ac:dyDescent="0.15">
      <c r="A86" s="171"/>
      <c r="B86" s="99"/>
      <c r="C86" s="97"/>
      <c r="D86" s="98"/>
      <c r="E86" s="98"/>
      <c r="F86" s="164"/>
      <c r="G86" s="99"/>
      <c r="H86" s="97"/>
      <c r="I86" s="450"/>
      <c r="J86" s="426"/>
      <c r="K86" s="314"/>
      <c r="L86" s="69"/>
      <c r="M86" s="69"/>
      <c r="N86" s="69"/>
      <c r="O86" s="69"/>
      <c r="P86" s="152"/>
      <c r="Q86" s="152"/>
      <c r="R86" s="152"/>
      <c r="S86" s="153"/>
      <c r="T86" s="380"/>
      <c r="U86" s="381"/>
      <c r="V86" s="380"/>
      <c r="W86" s="382"/>
      <c r="X86" s="382"/>
      <c r="Y86" s="380"/>
      <c r="Z86" s="366"/>
      <c r="AA86" s="362"/>
      <c r="AB86" s="366"/>
      <c r="AC86" s="366"/>
      <c r="AD86" s="362"/>
      <c r="AE86" s="382"/>
      <c r="AF86" s="380"/>
      <c r="AG86" s="382"/>
      <c r="AH86" s="382"/>
      <c r="AI86" s="380"/>
      <c r="AJ86" s="382"/>
      <c r="AK86" s="382"/>
      <c r="AL86" s="367"/>
      <c r="AM86" s="367"/>
    </row>
    <row r="87" spans="1:39" ht="21" customHeight="1" x14ac:dyDescent="0.15">
      <c r="A87" s="176"/>
      <c r="B87" s="63"/>
      <c r="C87" s="57"/>
      <c r="D87" s="60"/>
      <c r="E87" s="60"/>
      <c r="F87" s="77"/>
      <c r="G87" s="63"/>
      <c r="H87" s="57"/>
      <c r="I87" s="451"/>
      <c r="J87" s="425"/>
      <c r="K87" s="315"/>
      <c r="L87" s="58"/>
      <c r="M87" s="58"/>
      <c r="N87" s="58"/>
      <c r="O87" s="58"/>
      <c r="P87" s="65"/>
      <c r="Q87" s="65"/>
      <c r="R87" s="65"/>
      <c r="S87" s="72"/>
      <c r="T87" s="380"/>
      <c r="U87" s="381"/>
      <c r="V87" s="380"/>
      <c r="W87" s="382"/>
      <c r="X87" s="382"/>
      <c r="Y87" s="380"/>
      <c r="Z87" s="366"/>
      <c r="AA87" s="362"/>
      <c r="AB87" s="366"/>
      <c r="AC87" s="366"/>
      <c r="AD87" s="362"/>
      <c r="AE87" s="382"/>
      <c r="AF87" s="380"/>
      <c r="AG87" s="382"/>
      <c r="AH87" s="382"/>
      <c r="AI87" s="380"/>
      <c r="AJ87" s="382"/>
      <c r="AK87" s="382"/>
      <c r="AL87" s="367"/>
      <c r="AM87" s="367"/>
    </row>
    <row r="88" spans="1:39" ht="21" customHeight="1" x14ac:dyDescent="0.15">
      <c r="A88" s="62"/>
      <c r="B88" s="63"/>
      <c r="C88" s="57"/>
      <c r="D88" s="60"/>
      <c r="E88" s="60"/>
      <c r="F88" s="77"/>
      <c r="G88" s="63"/>
      <c r="H88" s="57"/>
      <c r="I88" s="451"/>
      <c r="J88" s="425"/>
      <c r="K88" s="315"/>
      <c r="L88" s="58"/>
      <c r="M88" s="58"/>
      <c r="N88" s="58"/>
      <c r="O88" s="58"/>
      <c r="P88" s="65"/>
      <c r="Q88" s="65"/>
      <c r="R88" s="65"/>
      <c r="S88" s="72"/>
      <c r="T88" s="380"/>
      <c r="U88" s="381"/>
      <c r="V88" s="380"/>
      <c r="W88" s="382"/>
      <c r="X88" s="382"/>
      <c r="Y88" s="380"/>
      <c r="Z88" s="366"/>
      <c r="AA88" s="362"/>
      <c r="AB88" s="366"/>
      <c r="AC88" s="366"/>
      <c r="AD88" s="362"/>
      <c r="AE88" s="382"/>
      <c r="AF88" s="380"/>
      <c r="AG88" s="382"/>
      <c r="AH88" s="382"/>
      <c r="AI88" s="380"/>
      <c r="AJ88" s="382"/>
      <c r="AK88" s="382"/>
      <c r="AL88" s="367"/>
      <c r="AM88" s="367"/>
    </row>
    <row r="89" spans="1:39" ht="21" customHeight="1" x14ac:dyDescent="0.15">
      <c r="A89" s="176"/>
      <c r="B89" s="63"/>
      <c r="C89" s="57"/>
      <c r="D89" s="60"/>
      <c r="E89" s="60"/>
      <c r="F89" s="77"/>
      <c r="G89" s="63"/>
      <c r="H89" s="57"/>
      <c r="I89" s="451"/>
      <c r="J89" s="425"/>
      <c r="K89" s="315"/>
      <c r="L89" s="58"/>
      <c r="M89" s="58"/>
      <c r="N89" s="58"/>
      <c r="O89" s="58"/>
      <c r="P89" s="65"/>
      <c r="Q89" s="65"/>
      <c r="R89" s="65"/>
      <c r="S89" s="72"/>
      <c r="T89" s="380"/>
      <c r="U89" s="381"/>
      <c r="V89" s="412"/>
      <c r="W89" s="413"/>
      <c r="X89" s="413"/>
      <c r="Y89" s="412"/>
      <c r="Z89" s="366"/>
      <c r="AA89" s="362"/>
      <c r="AB89" s="365"/>
      <c r="AC89" s="366"/>
      <c r="AD89" s="362"/>
      <c r="AE89" s="413"/>
      <c r="AF89" s="412"/>
      <c r="AG89" s="413"/>
      <c r="AH89" s="413"/>
      <c r="AI89" s="412"/>
      <c r="AJ89" s="382"/>
      <c r="AK89" s="382"/>
      <c r="AL89" s="367"/>
      <c r="AM89" s="367"/>
    </row>
    <row r="90" spans="1:39" ht="21" customHeight="1" x14ac:dyDescent="0.15">
      <c r="A90" s="176"/>
      <c r="B90" s="63"/>
      <c r="C90" s="57"/>
      <c r="D90" s="60"/>
      <c r="E90" s="60"/>
      <c r="F90" s="77"/>
      <c r="G90" s="63"/>
      <c r="H90" s="57"/>
      <c r="I90" s="451"/>
      <c r="J90" s="425"/>
      <c r="K90" s="315"/>
      <c r="L90" s="58"/>
      <c r="M90" s="58"/>
      <c r="N90" s="58"/>
      <c r="O90" s="58"/>
      <c r="P90" s="65"/>
      <c r="Q90" s="65"/>
      <c r="R90" s="65"/>
      <c r="S90" s="72"/>
      <c r="T90" s="380"/>
      <c r="U90" s="381"/>
      <c r="V90" s="412"/>
      <c r="W90" s="413"/>
      <c r="X90" s="413"/>
      <c r="Y90" s="412"/>
      <c r="Z90" s="366"/>
      <c r="AA90" s="362"/>
      <c r="AB90" s="365"/>
      <c r="AC90" s="366"/>
      <c r="AD90" s="362"/>
      <c r="AE90" s="413"/>
      <c r="AF90" s="412"/>
      <c r="AG90" s="413"/>
      <c r="AH90" s="413"/>
      <c r="AI90" s="412"/>
      <c r="AJ90" s="382"/>
      <c r="AK90" s="382"/>
      <c r="AL90" s="367"/>
      <c r="AM90" s="367"/>
    </row>
    <row r="91" spans="1:39" ht="21" customHeight="1" x14ac:dyDescent="0.15">
      <c r="A91" s="62"/>
      <c r="B91" s="63"/>
      <c r="C91" s="57"/>
      <c r="D91" s="60"/>
      <c r="E91" s="60"/>
      <c r="F91" s="77"/>
      <c r="G91" s="63"/>
      <c r="H91" s="57"/>
      <c r="I91" s="451"/>
      <c r="J91" s="425"/>
      <c r="K91" s="315"/>
      <c r="L91" s="58"/>
      <c r="M91" s="58"/>
      <c r="N91" s="58"/>
      <c r="O91" s="58"/>
      <c r="P91" s="65"/>
      <c r="Q91" s="59"/>
      <c r="R91" s="65"/>
      <c r="S91" s="72"/>
      <c r="T91" s="380"/>
      <c r="U91" s="381"/>
      <c r="V91" s="388"/>
      <c r="W91" s="389"/>
      <c r="X91" s="389"/>
      <c r="Y91" s="388"/>
      <c r="Z91" s="366"/>
      <c r="AA91" s="362"/>
      <c r="AB91" s="390"/>
      <c r="AC91" s="366"/>
      <c r="AD91" s="362"/>
      <c r="AE91" s="389"/>
      <c r="AF91" s="388"/>
      <c r="AG91" s="389"/>
      <c r="AH91" s="389"/>
      <c r="AI91" s="388"/>
      <c r="AJ91" s="382"/>
      <c r="AK91" s="382"/>
      <c r="AL91" s="367"/>
      <c r="AM91" s="367"/>
    </row>
    <row r="92" spans="1:39" ht="21" customHeight="1" x14ac:dyDescent="0.15">
      <c r="A92" s="176"/>
      <c r="B92" s="63"/>
      <c r="C92" s="57"/>
      <c r="D92" s="60"/>
      <c r="E92" s="60"/>
      <c r="F92" s="77"/>
      <c r="G92" s="63"/>
      <c r="H92" s="57"/>
      <c r="I92" s="451"/>
      <c r="J92" s="425"/>
      <c r="K92" s="315"/>
      <c r="L92" s="58"/>
      <c r="M92" s="58"/>
      <c r="N92" s="58"/>
      <c r="O92" s="58"/>
      <c r="P92" s="65"/>
      <c r="Q92" s="59"/>
      <c r="R92" s="65"/>
      <c r="S92" s="72"/>
      <c r="T92" s="380"/>
      <c r="U92" s="381"/>
      <c r="V92" s="380"/>
      <c r="W92" s="382"/>
      <c r="X92" s="382"/>
      <c r="Y92" s="380"/>
      <c r="Z92" s="366"/>
      <c r="AA92" s="362"/>
      <c r="AB92" s="366"/>
      <c r="AC92" s="366"/>
      <c r="AD92" s="362"/>
      <c r="AE92" s="382"/>
      <c r="AF92" s="380"/>
      <c r="AG92" s="382"/>
      <c r="AH92" s="382"/>
      <c r="AI92" s="380"/>
      <c r="AJ92" s="382"/>
      <c r="AK92" s="382"/>
    </row>
    <row r="93" spans="1:39" ht="21" customHeight="1" x14ac:dyDescent="0.15">
      <c r="A93" s="62"/>
      <c r="B93" s="63"/>
      <c r="C93" s="57"/>
      <c r="D93" s="60"/>
      <c r="E93" s="60"/>
      <c r="F93" s="77"/>
      <c r="G93" s="63"/>
      <c r="H93" s="57"/>
      <c r="I93" s="451"/>
      <c r="J93" s="60"/>
      <c r="K93" s="315"/>
      <c r="L93" s="58"/>
      <c r="M93" s="58"/>
      <c r="N93" s="58"/>
      <c r="O93" s="58"/>
      <c r="P93" s="65"/>
      <c r="Q93" s="65"/>
      <c r="R93" s="65"/>
      <c r="S93" s="72"/>
      <c r="T93" s="380"/>
      <c r="U93" s="381"/>
      <c r="V93" s="380"/>
      <c r="W93" s="382"/>
      <c r="X93" s="382"/>
      <c r="Y93" s="380"/>
      <c r="Z93" s="366"/>
      <c r="AA93" s="362"/>
      <c r="AB93" s="366"/>
      <c r="AC93" s="366"/>
      <c r="AD93" s="362"/>
      <c r="AE93" s="382"/>
      <c r="AF93" s="380"/>
      <c r="AG93" s="382"/>
      <c r="AH93" s="382"/>
      <c r="AI93" s="380"/>
      <c r="AJ93" s="382"/>
      <c r="AK93" s="382"/>
    </row>
    <row r="94" spans="1:39" ht="21" customHeight="1" x14ac:dyDescent="0.15">
      <c r="A94" s="62"/>
      <c r="B94" s="63"/>
      <c r="C94" s="57"/>
      <c r="D94" s="60"/>
      <c r="E94" s="60"/>
      <c r="F94" s="77"/>
      <c r="G94" s="63"/>
      <c r="H94" s="57"/>
      <c r="I94" s="451"/>
      <c r="J94" s="60"/>
      <c r="K94" s="315"/>
      <c r="L94" s="58"/>
      <c r="M94" s="58"/>
      <c r="N94" s="58"/>
      <c r="O94" s="58"/>
      <c r="P94" s="65"/>
      <c r="Q94" s="65"/>
      <c r="R94" s="65"/>
      <c r="S94" s="72"/>
      <c r="T94" s="380"/>
      <c r="U94" s="381"/>
      <c r="V94" s="380"/>
      <c r="W94" s="382"/>
      <c r="X94" s="382"/>
      <c r="Y94" s="380"/>
      <c r="Z94" s="366"/>
      <c r="AA94" s="362"/>
      <c r="AB94" s="366"/>
      <c r="AC94" s="366"/>
      <c r="AD94" s="362"/>
      <c r="AE94" s="382"/>
      <c r="AF94" s="380"/>
      <c r="AG94" s="382"/>
      <c r="AH94" s="382"/>
      <c r="AI94" s="380"/>
      <c r="AJ94" s="382"/>
      <c r="AK94" s="382"/>
      <c r="AL94" s="367"/>
      <c r="AM94" s="367"/>
    </row>
    <row r="95" spans="1:39" ht="21" customHeight="1" x14ac:dyDescent="0.15">
      <c r="A95" s="62"/>
      <c r="B95" s="63"/>
      <c r="C95" s="57"/>
      <c r="D95" s="60"/>
      <c r="E95" s="60"/>
      <c r="F95" s="77"/>
      <c r="G95" s="63"/>
      <c r="H95" s="57"/>
      <c r="I95" s="451"/>
      <c r="J95" s="60"/>
      <c r="K95" s="315"/>
      <c r="L95" s="58"/>
      <c r="M95" s="58"/>
      <c r="N95" s="58"/>
      <c r="O95" s="58"/>
      <c r="P95" s="65"/>
      <c r="Q95" s="65"/>
      <c r="R95" s="65"/>
      <c r="S95" s="72"/>
      <c r="T95" s="380"/>
      <c r="U95" s="381"/>
      <c r="V95" s="380"/>
      <c r="W95" s="382"/>
      <c r="X95" s="382"/>
      <c r="Y95" s="380"/>
      <c r="Z95" s="366"/>
      <c r="AA95" s="362"/>
      <c r="AB95" s="366"/>
      <c r="AC95" s="366"/>
      <c r="AD95" s="362"/>
      <c r="AE95" s="382"/>
      <c r="AF95" s="380"/>
      <c r="AG95" s="382"/>
      <c r="AH95" s="382"/>
      <c r="AI95" s="380"/>
      <c r="AJ95" s="382"/>
      <c r="AK95" s="382"/>
      <c r="AL95" s="367"/>
      <c r="AM95" s="367"/>
    </row>
    <row r="96" spans="1:39" ht="21" customHeight="1" x14ac:dyDescent="0.15">
      <c r="A96" s="62"/>
      <c r="B96" s="63"/>
      <c r="C96" s="57"/>
      <c r="D96" s="60"/>
      <c r="E96" s="60"/>
      <c r="F96" s="77"/>
      <c r="G96" s="63"/>
      <c r="H96" s="57"/>
      <c r="I96" s="451"/>
      <c r="J96" s="60"/>
      <c r="K96" s="315"/>
      <c r="L96" s="58"/>
      <c r="M96" s="58"/>
      <c r="N96" s="58"/>
      <c r="O96" s="58"/>
      <c r="P96" s="79"/>
      <c r="Q96" s="79"/>
      <c r="R96" s="79"/>
      <c r="S96" s="73"/>
      <c r="T96" s="380"/>
      <c r="U96" s="381"/>
      <c r="V96" s="380"/>
      <c r="W96" s="382"/>
      <c r="X96" s="382"/>
      <c r="Y96" s="380"/>
      <c r="Z96" s="366"/>
      <c r="AA96" s="362"/>
      <c r="AB96" s="366"/>
      <c r="AC96" s="366"/>
      <c r="AD96" s="362"/>
      <c r="AE96" s="382"/>
      <c r="AF96" s="380"/>
      <c r="AG96" s="382"/>
      <c r="AH96" s="382"/>
      <c r="AI96" s="380"/>
      <c r="AJ96" s="382"/>
      <c r="AK96" s="382"/>
      <c r="AL96" s="367"/>
      <c r="AM96" s="367"/>
    </row>
    <row r="97" spans="1:39" ht="21" customHeight="1" x14ac:dyDescent="0.15">
      <c r="A97" s="62"/>
      <c r="B97" s="63"/>
      <c r="C97" s="57"/>
      <c r="D97" s="60"/>
      <c r="E97" s="60"/>
      <c r="F97" s="77"/>
      <c r="G97" s="63"/>
      <c r="H97" s="57"/>
      <c r="I97" s="451"/>
      <c r="J97" s="60"/>
      <c r="K97" s="315"/>
      <c r="L97" s="58"/>
      <c r="M97" s="58"/>
      <c r="N97" s="58"/>
      <c r="O97" s="58"/>
      <c r="P97" s="79"/>
      <c r="Q97" s="79"/>
      <c r="R97" s="79"/>
      <c r="S97" s="73"/>
      <c r="T97" s="380"/>
      <c r="U97" s="381"/>
      <c r="V97" s="417"/>
      <c r="W97" s="382"/>
      <c r="X97" s="382"/>
      <c r="Y97" s="380"/>
      <c r="Z97" s="366"/>
      <c r="AA97" s="362"/>
      <c r="AB97" s="366"/>
      <c r="AC97" s="366"/>
      <c r="AD97" s="362"/>
      <c r="AE97" s="382"/>
      <c r="AF97" s="380"/>
      <c r="AG97" s="382"/>
      <c r="AH97" s="382"/>
      <c r="AI97" s="380"/>
      <c r="AJ97" s="382"/>
      <c r="AK97" s="382"/>
      <c r="AL97" s="367"/>
      <c r="AM97" s="367"/>
    </row>
    <row r="98" spans="1:39" ht="21" customHeight="1" x14ac:dyDescent="0.15">
      <c r="A98" s="62"/>
      <c r="B98" s="63"/>
      <c r="C98" s="57"/>
      <c r="D98" s="60"/>
      <c r="E98" s="60"/>
      <c r="F98" s="77"/>
      <c r="G98" s="63"/>
      <c r="H98" s="57"/>
      <c r="I98" s="451"/>
      <c r="J98" s="60"/>
      <c r="K98" s="315"/>
      <c r="L98" s="58"/>
      <c r="M98" s="58"/>
      <c r="N98" s="58"/>
      <c r="O98" s="58"/>
      <c r="P98" s="65"/>
      <c r="Q98" s="65"/>
      <c r="R98" s="65"/>
      <c r="S98" s="72"/>
      <c r="T98" s="380"/>
      <c r="U98" s="381"/>
      <c r="V98" s="380"/>
      <c r="W98" s="382"/>
      <c r="X98" s="382"/>
      <c r="Y98" s="380"/>
      <c r="Z98" s="366"/>
      <c r="AA98" s="362"/>
      <c r="AB98" s="366"/>
      <c r="AC98" s="366"/>
      <c r="AD98" s="362"/>
      <c r="AE98" s="382"/>
      <c r="AF98" s="380"/>
      <c r="AG98" s="382"/>
      <c r="AH98" s="382"/>
      <c r="AI98" s="380"/>
      <c r="AJ98" s="382"/>
      <c r="AK98" s="382"/>
      <c r="AL98" s="367"/>
      <c r="AM98" s="367"/>
    </row>
    <row r="99" spans="1:39" ht="21" customHeight="1" x14ac:dyDescent="0.15">
      <c r="A99" s="62"/>
      <c r="B99" s="63"/>
      <c r="C99" s="57"/>
      <c r="D99" s="60"/>
      <c r="E99" s="60"/>
      <c r="F99" s="77"/>
      <c r="G99" s="63"/>
      <c r="H99" s="57"/>
      <c r="I99" s="451"/>
      <c r="J99" s="60"/>
      <c r="K99" s="315"/>
      <c r="L99" s="58"/>
      <c r="M99" s="58"/>
      <c r="N99" s="58"/>
      <c r="O99" s="58"/>
      <c r="P99" s="65"/>
      <c r="Q99" s="65"/>
      <c r="R99" s="65"/>
      <c r="S99" s="72"/>
      <c r="T99" s="380"/>
      <c r="U99" s="381"/>
      <c r="V99" s="380"/>
      <c r="W99" s="382"/>
      <c r="X99" s="382"/>
      <c r="Y99" s="380"/>
      <c r="Z99" s="366"/>
      <c r="AA99" s="362"/>
      <c r="AB99" s="366"/>
      <c r="AC99" s="366"/>
      <c r="AD99" s="362"/>
      <c r="AE99" s="382"/>
      <c r="AF99" s="380"/>
      <c r="AG99" s="382"/>
      <c r="AH99" s="382"/>
      <c r="AI99" s="380"/>
      <c r="AJ99" s="382"/>
      <c r="AK99" s="382"/>
      <c r="AL99" s="367"/>
      <c r="AM99" s="367"/>
    </row>
    <row r="100" spans="1:39" ht="21" customHeight="1" x14ac:dyDescent="0.15">
      <c r="A100" s="62"/>
      <c r="B100" s="63"/>
      <c r="C100" s="57"/>
      <c r="D100" s="60"/>
      <c r="E100" s="60"/>
      <c r="F100" s="77"/>
      <c r="G100" s="63"/>
      <c r="H100" s="57"/>
      <c r="I100" s="451"/>
      <c r="J100" s="60"/>
      <c r="K100" s="315"/>
      <c r="L100" s="58"/>
      <c r="M100" s="58"/>
      <c r="N100" s="58"/>
      <c r="O100" s="58"/>
      <c r="P100" s="65"/>
      <c r="Q100" s="65"/>
      <c r="R100" s="65"/>
      <c r="S100" s="72"/>
      <c r="T100" s="380"/>
      <c r="U100" s="381"/>
      <c r="V100" s="380"/>
      <c r="W100" s="382"/>
      <c r="X100" s="382"/>
      <c r="Y100" s="380"/>
      <c r="Z100" s="366"/>
      <c r="AA100" s="362"/>
      <c r="AB100" s="366"/>
      <c r="AC100" s="366"/>
      <c r="AD100" s="362"/>
      <c r="AE100" s="382"/>
      <c r="AF100" s="380"/>
      <c r="AG100" s="382"/>
      <c r="AH100" s="382"/>
      <c r="AI100" s="380"/>
      <c r="AJ100" s="382"/>
      <c r="AK100" s="382"/>
      <c r="AL100" s="367"/>
      <c r="AM100" s="367"/>
    </row>
    <row r="101" spans="1:39" ht="21" customHeight="1" x14ac:dyDescent="0.15">
      <c r="A101" s="62"/>
      <c r="B101" s="63"/>
      <c r="C101" s="57"/>
      <c r="D101" s="60"/>
      <c r="E101" s="60"/>
      <c r="F101" s="77"/>
      <c r="G101" s="63"/>
      <c r="H101" s="57"/>
      <c r="I101" s="451"/>
      <c r="J101" s="60"/>
      <c r="K101" s="315"/>
      <c r="L101" s="58"/>
      <c r="M101" s="58"/>
      <c r="N101" s="58"/>
      <c r="O101" s="58"/>
      <c r="P101" s="65"/>
      <c r="Q101" s="65"/>
      <c r="R101" s="65"/>
      <c r="S101" s="72"/>
      <c r="T101" s="380"/>
      <c r="U101" s="381"/>
      <c r="V101" s="380"/>
      <c r="W101" s="382"/>
      <c r="X101" s="382"/>
      <c r="Y101" s="380"/>
      <c r="Z101" s="366"/>
      <c r="AA101" s="362"/>
      <c r="AB101" s="366"/>
      <c r="AC101" s="366"/>
      <c r="AD101" s="362"/>
      <c r="AE101" s="382"/>
      <c r="AF101" s="380"/>
      <c r="AG101" s="382"/>
      <c r="AH101" s="382"/>
      <c r="AI101" s="380"/>
      <c r="AJ101" s="382"/>
      <c r="AK101" s="382"/>
      <c r="AL101" s="367"/>
      <c r="AM101" s="367"/>
    </row>
    <row r="102" spans="1:39" ht="21" customHeight="1" x14ac:dyDescent="0.15">
      <c r="A102" s="62"/>
      <c r="B102" s="63"/>
      <c r="C102" s="57"/>
      <c r="D102" s="60"/>
      <c r="E102" s="60"/>
      <c r="F102" s="77"/>
      <c r="G102" s="63"/>
      <c r="H102" s="57"/>
      <c r="I102" s="451"/>
      <c r="J102" s="60"/>
      <c r="K102" s="315"/>
      <c r="L102" s="58"/>
      <c r="M102" s="58"/>
      <c r="N102" s="58"/>
      <c r="O102" s="58"/>
      <c r="P102" s="65"/>
      <c r="Q102" s="65"/>
      <c r="R102" s="65"/>
      <c r="S102" s="72"/>
      <c r="T102" s="380"/>
      <c r="U102" s="381"/>
      <c r="V102" s="380"/>
      <c r="W102" s="382"/>
      <c r="X102" s="382"/>
      <c r="Y102" s="380"/>
      <c r="Z102" s="366"/>
      <c r="AA102" s="362"/>
      <c r="AB102" s="366"/>
      <c r="AC102" s="366"/>
      <c r="AD102" s="362"/>
      <c r="AE102" s="382"/>
      <c r="AF102" s="380"/>
      <c r="AG102" s="382"/>
      <c r="AH102" s="382"/>
      <c r="AI102" s="380"/>
      <c r="AJ102" s="382"/>
      <c r="AK102" s="382"/>
      <c r="AL102" s="367"/>
      <c r="AM102" s="367"/>
    </row>
    <row r="103" spans="1:39" ht="21" customHeight="1" x14ac:dyDescent="0.15">
      <c r="A103" s="62"/>
      <c r="B103" s="63"/>
      <c r="C103" s="57"/>
      <c r="D103" s="60"/>
      <c r="E103" s="60"/>
      <c r="F103" s="77"/>
      <c r="G103" s="63"/>
      <c r="H103" s="57"/>
      <c r="I103" s="451"/>
      <c r="J103" s="60"/>
      <c r="K103" s="315"/>
      <c r="L103" s="58"/>
      <c r="M103" s="58"/>
      <c r="N103" s="58"/>
      <c r="O103" s="58"/>
      <c r="P103" s="65"/>
      <c r="Q103" s="65"/>
      <c r="R103" s="65"/>
      <c r="S103" s="72"/>
      <c r="T103" s="380"/>
      <c r="U103" s="381"/>
      <c r="V103" s="380"/>
      <c r="W103" s="382"/>
      <c r="X103" s="382"/>
      <c r="Y103" s="380"/>
      <c r="Z103" s="366"/>
      <c r="AA103" s="362"/>
      <c r="AB103" s="366"/>
      <c r="AC103" s="366"/>
      <c r="AD103" s="362"/>
      <c r="AE103" s="382"/>
      <c r="AF103" s="380"/>
      <c r="AG103" s="382"/>
      <c r="AH103" s="382"/>
      <c r="AI103" s="380"/>
      <c r="AJ103" s="382"/>
      <c r="AK103" s="382"/>
      <c r="AL103" s="367"/>
      <c r="AM103" s="367"/>
    </row>
    <row r="104" spans="1:39" ht="21" customHeight="1" x14ac:dyDescent="0.15">
      <c r="A104" s="62"/>
      <c r="B104" s="63"/>
      <c r="C104" s="57"/>
      <c r="D104" s="60"/>
      <c r="E104" s="60"/>
      <c r="F104" s="77"/>
      <c r="G104" s="63"/>
      <c r="H104" s="57"/>
      <c r="I104" s="451"/>
      <c r="J104" s="60"/>
      <c r="K104" s="315"/>
      <c r="L104" s="58"/>
      <c r="M104" s="58"/>
      <c r="N104" s="58"/>
      <c r="O104" s="58"/>
      <c r="P104" s="65"/>
      <c r="Q104" s="65"/>
      <c r="R104" s="65"/>
      <c r="S104" s="72"/>
      <c r="T104" s="380"/>
      <c r="U104" s="381"/>
      <c r="V104" s="380"/>
      <c r="W104" s="382"/>
      <c r="X104" s="382"/>
      <c r="Y104" s="380"/>
      <c r="Z104" s="366"/>
      <c r="AA104" s="362"/>
      <c r="AB104" s="366"/>
      <c r="AC104" s="366"/>
      <c r="AD104" s="362"/>
      <c r="AE104" s="382"/>
      <c r="AF104" s="380"/>
      <c r="AG104" s="382"/>
      <c r="AH104" s="382"/>
      <c r="AI104" s="380"/>
      <c r="AJ104" s="382"/>
      <c r="AK104" s="382"/>
      <c r="AL104" s="367"/>
      <c r="AM104" s="367"/>
    </row>
    <row r="105" spans="1:39" ht="21" customHeight="1" x14ac:dyDescent="0.15">
      <c r="A105" s="172"/>
      <c r="B105" s="105"/>
      <c r="C105" s="111"/>
      <c r="D105" s="95"/>
      <c r="E105" s="95"/>
      <c r="F105" s="166"/>
      <c r="G105" s="105"/>
      <c r="H105" s="111"/>
      <c r="I105" s="452"/>
      <c r="J105" s="95"/>
      <c r="K105" s="316"/>
      <c r="L105" s="68"/>
      <c r="M105" s="68"/>
      <c r="N105" s="68"/>
      <c r="O105" s="68"/>
      <c r="P105" s="154"/>
      <c r="Q105" s="154"/>
      <c r="R105" s="154"/>
      <c r="S105" s="155"/>
      <c r="T105" s="380"/>
      <c r="U105" s="381"/>
      <c r="V105" s="380"/>
      <c r="W105" s="382"/>
      <c r="X105" s="382"/>
      <c r="Y105" s="380"/>
      <c r="Z105" s="366"/>
      <c r="AA105" s="362"/>
      <c r="AB105" s="366"/>
      <c r="AC105" s="366"/>
      <c r="AD105" s="362"/>
      <c r="AE105" s="382"/>
      <c r="AF105" s="380"/>
      <c r="AG105" s="382"/>
      <c r="AH105" s="382"/>
      <c r="AI105" s="380"/>
      <c r="AJ105" s="382"/>
      <c r="AK105" s="382"/>
      <c r="AL105" s="367"/>
      <c r="AM105" s="367"/>
    </row>
    <row r="106" spans="1:39" ht="21" customHeight="1" x14ac:dyDescent="0.15">
      <c r="A106" s="171"/>
      <c r="B106" s="99"/>
      <c r="C106" s="97"/>
      <c r="D106" s="98"/>
      <c r="E106" s="98"/>
      <c r="F106" s="164"/>
      <c r="G106" s="99"/>
      <c r="H106" s="97"/>
      <c r="I106" s="450"/>
      <c r="J106" s="98"/>
      <c r="K106" s="314"/>
      <c r="L106" s="69"/>
      <c r="M106" s="69"/>
      <c r="N106" s="69"/>
      <c r="O106" s="69"/>
      <c r="P106" s="152"/>
      <c r="Q106" s="152"/>
      <c r="R106" s="152"/>
      <c r="S106" s="153"/>
      <c r="T106" s="380"/>
      <c r="U106" s="381"/>
      <c r="V106" s="380"/>
      <c r="W106" s="382"/>
      <c r="X106" s="382"/>
      <c r="Y106" s="380"/>
      <c r="Z106" s="366"/>
      <c r="AA106" s="362"/>
      <c r="AB106" s="366"/>
      <c r="AC106" s="366"/>
      <c r="AD106" s="362"/>
      <c r="AE106" s="382"/>
      <c r="AF106" s="380"/>
      <c r="AG106" s="382"/>
      <c r="AH106" s="382"/>
      <c r="AI106" s="380"/>
      <c r="AJ106" s="382"/>
      <c r="AK106" s="382"/>
      <c r="AL106" s="367"/>
      <c r="AM106" s="367"/>
    </row>
    <row r="107" spans="1:39" ht="21" customHeight="1" x14ac:dyDescent="0.15">
      <c r="A107" s="62"/>
      <c r="B107" s="63"/>
      <c r="C107" s="57"/>
      <c r="D107" s="60"/>
      <c r="E107" s="60"/>
      <c r="F107" s="77"/>
      <c r="G107" s="63"/>
      <c r="H107" s="57"/>
      <c r="I107" s="451"/>
      <c r="J107" s="60"/>
      <c r="K107" s="315"/>
      <c r="L107" s="58"/>
      <c r="M107" s="58"/>
      <c r="N107" s="58"/>
      <c r="O107" s="58"/>
      <c r="P107" s="65"/>
      <c r="Q107" s="65"/>
      <c r="R107" s="65"/>
      <c r="S107" s="72"/>
      <c r="T107" s="380"/>
      <c r="U107" s="381"/>
      <c r="V107" s="380"/>
      <c r="W107" s="382"/>
      <c r="X107" s="382"/>
      <c r="Y107" s="380"/>
      <c r="Z107" s="366"/>
      <c r="AA107" s="362"/>
      <c r="AB107" s="366"/>
      <c r="AC107" s="366"/>
      <c r="AD107" s="362"/>
      <c r="AE107" s="382"/>
      <c r="AF107" s="380"/>
      <c r="AG107" s="382"/>
      <c r="AH107" s="382"/>
      <c r="AI107" s="380"/>
      <c r="AJ107" s="382"/>
      <c r="AK107" s="382"/>
      <c r="AL107" s="367"/>
      <c r="AM107" s="367"/>
    </row>
    <row r="108" spans="1:39" ht="21" customHeight="1" x14ac:dyDescent="0.15">
      <c r="A108" s="62"/>
      <c r="B108" s="63"/>
      <c r="C108" s="57"/>
      <c r="D108" s="60"/>
      <c r="E108" s="60"/>
      <c r="F108" s="77"/>
      <c r="G108" s="63"/>
      <c r="H108" s="57"/>
      <c r="I108" s="451"/>
      <c r="J108" s="60"/>
      <c r="K108" s="315"/>
      <c r="L108" s="58"/>
      <c r="M108" s="58"/>
      <c r="N108" s="58"/>
      <c r="O108" s="58"/>
      <c r="P108" s="65"/>
      <c r="Q108" s="65"/>
      <c r="R108" s="65"/>
      <c r="S108" s="72"/>
      <c r="T108" s="380"/>
      <c r="U108" s="381"/>
      <c r="V108" s="380"/>
      <c r="W108" s="382"/>
      <c r="X108" s="382"/>
      <c r="Y108" s="380"/>
      <c r="Z108" s="366"/>
      <c r="AA108" s="362"/>
      <c r="AB108" s="366"/>
      <c r="AC108" s="366"/>
      <c r="AD108" s="362"/>
      <c r="AE108" s="382"/>
      <c r="AF108" s="380"/>
      <c r="AG108" s="382"/>
      <c r="AH108" s="382"/>
      <c r="AI108" s="380"/>
      <c r="AJ108" s="382"/>
      <c r="AK108" s="382"/>
      <c r="AL108" s="367"/>
      <c r="AM108" s="367"/>
    </row>
    <row r="109" spans="1:39" ht="21" customHeight="1" x14ac:dyDescent="0.15">
      <c r="A109" s="62"/>
      <c r="B109" s="63"/>
      <c r="C109" s="57"/>
      <c r="D109" s="60"/>
      <c r="E109" s="60"/>
      <c r="F109" s="77"/>
      <c r="G109" s="63"/>
      <c r="H109" s="57"/>
      <c r="I109" s="451"/>
      <c r="J109" s="60"/>
      <c r="K109" s="315"/>
      <c r="L109" s="58"/>
      <c r="M109" s="58"/>
      <c r="N109" s="58"/>
      <c r="O109" s="58"/>
      <c r="P109" s="65"/>
      <c r="Q109" s="65"/>
      <c r="R109" s="65"/>
      <c r="S109" s="72"/>
      <c r="T109" s="380"/>
      <c r="U109" s="381"/>
      <c r="V109" s="412"/>
      <c r="W109" s="413"/>
      <c r="X109" s="413"/>
      <c r="Y109" s="412"/>
      <c r="Z109" s="366"/>
      <c r="AA109" s="362"/>
      <c r="AB109" s="365"/>
      <c r="AC109" s="366"/>
      <c r="AD109" s="362"/>
      <c r="AE109" s="413"/>
      <c r="AF109" s="412"/>
      <c r="AG109" s="413"/>
      <c r="AH109" s="413"/>
      <c r="AI109" s="412"/>
      <c r="AJ109" s="382"/>
      <c r="AK109" s="382"/>
      <c r="AL109" s="367"/>
      <c r="AM109" s="367"/>
    </row>
    <row r="110" spans="1:39" ht="21" customHeight="1" x14ac:dyDescent="0.15">
      <c r="A110" s="62"/>
      <c r="B110" s="63"/>
      <c r="C110" s="57"/>
      <c r="D110" s="60"/>
      <c r="E110" s="60"/>
      <c r="F110" s="77"/>
      <c r="G110" s="63"/>
      <c r="H110" s="57"/>
      <c r="I110" s="451"/>
      <c r="J110" s="60"/>
      <c r="K110" s="315"/>
      <c r="L110" s="58"/>
      <c r="M110" s="58"/>
      <c r="N110" s="58"/>
      <c r="O110" s="58"/>
      <c r="P110" s="65"/>
      <c r="Q110" s="65"/>
      <c r="R110" s="65"/>
      <c r="S110" s="72"/>
      <c r="T110" s="380"/>
      <c r="U110" s="381"/>
      <c r="V110" s="412"/>
      <c r="W110" s="413"/>
      <c r="X110" s="413"/>
      <c r="Y110" s="412"/>
      <c r="Z110" s="366"/>
      <c r="AA110" s="362"/>
      <c r="AB110" s="365"/>
      <c r="AC110" s="366"/>
      <c r="AD110" s="362"/>
      <c r="AE110" s="413"/>
      <c r="AF110" s="412"/>
      <c r="AG110" s="413"/>
      <c r="AH110" s="413"/>
      <c r="AI110" s="412"/>
      <c r="AJ110" s="382"/>
      <c r="AK110" s="382"/>
      <c r="AL110" s="367"/>
      <c r="AM110" s="367"/>
    </row>
    <row r="111" spans="1:39" ht="21" customHeight="1" x14ac:dyDescent="0.15">
      <c r="A111" s="62"/>
      <c r="B111" s="63"/>
      <c r="C111" s="57"/>
      <c r="D111" s="60"/>
      <c r="E111" s="60"/>
      <c r="F111" s="77"/>
      <c r="G111" s="63"/>
      <c r="H111" s="57"/>
      <c r="I111" s="451"/>
      <c r="J111" s="60"/>
      <c r="K111" s="315"/>
      <c r="L111" s="58"/>
      <c r="M111" s="58"/>
      <c r="N111" s="58"/>
      <c r="O111" s="58"/>
      <c r="P111" s="65"/>
      <c r="Q111" s="65"/>
      <c r="R111" s="65"/>
      <c r="S111" s="72"/>
      <c r="T111" s="380"/>
      <c r="U111" s="381"/>
      <c r="V111" s="388"/>
      <c r="W111" s="389"/>
      <c r="X111" s="389"/>
      <c r="Y111" s="388"/>
      <c r="Z111" s="366"/>
      <c r="AA111" s="362"/>
      <c r="AB111" s="390"/>
      <c r="AC111" s="366"/>
      <c r="AD111" s="362"/>
      <c r="AE111" s="389"/>
      <c r="AF111" s="388"/>
      <c r="AG111" s="389"/>
      <c r="AH111" s="389"/>
      <c r="AI111" s="388"/>
      <c r="AJ111" s="382"/>
      <c r="AK111" s="382"/>
      <c r="AL111" s="367"/>
      <c r="AM111" s="367"/>
    </row>
    <row r="112" spans="1:39" ht="21" customHeight="1" x14ac:dyDescent="0.15">
      <c r="A112" s="62"/>
      <c r="B112" s="63"/>
      <c r="C112" s="57"/>
      <c r="D112" s="60"/>
      <c r="E112" s="60"/>
      <c r="F112" s="77"/>
      <c r="G112" s="63"/>
      <c r="H112" s="57"/>
      <c r="I112" s="451"/>
      <c r="J112" s="60"/>
      <c r="K112" s="315"/>
      <c r="L112" s="58"/>
      <c r="M112" s="58"/>
      <c r="N112" s="58"/>
      <c r="O112" s="58"/>
      <c r="P112" s="65"/>
      <c r="Q112" s="65"/>
      <c r="R112" s="65"/>
      <c r="S112" s="72"/>
      <c r="T112" s="380"/>
      <c r="U112" s="381"/>
      <c r="V112" s="380"/>
      <c r="W112" s="382"/>
      <c r="X112" s="382"/>
      <c r="Y112" s="380"/>
      <c r="Z112" s="366"/>
      <c r="AA112" s="362"/>
      <c r="AB112" s="366"/>
      <c r="AC112" s="366"/>
      <c r="AD112" s="362"/>
      <c r="AE112" s="382"/>
      <c r="AF112" s="380"/>
      <c r="AG112" s="382"/>
      <c r="AH112" s="382"/>
      <c r="AI112" s="380"/>
      <c r="AJ112" s="382"/>
      <c r="AK112" s="382"/>
    </row>
    <row r="113" spans="1:39" ht="21" customHeight="1" x14ac:dyDescent="0.15">
      <c r="A113" s="62"/>
      <c r="B113" s="63"/>
      <c r="C113" s="57"/>
      <c r="D113" s="60"/>
      <c r="E113" s="60"/>
      <c r="F113" s="77"/>
      <c r="G113" s="63"/>
      <c r="H113" s="57"/>
      <c r="I113" s="451"/>
      <c r="J113" s="60"/>
      <c r="K113" s="315"/>
      <c r="L113" s="58"/>
      <c r="M113" s="58"/>
      <c r="N113" s="58"/>
      <c r="O113" s="58"/>
      <c r="P113" s="65"/>
      <c r="Q113" s="65"/>
      <c r="R113" s="65"/>
      <c r="S113" s="72"/>
      <c r="T113" s="380"/>
      <c r="U113" s="381"/>
      <c r="V113" s="380"/>
      <c r="W113" s="382"/>
      <c r="X113" s="382"/>
      <c r="Y113" s="380"/>
      <c r="Z113" s="366"/>
      <c r="AA113" s="362"/>
      <c r="AB113" s="366"/>
      <c r="AC113" s="366"/>
      <c r="AD113" s="362"/>
      <c r="AE113" s="382"/>
      <c r="AF113" s="380"/>
      <c r="AG113" s="382"/>
      <c r="AH113" s="382"/>
      <c r="AI113" s="380"/>
      <c r="AJ113" s="382"/>
      <c r="AK113" s="382"/>
    </row>
    <row r="114" spans="1:39" ht="21" customHeight="1" x14ac:dyDescent="0.15">
      <c r="A114" s="62"/>
      <c r="B114" s="63"/>
      <c r="C114" s="57"/>
      <c r="D114" s="60"/>
      <c r="E114" s="60"/>
      <c r="F114" s="77"/>
      <c r="G114" s="63"/>
      <c r="H114" s="57"/>
      <c r="I114" s="451"/>
      <c r="J114" s="60"/>
      <c r="K114" s="315"/>
      <c r="L114" s="58"/>
      <c r="M114" s="58"/>
      <c r="N114" s="58"/>
      <c r="O114" s="58"/>
      <c r="P114" s="65"/>
      <c r="Q114" s="65"/>
      <c r="R114" s="65"/>
      <c r="S114" s="72"/>
      <c r="T114" s="380"/>
      <c r="U114" s="381"/>
      <c r="V114" s="380"/>
      <c r="W114" s="382"/>
      <c r="X114" s="382"/>
      <c r="Y114" s="380"/>
      <c r="Z114" s="366"/>
      <c r="AA114" s="362"/>
      <c r="AB114" s="366"/>
      <c r="AC114" s="366"/>
      <c r="AD114" s="362"/>
      <c r="AE114" s="382"/>
      <c r="AF114" s="380"/>
      <c r="AG114" s="382"/>
      <c r="AH114" s="382"/>
      <c r="AI114" s="380"/>
      <c r="AJ114" s="382"/>
      <c r="AK114" s="382"/>
      <c r="AL114" s="367"/>
      <c r="AM114" s="367"/>
    </row>
    <row r="115" spans="1:39" ht="21" customHeight="1" x14ac:dyDescent="0.15">
      <c r="A115" s="206"/>
      <c r="B115" s="63"/>
      <c r="C115" s="57"/>
      <c r="D115" s="60"/>
      <c r="E115" s="60"/>
      <c r="F115" s="77"/>
      <c r="G115" s="63"/>
      <c r="H115" s="57"/>
      <c r="I115" s="451"/>
      <c r="J115" s="60"/>
      <c r="K115" s="315"/>
      <c r="L115" s="58"/>
      <c r="M115" s="58"/>
      <c r="N115" s="58"/>
      <c r="O115" s="58"/>
      <c r="P115" s="65"/>
      <c r="Q115" s="65"/>
      <c r="R115" s="65"/>
      <c r="S115" s="72"/>
      <c r="T115" s="380"/>
      <c r="U115" s="381"/>
      <c r="V115" s="380"/>
      <c r="W115" s="382"/>
      <c r="X115" s="382"/>
      <c r="Y115" s="380"/>
      <c r="Z115" s="366"/>
      <c r="AA115" s="362"/>
      <c r="AB115" s="366"/>
      <c r="AC115" s="366"/>
      <c r="AD115" s="362"/>
      <c r="AE115" s="382"/>
      <c r="AF115" s="380"/>
      <c r="AG115" s="382"/>
      <c r="AH115" s="382"/>
      <c r="AI115" s="380"/>
      <c r="AJ115" s="382"/>
      <c r="AK115" s="382"/>
      <c r="AL115" s="367"/>
      <c r="AM115" s="367"/>
    </row>
    <row r="116" spans="1:39" ht="21" customHeight="1" x14ac:dyDescent="0.15">
      <c r="A116" s="62"/>
      <c r="B116" s="63"/>
      <c r="C116" s="57"/>
      <c r="D116" s="60"/>
      <c r="E116" s="60"/>
      <c r="F116" s="77"/>
      <c r="G116" s="63"/>
      <c r="H116" s="57"/>
      <c r="I116" s="451"/>
      <c r="J116" s="60"/>
      <c r="K116" s="315"/>
      <c r="L116" s="58"/>
      <c r="M116" s="58"/>
      <c r="N116" s="58"/>
      <c r="O116" s="58"/>
      <c r="P116" s="170"/>
      <c r="Q116" s="170"/>
      <c r="R116" s="170"/>
      <c r="S116" s="73"/>
      <c r="T116" s="380"/>
      <c r="U116" s="381"/>
      <c r="V116" s="380"/>
      <c r="W116" s="382"/>
      <c r="X116" s="382"/>
      <c r="Y116" s="380"/>
      <c r="Z116" s="366"/>
      <c r="AA116" s="362"/>
      <c r="AB116" s="366"/>
      <c r="AC116" s="366"/>
      <c r="AD116" s="362"/>
      <c r="AE116" s="382"/>
      <c r="AF116" s="380"/>
      <c r="AG116" s="382"/>
      <c r="AH116" s="382"/>
      <c r="AI116" s="380"/>
      <c r="AJ116" s="382"/>
      <c r="AK116" s="382"/>
      <c r="AL116" s="367"/>
      <c r="AM116" s="367"/>
    </row>
    <row r="117" spans="1:39" ht="21" customHeight="1" x14ac:dyDescent="0.15">
      <c r="A117" s="62"/>
      <c r="B117" s="64"/>
      <c r="C117" s="57"/>
      <c r="D117" s="60"/>
      <c r="E117" s="60"/>
      <c r="F117" s="77"/>
      <c r="G117" s="64"/>
      <c r="H117" s="57"/>
      <c r="I117" s="451"/>
      <c r="J117" s="60"/>
      <c r="K117" s="315"/>
      <c r="L117" s="58"/>
      <c r="M117" s="58"/>
      <c r="N117" s="58"/>
      <c r="O117" s="58"/>
      <c r="P117" s="79"/>
      <c r="Q117" s="79"/>
      <c r="R117" s="79"/>
      <c r="S117" s="73"/>
      <c r="T117" s="380"/>
      <c r="U117" s="381"/>
      <c r="V117" s="417"/>
      <c r="W117" s="382"/>
      <c r="X117" s="382"/>
      <c r="Y117" s="380"/>
      <c r="Z117" s="366"/>
      <c r="AA117" s="362"/>
      <c r="AB117" s="366"/>
      <c r="AC117" s="366"/>
      <c r="AD117" s="362"/>
      <c r="AE117" s="382"/>
      <c r="AF117" s="380"/>
      <c r="AG117" s="382"/>
      <c r="AH117" s="382"/>
      <c r="AI117" s="380"/>
      <c r="AJ117" s="382"/>
      <c r="AK117" s="382"/>
      <c r="AL117" s="367"/>
      <c r="AM117" s="367"/>
    </row>
    <row r="118" spans="1:39" ht="21" customHeight="1" x14ac:dyDescent="0.15">
      <c r="A118" s="62"/>
      <c r="B118" s="63"/>
      <c r="C118" s="57"/>
      <c r="D118" s="60"/>
      <c r="E118" s="60"/>
      <c r="F118" s="77"/>
      <c r="G118" s="63"/>
      <c r="H118" s="57"/>
      <c r="I118" s="451"/>
      <c r="J118" s="60"/>
      <c r="K118" s="315"/>
      <c r="L118" s="58"/>
      <c r="M118" s="58"/>
      <c r="N118" s="58"/>
      <c r="O118" s="58"/>
      <c r="P118" s="79"/>
      <c r="Q118" s="79"/>
      <c r="R118" s="79"/>
      <c r="S118" s="73"/>
      <c r="T118" s="380"/>
      <c r="U118" s="381"/>
      <c r="V118" s="380"/>
      <c r="W118" s="382"/>
      <c r="X118" s="382"/>
      <c r="Y118" s="380"/>
      <c r="Z118" s="366"/>
      <c r="AA118" s="362"/>
      <c r="AB118" s="366"/>
      <c r="AC118" s="366"/>
      <c r="AD118" s="362"/>
      <c r="AE118" s="382"/>
      <c r="AF118" s="380"/>
      <c r="AG118" s="382"/>
      <c r="AH118" s="382"/>
      <c r="AI118" s="380"/>
      <c r="AJ118" s="382"/>
      <c r="AK118" s="382"/>
      <c r="AL118" s="367"/>
      <c r="AM118" s="367"/>
    </row>
    <row r="119" spans="1:39" ht="21" customHeight="1" x14ac:dyDescent="0.15">
      <c r="A119" s="62"/>
      <c r="B119" s="64"/>
      <c r="C119" s="57"/>
      <c r="D119" s="60"/>
      <c r="E119" s="60"/>
      <c r="F119" s="77"/>
      <c r="G119" s="64"/>
      <c r="H119" s="57"/>
      <c r="I119" s="451"/>
      <c r="J119" s="60"/>
      <c r="K119" s="315"/>
      <c r="L119" s="58"/>
      <c r="M119" s="58"/>
      <c r="N119" s="58"/>
      <c r="O119" s="58"/>
      <c r="P119" s="65"/>
      <c r="Q119" s="65"/>
      <c r="R119" s="65"/>
      <c r="S119" s="72"/>
      <c r="T119" s="380"/>
      <c r="U119" s="381"/>
      <c r="V119" s="380"/>
      <c r="W119" s="382"/>
      <c r="X119" s="382"/>
      <c r="Y119" s="380"/>
      <c r="Z119" s="366"/>
      <c r="AA119" s="362"/>
      <c r="AB119" s="366"/>
      <c r="AC119" s="366"/>
      <c r="AD119" s="362"/>
      <c r="AE119" s="382"/>
      <c r="AF119" s="380"/>
      <c r="AG119" s="382"/>
      <c r="AH119" s="382"/>
      <c r="AI119" s="380"/>
      <c r="AJ119" s="382"/>
      <c r="AK119" s="382"/>
      <c r="AL119" s="367"/>
      <c r="AM119" s="367"/>
    </row>
    <row r="120" spans="1:39" ht="21" customHeight="1" x14ac:dyDescent="0.15">
      <c r="A120" s="62"/>
      <c r="B120" s="63"/>
      <c r="C120" s="57"/>
      <c r="D120" s="60"/>
      <c r="E120" s="60"/>
      <c r="F120" s="77"/>
      <c r="G120" s="63"/>
      <c r="H120" s="57"/>
      <c r="I120" s="451"/>
      <c r="J120" s="60"/>
      <c r="K120" s="315"/>
      <c r="L120" s="58"/>
      <c r="M120" s="58"/>
      <c r="N120" s="58"/>
      <c r="O120" s="58"/>
      <c r="P120" s="65"/>
      <c r="Q120" s="65"/>
      <c r="R120" s="65"/>
      <c r="S120" s="72"/>
      <c r="T120" s="380"/>
      <c r="U120" s="381"/>
      <c r="V120" s="380"/>
      <c r="W120" s="382"/>
      <c r="X120" s="382"/>
      <c r="Y120" s="380"/>
      <c r="Z120" s="366"/>
      <c r="AA120" s="362"/>
      <c r="AB120" s="366"/>
      <c r="AC120" s="366"/>
      <c r="AD120" s="362"/>
      <c r="AE120" s="382"/>
      <c r="AF120" s="380"/>
      <c r="AG120" s="382"/>
      <c r="AH120" s="382"/>
      <c r="AI120" s="380"/>
      <c r="AJ120" s="382"/>
      <c r="AK120" s="382"/>
      <c r="AL120" s="367"/>
      <c r="AM120" s="367"/>
    </row>
    <row r="121" spans="1:39" ht="21" customHeight="1" x14ac:dyDescent="0.15">
      <c r="A121" s="62"/>
      <c r="B121" s="63"/>
      <c r="C121" s="57"/>
      <c r="D121" s="60"/>
      <c r="E121" s="60"/>
      <c r="F121" s="77"/>
      <c r="G121" s="63"/>
      <c r="H121" s="57"/>
      <c r="I121" s="451"/>
      <c r="J121" s="60"/>
      <c r="K121" s="315"/>
      <c r="L121" s="58"/>
      <c r="M121" s="58"/>
      <c r="N121" s="58"/>
      <c r="O121" s="58"/>
      <c r="P121" s="65"/>
      <c r="Q121" s="65"/>
      <c r="R121" s="65"/>
      <c r="S121" s="72"/>
      <c r="T121" s="380"/>
      <c r="U121" s="381"/>
      <c r="V121" s="380"/>
      <c r="W121" s="382"/>
      <c r="X121" s="382"/>
      <c r="Y121" s="380"/>
      <c r="Z121" s="366"/>
      <c r="AA121" s="362"/>
      <c r="AB121" s="366"/>
      <c r="AC121" s="366"/>
      <c r="AD121" s="362"/>
      <c r="AE121" s="382"/>
      <c r="AF121" s="380"/>
      <c r="AG121" s="382"/>
      <c r="AH121" s="382"/>
      <c r="AI121" s="380"/>
      <c r="AJ121" s="382"/>
      <c r="AK121" s="382"/>
      <c r="AL121" s="367"/>
      <c r="AM121" s="367"/>
    </row>
    <row r="122" spans="1:39" ht="21" customHeight="1" x14ac:dyDescent="0.15">
      <c r="A122" s="62"/>
      <c r="B122" s="63"/>
      <c r="C122" s="57"/>
      <c r="D122" s="60"/>
      <c r="E122" s="60"/>
      <c r="F122" s="77"/>
      <c r="G122" s="63"/>
      <c r="H122" s="57"/>
      <c r="I122" s="451"/>
      <c r="J122" s="60"/>
      <c r="K122" s="315"/>
      <c r="L122" s="58"/>
      <c r="M122" s="58"/>
      <c r="N122" s="58"/>
      <c r="O122" s="58"/>
      <c r="P122" s="65"/>
      <c r="Q122" s="59"/>
      <c r="R122" s="65"/>
      <c r="S122" s="72"/>
      <c r="T122" s="380"/>
      <c r="U122" s="381"/>
      <c r="V122" s="380"/>
      <c r="W122" s="382"/>
      <c r="X122" s="382"/>
      <c r="Y122" s="380"/>
      <c r="Z122" s="366"/>
      <c r="AA122" s="362"/>
      <c r="AB122" s="366"/>
      <c r="AC122" s="366"/>
      <c r="AD122" s="362"/>
      <c r="AE122" s="382"/>
      <c r="AF122" s="380"/>
      <c r="AG122" s="382"/>
      <c r="AH122" s="382"/>
      <c r="AI122" s="380"/>
      <c r="AJ122" s="382"/>
      <c r="AK122" s="382"/>
      <c r="AL122" s="367"/>
      <c r="AM122" s="367"/>
    </row>
    <row r="123" spans="1:39" ht="21" customHeight="1" x14ac:dyDescent="0.15">
      <c r="A123" s="62"/>
      <c r="B123" s="63"/>
      <c r="C123" s="57"/>
      <c r="D123" s="60"/>
      <c r="E123" s="60"/>
      <c r="F123" s="77"/>
      <c r="G123" s="63"/>
      <c r="H123" s="57"/>
      <c r="I123" s="451"/>
      <c r="J123" s="60"/>
      <c r="K123" s="315"/>
      <c r="L123" s="58"/>
      <c r="M123" s="58"/>
      <c r="N123" s="58"/>
      <c r="O123" s="58"/>
      <c r="P123" s="65"/>
      <c r="Q123" s="65"/>
      <c r="R123" s="65"/>
      <c r="S123" s="72"/>
      <c r="T123" s="380"/>
      <c r="U123" s="381"/>
      <c r="V123" s="380"/>
      <c r="W123" s="382"/>
      <c r="X123" s="382"/>
      <c r="Y123" s="380"/>
      <c r="Z123" s="366"/>
      <c r="AA123" s="362"/>
      <c r="AB123" s="366"/>
      <c r="AC123" s="366"/>
      <c r="AD123" s="362"/>
      <c r="AE123" s="382"/>
      <c r="AF123" s="380"/>
      <c r="AG123" s="382"/>
      <c r="AH123" s="382"/>
      <c r="AI123" s="380"/>
      <c r="AJ123" s="382"/>
      <c r="AK123" s="382"/>
      <c r="AL123" s="367"/>
      <c r="AM123" s="367"/>
    </row>
    <row r="124" spans="1:39" ht="21" customHeight="1" x14ac:dyDescent="0.15">
      <c r="A124" s="62"/>
      <c r="B124" s="63"/>
      <c r="C124" s="57"/>
      <c r="D124" s="60"/>
      <c r="E124" s="60"/>
      <c r="F124" s="77"/>
      <c r="G124" s="63"/>
      <c r="H124" s="57"/>
      <c r="I124" s="451"/>
      <c r="J124" s="60"/>
      <c r="K124" s="315"/>
      <c r="L124" s="58"/>
      <c r="M124" s="58"/>
      <c r="N124" s="58"/>
      <c r="O124" s="58"/>
      <c r="P124" s="65"/>
      <c r="Q124" s="65"/>
      <c r="R124" s="65"/>
      <c r="S124" s="72"/>
      <c r="T124" s="380"/>
      <c r="U124" s="381"/>
      <c r="V124" s="380"/>
      <c r="W124" s="382"/>
      <c r="X124" s="382"/>
      <c r="Y124" s="380"/>
      <c r="Z124" s="366"/>
      <c r="AA124" s="362"/>
      <c r="AB124" s="366"/>
      <c r="AC124" s="366"/>
      <c r="AD124" s="362"/>
      <c r="AE124" s="382"/>
      <c r="AF124" s="380"/>
      <c r="AG124" s="382"/>
      <c r="AH124" s="382"/>
      <c r="AI124" s="380"/>
      <c r="AJ124" s="382"/>
      <c r="AK124" s="382"/>
      <c r="AL124" s="367"/>
      <c r="AM124" s="367"/>
    </row>
    <row r="125" spans="1:39" ht="21" customHeight="1" x14ac:dyDescent="0.15">
      <c r="A125" s="172"/>
      <c r="B125" s="105"/>
      <c r="C125" s="111"/>
      <c r="D125" s="95"/>
      <c r="E125" s="95"/>
      <c r="F125" s="166"/>
      <c r="G125" s="105"/>
      <c r="H125" s="111"/>
      <c r="I125" s="452"/>
      <c r="J125" s="95"/>
      <c r="K125" s="316"/>
      <c r="L125" s="68"/>
      <c r="M125" s="68"/>
      <c r="N125" s="68"/>
      <c r="O125" s="68"/>
      <c r="P125" s="154"/>
      <c r="Q125" s="154"/>
      <c r="R125" s="154"/>
      <c r="S125" s="155"/>
      <c r="T125" s="380"/>
      <c r="U125" s="381"/>
      <c r="V125" s="380"/>
      <c r="W125" s="382"/>
      <c r="X125" s="382"/>
      <c r="Y125" s="380"/>
      <c r="Z125" s="366"/>
      <c r="AA125" s="362"/>
      <c r="AB125" s="366"/>
      <c r="AC125" s="366"/>
      <c r="AD125" s="362"/>
      <c r="AE125" s="382"/>
      <c r="AF125" s="380"/>
      <c r="AG125" s="382"/>
      <c r="AH125" s="382"/>
      <c r="AI125" s="380"/>
      <c r="AJ125" s="382"/>
      <c r="AK125" s="382"/>
      <c r="AL125" s="367"/>
      <c r="AM125" s="367"/>
    </row>
    <row r="126" spans="1:39" ht="21" customHeight="1" x14ac:dyDescent="0.15">
      <c r="A126" s="171"/>
      <c r="B126" s="99"/>
      <c r="C126" s="97"/>
      <c r="D126" s="98"/>
      <c r="E126" s="98"/>
      <c r="F126" s="164"/>
      <c r="G126" s="99"/>
      <c r="H126" s="97"/>
      <c r="I126" s="450"/>
      <c r="J126" s="98"/>
      <c r="K126" s="314"/>
      <c r="L126" s="69"/>
      <c r="M126" s="69"/>
      <c r="N126" s="69"/>
      <c r="O126" s="69"/>
      <c r="P126" s="152"/>
      <c r="Q126" s="152"/>
      <c r="R126" s="152"/>
      <c r="S126" s="153"/>
      <c r="T126" s="380"/>
      <c r="U126" s="381"/>
      <c r="V126" s="380"/>
      <c r="W126" s="382"/>
      <c r="X126" s="382"/>
      <c r="Y126" s="380"/>
      <c r="Z126" s="366"/>
      <c r="AA126" s="362"/>
      <c r="AB126" s="366"/>
      <c r="AC126" s="366"/>
      <c r="AD126" s="362"/>
      <c r="AE126" s="382"/>
      <c r="AF126" s="380"/>
      <c r="AG126" s="382"/>
      <c r="AH126" s="382"/>
      <c r="AI126" s="380"/>
      <c r="AJ126" s="382"/>
      <c r="AK126" s="382"/>
      <c r="AL126" s="367"/>
      <c r="AM126" s="367"/>
    </row>
    <row r="127" spans="1:39" ht="21" customHeight="1" x14ac:dyDescent="0.15">
      <c r="A127" s="62"/>
      <c r="B127" s="64"/>
      <c r="C127" s="57"/>
      <c r="D127" s="60"/>
      <c r="E127" s="60"/>
      <c r="F127" s="77"/>
      <c r="G127" s="64"/>
      <c r="H127" s="57"/>
      <c r="I127" s="451"/>
      <c r="J127" s="60"/>
      <c r="K127" s="315"/>
      <c r="L127" s="58"/>
      <c r="M127" s="58"/>
      <c r="N127" s="58"/>
      <c r="O127" s="58"/>
      <c r="P127" s="65"/>
      <c r="Q127" s="65"/>
      <c r="R127" s="65"/>
      <c r="S127" s="72"/>
      <c r="T127" s="380"/>
      <c r="U127" s="381"/>
      <c r="V127" s="380"/>
      <c r="W127" s="382"/>
      <c r="X127" s="382"/>
      <c r="Y127" s="380"/>
      <c r="Z127" s="366"/>
      <c r="AA127" s="362"/>
      <c r="AB127" s="366"/>
      <c r="AC127" s="366"/>
      <c r="AD127" s="362"/>
      <c r="AE127" s="382"/>
      <c r="AF127" s="380"/>
      <c r="AG127" s="382"/>
      <c r="AH127" s="382"/>
      <c r="AI127" s="380"/>
      <c r="AJ127" s="382"/>
      <c r="AK127" s="382"/>
      <c r="AL127" s="367"/>
      <c r="AM127" s="367"/>
    </row>
    <row r="128" spans="1:39" ht="21" customHeight="1" x14ac:dyDescent="0.15">
      <c r="A128" s="62"/>
      <c r="B128" s="64"/>
      <c r="C128" s="57"/>
      <c r="D128" s="60"/>
      <c r="E128" s="60"/>
      <c r="F128" s="77"/>
      <c r="G128" s="64"/>
      <c r="H128" s="57"/>
      <c r="I128" s="451"/>
      <c r="J128" s="60"/>
      <c r="K128" s="315"/>
      <c r="L128" s="58"/>
      <c r="M128" s="58"/>
      <c r="N128" s="58"/>
      <c r="O128" s="58"/>
      <c r="P128" s="65"/>
      <c r="Q128" s="65"/>
      <c r="R128" s="65"/>
      <c r="S128" s="72"/>
      <c r="T128" s="380"/>
      <c r="U128" s="381"/>
      <c r="V128" s="380"/>
      <c r="W128" s="382"/>
      <c r="X128" s="382"/>
      <c r="Y128" s="380"/>
      <c r="Z128" s="366"/>
      <c r="AA128" s="362"/>
      <c r="AB128" s="366"/>
      <c r="AC128" s="366"/>
      <c r="AD128" s="362"/>
      <c r="AE128" s="382"/>
      <c r="AF128" s="380"/>
      <c r="AG128" s="382"/>
      <c r="AH128" s="382"/>
      <c r="AI128" s="380"/>
      <c r="AJ128" s="382"/>
      <c r="AK128" s="382"/>
      <c r="AL128" s="367"/>
      <c r="AM128" s="367"/>
    </row>
    <row r="129" spans="1:39" ht="21" customHeight="1" x14ac:dyDescent="0.15">
      <c r="A129" s="62"/>
      <c r="B129" s="64"/>
      <c r="C129" s="57"/>
      <c r="D129" s="60"/>
      <c r="E129" s="60"/>
      <c r="F129" s="77"/>
      <c r="G129" s="64"/>
      <c r="H129" s="57"/>
      <c r="I129" s="451"/>
      <c r="J129" s="60"/>
      <c r="K129" s="315"/>
      <c r="L129" s="58"/>
      <c r="M129" s="58"/>
      <c r="N129" s="58"/>
      <c r="O129" s="58"/>
      <c r="P129" s="65"/>
      <c r="Q129" s="65"/>
      <c r="R129" s="65"/>
      <c r="S129" s="72"/>
      <c r="T129" s="380"/>
      <c r="U129" s="381"/>
      <c r="V129" s="412"/>
      <c r="W129" s="413"/>
      <c r="X129" s="413"/>
      <c r="Y129" s="412"/>
      <c r="Z129" s="366"/>
      <c r="AA129" s="362"/>
      <c r="AB129" s="365"/>
      <c r="AC129" s="366"/>
      <c r="AD129" s="362"/>
      <c r="AE129" s="413"/>
      <c r="AF129" s="412"/>
      <c r="AG129" s="413"/>
      <c r="AH129" s="413"/>
      <c r="AI129" s="412"/>
      <c r="AJ129" s="382"/>
      <c r="AK129" s="382"/>
      <c r="AL129" s="367"/>
      <c r="AM129" s="367"/>
    </row>
    <row r="130" spans="1:39" ht="21" customHeight="1" x14ac:dyDescent="0.15">
      <c r="A130" s="62"/>
      <c r="B130" s="67"/>
      <c r="C130" s="63"/>
      <c r="D130" s="86"/>
      <c r="E130" s="86"/>
      <c r="F130" s="77"/>
      <c r="G130" s="67"/>
      <c r="H130" s="63"/>
      <c r="I130" s="453"/>
      <c r="J130" s="86"/>
      <c r="K130" s="315"/>
      <c r="L130" s="65"/>
      <c r="M130" s="65"/>
      <c r="N130" s="65"/>
      <c r="O130" s="65"/>
      <c r="P130" s="65"/>
      <c r="Q130" s="65"/>
      <c r="R130" s="65"/>
      <c r="S130" s="72"/>
      <c r="T130" s="380"/>
      <c r="U130" s="381"/>
      <c r="V130" s="412"/>
      <c r="W130" s="413"/>
      <c r="X130" s="413"/>
      <c r="Y130" s="412"/>
      <c r="Z130" s="366"/>
      <c r="AA130" s="362"/>
      <c r="AB130" s="365"/>
      <c r="AC130" s="366"/>
      <c r="AD130" s="362"/>
      <c r="AE130" s="413"/>
      <c r="AF130" s="412"/>
      <c r="AG130" s="413"/>
      <c r="AH130" s="413"/>
      <c r="AI130" s="412"/>
      <c r="AJ130" s="382"/>
      <c r="AK130" s="382"/>
      <c r="AL130" s="367"/>
      <c r="AM130" s="367"/>
    </row>
    <row r="131" spans="1:39" ht="21" customHeight="1" x14ac:dyDescent="0.15">
      <c r="A131" s="62"/>
      <c r="B131" s="67"/>
      <c r="C131" s="63"/>
      <c r="D131" s="86"/>
      <c r="E131" s="86"/>
      <c r="F131" s="77"/>
      <c r="G131" s="67"/>
      <c r="H131" s="63"/>
      <c r="I131" s="453"/>
      <c r="J131" s="86"/>
      <c r="K131" s="315"/>
      <c r="L131" s="65"/>
      <c r="M131" s="65"/>
      <c r="N131" s="65"/>
      <c r="O131" s="65"/>
      <c r="P131" s="65"/>
      <c r="Q131" s="65"/>
      <c r="R131" s="65"/>
      <c r="S131" s="72"/>
      <c r="T131" s="380"/>
      <c r="U131" s="381"/>
      <c r="V131" s="388"/>
      <c r="W131" s="389"/>
      <c r="X131" s="389"/>
      <c r="Y131" s="388"/>
      <c r="Z131" s="366"/>
      <c r="AA131" s="362"/>
      <c r="AB131" s="390"/>
      <c r="AC131" s="366"/>
      <c r="AD131" s="362"/>
      <c r="AE131" s="389"/>
      <c r="AF131" s="388"/>
      <c r="AG131" s="389"/>
      <c r="AH131" s="389"/>
      <c r="AI131" s="388"/>
      <c r="AJ131" s="382"/>
      <c r="AK131" s="382"/>
      <c r="AL131" s="367"/>
      <c r="AM131" s="367"/>
    </row>
    <row r="132" spans="1:39" s="387" customFormat="1" ht="21" customHeight="1" x14ac:dyDescent="0.15">
      <c r="A132" s="205"/>
      <c r="B132" s="80"/>
      <c r="C132" s="81"/>
      <c r="D132" s="89"/>
      <c r="E132" s="60"/>
      <c r="F132" s="81"/>
      <c r="G132" s="80"/>
      <c r="H132" s="81"/>
      <c r="I132" s="454"/>
      <c r="J132" s="60"/>
      <c r="K132" s="315"/>
      <c r="L132" s="189"/>
      <c r="M132" s="189"/>
      <c r="N132" s="189"/>
      <c r="O132" s="189"/>
      <c r="P132" s="189"/>
      <c r="Q132" s="189"/>
      <c r="R132" s="189"/>
      <c r="S132" s="180"/>
      <c r="T132" s="380"/>
      <c r="U132" s="381"/>
      <c r="V132" s="409"/>
      <c r="W132" s="409"/>
      <c r="X132" s="409"/>
      <c r="Y132" s="409"/>
      <c r="Z132" s="366"/>
      <c r="AA132" s="362"/>
      <c r="AB132" s="366"/>
      <c r="AC132" s="366"/>
      <c r="AD132" s="362"/>
      <c r="AE132" s="409"/>
      <c r="AF132" s="409"/>
      <c r="AG132" s="409"/>
      <c r="AH132" s="409"/>
      <c r="AI132" s="409"/>
      <c r="AJ132" s="409"/>
    </row>
    <row r="133" spans="1:39" ht="21" customHeight="1" x14ac:dyDescent="0.15">
      <c r="A133" s="173"/>
      <c r="B133" s="67"/>
      <c r="C133" s="63"/>
      <c r="D133" s="86"/>
      <c r="E133" s="86"/>
      <c r="F133" s="77"/>
      <c r="G133" s="67"/>
      <c r="H133" s="63"/>
      <c r="I133" s="453"/>
      <c r="J133" s="86"/>
      <c r="K133" s="315"/>
      <c r="L133" s="65"/>
      <c r="M133" s="65"/>
      <c r="N133" s="65"/>
      <c r="O133" s="65"/>
      <c r="P133" s="65"/>
      <c r="Q133" s="65"/>
      <c r="R133" s="65"/>
      <c r="S133" s="72"/>
      <c r="T133" s="380"/>
      <c r="U133" s="381"/>
      <c r="V133" s="380"/>
      <c r="W133" s="382"/>
      <c r="X133" s="382"/>
      <c r="Y133" s="380"/>
      <c r="Z133" s="366"/>
      <c r="AA133" s="362"/>
      <c r="AB133" s="366"/>
      <c r="AC133" s="366"/>
      <c r="AD133" s="362"/>
      <c r="AE133" s="382"/>
      <c r="AF133" s="380"/>
      <c r="AG133" s="382"/>
      <c r="AH133" s="382"/>
      <c r="AI133" s="380"/>
      <c r="AJ133" s="382"/>
      <c r="AK133" s="382"/>
    </row>
    <row r="134" spans="1:39" ht="21" customHeight="1" x14ac:dyDescent="0.15">
      <c r="A134" s="173"/>
      <c r="B134" s="67"/>
      <c r="C134" s="63"/>
      <c r="D134" s="86"/>
      <c r="E134" s="86"/>
      <c r="F134" s="77"/>
      <c r="G134" s="67"/>
      <c r="H134" s="63"/>
      <c r="I134" s="453"/>
      <c r="J134" s="86"/>
      <c r="K134" s="315"/>
      <c r="L134" s="65"/>
      <c r="M134" s="65"/>
      <c r="N134" s="65"/>
      <c r="O134" s="65"/>
      <c r="P134" s="65"/>
      <c r="Q134" s="65"/>
      <c r="R134" s="65"/>
      <c r="S134" s="72"/>
      <c r="T134" s="380"/>
      <c r="U134" s="381"/>
      <c r="V134" s="380"/>
      <c r="W134" s="382"/>
      <c r="X134" s="382"/>
      <c r="Y134" s="380"/>
      <c r="Z134" s="366"/>
      <c r="AA134" s="362"/>
      <c r="AB134" s="366"/>
      <c r="AC134" s="366"/>
      <c r="AD134" s="362"/>
      <c r="AE134" s="382"/>
      <c r="AF134" s="380"/>
      <c r="AG134" s="382"/>
      <c r="AH134" s="382"/>
      <c r="AI134" s="380"/>
      <c r="AJ134" s="382"/>
      <c r="AK134" s="382"/>
    </row>
    <row r="135" spans="1:39" ht="21" customHeight="1" x14ac:dyDescent="0.15">
      <c r="A135" s="205"/>
      <c r="B135" s="80"/>
      <c r="C135" s="81"/>
      <c r="D135" s="89"/>
      <c r="E135" s="60"/>
      <c r="F135" s="81"/>
      <c r="G135" s="80"/>
      <c r="H135" s="81"/>
      <c r="I135" s="454"/>
      <c r="J135" s="60"/>
      <c r="K135" s="315"/>
      <c r="L135" s="189"/>
      <c r="M135" s="189"/>
      <c r="N135" s="189"/>
      <c r="O135" s="189"/>
      <c r="P135" s="189"/>
      <c r="Q135" s="189"/>
      <c r="R135" s="189"/>
      <c r="S135" s="180"/>
      <c r="T135" s="380"/>
      <c r="U135" s="381"/>
      <c r="V135" s="380"/>
      <c r="W135" s="382"/>
      <c r="X135" s="382"/>
      <c r="Y135" s="380"/>
      <c r="Z135" s="366"/>
      <c r="AA135" s="362"/>
      <c r="AB135" s="366"/>
      <c r="AC135" s="366"/>
      <c r="AD135" s="362"/>
      <c r="AE135" s="382"/>
      <c r="AF135" s="380"/>
      <c r="AG135" s="382"/>
      <c r="AH135" s="382"/>
      <c r="AI135" s="380"/>
      <c r="AJ135" s="382"/>
      <c r="AK135" s="382"/>
      <c r="AL135" s="367"/>
      <c r="AM135" s="367"/>
    </row>
    <row r="136" spans="1:39" ht="21" customHeight="1" x14ac:dyDescent="0.15">
      <c r="A136" s="62"/>
      <c r="B136" s="78"/>
      <c r="C136" s="78"/>
      <c r="D136" s="86"/>
      <c r="E136" s="86"/>
      <c r="F136" s="77"/>
      <c r="G136" s="78"/>
      <c r="H136" s="78"/>
      <c r="I136" s="453"/>
      <c r="J136" s="86"/>
      <c r="K136" s="315"/>
      <c r="L136" s="290"/>
      <c r="M136" s="169"/>
      <c r="N136" s="290"/>
      <c r="O136" s="169"/>
      <c r="P136" s="79"/>
      <c r="Q136" s="79"/>
      <c r="R136" s="79"/>
      <c r="S136" s="73"/>
      <c r="T136" s="380"/>
      <c r="U136" s="381"/>
      <c r="V136" s="380"/>
      <c r="W136" s="382"/>
      <c r="X136" s="382"/>
      <c r="Y136" s="380"/>
      <c r="Z136" s="366"/>
      <c r="AA136" s="362"/>
      <c r="AB136" s="366"/>
      <c r="AC136" s="366"/>
      <c r="AD136" s="362"/>
      <c r="AE136" s="382"/>
      <c r="AF136" s="380"/>
      <c r="AG136" s="382"/>
      <c r="AH136" s="382"/>
      <c r="AI136" s="380"/>
      <c r="AJ136" s="382"/>
      <c r="AK136" s="382"/>
      <c r="AL136" s="367"/>
      <c r="AM136" s="367"/>
    </row>
    <row r="137" spans="1:39" ht="21" customHeight="1" x14ac:dyDescent="0.15">
      <c r="A137" s="62"/>
      <c r="B137" s="78"/>
      <c r="C137" s="78"/>
      <c r="D137" s="86"/>
      <c r="E137" s="86"/>
      <c r="F137" s="77"/>
      <c r="G137" s="78"/>
      <c r="H137" s="78"/>
      <c r="I137" s="453"/>
      <c r="J137" s="86"/>
      <c r="K137" s="315"/>
      <c r="L137" s="290"/>
      <c r="M137" s="169"/>
      <c r="N137" s="290"/>
      <c r="O137" s="169"/>
      <c r="P137" s="79"/>
      <c r="Q137" s="79"/>
      <c r="R137" s="79"/>
      <c r="S137" s="73"/>
      <c r="T137" s="380"/>
      <c r="U137" s="381"/>
      <c r="V137" s="380"/>
      <c r="W137" s="382"/>
      <c r="X137" s="382"/>
      <c r="Y137" s="380"/>
      <c r="Z137" s="366"/>
      <c r="AA137" s="362"/>
      <c r="AB137" s="366"/>
      <c r="AC137" s="366"/>
      <c r="AD137" s="362"/>
      <c r="AE137" s="382"/>
      <c r="AF137" s="380"/>
      <c r="AG137" s="382"/>
      <c r="AH137" s="382"/>
      <c r="AI137" s="380"/>
      <c r="AJ137" s="382"/>
      <c r="AK137" s="382"/>
      <c r="AL137" s="367"/>
      <c r="AM137" s="367"/>
    </row>
    <row r="138" spans="1:39" ht="21" customHeight="1" x14ac:dyDescent="0.15">
      <c r="A138" s="173"/>
      <c r="B138" s="67"/>
      <c r="C138" s="63"/>
      <c r="D138" s="86"/>
      <c r="E138" s="86"/>
      <c r="F138" s="77"/>
      <c r="G138" s="67"/>
      <c r="H138" s="63"/>
      <c r="I138" s="453"/>
      <c r="J138" s="86"/>
      <c r="K138" s="315"/>
      <c r="L138" s="65"/>
      <c r="M138" s="65"/>
      <c r="N138" s="65"/>
      <c r="O138" s="65"/>
      <c r="P138" s="65"/>
      <c r="Q138" s="65"/>
      <c r="R138" s="65"/>
      <c r="S138" s="72"/>
      <c r="T138" s="380"/>
      <c r="U138" s="381"/>
      <c r="V138" s="417"/>
      <c r="W138" s="382"/>
      <c r="X138" s="382"/>
      <c r="Y138" s="380"/>
      <c r="Z138" s="366"/>
      <c r="AA138" s="362"/>
      <c r="AB138" s="366"/>
      <c r="AC138" s="366"/>
      <c r="AD138" s="362"/>
      <c r="AE138" s="382"/>
      <c r="AF138" s="380"/>
      <c r="AG138" s="382"/>
      <c r="AH138" s="382"/>
      <c r="AI138" s="380"/>
      <c r="AJ138" s="382"/>
      <c r="AK138" s="382"/>
      <c r="AL138" s="367"/>
      <c r="AM138" s="367"/>
    </row>
    <row r="139" spans="1:39" ht="21" customHeight="1" x14ac:dyDescent="0.15">
      <c r="A139" s="173"/>
      <c r="B139" s="67"/>
      <c r="C139" s="63"/>
      <c r="D139" s="86"/>
      <c r="E139" s="86"/>
      <c r="F139" s="77"/>
      <c r="G139" s="67"/>
      <c r="H139" s="63"/>
      <c r="I139" s="453"/>
      <c r="J139" s="86"/>
      <c r="K139" s="315"/>
      <c r="L139" s="65"/>
      <c r="M139" s="65"/>
      <c r="N139" s="65"/>
      <c r="O139" s="65"/>
      <c r="P139" s="65"/>
      <c r="Q139" s="65"/>
      <c r="R139" s="65"/>
      <c r="S139" s="72"/>
      <c r="T139" s="380"/>
      <c r="U139" s="381"/>
      <c r="V139" s="380"/>
      <c r="W139" s="382"/>
      <c r="X139" s="382"/>
      <c r="Y139" s="380"/>
      <c r="Z139" s="366"/>
      <c r="AA139" s="362"/>
      <c r="AB139" s="366"/>
      <c r="AC139" s="366"/>
      <c r="AD139" s="362"/>
      <c r="AE139" s="382"/>
      <c r="AF139" s="380"/>
      <c r="AG139" s="382"/>
      <c r="AH139" s="382"/>
      <c r="AI139" s="380"/>
      <c r="AJ139" s="382"/>
      <c r="AK139" s="382"/>
      <c r="AL139" s="367"/>
      <c r="AM139" s="367"/>
    </row>
    <row r="140" spans="1:39" ht="21" customHeight="1" x14ac:dyDescent="0.15">
      <c r="A140" s="173"/>
      <c r="B140" s="67"/>
      <c r="C140" s="63"/>
      <c r="D140" s="86"/>
      <c r="E140" s="86"/>
      <c r="F140" s="77"/>
      <c r="G140" s="67"/>
      <c r="H140" s="63"/>
      <c r="I140" s="453"/>
      <c r="J140" s="86"/>
      <c r="K140" s="315"/>
      <c r="L140" s="65"/>
      <c r="M140" s="65"/>
      <c r="N140" s="65"/>
      <c r="O140" s="65"/>
      <c r="P140" s="65"/>
      <c r="Q140" s="65"/>
      <c r="R140" s="65"/>
      <c r="S140" s="72"/>
      <c r="T140" s="380"/>
      <c r="U140" s="381"/>
      <c r="V140" s="380"/>
      <c r="W140" s="382"/>
      <c r="X140" s="382"/>
      <c r="Y140" s="380"/>
      <c r="Z140" s="366"/>
      <c r="AA140" s="362"/>
      <c r="AB140" s="366"/>
      <c r="AC140" s="366"/>
      <c r="AD140" s="362"/>
      <c r="AE140" s="382"/>
      <c r="AF140" s="380"/>
      <c r="AG140" s="382"/>
      <c r="AH140" s="382"/>
      <c r="AI140" s="380"/>
      <c r="AJ140" s="382"/>
      <c r="AK140" s="382"/>
      <c r="AL140" s="367"/>
      <c r="AM140" s="367"/>
    </row>
    <row r="141" spans="1:39" ht="21" customHeight="1" x14ac:dyDescent="0.15">
      <c r="A141" s="173"/>
      <c r="B141" s="67"/>
      <c r="C141" s="63"/>
      <c r="D141" s="86"/>
      <c r="E141" s="86"/>
      <c r="F141" s="77"/>
      <c r="G141" s="67"/>
      <c r="H141" s="63"/>
      <c r="I141" s="453"/>
      <c r="J141" s="86"/>
      <c r="K141" s="315"/>
      <c r="L141" s="65"/>
      <c r="M141" s="65"/>
      <c r="N141" s="65"/>
      <c r="O141" s="65"/>
      <c r="P141" s="65"/>
      <c r="Q141" s="65"/>
      <c r="R141" s="65"/>
      <c r="S141" s="72"/>
      <c r="T141" s="380"/>
      <c r="U141" s="381"/>
      <c r="V141" s="380"/>
      <c r="W141" s="382"/>
      <c r="X141" s="382"/>
      <c r="Y141" s="380"/>
      <c r="Z141" s="366"/>
      <c r="AA141" s="362"/>
      <c r="AB141" s="366"/>
      <c r="AC141" s="366"/>
      <c r="AD141" s="362"/>
      <c r="AE141" s="382"/>
      <c r="AF141" s="380"/>
      <c r="AG141" s="382"/>
      <c r="AH141" s="382"/>
      <c r="AI141" s="380"/>
      <c r="AJ141" s="382"/>
      <c r="AK141" s="382"/>
      <c r="AL141" s="367"/>
      <c r="AM141" s="367"/>
    </row>
    <row r="142" spans="1:39" ht="21" customHeight="1" x14ac:dyDescent="0.15">
      <c r="A142" s="173"/>
      <c r="B142" s="67"/>
      <c r="C142" s="63"/>
      <c r="D142" s="86"/>
      <c r="E142" s="86"/>
      <c r="F142" s="77"/>
      <c r="G142" s="67"/>
      <c r="H142" s="63"/>
      <c r="I142" s="453"/>
      <c r="J142" s="86"/>
      <c r="K142" s="315"/>
      <c r="L142" s="65"/>
      <c r="M142" s="65"/>
      <c r="N142" s="65"/>
      <c r="O142" s="65"/>
      <c r="P142" s="65"/>
      <c r="Q142" s="65"/>
      <c r="R142" s="65"/>
      <c r="S142" s="72"/>
      <c r="T142" s="380"/>
      <c r="U142" s="381"/>
      <c r="V142" s="380"/>
      <c r="W142" s="382"/>
      <c r="X142" s="382"/>
      <c r="Y142" s="380"/>
      <c r="Z142" s="366"/>
      <c r="AA142" s="362"/>
      <c r="AB142" s="366"/>
      <c r="AC142" s="366"/>
      <c r="AD142" s="362"/>
      <c r="AE142" s="382"/>
      <c r="AF142" s="380"/>
      <c r="AG142" s="382"/>
      <c r="AH142" s="382"/>
      <c r="AI142" s="380"/>
      <c r="AJ142" s="382"/>
      <c r="AK142" s="382"/>
      <c r="AL142" s="367"/>
      <c r="AM142" s="367"/>
    </row>
    <row r="143" spans="1:39" ht="21" customHeight="1" x14ac:dyDescent="0.15">
      <c r="A143" s="173"/>
      <c r="B143" s="67"/>
      <c r="C143" s="63"/>
      <c r="D143" s="86"/>
      <c r="E143" s="86"/>
      <c r="F143" s="77"/>
      <c r="G143" s="67"/>
      <c r="H143" s="63"/>
      <c r="I143" s="453"/>
      <c r="J143" s="86"/>
      <c r="K143" s="315"/>
      <c r="L143" s="65"/>
      <c r="M143" s="65"/>
      <c r="N143" s="65"/>
      <c r="O143" s="65"/>
      <c r="P143" s="65"/>
      <c r="Q143" s="65"/>
      <c r="R143" s="65"/>
      <c r="S143" s="72"/>
      <c r="T143" s="380"/>
      <c r="U143" s="381"/>
      <c r="V143" s="380"/>
      <c r="W143" s="382"/>
      <c r="X143" s="382"/>
      <c r="Y143" s="380"/>
      <c r="Z143" s="366"/>
      <c r="AA143" s="362"/>
      <c r="AB143" s="366"/>
      <c r="AC143" s="366"/>
      <c r="AD143" s="362"/>
      <c r="AE143" s="382"/>
      <c r="AF143" s="380"/>
      <c r="AG143" s="382"/>
      <c r="AH143" s="382"/>
      <c r="AI143" s="380"/>
      <c r="AJ143" s="382"/>
      <c r="AK143" s="382"/>
      <c r="AL143" s="367"/>
      <c r="AM143" s="367"/>
    </row>
    <row r="144" spans="1:39" ht="21" customHeight="1" x14ac:dyDescent="0.15">
      <c r="A144" s="173"/>
      <c r="B144" s="67"/>
      <c r="C144" s="63"/>
      <c r="D144" s="86"/>
      <c r="E144" s="86"/>
      <c r="F144" s="77"/>
      <c r="G144" s="67"/>
      <c r="H144" s="63"/>
      <c r="I144" s="453"/>
      <c r="J144" s="86"/>
      <c r="K144" s="315"/>
      <c r="L144" s="65"/>
      <c r="M144" s="65"/>
      <c r="N144" s="65"/>
      <c r="O144" s="65"/>
      <c r="P144" s="65"/>
      <c r="Q144" s="65"/>
      <c r="R144" s="65"/>
      <c r="S144" s="72"/>
      <c r="T144" s="380"/>
      <c r="U144" s="381"/>
      <c r="V144" s="380"/>
      <c r="W144" s="382"/>
      <c r="X144" s="382"/>
      <c r="Y144" s="380"/>
      <c r="Z144" s="366"/>
      <c r="AA144" s="362"/>
      <c r="AB144" s="366"/>
      <c r="AC144" s="366"/>
      <c r="AD144" s="362"/>
      <c r="AE144" s="382"/>
      <c r="AF144" s="380"/>
      <c r="AG144" s="382"/>
      <c r="AH144" s="382"/>
      <c r="AI144" s="380"/>
      <c r="AJ144" s="382"/>
      <c r="AK144" s="382"/>
      <c r="AL144" s="367"/>
      <c r="AM144" s="367"/>
    </row>
    <row r="145" spans="1:39" ht="21" customHeight="1" x14ac:dyDescent="0.15">
      <c r="A145" s="179"/>
      <c r="B145" s="104"/>
      <c r="C145" s="105"/>
      <c r="D145" s="106"/>
      <c r="E145" s="106"/>
      <c r="F145" s="166"/>
      <c r="G145" s="104"/>
      <c r="H145" s="105"/>
      <c r="I145" s="455"/>
      <c r="J145" s="106"/>
      <c r="K145" s="316"/>
      <c r="L145" s="154"/>
      <c r="M145" s="154"/>
      <c r="N145" s="154"/>
      <c r="O145" s="154"/>
      <c r="P145" s="154"/>
      <c r="Q145" s="154"/>
      <c r="R145" s="154"/>
      <c r="S145" s="155"/>
      <c r="T145" s="380"/>
      <c r="U145" s="381"/>
      <c r="V145" s="380"/>
      <c r="W145" s="382"/>
      <c r="X145" s="382"/>
      <c r="Y145" s="380"/>
      <c r="Z145" s="366"/>
      <c r="AA145" s="362"/>
      <c r="AB145" s="366"/>
      <c r="AC145" s="366"/>
      <c r="AD145" s="362"/>
      <c r="AE145" s="382"/>
      <c r="AF145" s="380"/>
      <c r="AG145" s="382"/>
      <c r="AH145" s="382"/>
      <c r="AI145" s="380"/>
      <c r="AJ145" s="382"/>
      <c r="AK145" s="382"/>
      <c r="AL145" s="367"/>
      <c r="AM145" s="367"/>
    </row>
    <row r="146" spans="1:39" ht="21" customHeight="1" x14ac:dyDescent="0.15">
      <c r="A146" s="163"/>
      <c r="B146" s="71"/>
      <c r="C146" s="99"/>
      <c r="D146" s="102"/>
      <c r="E146" s="102"/>
      <c r="F146" s="164"/>
      <c r="G146" s="71"/>
      <c r="H146" s="99"/>
      <c r="I146" s="456"/>
      <c r="J146" s="102"/>
      <c r="K146" s="314"/>
      <c r="L146" s="152"/>
      <c r="M146" s="152"/>
      <c r="N146" s="152"/>
      <c r="O146" s="152"/>
      <c r="P146" s="152"/>
      <c r="Q146" s="152"/>
      <c r="R146" s="152"/>
      <c r="S146" s="153"/>
      <c r="T146" s="380"/>
      <c r="U146" s="381"/>
      <c r="V146" s="380"/>
      <c r="W146" s="382"/>
      <c r="X146" s="382"/>
      <c r="Y146" s="380"/>
      <c r="Z146" s="366"/>
      <c r="AA146" s="362"/>
      <c r="AB146" s="366"/>
      <c r="AC146" s="366"/>
      <c r="AD146" s="362"/>
      <c r="AE146" s="382"/>
      <c r="AF146" s="380"/>
      <c r="AG146" s="382"/>
      <c r="AH146" s="382"/>
      <c r="AI146" s="380"/>
      <c r="AJ146" s="382"/>
      <c r="AK146" s="382"/>
      <c r="AL146" s="367"/>
      <c r="AM146" s="367"/>
    </row>
    <row r="147" spans="1:39" ht="21" customHeight="1" x14ac:dyDescent="0.15">
      <c r="A147" s="173"/>
      <c r="B147" s="67"/>
      <c r="C147" s="63"/>
      <c r="D147" s="86"/>
      <c r="E147" s="86"/>
      <c r="F147" s="77"/>
      <c r="G147" s="67"/>
      <c r="H147" s="63"/>
      <c r="I147" s="453"/>
      <c r="J147" s="86"/>
      <c r="K147" s="315"/>
      <c r="L147" s="65"/>
      <c r="M147" s="65"/>
      <c r="N147" s="65"/>
      <c r="O147" s="65"/>
      <c r="P147" s="65"/>
      <c r="Q147" s="65"/>
      <c r="R147" s="65"/>
      <c r="S147" s="72"/>
      <c r="T147" s="380"/>
      <c r="U147" s="381"/>
      <c r="V147" s="380"/>
      <c r="W147" s="382"/>
      <c r="X147" s="382"/>
      <c r="Y147" s="380"/>
      <c r="Z147" s="366"/>
      <c r="AA147" s="362"/>
      <c r="AB147" s="366"/>
      <c r="AC147" s="366"/>
      <c r="AD147" s="362"/>
      <c r="AE147" s="382"/>
      <c r="AF147" s="380"/>
      <c r="AG147" s="382"/>
      <c r="AH147" s="382"/>
      <c r="AI147" s="380"/>
      <c r="AJ147" s="382"/>
      <c r="AK147" s="382"/>
      <c r="AL147" s="367"/>
      <c r="AM147" s="367"/>
    </row>
    <row r="148" spans="1:39" ht="21" customHeight="1" x14ac:dyDescent="0.15">
      <c r="A148" s="173"/>
      <c r="B148" s="67"/>
      <c r="C148" s="63"/>
      <c r="D148" s="86"/>
      <c r="E148" s="86"/>
      <c r="F148" s="77"/>
      <c r="G148" s="67"/>
      <c r="H148" s="63"/>
      <c r="I148" s="453"/>
      <c r="J148" s="86"/>
      <c r="K148" s="315"/>
      <c r="L148" s="65"/>
      <c r="M148" s="65"/>
      <c r="N148" s="65"/>
      <c r="O148" s="65"/>
      <c r="P148" s="65"/>
      <c r="Q148" s="65"/>
      <c r="R148" s="65"/>
      <c r="S148" s="72"/>
      <c r="T148" s="380"/>
      <c r="U148" s="381"/>
      <c r="V148" s="380"/>
      <c r="W148" s="382"/>
      <c r="X148" s="382"/>
      <c r="Y148" s="380"/>
      <c r="Z148" s="366"/>
      <c r="AA148" s="362"/>
      <c r="AB148" s="366"/>
      <c r="AC148" s="366"/>
      <c r="AD148" s="362"/>
      <c r="AE148" s="382"/>
      <c r="AF148" s="380"/>
      <c r="AG148" s="382"/>
      <c r="AH148" s="382"/>
      <c r="AI148" s="380"/>
      <c r="AJ148" s="382"/>
      <c r="AK148" s="382"/>
      <c r="AL148" s="367"/>
      <c r="AM148" s="367"/>
    </row>
    <row r="149" spans="1:39" ht="21" customHeight="1" x14ac:dyDescent="0.15">
      <c r="A149" s="173"/>
      <c r="B149" s="67"/>
      <c r="C149" s="63"/>
      <c r="D149" s="86"/>
      <c r="E149" s="86"/>
      <c r="F149" s="77"/>
      <c r="G149" s="67"/>
      <c r="H149" s="63"/>
      <c r="I149" s="453"/>
      <c r="J149" s="86"/>
      <c r="K149" s="315"/>
      <c r="L149" s="65"/>
      <c r="M149" s="65"/>
      <c r="N149" s="65"/>
      <c r="O149" s="65"/>
      <c r="P149" s="65"/>
      <c r="Q149" s="65"/>
      <c r="R149" s="65"/>
      <c r="S149" s="72"/>
      <c r="T149" s="380"/>
      <c r="U149" s="381"/>
      <c r="V149" s="380"/>
      <c r="W149" s="382"/>
      <c r="X149" s="382"/>
      <c r="Y149" s="380"/>
      <c r="Z149" s="366"/>
      <c r="AA149" s="362"/>
      <c r="AB149" s="366"/>
      <c r="AC149" s="366"/>
      <c r="AD149" s="362"/>
      <c r="AE149" s="382"/>
      <c r="AF149" s="380"/>
      <c r="AG149" s="382"/>
      <c r="AH149" s="382"/>
      <c r="AI149" s="380"/>
      <c r="AJ149" s="382"/>
      <c r="AK149" s="382"/>
      <c r="AL149" s="367"/>
      <c r="AM149" s="367"/>
    </row>
    <row r="150" spans="1:39" ht="21" customHeight="1" x14ac:dyDescent="0.15">
      <c r="A150" s="173"/>
      <c r="B150" s="67"/>
      <c r="C150" s="63"/>
      <c r="D150" s="86"/>
      <c r="E150" s="86"/>
      <c r="F150" s="77"/>
      <c r="G150" s="67"/>
      <c r="H150" s="63"/>
      <c r="I150" s="453"/>
      <c r="J150" s="86"/>
      <c r="K150" s="315"/>
      <c r="L150" s="65"/>
      <c r="M150" s="65"/>
      <c r="N150" s="65"/>
      <c r="O150" s="65"/>
      <c r="P150" s="65"/>
      <c r="Q150" s="65"/>
      <c r="R150" s="65"/>
      <c r="S150" s="72"/>
      <c r="T150" s="380"/>
      <c r="U150" s="381"/>
      <c r="V150" s="412"/>
      <c r="W150" s="413"/>
      <c r="X150" s="413"/>
      <c r="Y150" s="412"/>
      <c r="Z150" s="366"/>
      <c r="AA150" s="362"/>
      <c r="AB150" s="365"/>
      <c r="AC150" s="366"/>
      <c r="AD150" s="362"/>
      <c r="AE150" s="413"/>
      <c r="AF150" s="412"/>
      <c r="AG150" s="413"/>
      <c r="AH150" s="413"/>
      <c r="AI150" s="412"/>
      <c r="AJ150" s="382"/>
      <c r="AK150" s="382"/>
      <c r="AL150" s="367"/>
      <c r="AM150" s="367"/>
    </row>
    <row r="151" spans="1:39" ht="21" customHeight="1" x14ac:dyDescent="0.15">
      <c r="A151" s="173"/>
      <c r="B151" s="67"/>
      <c r="C151" s="63"/>
      <c r="D151" s="86"/>
      <c r="E151" s="86"/>
      <c r="F151" s="77"/>
      <c r="G151" s="67"/>
      <c r="H151" s="63"/>
      <c r="I151" s="453"/>
      <c r="J151" s="86"/>
      <c r="K151" s="315"/>
      <c r="L151" s="65"/>
      <c r="M151" s="65"/>
      <c r="N151" s="65"/>
      <c r="O151" s="65"/>
      <c r="P151" s="65"/>
      <c r="Q151" s="65"/>
      <c r="R151" s="65"/>
      <c r="S151" s="72"/>
      <c r="T151" s="380"/>
      <c r="U151" s="381"/>
      <c r="V151" s="412"/>
      <c r="W151" s="413"/>
      <c r="X151" s="413"/>
      <c r="Y151" s="412"/>
      <c r="Z151" s="366"/>
      <c r="AA151" s="362"/>
      <c r="AB151" s="365"/>
      <c r="AC151" s="366"/>
      <c r="AD151" s="362"/>
      <c r="AE151" s="413"/>
      <c r="AF151" s="412"/>
      <c r="AG151" s="413"/>
      <c r="AH151" s="413"/>
      <c r="AI151" s="412"/>
      <c r="AJ151" s="382"/>
      <c r="AK151" s="382"/>
      <c r="AL151" s="367"/>
      <c r="AM151" s="367"/>
    </row>
    <row r="152" spans="1:39" ht="21" customHeight="1" x14ac:dyDescent="0.15">
      <c r="A152" s="173"/>
      <c r="B152" s="67"/>
      <c r="C152" s="63"/>
      <c r="D152" s="86"/>
      <c r="E152" s="86"/>
      <c r="F152" s="77"/>
      <c r="G152" s="67"/>
      <c r="H152" s="63"/>
      <c r="I152" s="453"/>
      <c r="J152" s="86"/>
      <c r="K152" s="315"/>
      <c r="L152" s="65"/>
      <c r="M152" s="65"/>
      <c r="N152" s="65"/>
      <c r="O152" s="65"/>
      <c r="P152" s="65"/>
      <c r="Q152" s="65"/>
      <c r="R152" s="65"/>
      <c r="S152" s="72"/>
      <c r="T152" s="380"/>
      <c r="U152" s="381"/>
      <c r="V152" s="388"/>
      <c r="W152" s="389"/>
      <c r="X152" s="389"/>
      <c r="Y152" s="388"/>
      <c r="Z152" s="366"/>
      <c r="AA152" s="362"/>
      <c r="AB152" s="390"/>
      <c r="AC152" s="366"/>
      <c r="AD152" s="362"/>
      <c r="AE152" s="389"/>
      <c r="AF152" s="388"/>
      <c r="AG152" s="389"/>
      <c r="AH152" s="389"/>
      <c r="AI152" s="388"/>
      <c r="AJ152" s="382"/>
      <c r="AK152" s="382"/>
      <c r="AL152" s="367"/>
      <c r="AM152" s="367"/>
    </row>
    <row r="153" spans="1:39" s="387" customFormat="1" ht="21" customHeight="1" x14ac:dyDescent="0.15">
      <c r="A153" s="173"/>
      <c r="B153" s="67"/>
      <c r="C153" s="63"/>
      <c r="D153" s="86"/>
      <c r="E153" s="86"/>
      <c r="F153" s="77"/>
      <c r="G153" s="67"/>
      <c r="H153" s="63"/>
      <c r="I153" s="453"/>
      <c r="J153" s="86"/>
      <c r="K153" s="315"/>
      <c r="L153" s="65"/>
      <c r="M153" s="65"/>
      <c r="N153" s="65"/>
      <c r="O153" s="65"/>
      <c r="P153" s="65"/>
      <c r="Q153" s="65"/>
      <c r="R153" s="65"/>
      <c r="S153" s="72"/>
      <c r="T153" s="380"/>
      <c r="U153" s="381"/>
      <c r="V153" s="409"/>
      <c r="W153" s="409"/>
      <c r="X153" s="409"/>
      <c r="Y153" s="409"/>
      <c r="Z153" s="366"/>
      <c r="AA153" s="362"/>
      <c r="AB153" s="366"/>
      <c r="AC153" s="366"/>
      <c r="AD153" s="362"/>
      <c r="AE153" s="409"/>
      <c r="AF153" s="409"/>
      <c r="AG153" s="409"/>
      <c r="AH153" s="409"/>
      <c r="AI153" s="409"/>
      <c r="AJ153" s="409"/>
    </row>
    <row r="154" spans="1:39" ht="21" customHeight="1" x14ac:dyDescent="0.15">
      <c r="A154" s="173"/>
      <c r="B154" s="67"/>
      <c r="C154" s="63"/>
      <c r="D154" s="86"/>
      <c r="E154" s="86"/>
      <c r="F154" s="77"/>
      <c r="G154" s="67"/>
      <c r="H154" s="63"/>
      <c r="I154" s="453"/>
      <c r="J154" s="86"/>
      <c r="K154" s="315"/>
      <c r="L154" s="65"/>
      <c r="M154" s="65"/>
      <c r="N154" s="65"/>
      <c r="O154" s="65"/>
      <c r="P154" s="65"/>
      <c r="Q154" s="65"/>
      <c r="R154" s="65"/>
      <c r="S154" s="72"/>
      <c r="T154" s="380"/>
      <c r="U154" s="381"/>
      <c r="V154" s="380"/>
      <c r="W154" s="382"/>
      <c r="X154" s="382"/>
      <c r="Y154" s="380"/>
      <c r="Z154" s="366"/>
      <c r="AA154" s="362"/>
      <c r="AB154" s="366"/>
      <c r="AC154" s="366"/>
      <c r="AD154" s="362"/>
      <c r="AE154" s="382"/>
      <c r="AF154" s="380"/>
      <c r="AG154" s="382"/>
      <c r="AH154" s="382"/>
      <c r="AI154" s="380"/>
      <c r="AJ154" s="382"/>
      <c r="AK154" s="382"/>
    </row>
    <row r="155" spans="1:39" ht="21" customHeight="1" x14ac:dyDescent="0.15">
      <c r="A155" s="173"/>
      <c r="B155" s="67"/>
      <c r="C155" s="63"/>
      <c r="D155" s="86"/>
      <c r="E155" s="86"/>
      <c r="F155" s="77"/>
      <c r="G155" s="67"/>
      <c r="H155" s="63"/>
      <c r="I155" s="453"/>
      <c r="J155" s="86"/>
      <c r="K155" s="315"/>
      <c r="L155" s="65"/>
      <c r="M155" s="65"/>
      <c r="N155" s="65"/>
      <c r="O155" s="65"/>
      <c r="P155" s="65"/>
      <c r="Q155" s="65"/>
      <c r="R155" s="65"/>
      <c r="S155" s="72"/>
      <c r="T155" s="418"/>
      <c r="U155" s="419"/>
      <c r="V155" s="418"/>
      <c r="W155" s="421"/>
      <c r="X155" s="421"/>
      <c r="Y155" s="418"/>
      <c r="Z155" s="411"/>
      <c r="AA155" s="410"/>
      <c r="AB155" s="411"/>
      <c r="AC155" s="411"/>
      <c r="AD155" s="410"/>
      <c r="AE155" s="382"/>
      <c r="AF155" s="380"/>
      <c r="AG155" s="382"/>
      <c r="AH155" s="382"/>
      <c r="AI155" s="380"/>
      <c r="AJ155" s="382"/>
      <c r="AK155" s="382"/>
    </row>
    <row r="156" spans="1:39" ht="21" customHeight="1" x14ac:dyDescent="0.15">
      <c r="A156" s="62"/>
      <c r="B156" s="78"/>
      <c r="C156" s="78"/>
      <c r="D156" s="86"/>
      <c r="E156" s="86"/>
      <c r="F156" s="77"/>
      <c r="G156" s="78"/>
      <c r="H156" s="78"/>
      <c r="I156" s="453"/>
      <c r="J156" s="86"/>
      <c r="K156" s="315"/>
      <c r="L156" s="290"/>
      <c r="M156" s="169"/>
      <c r="N156" s="290"/>
      <c r="O156" s="169"/>
      <c r="P156" s="79"/>
      <c r="Q156" s="79"/>
      <c r="R156" s="79"/>
      <c r="S156" s="73"/>
      <c r="T156" s="380"/>
      <c r="U156" s="381"/>
      <c r="V156" s="380"/>
      <c r="W156" s="382"/>
      <c r="X156" s="382"/>
      <c r="Y156" s="380"/>
      <c r="Z156" s="366"/>
      <c r="AA156" s="362"/>
      <c r="AB156" s="366"/>
      <c r="AC156" s="366"/>
      <c r="AD156" s="362"/>
      <c r="AE156" s="382"/>
      <c r="AF156" s="380"/>
      <c r="AG156" s="382"/>
      <c r="AH156" s="382"/>
      <c r="AI156" s="380"/>
      <c r="AJ156" s="382"/>
      <c r="AK156" s="382"/>
      <c r="AL156" s="367"/>
      <c r="AM156" s="367"/>
    </row>
    <row r="157" spans="1:39" ht="21" customHeight="1" x14ac:dyDescent="0.15">
      <c r="A157" s="62"/>
      <c r="B157" s="78"/>
      <c r="C157" s="78"/>
      <c r="D157" s="86"/>
      <c r="E157" s="86"/>
      <c r="F157" s="77"/>
      <c r="G157" s="78"/>
      <c r="H157" s="78"/>
      <c r="I157" s="453"/>
      <c r="J157" s="86"/>
      <c r="K157" s="315"/>
      <c r="L157" s="290"/>
      <c r="M157" s="169"/>
      <c r="N157" s="290"/>
      <c r="O157" s="169"/>
      <c r="P157" s="79"/>
      <c r="Q157" s="79"/>
      <c r="R157" s="79"/>
      <c r="S157" s="73"/>
      <c r="T157" s="380"/>
      <c r="U157" s="381"/>
      <c r="V157" s="380"/>
      <c r="W157" s="382"/>
      <c r="X157" s="382"/>
      <c r="Y157" s="380"/>
      <c r="Z157" s="366"/>
      <c r="AA157" s="362"/>
      <c r="AB157" s="366"/>
      <c r="AC157" s="366"/>
      <c r="AD157" s="362"/>
      <c r="AE157" s="382"/>
      <c r="AF157" s="380"/>
      <c r="AG157" s="382"/>
      <c r="AH157" s="382"/>
      <c r="AI157" s="380"/>
      <c r="AJ157" s="382"/>
      <c r="AK157" s="382"/>
      <c r="AL157" s="367"/>
      <c r="AM157" s="367"/>
    </row>
    <row r="158" spans="1:39" ht="21" customHeight="1" x14ac:dyDescent="0.15">
      <c r="A158" s="173"/>
      <c r="B158" s="67"/>
      <c r="C158" s="63"/>
      <c r="D158" s="86"/>
      <c r="E158" s="86"/>
      <c r="F158" s="77"/>
      <c r="G158" s="67"/>
      <c r="H158" s="63"/>
      <c r="I158" s="453"/>
      <c r="J158" s="86"/>
      <c r="K158" s="315"/>
      <c r="L158" s="65"/>
      <c r="M158" s="65"/>
      <c r="N158" s="65"/>
      <c r="O158" s="65"/>
      <c r="P158" s="65"/>
      <c r="Q158" s="65"/>
      <c r="R158" s="65"/>
      <c r="S158" s="72"/>
      <c r="T158" s="380"/>
      <c r="U158" s="381"/>
      <c r="V158" s="380"/>
      <c r="W158" s="382"/>
      <c r="X158" s="382"/>
      <c r="Y158" s="380"/>
      <c r="Z158" s="366"/>
      <c r="AA158" s="362"/>
      <c r="AB158" s="366"/>
      <c r="AC158" s="366"/>
      <c r="AD158" s="362"/>
      <c r="AE158" s="382"/>
      <c r="AF158" s="380"/>
      <c r="AG158" s="382"/>
      <c r="AH158" s="382"/>
      <c r="AI158" s="380"/>
      <c r="AJ158" s="382"/>
      <c r="AK158" s="382"/>
      <c r="AL158" s="367"/>
      <c r="AM158" s="367"/>
    </row>
    <row r="159" spans="1:39" ht="21" customHeight="1" x14ac:dyDescent="0.15">
      <c r="A159" s="173"/>
      <c r="B159" s="67"/>
      <c r="C159" s="63"/>
      <c r="D159" s="86"/>
      <c r="E159" s="86"/>
      <c r="F159" s="77"/>
      <c r="G159" s="67"/>
      <c r="H159" s="63"/>
      <c r="I159" s="453"/>
      <c r="J159" s="86"/>
      <c r="K159" s="315"/>
      <c r="L159" s="65"/>
      <c r="M159" s="65"/>
      <c r="N159" s="65"/>
      <c r="O159" s="65"/>
      <c r="P159" s="65"/>
      <c r="Q159" s="65"/>
      <c r="R159" s="65"/>
      <c r="S159" s="72"/>
      <c r="T159" s="380"/>
      <c r="U159" s="381"/>
      <c r="V159" s="417"/>
      <c r="W159" s="382"/>
      <c r="X159" s="382"/>
      <c r="Y159" s="380"/>
      <c r="Z159" s="366"/>
      <c r="AA159" s="362"/>
      <c r="AB159" s="366"/>
      <c r="AC159" s="366"/>
      <c r="AD159" s="362"/>
      <c r="AE159" s="382"/>
      <c r="AF159" s="380"/>
      <c r="AG159" s="382"/>
      <c r="AH159" s="382"/>
      <c r="AI159" s="380"/>
      <c r="AJ159" s="382"/>
      <c r="AK159" s="382"/>
      <c r="AL159" s="367"/>
      <c r="AM159" s="367"/>
    </row>
    <row r="160" spans="1:39" ht="21" customHeight="1" x14ac:dyDescent="0.15">
      <c r="A160" s="173"/>
      <c r="B160" s="67"/>
      <c r="C160" s="63"/>
      <c r="D160" s="86"/>
      <c r="E160" s="86"/>
      <c r="F160" s="77"/>
      <c r="G160" s="67"/>
      <c r="H160" s="63"/>
      <c r="I160" s="453"/>
      <c r="J160" s="86"/>
      <c r="K160" s="315"/>
      <c r="L160" s="65"/>
      <c r="M160" s="65"/>
      <c r="N160" s="65"/>
      <c r="O160" s="65"/>
      <c r="P160" s="65"/>
      <c r="Q160" s="65"/>
      <c r="R160" s="65"/>
      <c r="S160" s="72"/>
      <c r="T160" s="380"/>
      <c r="U160" s="381"/>
      <c r="V160" s="380"/>
      <c r="W160" s="382"/>
      <c r="X160" s="382"/>
      <c r="Y160" s="380"/>
      <c r="Z160" s="366"/>
      <c r="AA160" s="362"/>
      <c r="AB160" s="366"/>
      <c r="AC160" s="366"/>
      <c r="AD160" s="362"/>
      <c r="AE160" s="382"/>
      <c r="AF160" s="380"/>
      <c r="AG160" s="382"/>
      <c r="AH160" s="382"/>
      <c r="AI160" s="380"/>
      <c r="AJ160" s="382"/>
      <c r="AK160" s="382"/>
      <c r="AL160" s="367"/>
      <c r="AM160" s="367"/>
    </row>
    <row r="161" spans="1:39" ht="21" customHeight="1" x14ac:dyDescent="0.15">
      <c r="A161" s="173"/>
      <c r="B161" s="67"/>
      <c r="C161" s="63"/>
      <c r="D161" s="86"/>
      <c r="E161" s="86"/>
      <c r="F161" s="77"/>
      <c r="G161" s="67"/>
      <c r="H161" s="63"/>
      <c r="I161" s="453"/>
      <c r="J161" s="86"/>
      <c r="K161" s="315"/>
      <c r="L161" s="65"/>
      <c r="M161" s="65"/>
      <c r="N161" s="65"/>
      <c r="O161" s="65"/>
      <c r="P161" s="65"/>
      <c r="Q161" s="65"/>
      <c r="R161" s="65"/>
      <c r="S161" s="72"/>
      <c r="T161" s="380"/>
      <c r="U161" s="381"/>
      <c r="V161" s="380"/>
      <c r="W161" s="382"/>
      <c r="X161" s="382"/>
      <c r="Y161" s="380"/>
      <c r="Z161" s="366"/>
      <c r="AA161" s="362"/>
      <c r="AB161" s="366"/>
      <c r="AC161" s="366"/>
      <c r="AD161" s="362"/>
      <c r="AE161" s="382"/>
      <c r="AF161" s="380"/>
      <c r="AG161" s="382"/>
      <c r="AH161" s="382"/>
      <c r="AI161" s="380"/>
      <c r="AJ161" s="382"/>
      <c r="AK161" s="382"/>
      <c r="AL161" s="367"/>
      <c r="AM161" s="367"/>
    </row>
    <row r="162" spans="1:39" ht="21" customHeight="1" x14ac:dyDescent="0.15">
      <c r="A162" s="173"/>
      <c r="B162" s="67"/>
      <c r="C162" s="63"/>
      <c r="D162" s="86"/>
      <c r="E162" s="86"/>
      <c r="F162" s="77"/>
      <c r="G162" s="67"/>
      <c r="H162" s="63"/>
      <c r="I162" s="453"/>
      <c r="J162" s="86"/>
      <c r="K162" s="315"/>
      <c r="L162" s="65"/>
      <c r="M162" s="65"/>
      <c r="N162" s="65"/>
      <c r="O162" s="65"/>
      <c r="P162" s="65"/>
      <c r="Q162" s="65"/>
      <c r="R162" s="65"/>
      <c r="S162" s="72"/>
      <c r="T162" s="380"/>
      <c r="U162" s="381"/>
      <c r="V162" s="380"/>
      <c r="W162" s="382"/>
      <c r="X162" s="382"/>
      <c r="Y162" s="380"/>
      <c r="Z162" s="366"/>
      <c r="AA162" s="362"/>
      <c r="AB162" s="366"/>
      <c r="AC162" s="366"/>
      <c r="AD162" s="362"/>
      <c r="AE162" s="382"/>
      <c r="AF162" s="380"/>
      <c r="AG162" s="382"/>
      <c r="AH162" s="382"/>
      <c r="AI162" s="380"/>
      <c r="AJ162" s="382"/>
      <c r="AK162" s="382"/>
      <c r="AL162" s="367"/>
      <c r="AM162" s="367"/>
    </row>
    <row r="163" spans="1:39" ht="21" customHeight="1" x14ac:dyDescent="0.15">
      <c r="A163" s="173"/>
      <c r="B163" s="67"/>
      <c r="C163" s="63"/>
      <c r="D163" s="86"/>
      <c r="E163" s="86"/>
      <c r="F163" s="77"/>
      <c r="G163" s="67"/>
      <c r="H163" s="63"/>
      <c r="I163" s="453"/>
      <c r="J163" s="86"/>
      <c r="K163" s="315"/>
      <c r="L163" s="65"/>
      <c r="M163" s="65"/>
      <c r="N163" s="65"/>
      <c r="O163" s="65"/>
      <c r="P163" s="65"/>
      <c r="Q163" s="65"/>
      <c r="R163" s="65"/>
      <c r="S163" s="72"/>
      <c r="T163" s="380"/>
      <c r="U163" s="381"/>
      <c r="V163" s="380"/>
      <c r="W163" s="382"/>
      <c r="X163" s="382"/>
      <c r="Y163" s="380"/>
      <c r="Z163" s="366"/>
      <c r="AA163" s="362"/>
      <c r="AB163" s="366"/>
      <c r="AC163" s="366"/>
      <c r="AD163" s="362"/>
      <c r="AE163" s="382"/>
      <c r="AF163" s="380"/>
      <c r="AG163" s="382"/>
      <c r="AH163" s="382"/>
      <c r="AI163" s="380"/>
      <c r="AJ163" s="382"/>
      <c r="AK163" s="382"/>
      <c r="AL163" s="367"/>
      <c r="AM163" s="367"/>
    </row>
    <row r="164" spans="1:39" ht="21" customHeight="1" x14ac:dyDescent="0.15">
      <c r="A164" s="173"/>
      <c r="B164" s="67"/>
      <c r="C164" s="63"/>
      <c r="D164" s="86"/>
      <c r="E164" s="86"/>
      <c r="F164" s="77"/>
      <c r="G164" s="67"/>
      <c r="H164" s="63"/>
      <c r="I164" s="453"/>
      <c r="J164" s="86"/>
      <c r="K164" s="315"/>
      <c r="L164" s="65"/>
      <c r="M164" s="65"/>
      <c r="N164" s="65"/>
      <c r="O164" s="65"/>
      <c r="P164" s="65"/>
      <c r="Q164" s="65"/>
      <c r="R164" s="65"/>
      <c r="S164" s="72"/>
      <c r="T164" s="380"/>
      <c r="U164" s="381"/>
      <c r="V164" s="380"/>
      <c r="W164" s="382"/>
      <c r="X164" s="382"/>
      <c r="Y164" s="380"/>
      <c r="Z164" s="366"/>
      <c r="AA164" s="362"/>
      <c r="AB164" s="366"/>
      <c r="AC164" s="366"/>
      <c r="AD164" s="362"/>
      <c r="AE164" s="382"/>
      <c r="AF164" s="380"/>
      <c r="AG164" s="382"/>
      <c r="AH164" s="382"/>
      <c r="AI164" s="380"/>
      <c r="AJ164" s="382"/>
      <c r="AK164" s="382"/>
      <c r="AL164" s="367"/>
      <c r="AM164" s="367"/>
    </row>
    <row r="165" spans="1:39" ht="21" customHeight="1" x14ac:dyDescent="0.15">
      <c r="A165" s="179"/>
      <c r="B165" s="104"/>
      <c r="C165" s="105"/>
      <c r="D165" s="106"/>
      <c r="E165" s="106"/>
      <c r="F165" s="166"/>
      <c r="G165" s="104"/>
      <c r="H165" s="105"/>
      <c r="I165" s="455"/>
      <c r="J165" s="106"/>
      <c r="K165" s="316"/>
      <c r="L165" s="154"/>
      <c r="M165" s="154"/>
      <c r="N165" s="154"/>
      <c r="O165" s="154"/>
      <c r="P165" s="154"/>
      <c r="Q165" s="154"/>
      <c r="R165" s="154"/>
      <c r="S165" s="155"/>
      <c r="T165" s="380"/>
      <c r="U165" s="381"/>
      <c r="V165" s="380"/>
      <c r="W165" s="382"/>
      <c r="X165" s="382"/>
      <c r="Y165" s="380"/>
      <c r="Z165" s="366"/>
      <c r="AA165" s="362"/>
      <c r="AB165" s="366"/>
      <c r="AC165" s="366"/>
      <c r="AD165" s="362"/>
      <c r="AE165" s="382"/>
      <c r="AF165" s="380"/>
      <c r="AG165" s="382"/>
      <c r="AH165" s="382"/>
      <c r="AI165" s="380"/>
      <c r="AJ165" s="382"/>
      <c r="AK165" s="382"/>
      <c r="AL165" s="367"/>
      <c r="AM165" s="367"/>
    </row>
    <row r="166" spans="1:39" ht="21" customHeight="1" x14ac:dyDescent="0.15">
      <c r="A166" s="163"/>
      <c r="B166" s="71"/>
      <c r="C166" s="99"/>
      <c r="D166" s="102"/>
      <c r="E166" s="102"/>
      <c r="F166" s="164"/>
      <c r="G166" s="71"/>
      <c r="H166" s="99"/>
      <c r="I166" s="456"/>
      <c r="J166" s="102"/>
      <c r="K166" s="314"/>
      <c r="L166" s="152"/>
      <c r="M166" s="152"/>
      <c r="N166" s="152"/>
      <c r="O166" s="152"/>
      <c r="P166" s="152"/>
      <c r="Q166" s="152"/>
      <c r="R166" s="152"/>
      <c r="S166" s="153"/>
      <c r="T166" s="380"/>
      <c r="U166" s="381"/>
      <c r="V166" s="380"/>
      <c r="W166" s="382"/>
      <c r="X166" s="382"/>
      <c r="Y166" s="380"/>
      <c r="Z166" s="366"/>
      <c r="AA166" s="362"/>
      <c r="AB166" s="366"/>
      <c r="AC166" s="366"/>
      <c r="AD166" s="362"/>
      <c r="AE166" s="382"/>
      <c r="AF166" s="380"/>
      <c r="AG166" s="382"/>
      <c r="AH166" s="382"/>
      <c r="AI166" s="380"/>
      <c r="AJ166" s="382"/>
      <c r="AK166" s="382"/>
      <c r="AL166" s="367"/>
      <c r="AM166" s="367"/>
    </row>
    <row r="167" spans="1:39" ht="21" customHeight="1" x14ac:dyDescent="0.15">
      <c r="A167" s="173"/>
      <c r="B167" s="67"/>
      <c r="C167" s="63"/>
      <c r="D167" s="86"/>
      <c r="E167" s="86"/>
      <c r="F167" s="77"/>
      <c r="G167" s="67"/>
      <c r="H167" s="63"/>
      <c r="I167" s="453"/>
      <c r="J167" s="86"/>
      <c r="K167" s="315"/>
      <c r="L167" s="65"/>
      <c r="M167" s="65"/>
      <c r="N167" s="65"/>
      <c r="O167" s="65"/>
      <c r="P167" s="65"/>
      <c r="Q167" s="65"/>
      <c r="R167" s="65"/>
      <c r="S167" s="72"/>
      <c r="T167" s="380"/>
      <c r="U167" s="381"/>
      <c r="V167" s="380"/>
      <c r="W167" s="382"/>
      <c r="X167" s="382"/>
      <c r="Y167" s="380"/>
      <c r="Z167" s="366"/>
      <c r="AA167" s="362"/>
      <c r="AB167" s="366"/>
      <c r="AC167" s="366"/>
      <c r="AD167" s="362"/>
      <c r="AE167" s="382"/>
      <c r="AF167" s="380"/>
      <c r="AG167" s="382"/>
      <c r="AH167" s="382"/>
      <c r="AI167" s="380"/>
      <c r="AJ167" s="382"/>
      <c r="AK167" s="382"/>
      <c r="AL167" s="367"/>
      <c r="AM167" s="367"/>
    </row>
    <row r="168" spans="1:39" ht="21" customHeight="1" x14ac:dyDescent="0.15">
      <c r="A168" s="173"/>
      <c r="B168" s="67"/>
      <c r="C168" s="63"/>
      <c r="D168" s="86"/>
      <c r="E168" s="86"/>
      <c r="F168" s="77"/>
      <c r="G168" s="67"/>
      <c r="H168" s="63"/>
      <c r="I168" s="453"/>
      <c r="J168" s="86"/>
      <c r="K168" s="315"/>
      <c r="L168" s="65"/>
      <c r="M168" s="65"/>
      <c r="N168" s="65"/>
      <c r="O168" s="65"/>
      <c r="P168" s="65"/>
      <c r="Q168" s="65"/>
      <c r="R168" s="65"/>
      <c r="S168" s="72"/>
      <c r="T168" s="380"/>
      <c r="U168" s="381"/>
      <c r="V168" s="380"/>
      <c r="W168" s="382"/>
      <c r="X168" s="382"/>
      <c r="Y168" s="380"/>
      <c r="Z168" s="366"/>
      <c r="AA168" s="362"/>
      <c r="AB168" s="366"/>
      <c r="AC168" s="366"/>
      <c r="AD168" s="362"/>
      <c r="AE168" s="382"/>
      <c r="AF168" s="380"/>
      <c r="AG168" s="382"/>
      <c r="AH168" s="382"/>
      <c r="AI168" s="380"/>
      <c r="AJ168" s="382"/>
      <c r="AK168" s="382"/>
      <c r="AL168" s="367"/>
      <c r="AM168" s="367"/>
    </row>
    <row r="169" spans="1:39" ht="21" customHeight="1" x14ac:dyDescent="0.15">
      <c r="A169" s="173"/>
      <c r="B169" s="67"/>
      <c r="C169" s="63"/>
      <c r="D169" s="86"/>
      <c r="E169" s="86"/>
      <c r="F169" s="77"/>
      <c r="G169" s="67"/>
      <c r="H169" s="63"/>
      <c r="I169" s="453"/>
      <c r="J169" s="86"/>
      <c r="K169" s="315"/>
      <c r="L169" s="65"/>
      <c r="M169" s="65"/>
      <c r="N169" s="65"/>
      <c r="O169" s="65"/>
      <c r="P169" s="65"/>
      <c r="Q169" s="65"/>
      <c r="R169" s="65"/>
      <c r="S169" s="72"/>
      <c r="T169" s="380"/>
      <c r="U169" s="381"/>
      <c r="V169" s="380"/>
      <c r="W169" s="382"/>
      <c r="X169" s="382"/>
      <c r="Y169" s="380"/>
      <c r="Z169" s="366"/>
      <c r="AA169" s="362"/>
      <c r="AB169" s="366"/>
      <c r="AC169" s="366"/>
      <c r="AD169" s="362"/>
      <c r="AE169" s="382"/>
      <c r="AF169" s="380"/>
      <c r="AG169" s="382"/>
      <c r="AH169" s="382"/>
      <c r="AI169" s="380"/>
      <c r="AJ169" s="382"/>
      <c r="AK169" s="382"/>
      <c r="AL169" s="367"/>
      <c r="AM169" s="367"/>
    </row>
    <row r="170" spans="1:39" ht="21" customHeight="1" x14ac:dyDescent="0.15">
      <c r="A170" s="173"/>
      <c r="B170" s="67"/>
      <c r="C170" s="63"/>
      <c r="D170" s="86"/>
      <c r="E170" s="86"/>
      <c r="F170" s="77"/>
      <c r="G170" s="67"/>
      <c r="H170" s="63"/>
      <c r="I170" s="453"/>
      <c r="J170" s="86"/>
      <c r="K170" s="315"/>
      <c r="L170" s="65"/>
      <c r="M170" s="65"/>
      <c r="N170" s="65"/>
      <c r="O170" s="65"/>
      <c r="P170" s="65"/>
      <c r="Q170" s="65"/>
      <c r="R170" s="65"/>
      <c r="S170" s="72"/>
      <c r="T170" s="380"/>
      <c r="U170" s="381"/>
      <c r="V170" s="380"/>
      <c r="W170" s="382"/>
      <c r="X170" s="382"/>
      <c r="Y170" s="380"/>
      <c r="Z170" s="366"/>
      <c r="AA170" s="362"/>
      <c r="AB170" s="366"/>
      <c r="AC170" s="366"/>
      <c r="AD170" s="362"/>
      <c r="AE170" s="382"/>
      <c r="AF170" s="380"/>
      <c r="AG170" s="382"/>
      <c r="AH170" s="382"/>
      <c r="AI170" s="380"/>
      <c r="AJ170" s="382"/>
      <c r="AK170" s="382"/>
      <c r="AL170" s="367"/>
      <c r="AM170" s="367"/>
    </row>
    <row r="171" spans="1:39" ht="21" customHeight="1" x14ac:dyDescent="0.15">
      <c r="A171" s="173"/>
      <c r="B171" s="67"/>
      <c r="C171" s="63"/>
      <c r="D171" s="86"/>
      <c r="E171" s="86"/>
      <c r="F171" s="77"/>
      <c r="G171" s="67"/>
      <c r="H171" s="63"/>
      <c r="I171" s="453"/>
      <c r="J171" s="86"/>
      <c r="K171" s="315"/>
      <c r="L171" s="65"/>
      <c r="M171" s="65"/>
      <c r="N171" s="65"/>
      <c r="O171" s="65"/>
      <c r="P171" s="65"/>
      <c r="Q171" s="65"/>
      <c r="R171" s="65"/>
      <c r="S171" s="72"/>
      <c r="T171" s="380"/>
      <c r="U171" s="381"/>
      <c r="V171" s="412"/>
      <c r="W171" s="413"/>
      <c r="X171" s="413"/>
      <c r="Y171" s="412"/>
      <c r="Z171" s="366"/>
      <c r="AA171" s="362"/>
      <c r="AB171" s="365"/>
      <c r="AC171" s="366"/>
      <c r="AD171" s="362"/>
      <c r="AE171" s="413"/>
      <c r="AF171" s="412"/>
      <c r="AG171" s="413"/>
      <c r="AH171" s="413"/>
      <c r="AI171" s="412"/>
      <c r="AJ171" s="382"/>
      <c r="AK171" s="382"/>
      <c r="AL171" s="367"/>
      <c r="AM171" s="367"/>
    </row>
    <row r="172" spans="1:39" ht="21" customHeight="1" x14ac:dyDescent="0.15">
      <c r="A172" s="173"/>
      <c r="B172" s="67"/>
      <c r="C172" s="63"/>
      <c r="D172" s="86"/>
      <c r="E172" s="86"/>
      <c r="F172" s="77"/>
      <c r="G172" s="67"/>
      <c r="H172" s="63"/>
      <c r="I172" s="453"/>
      <c r="J172" s="86"/>
      <c r="K172" s="315"/>
      <c r="L172" s="65"/>
      <c r="M172" s="65"/>
      <c r="N172" s="65"/>
      <c r="O172" s="65"/>
      <c r="P172" s="65"/>
      <c r="Q172" s="65"/>
      <c r="R172" s="65"/>
      <c r="S172" s="72"/>
      <c r="T172" s="380"/>
      <c r="U172" s="381"/>
      <c r="V172" s="412"/>
      <c r="W172" s="413"/>
      <c r="X172" s="413"/>
      <c r="Y172" s="412"/>
      <c r="Z172" s="366"/>
      <c r="AA172" s="362"/>
      <c r="AB172" s="365"/>
      <c r="AC172" s="366"/>
      <c r="AD172" s="362"/>
      <c r="AE172" s="413"/>
      <c r="AF172" s="412"/>
      <c r="AG172" s="413"/>
      <c r="AH172" s="413"/>
      <c r="AI172" s="412"/>
      <c r="AJ172" s="382"/>
      <c r="AK172" s="382"/>
      <c r="AL172" s="367"/>
      <c r="AM172" s="367"/>
    </row>
    <row r="173" spans="1:39" ht="21" customHeight="1" x14ac:dyDescent="0.15">
      <c r="A173" s="173"/>
      <c r="B173" s="67"/>
      <c r="C173" s="63"/>
      <c r="D173" s="86"/>
      <c r="E173" s="86"/>
      <c r="F173" s="77"/>
      <c r="G173" s="67"/>
      <c r="H173" s="63"/>
      <c r="I173" s="453"/>
      <c r="J173" s="86"/>
      <c r="K173" s="315"/>
      <c r="L173" s="65"/>
      <c r="M173" s="65"/>
      <c r="N173" s="65"/>
      <c r="O173" s="65"/>
      <c r="P173" s="65"/>
      <c r="Q173" s="65"/>
      <c r="R173" s="65"/>
      <c r="S173" s="72"/>
      <c r="T173" s="380"/>
      <c r="U173" s="381"/>
      <c r="V173" s="388"/>
      <c r="W173" s="389"/>
      <c r="X173" s="389"/>
      <c r="Y173" s="388"/>
      <c r="Z173" s="366"/>
      <c r="AA173" s="362"/>
      <c r="AB173" s="390"/>
      <c r="AC173" s="366"/>
      <c r="AD173" s="362"/>
      <c r="AE173" s="389"/>
      <c r="AF173" s="388"/>
      <c r="AG173" s="389"/>
      <c r="AH173" s="389"/>
      <c r="AI173" s="388"/>
      <c r="AJ173" s="382"/>
      <c r="AK173" s="382"/>
      <c r="AL173" s="367"/>
      <c r="AM173" s="367"/>
    </row>
    <row r="174" spans="1:39" s="387" customFormat="1" ht="21" customHeight="1" x14ac:dyDescent="0.15">
      <c r="A174" s="173"/>
      <c r="B174" s="67"/>
      <c r="C174" s="63"/>
      <c r="D174" s="86"/>
      <c r="E174" s="86"/>
      <c r="F174" s="77"/>
      <c r="G174" s="67"/>
      <c r="H174" s="63"/>
      <c r="I174" s="453"/>
      <c r="J174" s="86"/>
      <c r="K174" s="315"/>
      <c r="L174" s="65"/>
      <c r="M174" s="65"/>
      <c r="N174" s="65"/>
      <c r="O174" s="65"/>
      <c r="P174" s="65"/>
      <c r="Q174" s="65"/>
      <c r="R174" s="65"/>
      <c r="S174" s="72"/>
      <c r="T174" s="380"/>
      <c r="U174" s="381"/>
      <c r="V174" s="409"/>
      <c r="W174" s="409"/>
      <c r="X174" s="409"/>
      <c r="Y174" s="409"/>
      <c r="Z174" s="366"/>
      <c r="AA174" s="362"/>
      <c r="AB174" s="366"/>
      <c r="AC174" s="366"/>
      <c r="AD174" s="362"/>
      <c r="AE174" s="409"/>
      <c r="AF174" s="409"/>
      <c r="AG174" s="409"/>
      <c r="AH174" s="409"/>
      <c r="AI174" s="409"/>
      <c r="AJ174" s="409"/>
    </row>
    <row r="175" spans="1:39" ht="21" customHeight="1" x14ac:dyDescent="0.15">
      <c r="A175" s="173"/>
      <c r="B175" s="67"/>
      <c r="C175" s="63"/>
      <c r="D175" s="86"/>
      <c r="E175" s="86"/>
      <c r="F175" s="77"/>
      <c r="G175" s="67"/>
      <c r="H175" s="63"/>
      <c r="I175" s="453"/>
      <c r="J175" s="86"/>
      <c r="K175" s="315"/>
      <c r="L175" s="65"/>
      <c r="M175" s="65"/>
      <c r="N175" s="65"/>
      <c r="O175" s="65"/>
      <c r="P175" s="65"/>
      <c r="Q175" s="65"/>
      <c r="R175" s="65"/>
      <c r="S175" s="72"/>
      <c r="T175" s="380"/>
      <c r="U175" s="381"/>
      <c r="V175" s="380"/>
      <c r="W175" s="382"/>
      <c r="X175" s="382"/>
      <c r="Y175" s="380"/>
      <c r="Z175" s="366"/>
      <c r="AA175" s="362"/>
      <c r="AB175" s="366"/>
      <c r="AC175" s="366"/>
      <c r="AD175" s="362"/>
      <c r="AE175" s="382"/>
      <c r="AF175" s="380"/>
      <c r="AG175" s="382"/>
      <c r="AH175" s="382"/>
      <c r="AI175" s="380"/>
      <c r="AJ175" s="382"/>
      <c r="AK175" s="382"/>
    </row>
    <row r="176" spans="1:39" ht="21" customHeight="1" x14ac:dyDescent="0.15">
      <c r="A176" s="173"/>
      <c r="B176" s="67"/>
      <c r="C176" s="63"/>
      <c r="D176" s="86"/>
      <c r="E176" s="86"/>
      <c r="F176" s="77"/>
      <c r="G176" s="67"/>
      <c r="H176" s="63"/>
      <c r="I176" s="453"/>
      <c r="J176" s="86"/>
      <c r="K176" s="315"/>
      <c r="L176" s="65"/>
      <c r="M176" s="65"/>
      <c r="N176" s="65"/>
      <c r="O176" s="65"/>
      <c r="P176" s="65"/>
      <c r="Q176" s="65"/>
      <c r="R176" s="65"/>
      <c r="S176" s="72"/>
      <c r="T176" s="380"/>
      <c r="U176" s="381"/>
      <c r="V176" s="380"/>
      <c r="W176" s="382"/>
      <c r="X176" s="382"/>
      <c r="Y176" s="380"/>
      <c r="Z176" s="366"/>
      <c r="AA176" s="362"/>
      <c r="AB176" s="366"/>
      <c r="AC176" s="366"/>
      <c r="AD176" s="362"/>
      <c r="AE176" s="382"/>
      <c r="AF176" s="380"/>
      <c r="AG176" s="382"/>
      <c r="AH176" s="382"/>
      <c r="AI176" s="380"/>
      <c r="AJ176" s="382"/>
      <c r="AK176" s="382"/>
    </row>
    <row r="177" spans="1:39" ht="21" customHeight="1" x14ac:dyDescent="0.15">
      <c r="A177" s="173"/>
      <c r="B177" s="67"/>
      <c r="C177" s="63"/>
      <c r="D177" s="86"/>
      <c r="E177" s="86"/>
      <c r="F177" s="77"/>
      <c r="G177" s="67"/>
      <c r="H177" s="63"/>
      <c r="I177" s="453"/>
      <c r="J177" s="86"/>
      <c r="K177" s="315"/>
      <c r="L177" s="65"/>
      <c r="M177" s="65"/>
      <c r="N177" s="65"/>
      <c r="O177" s="65"/>
      <c r="P177" s="65"/>
      <c r="Q177" s="65"/>
      <c r="R177" s="65"/>
      <c r="S177" s="72"/>
      <c r="T177" s="380"/>
      <c r="U177" s="381"/>
      <c r="V177" s="380"/>
      <c r="W177" s="382"/>
      <c r="X177" s="382"/>
      <c r="Y177" s="380"/>
      <c r="Z177" s="366"/>
      <c r="AA177" s="362"/>
      <c r="AB177" s="366"/>
      <c r="AC177" s="366"/>
      <c r="AD177" s="362"/>
      <c r="AE177" s="382"/>
      <c r="AF177" s="380"/>
      <c r="AG177" s="382"/>
      <c r="AH177" s="382"/>
      <c r="AI177" s="380"/>
      <c r="AJ177" s="382"/>
      <c r="AK177" s="382"/>
      <c r="AL177" s="367"/>
      <c r="AM177" s="367"/>
    </row>
    <row r="178" spans="1:39" ht="21" customHeight="1" x14ac:dyDescent="0.15">
      <c r="A178" s="173"/>
      <c r="B178" s="67"/>
      <c r="C178" s="63"/>
      <c r="D178" s="86"/>
      <c r="E178" s="86"/>
      <c r="F178" s="77"/>
      <c r="G178" s="67"/>
      <c r="H178" s="63"/>
      <c r="I178" s="453"/>
      <c r="J178" s="86"/>
      <c r="K178" s="315"/>
      <c r="L178" s="65"/>
      <c r="M178" s="65"/>
      <c r="N178" s="65"/>
      <c r="O178" s="65"/>
      <c r="P178" s="65"/>
      <c r="Q178" s="65"/>
      <c r="R178" s="65"/>
      <c r="S178" s="72"/>
      <c r="T178" s="380"/>
      <c r="U178" s="381"/>
      <c r="V178" s="380"/>
      <c r="W178" s="382"/>
      <c r="X178" s="382"/>
      <c r="Y178" s="380"/>
      <c r="Z178" s="366"/>
      <c r="AA178" s="362"/>
      <c r="AB178" s="366"/>
      <c r="AC178" s="366"/>
      <c r="AD178" s="362"/>
      <c r="AE178" s="382"/>
      <c r="AF178" s="380"/>
      <c r="AG178" s="382"/>
      <c r="AH178" s="382"/>
      <c r="AI178" s="380"/>
      <c r="AJ178" s="382"/>
      <c r="AK178" s="382"/>
      <c r="AL178" s="367"/>
      <c r="AM178" s="367"/>
    </row>
    <row r="179" spans="1:39" ht="21" customHeight="1" x14ac:dyDescent="0.15">
      <c r="A179" s="173"/>
      <c r="B179" s="67"/>
      <c r="C179" s="63"/>
      <c r="D179" s="86"/>
      <c r="E179" s="86"/>
      <c r="F179" s="77"/>
      <c r="G179" s="67"/>
      <c r="H179" s="63"/>
      <c r="I179" s="453"/>
      <c r="J179" s="86"/>
      <c r="K179" s="315"/>
      <c r="L179" s="65"/>
      <c r="M179" s="65"/>
      <c r="N179" s="65"/>
      <c r="O179" s="65"/>
      <c r="P179" s="65"/>
      <c r="Q179" s="65"/>
      <c r="R179" s="65"/>
      <c r="S179" s="72"/>
      <c r="T179" s="380"/>
      <c r="U179" s="381"/>
      <c r="V179" s="380"/>
      <c r="W179" s="382"/>
      <c r="X179" s="382"/>
      <c r="Y179" s="380"/>
      <c r="Z179" s="366"/>
      <c r="AA179" s="362"/>
      <c r="AB179" s="366"/>
      <c r="AC179" s="366"/>
      <c r="AD179" s="362"/>
      <c r="AE179" s="382"/>
      <c r="AF179" s="380"/>
      <c r="AG179" s="382"/>
      <c r="AH179" s="382"/>
      <c r="AI179" s="380"/>
      <c r="AJ179" s="382"/>
      <c r="AK179" s="382"/>
      <c r="AL179" s="367"/>
      <c r="AM179" s="367"/>
    </row>
    <row r="180" spans="1:39" ht="21" customHeight="1" x14ac:dyDescent="0.15">
      <c r="A180" s="173"/>
      <c r="B180" s="67"/>
      <c r="C180" s="63"/>
      <c r="D180" s="86"/>
      <c r="E180" s="86"/>
      <c r="F180" s="77"/>
      <c r="G180" s="67"/>
      <c r="H180" s="63"/>
      <c r="I180" s="453"/>
      <c r="J180" s="86"/>
      <c r="K180" s="315"/>
      <c r="L180" s="65"/>
      <c r="M180" s="65"/>
      <c r="N180" s="65"/>
      <c r="O180" s="65"/>
      <c r="P180" s="65"/>
      <c r="Q180" s="65"/>
      <c r="R180" s="65"/>
      <c r="S180" s="72"/>
      <c r="T180" s="380"/>
      <c r="U180" s="381"/>
      <c r="V180" s="417"/>
      <c r="W180" s="382"/>
      <c r="X180" s="382"/>
      <c r="Y180" s="380"/>
      <c r="Z180" s="366"/>
      <c r="AA180" s="362"/>
      <c r="AB180" s="366"/>
      <c r="AC180" s="366"/>
      <c r="AD180" s="362"/>
      <c r="AE180" s="382"/>
      <c r="AF180" s="380"/>
      <c r="AG180" s="382"/>
      <c r="AH180" s="382"/>
      <c r="AI180" s="380"/>
      <c r="AJ180" s="382"/>
      <c r="AK180" s="382"/>
      <c r="AL180" s="367"/>
      <c r="AM180" s="367"/>
    </row>
    <row r="181" spans="1:39" ht="21" customHeight="1" x14ac:dyDescent="0.15">
      <c r="A181" s="173"/>
      <c r="B181" s="67"/>
      <c r="C181" s="63"/>
      <c r="D181" s="86"/>
      <c r="E181" s="86"/>
      <c r="F181" s="77"/>
      <c r="G181" s="67"/>
      <c r="H181" s="63"/>
      <c r="I181" s="453"/>
      <c r="J181" s="86"/>
      <c r="K181" s="315"/>
      <c r="L181" s="65"/>
      <c r="M181" s="65"/>
      <c r="N181" s="65"/>
      <c r="O181" s="65"/>
      <c r="P181" s="65"/>
      <c r="Q181" s="65"/>
      <c r="R181" s="65"/>
      <c r="S181" s="72"/>
      <c r="T181" s="380"/>
      <c r="U181" s="381"/>
      <c r="V181" s="380"/>
      <c r="W181" s="382"/>
      <c r="X181" s="382"/>
      <c r="Y181" s="380"/>
      <c r="Z181" s="366"/>
      <c r="AA181" s="362"/>
      <c r="AB181" s="366"/>
      <c r="AC181" s="366"/>
      <c r="AD181" s="362"/>
      <c r="AE181" s="382"/>
      <c r="AF181" s="380"/>
      <c r="AG181" s="382"/>
      <c r="AH181" s="382"/>
      <c r="AI181" s="380"/>
      <c r="AJ181" s="382"/>
      <c r="AK181" s="382"/>
      <c r="AL181" s="367"/>
      <c r="AM181" s="367"/>
    </row>
    <row r="182" spans="1:39" ht="21" customHeight="1" x14ac:dyDescent="0.15">
      <c r="A182" s="173"/>
      <c r="B182" s="67"/>
      <c r="C182" s="63"/>
      <c r="D182" s="86"/>
      <c r="E182" s="86"/>
      <c r="F182" s="77"/>
      <c r="G182" s="67"/>
      <c r="H182" s="63"/>
      <c r="I182" s="453"/>
      <c r="J182" s="86"/>
      <c r="K182" s="315"/>
      <c r="L182" s="65"/>
      <c r="M182" s="65"/>
      <c r="N182" s="65"/>
      <c r="O182" s="65"/>
      <c r="P182" s="65"/>
      <c r="Q182" s="65"/>
      <c r="R182" s="65"/>
      <c r="S182" s="72"/>
      <c r="T182" s="380"/>
      <c r="U182" s="381"/>
      <c r="V182" s="380"/>
      <c r="W182" s="382"/>
      <c r="X182" s="382"/>
      <c r="Y182" s="380"/>
      <c r="Z182" s="366"/>
      <c r="AA182" s="362"/>
      <c r="AB182" s="366"/>
      <c r="AC182" s="366"/>
      <c r="AD182" s="362"/>
      <c r="AE182" s="382"/>
      <c r="AF182" s="380"/>
      <c r="AG182" s="382"/>
      <c r="AH182" s="382"/>
      <c r="AI182" s="380"/>
      <c r="AJ182" s="382"/>
      <c r="AK182" s="382"/>
      <c r="AL182" s="367"/>
      <c r="AM182" s="367"/>
    </row>
    <row r="183" spans="1:39" ht="21" customHeight="1" x14ac:dyDescent="0.15">
      <c r="A183" s="173"/>
      <c r="B183" s="67"/>
      <c r="C183" s="63"/>
      <c r="D183" s="86"/>
      <c r="E183" s="86"/>
      <c r="F183" s="77"/>
      <c r="G183" s="67"/>
      <c r="H183" s="63"/>
      <c r="I183" s="453"/>
      <c r="J183" s="86"/>
      <c r="K183" s="315"/>
      <c r="L183" s="65"/>
      <c r="M183" s="65"/>
      <c r="N183" s="65"/>
      <c r="O183" s="65"/>
      <c r="P183" s="65"/>
      <c r="Q183" s="65"/>
      <c r="R183" s="65"/>
      <c r="S183" s="72"/>
      <c r="T183" s="380"/>
      <c r="U183" s="381"/>
      <c r="V183" s="380"/>
      <c r="W183" s="382"/>
      <c r="X183" s="382"/>
      <c r="Y183" s="380"/>
      <c r="Z183" s="366"/>
      <c r="AA183" s="362"/>
      <c r="AB183" s="366"/>
      <c r="AC183" s="366"/>
      <c r="AD183" s="362"/>
      <c r="AE183" s="382"/>
      <c r="AF183" s="380"/>
      <c r="AG183" s="382"/>
      <c r="AH183" s="382"/>
      <c r="AI183" s="380"/>
      <c r="AJ183" s="382"/>
      <c r="AK183" s="382"/>
      <c r="AL183" s="367"/>
      <c r="AM183" s="367"/>
    </row>
    <row r="184" spans="1:39" ht="21" customHeight="1" x14ac:dyDescent="0.15">
      <c r="A184" s="173"/>
      <c r="B184" s="67"/>
      <c r="C184" s="63"/>
      <c r="D184" s="86"/>
      <c r="E184" s="86"/>
      <c r="F184" s="77"/>
      <c r="G184" s="67"/>
      <c r="H184" s="63"/>
      <c r="I184" s="453"/>
      <c r="J184" s="86"/>
      <c r="K184" s="315"/>
      <c r="L184" s="65"/>
      <c r="M184" s="65"/>
      <c r="N184" s="65"/>
      <c r="O184" s="65"/>
      <c r="P184" s="65"/>
      <c r="Q184" s="65"/>
      <c r="R184" s="65"/>
      <c r="S184" s="72"/>
      <c r="T184" s="380"/>
      <c r="U184" s="381"/>
      <c r="V184" s="380"/>
      <c r="W184" s="382"/>
      <c r="X184" s="382"/>
      <c r="Y184" s="380"/>
      <c r="Z184" s="366"/>
      <c r="AA184" s="362"/>
      <c r="AB184" s="366"/>
      <c r="AC184" s="366"/>
      <c r="AD184" s="362"/>
      <c r="AE184" s="382"/>
      <c r="AF184" s="380"/>
      <c r="AG184" s="382"/>
      <c r="AH184" s="382"/>
      <c r="AI184" s="380"/>
      <c r="AJ184" s="382"/>
      <c r="AK184" s="382"/>
      <c r="AL184" s="367"/>
      <c r="AM184" s="367"/>
    </row>
    <row r="185" spans="1:39" ht="21" customHeight="1" x14ac:dyDescent="0.15">
      <c r="A185" s="179"/>
      <c r="B185" s="104"/>
      <c r="C185" s="105"/>
      <c r="D185" s="106"/>
      <c r="E185" s="106"/>
      <c r="F185" s="166"/>
      <c r="G185" s="104"/>
      <c r="H185" s="105"/>
      <c r="I185" s="455"/>
      <c r="J185" s="106"/>
      <c r="K185" s="316"/>
      <c r="L185" s="154"/>
      <c r="M185" s="154"/>
      <c r="N185" s="154"/>
      <c r="O185" s="154"/>
      <c r="P185" s="154"/>
      <c r="Q185" s="154"/>
      <c r="R185" s="154"/>
      <c r="S185" s="155"/>
      <c r="T185" s="380"/>
      <c r="U185" s="381"/>
      <c r="V185" s="380"/>
      <c r="W185" s="382"/>
      <c r="X185" s="382"/>
      <c r="Y185" s="380"/>
      <c r="Z185" s="366"/>
      <c r="AA185" s="362"/>
      <c r="AB185" s="366"/>
      <c r="AC185" s="366"/>
      <c r="AD185" s="362"/>
      <c r="AE185" s="382"/>
      <c r="AF185" s="380"/>
      <c r="AG185" s="382"/>
      <c r="AH185" s="382"/>
      <c r="AI185" s="380"/>
      <c r="AJ185" s="382"/>
      <c r="AK185" s="382"/>
      <c r="AL185" s="367"/>
      <c r="AM185" s="367"/>
    </row>
    <row r="186" spans="1:39" ht="21" customHeight="1" x14ac:dyDescent="0.15">
      <c r="A186" s="163"/>
      <c r="B186" s="71"/>
      <c r="C186" s="99"/>
      <c r="D186" s="102"/>
      <c r="E186" s="102"/>
      <c r="F186" s="164"/>
      <c r="G186" s="71"/>
      <c r="H186" s="99"/>
      <c r="I186" s="456"/>
      <c r="J186" s="102"/>
      <c r="K186" s="314"/>
      <c r="L186" s="152"/>
      <c r="M186" s="152"/>
      <c r="N186" s="152"/>
      <c r="O186" s="152"/>
      <c r="P186" s="152"/>
      <c r="Q186" s="152"/>
      <c r="R186" s="152"/>
      <c r="S186" s="153"/>
      <c r="T186" s="380"/>
      <c r="U186" s="381"/>
      <c r="V186" s="380"/>
      <c r="W186" s="382"/>
      <c r="X186" s="382"/>
      <c r="Y186" s="380"/>
      <c r="Z186" s="366"/>
      <c r="AA186" s="362"/>
      <c r="AB186" s="366"/>
      <c r="AC186" s="366"/>
      <c r="AD186" s="362"/>
      <c r="AE186" s="382"/>
      <c r="AF186" s="380"/>
      <c r="AG186" s="382"/>
      <c r="AH186" s="382"/>
      <c r="AI186" s="380"/>
      <c r="AJ186" s="382"/>
      <c r="AK186" s="382"/>
      <c r="AL186" s="367"/>
      <c r="AM186" s="367"/>
    </row>
    <row r="187" spans="1:39" ht="21" customHeight="1" x14ac:dyDescent="0.15">
      <c r="A187" s="173"/>
      <c r="B187" s="67"/>
      <c r="C187" s="63"/>
      <c r="D187" s="86"/>
      <c r="E187" s="86"/>
      <c r="F187" s="77"/>
      <c r="G187" s="67"/>
      <c r="H187" s="63"/>
      <c r="I187" s="453"/>
      <c r="J187" s="86"/>
      <c r="K187" s="315"/>
      <c r="L187" s="65"/>
      <c r="M187" s="65"/>
      <c r="N187" s="65"/>
      <c r="O187" s="65"/>
      <c r="P187" s="65"/>
      <c r="Q187" s="65"/>
      <c r="R187" s="65"/>
      <c r="S187" s="72"/>
      <c r="T187" s="380"/>
      <c r="U187" s="381"/>
      <c r="V187" s="380"/>
      <c r="W187" s="382"/>
      <c r="X187" s="382"/>
      <c r="Y187" s="380"/>
      <c r="Z187" s="366"/>
      <c r="AA187" s="362"/>
      <c r="AB187" s="366"/>
      <c r="AC187" s="366"/>
      <c r="AD187" s="362"/>
      <c r="AE187" s="382"/>
      <c r="AF187" s="380"/>
      <c r="AG187" s="382"/>
      <c r="AH187" s="382"/>
      <c r="AI187" s="380"/>
      <c r="AJ187" s="382"/>
      <c r="AK187" s="382"/>
      <c r="AL187" s="367"/>
      <c r="AM187" s="367"/>
    </row>
    <row r="188" spans="1:39" ht="21" customHeight="1" x14ac:dyDescent="0.15">
      <c r="A188" s="173"/>
      <c r="B188" s="67"/>
      <c r="C188" s="63"/>
      <c r="D188" s="86"/>
      <c r="E188" s="86"/>
      <c r="F188" s="77"/>
      <c r="G188" s="67"/>
      <c r="H188" s="63"/>
      <c r="I188" s="453"/>
      <c r="J188" s="86"/>
      <c r="K188" s="315"/>
      <c r="L188" s="65"/>
      <c r="M188" s="65"/>
      <c r="N188" s="65"/>
      <c r="O188" s="65"/>
      <c r="P188" s="65"/>
      <c r="Q188" s="65"/>
      <c r="R188" s="65"/>
      <c r="S188" s="72"/>
      <c r="T188" s="380"/>
      <c r="U188" s="381"/>
      <c r="V188" s="380"/>
      <c r="W188" s="382"/>
      <c r="X188" s="382"/>
      <c r="Y188" s="380"/>
      <c r="Z188" s="366"/>
      <c r="AA188" s="362"/>
      <c r="AB188" s="366"/>
      <c r="AC188" s="366"/>
      <c r="AD188" s="362"/>
      <c r="AE188" s="382"/>
      <c r="AF188" s="380"/>
      <c r="AG188" s="382"/>
      <c r="AH188" s="382"/>
      <c r="AI188" s="380"/>
      <c r="AJ188" s="382"/>
      <c r="AK188" s="382"/>
      <c r="AL188" s="367"/>
      <c r="AM188" s="367"/>
    </row>
    <row r="189" spans="1:39" ht="21" customHeight="1" x14ac:dyDescent="0.15">
      <c r="A189" s="173"/>
      <c r="B189" s="67"/>
      <c r="C189" s="63"/>
      <c r="D189" s="86"/>
      <c r="E189" s="86"/>
      <c r="F189" s="77"/>
      <c r="G189" s="67"/>
      <c r="H189" s="63"/>
      <c r="I189" s="453"/>
      <c r="J189" s="86"/>
      <c r="K189" s="315"/>
      <c r="L189" s="65"/>
      <c r="M189" s="65"/>
      <c r="N189" s="65"/>
      <c r="O189" s="65"/>
      <c r="P189" s="65"/>
      <c r="Q189" s="65"/>
      <c r="R189" s="65"/>
      <c r="S189" s="72"/>
      <c r="T189" s="380"/>
      <c r="U189" s="381"/>
      <c r="V189" s="380"/>
      <c r="W189" s="382"/>
      <c r="X189" s="382"/>
      <c r="Y189" s="380"/>
      <c r="Z189" s="366"/>
      <c r="AA189" s="362"/>
      <c r="AB189" s="366"/>
      <c r="AC189" s="366"/>
      <c r="AD189" s="362"/>
      <c r="AE189" s="382"/>
      <c r="AF189" s="380"/>
      <c r="AG189" s="382"/>
      <c r="AH189" s="382"/>
      <c r="AI189" s="380"/>
      <c r="AJ189" s="382"/>
      <c r="AK189" s="382"/>
      <c r="AL189" s="367"/>
      <c r="AM189" s="367"/>
    </row>
    <row r="190" spans="1:39" ht="21" customHeight="1" x14ac:dyDescent="0.15">
      <c r="A190" s="181"/>
      <c r="B190" s="63"/>
      <c r="C190" s="57"/>
      <c r="D190" s="88"/>
      <c r="E190" s="88"/>
      <c r="F190" s="190"/>
      <c r="G190" s="63"/>
      <c r="H190" s="57"/>
      <c r="I190" s="458"/>
      <c r="J190" s="88"/>
      <c r="K190" s="315"/>
      <c r="L190" s="66"/>
      <c r="M190" s="58"/>
      <c r="N190" s="66"/>
      <c r="O190" s="58"/>
      <c r="P190" s="57"/>
      <c r="Q190" s="57"/>
      <c r="R190" s="57"/>
      <c r="S190" s="158"/>
      <c r="T190" s="380"/>
      <c r="U190" s="381"/>
      <c r="V190" s="380"/>
      <c r="W190" s="382"/>
      <c r="X190" s="382"/>
      <c r="Y190" s="380"/>
      <c r="Z190" s="366"/>
      <c r="AA190" s="362"/>
      <c r="AB190" s="366"/>
      <c r="AC190" s="366"/>
      <c r="AD190" s="362"/>
      <c r="AE190" s="382"/>
      <c r="AF190" s="380"/>
      <c r="AG190" s="382"/>
      <c r="AH190" s="382"/>
      <c r="AI190" s="380"/>
      <c r="AJ190" s="382"/>
      <c r="AK190" s="382"/>
      <c r="AL190" s="367"/>
      <c r="AM190" s="367"/>
    </row>
    <row r="191" spans="1:39" ht="21" customHeight="1" x14ac:dyDescent="0.15">
      <c r="A191" s="181"/>
      <c r="B191" s="63"/>
      <c r="C191" s="57"/>
      <c r="D191" s="88"/>
      <c r="E191" s="88"/>
      <c r="F191" s="190"/>
      <c r="G191" s="63"/>
      <c r="H191" s="57"/>
      <c r="I191" s="458"/>
      <c r="J191" s="88"/>
      <c r="K191" s="315"/>
      <c r="L191" s="66"/>
      <c r="M191" s="58"/>
      <c r="N191" s="66"/>
      <c r="O191" s="58"/>
      <c r="P191" s="57"/>
      <c r="Q191" s="57"/>
      <c r="R191" s="57"/>
      <c r="S191" s="158"/>
      <c r="T191" s="380"/>
      <c r="U191" s="381"/>
      <c r="V191" s="380"/>
      <c r="W191" s="382"/>
      <c r="X191" s="382"/>
      <c r="Y191" s="380"/>
      <c r="Z191" s="366"/>
      <c r="AA191" s="362"/>
      <c r="AB191" s="366"/>
      <c r="AC191" s="366"/>
      <c r="AD191" s="362"/>
      <c r="AE191" s="382"/>
      <c r="AF191" s="380"/>
      <c r="AG191" s="382"/>
      <c r="AH191" s="382"/>
      <c r="AI191" s="380"/>
      <c r="AJ191" s="382"/>
      <c r="AK191" s="382"/>
      <c r="AL191" s="367"/>
      <c r="AM191" s="367"/>
    </row>
    <row r="192" spans="1:39" ht="21" customHeight="1" x14ac:dyDescent="0.15">
      <c r="A192" s="181"/>
      <c r="B192" s="63"/>
      <c r="C192" s="57"/>
      <c r="D192" s="88"/>
      <c r="E192" s="88"/>
      <c r="F192" s="190"/>
      <c r="G192" s="63"/>
      <c r="H192" s="57"/>
      <c r="I192" s="458"/>
      <c r="J192" s="88"/>
      <c r="K192" s="315"/>
      <c r="L192" s="66"/>
      <c r="M192" s="58"/>
      <c r="N192" s="66"/>
      <c r="O192" s="58"/>
      <c r="P192" s="57"/>
      <c r="Q192" s="57"/>
      <c r="R192" s="57"/>
      <c r="S192" s="158"/>
      <c r="T192" s="380"/>
      <c r="U192" s="381"/>
      <c r="V192" s="412"/>
      <c r="W192" s="413"/>
      <c r="X192" s="413"/>
      <c r="Y192" s="412"/>
      <c r="Z192" s="366"/>
      <c r="AA192" s="362"/>
      <c r="AB192" s="365"/>
      <c r="AC192" s="366"/>
      <c r="AD192" s="362"/>
      <c r="AE192" s="413"/>
      <c r="AF192" s="412"/>
      <c r="AG192" s="413"/>
      <c r="AH192" s="413"/>
      <c r="AI192" s="412"/>
      <c r="AJ192" s="382"/>
      <c r="AK192" s="382"/>
      <c r="AL192" s="367"/>
      <c r="AM192" s="367"/>
    </row>
    <row r="193" spans="1:39" ht="21" customHeight="1" x14ac:dyDescent="0.15">
      <c r="A193" s="181"/>
      <c r="B193" s="63"/>
      <c r="C193" s="57"/>
      <c r="D193" s="87"/>
      <c r="E193" s="87"/>
      <c r="F193" s="191"/>
      <c r="G193" s="63"/>
      <c r="H193" s="57"/>
      <c r="I193" s="459"/>
      <c r="J193" s="87"/>
      <c r="K193" s="315"/>
      <c r="L193" s="66"/>
      <c r="M193" s="58"/>
      <c r="N193" s="66"/>
      <c r="O193" s="58"/>
      <c r="P193" s="57"/>
      <c r="Q193" s="57"/>
      <c r="R193" s="57"/>
      <c r="S193" s="158"/>
      <c r="T193" s="380"/>
      <c r="U193" s="381"/>
      <c r="V193" s="412"/>
      <c r="W193" s="413"/>
      <c r="X193" s="413"/>
      <c r="Y193" s="412"/>
      <c r="Z193" s="366"/>
      <c r="AA193" s="362"/>
      <c r="AB193" s="365"/>
      <c r="AC193" s="366"/>
      <c r="AD193" s="362"/>
      <c r="AE193" s="413"/>
      <c r="AF193" s="412"/>
      <c r="AG193" s="413"/>
      <c r="AH193" s="413"/>
      <c r="AI193" s="412"/>
      <c r="AJ193" s="382"/>
      <c r="AK193" s="382"/>
      <c r="AL193" s="367"/>
      <c r="AM193" s="367"/>
    </row>
    <row r="194" spans="1:39" ht="21" customHeight="1" x14ac:dyDescent="0.15">
      <c r="A194" s="181"/>
      <c r="B194" s="63"/>
      <c r="C194" s="57"/>
      <c r="D194" s="88"/>
      <c r="E194" s="88"/>
      <c r="F194" s="190"/>
      <c r="G194" s="63"/>
      <c r="H194" s="57"/>
      <c r="I194" s="458"/>
      <c r="J194" s="88"/>
      <c r="K194" s="315"/>
      <c r="L194" s="66"/>
      <c r="M194" s="58"/>
      <c r="N194" s="66"/>
      <c r="O194" s="58"/>
      <c r="P194" s="57"/>
      <c r="Q194" s="57"/>
      <c r="R194" s="57"/>
      <c r="S194" s="158"/>
      <c r="T194" s="380"/>
      <c r="U194" s="381"/>
      <c r="V194" s="388"/>
      <c r="W194" s="389"/>
      <c r="X194" s="389"/>
      <c r="Y194" s="388"/>
      <c r="Z194" s="366"/>
      <c r="AA194" s="362"/>
      <c r="AB194" s="390"/>
      <c r="AC194" s="366"/>
      <c r="AD194" s="362"/>
      <c r="AE194" s="389"/>
      <c r="AF194" s="388"/>
      <c r="AG194" s="389"/>
      <c r="AH194" s="389"/>
      <c r="AI194" s="388"/>
      <c r="AJ194" s="382"/>
      <c r="AK194" s="382"/>
      <c r="AL194" s="367"/>
      <c r="AM194" s="367"/>
    </row>
    <row r="195" spans="1:39" s="387" customFormat="1" ht="21" customHeight="1" x14ac:dyDescent="0.15">
      <c r="A195" s="177"/>
      <c r="B195" s="78"/>
      <c r="C195" s="78"/>
      <c r="D195" s="86"/>
      <c r="E195" s="86"/>
      <c r="F195" s="77"/>
      <c r="G195" s="78"/>
      <c r="H195" s="78"/>
      <c r="I195" s="453"/>
      <c r="J195" s="86"/>
      <c r="K195" s="315"/>
      <c r="L195" s="70"/>
      <c r="M195" s="67"/>
      <c r="N195" s="70"/>
      <c r="O195" s="67"/>
      <c r="P195" s="78"/>
      <c r="Q195" s="78"/>
      <c r="R195" s="78"/>
      <c r="S195" s="192"/>
      <c r="T195" s="380"/>
      <c r="U195" s="381"/>
      <c r="V195" s="409"/>
      <c r="W195" s="409"/>
      <c r="X195" s="409"/>
      <c r="Y195" s="409"/>
      <c r="Z195" s="366"/>
      <c r="AA195" s="362"/>
      <c r="AB195" s="366"/>
      <c r="AC195" s="366"/>
      <c r="AD195" s="362"/>
      <c r="AE195" s="409"/>
      <c r="AF195" s="409"/>
      <c r="AG195" s="409"/>
      <c r="AH195" s="409"/>
      <c r="AI195" s="409"/>
      <c r="AJ195" s="409"/>
    </row>
    <row r="196" spans="1:39" ht="21" customHeight="1" x14ac:dyDescent="0.15">
      <c r="A196" s="181"/>
      <c r="B196" s="63"/>
      <c r="C196" s="57"/>
      <c r="D196" s="88"/>
      <c r="E196" s="88"/>
      <c r="F196" s="190"/>
      <c r="G196" s="63"/>
      <c r="H196" s="57"/>
      <c r="I196" s="458"/>
      <c r="J196" s="88"/>
      <c r="K196" s="315"/>
      <c r="L196" s="66"/>
      <c r="M196" s="58"/>
      <c r="N196" s="66"/>
      <c r="O196" s="58"/>
      <c r="P196" s="57"/>
      <c r="Q196" s="57"/>
      <c r="R196" s="57"/>
      <c r="S196" s="158"/>
      <c r="T196" s="380"/>
      <c r="U196" s="381"/>
      <c r="V196" s="380"/>
      <c r="W196" s="382"/>
      <c r="X196" s="382"/>
      <c r="Y196" s="380"/>
      <c r="Z196" s="366"/>
      <c r="AA196" s="362"/>
      <c r="AB196" s="366"/>
      <c r="AC196" s="366"/>
      <c r="AD196" s="362"/>
      <c r="AE196" s="382"/>
      <c r="AF196" s="380"/>
      <c r="AG196" s="382"/>
      <c r="AH196" s="382"/>
      <c r="AI196" s="380"/>
      <c r="AJ196" s="382"/>
      <c r="AK196" s="382"/>
    </row>
    <row r="197" spans="1:39" ht="21" customHeight="1" x14ac:dyDescent="0.15">
      <c r="A197" s="181"/>
      <c r="B197" s="63"/>
      <c r="C197" s="57"/>
      <c r="D197" s="88"/>
      <c r="E197" s="88"/>
      <c r="F197" s="190"/>
      <c r="G197" s="63"/>
      <c r="H197" s="57"/>
      <c r="I197" s="458"/>
      <c r="J197" s="88"/>
      <c r="K197" s="315"/>
      <c r="L197" s="66"/>
      <c r="M197" s="58"/>
      <c r="N197" s="66"/>
      <c r="O197" s="58"/>
      <c r="P197" s="57"/>
      <c r="Q197" s="58"/>
      <c r="R197" s="57"/>
      <c r="S197" s="158"/>
      <c r="T197" s="380"/>
      <c r="U197" s="381"/>
      <c r="V197" s="380"/>
      <c r="W197" s="382"/>
      <c r="X197" s="382"/>
      <c r="Y197" s="380"/>
      <c r="Z197" s="366"/>
      <c r="AA197" s="362"/>
      <c r="AB197" s="366"/>
      <c r="AC197" s="366"/>
      <c r="AD197" s="362"/>
      <c r="AE197" s="382"/>
      <c r="AF197" s="380"/>
      <c r="AG197" s="382"/>
      <c r="AH197" s="382"/>
      <c r="AI197" s="380"/>
      <c r="AJ197" s="382"/>
      <c r="AK197" s="382"/>
    </row>
    <row r="198" spans="1:39" ht="21" customHeight="1" x14ac:dyDescent="0.15">
      <c r="A198" s="181"/>
      <c r="B198" s="63"/>
      <c r="C198" s="57"/>
      <c r="D198" s="88"/>
      <c r="E198" s="88"/>
      <c r="F198" s="190"/>
      <c r="G198" s="63"/>
      <c r="H198" s="57"/>
      <c r="I198" s="458"/>
      <c r="J198" s="88"/>
      <c r="K198" s="315"/>
      <c r="L198" s="66"/>
      <c r="M198" s="58"/>
      <c r="N198" s="66"/>
      <c r="O198" s="58"/>
      <c r="P198" s="57"/>
      <c r="Q198" s="58"/>
      <c r="R198" s="57"/>
      <c r="S198" s="158"/>
      <c r="T198" s="380"/>
      <c r="U198" s="381"/>
      <c r="V198" s="380"/>
      <c r="W198" s="382"/>
      <c r="X198" s="382"/>
      <c r="Y198" s="380"/>
      <c r="Z198" s="366"/>
      <c r="AA198" s="362"/>
      <c r="AB198" s="366"/>
      <c r="AC198" s="366"/>
      <c r="AD198" s="362"/>
      <c r="AE198" s="382"/>
      <c r="AF198" s="380"/>
      <c r="AG198" s="382"/>
      <c r="AH198" s="382"/>
      <c r="AI198" s="380"/>
      <c r="AJ198" s="382"/>
      <c r="AK198" s="382"/>
      <c r="AL198" s="367"/>
      <c r="AM198" s="367"/>
    </row>
    <row r="199" spans="1:39" ht="21" customHeight="1" x14ac:dyDescent="0.15">
      <c r="A199" s="181"/>
      <c r="B199" s="63"/>
      <c r="C199" s="57"/>
      <c r="D199" s="88"/>
      <c r="E199" s="88"/>
      <c r="F199" s="190"/>
      <c r="G199" s="63"/>
      <c r="H199" s="57"/>
      <c r="I199" s="458"/>
      <c r="J199" s="88"/>
      <c r="K199" s="315"/>
      <c r="L199" s="66"/>
      <c r="M199" s="58"/>
      <c r="N199" s="66"/>
      <c r="O199" s="58"/>
      <c r="P199" s="57"/>
      <c r="Q199" s="57"/>
      <c r="R199" s="57"/>
      <c r="S199" s="158"/>
      <c r="T199" s="380"/>
      <c r="U199" s="381"/>
      <c r="V199" s="380"/>
      <c r="W199" s="382"/>
      <c r="X199" s="382"/>
      <c r="Y199" s="380"/>
      <c r="Z199" s="366"/>
      <c r="AA199" s="362"/>
      <c r="AB199" s="366"/>
      <c r="AC199" s="366"/>
      <c r="AD199" s="362"/>
      <c r="AE199" s="382"/>
      <c r="AF199" s="380"/>
      <c r="AG199" s="382"/>
      <c r="AH199" s="382"/>
      <c r="AI199" s="380"/>
      <c r="AJ199" s="382"/>
      <c r="AK199" s="382"/>
      <c r="AL199" s="367"/>
      <c r="AM199" s="367"/>
    </row>
    <row r="200" spans="1:39" ht="21" customHeight="1" x14ac:dyDescent="0.15">
      <c r="A200" s="181"/>
      <c r="B200" s="63"/>
      <c r="C200" s="57"/>
      <c r="D200" s="88"/>
      <c r="E200" s="88"/>
      <c r="F200" s="190"/>
      <c r="G200" s="63"/>
      <c r="H200" s="57"/>
      <c r="I200" s="458"/>
      <c r="J200" s="88"/>
      <c r="K200" s="315"/>
      <c r="L200" s="66"/>
      <c r="M200" s="58"/>
      <c r="N200" s="66"/>
      <c r="O200" s="58"/>
      <c r="P200" s="57"/>
      <c r="Q200" s="58"/>
      <c r="R200" s="57"/>
      <c r="S200" s="158"/>
      <c r="T200" s="380"/>
      <c r="U200" s="381"/>
      <c r="V200" s="380"/>
      <c r="W200" s="382"/>
      <c r="X200" s="382"/>
      <c r="Y200" s="380"/>
      <c r="Z200" s="366"/>
      <c r="AA200" s="362"/>
      <c r="AB200" s="366"/>
      <c r="AC200" s="366"/>
      <c r="AD200" s="362"/>
      <c r="AE200" s="382"/>
      <c r="AF200" s="380"/>
      <c r="AG200" s="382"/>
      <c r="AH200" s="382"/>
      <c r="AI200" s="380"/>
      <c r="AJ200" s="382"/>
      <c r="AK200" s="382"/>
      <c r="AL200" s="367"/>
      <c r="AM200" s="367"/>
    </row>
    <row r="201" spans="1:39" ht="21" customHeight="1" x14ac:dyDescent="0.15">
      <c r="A201" s="181"/>
      <c r="B201" s="63"/>
      <c r="C201" s="57"/>
      <c r="D201" s="88"/>
      <c r="E201" s="88"/>
      <c r="F201" s="190"/>
      <c r="G201" s="63"/>
      <c r="H201" s="57"/>
      <c r="I201" s="458"/>
      <c r="J201" s="88"/>
      <c r="K201" s="315"/>
      <c r="L201" s="66"/>
      <c r="M201" s="58"/>
      <c r="N201" s="66"/>
      <c r="O201" s="58"/>
      <c r="P201" s="57"/>
      <c r="Q201" s="57"/>
      <c r="R201" s="57"/>
      <c r="S201" s="158"/>
      <c r="T201" s="380"/>
      <c r="U201" s="381"/>
      <c r="V201" s="417"/>
      <c r="W201" s="382"/>
      <c r="X201" s="382"/>
      <c r="Y201" s="380"/>
      <c r="Z201" s="366"/>
      <c r="AA201" s="362"/>
      <c r="AB201" s="366"/>
      <c r="AC201" s="366"/>
      <c r="AD201" s="362"/>
      <c r="AE201" s="382"/>
      <c r="AF201" s="380"/>
      <c r="AG201" s="382"/>
      <c r="AH201" s="382"/>
      <c r="AI201" s="380"/>
      <c r="AJ201" s="382"/>
      <c r="AK201" s="382"/>
      <c r="AL201" s="367"/>
      <c r="AM201" s="367"/>
    </row>
    <row r="202" spans="1:39" ht="21" customHeight="1" x14ac:dyDescent="0.15">
      <c r="A202" s="181"/>
      <c r="B202" s="63"/>
      <c r="C202" s="57"/>
      <c r="D202" s="88"/>
      <c r="E202" s="88"/>
      <c r="F202" s="190"/>
      <c r="G202" s="63"/>
      <c r="H202" s="57"/>
      <c r="I202" s="458"/>
      <c r="J202" s="88"/>
      <c r="K202" s="315"/>
      <c r="L202" s="66"/>
      <c r="M202" s="58"/>
      <c r="N202" s="66"/>
      <c r="O202" s="58"/>
      <c r="P202" s="57"/>
      <c r="Q202" s="57"/>
      <c r="R202" s="57"/>
      <c r="S202" s="158"/>
      <c r="T202" s="380"/>
      <c r="U202" s="381"/>
      <c r="V202" s="380"/>
      <c r="W202" s="382"/>
      <c r="X202" s="382"/>
      <c r="Y202" s="380"/>
      <c r="Z202" s="366"/>
      <c r="AA202" s="362"/>
      <c r="AB202" s="366"/>
      <c r="AC202" s="366"/>
      <c r="AD202" s="362"/>
      <c r="AE202" s="382"/>
      <c r="AF202" s="380"/>
      <c r="AG202" s="382"/>
      <c r="AH202" s="382"/>
      <c r="AI202" s="380"/>
      <c r="AJ202" s="382"/>
      <c r="AK202" s="382"/>
      <c r="AL202" s="367"/>
      <c r="AM202" s="367"/>
    </row>
    <row r="203" spans="1:39" ht="21" customHeight="1" x14ac:dyDescent="0.15">
      <c r="A203" s="181"/>
      <c r="B203" s="63"/>
      <c r="C203" s="57"/>
      <c r="D203" s="88"/>
      <c r="E203" s="88"/>
      <c r="F203" s="190"/>
      <c r="G203" s="63"/>
      <c r="H203" s="57"/>
      <c r="I203" s="458"/>
      <c r="J203" s="88"/>
      <c r="K203" s="315"/>
      <c r="L203" s="66"/>
      <c r="M203" s="58"/>
      <c r="N203" s="66"/>
      <c r="O203" s="58"/>
      <c r="P203" s="57"/>
      <c r="Q203" s="57"/>
      <c r="R203" s="57"/>
      <c r="S203" s="158"/>
      <c r="T203" s="380"/>
      <c r="U203" s="381"/>
      <c r="V203" s="380"/>
      <c r="W203" s="382"/>
      <c r="X203" s="382"/>
      <c r="Y203" s="380"/>
      <c r="Z203" s="366"/>
      <c r="AA203" s="362"/>
      <c r="AB203" s="366"/>
      <c r="AC203" s="366"/>
      <c r="AD203" s="362"/>
      <c r="AE203" s="382"/>
      <c r="AF203" s="380"/>
      <c r="AG203" s="382"/>
      <c r="AH203" s="382"/>
      <c r="AI203" s="380"/>
      <c r="AJ203" s="382"/>
      <c r="AK203" s="382"/>
      <c r="AL203" s="367"/>
      <c r="AM203" s="367"/>
    </row>
    <row r="204" spans="1:39" ht="21" customHeight="1" x14ac:dyDescent="0.15">
      <c r="A204" s="181"/>
      <c r="B204" s="63"/>
      <c r="C204" s="57"/>
      <c r="D204" s="88"/>
      <c r="E204" s="88"/>
      <c r="F204" s="190"/>
      <c r="G204" s="63"/>
      <c r="H204" s="57"/>
      <c r="I204" s="458"/>
      <c r="J204" s="88"/>
      <c r="K204" s="315"/>
      <c r="L204" s="66"/>
      <c r="M204" s="58"/>
      <c r="N204" s="66"/>
      <c r="O204" s="58"/>
      <c r="P204" s="57"/>
      <c r="Q204" s="57"/>
      <c r="R204" s="57"/>
      <c r="S204" s="158"/>
      <c r="T204" s="380"/>
      <c r="U204" s="381"/>
      <c r="V204" s="380"/>
      <c r="W204" s="382"/>
      <c r="X204" s="382"/>
      <c r="Y204" s="380"/>
      <c r="Z204" s="366"/>
      <c r="AA204" s="362"/>
      <c r="AB204" s="366"/>
      <c r="AC204" s="366"/>
      <c r="AD204" s="362"/>
      <c r="AE204" s="382"/>
      <c r="AF204" s="380"/>
      <c r="AG204" s="382"/>
      <c r="AH204" s="382"/>
      <c r="AI204" s="380"/>
      <c r="AJ204" s="382"/>
      <c r="AK204" s="382"/>
      <c r="AL204" s="367"/>
      <c r="AM204" s="367"/>
    </row>
    <row r="205" spans="1:39" ht="21" customHeight="1" x14ac:dyDescent="0.15">
      <c r="A205" s="193"/>
      <c r="B205" s="105"/>
      <c r="C205" s="111"/>
      <c r="D205" s="157"/>
      <c r="E205" s="157"/>
      <c r="F205" s="199"/>
      <c r="G205" s="105"/>
      <c r="H205" s="111"/>
      <c r="I205" s="460"/>
      <c r="J205" s="157"/>
      <c r="K205" s="316"/>
      <c r="L205" s="265"/>
      <c r="M205" s="68"/>
      <c r="N205" s="265"/>
      <c r="O205" s="68"/>
      <c r="P205" s="111"/>
      <c r="Q205" s="111"/>
      <c r="R205" s="111"/>
      <c r="S205" s="195"/>
      <c r="T205" s="380"/>
      <c r="U205" s="381"/>
      <c r="V205" s="380"/>
      <c r="W205" s="382"/>
      <c r="X205" s="382"/>
      <c r="Y205" s="380"/>
      <c r="Z205" s="366"/>
      <c r="AA205" s="362"/>
      <c r="AB205" s="366"/>
      <c r="AC205" s="366"/>
      <c r="AD205" s="362"/>
      <c r="AE205" s="382"/>
      <c r="AF205" s="380"/>
      <c r="AG205" s="382"/>
      <c r="AH205" s="382"/>
      <c r="AI205" s="380"/>
      <c r="AJ205" s="382"/>
      <c r="AK205" s="382"/>
      <c r="AL205" s="367"/>
      <c r="AM205" s="367"/>
    </row>
    <row r="206" spans="1:39" ht="21" customHeight="1" x14ac:dyDescent="0.15">
      <c r="A206" s="196"/>
      <c r="B206" s="96"/>
      <c r="C206" s="97"/>
      <c r="D206" s="156"/>
      <c r="E206" s="156"/>
      <c r="F206" s="198"/>
      <c r="G206" s="96"/>
      <c r="H206" s="97"/>
      <c r="I206" s="461"/>
      <c r="J206" s="156"/>
      <c r="K206" s="314"/>
      <c r="L206" s="291"/>
      <c r="M206" s="69"/>
      <c r="N206" s="291"/>
      <c r="O206" s="69"/>
      <c r="P206" s="97"/>
      <c r="Q206" s="97"/>
      <c r="R206" s="97"/>
      <c r="S206" s="116"/>
      <c r="T206" s="380"/>
      <c r="U206" s="381"/>
      <c r="V206" s="380"/>
      <c r="W206" s="382"/>
      <c r="X206" s="382"/>
      <c r="Y206" s="380"/>
      <c r="Z206" s="366"/>
      <c r="AA206" s="362"/>
      <c r="AB206" s="366"/>
      <c r="AC206" s="366"/>
      <c r="AD206" s="362"/>
      <c r="AE206" s="382"/>
      <c r="AF206" s="380"/>
      <c r="AG206" s="382"/>
      <c r="AH206" s="382"/>
      <c r="AI206" s="380"/>
      <c r="AJ206" s="382"/>
      <c r="AK206" s="382"/>
      <c r="AL206" s="367"/>
      <c r="AM206" s="367"/>
    </row>
    <row r="207" spans="1:39" ht="21" customHeight="1" x14ac:dyDescent="0.15">
      <c r="A207" s="181"/>
      <c r="B207" s="63"/>
      <c r="C207" s="57"/>
      <c r="D207" s="88"/>
      <c r="E207" s="88"/>
      <c r="F207" s="190"/>
      <c r="G207" s="63"/>
      <c r="H207" s="57"/>
      <c r="I207" s="458"/>
      <c r="J207" s="88"/>
      <c r="K207" s="315"/>
      <c r="L207" s="66"/>
      <c r="M207" s="58"/>
      <c r="N207" s="66"/>
      <c r="O207" s="58"/>
      <c r="P207" s="57"/>
      <c r="Q207" s="58"/>
      <c r="R207" s="57"/>
      <c r="S207" s="158"/>
      <c r="T207" s="380"/>
      <c r="U207" s="381"/>
      <c r="V207" s="380"/>
      <c r="W207" s="382"/>
      <c r="X207" s="382"/>
      <c r="Y207" s="380"/>
      <c r="Z207" s="366"/>
      <c r="AA207" s="362"/>
      <c r="AB207" s="366"/>
      <c r="AC207" s="366"/>
      <c r="AD207" s="362"/>
      <c r="AE207" s="382"/>
      <c r="AF207" s="380"/>
      <c r="AG207" s="382"/>
      <c r="AH207" s="382"/>
      <c r="AI207" s="380"/>
      <c r="AJ207" s="382"/>
      <c r="AK207" s="382"/>
      <c r="AL207" s="367"/>
      <c r="AM207" s="367"/>
    </row>
    <row r="208" spans="1:39" ht="21" customHeight="1" x14ac:dyDescent="0.15">
      <c r="A208" s="181"/>
      <c r="B208" s="63"/>
      <c r="C208" s="57"/>
      <c r="D208" s="88"/>
      <c r="E208" s="88"/>
      <c r="F208" s="190"/>
      <c r="G208" s="63"/>
      <c r="H208" s="57"/>
      <c r="I208" s="458"/>
      <c r="J208" s="88"/>
      <c r="K208" s="315"/>
      <c r="L208" s="66"/>
      <c r="M208" s="58"/>
      <c r="N208" s="66"/>
      <c r="O208" s="58"/>
      <c r="P208" s="57"/>
      <c r="Q208" s="57"/>
      <c r="R208" s="57"/>
      <c r="S208" s="158"/>
      <c r="T208" s="380"/>
      <c r="U208" s="381"/>
      <c r="V208" s="380"/>
      <c r="W208" s="382"/>
      <c r="X208" s="382"/>
      <c r="Y208" s="380"/>
      <c r="Z208" s="366"/>
      <c r="AA208" s="362"/>
      <c r="AB208" s="366"/>
      <c r="AC208" s="366"/>
      <c r="AD208" s="362"/>
      <c r="AE208" s="382"/>
      <c r="AF208" s="380"/>
      <c r="AG208" s="382"/>
      <c r="AH208" s="382"/>
      <c r="AI208" s="380"/>
      <c r="AJ208" s="382"/>
      <c r="AK208" s="382"/>
      <c r="AL208" s="367"/>
      <c r="AM208" s="367"/>
    </row>
    <row r="209" spans="1:39" ht="21" customHeight="1" x14ac:dyDescent="0.15">
      <c r="A209" s="181"/>
      <c r="B209" s="63"/>
      <c r="C209" s="57"/>
      <c r="D209" s="88"/>
      <c r="E209" s="88"/>
      <c r="F209" s="190"/>
      <c r="G209" s="63"/>
      <c r="H209" s="57"/>
      <c r="I209" s="458"/>
      <c r="J209" s="88"/>
      <c r="K209" s="315"/>
      <c r="L209" s="66"/>
      <c r="M209" s="58"/>
      <c r="N209" s="66"/>
      <c r="O209" s="58"/>
      <c r="P209" s="57"/>
      <c r="Q209" s="57"/>
      <c r="R209" s="57"/>
      <c r="S209" s="158"/>
      <c r="T209" s="380"/>
      <c r="U209" s="381"/>
      <c r="V209" s="380"/>
      <c r="W209" s="382"/>
      <c r="X209" s="382"/>
      <c r="Y209" s="380"/>
      <c r="Z209" s="366"/>
      <c r="AA209" s="362"/>
      <c r="AB209" s="366"/>
      <c r="AC209" s="366"/>
      <c r="AD209" s="362"/>
      <c r="AE209" s="382"/>
      <c r="AF209" s="380"/>
      <c r="AG209" s="382"/>
      <c r="AH209" s="382"/>
      <c r="AI209" s="380"/>
      <c r="AJ209" s="382"/>
      <c r="AK209" s="382"/>
      <c r="AL209" s="367"/>
      <c r="AM209" s="367"/>
    </row>
    <row r="210" spans="1:39" ht="21" customHeight="1" x14ac:dyDescent="0.15">
      <c r="A210" s="181"/>
      <c r="B210" s="63"/>
      <c r="C210" s="57"/>
      <c r="D210" s="87"/>
      <c r="E210" s="87"/>
      <c r="F210" s="191"/>
      <c r="G210" s="63"/>
      <c r="H210" s="57"/>
      <c r="I210" s="459"/>
      <c r="J210" s="87"/>
      <c r="K210" s="315"/>
      <c r="L210" s="66"/>
      <c r="M210" s="58"/>
      <c r="N210" s="66"/>
      <c r="O210" s="58"/>
      <c r="P210" s="57"/>
      <c r="Q210" s="57"/>
      <c r="R210" s="57"/>
      <c r="S210" s="158"/>
      <c r="T210" s="380"/>
      <c r="U210" s="381"/>
      <c r="V210" s="380"/>
      <c r="W210" s="382"/>
      <c r="X210" s="382"/>
      <c r="Y210" s="380"/>
      <c r="Z210" s="366"/>
      <c r="AA210" s="362"/>
      <c r="AB210" s="366"/>
      <c r="AC210" s="366"/>
      <c r="AD210" s="362"/>
      <c r="AE210" s="382"/>
      <c r="AF210" s="380"/>
      <c r="AG210" s="382"/>
      <c r="AH210" s="382"/>
      <c r="AI210" s="380"/>
      <c r="AJ210" s="382"/>
      <c r="AK210" s="382"/>
      <c r="AL210" s="367"/>
      <c r="AM210" s="367"/>
    </row>
    <row r="211" spans="1:39" ht="21" customHeight="1" x14ac:dyDescent="0.15">
      <c r="A211" s="181"/>
      <c r="B211" s="64"/>
      <c r="C211" s="57"/>
      <c r="D211" s="88"/>
      <c r="E211" s="88"/>
      <c r="F211" s="190"/>
      <c r="G211" s="64"/>
      <c r="H211" s="57"/>
      <c r="I211" s="458"/>
      <c r="J211" s="88"/>
      <c r="K211" s="315"/>
      <c r="L211" s="66"/>
      <c r="M211" s="58"/>
      <c r="N211" s="66"/>
      <c r="O211" s="58"/>
      <c r="P211" s="57"/>
      <c r="Q211" s="58"/>
      <c r="R211" s="57"/>
      <c r="S211" s="158"/>
      <c r="T211" s="380"/>
      <c r="U211" s="381"/>
      <c r="V211" s="380"/>
      <c r="W211" s="382"/>
      <c r="X211" s="382"/>
      <c r="Y211" s="380"/>
      <c r="Z211" s="366"/>
      <c r="AA211" s="362"/>
      <c r="AB211" s="366"/>
      <c r="AC211" s="366"/>
      <c r="AD211" s="362"/>
      <c r="AE211" s="382"/>
      <c r="AF211" s="380"/>
      <c r="AG211" s="382"/>
      <c r="AH211" s="382"/>
      <c r="AI211" s="380"/>
      <c r="AJ211" s="382"/>
      <c r="AK211" s="382"/>
      <c r="AL211" s="367"/>
      <c r="AM211" s="367"/>
    </row>
    <row r="212" spans="1:39" ht="21" customHeight="1" x14ac:dyDescent="0.15">
      <c r="A212" s="181"/>
      <c r="B212" s="63"/>
      <c r="C212" s="57"/>
      <c r="D212" s="88"/>
      <c r="E212" s="88"/>
      <c r="F212" s="190"/>
      <c r="G212" s="63"/>
      <c r="H212" s="57"/>
      <c r="I212" s="458"/>
      <c r="J212" s="88"/>
      <c r="K212" s="315"/>
      <c r="L212" s="66"/>
      <c r="M212" s="58"/>
      <c r="N212" s="66"/>
      <c r="O212" s="58"/>
      <c r="P212" s="57"/>
      <c r="Q212" s="58"/>
      <c r="R212" s="57"/>
      <c r="S212" s="158"/>
      <c r="T212" s="380"/>
      <c r="U212" s="381"/>
      <c r="V212" s="380"/>
      <c r="W212" s="382"/>
      <c r="X212" s="382"/>
      <c r="Y212" s="380"/>
      <c r="Z212" s="366"/>
      <c r="AA212" s="362"/>
      <c r="AB212" s="366"/>
      <c r="AC212" s="366"/>
      <c r="AD212" s="362"/>
      <c r="AE212" s="382"/>
      <c r="AF212" s="380"/>
      <c r="AG212" s="382"/>
      <c r="AH212" s="382"/>
      <c r="AI212" s="380"/>
      <c r="AJ212" s="382"/>
      <c r="AK212" s="382"/>
      <c r="AL212" s="367"/>
      <c r="AM212" s="367"/>
    </row>
    <row r="213" spans="1:39" ht="21" customHeight="1" x14ac:dyDescent="0.15">
      <c r="A213" s="181"/>
      <c r="B213" s="63"/>
      <c r="C213" s="57"/>
      <c r="D213" s="88"/>
      <c r="E213" s="88"/>
      <c r="F213" s="190"/>
      <c r="G213" s="63"/>
      <c r="H213" s="57"/>
      <c r="I213" s="458"/>
      <c r="J213" s="88"/>
      <c r="K213" s="315"/>
      <c r="L213" s="66"/>
      <c r="M213" s="58"/>
      <c r="N213" s="66"/>
      <c r="O213" s="58"/>
      <c r="P213" s="57"/>
      <c r="Q213" s="57"/>
      <c r="R213" s="57"/>
      <c r="S213" s="158"/>
      <c r="T213" s="380"/>
      <c r="U213" s="381"/>
      <c r="V213" s="412"/>
      <c r="W213" s="413"/>
      <c r="X213" s="413"/>
      <c r="Y213" s="412"/>
      <c r="Z213" s="366"/>
      <c r="AA213" s="362"/>
      <c r="AB213" s="365"/>
      <c r="AC213" s="366"/>
      <c r="AD213" s="362"/>
      <c r="AE213" s="413"/>
      <c r="AF213" s="412"/>
      <c r="AG213" s="413"/>
      <c r="AH213" s="413"/>
      <c r="AI213" s="412"/>
      <c r="AJ213" s="382"/>
      <c r="AK213" s="382"/>
      <c r="AL213" s="367"/>
      <c r="AM213" s="367"/>
    </row>
    <row r="214" spans="1:39" ht="21" customHeight="1" x14ac:dyDescent="0.15">
      <c r="A214" s="181"/>
      <c r="B214" s="63"/>
      <c r="C214" s="57"/>
      <c r="D214" s="88"/>
      <c r="E214" s="88"/>
      <c r="F214" s="190"/>
      <c r="G214" s="63"/>
      <c r="H214" s="57"/>
      <c r="I214" s="458"/>
      <c r="J214" s="88"/>
      <c r="K214" s="315"/>
      <c r="L214" s="66"/>
      <c r="M214" s="58"/>
      <c r="N214" s="66"/>
      <c r="O214" s="58"/>
      <c r="P214" s="57"/>
      <c r="Q214" s="57"/>
      <c r="R214" s="57"/>
      <c r="S214" s="158"/>
      <c r="T214" s="380"/>
      <c r="U214" s="381"/>
      <c r="V214" s="412"/>
      <c r="W214" s="413"/>
      <c r="X214" s="413"/>
      <c r="Y214" s="412"/>
      <c r="Z214" s="366"/>
      <c r="AA214" s="362"/>
      <c r="AB214" s="365"/>
      <c r="AC214" s="366"/>
      <c r="AD214" s="362"/>
      <c r="AE214" s="413"/>
      <c r="AF214" s="412"/>
      <c r="AG214" s="413"/>
      <c r="AH214" s="413"/>
      <c r="AI214" s="412"/>
      <c r="AJ214" s="382"/>
      <c r="AK214" s="382"/>
      <c r="AL214" s="367"/>
      <c r="AM214" s="367"/>
    </row>
    <row r="215" spans="1:39" ht="21" customHeight="1" x14ac:dyDescent="0.15">
      <c r="A215" s="177"/>
      <c r="B215" s="78"/>
      <c r="C215" s="78"/>
      <c r="D215" s="86"/>
      <c r="E215" s="86"/>
      <c r="F215" s="77"/>
      <c r="G215" s="78"/>
      <c r="H215" s="78"/>
      <c r="I215" s="453"/>
      <c r="J215" s="86"/>
      <c r="K215" s="315"/>
      <c r="L215" s="70"/>
      <c r="M215" s="67"/>
      <c r="N215" s="70"/>
      <c r="O215" s="67"/>
      <c r="P215" s="78"/>
      <c r="Q215" s="78"/>
      <c r="R215" s="78"/>
      <c r="S215" s="192"/>
      <c r="T215" s="380"/>
      <c r="U215" s="381"/>
      <c r="V215" s="388"/>
      <c r="W215" s="389"/>
      <c r="X215" s="389"/>
      <c r="Y215" s="388"/>
      <c r="Z215" s="366"/>
      <c r="AA215" s="362"/>
      <c r="AB215" s="390"/>
      <c r="AC215" s="366"/>
      <c r="AD215" s="362"/>
      <c r="AE215" s="389"/>
      <c r="AF215" s="388"/>
      <c r="AG215" s="389"/>
      <c r="AH215" s="389"/>
      <c r="AI215" s="388"/>
      <c r="AJ215" s="382"/>
      <c r="AK215" s="382"/>
      <c r="AL215" s="367"/>
      <c r="AM215" s="367"/>
    </row>
    <row r="216" spans="1:39" s="387" customFormat="1" ht="21" customHeight="1" x14ac:dyDescent="0.15">
      <c r="A216" s="181"/>
      <c r="B216" s="63"/>
      <c r="C216" s="57"/>
      <c r="D216" s="88"/>
      <c r="E216" s="88"/>
      <c r="F216" s="190"/>
      <c r="G216" s="63"/>
      <c r="H216" s="57"/>
      <c r="I216" s="458"/>
      <c r="J216" s="88"/>
      <c r="K216" s="315"/>
      <c r="L216" s="66"/>
      <c r="M216" s="58"/>
      <c r="N216" s="66"/>
      <c r="O216" s="58"/>
      <c r="P216" s="57"/>
      <c r="Q216" s="57"/>
      <c r="R216" s="57"/>
      <c r="S216" s="158"/>
      <c r="T216" s="380"/>
      <c r="U216" s="381"/>
      <c r="V216" s="409"/>
      <c r="W216" s="409"/>
      <c r="X216" s="409"/>
      <c r="Y216" s="409"/>
      <c r="Z216" s="366"/>
      <c r="AA216" s="362"/>
      <c r="AB216" s="366"/>
      <c r="AC216" s="366"/>
      <c r="AD216" s="362"/>
      <c r="AE216" s="409"/>
      <c r="AF216" s="409"/>
      <c r="AG216" s="409"/>
      <c r="AH216" s="409"/>
      <c r="AI216" s="409"/>
      <c r="AJ216" s="409"/>
    </row>
    <row r="217" spans="1:39" ht="21" customHeight="1" x14ac:dyDescent="0.15">
      <c r="A217" s="181"/>
      <c r="B217" s="63"/>
      <c r="C217" s="57"/>
      <c r="D217" s="88"/>
      <c r="E217" s="88"/>
      <c r="F217" s="190"/>
      <c r="G217" s="63"/>
      <c r="H217" s="57"/>
      <c r="I217" s="458"/>
      <c r="J217" s="88"/>
      <c r="K217" s="315"/>
      <c r="L217" s="66"/>
      <c r="M217" s="58"/>
      <c r="N217" s="66"/>
      <c r="O217" s="58"/>
      <c r="P217" s="57"/>
      <c r="Q217" s="58"/>
      <c r="R217" s="57"/>
      <c r="S217" s="158"/>
      <c r="T217" s="380"/>
      <c r="U217" s="381"/>
      <c r="V217" s="380"/>
      <c r="W217" s="382"/>
      <c r="X217" s="382"/>
      <c r="Y217" s="380"/>
      <c r="Z217" s="366"/>
      <c r="AA217" s="362"/>
      <c r="AB217" s="366"/>
      <c r="AC217" s="366"/>
      <c r="AD217" s="362"/>
      <c r="AE217" s="382"/>
      <c r="AF217" s="380"/>
      <c r="AG217" s="382"/>
      <c r="AH217" s="382"/>
      <c r="AI217" s="380"/>
      <c r="AJ217" s="382"/>
      <c r="AK217" s="382"/>
    </row>
    <row r="218" spans="1:39" ht="21" customHeight="1" x14ac:dyDescent="0.15">
      <c r="A218" s="181"/>
      <c r="B218" s="63"/>
      <c r="C218" s="57"/>
      <c r="D218" s="88"/>
      <c r="E218" s="88"/>
      <c r="F218" s="190"/>
      <c r="G218" s="63"/>
      <c r="H218" s="57"/>
      <c r="I218" s="458"/>
      <c r="J218" s="88"/>
      <c r="K218" s="315"/>
      <c r="L218" s="66"/>
      <c r="M218" s="58"/>
      <c r="N218" s="66"/>
      <c r="O218" s="58"/>
      <c r="P218" s="57"/>
      <c r="Q218" s="58"/>
      <c r="R218" s="57"/>
      <c r="S218" s="158"/>
      <c r="T218" s="380"/>
      <c r="U218" s="381"/>
      <c r="V218" s="380"/>
      <c r="W218" s="382"/>
      <c r="X218" s="382"/>
      <c r="Y218" s="380"/>
      <c r="Z218" s="366"/>
      <c r="AA218" s="362"/>
      <c r="AB218" s="366"/>
      <c r="AC218" s="366"/>
      <c r="AD218" s="362"/>
      <c r="AE218" s="382"/>
      <c r="AF218" s="380"/>
      <c r="AG218" s="382"/>
      <c r="AH218" s="382"/>
      <c r="AI218" s="380"/>
      <c r="AJ218" s="382"/>
      <c r="AK218" s="382"/>
    </row>
    <row r="219" spans="1:39" ht="21" customHeight="1" x14ac:dyDescent="0.15">
      <c r="A219" s="181"/>
      <c r="B219" s="63"/>
      <c r="C219" s="57"/>
      <c r="D219" s="88"/>
      <c r="E219" s="88"/>
      <c r="F219" s="190"/>
      <c r="G219" s="63"/>
      <c r="H219" s="57"/>
      <c r="I219" s="458"/>
      <c r="J219" s="88"/>
      <c r="K219" s="315"/>
      <c r="L219" s="66"/>
      <c r="M219" s="58"/>
      <c r="N219" s="66"/>
      <c r="O219" s="58"/>
      <c r="P219" s="57"/>
      <c r="Q219" s="57"/>
      <c r="R219" s="57"/>
      <c r="S219" s="158"/>
      <c r="T219" s="380"/>
      <c r="U219" s="381"/>
      <c r="V219" s="380"/>
      <c r="W219" s="382"/>
      <c r="X219" s="382"/>
      <c r="Y219" s="380"/>
      <c r="Z219" s="366"/>
      <c r="AA219" s="362"/>
      <c r="AB219" s="366"/>
      <c r="AC219" s="366"/>
      <c r="AD219" s="362"/>
      <c r="AE219" s="382"/>
      <c r="AF219" s="380"/>
      <c r="AG219" s="382"/>
      <c r="AH219" s="382"/>
      <c r="AI219" s="380"/>
      <c r="AJ219" s="382"/>
      <c r="AK219" s="382"/>
      <c r="AL219" s="367"/>
      <c r="AM219" s="367"/>
    </row>
    <row r="220" spans="1:39" ht="21" customHeight="1" x14ac:dyDescent="0.15">
      <c r="A220" s="181"/>
      <c r="B220" s="63"/>
      <c r="C220" s="57"/>
      <c r="D220" s="87"/>
      <c r="E220" s="87"/>
      <c r="F220" s="191"/>
      <c r="G220" s="63"/>
      <c r="H220" s="57"/>
      <c r="I220" s="459"/>
      <c r="J220" s="87"/>
      <c r="K220" s="315"/>
      <c r="L220" s="66"/>
      <c r="M220" s="58"/>
      <c r="N220" s="66"/>
      <c r="O220" s="58"/>
      <c r="P220" s="57"/>
      <c r="Q220" s="58"/>
      <c r="R220" s="57"/>
      <c r="S220" s="158"/>
      <c r="T220" s="380"/>
      <c r="U220" s="381"/>
      <c r="V220" s="380"/>
      <c r="W220" s="382"/>
      <c r="X220" s="382"/>
      <c r="Y220" s="380"/>
      <c r="Z220" s="366"/>
      <c r="AA220" s="362"/>
      <c r="AB220" s="366"/>
      <c r="AC220" s="366"/>
      <c r="AD220" s="362"/>
      <c r="AE220" s="382"/>
      <c r="AF220" s="380"/>
      <c r="AG220" s="382"/>
      <c r="AH220" s="382"/>
      <c r="AI220" s="380"/>
      <c r="AJ220" s="382"/>
      <c r="AK220" s="382"/>
      <c r="AL220" s="367"/>
      <c r="AM220" s="367"/>
    </row>
    <row r="221" spans="1:39" ht="21" customHeight="1" x14ac:dyDescent="0.15">
      <c r="A221" s="181"/>
      <c r="B221" s="64"/>
      <c r="C221" s="57"/>
      <c r="D221" s="88"/>
      <c r="E221" s="88"/>
      <c r="F221" s="190"/>
      <c r="G221" s="64"/>
      <c r="H221" s="57"/>
      <c r="I221" s="458"/>
      <c r="J221" s="88"/>
      <c r="K221" s="315"/>
      <c r="L221" s="66"/>
      <c r="M221" s="58"/>
      <c r="N221" s="66"/>
      <c r="O221" s="58"/>
      <c r="P221" s="57"/>
      <c r="Q221" s="57"/>
      <c r="R221" s="57"/>
      <c r="S221" s="158"/>
      <c r="T221" s="380"/>
      <c r="U221" s="381"/>
      <c r="V221" s="380"/>
      <c r="W221" s="382"/>
      <c r="X221" s="382"/>
      <c r="Y221" s="380"/>
      <c r="Z221" s="366"/>
      <c r="AA221" s="362"/>
      <c r="AB221" s="366"/>
      <c r="AC221" s="366"/>
      <c r="AD221" s="362"/>
      <c r="AE221" s="382"/>
      <c r="AF221" s="380"/>
      <c r="AG221" s="382"/>
      <c r="AH221" s="382"/>
      <c r="AI221" s="380"/>
      <c r="AJ221" s="382"/>
      <c r="AK221" s="382"/>
      <c r="AL221" s="367"/>
      <c r="AM221" s="367"/>
    </row>
    <row r="222" spans="1:39" ht="21" customHeight="1" x14ac:dyDescent="0.15">
      <c r="A222" s="181"/>
      <c r="B222" s="63"/>
      <c r="C222" s="57"/>
      <c r="D222" s="88"/>
      <c r="E222" s="88"/>
      <c r="F222" s="190"/>
      <c r="G222" s="63"/>
      <c r="H222" s="57"/>
      <c r="I222" s="458"/>
      <c r="J222" s="88"/>
      <c r="K222" s="315"/>
      <c r="L222" s="66"/>
      <c r="M222" s="165"/>
      <c r="N222" s="66"/>
      <c r="O222" s="165"/>
      <c r="P222" s="57"/>
      <c r="Q222" s="58"/>
      <c r="R222" s="57"/>
      <c r="S222" s="158"/>
      <c r="T222" s="380"/>
      <c r="U222" s="381"/>
      <c r="V222" s="417"/>
      <c r="W222" s="382"/>
      <c r="X222" s="382"/>
      <c r="Y222" s="380"/>
      <c r="Z222" s="366"/>
      <c r="AA222" s="362"/>
      <c r="AB222" s="366"/>
      <c r="AC222" s="366"/>
      <c r="AD222" s="362"/>
      <c r="AE222" s="382"/>
      <c r="AF222" s="380"/>
      <c r="AG222" s="382"/>
      <c r="AH222" s="382"/>
      <c r="AI222" s="380"/>
      <c r="AJ222" s="382"/>
      <c r="AK222" s="382"/>
      <c r="AL222" s="367"/>
      <c r="AM222" s="367"/>
    </row>
    <row r="223" spans="1:39" ht="21" customHeight="1" x14ac:dyDescent="0.15">
      <c r="A223" s="181"/>
      <c r="B223" s="63"/>
      <c r="C223" s="57"/>
      <c r="D223" s="88"/>
      <c r="E223" s="88"/>
      <c r="F223" s="190"/>
      <c r="G223" s="63"/>
      <c r="H223" s="57"/>
      <c r="I223" s="458"/>
      <c r="J223" s="88"/>
      <c r="K223" s="315"/>
      <c r="L223" s="66"/>
      <c r="M223" s="58"/>
      <c r="N223" s="66"/>
      <c r="O223" s="58"/>
      <c r="P223" s="57"/>
      <c r="Q223" s="58"/>
      <c r="R223" s="57"/>
      <c r="S223" s="158"/>
      <c r="T223" s="380"/>
      <c r="U223" s="381"/>
      <c r="V223" s="380"/>
      <c r="W223" s="382"/>
      <c r="X223" s="382"/>
      <c r="Y223" s="380"/>
      <c r="Z223" s="366"/>
      <c r="AA223" s="362"/>
      <c r="AB223" s="366"/>
      <c r="AC223" s="366"/>
      <c r="AD223" s="362"/>
      <c r="AE223" s="382"/>
      <c r="AF223" s="380"/>
      <c r="AG223" s="382"/>
      <c r="AH223" s="382"/>
      <c r="AI223" s="380"/>
      <c r="AJ223" s="382"/>
      <c r="AK223" s="382"/>
      <c r="AL223" s="367"/>
      <c r="AM223" s="367"/>
    </row>
    <row r="224" spans="1:39" ht="21" customHeight="1" x14ac:dyDescent="0.15">
      <c r="A224" s="181"/>
      <c r="B224" s="63"/>
      <c r="C224" s="57"/>
      <c r="D224" s="88"/>
      <c r="E224" s="88"/>
      <c r="F224" s="190"/>
      <c r="G224" s="63"/>
      <c r="H224" s="57"/>
      <c r="I224" s="458"/>
      <c r="J224" s="88"/>
      <c r="K224" s="315"/>
      <c r="L224" s="66"/>
      <c r="M224" s="58"/>
      <c r="N224" s="66"/>
      <c r="O224" s="58"/>
      <c r="P224" s="57"/>
      <c r="Q224" s="57"/>
      <c r="R224" s="57"/>
      <c r="S224" s="158"/>
      <c r="T224" s="380"/>
      <c r="U224" s="381"/>
      <c r="V224" s="380"/>
      <c r="W224" s="382"/>
      <c r="X224" s="382"/>
      <c r="Y224" s="380"/>
      <c r="Z224" s="366"/>
      <c r="AA224" s="362"/>
      <c r="AB224" s="366"/>
      <c r="AC224" s="366"/>
      <c r="AD224" s="362"/>
      <c r="AE224" s="382"/>
      <c r="AF224" s="380"/>
      <c r="AG224" s="382"/>
      <c r="AH224" s="382"/>
      <c r="AI224" s="380"/>
      <c r="AJ224" s="382"/>
      <c r="AK224" s="382"/>
      <c r="AL224" s="367"/>
      <c r="AM224" s="367"/>
    </row>
    <row r="225" spans="1:39" ht="21" customHeight="1" x14ac:dyDescent="0.15">
      <c r="A225" s="193"/>
      <c r="B225" s="105"/>
      <c r="C225" s="111"/>
      <c r="D225" s="157"/>
      <c r="E225" s="157"/>
      <c r="F225" s="199"/>
      <c r="G225" s="105"/>
      <c r="H225" s="111"/>
      <c r="I225" s="460"/>
      <c r="J225" s="157"/>
      <c r="K225" s="316"/>
      <c r="L225" s="265"/>
      <c r="M225" s="68"/>
      <c r="N225" s="265"/>
      <c r="O225" s="68"/>
      <c r="P225" s="111"/>
      <c r="Q225" s="111"/>
      <c r="R225" s="111"/>
      <c r="S225" s="195"/>
      <c r="T225" s="380"/>
      <c r="U225" s="381"/>
      <c r="V225" s="380"/>
      <c r="W225" s="382"/>
      <c r="X225" s="382"/>
      <c r="Y225" s="380"/>
      <c r="Z225" s="366"/>
      <c r="AA225" s="362"/>
      <c r="AB225" s="366"/>
      <c r="AC225" s="366"/>
      <c r="AD225" s="362"/>
      <c r="AE225" s="382"/>
      <c r="AF225" s="380"/>
      <c r="AG225" s="382"/>
      <c r="AH225" s="382"/>
      <c r="AI225" s="380"/>
      <c r="AJ225" s="382"/>
      <c r="AK225" s="382"/>
      <c r="AL225" s="367"/>
      <c r="AM225" s="367"/>
    </row>
    <row r="226" spans="1:39" ht="21" customHeight="1" x14ac:dyDescent="0.15">
      <c r="A226" s="196"/>
      <c r="B226" s="99"/>
      <c r="C226" s="97"/>
      <c r="D226" s="110"/>
      <c r="E226" s="110"/>
      <c r="F226" s="197"/>
      <c r="G226" s="99"/>
      <c r="H226" s="97"/>
      <c r="I226" s="462"/>
      <c r="J226" s="110"/>
      <c r="K226" s="314"/>
      <c r="L226" s="291"/>
      <c r="M226" s="69"/>
      <c r="N226" s="291"/>
      <c r="O226" s="69"/>
      <c r="P226" s="97"/>
      <c r="Q226" s="97"/>
      <c r="R226" s="97"/>
      <c r="S226" s="116"/>
      <c r="T226" s="380"/>
      <c r="U226" s="381"/>
      <c r="V226" s="380"/>
      <c r="W226" s="382"/>
      <c r="X226" s="382"/>
      <c r="Y226" s="380"/>
      <c r="Z226" s="366"/>
      <c r="AA226" s="362"/>
      <c r="AB226" s="366"/>
      <c r="AC226" s="366"/>
      <c r="AD226" s="362"/>
      <c r="AE226" s="382"/>
      <c r="AF226" s="380"/>
      <c r="AG226" s="382"/>
      <c r="AH226" s="382"/>
      <c r="AI226" s="380"/>
      <c r="AJ226" s="382"/>
      <c r="AK226" s="382"/>
      <c r="AL226" s="367"/>
      <c r="AM226" s="367"/>
    </row>
    <row r="227" spans="1:39" ht="21" customHeight="1" x14ac:dyDescent="0.15">
      <c r="A227" s="181"/>
      <c r="B227" s="63"/>
      <c r="C227" s="57"/>
      <c r="D227" s="88"/>
      <c r="E227" s="88"/>
      <c r="F227" s="190"/>
      <c r="G227" s="63"/>
      <c r="H227" s="57"/>
      <c r="I227" s="458"/>
      <c r="J227" s="88"/>
      <c r="K227" s="315"/>
      <c r="L227" s="66"/>
      <c r="M227" s="58"/>
      <c r="N227" s="66"/>
      <c r="O227" s="58"/>
      <c r="P227" s="57"/>
      <c r="Q227" s="57"/>
      <c r="R227" s="57"/>
      <c r="S227" s="158"/>
      <c r="T227" s="380"/>
      <c r="U227" s="381"/>
      <c r="V227" s="380"/>
      <c r="W227" s="382"/>
      <c r="X227" s="382"/>
      <c r="Y227" s="380"/>
      <c r="Z227" s="366"/>
      <c r="AA227" s="362"/>
      <c r="AB227" s="366"/>
      <c r="AC227" s="366"/>
      <c r="AD227" s="362"/>
      <c r="AE227" s="382"/>
      <c r="AF227" s="380"/>
      <c r="AG227" s="382"/>
      <c r="AH227" s="382"/>
      <c r="AI227" s="380"/>
      <c r="AJ227" s="382"/>
      <c r="AK227" s="382"/>
      <c r="AL227" s="367"/>
      <c r="AM227" s="367"/>
    </row>
    <row r="228" spans="1:39" ht="21" customHeight="1" x14ac:dyDescent="0.15">
      <c r="A228" s="181"/>
      <c r="B228" s="63"/>
      <c r="C228" s="57"/>
      <c r="D228" s="88"/>
      <c r="E228" s="88"/>
      <c r="F228" s="190"/>
      <c r="G228" s="63"/>
      <c r="H228" s="57"/>
      <c r="I228" s="458"/>
      <c r="J228" s="88"/>
      <c r="K228" s="315"/>
      <c r="L228" s="66"/>
      <c r="M228" s="58"/>
      <c r="N228" s="66"/>
      <c r="O228" s="58"/>
      <c r="P228" s="57"/>
      <c r="Q228" s="57"/>
      <c r="R228" s="57"/>
      <c r="S228" s="158"/>
      <c r="T228" s="380"/>
      <c r="U228" s="381"/>
      <c r="V228" s="380"/>
      <c r="W228" s="382"/>
      <c r="X228" s="382"/>
      <c r="Y228" s="380"/>
      <c r="Z228" s="366"/>
      <c r="AA228" s="362"/>
      <c r="AB228" s="366"/>
      <c r="AC228" s="366"/>
      <c r="AD228" s="362"/>
      <c r="AE228" s="382"/>
      <c r="AF228" s="380"/>
      <c r="AG228" s="382"/>
      <c r="AH228" s="382"/>
      <c r="AI228" s="380"/>
      <c r="AJ228" s="382"/>
      <c r="AK228" s="382"/>
      <c r="AL228" s="367"/>
      <c r="AM228" s="367"/>
    </row>
    <row r="229" spans="1:39" ht="21" customHeight="1" x14ac:dyDescent="0.15">
      <c r="A229" s="181"/>
      <c r="B229" s="63"/>
      <c r="C229" s="57"/>
      <c r="D229" s="88"/>
      <c r="E229" s="88"/>
      <c r="F229" s="190"/>
      <c r="G229" s="63"/>
      <c r="H229" s="57"/>
      <c r="I229" s="458"/>
      <c r="J229" s="88"/>
      <c r="K229" s="315"/>
      <c r="L229" s="66"/>
      <c r="M229" s="58"/>
      <c r="N229" s="66"/>
      <c r="O229" s="58"/>
      <c r="P229" s="57"/>
      <c r="Q229" s="57"/>
      <c r="R229" s="57"/>
      <c r="S229" s="158"/>
      <c r="T229" s="380"/>
      <c r="U229" s="381"/>
      <c r="V229" s="380"/>
      <c r="W229" s="382"/>
      <c r="X229" s="382"/>
      <c r="Y229" s="380"/>
      <c r="Z229" s="366"/>
      <c r="AA229" s="362"/>
      <c r="AB229" s="366"/>
      <c r="AC229" s="366"/>
      <c r="AD229" s="362"/>
      <c r="AE229" s="382"/>
      <c r="AF229" s="380"/>
      <c r="AG229" s="382"/>
      <c r="AH229" s="382"/>
      <c r="AI229" s="380"/>
      <c r="AJ229" s="382"/>
      <c r="AK229" s="382"/>
      <c r="AL229" s="367"/>
      <c r="AM229" s="367"/>
    </row>
    <row r="230" spans="1:39" ht="21" customHeight="1" x14ac:dyDescent="0.15">
      <c r="A230" s="181"/>
      <c r="B230" s="63"/>
      <c r="C230" s="57"/>
      <c r="D230" s="88"/>
      <c r="E230" s="88"/>
      <c r="F230" s="190"/>
      <c r="G230" s="63"/>
      <c r="H230" s="57"/>
      <c r="I230" s="458"/>
      <c r="J230" s="88"/>
      <c r="K230" s="315"/>
      <c r="L230" s="66"/>
      <c r="M230" s="58"/>
      <c r="N230" s="66"/>
      <c r="O230" s="58"/>
      <c r="P230" s="57"/>
      <c r="Q230" s="57"/>
      <c r="R230" s="57"/>
      <c r="S230" s="158"/>
      <c r="T230" s="380"/>
      <c r="U230" s="381"/>
      <c r="V230" s="380"/>
      <c r="W230" s="382"/>
      <c r="X230" s="382"/>
      <c r="Y230" s="380"/>
      <c r="Z230" s="366"/>
      <c r="AA230" s="362"/>
      <c r="AB230" s="366"/>
      <c r="AC230" s="366"/>
      <c r="AD230" s="362"/>
      <c r="AE230" s="382"/>
      <c r="AF230" s="380"/>
      <c r="AG230" s="382"/>
      <c r="AH230" s="382"/>
      <c r="AI230" s="380"/>
      <c r="AJ230" s="382"/>
      <c r="AK230" s="382"/>
      <c r="AL230" s="367"/>
      <c r="AM230" s="367"/>
    </row>
    <row r="231" spans="1:39" ht="21" customHeight="1" x14ac:dyDescent="0.15">
      <c r="A231" s="181"/>
      <c r="B231" s="63"/>
      <c r="C231" s="57"/>
      <c r="D231" s="88"/>
      <c r="E231" s="88"/>
      <c r="F231" s="190"/>
      <c r="G231" s="63"/>
      <c r="H231" s="57"/>
      <c r="I231" s="458"/>
      <c r="J231" s="88"/>
      <c r="K231" s="831"/>
      <c r="L231" s="66"/>
      <c r="M231" s="58"/>
      <c r="N231" s="66"/>
      <c r="O231" s="58"/>
      <c r="P231" s="57"/>
      <c r="Q231" s="57"/>
      <c r="R231" s="57"/>
      <c r="S231" s="158"/>
      <c r="T231" s="380"/>
      <c r="U231" s="381"/>
      <c r="V231" s="380"/>
      <c r="W231" s="382"/>
      <c r="X231" s="382"/>
      <c r="Y231" s="380"/>
      <c r="Z231" s="366"/>
      <c r="AA231" s="362"/>
      <c r="AB231" s="366"/>
      <c r="AC231" s="366"/>
      <c r="AD231" s="362"/>
      <c r="AE231" s="382"/>
      <c r="AF231" s="380"/>
      <c r="AG231" s="382"/>
      <c r="AH231" s="382"/>
      <c r="AI231" s="380"/>
      <c r="AJ231" s="382"/>
      <c r="AK231" s="382"/>
      <c r="AL231" s="367"/>
      <c r="AM231" s="367"/>
    </row>
    <row r="232" spans="1:39" ht="21" customHeight="1" x14ac:dyDescent="0.15">
      <c r="A232" s="182"/>
      <c r="B232" s="63"/>
      <c r="C232" s="57"/>
      <c r="D232" s="88"/>
      <c r="E232" s="88"/>
      <c r="F232" s="190"/>
      <c r="G232" s="63"/>
      <c r="H232" s="57"/>
      <c r="I232" s="458"/>
      <c r="J232" s="88"/>
      <c r="K232" s="831"/>
      <c r="L232" s="66"/>
      <c r="M232" s="58"/>
      <c r="N232" s="66"/>
      <c r="O232" s="58"/>
      <c r="P232" s="57"/>
      <c r="Q232" s="57"/>
      <c r="R232" s="57"/>
      <c r="S232" s="158"/>
      <c r="T232" s="380"/>
      <c r="U232" s="381"/>
      <c r="V232" s="380"/>
      <c r="W232" s="382"/>
      <c r="X232" s="382"/>
      <c r="Y232" s="380"/>
      <c r="Z232" s="366"/>
      <c r="AA232" s="362"/>
      <c r="AB232" s="366"/>
      <c r="AC232" s="366"/>
      <c r="AD232" s="362"/>
      <c r="AE232" s="382"/>
      <c r="AF232" s="380"/>
      <c r="AG232" s="382"/>
      <c r="AH232" s="382"/>
      <c r="AI232" s="380"/>
      <c r="AJ232" s="382"/>
      <c r="AK232" s="382"/>
      <c r="AL232" s="367"/>
      <c r="AM232" s="367"/>
    </row>
    <row r="233" spans="1:39" ht="21" customHeight="1" x14ac:dyDescent="0.15">
      <c r="A233" s="182"/>
      <c r="B233" s="63"/>
      <c r="C233" s="57"/>
      <c r="D233" s="88"/>
      <c r="E233" s="88"/>
      <c r="F233" s="190"/>
      <c r="G233" s="63"/>
      <c r="H233" s="57"/>
      <c r="I233" s="458"/>
      <c r="J233" s="88"/>
      <c r="K233" s="831"/>
      <c r="L233" s="66"/>
      <c r="M233" s="58"/>
      <c r="N233" s="66"/>
      <c r="O233" s="58"/>
      <c r="P233" s="57"/>
      <c r="Q233" s="57"/>
      <c r="R233" s="57"/>
      <c r="S233" s="158"/>
      <c r="T233" s="380"/>
      <c r="U233" s="381"/>
      <c r="V233" s="380"/>
      <c r="W233" s="382"/>
      <c r="X233" s="382"/>
      <c r="Y233" s="380"/>
      <c r="Z233" s="366"/>
      <c r="AA233" s="362"/>
      <c r="AB233" s="366"/>
      <c r="AC233" s="366"/>
      <c r="AD233" s="362"/>
      <c r="AE233" s="382"/>
      <c r="AF233" s="380"/>
      <c r="AG233" s="382"/>
      <c r="AH233" s="382"/>
      <c r="AI233" s="380"/>
      <c r="AJ233" s="382"/>
      <c r="AK233" s="382"/>
      <c r="AL233" s="367"/>
      <c r="AM233" s="367"/>
    </row>
    <row r="234" spans="1:39" ht="21" customHeight="1" x14ac:dyDescent="0.15">
      <c r="A234" s="182"/>
      <c r="B234" s="63"/>
      <c r="C234" s="57"/>
      <c r="D234" s="88"/>
      <c r="E234" s="88"/>
      <c r="F234" s="190"/>
      <c r="G234" s="63"/>
      <c r="H234" s="57"/>
      <c r="I234" s="458"/>
      <c r="J234" s="88"/>
      <c r="K234" s="318"/>
      <c r="L234" s="66"/>
      <c r="M234" s="58"/>
      <c r="N234" s="66"/>
      <c r="O234" s="58"/>
      <c r="P234" s="57"/>
      <c r="Q234" s="57"/>
      <c r="R234" s="57"/>
      <c r="S234" s="158"/>
      <c r="T234" s="380"/>
      <c r="U234" s="381"/>
      <c r="V234" s="412"/>
      <c r="W234" s="413"/>
      <c r="X234" s="413"/>
      <c r="Y234" s="412"/>
      <c r="Z234" s="366"/>
      <c r="AA234" s="362"/>
      <c r="AB234" s="365"/>
      <c r="AC234" s="366"/>
      <c r="AD234" s="362"/>
      <c r="AE234" s="413"/>
      <c r="AF234" s="412"/>
      <c r="AG234" s="413"/>
      <c r="AH234" s="413"/>
      <c r="AI234" s="412"/>
      <c r="AJ234" s="382"/>
      <c r="AK234" s="382"/>
      <c r="AL234" s="367"/>
      <c r="AM234" s="367"/>
    </row>
    <row r="235" spans="1:39" ht="21" customHeight="1" x14ac:dyDescent="0.15">
      <c r="A235" s="181"/>
      <c r="B235" s="63"/>
      <c r="C235" s="57"/>
      <c r="D235" s="88"/>
      <c r="E235" s="88"/>
      <c r="F235" s="190"/>
      <c r="G235" s="63"/>
      <c r="H235" s="57"/>
      <c r="I235" s="458"/>
      <c r="J235" s="88"/>
      <c r="K235" s="315"/>
      <c r="L235" s="66"/>
      <c r="M235" s="58"/>
      <c r="N235" s="66"/>
      <c r="O235" s="58"/>
      <c r="P235" s="57"/>
      <c r="Q235" s="57"/>
      <c r="R235" s="57"/>
      <c r="S235" s="158"/>
      <c r="T235" s="380"/>
      <c r="U235" s="381"/>
      <c r="V235" s="412"/>
      <c r="W235" s="413"/>
      <c r="X235" s="413"/>
      <c r="Y235" s="412"/>
      <c r="Z235" s="366"/>
      <c r="AA235" s="362"/>
      <c r="AB235" s="365"/>
      <c r="AC235" s="366"/>
      <c r="AD235" s="362"/>
      <c r="AE235" s="413"/>
      <c r="AF235" s="412"/>
      <c r="AG235" s="413"/>
      <c r="AH235" s="413"/>
      <c r="AI235" s="412"/>
      <c r="AJ235" s="382"/>
      <c r="AK235" s="382"/>
      <c r="AL235" s="367"/>
      <c r="AM235" s="367"/>
    </row>
    <row r="236" spans="1:39" ht="21" customHeight="1" x14ac:dyDescent="0.15">
      <c r="A236" s="181"/>
      <c r="B236" s="63"/>
      <c r="C236" s="57"/>
      <c r="D236" s="88"/>
      <c r="E236" s="88"/>
      <c r="F236" s="190"/>
      <c r="G236" s="63"/>
      <c r="H236" s="57"/>
      <c r="I236" s="458"/>
      <c r="J236" s="88"/>
      <c r="K236" s="315"/>
      <c r="L236" s="66"/>
      <c r="M236" s="58"/>
      <c r="N236" s="66"/>
      <c r="O236" s="58"/>
      <c r="P236" s="57"/>
      <c r="Q236" s="57"/>
      <c r="R236" s="57"/>
      <c r="S236" s="158"/>
      <c r="T236" s="380"/>
      <c r="U236" s="381"/>
      <c r="V236" s="388"/>
      <c r="W236" s="389"/>
      <c r="X236" s="389"/>
      <c r="Y236" s="388"/>
      <c r="Z236" s="366"/>
      <c r="AA236" s="362"/>
      <c r="AB236" s="390"/>
      <c r="AC236" s="366"/>
      <c r="AD236" s="362"/>
      <c r="AE236" s="389"/>
      <c r="AF236" s="388"/>
      <c r="AG236" s="389"/>
      <c r="AH236" s="389"/>
      <c r="AI236" s="388"/>
      <c r="AJ236" s="382"/>
      <c r="AK236" s="382"/>
      <c r="AL236" s="367"/>
      <c r="AM236" s="367"/>
    </row>
    <row r="237" spans="1:39" s="387" customFormat="1" ht="21" customHeight="1" x14ac:dyDescent="0.15">
      <c r="A237" s="181"/>
      <c r="B237" s="63"/>
      <c r="C237" s="57"/>
      <c r="D237" s="88"/>
      <c r="E237" s="88"/>
      <c r="F237" s="190"/>
      <c r="G237" s="63"/>
      <c r="H237" s="57"/>
      <c r="I237" s="458"/>
      <c r="J237" s="88"/>
      <c r="K237" s="315"/>
      <c r="L237" s="66"/>
      <c r="M237" s="58"/>
      <c r="N237" s="66"/>
      <c r="O237" s="58"/>
      <c r="P237" s="57"/>
      <c r="Q237" s="57"/>
      <c r="R237" s="57"/>
      <c r="S237" s="158"/>
      <c r="T237" s="380"/>
      <c r="U237" s="381"/>
      <c r="V237" s="409"/>
      <c r="W237" s="409"/>
      <c r="X237" s="409"/>
      <c r="Y237" s="409"/>
      <c r="Z237" s="366"/>
      <c r="AA237" s="362"/>
      <c r="AB237" s="366"/>
      <c r="AC237" s="366"/>
      <c r="AD237" s="362"/>
      <c r="AE237" s="409"/>
      <c r="AF237" s="409"/>
      <c r="AG237" s="409"/>
      <c r="AH237" s="409"/>
      <c r="AI237" s="409"/>
      <c r="AJ237" s="409"/>
    </row>
    <row r="238" spans="1:39" ht="21" customHeight="1" x14ac:dyDescent="0.15">
      <c r="A238" s="177"/>
      <c r="B238" s="78"/>
      <c r="C238" s="78"/>
      <c r="D238" s="86"/>
      <c r="E238" s="86"/>
      <c r="F238" s="77"/>
      <c r="G238" s="78"/>
      <c r="H238" s="78"/>
      <c r="I238" s="453"/>
      <c r="J238" s="86"/>
      <c r="K238" s="315"/>
      <c r="L238" s="70"/>
      <c r="M238" s="67"/>
      <c r="N238" s="70"/>
      <c r="O238" s="67"/>
      <c r="P238" s="78"/>
      <c r="Q238" s="78"/>
      <c r="R238" s="78"/>
      <c r="S238" s="192"/>
      <c r="T238" s="380"/>
      <c r="U238" s="381"/>
      <c r="V238" s="380"/>
      <c r="W238" s="382"/>
      <c r="X238" s="382"/>
      <c r="Y238" s="380"/>
      <c r="Z238" s="366"/>
      <c r="AA238" s="362"/>
      <c r="AB238" s="366"/>
      <c r="AC238" s="366"/>
      <c r="AD238" s="362"/>
      <c r="AE238" s="382"/>
      <c r="AF238" s="380"/>
      <c r="AG238" s="382"/>
      <c r="AH238" s="382"/>
      <c r="AI238" s="380"/>
      <c r="AJ238" s="382"/>
      <c r="AK238" s="382"/>
    </row>
    <row r="239" spans="1:39" ht="21" customHeight="1" x14ac:dyDescent="0.15">
      <c r="A239" s="181"/>
      <c r="B239" s="63"/>
      <c r="C239" s="57"/>
      <c r="D239" s="88"/>
      <c r="E239" s="88"/>
      <c r="F239" s="190"/>
      <c r="G239" s="63"/>
      <c r="H239" s="57"/>
      <c r="I239" s="458"/>
      <c r="J239" s="88"/>
      <c r="K239" s="315"/>
      <c r="L239" s="66"/>
      <c r="M239" s="58"/>
      <c r="N239" s="66"/>
      <c r="O239" s="58"/>
      <c r="P239" s="57"/>
      <c r="Q239" s="57"/>
      <c r="R239" s="57"/>
      <c r="S239" s="158"/>
      <c r="T239" s="380"/>
      <c r="U239" s="381"/>
      <c r="V239" s="380"/>
      <c r="W239" s="382"/>
      <c r="X239" s="382"/>
      <c r="Y239" s="380"/>
      <c r="Z239" s="366"/>
      <c r="AA239" s="362"/>
      <c r="AB239" s="366"/>
      <c r="AC239" s="366"/>
      <c r="AD239" s="362"/>
      <c r="AE239" s="382"/>
      <c r="AF239" s="380"/>
      <c r="AG239" s="382"/>
      <c r="AH239" s="382"/>
      <c r="AI239" s="380"/>
      <c r="AJ239" s="382"/>
      <c r="AK239" s="382"/>
    </row>
    <row r="240" spans="1:39" ht="21" customHeight="1" x14ac:dyDescent="0.15">
      <c r="A240" s="181"/>
      <c r="B240" s="63"/>
      <c r="C240" s="57"/>
      <c r="D240" s="88"/>
      <c r="E240" s="88"/>
      <c r="F240" s="190"/>
      <c r="G240" s="63"/>
      <c r="H240" s="57"/>
      <c r="I240" s="458"/>
      <c r="J240" s="88"/>
      <c r="K240" s="315"/>
      <c r="L240" s="66"/>
      <c r="M240" s="58"/>
      <c r="N240" s="66"/>
      <c r="O240" s="58"/>
      <c r="P240" s="57"/>
      <c r="Q240" s="57"/>
      <c r="R240" s="57"/>
      <c r="S240" s="158"/>
      <c r="T240" s="380"/>
      <c r="U240" s="381"/>
      <c r="V240" s="380"/>
      <c r="W240" s="382"/>
      <c r="X240" s="382"/>
      <c r="Y240" s="380"/>
      <c r="Z240" s="366"/>
      <c r="AA240" s="362"/>
      <c r="AB240" s="366"/>
      <c r="AC240" s="366"/>
      <c r="AD240" s="362"/>
      <c r="AE240" s="382"/>
      <c r="AF240" s="380"/>
      <c r="AG240" s="382"/>
      <c r="AH240" s="382"/>
      <c r="AI240" s="380"/>
      <c r="AJ240" s="382"/>
      <c r="AK240" s="382"/>
      <c r="AL240" s="367"/>
      <c r="AM240" s="367"/>
    </row>
    <row r="241" spans="1:39" ht="21" customHeight="1" x14ac:dyDescent="0.15">
      <c r="A241" s="181"/>
      <c r="B241" s="63"/>
      <c r="C241" s="57"/>
      <c r="D241" s="87"/>
      <c r="E241" s="87"/>
      <c r="F241" s="191"/>
      <c r="G241" s="63"/>
      <c r="H241" s="57"/>
      <c r="I241" s="459"/>
      <c r="J241" s="87"/>
      <c r="K241" s="315"/>
      <c r="L241" s="66"/>
      <c r="M241" s="58"/>
      <c r="N241" s="66"/>
      <c r="O241" s="58"/>
      <c r="P241" s="57"/>
      <c r="Q241" s="58"/>
      <c r="R241" s="57"/>
      <c r="S241" s="158"/>
      <c r="T241" s="380"/>
      <c r="U241" s="381"/>
      <c r="V241" s="380"/>
      <c r="W241" s="382"/>
      <c r="X241" s="382"/>
      <c r="Y241" s="380"/>
      <c r="Z241" s="366"/>
      <c r="AA241" s="362"/>
      <c r="AB241" s="366"/>
      <c r="AC241" s="366"/>
      <c r="AD241" s="362"/>
      <c r="AE241" s="382"/>
      <c r="AF241" s="380"/>
      <c r="AG241" s="382"/>
      <c r="AH241" s="382"/>
      <c r="AI241" s="380"/>
      <c r="AJ241" s="382"/>
      <c r="AK241" s="382"/>
      <c r="AL241" s="367"/>
      <c r="AM241" s="367"/>
    </row>
    <row r="242" spans="1:39" ht="21" customHeight="1" x14ac:dyDescent="0.15">
      <c r="A242" s="181"/>
      <c r="B242" s="63"/>
      <c r="C242" s="57"/>
      <c r="D242" s="88"/>
      <c r="E242" s="88"/>
      <c r="F242" s="190"/>
      <c r="G242" s="63"/>
      <c r="H242" s="57"/>
      <c r="I242" s="458"/>
      <c r="J242" s="88"/>
      <c r="K242" s="315"/>
      <c r="L242" s="66"/>
      <c r="M242" s="58"/>
      <c r="N242" s="66"/>
      <c r="O242" s="58"/>
      <c r="P242" s="57"/>
      <c r="Q242" s="57"/>
      <c r="R242" s="57"/>
      <c r="S242" s="158"/>
      <c r="T242" s="380"/>
      <c r="U242" s="381"/>
      <c r="V242" s="380"/>
      <c r="W242" s="382"/>
      <c r="X242" s="382"/>
      <c r="Y242" s="380"/>
      <c r="Z242" s="366"/>
      <c r="AA242" s="362"/>
      <c r="AB242" s="366"/>
      <c r="AC242" s="366"/>
      <c r="AD242" s="362"/>
      <c r="AE242" s="382"/>
      <c r="AF242" s="380"/>
      <c r="AG242" s="382"/>
      <c r="AH242" s="382"/>
      <c r="AI242" s="380"/>
      <c r="AJ242" s="382"/>
      <c r="AK242" s="382"/>
      <c r="AL242" s="367"/>
      <c r="AM242" s="367"/>
    </row>
    <row r="243" spans="1:39" ht="21" customHeight="1" x14ac:dyDescent="0.15">
      <c r="A243" s="181"/>
      <c r="B243" s="63"/>
      <c r="C243" s="57"/>
      <c r="D243" s="87"/>
      <c r="E243" s="87"/>
      <c r="F243" s="191"/>
      <c r="G243" s="63"/>
      <c r="H243" s="57"/>
      <c r="I243" s="459"/>
      <c r="J243" s="87"/>
      <c r="K243" s="315"/>
      <c r="L243" s="66"/>
      <c r="M243" s="58"/>
      <c r="N243" s="66"/>
      <c r="O243" s="58"/>
      <c r="P243" s="57"/>
      <c r="Q243" s="57"/>
      <c r="R243" s="57"/>
      <c r="S243" s="158"/>
      <c r="T243" s="380"/>
      <c r="U243" s="381"/>
      <c r="V243" s="417"/>
      <c r="W243" s="382"/>
      <c r="X243" s="382"/>
      <c r="Y243" s="380"/>
      <c r="Z243" s="366"/>
      <c r="AA243" s="362"/>
      <c r="AB243" s="366"/>
      <c r="AC243" s="366"/>
      <c r="AD243" s="362"/>
      <c r="AE243" s="382"/>
      <c r="AF243" s="380"/>
      <c r="AG243" s="382"/>
      <c r="AH243" s="382"/>
      <c r="AI243" s="380"/>
      <c r="AJ243" s="382"/>
      <c r="AK243" s="382"/>
      <c r="AL243" s="367"/>
      <c r="AM243" s="367"/>
    </row>
    <row r="244" spans="1:39" ht="21" customHeight="1" x14ac:dyDescent="0.15">
      <c r="A244" s="181"/>
      <c r="B244" s="63"/>
      <c r="C244" s="57"/>
      <c r="D244" s="88"/>
      <c r="E244" s="88"/>
      <c r="F244" s="190"/>
      <c r="G244" s="63"/>
      <c r="H244" s="57"/>
      <c r="I244" s="458"/>
      <c r="J244" s="88"/>
      <c r="K244" s="315"/>
      <c r="L244" s="66"/>
      <c r="M244" s="58"/>
      <c r="N244" s="66"/>
      <c r="O244" s="58"/>
      <c r="P244" s="57"/>
      <c r="Q244" s="57"/>
      <c r="R244" s="57"/>
      <c r="S244" s="158"/>
      <c r="T244" s="380"/>
      <c r="U244" s="381"/>
      <c r="V244" s="380"/>
      <c r="W244" s="382"/>
      <c r="X244" s="382"/>
      <c r="Y244" s="380"/>
      <c r="Z244" s="366"/>
      <c r="AA244" s="362"/>
      <c r="AB244" s="366"/>
      <c r="AC244" s="366"/>
      <c r="AD244" s="362"/>
      <c r="AE244" s="382"/>
      <c r="AF244" s="380"/>
      <c r="AG244" s="382"/>
      <c r="AH244" s="382"/>
      <c r="AI244" s="380"/>
      <c r="AJ244" s="382"/>
      <c r="AK244" s="382"/>
      <c r="AL244" s="367"/>
      <c r="AM244" s="367"/>
    </row>
    <row r="245" spans="1:39" ht="21" customHeight="1" x14ac:dyDescent="0.15">
      <c r="A245" s="193"/>
      <c r="B245" s="105"/>
      <c r="C245" s="111"/>
      <c r="D245" s="112"/>
      <c r="E245" s="112"/>
      <c r="F245" s="194"/>
      <c r="G245" s="105"/>
      <c r="H245" s="111"/>
      <c r="I245" s="463"/>
      <c r="J245" s="112"/>
      <c r="K245" s="316"/>
      <c r="L245" s="265"/>
      <c r="M245" s="68"/>
      <c r="N245" s="265"/>
      <c r="O245" s="68"/>
      <c r="P245" s="111"/>
      <c r="Q245" s="111"/>
      <c r="R245" s="111"/>
      <c r="S245" s="195"/>
      <c r="T245" s="380"/>
      <c r="U245" s="381"/>
      <c r="V245" s="380"/>
      <c r="W245" s="382"/>
      <c r="X245" s="382"/>
      <c r="Y245" s="380"/>
      <c r="Z245" s="366"/>
      <c r="AA245" s="362"/>
      <c r="AB245" s="366"/>
      <c r="AC245" s="366"/>
      <c r="AD245" s="362"/>
      <c r="AE245" s="382"/>
      <c r="AF245" s="380"/>
      <c r="AG245" s="382"/>
      <c r="AH245" s="382"/>
      <c r="AI245" s="380"/>
      <c r="AJ245" s="382"/>
      <c r="AK245" s="382"/>
      <c r="AL245" s="367"/>
      <c r="AM245" s="367"/>
    </row>
    <row r="246" spans="1:39" ht="21" customHeight="1" x14ac:dyDescent="0.15">
      <c r="A246" s="196"/>
      <c r="B246" s="99"/>
      <c r="C246" s="97"/>
      <c r="D246" s="110"/>
      <c r="E246" s="110"/>
      <c r="F246" s="197"/>
      <c r="G246" s="99"/>
      <c r="H246" s="97"/>
      <c r="I246" s="462"/>
      <c r="J246" s="110"/>
      <c r="K246" s="314"/>
      <c r="L246" s="291"/>
      <c r="M246" s="69"/>
      <c r="N246" s="291"/>
      <c r="O246" s="69"/>
      <c r="P246" s="97"/>
      <c r="Q246" s="97"/>
      <c r="R246" s="97"/>
      <c r="S246" s="116"/>
      <c r="T246" s="380"/>
      <c r="U246" s="381"/>
      <c r="V246" s="380"/>
      <c r="W246" s="382"/>
      <c r="X246" s="382"/>
      <c r="Y246" s="380"/>
      <c r="Z246" s="366"/>
      <c r="AA246" s="362"/>
      <c r="AB246" s="366"/>
      <c r="AC246" s="366"/>
      <c r="AD246" s="362"/>
      <c r="AE246" s="382"/>
      <c r="AF246" s="380"/>
      <c r="AG246" s="382"/>
      <c r="AH246" s="382"/>
      <c r="AI246" s="380"/>
      <c r="AJ246" s="382"/>
      <c r="AK246" s="382"/>
      <c r="AL246" s="367"/>
      <c r="AM246" s="367"/>
    </row>
    <row r="247" spans="1:39" ht="21" customHeight="1" x14ac:dyDescent="0.15">
      <c r="A247" s="181"/>
      <c r="B247" s="63"/>
      <c r="C247" s="57"/>
      <c r="D247" s="88"/>
      <c r="E247" s="88"/>
      <c r="F247" s="190"/>
      <c r="G247" s="63"/>
      <c r="H247" s="57"/>
      <c r="I247" s="458"/>
      <c r="J247" s="88"/>
      <c r="K247" s="315"/>
      <c r="L247" s="66"/>
      <c r="M247" s="58"/>
      <c r="N247" s="66"/>
      <c r="O247" s="58"/>
      <c r="P247" s="57"/>
      <c r="Q247" s="57"/>
      <c r="R247" s="57"/>
      <c r="S247" s="158"/>
      <c r="T247" s="380"/>
      <c r="U247" s="381"/>
      <c r="V247" s="380"/>
      <c r="W247" s="382"/>
      <c r="X247" s="382"/>
      <c r="Y247" s="380"/>
      <c r="Z247" s="366"/>
      <c r="AA247" s="362"/>
      <c r="AB247" s="366"/>
      <c r="AC247" s="366"/>
      <c r="AD247" s="362"/>
      <c r="AE247" s="382"/>
      <c r="AF247" s="380"/>
      <c r="AG247" s="382"/>
      <c r="AH247" s="382"/>
      <c r="AI247" s="380"/>
      <c r="AJ247" s="382"/>
      <c r="AK247" s="382"/>
      <c r="AL247" s="367"/>
      <c r="AM247" s="367"/>
    </row>
    <row r="248" spans="1:39" ht="21" customHeight="1" x14ac:dyDescent="0.15">
      <c r="A248" s="181"/>
      <c r="B248" s="63"/>
      <c r="C248" s="57"/>
      <c r="D248" s="87"/>
      <c r="E248" s="87"/>
      <c r="F248" s="191"/>
      <c r="G248" s="63"/>
      <c r="H248" s="57"/>
      <c r="I248" s="459"/>
      <c r="J248" s="87"/>
      <c r="K248" s="315"/>
      <c r="L248" s="66"/>
      <c r="M248" s="58"/>
      <c r="N248" s="66"/>
      <c r="O248" s="58"/>
      <c r="P248" s="57"/>
      <c r="Q248" s="57"/>
      <c r="R248" s="57"/>
      <c r="S248" s="158"/>
      <c r="T248" s="380"/>
      <c r="U248" s="381"/>
      <c r="V248" s="380"/>
      <c r="W248" s="382"/>
      <c r="X248" s="382"/>
      <c r="Y248" s="380"/>
      <c r="Z248" s="366"/>
      <c r="AA248" s="362"/>
      <c r="AB248" s="366"/>
      <c r="AC248" s="366"/>
      <c r="AD248" s="362"/>
      <c r="AE248" s="382"/>
      <c r="AF248" s="380"/>
      <c r="AG248" s="382"/>
      <c r="AH248" s="382"/>
      <c r="AI248" s="380"/>
      <c r="AJ248" s="382"/>
      <c r="AK248" s="382"/>
      <c r="AL248" s="367"/>
      <c r="AM248" s="367"/>
    </row>
    <row r="249" spans="1:39" ht="21" customHeight="1" x14ac:dyDescent="0.15">
      <c r="A249" s="181"/>
      <c r="B249" s="63"/>
      <c r="C249" s="57"/>
      <c r="D249" s="88"/>
      <c r="E249" s="88"/>
      <c r="F249" s="190"/>
      <c r="G249" s="63"/>
      <c r="H249" s="57"/>
      <c r="I249" s="458"/>
      <c r="J249" s="88"/>
      <c r="K249" s="315"/>
      <c r="L249" s="66"/>
      <c r="M249" s="58"/>
      <c r="N249" s="66"/>
      <c r="O249" s="58"/>
      <c r="P249" s="57"/>
      <c r="Q249" s="57"/>
      <c r="R249" s="57"/>
      <c r="S249" s="158"/>
      <c r="T249" s="380"/>
      <c r="U249" s="381"/>
      <c r="V249" s="380"/>
      <c r="W249" s="382"/>
      <c r="X249" s="382"/>
      <c r="Y249" s="380"/>
      <c r="Z249" s="366"/>
      <c r="AA249" s="362"/>
      <c r="AB249" s="366"/>
      <c r="AC249" s="366"/>
      <c r="AD249" s="362"/>
      <c r="AE249" s="382"/>
      <c r="AF249" s="380"/>
      <c r="AG249" s="382"/>
      <c r="AH249" s="382"/>
      <c r="AI249" s="380"/>
      <c r="AJ249" s="382"/>
      <c r="AK249" s="382"/>
      <c r="AL249" s="367"/>
      <c r="AM249" s="367"/>
    </row>
    <row r="250" spans="1:39" ht="21" customHeight="1" x14ac:dyDescent="0.15">
      <c r="A250" s="181"/>
      <c r="B250" s="63"/>
      <c r="C250" s="57"/>
      <c r="D250" s="88"/>
      <c r="E250" s="88"/>
      <c r="F250" s="190"/>
      <c r="G250" s="63"/>
      <c r="H250" s="57"/>
      <c r="I250" s="458"/>
      <c r="J250" s="88"/>
      <c r="K250" s="315"/>
      <c r="L250" s="66"/>
      <c r="M250" s="58"/>
      <c r="N250" s="66"/>
      <c r="O250" s="58"/>
      <c r="P250" s="57"/>
      <c r="Q250" s="57"/>
      <c r="R250" s="57"/>
      <c r="S250" s="158"/>
      <c r="T250" s="380"/>
      <c r="U250" s="381"/>
      <c r="V250" s="380"/>
      <c r="W250" s="382"/>
      <c r="X250" s="382"/>
      <c r="Y250" s="380"/>
      <c r="Z250" s="366"/>
      <c r="AA250" s="362"/>
      <c r="AB250" s="366"/>
      <c r="AC250" s="366"/>
      <c r="AD250" s="362"/>
      <c r="AE250" s="382"/>
      <c r="AF250" s="380"/>
      <c r="AG250" s="382"/>
      <c r="AH250" s="382"/>
      <c r="AI250" s="380"/>
      <c r="AJ250" s="382"/>
      <c r="AK250" s="382"/>
      <c r="AL250" s="367"/>
      <c r="AM250" s="367"/>
    </row>
    <row r="251" spans="1:39" ht="21" customHeight="1" x14ac:dyDescent="0.15">
      <c r="A251" s="181"/>
      <c r="B251" s="63"/>
      <c r="C251" s="57"/>
      <c r="D251" s="88"/>
      <c r="E251" s="88"/>
      <c r="F251" s="190"/>
      <c r="G251" s="63"/>
      <c r="H251" s="57"/>
      <c r="I251" s="458"/>
      <c r="J251" s="88"/>
      <c r="K251" s="315"/>
      <c r="L251" s="66"/>
      <c r="M251" s="58"/>
      <c r="N251" s="66"/>
      <c r="O251" s="58"/>
      <c r="P251" s="57"/>
      <c r="Q251" s="57"/>
      <c r="R251" s="57"/>
      <c r="S251" s="158"/>
      <c r="T251" s="380"/>
      <c r="U251" s="381"/>
      <c r="V251" s="380"/>
      <c r="W251" s="382"/>
      <c r="X251" s="382"/>
      <c r="Y251" s="380"/>
      <c r="Z251" s="366"/>
      <c r="AA251" s="362"/>
      <c r="AB251" s="366"/>
      <c r="AC251" s="366"/>
      <c r="AD251" s="362"/>
      <c r="AE251" s="382"/>
      <c r="AF251" s="380"/>
      <c r="AG251" s="382"/>
      <c r="AH251" s="382"/>
      <c r="AI251" s="380"/>
      <c r="AJ251" s="382"/>
      <c r="AK251" s="382"/>
      <c r="AL251" s="367"/>
      <c r="AM251" s="367"/>
    </row>
    <row r="252" spans="1:39" ht="21" customHeight="1" x14ac:dyDescent="0.15">
      <c r="A252" s="181"/>
      <c r="B252" s="63"/>
      <c r="C252" s="57"/>
      <c r="D252" s="88"/>
      <c r="E252" s="88"/>
      <c r="F252" s="190"/>
      <c r="G252" s="63"/>
      <c r="H252" s="57"/>
      <c r="I252" s="458"/>
      <c r="J252" s="88"/>
      <c r="K252" s="315"/>
      <c r="L252" s="66"/>
      <c r="M252" s="58"/>
      <c r="N252" s="66"/>
      <c r="O252" s="58"/>
      <c r="P252" s="57"/>
      <c r="Q252" s="57"/>
      <c r="R252" s="57"/>
      <c r="S252" s="158"/>
      <c r="T252" s="380"/>
      <c r="U252" s="381"/>
      <c r="V252" s="380"/>
      <c r="W252" s="382"/>
      <c r="X252" s="382"/>
      <c r="Y252" s="380"/>
      <c r="Z252" s="366"/>
      <c r="AA252" s="362"/>
      <c r="AB252" s="366"/>
      <c r="AC252" s="366"/>
      <c r="AD252" s="362"/>
      <c r="AE252" s="382"/>
      <c r="AF252" s="380"/>
      <c r="AG252" s="382"/>
      <c r="AH252" s="382"/>
      <c r="AI252" s="380"/>
      <c r="AJ252" s="382"/>
      <c r="AK252" s="382"/>
      <c r="AL252" s="367"/>
      <c r="AM252" s="367"/>
    </row>
    <row r="253" spans="1:39" ht="21" customHeight="1" x14ac:dyDescent="0.15">
      <c r="A253" s="181"/>
      <c r="B253" s="63"/>
      <c r="C253" s="57"/>
      <c r="D253" s="88"/>
      <c r="E253" s="88"/>
      <c r="F253" s="190"/>
      <c r="G253" s="63"/>
      <c r="H253" s="57"/>
      <c r="I253" s="458"/>
      <c r="J253" s="88"/>
      <c r="K253" s="315"/>
      <c r="L253" s="66"/>
      <c r="M253" s="58"/>
      <c r="N253" s="66"/>
      <c r="O253" s="58"/>
      <c r="P253" s="57"/>
      <c r="Q253" s="57"/>
      <c r="R253" s="57"/>
      <c r="S253" s="158"/>
      <c r="T253" s="380"/>
      <c r="U253" s="381"/>
      <c r="V253" s="380"/>
      <c r="W253" s="382"/>
      <c r="X253" s="382"/>
      <c r="Y253" s="380"/>
      <c r="Z253" s="366"/>
      <c r="AA253" s="362"/>
      <c r="AB253" s="366"/>
      <c r="AC253" s="366"/>
      <c r="AD253" s="362"/>
      <c r="AE253" s="382"/>
      <c r="AF253" s="380"/>
      <c r="AG253" s="382"/>
      <c r="AH253" s="382"/>
      <c r="AI253" s="380"/>
      <c r="AJ253" s="382"/>
      <c r="AK253" s="382"/>
      <c r="AL253" s="367"/>
      <c r="AM253" s="367"/>
    </row>
    <row r="254" spans="1:39" ht="21" customHeight="1" x14ac:dyDescent="0.15">
      <c r="A254" s="181"/>
      <c r="B254" s="63"/>
      <c r="C254" s="57"/>
      <c r="D254" s="88"/>
      <c r="E254" s="88"/>
      <c r="F254" s="190"/>
      <c r="G254" s="63"/>
      <c r="H254" s="57"/>
      <c r="I254" s="458"/>
      <c r="J254" s="88"/>
      <c r="K254" s="315"/>
      <c r="L254" s="66"/>
      <c r="M254" s="58"/>
      <c r="N254" s="66"/>
      <c r="O254" s="58"/>
      <c r="P254" s="57"/>
      <c r="Q254" s="57"/>
      <c r="R254" s="57"/>
      <c r="S254" s="158"/>
      <c r="T254" s="380"/>
      <c r="U254" s="381"/>
      <c r="V254" s="380"/>
      <c r="W254" s="382"/>
      <c r="X254" s="382"/>
      <c r="Y254" s="380"/>
      <c r="Z254" s="366"/>
      <c r="AA254" s="362"/>
      <c r="AB254" s="366"/>
      <c r="AC254" s="366"/>
      <c r="AD254" s="362"/>
      <c r="AE254" s="382"/>
      <c r="AF254" s="380"/>
      <c r="AG254" s="382"/>
      <c r="AH254" s="382"/>
      <c r="AI254" s="380"/>
      <c r="AJ254" s="382"/>
      <c r="AK254" s="382"/>
      <c r="AL254" s="367"/>
      <c r="AM254" s="367"/>
    </row>
    <row r="255" spans="1:39" ht="21" customHeight="1" x14ac:dyDescent="0.15">
      <c r="A255" s="181"/>
      <c r="B255" s="63"/>
      <c r="C255" s="57"/>
      <c r="D255" s="88"/>
      <c r="E255" s="88"/>
      <c r="F255" s="190"/>
      <c r="G255" s="63"/>
      <c r="H255" s="57"/>
      <c r="I255" s="458"/>
      <c r="J255" s="88"/>
      <c r="K255" s="315"/>
      <c r="L255" s="66"/>
      <c r="M255" s="165"/>
      <c r="N255" s="66"/>
      <c r="O255" s="165"/>
      <c r="P255" s="57"/>
      <c r="Q255" s="57"/>
      <c r="R255" s="57"/>
      <c r="S255" s="158"/>
      <c r="T255" s="380"/>
      <c r="U255" s="381"/>
      <c r="V255" s="412"/>
      <c r="W255" s="413"/>
      <c r="X255" s="413"/>
      <c r="Y255" s="412"/>
      <c r="Z255" s="366"/>
      <c r="AA255" s="362"/>
      <c r="AB255" s="365"/>
      <c r="AC255" s="366"/>
      <c r="AD255" s="362"/>
      <c r="AE255" s="413"/>
      <c r="AF255" s="412"/>
      <c r="AG255" s="413"/>
      <c r="AH255" s="413"/>
      <c r="AI255" s="412"/>
      <c r="AJ255" s="382"/>
      <c r="AK255" s="382"/>
      <c r="AL255" s="367"/>
      <c r="AM255" s="367"/>
    </row>
    <row r="256" spans="1:39" ht="21" customHeight="1" x14ac:dyDescent="0.15">
      <c r="A256" s="181"/>
      <c r="B256" s="63"/>
      <c r="C256" s="57"/>
      <c r="D256" s="88"/>
      <c r="E256" s="88"/>
      <c r="F256" s="190"/>
      <c r="G256" s="63"/>
      <c r="H256" s="57"/>
      <c r="I256" s="458"/>
      <c r="J256" s="88"/>
      <c r="K256" s="315"/>
      <c r="L256" s="66"/>
      <c r="M256" s="165"/>
      <c r="N256" s="66"/>
      <c r="O256" s="165"/>
      <c r="P256" s="57"/>
      <c r="Q256" s="57"/>
      <c r="R256" s="57"/>
      <c r="S256" s="158"/>
      <c r="T256" s="380"/>
      <c r="U256" s="381"/>
      <c r="V256" s="412"/>
      <c r="W256" s="413"/>
      <c r="X256" s="413"/>
      <c r="Y256" s="412"/>
      <c r="Z256" s="366"/>
      <c r="AA256" s="362"/>
      <c r="AB256" s="365"/>
      <c r="AC256" s="366"/>
      <c r="AD256" s="362"/>
      <c r="AE256" s="413"/>
      <c r="AF256" s="412"/>
      <c r="AG256" s="413"/>
      <c r="AH256" s="413"/>
      <c r="AI256" s="412"/>
      <c r="AJ256" s="382"/>
      <c r="AK256" s="382"/>
      <c r="AL256" s="367"/>
      <c r="AM256" s="367"/>
    </row>
    <row r="257" spans="1:39" ht="21" customHeight="1" x14ac:dyDescent="0.15">
      <c r="A257" s="181"/>
      <c r="B257" s="63"/>
      <c r="C257" s="57"/>
      <c r="D257" s="88"/>
      <c r="E257" s="88"/>
      <c r="F257" s="190"/>
      <c r="G257" s="63"/>
      <c r="H257" s="57"/>
      <c r="I257" s="458"/>
      <c r="J257" s="88"/>
      <c r="K257" s="315"/>
      <c r="L257" s="66"/>
      <c r="M257" s="58"/>
      <c r="N257" s="66"/>
      <c r="O257" s="58"/>
      <c r="P257" s="57"/>
      <c r="Q257" s="57"/>
      <c r="R257" s="57"/>
      <c r="S257" s="158"/>
      <c r="T257" s="380"/>
      <c r="U257" s="381"/>
      <c r="V257" s="388"/>
      <c r="W257" s="389"/>
      <c r="X257" s="389"/>
      <c r="Y257" s="388"/>
      <c r="Z257" s="366"/>
      <c r="AA257" s="362"/>
      <c r="AB257" s="390"/>
      <c r="AC257" s="366"/>
      <c r="AD257" s="362"/>
      <c r="AE257" s="389"/>
      <c r="AF257" s="388"/>
      <c r="AG257" s="389"/>
      <c r="AH257" s="389"/>
      <c r="AI257" s="388"/>
      <c r="AJ257" s="382"/>
      <c r="AK257" s="382"/>
      <c r="AL257" s="367"/>
      <c r="AM257" s="367"/>
    </row>
    <row r="258" spans="1:39" s="387" customFormat="1" ht="21" customHeight="1" x14ac:dyDescent="0.15">
      <c r="A258" s="177"/>
      <c r="B258" s="78"/>
      <c r="C258" s="78"/>
      <c r="D258" s="86"/>
      <c r="E258" s="86"/>
      <c r="F258" s="77"/>
      <c r="G258" s="78"/>
      <c r="H258" s="78"/>
      <c r="I258" s="453"/>
      <c r="J258" s="86"/>
      <c r="K258" s="315"/>
      <c r="L258" s="70"/>
      <c r="M258" s="271"/>
      <c r="N258" s="70"/>
      <c r="O258" s="271"/>
      <c r="P258" s="78"/>
      <c r="Q258" s="78"/>
      <c r="R258" s="78"/>
      <c r="S258" s="192"/>
      <c r="T258" s="380"/>
      <c r="U258" s="381"/>
      <c r="V258" s="409"/>
      <c r="W258" s="409"/>
      <c r="X258" s="409"/>
      <c r="Y258" s="409"/>
      <c r="Z258" s="366"/>
      <c r="AA258" s="362"/>
      <c r="AB258" s="366"/>
      <c r="AC258" s="366"/>
      <c r="AD258" s="362"/>
      <c r="AE258" s="409"/>
      <c r="AF258" s="409"/>
      <c r="AG258" s="409"/>
      <c r="AH258" s="409"/>
      <c r="AI258" s="409"/>
      <c r="AJ258" s="409"/>
    </row>
    <row r="259" spans="1:39" ht="21" customHeight="1" x14ac:dyDescent="0.15">
      <c r="A259" s="266"/>
      <c r="B259" s="67"/>
      <c r="C259" s="78"/>
      <c r="D259" s="86"/>
      <c r="E259" s="86"/>
      <c r="F259" s="190"/>
      <c r="G259" s="67"/>
      <c r="H259" s="78"/>
      <c r="I259" s="453"/>
      <c r="J259" s="86"/>
      <c r="K259" s="315"/>
      <c r="L259" s="66"/>
      <c r="M259" s="165"/>
      <c r="N259" s="66"/>
      <c r="O259" s="165"/>
      <c r="P259" s="57"/>
      <c r="Q259" s="57"/>
      <c r="R259" s="57"/>
      <c r="S259" s="158"/>
      <c r="T259" s="380"/>
      <c r="U259" s="381"/>
      <c r="V259" s="380"/>
      <c r="W259" s="382"/>
      <c r="X259" s="382"/>
      <c r="Y259" s="380"/>
      <c r="Z259" s="366"/>
      <c r="AA259" s="362"/>
      <c r="AB259" s="366"/>
      <c r="AC259" s="366"/>
      <c r="AD259" s="362"/>
      <c r="AE259" s="382"/>
      <c r="AF259" s="380"/>
      <c r="AG259" s="382"/>
      <c r="AH259" s="382"/>
      <c r="AI259" s="380"/>
      <c r="AJ259" s="382"/>
      <c r="AK259" s="382"/>
    </row>
    <row r="260" spans="1:39" ht="21" customHeight="1" x14ac:dyDescent="0.15">
      <c r="A260" s="266"/>
      <c r="B260" s="67"/>
      <c r="C260" s="78"/>
      <c r="D260" s="86"/>
      <c r="E260" s="86"/>
      <c r="F260" s="191"/>
      <c r="G260" s="67"/>
      <c r="H260" s="78"/>
      <c r="I260" s="453"/>
      <c r="J260" s="86"/>
      <c r="K260" s="315"/>
      <c r="L260" s="66"/>
      <c r="M260" s="58"/>
      <c r="N260" s="66"/>
      <c r="O260" s="58"/>
      <c r="P260" s="57"/>
      <c r="Q260" s="57"/>
      <c r="R260" s="57"/>
      <c r="S260" s="158"/>
      <c r="T260" s="380"/>
      <c r="U260" s="381"/>
      <c r="V260" s="380"/>
      <c r="W260" s="382"/>
      <c r="X260" s="382"/>
      <c r="Y260" s="380"/>
      <c r="Z260" s="366"/>
      <c r="AA260" s="362"/>
      <c r="AB260" s="366"/>
      <c r="AC260" s="366"/>
      <c r="AD260" s="362"/>
      <c r="AE260" s="382"/>
      <c r="AF260" s="380"/>
      <c r="AG260" s="382"/>
      <c r="AH260" s="382"/>
      <c r="AI260" s="380"/>
      <c r="AJ260" s="382"/>
      <c r="AK260" s="382"/>
    </row>
    <row r="261" spans="1:39" ht="21" customHeight="1" x14ac:dyDescent="0.15">
      <c r="A261" s="266"/>
      <c r="B261" s="67"/>
      <c r="C261" s="78"/>
      <c r="D261" s="86"/>
      <c r="E261" s="86"/>
      <c r="F261" s="190"/>
      <c r="G261" s="67"/>
      <c r="H261" s="78"/>
      <c r="I261" s="453"/>
      <c r="J261" s="86"/>
      <c r="K261" s="315"/>
      <c r="L261" s="66"/>
      <c r="M261" s="58"/>
      <c r="N261" s="66"/>
      <c r="O261" s="58"/>
      <c r="P261" s="57"/>
      <c r="Q261" s="57"/>
      <c r="R261" s="57"/>
      <c r="S261" s="158"/>
      <c r="T261" s="380"/>
      <c r="U261" s="381"/>
      <c r="V261" s="380"/>
      <c r="W261" s="382"/>
      <c r="X261" s="382"/>
      <c r="Y261" s="380"/>
      <c r="Z261" s="366"/>
      <c r="AA261" s="362"/>
      <c r="AB261" s="366"/>
      <c r="AC261" s="366"/>
      <c r="AD261" s="362"/>
      <c r="AE261" s="382"/>
      <c r="AF261" s="380"/>
      <c r="AG261" s="382"/>
      <c r="AH261" s="382"/>
      <c r="AI261" s="380"/>
      <c r="AJ261" s="382"/>
      <c r="AK261" s="382"/>
      <c r="AL261" s="367"/>
      <c r="AM261" s="367"/>
    </row>
    <row r="262" spans="1:39" ht="21" customHeight="1" x14ac:dyDescent="0.15">
      <c r="A262" s="266"/>
      <c r="B262" s="67"/>
      <c r="C262" s="78"/>
      <c r="D262" s="86"/>
      <c r="E262" s="86"/>
      <c r="F262" s="190"/>
      <c r="G262" s="67"/>
      <c r="H262" s="78"/>
      <c r="I262" s="453"/>
      <c r="J262" s="86"/>
      <c r="K262" s="315"/>
      <c r="L262" s="66"/>
      <c r="M262" s="58"/>
      <c r="N262" s="66"/>
      <c r="O262" s="58"/>
      <c r="P262" s="57"/>
      <c r="Q262" s="57"/>
      <c r="R262" s="57"/>
      <c r="S262" s="158"/>
      <c r="T262" s="380"/>
      <c r="U262" s="381"/>
      <c r="V262" s="380"/>
      <c r="W262" s="382"/>
      <c r="X262" s="382"/>
      <c r="Y262" s="380"/>
      <c r="Z262" s="366"/>
      <c r="AA262" s="362"/>
      <c r="AB262" s="366"/>
      <c r="AC262" s="366"/>
      <c r="AD262" s="362"/>
      <c r="AE262" s="382"/>
      <c r="AF262" s="380"/>
      <c r="AG262" s="382"/>
      <c r="AH262" s="382"/>
      <c r="AI262" s="380"/>
      <c r="AJ262" s="382"/>
      <c r="AK262" s="382"/>
      <c r="AL262" s="367"/>
      <c r="AM262" s="367"/>
    </row>
    <row r="263" spans="1:39" ht="21" customHeight="1" x14ac:dyDescent="0.15">
      <c r="A263" s="266"/>
      <c r="B263" s="67"/>
      <c r="C263" s="78"/>
      <c r="D263" s="86"/>
      <c r="E263" s="86"/>
      <c r="F263" s="190"/>
      <c r="G263" s="67"/>
      <c r="H263" s="78"/>
      <c r="I263" s="453"/>
      <c r="J263" s="86"/>
      <c r="K263" s="315"/>
      <c r="L263" s="66"/>
      <c r="M263" s="58"/>
      <c r="N263" s="66"/>
      <c r="O263" s="58"/>
      <c r="P263" s="57"/>
      <c r="Q263" s="57"/>
      <c r="R263" s="57"/>
      <c r="S263" s="158"/>
      <c r="T263" s="380"/>
      <c r="U263" s="381"/>
      <c r="V263" s="380"/>
      <c r="W263" s="382"/>
      <c r="X263" s="382"/>
      <c r="Y263" s="380"/>
      <c r="Z263" s="366"/>
      <c r="AA263" s="362"/>
      <c r="AB263" s="366"/>
      <c r="AC263" s="366"/>
      <c r="AD263" s="362"/>
      <c r="AE263" s="382"/>
      <c r="AF263" s="380"/>
      <c r="AG263" s="382"/>
      <c r="AH263" s="382"/>
      <c r="AI263" s="380"/>
      <c r="AJ263" s="382"/>
      <c r="AK263" s="382"/>
      <c r="AL263" s="367"/>
      <c r="AM263" s="367"/>
    </row>
    <row r="264" spans="1:39" ht="21" customHeight="1" x14ac:dyDescent="0.15">
      <c r="A264" s="266"/>
      <c r="B264" s="67"/>
      <c r="C264" s="78"/>
      <c r="D264" s="86"/>
      <c r="E264" s="86"/>
      <c r="F264" s="190"/>
      <c r="G264" s="67"/>
      <c r="H264" s="78"/>
      <c r="I264" s="453"/>
      <c r="J264" s="86"/>
      <c r="K264" s="315"/>
      <c r="L264" s="66"/>
      <c r="M264" s="58"/>
      <c r="N264" s="66"/>
      <c r="O264" s="58"/>
      <c r="P264" s="58"/>
      <c r="Q264" s="57"/>
      <c r="R264" s="57"/>
      <c r="S264" s="158"/>
      <c r="T264" s="380"/>
      <c r="U264" s="381"/>
      <c r="V264" s="417"/>
      <c r="W264" s="382"/>
      <c r="X264" s="382"/>
      <c r="Y264" s="380"/>
      <c r="Z264" s="366"/>
      <c r="AA264" s="362"/>
      <c r="AB264" s="366"/>
      <c r="AC264" s="366"/>
      <c r="AD264" s="362"/>
      <c r="AE264" s="382"/>
      <c r="AF264" s="380"/>
      <c r="AG264" s="382"/>
      <c r="AH264" s="382"/>
      <c r="AI264" s="380"/>
      <c r="AJ264" s="382"/>
      <c r="AK264" s="382"/>
      <c r="AL264" s="367"/>
      <c r="AM264" s="367"/>
    </row>
    <row r="265" spans="1:39" ht="21" customHeight="1" x14ac:dyDescent="0.15">
      <c r="A265" s="267"/>
      <c r="B265" s="104"/>
      <c r="C265" s="167"/>
      <c r="D265" s="106"/>
      <c r="E265" s="106"/>
      <c r="F265" s="199"/>
      <c r="G265" s="104"/>
      <c r="H265" s="167"/>
      <c r="I265" s="455"/>
      <c r="J265" s="106"/>
      <c r="K265" s="316"/>
      <c r="L265" s="265"/>
      <c r="M265" s="68"/>
      <c r="N265" s="265"/>
      <c r="O265" s="68"/>
      <c r="P265" s="111"/>
      <c r="Q265" s="111"/>
      <c r="R265" s="111"/>
      <c r="S265" s="195"/>
      <c r="T265" s="380"/>
      <c r="U265" s="381"/>
      <c r="V265" s="380"/>
      <c r="W265" s="382"/>
      <c r="X265" s="382"/>
      <c r="Y265" s="380"/>
      <c r="Z265" s="366"/>
      <c r="AA265" s="362"/>
      <c r="AB265" s="366"/>
      <c r="AC265" s="366"/>
      <c r="AD265" s="362"/>
      <c r="AE265" s="382"/>
      <c r="AF265" s="380"/>
      <c r="AG265" s="382"/>
      <c r="AH265" s="382"/>
      <c r="AI265" s="380"/>
      <c r="AJ265" s="382"/>
      <c r="AK265" s="382"/>
      <c r="AL265" s="367"/>
      <c r="AM265" s="367"/>
    </row>
    <row r="266" spans="1:39" ht="21" customHeight="1" x14ac:dyDescent="0.15">
      <c r="A266" s="268"/>
      <c r="B266" s="103"/>
      <c r="C266" s="103"/>
      <c r="D266" s="102"/>
      <c r="E266" s="102"/>
      <c r="F266" s="197"/>
      <c r="G266" s="103"/>
      <c r="H266" s="103"/>
      <c r="I266" s="456"/>
      <c r="J266" s="102"/>
      <c r="K266" s="314"/>
      <c r="L266" s="291"/>
      <c r="M266" s="69"/>
      <c r="N266" s="291"/>
      <c r="O266" s="69"/>
      <c r="P266" s="97"/>
      <c r="Q266" s="97"/>
      <c r="R266" s="97"/>
      <c r="S266" s="116"/>
      <c r="T266" s="380"/>
      <c r="U266" s="381"/>
      <c r="V266" s="380"/>
      <c r="W266" s="382"/>
      <c r="X266" s="382"/>
      <c r="Y266" s="380"/>
      <c r="Z266" s="366"/>
      <c r="AA266" s="362"/>
      <c r="AB266" s="366"/>
      <c r="AC266" s="366"/>
      <c r="AD266" s="362"/>
      <c r="AE266" s="382"/>
      <c r="AF266" s="380"/>
      <c r="AG266" s="382"/>
      <c r="AH266" s="382"/>
      <c r="AI266" s="380"/>
      <c r="AJ266" s="382"/>
      <c r="AK266" s="382"/>
      <c r="AL266" s="367"/>
      <c r="AM266" s="367"/>
    </row>
    <row r="267" spans="1:39" ht="21" customHeight="1" x14ac:dyDescent="0.15">
      <c r="A267" s="266"/>
      <c r="B267" s="78"/>
      <c r="C267" s="78"/>
      <c r="D267" s="86"/>
      <c r="E267" s="86"/>
      <c r="F267" s="190"/>
      <c r="G267" s="78"/>
      <c r="H267" s="78"/>
      <c r="I267" s="453"/>
      <c r="J267" s="86"/>
      <c r="K267" s="315"/>
      <c r="L267" s="66"/>
      <c r="M267" s="58"/>
      <c r="N267" s="66"/>
      <c r="O267" s="58"/>
      <c r="P267" s="57"/>
      <c r="Q267" s="57"/>
      <c r="R267" s="57"/>
      <c r="S267" s="158"/>
      <c r="T267" s="380"/>
      <c r="U267" s="381"/>
      <c r="V267" s="380"/>
      <c r="W267" s="382"/>
      <c r="X267" s="382"/>
      <c r="Y267" s="380"/>
      <c r="Z267" s="366"/>
      <c r="AA267" s="362"/>
      <c r="AB267" s="366"/>
      <c r="AC267" s="366"/>
      <c r="AD267" s="362"/>
      <c r="AE267" s="382"/>
      <c r="AF267" s="380"/>
      <c r="AG267" s="382"/>
      <c r="AH267" s="382"/>
      <c r="AI267" s="380"/>
      <c r="AJ267" s="382"/>
      <c r="AK267" s="382"/>
      <c r="AL267" s="367"/>
      <c r="AM267" s="367"/>
    </row>
    <row r="268" spans="1:39" ht="21" customHeight="1" x14ac:dyDescent="0.15">
      <c r="A268" s="266"/>
      <c r="B268" s="78"/>
      <c r="C268" s="78"/>
      <c r="D268" s="86"/>
      <c r="E268" s="86"/>
      <c r="F268" s="190"/>
      <c r="G268" s="78"/>
      <c r="H268" s="78"/>
      <c r="I268" s="453"/>
      <c r="J268" s="86"/>
      <c r="K268" s="315"/>
      <c r="L268" s="66"/>
      <c r="M268" s="58"/>
      <c r="N268" s="66"/>
      <c r="O268" s="58"/>
      <c r="P268" s="57"/>
      <c r="Q268" s="57"/>
      <c r="R268" s="57"/>
      <c r="S268" s="158"/>
      <c r="T268" s="380"/>
      <c r="U268" s="381"/>
      <c r="V268" s="380"/>
      <c r="W268" s="382"/>
      <c r="X268" s="382"/>
      <c r="Y268" s="380"/>
      <c r="Z268" s="366"/>
      <c r="AA268" s="362"/>
      <c r="AB268" s="366"/>
      <c r="AC268" s="366"/>
      <c r="AD268" s="362"/>
      <c r="AE268" s="382"/>
      <c r="AF268" s="380"/>
      <c r="AG268" s="382"/>
      <c r="AH268" s="382"/>
      <c r="AI268" s="380"/>
      <c r="AJ268" s="382"/>
      <c r="AK268" s="382"/>
      <c r="AL268" s="367"/>
      <c r="AM268" s="367"/>
    </row>
    <row r="269" spans="1:39" ht="21" customHeight="1" x14ac:dyDescent="0.15">
      <c r="A269" s="266"/>
      <c r="B269" s="78"/>
      <c r="C269" s="78"/>
      <c r="D269" s="86"/>
      <c r="E269" s="86"/>
      <c r="F269" s="191"/>
      <c r="G269" s="78"/>
      <c r="H269" s="78"/>
      <c r="I269" s="453"/>
      <c r="J269" s="86"/>
      <c r="K269" s="315"/>
      <c r="L269" s="66"/>
      <c r="M269" s="58"/>
      <c r="N269" s="66"/>
      <c r="O269" s="58"/>
      <c r="P269" s="58"/>
      <c r="Q269" s="57"/>
      <c r="R269" s="57"/>
      <c r="S269" s="158"/>
      <c r="T269" s="380"/>
      <c r="U269" s="381"/>
      <c r="V269" s="380"/>
      <c r="W269" s="382"/>
      <c r="X269" s="382"/>
      <c r="Y269" s="380"/>
      <c r="Z269" s="366"/>
      <c r="AA269" s="362"/>
      <c r="AB269" s="366"/>
      <c r="AC269" s="366"/>
      <c r="AD269" s="362"/>
      <c r="AE269" s="382"/>
      <c r="AF269" s="380"/>
      <c r="AG269" s="382"/>
      <c r="AH269" s="382"/>
      <c r="AI269" s="380"/>
      <c r="AJ269" s="382"/>
      <c r="AK269" s="382"/>
      <c r="AL269" s="367"/>
      <c r="AM269" s="367"/>
    </row>
    <row r="270" spans="1:39" ht="21" customHeight="1" x14ac:dyDescent="0.15">
      <c r="A270" s="266"/>
      <c r="B270" s="78"/>
      <c r="C270" s="78"/>
      <c r="D270" s="86"/>
      <c r="E270" s="86"/>
      <c r="F270" s="190"/>
      <c r="G270" s="78"/>
      <c r="H270" s="78"/>
      <c r="I270" s="453"/>
      <c r="J270" s="86"/>
      <c r="K270" s="315"/>
      <c r="L270" s="66"/>
      <c r="M270" s="58"/>
      <c r="N270" s="66"/>
      <c r="O270" s="58"/>
      <c r="P270" s="57"/>
      <c r="Q270" s="57"/>
      <c r="R270" s="57"/>
      <c r="S270" s="158"/>
      <c r="T270" s="380"/>
      <c r="U270" s="381"/>
      <c r="V270" s="380"/>
      <c r="W270" s="382"/>
      <c r="X270" s="382"/>
      <c r="Y270" s="380"/>
      <c r="Z270" s="366"/>
      <c r="AA270" s="362"/>
      <c r="AB270" s="366"/>
      <c r="AC270" s="366"/>
      <c r="AD270" s="362"/>
      <c r="AE270" s="382"/>
      <c r="AF270" s="380"/>
      <c r="AG270" s="382"/>
      <c r="AH270" s="382"/>
      <c r="AI270" s="380"/>
      <c r="AJ270" s="382"/>
      <c r="AK270" s="382"/>
      <c r="AL270" s="367"/>
      <c r="AM270" s="367"/>
    </row>
    <row r="271" spans="1:39" ht="21" customHeight="1" x14ac:dyDescent="0.15">
      <c r="A271" s="266"/>
      <c r="B271" s="78"/>
      <c r="C271" s="78"/>
      <c r="D271" s="86"/>
      <c r="E271" s="86"/>
      <c r="F271" s="190"/>
      <c r="G271" s="78"/>
      <c r="H271" s="78"/>
      <c r="I271" s="453"/>
      <c r="J271" s="86"/>
      <c r="K271" s="315"/>
      <c r="L271" s="66"/>
      <c r="M271" s="58"/>
      <c r="N271" s="66"/>
      <c r="O271" s="58"/>
      <c r="P271" s="57"/>
      <c r="Q271" s="57"/>
      <c r="R271" s="57"/>
      <c r="S271" s="158"/>
      <c r="T271" s="380"/>
      <c r="U271" s="381"/>
      <c r="V271" s="380"/>
      <c r="W271" s="382"/>
      <c r="X271" s="382"/>
      <c r="Y271" s="380"/>
      <c r="Z271" s="366"/>
      <c r="AA271" s="362"/>
      <c r="AB271" s="366"/>
      <c r="AC271" s="366"/>
      <c r="AD271" s="362"/>
      <c r="AE271" s="382"/>
      <c r="AF271" s="380"/>
      <c r="AG271" s="382"/>
      <c r="AH271" s="382"/>
      <c r="AI271" s="380"/>
      <c r="AJ271" s="382"/>
      <c r="AK271" s="382"/>
      <c r="AL271" s="367"/>
      <c r="AM271" s="367"/>
    </row>
    <row r="272" spans="1:39" ht="21" customHeight="1" x14ac:dyDescent="0.15">
      <c r="A272" s="266"/>
      <c r="B272" s="78"/>
      <c r="C272" s="78"/>
      <c r="D272" s="86"/>
      <c r="E272" s="86"/>
      <c r="F272" s="190"/>
      <c r="G272" s="78"/>
      <c r="H272" s="78"/>
      <c r="I272" s="453"/>
      <c r="J272" s="86"/>
      <c r="K272" s="315"/>
      <c r="L272" s="66"/>
      <c r="M272" s="58"/>
      <c r="N272" s="66"/>
      <c r="O272" s="58"/>
      <c r="P272" s="58"/>
      <c r="Q272" s="58"/>
      <c r="R272" s="57"/>
      <c r="S272" s="158"/>
      <c r="T272" s="380"/>
      <c r="U272" s="381"/>
      <c r="V272" s="380"/>
      <c r="W272" s="382"/>
      <c r="X272" s="382"/>
      <c r="Y272" s="380"/>
      <c r="Z272" s="366"/>
      <c r="AA272" s="362"/>
      <c r="AB272" s="366"/>
      <c r="AC272" s="366"/>
      <c r="AD272" s="362"/>
      <c r="AE272" s="382"/>
      <c r="AF272" s="380"/>
      <c r="AG272" s="382"/>
      <c r="AH272" s="382"/>
      <c r="AI272" s="380"/>
      <c r="AJ272" s="382"/>
      <c r="AK272" s="382"/>
      <c r="AL272" s="367"/>
      <c r="AM272" s="367"/>
    </row>
    <row r="273" spans="1:39" ht="21" customHeight="1" x14ac:dyDescent="0.15">
      <c r="A273" s="266"/>
      <c r="B273" s="78"/>
      <c r="C273" s="78"/>
      <c r="D273" s="86"/>
      <c r="E273" s="86"/>
      <c r="F273" s="77"/>
      <c r="G273" s="78"/>
      <c r="H273" s="78"/>
      <c r="I273" s="453"/>
      <c r="J273" s="86"/>
      <c r="K273" s="315"/>
      <c r="L273" s="70"/>
      <c r="M273" s="67"/>
      <c r="N273" s="70"/>
      <c r="O273" s="67"/>
      <c r="P273" s="78"/>
      <c r="Q273" s="78"/>
      <c r="R273" s="78"/>
      <c r="S273" s="192"/>
      <c r="T273" s="380"/>
      <c r="U273" s="381"/>
      <c r="V273" s="380"/>
      <c r="W273" s="382"/>
      <c r="X273" s="382"/>
      <c r="Y273" s="380"/>
      <c r="Z273" s="366"/>
      <c r="AA273" s="362"/>
      <c r="AB273" s="366"/>
      <c r="AC273" s="366"/>
      <c r="AD273" s="362"/>
      <c r="AE273" s="382"/>
      <c r="AF273" s="380"/>
      <c r="AG273" s="382"/>
      <c r="AH273" s="382"/>
      <c r="AI273" s="380"/>
      <c r="AJ273" s="382"/>
      <c r="AK273" s="382"/>
      <c r="AL273" s="367"/>
      <c r="AM273" s="367"/>
    </row>
    <row r="274" spans="1:39" ht="21" customHeight="1" x14ac:dyDescent="0.15">
      <c r="A274" s="266"/>
      <c r="B274" s="78"/>
      <c r="C274" s="78"/>
      <c r="D274" s="86"/>
      <c r="E274" s="86"/>
      <c r="F274" s="77"/>
      <c r="G274" s="78"/>
      <c r="H274" s="78"/>
      <c r="I274" s="453"/>
      <c r="J274" s="86"/>
      <c r="K274" s="315"/>
      <c r="L274" s="70"/>
      <c r="M274" s="271"/>
      <c r="N274" s="70"/>
      <c r="O274" s="271"/>
      <c r="P274" s="78"/>
      <c r="Q274" s="78"/>
      <c r="R274" s="78"/>
      <c r="S274" s="192"/>
      <c r="T274" s="380"/>
      <c r="U274" s="381"/>
      <c r="V274" s="380"/>
      <c r="W274" s="382"/>
      <c r="X274" s="382"/>
      <c r="Y274" s="380"/>
      <c r="Z274" s="366"/>
      <c r="AA274" s="362"/>
      <c r="AB274" s="366"/>
      <c r="AC274" s="366"/>
      <c r="AD274" s="362"/>
      <c r="AE274" s="382"/>
      <c r="AF274" s="380"/>
      <c r="AG274" s="382"/>
      <c r="AH274" s="382"/>
      <c r="AI274" s="380"/>
      <c r="AJ274" s="382"/>
      <c r="AK274" s="382"/>
      <c r="AL274" s="367"/>
      <c r="AM274" s="367"/>
    </row>
    <row r="275" spans="1:39" ht="21" customHeight="1" x14ac:dyDescent="0.15">
      <c r="A275" s="266"/>
      <c r="B275" s="78"/>
      <c r="C275" s="78"/>
      <c r="D275" s="86"/>
      <c r="E275" s="86"/>
      <c r="F275" s="77"/>
      <c r="G275" s="78"/>
      <c r="H275" s="78"/>
      <c r="I275" s="453"/>
      <c r="J275" s="86"/>
      <c r="K275" s="315"/>
      <c r="L275" s="70"/>
      <c r="M275" s="271"/>
      <c r="N275" s="70"/>
      <c r="O275" s="271"/>
      <c r="P275" s="78"/>
      <c r="Q275" s="78"/>
      <c r="R275" s="78"/>
      <c r="S275" s="192"/>
      <c r="T275" s="380"/>
      <c r="U275" s="381"/>
      <c r="V275" s="380"/>
      <c r="W275" s="382"/>
      <c r="X275" s="382"/>
      <c r="Y275" s="380"/>
      <c r="Z275" s="366"/>
      <c r="AA275" s="362"/>
      <c r="AB275" s="366"/>
      <c r="AC275" s="366"/>
      <c r="AD275" s="362"/>
      <c r="AE275" s="382"/>
      <c r="AF275" s="380"/>
      <c r="AG275" s="382"/>
      <c r="AH275" s="382"/>
      <c r="AI275" s="380"/>
      <c r="AJ275" s="382"/>
      <c r="AK275" s="382"/>
      <c r="AL275" s="367"/>
      <c r="AM275" s="367"/>
    </row>
    <row r="276" spans="1:39" ht="21" customHeight="1" x14ac:dyDescent="0.15">
      <c r="A276" s="266"/>
      <c r="B276" s="78"/>
      <c r="C276" s="78"/>
      <c r="D276" s="86"/>
      <c r="E276" s="86"/>
      <c r="F276" s="77"/>
      <c r="G276" s="78"/>
      <c r="H276" s="78"/>
      <c r="I276" s="453"/>
      <c r="J276" s="86"/>
      <c r="K276" s="315"/>
      <c r="L276" s="70"/>
      <c r="M276" s="271"/>
      <c r="N276" s="70"/>
      <c r="O276" s="271"/>
      <c r="P276" s="78"/>
      <c r="Q276" s="78"/>
      <c r="R276" s="78"/>
      <c r="S276" s="192"/>
      <c r="T276" s="380"/>
      <c r="U276" s="381"/>
      <c r="V276" s="412"/>
      <c r="W276" s="413"/>
      <c r="X276" s="413"/>
      <c r="Y276" s="412"/>
      <c r="Z276" s="366"/>
      <c r="AA276" s="362"/>
      <c r="AB276" s="365"/>
      <c r="AC276" s="366"/>
      <c r="AD276" s="362"/>
      <c r="AE276" s="413"/>
      <c r="AF276" s="412"/>
      <c r="AG276" s="413"/>
      <c r="AH276" s="413"/>
      <c r="AI276" s="412"/>
      <c r="AJ276" s="382"/>
      <c r="AK276" s="382"/>
      <c r="AL276" s="367"/>
      <c r="AM276" s="367"/>
    </row>
    <row r="277" spans="1:39" ht="21" customHeight="1" x14ac:dyDescent="0.15">
      <c r="A277" s="266"/>
      <c r="B277" s="78"/>
      <c r="C277" s="78"/>
      <c r="D277" s="86"/>
      <c r="E277" s="86"/>
      <c r="F277" s="77"/>
      <c r="G277" s="78"/>
      <c r="H277" s="78"/>
      <c r="I277" s="453"/>
      <c r="J277" s="86"/>
      <c r="K277" s="315"/>
      <c r="L277" s="70"/>
      <c r="M277" s="67"/>
      <c r="N277" s="70"/>
      <c r="O277" s="67"/>
      <c r="P277" s="78"/>
      <c r="Q277" s="78"/>
      <c r="R277" s="78"/>
      <c r="S277" s="192"/>
      <c r="T277" s="380"/>
      <c r="U277" s="381"/>
      <c r="V277" s="412"/>
      <c r="W277" s="413"/>
      <c r="X277" s="413"/>
      <c r="Y277" s="412"/>
      <c r="Z277" s="366"/>
      <c r="AA277" s="362"/>
      <c r="AB277" s="365"/>
      <c r="AC277" s="366"/>
      <c r="AD277" s="362"/>
      <c r="AE277" s="413"/>
      <c r="AF277" s="412"/>
      <c r="AG277" s="413"/>
      <c r="AH277" s="413"/>
      <c r="AI277" s="412"/>
      <c r="AJ277" s="382"/>
      <c r="AK277" s="382"/>
      <c r="AL277" s="367"/>
      <c r="AM277" s="367"/>
    </row>
    <row r="278" spans="1:39" ht="21" customHeight="1" x14ac:dyDescent="0.15">
      <c r="A278" s="177"/>
      <c r="B278" s="78"/>
      <c r="C278" s="78"/>
      <c r="D278" s="86"/>
      <c r="E278" s="86"/>
      <c r="F278" s="77"/>
      <c r="G278" s="78"/>
      <c r="H278" s="78"/>
      <c r="I278" s="453"/>
      <c r="J278" s="86"/>
      <c r="K278" s="315"/>
      <c r="L278" s="70"/>
      <c r="M278" s="67"/>
      <c r="N278" s="70"/>
      <c r="O278" s="67"/>
      <c r="P278" s="78"/>
      <c r="Q278" s="78"/>
      <c r="R278" s="78"/>
      <c r="S278" s="192"/>
      <c r="T278" s="380"/>
      <c r="U278" s="381"/>
      <c r="V278" s="388"/>
      <c r="W278" s="389"/>
      <c r="X278" s="389"/>
      <c r="Y278" s="388"/>
      <c r="Z278" s="366"/>
      <c r="AA278" s="362"/>
      <c r="AB278" s="390"/>
      <c r="AC278" s="366"/>
      <c r="AD278" s="362"/>
      <c r="AE278" s="389"/>
      <c r="AF278" s="388"/>
      <c r="AG278" s="389"/>
      <c r="AH278" s="389"/>
      <c r="AI278" s="388"/>
      <c r="AJ278" s="382"/>
      <c r="AK278" s="382"/>
      <c r="AL278" s="367"/>
      <c r="AM278" s="367"/>
    </row>
    <row r="279" spans="1:39" s="387" customFormat="1" ht="21" customHeight="1" x14ac:dyDescent="0.15">
      <c r="A279" s="266"/>
      <c r="B279" s="67"/>
      <c r="C279" s="78"/>
      <c r="D279" s="86"/>
      <c r="E279" s="86"/>
      <c r="F279" s="77"/>
      <c r="G279" s="67"/>
      <c r="H279" s="78"/>
      <c r="I279" s="453"/>
      <c r="J279" s="86"/>
      <c r="K279" s="315"/>
      <c r="L279" s="70"/>
      <c r="M279" s="67"/>
      <c r="N279" s="70"/>
      <c r="O279" s="67"/>
      <c r="P279" s="67"/>
      <c r="Q279" s="67"/>
      <c r="R279" s="67"/>
      <c r="S279" s="192"/>
      <c r="T279" s="380"/>
      <c r="U279" s="381"/>
      <c r="V279" s="409"/>
      <c r="W279" s="409"/>
      <c r="X279" s="409"/>
      <c r="Y279" s="409"/>
      <c r="Z279" s="366"/>
      <c r="AA279" s="362"/>
      <c r="AB279" s="366"/>
      <c r="AC279" s="366"/>
      <c r="AD279" s="362"/>
      <c r="AE279" s="409"/>
      <c r="AF279" s="409"/>
      <c r="AG279" s="409"/>
      <c r="AH279" s="409"/>
      <c r="AI279" s="409"/>
      <c r="AJ279" s="409"/>
    </row>
    <row r="280" spans="1:39" ht="21" customHeight="1" x14ac:dyDescent="0.15">
      <c r="A280" s="266"/>
      <c r="B280" s="67"/>
      <c r="C280" s="78"/>
      <c r="D280" s="86"/>
      <c r="E280" s="86"/>
      <c r="F280" s="77"/>
      <c r="G280" s="67"/>
      <c r="H280" s="78"/>
      <c r="I280" s="453"/>
      <c r="J280" s="86"/>
      <c r="K280" s="315"/>
      <c r="L280" s="70"/>
      <c r="M280" s="67"/>
      <c r="N280" s="70"/>
      <c r="O280" s="67"/>
      <c r="P280" s="67"/>
      <c r="Q280" s="67"/>
      <c r="R280" s="67"/>
      <c r="S280" s="192"/>
      <c r="T280" s="380"/>
      <c r="U280" s="381"/>
      <c r="V280" s="380"/>
      <c r="W280" s="382"/>
      <c r="X280" s="382"/>
      <c r="Y280" s="380"/>
      <c r="Z280" s="366"/>
      <c r="AA280" s="362"/>
      <c r="AB280" s="366"/>
      <c r="AC280" s="366"/>
      <c r="AD280" s="362"/>
      <c r="AE280" s="382"/>
      <c r="AF280" s="380"/>
      <c r="AG280" s="382"/>
      <c r="AH280" s="382"/>
      <c r="AI280" s="380"/>
      <c r="AJ280" s="382"/>
      <c r="AK280" s="382"/>
    </row>
    <row r="281" spans="1:39" ht="21" customHeight="1" x14ac:dyDescent="0.15">
      <c r="A281" s="266"/>
      <c r="B281" s="67"/>
      <c r="C281" s="78"/>
      <c r="D281" s="86"/>
      <c r="E281" s="86"/>
      <c r="F281" s="77"/>
      <c r="G281" s="67"/>
      <c r="H281" s="78"/>
      <c r="I281" s="453"/>
      <c r="J281" s="86"/>
      <c r="K281" s="315"/>
      <c r="L281" s="70"/>
      <c r="M281" s="67"/>
      <c r="N281" s="70"/>
      <c r="O281" s="67"/>
      <c r="P281" s="67"/>
      <c r="Q281" s="67"/>
      <c r="R281" s="67"/>
      <c r="S281" s="192"/>
      <c r="T281" s="380"/>
      <c r="U281" s="381"/>
      <c r="V281" s="380"/>
      <c r="W281" s="382"/>
      <c r="X281" s="382"/>
      <c r="Y281" s="380"/>
      <c r="Z281" s="366"/>
      <c r="AA281" s="362"/>
      <c r="AB281" s="366"/>
      <c r="AC281" s="366"/>
      <c r="AD281" s="362"/>
      <c r="AE281" s="382"/>
      <c r="AF281" s="380"/>
      <c r="AG281" s="382"/>
      <c r="AH281" s="382"/>
      <c r="AI281" s="380"/>
      <c r="AJ281" s="382"/>
      <c r="AK281" s="382"/>
    </row>
    <row r="282" spans="1:39" ht="21" customHeight="1" x14ac:dyDescent="0.15">
      <c r="A282" s="266"/>
      <c r="B282" s="67"/>
      <c r="C282" s="78"/>
      <c r="D282" s="86"/>
      <c r="E282" s="86"/>
      <c r="F282" s="77"/>
      <c r="G282" s="67"/>
      <c r="H282" s="78"/>
      <c r="I282" s="453"/>
      <c r="J282" s="86"/>
      <c r="K282" s="315"/>
      <c r="L282" s="70"/>
      <c r="M282" s="67"/>
      <c r="N282" s="70"/>
      <c r="O282" s="67"/>
      <c r="P282" s="67"/>
      <c r="Q282" s="67"/>
      <c r="R282" s="67"/>
      <c r="S282" s="192"/>
      <c r="T282" s="380"/>
      <c r="U282" s="381"/>
      <c r="V282" s="380"/>
      <c r="W282" s="382"/>
      <c r="X282" s="382"/>
      <c r="Y282" s="380"/>
      <c r="Z282" s="366"/>
      <c r="AA282" s="362"/>
      <c r="AB282" s="366"/>
      <c r="AC282" s="366"/>
      <c r="AD282" s="362"/>
      <c r="AE282" s="382"/>
      <c r="AF282" s="380"/>
      <c r="AG282" s="382"/>
      <c r="AH282" s="382"/>
      <c r="AI282" s="380"/>
      <c r="AJ282" s="382"/>
      <c r="AK282" s="382"/>
      <c r="AL282" s="367"/>
      <c r="AM282" s="367"/>
    </row>
    <row r="283" spans="1:39" ht="21" customHeight="1" x14ac:dyDescent="0.15">
      <c r="A283" s="266"/>
      <c r="B283" s="67"/>
      <c r="C283" s="78"/>
      <c r="D283" s="86"/>
      <c r="E283" s="86"/>
      <c r="F283" s="77"/>
      <c r="G283" s="67"/>
      <c r="H283" s="78"/>
      <c r="I283" s="453"/>
      <c r="J283" s="86"/>
      <c r="K283" s="315"/>
      <c r="L283" s="70"/>
      <c r="M283" s="67"/>
      <c r="N283" s="70"/>
      <c r="O283" s="67"/>
      <c r="P283" s="67"/>
      <c r="Q283" s="67"/>
      <c r="R283" s="67"/>
      <c r="S283" s="192"/>
      <c r="T283" s="380"/>
      <c r="U283" s="381"/>
      <c r="V283" s="380"/>
      <c r="W283" s="382"/>
      <c r="X283" s="382"/>
      <c r="Y283" s="380"/>
      <c r="Z283" s="366"/>
      <c r="AA283" s="362"/>
      <c r="AB283" s="366"/>
      <c r="AC283" s="366"/>
      <c r="AD283" s="362"/>
      <c r="AE283" s="382"/>
      <c r="AF283" s="380"/>
      <c r="AG283" s="382"/>
      <c r="AH283" s="382"/>
      <c r="AI283" s="380"/>
      <c r="AJ283" s="382"/>
      <c r="AK283" s="382"/>
      <c r="AL283" s="367"/>
      <c r="AM283" s="367"/>
    </row>
    <row r="284" spans="1:39" ht="21" customHeight="1" x14ac:dyDescent="0.15">
      <c r="A284" s="266"/>
      <c r="B284" s="67"/>
      <c r="C284" s="78"/>
      <c r="D284" s="86"/>
      <c r="E284" s="86"/>
      <c r="F284" s="77"/>
      <c r="G284" s="67"/>
      <c r="H284" s="78"/>
      <c r="I284" s="453"/>
      <c r="J284" s="86"/>
      <c r="K284" s="315"/>
      <c r="L284" s="70"/>
      <c r="M284" s="67"/>
      <c r="N284" s="70"/>
      <c r="O284" s="67"/>
      <c r="P284" s="67"/>
      <c r="Q284" s="67"/>
      <c r="R284" s="67"/>
      <c r="S284" s="192"/>
      <c r="T284" s="380"/>
      <c r="U284" s="381"/>
      <c r="V284" s="380"/>
      <c r="W284" s="382"/>
      <c r="X284" s="382"/>
      <c r="Y284" s="380"/>
      <c r="Z284" s="366"/>
      <c r="AA284" s="362"/>
      <c r="AB284" s="366"/>
      <c r="AC284" s="366"/>
      <c r="AD284" s="362"/>
      <c r="AE284" s="382"/>
      <c r="AF284" s="380"/>
      <c r="AG284" s="382"/>
      <c r="AH284" s="382"/>
      <c r="AI284" s="380"/>
      <c r="AJ284" s="382"/>
      <c r="AK284" s="382"/>
      <c r="AL284" s="367"/>
      <c r="AM284" s="367"/>
    </row>
    <row r="285" spans="1:39" ht="21" customHeight="1" x14ac:dyDescent="0.15">
      <c r="A285" s="267"/>
      <c r="B285" s="104"/>
      <c r="C285" s="167"/>
      <c r="D285" s="106"/>
      <c r="E285" s="106"/>
      <c r="F285" s="166"/>
      <c r="G285" s="104"/>
      <c r="H285" s="167"/>
      <c r="I285" s="455"/>
      <c r="J285" s="106"/>
      <c r="K285" s="316"/>
      <c r="L285" s="159"/>
      <c r="M285" s="104"/>
      <c r="N285" s="159"/>
      <c r="O285" s="104"/>
      <c r="P285" s="104"/>
      <c r="Q285" s="104"/>
      <c r="R285" s="104"/>
      <c r="S285" s="269"/>
      <c r="T285" s="380"/>
      <c r="U285" s="381"/>
      <c r="V285" s="417"/>
      <c r="W285" s="382"/>
      <c r="X285" s="382"/>
      <c r="Y285" s="380"/>
      <c r="Z285" s="366"/>
      <c r="AA285" s="362"/>
      <c r="AB285" s="366"/>
      <c r="AC285" s="366"/>
      <c r="AD285" s="362"/>
      <c r="AE285" s="382"/>
      <c r="AF285" s="380"/>
      <c r="AG285" s="382"/>
      <c r="AH285" s="382"/>
      <c r="AI285" s="380"/>
      <c r="AJ285" s="382"/>
      <c r="AK285" s="382"/>
      <c r="AL285" s="367"/>
      <c r="AM285" s="367"/>
    </row>
    <row r="286" spans="1:39" ht="21" customHeight="1" x14ac:dyDescent="0.15">
      <c r="A286" s="268"/>
      <c r="B286" s="103"/>
      <c r="C286" s="103"/>
      <c r="D286" s="102"/>
      <c r="E286" s="102"/>
      <c r="F286" s="164"/>
      <c r="G286" s="103"/>
      <c r="H286" s="103"/>
      <c r="I286" s="456"/>
      <c r="J286" s="102"/>
      <c r="K286" s="314"/>
      <c r="L286" s="200"/>
      <c r="M286" s="71"/>
      <c r="N286" s="200"/>
      <c r="O286" s="71"/>
      <c r="P286" s="103"/>
      <c r="Q286" s="103"/>
      <c r="R286" s="103"/>
      <c r="S286" s="270"/>
      <c r="T286" s="380"/>
      <c r="U286" s="381"/>
      <c r="V286" s="380"/>
      <c r="W286" s="382"/>
      <c r="X286" s="382"/>
      <c r="Y286" s="380"/>
      <c r="Z286" s="366"/>
      <c r="AA286" s="362"/>
      <c r="AB286" s="366"/>
      <c r="AC286" s="366"/>
      <c r="AD286" s="362"/>
      <c r="AE286" s="382"/>
      <c r="AF286" s="380"/>
      <c r="AG286" s="382"/>
      <c r="AH286" s="382"/>
      <c r="AI286" s="380"/>
      <c r="AJ286" s="382"/>
      <c r="AK286" s="382"/>
      <c r="AL286" s="367"/>
      <c r="AM286" s="367"/>
    </row>
    <row r="287" spans="1:39" ht="21" customHeight="1" x14ac:dyDescent="0.15">
      <c r="A287" s="266"/>
      <c r="B287" s="78"/>
      <c r="C287" s="78"/>
      <c r="D287" s="86"/>
      <c r="E287" s="86"/>
      <c r="F287" s="77"/>
      <c r="G287" s="78"/>
      <c r="H287" s="78"/>
      <c r="I287" s="453"/>
      <c r="J287" s="86"/>
      <c r="K287" s="315"/>
      <c r="L287" s="70"/>
      <c r="M287" s="67"/>
      <c r="N287" s="70"/>
      <c r="O287" s="67"/>
      <c r="P287" s="78"/>
      <c r="Q287" s="78"/>
      <c r="R287" s="78"/>
      <c r="S287" s="192"/>
      <c r="T287" s="380"/>
      <c r="U287" s="381"/>
      <c r="V287" s="380"/>
      <c r="W287" s="382"/>
      <c r="X287" s="382"/>
      <c r="Y287" s="380"/>
      <c r="Z287" s="366"/>
      <c r="AA287" s="362"/>
      <c r="AB287" s="366"/>
      <c r="AC287" s="366"/>
      <c r="AD287" s="362"/>
      <c r="AE287" s="382"/>
      <c r="AF287" s="380"/>
      <c r="AG287" s="382"/>
      <c r="AH287" s="382"/>
      <c r="AI287" s="380"/>
      <c r="AJ287" s="382"/>
      <c r="AK287" s="382"/>
      <c r="AL287" s="367"/>
      <c r="AM287" s="367"/>
    </row>
    <row r="288" spans="1:39" ht="21" customHeight="1" x14ac:dyDescent="0.15">
      <c r="A288" s="266"/>
      <c r="B288" s="78"/>
      <c r="C288" s="78"/>
      <c r="D288" s="86"/>
      <c r="E288" s="86"/>
      <c r="F288" s="77"/>
      <c r="G288" s="78"/>
      <c r="H288" s="78"/>
      <c r="I288" s="453"/>
      <c r="J288" s="86"/>
      <c r="K288" s="315"/>
      <c r="L288" s="70"/>
      <c r="M288" s="67"/>
      <c r="N288" s="70"/>
      <c r="O288" s="67"/>
      <c r="P288" s="78"/>
      <c r="Q288" s="78"/>
      <c r="R288" s="78"/>
      <c r="S288" s="192"/>
      <c r="T288" s="380"/>
      <c r="U288" s="381"/>
      <c r="V288" s="380"/>
      <c r="W288" s="382"/>
      <c r="X288" s="382"/>
      <c r="Y288" s="380"/>
      <c r="Z288" s="366"/>
      <c r="AA288" s="362"/>
      <c r="AB288" s="366"/>
      <c r="AC288" s="366"/>
      <c r="AD288" s="362"/>
      <c r="AE288" s="382"/>
      <c r="AF288" s="380"/>
      <c r="AG288" s="382"/>
      <c r="AH288" s="382"/>
      <c r="AI288" s="380"/>
      <c r="AJ288" s="382"/>
      <c r="AK288" s="382"/>
      <c r="AL288" s="367"/>
      <c r="AM288" s="367"/>
    </row>
    <row r="289" spans="1:39" ht="21" customHeight="1" x14ac:dyDescent="0.15">
      <c r="A289" s="266"/>
      <c r="B289" s="78"/>
      <c r="C289" s="78"/>
      <c r="D289" s="86"/>
      <c r="E289" s="86"/>
      <c r="F289" s="77"/>
      <c r="G289" s="78"/>
      <c r="H289" s="78"/>
      <c r="I289" s="453"/>
      <c r="J289" s="86"/>
      <c r="K289" s="315"/>
      <c r="L289" s="70"/>
      <c r="M289" s="67"/>
      <c r="N289" s="70"/>
      <c r="O289" s="67"/>
      <c r="P289" s="78"/>
      <c r="Q289" s="78"/>
      <c r="R289" s="78"/>
      <c r="S289" s="192"/>
      <c r="T289" s="380"/>
      <c r="U289" s="381"/>
      <c r="V289" s="380"/>
      <c r="W289" s="382"/>
      <c r="X289" s="382"/>
      <c r="Y289" s="380"/>
      <c r="Z289" s="366"/>
      <c r="AA289" s="362"/>
      <c r="AB289" s="366"/>
      <c r="AC289" s="366"/>
      <c r="AD289" s="362"/>
      <c r="AE289" s="382"/>
      <c r="AF289" s="380"/>
      <c r="AG289" s="382"/>
      <c r="AH289" s="382"/>
      <c r="AI289" s="380"/>
      <c r="AJ289" s="382"/>
      <c r="AK289" s="382"/>
      <c r="AL289" s="367"/>
      <c r="AM289" s="367"/>
    </row>
    <row r="290" spans="1:39" ht="21" customHeight="1" x14ac:dyDescent="0.15">
      <c r="A290" s="266"/>
      <c r="B290" s="78"/>
      <c r="C290" s="78"/>
      <c r="D290" s="86"/>
      <c r="E290" s="86"/>
      <c r="F290" s="77"/>
      <c r="G290" s="78"/>
      <c r="H290" s="78"/>
      <c r="I290" s="453"/>
      <c r="J290" s="86"/>
      <c r="K290" s="315"/>
      <c r="L290" s="70"/>
      <c r="M290" s="67"/>
      <c r="N290" s="70"/>
      <c r="O290" s="67"/>
      <c r="P290" s="78"/>
      <c r="Q290" s="78"/>
      <c r="R290" s="78"/>
      <c r="S290" s="192"/>
      <c r="T290" s="380"/>
      <c r="U290" s="381"/>
      <c r="V290" s="380"/>
      <c r="W290" s="382"/>
      <c r="X290" s="382"/>
      <c r="Y290" s="380"/>
      <c r="Z290" s="366"/>
      <c r="AA290" s="362"/>
      <c r="AB290" s="366"/>
      <c r="AC290" s="366"/>
      <c r="AD290" s="362"/>
      <c r="AE290" s="382"/>
      <c r="AF290" s="380"/>
      <c r="AG290" s="382"/>
      <c r="AH290" s="382"/>
      <c r="AI290" s="380"/>
      <c r="AJ290" s="382"/>
      <c r="AK290" s="382"/>
      <c r="AL290" s="367"/>
      <c r="AM290" s="367"/>
    </row>
    <row r="291" spans="1:39" ht="21" customHeight="1" x14ac:dyDescent="0.15">
      <c r="A291" s="266"/>
      <c r="B291" s="78"/>
      <c r="C291" s="78"/>
      <c r="D291" s="86"/>
      <c r="E291" s="86"/>
      <c r="F291" s="77"/>
      <c r="G291" s="78"/>
      <c r="H291" s="78"/>
      <c r="I291" s="453"/>
      <c r="J291" s="86"/>
      <c r="K291" s="315"/>
      <c r="L291" s="70"/>
      <c r="M291" s="67"/>
      <c r="N291" s="70"/>
      <c r="O291" s="67"/>
      <c r="P291" s="78"/>
      <c r="Q291" s="78"/>
      <c r="R291" s="78"/>
      <c r="S291" s="192"/>
      <c r="T291" s="380"/>
      <c r="U291" s="381"/>
      <c r="V291" s="380"/>
      <c r="W291" s="382"/>
      <c r="X291" s="382"/>
      <c r="Y291" s="380"/>
      <c r="Z291" s="366"/>
      <c r="AA291" s="362"/>
      <c r="AB291" s="366"/>
      <c r="AC291" s="366"/>
      <c r="AD291" s="362"/>
      <c r="AE291" s="382"/>
      <c r="AF291" s="380"/>
      <c r="AG291" s="382"/>
      <c r="AH291" s="382"/>
      <c r="AI291" s="380"/>
      <c r="AJ291" s="382"/>
      <c r="AK291" s="382"/>
      <c r="AL291" s="367"/>
      <c r="AM291" s="367"/>
    </row>
    <row r="292" spans="1:39" ht="21" customHeight="1" x14ac:dyDescent="0.15">
      <c r="A292" s="266"/>
      <c r="B292" s="78"/>
      <c r="C292" s="78"/>
      <c r="D292" s="86"/>
      <c r="E292" s="86"/>
      <c r="F292" s="77"/>
      <c r="G292" s="78"/>
      <c r="H292" s="78"/>
      <c r="I292" s="453"/>
      <c r="J292" s="86"/>
      <c r="K292" s="315"/>
      <c r="L292" s="70"/>
      <c r="M292" s="67"/>
      <c r="N292" s="70"/>
      <c r="O292" s="67"/>
      <c r="P292" s="78"/>
      <c r="Q292" s="78"/>
      <c r="R292" s="78"/>
      <c r="S292" s="192"/>
      <c r="T292" s="380"/>
      <c r="U292" s="381"/>
      <c r="V292" s="380"/>
      <c r="W292" s="382"/>
      <c r="X292" s="382"/>
      <c r="Y292" s="380"/>
      <c r="Z292" s="366"/>
      <c r="AA292" s="362"/>
      <c r="AB292" s="366"/>
      <c r="AC292" s="366"/>
      <c r="AD292" s="362"/>
      <c r="AE292" s="382"/>
      <c r="AF292" s="380"/>
      <c r="AG292" s="382"/>
      <c r="AH292" s="382"/>
      <c r="AI292" s="380"/>
      <c r="AJ292" s="382"/>
      <c r="AK292" s="382"/>
      <c r="AL292" s="367"/>
      <c r="AM292" s="367"/>
    </row>
    <row r="293" spans="1:39" ht="21" customHeight="1" x14ac:dyDescent="0.15">
      <c r="A293" s="266"/>
      <c r="B293" s="78"/>
      <c r="C293" s="78"/>
      <c r="D293" s="86"/>
      <c r="E293" s="86"/>
      <c r="F293" s="77"/>
      <c r="G293" s="78"/>
      <c r="H293" s="78"/>
      <c r="I293" s="453"/>
      <c r="J293" s="86"/>
      <c r="K293" s="315"/>
      <c r="L293" s="70"/>
      <c r="M293" s="67"/>
      <c r="N293" s="70"/>
      <c r="O293" s="67"/>
      <c r="P293" s="78"/>
      <c r="Q293" s="78"/>
      <c r="R293" s="78"/>
      <c r="S293" s="192"/>
      <c r="T293" s="380"/>
      <c r="U293" s="381"/>
      <c r="V293" s="380"/>
      <c r="W293" s="382"/>
      <c r="X293" s="382"/>
      <c r="Y293" s="380"/>
      <c r="Z293" s="366"/>
      <c r="AA293" s="362"/>
      <c r="AB293" s="366"/>
      <c r="AC293" s="366"/>
      <c r="AD293" s="362"/>
      <c r="AE293" s="382"/>
      <c r="AF293" s="380"/>
      <c r="AG293" s="382"/>
      <c r="AH293" s="382"/>
      <c r="AI293" s="380"/>
      <c r="AJ293" s="382"/>
      <c r="AK293" s="382"/>
      <c r="AL293" s="367"/>
      <c r="AM293" s="367"/>
    </row>
    <row r="294" spans="1:39" ht="21" customHeight="1" x14ac:dyDescent="0.15">
      <c r="A294" s="266"/>
      <c r="B294" s="78"/>
      <c r="C294" s="78"/>
      <c r="D294" s="86"/>
      <c r="E294" s="86"/>
      <c r="F294" s="77"/>
      <c r="G294" s="78"/>
      <c r="H294" s="78"/>
      <c r="I294" s="453"/>
      <c r="J294" s="86"/>
      <c r="K294" s="315"/>
      <c r="L294" s="70"/>
      <c r="M294" s="67"/>
      <c r="N294" s="70"/>
      <c r="O294" s="67"/>
      <c r="P294" s="78"/>
      <c r="Q294" s="78"/>
      <c r="R294" s="78"/>
      <c r="S294" s="192"/>
      <c r="T294" s="380"/>
      <c r="U294" s="381"/>
      <c r="V294" s="380"/>
      <c r="W294" s="382"/>
      <c r="X294" s="382"/>
      <c r="Y294" s="380"/>
      <c r="Z294" s="366"/>
      <c r="AA294" s="362"/>
      <c r="AB294" s="366"/>
      <c r="AC294" s="366"/>
      <c r="AD294" s="362"/>
      <c r="AE294" s="382"/>
      <c r="AF294" s="380"/>
      <c r="AG294" s="382"/>
      <c r="AH294" s="382"/>
      <c r="AI294" s="380"/>
      <c r="AJ294" s="382"/>
      <c r="AK294" s="382"/>
      <c r="AL294" s="367"/>
      <c r="AM294" s="367"/>
    </row>
    <row r="295" spans="1:39" ht="21" customHeight="1" x14ac:dyDescent="0.15">
      <c r="A295" s="266"/>
      <c r="B295" s="78"/>
      <c r="C295" s="78"/>
      <c r="D295" s="86"/>
      <c r="E295" s="86"/>
      <c r="F295" s="77"/>
      <c r="G295" s="78"/>
      <c r="H295" s="78"/>
      <c r="I295" s="453"/>
      <c r="J295" s="86"/>
      <c r="K295" s="315"/>
      <c r="L295" s="70"/>
      <c r="M295" s="67"/>
      <c r="N295" s="70"/>
      <c r="O295" s="67"/>
      <c r="P295" s="78"/>
      <c r="Q295" s="78"/>
      <c r="R295" s="78"/>
      <c r="S295" s="192"/>
      <c r="T295" s="380"/>
      <c r="U295" s="381"/>
      <c r="V295" s="380"/>
      <c r="W295" s="382"/>
      <c r="X295" s="382"/>
      <c r="Y295" s="380"/>
      <c r="Z295" s="366"/>
      <c r="AA295" s="362"/>
      <c r="AB295" s="366"/>
      <c r="AC295" s="366"/>
      <c r="AD295" s="362"/>
      <c r="AE295" s="382"/>
      <c r="AF295" s="380"/>
      <c r="AG295" s="382"/>
      <c r="AH295" s="382"/>
      <c r="AI295" s="380"/>
      <c r="AJ295" s="382"/>
      <c r="AK295" s="382"/>
      <c r="AL295" s="367"/>
      <c r="AM295" s="367"/>
    </row>
    <row r="296" spans="1:39" ht="21" customHeight="1" x14ac:dyDescent="0.15">
      <c r="A296" s="266"/>
      <c r="B296" s="78"/>
      <c r="C296" s="78"/>
      <c r="D296" s="86"/>
      <c r="E296" s="86"/>
      <c r="F296" s="77"/>
      <c r="G296" s="78"/>
      <c r="H296" s="78"/>
      <c r="I296" s="453"/>
      <c r="J296" s="86"/>
      <c r="K296" s="315"/>
      <c r="L296" s="70"/>
      <c r="M296" s="67"/>
      <c r="N296" s="70"/>
      <c r="O296" s="67"/>
      <c r="P296" s="78"/>
      <c r="Q296" s="78"/>
      <c r="R296" s="78"/>
      <c r="S296" s="192"/>
      <c r="T296" s="380"/>
      <c r="U296" s="381"/>
      <c r="V296" s="380"/>
      <c r="W296" s="382"/>
      <c r="X296" s="382"/>
      <c r="Y296" s="380"/>
      <c r="Z296" s="366"/>
      <c r="AA296" s="362"/>
      <c r="AB296" s="366"/>
      <c r="AC296" s="366"/>
      <c r="AD296" s="362"/>
      <c r="AE296" s="382"/>
      <c r="AF296" s="380"/>
      <c r="AG296" s="382"/>
      <c r="AH296" s="382"/>
      <c r="AI296" s="380"/>
      <c r="AJ296" s="382"/>
      <c r="AK296" s="382"/>
      <c r="AL296" s="367"/>
      <c r="AM296" s="367"/>
    </row>
    <row r="297" spans="1:39" ht="21" customHeight="1" x14ac:dyDescent="0.15">
      <c r="A297" s="266"/>
      <c r="B297" s="78"/>
      <c r="C297" s="78"/>
      <c r="D297" s="86"/>
      <c r="E297" s="86"/>
      <c r="F297" s="77"/>
      <c r="G297" s="78"/>
      <c r="H297" s="78"/>
      <c r="I297" s="453"/>
      <c r="J297" s="86"/>
      <c r="K297" s="315"/>
      <c r="L297" s="70"/>
      <c r="M297" s="67"/>
      <c r="N297" s="70"/>
      <c r="O297" s="67"/>
      <c r="P297" s="78"/>
      <c r="Q297" s="78"/>
      <c r="R297" s="78"/>
      <c r="S297" s="192"/>
      <c r="T297" s="380"/>
      <c r="U297" s="381"/>
      <c r="V297" s="412"/>
      <c r="W297" s="413"/>
      <c r="X297" s="413"/>
      <c r="Y297" s="412"/>
      <c r="Z297" s="366"/>
      <c r="AA297" s="362"/>
      <c r="AB297" s="365"/>
      <c r="AC297" s="366"/>
      <c r="AD297" s="362"/>
      <c r="AE297" s="413"/>
      <c r="AF297" s="412"/>
      <c r="AG297" s="413"/>
      <c r="AH297" s="413"/>
      <c r="AI297" s="412"/>
      <c r="AJ297" s="382"/>
      <c r="AK297" s="382"/>
      <c r="AL297" s="367"/>
      <c r="AM297" s="367"/>
    </row>
    <row r="298" spans="1:39" ht="21" customHeight="1" x14ac:dyDescent="0.15">
      <c r="A298" s="177"/>
      <c r="B298" s="78"/>
      <c r="C298" s="78"/>
      <c r="D298" s="86"/>
      <c r="E298" s="86"/>
      <c r="F298" s="77"/>
      <c r="G298" s="78"/>
      <c r="H298" s="78"/>
      <c r="I298" s="453"/>
      <c r="J298" s="86"/>
      <c r="K298" s="315"/>
      <c r="L298" s="70"/>
      <c r="M298" s="67"/>
      <c r="N298" s="70"/>
      <c r="O298" s="67"/>
      <c r="P298" s="78"/>
      <c r="Q298" s="78"/>
      <c r="R298" s="78"/>
      <c r="S298" s="192"/>
      <c r="T298" s="380"/>
      <c r="U298" s="381"/>
      <c r="V298" s="412"/>
      <c r="W298" s="413"/>
      <c r="X298" s="413"/>
      <c r="Y298" s="412"/>
      <c r="Z298" s="366"/>
      <c r="AA298" s="362"/>
      <c r="AB298" s="365"/>
      <c r="AC298" s="366"/>
      <c r="AD298" s="362"/>
      <c r="AE298" s="413"/>
      <c r="AF298" s="412"/>
      <c r="AG298" s="413"/>
      <c r="AH298" s="413"/>
      <c r="AI298" s="412"/>
      <c r="AJ298" s="382"/>
      <c r="AK298" s="382"/>
      <c r="AL298" s="367"/>
      <c r="AM298" s="367"/>
    </row>
    <row r="299" spans="1:39" ht="21" customHeight="1" x14ac:dyDescent="0.15">
      <c r="A299" s="266"/>
      <c r="B299" s="67"/>
      <c r="C299" s="78"/>
      <c r="D299" s="86"/>
      <c r="E299" s="86"/>
      <c r="F299" s="77"/>
      <c r="G299" s="67"/>
      <c r="H299" s="78"/>
      <c r="I299" s="453"/>
      <c r="J299" s="86"/>
      <c r="K299" s="315"/>
      <c r="L299" s="70"/>
      <c r="M299" s="67"/>
      <c r="N299" s="70"/>
      <c r="O299" s="67"/>
      <c r="P299" s="67"/>
      <c r="Q299" s="67"/>
      <c r="R299" s="67"/>
      <c r="S299" s="192"/>
      <c r="T299" s="380"/>
      <c r="U299" s="381"/>
      <c r="V299" s="388"/>
      <c r="W299" s="389"/>
      <c r="X299" s="389"/>
      <c r="Y299" s="388"/>
      <c r="Z299" s="366"/>
      <c r="AA299" s="362"/>
      <c r="AB299" s="390"/>
      <c r="AC299" s="366"/>
      <c r="AD299" s="362"/>
      <c r="AE299" s="389"/>
      <c r="AF299" s="388"/>
      <c r="AG299" s="389"/>
      <c r="AH299" s="389"/>
      <c r="AI299" s="388"/>
      <c r="AJ299" s="382"/>
      <c r="AK299" s="382"/>
      <c r="AL299" s="367"/>
      <c r="AM299" s="367"/>
    </row>
    <row r="300" spans="1:39" s="387" customFormat="1" ht="21" customHeight="1" x14ac:dyDescent="0.15">
      <c r="A300" s="266"/>
      <c r="B300" s="67"/>
      <c r="C300" s="78"/>
      <c r="D300" s="86"/>
      <c r="E300" s="86"/>
      <c r="F300" s="77"/>
      <c r="G300" s="67"/>
      <c r="H300" s="78"/>
      <c r="I300" s="453"/>
      <c r="J300" s="86"/>
      <c r="K300" s="315"/>
      <c r="L300" s="70"/>
      <c r="M300" s="67"/>
      <c r="N300" s="70"/>
      <c r="O300" s="67"/>
      <c r="P300" s="67"/>
      <c r="Q300" s="67"/>
      <c r="R300" s="67"/>
      <c r="S300" s="192"/>
      <c r="T300" s="380"/>
      <c r="U300" s="381"/>
      <c r="V300" s="409"/>
      <c r="W300" s="409"/>
      <c r="X300" s="409"/>
      <c r="Y300" s="409"/>
      <c r="Z300" s="366"/>
      <c r="AA300" s="362"/>
      <c r="AB300" s="366"/>
      <c r="AC300" s="366"/>
      <c r="AD300" s="362"/>
      <c r="AE300" s="409"/>
      <c r="AF300" s="409"/>
      <c r="AG300" s="409"/>
      <c r="AH300" s="409"/>
      <c r="AI300" s="409"/>
      <c r="AJ300" s="409"/>
    </row>
    <row r="301" spans="1:39" ht="21" customHeight="1" x14ac:dyDescent="0.15">
      <c r="A301" s="266"/>
      <c r="B301" s="67"/>
      <c r="C301" s="78"/>
      <c r="D301" s="86"/>
      <c r="E301" s="86"/>
      <c r="F301" s="77"/>
      <c r="G301" s="67"/>
      <c r="H301" s="78"/>
      <c r="I301" s="453"/>
      <c r="J301" s="86"/>
      <c r="K301" s="315"/>
      <c r="L301" s="70"/>
      <c r="M301" s="67"/>
      <c r="N301" s="70"/>
      <c r="O301" s="67"/>
      <c r="P301" s="67"/>
      <c r="Q301" s="67"/>
      <c r="R301" s="67"/>
      <c r="S301" s="192"/>
      <c r="T301" s="380"/>
      <c r="U301" s="381"/>
      <c r="V301" s="422"/>
      <c r="W301" s="384"/>
      <c r="X301" s="384"/>
      <c r="Y301" s="422"/>
      <c r="AE301" s="384"/>
      <c r="AF301" s="422"/>
      <c r="AG301" s="384"/>
      <c r="AH301" s="384"/>
      <c r="AI301" s="422"/>
      <c r="AJ301" s="384"/>
      <c r="AK301" s="384"/>
    </row>
    <row r="302" spans="1:39" ht="21" customHeight="1" x14ac:dyDescent="0.15">
      <c r="A302" s="266"/>
      <c r="B302" s="67"/>
      <c r="C302" s="78"/>
      <c r="D302" s="86"/>
      <c r="E302" s="86"/>
      <c r="F302" s="77"/>
      <c r="G302" s="67"/>
      <c r="H302" s="78"/>
      <c r="I302" s="453"/>
      <c r="J302" s="86"/>
      <c r="K302" s="315"/>
      <c r="L302" s="70"/>
      <c r="M302" s="67"/>
      <c r="N302" s="70"/>
      <c r="O302" s="67"/>
      <c r="P302" s="67"/>
      <c r="Q302" s="67"/>
      <c r="R302" s="67"/>
      <c r="S302" s="192"/>
      <c r="T302" s="380"/>
      <c r="U302" s="381"/>
      <c r="V302" s="422"/>
      <c r="W302" s="384"/>
      <c r="X302" s="384"/>
      <c r="Y302" s="422"/>
      <c r="AE302" s="384"/>
      <c r="AF302" s="422"/>
      <c r="AG302" s="384"/>
      <c r="AH302" s="384"/>
      <c r="AI302" s="422"/>
      <c r="AJ302" s="384"/>
      <c r="AK302" s="384"/>
    </row>
    <row r="303" spans="1:39" ht="21" customHeight="1" x14ac:dyDescent="0.15">
      <c r="A303" s="266"/>
      <c r="B303" s="67"/>
      <c r="C303" s="78"/>
      <c r="D303" s="86"/>
      <c r="E303" s="86"/>
      <c r="F303" s="77"/>
      <c r="G303" s="67"/>
      <c r="H303" s="78"/>
      <c r="I303" s="453"/>
      <c r="J303" s="86"/>
      <c r="K303" s="315"/>
      <c r="L303" s="70"/>
      <c r="M303" s="67"/>
      <c r="N303" s="70"/>
      <c r="O303" s="67"/>
      <c r="P303" s="67"/>
      <c r="Q303" s="67"/>
      <c r="R303" s="67"/>
      <c r="S303" s="192"/>
      <c r="T303" s="380"/>
      <c r="U303" s="381"/>
      <c r="V303" s="422"/>
      <c r="W303" s="384"/>
      <c r="X303" s="384"/>
      <c r="Y303" s="422"/>
      <c r="AE303" s="384"/>
      <c r="AF303" s="422"/>
      <c r="AG303" s="384"/>
      <c r="AH303" s="384"/>
      <c r="AI303" s="422"/>
      <c r="AJ303" s="384"/>
      <c r="AK303" s="384"/>
      <c r="AL303" s="367"/>
      <c r="AM303" s="367"/>
    </row>
    <row r="304" spans="1:39" ht="21" customHeight="1" x14ac:dyDescent="0.15">
      <c r="A304" s="266"/>
      <c r="B304" s="67"/>
      <c r="C304" s="78"/>
      <c r="D304" s="86"/>
      <c r="E304" s="86"/>
      <c r="F304" s="77"/>
      <c r="G304" s="67"/>
      <c r="H304" s="78"/>
      <c r="I304" s="453"/>
      <c r="J304" s="86"/>
      <c r="K304" s="315"/>
      <c r="L304" s="70"/>
      <c r="M304" s="67"/>
      <c r="N304" s="70"/>
      <c r="O304" s="67"/>
      <c r="P304" s="67"/>
      <c r="Q304" s="67"/>
      <c r="R304" s="67"/>
      <c r="S304" s="192"/>
      <c r="T304" s="380"/>
      <c r="U304" s="381"/>
      <c r="V304" s="422"/>
      <c r="W304" s="384"/>
      <c r="X304" s="384"/>
      <c r="Y304" s="422"/>
      <c r="AE304" s="384"/>
      <c r="AF304" s="422"/>
      <c r="AG304" s="384"/>
      <c r="AH304" s="384"/>
      <c r="AI304" s="422"/>
      <c r="AJ304" s="384"/>
      <c r="AK304" s="384"/>
      <c r="AL304" s="367"/>
      <c r="AM304" s="367"/>
    </row>
    <row r="305" spans="1:39" ht="21" customHeight="1" x14ac:dyDescent="0.15">
      <c r="A305" s="267"/>
      <c r="B305" s="104"/>
      <c r="C305" s="167"/>
      <c r="D305" s="106"/>
      <c r="E305" s="106"/>
      <c r="F305" s="166"/>
      <c r="G305" s="104"/>
      <c r="H305" s="167"/>
      <c r="I305" s="455"/>
      <c r="J305" s="106"/>
      <c r="K305" s="316"/>
      <c r="L305" s="159"/>
      <c r="M305" s="104"/>
      <c r="N305" s="159"/>
      <c r="O305" s="104"/>
      <c r="P305" s="104"/>
      <c r="Q305" s="104"/>
      <c r="R305" s="104"/>
      <c r="S305" s="269"/>
      <c r="T305" s="380"/>
      <c r="U305" s="381"/>
      <c r="V305" s="422"/>
      <c r="W305" s="384"/>
      <c r="X305" s="384"/>
      <c r="Y305" s="422"/>
      <c r="AE305" s="384"/>
      <c r="AF305" s="422"/>
      <c r="AG305" s="384"/>
      <c r="AH305" s="384"/>
      <c r="AI305" s="422"/>
      <c r="AJ305" s="384"/>
      <c r="AK305" s="384"/>
      <c r="AL305" s="367"/>
      <c r="AM305" s="367"/>
    </row>
    <row r="306" spans="1:39" ht="21" customHeight="1" x14ac:dyDescent="0.15">
      <c r="A306" s="268"/>
      <c r="B306" s="103"/>
      <c r="C306" s="103"/>
      <c r="D306" s="102"/>
      <c r="E306" s="102"/>
      <c r="F306" s="164"/>
      <c r="G306" s="103"/>
      <c r="H306" s="103"/>
      <c r="I306" s="456"/>
      <c r="J306" s="102"/>
      <c r="K306" s="314"/>
      <c r="L306" s="200"/>
      <c r="M306" s="71"/>
      <c r="N306" s="200"/>
      <c r="O306" s="71"/>
      <c r="P306" s="103"/>
      <c r="Q306" s="103"/>
      <c r="R306" s="103"/>
      <c r="S306" s="270"/>
      <c r="T306" s="380"/>
      <c r="U306" s="381"/>
      <c r="V306" s="422"/>
      <c r="W306" s="384"/>
      <c r="X306" s="384"/>
      <c r="Y306" s="422"/>
      <c r="AE306" s="384"/>
      <c r="AF306" s="422"/>
      <c r="AG306" s="384"/>
      <c r="AH306" s="384"/>
      <c r="AI306" s="422"/>
      <c r="AJ306" s="384"/>
      <c r="AK306" s="384"/>
      <c r="AL306" s="367"/>
      <c r="AM306" s="367"/>
    </row>
    <row r="307" spans="1:39" ht="21" customHeight="1" x14ac:dyDescent="0.15">
      <c r="A307" s="266"/>
      <c r="B307" s="78"/>
      <c r="C307" s="78"/>
      <c r="D307" s="86"/>
      <c r="E307" s="86"/>
      <c r="F307" s="77"/>
      <c r="G307" s="78"/>
      <c r="H307" s="78"/>
      <c r="I307" s="453"/>
      <c r="J307" s="86"/>
      <c r="K307" s="315"/>
      <c r="L307" s="70"/>
      <c r="M307" s="67"/>
      <c r="N307" s="70"/>
      <c r="O307" s="67"/>
      <c r="P307" s="78"/>
      <c r="Q307" s="78"/>
      <c r="R307" s="78"/>
      <c r="S307" s="192"/>
      <c r="T307" s="380"/>
      <c r="U307" s="381"/>
      <c r="V307" s="422"/>
      <c r="W307" s="384"/>
      <c r="X307" s="384"/>
      <c r="Y307" s="422"/>
      <c r="AE307" s="384"/>
      <c r="AF307" s="422"/>
      <c r="AG307" s="384"/>
      <c r="AH307" s="384"/>
      <c r="AI307" s="422"/>
      <c r="AJ307" s="384"/>
      <c r="AK307" s="384"/>
      <c r="AL307" s="367"/>
      <c r="AM307" s="367"/>
    </row>
    <row r="308" spans="1:39" ht="21" customHeight="1" x14ac:dyDescent="0.15">
      <c r="A308" s="266"/>
      <c r="B308" s="78"/>
      <c r="C308" s="78"/>
      <c r="D308" s="86"/>
      <c r="E308" s="86"/>
      <c r="F308" s="77"/>
      <c r="G308" s="78"/>
      <c r="H308" s="78"/>
      <c r="I308" s="453"/>
      <c r="J308" s="86"/>
      <c r="K308" s="315"/>
      <c r="L308" s="70"/>
      <c r="M308" s="67"/>
      <c r="N308" s="70"/>
      <c r="O308" s="67"/>
      <c r="P308" s="78"/>
      <c r="Q308" s="78"/>
      <c r="R308" s="78"/>
      <c r="S308" s="192"/>
      <c r="T308" s="380"/>
      <c r="U308" s="381"/>
      <c r="V308" s="422"/>
      <c r="W308" s="384"/>
      <c r="X308" s="384"/>
      <c r="Y308" s="422"/>
      <c r="AE308" s="384"/>
      <c r="AF308" s="422"/>
      <c r="AG308" s="384"/>
      <c r="AH308" s="384"/>
      <c r="AI308" s="422"/>
      <c r="AJ308" s="384"/>
      <c r="AK308" s="384"/>
      <c r="AL308" s="367"/>
      <c r="AM308" s="367"/>
    </row>
    <row r="309" spans="1:39" ht="21" customHeight="1" x14ac:dyDescent="0.15">
      <c r="A309" s="266"/>
      <c r="B309" s="78"/>
      <c r="C309" s="78"/>
      <c r="D309" s="86"/>
      <c r="E309" s="86"/>
      <c r="F309" s="77"/>
      <c r="G309" s="78"/>
      <c r="H309" s="78"/>
      <c r="I309" s="453"/>
      <c r="J309" s="86"/>
      <c r="K309" s="315"/>
      <c r="L309" s="70"/>
      <c r="M309" s="67"/>
      <c r="N309" s="70"/>
      <c r="O309" s="67"/>
      <c r="P309" s="78"/>
      <c r="Q309" s="78"/>
      <c r="R309" s="78"/>
      <c r="S309" s="192"/>
      <c r="T309" s="380"/>
      <c r="U309" s="381"/>
      <c r="V309" s="422"/>
      <c r="W309" s="384"/>
      <c r="X309" s="384"/>
      <c r="Y309" s="422"/>
      <c r="AE309" s="384"/>
      <c r="AF309" s="422"/>
      <c r="AG309" s="384"/>
      <c r="AH309" s="384"/>
      <c r="AI309" s="422"/>
      <c r="AJ309" s="384"/>
      <c r="AK309" s="384"/>
      <c r="AL309" s="367"/>
      <c r="AM309" s="367"/>
    </row>
    <row r="310" spans="1:39" ht="21" customHeight="1" x14ac:dyDescent="0.15">
      <c r="A310" s="266"/>
      <c r="B310" s="78"/>
      <c r="C310" s="78"/>
      <c r="D310" s="86"/>
      <c r="E310" s="86"/>
      <c r="F310" s="77"/>
      <c r="G310" s="78"/>
      <c r="H310" s="78"/>
      <c r="I310" s="453"/>
      <c r="J310" s="86"/>
      <c r="K310" s="315"/>
      <c r="L310" s="70"/>
      <c r="M310" s="67"/>
      <c r="N310" s="70"/>
      <c r="O310" s="67"/>
      <c r="P310" s="78"/>
      <c r="Q310" s="78"/>
      <c r="R310" s="78"/>
      <c r="S310" s="192"/>
      <c r="T310" s="380"/>
      <c r="U310" s="381"/>
      <c r="V310" s="422"/>
      <c r="W310" s="384"/>
      <c r="X310" s="384"/>
      <c r="Y310" s="422"/>
      <c r="AE310" s="384"/>
      <c r="AF310" s="422"/>
      <c r="AG310" s="384"/>
      <c r="AH310" s="384"/>
      <c r="AI310" s="422"/>
      <c r="AJ310" s="384"/>
      <c r="AK310" s="384"/>
      <c r="AL310" s="367"/>
      <c r="AM310" s="367"/>
    </row>
    <row r="311" spans="1:39" ht="21" customHeight="1" x14ac:dyDescent="0.15">
      <c r="A311" s="266"/>
      <c r="B311" s="78"/>
      <c r="C311" s="78"/>
      <c r="D311" s="86"/>
      <c r="E311" s="86"/>
      <c r="F311" s="77"/>
      <c r="G311" s="78"/>
      <c r="H311" s="78"/>
      <c r="I311" s="453"/>
      <c r="J311" s="86"/>
      <c r="K311" s="315"/>
      <c r="L311" s="70"/>
      <c r="M311" s="271"/>
      <c r="N311" s="70"/>
      <c r="O311" s="271"/>
      <c r="P311" s="78"/>
      <c r="Q311" s="78"/>
      <c r="R311" s="78"/>
      <c r="S311" s="192"/>
      <c r="T311" s="380"/>
      <c r="U311" s="381"/>
      <c r="V311" s="422"/>
      <c r="W311" s="384"/>
      <c r="X311" s="384"/>
      <c r="Y311" s="422"/>
      <c r="AE311" s="384"/>
      <c r="AF311" s="422"/>
      <c r="AG311" s="384"/>
      <c r="AH311" s="384"/>
      <c r="AI311" s="422"/>
      <c r="AJ311" s="384"/>
      <c r="AK311" s="384"/>
      <c r="AL311" s="367"/>
      <c r="AM311" s="367"/>
    </row>
    <row r="312" spans="1:39" ht="21" customHeight="1" x14ac:dyDescent="0.15">
      <c r="A312" s="266"/>
      <c r="B312" s="78"/>
      <c r="C312" s="78"/>
      <c r="D312" s="86"/>
      <c r="E312" s="86"/>
      <c r="F312" s="77"/>
      <c r="G312" s="78"/>
      <c r="H312" s="78"/>
      <c r="I312" s="453"/>
      <c r="J312" s="86"/>
      <c r="K312" s="315"/>
      <c r="L312" s="70"/>
      <c r="M312" s="67"/>
      <c r="N312" s="70"/>
      <c r="O312" s="67"/>
      <c r="P312" s="78"/>
      <c r="Q312" s="78"/>
      <c r="R312" s="78"/>
      <c r="S312" s="192"/>
      <c r="T312" s="380"/>
      <c r="U312" s="381"/>
      <c r="AL312" s="367"/>
      <c r="AM312" s="367"/>
    </row>
    <row r="313" spans="1:39" ht="21" customHeight="1" x14ac:dyDescent="0.15">
      <c r="A313" s="266"/>
      <c r="B313" s="78"/>
      <c r="C313" s="78"/>
      <c r="D313" s="86"/>
      <c r="E313" s="86"/>
      <c r="F313" s="77"/>
      <c r="G313" s="78"/>
      <c r="H313" s="78"/>
      <c r="I313" s="453"/>
      <c r="J313" s="86"/>
      <c r="K313" s="315"/>
      <c r="L313" s="70"/>
      <c r="M313" s="67"/>
      <c r="N313" s="70"/>
      <c r="O313" s="67"/>
      <c r="P313" s="78"/>
      <c r="Q313" s="78"/>
      <c r="R313" s="78"/>
      <c r="S313" s="192"/>
      <c r="T313" s="380"/>
      <c r="U313" s="381"/>
      <c r="AL313" s="367"/>
      <c r="AM313" s="367"/>
    </row>
    <row r="314" spans="1:39" ht="21" customHeight="1" x14ac:dyDescent="0.15">
      <c r="A314" s="266"/>
      <c r="B314" s="78"/>
      <c r="C314" s="78"/>
      <c r="D314" s="86"/>
      <c r="E314" s="86"/>
      <c r="F314" s="77"/>
      <c r="G314" s="78"/>
      <c r="H314" s="78"/>
      <c r="I314" s="453"/>
      <c r="J314" s="86"/>
      <c r="K314" s="315"/>
      <c r="L314" s="70"/>
      <c r="M314" s="67"/>
      <c r="N314" s="70"/>
      <c r="O314" s="67"/>
      <c r="P314" s="78"/>
      <c r="Q314" s="78"/>
      <c r="R314" s="78"/>
      <c r="S314" s="192"/>
      <c r="T314" s="380"/>
      <c r="U314" s="381"/>
      <c r="AL314" s="367"/>
      <c r="AM314" s="367"/>
    </row>
    <row r="315" spans="1:39" ht="21" customHeight="1" x14ac:dyDescent="0.15">
      <c r="A315" s="266"/>
      <c r="B315" s="78"/>
      <c r="C315" s="78"/>
      <c r="D315" s="86"/>
      <c r="E315" s="86"/>
      <c r="F315" s="77"/>
      <c r="G315" s="78"/>
      <c r="H315" s="78"/>
      <c r="I315" s="453"/>
      <c r="J315" s="86"/>
      <c r="K315" s="315"/>
      <c r="L315" s="70"/>
      <c r="M315" s="67"/>
      <c r="N315" s="70"/>
      <c r="O315" s="67"/>
      <c r="P315" s="78"/>
      <c r="Q315" s="78"/>
      <c r="R315" s="78"/>
      <c r="S315" s="192"/>
      <c r="T315" s="380"/>
      <c r="U315" s="381"/>
      <c r="AL315" s="367"/>
      <c r="AM315" s="367"/>
    </row>
    <row r="316" spans="1:39" ht="21" customHeight="1" x14ac:dyDescent="0.15">
      <c r="A316" s="266"/>
      <c r="B316" s="78"/>
      <c r="C316" s="78"/>
      <c r="D316" s="86"/>
      <c r="E316" s="86"/>
      <c r="F316" s="77"/>
      <c r="G316" s="78"/>
      <c r="H316" s="78"/>
      <c r="I316" s="453"/>
      <c r="J316" s="86"/>
      <c r="K316" s="315"/>
      <c r="L316" s="70"/>
      <c r="M316" s="67"/>
      <c r="N316" s="70"/>
      <c r="O316" s="67"/>
      <c r="P316" s="78"/>
      <c r="Q316" s="78"/>
      <c r="R316" s="78"/>
      <c r="S316" s="192"/>
      <c r="T316" s="380"/>
      <c r="U316" s="381"/>
      <c r="AL316" s="367"/>
      <c r="AM316" s="367"/>
    </row>
    <row r="317" spans="1:39" ht="21" customHeight="1" x14ac:dyDescent="0.15">
      <c r="A317" s="266"/>
      <c r="B317" s="78"/>
      <c r="C317" s="78"/>
      <c r="D317" s="86"/>
      <c r="E317" s="86"/>
      <c r="F317" s="77"/>
      <c r="G317" s="78"/>
      <c r="H317" s="78"/>
      <c r="I317" s="453"/>
      <c r="J317" s="86"/>
      <c r="K317" s="315"/>
      <c r="L317" s="70"/>
      <c r="M317" s="271"/>
      <c r="N317" s="70"/>
      <c r="O317" s="271"/>
      <c r="P317" s="78"/>
      <c r="Q317" s="78"/>
      <c r="R317" s="78"/>
      <c r="S317" s="192"/>
      <c r="T317" s="380"/>
      <c r="U317" s="381"/>
      <c r="AL317" s="367"/>
      <c r="AM317" s="367"/>
    </row>
    <row r="318" spans="1:39" ht="21" customHeight="1" x14ac:dyDescent="0.15">
      <c r="A318" s="177"/>
      <c r="B318" s="78"/>
      <c r="C318" s="78"/>
      <c r="D318" s="86"/>
      <c r="E318" s="86"/>
      <c r="F318" s="77"/>
      <c r="G318" s="78"/>
      <c r="H318" s="78"/>
      <c r="I318" s="453"/>
      <c r="J318" s="86"/>
      <c r="K318" s="315"/>
      <c r="L318" s="70"/>
      <c r="M318" s="67"/>
      <c r="N318" s="70"/>
      <c r="O318" s="67"/>
      <c r="P318" s="78"/>
      <c r="Q318" s="78"/>
      <c r="R318" s="78"/>
      <c r="S318" s="192"/>
      <c r="T318" s="380"/>
      <c r="U318" s="381"/>
      <c r="AL318" s="367"/>
      <c r="AM318" s="367"/>
    </row>
    <row r="319" spans="1:39" ht="21" customHeight="1" x14ac:dyDescent="0.15">
      <c r="A319" s="266"/>
      <c r="B319" s="67"/>
      <c r="C319" s="78"/>
      <c r="D319" s="86"/>
      <c r="E319" s="86"/>
      <c r="F319" s="77"/>
      <c r="G319" s="67"/>
      <c r="H319" s="78"/>
      <c r="I319" s="453"/>
      <c r="J319" s="86"/>
      <c r="K319" s="315"/>
      <c r="L319" s="70"/>
      <c r="M319" s="67"/>
      <c r="N319" s="70"/>
      <c r="O319" s="67"/>
      <c r="P319" s="67"/>
      <c r="Q319" s="67"/>
      <c r="R319" s="67"/>
      <c r="S319" s="192"/>
      <c r="T319" s="380"/>
      <c r="U319" s="381"/>
      <c r="AL319" s="367"/>
      <c r="AM319" s="367"/>
    </row>
    <row r="320" spans="1:39" ht="21" customHeight="1" x14ac:dyDescent="0.15">
      <c r="A320" s="266"/>
      <c r="B320" s="67"/>
      <c r="C320" s="78"/>
      <c r="D320" s="86"/>
      <c r="E320" s="86"/>
      <c r="F320" s="77"/>
      <c r="G320" s="67"/>
      <c r="H320" s="78"/>
      <c r="I320" s="453"/>
      <c r="J320" s="86"/>
      <c r="K320" s="315"/>
      <c r="L320" s="70"/>
      <c r="M320" s="67"/>
      <c r="N320" s="70"/>
      <c r="O320" s="67"/>
      <c r="P320" s="67"/>
      <c r="Q320" s="67"/>
      <c r="R320" s="67"/>
      <c r="S320" s="192"/>
      <c r="T320" s="380"/>
      <c r="U320" s="381"/>
      <c r="AL320" s="367"/>
      <c r="AM320" s="367"/>
    </row>
    <row r="321" spans="1:39" s="387" customFormat="1" ht="21" customHeight="1" x14ac:dyDescent="0.15">
      <c r="A321" s="266"/>
      <c r="B321" s="67"/>
      <c r="C321" s="78"/>
      <c r="D321" s="86"/>
      <c r="E321" s="86"/>
      <c r="F321" s="77"/>
      <c r="G321" s="67"/>
      <c r="H321" s="78"/>
      <c r="I321" s="453"/>
      <c r="J321" s="86"/>
      <c r="K321" s="315"/>
      <c r="L321" s="70"/>
      <c r="M321" s="67"/>
      <c r="N321" s="70"/>
      <c r="O321" s="67"/>
      <c r="P321" s="67"/>
      <c r="Q321" s="67"/>
      <c r="R321" s="67"/>
      <c r="S321" s="192"/>
      <c r="T321" s="380"/>
      <c r="U321" s="381"/>
      <c r="V321" s="414"/>
      <c r="W321" s="100"/>
      <c r="X321" s="100"/>
      <c r="Y321" s="414"/>
      <c r="Z321" s="100"/>
      <c r="AA321" s="414"/>
      <c r="AB321" s="100"/>
      <c r="AC321" s="100"/>
      <c r="AD321" s="414"/>
      <c r="AE321" s="100"/>
      <c r="AF321" s="414"/>
      <c r="AG321" s="100"/>
      <c r="AH321" s="100"/>
      <c r="AI321" s="414"/>
      <c r="AJ321" s="100"/>
      <c r="AK321" s="100"/>
    </row>
    <row r="322" spans="1:39" ht="21" customHeight="1" x14ac:dyDescent="0.15">
      <c r="A322" s="266"/>
      <c r="B322" s="67"/>
      <c r="C322" s="78"/>
      <c r="D322" s="86"/>
      <c r="E322" s="86"/>
      <c r="F322" s="77"/>
      <c r="G322" s="67"/>
      <c r="H322" s="78"/>
      <c r="I322" s="453"/>
      <c r="J322" s="86"/>
      <c r="K322" s="315"/>
      <c r="L322" s="70"/>
      <c r="M322" s="67"/>
      <c r="N322" s="70"/>
      <c r="O322" s="67"/>
      <c r="P322" s="67"/>
      <c r="Q322" s="67"/>
      <c r="R322" s="67"/>
      <c r="S322" s="192"/>
      <c r="T322" s="380"/>
      <c r="U322" s="381"/>
    </row>
    <row r="323" spans="1:39" ht="21" customHeight="1" x14ac:dyDescent="0.15">
      <c r="A323" s="266"/>
      <c r="B323" s="67"/>
      <c r="C323" s="78"/>
      <c r="D323" s="86"/>
      <c r="E323" s="86"/>
      <c r="F323" s="77"/>
      <c r="G323" s="67"/>
      <c r="H323" s="78"/>
      <c r="I323" s="453"/>
      <c r="J323" s="86"/>
      <c r="K323" s="315"/>
      <c r="L323" s="70"/>
      <c r="M323" s="67"/>
      <c r="N323" s="70"/>
      <c r="O323" s="67"/>
      <c r="P323" s="67"/>
      <c r="Q323" s="67"/>
      <c r="R323" s="67"/>
      <c r="S323" s="192"/>
      <c r="T323" s="380"/>
      <c r="U323" s="381"/>
    </row>
    <row r="324" spans="1:39" ht="21" customHeight="1" x14ac:dyDescent="0.15">
      <c r="A324" s="266"/>
      <c r="B324" s="67"/>
      <c r="C324" s="78"/>
      <c r="D324" s="86"/>
      <c r="E324" s="86"/>
      <c r="F324" s="77"/>
      <c r="G324" s="67"/>
      <c r="H324" s="78"/>
      <c r="I324" s="453"/>
      <c r="J324" s="86"/>
      <c r="K324" s="315"/>
      <c r="L324" s="70"/>
      <c r="M324" s="67"/>
      <c r="N324" s="70"/>
      <c r="O324" s="67"/>
      <c r="P324" s="67"/>
      <c r="Q324" s="67"/>
      <c r="R324" s="67"/>
      <c r="S324" s="192"/>
      <c r="T324" s="380"/>
      <c r="U324" s="381"/>
      <c r="AL324" s="367"/>
      <c r="AM324" s="367"/>
    </row>
    <row r="325" spans="1:39" ht="21" customHeight="1" x14ac:dyDescent="0.15">
      <c r="A325" s="267"/>
      <c r="B325" s="104"/>
      <c r="C325" s="167"/>
      <c r="D325" s="106"/>
      <c r="E325" s="106"/>
      <c r="F325" s="166"/>
      <c r="G325" s="104"/>
      <c r="H325" s="167"/>
      <c r="I325" s="455"/>
      <c r="J325" s="106"/>
      <c r="K325" s="316"/>
      <c r="L325" s="159"/>
      <c r="M325" s="104"/>
      <c r="N325" s="159"/>
      <c r="O325" s="104"/>
      <c r="P325" s="104"/>
      <c r="Q325" s="104"/>
      <c r="R325" s="104"/>
      <c r="S325" s="269"/>
      <c r="T325" s="380"/>
      <c r="U325" s="381"/>
      <c r="AL325" s="367"/>
      <c r="AM325" s="367"/>
    </row>
    <row r="326" spans="1:39" ht="21" customHeight="1" x14ac:dyDescent="0.15">
      <c r="A326" s="268"/>
      <c r="B326" s="103"/>
      <c r="C326" s="103"/>
      <c r="D326" s="102"/>
      <c r="E326" s="102"/>
      <c r="F326" s="164"/>
      <c r="G326" s="103"/>
      <c r="H326" s="103"/>
      <c r="I326" s="456"/>
      <c r="J326" s="102"/>
      <c r="K326" s="314"/>
      <c r="L326" s="200"/>
      <c r="M326" s="71"/>
      <c r="N326" s="200"/>
      <c r="O326" s="71"/>
      <c r="P326" s="103"/>
      <c r="Q326" s="103"/>
      <c r="R326" s="103"/>
      <c r="S326" s="270"/>
      <c r="T326" s="380"/>
      <c r="U326" s="381"/>
      <c r="AL326" s="367"/>
      <c r="AM326" s="367"/>
    </row>
    <row r="327" spans="1:39" ht="21" customHeight="1" x14ac:dyDescent="0.15">
      <c r="A327" s="266"/>
      <c r="B327" s="78"/>
      <c r="C327" s="78"/>
      <c r="D327" s="86"/>
      <c r="E327" s="86"/>
      <c r="F327" s="77"/>
      <c r="G327" s="78"/>
      <c r="H327" s="78"/>
      <c r="I327" s="453"/>
      <c r="J327" s="86"/>
      <c r="K327" s="315"/>
      <c r="L327" s="70"/>
      <c r="M327" s="67"/>
      <c r="N327" s="70"/>
      <c r="O327" s="67"/>
      <c r="P327" s="78"/>
      <c r="Q327" s="78"/>
      <c r="R327" s="78"/>
      <c r="S327" s="192"/>
      <c r="T327" s="380"/>
      <c r="U327" s="381"/>
      <c r="AL327" s="367"/>
      <c r="AM327" s="367"/>
    </row>
    <row r="328" spans="1:39" ht="21" customHeight="1" x14ac:dyDescent="0.15">
      <c r="A328" s="266"/>
      <c r="B328" s="78"/>
      <c r="C328" s="78"/>
      <c r="D328" s="86"/>
      <c r="E328" s="86"/>
      <c r="F328" s="77"/>
      <c r="G328" s="78"/>
      <c r="H328" s="78"/>
      <c r="I328" s="453"/>
      <c r="J328" s="86"/>
      <c r="K328" s="315"/>
      <c r="L328" s="70"/>
      <c r="M328" s="67"/>
      <c r="N328" s="70"/>
      <c r="O328" s="67"/>
      <c r="P328" s="78"/>
      <c r="Q328" s="78"/>
      <c r="R328" s="78"/>
      <c r="S328" s="192"/>
      <c r="T328" s="380"/>
      <c r="U328" s="381"/>
      <c r="AL328" s="367"/>
      <c r="AM328" s="367"/>
    </row>
    <row r="329" spans="1:39" ht="21" customHeight="1" x14ac:dyDescent="0.15">
      <c r="A329" s="266"/>
      <c r="B329" s="78"/>
      <c r="C329" s="78"/>
      <c r="D329" s="86"/>
      <c r="E329" s="86"/>
      <c r="F329" s="77"/>
      <c r="G329" s="78"/>
      <c r="H329" s="78"/>
      <c r="I329" s="453"/>
      <c r="J329" s="86"/>
      <c r="K329" s="315"/>
      <c r="L329" s="70"/>
      <c r="M329" s="67"/>
      <c r="N329" s="70"/>
      <c r="O329" s="67"/>
      <c r="P329" s="78"/>
      <c r="Q329" s="78"/>
      <c r="R329" s="78"/>
      <c r="S329" s="192"/>
      <c r="T329" s="380"/>
      <c r="U329" s="381"/>
      <c r="AL329" s="367"/>
      <c r="AM329" s="367"/>
    </row>
    <row r="330" spans="1:39" ht="21" customHeight="1" x14ac:dyDescent="0.15">
      <c r="A330" s="266"/>
      <c r="B330" s="78"/>
      <c r="C330" s="78"/>
      <c r="D330" s="86"/>
      <c r="E330" s="86"/>
      <c r="F330" s="77"/>
      <c r="G330" s="78"/>
      <c r="H330" s="78"/>
      <c r="I330" s="453"/>
      <c r="J330" s="86"/>
      <c r="K330" s="315"/>
      <c r="L330" s="70"/>
      <c r="M330" s="67"/>
      <c r="N330" s="70"/>
      <c r="O330" s="67"/>
      <c r="P330" s="78"/>
      <c r="Q330" s="78"/>
      <c r="R330" s="78"/>
      <c r="S330" s="192"/>
      <c r="T330" s="380"/>
      <c r="U330" s="381"/>
      <c r="AL330" s="367"/>
      <c r="AM330" s="367"/>
    </row>
    <row r="331" spans="1:39" ht="21" customHeight="1" x14ac:dyDescent="0.15">
      <c r="A331" s="266"/>
      <c r="B331" s="78"/>
      <c r="C331" s="78"/>
      <c r="D331" s="86"/>
      <c r="E331" s="86"/>
      <c r="F331" s="77"/>
      <c r="G331" s="78"/>
      <c r="H331" s="78"/>
      <c r="I331" s="453"/>
      <c r="J331" s="86"/>
      <c r="K331" s="315"/>
      <c r="L331" s="70"/>
      <c r="M331" s="271"/>
      <c r="N331" s="70"/>
      <c r="O331" s="271"/>
      <c r="P331" s="78"/>
      <c r="Q331" s="78"/>
      <c r="R331" s="78"/>
      <c r="S331" s="192"/>
      <c r="T331" s="380"/>
      <c r="U331" s="381"/>
      <c r="AL331" s="367"/>
      <c r="AM331" s="367"/>
    </row>
    <row r="332" spans="1:39" ht="21" customHeight="1" x14ac:dyDescent="0.15">
      <c r="A332" s="266"/>
      <c r="B332" s="78"/>
      <c r="C332" s="78"/>
      <c r="D332" s="86"/>
      <c r="E332" s="86"/>
      <c r="F332" s="77"/>
      <c r="G332" s="78"/>
      <c r="H332" s="78"/>
      <c r="I332" s="453"/>
      <c r="J332" s="86"/>
      <c r="K332" s="315"/>
      <c r="L332" s="70"/>
      <c r="M332" s="271"/>
      <c r="N332" s="70"/>
      <c r="O332" s="271"/>
      <c r="P332" s="78"/>
      <c r="Q332" s="78"/>
      <c r="R332" s="78"/>
      <c r="S332" s="192"/>
      <c r="T332" s="380"/>
      <c r="U332" s="381"/>
      <c r="AL332" s="367"/>
      <c r="AM332" s="367"/>
    </row>
    <row r="333" spans="1:39" ht="21" customHeight="1" x14ac:dyDescent="0.15">
      <c r="A333" s="266"/>
      <c r="B333" s="78"/>
      <c r="C333" s="78"/>
      <c r="D333" s="86"/>
      <c r="E333" s="86"/>
      <c r="F333" s="77"/>
      <c r="G333" s="78"/>
      <c r="H333" s="78"/>
      <c r="I333" s="453"/>
      <c r="J333" s="86"/>
      <c r="K333" s="315"/>
      <c r="L333" s="70"/>
      <c r="M333" s="67"/>
      <c r="N333" s="70"/>
      <c r="O333" s="67"/>
      <c r="P333" s="78"/>
      <c r="Q333" s="78"/>
      <c r="R333" s="78"/>
      <c r="S333" s="192"/>
      <c r="T333" s="380"/>
      <c r="U333" s="381"/>
      <c r="AL333" s="367"/>
      <c r="AM333" s="367"/>
    </row>
    <row r="334" spans="1:39" ht="21" customHeight="1" x14ac:dyDescent="0.15">
      <c r="A334" s="266"/>
      <c r="B334" s="78"/>
      <c r="C334" s="78"/>
      <c r="D334" s="86"/>
      <c r="E334" s="86"/>
      <c r="F334" s="77"/>
      <c r="G334" s="78"/>
      <c r="H334" s="78"/>
      <c r="I334" s="453"/>
      <c r="J334" s="86"/>
      <c r="K334" s="315"/>
      <c r="L334" s="70"/>
      <c r="M334" s="67"/>
      <c r="N334" s="70"/>
      <c r="O334" s="67"/>
      <c r="P334" s="78"/>
      <c r="Q334" s="78"/>
      <c r="R334" s="78"/>
      <c r="S334" s="192"/>
      <c r="T334" s="380"/>
      <c r="U334" s="381"/>
      <c r="AL334" s="367"/>
      <c r="AM334" s="367"/>
    </row>
    <row r="335" spans="1:39" ht="21" customHeight="1" x14ac:dyDescent="0.15">
      <c r="A335" s="266"/>
      <c r="B335" s="78"/>
      <c r="C335" s="78"/>
      <c r="D335" s="86"/>
      <c r="E335" s="86"/>
      <c r="F335" s="77"/>
      <c r="G335" s="78"/>
      <c r="H335" s="78"/>
      <c r="I335" s="453"/>
      <c r="J335" s="86"/>
      <c r="K335" s="315"/>
      <c r="L335" s="70"/>
      <c r="M335" s="67"/>
      <c r="N335" s="70"/>
      <c r="O335" s="67"/>
      <c r="P335" s="78"/>
      <c r="Q335" s="78"/>
      <c r="R335" s="78"/>
      <c r="S335" s="192"/>
      <c r="T335" s="380"/>
      <c r="U335" s="381"/>
      <c r="AL335" s="367"/>
      <c r="AM335" s="367"/>
    </row>
    <row r="336" spans="1:39" ht="21" customHeight="1" x14ac:dyDescent="0.15">
      <c r="A336" s="266"/>
      <c r="B336" s="78"/>
      <c r="C336" s="78"/>
      <c r="D336" s="86"/>
      <c r="E336" s="86"/>
      <c r="F336" s="77"/>
      <c r="G336" s="78"/>
      <c r="H336" s="78"/>
      <c r="I336" s="453"/>
      <c r="J336" s="86"/>
      <c r="K336" s="315"/>
      <c r="L336" s="70"/>
      <c r="M336" s="67"/>
      <c r="N336" s="70"/>
      <c r="O336" s="67"/>
      <c r="P336" s="78"/>
      <c r="Q336" s="78"/>
      <c r="R336" s="78"/>
      <c r="S336" s="192"/>
      <c r="T336" s="380"/>
      <c r="U336" s="381"/>
      <c r="AL336" s="367"/>
      <c r="AM336" s="367"/>
    </row>
    <row r="337" spans="1:39" ht="21" customHeight="1" x14ac:dyDescent="0.15">
      <c r="A337" s="266"/>
      <c r="B337" s="78"/>
      <c r="C337" s="78"/>
      <c r="D337" s="86"/>
      <c r="E337" s="86"/>
      <c r="F337" s="77"/>
      <c r="G337" s="78"/>
      <c r="H337" s="78"/>
      <c r="I337" s="453"/>
      <c r="J337" s="86"/>
      <c r="K337" s="315"/>
      <c r="L337" s="70"/>
      <c r="M337" s="67"/>
      <c r="N337" s="70"/>
      <c r="O337" s="67"/>
      <c r="P337" s="78"/>
      <c r="Q337" s="78"/>
      <c r="R337" s="78"/>
      <c r="S337" s="192"/>
      <c r="T337" s="380"/>
      <c r="U337" s="381"/>
      <c r="AL337" s="367"/>
      <c r="AM337" s="367"/>
    </row>
    <row r="338" spans="1:39" ht="21" customHeight="1" x14ac:dyDescent="0.15">
      <c r="A338" s="177"/>
      <c r="B338" s="78"/>
      <c r="C338" s="78"/>
      <c r="D338" s="86"/>
      <c r="E338" s="86"/>
      <c r="F338" s="77"/>
      <c r="G338" s="78"/>
      <c r="H338" s="78"/>
      <c r="I338" s="453"/>
      <c r="J338" s="86"/>
      <c r="K338" s="315"/>
      <c r="L338" s="70"/>
      <c r="M338" s="67"/>
      <c r="N338" s="70"/>
      <c r="O338" s="67"/>
      <c r="P338" s="78"/>
      <c r="Q338" s="78"/>
      <c r="R338" s="78"/>
      <c r="S338" s="192"/>
      <c r="T338" s="380"/>
      <c r="U338" s="381"/>
      <c r="AL338" s="367"/>
      <c r="AM338" s="367"/>
    </row>
    <row r="339" spans="1:39" ht="21" customHeight="1" x14ac:dyDescent="0.15">
      <c r="A339" s="266"/>
      <c r="B339" s="67"/>
      <c r="C339" s="78"/>
      <c r="D339" s="86"/>
      <c r="E339" s="86"/>
      <c r="F339" s="77"/>
      <c r="G339" s="67"/>
      <c r="H339" s="78"/>
      <c r="I339" s="453"/>
      <c r="J339" s="86"/>
      <c r="K339" s="315"/>
      <c r="L339" s="70"/>
      <c r="M339" s="67"/>
      <c r="N339" s="70"/>
      <c r="O339" s="67"/>
      <c r="P339" s="67"/>
      <c r="Q339" s="67"/>
      <c r="R339" s="67"/>
      <c r="S339" s="192"/>
      <c r="T339" s="380"/>
      <c r="U339" s="381"/>
      <c r="AL339" s="367"/>
      <c r="AM339" s="367"/>
    </row>
    <row r="340" spans="1:39" ht="21" customHeight="1" x14ac:dyDescent="0.15">
      <c r="A340" s="266"/>
      <c r="B340" s="67"/>
      <c r="C340" s="78"/>
      <c r="D340" s="86"/>
      <c r="E340" s="86"/>
      <c r="F340" s="77"/>
      <c r="G340" s="67"/>
      <c r="H340" s="78"/>
      <c r="I340" s="453"/>
      <c r="J340" s="86"/>
      <c r="K340" s="315"/>
      <c r="L340" s="70"/>
      <c r="M340" s="67"/>
      <c r="N340" s="70"/>
      <c r="O340" s="67"/>
      <c r="P340" s="67"/>
      <c r="Q340" s="67"/>
      <c r="R340" s="67"/>
      <c r="S340" s="192"/>
      <c r="T340" s="380"/>
      <c r="U340" s="381"/>
      <c r="AL340" s="367"/>
      <c r="AM340" s="367"/>
    </row>
    <row r="341" spans="1:39" ht="21" customHeight="1" x14ac:dyDescent="0.15">
      <c r="A341" s="266"/>
      <c r="B341" s="67"/>
      <c r="C341" s="78"/>
      <c r="D341" s="86"/>
      <c r="E341" s="86"/>
      <c r="F341" s="77"/>
      <c r="G341" s="67"/>
      <c r="H341" s="78"/>
      <c r="I341" s="453"/>
      <c r="J341" s="86"/>
      <c r="K341" s="315"/>
      <c r="L341" s="70"/>
      <c r="M341" s="67"/>
      <c r="N341" s="70"/>
      <c r="O341" s="67"/>
      <c r="P341" s="67"/>
      <c r="Q341" s="67"/>
      <c r="R341" s="67"/>
      <c r="S341" s="192"/>
      <c r="T341" s="380"/>
      <c r="U341" s="381"/>
      <c r="AL341" s="367"/>
      <c r="AM341" s="367"/>
    </row>
    <row r="342" spans="1:39" s="387" customFormat="1" ht="21" customHeight="1" x14ac:dyDescent="0.15">
      <c r="A342" s="266"/>
      <c r="B342" s="67"/>
      <c r="C342" s="78"/>
      <c r="D342" s="86"/>
      <c r="E342" s="86"/>
      <c r="F342" s="77"/>
      <c r="G342" s="67"/>
      <c r="H342" s="78"/>
      <c r="I342" s="453"/>
      <c r="J342" s="86"/>
      <c r="K342" s="315"/>
      <c r="L342" s="70"/>
      <c r="M342" s="67"/>
      <c r="N342" s="70"/>
      <c r="O342" s="67"/>
      <c r="P342" s="67"/>
      <c r="Q342" s="67"/>
      <c r="R342" s="67"/>
      <c r="S342" s="192"/>
      <c r="T342" s="380"/>
      <c r="U342" s="381"/>
      <c r="V342" s="414"/>
      <c r="W342" s="100"/>
      <c r="X342" s="100"/>
      <c r="Y342" s="414"/>
      <c r="Z342" s="100"/>
      <c r="AA342" s="414"/>
      <c r="AB342" s="100"/>
      <c r="AC342" s="100"/>
      <c r="AD342" s="414"/>
      <c r="AE342" s="100"/>
      <c r="AF342" s="414"/>
      <c r="AG342" s="100"/>
      <c r="AH342" s="100"/>
      <c r="AI342" s="414"/>
      <c r="AJ342" s="100"/>
      <c r="AK342" s="100"/>
    </row>
    <row r="343" spans="1:39" ht="21" customHeight="1" x14ac:dyDescent="0.15">
      <c r="A343" s="266"/>
      <c r="B343" s="67"/>
      <c r="C343" s="78"/>
      <c r="D343" s="86"/>
      <c r="E343" s="86"/>
      <c r="F343" s="77"/>
      <c r="G343" s="67"/>
      <c r="H343" s="78"/>
      <c r="I343" s="453"/>
      <c r="J343" s="86"/>
      <c r="K343" s="315"/>
      <c r="L343" s="70"/>
      <c r="M343" s="67"/>
      <c r="N343" s="70"/>
      <c r="O343" s="67"/>
      <c r="P343" s="67"/>
      <c r="Q343" s="67"/>
      <c r="R343" s="67"/>
      <c r="S343" s="192"/>
      <c r="T343" s="380"/>
      <c r="U343" s="381"/>
    </row>
    <row r="344" spans="1:39" ht="21" customHeight="1" x14ac:dyDescent="0.15">
      <c r="A344" s="266"/>
      <c r="B344" s="67"/>
      <c r="C344" s="78"/>
      <c r="D344" s="86"/>
      <c r="E344" s="86"/>
      <c r="F344" s="77"/>
      <c r="G344" s="67"/>
      <c r="H344" s="78"/>
      <c r="I344" s="453"/>
      <c r="J344" s="86"/>
      <c r="K344" s="315"/>
      <c r="L344" s="70"/>
      <c r="M344" s="67"/>
      <c r="N344" s="70"/>
      <c r="O344" s="67"/>
      <c r="P344" s="67"/>
      <c r="Q344" s="67"/>
      <c r="R344" s="67"/>
      <c r="S344" s="192"/>
      <c r="T344" s="380"/>
      <c r="U344" s="381"/>
    </row>
    <row r="345" spans="1:39" ht="21" customHeight="1" x14ac:dyDescent="0.15">
      <c r="A345" s="267"/>
      <c r="B345" s="104"/>
      <c r="C345" s="167"/>
      <c r="D345" s="106"/>
      <c r="E345" s="106"/>
      <c r="F345" s="166"/>
      <c r="G345" s="104"/>
      <c r="H345" s="167"/>
      <c r="I345" s="455"/>
      <c r="J345" s="106"/>
      <c r="K345" s="316"/>
      <c r="L345" s="159"/>
      <c r="M345" s="104"/>
      <c r="N345" s="159"/>
      <c r="O345" s="104"/>
      <c r="P345" s="104"/>
      <c r="Q345" s="104"/>
      <c r="R345" s="104"/>
      <c r="S345" s="269"/>
      <c r="T345" s="380"/>
      <c r="U345" s="381"/>
      <c r="AL345" s="367"/>
      <c r="AM345" s="367"/>
    </row>
    <row r="346" spans="1:39" ht="21" customHeight="1" x14ac:dyDescent="0.15">
      <c r="A346" s="268"/>
      <c r="B346" s="103"/>
      <c r="C346" s="103"/>
      <c r="D346" s="102"/>
      <c r="E346" s="102"/>
      <c r="F346" s="164"/>
      <c r="G346" s="103"/>
      <c r="H346" s="103"/>
      <c r="I346" s="456"/>
      <c r="J346" s="102"/>
      <c r="K346" s="314"/>
      <c r="L346" s="200"/>
      <c r="M346" s="71"/>
      <c r="N346" s="200"/>
      <c r="O346" s="71"/>
      <c r="P346" s="103"/>
      <c r="Q346" s="103"/>
      <c r="R346" s="103"/>
      <c r="S346" s="270"/>
      <c r="T346" s="380"/>
      <c r="U346" s="381"/>
      <c r="AL346" s="367"/>
      <c r="AM346" s="367"/>
    </row>
    <row r="347" spans="1:39" ht="21" customHeight="1" x14ac:dyDescent="0.15">
      <c r="A347" s="266"/>
      <c r="B347" s="78"/>
      <c r="C347" s="78"/>
      <c r="D347" s="86"/>
      <c r="E347" s="86"/>
      <c r="F347" s="77"/>
      <c r="G347" s="78"/>
      <c r="H347" s="78"/>
      <c r="I347" s="453"/>
      <c r="J347" s="86"/>
      <c r="K347" s="315"/>
      <c r="L347" s="70"/>
      <c r="M347" s="67"/>
      <c r="N347" s="70"/>
      <c r="O347" s="67"/>
      <c r="P347" s="78"/>
      <c r="Q347" s="78"/>
      <c r="R347" s="78"/>
      <c r="S347" s="192"/>
      <c r="T347" s="380"/>
      <c r="U347" s="381"/>
      <c r="AL347" s="367"/>
      <c r="AM347" s="367"/>
    </row>
    <row r="348" spans="1:39" ht="21" customHeight="1" x14ac:dyDescent="0.15">
      <c r="A348" s="266"/>
      <c r="B348" s="78"/>
      <c r="C348" s="78"/>
      <c r="D348" s="86"/>
      <c r="E348" s="86"/>
      <c r="F348" s="77"/>
      <c r="G348" s="78"/>
      <c r="H348" s="78"/>
      <c r="I348" s="453"/>
      <c r="J348" s="86"/>
      <c r="K348" s="315"/>
      <c r="L348" s="70"/>
      <c r="M348" s="67"/>
      <c r="N348" s="70"/>
      <c r="O348" s="67"/>
      <c r="P348" s="78"/>
      <c r="Q348" s="78"/>
      <c r="R348" s="78"/>
      <c r="S348" s="192"/>
      <c r="T348" s="380"/>
      <c r="U348" s="381"/>
      <c r="AL348" s="367"/>
      <c r="AM348" s="367"/>
    </row>
    <row r="349" spans="1:39" ht="21" customHeight="1" x14ac:dyDescent="0.15">
      <c r="A349" s="266"/>
      <c r="B349" s="78"/>
      <c r="C349" s="78"/>
      <c r="D349" s="86"/>
      <c r="E349" s="86"/>
      <c r="F349" s="77"/>
      <c r="G349" s="78"/>
      <c r="H349" s="78"/>
      <c r="I349" s="453"/>
      <c r="J349" s="86"/>
      <c r="K349" s="315"/>
      <c r="L349" s="70"/>
      <c r="M349" s="67"/>
      <c r="N349" s="70"/>
      <c r="O349" s="67"/>
      <c r="P349" s="78"/>
      <c r="Q349" s="78"/>
      <c r="R349" s="78"/>
      <c r="S349" s="192"/>
      <c r="T349" s="380"/>
      <c r="U349" s="381"/>
      <c r="AL349" s="367"/>
      <c r="AM349" s="367"/>
    </row>
    <row r="350" spans="1:39" ht="21" customHeight="1" x14ac:dyDescent="0.15">
      <c r="A350" s="266"/>
      <c r="B350" s="78"/>
      <c r="C350" s="78"/>
      <c r="D350" s="86"/>
      <c r="E350" s="86"/>
      <c r="F350" s="77"/>
      <c r="G350" s="78"/>
      <c r="H350" s="78"/>
      <c r="I350" s="453"/>
      <c r="J350" s="86"/>
      <c r="K350" s="315"/>
      <c r="L350" s="70"/>
      <c r="M350" s="67"/>
      <c r="N350" s="70"/>
      <c r="O350" s="67"/>
      <c r="P350" s="78"/>
      <c r="Q350" s="78"/>
      <c r="R350" s="78"/>
      <c r="S350" s="192"/>
      <c r="T350" s="380"/>
      <c r="U350" s="381"/>
      <c r="AL350" s="367"/>
      <c r="AM350" s="367"/>
    </row>
    <row r="351" spans="1:39" ht="21" customHeight="1" x14ac:dyDescent="0.15">
      <c r="A351" s="266"/>
      <c r="B351" s="78"/>
      <c r="C351" s="78"/>
      <c r="D351" s="86"/>
      <c r="E351" s="86"/>
      <c r="F351" s="77"/>
      <c r="G351" s="78"/>
      <c r="H351" s="78"/>
      <c r="I351" s="453"/>
      <c r="J351" s="86"/>
      <c r="K351" s="315"/>
      <c r="L351" s="70"/>
      <c r="M351" s="67"/>
      <c r="N351" s="70"/>
      <c r="O351" s="67"/>
      <c r="P351" s="78"/>
      <c r="Q351" s="78"/>
      <c r="R351" s="78"/>
      <c r="S351" s="192"/>
      <c r="T351" s="380"/>
      <c r="U351" s="381"/>
      <c r="AL351" s="367"/>
      <c r="AM351" s="367"/>
    </row>
    <row r="352" spans="1:39" ht="21" customHeight="1" x14ac:dyDescent="0.15">
      <c r="A352" s="266"/>
      <c r="B352" s="78"/>
      <c r="C352" s="78"/>
      <c r="D352" s="86"/>
      <c r="E352" s="86"/>
      <c r="F352" s="77"/>
      <c r="G352" s="78"/>
      <c r="H352" s="78"/>
      <c r="I352" s="453"/>
      <c r="J352" s="86"/>
      <c r="K352" s="315"/>
      <c r="L352" s="70"/>
      <c r="M352" s="67"/>
      <c r="N352" s="70"/>
      <c r="O352" s="67"/>
      <c r="P352" s="78"/>
      <c r="Q352" s="78"/>
      <c r="R352" s="78"/>
      <c r="S352" s="192"/>
      <c r="T352" s="380"/>
      <c r="U352" s="381"/>
      <c r="AL352" s="367"/>
      <c r="AM352" s="367"/>
    </row>
    <row r="353" spans="1:39" ht="21" customHeight="1" x14ac:dyDescent="0.15">
      <c r="A353" s="266"/>
      <c r="B353" s="78"/>
      <c r="C353" s="78"/>
      <c r="D353" s="86"/>
      <c r="E353" s="86"/>
      <c r="F353" s="77"/>
      <c r="G353" s="78"/>
      <c r="H353" s="78"/>
      <c r="I353" s="453"/>
      <c r="J353" s="86"/>
      <c r="K353" s="315"/>
      <c r="L353" s="70"/>
      <c r="M353" s="67"/>
      <c r="N353" s="70"/>
      <c r="O353" s="67"/>
      <c r="P353" s="78"/>
      <c r="Q353" s="78"/>
      <c r="R353" s="78"/>
      <c r="S353" s="192"/>
      <c r="T353" s="380"/>
      <c r="U353" s="381"/>
      <c r="AL353" s="367"/>
      <c r="AM353" s="367"/>
    </row>
    <row r="354" spans="1:39" ht="21" customHeight="1" x14ac:dyDescent="0.15">
      <c r="A354" s="266"/>
      <c r="B354" s="78"/>
      <c r="C354" s="78"/>
      <c r="D354" s="86"/>
      <c r="E354" s="86"/>
      <c r="F354" s="77"/>
      <c r="G354" s="78"/>
      <c r="H354" s="78"/>
      <c r="I354" s="453"/>
      <c r="J354" s="86"/>
      <c r="K354" s="315"/>
      <c r="L354" s="70"/>
      <c r="M354" s="67"/>
      <c r="N354" s="70"/>
      <c r="O354" s="67"/>
      <c r="P354" s="78"/>
      <c r="Q354" s="78"/>
      <c r="R354" s="78"/>
      <c r="S354" s="192"/>
      <c r="T354" s="380"/>
      <c r="U354" s="381"/>
      <c r="AL354" s="367"/>
      <c r="AM354" s="367"/>
    </row>
    <row r="355" spans="1:39" ht="21" customHeight="1" x14ac:dyDescent="0.15">
      <c r="A355" s="266"/>
      <c r="B355" s="78"/>
      <c r="C355" s="78"/>
      <c r="D355" s="86"/>
      <c r="E355" s="86"/>
      <c r="F355" s="77"/>
      <c r="G355" s="78"/>
      <c r="H355" s="78"/>
      <c r="I355" s="453"/>
      <c r="J355" s="86"/>
      <c r="K355" s="315"/>
      <c r="L355" s="70"/>
      <c r="M355" s="67"/>
      <c r="N355" s="70"/>
      <c r="O355" s="67"/>
      <c r="P355" s="78"/>
      <c r="Q355" s="78"/>
      <c r="R355" s="78"/>
      <c r="S355" s="192"/>
      <c r="T355" s="380"/>
      <c r="U355" s="381"/>
      <c r="AL355" s="367"/>
      <c r="AM355" s="367"/>
    </row>
    <row r="356" spans="1:39" ht="21" customHeight="1" x14ac:dyDescent="0.15">
      <c r="A356" s="266"/>
      <c r="B356" s="78"/>
      <c r="C356" s="78"/>
      <c r="D356" s="86"/>
      <c r="E356" s="86"/>
      <c r="F356" s="77"/>
      <c r="G356" s="78"/>
      <c r="H356" s="78"/>
      <c r="I356" s="453"/>
      <c r="J356" s="86"/>
      <c r="K356" s="315"/>
      <c r="L356" s="70"/>
      <c r="M356" s="67"/>
      <c r="N356" s="70"/>
      <c r="O356" s="67"/>
      <c r="P356" s="78"/>
      <c r="Q356" s="78"/>
      <c r="R356" s="78"/>
      <c r="S356" s="192"/>
      <c r="T356" s="380"/>
      <c r="U356" s="381"/>
      <c r="AL356" s="367"/>
      <c r="AM356" s="367"/>
    </row>
    <row r="357" spans="1:39" ht="21" customHeight="1" x14ac:dyDescent="0.15">
      <c r="A357" s="266"/>
      <c r="B357" s="78"/>
      <c r="C357" s="78"/>
      <c r="D357" s="86"/>
      <c r="E357" s="86"/>
      <c r="F357" s="77"/>
      <c r="G357" s="78"/>
      <c r="H357" s="78"/>
      <c r="I357" s="453"/>
      <c r="J357" s="86"/>
      <c r="K357" s="315"/>
      <c r="L357" s="70"/>
      <c r="M357" s="67"/>
      <c r="N357" s="70"/>
      <c r="O357" s="67"/>
      <c r="P357" s="78"/>
      <c r="Q357" s="78"/>
      <c r="R357" s="78"/>
      <c r="S357" s="192"/>
      <c r="T357" s="380"/>
      <c r="U357" s="381"/>
      <c r="AL357" s="367"/>
      <c r="AM357" s="367"/>
    </row>
    <row r="358" spans="1:39" ht="21" customHeight="1" x14ac:dyDescent="0.15">
      <c r="A358" s="177"/>
      <c r="B358" s="78"/>
      <c r="C358" s="78"/>
      <c r="D358" s="86"/>
      <c r="E358" s="86"/>
      <c r="F358" s="77"/>
      <c r="G358" s="78"/>
      <c r="H358" s="78"/>
      <c r="I358" s="453"/>
      <c r="J358" s="86"/>
      <c r="K358" s="315"/>
      <c r="L358" s="70"/>
      <c r="M358" s="67"/>
      <c r="N358" s="70"/>
      <c r="O358" s="67"/>
      <c r="P358" s="78"/>
      <c r="Q358" s="78"/>
      <c r="R358" s="78"/>
      <c r="S358" s="192"/>
      <c r="T358" s="380"/>
      <c r="U358" s="381"/>
      <c r="AL358" s="367"/>
      <c r="AM358" s="367"/>
    </row>
    <row r="359" spans="1:39" ht="21" customHeight="1" x14ac:dyDescent="0.15">
      <c r="A359" s="266"/>
      <c r="B359" s="67"/>
      <c r="C359" s="78"/>
      <c r="D359" s="86"/>
      <c r="E359" s="86"/>
      <c r="F359" s="77"/>
      <c r="G359" s="67"/>
      <c r="H359" s="78"/>
      <c r="I359" s="453"/>
      <c r="J359" s="86"/>
      <c r="K359" s="315"/>
      <c r="L359" s="70"/>
      <c r="M359" s="67"/>
      <c r="N359" s="70"/>
      <c r="O359" s="67"/>
      <c r="P359" s="67"/>
      <c r="Q359" s="67"/>
      <c r="R359" s="67"/>
      <c r="S359" s="192"/>
      <c r="T359" s="380"/>
      <c r="U359" s="381"/>
      <c r="AL359" s="367"/>
      <c r="AM359" s="367"/>
    </row>
    <row r="360" spans="1:39" ht="21" customHeight="1" x14ac:dyDescent="0.15">
      <c r="A360" s="266"/>
      <c r="B360" s="67"/>
      <c r="C360" s="78"/>
      <c r="D360" s="86"/>
      <c r="E360" s="86"/>
      <c r="F360" s="77"/>
      <c r="G360" s="67"/>
      <c r="H360" s="78"/>
      <c r="I360" s="453"/>
      <c r="J360" s="86"/>
      <c r="K360" s="315"/>
      <c r="L360" s="70"/>
      <c r="M360" s="67"/>
      <c r="N360" s="70"/>
      <c r="O360" s="67"/>
      <c r="P360" s="67"/>
      <c r="Q360" s="67"/>
      <c r="R360" s="67"/>
      <c r="S360" s="192"/>
      <c r="T360" s="380"/>
      <c r="U360" s="381"/>
      <c r="AL360" s="367"/>
      <c r="AM360" s="367"/>
    </row>
    <row r="361" spans="1:39" ht="21" customHeight="1" x14ac:dyDescent="0.15">
      <c r="A361" s="266"/>
      <c r="B361" s="67"/>
      <c r="C361" s="78"/>
      <c r="D361" s="86"/>
      <c r="E361" s="86"/>
      <c r="F361" s="77"/>
      <c r="G361" s="67"/>
      <c r="H361" s="78"/>
      <c r="I361" s="453"/>
      <c r="J361" s="86"/>
      <c r="K361" s="315"/>
      <c r="L361" s="70"/>
      <c r="M361" s="67"/>
      <c r="N361" s="70"/>
      <c r="O361" s="67"/>
      <c r="P361" s="67"/>
      <c r="Q361" s="67"/>
      <c r="R361" s="67"/>
      <c r="S361" s="192"/>
      <c r="T361" s="380"/>
      <c r="U361" s="381"/>
      <c r="AL361" s="367"/>
      <c r="AM361" s="367"/>
    </row>
    <row r="362" spans="1:39" ht="21" customHeight="1" x14ac:dyDescent="0.15">
      <c r="A362" s="266"/>
      <c r="B362" s="67"/>
      <c r="C362" s="78"/>
      <c r="D362" s="86"/>
      <c r="E362" s="86"/>
      <c r="F362" s="77"/>
      <c r="G362" s="67"/>
      <c r="H362" s="78"/>
      <c r="I362" s="453"/>
      <c r="J362" s="86"/>
      <c r="K362" s="315"/>
      <c r="L362" s="70"/>
      <c r="M362" s="67"/>
      <c r="N362" s="70"/>
      <c r="O362" s="67"/>
      <c r="P362" s="67"/>
      <c r="Q362" s="67"/>
      <c r="R362" s="67"/>
      <c r="S362" s="192"/>
      <c r="T362" s="380"/>
      <c r="U362" s="381"/>
      <c r="AL362" s="367"/>
      <c r="AM362" s="367"/>
    </row>
    <row r="363" spans="1:39" s="387" customFormat="1" ht="21" customHeight="1" x14ac:dyDescent="0.15">
      <c r="A363" s="266"/>
      <c r="B363" s="67"/>
      <c r="C363" s="78"/>
      <c r="D363" s="86"/>
      <c r="E363" s="86"/>
      <c r="F363" s="77"/>
      <c r="G363" s="67"/>
      <c r="H363" s="78"/>
      <c r="I363" s="453"/>
      <c r="J363" s="86"/>
      <c r="K363" s="315"/>
      <c r="L363" s="70"/>
      <c r="M363" s="67"/>
      <c r="N363" s="70"/>
      <c r="O363" s="67"/>
      <c r="P363" s="67"/>
      <c r="Q363" s="67"/>
      <c r="R363" s="67"/>
      <c r="S363" s="192"/>
      <c r="T363" s="380"/>
      <c r="U363" s="381"/>
      <c r="V363" s="414"/>
      <c r="W363" s="100"/>
      <c r="X363" s="100"/>
      <c r="Y363" s="414"/>
      <c r="Z363" s="100"/>
      <c r="AA363" s="414"/>
      <c r="AB363" s="100"/>
      <c r="AC363" s="100"/>
      <c r="AD363" s="414"/>
      <c r="AE363" s="100"/>
      <c r="AF363" s="414"/>
      <c r="AG363" s="100"/>
      <c r="AH363" s="100"/>
      <c r="AI363" s="414"/>
      <c r="AJ363" s="100"/>
      <c r="AK363" s="100"/>
    </row>
    <row r="364" spans="1:39" ht="21" customHeight="1" x14ac:dyDescent="0.15">
      <c r="A364" s="266"/>
      <c r="B364" s="67"/>
      <c r="C364" s="78"/>
      <c r="D364" s="86"/>
      <c r="E364" s="86"/>
      <c r="F364" s="77"/>
      <c r="G364" s="67"/>
      <c r="H364" s="78"/>
      <c r="I364" s="453"/>
      <c r="J364" s="86"/>
      <c r="K364" s="315"/>
      <c r="L364" s="70"/>
      <c r="M364" s="67"/>
      <c r="N364" s="70"/>
      <c r="O364" s="67"/>
      <c r="P364" s="67"/>
      <c r="Q364" s="67"/>
      <c r="R364" s="67"/>
      <c r="S364" s="192"/>
      <c r="T364" s="380"/>
      <c r="U364" s="381"/>
    </row>
    <row r="365" spans="1:39" ht="21" customHeight="1" x14ac:dyDescent="0.15">
      <c r="A365" s="267"/>
      <c r="B365" s="104"/>
      <c r="C365" s="167"/>
      <c r="D365" s="106"/>
      <c r="E365" s="106"/>
      <c r="F365" s="166"/>
      <c r="G365" s="104"/>
      <c r="H365" s="167"/>
      <c r="I365" s="455"/>
      <c r="J365" s="106"/>
      <c r="K365" s="316"/>
      <c r="L365" s="159"/>
      <c r="M365" s="104"/>
      <c r="N365" s="159"/>
      <c r="O365" s="104"/>
      <c r="P365" s="104"/>
      <c r="Q365" s="104"/>
      <c r="R365" s="104"/>
      <c r="S365" s="269"/>
      <c r="T365" s="380"/>
      <c r="U365" s="381"/>
    </row>
    <row r="366" spans="1:39" ht="21" customHeight="1" x14ac:dyDescent="0.15">
      <c r="A366" s="268"/>
      <c r="B366" s="103"/>
      <c r="C366" s="103"/>
      <c r="D366" s="102"/>
      <c r="E366" s="102"/>
      <c r="F366" s="164"/>
      <c r="G366" s="103"/>
      <c r="H366" s="103"/>
      <c r="I366" s="456"/>
      <c r="J366" s="102"/>
      <c r="K366" s="314"/>
      <c r="L366" s="200"/>
      <c r="M366" s="71"/>
      <c r="N366" s="200"/>
      <c r="O366" s="71"/>
      <c r="P366" s="103"/>
      <c r="Q366" s="103"/>
      <c r="R366" s="103"/>
      <c r="S366" s="270"/>
      <c r="T366" s="380"/>
      <c r="U366" s="381"/>
    </row>
    <row r="367" spans="1:39" ht="21" customHeight="1" x14ac:dyDescent="0.15">
      <c r="A367" s="266"/>
      <c r="B367" s="78"/>
      <c r="C367" s="78"/>
      <c r="D367" s="86"/>
      <c r="E367" s="86"/>
      <c r="F367" s="77"/>
      <c r="G367" s="78"/>
      <c r="H367" s="78"/>
      <c r="I367" s="453"/>
      <c r="J367" s="86"/>
      <c r="K367" s="315"/>
      <c r="L367" s="70"/>
      <c r="M367" s="67"/>
      <c r="N367" s="70"/>
      <c r="O367" s="67"/>
      <c r="P367" s="78"/>
      <c r="Q367" s="78"/>
      <c r="R367" s="78"/>
      <c r="S367" s="192"/>
      <c r="T367" s="380"/>
      <c r="U367" s="381"/>
    </row>
    <row r="368" spans="1:39" ht="21" customHeight="1" x14ac:dyDescent="0.15">
      <c r="A368" s="266"/>
      <c r="B368" s="78"/>
      <c r="C368" s="78"/>
      <c r="D368" s="86"/>
      <c r="E368" s="86"/>
      <c r="F368" s="77"/>
      <c r="G368" s="78"/>
      <c r="H368" s="78"/>
      <c r="I368" s="453"/>
      <c r="J368" s="86"/>
      <c r="K368" s="315"/>
      <c r="L368" s="70"/>
      <c r="M368" s="271"/>
      <c r="N368" s="70"/>
      <c r="O368" s="271"/>
      <c r="P368" s="78"/>
      <c r="Q368" s="78"/>
      <c r="R368" s="78"/>
      <c r="S368" s="192"/>
      <c r="T368" s="380"/>
      <c r="U368" s="381"/>
    </row>
    <row r="369" spans="1:21" ht="21" customHeight="1" x14ac:dyDescent="0.15">
      <c r="A369" s="266"/>
      <c r="B369" s="78"/>
      <c r="C369" s="78"/>
      <c r="D369" s="86"/>
      <c r="E369" s="86"/>
      <c r="F369" s="77"/>
      <c r="G369" s="78"/>
      <c r="H369" s="78"/>
      <c r="I369" s="453"/>
      <c r="J369" s="86"/>
      <c r="K369" s="315"/>
      <c r="L369" s="70"/>
      <c r="M369" s="271"/>
      <c r="N369" s="70"/>
      <c r="O369" s="271"/>
      <c r="P369" s="78"/>
      <c r="Q369" s="78"/>
      <c r="R369" s="78"/>
      <c r="S369" s="192"/>
      <c r="T369" s="380"/>
      <c r="U369" s="381"/>
    </row>
    <row r="370" spans="1:21" ht="21" customHeight="1" x14ac:dyDescent="0.15">
      <c r="A370" s="266"/>
      <c r="B370" s="78"/>
      <c r="C370" s="78"/>
      <c r="D370" s="86"/>
      <c r="E370" s="86"/>
      <c r="F370" s="77"/>
      <c r="G370" s="78"/>
      <c r="H370" s="78"/>
      <c r="I370" s="453"/>
      <c r="J370" s="86"/>
      <c r="K370" s="315"/>
      <c r="L370" s="70"/>
      <c r="M370" s="67"/>
      <c r="N370" s="70"/>
      <c r="O370" s="67"/>
      <c r="P370" s="78"/>
      <c r="Q370" s="78"/>
      <c r="R370" s="78"/>
      <c r="S370" s="192"/>
      <c r="T370" s="380"/>
      <c r="U370" s="381"/>
    </row>
    <row r="371" spans="1:21" ht="21" customHeight="1" x14ac:dyDescent="0.15">
      <c r="A371" s="266"/>
      <c r="B371" s="78"/>
      <c r="C371" s="78"/>
      <c r="D371" s="86"/>
      <c r="E371" s="86"/>
      <c r="F371" s="77"/>
      <c r="G371" s="78"/>
      <c r="H371" s="78"/>
      <c r="I371" s="453"/>
      <c r="J371" s="86"/>
      <c r="K371" s="315"/>
      <c r="L371" s="70"/>
      <c r="M371" s="67"/>
      <c r="N371" s="70"/>
      <c r="O371" s="67"/>
      <c r="P371" s="78"/>
      <c r="Q371" s="78"/>
      <c r="R371" s="78"/>
      <c r="S371" s="192"/>
      <c r="T371" s="380"/>
      <c r="U371" s="381"/>
    </row>
    <row r="372" spans="1:21" ht="21" customHeight="1" x14ac:dyDescent="0.15">
      <c r="A372" s="266"/>
      <c r="B372" s="78"/>
      <c r="C372" s="78"/>
      <c r="D372" s="86"/>
      <c r="E372" s="86"/>
      <c r="F372" s="77"/>
      <c r="G372" s="78"/>
      <c r="H372" s="78"/>
      <c r="I372" s="453"/>
      <c r="J372" s="86"/>
      <c r="K372" s="831"/>
      <c r="L372" s="70"/>
      <c r="M372" s="67"/>
      <c r="N372" s="70"/>
      <c r="O372" s="67"/>
      <c r="P372" s="78"/>
      <c r="Q372" s="78"/>
      <c r="R372" s="78"/>
      <c r="S372" s="192"/>
      <c r="T372" s="380"/>
      <c r="U372" s="381"/>
    </row>
    <row r="373" spans="1:21" ht="21" customHeight="1" x14ac:dyDescent="0.15">
      <c r="A373" s="272"/>
      <c r="B373" s="78"/>
      <c r="C373" s="78"/>
      <c r="D373" s="86"/>
      <c r="E373" s="86"/>
      <c r="F373" s="77"/>
      <c r="G373" s="78"/>
      <c r="H373" s="78"/>
      <c r="I373" s="453"/>
      <c r="J373" s="86"/>
      <c r="K373" s="831"/>
      <c r="L373" s="70"/>
      <c r="M373" s="67"/>
      <c r="N373" s="70"/>
      <c r="O373" s="67"/>
      <c r="P373" s="78"/>
      <c r="Q373" s="78"/>
      <c r="R373" s="78"/>
      <c r="S373" s="192"/>
      <c r="T373" s="380"/>
      <c r="U373" s="381"/>
    </row>
    <row r="374" spans="1:21" ht="21" customHeight="1" x14ac:dyDescent="0.15">
      <c r="A374" s="272"/>
      <c r="B374" s="78"/>
      <c r="C374" s="78"/>
      <c r="D374" s="86"/>
      <c r="E374" s="86"/>
      <c r="F374" s="77"/>
      <c r="G374" s="78"/>
      <c r="H374" s="78"/>
      <c r="I374" s="453"/>
      <c r="J374" s="86"/>
      <c r="K374" s="831"/>
      <c r="L374" s="70"/>
      <c r="M374" s="67"/>
      <c r="N374" s="70"/>
      <c r="O374" s="67"/>
      <c r="P374" s="78"/>
      <c r="Q374" s="78"/>
      <c r="R374" s="78"/>
      <c r="S374" s="192"/>
      <c r="T374" s="380"/>
      <c r="U374" s="381"/>
    </row>
    <row r="375" spans="1:21" ht="21" customHeight="1" x14ac:dyDescent="0.15">
      <c r="A375" s="272"/>
      <c r="B375" s="78"/>
      <c r="C375" s="78"/>
      <c r="D375" s="86"/>
      <c r="E375" s="86"/>
      <c r="F375" s="77"/>
      <c r="G375" s="78"/>
      <c r="H375" s="78"/>
      <c r="I375" s="453"/>
      <c r="J375" s="86"/>
      <c r="K375" s="318"/>
      <c r="L375" s="70"/>
      <c r="M375" s="67"/>
      <c r="N375" s="70"/>
      <c r="O375" s="67"/>
      <c r="P375" s="78"/>
      <c r="Q375" s="78"/>
      <c r="R375" s="78"/>
      <c r="S375" s="192"/>
      <c r="T375" s="380"/>
      <c r="U375" s="381"/>
    </row>
    <row r="376" spans="1:21" ht="21" customHeight="1" x14ac:dyDescent="0.15">
      <c r="A376" s="266"/>
      <c r="B376" s="78"/>
      <c r="C376" s="78"/>
      <c r="D376" s="86"/>
      <c r="E376" s="86"/>
      <c r="F376" s="77"/>
      <c r="G376" s="78"/>
      <c r="H376" s="78"/>
      <c r="I376" s="453"/>
      <c r="J376" s="86"/>
      <c r="K376" s="315"/>
      <c r="L376" s="70"/>
      <c r="M376" s="67"/>
      <c r="N376" s="70"/>
      <c r="O376" s="67"/>
      <c r="P376" s="78"/>
      <c r="Q376" s="78"/>
      <c r="R376" s="78"/>
      <c r="S376" s="192"/>
      <c r="T376" s="380"/>
      <c r="U376" s="381"/>
    </row>
    <row r="377" spans="1:21" ht="21" customHeight="1" x14ac:dyDescent="0.15">
      <c r="A377" s="266"/>
      <c r="B377" s="78"/>
      <c r="C377" s="78"/>
      <c r="D377" s="86"/>
      <c r="E377" s="86"/>
      <c r="F377" s="77"/>
      <c r="G377" s="78"/>
      <c r="H377" s="78"/>
      <c r="I377" s="453"/>
      <c r="J377" s="86"/>
      <c r="K377" s="315"/>
      <c r="L377" s="70"/>
      <c r="M377" s="67"/>
      <c r="N377" s="70"/>
      <c r="O377" s="67"/>
      <c r="P377" s="78"/>
      <c r="Q377" s="78"/>
      <c r="R377" s="78"/>
      <c r="S377" s="192"/>
      <c r="T377" s="380"/>
      <c r="U377" s="381"/>
    </row>
    <row r="378" spans="1:21" ht="21" customHeight="1" x14ac:dyDescent="0.15">
      <c r="A378" s="266"/>
      <c r="B378" s="78"/>
      <c r="C378" s="78"/>
      <c r="D378" s="86"/>
      <c r="E378" s="86"/>
      <c r="F378" s="77"/>
      <c r="G378" s="78"/>
      <c r="H378" s="78"/>
      <c r="I378" s="453"/>
      <c r="J378" s="86"/>
      <c r="K378" s="315"/>
      <c r="L378" s="70"/>
      <c r="M378" s="67"/>
      <c r="N378" s="70"/>
      <c r="O378" s="67"/>
      <c r="P378" s="78"/>
      <c r="Q378" s="78"/>
      <c r="R378" s="78"/>
      <c r="S378" s="192"/>
      <c r="T378" s="380"/>
      <c r="U378" s="381"/>
    </row>
    <row r="379" spans="1:21" ht="21" customHeight="1" x14ac:dyDescent="0.15">
      <c r="A379" s="266"/>
      <c r="B379" s="78"/>
      <c r="C379" s="78"/>
      <c r="D379" s="86"/>
      <c r="E379" s="86"/>
      <c r="F379" s="77"/>
      <c r="G379" s="78"/>
      <c r="H379" s="78"/>
      <c r="I379" s="453"/>
      <c r="J379" s="86"/>
      <c r="K379" s="315"/>
      <c r="L379" s="70"/>
      <c r="M379" s="67"/>
      <c r="N379" s="70"/>
      <c r="O379" s="67"/>
      <c r="P379" s="78"/>
      <c r="Q379" s="78"/>
      <c r="R379" s="78"/>
      <c r="S379" s="192"/>
      <c r="T379" s="380"/>
      <c r="U379" s="381"/>
    </row>
    <row r="380" spans="1:21" ht="21" customHeight="1" x14ac:dyDescent="0.15">
      <c r="A380" s="266"/>
      <c r="B380" s="78"/>
      <c r="C380" s="78"/>
      <c r="D380" s="86"/>
      <c r="E380" s="86"/>
      <c r="F380" s="77"/>
      <c r="G380" s="78"/>
      <c r="H380" s="78"/>
      <c r="I380" s="453"/>
      <c r="J380" s="86"/>
      <c r="K380" s="315"/>
      <c r="L380" s="70"/>
      <c r="M380" s="67"/>
      <c r="N380" s="70"/>
      <c r="O380" s="67"/>
      <c r="P380" s="78"/>
      <c r="Q380" s="78"/>
      <c r="R380" s="78"/>
      <c r="S380" s="192"/>
      <c r="T380" s="380"/>
      <c r="U380" s="381"/>
    </row>
    <row r="381" spans="1:21" ht="21" customHeight="1" x14ac:dyDescent="0.15">
      <c r="A381" s="177"/>
      <c r="B381" s="78"/>
      <c r="C381" s="78"/>
      <c r="D381" s="86"/>
      <c r="E381" s="86"/>
      <c r="F381" s="77"/>
      <c r="G381" s="78"/>
      <c r="H381" s="78"/>
      <c r="I381" s="453"/>
      <c r="J381" s="86"/>
      <c r="K381" s="315"/>
      <c r="L381" s="70"/>
      <c r="M381" s="67"/>
      <c r="N381" s="70"/>
      <c r="O381" s="67"/>
      <c r="P381" s="78"/>
      <c r="Q381" s="78"/>
      <c r="R381" s="78"/>
      <c r="S381" s="192"/>
      <c r="T381" s="380"/>
      <c r="U381" s="381"/>
    </row>
    <row r="382" spans="1:21" ht="21" customHeight="1" x14ac:dyDescent="0.15">
      <c r="A382" s="266"/>
      <c r="B382" s="67"/>
      <c r="C382" s="78"/>
      <c r="D382" s="86"/>
      <c r="E382" s="86"/>
      <c r="F382" s="77"/>
      <c r="G382" s="67"/>
      <c r="H382" s="78"/>
      <c r="I382" s="453"/>
      <c r="J382" s="86"/>
      <c r="K382" s="315"/>
      <c r="L382" s="70"/>
      <c r="M382" s="67"/>
      <c r="N382" s="70"/>
      <c r="O382" s="67"/>
      <c r="P382" s="67"/>
      <c r="Q382" s="67"/>
      <c r="R382" s="67"/>
      <c r="S382" s="192"/>
      <c r="T382" s="380"/>
      <c r="U382" s="381"/>
    </row>
    <row r="383" spans="1:21" ht="21" customHeight="1" x14ac:dyDescent="0.15">
      <c r="A383" s="266"/>
      <c r="B383" s="67"/>
      <c r="C383" s="78"/>
      <c r="D383" s="86"/>
      <c r="E383" s="86"/>
      <c r="F383" s="77"/>
      <c r="G383" s="67"/>
      <c r="H383" s="78"/>
      <c r="I383" s="453"/>
      <c r="J383" s="86"/>
      <c r="K383" s="315"/>
      <c r="L383" s="70"/>
      <c r="M383" s="67"/>
      <c r="N383" s="70"/>
      <c r="O383" s="67"/>
      <c r="P383" s="67"/>
      <c r="Q383" s="67"/>
      <c r="R383" s="67"/>
      <c r="S383" s="192"/>
      <c r="T383" s="380"/>
      <c r="U383" s="381"/>
    </row>
    <row r="384" spans="1:21" ht="21" customHeight="1" x14ac:dyDescent="0.15">
      <c r="A384" s="266"/>
      <c r="B384" s="67"/>
      <c r="C384" s="78"/>
      <c r="D384" s="86"/>
      <c r="E384" s="86"/>
      <c r="F384" s="77"/>
      <c r="G384" s="67"/>
      <c r="H384" s="78"/>
      <c r="I384" s="453"/>
      <c r="J384" s="86"/>
      <c r="K384" s="315"/>
      <c r="L384" s="70"/>
      <c r="M384" s="67"/>
      <c r="N384" s="70"/>
      <c r="O384" s="67"/>
      <c r="P384" s="67"/>
      <c r="Q384" s="67"/>
      <c r="R384" s="67"/>
      <c r="S384" s="192"/>
      <c r="T384" s="380"/>
      <c r="U384" s="381"/>
    </row>
    <row r="385" spans="1:21" ht="21" customHeight="1" x14ac:dyDescent="0.15">
      <c r="A385" s="267"/>
      <c r="B385" s="104"/>
      <c r="C385" s="167"/>
      <c r="D385" s="106"/>
      <c r="E385" s="106"/>
      <c r="F385" s="166"/>
      <c r="G385" s="104"/>
      <c r="H385" s="167"/>
      <c r="I385" s="455"/>
      <c r="J385" s="106"/>
      <c r="K385" s="316"/>
      <c r="L385" s="159"/>
      <c r="M385" s="104"/>
      <c r="N385" s="159"/>
      <c r="O385" s="104"/>
      <c r="P385" s="104"/>
      <c r="Q385" s="104"/>
      <c r="R385" s="104"/>
      <c r="S385" s="269"/>
      <c r="T385" s="380"/>
      <c r="U385" s="381"/>
    </row>
    <row r="386" spans="1:21" ht="21.95" customHeight="1" x14ac:dyDescent="0.15">
      <c r="A386" s="268"/>
      <c r="B386" s="71"/>
      <c r="C386" s="103"/>
      <c r="D386" s="102"/>
      <c r="E386" s="102"/>
      <c r="F386" s="164"/>
      <c r="G386" s="71"/>
      <c r="H386" s="103"/>
      <c r="I386" s="456"/>
      <c r="J386" s="102"/>
      <c r="K386" s="314"/>
      <c r="L386" s="200"/>
      <c r="M386" s="71"/>
      <c r="N386" s="200"/>
      <c r="O386" s="71"/>
      <c r="P386" s="71"/>
      <c r="Q386" s="71"/>
      <c r="R386" s="71"/>
      <c r="S386" s="270"/>
      <c r="T386" s="380"/>
      <c r="U386" s="381"/>
    </row>
    <row r="387" spans="1:21" ht="21.95" customHeight="1" x14ac:dyDescent="0.15">
      <c r="A387" s="266"/>
      <c r="B387" s="67"/>
      <c r="C387" s="78"/>
      <c r="D387" s="86"/>
      <c r="E387" s="86"/>
      <c r="F387" s="77"/>
      <c r="G387" s="67"/>
      <c r="H387" s="78"/>
      <c r="I387" s="453"/>
      <c r="J387" s="86"/>
      <c r="K387" s="315"/>
      <c r="L387" s="70"/>
      <c r="M387" s="67"/>
      <c r="N387" s="70"/>
      <c r="O387" s="67"/>
      <c r="P387" s="67"/>
      <c r="Q387" s="67"/>
      <c r="R387" s="67"/>
      <c r="S387" s="192"/>
      <c r="T387" s="380"/>
      <c r="U387" s="381"/>
    </row>
    <row r="388" spans="1:21" ht="21.95" customHeight="1" x14ac:dyDescent="0.15">
      <c r="A388" s="266"/>
      <c r="B388" s="67"/>
      <c r="C388" s="78"/>
      <c r="D388" s="86"/>
      <c r="E388" s="86"/>
      <c r="F388" s="77"/>
      <c r="G388" s="67"/>
      <c r="H388" s="78"/>
      <c r="I388" s="453"/>
      <c r="J388" s="86"/>
      <c r="K388" s="315"/>
      <c r="L388" s="70"/>
      <c r="M388" s="67"/>
      <c r="N388" s="70"/>
      <c r="O388" s="67"/>
      <c r="P388" s="67"/>
      <c r="Q388" s="67"/>
      <c r="R388" s="67"/>
      <c r="S388" s="192"/>
      <c r="T388" s="380"/>
      <c r="U388" s="381"/>
    </row>
    <row r="389" spans="1:21" ht="21.95" customHeight="1" x14ac:dyDescent="0.15">
      <c r="A389" s="266"/>
      <c r="B389" s="78"/>
      <c r="C389" s="78"/>
      <c r="D389" s="86"/>
      <c r="E389" s="86"/>
      <c r="F389" s="77"/>
      <c r="G389" s="78"/>
      <c r="H389" s="78"/>
      <c r="I389" s="453"/>
      <c r="J389" s="86"/>
      <c r="K389" s="315"/>
      <c r="L389" s="70"/>
      <c r="M389" s="67"/>
      <c r="N389" s="70"/>
      <c r="O389" s="67"/>
      <c r="P389" s="78"/>
      <c r="Q389" s="78"/>
      <c r="R389" s="78"/>
      <c r="S389" s="192"/>
      <c r="T389" s="380"/>
      <c r="U389" s="381"/>
    </row>
    <row r="390" spans="1:21" ht="21.95" customHeight="1" x14ac:dyDescent="0.15">
      <c r="A390" s="266"/>
      <c r="B390" s="78"/>
      <c r="C390" s="78"/>
      <c r="D390" s="86"/>
      <c r="E390" s="86"/>
      <c r="F390" s="77"/>
      <c r="G390" s="78"/>
      <c r="H390" s="78"/>
      <c r="I390" s="453"/>
      <c r="J390" s="86"/>
      <c r="K390" s="315"/>
      <c r="L390" s="70"/>
      <c r="M390" s="67"/>
      <c r="N390" s="70"/>
      <c r="O390" s="67"/>
      <c r="P390" s="78"/>
      <c r="Q390" s="78"/>
      <c r="R390" s="78"/>
      <c r="S390" s="192"/>
      <c r="T390" s="380"/>
      <c r="U390" s="381"/>
    </row>
    <row r="391" spans="1:21" ht="21.95" customHeight="1" x14ac:dyDescent="0.15">
      <c r="A391" s="266"/>
      <c r="B391" s="78"/>
      <c r="C391" s="78"/>
      <c r="D391" s="86"/>
      <c r="E391" s="86"/>
      <c r="F391" s="77"/>
      <c r="G391" s="78"/>
      <c r="H391" s="78"/>
      <c r="I391" s="453"/>
      <c r="J391" s="86"/>
      <c r="K391" s="315"/>
      <c r="L391" s="70"/>
      <c r="M391" s="67"/>
      <c r="N391" s="70"/>
      <c r="O391" s="67"/>
      <c r="P391" s="78"/>
      <c r="Q391" s="78"/>
      <c r="R391" s="78"/>
      <c r="S391" s="192"/>
      <c r="T391" s="380"/>
      <c r="U391" s="381"/>
    </row>
    <row r="392" spans="1:21" ht="21.95" customHeight="1" x14ac:dyDescent="0.15">
      <c r="A392" s="266"/>
      <c r="B392" s="78"/>
      <c r="C392" s="78"/>
      <c r="D392" s="86"/>
      <c r="E392" s="86"/>
      <c r="F392" s="77"/>
      <c r="G392" s="78"/>
      <c r="H392" s="78"/>
      <c r="I392" s="453"/>
      <c r="J392" s="86"/>
      <c r="K392" s="315"/>
      <c r="L392" s="70"/>
      <c r="M392" s="67"/>
      <c r="N392" s="70"/>
      <c r="O392" s="67"/>
      <c r="P392" s="78"/>
      <c r="Q392" s="78"/>
      <c r="R392" s="78"/>
      <c r="S392" s="192"/>
      <c r="T392" s="380"/>
      <c r="U392" s="381"/>
    </row>
    <row r="393" spans="1:21" ht="21.95" customHeight="1" x14ac:dyDescent="0.15">
      <c r="A393" s="266"/>
      <c r="B393" s="78"/>
      <c r="C393" s="78"/>
      <c r="D393" s="86"/>
      <c r="E393" s="86"/>
      <c r="F393" s="77"/>
      <c r="G393" s="78"/>
      <c r="H393" s="78"/>
      <c r="I393" s="453"/>
      <c r="J393" s="86"/>
      <c r="K393" s="315"/>
      <c r="L393" s="70"/>
      <c r="M393" s="67"/>
      <c r="N393" s="70"/>
      <c r="O393" s="67"/>
      <c r="P393" s="78"/>
      <c r="Q393" s="78"/>
      <c r="R393" s="78"/>
      <c r="S393" s="192"/>
      <c r="T393" s="380"/>
      <c r="U393" s="381"/>
    </row>
    <row r="394" spans="1:21" ht="21.95" customHeight="1" x14ac:dyDescent="0.15">
      <c r="A394" s="266"/>
      <c r="B394" s="78"/>
      <c r="C394" s="78"/>
      <c r="D394" s="86"/>
      <c r="E394" s="86"/>
      <c r="F394" s="77"/>
      <c r="G394" s="78"/>
      <c r="H394" s="78"/>
      <c r="I394" s="453"/>
      <c r="J394" s="86"/>
      <c r="K394" s="315"/>
      <c r="L394" s="70"/>
      <c r="M394" s="67"/>
      <c r="N394" s="70"/>
      <c r="O394" s="67"/>
      <c r="P394" s="78"/>
      <c r="Q394" s="78"/>
      <c r="R394" s="78"/>
      <c r="S394" s="192"/>
      <c r="T394" s="380"/>
      <c r="U394" s="381"/>
    </row>
    <row r="395" spans="1:21" ht="21.95" customHeight="1" x14ac:dyDescent="0.15">
      <c r="A395" s="266"/>
      <c r="B395" s="78"/>
      <c r="C395" s="78"/>
      <c r="D395" s="86"/>
      <c r="E395" s="86"/>
      <c r="F395" s="77"/>
      <c r="G395" s="78"/>
      <c r="H395" s="78"/>
      <c r="I395" s="453"/>
      <c r="J395" s="86"/>
      <c r="K395" s="315"/>
      <c r="L395" s="70"/>
      <c r="M395" s="67"/>
      <c r="N395" s="70"/>
      <c r="O395" s="67"/>
      <c r="P395" s="78"/>
      <c r="Q395" s="78"/>
      <c r="R395" s="78"/>
      <c r="S395" s="192"/>
      <c r="T395" s="380"/>
      <c r="U395" s="381"/>
    </row>
    <row r="396" spans="1:21" ht="21.95" customHeight="1" x14ac:dyDescent="0.15">
      <c r="A396" s="266"/>
      <c r="B396" s="78"/>
      <c r="C396" s="78"/>
      <c r="D396" s="86"/>
      <c r="E396" s="86"/>
      <c r="F396" s="77"/>
      <c r="G396" s="78"/>
      <c r="H396" s="78"/>
      <c r="I396" s="453"/>
      <c r="J396" s="86"/>
      <c r="K396" s="315"/>
      <c r="L396" s="70"/>
      <c r="M396" s="67"/>
      <c r="N396" s="70"/>
      <c r="O396" s="67"/>
      <c r="P396" s="78"/>
      <c r="Q396" s="78"/>
      <c r="R396" s="78"/>
      <c r="S396" s="192"/>
      <c r="T396" s="380"/>
      <c r="U396" s="381"/>
    </row>
    <row r="397" spans="1:21" ht="21.95" customHeight="1" x14ac:dyDescent="0.15">
      <c r="A397" s="266"/>
      <c r="B397" s="78"/>
      <c r="C397" s="78"/>
      <c r="D397" s="86"/>
      <c r="E397" s="86"/>
      <c r="F397" s="77"/>
      <c r="G397" s="78"/>
      <c r="H397" s="78"/>
      <c r="I397" s="453"/>
      <c r="J397" s="86"/>
      <c r="K397" s="315"/>
      <c r="L397" s="70"/>
      <c r="M397" s="67"/>
      <c r="N397" s="70"/>
      <c r="O397" s="67"/>
      <c r="P397" s="78"/>
      <c r="Q397" s="78"/>
      <c r="R397" s="78"/>
      <c r="S397" s="192"/>
      <c r="T397" s="380"/>
      <c r="U397" s="381"/>
    </row>
    <row r="398" spans="1:21" ht="21.95" customHeight="1" x14ac:dyDescent="0.15">
      <c r="A398" s="266"/>
      <c r="B398" s="78"/>
      <c r="C398" s="78"/>
      <c r="D398" s="86"/>
      <c r="E398" s="86"/>
      <c r="F398" s="77"/>
      <c r="G398" s="78"/>
      <c r="H398" s="78"/>
      <c r="I398" s="453"/>
      <c r="J398" s="86"/>
      <c r="K398" s="315"/>
      <c r="L398" s="70"/>
      <c r="M398" s="67"/>
      <c r="N398" s="70"/>
      <c r="O398" s="67"/>
      <c r="P398" s="78"/>
      <c r="Q398" s="78"/>
      <c r="R398" s="78"/>
      <c r="S398" s="192"/>
      <c r="T398" s="380"/>
      <c r="U398" s="381"/>
    </row>
    <row r="399" spans="1:21" ht="21.95" customHeight="1" x14ac:dyDescent="0.15">
      <c r="A399" s="266"/>
      <c r="B399" s="78"/>
      <c r="C399" s="78"/>
      <c r="D399" s="86"/>
      <c r="E399" s="86"/>
      <c r="F399" s="77"/>
      <c r="G399" s="78"/>
      <c r="H399" s="78"/>
      <c r="I399" s="453"/>
      <c r="J399" s="86"/>
      <c r="K399" s="315"/>
      <c r="L399" s="70"/>
      <c r="M399" s="67"/>
      <c r="N399" s="70"/>
      <c r="O399" s="67"/>
      <c r="P399" s="78"/>
      <c r="Q399" s="78"/>
      <c r="R399" s="78"/>
      <c r="S399" s="192"/>
      <c r="T399" s="380"/>
      <c r="U399" s="381"/>
    </row>
    <row r="400" spans="1:21" ht="21.95" customHeight="1" x14ac:dyDescent="0.15">
      <c r="A400" s="266"/>
      <c r="B400" s="78"/>
      <c r="C400" s="78"/>
      <c r="D400" s="86"/>
      <c r="E400" s="86"/>
      <c r="F400" s="77"/>
      <c r="G400" s="78"/>
      <c r="H400" s="78"/>
      <c r="I400" s="453"/>
      <c r="J400" s="86"/>
      <c r="K400" s="315"/>
      <c r="L400" s="70"/>
      <c r="M400" s="67"/>
      <c r="N400" s="70"/>
      <c r="O400" s="67"/>
      <c r="P400" s="78"/>
      <c r="Q400" s="78"/>
      <c r="R400" s="78"/>
      <c r="S400" s="192"/>
      <c r="T400" s="380"/>
      <c r="U400" s="381"/>
    </row>
    <row r="401" spans="1:21" ht="21.95" customHeight="1" x14ac:dyDescent="0.15">
      <c r="A401" s="177"/>
      <c r="B401" s="78"/>
      <c r="C401" s="78"/>
      <c r="D401" s="86"/>
      <c r="E401" s="86"/>
      <c r="F401" s="77"/>
      <c r="G401" s="78"/>
      <c r="H401" s="78"/>
      <c r="I401" s="453"/>
      <c r="J401" s="86"/>
      <c r="K401" s="315"/>
      <c r="L401" s="70"/>
      <c r="M401" s="67"/>
      <c r="N401" s="70"/>
      <c r="O401" s="67"/>
      <c r="P401" s="78"/>
      <c r="Q401" s="78"/>
      <c r="R401" s="78"/>
      <c r="S401" s="192"/>
      <c r="T401" s="380"/>
      <c r="U401" s="381"/>
    </row>
    <row r="402" spans="1:21" ht="21.95" customHeight="1" x14ac:dyDescent="0.15">
      <c r="A402" s="266"/>
      <c r="B402" s="67"/>
      <c r="C402" s="78"/>
      <c r="D402" s="86"/>
      <c r="E402" s="86"/>
      <c r="F402" s="77"/>
      <c r="G402" s="67"/>
      <c r="H402" s="78"/>
      <c r="I402" s="453"/>
      <c r="J402" s="86"/>
      <c r="K402" s="315"/>
      <c r="L402" s="70"/>
      <c r="M402" s="67"/>
      <c r="N402" s="70"/>
      <c r="O402" s="67"/>
      <c r="P402" s="67"/>
      <c r="Q402" s="67"/>
      <c r="R402" s="67"/>
      <c r="S402" s="192"/>
      <c r="T402" s="380"/>
      <c r="U402" s="381"/>
    </row>
    <row r="403" spans="1:21" ht="21.95" customHeight="1" x14ac:dyDescent="0.15">
      <c r="A403" s="266"/>
      <c r="B403" s="67"/>
      <c r="C403" s="78"/>
      <c r="D403" s="86"/>
      <c r="E403" s="86"/>
      <c r="F403" s="77"/>
      <c r="G403" s="67"/>
      <c r="H403" s="78"/>
      <c r="I403" s="453"/>
      <c r="J403" s="86"/>
      <c r="K403" s="315"/>
      <c r="L403" s="70"/>
      <c r="M403" s="67"/>
      <c r="N403" s="70"/>
      <c r="O403" s="67"/>
      <c r="P403" s="67"/>
      <c r="Q403" s="67"/>
      <c r="R403" s="67"/>
      <c r="S403" s="192"/>
      <c r="T403" s="380"/>
      <c r="U403" s="381"/>
    </row>
    <row r="404" spans="1:21" ht="21.95" customHeight="1" x14ac:dyDescent="0.15">
      <c r="A404" s="266"/>
      <c r="B404" s="67"/>
      <c r="C404" s="78"/>
      <c r="D404" s="86"/>
      <c r="E404" s="86"/>
      <c r="F404" s="77"/>
      <c r="G404" s="67"/>
      <c r="H404" s="78"/>
      <c r="I404" s="453"/>
      <c r="J404" s="86"/>
      <c r="K404" s="315"/>
      <c r="L404" s="70"/>
      <c r="M404" s="67"/>
      <c r="N404" s="70"/>
      <c r="O404" s="67"/>
      <c r="P404" s="67"/>
      <c r="Q404" s="67"/>
      <c r="R404" s="67"/>
      <c r="S404" s="192"/>
      <c r="T404" s="380"/>
      <c r="U404" s="381"/>
    </row>
    <row r="405" spans="1:21" ht="21.95" customHeight="1" x14ac:dyDescent="0.15">
      <c r="A405" s="267"/>
      <c r="B405" s="104"/>
      <c r="C405" s="167"/>
      <c r="D405" s="106"/>
      <c r="E405" s="106"/>
      <c r="F405" s="166"/>
      <c r="G405" s="104"/>
      <c r="H405" s="167"/>
      <c r="I405" s="455"/>
      <c r="J405" s="106"/>
      <c r="K405" s="316"/>
      <c r="L405" s="159"/>
      <c r="M405" s="104"/>
      <c r="N405" s="159"/>
      <c r="O405" s="104"/>
      <c r="P405" s="104"/>
      <c r="Q405" s="104"/>
      <c r="R405" s="104"/>
      <c r="S405" s="269"/>
      <c r="T405" s="380"/>
      <c r="U405" s="381"/>
    </row>
    <row r="406" spans="1:21" ht="21.95" customHeight="1" x14ac:dyDescent="0.15">
      <c r="A406" s="268"/>
      <c r="B406" s="71"/>
      <c r="C406" s="103"/>
      <c r="D406" s="102"/>
      <c r="E406" s="102"/>
      <c r="F406" s="164"/>
      <c r="G406" s="71"/>
      <c r="H406" s="103"/>
      <c r="I406" s="456"/>
      <c r="J406" s="102"/>
      <c r="K406" s="314"/>
      <c r="L406" s="200"/>
      <c r="M406" s="71"/>
      <c r="N406" s="200"/>
      <c r="O406" s="71"/>
      <c r="P406" s="71"/>
      <c r="Q406" s="71"/>
      <c r="R406" s="71"/>
      <c r="S406" s="270"/>
      <c r="T406" s="380"/>
      <c r="U406" s="381"/>
    </row>
    <row r="407" spans="1:21" ht="21.95" customHeight="1" x14ac:dyDescent="0.15">
      <c r="A407" s="266"/>
      <c r="B407" s="67"/>
      <c r="C407" s="78"/>
      <c r="D407" s="86"/>
      <c r="E407" s="86"/>
      <c r="F407" s="77"/>
      <c r="G407" s="67"/>
      <c r="H407" s="78"/>
      <c r="I407" s="453"/>
      <c r="J407" s="86"/>
      <c r="K407" s="315"/>
      <c r="L407" s="70"/>
      <c r="M407" s="67"/>
      <c r="N407" s="70"/>
      <c r="O407" s="67"/>
      <c r="P407" s="67"/>
      <c r="Q407" s="67"/>
      <c r="R407" s="67"/>
      <c r="S407" s="192"/>
      <c r="T407" s="380"/>
      <c r="U407" s="381"/>
    </row>
    <row r="408" spans="1:21" ht="21.95" customHeight="1" x14ac:dyDescent="0.15">
      <c r="A408" s="266"/>
      <c r="B408" s="67"/>
      <c r="C408" s="78"/>
      <c r="D408" s="86"/>
      <c r="E408" s="86"/>
      <c r="F408" s="77"/>
      <c r="G408" s="67"/>
      <c r="H408" s="78"/>
      <c r="I408" s="453"/>
      <c r="J408" s="86"/>
      <c r="K408" s="315"/>
      <c r="L408" s="70"/>
      <c r="M408" s="67"/>
      <c r="N408" s="70"/>
      <c r="O408" s="67"/>
      <c r="P408" s="67"/>
      <c r="Q408" s="67"/>
      <c r="R408" s="67"/>
      <c r="S408" s="192"/>
      <c r="T408" s="380"/>
      <c r="U408" s="381"/>
    </row>
    <row r="409" spans="1:21" ht="21.95" customHeight="1" x14ac:dyDescent="0.15">
      <c r="A409" s="266"/>
      <c r="B409" s="78"/>
      <c r="C409" s="78"/>
      <c r="D409" s="86"/>
      <c r="E409" s="86"/>
      <c r="F409" s="77"/>
      <c r="G409" s="78"/>
      <c r="H409" s="78"/>
      <c r="I409" s="453"/>
      <c r="J409" s="86"/>
      <c r="K409" s="315"/>
      <c r="L409" s="70"/>
      <c r="M409" s="67"/>
      <c r="N409" s="70"/>
      <c r="O409" s="67"/>
      <c r="P409" s="78"/>
      <c r="Q409" s="78"/>
      <c r="R409" s="78"/>
      <c r="S409" s="192"/>
      <c r="T409" s="380"/>
      <c r="U409" s="381"/>
    </row>
    <row r="410" spans="1:21" ht="21.95" customHeight="1" x14ac:dyDescent="0.15">
      <c r="A410" s="266"/>
      <c r="B410" s="78"/>
      <c r="C410" s="78"/>
      <c r="D410" s="86"/>
      <c r="E410" s="86"/>
      <c r="F410" s="77"/>
      <c r="G410" s="78"/>
      <c r="H410" s="78"/>
      <c r="I410" s="453"/>
      <c r="J410" s="86"/>
      <c r="K410" s="315"/>
      <c r="L410" s="70"/>
      <c r="M410" s="67"/>
      <c r="N410" s="70"/>
      <c r="O410" s="67"/>
      <c r="P410" s="78"/>
      <c r="Q410" s="78"/>
      <c r="R410" s="78"/>
      <c r="S410" s="192"/>
      <c r="T410" s="380"/>
      <c r="U410" s="381"/>
    </row>
    <row r="411" spans="1:21" ht="21.95" customHeight="1" x14ac:dyDescent="0.15">
      <c r="A411" s="266"/>
      <c r="B411" s="78"/>
      <c r="C411" s="78"/>
      <c r="D411" s="86"/>
      <c r="E411" s="86"/>
      <c r="F411" s="77"/>
      <c r="G411" s="78"/>
      <c r="H411" s="78"/>
      <c r="I411" s="453"/>
      <c r="J411" s="86"/>
      <c r="K411" s="315"/>
      <c r="L411" s="70"/>
      <c r="M411" s="67"/>
      <c r="N411" s="70"/>
      <c r="O411" s="67"/>
      <c r="P411" s="78"/>
      <c r="Q411" s="78"/>
      <c r="R411" s="78"/>
      <c r="S411" s="192"/>
      <c r="T411" s="380"/>
      <c r="U411" s="381"/>
    </row>
    <row r="412" spans="1:21" ht="21.95" customHeight="1" x14ac:dyDescent="0.15">
      <c r="A412" s="266"/>
      <c r="B412" s="78"/>
      <c r="C412" s="78"/>
      <c r="D412" s="86"/>
      <c r="E412" s="86"/>
      <c r="F412" s="77"/>
      <c r="G412" s="78"/>
      <c r="H412" s="78"/>
      <c r="I412" s="453"/>
      <c r="J412" s="86"/>
      <c r="K412" s="315"/>
      <c r="L412" s="70"/>
      <c r="M412" s="67"/>
      <c r="N412" s="70"/>
      <c r="O412" s="67"/>
      <c r="P412" s="78"/>
      <c r="Q412" s="78"/>
      <c r="R412" s="78"/>
      <c r="S412" s="192"/>
      <c r="T412" s="380"/>
      <c r="U412" s="381"/>
    </row>
    <row r="413" spans="1:21" ht="21.95" customHeight="1" x14ac:dyDescent="0.15">
      <c r="A413" s="266"/>
      <c r="B413" s="78"/>
      <c r="C413" s="78"/>
      <c r="D413" s="86"/>
      <c r="E413" s="86"/>
      <c r="F413" s="77"/>
      <c r="G413" s="78"/>
      <c r="H413" s="78"/>
      <c r="I413" s="453"/>
      <c r="J413" s="86"/>
      <c r="K413" s="315"/>
      <c r="L413" s="70"/>
      <c r="M413" s="67"/>
      <c r="N413" s="70"/>
      <c r="O413" s="67"/>
      <c r="P413" s="78"/>
      <c r="Q413" s="78"/>
      <c r="R413" s="78"/>
      <c r="S413" s="192"/>
      <c r="T413" s="380"/>
      <c r="U413" s="381"/>
    </row>
    <row r="414" spans="1:21" ht="21.95" customHeight="1" x14ac:dyDescent="0.15">
      <c r="A414" s="266"/>
      <c r="B414" s="78"/>
      <c r="C414" s="78"/>
      <c r="D414" s="86"/>
      <c r="E414" s="86"/>
      <c r="F414" s="77"/>
      <c r="G414" s="78"/>
      <c r="H414" s="78"/>
      <c r="I414" s="453"/>
      <c r="J414" s="86"/>
      <c r="K414" s="315"/>
      <c r="L414" s="70"/>
      <c r="M414" s="67"/>
      <c r="N414" s="70"/>
      <c r="O414" s="67"/>
      <c r="P414" s="78"/>
      <c r="Q414" s="78"/>
      <c r="R414" s="78"/>
      <c r="S414" s="192"/>
      <c r="T414" s="380"/>
      <c r="U414" s="381"/>
    </row>
    <row r="415" spans="1:21" ht="21.95" customHeight="1" x14ac:dyDescent="0.15">
      <c r="A415" s="266"/>
      <c r="B415" s="78"/>
      <c r="C415" s="78"/>
      <c r="D415" s="86"/>
      <c r="E415" s="86"/>
      <c r="F415" s="77"/>
      <c r="G415" s="78"/>
      <c r="H415" s="78"/>
      <c r="I415" s="453"/>
      <c r="J415" s="86"/>
      <c r="K415" s="315"/>
      <c r="L415" s="70"/>
      <c r="M415" s="67"/>
      <c r="N415" s="70"/>
      <c r="O415" s="67"/>
      <c r="P415" s="78"/>
      <c r="Q415" s="78"/>
      <c r="R415" s="78"/>
      <c r="S415" s="192"/>
      <c r="T415" s="380"/>
      <c r="U415" s="381"/>
    </row>
    <row r="416" spans="1:21" ht="21.95" customHeight="1" x14ac:dyDescent="0.15">
      <c r="A416" s="266"/>
      <c r="B416" s="78"/>
      <c r="C416" s="78"/>
      <c r="D416" s="86"/>
      <c r="E416" s="86"/>
      <c r="F416" s="77"/>
      <c r="G416" s="78"/>
      <c r="H416" s="78"/>
      <c r="I416" s="453"/>
      <c r="J416" s="86"/>
      <c r="K416" s="315"/>
      <c r="L416" s="70"/>
      <c r="M416" s="67"/>
      <c r="N416" s="70"/>
      <c r="O416" s="67"/>
      <c r="P416" s="78"/>
      <c r="Q416" s="78"/>
      <c r="R416" s="78"/>
      <c r="S416" s="192"/>
      <c r="T416" s="380"/>
      <c r="U416" s="381"/>
    </row>
    <row r="417" spans="1:21" ht="21.95" customHeight="1" x14ac:dyDescent="0.15">
      <c r="A417" s="266"/>
      <c r="B417" s="78"/>
      <c r="C417" s="78"/>
      <c r="D417" s="86"/>
      <c r="E417" s="86"/>
      <c r="F417" s="77"/>
      <c r="G417" s="78"/>
      <c r="H417" s="78"/>
      <c r="I417" s="453"/>
      <c r="J417" s="86"/>
      <c r="K417" s="315"/>
      <c r="L417" s="70"/>
      <c r="M417" s="67"/>
      <c r="N417" s="70"/>
      <c r="O417" s="67"/>
      <c r="P417" s="78"/>
      <c r="Q417" s="78"/>
      <c r="R417" s="78"/>
      <c r="S417" s="192"/>
      <c r="T417" s="380"/>
      <c r="U417" s="381"/>
    </row>
    <row r="418" spans="1:21" ht="21.95" customHeight="1" x14ac:dyDescent="0.15">
      <c r="A418" s="266"/>
      <c r="B418" s="78"/>
      <c r="C418" s="78"/>
      <c r="D418" s="86"/>
      <c r="E418" s="86"/>
      <c r="F418" s="77"/>
      <c r="G418" s="78"/>
      <c r="H418" s="78"/>
      <c r="I418" s="453"/>
      <c r="J418" s="86"/>
      <c r="K418" s="315"/>
      <c r="L418" s="70"/>
      <c r="M418" s="67"/>
      <c r="N418" s="70"/>
      <c r="O418" s="67"/>
      <c r="P418" s="78"/>
      <c r="Q418" s="78"/>
      <c r="R418" s="78"/>
      <c r="S418" s="192"/>
      <c r="T418" s="380"/>
      <c r="U418" s="381"/>
    </row>
    <row r="419" spans="1:21" ht="21.95" customHeight="1" x14ac:dyDescent="0.15">
      <c r="A419" s="266"/>
      <c r="B419" s="78"/>
      <c r="C419" s="78"/>
      <c r="D419" s="86"/>
      <c r="E419" s="86"/>
      <c r="F419" s="77"/>
      <c r="G419" s="78"/>
      <c r="H419" s="78"/>
      <c r="I419" s="453"/>
      <c r="J419" s="86"/>
      <c r="K419" s="315"/>
      <c r="L419" s="70"/>
      <c r="M419" s="67"/>
      <c r="N419" s="70"/>
      <c r="O419" s="67"/>
      <c r="P419" s="78"/>
      <c r="Q419" s="78"/>
      <c r="R419" s="78"/>
      <c r="S419" s="192"/>
      <c r="T419" s="380"/>
      <c r="U419" s="381"/>
    </row>
    <row r="420" spans="1:21" ht="21.95" customHeight="1" x14ac:dyDescent="0.15">
      <c r="A420" s="266"/>
      <c r="B420" s="78"/>
      <c r="C420" s="78"/>
      <c r="D420" s="86"/>
      <c r="E420" s="86"/>
      <c r="F420" s="77"/>
      <c r="G420" s="78"/>
      <c r="H420" s="78"/>
      <c r="I420" s="453"/>
      <c r="J420" s="86"/>
      <c r="K420" s="315"/>
      <c r="L420" s="70"/>
      <c r="M420" s="67"/>
      <c r="N420" s="70"/>
      <c r="O420" s="67"/>
      <c r="P420" s="78"/>
      <c r="Q420" s="78"/>
      <c r="R420" s="78"/>
      <c r="S420" s="192"/>
      <c r="T420" s="380"/>
      <c r="U420" s="381"/>
    </row>
    <row r="421" spans="1:21" ht="21.95" customHeight="1" x14ac:dyDescent="0.15">
      <c r="A421" s="177"/>
      <c r="B421" s="78"/>
      <c r="C421" s="78"/>
      <c r="D421" s="86"/>
      <c r="E421" s="86"/>
      <c r="F421" s="77"/>
      <c r="G421" s="78"/>
      <c r="H421" s="78"/>
      <c r="I421" s="453"/>
      <c r="J421" s="86"/>
      <c r="K421" s="315"/>
      <c r="L421" s="70"/>
      <c r="M421" s="67"/>
      <c r="N421" s="70"/>
      <c r="O421" s="67"/>
      <c r="P421" s="78"/>
      <c r="Q421" s="78"/>
      <c r="R421" s="78"/>
      <c r="S421" s="192"/>
      <c r="T421" s="380"/>
      <c r="U421" s="381"/>
    </row>
    <row r="422" spans="1:21" ht="21.95" customHeight="1" x14ac:dyDescent="0.15">
      <c r="A422" s="266"/>
      <c r="B422" s="67"/>
      <c r="C422" s="78"/>
      <c r="D422" s="86"/>
      <c r="E422" s="86"/>
      <c r="F422" s="77"/>
      <c r="G422" s="67"/>
      <c r="H422" s="78"/>
      <c r="I422" s="453"/>
      <c r="J422" s="86"/>
      <c r="K422" s="315"/>
      <c r="L422" s="70"/>
      <c r="M422" s="67"/>
      <c r="N422" s="70"/>
      <c r="O422" s="67"/>
      <c r="P422" s="67"/>
      <c r="Q422" s="67"/>
      <c r="R422" s="67"/>
      <c r="S422" s="192"/>
      <c r="T422" s="380"/>
      <c r="U422" s="381"/>
    </row>
    <row r="423" spans="1:21" ht="21.95" customHeight="1" x14ac:dyDescent="0.15">
      <c r="A423" s="266"/>
      <c r="B423" s="67"/>
      <c r="C423" s="78"/>
      <c r="D423" s="86"/>
      <c r="E423" s="86"/>
      <c r="F423" s="77"/>
      <c r="G423" s="67"/>
      <c r="H423" s="78"/>
      <c r="I423" s="453"/>
      <c r="J423" s="86"/>
      <c r="K423" s="315"/>
      <c r="L423" s="70"/>
      <c r="M423" s="67"/>
      <c r="N423" s="70"/>
      <c r="O423" s="67"/>
      <c r="P423" s="67"/>
      <c r="Q423" s="67"/>
      <c r="R423" s="67"/>
      <c r="S423" s="192"/>
      <c r="T423" s="380"/>
      <c r="U423" s="381"/>
    </row>
    <row r="424" spans="1:21" ht="21.95" customHeight="1" x14ac:dyDescent="0.15">
      <c r="A424" s="266"/>
      <c r="B424" s="67"/>
      <c r="C424" s="78"/>
      <c r="D424" s="86"/>
      <c r="E424" s="86"/>
      <c r="F424" s="77"/>
      <c r="G424" s="67"/>
      <c r="H424" s="78"/>
      <c r="I424" s="453"/>
      <c r="J424" s="86"/>
      <c r="K424" s="315"/>
      <c r="L424" s="70"/>
      <c r="M424" s="67"/>
      <c r="N424" s="70"/>
      <c r="O424" s="67"/>
      <c r="P424" s="67"/>
      <c r="Q424" s="67"/>
      <c r="R424" s="67"/>
      <c r="S424" s="192"/>
      <c r="T424" s="380"/>
      <c r="U424" s="381"/>
    </row>
    <row r="425" spans="1:21" ht="21.95" customHeight="1" x14ac:dyDescent="0.15">
      <c r="A425" s="267"/>
      <c r="B425" s="104"/>
      <c r="C425" s="167"/>
      <c r="D425" s="106"/>
      <c r="E425" s="106"/>
      <c r="F425" s="166"/>
      <c r="G425" s="104"/>
      <c r="H425" s="167"/>
      <c r="I425" s="455"/>
      <c r="J425" s="106"/>
      <c r="K425" s="316"/>
      <c r="L425" s="159"/>
      <c r="M425" s="104"/>
      <c r="N425" s="159"/>
      <c r="O425" s="104"/>
      <c r="P425" s="104"/>
      <c r="Q425" s="104"/>
      <c r="R425" s="104"/>
      <c r="S425" s="269"/>
      <c r="T425" s="380"/>
      <c r="U425" s="381"/>
    </row>
    <row r="426" spans="1:21" ht="21.95" customHeight="1" x14ac:dyDescent="0.15">
      <c r="A426" s="268"/>
      <c r="B426" s="71"/>
      <c r="C426" s="103"/>
      <c r="D426" s="102"/>
      <c r="E426" s="102"/>
      <c r="F426" s="164"/>
      <c r="G426" s="71"/>
      <c r="H426" s="103"/>
      <c r="I426" s="456"/>
      <c r="J426" s="102"/>
      <c r="K426" s="314"/>
      <c r="L426" s="200"/>
      <c r="M426" s="71"/>
      <c r="N426" s="200"/>
      <c r="O426" s="71"/>
      <c r="P426" s="71"/>
      <c r="Q426" s="71"/>
      <c r="R426" s="71"/>
      <c r="S426" s="270"/>
      <c r="T426" s="380"/>
      <c r="U426" s="381"/>
    </row>
    <row r="427" spans="1:21" ht="21.95" customHeight="1" x14ac:dyDescent="0.15">
      <c r="A427" s="266"/>
      <c r="B427" s="67"/>
      <c r="C427" s="78"/>
      <c r="D427" s="86"/>
      <c r="E427" s="86"/>
      <c r="F427" s="77"/>
      <c r="G427" s="67"/>
      <c r="H427" s="78"/>
      <c r="I427" s="453"/>
      <c r="J427" s="86"/>
      <c r="K427" s="315"/>
      <c r="L427" s="70"/>
      <c r="M427" s="67"/>
      <c r="N427" s="70"/>
      <c r="O427" s="67"/>
      <c r="P427" s="67"/>
      <c r="Q427" s="67"/>
      <c r="R427" s="67"/>
      <c r="S427" s="192"/>
      <c r="T427" s="380"/>
      <c r="U427" s="381"/>
    </row>
    <row r="428" spans="1:21" ht="21.95" customHeight="1" x14ac:dyDescent="0.15">
      <c r="A428" s="266"/>
      <c r="B428" s="67"/>
      <c r="C428" s="78"/>
      <c r="D428" s="86"/>
      <c r="E428" s="86"/>
      <c r="F428" s="77"/>
      <c r="G428" s="78"/>
      <c r="H428" s="78"/>
      <c r="I428" s="453"/>
      <c r="J428" s="86"/>
      <c r="K428" s="315"/>
      <c r="L428" s="70"/>
      <c r="M428" s="67"/>
      <c r="N428" s="70"/>
      <c r="O428" s="67"/>
      <c r="P428" s="78"/>
      <c r="Q428" s="78"/>
      <c r="R428" s="78"/>
      <c r="S428" s="192"/>
      <c r="T428" s="380"/>
      <c r="U428" s="381"/>
    </row>
    <row r="429" spans="1:21" ht="21.95" customHeight="1" x14ac:dyDescent="0.15">
      <c r="A429" s="266"/>
      <c r="B429" s="78"/>
      <c r="C429" s="78"/>
      <c r="D429" s="86"/>
      <c r="E429" s="86"/>
      <c r="F429" s="77"/>
      <c r="G429" s="78"/>
      <c r="H429" s="78"/>
      <c r="I429" s="453"/>
      <c r="J429" s="86"/>
      <c r="K429" s="315"/>
      <c r="L429" s="70"/>
      <c r="M429" s="67"/>
      <c r="N429" s="70"/>
      <c r="O429" s="67"/>
      <c r="P429" s="78"/>
      <c r="Q429" s="78"/>
      <c r="R429" s="78"/>
      <c r="S429" s="192"/>
      <c r="T429" s="380"/>
      <c r="U429" s="381"/>
    </row>
    <row r="430" spans="1:21" ht="21.95" customHeight="1" x14ac:dyDescent="0.15">
      <c r="A430" s="266"/>
      <c r="B430" s="78"/>
      <c r="C430" s="78"/>
      <c r="D430" s="86"/>
      <c r="E430" s="86"/>
      <c r="F430" s="77"/>
      <c r="G430" s="78"/>
      <c r="H430" s="78"/>
      <c r="I430" s="453"/>
      <c r="J430" s="77"/>
      <c r="K430" s="315"/>
      <c r="L430" s="70"/>
      <c r="M430" s="67"/>
      <c r="N430" s="70"/>
      <c r="O430" s="67"/>
      <c r="P430" s="78"/>
      <c r="Q430" s="78"/>
      <c r="R430" s="78"/>
      <c r="S430" s="192"/>
      <c r="T430" s="380"/>
      <c r="U430" s="381"/>
    </row>
    <row r="431" spans="1:21" ht="21.95" customHeight="1" x14ac:dyDescent="0.15">
      <c r="A431" s="266"/>
      <c r="B431" s="78"/>
      <c r="C431" s="78"/>
      <c r="D431" s="86"/>
      <c r="E431" s="86"/>
      <c r="F431" s="77"/>
      <c r="G431" s="78"/>
      <c r="H431" s="78"/>
      <c r="I431" s="453"/>
      <c r="J431" s="77"/>
      <c r="K431" s="315"/>
      <c r="L431" s="70"/>
      <c r="M431" s="67"/>
      <c r="N431" s="70"/>
      <c r="O431" s="67"/>
      <c r="P431" s="78"/>
      <c r="Q431" s="78"/>
      <c r="R431" s="78"/>
      <c r="S431" s="192"/>
      <c r="T431" s="380"/>
      <c r="U431" s="381"/>
    </row>
    <row r="432" spans="1:21" ht="21.95" customHeight="1" x14ac:dyDescent="0.15">
      <c r="A432" s="266"/>
      <c r="B432" s="78"/>
      <c r="C432" s="78"/>
      <c r="D432" s="86"/>
      <c r="E432" s="86"/>
      <c r="F432" s="77"/>
      <c r="G432" s="78"/>
      <c r="H432" s="78"/>
      <c r="I432" s="453"/>
      <c r="J432" s="77"/>
      <c r="K432" s="315"/>
      <c r="L432" s="70"/>
      <c r="M432" s="67"/>
      <c r="N432" s="70"/>
      <c r="O432" s="67"/>
      <c r="P432" s="78"/>
      <c r="Q432" s="78"/>
      <c r="R432" s="78"/>
      <c r="S432" s="192"/>
      <c r="T432" s="380"/>
      <c r="U432" s="381"/>
    </row>
    <row r="433" spans="1:21" ht="21.95" customHeight="1" x14ac:dyDescent="0.15">
      <c r="A433" s="266"/>
      <c r="B433" s="78"/>
      <c r="C433" s="78"/>
      <c r="D433" s="86"/>
      <c r="E433" s="86"/>
      <c r="F433" s="77"/>
      <c r="G433" s="78"/>
      <c r="H433" s="78"/>
      <c r="I433" s="453"/>
      <c r="J433" s="77"/>
      <c r="K433" s="315"/>
      <c r="L433" s="70"/>
      <c r="M433" s="67"/>
      <c r="N433" s="70"/>
      <c r="O433" s="67"/>
      <c r="P433" s="78"/>
      <c r="Q433" s="78"/>
      <c r="R433" s="78"/>
      <c r="S433" s="192"/>
      <c r="T433" s="380"/>
      <c r="U433" s="381"/>
    </row>
    <row r="434" spans="1:21" ht="21.95" customHeight="1" x14ac:dyDescent="0.15">
      <c r="A434" s="266"/>
      <c r="B434" s="78"/>
      <c r="C434" s="78"/>
      <c r="D434" s="86"/>
      <c r="E434" s="86"/>
      <c r="F434" s="77"/>
      <c r="G434" s="78"/>
      <c r="H434" s="78"/>
      <c r="I434" s="453"/>
      <c r="J434" s="77"/>
      <c r="K434" s="315"/>
      <c r="L434" s="70"/>
      <c r="M434" s="67"/>
      <c r="N434" s="70"/>
      <c r="O434" s="67"/>
      <c r="P434" s="78"/>
      <c r="Q434" s="78"/>
      <c r="R434" s="78"/>
      <c r="S434" s="192"/>
      <c r="T434" s="380"/>
      <c r="U434" s="381"/>
    </row>
    <row r="435" spans="1:21" ht="21.95" customHeight="1" x14ac:dyDescent="0.15">
      <c r="A435" s="266"/>
      <c r="B435" s="78"/>
      <c r="C435" s="78"/>
      <c r="D435" s="86"/>
      <c r="E435" s="86"/>
      <c r="F435" s="77"/>
      <c r="G435" s="78"/>
      <c r="H435" s="78"/>
      <c r="I435" s="453"/>
      <c r="J435" s="77"/>
      <c r="K435" s="315"/>
      <c r="L435" s="70"/>
      <c r="M435" s="67"/>
      <c r="N435" s="70"/>
      <c r="O435" s="67"/>
      <c r="P435" s="78"/>
      <c r="Q435" s="78"/>
      <c r="R435" s="78"/>
      <c r="S435" s="192"/>
      <c r="T435" s="380"/>
      <c r="U435" s="381"/>
    </row>
    <row r="436" spans="1:21" ht="21.95" customHeight="1" x14ac:dyDescent="0.15">
      <c r="A436" s="266"/>
      <c r="B436" s="78"/>
      <c r="C436" s="78"/>
      <c r="D436" s="86"/>
      <c r="E436" s="86"/>
      <c r="F436" s="77"/>
      <c r="G436" s="78"/>
      <c r="H436" s="78"/>
      <c r="I436" s="453"/>
      <c r="J436" s="77"/>
      <c r="K436" s="315"/>
      <c r="L436" s="70"/>
      <c r="M436" s="67"/>
      <c r="N436" s="70"/>
      <c r="O436" s="67"/>
      <c r="P436" s="78"/>
      <c r="Q436" s="78"/>
      <c r="R436" s="78"/>
      <c r="S436" s="192"/>
      <c r="T436" s="380"/>
      <c r="U436" s="381"/>
    </row>
    <row r="437" spans="1:21" ht="21.95" customHeight="1" x14ac:dyDescent="0.15">
      <c r="A437" s="266"/>
      <c r="B437" s="78"/>
      <c r="C437" s="78"/>
      <c r="D437" s="86"/>
      <c r="E437" s="86"/>
      <c r="F437" s="77"/>
      <c r="G437" s="78"/>
      <c r="H437" s="78"/>
      <c r="I437" s="453"/>
      <c r="J437" s="77"/>
      <c r="K437" s="315"/>
      <c r="L437" s="70"/>
      <c r="M437" s="67"/>
      <c r="N437" s="70"/>
      <c r="O437" s="67"/>
      <c r="P437" s="78"/>
      <c r="Q437" s="78"/>
      <c r="R437" s="78"/>
      <c r="S437" s="192"/>
      <c r="T437" s="380"/>
      <c r="U437" s="381"/>
    </row>
    <row r="438" spans="1:21" ht="21.95" customHeight="1" x14ac:dyDescent="0.15">
      <c r="A438" s="266"/>
      <c r="B438" s="78"/>
      <c r="C438" s="78"/>
      <c r="D438" s="86"/>
      <c r="E438" s="86"/>
      <c r="F438" s="77"/>
      <c r="G438" s="78"/>
      <c r="H438" s="78"/>
      <c r="I438" s="453"/>
      <c r="J438" s="77"/>
      <c r="K438" s="315"/>
      <c r="L438" s="70"/>
      <c r="M438" s="67"/>
      <c r="N438" s="70"/>
      <c r="O438" s="67"/>
      <c r="P438" s="78"/>
      <c r="Q438" s="78"/>
      <c r="R438" s="78"/>
      <c r="S438" s="192"/>
      <c r="T438" s="380"/>
      <c r="U438" s="381"/>
    </row>
    <row r="439" spans="1:21" ht="21.95" customHeight="1" x14ac:dyDescent="0.15">
      <c r="A439" s="266"/>
      <c r="B439" s="78"/>
      <c r="C439" s="78"/>
      <c r="D439" s="86"/>
      <c r="E439" s="86"/>
      <c r="F439" s="77"/>
      <c r="G439" s="78"/>
      <c r="H439" s="78"/>
      <c r="I439" s="453"/>
      <c r="J439" s="77"/>
      <c r="K439" s="315"/>
      <c r="L439" s="70"/>
      <c r="M439" s="67"/>
      <c r="N439" s="70"/>
      <c r="O439" s="67"/>
      <c r="P439" s="78"/>
      <c r="Q439" s="78"/>
      <c r="R439" s="78"/>
      <c r="S439" s="192"/>
      <c r="T439" s="380"/>
      <c r="U439" s="381"/>
    </row>
    <row r="440" spans="1:21" ht="21.95" customHeight="1" x14ac:dyDescent="0.15">
      <c r="A440" s="266"/>
      <c r="B440" s="78"/>
      <c r="C440" s="78"/>
      <c r="D440" s="86"/>
      <c r="E440" s="86"/>
      <c r="F440" s="77"/>
      <c r="G440" s="78"/>
      <c r="H440" s="78"/>
      <c r="I440" s="453"/>
      <c r="J440" s="77"/>
      <c r="K440" s="315"/>
      <c r="L440" s="70"/>
      <c r="M440" s="67"/>
      <c r="N440" s="70"/>
      <c r="O440" s="67"/>
      <c r="P440" s="78"/>
      <c r="Q440" s="78"/>
      <c r="R440" s="78"/>
      <c r="S440" s="192"/>
      <c r="T440" s="380"/>
      <c r="U440" s="381"/>
    </row>
    <row r="441" spans="1:21" ht="21.95" customHeight="1" x14ac:dyDescent="0.15">
      <c r="A441" s="177"/>
      <c r="B441" s="78"/>
      <c r="C441" s="78"/>
      <c r="D441" s="86"/>
      <c r="E441" s="86"/>
      <c r="F441" s="77"/>
      <c r="G441" s="78"/>
      <c r="H441" s="78"/>
      <c r="I441" s="453"/>
      <c r="J441" s="77"/>
      <c r="K441" s="315"/>
      <c r="L441" s="70"/>
      <c r="M441" s="67"/>
      <c r="N441" s="70"/>
      <c r="O441" s="67"/>
      <c r="P441" s="78"/>
      <c r="Q441" s="78"/>
      <c r="R441" s="78"/>
      <c r="S441" s="192"/>
      <c r="T441" s="380"/>
      <c r="U441" s="381"/>
    </row>
    <row r="442" spans="1:21" ht="21.95" customHeight="1" x14ac:dyDescent="0.15">
      <c r="A442" s="266"/>
      <c r="B442" s="67"/>
      <c r="C442" s="78"/>
      <c r="D442" s="77"/>
      <c r="E442" s="77"/>
      <c r="F442" s="77"/>
      <c r="G442" s="78"/>
      <c r="H442" s="67"/>
      <c r="I442" s="453"/>
      <c r="J442" s="77"/>
      <c r="K442" s="315"/>
      <c r="L442" s="70"/>
      <c r="M442" s="67"/>
      <c r="N442" s="70"/>
      <c r="O442" s="67"/>
      <c r="P442" s="67"/>
      <c r="Q442" s="67"/>
      <c r="R442" s="67"/>
      <c r="S442" s="192"/>
      <c r="T442" s="380"/>
      <c r="U442" s="381"/>
    </row>
    <row r="443" spans="1:21" ht="21.95" customHeight="1" x14ac:dyDescent="0.15">
      <c r="A443" s="266"/>
      <c r="B443" s="67"/>
      <c r="C443" s="78"/>
      <c r="D443" s="77"/>
      <c r="E443" s="77"/>
      <c r="F443" s="77"/>
      <c r="G443" s="78"/>
      <c r="H443" s="67"/>
      <c r="I443" s="453"/>
      <c r="J443" s="77"/>
      <c r="K443" s="315"/>
      <c r="L443" s="70"/>
      <c r="M443" s="67"/>
      <c r="N443" s="70"/>
      <c r="O443" s="67"/>
      <c r="P443" s="67"/>
      <c r="Q443" s="67"/>
      <c r="R443" s="67"/>
      <c r="S443" s="192"/>
      <c r="T443" s="380"/>
      <c r="U443" s="381"/>
    </row>
    <row r="444" spans="1:21" ht="21.95" customHeight="1" x14ac:dyDescent="0.15">
      <c r="A444" s="266"/>
      <c r="B444" s="67"/>
      <c r="C444" s="78"/>
      <c r="D444" s="77"/>
      <c r="E444" s="77"/>
      <c r="F444" s="77"/>
      <c r="G444" s="78"/>
      <c r="H444" s="67"/>
      <c r="I444" s="453"/>
      <c r="J444" s="77"/>
      <c r="K444" s="315"/>
      <c r="L444" s="70"/>
      <c r="M444" s="67"/>
      <c r="N444" s="70"/>
      <c r="O444" s="67"/>
      <c r="P444" s="67"/>
      <c r="Q444" s="67"/>
      <c r="R444" s="67"/>
      <c r="S444" s="192"/>
      <c r="T444" s="380"/>
      <c r="U444" s="381"/>
    </row>
    <row r="445" spans="1:21" ht="21.95" customHeight="1" x14ac:dyDescent="0.15">
      <c r="A445" s="267"/>
      <c r="B445" s="104"/>
      <c r="C445" s="167"/>
      <c r="D445" s="166"/>
      <c r="E445" s="166"/>
      <c r="F445" s="166"/>
      <c r="G445" s="167"/>
      <c r="H445" s="104"/>
      <c r="I445" s="455"/>
      <c r="J445" s="166"/>
      <c r="K445" s="316"/>
      <c r="L445" s="159"/>
      <c r="M445" s="104"/>
      <c r="N445" s="159"/>
      <c r="O445" s="104"/>
      <c r="P445" s="104"/>
      <c r="Q445" s="104"/>
      <c r="R445" s="104"/>
      <c r="S445" s="269"/>
      <c r="T445" s="380"/>
      <c r="U445" s="381"/>
    </row>
    <row r="446" spans="1:21" ht="21.95" customHeight="1" x14ac:dyDescent="0.15">
      <c r="A446" s="275"/>
      <c r="B446" s="101"/>
      <c r="C446" s="151"/>
      <c r="D446" s="76"/>
      <c r="E446" s="76"/>
      <c r="F446" s="76"/>
      <c r="G446" s="151"/>
      <c r="H446" s="101"/>
      <c r="I446" s="457"/>
      <c r="J446" s="76"/>
      <c r="K446" s="317"/>
      <c r="L446" s="276"/>
      <c r="M446" s="101"/>
      <c r="N446" s="276"/>
      <c r="O446" s="101"/>
      <c r="P446" s="101"/>
      <c r="Q446" s="101"/>
      <c r="R446" s="101"/>
      <c r="S446" s="277"/>
      <c r="T446" s="380"/>
      <c r="U446" s="381"/>
    </row>
    <row r="447" spans="1:21" ht="21.95" customHeight="1" x14ac:dyDescent="0.15">
      <c r="A447" s="266"/>
      <c r="B447" s="67"/>
      <c r="C447" s="78"/>
      <c r="D447" s="77"/>
      <c r="E447" s="77"/>
      <c r="F447" s="77"/>
      <c r="G447" s="78"/>
      <c r="H447" s="67"/>
      <c r="I447" s="453"/>
      <c r="J447" s="77"/>
      <c r="K447" s="315"/>
      <c r="L447" s="70"/>
      <c r="M447" s="67"/>
      <c r="N447" s="70"/>
      <c r="O447" s="67"/>
      <c r="P447" s="67"/>
      <c r="Q447" s="67"/>
      <c r="R447" s="67"/>
      <c r="S447" s="192"/>
      <c r="T447" s="380"/>
      <c r="U447" s="381"/>
    </row>
    <row r="448" spans="1:21" ht="21.95" customHeight="1" x14ac:dyDescent="0.15">
      <c r="A448" s="266"/>
      <c r="B448" s="67"/>
      <c r="C448" s="78"/>
      <c r="D448" s="77"/>
      <c r="E448" s="77"/>
      <c r="F448" s="77"/>
      <c r="G448" s="78"/>
      <c r="H448" s="67"/>
      <c r="I448" s="453"/>
      <c r="J448" s="77"/>
      <c r="K448" s="315"/>
      <c r="L448" s="70"/>
      <c r="M448" s="67"/>
      <c r="N448" s="70"/>
      <c r="O448" s="67"/>
      <c r="P448" s="67"/>
      <c r="Q448" s="67"/>
      <c r="R448" s="67"/>
      <c r="S448" s="192"/>
      <c r="T448" s="380"/>
      <c r="U448" s="381"/>
    </row>
    <row r="449" spans="1:21" ht="21.95" customHeight="1" x14ac:dyDescent="0.15">
      <c r="A449" s="266"/>
      <c r="B449" s="78"/>
      <c r="C449" s="78"/>
      <c r="D449" s="77"/>
      <c r="E449" s="77"/>
      <c r="F449" s="77"/>
      <c r="G449" s="78"/>
      <c r="H449" s="78"/>
      <c r="I449" s="453"/>
      <c r="J449" s="77"/>
      <c r="K449" s="315"/>
      <c r="L449" s="70"/>
      <c r="M449" s="67"/>
      <c r="N449" s="70"/>
      <c r="O449" s="67"/>
      <c r="P449" s="78"/>
      <c r="Q449" s="78"/>
      <c r="R449" s="78"/>
      <c r="S449" s="192"/>
      <c r="T449" s="380"/>
      <c r="U449" s="381"/>
    </row>
    <row r="450" spans="1:21" ht="21.95" customHeight="1" x14ac:dyDescent="0.15">
      <c r="A450" s="266"/>
      <c r="B450" s="78"/>
      <c r="C450" s="78"/>
      <c r="D450" s="77"/>
      <c r="E450" s="77"/>
      <c r="F450" s="77"/>
      <c r="G450" s="78"/>
      <c r="H450" s="78"/>
      <c r="I450" s="453"/>
      <c r="J450" s="77"/>
      <c r="K450" s="315"/>
      <c r="L450" s="70"/>
      <c r="M450" s="67"/>
      <c r="N450" s="70"/>
      <c r="O450" s="67"/>
      <c r="P450" s="78"/>
      <c r="Q450" s="78"/>
      <c r="R450" s="78"/>
      <c r="S450" s="192"/>
      <c r="T450" s="380"/>
      <c r="U450" s="381"/>
    </row>
    <row r="451" spans="1:21" ht="21.95" customHeight="1" x14ac:dyDescent="0.15">
      <c r="A451" s="266"/>
      <c r="B451" s="78"/>
      <c r="C451" s="78"/>
      <c r="D451" s="77"/>
      <c r="E451" s="77"/>
      <c r="F451" s="77"/>
      <c r="G451" s="78"/>
      <c r="H451" s="78"/>
      <c r="I451" s="453"/>
      <c r="J451" s="77"/>
      <c r="K451" s="315"/>
      <c r="L451" s="70"/>
      <c r="M451" s="67"/>
      <c r="N451" s="70"/>
      <c r="O451" s="67"/>
      <c r="P451" s="78"/>
      <c r="Q451" s="78"/>
      <c r="R451" s="78"/>
      <c r="S451" s="192"/>
      <c r="T451" s="380"/>
      <c r="U451" s="381"/>
    </row>
    <row r="452" spans="1:21" ht="21.95" customHeight="1" x14ac:dyDescent="0.15">
      <c r="A452" s="266"/>
      <c r="B452" s="78"/>
      <c r="C452" s="78"/>
      <c r="D452" s="77"/>
      <c r="E452" s="77"/>
      <c r="F452" s="77"/>
      <c r="G452" s="78"/>
      <c r="H452" s="78"/>
      <c r="I452" s="453"/>
      <c r="J452" s="77"/>
      <c r="K452" s="315"/>
      <c r="L452" s="70"/>
      <c r="M452" s="67"/>
      <c r="N452" s="70"/>
      <c r="O452" s="67"/>
      <c r="P452" s="78"/>
      <c r="Q452" s="78"/>
      <c r="R452" s="78"/>
      <c r="S452" s="192"/>
      <c r="T452" s="380"/>
      <c r="U452" s="381"/>
    </row>
    <row r="453" spans="1:21" ht="21.95" customHeight="1" x14ac:dyDescent="0.15">
      <c r="A453" s="266"/>
      <c r="B453" s="78"/>
      <c r="C453" s="78"/>
      <c r="D453" s="77"/>
      <c r="E453" s="77"/>
      <c r="F453" s="77"/>
      <c r="G453" s="78"/>
      <c r="H453" s="78"/>
      <c r="I453" s="453"/>
      <c r="J453" s="77"/>
      <c r="K453" s="315"/>
      <c r="L453" s="70"/>
      <c r="M453" s="67"/>
      <c r="N453" s="70"/>
      <c r="O453" s="67"/>
      <c r="P453" s="78"/>
      <c r="Q453" s="78"/>
      <c r="R453" s="78"/>
      <c r="S453" s="192"/>
      <c r="T453" s="380"/>
      <c r="U453" s="381"/>
    </row>
    <row r="454" spans="1:21" ht="21.95" customHeight="1" x14ac:dyDescent="0.15">
      <c r="A454" s="266"/>
      <c r="B454" s="78"/>
      <c r="C454" s="78"/>
      <c r="D454" s="77"/>
      <c r="E454" s="77"/>
      <c r="F454" s="77"/>
      <c r="G454" s="78"/>
      <c r="H454" s="78"/>
      <c r="I454" s="453"/>
      <c r="J454" s="77"/>
      <c r="K454" s="315"/>
      <c r="L454" s="70"/>
      <c r="M454" s="67"/>
      <c r="N454" s="70"/>
      <c r="O454" s="67"/>
      <c r="P454" s="78"/>
      <c r="Q454" s="78"/>
      <c r="R454" s="78"/>
      <c r="S454" s="192"/>
      <c r="T454" s="380"/>
      <c r="U454" s="381"/>
    </row>
    <row r="455" spans="1:21" ht="21.95" customHeight="1" x14ac:dyDescent="0.15">
      <c r="A455" s="266"/>
      <c r="B455" s="78"/>
      <c r="C455" s="78"/>
      <c r="D455" s="77"/>
      <c r="E455" s="77"/>
      <c r="F455" s="77"/>
      <c r="G455" s="78"/>
      <c r="H455" s="78"/>
      <c r="I455" s="453"/>
      <c r="J455" s="77"/>
      <c r="K455" s="315"/>
      <c r="L455" s="70"/>
      <c r="M455" s="67"/>
      <c r="N455" s="70"/>
      <c r="O455" s="67"/>
      <c r="P455" s="78"/>
      <c r="Q455" s="78"/>
      <c r="R455" s="78"/>
      <c r="S455" s="192"/>
      <c r="T455" s="380"/>
      <c r="U455" s="381"/>
    </row>
    <row r="456" spans="1:21" ht="21.95" customHeight="1" x14ac:dyDescent="0.15">
      <c r="A456" s="266"/>
      <c r="B456" s="78"/>
      <c r="C456" s="78"/>
      <c r="D456" s="77"/>
      <c r="E456" s="77"/>
      <c r="F456" s="77"/>
      <c r="G456" s="78"/>
      <c r="H456" s="78"/>
      <c r="I456" s="453"/>
      <c r="J456" s="77"/>
      <c r="K456" s="315"/>
      <c r="L456" s="70"/>
      <c r="M456" s="67"/>
      <c r="N456" s="70"/>
      <c r="O456" s="67"/>
      <c r="P456" s="78"/>
      <c r="Q456" s="78"/>
      <c r="R456" s="78"/>
      <c r="S456" s="192"/>
      <c r="T456" s="380"/>
      <c r="U456" s="381"/>
    </row>
    <row r="457" spans="1:21" ht="21.95" customHeight="1" x14ac:dyDescent="0.15">
      <c r="A457" s="266"/>
      <c r="B457" s="78"/>
      <c r="C457" s="78"/>
      <c r="D457" s="77"/>
      <c r="E457" s="77"/>
      <c r="F457" s="77"/>
      <c r="G457" s="78"/>
      <c r="H457" s="78"/>
      <c r="I457" s="453"/>
      <c r="J457" s="77"/>
      <c r="K457" s="315"/>
      <c r="L457" s="70"/>
      <c r="M457" s="67"/>
      <c r="N457" s="70"/>
      <c r="O457" s="67"/>
      <c r="P457" s="78"/>
      <c r="Q457" s="78"/>
      <c r="R457" s="78"/>
      <c r="S457" s="192"/>
      <c r="T457" s="380"/>
      <c r="U457" s="381"/>
    </row>
    <row r="458" spans="1:21" ht="21.95" customHeight="1" x14ac:dyDescent="0.15">
      <c r="A458" s="266"/>
      <c r="B458" s="78"/>
      <c r="C458" s="78"/>
      <c r="D458" s="77"/>
      <c r="E458" s="77"/>
      <c r="F458" s="77"/>
      <c r="G458" s="78"/>
      <c r="H458" s="78"/>
      <c r="I458" s="453"/>
      <c r="J458" s="77"/>
      <c r="K458" s="315"/>
      <c r="L458" s="70"/>
      <c r="M458" s="67"/>
      <c r="N458" s="70"/>
      <c r="O458" s="67"/>
      <c r="P458" s="78"/>
      <c r="Q458" s="78"/>
      <c r="R458" s="78"/>
      <c r="S458" s="192"/>
      <c r="T458" s="380"/>
      <c r="U458" s="381"/>
    </row>
    <row r="459" spans="1:21" ht="21.95" customHeight="1" x14ac:dyDescent="0.15">
      <c r="A459" s="266"/>
      <c r="B459" s="78"/>
      <c r="C459" s="78"/>
      <c r="D459" s="77"/>
      <c r="E459" s="77"/>
      <c r="F459" s="77"/>
      <c r="G459" s="78"/>
      <c r="H459" s="78"/>
      <c r="I459" s="453"/>
      <c r="J459" s="77"/>
      <c r="K459" s="315"/>
      <c r="L459" s="70"/>
      <c r="M459" s="67"/>
      <c r="N459" s="70"/>
      <c r="O459" s="67"/>
      <c r="P459" s="78"/>
      <c r="Q459" s="78"/>
      <c r="R459" s="78"/>
      <c r="S459" s="192"/>
      <c r="T459" s="380"/>
      <c r="U459" s="381"/>
    </row>
    <row r="460" spans="1:21" ht="21.95" customHeight="1" x14ac:dyDescent="0.15">
      <c r="A460" s="266"/>
      <c r="B460" s="78"/>
      <c r="C460" s="78"/>
      <c r="D460" s="77"/>
      <c r="E460" s="77"/>
      <c r="F460" s="77"/>
      <c r="G460" s="78"/>
      <c r="H460" s="78"/>
      <c r="I460" s="453"/>
      <c r="J460" s="77"/>
      <c r="K460" s="315"/>
      <c r="L460" s="70"/>
      <c r="M460" s="67"/>
      <c r="N460" s="70"/>
      <c r="O460" s="67"/>
      <c r="P460" s="78"/>
      <c r="Q460" s="78"/>
      <c r="R460" s="78"/>
      <c r="S460" s="192"/>
      <c r="T460" s="380"/>
      <c r="U460" s="381"/>
    </row>
    <row r="461" spans="1:21" ht="21.95" customHeight="1" x14ac:dyDescent="0.15">
      <c r="A461" s="177"/>
      <c r="B461" s="78"/>
      <c r="C461" s="78"/>
      <c r="D461" s="77"/>
      <c r="E461" s="77"/>
      <c r="F461" s="77"/>
      <c r="G461" s="78"/>
      <c r="H461" s="78"/>
      <c r="I461" s="453"/>
      <c r="J461" s="77"/>
      <c r="K461" s="315"/>
      <c r="L461" s="70"/>
      <c r="M461" s="67"/>
      <c r="N461" s="70"/>
      <c r="O461" s="67"/>
      <c r="P461" s="78"/>
      <c r="Q461" s="78"/>
      <c r="R461" s="78"/>
      <c r="S461" s="192"/>
      <c r="T461" s="380"/>
      <c r="U461" s="381"/>
    </row>
    <row r="462" spans="1:21" ht="21.95" customHeight="1" x14ac:dyDescent="0.15">
      <c r="A462" s="207"/>
      <c r="B462" s="93"/>
      <c r="C462" s="94"/>
      <c r="D462" s="94"/>
      <c r="E462" s="278"/>
      <c r="F462" s="94"/>
      <c r="G462" s="93"/>
      <c r="H462" s="415"/>
      <c r="I462" s="464"/>
      <c r="J462" s="278"/>
      <c r="K462" s="316"/>
      <c r="L462" s="208"/>
      <c r="M462" s="208"/>
      <c r="N462" s="208"/>
      <c r="O462" s="208"/>
      <c r="P462" s="208"/>
      <c r="Q462" s="208"/>
      <c r="R462" s="208"/>
      <c r="S462" s="209"/>
      <c r="T462" s="380"/>
      <c r="U462" s="381"/>
    </row>
    <row r="463" spans="1:21" ht="21.95" customHeight="1" x14ac:dyDescent="0.15">
      <c r="A463" s="268"/>
      <c r="B463" s="71"/>
      <c r="C463" s="103"/>
      <c r="D463" s="164"/>
      <c r="E463" s="164"/>
      <c r="F463" s="164"/>
      <c r="G463" s="103"/>
      <c r="H463" s="71"/>
      <c r="I463" s="456"/>
      <c r="J463" s="164"/>
      <c r="K463" s="314"/>
      <c r="L463" s="200"/>
      <c r="M463" s="71"/>
      <c r="N463" s="200"/>
      <c r="O463" s="71"/>
      <c r="P463" s="71"/>
      <c r="Q463" s="71"/>
      <c r="R463" s="71"/>
      <c r="S463" s="270"/>
      <c r="T463" s="380"/>
      <c r="U463" s="381"/>
    </row>
    <row r="464" spans="1:21" ht="21.95" customHeight="1" x14ac:dyDescent="0.15">
      <c r="A464" s="266"/>
      <c r="B464" s="67"/>
      <c r="C464" s="78"/>
      <c r="D464" s="77"/>
      <c r="E464" s="77"/>
      <c r="F464" s="77"/>
      <c r="G464" s="78"/>
      <c r="H464" s="67"/>
      <c r="I464" s="453"/>
      <c r="J464" s="77"/>
      <c r="K464" s="315"/>
      <c r="L464" s="70"/>
      <c r="M464" s="67"/>
      <c r="N464" s="70"/>
      <c r="O464" s="67"/>
      <c r="P464" s="67"/>
      <c r="Q464" s="67"/>
      <c r="R464" s="67"/>
      <c r="S464" s="192"/>
      <c r="T464" s="380"/>
      <c r="U464" s="381"/>
    </row>
    <row r="465" spans="1:21" ht="21.95" customHeight="1" x14ac:dyDescent="0.15">
      <c r="A465" s="266"/>
      <c r="B465" s="67"/>
      <c r="C465" s="78"/>
      <c r="D465" s="77"/>
      <c r="E465" s="77"/>
      <c r="F465" s="77"/>
      <c r="G465" s="78"/>
      <c r="H465" s="67"/>
      <c r="I465" s="453"/>
      <c r="J465" s="77"/>
      <c r="K465" s="315"/>
      <c r="L465" s="70"/>
      <c r="M465" s="67"/>
      <c r="N465" s="70"/>
      <c r="O465" s="67"/>
      <c r="P465" s="67"/>
      <c r="Q465" s="67"/>
      <c r="R465" s="67"/>
      <c r="S465" s="192"/>
      <c r="T465" s="380"/>
      <c r="U465" s="381"/>
    </row>
    <row r="466" spans="1:21" ht="21.95" customHeight="1" x14ac:dyDescent="0.15">
      <c r="A466" s="266"/>
      <c r="B466" s="67"/>
      <c r="C466" s="78"/>
      <c r="D466" s="77"/>
      <c r="E466" s="77"/>
      <c r="F466" s="77"/>
      <c r="G466" s="78"/>
      <c r="H466" s="67"/>
      <c r="I466" s="453"/>
      <c r="J466" s="77"/>
      <c r="K466" s="315"/>
      <c r="L466" s="70"/>
      <c r="M466" s="67"/>
      <c r="N466" s="70"/>
      <c r="O466" s="67"/>
      <c r="P466" s="67"/>
      <c r="Q466" s="67"/>
      <c r="R466" s="67"/>
      <c r="S466" s="192"/>
      <c r="T466" s="380"/>
      <c r="U466" s="381"/>
    </row>
    <row r="467" spans="1:21" ht="21.95" customHeight="1" x14ac:dyDescent="0.15">
      <c r="A467" s="266"/>
      <c r="B467" s="67"/>
      <c r="C467" s="78"/>
      <c r="D467" s="77"/>
      <c r="E467" s="77"/>
      <c r="F467" s="77"/>
      <c r="G467" s="78"/>
      <c r="H467" s="67"/>
      <c r="I467" s="453"/>
      <c r="J467" s="77"/>
      <c r="K467" s="315"/>
      <c r="L467" s="70"/>
      <c r="M467" s="67"/>
      <c r="N467" s="70"/>
      <c r="O467" s="67"/>
      <c r="P467" s="67"/>
      <c r="Q467" s="67"/>
      <c r="R467" s="67"/>
      <c r="S467" s="192"/>
      <c r="T467" s="380"/>
      <c r="U467" s="381"/>
    </row>
    <row r="468" spans="1:21" ht="21.95" customHeight="1" x14ac:dyDescent="0.15">
      <c r="A468" s="266"/>
      <c r="B468" s="67"/>
      <c r="C468" s="78"/>
      <c r="D468" s="77"/>
      <c r="E468" s="77"/>
      <c r="F468" s="77"/>
      <c r="G468" s="78"/>
      <c r="H468" s="67"/>
      <c r="I468" s="453"/>
      <c r="J468" s="77"/>
      <c r="K468" s="315"/>
      <c r="L468" s="70"/>
      <c r="M468" s="67"/>
      <c r="N468" s="70"/>
      <c r="O468" s="67"/>
      <c r="P468" s="67"/>
      <c r="Q468" s="67"/>
      <c r="R468" s="67"/>
      <c r="S468" s="192"/>
      <c r="T468" s="380"/>
      <c r="U468" s="381"/>
    </row>
    <row r="469" spans="1:21" ht="21.95" customHeight="1" x14ac:dyDescent="0.15">
      <c r="A469" s="266"/>
      <c r="B469" s="67"/>
      <c r="C469" s="78"/>
      <c r="D469" s="77"/>
      <c r="E469" s="77"/>
      <c r="F469" s="77"/>
      <c r="G469" s="78"/>
      <c r="H469" s="67"/>
      <c r="I469" s="453"/>
      <c r="J469" s="77"/>
      <c r="K469" s="315"/>
      <c r="L469" s="70"/>
      <c r="M469" s="67"/>
      <c r="N469" s="70"/>
      <c r="O469" s="67"/>
      <c r="P469" s="67"/>
      <c r="Q469" s="67"/>
      <c r="R469" s="67"/>
      <c r="S469" s="192"/>
      <c r="T469" s="380"/>
      <c r="U469" s="381"/>
    </row>
    <row r="470" spans="1:21" ht="21.95" customHeight="1" x14ac:dyDescent="0.15">
      <c r="A470" s="266"/>
      <c r="B470" s="78"/>
      <c r="C470" s="78"/>
      <c r="D470" s="77"/>
      <c r="E470" s="77"/>
      <c r="F470" s="77"/>
      <c r="G470" s="78"/>
      <c r="H470" s="78"/>
      <c r="I470" s="453"/>
      <c r="J470" s="77"/>
      <c r="K470" s="315"/>
      <c r="L470" s="70"/>
      <c r="M470" s="67"/>
      <c r="N470" s="70"/>
      <c r="O470" s="67"/>
      <c r="P470" s="78"/>
      <c r="Q470" s="78"/>
      <c r="R470" s="78"/>
      <c r="S470" s="192"/>
      <c r="T470" s="380"/>
      <c r="U470" s="381"/>
    </row>
    <row r="471" spans="1:21" ht="21.95" customHeight="1" x14ac:dyDescent="0.15">
      <c r="A471" s="266"/>
      <c r="B471" s="78"/>
      <c r="C471" s="78"/>
      <c r="D471" s="77"/>
      <c r="E471" s="77"/>
      <c r="F471" s="77"/>
      <c r="G471" s="78"/>
      <c r="H471" s="78"/>
      <c r="I471" s="453"/>
      <c r="J471" s="77"/>
      <c r="K471" s="315"/>
      <c r="L471" s="70"/>
      <c r="M471" s="67"/>
      <c r="N471" s="70"/>
      <c r="O471" s="67"/>
      <c r="P471" s="78"/>
      <c r="Q471" s="78"/>
      <c r="R471" s="78"/>
      <c r="S471" s="192"/>
      <c r="T471" s="380"/>
      <c r="U471" s="381"/>
    </row>
    <row r="472" spans="1:21" ht="21.95" customHeight="1" x14ac:dyDescent="0.15">
      <c r="A472" s="266"/>
      <c r="B472" s="78"/>
      <c r="C472" s="78"/>
      <c r="D472" s="77"/>
      <c r="E472" s="77"/>
      <c r="F472" s="77"/>
      <c r="G472" s="78"/>
      <c r="H472" s="78"/>
      <c r="I472" s="453"/>
      <c r="J472" s="77"/>
      <c r="K472" s="315"/>
      <c r="L472" s="70"/>
      <c r="M472" s="67"/>
      <c r="N472" s="70"/>
      <c r="O472" s="67"/>
      <c r="P472" s="78"/>
      <c r="Q472" s="78"/>
      <c r="R472" s="78"/>
      <c r="S472" s="192"/>
      <c r="T472" s="380"/>
      <c r="U472" s="381"/>
    </row>
    <row r="473" spans="1:21" ht="21.95" customHeight="1" x14ac:dyDescent="0.15">
      <c r="A473" s="266"/>
      <c r="B473" s="78"/>
      <c r="C473" s="78"/>
      <c r="D473" s="77"/>
      <c r="E473" s="77"/>
      <c r="F473" s="77"/>
      <c r="G473" s="78"/>
      <c r="H473" s="78"/>
      <c r="I473" s="453"/>
      <c r="J473" s="77"/>
      <c r="K473" s="315"/>
      <c r="L473" s="70"/>
      <c r="M473" s="67"/>
      <c r="N473" s="70"/>
      <c r="O473" s="67"/>
      <c r="P473" s="78"/>
      <c r="Q473" s="78"/>
      <c r="R473" s="78"/>
      <c r="S473" s="192"/>
      <c r="T473" s="380"/>
      <c r="U473" s="381"/>
    </row>
    <row r="474" spans="1:21" ht="21.95" customHeight="1" x14ac:dyDescent="0.15">
      <c r="A474" s="266"/>
      <c r="B474" s="78"/>
      <c r="C474" s="78"/>
      <c r="D474" s="77"/>
      <c r="E474" s="77"/>
      <c r="F474" s="77"/>
      <c r="G474" s="78"/>
      <c r="H474" s="78"/>
      <c r="I474" s="453"/>
      <c r="J474" s="77"/>
      <c r="K474" s="315"/>
      <c r="L474" s="70"/>
      <c r="M474" s="67"/>
      <c r="N474" s="70"/>
      <c r="O474" s="67"/>
      <c r="P474" s="78"/>
      <c r="Q474" s="78"/>
      <c r="R474" s="78"/>
      <c r="S474" s="192"/>
      <c r="T474" s="380"/>
      <c r="U474" s="381"/>
    </row>
    <row r="475" spans="1:21" ht="21.95" customHeight="1" x14ac:dyDescent="0.15">
      <c r="A475" s="266"/>
      <c r="B475" s="78"/>
      <c r="C475" s="78"/>
      <c r="D475" s="77"/>
      <c r="E475" s="77"/>
      <c r="F475" s="77"/>
      <c r="G475" s="78"/>
      <c r="H475" s="78"/>
      <c r="I475" s="453"/>
      <c r="J475" s="77"/>
      <c r="K475" s="315"/>
      <c r="L475" s="70"/>
      <c r="M475" s="67"/>
      <c r="N475" s="70"/>
      <c r="O475" s="67"/>
      <c r="P475" s="78"/>
      <c r="Q475" s="78"/>
      <c r="R475" s="78"/>
      <c r="S475" s="192"/>
      <c r="T475" s="380"/>
      <c r="U475" s="381"/>
    </row>
    <row r="476" spans="1:21" ht="21.95" customHeight="1" x14ac:dyDescent="0.15">
      <c r="A476" s="266"/>
      <c r="B476" s="78"/>
      <c r="C476" s="78"/>
      <c r="D476" s="77"/>
      <c r="E476" s="77"/>
      <c r="F476" s="77"/>
      <c r="G476" s="78"/>
      <c r="H476" s="78"/>
      <c r="I476" s="453"/>
      <c r="J476" s="77"/>
      <c r="K476" s="315"/>
      <c r="L476" s="70"/>
      <c r="M476" s="67"/>
      <c r="N476" s="70"/>
      <c r="O476" s="67"/>
      <c r="P476" s="78"/>
      <c r="Q476" s="78"/>
      <c r="R476" s="78"/>
      <c r="S476" s="192"/>
      <c r="T476" s="380"/>
      <c r="U476" s="381"/>
    </row>
    <row r="477" spans="1:21" ht="21.95" customHeight="1" x14ac:dyDescent="0.15">
      <c r="A477" s="266"/>
      <c r="B477" s="78"/>
      <c r="C477" s="78"/>
      <c r="D477" s="77"/>
      <c r="E477" s="77"/>
      <c r="F477" s="77"/>
      <c r="G477" s="78"/>
      <c r="H477" s="78"/>
      <c r="I477" s="453"/>
      <c r="J477" s="77"/>
      <c r="K477" s="315"/>
      <c r="L477" s="70"/>
      <c r="M477" s="67"/>
      <c r="N477" s="70"/>
      <c r="O477" s="67"/>
      <c r="P477" s="78"/>
      <c r="Q477" s="78"/>
      <c r="R477" s="78"/>
      <c r="S477" s="192"/>
      <c r="T477" s="380"/>
      <c r="U477" s="381"/>
    </row>
    <row r="478" spans="1:21" ht="21.95" customHeight="1" x14ac:dyDescent="0.15">
      <c r="A478" s="266"/>
      <c r="B478" s="78"/>
      <c r="C478" s="78"/>
      <c r="D478" s="77"/>
      <c r="E478" s="77"/>
      <c r="F478" s="77"/>
      <c r="G478" s="78"/>
      <c r="H478" s="78"/>
      <c r="I478" s="453"/>
      <c r="J478" s="77"/>
      <c r="K478" s="315"/>
      <c r="L478" s="70"/>
      <c r="M478" s="67"/>
      <c r="N478" s="70"/>
      <c r="O478" s="67"/>
      <c r="P478" s="78"/>
      <c r="Q478" s="78"/>
      <c r="R478" s="78"/>
      <c r="S478" s="192"/>
      <c r="T478" s="380"/>
      <c r="U478" s="381"/>
    </row>
    <row r="479" spans="1:21" ht="21.95" customHeight="1" x14ac:dyDescent="0.15">
      <c r="A479" s="266"/>
      <c r="B479" s="78"/>
      <c r="C479" s="78"/>
      <c r="D479" s="77"/>
      <c r="E479" s="77"/>
      <c r="F479" s="77"/>
      <c r="G479" s="78"/>
      <c r="H479" s="78"/>
      <c r="I479" s="453"/>
      <c r="J479" s="77"/>
      <c r="K479" s="315"/>
      <c r="L479" s="70"/>
      <c r="M479" s="67"/>
      <c r="N479" s="70"/>
      <c r="O479" s="67"/>
      <c r="P479" s="78"/>
      <c r="Q479" s="78"/>
      <c r="R479" s="78"/>
      <c r="S479" s="192"/>
      <c r="T479" s="380"/>
      <c r="U479" s="381"/>
    </row>
    <row r="480" spans="1:21" ht="21.95" customHeight="1" x14ac:dyDescent="0.15">
      <c r="A480" s="266"/>
      <c r="B480" s="78"/>
      <c r="C480" s="78"/>
      <c r="D480" s="77"/>
      <c r="E480" s="77"/>
      <c r="F480" s="77"/>
      <c r="G480" s="78"/>
      <c r="H480" s="78"/>
      <c r="I480" s="453"/>
      <c r="J480" s="77"/>
      <c r="K480" s="315"/>
      <c r="L480" s="70"/>
      <c r="M480" s="67"/>
      <c r="N480" s="70"/>
      <c r="O480" s="67"/>
      <c r="P480" s="78"/>
      <c r="Q480" s="78"/>
      <c r="R480" s="78"/>
      <c r="S480" s="192"/>
      <c r="T480" s="380"/>
      <c r="U480" s="381"/>
    </row>
    <row r="481" spans="1:21" ht="21.95" customHeight="1" x14ac:dyDescent="0.15">
      <c r="A481" s="266"/>
      <c r="B481" s="78"/>
      <c r="C481" s="78"/>
      <c r="D481" s="77"/>
      <c r="E481" s="77"/>
      <c r="F481" s="77"/>
      <c r="G481" s="78"/>
      <c r="H481" s="78"/>
      <c r="I481" s="453"/>
      <c r="J481" s="77"/>
      <c r="K481" s="315"/>
      <c r="L481" s="70"/>
      <c r="M481" s="67"/>
      <c r="N481" s="70"/>
      <c r="O481" s="67"/>
      <c r="P481" s="78"/>
      <c r="Q481" s="78"/>
      <c r="R481" s="78"/>
      <c r="S481" s="192"/>
      <c r="T481" s="380"/>
      <c r="U481" s="381"/>
    </row>
    <row r="482" spans="1:21" ht="21.95" customHeight="1" x14ac:dyDescent="0.15">
      <c r="A482" s="177"/>
      <c r="B482" s="78"/>
      <c r="C482" s="78"/>
      <c r="D482" s="77"/>
      <c r="E482" s="77"/>
      <c r="F482" s="77"/>
      <c r="G482" s="78"/>
      <c r="H482" s="78"/>
      <c r="I482" s="453"/>
      <c r="J482" s="77"/>
      <c r="K482" s="315"/>
      <c r="L482" s="70"/>
      <c r="M482" s="67"/>
      <c r="N482" s="70"/>
      <c r="O482" s="67"/>
      <c r="P482" s="78"/>
      <c r="Q482" s="78"/>
      <c r="R482" s="78"/>
      <c r="S482" s="192"/>
      <c r="T482" s="380"/>
      <c r="U482" s="381"/>
    </row>
    <row r="483" spans="1:21" ht="21.95" customHeight="1" x14ac:dyDescent="0.15">
      <c r="A483" s="207"/>
      <c r="B483" s="93"/>
      <c r="C483" s="94"/>
      <c r="D483" s="94"/>
      <c r="E483" s="278"/>
      <c r="F483" s="94"/>
      <c r="G483" s="93"/>
      <c r="H483" s="415"/>
      <c r="I483" s="464"/>
      <c r="J483" s="278"/>
      <c r="K483" s="316"/>
      <c r="L483" s="208"/>
      <c r="M483" s="208"/>
      <c r="N483" s="208"/>
      <c r="O483" s="208"/>
      <c r="P483" s="208"/>
      <c r="Q483" s="208"/>
      <c r="R483" s="208"/>
      <c r="S483" s="209"/>
      <c r="T483" s="380"/>
      <c r="U483" s="381"/>
    </row>
    <row r="484" spans="1:21" ht="21.95" customHeight="1" x14ac:dyDescent="0.15">
      <c r="A484" s="268"/>
      <c r="B484" s="71"/>
      <c r="C484" s="103"/>
      <c r="D484" s="164"/>
      <c r="E484" s="164"/>
      <c r="F484" s="164"/>
      <c r="G484" s="103"/>
      <c r="H484" s="71"/>
      <c r="I484" s="456"/>
      <c r="J484" s="164"/>
      <c r="K484" s="314"/>
      <c r="L484" s="200"/>
      <c r="M484" s="71"/>
      <c r="N484" s="200"/>
      <c r="O484" s="71"/>
      <c r="P484" s="71"/>
      <c r="Q484" s="71"/>
      <c r="R484" s="71"/>
      <c r="S484" s="270"/>
      <c r="T484" s="380"/>
      <c r="U484" s="381"/>
    </row>
    <row r="485" spans="1:21" ht="21.95" customHeight="1" x14ac:dyDescent="0.15">
      <c r="A485" s="266"/>
      <c r="B485" s="67"/>
      <c r="C485" s="78"/>
      <c r="D485" s="77"/>
      <c r="E485" s="77"/>
      <c r="F485" s="77"/>
      <c r="G485" s="78"/>
      <c r="H485" s="67"/>
      <c r="I485" s="453"/>
      <c r="J485" s="77"/>
      <c r="K485" s="315"/>
      <c r="L485" s="70"/>
      <c r="M485" s="67"/>
      <c r="N485" s="70"/>
      <c r="O485" s="67"/>
      <c r="P485" s="67"/>
      <c r="Q485" s="67"/>
      <c r="R485" s="67"/>
      <c r="S485" s="192"/>
      <c r="T485" s="380"/>
      <c r="U485" s="381"/>
    </row>
    <row r="486" spans="1:21" ht="21.95" customHeight="1" x14ac:dyDescent="0.15">
      <c r="A486" s="266"/>
      <c r="B486" s="67"/>
      <c r="C486" s="78"/>
      <c r="D486" s="77"/>
      <c r="E486" s="77"/>
      <c r="F486" s="77"/>
      <c r="G486" s="78"/>
      <c r="H486" s="67"/>
      <c r="I486" s="453"/>
      <c r="J486" s="77"/>
      <c r="K486" s="315"/>
      <c r="L486" s="70"/>
      <c r="M486" s="67"/>
      <c r="N486" s="70"/>
      <c r="O486" s="67"/>
      <c r="P486" s="67"/>
      <c r="Q486" s="67"/>
      <c r="R486" s="67"/>
      <c r="S486" s="192"/>
      <c r="T486" s="380"/>
      <c r="U486" s="381"/>
    </row>
    <row r="487" spans="1:21" ht="21.95" customHeight="1" x14ac:dyDescent="0.15">
      <c r="A487" s="266"/>
      <c r="B487" s="67"/>
      <c r="C487" s="78"/>
      <c r="D487" s="77"/>
      <c r="E487" s="77"/>
      <c r="F487" s="77"/>
      <c r="G487" s="78"/>
      <c r="H487" s="67"/>
      <c r="I487" s="453"/>
      <c r="J487" s="77"/>
      <c r="K487" s="315"/>
      <c r="L487" s="70"/>
      <c r="M487" s="67"/>
      <c r="N487" s="70"/>
      <c r="O487" s="67"/>
      <c r="P487" s="67"/>
      <c r="Q487" s="67"/>
      <c r="R487" s="67"/>
      <c r="S487" s="192"/>
      <c r="T487" s="380"/>
      <c r="U487" s="381"/>
    </row>
    <row r="488" spans="1:21" ht="21.95" customHeight="1" x14ac:dyDescent="0.15">
      <c r="A488" s="266"/>
      <c r="B488" s="67"/>
      <c r="C488" s="78"/>
      <c r="D488" s="77"/>
      <c r="E488" s="77"/>
      <c r="F488" s="77"/>
      <c r="G488" s="78"/>
      <c r="H488" s="67"/>
      <c r="I488" s="453"/>
      <c r="J488" s="77"/>
      <c r="K488" s="315"/>
      <c r="L488" s="70"/>
      <c r="M488" s="67"/>
      <c r="N488" s="70"/>
      <c r="O488" s="67"/>
      <c r="P488" s="67"/>
      <c r="Q488" s="67"/>
      <c r="R488" s="67"/>
      <c r="S488" s="192"/>
      <c r="T488" s="380"/>
      <c r="U488" s="381"/>
    </row>
    <row r="489" spans="1:21" ht="21.95" customHeight="1" x14ac:dyDescent="0.15">
      <c r="A489" s="266"/>
      <c r="B489" s="67"/>
      <c r="C489" s="78"/>
      <c r="D489" s="77"/>
      <c r="E489" s="77"/>
      <c r="F489" s="77"/>
      <c r="G489" s="78"/>
      <c r="H489" s="67"/>
      <c r="I489" s="453"/>
      <c r="J489" s="77"/>
      <c r="K489" s="315"/>
      <c r="L489" s="70"/>
      <c r="M489" s="67"/>
      <c r="N489" s="70"/>
      <c r="O489" s="67"/>
      <c r="P489" s="67"/>
      <c r="Q489" s="67"/>
      <c r="R489" s="67"/>
      <c r="S489" s="192"/>
      <c r="T489" s="380"/>
      <c r="U489" s="381"/>
    </row>
    <row r="490" spans="1:21" ht="21.95" customHeight="1" x14ac:dyDescent="0.15">
      <c r="A490" s="266"/>
      <c r="B490" s="67"/>
      <c r="C490" s="78"/>
      <c r="D490" s="77"/>
      <c r="E490" s="77"/>
      <c r="F490" s="77"/>
      <c r="G490" s="78"/>
      <c r="H490" s="67"/>
      <c r="I490" s="453"/>
      <c r="J490" s="77"/>
      <c r="K490" s="315"/>
      <c r="L490" s="70"/>
      <c r="M490" s="67"/>
      <c r="N490" s="70"/>
      <c r="O490" s="67"/>
      <c r="P490" s="67"/>
      <c r="Q490" s="67"/>
      <c r="R490" s="67"/>
      <c r="S490" s="192"/>
      <c r="T490" s="380"/>
      <c r="U490" s="381"/>
    </row>
    <row r="491" spans="1:21" ht="21.95" customHeight="1" x14ac:dyDescent="0.15">
      <c r="A491" s="266"/>
      <c r="B491" s="78"/>
      <c r="C491" s="78"/>
      <c r="D491" s="77"/>
      <c r="E491" s="77"/>
      <c r="F491" s="77"/>
      <c r="G491" s="78"/>
      <c r="H491" s="78"/>
      <c r="I491" s="453"/>
      <c r="J491" s="77"/>
      <c r="K491" s="315"/>
      <c r="L491" s="70"/>
      <c r="M491" s="67"/>
      <c r="N491" s="70"/>
      <c r="O491" s="67"/>
      <c r="P491" s="78"/>
      <c r="Q491" s="78"/>
      <c r="R491" s="78"/>
      <c r="S491" s="192"/>
      <c r="T491" s="380"/>
      <c r="U491" s="381"/>
    </row>
    <row r="492" spans="1:21" ht="21.95" customHeight="1" x14ac:dyDescent="0.15">
      <c r="A492" s="266"/>
      <c r="B492" s="78"/>
      <c r="C492" s="78"/>
      <c r="D492" s="77"/>
      <c r="E492" s="77"/>
      <c r="F492" s="77"/>
      <c r="G492" s="78"/>
      <c r="H492" s="78"/>
      <c r="I492" s="453"/>
      <c r="J492" s="77"/>
      <c r="K492" s="315"/>
      <c r="L492" s="70"/>
      <c r="M492" s="67"/>
      <c r="N492" s="70"/>
      <c r="O492" s="67"/>
      <c r="P492" s="78"/>
      <c r="Q492" s="78"/>
      <c r="R492" s="78"/>
      <c r="S492" s="192"/>
      <c r="T492" s="380"/>
      <c r="U492" s="381"/>
    </row>
    <row r="493" spans="1:21" ht="21.95" customHeight="1" x14ac:dyDescent="0.15">
      <c r="A493" s="266"/>
      <c r="B493" s="78"/>
      <c r="C493" s="78"/>
      <c r="D493" s="77"/>
      <c r="E493" s="77"/>
      <c r="F493" s="77"/>
      <c r="G493" s="78"/>
      <c r="H493" s="78"/>
      <c r="I493" s="453"/>
      <c r="J493" s="77"/>
      <c r="K493" s="315"/>
      <c r="L493" s="70"/>
      <c r="M493" s="67"/>
      <c r="N493" s="70"/>
      <c r="O493" s="67"/>
      <c r="P493" s="78"/>
      <c r="Q493" s="78"/>
      <c r="R493" s="78"/>
      <c r="S493" s="192"/>
      <c r="T493" s="380"/>
      <c r="U493" s="381"/>
    </row>
    <row r="494" spans="1:21" ht="21.95" customHeight="1" x14ac:dyDescent="0.15">
      <c r="A494" s="266"/>
      <c r="B494" s="78"/>
      <c r="C494" s="78"/>
      <c r="D494" s="77"/>
      <c r="E494" s="77"/>
      <c r="F494" s="77"/>
      <c r="G494" s="78"/>
      <c r="H494" s="78"/>
      <c r="I494" s="453"/>
      <c r="J494" s="77"/>
      <c r="K494" s="315"/>
      <c r="L494" s="70"/>
      <c r="M494" s="67"/>
      <c r="N494" s="70"/>
      <c r="O494" s="67"/>
      <c r="P494" s="78"/>
      <c r="Q494" s="78"/>
      <c r="R494" s="78"/>
      <c r="S494" s="192"/>
      <c r="T494" s="380"/>
      <c r="U494" s="381"/>
    </row>
    <row r="495" spans="1:21" ht="21.95" customHeight="1" x14ac:dyDescent="0.15">
      <c r="A495" s="266"/>
      <c r="B495" s="78"/>
      <c r="C495" s="78"/>
      <c r="D495" s="77"/>
      <c r="E495" s="77"/>
      <c r="F495" s="77"/>
      <c r="G495" s="78"/>
      <c r="H495" s="78"/>
      <c r="I495" s="453"/>
      <c r="J495" s="77"/>
      <c r="K495" s="315"/>
      <c r="L495" s="70"/>
      <c r="M495" s="67"/>
      <c r="N495" s="70"/>
      <c r="O495" s="67"/>
      <c r="P495" s="78"/>
      <c r="Q495" s="78"/>
      <c r="R495" s="78"/>
      <c r="S495" s="192"/>
      <c r="T495" s="380"/>
      <c r="U495" s="381"/>
    </row>
    <row r="496" spans="1:21" ht="21.95" customHeight="1" x14ac:dyDescent="0.15">
      <c r="A496" s="266"/>
      <c r="B496" s="78"/>
      <c r="C496" s="78"/>
      <c r="D496" s="77"/>
      <c r="E496" s="77"/>
      <c r="F496" s="77"/>
      <c r="G496" s="78"/>
      <c r="H496" s="78"/>
      <c r="I496" s="453"/>
      <c r="J496" s="77"/>
      <c r="K496" s="315"/>
      <c r="L496" s="70"/>
      <c r="M496" s="67"/>
      <c r="N496" s="70"/>
      <c r="O496" s="67"/>
      <c r="P496" s="78"/>
      <c r="Q496" s="78"/>
      <c r="R496" s="78"/>
      <c r="S496" s="192"/>
      <c r="T496" s="380"/>
      <c r="U496" s="381"/>
    </row>
    <row r="497" spans="1:21" ht="21.95" customHeight="1" x14ac:dyDescent="0.15">
      <c r="A497" s="266"/>
      <c r="B497" s="78"/>
      <c r="C497" s="78"/>
      <c r="D497" s="77"/>
      <c r="E497" s="77"/>
      <c r="F497" s="77"/>
      <c r="G497" s="78"/>
      <c r="H497" s="78"/>
      <c r="I497" s="453"/>
      <c r="J497" s="77"/>
      <c r="K497" s="315"/>
      <c r="L497" s="70"/>
      <c r="M497" s="67"/>
      <c r="N497" s="70"/>
      <c r="O497" s="67"/>
      <c r="P497" s="78"/>
      <c r="Q497" s="78"/>
      <c r="R497" s="78"/>
      <c r="S497" s="192"/>
      <c r="T497" s="380"/>
      <c r="U497" s="381"/>
    </row>
    <row r="498" spans="1:21" ht="21.95" customHeight="1" x14ac:dyDescent="0.15">
      <c r="A498" s="266"/>
      <c r="B498" s="78"/>
      <c r="C498" s="78"/>
      <c r="D498" s="77"/>
      <c r="E498" s="77"/>
      <c r="F498" s="77"/>
      <c r="G498" s="78"/>
      <c r="H498" s="78"/>
      <c r="I498" s="453"/>
      <c r="J498" s="77"/>
      <c r="K498" s="315"/>
      <c r="L498" s="70"/>
      <c r="M498" s="67"/>
      <c r="N498" s="70"/>
      <c r="O498" s="67"/>
      <c r="P498" s="78"/>
      <c r="Q498" s="78"/>
      <c r="R498" s="78"/>
      <c r="S498" s="192"/>
      <c r="T498" s="380"/>
      <c r="U498" s="381"/>
    </row>
    <row r="499" spans="1:21" ht="21.95" customHeight="1" x14ac:dyDescent="0.15">
      <c r="A499" s="266"/>
      <c r="B499" s="78"/>
      <c r="C499" s="78"/>
      <c r="D499" s="77"/>
      <c r="E499" s="77"/>
      <c r="F499" s="77"/>
      <c r="G499" s="78"/>
      <c r="H499" s="78"/>
      <c r="I499" s="453"/>
      <c r="J499" s="77"/>
      <c r="K499" s="315"/>
      <c r="L499" s="70"/>
      <c r="M499" s="67"/>
      <c r="N499" s="70"/>
      <c r="O499" s="67"/>
      <c r="P499" s="78"/>
      <c r="Q499" s="78"/>
      <c r="R499" s="78"/>
      <c r="S499" s="192"/>
      <c r="T499" s="380"/>
      <c r="U499" s="381"/>
    </row>
    <row r="500" spans="1:21" ht="21.95" customHeight="1" x14ac:dyDescent="0.15">
      <c r="A500" s="266"/>
      <c r="B500" s="78"/>
      <c r="C500" s="78"/>
      <c r="D500" s="77"/>
      <c r="E500" s="77"/>
      <c r="F500" s="77"/>
      <c r="G500" s="78"/>
      <c r="H500" s="78"/>
      <c r="I500" s="453"/>
      <c r="J500" s="77"/>
      <c r="K500" s="315"/>
      <c r="L500" s="70"/>
      <c r="M500" s="67"/>
      <c r="N500" s="70"/>
      <c r="O500" s="67"/>
      <c r="P500" s="78"/>
      <c r="Q500" s="78"/>
      <c r="R500" s="78"/>
      <c r="S500" s="192"/>
      <c r="T500" s="380"/>
      <c r="U500" s="381"/>
    </row>
    <row r="501" spans="1:21" ht="21.95" customHeight="1" x14ac:dyDescent="0.15">
      <c r="A501" s="266"/>
      <c r="B501" s="78"/>
      <c r="C501" s="78"/>
      <c r="D501" s="77"/>
      <c r="E501" s="77"/>
      <c r="F501" s="77"/>
      <c r="G501" s="78"/>
      <c r="H501" s="78"/>
      <c r="I501" s="453"/>
      <c r="J501" s="77"/>
      <c r="K501" s="315"/>
      <c r="L501" s="70"/>
      <c r="M501" s="67"/>
      <c r="N501" s="70"/>
      <c r="O501" s="67"/>
      <c r="P501" s="78"/>
      <c r="Q501" s="78"/>
      <c r="R501" s="78"/>
      <c r="S501" s="192"/>
      <c r="T501" s="380"/>
      <c r="U501" s="381"/>
    </row>
    <row r="502" spans="1:21" ht="21.95" customHeight="1" x14ac:dyDescent="0.15">
      <c r="A502" s="266"/>
      <c r="B502" s="78"/>
      <c r="C502" s="78"/>
      <c r="D502" s="77"/>
      <c r="E502" s="77"/>
      <c r="F502" s="77"/>
      <c r="G502" s="78"/>
      <c r="H502" s="78"/>
      <c r="I502" s="453"/>
      <c r="J502" s="77"/>
      <c r="K502" s="315"/>
      <c r="L502" s="70"/>
      <c r="M502" s="67"/>
      <c r="N502" s="70"/>
      <c r="O502" s="67"/>
      <c r="P502" s="78"/>
      <c r="Q502" s="78"/>
      <c r="R502" s="78"/>
      <c r="S502" s="192"/>
      <c r="T502" s="380"/>
      <c r="U502" s="381"/>
    </row>
    <row r="503" spans="1:21" ht="21.95" customHeight="1" x14ac:dyDescent="0.15">
      <c r="A503" s="177"/>
      <c r="B503" s="78"/>
      <c r="C503" s="78"/>
      <c r="D503" s="77"/>
      <c r="E503" s="77"/>
      <c r="F503" s="77"/>
      <c r="G503" s="78"/>
      <c r="H503" s="78"/>
      <c r="I503" s="453"/>
      <c r="J503" s="77"/>
      <c r="K503" s="315"/>
      <c r="L503" s="70"/>
      <c r="M503" s="67"/>
      <c r="N503" s="70"/>
      <c r="O503" s="67"/>
      <c r="P503" s="78"/>
      <c r="Q503" s="78"/>
      <c r="R503" s="78"/>
      <c r="S503" s="192"/>
      <c r="T503" s="380"/>
      <c r="U503" s="381"/>
    </row>
    <row r="504" spans="1:21" ht="21.95" customHeight="1" x14ac:dyDescent="0.15">
      <c r="A504" s="207"/>
      <c r="B504" s="93"/>
      <c r="C504" s="94"/>
      <c r="D504" s="94"/>
      <c r="E504" s="278"/>
      <c r="F504" s="94"/>
      <c r="G504" s="93"/>
      <c r="H504" s="415"/>
      <c r="I504" s="464"/>
      <c r="J504" s="278"/>
      <c r="K504" s="316"/>
      <c r="L504" s="208"/>
      <c r="M504" s="208"/>
      <c r="N504" s="208"/>
      <c r="O504" s="208"/>
      <c r="P504" s="208"/>
      <c r="Q504" s="208"/>
      <c r="R504" s="208"/>
      <c r="S504" s="209"/>
      <c r="T504" s="380"/>
      <c r="U504" s="381"/>
    </row>
    <row r="505" spans="1:21" ht="21.95" customHeight="1" x14ac:dyDescent="0.15">
      <c r="A505" s="268"/>
      <c r="B505" s="71"/>
      <c r="C505" s="103"/>
      <c r="D505" s="164"/>
      <c r="E505" s="164"/>
      <c r="F505" s="164"/>
      <c r="G505" s="103"/>
      <c r="H505" s="71"/>
      <c r="I505" s="456"/>
      <c r="J505" s="164"/>
      <c r="K505" s="314"/>
      <c r="L505" s="200"/>
      <c r="M505" s="71"/>
      <c r="N505" s="200"/>
      <c r="O505" s="71"/>
      <c r="P505" s="71"/>
      <c r="Q505" s="71"/>
      <c r="R505" s="71"/>
      <c r="S505" s="270"/>
      <c r="T505" s="380"/>
      <c r="U505" s="381"/>
    </row>
    <row r="506" spans="1:21" ht="21.95" customHeight="1" x14ac:dyDescent="0.15">
      <c r="A506" s="266"/>
      <c r="B506" s="67"/>
      <c r="C506" s="78"/>
      <c r="D506" s="77"/>
      <c r="E506" s="77"/>
      <c r="F506" s="77"/>
      <c r="G506" s="78"/>
      <c r="H506" s="67"/>
      <c r="I506" s="453"/>
      <c r="J506" s="77"/>
      <c r="K506" s="315"/>
      <c r="L506" s="70"/>
      <c r="M506" s="67"/>
      <c r="N506" s="70"/>
      <c r="O506" s="67"/>
      <c r="P506" s="67"/>
      <c r="Q506" s="67"/>
      <c r="R506" s="67"/>
      <c r="S506" s="192"/>
      <c r="T506" s="380"/>
      <c r="U506" s="381"/>
    </row>
    <row r="507" spans="1:21" ht="21.95" customHeight="1" x14ac:dyDescent="0.15">
      <c r="A507" s="266"/>
      <c r="B507" s="67"/>
      <c r="C507" s="78"/>
      <c r="D507" s="77"/>
      <c r="E507" s="77"/>
      <c r="F507" s="77"/>
      <c r="G507" s="78"/>
      <c r="H507" s="67"/>
      <c r="I507" s="453"/>
      <c r="J507" s="77"/>
      <c r="K507" s="315"/>
      <c r="L507" s="70"/>
      <c r="M507" s="67"/>
      <c r="N507" s="70"/>
      <c r="O507" s="67"/>
      <c r="P507" s="67"/>
      <c r="Q507" s="67"/>
      <c r="R507" s="67"/>
      <c r="S507" s="192"/>
      <c r="T507" s="380"/>
      <c r="U507" s="381"/>
    </row>
    <row r="508" spans="1:21" ht="21.95" customHeight="1" x14ac:dyDescent="0.15">
      <c r="A508" s="266"/>
      <c r="B508" s="67"/>
      <c r="C508" s="78"/>
      <c r="D508" s="77"/>
      <c r="E508" s="77"/>
      <c r="F508" s="77"/>
      <c r="G508" s="78"/>
      <c r="H508" s="67"/>
      <c r="I508" s="453"/>
      <c r="J508" s="77"/>
      <c r="K508" s="315"/>
      <c r="L508" s="70"/>
      <c r="M508" s="67"/>
      <c r="N508" s="70"/>
      <c r="O508" s="67"/>
      <c r="P508" s="67"/>
      <c r="Q508" s="67"/>
      <c r="R508" s="67"/>
      <c r="S508" s="192"/>
      <c r="T508" s="380"/>
      <c r="U508" s="381"/>
    </row>
    <row r="509" spans="1:21" ht="21.95" customHeight="1" x14ac:dyDescent="0.15">
      <c r="A509" s="266"/>
      <c r="B509" s="67"/>
      <c r="C509" s="78"/>
      <c r="D509" s="77"/>
      <c r="E509" s="77"/>
      <c r="F509" s="77"/>
      <c r="G509" s="78"/>
      <c r="H509" s="67"/>
      <c r="I509" s="453"/>
      <c r="J509" s="77"/>
      <c r="K509" s="315"/>
      <c r="L509" s="70"/>
      <c r="M509" s="67"/>
      <c r="N509" s="70"/>
      <c r="O509" s="67"/>
      <c r="P509" s="67"/>
      <c r="Q509" s="67"/>
      <c r="R509" s="67"/>
      <c r="S509" s="192"/>
      <c r="T509" s="380"/>
      <c r="U509" s="381"/>
    </row>
    <row r="510" spans="1:21" ht="21.95" customHeight="1" x14ac:dyDescent="0.15">
      <c r="A510" s="266"/>
      <c r="B510" s="67"/>
      <c r="C510" s="78"/>
      <c r="D510" s="77"/>
      <c r="E510" s="77"/>
      <c r="F510" s="77"/>
      <c r="G510" s="78"/>
      <c r="H510" s="67"/>
      <c r="I510" s="453"/>
      <c r="J510" s="77"/>
      <c r="K510" s="315"/>
      <c r="L510" s="70"/>
      <c r="M510" s="67"/>
      <c r="N510" s="70"/>
      <c r="O510" s="67"/>
      <c r="P510" s="67"/>
      <c r="Q510" s="67"/>
      <c r="R510" s="67"/>
      <c r="S510" s="192"/>
      <c r="T510" s="380"/>
      <c r="U510" s="381"/>
    </row>
    <row r="511" spans="1:21" ht="21.95" customHeight="1" x14ac:dyDescent="0.15">
      <c r="A511" s="266"/>
      <c r="B511" s="67"/>
      <c r="C511" s="78"/>
      <c r="D511" s="77"/>
      <c r="E511" s="77"/>
      <c r="F511" s="77"/>
      <c r="G511" s="78"/>
      <c r="H511" s="67"/>
      <c r="I511" s="453"/>
      <c r="J511" s="77"/>
      <c r="K511" s="315"/>
      <c r="L511" s="70"/>
      <c r="M511" s="67"/>
      <c r="N511" s="70"/>
      <c r="O511" s="67"/>
      <c r="P511" s="67"/>
      <c r="Q511" s="67"/>
      <c r="R511" s="67"/>
      <c r="S511" s="192"/>
      <c r="T511" s="380"/>
      <c r="U511" s="381"/>
    </row>
    <row r="512" spans="1:21" ht="21.95" customHeight="1" x14ac:dyDescent="0.15">
      <c r="A512" s="266"/>
      <c r="B512" s="78"/>
      <c r="C512" s="78"/>
      <c r="D512" s="77"/>
      <c r="E512" s="77"/>
      <c r="F512" s="77"/>
      <c r="G512" s="78"/>
      <c r="H512" s="78"/>
      <c r="I512" s="453"/>
      <c r="J512" s="77"/>
      <c r="K512" s="315"/>
      <c r="L512" s="70"/>
      <c r="M512" s="67"/>
      <c r="N512" s="70"/>
      <c r="O512" s="67"/>
      <c r="P512" s="78"/>
      <c r="Q512" s="78"/>
      <c r="R512" s="78"/>
      <c r="S512" s="192"/>
      <c r="T512" s="380"/>
      <c r="U512" s="381"/>
    </row>
    <row r="513" spans="1:21" ht="21.95" customHeight="1" x14ac:dyDescent="0.15">
      <c r="A513" s="266"/>
      <c r="B513" s="78"/>
      <c r="C513" s="78"/>
      <c r="D513" s="77"/>
      <c r="E513" s="77"/>
      <c r="F513" s="77"/>
      <c r="G513" s="78"/>
      <c r="H513" s="78"/>
      <c r="I513" s="453"/>
      <c r="J513" s="77"/>
      <c r="K513" s="315"/>
      <c r="L513" s="70"/>
      <c r="M513" s="67"/>
      <c r="N513" s="70"/>
      <c r="O513" s="67"/>
      <c r="P513" s="78"/>
      <c r="Q513" s="78"/>
      <c r="R513" s="78"/>
      <c r="S513" s="192"/>
      <c r="T513" s="380"/>
      <c r="U513" s="381"/>
    </row>
    <row r="514" spans="1:21" ht="21.95" customHeight="1" x14ac:dyDescent="0.15">
      <c r="A514" s="266"/>
      <c r="B514" s="78"/>
      <c r="C514" s="78"/>
      <c r="D514" s="77"/>
      <c r="E514" s="77"/>
      <c r="F514" s="77"/>
      <c r="G514" s="78"/>
      <c r="H514" s="78"/>
      <c r="I514" s="453"/>
      <c r="J514" s="77"/>
      <c r="K514" s="315"/>
      <c r="L514" s="70"/>
      <c r="M514" s="67"/>
      <c r="N514" s="70"/>
      <c r="O514" s="67"/>
      <c r="P514" s="78"/>
      <c r="Q514" s="78"/>
      <c r="R514" s="78"/>
      <c r="S514" s="192"/>
      <c r="T514" s="380"/>
      <c r="U514" s="381"/>
    </row>
    <row r="515" spans="1:21" ht="21.95" customHeight="1" x14ac:dyDescent="0.15">
      <c r="A515" s="266"/>
      <c r="B515" s="78"/>
      <c r="C515" s="78"/>
      <c r="D515" s="77"/>
      <c r="E515" s="77"/>
      <c r="F515" s="77"/>
      <c r="G515" s="78"/>
      <c r="H515" s="78"/>
      <c r="I515" s="453"/>
      <c r="J515" s="77"/>
      <c r="K515" s="315"/>
      <c r="L515" s="70"/>
      <c r="M515" s="67"/>
      <c r="N515" s="70"/>
      <c r="O515" s="67"/>
      <c r="P515" s="78"/>
      <c r="Q515" s="78"/>
      <c r="R515" s="78"/>
      <c r="S515" s="192"/>
      <c r="T515" s="380"/>
      <c r="U515" s="381"/>
    </row>
    <row r="516" spans="1:21" ht="21.95" customHeight="1" x14ac:dyDescent="0.15">
      <c r="A516" s="266"/>
      <c r="B516" s="78"/>
      <c r="C516" s="78"/>
      <c r="D516" s="77"/>
      <c r="E516" s="77"/>
      <c r="F516" s="77"/>
      <c r="G516" s="78"/>
      <c r="H516" s="78"/>
      <c r="I516" s="453"/>
      <c r="J516" s="77"/>
      <c r="K516" s="315"/>
      <c r="L516" s="70"/>
      <c r="M516" s="67"/>
      <c r="N516" s="70"/>
      <c r="O516" s="67"/>
      <c r="P516" s="78"/>
      <c r="Q516" s="78"/>
      <c r="R516" s="78"/>
      <c r="S516" s="192"/>
      <c r="T516" s="380"/>
      <c r="U516" s="381"/>
    </row>
    <row r="517" spans="1:21" ht="21.95" customHeight="1" x14ac:dyDescent="0.15">
      <c r="A517" s="266"/>
      <c r="B517" s="78"/>
      <c r="C517" s="78"/>
      <c r="D517" s="77"/>
      <c r="E517" s="77"/>
      <c r="F517" s="77"/>
      <c r="G517" s="78"/>
      <c r="H517" s="78"/>
      <c r="I517" s="453"/>
      <c r="J517" s="77"/>
      <c r="K517" s="315"/>
      <c r="L517" s="70"/>
      <c r="M517" s="67"/>
      <c r="N517" s="70"/>
      <c r="O517" s="67"/>
      <c r="P517" s="78"/>
      <c r="Q517" s="78"/>
      <c r="R517" s="78"/>
      <c r="S517" s="192"/>
      <c r="T517" s="380"/>
      <c r="U517" s="381"/>
    </row>
    <row r="518" spans="1:21" ht="21.95" customHeight="1" x14ac:dyDescent="0.15">
      <c r="A518" s="266"/>
      <c r="B518" s="78"/>
      <c r="C518" s="78"/>
      <c r="D518" s="77"/>
      <c r="E518" s="77"/>
      <c r="F518" s="77"/>
      <c r="G518" s="78"/>
      <c r="H518" s="78"/>
      <c r="I518" s="453"/>
      <c r="J518" s="77"/>
      <c r="K518" s="315"/>
      <c r="L518" s="70"/>
      <c r="M518" s="67"/>
      <c r="N518" s="70"/>
      <c r="O518" s="67"/>
      <c r="P518" s="78"/>
      <c r="Q518" s="78"/>
      <c r="R518" s="78"/>
      <c r="S518" s="192"/>
      <c r="T518" s="380"/>
      <c r="U518" s="381"/>
    </row>
    <row r="519" spans="1:21" ht="21.95" customHeight="1" x14ac:dyDescent="0.15">
      <c r="A519" s="266"/>
      <c r="B519" s="78"/>
      <c r="C519" s="78"/>
      <c r="D519" s="77"/>
      <c r="E519" s="77"/>
      <c r="F519" s="77"/>
      <c r="G519" s="78"/>
      <c r="H519" s="78"/>
      <c r="I519" s="453"/>
      <c r="J519" s="77"/>
      <c r="K519" s="315"/>
      <c r="L519" s="70"/>
      <c r="M519" s="67"/>
      <c r="N519" s="70"/>
      <c r="O519" s="67"/>
      <c r="P519" s="78"/>
      <c r="Q519" s="78"/>
      <c r="R519" s="78"/>
      <c r="S519" s="192"/>
      <c r="T519" s="380"/>
      <c r="U519" s="381"/>
    </row>
    <row r="520" spans="1:21" ht="21.95" customHeight="1" x14ac:dyDescent="0.15">
      <c r="A520" s="266"/>
      <c r="B520" s="78"/>
      <c r="C520" s="78"/>
      <c r="D520" s="77"/>
      <c r="E520" s="77"/>
      <c r="F520" s="77"/>
      <c r="G520" s="78"/>
      <c r="H520" s="78"/>
      <c r="I520" s="453"/>
      <c r="J520" s="77"/>
      <c r="K520" s="315"/>
      <c r="L520" s="70"/>
      <c r="M520" s="67"/>
      <c r="N520" s="70"/>
      <c r="O520" s="67"/>
      <c r="P520" s="78"/>
      <c r="Q520" s="78"/>
      <c r="R520" s="78"/>
      <c r="S520" s="192"/>
      <c r="T520" s="380"/>
      <c r="U520" s="381"/>
    </row>
    <row r="521" spans="1:21" ht="21.95" customHeight="1" x14ac:dyDescent="0.15">
      <c r="A521" s="266"/>
      <c r="B521" s="78"/>
      <c r="C521" s="78"/>
      <c r="D521" s="77"/>
      <c r="E521" s="77"/>
      <c r="F521" s="77"/>
      <c r="G521" s="78"/>
      <c r="H521" s="78"/>
      <c r="I521" s="453"/>
      <c r="J521" s="77"/>
      <c r="K521" s="315"/>
      <c r="L521" s="70"/>
      <c r="M521" s="67"/>
      <c r="N521" s="70"/>
      <c r="O521" s="67"/>
      <c r="P521" s="78"/>
      <c r="Q521" s="78"/>
      <c r="R521" s="78"/>
      <c r="S521" s="192"/>
      <c r="T521" s="380"/>
      <c r="U521" s="381"/>
    </row>
    <row r="522" spans="1:21" ht="21.95" customHeight="1" x14ac:dyDescent="0.15">
      <c r="A522" s="266"/>
      <c r="B522" s="78"/>
      <c r="C522" s="78"/>
      <c r="D522" s="77"/>
      <c r="E522" s="77"/>
      <c r="F522" s="77"/>
      <c r="G522" s="78"/>
      <c r="H522" s="78"/>
      <c r="I522" s="453"/>
      <c r="J522" s="77"/>
      <c r="K522" s="315"/>
      <c r="L522" s="70"/>
      <c r="M522" s="67"/>
      <c r="N522" s="70"/>
      <c r="O522" s="67"/>
      <c r="P522" s="78"/>
      <c r="Q522" s="78"/>
      <c r="R522" s="78"/>
      <c r="S522" s="192"/>
      <c r="T522" s="380"/>
      <c r="U522" s="381"/>
    </row>
    <row r="523" spans="1:21" ht="21.95" customHeight="1" x14ac:dyDescent="0.15">
      <c r="A523" s="266"/>
      <c r="B523" s="78"/>
      <c r="C523" s="78"/>
      <c r="D523" s="77"/>
      <c r="E523" s="77"/>
      <c r="F523" s="77"/>
      <c r="G523" s="78"/>
      <c r="H523" s="78"/>
      <c r="I523" s="453"/>
      <c r="J523" s="77"/>
      <c r="K523" s="315"/>
      <c r="L523" s="70"/>
      <c r="M523" s="67"/>
      <c r="N523" s="70"/>
      <c r="O523" s="67"/>
      <c r="P523" s="78"/>
      <c r="Q523" s="78"/>
      <c r="R523" s="78"/>
      <c r="S523" s="192"/>
      <c r="T523" s="380"/>
      <c r="U523" s="381"/>
    </row>
    <row r="524" spans="1:21" ht="21.95" customHeight="1" x14ac:dyDescent="0.15">
      <c r="A524" s="177"/>
      <c r="B524" s="78"/>
      <c r="C524" s="78"/>
      <c r="D524" s="77"/>
      <c r="E524" s="77"/>
      <c r="F524" s="77"/>
      <c r="G524" s="78"/>
      <c r="H524" s="78"/>
      <c r="I524" s="453"/>
      <c r="J524" s="77"/>
      <c r="K524" s="315"/>
      <c r="L524" s="70"/>
      <c r="M524" s="67"/>
      <c r="N524" s="70"/>
      <c r="O524" s="67"/>
      <c r="P524" s="78"/>
      <c r="Q524" s="78"/>
      <c r="R524" s="78"/>
      <c r="S524" s="192"/>
      <c r="T524" s="380"/>
      <c r="U524" s="381"/>
    </row>
    <row r="525" spans="1:21" ht="21.95" customHeight="1" x14ac:dyDescent="0.15">
      <c r="A525" s="207"/>
      <c r="B525" s="93"/>
      <c r="C525" s="94"/>
      <c r="D525" s="94"/>
      <c r="E525" s="278"/>
      <c r="F525" s="94"/>
      <c r="G525" s="93"/>
      <c r="H525" s="415"/>
      <c r="I525" s="464"/>
      <c r="J525" s="278"/>
      <c r="K525" s="316"/>
      <c r="L525" s="208"/>
      <c r="M525" s="208"/>
      <c r="N525" s="208"/>
      <c r="O525" s="208"/>
      <c r="P525" s="208"/>
      <c r="Q525" s="208"/>
      <c r="R525" s="208"/>
      <c r="S525" s="209"/>
      <c r="T525" s="380"/>
      <c r="U525" s="381"/>
    </row>
    <row r="526" spans="1:21" ht="21.95" customHeight="1" x14ac:dyDescent="0.15">
      <c r="A526" s="268"/>
      <c r="B526" s="71"/>
      <c r="C526" s="103"/>
      <c r="D526" s="164"/>
      <c r="E526" s="164"/>
      <c r="F526" s="164"/>
      <c r="G526" s="103"/>
      <c r="H526" s="71"/>
      <c r="I526" s="456"/>
      <c r="J526" s="164"/>
      <c r="K526" s="314"/>
      <c r="L526" s="200"/>
      <c r="M526" s="71"/>
      <c r="N526" s="200"/>
      <c r="O526" s="71"/>
      <c r="P526" s="71"/>
      <c r="Q526" s="71"/>
      <c r="R526" s="71"/>
      <c r="S526" s="270"/>
      <c r="T526" s="380"/>
      <c r="U526" s="381"/>
    </row>
    <row r="527" spans="1:21" ht="21.95" customHeight="1" x14ac:dyDescent="0.15">
      <c r="A527" s="266"/>
      <c r="B527" s="67"/>
      <c r="C527" s="78"/>
      <c r="D527" s="77"/>
      <c r="E527" s="77"/>
      <c r="F527" s="77"/>
      <c r="G527" s="78"/>
      <c r="H527" s="67"/>
      <c r="I527" s="453"/>
      <c r="J527" s="77"/>
      <c r="K527" s="315"/>
      <c r="L527" s="70"/>
      <c r="M527" s="67"/>
      <c r="N527" s="70"/>
      <c r="O527" s="67"/>
      <c r="P527" s="67"/>
      <c r="Q527" s="67"/>
      <c r="R527" s="67"/>
      <c r="S527" s="192"/>
      <c r="T527" s="380"/>
      <c r="U527" s="381"/>
    </row>
    <row r="528" spans="1:21" ht="21.95" customHeight="1" x14ac:dyDescent="0.15">
      <c r="A528" s="266"/>
      <c r="B528" s="67"/>
      <c r="C528" s="78"/>
      <c r="D528" s="77"/>
      <c r="E528" s="77"/>
      <c r="F528" s="77"/>
      <c r="G528" s="78"/>
      <c r="H528" s="67"/>
      <c r="I528" s="453"/>
      <c r="J528" s="77"/>
      <c r="K528" s="315"/>
      <c r="L528" s="70"/>
      <c r="M528" s="67"/>
      <c r="N528" s="70"/>
      <c r="O528" s="67"/>
      <c r="P528" s="67"/>
      <c r="Q528" s="67"/>
      <c r="R528" s="67"/>
      <c r="S528" s="192"/>
      <c r="T528" s="380"/>
      <c r="U528" s="381"/>
    </row>
    <row r="529" spans="1:21" ht="21.95" customHeight="1" x14ac:dyDescent="0.15">
      <c r="A529" s="266"/>
      <c r="B529" s="67"/>
      <c r="C529" s="78"/>
      <c r="D529" s="77"/>
      <c r="E529" s="77"/>
      <c r="F529" s="77"/>
      <c r="G529" s="78"/>
      <c r="H529" s="67"/>
      <c r="I529" s="453"/>
      <c r="J529" s="77"/>
      <c r="K529" s="315"/>
      <c r="L529" s="70"/>
      <c r="M529" s="67"/>
      <c r="N529" s="70"/>
      <c r="O529" s="67"/>
      <c r="P529" s="67"/>
      <c r="Q529" s="67"/>
      <c r="R529" s="67"/>
      <c r="S529" s="192"/>
      <c r="T529" s="380"/>
      <c r="U529" s="381"/>
    </row>
    <row r="530" spans="1:21" ht="21.95" customHeight="1" x14ac:dyDescent="0.15">
      <c r="A530" s="266"/>
      <c r="B530" s="67"/>
      <c r="C530" s="78"/>
      <c r="D530" s="77"/>
      <c r="E530" s="77"/>
      <c r="F530" s="77"/>
      <c r="G530" s="78"/>
      <c r="H530" s="67"/>
      <c r="I530" s="453"/>
      <c r="J530" s="77"/>
      <c r="K530" s="315"/>
      <c r="L530" s="70"/>
      <c r="M530" s="67"/>
      <c r="N530" s="70"/>
      <c r="O530" s="67"/>
      <c r="P530" s="67"/>
      <c r="Q530" s="67"/>
      <c r="R530" s="67"/>
      <c r="S530" s="192"/>
      <c r="T530" s="380"/>
      <c r="U530" s="381"/>
    </row>
    <row r="531" spans="1:21" ht="21.95" customHeight="1" x14ac:dyDescent="0.15">
      <c r="A531" s="266"/>
      <c r="B531" s="67"/>
      <c r="C531" s="78"/>
      <c r="D531" s="77"/>
      <c r="E531" s="77"/>
      <c r="F531" s="77"/>
      <c r="G531" s="78"/>
      <c r="H531" s="67"/>
      <c r="I531" s="453"/>
      <c r="J531" s="77"/>
      <c r="K531" s="315"/>
      <c r="L531" s="70"/>
      <c r="M531" s="67"/>
      <c r="N531" s="70"/>
      <c r="O531" s="67"/>
      <c r="P531" s="67"/>
      <c r="Q531" s="67"/>
      <c r="R531" s="67"/>
      <c r="S531" s="192"/>
      <c r="T531" s="380"/>
      <c r="U531" s="381"/>
    </row>
    <row r="532" spans="1:21" ht="21.95" customHeight="1" x14ac:dyDescent="0.15">
      <c r="A532" s="266"/>
      <c r="B532" s="67"/>
      <c r="C532" s="78"/>
      <c r="D532" s="77"/>
      <c r="E532" s="77"/>
      <c r="F532" s="77"/>
      <c r="G532" s="78"/>
      <c r="H532" s="67"/>
      <c r="I532" s="453"/>
      <c r="J532" s="77"/>
      <c r="K532" s="315"/>
      <c r="L532" s="70"/>
      <c r="M532" s="67"/>
      <c r="N532" s="70"/>
      <c r="O532" s="67"/>
      <c r="P532" s="67"/>
      <c r="Q532" s="67"/>
      <c r="R532" s="67"/>
      <c r="S532" s="192"/>
      <c r="T532" s="380"/>
      <c r="U532" s="381"/>
    </row>
    <row r="533" spans="1:21" ht="21.95" customHeight="1" x14ac:dyDescent="0.15">
      <c r="A533" s="266"/>
      <c r="B533" s="78"/>
      <c r="C533" s="78"/>
      <c r="D533" s="77"/>
      <c r="E533" s="77"/>
      <c r="F533" s="77"/>
      <c r="G533" s="78"/>
      <c r="H533" s="78"/>
      <c r="I533" s="453"/>
      <c r="J533" s="77"/>
      <c r="K533" s="315"/>
      <c r="L533" s="70"/>
      <c r="M533" s="67"/>
      <c r="N533" s="70"/>
      <c r="O533" s="67"/>
      <c r="P533" s="78"/>
      <c r="Q533" s="78"/>
      <c r="R533" s="78"/>
      <c r="S533" s="192"/>
      <c r="T533" s="380"/>
      <c r="U533" s="381"/>
    </row>
    <row r="534" spans="1:21" ht="21.95" customHeight="1" x14ac:dyDescent="0.15">
      <c r="A534" s="266"/>
      <c r="B534" s="78"/>
      <c r="C534" s="78"/>
      <c r="D534" s="77"/>
      <c r="E534" s="77"/>
      <c r="F534" s="77"/>
      <c r="G534" s="78"/>
      <c r="H534" s="78"/>
      <c r="I534" s="453"/>
      <c r="J534" s="77"/>
      <c r="K534" s="315"/>
      <c r="L534" s="70"/>
      <c r="M534" s="67"/>
      <c r="N534" s="70"/>
      <c r="O534" s="67"/>
      <c r="P534" s="78"/>
      <c r="Q534" s="78"/>
      <c r="R534" s="78"/>
      <c r="S534" s="192"/>
      <c r="T534" s="380"/>
      <c r="U534" s="381"/>
    </row>
    <row r="535" spans="1:21" ht="21.95" customHeight="1" x14ac:dyDescent="0.15">
      <c r="A535" s="266"/>
      <c r="B535" s="78"/>
      <c r="C535" s="78"/>
      <c r="D535" s="77"/>
      <c r="E535" s="77"/>
      <c r="F535" s="77"/>
      <c r="G535" s="78"/>
      <c r="H535" s="78"/>
      <c r="I535" s="453"/>
      <c r="J535" s="77"/>
      <c r="K535" s="315"/>
      <c r="L535" s="70"/>
      <c r="M535" s="67"/>
      <c r="N535" s="70"/>
      <c r="O535" s="67"/>
      <c r="P535" s="78"/>
      <c r="Q535" s="78"/>
      <c r="R535" s="78"/>
      <c r="S535" s="192"/>
      <c r="T535" s="380"/>
      <c r="U535" s="381"/>
    </row>
    <row r="536" spans="1:21" ht="21.95" customHeight="1" x14ac:dyDescent="0.15">
      <c r="A536" s="266"/>
      <c r="B536" s="78"/>
      <c r="C536" s="78"/>
      <c r="D536" s="77"/>
      <c r="E536" s="77"/>
      <c r="F536" s="77"/>
      <c r="G536" s="78"/>
      <c r="H536" s="78"/>
      <c r="I536" s="453"/>
      <c r="J536" s="77"/>
      <c r="K536" s="315"/>
      <c r="L536" s="70"/>
      <c r="M536" s="67"/>
      <c r="N536" s="70"/>
      <c r="O536" s="67"/>
      <c r="P536" s="78"/>
      <c r="Q536" s="78"/>
      <c r="R536" s="78"/>
      <c r="S536" s="192"/>
      <c r="T536" s="380"/>
      <c r="U536" s="381"/>
    </row>
    <row r="537" spans="1:21" ht="21.95" customHeight="1" x14ac:dyDescent="0.15">
      <c r="A537" s="266"/>
      <c r="B537" s="78"/>
      <c r="C537" s="78"/>
      <c r="D537" s="77"/>
      <c r="E537" s="77"/>
      <c r="F537" s="77"/>
      <c r="G537" s="78"/>
      <c r="H537" s="78"/>
      <c r="I537" s="453"/>
      <c r="J537" s="77"/>
      <c r="K537" s="315"/>
      <c r="L537" s="70"/>
      <c r="M537" s="67"/>
      <c r="N537" s="70"/>
      <c r="O537" s="67"/>
      <c r="P537" s="78"/>
      <c r="Q537" s="78"/>
      <c r="R537" s="78"/>
      <c r="S537" s="192"/>
      <c r="T537" s="380"/>
      <c r="U537" s="381"/>
    </row>
    <row r="538" spans="1:21" ht="21.95" customHeight="1" x14ac:dyDescent="0.15">
      <c r="A538" s="266"/>
      <c r="B538" s="78"/>
      <c r="C538" s="78"/>
      <c r="D538" s="77"/>
      <c r="E538" s="77"/>
      <c r="F538" s="77"/>
      <c r="G538" s="78"/>
      <c r="H538" s="78"/>
      <c r="I538" s="453"/>
      <c r="J538" s="77"/>
      <c r="K538" s="315"/>
      <c r="L538" s="70"/>
      <c r="M538" s="67"/>
      <c r="N538" s="70"/>
      <c r="O538" s="67"/>
      <c r="P538" s="78"/>
      <c r="Q538" s="78"/>
      <c r="R538" s="78"/>
      <c r="S538" s="192"/>
      <c r="T538" s="380"/>
      <c r="U538" s="381"/>
    </row>
    <row r="539" spans="1:21" ht="21.95" customHeight="1" x14ac:dyDescent="0.15">
      <c r="A539" s="266"/>
      <c r="B539" s="78"/>
      <c r="C539" s="78"/>
      <c r="D539" s="77"/>
      <c r="E539" s="77"/>
      <c r="F539" s="77"/>
      <c r="G539" s="78"/>
      <c r="H539" s="78"/>
      <c r="I539" s="453"/>
      <c r="J539" s="77"/>
      <c r="K539" s="315"/>
      <c r="L539" s="70"/>
      <c r="M539" s="67"/>
      <c r="N539" s="70"/>
      <c r="O539" s="67"/>
      <c r="P539" s="78"/>
      <c r="Q539" s="78"/>
      <c r="R539" s="78"/>
      <c r="S539" s="192"/>
      <c r="T539" s="380"/>
      <c r="U539" s="381"/>
    </row>
    <row r="540" spans="1:21" ht="21.95" customHeight="1" x14ac:dyDescent="0.15">
      <c r="A540" s="266"/>
      <c r="B540" s="78"/>
      <c r="C540" s="78"/>
      <c r="D540" s="77"/>
      <c r="E540" s="77"/>
      <c r="F540" s="77"/>
      <c r="G540" s="78"/>
      <c r="H540" s="78"/>
      <c r="I540" s="453"/>
      <c r="J540" s="77"/>
      <c r="K540" s="315"/>
      <c r="L540" s="70"/>
      <c r="M540" s="67"/>
      <c r="N540" s="70"/>
      <c r="O540" s="67"/>
      <c r="P540" s="78"/>
      <c r="Q540" s="78"/>
      <c r="R540" s="78"/>
      <c r="S540" s="192"/>
      <c r="T540" s="380"/>
      <c r="U540" s="381"/>
    </row>
    <row r="541" spans="1:21" ht="21.95" customHeight="1" x14ac:dyDescent="0.15">
      <c r="A541" s="266"/>
      <c r="B541" s="78"/>
      <c r="C541" s="78"/>
      <c r="D541" s="77"/>
      <c r="E541" s="77"/>
      <c r="F541" s="77"/>
      <c r="G541" s="78"/>
      <c r="H541" s="78"/>
      <c r="I541" s="453"/>
      <c r="J541" s="77"/>
      <c r="K541" s="315"/>
      <c r="L541" s="70"/>
      <c r="M541" s="67"/>
      <c r="N541" s="70"/>
      <c r="O541" s="67"/>
      <c r="P541" s="78"/>
      <c r="Q541" s="78"/>
      <c r="R541" s="78"/>
      <c r="S541" s="192"/>
      <c r="T541" s="380"/>
      <c r="U541" s="381"/>
    </row>
    <row r="542" spans="1:21" ht="21.95" customHeight="1" x14ac:dyDescent="0.15">
      <c r="A542" s="266"/>
      <c r="B542" s="78"/>
      <c r="C542" s="78"/>
      <c r="D542" s="77"/>
      <c r="E542" s="77"/>
      <c r="F542" s="77"/>
      <c r="G542" s="78"/>
      <c r="H542" s="78"/>
      <c r="I542" s="453"/>
      <c r="J542" s="77"/>
      <c r="K542" s="315"/>
      <c r="L542" s="70"/>
      <c r="M542" s="67"/>
      <c r="N542" s="70"/>
      <c r="O542" s="67"/>
      <c r="P542" s="78"/>
      <c r="Q542" s="78"/>
      <c r="R542" s="78"/>
      <c r="S542" s="192"/>
      <c r="T542" s="380"/>
      <c r="U542" s="381"/>
    </row>
    <row r="543" spans="1:21" ht="21.95" customHeight="1" x14ac:dyDescent="0.15">
      <c r="A543" s="266"/>
      <c r="B543" s="78"/>
      <c r="C543" s="78"/>
      <c r="D543" s="77"/>
      <c r="E543" s="77"/>
      <c r="F543" s="77"/>
      <c r="G543" s="78"/>
      <c r="H543" s="78"/>
      <c r="I543" s="453"/>
      <c r="J543" s="77"/>
      <c r="K543" s="315"/>
      <c r="L543" s="70"/>
      <c r="M543" s="67"/>
      <c r="N543" s="70"/>
      <c r="O543" s="67"/>
      <c r="P543" s="78"/>
      <c r="Q543" s="78"/>
      <c r="R543" s="78"/>
      <c r="S543" s="192"/>
      <c r="T543" s="380"/>
      <c r="U543" s="381"/>
    </row>
    <row r="544" spans="1:21" ht="21.95" customHeight="1" x14ac:dyDescent="0.15">
      <c r="A544" s="266"/>
      <c r="B544" s="78"/>
      <c r="C544" s="78"/>
      <c r="D544" s="77"/>
      <c r="E544" s="77"/>
      <c r="F544" s="77"/>
      <c r="G544" s="78"/>
      <c r="H544" s="78"/>
      <c r="I544" s="453"/>
      <c r="J544" s="77"/>
      <c r="K544" s="315"/>
      <c r="L544" s="70"/>
      <c r="M544" s="67"/>
      <c r="N544" s="70"/>
      <c r="O544" s="67"/>
      <c r="P544" s="78"/>
      <c r="Q544" s="78"/>
      <c r="R544" s="78"/>
      <c r="S544" s="192"/>
      <c r="T544" s="380"/>
      <c r="U544" s="381"/>
    </row>
    <row r="545" spans="1:21" ht="21.95" customHeight="1" x14ac:dyDescent="0.15">
      <c r="A545" s="177"/>
      <c r="B545" s="78"/>
      <c r="C545" s="78"/>
      <c r="D545" s="77"/>
      <c r="E545" s="77"/>
      <c r="F545" s="77"/>
      <c r="G545" s="78"/>
      <c r="H545" s="78"/>
      <c r="I545" s="453"/>
      <c r="J545" s="77"/>
      <c r="K545" s="315"/>
      <c r="L545" s="70"/>
      <c r="M545" s="67"/>
      <c r="N545" s="70"/>
      <c r="O545" s="67"/>
      <c r="P545" s="78"/>
      <c r="Q545" s="78"/>
      <c r="R545" s="78"/>
      <c r="S545" s="192"/>
      <c r="T545" s="380"/>
      <c r="U545" s="381"/>
    </row>
    <row r="546" spans="1:21" ht="21.95" customHeight="1" x14ac:dyDescent="0.15">
      <c r="A546" s="207"/>
      <c r="B546" s="93"/>
      <c r="C546" s="94"/>
      <c r="D546" s="94"/>
      <c r="E546" s="278"/>
      <c r="F546" s="94"/>
      <c r="G546" s="93"/>
      <c r="H546" s="415"/>
      <c r="I546" s="464"/>
      <c r="J546" s="278"/>
      <c r="K546" s="316"/>
      <c r="L546" s="208"/>
      <c r="M546" s="208"/>
      <c r="N546" s="208"/>
      <c r="O546" s="208"/>
      <c r="P546" s="208"/>
      <c r="Q546" s="208"/>
      <c r="R546" s="208"/>
      <c r="S546" s="209"/>
      <c r="T546" s="380"/>
      <c r="U546" s="381"/>
    </row>
    <row r="547" spans="1:21" ht="21.95" customHeight="1" x14ac:dyDescent="0.15">
      <c r="A547" s="282"/>
      <c r="B547" s="282"/>
      <c r="C547" s="282"/>
      <c r="D547" s="283"/>
      <c r="E547" s="283"/>
      <c r="F547" s="283"/>
      <c r="G547" s="282"/>
      <c r="H547" s="282"/>
      <c r="I547" s="465"/>
      <c r="J547" s="423"/>
      <c r="K547" s="319"/>
      <c r="L547" s="292"/>
      <c r="M547" s="293"/>
      <c r="N547" s="292"/>
      <c r="O547" s="293"/>
      <c r="P547" s="282"/>
      <c r="Q547" s="282"/>
      <c r="R547" s="282"/>
      <c r="S547" s="282"/>
      <c r="T547" s="380"/>
      <c r="U547" s="381"/>
    </row>
    <row r="548" spans="1:21" ht="21.95" customHeight="1" x14ac:dyDescent="0.15">
      <c r="A548" s="282"/>
      <c r="B548" s="282"/>
      <c r="C548" s="282"/>
      <c r="D548" s="283"/>
      <c r="E548" s="283"/>
      <c r="F548" s="283"/>
      <c r="G548" s="282"/>
      <c r="H548" s="282"/>
      <c r="I548" s="465"/>
      <c r="J548" s="423"/>
      <c r="K548" s="319"/>
      <c r="L548" s="292"/>
      <c r="M548" s="293"/>
      <c r="N548" s="292"/>
      <c r="O548" s="293"/>
      <c r="P548" s="282"/>
      <c r="Q548" s="282"/>
      <c r="R548" s="282"/>
      <c r="S548" s="282"/>
      <c r="T548" s="380"/>
      <c r="U548" s="381"/>
    </row>
    <row r="549" spans="1:21" ht="21.95" customHeight="1" x14ac:dyDescent="0.15">
      <c r="A549" s="282"/>
      <c r="B549" s="282"/>
      <c r="C549" s="282"/>
      <c r="D549" s="283"/>
      <c r="E549" s="283"/>
      <c r="F549" s="283"/>
      <c r="G549" s="282"/>
      <c r="H549" s="282"/>
      <c r="I549" s="465"/>
      <c r="J549" s="423"/>
      <c r="K549" s="319"/>
      <c r="L549" s="292"/>
      <c r="M549" s="293"/>
      <c r="N549" s="292"/>
      <c r="O549" s="293"/>
      <c r="P549" s="282"/>
      <c r="Q549" s="282"/>
      <c r="R549" s="282"/>
      <c r="S549" s="282"/>
      <c r="T549" s="380"/>
      <c r="U549" s="381"/>
    </row>
    <row r="550" spans="1:21" ht="21.95" customHeight="1" x14ac:dyDescent="0.15">
      <c r="A550" s="282"/>
      <c r="B550" s="282"/>
      <c r="C550" s="282"/>
      <c r="D550" s="283"/>
      <c r="E550" s="283"/>
      <c r="F550" s="283"/>
      <c r="G550" s="282"/>
      <c r="H550" s="282"/>
      <c r="I550" s="465"/>
      <c r="J550" s="423"/>
      <c r="K550" s="319"/>
      <c r="L550" s="292"/>
      <c r="M550" s="293"/>
      <c r="N550" s="292"/>
      <c r="O550" s="293"/>
      <c r="P550" s="282"/>
      <c r="Q550" s="282"/>
      <c r="R550" s="282"/>
      <c r="S550" s="282"/>
      <c r="T550" s="380"/>
      <c r="U550" s="381"/>
    </row>
    <row r="551" spans="1:21" ht="21.95" customHeight="1" x14ac:dyDescent="0.15">
      <c r="A551" s="282"/>
      <c r="B551" s="282"/>
      <c r="C551" s="282"/>
      <c r="D551" s="283"/>
      <c r="E551" s="283"/>
      <c r="F551" s="283"/>
      <c r="G551" s="282"/>
      <c r="H551" s="282"/>
      <c r="I551" s="465"/>
      <c r="J551" s="423"/>
      <c r="K551" s="319"/>
      <c r="L551" s="292"/>
      <c r="M551" s="293"/>
      <c r="N551" s="292"/>
      <c r="O551" s="293"/>
      <c r="P551" s="282"/>
      <c r="Q551" s="282"/>
      <c r="R551" s="282"/>
      <c r="S551" s="282"/>
      <c r="T551" s="380"/>
      <c r="U551" s="381"/>
    </row>
    <row r="552" spans="1:21" ht="21.95" customHeight="1" x14ac:dyDescent="0.15">
      <c r="A552" s="282"/>
      <c r="B552" s="282"/>
      <c r="C552" s="282"/>
      <c r="D552" s="283"/>
      <c r="E552" s="283"/>
      <c r="F552" s="283"/>
      <c r="G552" s="282"/>
      <c r="H552" s="282"/>
      <c r="I552" s="465"/>
      <c r="J552" s="423"/>
      <c r="K552" s="319"/>
      <c r="L552" s="292"/>
      <c r="M552" s="293"/>
      <c r="N552" s="292"/>
      <c r="O552" s="293"/>
      <c r="P552" s="282"/>
      <c r="Q552" s="282"/>
      <c r="R552" s="282"/>
      <c r="S552" s="282"/>
      <c r="T552" s="380"/>
      <c r="U552" s="381"/>
    </row>
    <row r="553" spans="1:21" ht="21.95" customHeight="1" x14ac:dyDescent="0.15">
      <c r="A553" s="282"/>
      <c r="B553" s="282"/>
      <c r="C553" s="282"/>
      <c r="D553" s="283"/>
      <c r="E553" s="283"/>
      <c r="F553" s="283"/>
      <c r="G553" s="282"/>
      <c r="H553" s="282"/>
      <c r="I553" s="465"/>
      <c r="J553" s="423"/>
      <c r="K553" s="319"/>
      <c r="L553" s="292"/>
      <c r="M553" s="293"/>
      <c r="N553" s="292"/>
      <c r="O553" s="293"/>
      <c r="P553" s="282"/>
      <c r="Q553" s="282"/>
      <c r="R553" s="282"/>
      <c r="S553" s="282"/>
      <c r="T553" s="380"/>
      <c r="U553" s="381"/>
    </row>
    <row r="554" spans="1:21" ht="21.95" customHeight="1" x14ac:dyDescent="0.15">
      <c r="A554" s="282"/>
      <c r="B554" s="282"/>
      <c r="C554" s="282"/>
      <c r="D554" s="283"/>
      <c r="E554" s="283"/>
      <c r="F554" s="283"/>
      <c r="G554" s="282"/>
      <c r="H554" s="282"/>
      <c r="I554" s="465"/>
      <c r="J554" s="423"/>
      <c r="K554" s="319"/>
      <c r="L554" s="292"/>
      <c r="M554" s="293"/>
      <c r="N554" s="292"/>
      <c r="O554" s="293"/>
      <c r="P554" s="282"/>
      <c r="Q554" s="282"/>
      <c r="R554" s="282"/>
      <c r="S554" s="282"/>
      <c r="T554" s="380"/>
      <c r="U554" s="381"/>
    </row>
    <row r="555" spans="1:21" ht="21.95" customHeight="1" x14ac:dyDescent="0.15">
      <c r="A555" s="282"/>
      <c r="B555" s="282"/>
      <c r="C555" s="282"/>
      <c r="D555" s="283"/>
      <c r="E555" s="283"/>
      <c r="F555" s="283"/>
      <c r="G555" s="282"/>
      <c r="H555" s="282"/>
      <c r="I555" s="465"/>
      <c r="J555" s="423"/>
      <c r="K555" s="319"/>
      <c r="L555" s="292"/>
      <c r="M555" s="293"/>
      <c r="N555" s="292"/>
      <c r="O555" s="293"/>
      <c r="P555" s="282"/>
      <c r="Q555" s="282"/>
      <c r="R555" s="282"/>
      <c r="S555" s="282"/>
      <c r="T555" s="380"/>
      <c r="U555" s="381"/>
    </row>
    <row r="556" spans="1:21" ht="21.95" customHeight="1" x14ac:dyDescent="0.15">
      <c r="A556" s="282"/>
      <c r="B556" s="282"/>
      <c r="C556" s="282"/>
      <c r="D556" s="283"/>
      <c r="E556" s="283"/>
      <c r="F556" s="283"/>
      <c r="G556" s="282"/>
      <c r="H556" s="282"/>
      <c r="I556" s="465"/>
      <c r="J556" s="423"/>
      <c r="K556" s="319"/>
      <c r="L556" s="292"/>
      <c r="M556" s="293"/>
      <c r="N556" s="292"/>
      <c r="O556" s="293"/>
      <c r="P556" s="282"/>
      <c r="Q556" s="282"/>
      <c r="R556" s="282"/>
      <c r="S556" s="282"/>
      <c r="T556" s="380"/>
      <c r="U556" s="381"/>
    </row>
    <row r="557" spans="1:21" ht="21.95" customHeight="1" x14ac:dyDescent="0.15">
      <c r="A557" s="282"/>
      <c r="B557" s="282"/>
      <c r="C557" s="282"/>
      <c r="D557" s="283"/>
      <c r="E557" s="283"/>
      <c r="F557" s="283"/>
      <c r="G557" s="282"/>
      <c r="H557" s="282"/>
      <c r="I557" s="465"/>
      <c r="J557" s="423"/>
      <c r="K557" s="319"/>
      <c r="L557" s="292"/>
      <c r="M557" s="293"/>
      <c r="N557" s="292"/>
      <c r="O557" s="293"/>
      <c r="P557" s="282"/>
      <c r="Q557" s="282"/>
      <c r="R557" s="282"/>
      <c r="S557" s="282"/>
      <c r="T557" s="380"/>
      <c r="U557" s="381"/>
    </row>
    <row r="558" spans="1:21" ht="21.95" customHeight="1" x14ac:dyDescent="0.15">
      <c r="A558" s="282"/>
      <c r="B558" s="282"/>
      <c r="C558" s="282"/>
      <c r="D558" s="283"/>
      <c r="E558" s="283"/>
      <c r="F558" s="283"/>
      <c r="G558" s="282"/>
      <c r="H558" s="282"/>
      <c r="I558" s="465"/>
      <c r="J558" s="423"/>
      <c r="K558" s="319"/>
      <c r="L558" s="292"/>
      <c r="M558" s="293"/>
      <c r="N558" s="292"/>
      <c r="O558" s="293"/>
      <c r="P558" s="282"/>
      <c r="Q558" s="282"/>
      <c r="R558" s="282"/>
      <c r="S558" s="282"/>
      <c r="T558" s="380"/>
      <c r="U558" s="381"/>
    </row>
    <row r="559" spans="1:21" ht="21.95" customHeight="1" x14ac:dyDescent="0.15">
      <c r="A559" s="282"/>
      <c r="B559" s="282"/>
      <c r="C559" s="282"/>
      <c r="D559" s="283"/>
      <c r="E559" s="283"/>
      <c r="F559" s="283"/>
      <c r="G559" s="282"/>
      <c r="H559" s="282"/>
      <c r="I559" s="465"/>
      <c r="J559" s="423"/>
      <c r="K559" s="319"/>
      <c r="L559" s="292"/>
      <c r="M559" s="293"/>
      <c r="N559" s="292"/>
      <c r="O559" s="293"/>
      <c r="P559" s="282"/>
      <c r="Q559" s="282"/>
      <c r="R559" s="282"/>
      <c r="S559" s="282"/>
      <c r="T559" s="380"/>
      <c r="U559" s="381"/>
    </row>
    <row r="560" spans="1:21" ht="21.95" customHeight="1" x14ac:dyDescent="0.15">
      <c r="A560" s="282"/>
      <c r="B560" s="282"/>
      <c r="C560" s="282"/>
      <c r="D560" s="283"/>
      <c r="E560" s="283"/>
      <c r="F560" s="283"/>
      <c r="G560" s="282"/>
      <c r="H560" s="282"/>
      <c r="I560" s="465"/>
      <c r="J560" s="423"/>
      <c r="K560" s="319"/>
      <c r="L560" s="292"/>
      <c r="M560" s="293"/>
      <c r="N560" s="292"/>
      <c r="O560" s="293"/>
      <c r="P560" s="282"/>
      <c r="Q560" s="282"/>
      <c r="R560" s="282"/>
      <c r="S560" s="282"/>
      <c r="T560" s="380"/>
      <c r="U560" s="381"/>
    </row>
    <row r="561" spans="1:21" ht="21.95" customHeight="1" x14ac:dyDescent="0.15">
      <c r="A561" s="282"/>
      <c r="B561" s="282"/>
      <c r="C561" s="282"/>
      <c r="D561" s="283"/>
      <c r="E561" s="283"/>
      <c r="F561" s="283"/>
      <c r="G561" s="282"/>
      <c r="H561" s="282"/>
      <c r="I561" s="465"/>
      <c r="J561" s="423"/>
      <c r="K561" s="319"/>
      <c r="L561" s="292"/>
      <c r="M561" s="293"/>
      <c r="N561" s="292"/>
      <c r="O561" s="293"/>
      <c r="P561" s="282"/>
      <c r="Q561" s="282"/>
      <c r="R561" s="282"/>
      <c r="S561" s="282"/>
      <c r="T561" s="380"/>
      <c r="U561" s="381"/>
    </row>
    <row r="562" spans="1:21" ht="21.95" customHeight="1" x14ac:dyDescent="0.15">
      <c r="A562" s="282"/>
      <c r="B562" s="282"/>
      <c r="C562" s="282"/>
      <c r="D562" s="283"/>
      <c r="E562" s="283"/>
      <c r="F562" s="283"/>
      <c r="G562" s="282"/>
      <c r="H562" s="282"/>
      <c r="I562" s="465"/>
      <c r="J562" s="423"/>
      <c r="K562" s="319"/>
      <c r="L562" s="292"/>
      <c r="M562" s="293"/>
      <c r="N562" s="292"/>
      <c r="O562" s="293"/>
      <c r="P562" s="282"/>
      <c r="Q562" s="282"/>
      <c r="R562" s="282"/>
      <c r="S562" s="282"/>
      <c r="T562" s="380"/>
      <c r="U562" s="381"/>
    </row>
    <row r="563" spans="1:21" ht="21.95" customHeight="1" x14ac:dyDescent="0.15">
      <c r="A563" s="282"/>
      <c r="B563" s="282"/>
      <c r="C563" s="282"/>
      <c r="D563" s="283"/>
      <c r="E563" s="283"/>
      <c r="F563" s="283"/>
      <c r="G563" s="282"/>
      <c r="H563" s="282"/>
      <c r="I563" s="465"/>
      <c r="J563" s="423"/>
      <c r="K563" s="319"/>
      <c r="L563" s="292"/>
      <c r="M563" s="293"/>
      <c r="N563" s="292"/>
      <c r="O563" s="293"/>
      <c r="P563" s="282"/>
      <c r="Q563" s="282"/>
      <c r="R563" s="282"/>
      <c r="S563" s="282"/>
      <c r="T563" s="380"/>
      <c r="U563" s="381"/>
    </row>
    <row r="564" spans="1:21" ht="21.95" customHeight="1" x14ac:dyDescent="0.15">
      <c r="A564" s="282"/>
      <c r="B564" s="282"/>
      <c r="C564" s="282"/>
      <c r="D564" s="283"/>
      <c r="E564" s="283"/>
      <c r="F564" s="283"/>
      <c r="G564" s="282"/>
      <c r="H564" s="282"/>
      <c r="I564" s="465"/>
      <c r="J564" s="423"/>
      <c r="K564" s="319"/>
      <c r="L564" s="292"/>
      <c r="M564" s="293"/>
      <c r="N564" s="292"/>
      <c r="O564" s="293"/>
      <c r="P564" s="282"/>
      <c r="Q564" s="282"/>
      <c r="R564" s="282"/>
      <c r="S564" s="282"/>
      <c r="T564" s="380"/>
      <c r="U564" s="381"/>
    </row>
    <row r="565" spans="1:21" ht="21.95" customHeight="1" x14ac:dyDescent="0.15">
      <c r="A565" s="282"/>
      <c r="B565" s="282"/>
      <c r="C565" s="282"/>
      <c r="D565" s="283"/>
      <c r="E565" s="283"/>
      <c r="F565" s="283"/>
      <c r="G565" s="282"/>
      <c r="H565" s="282"/>
      <c r="I565" s="465"/>
      <c r="J565" s="423"/>
      <c r="K565" s="319"/>
      <c r="L565" s="292"/>
      <c r="M565" s="293"/>
      <c r="N565" s="292"/>
      <c r="O565" s="293"/>
      <c r="P565" s="282"/>
      <c r="Q565" s="282"/>
      <c r="R565" s="282"/>
      <c r="S565" s="282"/>
      <c r="T565" s="380"/>
      <c r="U565" s="381"/>
    </row>
    <row r="566" spans="1:21" ht="21.95" customHeight="1" x14ac:dyDescent="0.15">
      <c r="A566" s="282"/>
      <c r="B566" s="282"/>
      <c r="C566" s="282"/>
      <c r="D566" s="283"/>
      <c r="E566" s="283"/>
      <c r="F566" s="283"/>
      <c r="G566" s="282"/>
      <c r="H566" s="282"/>
      <c r="I566" s="465"/>
      <c r="J566" s="423"/>
      <c r="K566" s="319"/>
      <c r="L566" s="292"/>
      <c r="M566" s="293"/>
      <c r="N566" s="292"/>
      <c r="O566" s="293"/>
      <c r="P566" s="282"/>
      <c r="Q566" s="282"/>
      <c r="R566" s="282"/>
      <c r="S566" s="282"/>
      <c r="T566" s="380"/>
      <c r="U566" s="381"/>
    </row>
    <row r="567" spans="1:21" ht="21.95" customHeight="1" x14ac:dyDescent="0.15">
      <c r="A567" s="282"/>
      <c r="B567" s="282"/>
      <c r="C567" s="282"/>
      <c r="D567" s="283"/>
      <c r="E567" s="283"/>
      <c r="F567" s="283"/>
      <c r="G567" s="282"/>
      <c r="H567" s="282"/>
      <c r="I567" s="465"/>
      <c r="J567" s="423"/>
      <c r="K567" s="319"/>
      <c r="L567" s="292"/>
      <c r="M567" s="293"/>
      <c r="N567" s="292"/>
      <c r="O567" s="293"/>
      <c r="P567" s="282"/>
      <c r="Q567" s="282"/>
      <c r="R567" s="282"/>
      <c r="S567" s="282"/>
      <c r="T567" s="380"/>
      <c r="U567" s="381"/>
    </row>
    <row r="568" spans="1:21" ht="21.95" customHeight="1" x14ac:dyDescent="0.15">
      <c r="A568" s="282"/>
      <c r="B568" s="282"/>
      <c r="C568" s="282"/>
      <c r="D568" s="283"/>
      <c r="E568" s="283"/>
      <c r="F568" s="283"/>
      <c r="G568" s="282"/>
      <c r="H568" s="282"/>
      <c r="I568" s="465"/>
      <c r="J568" s="423"/>
      <c r="K568" s="319"/>
      <c r="L568" s="292"/>
      <c r="M568" s="293"/>
      <c r="N568" s="292"/>
      <c r="O568" s="293"/>
      <c r="P568" s="282"/>
      <c r="Q568" s="282"/>
      <c r="R568" s="282"/>
      <c r="S568" s="282"/>
      <c r="T568" s="380"/>
      <c r="U568" s="381"/>
    </row>
    <row r="569" spans="1:21" ht="21.95" customHeight="1" x14ac:dyDescent="0.15">
      <c r="A569" s="282"/>
      <c r="B569" s="282"/>
      <c r="C569" s="282"/>
      <c r="D569" s="283"/>
      <c r="E569" s="283"/>
      <c r="F569" s="283"/>
      <c r="G569" s="282"/>
      <c r="H569" s="282"/>
      <c r="I569" s="465"/>
      <c r="J569" s="423"/>
      <c r="K569" s="319"/>
      <c r="L569" s="292"/>
      <c r="M569" s="293"/>
      <c r="N569" s="292"/>
      <c r="O569" s="293"/>
      <c r="P569" s="282"/>
      <c r="Q569" s="282"/>
      <c r="R569" s="282"/>
      <c r="S569" s="282"/>
      <c r="T569" s="380"/>
      <c r="U569" s="381"/>
    </row>
    <row r="570" spans="1:21" ht="21.95" customHeight="1" x14ac:dyDescent="0.15">
      <c r="A570" s="282"/>
      <c r="B570" s="282"/>
      <c r="C570" s="282"/>
      <c r="D570" s="283"/>
      <c r="E570" s="283"/>
      <c r="F570" s="283"/>
      <c r="G570" s="282"/>
      <c r="H570" s="282"/>
      <c r="I570" s="465"/>
      <c r="J570" s="423"/>
      <c r="K570" s="319"/>
      <c r="L570" s="292"/>
      <c r="M570" s="293"/>
      <c r="N570" s="292"/>
      <c r="O570" s="293"/>
      <c r="P570" s="282"/>
      <c r="Q570" s="282"/>
      <c r="R570" s="282"/>
      <c r="S570" s="282"/>
      <c r="T570" s="380"/>
      <c r="U570" s="381"/>
    </row>
    <row r="571" spans="1:21" ht="21.95" customHeight="1" x14ac:dyDescent="0.15">
      <c r="A571" s="282"/>
      <c r="B571" s="282"/>
      <c r="C571" s="282"/>
      <c r="D571" s="283"/>
      <c r="E571" s="283"/>
      <c r="F571" s="283"/>
      <c r="G571" s="282"/>
      <c r="H571" s="282"/>
      <c r="I571" s="465"/>
      <c r="J571" s="423"/>
      <c r="K571" s="319"/>
      <c r="L571" s="292"/>
      <c r="M571" s="293"/>
      <c r="N571" s="292"/>
      <c r="O571" s="293"/>
      <c r="P571" s="282"/>
      <c r="Q571" s="282"/>
      <c r="R571" s="282"/>
      <c r="S571" s="282"/>
      <c r="T571" s="380"/>
      <c r="U571" s="381"/>
    </row>
    <row r="572" spans="1:21" ht="21.95" customHeight="1" x14ac:dyDescent="0.15">
      <c r="A572" s="282"/>
      <c r="B572" s="282"/>
      <c r="C572" s="282"/>
      <c r="D572" s="283"/>
      <c r="E572" s="283"/>
      <c r="F572" s="283"/>
      <c r="G572" s="282"/>
      <c r="H572" s="282"/>
      <c r="I572" s="465"/>
      <c r="J572" s="423"/>
      <c r="K572" s="319"/>
      <c r="L572" s="292"/>
      <c r="M572" s="293"/>
      <c r="N572" s="292"/>
      <c r="O572" s="293"/>
      <c r="P572" s="282"/>
      <c r="Q572" s="282"/>
      <c r="R572" s="282"/>
      <c r="S572" s="282"/>
      <c r="T572" s="380"/>
      <c r="U572" s="381"/>
    </row>
    <row r="573" spans="1:21" ht="21.95" customHeight="1" x14ac:dyDescent="0.15">
      <c r="A573" s="282"/>
      <c r="B573" s="282"/>
      <c r="C573" s="282"/>
      <c r="D573" s="283"/>
      <c r="E573" s="283"/>
      <c r="F573" s="283"/>
      <c r="G573" s="282"/>
      <c r="H573" s="282"/>
      <c r="I573" s="465"/>
      <c r="J573" s="423"/>
      <c r="K573" s="319"/>
      <c r="L573" s="292"/>
      <c r="M573" s="293"/>
      <c r="N573" s="292"/>
      <c r="O573" s="293"/>
      <c r="P573" s="282"/>
      <c r="Q573" s="282"/>
      <c r="R573" s="282"/>
      <c r="S573" s="282"/>
      <c r="T573" s="380"/>
      <c r="U573" s="381"/>
    </row>
    <row r="574" spans="1:21" ht="21.95" customHeight="1" x14ac:dyDescent="0.15">
      <c r="A574" s="282"/>
      <c r="B574" s="282"/>
      <c r="C574" s="282"/>
      <c r="D574" s="283"/>
      <c r="E574" s="283"/>
      <c r="F574" s="283"/>
      <c r="G574" s="282"/>
      <c r="H574" s="282"/>
      <c r="I574" s="465"/>
      <c r="J574" s="423"/>
      <c r="K574" s="319"/>
      <c r="L574" s="292"/>
      <c r="M574" s="293"/>
      <c r="N574" s="292"/>
      <c r="O574" s="293"/>
      <c r="P574" s="282"/>
      <c r="Q574" s="282"/>
      <c r="R574" s="282"/>
      <c r="S574" s="282"/>
      <c r="T574" s="380"/>
      <c r="U574" s="381"/>
    </row>
    <row r="575" spans="1:21" ht="21.95" customHeight="1" x14ac:dyDescent="0.15">
      <c r="A575" s="282"/>
      <c r="B575" s="282"/>
      <c r="C575" s="282"/>
      <c r="D575" s="283"/>
      <c r="E575" s="283"/>
      <c r="F575" s="283"/>
      <c r="G575" s="282"/>
      <c r="H575" s="282"/>
      <c r="I575" s="465"/>
      <c r="J575" s="423"/>
      <c r="K575" s="319"/>
      <c r="L575" s="292"/>
      <c r="M575" s="293"/>
      <c r="N575" s="292"/>
      <c r="O575" s="293"/>
      <c r="P575" s="282"/>
      <c r="Q575" s="282"/>
      <c r="R575" s="282"/>
      <c r="S575" s="282"/>
      <c r="T575" s="380"/>
      <c r="U575" s="381"/>
    </row>
    <row r="576" spans="1:21" ht="21.95" customHeight="1" x14ac:dyDescent="0.15">
      <c r="A576" s="282"/>
      <c r="B576" s="282"/>
      <c r="C576" s="282"/>
      <c r="D576" s="283"/>
      <c r="E576" s="283"/>
      <c r="F576" s="283"/>
      <c r="G576" s="282"/>
      <c r="H576" s="282"/>
      <c r="I576" s="465"/>
      <c r="J576" s="423"/>
      <c r="K576" s="319"/>
      <c r="L576" s="292"/>
      <c r="M576" s="293"/>
      <c r="N576" s="292"/>
      <c r="O576" s="293"/>
      <c r="P576" s="282"/>
      <c r="Q576" s="282"/>
      <c r="R576" s="282"/>
      <c r="S576" s="282"/>
      <c r="T576" s="380"/>
      <c r="U576" s="381"/>
    </row>
    <row r="577" spans="1:21" ht="21.95" customHeight="1" x14ac:dyDescent="0.15">
      <c r="A577" s="282"/>
      <c r="B577" s="282"/>
      <c r="C577" s="282"/>
      <c r="D577" s="283"/>
      <c r="E577" s="283"/>
      <c r="F577" s="283"/>
      <c r="G577" s="282"/>
      <c r="H577" s="282"/>
      <c r="I577" s="465"/>
      <c r="J577" s="423"/>
      <c r="K577" s="319"/>
      <c r="L577" s="292"/>
      <c r="M577" s="293"/>
      <c r="N577" s="292"/>
      <c r="O577" s="293"/>
      <c r="P577" s="282"/>
      <c r="Q577" s="282"/>
      <c r="R577" s="282"/>
      <c r="S577" s="282"/>
      <c r="T577" s="380"/>
      <c r="U577" s="381"/>
    </row>
    <row r="578" spans="1:21" ht="21.95" customHeight="1" x14ac:dyDescent="0.15">
      <c r="A578" s="282"/>
      <c r="B578" s="282"/>
      <c r="C578" s="282"/>
      <c r="D578" s="283"/>
      <c r="E578" s="283"/>
      <c r="F578" s="283"/>
      <c r="G578" s="282"/>
      <c r="H578" s="282"/>
      <c r="I578" s="465"/>
      <c r="J578" s="423"/>
      <c r="K578" s="319"/>
      <c r="L578" s="292"/>
      <c r="M578" s="293"/>
      <c r="N578" s="292"/>
      <c r="O578" s="293"/>
      <c r="P578" s="282"/>
      <c r="Q578" s="282"/>
      <c r="R578" s="282"/>
      <c r="S578" s="282"/>
      <c r="T578" s="380"/>
      <c r="U578" s="381"/>
    </row>
    <row r="579" spans="1:21" ht="21.95" customHeight="1" x14ac:dyDescent="0.15">
      <c r="A579" s="282"/>
      <c r="B579" s="282"/>
      <c r="C579" s="282"/>
      <c r="D579" s="283"/>
      <c r="E579" s="283"/>
      <c r="F579" s="283"/>
      <c r="G579" s="282"/>
      <c r="H579" s="282"/>
      <c r="I579" s="465"/>
      <c r="J579" s="423"/>
      <c r="K579" s="319"/>
      <c r="L579" s="292"/>
      <c r="M579" s="293"/>
      <c r="N579" s="292"/>
      <c r="O579" s="293"/>
      <c r="P579" s="282"/>
      <c r="Q579" s="282"/>
      <c r="R579" s="282"/>
      <c r="S579" s="282"/>
      <c r="T579" s="380"/>
      <c r="U579" s="381"/>
    </row>
    <row r="580" spans="1:21" ht="21.95" customHeight="1" x14ac:dyDescent="0.15">
      <c r="A580" s="282"/>
      <c r="B580" s="282"/>
      <c r="C580" s="282"/>
      <c r="D580" s="283"/>
      <c r="E580" s="283"/>
      <c r="F580" s="283"/>
      <c r="G580" s="282"/>
      <c r="H580" s="282"/>
      <c r="I580" s="465"/>
      <c r="J580" s="423"/>
      <c r="K580" s="319"/>
      <c r="L580" s="292"/>
      <c r="M580" s="293"/>
      <c r="N580" s="292"/>
      <c r="O580" s="293"/>
      <c r="P580" s="282"/>
      <c r="Q580" s="282"/>
      <c r="R580" s="282"/>
      <c r="S580" s="282"/>
      <c r="T580" s="380"/>
      <c r="U580" s="381"/>
    </row>
    <row r="581" spans="1:21" ht="21.95" customHeight="1" x14ac:dyDescent="0.15">
      <c r="A581" s="282"/>
      <c r="B581" s="282"/>
      <c r="C581" s="282"/>
      <c r="D581" s="283"/>
      <c r="E581" s="283"/>
      <c r="F581" s="283"/>
      <c r="G581" s="282"/>
      <c r="H581" s="282"/>
      <c r="I581" s="465"/>
      <c r="J581" s="423"/>
      <c r="K581" s="319"/>
      <c r="L581" s="292"/>
      <c r="M581" s="293"/>
      <c r="N581" s="292"/>
      <c r="O581" s="293"/>
      <c r="P581" s="282"/>
      <c r="Q581" s="282"/>
      <c r="R581" s="282"/>
      <c r="S581" s="282"/>
      <c r="T581" s="380"/>
      <c r="U581" s="381"/>
    </row>
    <row r="582" spans="1:21" ht="21.95" customHeight="1" x14ac:dyDescent="0.15">
      <c r="A582" s="282"/>
      <c r="B582" s="282"/>
      <c r="C582" s="282"/>
      <c r="D582" s="283"/>
      <c r="E582" s="283"/>
      <c r="F582" s="283"/>
      <c r="G582" s="282"/>
      <c r="H582" s="282"/>
      <c r="I582" s="465"/>
      <c r="J582" s="423"/>
      <c r="K582" s="319"/>
      <c r="L582" s="292"/>
      <c r="M582" s="293"/>
      <c r="N582" s="292"/>
      <c r="O582" s="293"/>
      <c r="P582" s="282"/>
      <c r="Q582" s="282"/>
      <c r="R582" s="282"/>
      <c r="S582" s="282"/>
      <c r="T582" s="380"/>
      <c r="U582" s="381"/>
    </row>
    <row r="583" spans="1:21" ht="21.95" customHeight="1" x14ac:dyDescent="0.15">
      <c r="A583" s="282"/>
      <c r="B583" s="282"/>
      <c r="C583" s="282"/>
      <c r="D583" s="283"/>
      <c r="E583" s="283"/>
      <c r="F583" s="283"/>
      <c r="G583" s="282"/>
      <c r="H583" s="282"/>
      <c r="I583" s="465"/>
      <c r="J583" s="423"/>
      <c r="K583" s="319"/>
      <c r="L583" s="292"/>
      <c r="M583" s="293"/>
      <c r="N583" s="292"/>
      <c r="O583" s="293"/>
      <c r="P583" s="282"/>
      <c r="Q583" s="282"/>
      <c r="R583" s="282"/>
      <c r="S583" s="282"/>
      <c r="T583" s="380"/>
      <c r="U583" s="381"/>
    </row>
    <row r="584" spans="1:21" ht="21.95" customHeight="1" x14ac:dyDescent="0.15">
      <c r="A584" s="282"/>
      <c r="B584" s="282"/>
      <c r="C584" s="282"/>
      <c r="D584" s="283"/>
      <c r="E584" s="283"/>
      <c r="F584" s="283"/>
      <c r="G584" s="282"/>
      <c r="H584" s="282"/>
      <c r="I584" s="465"/>
      <c r="J584" s="423"/>
      <c r="K584" s="319"/>
      <c r="L584" s="292"/>
      <c r="M584" s="293"/>
      <c r="N584" s="292"/>
      <c r="O584" s="293"/>
      <c r="P584" s="282"/>
      <c r="Q584" s="282"/>
      <c r="R584" s="282"/>
      <c r="S584" s="282"/>
      <c r="T584" s="380"/>
      <c r="U584" s="381"/>
    </row>
    <row r="585" spans="1:21" ht="21.95" customHeight="1" x14ac:dyDescent="0.15">
      <c r="A585" s="282"/>
      <c r="B585" s="282"/>
      <c r="C585" s="282"/>
      <c r="D585" s="283"/>
      <c r="E585" s="283"/>
      <c r="F585" s="283"/>
      <c r="G585" s="282"/>
      <c r="H585" s="282"/>
      <c r="I585" s="465"/>
      <c r="J585" s="423"/>
      <c r="K585" s="319"/>
      <c r="L585" s="292"/>
      <c r="M585" s="293"/>
      <c r="N585" s="292"/>
      <c r="O585" s="293"/>
      <c r="P585" s="282"/>
      <c r="Q585" s="282"/>
      <c r="R585" s="282"/>
      <c r="S585" s="282"/>
      <c r="T585" s="380"/>
      <c r="U585" s="381"/>
    </row>
    <row r="586" spans="1:21" ht="21.95" customHeight="1" x14ac:dyDescent="0.15">
      <c r="A586" s="282"/>
      <c r="B586" s="282"/>
      <c r="C586" s="282"/>
      <c r="D586" s="283"/>
      <c r="E586" s="283"/>
      <c r="F586" s="283"/>
      <c r="G586" s="282"/>
      <c r="H586" s="282"/>
      <c r="I586" s="465"/>
      <c r="J586" s="423"/>
      <c r="K586" s="319"/>
      <c r="L586" s="292"/>
      <c r="M586" s="293"/>
      <c r="N586" s="292"/>
      <c r="O586" s="293"/>
      <c r="P586" s="282"/>
      <c r="Q586" s="282"/>
      <c r="R586" s="282"/>
      <c r="S586" s="282"/>
      <c r="T586" s="380"/>
      <c r="U586" s="381"/>
    </row>
    <row r="587" spans="1:21" ht="21.95" customHeight="1" x14ac:dyDescent="0.15">
      <c r="A587" s="282"/>
      <c r="B587" s="282"/>
      <c r="C587" s="282"/>
      <c r="D587" s="283"/>
      <c r="E587" s="283"/>
      <c r="F587" s="283"/>
      <c r="G587" s="282"/>
      <c r="H587" s="282"/>
      <c r="I587" s="465"/>
      <c r="J587" s="423"/>
      <c r="K587" s="319"/>
      <c r="L587" s="292"/>
      <c r="M587" s="293"/>
      <c r="N587" s="292"/>
      <c r="O587" s="293"/>
      <c r="P587" s="282"/>
      <c r="Q587" s="282"/>
      <c r="R587" s="282"/>
      <c r="S587" s="282"/>
      <c r="T587" s="380"/>
      <c r="U587" s="381"/>
    </row>
    <row r="588" spans="1:21" ht="21.95" customHeight="1" x14ac:dyDescent="0.15">
      <c r="A588" s="282"/>
      <c r="B588" s="282"/>
      <c r="C588" s="282"/>
      <c r="D588" s="283"/>
      <c r="E588" s="283"/>
      <c r="F588" s="283"/>
      <c r="G588" s="282"/>
      <c r="H588" s="282"/>
      <c r="I588" s="465"/>
      <c r="J588" s="423"/>
      <c r="K588" s="319"/>
      <c r="L588" s="292"/>
      <c r="M588" s="293"/>
      <c r="N588" s="292"/>
      <c r="O588" s="293"/>
      <c r="P588" s="282"/>
      <c r="Q588" s="282"/>
      <c r="R588" s="282"/>
      <c r="S588" s="282"/>
      <c r="T588" s="380"/>
      <c r="U588" s="381"/>
    </row>
    <row r="589" spans="1:21" ht="21.95" customHeight="1" x14ac:dyDescent="0.15">
      <c r="A589" s="282"/>
      <c r="B589" s="282"/>
      <c r="C589" s="282"/>
      <c r="D589" s="283"/>
      <c r="E589" s="283"/>
      <c r="F589" s="283"/>
      <c r="G589" s="282"/>
      <c r="H589" s="282"/>
      <c r="I589" s="465"/>
      <c r="J589" s="423"/>
      <c r="K589" s="319"/>
      <c r="L589" s="292"/>
      <c r="M589" s="293"/>
      <c r="N589" s="292"/>
      <c r="O589" s="293"/>
      <c r="P589" s="282"/>
      <c r="Q589" s="282"/>
      <c r="R589" s="282"/>
      <c r="S589" s="282"/>
      <c r="T589" s="380"/>
      <c r="U589" s="381"/>
    </row>
    <row r="590" spans="1:21" ht="21.95" customHeight="1" x14ac:dyDescent="0.15">
      <c r="A590" s="282"/>
      <c r="B590" s="282"/>
      <c r="C590" s="282"/>
      <c r="D590" s="283"/>
      <c r="E590" s="283"/>
      <c r="F590" s="283"/>
      <c r="G590" s="282"/>
      <c r="H590" s="282"/>
      <c r="I590" s="465"/>
      <c r="J590" s="423"/>
      <c r="K590" s="319"/>
      <c r="L590" s="292"/>
      <c r="M590" s="293"/>
      <c r="N590" s="292"/>
      <c r="O590" s="293"/>
      <c r="P590" s="282"/>
      <c r="Q590" s="282"/>
      <c r="R590" s="282"/>
      <c r="S590" s="282"/>
      <c r="T590" s="380"/>
      <c r="U590" s="381"/>
    </row>
    <row r="591" spans="1:21" ht="21.95" customHeight="1" x14ac:dyDescent="0.15">
      <c r="A591" s="282"/>
      <c r="B591" s="282"/>
      <c r="C591" s="282"/>
      <c r="D591" s="283"/>
      <c r="E591" s="283"/>
      <c r="F591" s="283"/>
      <c r="G591" s="282"/>
      <c r="H591" s="282"/>
      <c r="I591" s="465"/>
      <c r="J591" s="423"/>
      <c r="K591" s="319"/>
      <c r="L591" s="292"/>
      <c r="M591" s="293"/>
      <c r="N591" s="292"/>
      <c r="O591" s="293"/>
      <c r="P591" s="282"/>
      <c r="Q591" s="282"/>
      <c r="R591" s="282"/>
      <c r="S591" s="282"/>
      <c r="T591" s="380"/>
      <c r="U591" s="381"/>
    </row>
    <row r="592" spans="1:21" ht="21.95" customHeight="1" x14ac:dyDescent="0.15">
      <c r="A592" s="282"/>
      <c r="B592" s="282"/>
      <c r="C592" s="282"/>
      <c r="D592" s="283"/>
      <c r="E592" s="283"/>
      <c r="F592" s="283"/>
      <c r="G592" s="282"/>
      <c r="H592" s="282"/>
      <c r="I592" s="465"/>
      <c r="J592" s="423"/>
      <c r="K592" s="319"/>
      <c r="L592" s="292"/>
      <c r="M592" s="293"/>
      <c r="N592" s="292"/>
      <c r="O592" s="293"/>
      <c r="P592" s="282"/>
      <c r="Q592" s="282"/>
      <c r="R592" s="282"/>
      <c r="S592" s="282"/>
      <c r="T592" s="380"/>
      <c r="U592" s="381"/>
    </row>
    <row r="593" spans="1:21" ht="21.95" customHeight="1" x14ac:dyDescent="0.15">
      <c r="A593" s="282"/>
      <c r="B593" s="282"/>
      <c r="C593" s="282"/>
      <c r="D593" s="283"/>
      <c r="E593" s="283"/>
      <c r="F593" s="283"/>
      <c r="G593" s="282"/>
      <c r="H593" s="282"/>
      <c r="I593" s="465"/>
      <c r="J593" s="423"/>
      <c r="K593" s="319"/>
      <c r="L593" s="292"/>
      <c r="M593" s="293"/>
      <c r="N593" s="292"/>
      <c r="O593" s="293"/>
      <c r="P593" s="282"/>
      <c r="Q593" s="282"/>
      <c r="R593" s="282"/>
      <c r="S593" s="282"/>
      <c r="T593" s="380"/>
      <c r="U593" s="381"/>
    </row>
    <row r="594" spans="1:21" ht="21.95" customHeight="1" x14ac:dyDescent="0.15">
      <c r="A594" s="282"/>
      <c r="B594" s="282"/>
      <c r="C594" s="282"/>
      <c r="D594" s="283"/>
      <c r="E594" s="283"/>
      <c r="F594" s="283"/>
      <c r="G594" s="282"/>
      <c r="H594" s="282"/>
      <c r="I594" s="465"/>
      <c r="J594" s="423"/>
      <c r="K594" s="319"/>
      <c r="L594" s="292"/>
      <c r="M594" s="293"/>
      <c r="N594" s="292"/>
      <c r="O594" s="293"/>
      <c r="P594" s="282"/>
      <c r="Q594" s="282"/>
      <c r="R594" s="282"/>
      <c r="S594" s="282"/>
      <c r="T594" s="380"/>
      <c r="U594" s="381"/>
    </row>
    <row r="595" spans="1:21" ht="21.95" customHeight="1" x14ac:dyDescent="0.15">
      <c r="A595" s="282"/>
      <c r="B595" s="282"/>
      <c r="C595" s="282"/>
      <c r="D595" s="283"/>
      <c r="E595" s="283"/>
      <c r="F595" s="283"/>
      <c r="G595" s="282"/>
      <c r="H595" s="282"/>
      <c r="I595" s="465"/>
      <c r="J595" s="423"/>
      <c r="K595" s="319"/>
      <c r="L595" s="292"/>
      <c r="M595" s="293"/>
      <c r="N595" s="292"/>
      <c r="O595" s="293"/>
      <c r="P595" s="282"/>
      <c r="Q595" s="282"/>
      <c r="R595" s="282"/>
      <c r="S595" s="282"/>
      <c r="T595" s="380"/>
      <c r="U595" s="381"/>
    </row>
    <row r="596" spans="1:21" ht="21.95" customHeight="1" x14ac:dyDescent="0.15">
      <c r="A596" s="282"/>
      <c r="B596" s="282"/>
      <c r="C596" s="282"/>
      <c r="D596" s="283"/>
      <c r="E596" s="283"/>
      <c r="F596" s="283"/>
      <c r="G596" s="282"/>
      <c r="H596" s="282"/>
      <c r="I596" s="465"/>
      <c r="J596" s="423"/>
      <c r="K596" s="319"/>
      <c r="L596" s="292"/>
      <c r="M596" s="293"/>
      <c r="N596" s="292"/>
      <c r="O596" s="293"/>
      <c r="P596" s="282"/>
      <c r="Q596" s="282"/>
      <c r="R596" s="282"/>
      <c r="S596" s="282"/>
      <c r="T596" s="380"/>
      <c r="U596" s="381"/>
    </row>
    <row r="597" spans="1:21" ht="21.95" customHeight="1" x14ac:dyDescent="0.15">
      <c r="A597" s="282"/>
      <c r="B597" s="282"/>
      <c r="C597" s="282"/>
      <c r="D597" s="283"/>
      <c r="E597" s="283"/>
      <c r="F597" s="283"/>
      <c r="G597" s="282"/>
      <c r="H597" s="282"/>
      <c r="I597" s="465"/>
      <c r="J597" s="423"/>
      <c r="K597" s="319"/>
      <c r="L597" s="292"/>
      <c r="M597" s="293"/>
      <c r="N597" s="292"/>
      <c r="O597" s="293"/>
      <c r="P597" s="282"/>
      <c r="Q597" s="282"/>
      <c r="R597" s="282"/>
      <c r="S597" s="282"/>
      <c r="T597" s="380"/>
      <c r="U597" s="381"/>
    </row>
    <row r="598" spans="1:21" ht="21.95" customHeight="1" x14ac:dyDescent="0.15">
      <c r="A598" s="282"/>
      <c r="B598" s="282"/>
      <c r="C598" s="282"/>
      <c r="D598" s="283"/>
      <c r="E598" s="283"/>
      <c r="F598" s="283"/>
      <c r="G598" s="282"/>
      <c r="H598" s="282"/>
      <c r="I598" s="465"/>
      <c r="J598" s="423"/>
      <c r="K598" s="319"/>
      <c r="L598" s="292"/>
      <c r="M598" s="293"/>
      <c r="N598" s="292"/>
      <c r="O598" s="293"/>
      <c r="P598" s="282"/>
      <c r="Q598" s="282"/>
      <c r="R598" s="282"/>
      <c r="S598" s="282"/>
      <c r="T598" s="380"/>
      <c r="U598" s="381"/>
    </row>
    <row r="599" spans="1:21" ht="21.95" customHeight="1" x14ac:dyDescent="0.15">
      <c r="A599" s="282"/>
      <c r="B599" s="282"/>
      <c r="C599" s="282"/>
      <c r="D599" s="283"/>
      <c r="E599" s="283"/>
      <c r="F599" s="283"/>
      <c r="G599" s="282"/>
      <c r="H599" s="282"/>
      <c r="I599" s="465"/>
      <c r="J599" s="423"/>
      <c r="K599" s="319"/>
      <c r="L599" s="292"/>
      <c r="M599" s="293"/>
      <c r="N599" s="292"/>
      <c r="O599" s="293"/>
      <c r="P599" s="282"/>
      <c r="Q599" s="282"/>
      <c r="R599" s="282"/>
      <c r="S599" s="282"/>
      <c r="T599" s="380"/>
      <c r="U599" s="381"/>
    </row>
    <row r="600" spans="1:21" ht="21.95" customHeight="1" x14ac:dyDescent="0.15">
      <c r="A600" s="282"/>
      <c r="B600" s="282"/>
      <c r="C600" s="282"/>
      <c r="D600" s="283"/>
      <c r="E600" s="283"/>
      <c r="F600" s="283"/>
      <c r="G600" s="282"/>
      <c r="H600" s="282"/>
      <c r="I600" s="465"/>
      <c r="J600" s="423"/>
      <c r="K600" s="319"/>
      <c r="L600" s="292"/>
      <c r="M600" s="293"/>
      <c r="N600" s="292"/>
      <c r="O600" s="293"/>
      <c r="P600" s="282"/>
      <c r="Q600" s="282"/>
      <c r="R600" s="282"/>
      <c r="S600" s="282"/>
      <c r="T600" s="380"/>
      <c r="U600" s="381"/>
    </row>
    <row r="601" spans="1:21" ht="21.95" customHeight="1" x14ac:dyDescent="0.15">
      <c r="A601" s="282"/>
      <c r="B601" s="282"/>
      <c r="C601" s="282"/>
      <c r="D601" s="283"/>
      <c r="E601" s="283"/>
      <c r="F601" s="283"/>
      <c r="G601" s="282"/>
      <c r="H601" s="282"/>
      <c r="I601" s="465"/>
      <c r="J601" s="423"/>
      <c r="K601" s="319"/>
      <c r="L601" s="292"/>
      <c r="M601" s="293"/>
      <c r="N601" s="292"/>
      <c r="O601" s="293"/>
      <c r="P601" s="282"/>
      <c r="Q601" s="282"/>
      <c r="R601" s="282"/>
      <c r="S601" s="282"/>
      <c r="T601" s="380"/>
      <c r="U601" s="381"/>
    </row>
    <row r="602" spans="1:21" ht="21.95" customHeight="1" x14ac:dyDescent="0.15">
      <c r="A602" s="282"/>
      <c r="B602" s="282"/>
      <c r="C602" s="282"/>
      <c r="D602" s="283"/>
      <c r="E602" s="283"/>
      <c r="F602" s="283"/>
      <c r="G602" s="282"/>
      <c r="H602" s="282"/>
      <c r="I602" s="465"/>
      <c r="J602" s="423"/>
      <c r="K602" s="319"/>
      <c r="L602" s="292"/>
      <c r="M602" s="293"/>
      <c r="N602" s="292"/>
      <c r="O602" s="293"/>
      <c r="P602" s="282"/>
      <c r="Q602" s="282"/>
      <c r="R602" s="282"/>
      <c r="S602" s="282"/>
      <c r="T602" s="380"/>
      <c r="U602" s="381"/>
    </row>
    <row r="603" spans="1:21" ht="21.95" customHeight="1" x14ac:dyDescent="0.15">
      <c r="A603" s="282"/>
      <c r="B603" s="282"/>
      <c r="C603" s="282"/>
      <c r="D603" s="283"/>
      <c r="E603" s="283"/>
      <c r="F603" s="283"/>
      <c r="G603" s="282"/>
      <c r="H603" s="282"/>
      <c r="I603" s="465"/>
      <c r="J603" s="423"/>
      <c r="K603" s="319"/>
      <c r="L603" s="292"/>
      <c r="M603" s="293"/>
      <c r="N603" s="292"/>
      <c r="O603" s="293"/>
      <c r="P603" s="282"/>
      <c r="Q603" s="282"/>
      <c r="R603" s="282"/>
      <c r="S603" s="282"/>
      <c r="T603" s="380"/>
      <c r="U603" s="381"/>
    </row>
    <row r="604" spans="1:21" ht="21.95" customHeight="1" x14ac:dyDescent="0.15">
      <c r="A604" s="282"/>
      <c r="B604" s="282"/>
      <c r="C604" s="282"/>
      <c r="D604" s="283"/>
      <c r="E604" s="283"/>
      <c r="F604" s="283"/>
      <c r="G604" s="282"/>
      <c r="H604" s="282"/>
      <c r="I604" s="465"/>
      <c r="J604" s="423"/>
      <c r="K604" s="319"/>
      <c r="L604" s="292"/>
      <c r="M604" s="293"/>
      <c r="N604" s="292"/>
      <c r="O604" s="293"/>
      <c r="P604" s="282"/>
      <c r="Q604" s="282"/>
      <c r="R604" s="282"/>
      <c r="S604" s="282"/>
      <c r="T604" s="380"/>
      <c r="U604" s="381"/>
    </row>
    <row r="605" spans="1:21" ht="21.95" customHeight="1" x14ac:dyDescent="0.15">
      <c r="A605" s="282"/>
      <c r="B605" s="282"/>
      <c r="C605" s="282"/>
      <c r="D605" s="283"/>
      <c r="E605" s="283"/>
      <c r="F605" s="283"/>
      <c r="G605" s="282"/>
      <c r="H605" s="282"/>
      <c r="I605" s="465"/>
      <c r="J605" s="423"/>
      <c r="K605" s="319"/>
      <c r="L605" s="292"/>
      <c r="M605" s="293"/>
      <c r="N605" s="292"/>
      <c r="O605" s="293"/>
      <c r="P605" s="282"/>
      <c r="Q605" s="282"/>
      <c r="R605" s="282"/>
      <c r="S605" s="282"/>
      <c r="T605" s="380"/>
      <c r="U605" s="381"/>
    </row>
    <row r="606" spans="1:21" ht="21.95" customHeight="1" x14ac:dyDescent="0.15">
      <c r="A606" s="282"/>
      <c r="B606" s="282"/>
      <c r="C606" s="282"/>
      <c r="D606" s="283"/>
      <c r="E606" s="283"/>
      <c r="F606" s="283"/>
      <c r="G606" s="282"/>
      <c r="H606" s="282"/>
      <c r="I606" s="465"/>
      <c r="J606" s="423"/>
      <c r="K606" s="319"/>
      <c r="L606" s="292"/>
      <c r="M606" s="293"/>
      <c r="N606" s="292"/>
      <c r="O606" s="293"/>
      <c r="P606" s="282"/>
      <c r="Q606" s="282"/>
      <c r="R606" s="282"/>
      <c r="S606" s="282"/>
      <c r="T606" s="380"/>
      <c r="U606" s="381"/>
    </row>
    <row r="607" spans="1:21" ht="21.95" customHeight="1" x14ac:dyDescent="0.15">
      <c r="A607" s="282"/>
      <c r="B607" s="282"/>
      <c r="C607" s="282"/>
      <c r="D607" s="283"/>
      <c r="E607" s="283"/>
      <c r="F607" s="283"/>
      <c r="G607" s="282"/>
      <c r="H607" s="282"/>
      <c r="I607" s="465"/>
      <c r="J607" s="423"/>
      <c r="K607" s="319"/>
      <c r="L607" s="292"/>
      <c r="M607" s="293"/>
      <c r="N607" s="292"/>
      <c r="O607" s="293"/>
      <c r="P607" s="282"/>
      <c r="Q607" s="282"/>
      <c r="R607" s="282"/>
      <c r="S607" s="282"/>
      <c r="T607" s="380"/>
      <c r="U607" s="381"/>
    </row>
    <row r="608" spans="1:21" ht="21.95" customHeight="1" x14ac:dyDescent="0.15">
      <c r="A608" s="282"/>
      <c r="B608" s="282"/>
      <c r="C608" s="282"/>
      <c r="D608" s="283"/>
      <c r="E608" s="283"/>
      <c r="F608" s="283"/>
      <c r="G608" s="282"/>
      <c r="H608" s="282"/>
      <c r="I608" s="465"/>
      <c r="J608" s="423"/>
      <c r="K608" s="319"/>
      <c r="L608" s="292"/>
      <c r="M608" s="293"/>
      <c r="N608" s="292"/>
      <c r="O608" s="293"/>
      <c r="P608" s="282"/>
      <c r="Q608" s="282"/>
      <c r="R608" s="282"/>
      <c r="S608" s="282"/>
      <c r="T608" s="380"/>
      <c r="U608" s="381"/>
    </row>
    <row r="609" spans="1:21" ht="21.95" customHeight="1" x14ac:dyDescent="0.15">
      <c r="A609" s="282"/>
      <c r="B609" s="282"/>
      <c r="C609" s="282"/>
      <c r="D609" s="283"/>
      <c r="E609" s="283"/>
      <c r="F609" s="283"/>
      <c r="G609" s="282"/>
      <c r="H609" s="282"/>
      <c r="I609" s="465"/>
      <c r="J609" s="423"/>
      <c r="K609" s="319"/>
      <c r="L609" s="292"/>
      <c r="M609" s="293"/>
      <c r="N609" s="292"/>
      <c r="O609" s="293"/>
      <c r="P609" s="282"/>
      <c r="Q609" s="282"/>
      <c r="R609" s="282"/>
      <c r="S609" s="282"/>
      <c r="T609" s="380"/>
      <c r="U609" s="381"/>
    </row>
    <row r="610" spans="1:21" ht="21.95" customHeight="1" x14ac:dyDescent="0.15">
      <c r="A610" s="282"/>
      <c r="B610" s="282"/>
      <c r="C610" s="282"/>
      <c r="D610" s="283"/>
      <c r="E610" s="283"/>
      <c r="F610" s="283"/>
      <c r="G610" s="282"/>
      <c r="H610" s="282"/>
      <c r="I610" s="465"/>
      <c r="J610" s="423"/>
      <c r="K610" s="319"/>
      <c r="L610" s="292"/>
      <c r="M610" s="293"/>
      <c r="N610" s="292"/>
      <c r="O610" s="293"/>
      <c r="P610" s="282"/>
      <c r="Q610" s="282"/>
      <c r="R610" s="282"/>
      <c r="S610" s="282"/>
      <c r="T610" s="380"/>
      <c r="U610" s="381"/>
    </row>
    <row r="611" spans="1:21" ht="21.95" customHeight="1" x14ac:dyDescent="0.15">
      <c r="A611" s="282"/>
      <c r="B611" s="282"/>
      <c r="C611" s="282"/>
      <c r="D611" s="283"/>
      <c r="E611" s="283"/>
      <c r="F611" s="283"/>
      <c r="G611" s="282"/>
      <c r="H611" s="282"/>
      <c r="I611" s="465"/>
      <c r="J611" s="423"/>
      <c r="K611" s="319"/>
      <c r="L611" s="292"/>
      <c r="M611" s="293"/>
      <c r="N611" s="292"/>
      <c r="O611" s="293"/>
      <c r="P611" s="282"/>
      <c r="Q611" s="282"/>
      <c r="R611" s="282"/>
      <c r="S611" s="282"/>
      <c r="T611" s="380"/>
      <c r="U611" s="381"/>
    </row>
    <row r="612" spans="1:21" ht="21.95" customHeight="1" x14ac:dyDescent="0.15">
      <c r="A612" s="282"/>
      <c r="B612" s="282"/>
      <c r="C612" s="282"/>
      <c r="D612" s="283"/>
      <c r="E612" s="283"/>
      <c r="F612" s="283"/>
      <c r="G612" s="282"/>
      <c r="H612" s="282"/>
      <c r="I612" s="465"/>
      <c r="J612" s="423"/>
      <c r="K612" s="319"/>
      <c r="L612" s="292"/>
      <c r="M612" s="293"/>
      <c r="N612" s="292"/>
      <c r="O612" s="293"/>
      <c r="P612" s="282"/>
      <c r="Q612" s="282"/>
      <c r="R612" s="282"/>
      <c r="S612" s="282"/>
      <c r="T612" s="380"/>
      <c r="U612" s="381"/>
    </row>
    <row r="613" spans="1:21" ht="21.95" customHeight="1" x14ac:dyDescent="0.15">
      <c r="A613" s="282"/>
      <c r="B613" s="282"/>
      <c r="C613" s="282"/>
      <c r="D613" s="283"/>
      <c r="E613" s="283"/>
      <c r="F613" s="283"/>
      <c r="G613" s="282"/>
      <c r="H613" s="282"/>
      <c r="I613" s="465"/>
      <c r="J613" s="423"/>
      <c r="K613" s="319"/>
      <c r="L613" s="292"/>
      <c r="M613" s="293"/>
      <c r="N613" s="292"/>
      <c r="O613" s="293"/>
      <c r="P613" s="282"/>
      <c r="Q613" s="282"/>
      <c r="R613" s="282"/>
      <c r="S613" s="282"/>
      <c r="T613" s="380"/>
      <c r="U613" s="381"/>
    </row>
    <row r="614" spans="1:21" ht="21.95" customHeight="1" x14ac:dyDescent="0.15">
      <c r="A614" s="282"/>
      <c r="B614" s="282"/>
      <c r="C614" s="282"/>
      <c r="D614" s="283"/>
      <c r="E614" s="283"/>
      <c r="F614" s="283"/>
      <c r="G614" s="282"/>
      <c r="H614" s="282"/>
      <c r="I614" s="465"/>
      <c r="J614" s="423"/>
      <c r="K614" s="319"/>
      <c r="L614" s="292"/>
      <c r="M614" s="293"/>
      <c r="N614" s="292"/>
      <c r="O614" s="293"/>
      <c r="P614" s="282"/>
      <c r="Q614" s="282"/>
      <c r="R614" s="282"/>
      <c r="S614" s="282"/>
      <c r="T614" s="380"/>
      <c r="U614" s="381"/>
    </row>
    <row r="615" spans="1:21" ht="21.95" customHeight="1" x14ac:dyDescent="0.15">
      <c r="A615" s="282"/>
      <c r="B615" s="282"/>
      <c r="C615" s="282"/>
      <c r="D615" s="283"/>
      <c r="E615" s="283"/>
      <c r="F615" s="283"/>
      <c r="G615" s="282"/>
      <c r="H615" s="282"/>
      <c r="I615" s="465"/>
      <c r="J615" s="423"/>
      <c r="K615" s="319"/>
      <c r="L615" s="292"/>
      <c r="M615" s="293"/>
      <c r="N615" s="292"/>
      <c r="O615" s="293"/>
      <c r="P615" s="282"/>
      <c r="Q615" s="282"/>
      <c r="R615" s="282"/>
      <c r="S615" s="282"/>
      <c r="T615" s="380"/>
      <c r="U615" s="381"/>
    </row>
    <row r="616" spans="1:21" ht="21.95" customHeight="1" x14ac:dyDescent="0.15">
      <c r="A616" s="282"/>
      <c r="B616" s="282"/>
      <c r="C616" s="282"/>
      <c r="D616" s="283"/>
      <c r="E616" s="283"/>
      <c r="F616" s="283"/>
      <c r="G616" s="282"/>
      <c r="H616" s="282"/>
      <c r="I616" s="465"/>
      <c r="J616" s="423"/>
      <c r="K616" s="319"/>
      <c r="L616" s="292"/>
      <c r="M616" s="293"/>
      <c r="N616" s="292"/>
      <c r="O616" s="293"/>
      <c r="P616" s="282"/>
      <c r="Q616" s="282"/>
      <c r="R616" s="282"/>
      <c r="S616" s="282"/>
      <c r="T616" s="380"/>
      <c r="U616" s="381"/>
    </row>
    <row r="617" spans="1:21" ht="21.95" customHeight="1" x14ac:dyDescent="0.15">
      <c r="A617" s="282"/>
      <c r="B617" s="282"/>
      <c r="C617" s="282"/>
      <c r="D617" s="283"/>
      <c r="E617" s="283"/>
      <c r="F617" s="283"/>
      <c r="G617" s="282"/>
      <c r="H617" s="282"/>
      <c r="I617" s="465"/>
      <c r="J617" s="423"/>
      <c r="K617" s="319"/>
      <c r="L617" s="292"/>
      <c r="M617" s="293"/>
      <c r="N617" s="292"/>
      <c r="O617" s="293"/>
      <c r="P617" s="282"/>
      <c r="Q617" s="282"/>
      <c r="R617" s="282"/>
      <c r="S617" s="282"/>
      <c r="T617" s="380"/>
      <c r="U617" s="381"/>
    </row>
    <row r="618" spans="1:21" ht="21.95" customHeight="1" x14ac:dyDescent="0.15">
      <c r="A618" s="282"/>
      <c r="B618" s="282"/>
      <c r="C618" s="282"/>
      <c r="D618" s="283"/>
      <c r="E618" s="283"/>
      <c r="F618" s="283"/>
      <c r="G618" s="282"/>
      <c r="H618" s="282"/>
      <c r="I618" s="465"/>
      <c r="J618" s="423"/>
      <c r="K618" s="319"/>
      <c r="L618" s="292"/>
      <c r="M618" s="293"/>
      <c r="N618" s="292"/>
      <c r="O618" s="293"/>
      <c r="P618" s="282"/>
      <c r="Q618" s="282"/>
      <c r="R618" s="282"/>
      <c r="S618" s="282"/>
      <c r="T618" s="380"/>
      <c r="U618" s="381"/>
    </row>
    <row r="619" spans="1:21" ht="21.95" customHeight="1" x14ac:dyDescent="0.15">
      <c r="A619" s="282"/>
      <c r="B619" s="282"/>
      <c r="C619" s="282"/>
      <c r="D619" s="283"/>
      <c r="E619" s="283"/>
      <c r="F619" s="283"/>
      <c r="G619" s="282"/>
      <c r="H619" s="282"/>
      <c r="I619" s="465"/>
      <c r="J619" s="423"/>
      <c r="K619" s="319"/>
      <c r="L619" s="292"/>
      <c r="M619" s="293"/>
      <c r="N619" s="292"/>
      <c r="O619" s="293"/>
      <c r="P619" s="282"/>
      <c r="Q619" s="282"/>
      <c r="R619" s="282"/>
      <c r="S619" s="282"/>
      <c r="T619" s="380"/>
      <c r="U619" s="381"/>
    </row>
    <row r="620" spans="1:21" ht="21.95" customHeight="1" x14ac:dyDescent="0.15">
      <c r="A620" s="282"/>
      <c r="B620" s="282"/>
      <c r="C620" s="282"/>
      <c r="D620" s="283"/>
      <c r="E620" s="283"/>
      <c r="F620" s="283"/>
      <c r="G620" s="282"/>
      <c r="H620" s="282"/>
      <c r="I620" s="465"/>
      <c r="J620" s="423"/>
      <c r="K620" s="319"/>
      <c r="L620" s="292"/>
      <c r="M620" s="293"/>
      <c r="N620" s="292"/>
      <c r="O620" s="293"/>
      <c r="P620" s="282"/>
      <c r="Q620" s="282"/>
      <c r="R620" s="282"/>
      <c r="S620" s="282"/>
      <c r="T620" s="380"/>
      <c r="U620" s="381"/>
    </row>
    <row r="621" spans="1:21" ht="21.95" customHeight="1" x14ac:dyDescent="0.15">
      <c r="A621" s="282"/>
      <c r="B621" s="282"/>
      <c r="C621" s="282"/>
      <c r="D621" s="283"/>
      <c r="E621" s="283"/>
      <c r="F621" s="283"/>
      <c r="G621" s="282"/>
      <c r="H621" s="282"/>
      <c r="I621" s="465"/>
      <c r="J621" s="423"/>
      <c r="K621" s="319"/>
      <c r="L621" s="292"/>
      <c r="M621" s="293"/>
      <c r="N621" s="292"/>
      <c r="O621" s="293"/>
      <c r="P621" s="282"/>
      <c r="Q621" s="282"/>
      <c r="R621" s="282"/>
      <c r="S621" s="282"/>
      <c r="T621" s="380"/>
      <c r="U621" s="381"/>
    </row>
    <row r="622" spans="1:21" ht="21.95" customHeight="1" x14ac:dyDescent="0.15">
      <c r="A622" s="282"/>
      <c r="B622" s="282"/>
      <c r="C622" s="282"/>
      <c r="D622" s="283"/>
      <c r="E622" s="283"/>
      <c r="F622" s="283"/>
      <c r="G622" s="282"/>
      <c r="H622" s="282"/>
      <c r="I622" s="465"/>
      <c r="J622" s="423"/>
      <c r="K622" s="319"/>
      <c r="L622" s="292"/>
      <c r="M622" s="293"/>
      <c r="N622" s="292"/>
      <c r="O622" s="293"/>
      <c r="P622" s="282"/>
      <c r="Q622" s="282"/>
      <c r="R622" s="282"/>
      <c r="S622" s="282"/>
      <c r="T622" s="380"/>
      <c r="U622" s="381"/>
    </row>
    <row r="623" spans="1:21" ht="21.95" customHeight="1" x14ac:dyDescent="0.15">
      <c r="A623" s="282"/>
      <c r="B623" s="282"/>
      <c r="C623" s="282"/>
      <c r="D623" s="283"/>
      <c r="E623" s="283"/>
      <c r="F623" s="283"/>
      <c r="G623" s="282"/>
      <c r="H623" s="282"/>
      <c r="I623" s="465"/>
      <c r="J623" s="423"/>
      <c r="K623" s="319"/>
      <c r="L623" s="292"/>
      <c r="M623" s="293"/>
      <c r="N623" s="292"/>
      <c r="O623" s="293"/>
      <c r="P623" s="282"/>
      <c r="Q623" s="282"/>
      <c r="R623" s="282"/>
      <c r="S623" s="282"/>
      <c r="T623" s="380"/>
      <c r="U623" s="381"/>
    </row>
    <row r="624" spans="1:21" ht="21.95" customHeight="1" x14ac:dyDescent="0.15">
      <c r="A624" s="282"/>
      <c r="B624" s="282"/>
      <c r="C624" s="282"/>
      <c r="D624" s="283"/>
      <c r="E624" s="283"/>
      <c r="F624" s="283"/>
      <c r="G624" s="282"/>
      <c r="H624" s="282"/>
      <c r="I624" s="465"/>
      <c r="J624" s="423"/>
      <c r="K624" s="319"/>
      <c r="L624" s="292"/>
      <c r="M624" s="293"/>
      <c r="N624" s="292"/>
      <c r="O624" s="293"/>
      <c r="P624" s="282"/>
      <c r="Q624" s="282"/>
      <c r="R624" s="282"/>
      <c r="S624" s="282"/>
      <c r="T624" s="380"/>
      <c r="U624" s="381"/>
    </row>
    <row r="625" spans="1:21" ht="21.95" customHeight="1" x14ac:dyDescent="0.15">
      <c r="A625" s="282"/>
      <c r="B625" s="282"/>
      <c r="C625" s="282"/>
      <c r="D625" s="283"/>
      <c r="E625" s="283"/>
      <c r="F625" s="283"/>
      <c r="G625" s="282"/>
      <c r="H625" s="282"/>
      <c r="I625" s="465"/>
      <c r="J625" s="423"/>
      <c r="K625" s="319"/>
      <c r="L625" s="292"/>
      <c r="M625" s="293"/>
      <c r="N625" s="292"/>
      <c r="O625" s="293"/>
      <c r="P625" s="282"/>
      <c r="Q625" s="282"/>
      <c r="R625" s="282"/>
      <c r="S625" s="282"/>
      <c r="T625" s="380"/>
      <c r="U625" s="381"/>
    </row>
    <row r="626" spans="1:21" ht="21.95" customHeight="1" x14ac:dyDescent="0.15">
      <c r="A626" s="282"/>
      <c r="B626" s="282"/>
      <c r="C626" s="282"/>
      <c r="D626" s="283"/>
      <c r="E626" s="283"/>
      <c r="F626" s="283"/>
      <c r="G626" s="282"/>
      <c r="H626" s="282"/>
      <c r="I626" s="465"/>
      <c r="J626" s="423"/>
      <c r="K626" s="319"/>
      <c r="L626" s="292"/>
      <c r="M626" s="293"/>
      <c r="N626" s="292"/>
      <c r="O626" s="293"/>
      <c r="P626" s="282"/>
      <c r="Q626" s="282"/>
      <c r="R626" s="282"/>
      <c r="S626" s="282"/>
      <c r="T626" s="380"/>
      <c r="U626" s="381"/>
    </row>
    <row r="627" spans="1:21" ht="21.95" customHeight="1" x14ac:dyDescent="0.15">
      <c r="A627" s="282"/>
      <c r="B627" s="282"/>
      <c r="C627" s="282"/>
      <c r="D627" s="283"/>
      <c r="E627" s="283"/>
      <c r="F627" s="283"/>
      <c r="G627" s="282"/>
      <c r="H627" s="282"/>
      <c r="I627" s="465"/>
      <c r="J627" s="423"/>
      <c r="K627" s="319"/>
      <c r="L627" s="292"/>
      <c r="M627" s="293"/>
      <c r="N627" s="292"/>
      <c r="O627" s="293"/>
      <c r="P627" s="282"/>
      <c r="Q627" s="282"/>
      <c r="R627" s="282"/>
      <c r="S627" s="282"/>
      <c r="T627" s="380"/>
      <c r="U627" s="381"/>
    </row>
    <row r="628" spans="1:21" ht="21.95" customHeight="1" x14ac:dyDescent="0.15">
      <c r="A628" s="282"/>
      <c r="B628" s="282"/>
      <c r="C628" s="282"/>
      <c r="D628" s="283"/>
      <c r="E628" s="283"/>
      <c r="F628" s="283"/>
      <c r="G628" s="282"/>
      <c r="H628" s="282"/>
      <c r="I628" s="465"/>
      <c r="J628" s="423"/>
      <c r="K628" s="319"/>
      <c r="L628" s="292"/>
      <c r="M628" s="293"/>
      <c r="N628" s="292"/>
      <c r="O628" s="293"/>
      <c r="P628" s="282"/>
      <c r="Q628" s="282"/>
      <c r="R628" s="282"/>
      <c r="S628" s="282"/>
      <c r="T628" s="380"/>
      <c r="U628" s="381"/>
    </row>
    <row r="629" spans="1:21" ht="21.95" customHeight="1" x14ac:dyDescent="0.15">
      <c r="A629" s="282"/>
      <c r="B629" s="282"/>
      <c r="C629" s="282"/>
      <c r="D629" s="283"/>
      <c r="E629" s="283"/>
      <c r="F629" s="283"/>
      <c r="G629" s="282"/>
      <c r="H629" s="282"/>
      <c r="I629" s="465"/>
      <c r="J629" s="423"/>
      <c r="K629" s="319"/>
      <c r="L629" s="292"/>
      <c r="M629" s="293"/>
      <c r="N629" s="292"/>
      <c r="O629" s="293"/>
      <c r="P629" s="282"/>
      <c r="Q629" s="282"/>
      <c r="R629" s="282"/>
      <c r="S629" s="282"/>
      <c r="T629" s="380"/>
      <c r="U629" s="381"/>
    </row>
    <row r="630" spans="1:21" ht="21.95" customHeight="1" x14ac:dyDescent="0.15">
      <c r="A630" s="282"/>
      <c r="B630" s="282"/>
      <c r="C630" s="282"/>
      <c r="D630" s="283"/>
      <c r="E630" s="283"/>
      <c r="F630" s="283"/>
      <c r="G630" s="282"/>
      <c r="H630" s="282"/>
      <c r="I630" s="465"/>
      <c r="J630" s="423"/>
      <c r="K630" s="319"/>
      <c r="L630" s="292"/>
      <c r="M630" s="293"/>
      <c r="N630" s="292"/>
      <c r="O630" s="293"/>
      <c r="P630" s="282"/>
      <c r="Q630" s="282"/>
      <c r="R630" s="282"/>
      <c r="S630" s="282"/>
      <c r="T630" s="380"/>
      <c r="U630" s="381"/>
    </row>
    <row r="631" spans="1:21" ht="21.95" customHeight="1" x14ac:dyDescent="0.15">
      <c r="A631" s="282"/>
      <c r="B631" s="282"/>
      <c r="C631" s="282"/>
      <c r="D631" s="283"/>
      <c r="E631" s="283"/>
      <c r="F631" s="283"/>
      <c r="G631" s="282"/>
      <c r="H631" s="282"/>
      <c r="I631" s="465"/>
      <c r="J631" s="423"/>
      <c r="K631" s="319"/>
      <c r="L631" s="292"/>
      <c r="M631" s="293"/>
      <c r="N631" s="292"/>
      <c r="O631" s="293"/>
      <c r="P631" s="282"/>
      <c r="Q631" s="282"/>
      <c r="R631" s="282"/>
      <c r="S631" s="282"/>
      <c r="T631" s="380"/>
      <c r="U631" s="381"/>
    </row>
    <row r="632" spans="1:21" ht="21.95" customHeight="1" x14ac:dyDescent="0.15">
      <c r="A632" s="282"/>
      <c r="B632" s="282"/>
      <c r="C632" s="282"/>
      <c r="D632" s="283"/>
      <c r="E632" s="283"/>
      <c r="F632" s="283"/>
      <c r="G632" s="282"/>
      <c r="H632" s="282"/>
      <c r="I632" s="465"/>
      <c r="J632" s="423"/>
      <c r="K632" s="319"/>
      <c r="L632" s="292"/>
      <c r="M632" s="293"/>
      <c r="N632" s="292"/>
      <c r="O632" s="293"/>
      <c r="P632" s="282"/>
      <c r="Q632" s="282"/>
      <c r="R632" s="282"/>
      <c r="S632" s="282"/>
      <c r="T632" s="380"/>
      <c r="U632" s="381"/>
    </row>
    <row r="633" spans="1:21" ht="21.95" customHeight="1" x14ac:dyDescent="0.15">
      <c r="A633" s="282"/>
      <c r="B633" s="282"/>
      <c r="C633" s="282"/>
      <c r="D633" s="283"/>
      <c r="E633" s="283"/>
      <c r="F633" s="283"/>
      <c r="G633" s="282"/>
      <c r="H633" s="282"/>
      <c r="I633" s="465"/>
      <c r="J633" s="423"/>
      <c r="K633" s="319"/>
      <c r="L633" s="292"/>
      <c r="M633" s="293"/>
      <c r="N633" s="292"/>
      <c r="O633" s="293"/>
      <c r="P633" s="282"/>
      <c r="Q633" s="282"/>
      <c r="R633" s="282"/>
      <c r="S633" s="282"/>
      <c r="T633" s="380"/>
      <c r="U633" s="381"/>
    </row>
    <row r="634" spans="1:21" ht="21.95" customHeight="1" x14ac:dyDescent="0.15">
      <c r="A634" s="282"/>
      <c r="B634" s="282"/>
      <c r="C634" s="282"/>
      <c r="D634" s="283"/>
      <c r="E634" s="283"/>
      <c r="F634" s="283"/>
      <c r="G634" s="282"/>
      <c r="H634" s="282"/>
      <c r="I634" s="465"/>
      <c r="J634" s="423"/>
      <c r="K634" s="319"/>
      <c r="L634" s="292"/>
      <c r="M634" s="293"/>
      <c r="N634" s="292"/>
      <c r="O634" s="293"/>
      <c r="P634" s="282"/>
      <c r="Q634" s="282"/>
      <c r="R634" s="282"/>
      <c r="S634" s="282"/>
      <c r="T634" s="380"/>
      <c r="U634" s="381"/>
    </row>
    <row r="635" spans="1:21" ht="21.95" customHeight="1" x14ac:dyDescent="0.15">
      <c r="A635" s="282"/>
      <c r="B635" s="282"/>
      <c r="C635" s="282"/>
      <c r="D635" s="283"/>
      <c r="E635" s="283"/>
      <c r="F635" s="283"/>
      <c r="G635" s="282"/>
      <c r="H635" s="282"/>
      <c r="I635" s="465"/>
      <c r="J635" s="423"/>
      <c r="K635" s="319"/>
      <c r="L635" s="292"/>
      <c r="M635" s="293"/>
      <c r="N635" s="292"/>
      <c r="O635" s="293"/>
      <c r="P635" s="282"/>
      <c r="Q635" s="282"/>
      <c r="R635" s="282"/>
      <c r="S635" s="282"/>
      <c r="T635" s="380"/>
      <c r="U635" s="381"/>
    </row>
    <row r="636" spans="1:21" ht="21.95" customHeight="1" x14ac:dyDescent="0.15">
      <c r="A636" s="282"/>
      <c r="B636" s="282"/>
      <c r="C636" s="282"/>
      <c r="D636" s="283"/>
      <c r="E636" s="283"/>
      <c r="F636" s="283"/>
      <c r="G636" s="282"/>
      <c r="H636" s="282"/>
      <c r="I636" s="465"/>
      <c r="J636" s="423"/>
      <c r="K636" s="319"/>
      <c r="L636" s="292"/>
      <c r="M636" s="293"/>
      <c r="N636" s="292"/>
      <c r="O636" s="293"/>
      <c r="P636" s="282"/>
      <c r="Q636" s="282"/>
      <c r="R636" s="282"/>
      <c r="S636" s="282"/>
      <c r="T636" s="380"/>
      <c r="U636" s="381"/>
    </row>
    <row r="637" spans="1:21" ht="21.95" customHeight="1" x14ac:dyDescent="0.15">
      <c r="A637" s="282"/>
      <c r="B637" s="282"/>
      <c r="C637" s="282"/>
      <c r="D637" s="283"/>
      <c r="E637" s="283"/>
      <c r="F637" s="283"/>
      <c r="G637" s="282"/>
      <c r="H637" s="282"/>
      <c r="I637" s="465"/>
      <c r="J637" s="423"/>
      <c r="K637" s="319"/>
      <c r="L637" s="292"/>
      <c r="M637" s="293"/>
      <c r="N637" s="292"/>
      <c r="O637" s="293"/>
      <c r="P637" s="282"/>
      <c r="Q637" s="282"/>
      <c r="R637" s="282"/>
      <c r="S637" s="282"/>
      <c r="T637" s="380"/>
      <c r="U637" s="381"/>
    </row>
    <row r="638" spans="1:21" ht="21.95" customHeight="1" x14ac:dyDescent="0.15">
      <c r="A638" s="282"/>
      <c r="B638" s="282"/>
      <c r="C638" s="282"/>
      <c r="D638" s="283"/>
      <c r="E638" s="283"/>
      <c r="F638" s="283"/>
      <c r="G638" s="282"/>
      <c r="H638" s="282"/>
      <c r="I638" s="465"/>
      <c r="J638" s="423"/>
      <c r="K638" s="319"/>
      <c r="L638" s="292"/>
      <c r="M638" s="293"/>
      <c r="N638" s="292"/>
      <c r="O638" s="293"/>
      <c r="P638" s="282"/>
      <c r="Q638" s="282"/>
      <c r="R638" s="282"/>
      <c r="S638" s="282"/>
      <c r="T638" s="380"/>
      <c r="U638" s="381"/>
    </row>
    <row r="639" spans="1:21" ht="21.95" customHeight="1" x14ac:dyDescent="0.15">
      <c r="A639" s="282"/>
      <c r="B639" s="282"/>
      <c r="C639" s="282"/>
      <c r="D639" s="283"/>
      <c r="E639" s="283"/>
      <c r="F639" s="283"/>
      <c r="G639" s="282"/>
      <c r="H639" s="282"/>
      <c r="I639" s="465"/>
      <c r="J639" s="423"/>
      <c r="K639" s="319"/>
      <c r="L639" s="292"/>
      <c r="M639" s="293"/>
      <c r="N639" s="292"/>
      <c r="O639" s="293"/>
      <c r="P639" s="282"/>
      <c r="Q639" s="282"/>
      <c r="R639" s="282"/>
      <c r="S639" s="282"/>
      <c r="T639" s="380"/>
      <c r="U639" s="381"/>
    </row>
    <row r="640" spans="1:21" ht="21.95" customHeight="1" x14ac:dyDescent="0.15">
      <c r="A640" s="282"/>
      <c r="B640" s="282"/>
      <c r="C640" s="282"/>
      <c r="D640" s="283"/>
      <c r="E640" s="283"/>
      <c r="F640" s="283"/>
      <c r="G640" s="282"/>
      <c r="H640" s="282"/>
      <c r="I640" s="465"/>
      <c r="J640" s="423"/>
      <c r="K640" s="319"/>
      <c r="L640" s="292"/>
      <c r="M640" s="293"/>
      <c r="N640" s="292"/>
      <c r="O640" s="293"/>
      <c r="P640" s="282"/>
      <c r="Q640" s="282"/>
      <c r="R640" s="282"/>
      <c r="S640" s="282"/>
      <c r="T640" s="380"/>
      <c r="U640" s="381"/>
    </row>
    <row r="641" spans="1:21" ht="21.95" customHeight="1" x14ac:dyDescent="0.15">
      <c r="A641" s="282"/>
      <c r="B641" s="282"/>
      <c r="C641" s="282"/>
      <c r="D641" s="283"/>
      <c r="E641" s="283"/>
      <c r="F641" s="283"/>
      <c r="G641" s="282"/>
      <c r="H641" s="282"/>
      <c r="I641" s="465"/>
      <c r="J641" s="423"/>
      <c r="K641" s="319"/>
      <c r="L641" s="292"/>
      <c r="M641" s="293"/>
      <c r="N641" s="292"/>
      <c r="O641" s="293"/>
      <c r="P641" s="282"/>
      <c r="Q641" s="282"/>
      <c r="R641" s="282"/>
      <c r="S641" s="282"/>
      <c r="T641" s="380"/>
      <c r="U641" s="381"/>
    </row>
    <row r="642" spans="1:21" ht="21.95" customHeight="1" x14ac:dyDescent="0.15">
      <c r="A642" s="282"/>
      <c r="B642" s="282"/>
      <c r="C642" s="282"/>
      <c r="D642" s="283"/>
      <c r="E642" s="283"/>
      <c r="F642" s="283"/>
      <c r="G642" s="282"/>
      <c r="H642" s="282"/>
      <c r="I642" s="465"/>
      <c r="J642" s="423"/>
      <c r="K642" s="319"/>
      <c r="L642" s="292"/>
      <c r="M642" s="293"/>
      <c r="N642" s="292"/>
      <c r="O642" s="293"/>
      <c r="P642" s="282"/>
      <c r="Q642" s="282"/>
      <c r="R642" s="282"/>
      <c r="S642" s="282"/>
      <c r="T642" s="380"/>
      <c r="U642" s="381"/>
    </row>
    <row r="643" spans="1:21" ht="21.95" customHeight="1" x14ac:dyDescent="0.15">
      <c r="A643" s="282"/>
      <c r="B643" s="282"/>
      <c r="C643" s="282"/>
      <c r="D643" s="283"/>
      <c r="E643" s="283"/>
      <c r="F643" s="283"/>
      <c r="G643" s="282"/>
      <c r="H643" s="282"/>
      <c r="I643" s="465"/>
      <c r="J643" s="423"/>
      <c r="K643" s="319"/>
      <c r="L643" s="292"/>
      <c r="M643" s="293"/>
      <c r="N643" s="292"/>
      <c r="O643" s="293"/>
      <c r="P643" s="282"/>
      <c r="Q643" s="282"/>
      <c r="R643" s="282"/>
      <c r="S643" s="282"/>
      <c r="T643" s="380"/>
      <c r="U643" s="381"/>
    </row>
    <row r="644" spans="1:21" ht="21.95" customHeight="1" x14ac:dyDescent="0.15">
      <c r="A644" s="282"/>
      <c r="B644" s="282"/>
      <c r="C644" s="282"/>
      <c r="D644" s="283"/>
      <c r="E644" s="283"/>
      <c r="F644" s="283"/>
      <c r="G644" s="282"/>
      <c r="H644" s="282"/>
      <c r="I644" s="465"/>
      <c r="J644" s="423"/>
      <c r="K644" s="319"/>
      <c r="L644" s="292"/>
      <c r="M644" s="293"/>
      <c r="N644" s="292"/>
      <c r="O644" s="293"/>
      <c r="P644" s="282"/>
      <c r="Q644" s="282"/>
      <c r="R644" s="282"/>
      <c r="S644" s="282"/>
      <c r="T644" s="380"/>
      <c r="U644" s="381"/>
    </row>
    <row r="645" spans="1:21" ht="21.95" customHeight="1" x14ac:dyDescent="0.15">
      <c r="A645" s="282"/>
      <c r="B645" s="282"/>
      <c r="C645" s="282"/>
      <c r="D645" s="283"/>
      <c r="E645" s="283"/>
      <c r="F645" s="283"/>
      <c r="G645" s="282"/>
      <c r="H645" s="282"/>
      <c r="I645" s="465"/>
      <c r="J645" s="423"/>
      <c r="K645" s="319"/>
      <c r="L645" s="292"/>
      <c r="M645" s="293"/>
      <c r="N645" s="292"/>
      <c r="O645" s="293"/>
      <c r="P645" s="282"/>
      <c r="Q645" s="282"/>
      <c r="R645" s="282"/>
      <c r="S645" s="282"/>
      <c r="T645" s="380"/>
      <c r="U645" s="381"/>
    </row>
    <row r="646" spans="1:21" ht="21.95" customHeight="1" x14ac:dyDescent="0.15">
      <c r="A646" s="282"/>
      <c r="B646" s="282"/>
      <c r="C646" s="282"/>
      <c r="D646" s="283"/>
      <c r="E646" s="283"/>
      <c r="F646" s="283"/>
      <c r="G646" s="282"/>
      <c r="H646" s="282"/>
      <c r="I646" s="465"/>
      <c r="J646" s="423"/>
      <c r="K646" s="319"/>
      <c r="L646" s="292"/>
      <c r="M646" s="293"/>
      <c r="N646" s="292"/>
      <c r="O646" s="293"/>
      <c r="P646" s="282"/>
      <c r="Q646" s="282"/>
      <c r="R646" s="282"/>
      <c r="S646" s="282"/>
      <c r="T646" s="380"/>
      <c r="U646" s="381"/>
    </row>
    <row r="647" spans="1:21" ht="21.95" customHeight="1" x14ac:dyDescent="0.15">
      <c r="A647" s="282"/>
      <c r="B647" s="282"/>
      <c r="C647" s="282"/>
      <c r="D647" s="283"/>
      <c r="E647" s="283"/>
      <c r="F647" s="283"/>
      <c r="G647" s="282"/>
      <c r="H647" s="282"/>
      <c r="I647" s="465"/>
      <c r="J647" s="423"/>
      <c r="K647" s="319"/>
      <c r="L647" s="292"/>
      <c r="M647" s="293"/>
      <c r="N647" s="292"/>
      <c r="O647" s="293"/>
      <c r="P647" s="282"/>
      <c r="Q647" s="282"/>
      <c r="R647" s="282"/>
      <c r="S647" s="282"/>
      <c r="T647" s="380"/>
      <c r="U647" s="381"/>
    </row>
    <row r="648" spans="1:21" ht="21.95" customHeight="1" x14ac:dyDescent="0.15">
      <c r="A648" s="282"/>
      <c r="B648" s="282"/>
      <c r="C648" s="282"/>
      <c r="D648" s="283"/>
      <c r="E648" s="283"/>
      <c r="F648" s="283"/>
      <c r="G648" s="282"/>
      <c r="H648" s="282"/>
      <c r="I648" s="465"/>
      <c r="J648" s="423"/>
      <c r="K648" s="319"/>
      <c r="L648" s="292"/>
      <c r="M648" s="293"/>
      <c r="N648" s="292"/>
      <c r="O648" s="293"/>
      <c r="P648" s="282"/>
      <c r="Q648" s="282"/>
      <c r="R648" s="282"/>
      <c r="S648" s="282"/>
      <c r="T648" s="380"/>
      <c r="U648" s="381"/>
    </row>
    <row r="649" spans="1:21" ht="21.95" customHeight="1" x14ac:dyDescent="0.15">
      <c r="A649" s="282"/>
      <c r="B649" s="282"/>
      <c r="C649" s="282"/>
      <c r="D649" s="283"/>
      <c r="E649" s="283"/>
      <c r="F649" s="283"/>
      <c r="G649" s="282"/>
      <c r="H649" s="282"/>
      <c r="I649" s="465"/>
      <c r="J649" s="423"/>
      <c r="K649" s="319"/>
      <c r="L649" s="292"/>
      <c r="M649" s="293"/>
      <c r="N649" s="292"/>
      <c r="O649" s="293"/>
      <c r="P649" s="282"/>
      <c r="Q649" s="282"/>
      <c r="R649" s="282"/>
      <c r="S649" s="282"/>
      <c r="T649" s="380"/>
      <c r="U649" s="381"/>
    </row>
    <row r="650" spans="1:21" ht="21.95" customHeight="1" x14ac:dyDescent="0.15">
      <c r="A650" s="282"/>
      <c r="B650" s="282"/>
      <c r="C650" s="282"/>
      <c r="D650" s="283"/>
      <c r="E650" s="283"/>
      <c r="F650" s="283"/>
      <c r="G650" s="282"/>
      <c r="H650" s="282"/>
      <c r="I650" s="465"/>
      <c r="J650" s="423"/>
      <c r="K650" s="319"/>
      <c r="L650" s="292"/>
      <c r="M650" s="293"/>
      <c r="N650" s="292"/>
      <c r="O650" s="293"/>
      <c r="P650" s="282"/>
      <c r="Q650" s="282"/>
      <c r="R650" s="282"/>
      <c r="S650" s="282"/>
      <c r="T650" s="380"/>
      <c r="U650" s="381"/>
    </row>
    <row r="651" spans="1:21" ht="21.95" customHeight="1" x14ac:dyDescent="0.15">
      <c r="A651" s="282"/>
      <c r="B651" s="282"/>
      <c r="C651" s="282"/>
      <c r="D651" s="283"/>
      <c r="E651" s="283"/>
      <c r="F651" s="283"/>
      <c r="G651" s="282"/>
      <c r="H651" s="282"/>
      <c r="I651" s="465"/>
      <c r="J651" s="423"/>
      <c r="K651" s="319"/>
      <c r="L651" s="292"/>
      <c r="M651" s="293"/>
      <c r="N651" s="292"/>
      <c r="O651" s="293"/>
      <c r="P651" s="282"/>
      <c r="Q651" s="282"/>
      <c r="R651" s="282"/>
      <c r="S651" s="282"/>
      <c r="T651" s="380"/>
      <c r="U651" s="381"/>
    </row>
    <row r="652" spans="1:21" ht="21.95" customHeight="1" x14ac:dyDescent="0.15">
      <c r="A652" s="282"/>
      <c r="B652" s="282"/>
      <c r="C652" s="282"/>
      <c r="D652" s="283"/>
      <c r="E652" s="283"/>
      <c r="F652" s="283"/>
      <c r="G652" s="282"/>
      <c r="H652" s="282"/>
      <c r="I652" s="465"/>
      <c r="J652" s="423"/>
      <c r="K652" s="319"/>
      <c r="L652" s="292"/>
      <c r="M652" s="293"/>
      <c r="N652" s="292"/>
      <c r="O652" s="293"/>
      <c r="P652" s="282"/>
      <c r="Q652" s="282"/>
      <c r="R652" s="282"/>
      <c r="S652" s="282"/>
      <c r="T652" s="380"/>
      <c r="U652" s="381"/>
    </row>
    <row r="653" spans="1:21" ht="21.95" customHeight="1" x14ac:dyDescent="0.15">
      <c r="A653" s="282"/>
      <c r="B653" s="282"/>
      <c r="C653" s="282"/>
      <c r="D653" s="283"/>
      <c r="E653" s="283"/>
      <c r="F653" s="283"/>
      <c r="G653" s="282"/>
      <c r="H653" s="282"/>
      <c r="I653" s="465"/>
      <c r="J653" s="423"/>
      <c r="K653" s="319"/>
      <c r="L653" s="292"/>
      <c r="M653" s="293"/>
      <c r="N653" s="292"/>
      <c r="O653" s="293"/>
      <c r="P653" s="282"/>
      <c r="Q653" s="282"/>
      <c r="R653" s="282"/>
      <c r="S653" s="282"/>
      <c r="T653" s="380"/>
      <c r="U653" s="381"/>
    </row>
    <row r="654" spans="1:21" ht="21.95" customHeight="1" x14ac:dyDescent="0.15">
      <c r="A654" s="282"/>
      <c r="B654" s="282"/>
      <c r="C654" s="282"/>
      <c r="D654" s="283"/>
      <c r="E654" s="283"/>
      <c r="F654" s="283"/>
      <c r="G654" s="282"/>
      <c r="H654" s="282"/>
      <c r="I654" s="465"/>
      <c r="J654" s="423"/>
      <c r="K654" s="319"/>
      <c r="L654" s="292"/>
      <c r="M654" s="293"/>
      <c r="N654" s="292"/>
      <c r="O654" s="293"/>
      <c r="P654" s="282"/>
      <c r="Q654" s="282"/>
      <c r="R654" s="282"/>
      <c r="S654" s="282"/>
      <c r="T654" s="380"/>
      <c r="U654" s="381"/>
    </row>
    <row r="655" spans="1:21" ht="21.95" customHeight="1" x14ac:dyDescent="0.15">
      <c r="A655" s="282"/>
      <c r="B655" s="282"/>
      <c r="C655" s="282"/>
      <c r="D655" s="283"/>
      <c r="E655" s="283"/>
      <c r="F655" s="283"/>
      <c r="G655" s="282"/>
      <c r="H655" s="282"/>
      <c r="I655" s="465"/>
      <c r="J655" s="423"/>
      <c r="K655" s="319"/>
      <c r="L655" s="292"/>
      <c r="M655" s="293"/>
      <c r="N655" s="292"/>
      <c r="O655" s="293"/>
      <c r="P655" s="282"/>
      <c r="Q655" s="282"/>
      <c r="R655" s="282"/>
      <c r="S655" s="282"/>
      <c r="T655" s="380"/>
      <c r="U655" s="381"/>
    </row>
    <row r="656" spans="1:21" ht="21.95" customHeight="1" x14ac:dyDescent="0.15">
      <c r="A656" s="282"/>
      <c r="B656" s="282"/>
      <c r="C656" s="282"/>
      <c r="D656" s="283"/>
      <c r="E656" s="283"/>
      <c r="F656" s="283"/>
      <c r="G656" s="282"/>
      <c r="H656" s="282"/>
      <c r="I656" s="465"/>
      <c r="J656" s="423"/>
      <c r="K656" s="319"/>
      <c r="L656" s="292"/>
      <c r="M656" s="293"/>
      <c r="N656" s="292"/>
      <c r="O656" s="293"/>
      <c r="P656" s="282"/>
      <c r="Q656" s="282"/>
      <c r="R656" s="282"/>
      <c r="S656" s="282"/>
      <c r="T656" s="380"/>
      <c r="U656" s="381"/>
    </row>
    <row r="657" spans="1:21" ht="21.95" customHeight="1" x14ac:dyDescent="0.15">
      <c r="A657" s="282"/>
      <c r="B657" s="282"/>
      <c r="C657" s="282"/>
      <c r="D657" s="283"/>
      <c r="E657" s="283"/>
      <c r="F657" s="283"/>
      <c r="G657" s="282"/>
      <c r="H657" s="282"/>
      <c r="I657" s="465"/>
      <c r="J657" s="423"/>
      <c r="K657" s="319"/>
      <c r="L657" s="292"/>
      <c r="M657" s="293"/>
      <c r="N657" s="292"/>
      <c r="O657" s="293"/>
      <c r="P657" s="282"/>
      <c r="Q657" s="282"/>
      <c r="R657" s="282"/>
      <c r="S657" s="282"/>
      <c r="T657" s="380"/>
      <c r="U657" s="381"/>
    </row>
    <row r="658" spans="1:21" ht="21.95" customHeight="1" x14ac:dyDescent="0.15">
      <c r="A658" s="282"/>
      <c r="B658" s="282"/>
      <c r="C658" s="282"/>
      <c r="D658" s="283"/>
      <c r="E658" s="283"/>
      <c r="F658" s="283"/>
      <c r="G658" s="282"/>
      <c r="H658" s="282"/>
      <c r="I658" s="465"/>
      <c r="J658" s="423"/>
      <c r="K658" s="319"/>
      <c r="L658" s="292"/>
      <c r="M658" s="293"/>
      <c r="N658" s="292"/>
      <c r="O658" s="293"/>
      <c r="P658" s="282"/>
      <c r="Q658" s="282"/>
      <c r="R658" s="282"/>
      <c r="S658" s="282"/>
      <c r="T658" s="380"/>
      <c r="U658" s="381"/>
    </row>
    <row r="659" spans="1:21" ht="21.95" customHeight="1" x14ac:dyDescent="0.15">
      <c r="A659" s="282"/>
      <c r="B659" s="282"/>
      <c r="C659" s="282"/>
      <c r="D659" s="283"/>
      <c r="E659" s="283"/>
      <c r="F659" s="283"/>
      <c r="G659" s="282"/>
      <c r="H659" s="282"/>
      <c r="I659" s="465"/>
      <c r="J659" s="423"/>
      <c r="K659" s="319"/>
      <c r="L659" s="292"/>
      <c r="M659" s="293"/>
      <c r="N659" s="292"/>
      <c r="O659" s="293"/>
      <c r="P659" s="282"/>
      <c r="Q659" s="282"/>
      <c r="R659" s="282"/>
      <c r="S659" s="282"/>
      <c r="T659" s="380"/>
      <c r="U659" s="381"/>
    </row>
    <row r="660" spans="1:21" ht="21.95" customHeight="1" x14ac:dyDescent="0.15">
      <c r="A660" s="282"/>
      <c r="B660" s="282"/>
      <c r="C660" s="282"/>
      <c r="D660" s="283"/>
      <c r="E660" s="283"/>
      <c r="F660" s="283"/>
      <c r="G660" s="282"/>
      <c r="H660" s="282"/>
      <c r="I660" s="465"/>
      <c r="J660" s="423"/>
      <c r="K660" s="319"/>
      <c r="L660" s="292"/>
      <c r="M660" s="293"/>
      <c r="N660" s="292"/>
      <c r="O660" s="293"/>
      <c r="P660" s="282"/>
      <c r="Q660" s="282"/>
      <c r="R660" s="282"/>
      <c r="S660" s="282"/>
      <c r="T660" s="380"/>
      <c r="U660" s="381"/>
    </row>
    <row r="661" spans="1:21" ht="21.95" customHeight="1" x14ac:dyDescent="0.15">
      <c r="A661" s="282"/>
      <c r="B661" s="282"/>
      <c r="C661" s="282"/>
      <c r="D661" s="283"/>
      <c r="E661" s="283"/>
      <c r="F661" s="283"/>
      <c r="G661" s="282"/>
      <c r="H661" s="282"/>
      <c r="I661" s="465"/>
      <c r="J661" s="423"/>
      <c r="K661" s="319"/>
      <c r="L661" s="292"/>
      <c r="M661" s="293"/>
      <c r="N661" s="292"/>
      <c r="O661" s="293"/>
      <c r="P661" s="282"/>
      <c r="Q661" s="282"/>
      <c r="R661" s="282"/>
      <c r="S661" s="282"/>
      <c r="T661" s="380"/>
      <c r="U661" s="381"/>
    </row>
    <row r="662" spans="1:21" ht="21.95" customHeight="1" x14ac:dyDescent="0.15">
      <c r="A662" s="282"/>
      <c r="B662" s="282"/>
      <c r="C662" s="282"/>
      <c r="D662" s="283"/>
      <c r="E662" s="283"/>
      <c r="F662" s="283"/>
      <c r="G662" s="282"/>
      <c r="H662" s="282"/>
      <c r="I662" s="465"/>
      <c r="J662" s="423"/>
      <c r="K662" s="319"/>
      <c r="L662" s="292"/>
      <c r="M662" s="293"/>
      <c r="N662" s="292"/>
      <c r="O662" s="293"/>
      <c r="P662" s="282"/>
      <c r="Q662" s="282"/>
      <c r="R662" s="282"/>
      <c r="S662" s="282"/>
      <c r="T662" s="380"/>
      <c r="U662" s="381"/>
    </row>
    <row r="663" spans="1:21" ht="21.95" customHeight="1" x14ac:dyDescent="0.15">
      <c r="A663" s="282"/>
      <c r="B663" s="282"/>
      <c r="C663" s="282"/>
      <c r="D663" s="283"/>
      <c r="E663" s="283"/>
      <c r="F663" s="283"/>
      <c r="G663" s="282"/>
      <c r="H663" s="282"/>
      <c r="I663" s="465"/>
      <c r="J663" s="423"/>
      <c r="K663" s="319"/>
      <c r="L663" s="292"/>
      <c r="M663" s="293"/>
      <c r="N663" s="292"/>
      <c r="O663" s="293"/>
      <c r="P663" s="282"/>
      <c r="Q663" s="282"/>
      <c r="R663" s="282"/>
      <c r="S663" s="282"/>
      <c r="T663" s="380"/>
      <c r="U663" s="381"/>
    </row>
    <row r="664" spans="1:21" ht="21.95" customHeight="1" x14ac:dyDescent="0.15">
      <c r="A664" s="282"/>
      <c r="B664" s="282"/>
      <c r="C664" s="282"/>
      <c r="D664" s="283"/>
      <c r="E664" s="283"/>
      <c r="F664" s="283"/>
      <c r="G664" s="282"/>
      <c r="H664" s="282"/>
      <c r="I664" s="465"/>
      <c r="J664" s="423"/>
      <c r="K664" s="319"/>
      <c r="L664" s="292"/>
      <c r="M664" s="293"/>
      <c r="N664" s="292"/>
      <c r="O664" s="293"/>
      <c r="P664" s="282"/>
      <c r="Q664" s="282"/>
      <c r="R664" s="282"/>
      <c r="S664" s="282"/>
      <c r="T664" s="380"/>
      <c r="U664" s="381"/>
    </row>
    <row r="665" spans="1:21" ht="21.95" customHeight="1" x14ac:dyDescent="0.15">
      <c r="A665" s="282"/>
      <c r="B665" s="282"/>
      <c r="C665" s="282"/>
      <c r="D665" s="283"/>
      <c r="E665" s="283"/>
      <c r="F665" s="283"/>
      <c r="G665" s="282"/>
      <c r="H665" s="282"/>
      <c r="I665" s="465"/>
      <c r="J665" s="423"/>
      <c r="K665" s="319"/>
      <c r="L665" s="292"/>
      <c r="M665" s="293"/>
      <c r="N665" s="292"/>
      <c r="O665" s="293"/>
      <c r="P665" s="282"/>
      <c r="Q665" s="282"/>
      <c r="R665" s="282"/>
      <c r="S665" s="282"/>
      <c r="T665" s="380"/>
      <c r="U665" s="381"/>
    </row>
    <row r="666" spans="1:21" ht="21.95" customHeight="1" x14ac:dyDescent="0.15">
      <c r="L666" s="292"/>
      <c r="M666" s="293"/>
      <c r="N666" s="292"/>
      <c r="O666" s="293"/>
      <c r="T666" s="380"/>
      <c r="U666" s="381"/>
    </row>
    <row r="667" spans="1:21" ht="21.95" customHeight="1" x14ac:dyDescent="0.15">
      <c r="L667" s="292"/>
      <c r="M667" s="293"/>
      <c r="N667" s="292"/>
      <c r="O667" s="293"/>
      <c r="T667" s="380"/>
      <c r="U667" s="381"/>
    </row>
    <row r="668" spans="1:21" ht="21.95" customHeight="1" x14ac:dyDescent="0.15">
      <c r="L668" s="292"/>
      <c r="M668" s="293"/>
      <c r="N668" s="292"/>
      <c r="O668" s="293"/>
      <c r="T668" s="380"/>
      <c r="U668" s="381"/>
    </row>
    <row r="669" spans="1:21" ht="21.95" customHeight="1" x14ac:dyDescent="0.15">
      <c r="L669" s="292"/>
      <c r="M669" s="293"/>
      <c r="N669" s="292"/>
      <c r="O669" s="293"/>
      <c r="T669" s="380"/>
      <c r="U669" s="381"/>
    </row>
    <row r="670" spans="1:21" ht="21.95" customHeight="1" x14ac:dyDescent="0.15">
      <c r="L670" s="292"/>
      <c r="M670" s="293"/>
      <c r="N670" s="292"/>
      <c r="O670" s="293"/>
      <c r="T670" s="380"/>
      <c r="U670" s="381"/>
    </row>
    <row r="671" spans="1:21" ht="21.95" customHeight="1" x14ac:dyDescent="0.15">
      <c r="L671" s="292"/>
      <c r="M671" s="293"/>
      <c r="N671" s="292"/>
      <c r="O671" s="293"/>
      <c r="T671" s="380"/>
      <c r="U671" s="381"/>
    </row>
    <row r="672" spans="1:21" ht="21.95" customHeight="1" x14ac:dyDescent="0.15">
      <c r="L672" s="292"/>
      <c r="M672" s="293"/>
      <c r="N672" s="292"/>
      <c r="O672" s="293"/>
      <c r="T672" s="380"/>
      <c r="U672" s="381"/>
    </row>
    <row r="673" spans="12:21" ht="21.95" customHeight="1" x14ac:dyDescent="0.15">
      <c r="L673" s="292"/>
      <c r="M673" s="293"/>
      <c r="N673" s="292"/>
      <c r="O673" s="293"/>
      <c r="T673" s="380"/>
      <c r="U673" s="381"/>
    </row>
    <row r="674" spans="12:21" ht="21.95" customHeight="1" x14ac:dyDescent="0.15">
      <c r="L674" s="292"/>
      <c r="M674" s="293"/>
      <c r="N674" s="292"/>
      <c r="O674" s="293"/>
      <c r="T674" s="380"/>
      <c r="U674" s="381"/>
    </row>
    <row r="675" spans="12:21" ht="21.95" customHeight="1" x14ac:dyDescent="0.15">
      <c r="L675" s="292"/>
      <c r="M675" s="293"/>
      <c r="N675" s="292"/>
      <c r="O675" s="293"/>
      <c r="T675" s="380"/>
      <c r="U675" s="381"/>
    </row>
    <row r="676" spans="12:21" ht="21.95" customHeight="1" x14ac:dyDescent="0.15">
      <c r="L676" s="292"/>
      <c r="M676" s="293"/>
      <c r="N676" s="292"/>
      <c r="O676" s="293"/>
      <c r="T676" s="380"/>
      <c r="U676" s="381"/>
    </row>
    <row r="677" spans="12:21" ht="21.95" customHeight="1" x14ac:dyDescent="0.15">
      <c r="L677" s="292"/>
      <c r="M677" s="293"/>
      <c r="N677" s="292"/>
      <c r="O677" s="293"/>
      <c r="T677" s="380"/>
      <c r="U677" s="381"/>
    </row>
    <row r="678" spans="12:21" ht="21.95" customHeight="1" x14ac:dyDescent="0.15">
      <c r="L678" s="292"/>
      <c r="M678" s="293"/>
      <c r="N678" s="292"/>
      <c r="O678" s="293"/>
      <c r="T678" s="380"/>
      <c r="U678" s="381"/>
    </row>
    <row r="679" spans="12:21" ht="21.95" customHeight="1" x14ac:dyDescent="0.15">
      <c r="L679" s="292"/>
      <c r="M679" s="293"/>
      <c r="N679" s="292"/>
      <c r="O679" s="293"/>
      <c r="T679" s="380"/>
      <c r="U679" s="381"/>
    </row>
    <row r="680" spans="12:21" ht="21.95" customHeight="1" x14ac:dyDescent="0.15">
      <c r="L680" s="292"/>
      <c r="M680" s="293"/>
      <c r="N680" s="292"/>
      <c r="O680" s="293"/>
      <c r="T680" s="380"/>
      <c r="U680" s="381"/>
    </row>
    <row r="681" spans="12:21" ht="21.95" customHeight="1" x14ac:dyDescent="0.15">
      <c r="L681" s="292"/>
      <c r="M681" s="293"/>
      <c r="N681" s="292"/>
      <c r="O681" s="293"/>
      <c r="T681" s="380"/>
      <c r="U681" s="381"/>
    </row>
    <row r="682" spans="12:21" ht="21.95" customHeight="1" x14ac:dyDescent="0.15">
      <c r="L682" s="292"/>
      <c r="M682" s="293"/>
      <c r="N682" s="292"/>
      <c r="O682" s="293"/>
      <c r="T682" s="380"/>
      <c r="U682" s="381"/>
    </row>
    <row r="683" spans="12:21" ht="21.95" customHeight="1" x14ac:dyDescent="0.15">
      <c r="L683" s="292"/>
      <c r="M683" s="293"/>
      <c r="N683" s="292"/>
      <c r="O683" s="293"/>
      <c r="T683" s="380"/>
      <c r="U683" s="381"/>
    </row>
    <row r="684" spans="12:21" ht="21.95" customHeight="1" x14ac:dyDescent="0.15">
      <c r="L684" s="292"/>
      <c r="M684" s="293"/>
      <c r="N684" s="292"/>
      <c r="O684" s="293"/>
      <c r="T684" s="380"/>
      <c r="U684" s="381"/>
    </row>
    <row r="685" spans="12:21" ht="21.95" customHeight="1" x14ac:dyDescent="0.15">
      <c r="L685" s="292"/>
      <c r="M685" s="293"/>
      <c r="N685" s="292"/>
      <c r="O685" s="293"/>
      <c r="T685" s="380"/>
      <c r="U685" s="381"/>
    </row>
    <row r="686" spans="12:21" ht="21.95" customHeight="1" x14ac:dyDescent="0.15">
      <c r="L686" s="292"/>
      <c r="M686" s="293"/>
      <c r="N686" s="292"/>
      <c r="O686" s="293"/>
      <c r="T686" s="380"/>
      <c r="U686" s="381"/>
    </row>
    <row r="687" spans="12:21" ht="21.95" customHeight="1" x14ac:dyDescent="0.15">
      <c r="L687" s="292"/>
      <c r="M687" s="293"/>
      <c r="N687" s="292"/>
      <c r="O687" s="293"/>
      <c r="T687" s="380"/>
      <c r="U687" s="381"/>
    </row>
    <row r="688" spans="12:21" ht="21.95" customHeight="1" x14ac:dyDescent="0.15">
      <c r="L688" s="292"/>
      <c r="M688" s="293"/>
      <c r="N688" s="292"/>
      <c r="O688" s="293"/>
      <c r="T688" s="380"/>
      <c r="U688" s="381"/>
    </row>
    <row r="689" spans="12:21" ht="21.95" customHeight="1" x14ac:dyDescent="0.15">
      <c r="L689" s="292"/>
      <c r="M689" s="293"/>
      <c r="N689" s="292"/>
      <c r="O689" s="293"/>
      <c r="T689" s="380"/>
      <c r="U689" s="381"/>
    </row>
    <row r="690" spans="12:21" ht="21.95" customHeight="1" x14ac:dyDescent="0.15">
      <c r="L690" s="292"/>
      <c r="M690" s="293"/>
      <c r="N690" s="292"/>
      <c r="O690" s="293"/>
      <c r="T690" s="380"/>
      <c r="U690" s="381"/>
    </row>
    <row r="691" spans="12:21" ht="21.95" customHeight="1" x14ac:dyDescent="0.15">
      <c r="L691" s="292"/>
      <c r="M691" s="293"/>
      <c r="N691" s="292"/>
      <c r="O691" s="293"/>
      <c r="T691" s="380"/>
      <c r="U691" s="381"/>
    </row>
    <row r="692" spans="12:21" ht="21.95" customHeight="1" x14ac:dyDescent="0.15">
      <c r="L692" s="292"/>
      <c r="M692" s="293"/>
      <c r="N692" s="292"/>
      <c r="O692" s="293"/>
      <c r="T692" s="380"/>
      <c r="U692" s="381"/>
    </row>
    <row r="693" spans="12:21" ht="21.95" customHeight="1" x14ac:dyDescent="0.15">
      <c r="L693" s="292"/>
      <c r="M693" s="293"/>
      <c r="N693" s="292"/>
      <c r="O693" s="293"/>
      <c r="T693" s="380"/>
      <c r="U693" s="381"/>
    </row>
    <row r="694" spans="12:21" ht="21.95" customHeight="1" x14ac:dyDescent="0.15">
      <c r="L694" s="292"/>
      <c r="M694" s="293"/>
      <c r="N694" s="292"/>
      <c r="O694" s="293"/>
      <c r="T694" s="380"/>
      <c r="U694" s="381"/>
    </row>
    <row r="695" spans="12:21" ht="21.95" customHeight="1" x14ac:dyDescent="0.15">
      <c r="L695" s="292"/>
      <c r="M695" s="293"/>
      <c r="N695" s="292"/>
      <c r="O695" s="293"/>
      <c r="T695" s="380"/>
      <c r="U695" s="381"/>
    </row>
    <row r="696" spans="12:21" ht="21.95" customHeight="1" x14ac:dyDescent="0.15">
      <c r="L696" s="292"/>
      <c r="M696" s="293"/>
      <c r="N696" s="292"/>
      <c r="O696" s="293"/>
      <c r="T696" s="380"/>
      <c r="U696" s="381"/>
    </row>
    <row r="697" spans="12:21" ht="21.95" customHeight="1" x14ac:dyDescent="0.15">
      <c r="L697" s="292"/>
      <c r="M697" s="293"/>
      <c r="N697" s="292"/>
      <c r="O697" s="293"/>
      <c r="T697" s="380"/>
      <c r="U697" s="381"/>
    </row>
    <row r="698" spans="12:21" ht="21.95" customHeight="1" x14ac:dyDescent="0.15">
      <c r="L698" s="292"/>
      <c r="M698" s="293"/>
      <c r="N698" s="292"/>
      <c r="O698" s="293"/>
      <c r="T698" s="380"/>
      <c r="U698" s="381"/>
    </row>
    <row r="699" spans="12:21" ht="21.95" customHeight="1" x14ac:dyDescent="0.15">
      <c r="L699" s="292"/>
      <c r="M699" s="293"/>
      <c r="N699" s="292"/>
      <c r="O699" s="293"/>
      <c r="T699" s="380"/>
      <c r="U699" s="381"/>
    </row>
    <row r="700" spans="12:21" ht="21.95" customHeight="1" x14ac:dyDescent="0.15">
      <c r="L700" s="292"/>
      <c r="M700" s="293"/>
      <c r="N700" s="292"/>
      <c r="O700" s="293"/>
      <c r="T700" s="380"/>
      <c r="U700" s="381"/>
    </row>
    <row r="701" spans="12:21" ht="21.95" customHeight="1" x14ac:dyDescent="0.15">
      <c r="L701" s="292"/>
      <c r="M701" s="293"/>
      <c r="N701" s="292"/>
      <c r="O701" s="293"/>
      <c r="T701" s="380"/>
      <c r="U701" s="381"/>
    </row>
    <row r="702" spans="12:21" ht="21.95" customHeight="1" x14ac:dyDescent="0.15">
      <c r="L702" s="292"/>
      <c r="M702" s="293"/>
      <c r="N702" s="292"/>
      <c r="O702" s="293"/>
      <c r="T702" s="380"/>
      <c r="U702" s="381"/>
    </row>
    <row r="703" spans="12:21" ht="21.95" customHeight="1" x14ac:dyDescent="0.15">
      <c r="L703" s="292"/>
      <c r="M703" s="293"/>
      <c r="N703" s="292"/>
      <c r="O703" s="293"/>
      <c r="T703" s="380"/>
      <c r="U703" s="381"/>
    </row>
    <row r="704" spans="12:21" ht="21.95" customHeight="1" x14ac:dyDescent="0.15">
      <c r="L704" s="292"/>
      <c r="M704" s="293"/>
      <c r="N704" s="292"/>
      <c r="O704" s="293"/>
      <c r="T704" s="380"/>
      <c r="U704" s="381"/>
    </row>
    <row r="705" spans="12:21" ht="21.95" customHeight="1" x14ac:dyDescent="0.15">
      <c r="L705" s="292"/>
      <c r="M705" s="293"/>
      <c r="N705" s="292"/>
      <c r="O705" s="293"/>
      <c r="T705" s="380"/>
      <c r="U705" s="381"/>
    </row>
    <row r="706" spans="12:21" ht="21.95" customHeight="1" x14ac:dyDescent="0.15">
      <c r="L706" s="292"/>
      <c r="M706" s="293"/>
      <c r="N706" s="292"/>
      <c r="O706" s="293"/>
      <c r="T706" s="380"/>
      <c r="U706" s="381"/>
    </row>
    <row r="707" spans="12:21" ht="21.95" customHeight="1" x14ac:dyDescent="0.15">
      <c r="L707" s="292"/>
      <c r="M707" s="293"/>
      <c r="N707" s="292"/>
      <c r="O707" s="293"/>
      <c r="T707" s="380"/>
      <c r="U707" s="381"/>
    </row>
    <row r="708" spans="12:21" ht="21.95" customHeight="1" x14ac:dyDescent="0.15">
      <c r="L708" s="292"/>
      <c r="M708" s="293"/>
      <c r="N708" s="292"/>
      <c r="O708" s="293"/>
      <c r="T708" s="380"/>
      <c r="U708" s="381"/>
    </row>
    <row r="709" spans="12:21" ht="21.95" customHeight="1" x14ac:dyDescent="0.15">
      <c r="L709" s="292"/>
      <c r="M709" s="293"/>
      <c r="N709" s="292"/>
      <c r="O709" s="293"/>
      <c r="T709" s="380"/>
      <c r="U709" s="381"/>
    </row>
    <row r="710" spans="12:21" ht="21.95" customHeight="1" x14ac:dyDescent="0.15">
      <c r="L710" s="292"/>
      <c r="M710" s="293"/>
      <c r="N710" s="292"/>
      <c r="O710" s="293"/>
      <c r="T710" s="380"/>
      <c r="U710" s="381"/>
    </row>
    <row r="711" spans="12:21" ht="21.95" customHeight="1" x14ac:dyDescent="0.15">
      <c r="L711" s="292"/>
      <c r="M711" s="293"/>
      <c r="N711" s="292"/>
      <c r="O711" s="293"/>
      <c r="T711" s="380"/>
      <c r="U711" s="381"/>
    </row>
    <row r="712" spans="12:21" ht="21.95" customHeight="1" x14ac:dyDescent="0.15">
      <c r="L712" s="292"/>
      <c r="M712" s="293"/>
      <c r="N712" s="292"/>
      <c r="O712" s="293"/>
      <c r="T712" s="380"/>
      <c r="U712" s="381"/>
    </row>
    <row r="713" spans="12:21" ht="21.95" customHeight="1" x14ac:dyDescent="0.15">
      <c r="L713" s="292"/>
      <c r="M713" s="293"/>
      <c r="N713" s="292"/>
      <c r="O713" s="293"/>
      <c r="T713" s="380"/>
      <c r="U713" s="381"/>
    </row>
    <row r="714" spans="12:21" ht="21.95" customHeight="1" x14ac:dyDescent="0.15">
      <c r="L714" s="292"/>
      <c r="M714" s="293"/>
      <c r="N714" s="292"/>
      <c r="O714" s="293"/>
      <c r="T714" s="380"/>
      <c r="U714" s="381"/>
    </row>
    <row r="715" spans="12:21" ht="21.95" customHeight="1" x14ac:dyDescent="0.15">
      <c r="L715" s="292"/>
      <c r="M715" s="293"/>
      <c r="N715" s="292"/>
      <c r="O715" s="293"/>
      <c r="T715" s="380"/>
      <c r="U715" s="381"/>
    </row>
    <row r="716" spans="12:21" ht="21.95" customHeight="1" x14ac:dyDescent="0.15">
      <c r="L716" s="292"/>
      <c r="M716" s="293"/>
      <c r="N716" s="292"/>
      <c r="O716" s="293"/>
      <c r="T716" s="380"/>
      <c r="U716" s="381"/>
    </row>
    <row r="717" spans="12:21" ht="21.95" customHeight="1" x14ac:dyDescent="0.15">
      <c r="L717" s="292"/>
      <c r="M717" s="293"/>
      <c r="N717" s="292"/>
      <c r="O717" s="293"/>
      <c r="T717" s="380"/>
      <c r="U717" s="381"/>
    </row>
    <row r="718" spans="12:21" ht="21.95" customHeight="1" x14ac:dyDescent="0.15">
      <c r="L718" s="292"/>
      <c r="M718" s="293"/>
      <c r="N718" s="292"/>
      <c r="O718" s="293"/>
      <c r="T718" s="380"/>
      <c r="U718" s="381"/>
    </row>
    <row r="719" spans="12:21" ht="21.95" customHeight="1" x14ac:dyDescent="0.15">
      <c r="L719" s="292"/>
      <c r="M719" s="293"/>
      <c r="N719" s="292"/>
      <c r="O719" s="293"/>
      <c r="T719" s="380"/>
      <c r="U719" s="381"/>
    </row>
    <row r="720" spans="12:21" ht="21.95" customHeight="1" x14ac:dyDescent="0.15">
      <c r="L720" s="292"/>
      <c r="M720" s="293"/>
      <c r="N720" s="292"/>
      <c r="O720" s="293"/>
      <c r="T720" s="380"/>
      <c r="U720" s="381"/>
    </row>
    <row r="721" spans="12:21" ht="21.95" customHeight="1" x14ac:dyDescent="0.15">
      <c r="L721" s="292"/>
      <c r="M721" s="293"/>
      <c r="N721" s="292"/>
      <c r="O721" s="293"/>
      <c r="T721" s="380"/>
      <c r="U721" s="381"/>
    </row>
    <row r="722" spans="12:21" ht="21.95" customHeight="1" x14ac:dyDescent="0.15">
      <c r="L722" s="292"/>
      <c r="M722" s="293"/>
      <c r="N722" s="292"/>
      <c r="O722" s="293"/>
      <c r="T722" s="380"/>
      <c r="U722" s="381"/>
    </row>
    <row r="723" spans="12:21" ht="21.95" customHeight="1" x14ac:dyDescent="0.15">
      <c r="L723" s="292"/>
      <c r="M723" s="293"/>
      <c r="N723" s="292"/>
      <c r="O723" s="293"/>
      <c r="T723" s="380"/>
      <c r="U723" s="381"/>
    </row>
    <row r="724" spans="12:21" ht="21.95" customHeight="1" x14ac:dyDescent="0.15">
      <c r="L724" s="292"/>
      <c r="M724" s="293"/>
      <c r="N724" s="292"/>
      <c r="O724" s="293"/>
      <c r="T724" s="380"/>
      <c r="U724" s="381"/>
    </row>
    <row r="725" spans="12:21" ht="21.95" customHeight="1" x14ac:dyDescent="0.15">
      <c r="L725" s="292"/>
      <c r="M725" s="293"/>
      <c r="N725" s="292"/>
      <c r="O725" s="293"/>
      <c r="T725" s="380"/>
      <c r="U725" s="381"/>
    </row>
    <row r="726" spans="12:21" ht="21.95" customHeight="1" x14ac:dyDescent="0.15">
      <c r="L726" s="292"/>
      <c r="M726" s="293"/>
      <c r="N726" s="292"/>
      <c r="O726" s="293"/>
      <c r="T726" s="380"/>
      <c r="U726" s="381"/>
    </row>
    <row r="727" spans="12:21" ht="21.95" customHeight="1" x14ac:dyDescent="0.15">
      <c r="L727" s="292"/>
      <c r="M727" s="293"/>
      <c r="N727" s="292"/>
      <c r="O727" s="293"/>
      <c r="T727" s="380"/>
      <c r="U727" s="381"/>
    </row>
    <row r="728" spans="12:21" ht="21.95" customHeight="1" x14ac:dyDescent="0.15">
      <c r="L728" s="292"/>
      <c r="M728" s="293"/>
      <c r="N728" s="292"/>
      <c r="O728" s="293"/>
      <c r="T728" s="380"/>
      <c r="U728" s="381"/>
    </row>
    <row r="729" spans="12:21" ht="21.95" customHeight="1" x14ac:dyDescent="0.15">
      <c r="L729" s="292"/>
      <c r="M729" s="293"/>
      <c r="N729" s="292"/>
      <c r="O729" s="293"/>
      <c r="T729" s="380"/>
      <c r="U729" s="381"/>
    </row>
    <row r="730" spans="12:21" ht="21.95" customHeight="1" x14ac:dyDescent="0.15">
      <c r="L730" s="292"/>
      <c r="M730" s="293"/>
      <c r="N730" s="292"/>
      <c r="O730" s="293"/>
      <c r="T730" s="380"/>
      <c r="U730" s="381"/>
    </row>
    <row r="731" spans="12:21" ht="21.95" customHeight="1" x14ac:dyDescent="0.15">
      <c r="L731" s="292"/>
      <c r="M731" s="293"/>
      <c r="N731" s="292"/>
      <c r="O731" s="293"/>
      <c r="T731" s="380"/>
      <c r="U731" s="381"/>
    </row>
    <row r="732" spans="12:21" ht="21.95" customHeight="1" x14ac:dyDescent="0.15">
      <c r="L732" s="292"/>
      <c r="M732" s="293"/>
      <c r="N732" s="292"/>
      <c r="O732" s="293"/>
      <c r="T732" s="380"/>
      <c r="U732" s="381"/>
    </row>
    <row r="733" spans="12:21" ht="21.95" customHeight="1" x14ac:dyDescent="0.15">
      <c r="L733" s="292"/>
      <c r="M733" s="293"/>
      <c r="N733" s="292"/>
      <c r="O733" s="293"/>
      <c r="T733" s="380"/>
      <c r="U733" s="381"/>
    </row>
    <row r="734" spans="12:21" ht="21.95" customHeight="1" x14ac:dyDescent="0.15">
      <c r="L734" s="292"/>
      <c r="M734" s="293"/>
      <c r="N734" s="292"/>
      <c r="O734" s="293"/>
      <c r="T734" s="380"/>
      <c r="U734" s="381"/>
    </row>
    <row r="735" spans="12:21" ht="21.95" customHeight="1" x14ac:dyDescent="0.15">
      <c r="L735" s="292"/>
      <c r="M735" s="293"/>
      <c r="N735" s="292"/>
      <c r="O735" s="293"/>
      <c r="T735" s="380"/>
      <c r="U735" s="381"/>
    </row>
    <row r="736" spans="12:21" ht="21.95" customHeight="1" x14ac:dyDescent="0.15">
      <c r="L736" s="292"/>
      <c r="M736" s="293"/>
      <c r="N736" s="292"/>
      <c r="O736" s="293"/>
      <c r="T736" s="380"/>
      <c r="U736" s="381"/>
    </row>
    <row r="737" spans="12:21" ht="21.95" customHeight="1" x14ac:dyDescent="0.15">
      <c r="L737" s="292"/>
      <c r="M737" s="293"/>
      <c r="N737" s="292"/>
      <c r="O737" s="293"/>
      <c r="T737" s="380"/>
      <c r="U737" s="381"/>
    </row>
    <row r="738" spans="12:21" ht="21.95" customHeight="1" x14ac:dyDescent="0.15">
      <c r="L738" s="292"/>
      <c r="M738" s="293"/>
      <c r="N738" s="292"/>
      <c r="O738" s="293"/>
      <c r="T738" s="380"/>
      <c r="U738" s="381"/>
    </row>
    <row r="739" spans="12:21" ht="21.95" customHeight="1" x14ac:dyDescent="0.15">
      <c r="L739" s="292"/>
      <c r="M739" s="293"/>
      <c r="N739" s="292"/>
      <c r="O739" s="293"/>
      <c r="T739" s="380"/>
      <c r="U739" s="381"/>
    </row>
    <row r="740" spans="12:21" ht="21.95" customHeight="1" x14ac:dyDescent="0.15">
      <c r="L740" s="292"/>
      <c r="M740" s="293"/>
      <c r="N740" s="292"/>
      <c r="O740" s="293"/>
      <c r="T740" s="380"/>
      <c r="U740" s="381"/>
    </row>
    <row r="741" spans="12:21" ht="21.95" customHeight="1" x14ac:dyDescent="0.15">
      <c r="L741" s="292"/>
      <c r="M741" s="293"/>
      <c r="N741" s="292"/>
      <c r="O741" s="293"/>
      <c r="T741" s="380"/>
      <c r="U741" s="381"/>
    </row>
    <row r="742" spans="12:21" ht="21.95" customHeight="1" x14ac:dyDescent="0.15">
      <c r="L742" s="292"/>
      <c r="M742" s="293"/>
      <c r="N742" s="292"/>
      <c r="O742" s="293"/>
      <c r="T742" s="380"/>
      <c r="U742" s="381"/>
    </row>
    <row r="743" spans="12:21" ht="21.95" customHeight="1" x14ac:dyDescent="0.15">
      <c r="L743" s="292"/>
      <c r="M743" s="293"/>
      <c r="N743" s="292"/>
      <c r="O743" s="293"/>
      <c r="T743" s="380"/>
      <c r="U743" s="381"/>
    </row>
    <row r="744" spans="12:21" ht="21.95" customHeight="1" x14ac:dyDescent="0.15">
      <c r="L744" s="292"/>
      <c r="M744" s="293"/>
      <c r="N744" s="292"/>
      <c r="O744" s="293"/>
      <c r="T744" s="380"/>
      <c r="U744" s="381"/>
    </row>
    <row r="745" spans="12:21" ht="21.95" customHeight="1" x14ac:dyDescent="0.15">
      <c r="L745" s="292"/>
      <c r="M745" s="293"/>
      <c r="N745" s="292"/>
      <c r="O745" s="293"/>
      <c r="T745" s="380"/>
      <c r="U745" s="381"/>
    </row>
    <row r="746" spans="12:21" ht="21.95" customHeight="1" x14ac:dyDescent="0.15">
      <c r="L746" s="292"/>
      <c r="M746" s="293"/>
      <c r="N746" s="292"/>
      <c r="O746" s="293"/>
      <c r="T746" s="380"/>
      <c r="U746" s="381"/>
    </row>
    <row r="747" spans="12:21" ht="21.95" customHeight="1" x14ac:dyDescent="0.15">
      <c r="L747" s="292"/>
      <c r="M747" s="293"/>
      <c r="N747" s="292"/>
      <c r="O747" s="293"/>
      <c r="T747" s="380"/>
      <c r="U747" s="381"/>
    </row>
    <row r="748" spans="12:21" ht="21.95" customHeight="1" x14ac:dyDescent="0.15">
      <c r="L748" s="292"/>
      <c r="M748" s="293"/>
      <c r="N748" s="292"/>
      <c r="O748" s="293"/>
      <c r="T748" s="380"/>
      <c r="U748" s="381"/>
    </row>
    <row r="749" spans="12:21" ht="21.95" customHeight="1" x14ac:dyDescent="0.15">
      <c r="L749" s="292"/>
      <c r="M749" s="293"/>
      <c r="N749" s="292"/>
      <c r="O749" s="293"/>
      <c r="T749" s="380"/>
      <c r="U749" s="381"/>
    </row>
    <row r="750" spans="12:21" ht="21.95" customHeight="1" x14ac:dyDescent="0.15">
      <c r="L750" s="292"/>
      <c r="M750" s="293"/>
      <c r="N750" s="292"/>
      <c r="O750" s="293"/>
      <c r="T750" s="380"/>
      <c r="U750" s="381"/>
    </row>
    <row r="751" spans="12:21" ht="21.95" customHeight="1" x14ac:dyDescent="0.15">
      <c r="L751" s="292"/>
      <c r="M751" s="293"/>
      <c r="N751" s="292"/>
      <c r="O751" s="293"/>
      <c r="T751" s="380"/>
      <c r="U751" s="381"/>
    </row>
    <row r="752" spans="12:21" ht="21.95" customHeight="1" x14ac:dyDescent="0.15">
      <c r="L752" s="292"/>
      <c r="M752" s="293"/>
      <c r="N752" s="292"/>
      <c r="O752" s="293"/>
      <c r="T752" s="380"/>
      <c r="U752" s="381"/>
    </row>
    <row r="753" spans="12:21" ht="21.95" customHeight="1" x14ac:dyDescent="0.15">
      <c r="L753" s="292"/>
      <c r="M753" s="293"/>
      <c r="N753" s="292"/>
      <c r="O753" s="293"/>
      <c r="T753" s="380"/>
      <c r="U753" s="381"/>
    </row>
    <row r="754" spans="12:21" ht="21.95" customHeight="1" x14ac:dyDescent="0.15">
      <c r="L754" s="292"/>
      <c r="M754" s="293"/>
      <c r="N754" s="292"/>
      <c r="O754" s="293"/>
      <c r="T754" s="380"/>
      <c r="U754" s="381"/>
    </row>
    <row r="755" spans="12:21" ht="21.95" customHeight="1" x14ac:dyDescent="0.15">
      <c r="L755" s="292"/>
      <c r="M755" s="293"/>
      <c r="N755" s="292"/>
      <c r="O755" s="293"/>
      <c r="T755" s="380"/>
      <c r="U755" s="381"/>
    </row>
    <row r="756" spans="12:21" ht="21.95" customHeight="1" x14ac:dyDescent="0.15">
      <c r="L756" s="292"/>
      <c r="M756" s="293"/>
      <c r="N756" s="292"/>
      <c r="O756" s="293"/>
      <c r="T756" s="380"/>
      <c r="U756" s="381"/>
    </row>
    <row r="757" spans="12:21" ht="21.95" customHeight="1" x14ac:dyDescent="0.15">
      <c r="L757" s="292"/>
      <c r="M757" s="293"/>
      <c r="N757" s="292"/>
      <c r="O757" s="293"/>
      <c r="T757" s="380"/>
      <c r="U757" s="381"/>
    </row>
    <row r="758" spans="12:21" ht="21.95" customHeight="1" x14ac:dyDescent="0.15">
      <c r="L758" s="292"/>
      <c r="M758" s="293"/>
      <c r="N758" s="292"/>
      <c r="O758" s="293"/>
      <c r="T758" s="380"/>
      <c r="U758" s="381"/>
    </row>
    <row r="759" spans="12:21" ht="21.95" customHeight="1" x14ac:dyDescent="0.15">
      <c r="L759" s="292"/>
      <c r="M759" s="293"/>
      <c r="N759" s="292"/>
      <c r="O759" s="293"/>
      <c r="T759" s="380"/>
      <c r="U759" s="381"/>
    </row>
    <row r="760" spans="12:21" ht="21.95" customHeight="1" x14ac:dyDescent="0.15">
      <c r="L760" s="292"/>
      <c r="M760" s="293"/>
      <c r="N760" s="292"/>
      <c r="O760" s="293"/>
      <c r="T760" s="380"/>
      <c r="U760" s="381"/>
    </row>
    <row r="761" spans="12:21" ht="21.95" customHeight="1" x14ac:dyDescent="0.15">
      <c r="L761" s="292"/>
      <c r="M761" s="293"/>
      <c r="N761" s="292"/>
      <c r="O761" s="293"/>
      <c r="T761" s="380"/>
      <c r="U761" s="381"/>
    </row>
    <row r="762" spans="12:21" ht="21.95" customHeight="1" x14ac:dyDescent="0.15">
      <c r="L762" s="292"/>
      <c r="M762" s="293"/>
      <c r="N762" s="292"/>
      <c r="O762" s="293"/>
      <c r="T762" s="380"/>
      <c r="U762" s="381"/>
    </row>
    <row r="763" spans="12:21" ht="21.95" customHeight="1" x14ac:dyDescent="0.15">
      <c r="L763" s="292"/>
      <c r="M763" s="293"/>
      <c r="N763" s="292"/>
      <c r="O763" s="293"/>
      <c r="T763" s="380"/>
      <c r="U763" s="381"/>
    </row>
    <row r="764" spans="12:21" ht="21.95" customHeight="1" x14ac:dyDescent="0.15">
      <c r="L764" s="292"/>
      <c r="M764" s="293"/>
      <c r="N764" s="292"/>
      <c r="O764" s="293"/>
      <c r="T764" s="380"/>
      <c r="U764" s="381"/>
    </row>
    <row r="765" spans="12:21" ht="21.95" customHeight="1" x14ac:dyDescent="0.15">
      <c r="L765" s="292"/>
      <c r="M765" s="293"/>
      <c r="N765" s="292"/>
      <c r="O765" s="293"/>
      <c r="T765" s="380"/>
      <c r="U765" s="381"/>
    </row>
    <row r="766" spans="12:21" ht="21.95" customHeight="1" x14ac:dyDescent="0.15">
      <c r="L766" s="292"/>
      <c r="M766" s="293"/>
      <c r="N766" s="292"/>
      <c r="O766" s="293"/>
      <c r="T766" s="380"/>
      <c r="U766" s="381"/>
    </row>
    <row r="767" spans="12:21" ht="21.95" customHeight="1" x14ac:dyDescent="0.15">
      <c r="L767" s="292"/>
      <c r="M767" s="293"/>
      <c r="N767" s="292"/>
      <c r="O767" s="293"/>
      <c r="T767" s="380"/>
      <c r="U767" s="381"/>
    </row>
    <row r="768" spans="12:21" ht="21.95" customHeight="1" x14ac:dyDescent="0.15">
      <c r="L768" s="292"/>
      <c r="M768" s="293"/>
      <c r="N768" s="292"/>
      <c r="O768" s="293"/>
      <c r="T768" s="380"/>
      <c r="U768" s="381"/>
    </row>
    <row r="769" spans="12:21" ht="21.95" customHeight="1" x14ac:dyDescent="0.15">
      <c r="L769" s="292"/>
      <c r="M769" s="293"/>
      <c r="N769" s="292"/>
      <c r="O769" s="293"/>
      <c r="T769" s="380"/>
      <c r="U769" s="381"/>
    </row>
    <row r="770" spans="12:21" ht="21.95" customHeight="1" x14ac:dyDescent="0.15">
      <c r="L770" s="292"/>
      <c r="M770" s="293"/>
      <c r="N770" s="292"/>
      <c r="O770" s="293"/>
      <c r="T770" s="380"/>
      <c r="U770" s="381"/>
    </row>
    <row r="771" spans="12:21" ht="21.95" customHeight="1" x14ac:dyDescent="0.15">
      <c r="L771" s="292"/>
      <c r="M771" s="293"/>
      <c r="N771" s="292"/>
      <c r="O771" s="293"/>
      <c r="T771" s="380"/>
      <c r="U771" s="381"/>
    </row>
    <row r="772" spans="12:21" ht="21.95" customHeight="1" x14ac:dyDescent="0.15">
      <c r="L772" s="292"/>
      <c r="M772" s="293"/>
      <c r="N772" s="292"/>
      <c r="O772" s="293"/>
      <c r="T772" s="380"/>
      <c r="U772" s="381"/>
    </row>
    <row r="773" spans="12:21" ht="21.95" customHeight="1" x14ac:dyDescent="0.15">
      <c r="L773" s="292"/>
      <c r="M773" s="293"/>
      <c r="N773" s="292"/>
      <c r="O773" s="293"/>
      <c r="T773" s="380"/>
      <c r="U773" s="381"/>
    </row>
    <row r="774" spans="12:21" ht="21.95" customHeight="1" x14ac:dyDescent="0.15">
      <c r="L774" s="292"/>
      <c r="M774" s="293"/>
      <c r="N774" s="292"/>
      <c r="O774" s="293"/>
      <c r="T774" s="380"/>
      <c r="U774" s="381"/>
    </row>
    <row r="775" spans="12:21" ht="21.95" customHeight="1" x14ac:dyDescent="0.15">
      <c r="L775" s="292"/>
      <c r="M775" s="293"/>
      <c r="N775" s="292"/>
      <c r="O775" s="293"/>
      <c r="T775" s="380"/>
      <c r="U775" s="381"/>
    </row>
    <row r="776" spans="12:21" ht="21.95" customHeight="1" x14ac:dyDescent="0.15">
      <c r="L776" s="292"/>
      <c r="M776" s="293"/>
      <c r="N776" s="292"/>
      <c r="O776" s="293"/>
      <c r="T776" s="380"/>
      <c r="U776" s="381"/>
    </row>
    <row r="777" spans="12:21" ht="21.95" customHeight="1" x14ac:dyDescent="0.15">
      <c r="L777" s="292"/>
      <c r="M777" s="293"/>
      <c r="N777" s="292"/>
      <c r="O777" s="293"/>
      <c r="T777" s="380"/>
      <c r="U777" s="381"/>
    </row>
    <row r="778" spans="12:21" ht="21.95" customHeight="1" x14ac:dyDescent="0.15">
      <c r="L778" s="292"/>
      <c r="M778" s="293"/>
      <c r="N778" s="292"/>
      <c r="O778" s="293"/>
      <c r="T778" s="380"/>
      <c r="U778" s="381"/>
    </row>
    <row r="779" spans="12:21" ht="21.95" customHeight="1" x14ac:dyDescent="0.15">
      <c r="L779" s="292"/>
      <c r="M779" s="293"/>
      <c r="N779" s="292"/>
      <c r="O779" s="293"/>
      <c r="T779" s="380"/>
      <c r="U779" s="381"/>
    </row>
    <row r="780" spans="12:21" ht="21.95" customHeight="1" x14ac:dyDescent="0.15">
      <c r="L780" s="292"/>
      <c r="M780" s="293"/>
      <c r="N780" s="292"/>
      <c r="O780" s="293"/>
      <c r="T780" s="380"/>
      <c r="U780" s="381"/>
    </row>
    <row r="781" spans="12:21" ht="21.95" customHeight="1" x14ac:dyDescent="0.15">
      <c r="L781" s="292"/>
      <c r="M781" s="293"/>
      <c r="N781" s="292"/>
      <c r="O781" s="293"/>
      <c r="T781" s="380"/>
      <c r="U781" s="381"/>
    </row>
    <row r="782" spans="12:21" ht="21.95" customHeight="1" x14ac:dyDescent="0.15">
      <c r="L782" s="292"/>
      <c r="M782" s="293"/>
      <c r="N782" s="292"/>
      <c r="O782" s="293"/>
      <c r="T782" s="380"/>
      <c r="U782" s="381"/>
    </row>
    <row r="783" spans="12:21" ht="21.95" customHeight="1" x14ac:dyDescent="0.15">
      <c r="L783" s="292"/>
      <c r="M783" s="293"/>
      <c r="N783" s="292"/>
      <c r="O783" s="293"/>
      <c r="T783" s="380"/>
      <c r="U783" s="381"/>
    </row>
    <row r="784" spans="12:21" ht="21.95" customHeight="1" x14ac:dyDescent="0.15">
      <c r="L784" s="292"/>
      <c r="M784" s="293"/>
      <c r="N784" s="292"/>
      <c r="O784" s="293"/>
      <c r="T784" s="380"/>
      <c r="U784" s="381"/>
    </row>
    <row r="785" spans="12:21" ht="21.95" customHeight="1" x14ac:dyDescent="0.15">
      <c r="L785" s="292"/>
      <c r="M785" s="293"/>
      <c r="N785" s="292"/>
      <c r="O785" s="293"/>
      <c r="T785" s="380"/>
      <c r="U785" s="381"/>
    </row>
    <row r="786" spans="12:21" ht="21.95" customHeight="1" x14ac:dyDescent="0.15">
      <c r="L786" s="292"/>
      <c r="M786" s="293"/>
      <c r="N786" s="292"/>
      <c r="O786" s="293"/>
      <c r="T786" s="380"/>
      <c r="U786" s="381"/>
    </row>
    <row r="787" spans="12:21" ht="21.95" customHeight="1" x14ac:dyDescent="0.15">
      <c r="L787" s="292"/>
      <c r="M787" s="293"/>
      <c r="N787" s="292"/>
      <c r="O787" s="293"/>
      <c r="T787" s="380"/>
      <c r="U787" s="381"/>
    </row>
    <row r="788" spans="12:21" ht="21.95" customHeight="1" x14ac:dyDescent="0.15">
      <c r="L788" s="292"/>
      <c r="M788" s="293"/>
      <c r="N788" s="292"/>
      <c r="O788" s="293"/>
      <c r="T788" s="380"/>
      <c r="U788" s="381"/>
    </row>
    <row r="789" spans="12:21" ht="21.95" customHeight="1" x14ac:dyDescent="0.15">
      <c r="L789" s="292"/>
      <c r="M789" s="293"/>
      <c r="N789" s="292"/>
      <c r="O789" s="293"/>
      <c r="T789" s="380"/>
      <c r="U789" s="381"/>
    </row>
    <row r="790" spans="12:21" ht="21.95" customHeight="1" x14ac:dyDescent="0.15">
      <c r="T790" s="380"/>
      <c r="U790" s="381"/>
    </row>
    <row r="791" spans="12:21" ht="21.95" customHeight="1" x14ac:dyDescent="0.15">
      <c r="T791" s="380"/>
      <c r="U791" s="381"/>
    </row>
    <row r="792" spans="12:21" ht="21.95" customHeight="1" x14ac:dyDescent="0.15">
      <c r="T792" s="380"/>
      <c r="U792" s="381"/>
    </row>
    <row r="793" spans="12:21" ht="21.95" customHeight="1" x14ac:dyDescent="0.15">
      <c r="T793" s="380"/>
      <c r="U793" s="381"/>
    </row>
    <row r="794" spans="12:21" ht="21.95" customHeight="1" x14ac:dyDescent="0.15">
      <c r="T794" s="380"/>
      <c r="U794" s="381"/>
    </row>
    <row r="795" spans="12:21" ht="21.95" customHeight="1" x14ac:dyDescent="0.15">
      <c r="T795" s="380"/>
      <c r="U795" s="381"/>
    </row>
    <row r="796" spans="12:21" ht="21.95" customHeight="1" x14ac:dyDescent="0.15">
      <c r="T796" s="380"/>
      <c r="U796" s="381"/>
    </row>
    <row r="797" spans="12:21" ht="21.95" customHeight="1" x14ac:dyDescent="0.15">
      <c r="T797" s="380"/>
      <c r="U797" s="381"/>
    </row>
    <row r="798" spans="12:21" ht="21.95" customHeight="1" x14ac:dyDescent="0.15">
      <c r="T798" s="380"/>
      <c r="U798" s="381"/>
    </row>
    <row r="799" spans="12:21" ht="21.95" customHeight="1" x14ac:dyDescent="0.15">
      <c r="T799" s="380"/>
      <c r="U799" s="381"/>
    </row>
    <row r="800" spans="12:21" ht="21.95" customHeight="1" x14ac:dyDescent="0.15">
      <c r="T800" s="380"/>
      <c r="U800" s="381"/>
    </row>
    <row r="801" spans="20:21" ht="21.95" customHeight="1" x14ac:dyDescent="0.15">
      <c r="T801" s="380"/>
      <c r="U801" s="381"/>
    </row>
    <row r="802" spans="20:21" ht="21.95" customHeight="1" x14ac:dyDescent="0.15">
      <c r="T802" s="380"/>
      <c r="U802" s="381"/>
    </row>
    <row r="803" spans="20:21" ht="21.95" customHeight="1" x14ac:dyDescent="0.15">
      <c r="T803" s="380"/>
      <c r="U803" s="381"/>
    </row>
    <row r="804" spans="20:21" ht="21.95" customHeight="1" x14ac:dyDescent="0.15">
      <c r="T804" s="380"/>
      <c r="U804" s="381"/>
    </row>
    <row r="805" spans="20:21" ht="21.95" customHeight="1" x14ac:dyDescent="0.15">
      <c r="T805" s="380"/>
      <c r="U805" s="381"/>
    </row>
    <row r="806" spans="20:21" ht="21.95" customHeight="1" x14ac:dyDescent="0.15">
      <c r="T806" s="380"/>
      <c r="U806" s="381"/>
    </row>
    <row r="807" spans="20:21" ht="21.95" customHeight="1" x14ac:dyDescent="0.15">
      <c r="T807" s="380"/>
      <c r="U807" s="381"/>
    </row>
    <row r="808" spans="20:21" ht="21.95" customHeight="1" x14ac:dyDescent="0.15">
      <c r="T808" s="380"/>
      <c r="U808" s="381"/>
    </row>
    <row r="809" spans="20:21" ht="21.95" customHeight="1" x14ac:dyDescent="0.15">
      <c r="T809" s="380"/>
      <c r="U809" s="381"/>
    </row>
    <row r="810" spans="20:21" ht="21.95" customHeight="1" x14ac:dyDescent="0.15">
      <c r="T810" s="380"/>
      <c r="U810" s="381"/>
    </row>
    <row r="811" spans="20:21" ht="21.95" customHeight="1" x14ac:dyDescent="0.15">
      <c r="T811" s="380"/>
      <c r="U811" s="381"/>
    </row>
    <row r="812" spans="20:21" ht="21.95" customHeight="1" x14ac:dyDescent="0.15">
      <c r="T812" s="380"/>
      <c r="U812" s="381"/>
    </row>
    <row r="813" spans="20:21" ht="21.95" customHeight="1" x14ac:dyDescent="0.15">
      <c r="T813" s="380"/>
      <c r="U813" s="381"/>
    </row>
    <row r="814" spans="20:21" ht="21.95" customHeight="1" x14ac:dyDescent="0.15">
      <c r="T814" s="380"/>
      <c r="U814" s="381"/>
    </row>
    <row r="815" spans="20:21" ht="21.95" customHeight="1" x14ac:dyDescent="0.15">
      <c r="T815" s="380"/>
      <c r="U815" s="381"/>
    </row>
    <row r="816" spans="20:21" ht="21.95" customHeight="1" x14ac:dyDescent="0.15">
      <c r="T816" s="380"/>
      <c r="U816" s="381"/>
    </row>
    <row r="817" spans="20:21" ht="21.95" customHeight="1" x14ac:dyDescent="0.15">
      <c r="T817" s="380"/>
      <c r="U817" s="381"/>
    </row>
    <row r="818" spans="20:21" ht="21.95" customHeight="1" x14ac:dyDescent="0.15">
      <c r="T818" s="380"/>
      <c r="U818" s="381"/>
    </row>
    <row r="819" spans="20:21" ht="21.95" customHeight="1" x14ac:dyDescent="0.15">
      <c r="T819" s="380"/>
      <c r="U819" s="381"/>
    </row>
    <row r="820" spans="20:21" ht="21.95" customHeight="1" x14ac:dyDescent="0.15">
      <c r="T820" s="380"/>
      <c r="U820" s="381"/>
    </row>
    <row r="821" spans="20:21" ht="21.95" customHeight="1" x14ac:dyDescent="0.15">
      <c r="T821" s="380"/>
      <c r="U821" s="381"/>
    </row>
    <row r="822" spans="20:21" ht="21.95" customHeight="1" x14ac:dyDescent="0.15">
      <c r="T822" s="380"/>
      <c r="U822" s="381"/>
    </row>
    <row r="823" spans="20:21" ht="21.95" customHeight="1" x14ac:dyDescent="0.15">
      <c r="T823" s="380"/>
      <c r="U823" s="381"/>
    </row>
    <row r="824" spans="20:21" ht="21.95" customHeight="1" x14ac:dyDescent="0.15">
      <c r="T824" s="380"/>
      <c r="U824" s="381"/>
    </row>
    <row r="825" spans="20:21" ht="21.95" customHeight="1" x14ac:dyDescent="0.15">
      <c r="T825" s="380"/>
      <c r="U825" s="381"/>
    </row>
    <row r="826" spans="20:21" ht="21.95" customHeight="1" x14ac:dyDescent="0.15">
      <c r="T826" s="380"/>
      <c r="U826" s="381"/>
    </row>
    <row r="827" spans="20:21" ht="21.95" customHeight="1" x14ac:dyDescent="0.15">
      <c r="T827" s="380"/>
      <c r="U827" s="381"/>
    </row>
    <row r="828" spans="20:21" ht="21.95" customHeight="1" x14ac:dyDescent="0.15">
      <c r="T828" s="380"/>
      <c r="U828" s="381"/>
    </row>
    <row r="829" spans="20:21" ht="21.95" customHeight="1" x14ac:dyDescent="0.15">
      <c r="T829" s="380"/>
      <c r="U829" s="381"/>
    </row>
    <row r="830" spans="20:21" ht="21.95" customHeight="1" x14ac:dyDescent="0.15">
      <c r="T830" s="380"/>
      <c r="U830" s="381"/>
    </row>
    <row r="831" spans="20:21" ht="21.95" customHeight="1" x14ac:dyDescent="0.15">
      <c r="T831" s="380"/>
      <c r="U831" s="381"/>
    </row>
    <row r="832" spans="20:21" ht="21.95" customHeight="1" x14ac:dyDescent="0.15">
      <c r="T832" s="380"/>
      <c r="U832" s="381"/>
    </row>
    <row r="833" spans="20:21" ht="21.95" customHeight="1" x14ac:dyDescent="0.15">
      <c r="T833" s="380"/>
      <c r="U833" s="381"/>
    </row>
    <row r="834" spans="20:21" ht="21.95" customHeight="1" x14ac:dyDescent="0.15">
      <c r="T834" s="380"/>
      <c r="U834" s="381"/>
    </row>
    <row r="835" spans="20:21" ht="21.95" customHeight="1" x14ac:dyDescent="0.15">
      <c r="T835" s="380"/>
      <c r="U835" s="381"/>
    </row>
    <row r="836" spans="20:21" ht="21.95" customHeight="1" x14ac:dyDescent="0.15">
      <c r="T836" s="380"/>
      <c r="U836" s="381"/>
    </row>
    <row r="837" spans="20:21" ht="21.95" customHeight="1" x14ac:dyDescent="0.15">
      <c r="T837" s="380"/>
      <c r="U837" s="381"/>
    </row>
    <row r="838" spans="20:21" ht="21.95" customHeight="1" x14ac:dyDescent="0.15">
      <c r="T838" s="380"/>
      <c r="U838" s="381"/>
    </row>
    <row r="839" spans="20:21" ht="21.95" customHeight="1" x14ac:dyDescent="0.15">
      <c r="T839" s="380"/>
      <c r="U839" s="381"/>
    </row>
    <row r="840" spans="20:21" ht="21.95" customHeight="1" x14ac:dyDescent="0.15">
      <c r="T840" s="380"/>
      <c r="U840" s="381"/>
    </row>
    <row r="841" spans="20:21" ht="21.95" customHeight="1" x14ac:dyDescent="0.15">
      <c r="T841" s="380"/>
      <c r="U841" s="381"/>
    </row>
    <row r="842" spans="20:21" ht="21.95" customHeight="1" x14ac:dyDescent="0.15">
      <c r="T842" s="380"/>
      <c r="U842" s="381"/>
    </row>
    <row r="843" spans="20:21" ht="21.95" customHeight="1" x14ac:dyDescent="0.15">
      <c r="T843" s="380"/>
      <c r="U843" s="381"/>
    </row>
    <row r="844" spans="20:21" ht="21.95" customHeight="1" x14ac:dyDescent="0.15">
      <c r="T844" s="380"/>
      <c r="U844" s="381"/>
    </row>
    <row r="845" spans="20:21" ht="21.95" customHeight="1" x14ac:dyDescent="0.15">
      <c r="T845" s="380"/>
      <c r="U845" s="381"/>
    </row>
    <row r="846" spans="20:21" ht="21.95" customHeight="1" x14ac:dyDescent="0.15">
      <c r="T846" s="380"/>
      <c r="U846" s="381"/>
    </row>
    <row r="847" spans="20:21" ht="21.95" customHeight="1" x14ac:dyDescent="0.15">
      <c r="T847" s="380"/>
      <c r="U847" s="381"/>
    </row>
    <row r="848" spans="20:21" ht="21.95" customHeight="1" x14ac:dyDescent="0.15">
      <c r="T848" s="380"/>
      <c r="U848" s="381"/>
    </row>
    <row r="849" spans="20:21" ht="21.95" customHeight="1" x14ac:dyDescent="0.15">
      <c r="T849" s="380"/>
      <c r="U849" s="381"/>
    </row>
    <row r="850" spans="20:21" ht="21.95" customHeight="1" x14ac:dyDescent="0.15">
      <c r="T850" s="380"/>
      <c r="U850" s="381"/>
    </row>
    <row r="851" spans="20:21" ht="21.95" customHeight="1" x14ac:dyDescent="0.15">
      <c r="T851" s="380"/>
      <c r="U851" s="381"/>
    </row>
    <row r="852" spans="20:21" ht="21.95" customHeight="1" x14ac:dyDescent="0.15">
      <c r="T852" s="380"/>
      <c r="U852" s="381"/>
    </row>
    <row r="853" spans="20:21" ht="21.95" customHeight="1" x14ac:dyDescent="0.15">
      <c r="T853" s="380"/>
      <c r="U853" s="381"/>
    </row>
    <row r="854" spans="20:21" ht="21.95" customHeight="1" x14ac:dyDescent="0.15">
      <c r="T854" s="380"/>
      <c r="U854" s="381"/>
    </row>
    <row r="855" spans="20:21" ht="21.95" customHeight="1" x14ac:dyDescent="0.15">
      <c r="T855" s="380"/>
      <c r="U855" s="381"/>
    </row>
    <row r="856" spans="20:21" ht="21.95" customHeight="1" x14ac:dyDescent="0.15">
      <c r="T856" s="380"/>
      <c r="U856" s="381"/>
    </row>
    <row r="857" spans="20:21" ht="21.95" customHeight="1" x14ac:dyDescent="0.15">
      <c r="T857" s="380"/>
      <c r="U857" s="381"/>
    </row>
    <row r="858" spans="20:21" ht="21.95" customHeight="1" x14ac:dyDescent="0.15">
      <c r="T858" s="380"/>
      <c r="U858" s="381"/>
    </row>
    <row r="859" spans="20:21" ht="21.95" customHeight="1" x14ac:dyDescent="0.15">
      <c r="T859" s="380"/>
      <c r="U859" s="381"/>
    </row>
    <row r="860" spans="20:21" ht="21.95" customHeight="1" x14ac:dyDescent="0.15">
      <c r="T860" s="380"/>
      <c r="U860" s="381"/>
    </row>
    <row r="861" spans="20:21" ht="21.95" customHeight="1" x14ac:dyDescent="0.15">
      <c r="T861" s="380"/>
      <c r="U861" s="381"/>
    </row>
    <row r="862" spans="20:21" ht="21.95" customHeight="1" x14ac:dyDescent="0.15">
      <c r="T862" s="380"/>
      <c r="U862" s="381"/>
    </row>
    <row r="863" spans="20:21" ht="21.95" customHeight="1" x14ac:dyDescent="0.15">
      <c r="T863" s="380"/>
      <c r="U863" s="381"/>
    </row>
    <row r="864" spans="20:21" ht="21.95" customHeight="1" x14ac:dyDescent="0.15">
      <c r="T864" s="380"/>
      <c r="U864" s="381"/>
    </row>
    <row r="865" spans="20:21" ht="21.95" customHeight="1" x14ac:dyDescent="0.15">
      <c r="T865" s="380"/>
      <c r="U865" s="381"/>
    </row>
    <row r="866" spans="20:21" ht="21.95" customHeight="1" x14ac:dyDescent="0.15">
      <c r="T866" s="380"/>
      <c r="U866" s="381"/>
    </row>
    <row r="867" spans="20:21" ht="21.95" customHeight="1" x14ac:dyDescent="0.15">
      <c r="T867" s="380"/>
      <c r="U867" s="381"/>
    </row>
    <row r="868" spans="20:21" ht="21.95" customHeight="1" x14ac:dyDescent="0.15">
      <c r="T868" s="380"/>
      <c r="U868" s="381"/>
    </row>
    <row r="869" spans="20:21" ht="21.95" customHeight="1" x14ac:dyDescent="0.15">
      <c r="T869" s="380"/>
      <c r="U869" s="381"/>
    </row>
    <row r="870" spans="20:21" ht="21.95" customHeight="1" x14ac:dyDescent="0.15">
      <c r="T870" s="380"/>
      <c r="U870" s="381"/>
    </row>
    <row r="871" spans="20:21" ht="21.95" customHeight="1" x14ac:dyDescent="0.15">
      <c r="T871" s="380"/>
      <c r="U871" s="381"/>
    </row>
    <row r="872" spans="20:21" ht="21.95" customHeight="1" x14ac:dyDescent="0.15">
      <c r="T872" s="380"/>
      <c r="U872" s="381"/>
    </row>
    <row r="873" spans="20:21" ht="21.95" customHeight="1" x14ac:dyDescent="0.15">
      <c r="T873" s="380"/>
      <c r="U873" s="381"/>
    </row>
    <row r="874" spans="20:21" ht="21.95" customHeight="1" x14ac:dyDescent="0.15">
      <c r="T874" s="380"/>
      <c r="U874" s="381"/>
    </row>
    <row r="875" spans="20:21" ht="21.95" customHeight="1" x14ac:dyDescent="0.15">
      <c r="T875" s="380"/>
      <c r="U875" s="381"/>
    </row>
    <row r="876" spans="20:21" ht="21.95" customHeight="1" x14ac:dyDescent="0.15">
      <c r="T876" s="380"/>
      <c r="U876" s="381"/>
    </row>
    <row r="877" spans="20:21" ht="21.95" customHeight="1" x14ac:dyDescent="0.15">
      <c r="T877" s="380"/>
      <c r="U877" s="381"/>
    </row>
    <row r="878" spans="20:21" ht="21.95" customHeight="1" x14ac:dyDescent="0.15">
      <c r="T878" s="380"/>
      <c r="U878" s="381"/>
    </row>
    <row r="879" spans="20:21" ht="21.95" customHeight="1" x14ac:dyDescent="0.15">
      <c r="T879" s="380"/>
      <c r="U879" s="381"/>
    </row>
    <row r="880" spans="20:21" ht="21.95" customHeight="1" x14ac:dyDescent="0.15">
      <c r="T880" s="380"/>
      <c r="U880" s="381"/>
    </row>
    <row r="881" spans="20:21" ht="21.95" customHeight="1" x14ac:dyDescent="0.15">
      <c r="T881" s="380"/>
      <c r="U881" s="381"/>
    </row>
    <row r="882" spans="20:21" ht="21.95" customHeight="1" x14ac:dyDescent="0.15">
      <c r="T882" s="380"/>
      <c r="U882" s="381"/>
    </row>
    <row r="883" spans="20:21" ht="21.95" customHeight="1" x14ac:dyDescent="0.15">
      <c r="T883" s="380"/>
      <c r="U883" s="381"/>
    </row>
    <row r="884" spans="20:21" ht="21.95" customHeight="1" x14ac:dyDescent="0.15">
      <c r="T884" s="380"/>
      <c r="U884" s="381"/>
    </row>
    <row r="885" spans="20:21" ht="21.95" customHeight="1" x14ac:dyDescent="0.15">
      <c r="T885" s="380"/>
      <c r="U885" s="381"/>
    </row>
    <row r="886" spans="20:21" ht="21.95" customHeight="1" x14ac:dyDescent="0.15">
      <c r="T886" s="380"/>
      <c r="U886" s="381"/>
    </row>
    <row r="887" spans="20:21" ht="21.95" customHeight="1" x14ac:dyDescent="0.15">
      <c r="T887" s="380"/>
      <c r="U887" s="381"/>
    </row>
    <row r="888" spans="20:21" ht="21.95" customHeight="1" x14ac:dyDescent="0.15">
      <c r="T888" s="380"/>
      <c r="U888" s="381"/>
    </row>
    <row r="889" spans="20:21" ht="21.95" customHeight="1" x14ac:dyDescent="0.15">
      <c r="T889" s="380"/>
      <c r="U889" s="381"/>
    </row>
    <row r="890" spans="20:21" ht="21.95" customHeight="1" x14ac:dyDescent="0.15">
      <c r="T890" s="380"/>
      <c r="U890" s="381"/>
    </row>
    <row r="891" spans="20:21" ht="21.95" customHeight="1" x14ac:dyDescent="0.15">
      <c r="T891" s="380"/>
      <c r="U891" s="381"/>
    </row>
    <row r="892" spans="20:21" ht="21.95" customHeight="1" x14ac:dyDescent="0.15">
      <c r="T892" s="380"/>
      <c r="U892" s="381"/>
    </row>
    <row r="893" spans="20:21" ht="21.95" customHeight="1" x14ac:dyDescent="0.15">
      <c r="T893" s="380"/>
      <c r="U893" s="381"/>
    </row>
    <row r="894" spans="20:21" ht="21.95" customHeight="1" x14ac:dyDescent="0.15">
      <c r="T894" s="380"/>
      <c r="U894" s="381"/>
    </row>
    <row r="895" spans="20:21" ht="21.95" customHeight="1" x14ac:dyDescent="0.15">
      <c r="T895" s="380"/>
      <c r="U895" s="381"/>
    </row>
    <row r="896" spans="20:21" ht="21.95" customHeight="1" x14ac:dyDescent="0.15">
      <c r="T896" s="380"/>
      <c r="U896" s="381"/>
    </row>
    <row r="897" spans="20:21" ht="21.95" customHeight="1" x14ac:dyDescent="0.15">
      <c r="T897" s="380"/>
      <c r="U897" s="381"/>
    </row>
    <row r="898" spans="20:21" ht="21.95" customHeight="1" x14ac:dyDescent="0.15">
      <c r="T898" s="380"/>
      <c r="U898" s="381"/>
    </row>
    <row r="899" spans="20:21" ht="21.95" customHeight="1" x14ac:dyDescent="0.15">
      <c r="T899" s="380"/>
      <c r="U899" s="381"/>
    </row>
    <row r="900" spans="20:21" ht="21.95" customHeight="1" x14ac:dyDescent="0.15">
      <c r="T900" s="380"/>
      <c r="U900" s="381"/>
    </row>
    <row r="901" spans="20:21" ht="21.95" customHeight="1" x14ac:dyDescent="0.15">
      <c r="T901" s="380"/>
      <c r="U901" s="381"/>
    </row>
    <row r="902" spans="20:21" ht="21.95" customHeight="1" x14ac:dyDescent="0.15">
      <c r="T902" s="380"/>
      <c r="U902" s="381"/>
    </row>
    <row r="903" spans="20:21" ht="21.95" customHeight="1" x14ac:dyDescent="0.15">
      <c r="T903" s="380"/>
      <c r="U903" s="381"/>
    </row>
    <row r="904" spans="20:21" ht="21.95" customHeight="1" x14ac:dyDescent="0.15">
      <c r="T904" s="380"/>
      <c r="U904" s="381"/>
    </row>
    <row r="905" spans="20:21" ht="21.95" customHeight="1" x14ac:dyDescent="0.15">
      <c r="T905" s="380"/>
      <c r="U905" s="381"/>
    </row>
    <row r="906" spans="20:21" ht="21.95" customHeight="1" x14ac:dyDescent="0.15">
      <c r="T906" s="380"/>
      <c r="U906" s="381"/>
    </row>
    <row r="907" spans="20:21" ht="21.95" customHeight="1" x14ac:dyDescent="0.15">
      <c r="T907" s="380"/>
      <c r="U907" s="381"/>
    </row>
    <row r="908" spans="20:21" ht="21.95" customHeight="1" x14ac:dyDescent="0.15">
      <c r="T908" s="380"/>
      <c r="U908" s="381"/>
    </row>
    <row r="909" spans="20:21" ht="21.95" customHeight="1" x14ac:dyDescent="0.15">
      <c r="T909" s="380"/>
      <c r="U909" s="381"/>
    </row>
    <row r="910" spans="20:21" ht="21.95" customHeight="1" x14ac:dyDescent="0.15">
      <c r="T910" s="380"/>
      <c r="U910" s="381"/>
    </row>
    <row r="911" spans="20:21" ht="21.95" customHeight="1" x14ac:dyDescent="0.15">
      <c r="T911" s="380"/>
      <c r="U911" s="381"/>
    </row>
    <row r="912" spans="20:21" ht="21.95" customHeight="1" x14ac:dyDescent="0.15">
      <c r="T912" s="380"/>
      <c r="U912" s="381"/>
    </row>
    <row r="913" spans="20:21" ht="21.95" customHeight="1" x14ac:dyDescent="0.15">
      <c r="T913" s="380"/>
      <c r="U913" s="381"/>
    </row>
    <row r="914" spans="20:21" ht="21.95" customHeight="1" x14ac:dyDescent="0.15">
      <c r="T914" s="380"/>
      <c r="U914" s="381"/>
    </row>
    <row r="915" spans="20:21" ht="21.95" customHeight="1" x14ac:dyDescent="0.15">
      <c r="T915" s="380"/>
      <c r="U915" s="381"/>
    </row>
    <row r="916" spans="20:21" ht="21.95" customHeight="1" x14ac:dyDescent="0.15">
      <c r="T916" s="380"/>
      <c r="U916" s="381"/>
    </row>
    <row r="917" spans="20:21" ht="21.95" customHeight="1" x14ac:dyDescent="0.15">
      <c r="T917" s="380"/>
      <c r="U917" s="381"/>
    </row>
    <row r="918" spans="20:21" ht="21.95" customHeight="1" x14ac:dyDescent="0.15">
      <c r="T918" s="380"/>
      <c r="U918" s="381"/>
    </row>
    <row r="919" spans="20:21" ht="21.95" customHeight="1" x14ac:dyDescent="0.15">
      <c r="T919" s="380"/>
      <c r="U919" s="381"/>
    </row>
    <row r="920" spans="20:21" ht="21.95" customHeight="1" x14ac:dyDescent="0.15">
      <c r="T920" s="380"/>
      <c r="U920" s="381"/>
    </row>
    <row r="921" spans="20:21" ht="21.95" customHeight="1" x14ac:dyDescent="0.15">
      <c r="T921" s="380"/>
      <c r="U921" s="381"/>
    </row>
    <row r="922" spans="20:21" ht="21.95" customHeight="1" x14ac:dyDescent="0.15">
      <c r="T922" s="380"/>
      <c r="U922" s="381"/>
    </row>
  </sheetData>
  <mergeCells count="8">
    <mergeCell ref="K231:K233"/>
    <mergeCell ref="K372:K374"/>
    <mergeCell ref="S4:S6"/>
    <mergeCell ref="A4:A6"/>
    <mergeCell ref="K4:K6"/>
    <mergeCell ref="B4:E5"/>
    <mergeCell ref="F4:J5"/>
    <mergeCell ref="A65:B65"/>
  </mergeCells>
  <phoneticPr fontId="4" type="noConversion"/>
  <conditionalFormatting sqref="O348:O362 M348:M362">
    <cfRule type="cellIs" dxfId="18" priority="1" stopIfTrue="1" operator="greaterThan">
      <formula>C348</formula>
    </cfRule>
  </conditionalFormatting>
  <conditionalFormatting sqref="J76:J78 J84 J81:J82 J90:J92 J95:J104">
    <cfRule type="cellIs" dxfId="17" priority="2" stopIfTrue="1" operator="greaterThan">
      <formula>D76</formula>
    </cfRule>
  </conditionalFormatting>
  <conditionalFormatting sqref="G7:J14 G36:J36 G39:J43 G16:J31 G33:J34">
    <cfRule type="expression" priority="3" stopIfTrue="1">
      <formula>ISERROR(E7:E2515)</formula>
    </cfRule>
  </conditionalFormatting>
  <conditionalFormatting sqref="G37:J37 G32:J32">
    <cfRule type="expression" priority="4" stopIfTrue="1">
      <formula>ISERROR(E32:E2541)</formula>
    </cfRule>
  </conditionalFormatting>
  <printOptions horizontalCentered="1"/>
  <pageMargins left="0.78740157480314965" right="0.23622047244094491" top="0.39370078740157483" bottom="0.39370078740157483" header="0" footer="0"/>
  <pageSetup paperSize="9" scale="95" orientation="landscape" horizontalDpi="4294967292" verticalDpi="300" r:id="rId1"/>
  <headerFooter alignWithMargins="0">
    <oddHeader xml:space="preserve">&amp;C
</oddHeader>
    <oddFooter xml:space="preserve">&amp;C
</oddFooter>
  </headerFooter>
  <rowBreaks count="7" manualBreakCount="7">
    <brk id="26" max="18" man="1"/>
    <brk id="45" max="18" man="1"/>
    <brk id="65" max="18" man="1"/>
    <brk id="85" max="18" man="1"/>
    <brk id="105" max="18" man="1"/>
    <brk id="132" max="15" man="1"/>
    <brk id="153" max="15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indexed="48"/>
  </sheetPr>
  <dimension ref="A1:AP946"/>
  <sheetViews>
    <sheetView showZeros="0" view="pageBreakPreview" workbookViewId="0">
      <selection activeCell="N25" sqref="N25"/>
    </sheetView>
  </sheetViews>
  <sheetFormatPr defaultColWidth="6.109375" defaultRowHeight="21.95" customHeight="1" x14ac:dyDescent="0.15"/>
  <cols>
    <col min="1" max="1" width="4.33203125" style="100" customWidth="1"/>
    <col min="2" max="2" width="6.77734375" style="100" customWidth="1"/>
    <col min="3" max="3" width="3.77734375" style="100" customWidth="1"/>
    <col min="4" max="5" width="8.77734375" style="174" customWidth="1"/>
    <col min="6" max="6" width="6.33203125" style="174" hidden="1" customWidth="1"/>
    <col min="7" max="7" width="6.77734375" style="100" customWidth="1"/>
    <col min="8" max="8" width="3.77734375" style="100" customWidth="1"/>
    <col min="9" max="9" width="8.77734375" style="174" customWidth="1"/>
    <col min="10" max="10" width="8.77734375" style="424" customWidth="1"/>
    <col min="11" max="11" width="6.77734375" style="378" customWidth="1"/>
    <col min="12" max="12" width="8.6640625" style="287" customWidth="1"/>
    <col min="13" max="13" width="15.77734375" style="282" customWidth="1"/>
    <col min="14" max="14" width="8.6640625" style="287" customWidth="1"/>
    <col min="15" max="15" width="15.77734375" style="282" customWidth="1"/>
    <col min="16" max="16" width="7.33203125" style="100" hidden="1" customWidth="1"/>
    <col min="17" max="17" width="13.77734375" style="100" hidden="1" customWidth="1"/>
    <col min="18" max="18" width="7.33203125" style="100" hidden="1" customWidth="1"/>
    <col min="19" max="19" width="6.77734375" style="100" customWidth="1"/>
    <col min="20" max="20" width="12.77734375" style="414" customWidth="1"/>
    <col min="21" max="21" width="14.5546875" style="416" customWidth="1"/>
    <col min="22" max="22" width="6.109375" style="414" customWidth="1"/>
    <col min="23" max="23" width="1.21875" style="100" customWidth="1"/>
    <col min="24" max="24" width="6.109375" style="100" customWidth="1"/>
    <col min="25" max="25" width="6.109375" style="414" customWidth="1"/>
    <col min="26" max="26" width="5" style="100" customWidth="1"/>
    <col min="27" max="27" width="5" style="414" customWidth="1"/>
    <col min="28" max="28" width="1" style="100" customWidth="1"/>
    <col min="29" max="29" width="4.88671875" style="100" customWidth="1"/>
    <col min="30" max="30" width="4.88671875" style="414" customWidth="1"/>
    <col min="31" max="31" width="6.109375" style="100" customWidth="1"/>
    <col min="32" max="32" width="6.109375" style="414" customWidth="1"/>
    <col min="33" max="33" width="1.109375" style="100" customWidth="1"/>
    <col min="34" max="34" width="5.33203125" style="100" customWidth="1"/>
    <col min="35" max="35" width="5.33203125" style="414" customWidth="1"/>
    <col min="36" max="36" width="8.88671875" style="100" customWidth="1"/>
    <col min="37" max="37" width="8" style="100" customWidth="1"/>
    <col min="38" max="38" width="6.21875" style="414" customWidth="1"/>
    <col min="39" max="39" width="8.88671875" style="100" customWidth="1"/>
    <col min="40" max="40" width="8" style="100" customWidth="1"/>
    <col min="41" max="16384" width="6.109375" style="100"/>
  </cols>
  <sheetData>
    <row r="1" spans="1:42" s="478" customFormat="1" ht="38.25" customHeight="1" x14ac:dyDescent="0.15">
      <c r="A1" s="469"/>
      <c r="B1" s="470"/>
      <c r="C1" s="471"/>
      <c r="D1" s="471"/>
      <c r="E1" s="471"/>
      <c r="F1" s="471"/>
      <c r="G1" s="472"/>
      <c r="H1" s="473"/>
      <c r="I1" s="471"/>
      <c r="J1" s="474"/>
      <c r="K1" s="475"/>
      <c r="L1" s="241"/>
      <c r="M1" s="241"/>
      <c r="N1" s="241"/>
      <c r="O1" s="241"/>
      <c r="P1" s="473"/>
      <c r="Q1" s="473"/>
      <c r="R1" s="473"/>
      <c r="S1" s="473"/>
      <c r="T1" s="476"/>
      <c r="U1" s="477"/>
    </row>
    <row r="2" spans="1:42" s="484" customFormat="1" ht="11.1" customHeight="1" x14ac:dyDescent="0.15">
      <c r="A2" s="108"/>
      <c r="B2" s="108"/>
      <c r="C2" s="91"/>
      <c r="D2" s="91"/>
      <c r="E2" s="91"/>
      <c r="F2" s="91"/>
      <c r="G2" s="479"/>
      <c r="H2" s="480"/>
      <c r="I2" s="91"/>
      <c r="J2" s="481"/>
      <c r="K2" s="429"/>
      <c r="L2" s="243"/>
      <c r="M2" s="243"/>
      <c r="N2" s="243"/>
      <c r="O2" s="243"/>
      <c r="P2" s="482"/>
      <c r="Q2" s="482"/>
      <c r="R2" s="482"/>
      <c r="S2" s="483"/>
      <c r="T2" s="395"/>
      <c r="U2" s="396"/>
    </row>
    <row r="3" spans="1:42" s="489" customFormat="1" ht="15" customHeight="1" x14ac:dyDescent="0.15">
      <c r="A3" s="430"/>
      <c r="B3" s="113"/>
      <c r="C3" s="92"/>
      <c r="D3" s="92"/>
      <c r="E3" s="92"/>
      <c r="F3" s="92"/>
      <c r="G3" s="202"/>
      <c r="H3" s="203"/>
      <c r="I3" s="92"/>
      <c r="J3" s="244"/>
      <c r="K3" s="372"/>
      <c r="L3" s="243"/>
      <c r="M3" s="245"/>
      <c r="N3" s="243"/>
      <c r="O3" s="485"/>
      <c r="P3" s="204"/>
      <c r="Q3" s="204"/>
      <c r="R3" s="204"/>
      <c r="S3" s="186"/>
      <c r="T3" s="486"/>
      <c r="U3" s="487"/>
      <c r="V3" s="488"/>
    </row>
    <row r="4" spans="1:42" s="489" customFormat="1" ht="21" customHeight="1" x14ac:dyDescent="0.15">
      <c r="A4" s="862"/>
      <c r="B4" s="862"/>
      <c r="C4" s="862"/>
      <c r="D4" s="862"/>
      <c r="E4" s="862"/>
      <c r="F4" s="880"/>
      <c r="G4" s="880"/>
      <c r="H4" s="880"/>
      <c r="I4" s="880"/>
      <c r="J4" s="880"/>
      <c r="K4" s="877"/>
      <c r="L4" s="491"/>
      <c r="M4" s="491"/>
      <c r="N4" s="492"/>
      <c r="O4" s="491"/>
      <c r="P4" s="491"/>
      <c r="Q4" s="491"/>
      <c r="R4" s="491"/>
      <c r="S4" s="876"/>
      <c r="T4" s="486"/>
      <c r="U4" s="487"/>
    </row>
    <row r="5" spans="1:42" s="489" customFormat="1" ht="21" customHeight="1" x14ac:dyDescent="0.15">
      <c r="A5" s="862"/>
      <c r="B5" s="862"/>
      <c r="C5" s="862"/>
      <c r="D5" s="862"/>
      <c r="E5" s="862"/>
      <c r="F5" s="880"/>
      <c r="G5" s="880"/>
      <c r="H5" s="880"/>
      <c r="I5" s="880"/>
      <c r="J5" s="880"/>
      <c r="K5" s="878"/>
      <c r="L5" s="491"/>
      <c r="M5" s="491"/>
      <c r="N5" s="491"/>
      <c r="O5" s="491"/>
      <c r="P5" s="491"/>
      <c r="Q5" s="491"/>
      <c r="R5" s="491"/>
      <c r="S5" s="876"/>
      <c r="T5" s="486"/>
      <c r="U5" s="487"/>
    </row>
    <row r="6" spans="1:42" s="489" customFormat="1" ht="24.95" customHeight="1" x14ac:dyDescent="0.15">
      <c r="A6" s="863"/>
      <c r="B6" s="494"/>
      <c r="C6" s="493"/>
      <c r="D6" s="495"/>
      <c r="E6" s="495"/>
      <c r="F6" s="496"/>
      <c r="G6" s="490"/>
      <c r="H6" s="493"/>
      <c r="I6" s="495"/>
      <c r="J6" s="495"/>
      <c r="K6" s="879"/>
      <c r="L6" s="491"/>
      <c r="M6" s="491"/>
      <c r="N6" s="491"/>
      <c r="O6" s="491"/>
      <c r="P6" s="491"/>
      <c r="Q6" s="491"/>
      <c r="R6" s="491"/>
      <c r="S6" s="876"/>
      <c r="T6" s="497"/>
      <c r="U6" s="498"/>
      <c r="AE6" s="499"/>
      <c r="AF6" s="499"/>
      <c r="AG6" s="499"/>
    </row>
    <row r="7" spans="1:42" ht="21" customHeight="1" x14ac:dyDescent="0.15">
      <c r="A7" s="558"/>
      <c r="B7" s="550"/>
      <c r="C7" s="550"/>
      <c r="D7" s="551"/>
      <c r="E7" s="559"/>
      <c r="F7" s="440"/>
      <c r="G7" s="371"/>
      <c r="H7" s="371"/>
      <c r="I7" s="386"/>
      <c r="J7" s="386"/>
      <c r="K7" s="442"/>
      <c r="L7" s="554"/>
      <c r="M7" s="554"/>
      <c r="N7" s="554"/>
      <c r="O7" s="554"/>
      <c r="P7" s="444"/>
      <c r="Q7" s="444"/>
      <c r="R7" s="444"/>
      <c r="S7" s="500"/>
      <c r="T7" s="362"/>
      <c r="U7" s="363"/>
      <c r="V7" s="362"/>
      <c r="W7" s="366"/>
      <c r="X7" s="366"/>
      <c r="Y7" s="362"/>
      <c r="Z7" s="366"/>
      <c r="AA7" s="362"/>
      <c r="AB7" s="366"/>
      <c r="AC7" s="366"/>
      <c r="AD7" s="362"/>
      <c r="AE7" s="366"/>
      <c r="AF7" s="362"/>
      <c r="AG7" s="366"/>
      <c r="AH7" s="366"/>
      <c r="AI7" s="362"/>
      <c r="AJ7" s="366"/>
      <c r="AK7" s="366"/>
      <c r="AL7" s="362"/>
      <c r="AM7" s="366"/>
      <c r="AN7" s="366"/>
      <c r="AO7" s="367"/>
      <c r="AP7" s="367"/>
    </row>
    <row r="8" spans="1:42" ht="21" customHeight="1" x14ac:dyDescent="0.15">
      <c r="A8" s="558"/>
      <c r="B8" s="550"/>
      <c r="C8" s="550"/>
      <c r="D8" s="551"/>
      <c r="E8" s="559"/>
      <c r="F8" s="440"/>
      <c r="G8" s="371"/>
      <c r="H8" s="371"/>
      <c r="I8" s="386"/>
      <c r="J8" s="386"/>
      <c r="K8" s="442"/>
      <c r="L8" s="554"/>
      <c r="M8" s="554"/>
      <c r="N8" s="554"/>
      <c r="O8" s="554"/>
      <c r="P8" s="444"/>
      <c r="Q8" s="505"/>
      <c r="R8" s="444"/>
      <c r="S8" s="500"/>
      <c r="T8" s="362"/>
      <c r="U8" s="363"/>
      <c r="V8" s="362"/>
      <c r="W8" s="366"/>
      <c r="X8" s="366"/>
      <c r="Y8" s="362"/>
      <c r="Z8" s="366"/>
      <c r="AA8" s="362"/>
      <c r="AB8" s="366"/>
      <c r="AC8" s="366"/>
      <c r="AD8" s="362"/>
      <c r="AE8" s="366"/>
      <c r="AF8" s="362"/>
      <c r="AG8" s="366"/>
      <c r="AH8" s="366"/>
      <c r="AI8" s="362"/>
      <c r="AJ8" s="366"/>
      <c r="AK8" s="366"/>
      <c r="AL8" s="362"/>
      <c r="AM8" s="366"/>
      <c r="AN8" s="366"/>
      <c r="AO8" s="367"/>
      <c r="AP8" s="367"/>
    </row>
    <row r="9" spans="1:42" ht="21" customHeight="1" x14ac:dyDescent="0.15">
      <c r="A9" s="558"/>
      <c r="B9" s="550"/>
      <c r="C9" s="550"/>
      <c r="D9" s="551"/>
      <c r="E9" s="559"/>
      <c r="F9" s="440"/>
      <c r="G9" s="371"/>
      <c r="H9" s="371"/>
      <c r="I9" s="386"/>
      <c r="J9" s="386"/>
      <c r="K9" s="442"/>
      <c r="L9" s="554"/>
      <c r="M9" s="554"/>
      <c r="N9" s="554"/>
      <c r="O9" s="554"/>
      <c r="P9" s="444"/>
      <c r="Q9" s="444"/>
      <c r="R9" s="444"/>
      <c r="S9" s="500"/>
      <c r="T9" s="362"/>
      <c r="U9" s="363"/>
      <c r="V9" s="362"/>
      <c r="W9" s="366"/>
      <c r="X9" s="366"/>
      <c r="Y9" s="362"/>
      <c r="Z9" s="366"/>
      <c r="AA9" s="362"/>
      <c r="AB9" s="366"/>
      <c r="AC9" s="366"/>
      <c r="AD9" s="362"/>
      <c r="AE9" s="366"/>
      <c r="AF9" s="362"/>
      <c r="AG9" s="366"/>
      <c r="AH9" s="366"/>
      <c r="AI9" s="362"/>
      <c r="AJ9" s="366"/>
      <c r="AK9" s="366"/>
      <c r="AL9" s="362"/>
      <c r="AM9" s="366"/>
      <c r="AN9" s="366"/>
      <c r="AO9" s="367"/>
      <c r="AP9" s="367"/>
    </row>
    <row r="10" spans="1:42" ht="21" customHeight="1" x14ac:dyDescent="0.15">
      <c r="A10" s="558"/>
      <c r="B10" s="550"/>
      <c r="C10" s="550"/>
      <c r="D10" s="551"/>
      <c r="E10" s="559"/>
      <c r="F10" s="440"/>
      <c r="G10" s="371"/>
      <c r="H10" s="371"/>
      <c r="I10" s="386"/>
      <c r="J10" s="386"/>
      <c r="K10" s="442"/>
      <c r="L10" s="555"/>
      <c r="M10" s="554"/>
      <c r="N10" s="555"/>
      <c r="O10" s="554"/>
      <c r="P10" s="444"/>
      <c r="Q10" s="444"/>
      <c r="R10" s="444"/>
      <c r="S10" s="500"/>
      <c r="T10" s="362"/>
      <c r="U10" s="363"/>
      <c r="V10" s="362"/>
      <c r="W10" s="366"/>
      <c r="X10" s="366"/>
      <c r="Y10" s="362"/>
      <c r="Z10" s="366"/>
      <c r="AA10" s="362"/>
      <c r="AB10" s="366"/>
      <c r="AC10" s="366"/>
      <c r="AD10" s="362"/>
      <c r="AE10" s="366"/>
      <c r="AF10" s="362"/>
      <c r="AG10" s="366"/>
      <c r="AH10" s="366"/>
      <c r="AI10" s="362"/>
      <c r="AJ10" s="366"/>
      <c r="AK10" s="366"/>
      <c r="AL10" s="362"/>
      <c r="AM10" s="366"/>
      <c r="AN10" s="366"/>
      <c r="AO10" s="367"/>
      <c r="AP10" s="367"/>
    </row>
    <row r="11" spans="1:42" ht="21" customHeight="1" x14ac:dyDescent="0.15">
      <c r="A11" s="558"/>
      <c r="B11" s="550"/>
      <c r="C11" s="550"/>
      <c r="D11" s="551"/>
      <c r="E11" s="559"/>
      <c r="F11" s="440"/>
      <c r="G11" s="371"/>
      <c r="H11" s="371"/>
      <c r="I11" s="386"/>
      <c r="J11" s="386"/>
      <c r="K11" s="442"/>
      <c r="L11" s="554"/>
      <c r="M11" s="554"/>
      <c r="N11" s="554"/>
      <c r="O11" s="554"/>
      <c r="P11" s="444"/>
      <c r="Q11" s="444"/>
      <c r="R11" s="444"/>
      <c r="S11" s="500"/>
      <c r="T11" s="362"/>
      <c r="U11" s="363"/>
      <c r="V11" s="362"/>
      <c r="W11" s="366"/>
      <c r="X11" s="366"/>
      <c r="Y11" s="362"/>
      <c r="Z11" s="366"/>
      <c r="AA11" s="362"/>
      <c r="AB11" s="366"/>
      <c r="AC11" s="366"/>
      <c r="AD11" s="362"/>
      <c r="AE11" s="366"/>
      <c r="AF11" s="362"/>
      <c r="AG11" s="366"/>
      <c r="AH11" s="366"/>
      <c r="AI11" s="362"/>
      <c r="AJ11" s="366"/>
      <c r="AK11" s="366"/>
      <c r="AL11" s="362"/>
      <c r="AM11" s="366"/>
      <c r="AN11" s="366"/>
      <c r="AO11" s="367"/>
      <c r="AP11" s="367"/>
    </row>
    <row r="12" spans="1:42" ht="21" customHeight="1" x14ac:dyDescent="0.15">
      <c r="A12" s="558"/>
      <c r="B12" s="550"/>
      <c r="C12" s="550"/>
      <c r="D12" s="551"/>
      <c r="E12" s="559"/>
      <c r="F12" s="440"/>
      <c r="G12" s="371"/>
      <c r="H12" s="371"/>
      <c r="I12" s="386"/>
      <c r="J12" s="386"/>
      <c r="K12" s="442"/>
      <c r="L12" s="554"/>
      <c r="M12" s="554"/>
      <c r="N12" s="554"/>
      <c r="O12" s="554"/>
      <c r="P12" s="444"/>
      <c r="Q12" s="444"/>
      <c r="R12" s="444"/>
      <c r="S12" s="500"/>
      <c r="T12" s="362"/>
      <c r="U12" s="363"/>
      <c r="V12" s="368"/>
      <c r="W12" s="366"/>
      <c r="X12" s="366"/>
      <c r="Y12" s="362"/>
      <c r="Z12" s="366"/>
      <c r="AA12" s="362"/>
      <c r="AB12" s="366"/>
      <c r="AC12" s="366"/>
      <c r="AD12" s="362"/>
      <c r="AE12" s="366"/>
      <c r="AF12" s="362"/>
      <c r="AG12" s="366"/>
      <c r="AH12" s="366"/>
      <c r="AI12" s="362"/>
      <c r="AJ12" s="366"/>
      <c r="AK12" s="366"/>
      <c r="AL12" s="362"/>
      <c r="AM12" s="366"/>
      <c r="AN12" s="366"/>
      <c r="AO12" s="367"/>
      <c r="AP12" s="367"/>
    </row>
    <row r="13" spans="1:42" ht="21" customHeight="1" x14ac:dyDescent="0.15">
      <c r="A13" s="558"/>
      <c r="B13" s="550"/>
      <c r="C13" s="550"/>
      <c r="D13" s="551"/>
      <c r="E13" s="559"/>
      <c r="F13" s="440"/>
      <c r="G13" s="371"/>
      <c r="H13" s="371"/>
      <c r="I13" s="386"/>
      <c r="J13" s="386"/>
      <c r="K13" s="442"/>
      <c r="L13" s="555"/>
      <c r="M13" s="554"/>
      <c r="N13" s="555"/>
      <c r="O13" s="554"/>
      <c r="P13" s="444"/>
      <c r="Q13" s="444"/>
      <c r="R13" s="444"/>
      <c r="S13" s="500"/>
      <c r="T13" s="362"/>
      <c r="U13" s="363"/>
      <c r="V13" s="362"/>
      <c r="W13" s="366"/>
      <c r="X13" s="366"/>
      <c r="Y13" s="362"/>
      <c r="Z13" s="366"/>
      <c r="AA13" s="362"/>
      <c r="AB13" s="366"/>
      <c r="AC13" s="366"/>
      <c r="AD13" s="362"/>
      <c r="AE13" s="366"/>
      <c r="AF13" s="362"/>
      <c r="AG13" s="366"/>
      <c r="AH13" s="366"/>
      <c r="AI13" s="362"/>
      <c r="AJ13" s="366"/>
      <c r="AK13" s="366"/>
      <c r="AL13" s="362"/>
      <c r="AM13" s="366"/>
      <c r="AN13" s="366"/>
      <c r="AO13" s="367"/>
      <c r="AP13" s="367"/>
    </row>
    <row r="14" spans="1:42" ht="21" customHeight="1" x14ac:dyDescent="0.15">
      <c r="A14" s="558"/>
      <c r="B14" s="550"/>
      <c r="C14" s="550"/>
      <c r="D14" s="551"/>
      <c r="E14" s="559"/>
      <c r="F14" s="440"/>
      <c r="G14" s="371"/>
      <c r="H14" s="371"/>
      <c r="I14" s="386"/>
      <c r="J14" s="386"/>
      <c r="K14" s="442"/>
      <c r="L14" s="554"/>
      <c r="M14" s="555"/>
      <c r="N14" s="554"/>
      <c r="O14" s="555"/>
      <c r="P14" s="444"/>
      <c r="Q14" s="444"/>
      <c r="R14" s="444"/>
      <c r="S14" s="500"/>
      <c r="T14" s="362"/>
      <c r="U14" s="363"/>
      <c r="V14" s="362"/>
      <c r="W14" s="366"/>
      <c r="X14" s="366"/>
      <c r="Y14" s="362"/>
      <c r="Z14" s="366"/>
      <c r="AA14" s="362"/>
      <c r="AB14" s="366"/>
      <c r="AC14" s="366"/>
      <c r="AD14" s="362"/>
      <c r="AE14" s="366"/>
      <c r="AF14" s="362"/>
      <c r="AG14" s="366"/>
      <c r="AH14" s="366"/>
      <c r="AI14" s="362"/>
      <c r="AJ14" s="366"/>
      <c r="AK14" s="366"/>
      <c r="AL14" s="362"/>
      <c r="AM14" s="366"/>
      <c r="AN14" s="366"/>
      <c r="AO14" s="367"/>
      <c r="AP14" s="367"/>
    </row>
    <row r="15" spans="1:42" ht="21" customHeight="1" x14ac:dyDescent="0.15">
      <c r="A15" s="558"/>
      <c r="B15" s="550"/>
      <c r="C15" s="550"/>
      <c r="D15" s="551"/>
      <c r="E15" s="559"/>
      <c r="F15" s="440"/>
      <c r="G15" s="371"/>
      <c r="H15" s="371"/>
      <c r="I15" s="386"/>
      <c r="J15" s="386"/>
      <c r="K15" s="442"/>
      <c r="L15" s="554"/>
      <c r="M15" s="554"/>
      <c r="N15" s="554"/>
      <c r="O15" s="554"/>
      <c r="P15" s="444"/>
      <c r="Q15" s="444"/>
      <c r="R15" s="444"/>
      <c r="S15" s="500"/>
      <c r="T15" s="362"/>
      <c r="U15" s="363"/>
      <c r="V15" s="362"/>
      <c r="W15" s="366"/>
      <c r="X15" s="366"/>
      <c r="Y15" s="362"/>
      <c r="Z15" s="366"/>
      <c r="AA15" s="362"/>
      <c r="AB15" s="366"/>
      <c r="AC15" s="366"/>
      <c r="AD15" s="362"/>
      <c r="AE15" s="366"/>
      <c r="AF15" s="362"/>
      <c r="AG15" s="366"/>
      <c r="AH15" s="366"/>
      <c r="AI15" s="362"/>
      <c r="AJ15" s="366"/>
      <c r="AK15" s="366"/>
      <c r="AL15" s="362"/>
      <c r="AM15" s="366"/>
      <c r="AN15" s="366"/>
      <c r="AO15" s="367"/>
      <c r="AP15" s="367"/>
    </row>
    <row r="16" spans="1:42" ht="21" customHeight="1" x14ac:dyDescent="0.15">
      <c r="A16" s="558"/>
      <c r="B16" s="550"/>
      <c r="C16" s="550"/>
      <c r="D16" s="551"/>
      <c r="E16" s="559"/>
      <c r="F16" s="440"/>
      <c r="G16" s="371"/>
      <c r="H16" s="371"/>
      <c r="I16" s="386"/>
      <c r="J16" s="386"/>
      <c r="K16" s="442"/>
      <c r="L16" s="554"/>
      <c r="M16" s="554"/>
      <c r="N16" s="554"/>
      <c r="O16" s="554"/>
      <c r="P16" s="444"/>
      <c r="Q16" s="444"/>
      <c r="R16" s="444"/>
      <c r="S16" s="500"/>
      <c r="T16" s="362"/>
      <c r="U16" s="363"/>
      <c r="V16" s="362"/>
      <c r="W16" s="366"/>
      <c r="X16" s="366"/>
      <c r="Y16" s="362"/>
      <c r="Z16" s="366"/>
      <c r="AA16" s="362"/>
      <c r="AB16" s="366"/>
      <c r="AC16" s="366"/>
      <c r="AD16" s="362"/>
      <c r="AE16" s="366"/>
      <c r="AF16" s="362"/>
      <c r="AG16" s="366"/>
      <c r="AH16" s="366"/>
      <c r="AI16" s="362"/>
      <c r="AJ16" s="366"/>
      <c r="AK16" s="366"/>
      <c r="AL16" s="362"/>
      <c r="AM16" s="366"/>
      <c r="AN16" s="366"/>
      <c r="AO16" s="367"/>
      <c r="AP16" s="367"/>
    </row>
    <row r="17" spans="1:42" ht="21" customHeight="1" x14ac:dyDescent="0.15">
      <c r="A17" s="558"/>
      <c r="B17" s="550"/>
      <c r="C17" s="550"/>
      <c r="D17" s="551"/>
      <c r="E17" s="559"/>
      <c r="F17" s="440"/>
      <c r="G17" s="371"/>
      <c r="H17" s="371"/>
      <c r="I17" s="386"/>
      <c r="J17" s="386"/>
      <c r="K17" s="442"/>
      <c r="L17" s="554"/>
      <c r="M17" s="555"/>
      <c r="N17" s="554"/>
      <c r="O17" s="555"/>
      <c r="P17" s="444"/>
      <c r="Q17" s="444"/>
      <c r="R17" s="444"/>
      <c r="S17" s="500"/>
      <c r="T17" s="362"/>
      <c r="U17" s="363"/>
      <c r="V17" s="362"/>
      <c r="W17" s="366"/>
      <c r="X17" s="366"/>
      <c r="Y17" s="362"/>
      <c r="Z17" s="366"/>
      <c r="AA17" s="362"/>
      <c r="AB17" s="366"/>
      <c r="AC17" s="366"/>
      <c r="AD17" s="362"/>
      <c r="AE17" s="366"/>
      <c r="AF17" s="362"/>
      <c r="AG17" s="366"/>
      <c r="AH17" s="366"/>
      <c r="AI17" s="362"/>
      <c r="AJ17" s="366"/>
      <c r="AK17" s="366"/>
      <c r="AL17" s="362"/>
      <c r="AM17" s="366"/>
      <c r="AN17" s="366"/>
      <c r="AO17" s="367"/>
      <c r="AP17" s="367"/>
    </row>
    <row r="18" spans="1:42" ht="21" customHeight="1" x14ac:dyDescent="0.15">
      <c r="A18" s="558"/>
      <c r="B18" s="550"/>
      <c r="C18" s="550"/>
      <c r="D18" s="551"/>
      <c r="E18" s="559"/>
      <c r="F18" s="440"/>
      <c r="G18" s="371"/>
      <c r="H18" s="371"/>
      <c r="I18" s="386"/>
      <c r="J18" s="386"/>
      <c r="K18" s="442"/>
      <c r="L18" s="554"/>
      <c r="M18" s="554"/>
      <c r="N18" s="554"/>
      <c r="O18" s="554"/>
      <c r="P18" s="444"/>
      <c r="Q18" s="444"/>
      <c r="R18" s="444"/>
      <c r="S18" s="500"/>
      <c r="T18" s="362"/>
      <c r="U18" s="363"/>
      <c r="V18" s="362"/>
      <c r="W18" s="366"/>
      <c r="X18" s="366"/>
      <c r="Y18" s="362"/>
      <c r="Z18" s="366"/>
      <c r="AA18" s="362"/>
      <c r="AB18" s="366"/>
      <c r="AC18" s="366"/>
      <c r="AD18" s="362"/>
      <c r="AE18" s="366"/>
      <c r="AF18" s="362"/>
      <c r="AG18" s="366"/>
      <c r="AH18" s="366"/>
      <c r="AI18" s="362"/>
      <c r="AJ18" s="366"/>
      <c r="AK18" s="366"/>
      <c r="AL18" s="362"/>
      <c r="AM18" s="366"/>
      <c r="AN18" s="366"/>
      <c r="AO18" s="367"/>
      <c r="AP18" s="367"/>
    </row>
    <row r="19" spans="1:42" ht="21" customHeight="1" x14ac:dyDescent="0.15">
      <c r="A19" s="558"/>
      <c r="B19" s="550"/>
      <c r="C19" s="550"/>
      <c r="D19" s="551"/>
      <c r="E19" s="559"/>
      <c r="F19" s="440"/>
      <c r="G19" s="371"/>
      <c r="H19" s="371"/>
      <c r="I19" s="386"/>
      <c r="J19" s="386"/>
      <c r="K19" s="442"/>
      <c r="L19" s="554"/>
      <c r="M19" s="554"/>
      <c r="N19" s="554"/>
      <c r="O19" s="554"/>
      <c r="P19" s="444"/>
      <c r="Q19" s="444"/>
      <c r="R19" s="444"/>
      <c r="S19" s="500"/>
      <c r="T19" s="362"/>
      <c r="U19" s="363"/>
      <c r="V19" s="362"/>
      <c r="W19" s="366"/>
      <c r="X19" s="366"/>
      <c r="Y19" s="362"/>
      <c r="Z19" s="366"/>
      <c r="AA19" s="362"/>
      <c r="AB19" s="366"/>
      <c r="AC19" s="366"/>
      <c r="AD19" s="362"/>
      <c r="AE19" s="366"/>
      <c r="AF19" s="362"/>
      <c r="AG19" s="366"/>
      <c r="AH19" s="366"/>
      <c r="AI19" s="362"/>
      <c r="AJ19" s="366"/>
      <c r="AK19" s="366"/>
      <c r="AL19" s="362"/>
      <c r="AM19" s="366"/>
      <c r="AN19" s="366"/>
      <c r="AO19" s="367"/>
      <c r="AP19" s="367"/>
    </row>
    <row r="20" spans="1:42" ht="21" customHeight="1" x14ac:dyDescent="0.15">
      <c r="A20" s="558"/>
      <c r="B20" s="550"/>
      <c r="C20" s="550"/>
      <c r="D20" s="551"/>
      <c r="E20" s="559"/>
      <c r="F20" s="440"/>
      <c r="G20" s="371"/>
      <c r="H20" s="371"/>
      <c r="I20" s="386"/>
      <c r="J20" s="386"/>
      <c r="K20" s="442"/>
      <c r="L20" s="554"/>
      <c r="M20" s="554"/>
      <c r="N20" s="554"/>
      <c r="O20" s="554"/>
      <c r="P20" s="444"/>
      <c r="Q20" s="444"/>
      <c r="R20" s="444"/>
      <c r="S20" s="500"/>
      <c r="T20" s="362"/>
      <c r="U20" s="363"/>
      <c r="V20" s="362"/>
      <c r="W20" s="366"/>
      <c r="X20" s="366"/>
      <c r="Y20" s="362"/>
      <c r="Z20" s="366"/>
      <c r="AA20" s="362"/>
      <c r="AB20" s="366"/>
      <c r="AC20" s="366"/>
      <c r="AD20" s="362"/>
      <c r="AE20" s="366"/>
      <c r="AF20" s="362"/>
      <c r="AG20" s="366"/>
      <c r="AH20" s="366"/>
      <c r="AI20" s="362"/>
      <c r="AJ20" s="366"/>
      <c r="AK20" s="366"/>
      <c r="AL20" s="362"/>
      <c r="AM20" s="366"/>
      <c r="AN20" s="366"/>
      <c r="AO20" s="367"/>
      <c r="AP20" s="367"/>
    </row>
    <row r="21" spans="1:42" ht="21" customHeight="1" x14ac:dyDescent="0.15">
      <c r="A21" s="558"/>
      <c r="B21" s="550"/>
      <c r="C21" s="550"/>
      <c r="D21" s="551"/>
      <c r="E21" s="559"/>
      <c r="F21" s="440"/>
      <c r="G21" s="371"/>
      <c r="H21" s="371"/>
      <c r="I21" s="386"/>
      <c r="J21" s="386"/>
      <c r="K21" s="442"/>
      <c r="L21" s="554"/>
      <c r="M21" s="555"/>
      <c r="N21" s="554"/>
      <c r="O21" s="555"/>
      <c r="P21" s="444"/>
      <c r="Q21" s="505"/>
      <c r="R21" s="444"/>
      <c r="S21" s="500"/>
      <c r="T21" s="362"/>
      <c r="U21" s="363"/>
      <c r="V21" s="362"/>
      <c r="W21" s="366"/>
      <c r="X21" s="366"/>
      <c r="Y21" s="362"/>
      <c r="Z21" s="366"/>
      <c r="AA21" s="362"/>
      <c r="AB21" s="366"/>
      <c r="AC21" s="366"/>
      <c r="AD21" s="362"/>
      <c r="AE21" s="366"/>
      <c r="AF21" s="362"/>
      <c r="AG21" s="366"/>
      <c r="AH21" s="366"/>
      <c r="AI21" s="362"/>
      <c r="AJ21" s="366"/>
      <c r="AK21" s="366"/>
      <c r="AL21" s="362"/>
      <c r="AM21" s="366"/>
      <c r="AN21" s="366"/>
      <c r="AO21" s="367"/>
      <c r="AP21" s="367"/>
    </row>
    <row r="22" spans="1:42" ht="21" customHeight="1" x14ac:dyDescent="0.15">
      <c r="A22" s="558"/>
      <c r="B22" s="550"/>
      <c r="C22" s="550"/>
      <c r="D22" s="551"/>
      <c r="E22" s="559"/>
      <c r="F22" s="440"/>
      <c r="G22" s="371"/>
      <c r="H22" s="371"/>
      <c r="I22" s="386"/>
      <c r="J22" s="386"/>
      <c r="K22" s="442"/>
      <c r="L22" s="554"/>
      <c r="M22" s="554"/>
      <c r="N22" s="554"/>
      <c r="O22" s="554"/>
      <c r="P22" s="444"/>
      <c r="Q22" s="444"/>
      <c r="R22" s="444"/>
      <c r="S22" s="500"/>
      <c r="T22" s="362"/>
      <c r="U22" s="363"/>
      <c r="V22" s="362"/>
      <c r="W22" s="366"/>
      <c r="X22" s="366"/>
      <c r="Y22" s="362"/>
      <c r="Z22" s="366"/>
      <c r="AA22" s="362"/>
      <c r="AB22" s="366"/>
      <c r="AC22" s="366"/>
      <c r="AD22" s="362"/>
      <c r="AE22" s="366"/>
      <c r="AF22" s="362"/>
      <c r="AG22" s="366"/>
      <c r="AH22" s="366"/>
      <c r="AI22" s="362"/>
      <c r="AJ22" s="366"/>
      <c r="AK22" s="366"/>
      <c r="AL22" s="362"/>
      <c r="AM22" s="366"/>
      <c r="AN22" s="366"/>
      <c r="AO22" s="367"/>
      <c r="AP22" s="367"/>
    </row>
    <row r="23" spans="1:42" ht="21" customHeight="1" x14ac:dyDescent="0.15">
      <c r="A23" s="558"/>
      <c r="B23" s="550"/>
      <c r="C23" s="550"/>
      <c r="D23" s="551"/>
      <c r="E23" s="559"/>
      <c r="F23" s="440"/>
      <c r="G23" s="371"/>
      <c r="H23" s="371"/>
      <c r="I23" s="386"/>
      <c r="J23" s="386"/>
      <c r="K23" s="442"/>
      <c r="L23" s="555"/>
      <c r="M23" s="555"/>
      <c r="N23" s="555"/>
      <c r="O23" s="555"/>
      <c r="P23" s="444"/>
      <c r="Q23" s="444"/>
      <c r="R23" s="444"/>
      <c r="S23" s="500"/>
      <c r="T23" s="362"/>
      <c r="U23" s="363"/>
      <c r="V23" s="362"/>
      <c r="W23" s="366"/>
      <c r="X23" s="366"/>
      <c r="Y23" s="362"/>
      <c r="Z23" s="366"/>
      <c r="AA23" s="362"/>
      <c r="AB23" s="366"/>
      <c r="AC23" s="366"/>
      <c r="AD23" s="362"/>
      <c r="AE23" s="366"/>
      <c r="AF23" s="362"/>
      <c r="AG23" s="366"/>
      <c r="AH23" s="366"/>
      <c r="AI23" s="362"/>
      <c r="AJ23" s="366"/>
      <c r="AK23" s="366"/>
      <c r="AL23" s="362"/>
      <c r="AM23" s="366"/>
      <c r="AN23" s="366"/>
      <c r="AO23" s="367"/>
      <c r="AP23" s="367"/>
    </row>
    <row r="24" spans="1:42" ht="21" customHeight="1" x14ac:dyDescent="0.15">
      <c r="A24" s="558"/>
      <c r="B24" s="550"/>
      <c r="C24" s="550"/>
      <c r="D24" s="551"/>
      <c r="E24" s="559"/>
      <c r="F24" s="440"/>
      <c r="G24" s="371"/>
      <c r="H24" s="371"/>
      <c r="I24" s="386"/>
      <c r="J24" s="386"/>
      <c r="K24" s="442"/>
      <c r="L24" s="555"/>
      <c r="M24" s="554"/>
      <c r="N24" s="555"/>
      <c r="O24" s="554"/>
      <c r="P24" s="444"/>
      <c r="Q24" s="444"/>
      <c r="R24" s="444"/>
      <c r="S24" s="500"/>
      <c r="T24" s="362"/>
      <c r="U24" s="363"/>
      <c r="V24" s="364"/>
      <c r="W24" s="365"/>
      <c r="X24" s="365"/>
      <c r="Y24" s="364"/>
      <c r="Z24" s="366"/>
      <c r="AA24" s="362"/>
      <c r="AB24" s="365"/>
      <c r="AC24" s="366"/>
      <c r="AD24" s="362"/>
      <c r="AE24" s="365"/>
      <c r="AF24" s="364"/>
      <c r="AG24" s="365"/>
      <c r="AH24" s="365"/>
      <c r="AI24" s="364"/>
      <c r="AJ24" s="366"/>
      <c r="AK24" s="366"/>
      <c r="AL24" s="364"/>
      <c r="AM24" s="366"/>
      <c r="AN24" s="366"/>
      <c r="AO24" s="367"/>
      <c r="AP24" s="367"/>
    </row>
    <row r="25" spans="1:42" ht="21" customHeight="1" x14ac:dyDescent="0.15">
      <c r="A25" s="558"/>
      <c r="B25" s="550"/>
      <c r="C25" s="550"/>
      <c r="D25" s="551"/>
      <c r="E25" s="559"/>
      <c r="F25" s="440"/>
      <c r="G25" s="371"/>
      <c r="H25" s="371"/>
      <c r="I25" s="386"/>
      <c r="J25" s="386"/>
      <c r="K25" s="442"/>
      <c r="L25" s="554"/>
      <c r="M25" s="554"/>
      <c r="N25" s="554"/>
      <c r="O25" s="554"/>
      <c r="P25" s="444"/>
      <c r="Q25" s="444"/>
      <c r="R25" s="444"/>
      <c r="S25" s="500"/>
      <c r="T25" s="362"/>
      <c r="U25" s="363"/>
      <c r="V25" s="364"/>
      <c r="W25" s="365"/>
      <c r="X25" s="365"/>
      <c r="Y25" s="364"/>
      <c r="Z25" s="366"/>
      <c r="AA25" s="362"/>
      <c r="AB25" s="365"/>
      <c r="AC25" s="366"/>
      <c r="AD25" s="362"/>
      <c r="AE25" s="365"/>
      <c r="AF25" s="364"/>
      <c r="AG25" s="365"/>
      <c r="AH25" s="365"/>
      <c r="AI25" s="364"/>
      <c r="AJ25" s="366"/>
      <c r="AK25" s="366"/>
      <c r="AL25" s="364"/>
      <c r="AM25" s="366"/>
      <c r="AN25" s="366"/>
      <c r="AO25" s="367"/>
      <c r="AP25" s="367"/>
    </row>
    <row r="26" spans="1:42" ht="21" customHeight="1" x14ac:dyDescent="0.15">
      <c r="A26" s="558"/>
      <c r="B26" s="550"/>
      <c r="C26" s="550"/>
      <c r="D26" s="551"/>
      <c r="E26" s="559"/>
      <c r="F26" s="440"/>
      <c r="G26" s="371"/>
      <c r="H26" s="371"/>
      <c r="I26" s="386"/>
      <c r="J26" s="386"/>
      <c r="K26" s="442"/>
      <c r="L26" s="554"/>
      <c r="M26" s="555"/>
      <c r="N26" s="554"/>
      <c r="O26" s="555"/>
      <c r="P26" s="444"/>
      <c r="Q26" s="444"/>
      <c r="R26" s="444"/>
      <c r="S26" s="500"/>
      <c r="T26" s="362"/>
      <c r="U26" s="363"/>
      <c r="V26" s="364"/>
      <c r="W26" s="365"/>
      <c r="X26" s="365"/>
      <c r="Y26" s="364"/>
      <c r="Z26" s="366"/>
      <c r="AA26" s="362"/>
      <c r="AB26" s="365"/>
      <c r="AC26" s="366"/>
      <c r="AD26" s="362"/>
      <c r="AE26" s="365"/>
      <c r="AF26" s="364"/>
      <c r="AG26" s="365"/>
      <c r="AH26" s="365"/>
      <c r="AI26" s="364"/>
      <c r="AJ26" s="366"/>
      <c r="AK26" s="366"/>
      <c r="AL26" s="364"/>
      <c r="AM26" s="366"/>
      <c r="AN26" s="366"/>
      <c r="AO26" s="367"/>
      <c r="AP26" s="367"/>
    </row>
    <row r="27" spans="1:42" ht="21" customHeight="1" x14ac:dyDescent="0.15">
      <c r="A27" s="558"/>
      <c r="B27" s="550"/>
      <c r="C27" s="550"/>
      <c r="D27" s="551"/>
      <c r="E27" s="559"/>
      <c r="F27" s="440"/>
      <c r="G27" s="371"/>
      <c r="H27" s="371"/>
      <c r="I27" s="386"/>
      <c r="J27" s="386"/>
      <c r="K27" s="442"/>
      <c r="L27" s="554"/>
      <c r="M27" s="554"/>
      <c r="N27" s="554"/>
      <c r="O27" s="554"/>
      <c r="P27" s="444"/>
      <c r="Q27" s="444"/>
      <c r="R27" s="444"/>
      <c r="S27" s="500"/>
      <c r="T27" s="362"/>
      <c r="U27" s="363"/>
      <c r="V27" s="364"/>
      <c r="W27" s="365"/>
      <c r="X27" s="365"/>
      <c r="Y27" s="364"/>
      <c r="Z27" s="366"/>
      <c r="AA27" s="362"/>
      <c r="AB27" s="365"/>
      <c r="AC27" s="366"/>
      <c r="AD27" s="362"/>
      <c r="AE27" s="365"/>
      <c r="AF27" s="364"/>
      <c r="AG27" s="365"/>
      <c r="AH27" s="365"/>
      <c r="AI27" s="364"/>
      <c r="AJ27" s="366"/>
      <c r="AK27" s="366"/>
      <c r="AL27" s="364"/>
      <c r="AM27" s="366"/>
      <c r="AN27" s="366"/>
      <c r="AO27" s="367"/>
      <c r="AP27" s="367"/>
    </row>
    <row r="28" spans="1:42" ht="21" customHeight="1" x14ac:dyDescent="0.15">
      <c r="A28" s="558"/>
      <c r="B28" s="550"/>
      <c r="C28" s="550"/>
      <c r="D28" s="551"/>
      <c r="E28" s="559"/>
      <c r="F28" s="440"/>
      <c r="G28" s="371"/>
      <c r="H28" s="371"/>
      <c r="I28" s="386"/>
      <c r="J28" s="386"/>
      <c r="K28" s="442"/>
      <c r="L28" s="554"/>
      <c r="M28" s="554"/>
      <c r="N28" s="554"/>
      <c r="O28" s="554"/>
      <c r="P28" s="529"/>
      <c r="Q28" s="529"/>
      <c r="R28" s="529"/>
      <c r="S28" s="500"/>
      <c r="T28" s="362"/>
      <c r="U28" s="363"/>
      <c r="V28" s="364"/>
      <c r="W28" s="365"/>
      <c r="X28" s="365"/>
      <c r="Y28" s="364"/>
      <c r="Z28" s="366"/>
      <c r="AA28" s="362"/>
      <c r="AB28" s="365"/>
      <c r="AC28" s="366"/>
      <c r="AD28" s="362"/>
      <c r="AE28" s="365"/>
      <c r="AF28" s="364"/>
      <c r="AG28" s="365"/>
      <c r="AH28" s="365"/>
      <c r="AI28" s="364"/>
      <c r="AJ28" s="366"/>
      <c r="AK28" s="366"/>
      <c r="AL28" s="364"/>
      <c r="AM28" s="366"/>
      <c r="AN28" s="366"/>
      <c r="AO28" s="367"/>
      <c r="AP28" s="367"/>
    </row>
    <row r="29" spans="1:42" ht="21" customHeight="1" x14ac:dyDescent="0.15">
      <c r="A29" s="558"/>
      <c r="B29" s="550"/>
      <c r="C29" s="550"/>
      <c r="D29" s="551"/>
      <c r="E29" s="559"/>
      <c r="F29" s="440"/>
      <c r="G29" s="371"/>
      <c r="H29" s="371"/>
      <c r="I29" s="386"/>
      <c r="J29" s="386"/>
      <c r="K29" s="442"/>
      <c r="L29" s="554"/>
      <c r="M29" s="554"/>
      <c r="N29" s="554"/>
      <c r="O29" s="554"/>
      <c r="P29" s="503"/>
      <c r="Q29" s="503"/>
      <c r="R29" s="444"/>
      <c r="S29" s="500"/>
      <c r="T29" s="362"/>
      <c r="U29" s="363"/>
      <c r="V29" s="364"/>
      <c r="W29" s="365"/>
      <c r="X29" s="365"/>
      <c r="Y29" s="364"/>
      <c r="Z29" s="366"/>
      <c r="AA29" s="362"/>
      <c r="AB29" s="365"/>
      <c r="AC29" s="366"/>
      <c r="AD29" s="362"/>
      <c r="AE29" s="365"/>
      <c r="AF29" s="364"/>
      <c r="AG29" s="365"/>
      <c r="AH29" s="365"/>
      <c r="AI29" s="364"/>
      <c r="AJ29" s="366"/>
      <c r="AK29" s="366"/>
      <c r="AL29" s="364"/>
      <c r="AM29" s="366"/>
      <c r="AN29" s="366"/>
      <c r="AO29" s="367"/>
      <c r="AP29" s="367"/>
    </row>
    <row r="30" spans="1:42" ht="21" customHeight="1" x14ac:dyDescent="0.15">
      <c r="A30" s="558"/>
      <c r="B30" s="550"/>
      <c r="C30" s="550"/>
      <c r="D30" s="551"/>
      <c r="E30" s="559"/>
      <c r="F30" s="440"/>
      <c r="G30" s="371"/>
      <c r="H30" s="371"/>
      <c r="I30" s="386"/>
      <c r="J30" s="386"/>
      <c r="K30" s="442"/>
      <c r="L30" s="554"/>
      <c r="M30" s="554"/>
      <c r="N30" s="554"/>
      <c r="O30" s="554"/>
      <c r="P30" s="503"/>
      <c r="Q30" s="503"/>
      <c r="R30" s="444"/>
      <c r="S30" s="500"/>
      <c r="T30" s="362"/>
      <c r="U30" s="363"/>
      <c r="V30" s="408"/>
      <c r="W30" s="390"/>
      <c r="X30" s="390"/>
      <c r="Y30" s="408"/>
      <c r="Z30" s="366"/>
      <c r="AA30" s="362"/>
      <c r="AB30" s="390"/>
      <c r="AC30" s="366"/>
      <c r="AD30" s="362"/>
      <c r="AE30" s="390"/>
      <c r="AF30" s="408"/>
      <c r="AG30" s="390"/>
      <c r="AH30" s="390"/>
      <c r="AI30" s="408"/>
      <c r="AJ30" s="366"/>
      <c r="AK30" s="366"/>
      <c r="AL30" s="408"/>
      <c r="AM30" s="366"/>
      <c r="AN30" s="366"/>
      <c r="AO30" s="367"/>
      <c r="AP30" s="367"/>
    </row>
    <row r="31" spans="1:42" ht="21" customHeight="1" x14ac:dyDescent="0.15">
      <c r="A31" s="558"/>
      <c r="B31" s="550"/>
      <c r="C31" s="550"/>
      <c r="D31" s="551"/>
      <c r="E31" s="559"/>
      <c r="F31" s="440"/>
      <c r="G31" s="371"/>
      <c r="H31" s="371"/>
      <c r="I31" s="386"/>
      <c r="J31" s="386"/>
      <c r="K31" s="442"/>
      <c r="L31" s="554"/>
      <c r="M31" s="554"/>
      <c r="N31" s="554"/>
      <c r="O31" s="554"/>
      <c r="P31" s="444"/>
      <c r="Q31" s="444"/>
      <c r="R31" s="444"/>
      <c r="S31" s="500"/>
      <c r="T31" s="362"/>
      <c r="U31" s="363"/>
      <c r="V31" s="408"/>
      <c r="W31" s="390"/>
      <c r="X31" s="390"/>
      <c r="Y31" s="408"/>
      <c r="Z31" s="366"/>
      <c r="AA31" s="362"/>
      <c r="AB31" s="390"/>
      <c r="AC31" s="366"/>
      <c r="AD31" s="362"/>
      <c r="AE31" s="390"/>
      <c r="AF31" s="408"/>
      <c r="AG31" s="390"/>
      <c r="AH31" s="390"/>
      <c r="AI31" s="408"/>
      <c r="AJ31" s="366"/>
      <c r="AK31" s="366"/>
      <c r="AL31" s="408"/>
      <c r="AM31" s="366"/>
      <c r="AN31" s="366"/>
      <c r="AO31" s="367"/>
      <c r="AP31" s="367"/>
    </row>
    <row r="32" spans="1:42" ht="21" customHeight="1" x14ac:dyDescent="0.15">
      <c r="A32" s="558"/>
      <c r="B32" s="550"/>
      <c r="C32" s="550"/>
      <c r="D32" s="551"/>
      <c r="E32" s="559"/>
      <c r="F32" s="440"/>
      <c r="G32" s="371"/>
      <c r="H32" s="371"/>
      <c r="I32" s="386"/>
      <c r="J32" s="386"/>
      <c r="K32" s="442"/>
      <c r="L32" s="554"/>
      <c r="M32" s="554"/>
      <c r="N32" s="554"/>
      <c r="O32" s="554"/>
      <c r="P32" s="444"/>
      <c r="Q32" s="444"/>
      <c r="R32" s="444"/>
      <c r="S32" s="500"/>
      <c r="T32" s="362"/>
      <c r="U32" s="363"/>
      <c r="V32" s="362"/>
      <c r="W32" s="366"/>
      <c r="X32" s="366"/>
      <c r="Y32" s="362"/>
      <c r="Z32" s="366"/>
      <c r="AA32" s="362"/>
      <c r="AB32" s="366"/>
      <c r="AC32" s="366"/>
      <c r="AD32" s="362"/>
      <c r="AE32" s="366"/>
      <c r="AF32" s="362"/>
      <c r="AG32" s="366"/>
      <c r="AH32" s="366"/>
      <c r="AI32" s="362"/>
      <c r="AJ32" s="366"/>
      <c r="AK32" s="366"/>
      <c r="AL32" s="362"/>
      <c r="AM32" s="366"/>
      <c r="AN32" s="366"/>
    </row>
    <row r="33" spans="1:42" ht="21" customHeight="1" x14ac:dyDescent="0.15">
      <c r="A33" s="558"/>
      <c r="B33" s="550"/>
      <c r="C33" s="550"/>
      <c r="D33" s="551"/>
      <c r="E33" s="559"/>
      <c r="F33" s="440"/>
      <c r="G33" s="371"/>
      <c r="H33" s="371"/>
      <c r="I33" s="386"/>
      <c r="J33" s="386"/>
      <c r="K33" s="442"/>
      <c r="L33" s="554"/>
      <c r="M33" s="554"/>
      <c r="N33" s="554"/>
      <c r="O33" s="554"/>
      <c r="P33" s="444"/>
      <c r="Q33" s="444"/>
      <c r="R33" s="444"/>
      <c r="S33" s="500"/>
      <c r="T33" s="362"/>
      <c r="U33" s="363"/>
      <c r="V33" s="362"/>
      <c r="W33" s="366"/>
      <c r="X33" s="366"/>
      <c r="Y33" s="362"/>
      <c r="Z33" s="366"/>
      <c r="AA33" s="362"/>
      <c r="AB33" s="366"/>
      <c r="AC33" s="366"/>
      <c r="AD33" s="362"/>
      <c r="AE33" s="366"/>
      <c r="AF33" s="362"/>
      <c r="AG33" s="366"/>
      <c r="AH33" s="366"/>
      <c r="AI33" s="362"/>
      <c r="AJ33" s="366"/>
      <c r="AK33" s="366"/>
      <c r="AL33" s="362"/>
      <c r="AM33" s="366"/>
      <c r="AN33" s="366"/>
    </row>
    <row r="34" spans="1:42" ht="21" customHeight="1" x14ac:dyDescent="0.15">
      <c r="A34" s="558"/>
      <c r="B34" s="550"/>
      <c r="C34" s="550"/>
      <c r="D34" s="551"/>
      <c r="E34" s="559"/>
      <c r="F34" s="440"/>
      <c r="G34" s="371"/>
      <c r="H34" s="371"/>
      <c r="I34" s="386"/>
      <c r="J34" s="386"/>
      <c r="K34" s="442"/>
      <c r="L34" s="555"/>
      <c r="M34" s="554"/>
      <c r="N34" s="555"/>
      <c r="O34" s="554"/>
      <c r="P34" s="444"/>
      <c r="Q34" s="444"/>
      <c r="R34" s="444"/>
      <c r="S34" s="500"/>
      <c r="T34" s="362"/>
      <c r="U34" s="363"/>
      <c r="V34" s="362"/>
      <c r="W34" s="366"/>
      <c r="X34" s="366"/>
      <c r="Y34" s="362"/>
      <c r="Z34" s="366"/>
      <c r="AA34" s="362"/>
      <c r="AB34" s="366"/>
      <c r="AC34" s="366"/>
      <c r="AD34" s="362"/>
      <c r="AE34" s="366"/>
      <c r="AF34" s="362"/>
      <c r="AG34" s="366"/>
      <c r="AH34" s="366"/>
      <c r="AI34" s="362"/>
      <c r="AJ34" s="366"/>
      <c r="AK34" s="366"/>
      <c r="AL34" s="362"/>
      <c r="AM34" s="366"/>
      <c r="AN34" s="366"/>
    </row>
    <row r="35" spans="1:42" ht="21" customHeight="1" x14ac:dyDescent="0.15">
      <c r="A35" s="558"/>
      <c r="B35" s="550"/>
      <c r="C35" s="550"/>
      <c r="D35" s="551"/>
      <c r="E35" s="559"/>
      <c r="F35" s="440"/>
      <c r="G35" s="371"/>
      <c r="H35" s="371"/>
      <c r="I35" s="386"/>
      <c r="J35" s="386"/>
      <c r="K35" s="442"/>
      <c r="L35" s="554"/>
      <c r="M35" s="555"/>
      <c r="N35" s="554"/>
      <c r="O35" s="555"/>
      <c r="P35" s="444"/>
      <c r="Q35" s="444"/>
      <c r="R35" s="444"/>
      <c r="S35" s="500"/>
      <c r="T35" s="362"/>
      <c r="U35" s="363"/>
      <c r="V35" s="362"/>
      <c r="W35" s="366"/>
      <c r="X35" s="366"/>
      <c r="Y35" s="362"/>
      <c r="Z35" s="366"/>
      <c r="AA35" s="362"/>
      <c r="AB35" s="366"/>
      <c r="AC35" s="366"/>
      <c r="AD35" s="362"/>
      <c r="AE35" s="366"/>
      <c r="AF35" s="362"/>
      <c r="AG35" s="366"/>
      <c r="AH35" s="366"/>
      <c r="AI35" s="362"/>
      <c r="AJ35" s="366"/>
      <c r="AK35" s="366"/>
      <c r="AL35" s="362"/>
      <c r="AM35" s="366"/>
      <c r="AN35" s="366"/>
      <c r="AO35" s="367"/>
      <c r="AP35" s="367"/>
    </row>
    <row r="36" spans="1:42" ht="21" customHeight="1" x14ac:dyDescent="0.15">
      <c r="A36" s="558"/>
      <c r="B36" s="550"/>
      <c r="C36" s="550"/>
      <c r="D36" s="551"/>
      <c r="E36" s="559"/>
      <c r="F36" s="440"/>
      <c r="G36" s="371"/>
      <c r="H36" s="371"/>
      <c r="I36" s="386"/>
      <c r="J36" s="386"/>
      <c r="K36" s="442"/>
      <c r="L36" s="554"/>
      <c r="M36" s="555"/>
      <c r="N36" s="554"/>
      <c r="O36" s="555"/>
      <c r="P36" s="444"/>
      <c r="Q36" s="444"/>
      <c r="R36" s="444"/>
      <c r="S36" s="500"/>
      <c r="T36" s="362"/>
      <c r="U36" s="363"/>
      <c r="V36" s="362"/>
      <c r="W36" s="366"/>
      <c r="X36" s="366"/>
      <c r="Y36" s="362"/>
      <c r="Z36" s="366"/>
      <c r="AA36" s="362"/>
      <c r="AB36" s="366"/>
      <c r="AC36" s="366"/>
      <c r="AD36" s="362"/>
      <c r="AE36" s="366"/>
      <c r="AF36" s="362"/>
      <c r="AG36" s="366"/>
      <c r="AH36" s="366"/>
      <c r="AI36" s="362"/>
      <c r="AJ36" s="366"/>
      <c r="AK36" s="366"/>
      <c r="AL36" s="362"/>
      <c r="AM36" s="366"/>
      <c r="AN36" s="366"/>
      <c r="AO36" s="367"/>
      <c r="AP36" s="367"/>
    </row>
    <row r="37" spans="1:42" ht="21" customHeight="1" x14ac:dyDescent="0.15">
      <c r="A37" s="558"/>
      <c r="B37" s="550"/>
      <c r="C37" s="550"/>
      <c r="D37" s="551"/>
      <c r="E37" s="559"/>
      <c r="F37" s="440"/>
      <c r="G37" s="371"/>
      <c r="H37" s="371"/>
      <c r="I37" s="386"/>
      <c r="J37" s="386"/>
      <c r="K37" s="442"/>
      <c r="L37" s="554"/>
      <c r="M37" s="554"/>
      <c r="N37" s="554"/>
      <c r="O37" s="554"/>
      <c r="P37" s="444"/>
      <c r="Q37" s="444"/>
      <c r="R37" s="444"/>
      <c r="S37" s="500"/>
      <c r="T37" s="362"/>
      <c r="U37" s="363"/>
      <c r="V37" s="362"/>
      <c r="W37" s="366"/>
      <c r="X37" s="366"/>
      <c r="Y37" s="362"/>
      <c r="Z37" s="366"/>
      <c r="AA37" s="362"/>
      <c r="AB37" s="366"/>
      <c r="AC37" s="366"/>
      <c r="AD37" s="362"/>
      <c r="AE37" s="366"/>
      <c r="AF37" s="362"/>
      <c r="AG37" s="366"/>
      <c r="AH37" s="366"/>
      <c r="AI37" s="362"/>
      <c r="AJ37" s="366"/>
      <c r="AK37" s="366"/>
      <c r="AL37" s="362"/>
      <c r="AM37" s="366"/>
      <c r="AN37" s="366"/>
      <c r="AO37" s="367"/>
      <c r="AP37" s="367"/>
    </row>
    <row r="38" spans="1:42" ht="21" customHeight="1" x14ac:dyDescent="0.15">
      <c r="A38" s="558"/>
      <c r="B38" s="550"/>
      <c r="C38" s="550"/>
      <c r="D38" s="551"/>
      <c r="E38" s="559"/>
      <c r="F38" s="440"/>
      <c r="G38" s="371"/>
      <c r="H38" s="371"/>
      <c r="I38" s="386"/>
      <c r="J38" s="386"/>
      <c r="K38" s="442"/>
      <c r="L38" s="554"/>
      <c r="M38" s="555"/>
      <c r="N38" s="554"/>
      <c r="O38" s="555"/>
      <c r="P38" s="444"/>
      <c r="Q38" s="444"/>
      <c r="R38" s="444"/>
      <c r="S38" s="500"/>
      <c r="T38" s="362"/>
      <c r="U38" s="363"/>
      <c r="V38" s="362"/>
      <c r="W38" s="366"/>
      <c r="X38" s="366"/>
      <c r="Y38" s="362"/>
      <c r="Z38" s="366"/>
      <c r="AA38" s="362"/>
      <c r="AB38" s="366"/>
      <c r="AC38" s="366"/>
      <c r="AD38" s="362"/>
      <c r="AE38" s="366"/>
      <c r="AF38" s="362"/>
      <c r="AG38" s="366"/>
      <c r="AH38" s="366"/>
      <c r="AI38" s="362"/>
      <c r="AJ38" s="366"/>
      <c r="AK38" s="366"/>
      <c r="AL38" s="362"/>
      <c r="AM38" s="366"/>
      <c r="AN38" s="366"/>
      <c r="AO38" s="367"/>
      <c r="AP38" s="367"/>
    </row>
    <row r="39" spans="1:42" ht="21" customHeight="1" x14ac:dyDescent="0.15">
      <c r="A39" s="558"/>
      <c r="B39" s="550"/>
      <c r="C39" s="550"/>
      <c r="D39" s="551"/>
      <c r="E39" s="559"/>
      <c r="F39" s="440"/>
      <c r="G39" s="371"/>
      <c r="H39" s="371"/>
      <c r="I39" s="386"/>
      <c r="J39" s="386"/>
      <c r="K39" s="442"/>
      <c r="L39" s="554"/>
      <c r="M39" s="554"/>
      <c r="N39" s="554"/>
      <c r="O39" s="554"/>
      <c r="P39" s="444"/>
      <c r="Q39" s="444"/>
      <c r="R39" s="444"/>
      <c r="S39" s="500"/>
      <c r="T39" s="362"/>
      <c r="U39" s="363"/>
      <c r="V39" s="362"/>
      <c r="W39" s="366"/>
      <c r="X39" s="366"/>
      <c r="Y39" s="362"/>
      <c r="Z39" s="366"/>
      <c r="AA39" s="362"/>
      <c r="AB39" s="366"/>
      <c r="AC39" s="366"/>
      <c r="AD39" s="362"/>
      <c r="AE39" s="366"/>
      <c r="AF39" s="362"/>
      <c r="AG39" s="366"/>
      <c r="AH39" s="366"/>
      <c r="AI39" s="362"/>
      <c r="AJ39" s="366"/>
      <c r="AK39" s="366"/>
      <c r="AL39" s="362"/>
      <c r="AM39" s="366"/>
      <c r="AN39" s="366"/>
      <c r="AO39" s="367"/>
      <c r="AP39" s="367"/>
    </row>
    <row r="40" spans="1:42" ht="21" customHeight="1" x14ac:dyDescent="0.15">
      <c r="A40" s="558"/>
      <c r="B40" s="550"/>
      <c r="C40" s="550"/>
      <c r="D40" s="551"/>
      <c r="E40" s="559"/>
      <c r="F40" s="440"/>
      <c r="G40" s="371"/>
      <c r="H40" s="371"/>
      <c r="I40" s="386"/>
      <c r="J40" s="386"/>
      <c r="K40" s="442"/>
      <c r="L40" s="554"/>
      <c r="M40" s="554"/>
      <c r="N40" s="554"/>
      <c r="O40" s="554"/>
      <c r="P40" s="444"/>
      <c r="Q40" s="444"/>
      <c r="R40" s="444"/>
      <c r="S40" s="500"/>
      <c r="T40" s="362"/>
      <c r="U40" s="363"/>
      <c r="V40" s="368"/>
      <c r="W40" s="366"/>
      <c r="X40" s="366"/>
      <c r="Y40" s="362"/>
      <c r="Z40" s="366"/>
      <c r="AA40" s="362"/>
      <c r="AB40" s="366"/>
      <c r="AC40" s="366"/>
      <c r="AD40" s="362"/>
      <c r="AE40" s="366"/>
      <c r="AF40" s="362"/>
      <c r="AG40" s="366"/>
      <c r="AH40" s="366"/>
      <c r="AI40" s="362"/>
      <c r="AJ40" s="366"/>
      <c r="AK40" s="366"/>
      <c r="AL40" s="362"/>
      <c r="AM40" s="366"/>
      <c r="AN40" s="366"/>
      <c r="AO40" s="367"/>
      <c r="AP40" s="367"/>
    </row>
    <row r="41" spans="1:42" ht="21" customHeight="1" x14ac:dyDescent="0.15">
      <c r="A41" s="558"/>
      <c r="B41" s="838"/>
      <c r="C41" s="838"/>
      <c r="D41" s="840"/>
      <c r="E41" s="842"/>
      <c r="F41" s="440"/>
      <c r="G41" s="371"/>
      <c r="H41" s="371"/>
      <c r="I41" s="386"/>
      <c r="J41" s="386"/>
      <c r="K41" s="442"/>
      <c r="L41" s="563"/>
      <c r="M41" s="564"/>
      <c r="N41" s="563"/>
      <c r="O41" s="564"/>
      <c r="P41" s="444"/>
      <c r="Q41" s="444"/>
      <c r="R41" s="444"/>
      <c r="S41" s="500"/>
      <c r="T41" s="362"/>
      <c r="U41" s="363"/>
      <c r="V41" s="368"/>
      <c r="W41" s="366"/>
      <c r="X41" s="366"/>
      <c r="Y41" s="362"/>
      <c r="Z41" s="366"/>
      <c r="AA41" s="362"/>
      <c r="AB41" s="366"/>
      <c r="AC41" s="366"/>
      <c r="AD41" s="362"/>
      <c r="AE41" s="366"/>
      <c r="AF41" s="362"/>
      <c r="AG41" s="366"/>
      <c r="AH41" s="366"/>
      <c r="AI41" s="362"/>
      <c r="AJ41" s="366"/>
      <c r="AK41" s="366"/>
      <c r="AL41" s="362"/>
      <c r="AM41" s="366"/>
      <c r="AN41" s="366"/>
      <c r="AO41" s="367"/>
      <c r="AP41" s="367"/>
    </row>
    <row r="42" spans="1:42" ht="21" customHeight="1" x14ac:dyDescent="0.15">
      <c r="A42" s="558"/>
      <c r="B42" s="872"/>
      <c r="C42" s="872"/>
      <c r="D42" s="852"/>
      <c r="E42" s="853"/>
      <c r="F42" s="440"/>
      <c r="G42" s="371"/>
      <c r="H42" s="371"/>
      <c r="I42" s="386"/>
      <c r="J42" s="386"/>
      <c r="K42" s="442"/>
      <c r="L42" s="563"/>
      <c r="M42" s="564"/>
      <c r="N42" s="563"/>
      <c r="O42" s="564"/>
      <c r="P42" s="444"/>
      <c r="Q42" s="444"/>
      <c r="R42" s="444"/>
      <c r="S42" s="500"/>
      <c r="T42" s="362"/>
      <c r="U42" s="363"/>
      <c r="V42" s="368"/>
      <c r="W42" s="366"/>
      <c r="X42" s="366"/>
      <c r="Y42" s="362"/>
      <c r="Z42" s="366"/>
      <c r="AA42" s="362"/>
      <c r="AB42" s="366"/>
      <c r="AC42" s="366"/>
      <c r="AD42" s="362"/>
      <c r="AE42" s="366"/>
      <c r="AF42" s="362"/>
      <c r="AG42" s="366"/>
      <c r="AH42" s="366"/>
      <c r="AI42" s="362"/>
      <c r="AJ42" s="366"/>
      <c r="AK42" s="366"/>
      <c r="AL42" s="362"/>
      <c r="AM42" s="366"/>
      <c r="AN42" s="366"/>
      <c r="AO42" s="367"/>
      <c r="AP42" s="367"/>
    </row>
    <row r="43" spans="1:42" ht="21" customHeight="1" x14ac:dyDescent="0.15">
      <c r="A43" s="558"/>
      <c r="B43" s="839"/>
      <c r="C43" s="839"/>
      <c r="D43" s="841"/>
      <c r="E43" s="843"/>
      <c r="F43" s="440"/>
      <c r="G43" s="371"/>
      <c r="H43" s="371"/>
      <c r="I43" s="386"/>
      <c r="J43" s="386"/>
      <c r="K43" s="442"/>
      <c r="L43" s="563"/>
      <c r="M43" s="564"/>
      <c r="N43" s="563"/>
      <c r="O43" s="564"/>
      <c r="P43" s="444"/>
      <c r="Q43" s="444"/>
      <c r="R43" s="444"/>
      <c r="S43" s="500"/>
      <c r="T43" s="362"/>
      <c r="U43" s="363"/>
      <c r="V43" s="368"/>
      <c r="W43" s="366"/>
      <c r="X43" s="366"/>
      <c r="Y43" s="362"/>
      <c r="Z43" s="366"/>
      <c r="AA43" s="362"/>
      <c r="AB43" s="366"/>
      <c r="AC43" s="366"/>
      <c r="AD43" s="362"/>
      <c r="AE43" s="366"/>
      <c r="AF43" s="362"/>
      <c r="AG43" s="366"/>
      <c r="AH43" s="366"/>
      <c r="AI43" s="362"/>
      <c r="AJ43" s="366"/>
      <c r="AK43" s="366"/>
      <c r="AL43" s="362"/>
      <c r="AM43" s="366"/>
      <c r="AN43" s="366"/>
      <c r="AO43" s="367"/>
      <c r="AP43" s="367"/>
    </row>
    <row r="44" spans="1:42" ht="21" customHeight="1" x14ac:dyDescent="0.15">
      <c r="A44" s="558"/>
      <c r="B44" s="550"/>
      <c r="C44" s="550"/>
      <c r="D44" s="551"/>
      <c r="E44" s="559"/>
      <c r="F44" s="440"/>
      <c r="G44" s="371"/>
      <c r="H44" s="371"/>
      <c r="I44" s="386"/>
      <c r="J44" s="386"/>
      <c r="K44" s="442"/>
      <c r="L44" s="554"/>
      <c r="M44" s="554"/>
      <c r="N44" s="554"/>
      <c r="O44" s="554"/>
      <c r="P44" s="444"/>
      <c r="Q44" s="444"/>
      <c r="R44" s="444"/>
      <c r="S44" s="500"/>
      <c r="T44" s="362"/>
      <c r="U44" s="363"/>
      <c r="V44" s="362"/>
      <c r="W44" s="366"/>
      <c r="X44" s="366"/>
      <c r="Y44" s="362"/>
      <c r="Z44" s="366"/>
      <c r="AA44" s="362"/>
      <c r="AB44" s="366"/>
      <c r="AC44" s="366"/>
      <c r="AD44" s="362"/>
      <c r="AE44" s="366"/>
      <c r="AF44" s="362"/>
      <c r="AG44" s="366"/>
      <c r="AH44" s="366"/>
      <c r="AI44" s="362"/>
      <c r="AJ44" s="366"/>
      <c r="AK44" s="366"/>
      <c r="AL44" s="362"/>
      <c r="AM44" s="366"/>
      <c r="AN44" s="366"/>
      <c r="AO44" s="367"/>
      <c r="AP44" s="367"/>
    </row>
    <row r="45" spans="1:42" ht="21" customHeight="1" x14ac:dyDescent="0.15">
      <c r="A45" s="558"/>
      <c r="B45" s="550"/>
      <c r="C45" s="550"/>
      <c r="D45" s="551"/>
      <c r="E45" s="559"/>
      <c r="F45" s="440"/>
      <c r="G45" s="371"/>
      <c r="H45" s="371"/>
      <c r="I45" s="386"/>
      <c r="J45" s="386"/>
      <c r="K45" s="442"/>
      <c r="L45" s="554"/>
      <c r="M45" s="554"/>
      <c r="N45" s="554"/>
      <c r="O45" s="554"/>
      <c r="P45" s="444"/>
      <c r="Q45" s="444"/>
      <c r="R45" s="444"/>
      <c r="S45" s="500"/>
      <c r="T45" s="362"/>
      <c r="U45" s="363"/>
      <c r="V45" s="362"/>
      <c r="W45" s="366"/>
      <c r="X45" s="366"/>
      <c r="Y45" s="362"/>
      <c r="Z45" s="366"/>
      <c r="AA45" s="362"/>
      <c r="AB45" s="366"/>
      <c r="AC45" s="366"/>
      <c r="AD45" s="362"/>
      <c r="AE45" s="366"/>
      <c r="AF45" s="362"/>
      <c r="AG45" s="366"/>
      <c r="AH45" s="366"/>
      <c r="AI45" s="362"/>
      <c r="AJ45" s="366"/>
      <c r="AK45" s="366"/>
      <c r="AL45" s="362"/>
      <c r="AM45" s="366"/>
      <c r="AN45" s="366"/>
      <c r="AO45" s="367"/>
      <c r="AP45" s="367"/>
    </row>
    <row r="46" spans="1:42" ht="21" customHeight="1" x14ac:dyDescent="0.15">
      <c r="A46" s="558"/>
      <c r="B46" s="550"/>
      <c r="C46" s="550"/>
      <c r="D46" s="551"/>
      <c r="E46" s="559"/>
      <c r="F46" s="440"/>
      <c r="G46" s="371"/>
      <c r="H46" s="371"/>
      <c r="I46" s="386"/>
      <c r="J46" s="386"/>
      <c r="K46" s="442"/>
      <c r="L46" s="554"/>
      <c r="M46" s="554"/>
      <c r="N46" s="554"/>
      <c r="O46" s="554"/>
      <c r="P46" s="444"/>
      <c r="Q46" s="444"/>
      <c r="R46" s="444"/>
      <c r="S46" s="500"/>
      <c r="T46" s="362"/>
      <c r="U46" s="363"/>
      <c r="V46" s="362"/>
      <c r="W46" s="366"/>
      <c r="X46" s="366"/>
      <c r="Y46" s="362"/>
      <c r="Z46" s="366"/>
      <c r="AA46" s="362"/>
      <c r="AB46" s="366"/>
      <c r="AC46" s="366"/>
      <c r="AD46" s="362"/>
      <c r="AE46" s="366"/>
      <c r="AF46" s="362"/>
      <c r="AG46" s="366"/>
      <c r="AH46" s="366"/>
      <c r="AI46" s="362"/>
      <c r="AJ46" s="366"/>
      <c r="AK46" s="366"/>
      <c r="AL46" s="362"/>
      <c r="AM46" s="366"/>
      <c r="AN46" s="366"/>
      <c r="AO46" s="367"/>
      <c r="AP46" s="367"/>
    </row>
    <row r="47" spans="1:42" ht="21" customHeight="1" x14ac:dyDescent="0.15">
      <c r="A47" s="558"/>
      <c r="B47" s="550"/>
      <c r="C47" s="550"/>
      <c r="D47" s="551"/>
      <c r="E47" s="559"/>
      <c r="F47" s="440"/>
      <c r="G47" s="371"/>
      <c r="H47" s="371"/>
      <c r="I47" s="386"/>
      <c r="J47" s="386"/>
      <c r="K47" s="442"/>
      <c r="L47" s="554"/>
      <c r="M47" s="554"/>
      <c r="N47" s="554"/>
      <c r="O47" s="554"/>
      <c r="P47" s="444"/>
      <c r="Q47" s="444"/>
      <c r="R47" s="444"/>
      <c r="S47" s="500"/>
      <c r="T47" s="362"/>
      <c r="U47" s="363"/>
      <c r="V47" s="362"/>
      <c r="W47" s="366"/>
      <c r="X47" s="366"/>
      <c r="Y47" s="362"/>
      <c r="Z47" s="366"/>
      <c r="AA47" s="362"/>
      <c r="AB47" s="366"/>
      <c r="AC47" s="366"/>
      <c r="AD47" s="362"/>
      <c r="AE47" s="366"/>
      <c r="AF47" s="362"/>
      <c r="AG47" s="366"/>
      <c r="AH47" s="366"/>
      <c r="AI47" s="362"/>
      <c r="AJ47" s="366"/>
      <c r="AK47" s="366"/>
      <c r="AL47" s="362"/>
      <c r="AM47" s="366"/>
      <c r="AN47" s="366"/>
      <c r="AO47" s="367"/>
      <c r="AP47" s="367"/>
    </row>
    <row r="48" spans="1:42" ht="21" customHeight="1" x14ac:dyDescent="0.15">
      <c r="A48" s="558"/>
      <c r="B48" s="550"/>
      <c r="C48" s="550"/>
      <c r="D48" s="551"/>
      <c r="E48" s="559"/>
      <c r="F48" s="440"/>
      <c r="G48" s="371"/>
      <c r="H48" s="371"/>
      <c r="I48" s="386"/>
      <c r="J48" s="386"/>
      <c r="K48" s="442"/>
      <c r="L48" s="554"/>
      <c r="M48" s="555"/>
      <c r="N48" s="554"/>
      <c r="O48" s="555"/>
      <c r="P48" s="444"/>
      <c r="Q48" s="444"/>
      <c r="R48" s="444"/>
      <c r="S48" s="500"/>
      <c r="T48" s="362"/>
      <c r="U48" s="363"/>
      <c r="V48" s="362"/>
      <c r="W48" s="366"/>
      <c r="X48" s="366"/>
      <c r="Y48" s="362"/>
      <c r="Z48" s="366"/>
      <c r="AA48" s="362"/>
      <c r="AB48" s="366"/>
      <c r="AC48" s="366"/>
      <c r="AD48" s="362"/>
      <c r="AE48" s="366"/>
      <c r="AF48" s="362"/>
      <c r="AG48" s="366"/>
      <c r="AH48" s="366"/>
      <c r="AI48" s="362"/>
      <c r="AJ48" s="366"/>
      <c r="AK48" s="366"/>
      <c r="AL48" s="362"/>
      <c r="AM48" s="366"/>
      <c r="AN48" s="366"/>
      <c r="AO48" s="367"/>
      <c r="AP48" s="367"/>
    </row>
    <row r="49" spans="1:42" ht="21" customHeight="1" x14ac:dyDescent="0.15">
      <c r="A49" s="558"/>
      <c r="B49" s="550"/>
      <c r="C49" s="550"/>
      <c r="D49" s="551"/>
      <c r="E49" s="559"/>
      <c r="F49" s="440"/>
      <c r="G49" s="371"/>
      <c r="H49" s="371"/>
      <c r="I49" s="386"/>
      <c r="J49" s="386"/>
      <c r="K49" s="442"/>
      <c r="L49" s="554"/>
      <c r="M49" s="554"/>
      <c r="N49" s="554"/>
      <c r="O49" s="554"/>
      <c r="P49" s="444"/>
      <c r="Q49" s="444"/>
      <c r="R49" s="444"/>
      <c r="S49" s="500"/>
      <c r="T49" s="362"/>
      <c r="U49" s="363"/>
      <c r="V49" s="362"/>
      <c r="W49" s="366"/>
      <c r="X49" s="366"/>
      <c r="Y49" s="362"/>
      <c r="Z49" s="366"/>
      <c r="AA49" s="362"/>
      <c r="AB49" s="366"/>
      <c r="AC49" s="366"/>
      <c r="AD49" s="362"/>
      <c r="AE49" s="366"/>
      <c r="AF49" s="362"/>
      <c r="AG49" s="366"/>
      <c r="AH49" s="366"/>
      <c r="AI49" s="362"/>
      <c r="AJ49" s="366"/>
      <c r="AK49" s="366"/>
      <c r="AL49" s="362"/>
      <c r="AM49" s="366"/>
      <c r="AN49" s="366"/>
      <c r="AO49" s="367"/>
      <c r="AP49" s="367"/>
    </row>
    <row r="50" spans="1:42" ht="21" customHeight="1" x14ac:dyDescent="0.15">
      <c r="A50" s="558"/>
      <c r="B50" s="550"/>
      <c r="C50" s="550"/>
      <c r="D50" s="551"/>
      <c r="E50" s="559"/>
      <c r="F50" s="440"/>
      <c r="G50" s="371"/>
      <c r="H50" s="371"/>
      <c r="I50" s="386"/>
      <c r="J50" s="386"/>
      <c r="K50" s="442"/>
      <c r="L50" s="554"/>
      <c r="M50" s="554"/>
      <c r="N50" s="554"/>
      <c r="O50" s="554"/>
      <c r="P50" s="529"/>
      <c r="Q50" s="529"/>
      <c r="R50" s="529"/>
      <c r="S50" s="500"/>
      <c r="T50" s="362"/>
      <c r="U50" s="363"/>
      <c r="V50" s="362"/>
      <c r="W50" s="366"/>
      <c r="X50" s="366"/>
      <c r="Y50" s="362"/>
      <c r="Z50" s="366"/>
      <c r="AA50" s="362"/>
      <c r="AB50" s="366"/>
      <c r="AC50" s="366"/>
      <c r="AD50" s="362"/>
      <c r="AE50" s="366"/>
      <c r="AF50" s="362"/>
      <c r="AG50" s="366"/>
      <c r="AH50" s="366"/>
      <c r="AI50" s="362"/>
      <c r="AJ50" s="366"/>
      <c r="AK50" s="366"/>
      <c r="AL50" s="362"/>
      <c r="AM50" s="366"/>
      <c r="AN50" s="366"/>
      <c r="AO50" s="367"/>
      <c r="AP50" s="367"/>
    </row>
    <row r="51" spans="1:42" ht="21" customHeight="1" x14ac:dyDescent="0.15">
      <c r="A51" s="558"/>
      <c r="B51" s="550"/>
      <c r="C51" s="550"/>
      <c r="D51" s="551"/>
      <c r="E51" s="559"/>
      <c r="F51" s="440"/>
      <c r="G51" s="371"/>
      <c r="H51" s="371"/>
      <c r="I51" s="386"/>
      <c r="J51" s="386"/>
      <c r="K51" s="442"/>
      <c r="L51" s="554"/>
      <c r="M51" s="555"/>
      <c r="N51" s="554"/>
      <c r="O51" s="555"/>
      <c r="P51" s="503"/>
      <c r="Q51" s="530"/>
      <c r="R51" s="503"/>
      <c r="S51" s="500"/>
      <c r="T51" s="362"/>
      <c r="U51" s="363"/>
      <c r="V51" s="362"/>
      <c r="W51" s="366"/>
      <c r="X51" s="366"/>
      <c r="Y51" s="362"/>
      <c r="Z51" s="366"/>
      <c r="AA51" s="362"/>
      <c r="AB51" s="366"/>
      <c r="AC51" s="366"/>
      <c r="AD51" s="362"/>
      <c r="AE51" s="366"/>
      <c r="AF51" s="362"/>
      <c r="AG51" s="366"/>
      <c r="AH51" s="366"/>
      <c r="AI51" s="362"/>
      <c r="AJ51" s="366"/>
      <c r="AK51" s="366"/>
      <c r="AL51" s="362"/>
      <c r="AM51" s="366"/>
      <c r="AN51" s="366"/>
      <c r="AO51" s="367"/>
      <c r="AP51" s="367"/>
    </row>
    <row r="52" spans="1:42" ht="21" customHeight="1" x14ac:dyDescent="0.15">
      <c r="A52" s="558"/>
      <c r="B52" s="550"/>
      <c r="C52" s="550"/>
      <c r="D52" s="551"/>
      <c r="E52" s="559"/>
      <c r="F52" s="440"/>
      <c r="G52" s="371"/>
      <c r="H52" s="371"/>
      <c r="I52" s="386"/>
      <c r="J52" s="386"/>
      <c r="K52" s="442"/>
      <c r="L52" s="554"/>
      <c r="M52" s="554"/>
      <c r="N52" s="554"/>
      <c r="O52" s="554"/>
      <c r="P52" s="503"/>
      <c r="Q52" s="503"/>
      <c r="R52" s="444"/>
      <c r="S52" s="500"/>
      <c r="T52" s="362"/>
      <c r="U52" s="363"/>
      <c r="V52" s="362"/>
      <c r="W52" s="366"/>
      <c r="X52" s="366"/>
      <c r="Y52" s="362"/>
      <c r="Z52" s="366"/>
      <c r="AA52" s="362"/>
      <c r="AB52" s="366"/>
      <c r="AC52" s="366"/>
      <c r="AD52" s="362"/>
      <c r="AE52" s="366"/>
      <c r="AF52" s="362"/>
      <c r="AG52" s="366"/>
      <c r="AH52" s="366"/>
      <c r="AI52" s="362"/>
      <c r="AJ52" s="366"/>
      <c r="AK52" s="366"/>
      <c r="AL52" s="362"/>
      <c r="AM52" s="366"/>
      <c r="AN52" s="366"/>
      <c r="AO52" s="367"/>
      <c r="AP52" s="367"/>
    </row>
    <row r="53" spans="1:42" ht="21" customHeight="1" x14ac:dyDescent="0.15">
      <c r="A53" s="558"/>
      <c r="B53" s="550"/>
      <c r="C53" s="550"/>
      <c r="D53" s="551"/>
      <c r="E53" s="559"/>
      <c r="F53" s="440"/>
      <c r="G53" s="371"/>
      <c r="H53" s="371"/>
      <c r="I53" s="386"/>
      <c r="J53" s="386"/>
      <c r="K53" s="442"/>
      <c r="L53" s="554"/>
      <c r="M53" s="554"/>
      <c r="N53" s="554"/>
      <c r="O53" s="554"/>
      <c r="P53" s="444"/>
      <c r="Q53" s="444"/>
      <c r="R53" s="444"/>
      <c r="S53" s="500"/>
      <c r="T53" s="362"/>
      <c r="U53" s="363"/>
      <c r="V53" s="362"/>
      <c r="W53" s="366"/>
      <c r="X53" s="366"/>
      <c r="Y53" s="362"/>
      <c r="Z53" s="366"/>
      <c r="AA53" s="362"/>
      <c r="AB53" s="366"/>
      <c r="AC53" s="366"/>
      <c r="AD53" s="362"/>
      <c r="AE53" s="366"/>
      <c r="AF53" s="362"/>
      <c r="AG53" s="366"/>
      <c r="AH53" s="366"/>
      <c r="AI53" s="362"/>
      <c r="AJ53" s="366"/>
      <c r="AK53" s="366"/>
      <c r="AL53" s="362"/>
      <c r="AM53" s="366"/>
      <c r="AN53" s="366"/>
      <c r="AO53" s="367"/>
      <c r="AP53" s="367"/>
    </row>
    <row r="54" spans="1:42" ht="21" customHeight="1" x14ac:dyDescent="0.15">
      <c r="A54" s="558"/>
      <c r="B54" s="550"/>
      <c r="C54" s="550"/>
      <c r="D54" s="551"/>
      <c r="E54" s="559"/>
      <c r="F54" s="440"/>
      <c r="G54" s="371"/>
      <c r="H54" s="371"/>
      <c r="I54" s="386"/>
      <c r="J54" s="386"/>
      <c r="K54" s="442"/>
      <c r="L54" s="554"/>
      <c r="M54" s="554"/>
      <c r="N54" s="554"/>
      <c r="O54" s="554"/>
      <c r="P54" s="444"/>
      <c r="Q54" s="444"/>
      <c r="R54" s="444"/>
      <c r="S54" s="500"/>
      <c r="T54" s="362"/>
      <c r="U54" s="363"/>
      <c r="V54" s="362"/>
      <c r="W54" s="366"/>
      <c r="X54" s="366"/>
      <c r="Y54" s="362"/>
      <c r="Z54" s="366"/>
      <c r="AA54" s="362"/>
      <c r="AB54" s="366"/>
      <c r="AC54" s="366"/>
      <c r="AD54" s="362"/>
      <c r="AE54" s="366"/>
      <c r="AF54" s="362"/>
      <c r="AG54" s="366"/>
      <c r="AH54" s="366"/>
      <c r="AI54" s="362"/>
      <c r="AJ54" s="366"/>
      <c r="AK54" s="366"/>
      <c r="AL54" s="362"/>
      <c r="AM54" s="366"/>
      <c r="AN54" s="366"/>
      <c r="AO54" s="367"/>
      <c r="AP54" s="367"/>
    </row>
    <row r="55" spans="1:42" ht="21" customHeight="1" x14ac:dyDescent="0.15">
      <c r="A55" s="558"/>
      <c r="B55" s="550"/>
      <c r="C55" s="550"/>
      <c r="D55" s="551"/>
      <c r="E55" s="559"/>
      <c r="F55" s="440"/>
      <c r="G55" s="371"/>
      <c r="H55" s="371"/>
      <c r="I55" s="386"/>
      <c r="J55" s="386"/>
      <c r="K55" s="442"/>
      <c r="L55" s="554"/>
      <c r="M55" s="554"/>
      <c r="N55" s="554"/>
      <c r="O55" s="554"/>
      <c r="P55" s="444"/>
      <c r="Q55" s="505"/>
      <c r="R55" s="444"/>
      <c r="S55" s="500"/>
      <c r="T55" s="362"/>
      <c r="U55" s="363"/>
      <c r="V55" s="362"/>
      <c r="W55" s="366"/>
      <c r="X55" s="366"/>
      <c r="Y55" s="362"/>
      <c r="Z55" s="366"/>
      <c r="AA55" s="362"/>
      <c r="AB55" s="366"/>
      <c r="AC55" s="366"/>
      <c r="AD55" s="362"/>
      <c r="AE55" s="366"/>
      <c r="AF55" s="362"/>
      <c r="AG55" s="366"/>
      <c r="AH55" s="366"/>
      <c r="AI55" s="362"/>
      <c r="AJ55" s="366"/>
      <c r="AK55" s="366"/>
      <c r="AL55" s="362"/>
      <c r="AM55" s="366"/>
      <c r="AN55" s="366"/>
      <c r="AO55" s="367"/>
      <c r="AP55" s="367"/>
    </row>
    <row r="56" spans="1:42" ht="21" customHeight="1" x14ac:dyDescent="0.15">
      <c r="A56" s="558"/>
      <c r="B56" s="550"/>
      <c r="C56" s="550"/>
      <c r="D56" s="551"/>
      <c r="E56" s="559"/>
      <c r="F56" s="440"/>
      <c r="G56" s="371"/>
      <c r="H56" s="371"/>
      <c r="I56" s="386"/>
      <c r="J56" s="386"/>
      <c r="K56" s="442"/>
      <c r="L56" s="554"/>
      <c r="M56" s="554"/>
      <c r="N56" s="554"/>
      <c r="O56" s="554"/>
      <c r="P56" s="444"/>
      <c r="Q56" s="444"/>
      <c r="R56" s="444"/>
      <c r="S56" s="500"/>
      <c r="T56" s="362"/>
      <c r="U56" s="363"/>
      <c r="V56" s="362"/>
      <c r="W56" s="366"/>
      <c r="X56" s="366"/>
      <c r="Y56" s="362"/>
      <c r="Z56" s="366"/>
      <c r="AA56" s="362"/>
      <c r="AB56" s="366"/>
      <c r="AC56" s="366"/>
      <c r="AD56" s="362"/>
      <c r="AE56" s="366"/>
      <c r="AF56" s="362"/>
      <c r="AG56" s="366"/>
      <c r="AH56" s="366"/>
      <c r="AI56" s="362"/>
      <c r="AJ56" s="366"/>
      <c r="AK56" s="366"/>
      <c r="AL56" s="362"/>
      <c r="AM56" s="366"/>
      <c r="AN56" s="366"/>
      <c r="AO56" s="367"/>
      <c r="AP56" s="367"/>
    </row>
    <row r="57" spans="1:42" ht="21" customHeight="1" x14ac:dyDescent="0.15">
      <c r="A57" s="558"/>
      <c r="B57" s="550"/>
      <c r="C57" s="550"/>
      <c r="D57" s="551"/>
      <c r="E57" s="559"/>
      <c r="F57" s="440"/>
      <c r="G57" s="371"/>
      <c r="H57" s="371"/>
      <c r="I57" s="386"/>
      <c r="J57" s="386"/>
      <c r="K57" s="442"/>
      <c r="L57" s="554"/>
      <c r="M57" s="555"/>
      <c r="N57" s="554"/>
      <c r="O57" s="555"/>
      <c r="P57" s="444"/>
      <c r="Q57" s="444"/>
      <c r="R57" s="444"/>
      <c r="S57" s="500"/>
      <c r="T57" s="362"/>
      <c r="U57" s="363"/>
      <c r="V57" s="362"/>
      <c r="W57" s="366"/>
      <c r="X57" s="366"/>
      <c r="Y57" s="362"/>
      <c r="Z57" s="366"/>
      <c r="AA57" s="362"/>
      <c r="AB57" s="366"/>
      <c r="AC57" s="366"/>
      <c r="AD57" s="362"/>
      <c r="AE57" s="366"/>
      <c r="AF57" s="362"/>
      <c r="AG57" s="366"/>
      <c r="AH57" s="366"/>
      <c r="AI57" s="362"/>
      <c r="AJ57" s="366"/>
      <c r="AK57" s="366"/>
      <c r="AL57" s="362"/>
      <c r="AM57" s="366"/>
      <c r="AN57" s="366"/>
      <c r="AO57" s="367"/>
      <c r="AP57" s="367"/>
    </row>
    <row r="58" spans="1:42" ht="21" customHeight="1" x14ac:dyDescent="0.15">
      <c r="A58" s="558"/>
      <c r="B58" s="550"/>
      <c r="C58" s="550"/>
      <c r="D58" s="551"/>
      <c r="E58" s="559"/>
      <c r="F58" s="440"/>
      <c r="G58" s="371"/>
      <c r="H58" s="371"/>
      <c r="I58" s="386"/>
      <c r="J58" s="386"/>
      <c r="K58" s="442"/>
      <c r="L58" s="554"/>
      <c r="M58" s="554"/>
      <c r="N58" s="554"/>
      <c r="O58" s="554"/>
      <c r="P58" s="444"/>
      <c r="Q58" s="444"/>
      <c r="R58" s="444"/>
      <c r="S58" s="500"/>
      <c r="T58" s="362"/>
      <c r="U58" s="363"/>
      <c r="V58" s="362"/>
      <c r="W58" s="366"/>
      <c r="X58" s="366"/>
      <c r="Y58" s="362"/>
      <c r="Z58" s="366"/>
      <c r="AA58" s="362"/>
      <c r="AB58" s="366"/>
      <c r="AC58" s="366"/>
      <c r="AD58" s="362"/>
      <c r="AE58" s="366"/>
      <c r="AF58" s="362"/>
      <c r="AG58" s="366"/>
      <c r="AH58" s="366"/>
      <c r="AI58" s="362"/>
      <c r="AJ58" s="366"/>
      <c r="AK58" s="366"/>
      <c r="AL58" s="362"/>
      <c r="AM58" s="366"/>
      <c r="AN58" s="366"/>
      <c r="AO58" s="367"/>
      <c r="AP58" s="367"/>
    </row>
    <row r="59" spans="1:42" ht="21" customHeight="1" x14ac:dyDescent="0.15">
      <c r="A59" s="558"/>
      <c r="B59" s="550"/>
      <c r="C59" s="550"/>
      <c r="D59" s="551"/>
      <c r="E59" s="559"/>
      <c r="F59" s="440"/>
      <c r="G59" s="371"/>
      <c r="H59" s="371"/>
      <c r="I59" s="386"/>
      <c r="J59" s="386"/>
      <c r="K59" s="442"/>
      <c r="L59" s="555"/>
      <c r="M59" s="554"/>
      <c r="N59" s="555"/>
      <c r="O59" s="554"/>
      <c r="P59" s="444"/>
      <c r="Q59" s="444"/>
      <c r="R59" s="444"/>
      <c r="S59" s="500"/>
      <c r="T59" s="362"/>
      <c r="U59" s="363"/>
      <c r="V59" s="362"/>
      <c r="W59" s="366"/>
      <c r="X59" s="366"/>
      <c r="Y59" s="362"/>
      <c r="Z59" s="366"/>
      <c r="AA59" s="362"/>
      <c r="AB59" s="366"/>
      <c r="AC59" s="366"/>
      <c r="AD59" s="362"/>
      <c r="AE59" s="366"/>
      <c r="AF59" s="362"/>
      <c r="AG59" s="366"/>
      <c r="AH59" s="366"/>
      <c r="AI59" s="362"/>
      <c r="AJ59" s="366"/>
      <c r="AK59" s="366"/>
      <c r="AL59" s="362"/>
      <c r="AM59" s="366"/>
      <c r="AN59" s="366"/>
      <c r="AO59" s="367"/>
      <c r="AP59" s="367"/>
    </row>
    <row r="60" spans="1:42" ht="21" customHeight="1" x14ac:dyDescent="0.15">
      <c r="A60" s="558"/>
      <c r="B60" s="550"/>
      <c r="C60" s="550"/>
      <c r="D60" s="551"/>
      <c r="E60" s="559"/>
      <c r="F60" s="440"/>
      <c r="G60" s="371"/>
      <c r="H60" s="371"/>
      <c r="I60" s="386"/>
      <c r="J60" s="386"/>
      <c r="K60" s="442"/>
      <c r="L60" s="555"/>
      <c r="M60" s="554"/>
      <c r="N60" s="555"/>
      <c r="O60" s="554"/>
      <c r="P60" s="444"/>
      <c r="Q60" s="444"/>
      <c r="R60" s="444"/>
      <c r="S60" s="500"/>
      <c r="T60" s="362"/>
      <c r="U60" s="363"/>
      <c r="V60" s="364"/>
      <c r="W60" s="365"/>
      <c r="X60" s="365"/>
      <c r="Y60" s="364"/>
      <c r="Z60" s="366"/>
      <c r="AA60" s="362"/>
      <c r="AB60" s="365"/>
      <c r="AC60" s="366"/>
      <c r="AD60" s="362"/>
      <c r="AE60" s="365"/>
      <c r="AF60" s="364"/>
      <c r="AG60" s="365"/>
      <c r="AH60" s="365"/>
      <c r="AI60" s="364"/>
      <c r="AJ60" s="366"/>
      <c r="AK60" s="366"/>
      <c r="AL60" s="364"/>
      <c r="AM60" s="366"/>
      <c r="AN60" s="366"/>
      <c r="AO60" s="367"/>
      <c r="AP60" s="367"/>
    </row>
    <row r="61" spans="1:42" ht="21" customHeight="1" x14ac:dyDescent="0.15">
      <c r="A61" s="558"/>
      <c r="B61" s="550"/>
      <c r="C61" s="550"/>
      <c r="D61" s="551"/>
      <c r="E61" s="559"/>
      <c r="F61" s="440"/>
      <c r="G61" s="371"/>
      <c r="H61" s="371"/>
      <c r="I61" s="386"/>
      <c r="J61" s="386"/>
      <c r="K61" s="442"/>
      <c r="L61" s="555"/>
      <c r="M61" s="554"/>
      <c r="N61" s="555"/>
      <c r="O61" s="554"/>
      <c r="P61" s="444"/>
      <c r="Q61" s="444"/>
      <c r="R61" s="444"/>
      <c r="S61" s="500"/>
      <c r="T61" s="362"/>
      <c r="U61" s="363"/>
      <c r="V61" s="364"/>
      <c r="W61" s="365"/>
      <c r="X61" s="365"/>
      <c r="Y61" s="364"/>
      <c r="Z61" s="366"/>
      <c r="AA61" s="362"/>
      <c r="AB61" s="365"/>
      <c r="AC61" s="366"/>
      <c r="AD61" s="362"/>
      <c r="AE61" s="365"/>
      <c r="AF61" s="364"/>
      <c r="AG61" s="365"/>
      <c r="AH61" s="365"/>
      <c r="AI61" s="364"/>
      <c r="AJ61" s="366"/>
      <c r="AK61" s="366"/>
      <c r="AL61" s="364"/>
      <c r="AM61" s="366"/>
      <c r="AN61" s="366"/>
      <c r="AO61" s="367"/>
      <c r="AP61" s="367"/>
    </row>
    <row r="62" spans="1:42" ht="21" customHeight="1" x14ac:dyDescent="0.15">
      <c r="A62" s="558"/>
      <c r="B62" s="550"/>
      <c r="C62" s="550"/>
      <c r="D62" s="551"/>
      <c r="E62" s="559"/>
      <c r="F62" s="440"/>
      <c r="G62" s="371"/>
      <c r="H62" s="371"/>
      <c r="I62" s="386"/>
      <c r="J62" s="386"/>
      <c r="K62" s="442"/>
      <c r="L62" s="554"/>
      <c r="M62" s="554"/>
      <c r="N62" s="554"/>
      <c r="O62" s="554"/>
      <c r="P62" s="444"/>
      <c r="Q62" s="444"/>
      <c r="R62" s="444"/>
      <c r="S62" s="500"/>
      <c r="T62" s="362"/>
      <c r="U62" s="363"/>
      <c r="V62" s="408"/>
      <c r="W62" s="390"/>
      <c r="X62" s="390"/>
      <c r="Y62" s="408"/>
      <c r="Z62" s="366"/>
      <c r="AA62" s="362"/>
      <c r="AB62" s="390"/>
      <c r="AC62" s="366"/>
      <c r="AD62" s="362"/>
      <c r="AE62" s="390"/>
      <c r="AF62" s="408"/>
      <c r="AG62" s="390"/>
      <c r="AH62" s="390"/>
      <c r="AI62" s="408"/>
      <c r="AJ62" s="366"/>
      <c r="AK62" s="366"/>
      <c r="AL62" s="408"/>
      <c r="AM62" s="366"/>
      <c r="AN62" s="366"/>
      <c r="AO62" s="367"/>
      <c r="AP62" s="367"/>
    </row>
    <row r="63" spans="1:42" ht="21" customHeight="1" x14ac:dyDescent="0.15">
      <c r="A63" s="558"/>
      <c r="B63" s="550"/>
      <c r="C63" s="550"/>
      <c r="D63" s="551"/>
      <c r="E63" s="559"/>
      <c r="F63" s="440"/>
      <c r="G63" s="371"/>
      <c r="H63" s="371"/>
      <c r="I63" s="386"/>
      <c r="J63" s="386"/>
      <c r="K63" s="442"/>
      <c r="L63" s="555"/>
      <c r="M63" s="554"/>
      <c r="N63" s="555"/>
      <c r="O63" s="554"/>
      <c r="P63" s="444"/>
      <c r="Q63" s="444"/>
      <c r="R63" s="444"/>
      <c r="S63" s="500"/>
      <c r="T63" s="362"/>
      <c r="U63" s="363"/>
      <c r="V63" s="362"/>
      <c r="W63" s="366"/>
      <c r="X63" s="366"/>
      <c r="Y63" s="362"/>
      <c r="Z63" s="366"/>
      <c r="AA63" s="362"/>
      <c r="AB63" s="366"/>
      <c r="AC63" s="366"/>
      <c r="AD63" s="362"/>
      <c r="AE63" s="366"/>
      <c r="AF63" s="362"/>
      <c r="AG63" s="366"/>
      <c r="AH63" s="366"/>
      <c r="AI63" s="362"/>
      <c r="AJ63" s="366"/>
      <c r="AK63" s="366"/>
      <c r="AL63" s="362"/>
      <c r="AM63" s="366"/>
      <c r="AN63" s="366"/>
    </row>
    <row r="64" spans="1:42" ht="21" customHeight="1" x14ac:dyDescent="0.15">
      <c r="A64" s="558"/>
      <c r="B64" s="550"/>
      <c r="C64" s="550"/>
      <c r="D64" s="551"/>
      <c r="E64" s="559"/>
      <c r="F64" s="440"/>
      <c r="G64" s="371"/>
      <c r="H64" s="371"/>
      <c r="I64" s="386"/>
      <c r="J64" s="386"/>
      <c r="K64" s="442"/>
      <c r="L64" s="554"/>
      <c r="M64" s="554"/>
      <c r="N64" s="554"/>
      <c r="O64" s="554"/>
      <c r="P64" s="444"/>
      <c r="Q64" s="444"/>
      <c r="R64" s="444"/>
      <c r="S64" s="500"/>
      <c r="T64" s="362"/>
      <c r="U64" s="363"/>
      <c r="V64" s="362"/>
      <c r="W64" s="366"/>
      <c r="X64" s="366"/>
      <c r="Y64" s="362"/>
      <c r="Z64" s="366"/>
      <c r="AA64" s="362"/>
      <c r="AB64" s="366"/>
      <c r="AC64" s="366"/>
      <c r="AD64" s="362"/>
      <c r="AE64" s="366"/>
      <c r="AF64" s="362"/>
      <c r="AG64" s="366"/>
      <c r="AH64" s="366"/>
      <c r="AI64" s="362"/>
      <c r="AJ64" s="366"/>
      <c r="AK64" s="366"/>
      <c r="AL64" s="362"/>
      <c r="AM64" s="366"/>
      <c r="AN64" s="366"/>
    </row>
    <row r="65" spans="1:42" ht="21" customHeight="1" x14ac:dyDescent="0.15">
      <c r="A65" s="558"/>
      <c r="B65" s="550"/>
      <c r="C65" s="550"/>
      <c r="D65" s="551"/>
      <c r="E65" s="559"/>
      <c r="F65" s="440"/>
      <c r="G65" s="371"/>
      <c r="H65" s="371"/>
      <c r="I65" s="386"/>
      <c r="J65" s="386"/>
      <c r="K65" s="442"/>
      <c r="L65" s="555"/>
      <c r="M65" s="554"/>
      <c r="N65" s="555"/>
      <c r="O65" s="554"/>
      <c r="P65" s="444"/>
      <c r="Q65" s="444"/>
      <c r="R65" s="444"/>
      <c r="S65" s="500"/>
      <c r="T65" s="362"/>
      <c r="U65" s="363"/>
      <c r="V65" s="362"/>
      <c r="W65" s="366"/>
      <c r="X65" s="366"/>
      <c r="Y65" s="362"/>
      <c r="Z65" s="366"/>
      <c r="AA65" s="362"/>
      <c r="AB65" s="366"/>
      <c r="AC65" s="366"/>
      <c r="AD65" s="362"/>
      <c r="AE65" s="366"/>
      <c r="AF65" s="362"/>
      <c r="AG65" s="366"/>
      <c r="AH65" s="366"/>
      <c r="AI65" s="362"/>
      <c r="AJ65" s="366"/>
      <c r="AK65" s="366"/>
      <c r="AL65" s="362"/>
      <c r="AM65" s="366"/>
      <c r="AN65" s="366"/>
      <c r="AO65" s="367"/>
      <c r="AP65" s="367"/>
    </row>
    <row r="66" spans="1:42" ht="21" customHeight="1" x14ac:dyDescent="0.15">
      <c r="A66" s="558"/>
      <c r="B66" s="550"/>
      <c r="C66" s="550"/>
      <c r="D66" s="551"/>
      <c r="E66" s="559"/>
      <c r="F66" s="440"/>
      <c r="G66" s="371"/>
      <c r="H66" s="371"/>
      <c r="I66" s="386"/>
      <c r="J66" s="386"/>
      <c r="K66" s="442"/>
      <c r="L66" s="554"/>
      <c r="M66" s="554"/>
      <c r="N66" s="554"/>
      <c r="O66" s="554"/>
      <c r="P66" s="444"/>
      <c r="Q66" s="444"/>
      <c r="R66" s="444"/>
      <c r="S66" s="500"/>
      <c r="T66" s="362"/>
      <c r="U66" s="363"/>
      <c r="V66" s="362"/>
      <c r="W66" s="366"/>
      <c r="X66" s="366"/>
      <c r="Y66" s="362"/>
      <c r="Z66" s="366"/>
      <c r="AA66" s="362"/>
      <c r="AB66" s="366"/>
      <c r="AC66" s="366"/>
      <c r="AD66" s="362"/>
      <c r="AE66" s="366"/>
      <c r="AF66" s="362"/>
      <c r="AG66" s="366"/>
      <c r="AH66" s="366"/>
      <c r="AI66" s="362"/>
      <c r="AJ66" s="366"/>
      <c r="AK66" s="366"/>
      <c r="AL66" s="362"/>
      <c r="AM66" s="366"/>
      <c r="AN66" s="366"/>
      <c r="AO66" s="367"/>
      <c r="AP66" s="367"/>
    </row>
    <row r="67" spans="1:42" ht="21" customHeight="1" x14ac:dyDescent="0.15">
      <c r="A67" s="558"/>
      <c r="B67" s="550"/>
      <c r="C67" s="550"/>
      <c r="D67" s="551"/>
      <c r="E67" s="559"/>
      <c r="F67" s="440"/>
      <c r="G67" s="371"/>
      <c r="H67" s="371"/>
      <c r="I67" s="386"/>
      <c r="J67" s="386"/>
      <c r="K67" s="442"/>
      <c r="L67" s="554"/>
      <c r="M67" s="555"/>
      <c r="N67" s="554"/>
      <c r="O67" s="555"/>
      <c r="P67" s="444"/>
      <c r="Q67" s="444"/>
      <c r="R67" s="444"/>
      <c r="S67" s="500"/>
      <c r="T67" s="362"/>
      <c r="U67" s="363"/>
      <c r="V67" s="362"/>
      <c r="W67" s="366"/>
      <c r="X67" s="366"/>
      <c r="Y67" s="362"/>
      <c r="Z67" s="366"/>
      <c r="AA67" s="362"/>
      <c r="AB67" s="366"/>
      <c r="AC67" s="366"/>
      <c r="AD67" s="362"/>
      <c r="AE67" s="366"/>
      <c r="AF67" s="362"/>
      <c r="AG67" s="366"/>
      <c r="AH67" s="366"/>
      <c r="AI67" s="362"/>
      <c r="AJ67" s="366"/>
      <c r="AK67" s="366"/>
      <c r="AL67" s="362"/>
      <c r="AM67" s="366"/>
      <c r="AN67" s="366"/>
      <c r="AO67" s="367"/>
      <c r="AP67" s="367"/>
    </row>
    <row r="68" spans="1:42" ht="21" customHeight="1" x14ac:dyDescent="0.15">
      <c r="A68" s="558"/>
      <c r="B68" s="550"/>
      <c r="C68" s="550"/>
      <c r="D68" s="551"/>
      <c r="E68" s="559"/>
      <c r="F68" s="440"/>
      <c r="G68" s="371"/>
      <c r="H68" s="371"/>
      <c r="I68" s="386"/>
      <c r="J68" s="386"/>
      <c r="K68" s="442"/>
      <c r="L68" s="554"/>
      <c r="M68" s="554"/>
      <c r="N68" s="554"/>
      <c r="O68" s="554"/>
      <c r="P68" s="444"/>
      <c r="Q68" s="444"/>
      <c r="R68" s="444"/>
      <c r="S68" s="500"/>
      <c r="T68" s="362"/>
      <c r="U68" s="363"/>
      <c r="V68" s="368"/>
      <c r="W68" s="366"/>
      <c r="X68" s="366"/>
      <c r="Y68" s="362"/>
      <c r="Z68" s="366"/>
      <c r="AA68" s="362"/>
      <c r="AB68" s="366"/>
      <c r="AC68" s="366"/>
      <c r="AD68" s="362"/>
      <c r="AE68" s="366"/>
      <c r="AF68" s="362"/>
      <c r="AG68" s="366"/>
      <c r="AH68" s="366"/>
      <c r="AI68" s="362"/>
      <c r="AJ68" s="366"/>
      <c r="AK68" s="366"/>
      <c r="AL68" s="362"/>
      <c r="AM68" s="366"/>
      <c r="AN68" s="366"/>
      <c r="AO68" s="367"/>
      <c r="AP68" s="367"/>
    </row>
    <row r="69" spans="1:42" ht="21" customHeight="1" x14ac:dyDescent="0.15">
      <c r="A69" s="558"/>
      <c r="B69" s="550"/>
      <c r="C69" s="550"/>
      <c r="D69" s="551"/>
      <c r="E69" s="559"/>
      <c r="F69" s="440"/>
      <c r="G69" s="371"/>
      <c r="H69" s="371"/>
      <c r="I69" s="386"/>
      <c r="J69" s="386"/>
      <c r="K69" s="442"/>
      <c r="L69" s="554"/>
      <c r="M69" s="554"/>
      <c r="N69" s="554"/>
      <c r="O69" s="554"/>
      <c r="P69" s="444"/>
      <c r="Q69" s="444"/>
      <c r="R69" s="444"/>
      <c r="S69" s="500"/>
      <c r="T69" s="362"/>
      <c r="U69" s="363"/>
      <c r="V69" s="362"/>
      <c r="W69" s="366"/>
      <c r="X69" s="366"/>
      <c r="Y69" s="362"/>
      <c r="Z69" s="366"/>
      <c r="AA69" s="362"/>
      <c r="AB69" s="366"/>
      <c r="AC69" s="366"/>
      <c r="AD69" s="362"/>
      <c r="AE69" s="366"/>
      <c r="AF69" s="362"/>
      <c r="AG69" s="366"/>
      <c r="AH69" s="366"/>
      <c r="AI69" s="362"/>
      <c r="AJ69" s="366"/>
      <c r="AK69" s="366"/>
      <c r="AL69" s="362"/>
      <c r="AM69" s="366"/>
      <c r="AN69" s="366"/>
      <c r="AO69" s="367"/>
      <c r="AP69" s="367"/>
    </row>
    <row r="70" spans="1:42" ht="21" customHeight="1" x14ac:dyDescent="0.15">
      <c r="A70" s="558"/>
      <c r="B70" s="550"/>
      <c r="C70" s="550"/>
      <c r="D70" s="551"/>
      <c r="E70" s="559"/>
      <c r="F70" s="440"/>
      <c r="G70" s="371"/>
      <c r="H70" s="371"/>
      <c r="I70" s="386"/>
      <c r="J70" s="386"/>
      <c r="K70" s="442"/>
      <c r="L70" s="554"/>
      <c r="M70" s="555"/>
      <c r="N70" s="554"/>
      <c r="O70" s="555"/>
      <c r="P70" s="503"/>
      <c r="Q70" s="503"/>
      <c r="R70" s="503"/>
      <c r="S70" s="500"/>
      <c r="T70" s="362"/>
      <c r="U70" s="363"/>
      <c r="V70" s="362"/>
      <c r="W70" s="366"/>
      <c r="X70" s="366"/>
      <c r="Y70" s="362"/>
      <c r="Z70" s="366"/>
      <c r="AA70" s="362"/>
      <c r="AB70" s="366"/>
      <c r="AC70" s="366"/>
      <c r="AD70" s="362"/>
      <c r="AE70" s="366"/>
      <c r="AF70" s="362"/>
      <c r="AG70" s="366"/>
      <c r="AH70" s="366"/>
      <c r="AI70" s="362"/>
      <c r="AJ70" s="366"/>
      <c r="AK70" s="366"/>
      <c r="AL70" s="362"/>
      <c r="AM70" s="366"/>
      <c r="AN70" s="366"/>
      <c r="AO70" s="367"/>
      <c r="AP70" s="367"/>
    </row>
    <row r="71" spans="1:42" ht="21" customHeight="1" x14ac:dyDescent="0.15">
      <c r="A71" s="558"/>
      <c r="B71" s="550"/>
      <c r="C71" s="550"/>
      <c r="D71" s="551"/>
      <c r="E71" s="559"/>
      <c r="F71" s="440"/>
      <c r="G71" s="371"/>
      <c r="H71" s="371"/>
      <c r="I71" s="386"/>
      <c r="J71" s="386"/>
      <c r="K71" s="442"/>
      <c r="L71" s="554"/>
      <c r="M71" s="555"/>
      <c r="N71" s="554"/>
      <c r="O71" s="555"/>
      <c r="P71" s="503"/>
      <c r="Q71" s="503"/>
      <c r="R71" s="503"/>
      <c r="S71" s="500"/>
      <c r="T71" s="362"/>
      <c r="U71" s="363"/>
      <c r="V71" s="362"/>
      <c r="W71" s="366"/>
      <c r="X71" s="366"/>
      <c r="Y71" s="362"/>
      <c r="Z71" s="366"/>
      <c r="AA71" s="362"/>
      <c r="AB71" s="366"/>
      <c r="AC71" s="366"/>
      <c r="AD71" s="362"/>
      <c r="AE71" s="366"/>
      <c r="AF71" s="362"/>
      <c r="AG71" s="366"/>
      <c r="AH71" s="366"/>
      <c r="AI71" s="362"/>
      <c r="AJ71" s="366"/>
      <c r="AK71" s="366"/>
      <c r="AL71" s="362"/>
      <c r="AM71" s="366"/>
      <c r="AN71" s="366"/>
      <c r="AO71" s="367"/>
      <c r="AP71" s="367"/>
    </row>
    <row r="72" spans="1:42" ht="21" customHeight="1" x14ac:dyDescent="0.15">
      <c r="A72" s="558"/>
      <c r="B72" s="550"/>
      <c r="C72" s="550"/>
      <c r="D72" s="551"/>
      <c r="E72" s="559"/>
      <c r="F72" s="440"/>
      <c r="G72" s="371"/>
      <c r="H72" s="371"/>
      <c r="I72" s="386"/>
      <c r="J72" s="386"/>
      <c r="K72" s="442"/>
      <c r="L72" s="554"/>
      <c r="M72" s="555"/>
      <c r="N72" s="554"/>
      <c r="O72" s="555"/>
      <c r="P72" s="503"/>
      <c r="Q72" s="503"/>
      <c r="R72" s="503"/>
      <c r="S72" s="500"/>
      <c r="T72" s="362"/>
      <c r="U72" s="363"/>
      <c r="V72" s="362"/>
      <c r="W72" s="366"/>
      <c r="X72" s="366"/>
      <c r="Y72" s="362"/>
      <c r="Z72" s="366"/>
      <c r="AA72" s="362"/>
      <c r="AB72" s="366"/>
      <c r="AC72" s="366"/>
      <c r="AD72" s="362"/>
      <c r="AE72" s="366"/>
      <c r="AF72" s="362"/>
      <c r="AG72" s="366"/>
      <c r="AH72" s="366"/>
      <c r="AI72" s="362"/>
      <c r="AJ72" s="366"/>
      <c r="AK72" s="366"/>
      <c r="AL72" s="362"/>
      <c r="AM72" s="366"/>
      <c r="AN72" s="366"/>
      <c r="AO72" s="367"/>
      <c r="AP72" s="367"/>
    </row>
    <row r="73" spans="1:42" ht="21" customHeight="1" x14ac:dyDescent="0.15">
      <c r="A73" s="558"/>
      <c r="B73" s="550"/>
      <c r="C73" s="550"/>
      <c r="D73" s="551"/>
      <c r="E73" s="559"/>
      <c r="F73" s="440"/>
      <c r="G73" s="371"/>
      <c r="H73" s="371"/>
      <c r="I73" s="386"/>
      <c r="J73" s="386"/>
      <c r="K73" s="442"/>
      <c r="L73" s="554"/>
      <c r="M73" s="554"/>
      <c r="N73" s="554"/>
      <c r="O73" s="554"/>
      <c r="P73" s="444"/>
      <c r="Q73" s="444"/>
      <c r="R73" s="444"/>
      <c r="S73" s="500"/>
      <c r="T73" s="362"/>
      <c r="U73" s="363"/>
      <c r="V73" s="362"/>
      <c r="W73" s="366"/>
      <c r="X73" s="366"/>
      <c r="Y73" s="362"/>
      <c r="Z73" s="366"/>
      <c r="AA73" s="362"/>
      <c r="AB73" s="366"/>
      <c r="AC73" s="366"/>
      <c r="AD73" s="362"/>
      <c r="AE73" s="366"/>
      <c r="AF73" s="362"/>
      <c r="AG73" s="366"/>
      <c r="AH73" s="366"/>
      <c r="AI73" s="362"/>
      <c r="AJ73" s="366"/>
      <c r="AK73" s="366"/>
      <c r="AL73" s="362"/>
      <c r="AM73" s="366"/>
      <c r="AN73" s="366"/>
      <c r="AO73" s="367"/>
      <c r="AP73" s="367"/>
    </row>
    <row r="74" spans="1:42" ht="21" customHeight="1" x14ac:dyDescent="0.15">
      <c r="A74" s="558"/>
      <c r="B74" s="550"/>
      <c r="C74" s="550"/>
      <c r="D74" s="551"/>
      <c r="E74" s="559"/>
      <c r="F74" s="440"/>
      <c r="G74" s="371"/>
      <c r="H74" s="371"/>
      <c r="I74" s="386"/>
      <c r="J74" s="386"/>
      <c r="K74" s="442"/>
      <c r="L74" s="554"/>
      <c r="M74" s="554"/>
      <c r="N74" s="554"/>
      <c r="O74" s="554"/>
      <c r="P74" s="444"/>
      <c r="Q74" s="444"/>
      <c r="R74" s="444"/>
      <c r="S74" s="500"/>
      <c r="T74" s="362"/>
      <c r="U74" s="363"/>
      <c r="V74" s="362"/>
      <c r="W74" s="366"/>
      <c r="X74" s="366"/>
      <c r="Y74" s="362"/>
      <c r="Z74" s="366"/>
      <c r="AA74" s="362"/>
      <c r="AB74" s="366"/>
      <c r="AC74" s="366"/>
      <c r="AD74" s="362"/>
      <c r="AE74" s="366"/>
      <c r="AF74" s="362"/>
      <c r="AG74" s="366"/>
      <c r="AH74" s="366"/>
      <c r="AI74" s="362"/>
      <c r="AJ74" s="366"/>
      <c r="AK74" s="366"/>
      <c r="AL74" s="362"/>
      <c r="AM74" s="366"/>
      <c r="AN74" s="366"/>
      <c r="AO74" s="367"/>
      <c r="AP74" s="367"/>
    </row>
    <row r="75" spans="1:42" ht="21" customHeight="1" x14ac:dyDescent="0.15">
      <c r="A75" s="558"/>
      <c r="B75" s="550"/>
      <c r="C75" s="550"/>
      <c r="D75" s="551"/>
      <c r="E75" s="559"/>
      <c r="F75" s="440"/>
      <c r="G75" s="371"/>
      <c r="H75" s="371"/>
      <c r="I75" s="386"/>
      <c r="J75" s="386"/>
      <c r="K75" s="442"/>
      <c r="L75" s="554"/>
      <c r="M75" s="555"/>
      <c r="N75" s="554"/>
      <c r="O75" s="555"/>
      <c r="P75" s="444"/>
      <c r="Q75" s="444"/>
      <c r="R75" s="444"/>
      <c r="S75" s="500"/>
      <c r="T75" s="362"/>
      <c r="U75" s="363"/>
      <c r="V75" s="362"/>
      <c r="W75" s="366"/>
      <c r="X75" s="366"/>
      <c r="Y75" s="362"/>
      <c r="Z75" s="366"/>
      <c r="AA75" s="362"/>
      <c r="AB75" s="366"/>
      <c r="AC75" s="366"/>
      <c r="AD75" s="362"/>
      <c r="AE75" s="366"/>
      <c r="AF75" s="362"/>
      <c r="AG75" s="366"/>
      <c r="AH75" s="366"/>
      <c r="AI75" s="362"/>
      <c r="AJ75" s="366"/>
      <c r="AK75" s="366"/>
      <c r="AL75" s="362"/>
      <c r="AM75" s="366"/>
      <c r="AN75" s="366"/>
      <c r="AO75" s="367"/>
      <c r="AP75" s="367"/>
    </row>
    <row r="76" spans="1:42" ht="21" customHeight="1" x14ac:dyDescent="0.15">
      <c r="A76" s="558"/>
      <c r="B76" s="550"/>
      <c r="C76" s="550"/>
      <c r="D76" s="551"/>
      <c r="E76" s="559"/>
      <c r="F76" s="440"/>
      <c r="G76" s="371"/>
      <c r="H76" s="371"/>
      <c r="I76" s="386"/>
      <c r="J76" s="386"/>
      <c r="K76" s="442"/>
      <c r="L76" s="554"/>
      <c r="M76" s="554"/>
      <c r="N76" s="554"/>
      <c r="O76" s="554"/>
      <c r="P76" s="444"/>
      <c r="Q76" s="444"/>
      <c r="R76" s="444"/>
      <c r="S76" s="500"/>
      <c r="T76" s="362"/>
      <c r="U76" s="363"/>
      <c r="V76" s="362"/>
      <c r="W76" s="366"/>
      <c r="X76" s="366"/>
      <c r="Y76" s="362"/>
      <c r="Z76" s="366"/>
      <c r="AA76" s="362"/>
      <c r="AB76" s="366"/>
      <c r="AC76" s="366"/>
      <c r="AD76" s="362"/>
      <c r="AE76" s="366"/>
      <c r="AF76" s="362"/>
      <c r="AG76" s="366"/>
      <c r="AH76" s="366"/>
      <c r="AI76" s="362"/>
      <c r="AJ76" s="366"/>
      <c r="AK76" s="366"/>
      <c r="AL76" s="362"/>
      <c r="AM76" s="366"/>
      <c r="AN76" s="366"/>
      <c r="AO76" s="367"/>
      <c r="AP76" s="367"/>
    </row>
    <row r="77" spans="1:42" ht="21" customHeight="1" x14ac:dyDescent="0.15">
      <c r="A77" s="558"/>
      <c r="B77" s="550"/>
      <c r="C77" s="550"/>
      <c r="D77" s="551"/>
      <c r="E77" s="559"/>
      <c r="F77" s="440"/>
      <c r="G77" s="371"/>
      <c r="H77" s="371"/>
      <c r="I77" s="386"/>
      <c r="J77" s="386"/>
      <c r="K77" s="442"/>
      <c r="L77" s="554"/>
      <c r="M77" s="554"/>
      <c r="N77" s="554"/>
      <c r="O77" s="554"/>
      <c r="P77" s="444"/>
      <c r="Q77" s="444"/>
      <c r="R77" s="444"/>
      <c r="S77" s="500"/>
      <c r="T77" s="362"/>
      <c r="U77" s="363"/>
      <c r="V77" s="362"/>
      <c r="W77" s="366"/>
      <c r="X77" s="366"/>
      <c r="Y77" s="362"/>
      <c r="Z77" s="366"/>
      <c r="AA77" s="362"/>
      <c r="AB77" s="366"/>
      <c r="AC77" s="366"/>
      <c r="AD77" s="362"/>
      <c r="AE77" s="366"/>
      <c r="AF77" s="362"/>
      <c r="AG77" s="366"/>
      <c r="AH77" s="366"/>
      <c r="AI77" s="362"/>
      <c r="AJ77" s="366"/>
      <c r="AK77" s="366"/>
      <c r="AL77" s="362"/>
      <c r="AM77" s="366"/>
      <c r="AN77" s="366"/>
      <c r="AO77" s="367"/>
      <c r="AP77" s="367"/>
    </row>
    <row r="78" spans="1:42" ht="21" customHeight="1" x14ac:dyDescent="0.15">
      <c r="A78" s="558"/>
      <c r="B78" s="550"/>
      <c r="C78" s="550"/>
      <c r="D78" s="551"/>
      <c r="E78" s="559"/>
      <c r="F78" s="440"/>
      <c r="G78" s="371"/>
      <c r="H78" s="371"/>
      <c r="I78" s="386"/>
      <c r="J78" s="386"/>
      <c r="K78" s="442"/>
      <c r="L78" s="554"/>
      <c r="M78" s="554"/>
      <c r="N78" s="554"/>
      <c r="O78" s="554"/>
      <c r="P78" s="444"/>
      <c r="Q78" s="444"/>
      <c r="R78" s="444"/>
      <c r="S78" s="500"/>
      <c r="T78" s="362"/>
      <c r="U78" s="363"/>
      <c r="V78" s="362"/>
      <c r="W78" s="366"/>
      <c r="X78" s="366"/>
      <c r="Y78" s="362"/>
      <c r="Z78" s="366"/>
      <c r="AA78" s="362"/>
      <c r="AB78" s="366"/>
      <c r="AC78" s="366"/>
      <c r="AD78" s="362"/>
      <c r="AE78" s="366"/>
      <c r="AF78" s="362"/>
      <c r="AG78" s="366"/>
      <c r="AH78" s="366"/>
      <c r="AI78" s="362"/>
      <c r="AJ78" s="366"/>
      <c r="AK78" s="366"/>
      <c r="AL78" s="362"/>
      <c r="AM78" s="366"/>
      <c r="AN78" s="366"/>
      <c r="AO78" s="367"/>
      <c r="AP78" s="367"/>
    </row>
    <row r="79" spans="1:42" ht="21" customHeight="1" x14ac:dyDescent="0.15">
      <c r="A79" s="558"/>
      <c r="B79" s="550"/>
      <c r="C79" s="550"/>
      <c r="D79" s="551"/>
      <c r="E79" s="559"/>
      <c r="F79" s="440"/>
      <c r="G79" s="371"/>
      <c r="H79" s="371"/>
      <c r="I79" s="386"/>
      <c r="J79" s="386"/>
      <c r="K79" s="442"/>
      <c r="L79" s="554"/>
      <c r="M79" s="554"/>
      <c r="N79" s="554"/>
      <c r="O79" s="554"/>
      <c r="P79" s="444"/>
      <c r="Q79" s="444"/>
      <c r="R79" s="444"/>
      <c r="S79" s="500"/>
      <c r="T79" s="362"/>
      <c r="U79" s="363"/>
      <c r="V79" s="362"/>
      <c r="W79" s="366"/>
      <c r="X79" s="366"/>
      <c r="Y79" s="362"/>
      <c r="Z79" s="366"/>
      <c r="AA79" s="362"/>
      <c r="AB79" s="366"/>
      <c r="AC79" s="366"/>
      <c r="AD79" s="362"/>
      <c r="AE79" s="366"/>
      <c r="AF79" s="362"/>
      <c r="AG79" s="366"/>
      <c r="AH79" s="366"/>
      <c r="AI79" s="362"/>
      <c r="AJ79" s="366"/>
      <c r="AK79" s="366"/>
      <c r="AL79" s="362"/>
      <c r="AM79" s="366"/>
      <c r="AN79" s="366"/>
      <c r="AO79" s="367"/>
      <c r="AP79" s="367"/>
    </row>
    <row r="80" spans="1:42" ht="21" customHeight="1" x14ac:dyDescent="0.15">
      <c r="A80" s="558"/>
      <c r="B80" s="550"/>
      <c r="C80" s="550"/>
      <c r="D80" s="551"/>
      <c r="E80" s="559"/>
      <c r="F80" s="440"/>
      <c r="G80" s="371"/>
      <c r="H80" s="371"/>
      <c r="I80" s="386"/>
      <c r="J80" s="386"/>
      <c r="K80" s="442"/>
      <c r="L80" s="554"/>
      <c r="M80" s="554"/>
      <c r="N80" s="554"/>
      <c r="O80" s="554"/>
      <c r="P80" s="444"/>
      <c r="Q80" s="444"/>
      <c r="R80" s="444"/>
      <c r="S80" s="500"/>
      <c r="T80" s="362"/>
      <c r="U80" s="363"/>
      <c r="V80" s="364"/>
      <c r="W80" s="365"/>
      <c r="X80" s="365"/>
      <c r="Y80" s="364"/>
      <c r="Z80" s="366"/>
      <c r="AA80" s="362"/>
      <c r="AB80" s="365"/>
      <c r="AC80" s="366"/>
      <c r="AD80" s="362"/>
      <c r="AE80" s="365"/>
      <c r="AF80" s="364"/>
      <c r="AG80" s="365"/>
      <c r="AH80" s="365"/>
      <c r="AI80" s="364"/>
      <c r="AJ80" s="366"/>
      <c r="AK80" s="366"/>
      <c r="AL80" s="364"/>
      <c r="AM80" s="366"/>
      <c r="AN80" s="366"/>
      <c r="AO80" s="367"/>
      <c r="AP80" s="367"/>
    </row>
    <row r="81" spans="1:42" ht="21" customHeight="1" x14ac:dyDescent="0.15">
      <c r="A81" s="558"/>
      <c r="B81" s="550"/>
      <c r="C81" s="550"/>
      <c r="D81" s="551"/>
      <c r="E81" s="559"/>
      <c r="F81" s="440"/>
      <c r="G81" s="371"/>
      <c r="H81" s="371"/>
      <c r="I81" s="386"/>
      <c r="J81" s="386"/>
      <c r="K81" s="442"/>
      <c r="L81" s="554"/>
      <c r="M81" s="554"/>
      <c r="N81" s="554"/>
      <c r="O81" s="554"/>
      <c r="P81" s="444"/>
      <c r="Q81" s="444"/>
      <c r="R81" s="444"/>
      <c r="S81" s="500"/>
      <c r="T81" s="362"/>
      <c r="U81" s="363"/>
      <c r="V81" s="364"/>
      <c r="W81" s="365"/>
      <c r="X81" s="365"/>
      <c r="Y81" s="364"/>
      <c r="Z81" s="366"/>
      <c r="AA81" s="362"/>
      <c r="AB81" s="365"/>
      <c r="AC81" s="366"/>
      <c r="AD81" s="362"/>
      <c r="AE81" s="365"/>
      <c r="AF81" s="364"/>
      <c r="AG81" s="365"/>
      <c r="AH81" s="365"/>
      <c r="AI81" s="364"/>
      <c r="AJ81" s="366"/>
      <c r="AK81" s="366"/>
      <c r="AL81" s="364"/>
      <c r="AM81" s="366"/>
      <c r="AN81" s="366"/>
      <c r="AO81" s="367"/>
      <c r="AP81" s="367"/>
    </row>
    <row r="82" spans="1:42" ht="21" customHeight="1" x14ac:dyDescent="0.15">
      <c r="A82" s="558"/>
      <c r="B82" s="550"/>
      <c r="C82" s="550"/>
      <c r="D82" s="551"/>
      <c r="E82" s="559"/>
      <c r="F82" s="440"/>
      <c r="G82" s="371"/>
      <c r="H82" s="371"/>
      <c r="I82" s="386"/>
      <c r="J82" s="386"/>
      <c r="K82" s="442"/>
      <c r="L82" s="554"/>
      <c r="M82" s="554"/>
      <c r="N82" s="554"/>
      <c r="O82" s="554"/>
      <c r="P82" s="444"/>
      <c r="Q82" s="444"/>
      <c r="R82" s="444"/>
      <c r="S82" s="500"/>
      <c r="T82" s="362"/>
      <c r="U82" s="363"/>
      <c r="V82" s="408"/>
      <c r="W82" s="390"/>
      <c r="X82" s="390"/>
      <c r="Y82" s="408"/>
      <c r="Z82" s="366"/>
      <c r="AA82" s="362"/>
      <c r="AB82" s="390"/>
      <c r="AC82" s="366"/>
      <c r="AD82" s="362"/>
      <c r="AE82" s="390"/>
      <c r="AF82" s="408"/>
      <c r="AG82" s="390"/>
      <c r="AH82" s="390"/>
      <c r="AI82" s="408"/>
      <c r="AJ82" s="366"/>
      <c r="AK82" s="366"/>
      <c r="AL82" s="408"/>
      <c r="AM82" s="366"/>
      <c r="AN82" s="366"/>
      <c r="AO82" s="367"/>
      <c r="AP82" s="367"/>
    </row>
    <row r="83" spans="1:42" ht="21" customHeight="1" x14ac:dyDescent="0.15">
      <c r="A83" s="558"/>
      <c r="B83" s="550"/>
      <c r="C83" s="550"/>
      <c r="D83" s="551"/>
      <c r="E83" s="559"/>
      <c r="F83" s="440"/>
      <c r="G83" s="371"/>
      <c r="H83" s="371"/>
      <c r="I83" s="386"/>
      <c r="J83" s="386"/>
      <c r="K83" s="442"/>
      <c r="L83" s="554"/>
      <c r="M83" s="554"/>
      <c r="N83" s="554"/>
      <c r="O83" s="554"/>
      <c r="P83" s="444"/>
      <c r="Q83" s="444"/>
      <c r="R83" s="444"/>
      <c r="S83" s="500"/>
      <c r="T83" s="362"/>
      <c r="U83" s="363"/>
      <c r="V83" s="362"/>
      <c r="W83" s="366"/>
      <c r="X83" s="366"/>
      <c r="Y83" s="362"/>
      <c r="Z83" s="366"/>
      <c r="AA83" s="362"/>
      <c r="AB83" s="366"/>
      <c r="AC83" s="366"/>
      <c r="AD83" s="362"/>
      <c r="AE83" s="366"/>
      <c r="AF83" s="362"/>
      <c r="AG83" s="366"/>
      <c r="AH83" s="366"/>
      <c r="AI83" s="362"/>
      <c r="AJ83" s="366"/>
      <c r="AK83" s="366"/>
      <c r="AL83" s="362"/>
      <c r="AM83" s="366"/>
      <c r="AN83" s="366"/>
    </row>
    <row r="84" spans="1:42" ht="21" customHeight="1" x14ac:dyDescent="0.15">
      <c r="A84" s="558"/>
      <c r="B84" s="550"/>
      <c r="C84" s="550"/>
      <c r="D84" s="551"/>
      <c r="E84" s="559"/>
      <c r="F84" s="440"/>
      <c r="G84" s="371"/>
      <c r="H84" s="371"/>
      <c r="I84" s="386"/>
      <c r="J84" s="386"/>
      <c r="K84" s="442"/>
      <c r="L84" s="554"/>
      <c r="M84" s="554"/>
      <c r="N84" s="554"/>
      <c r="O84" s="554"/>
      <c r="P84" s="444"/>
      <c r="Q84" s="444"/>
      <c r="R84" s="444"/>
      <c r="S84" s="500"/>
      <c r="T84" s="362"/>
      <c r="U84" s="363"/>
      <c r="V84" s="362"/>
      <c r="W84" s="366"/>
      <c r="X84" s="366"/>
      <c r="Y84" s="362"/>
      <c r="Z84" s="366"/>
      <c r="AA84" s="362"/>
      <c r="AB84" s="366"/>
      <c r="AC84" s="366"/>
      <c r="AD84" s="362"/>
      <c r="AE84" s="366"/>
      <c r="AF84" s="362"/>
      <c r="AG84" s="366"/>
      <c r="AH84" s="366"/>
      <c r="AI84" s="362"/>
      <c r="AJ84" s="366"/>
      <c r="AK84" s="366"/>
      <c r="AL84" s="362"/>
      <c r="AM84" s="366"/>
      <c r="AN84" s="366"/>
      <c r="AP84" s="367"/>
    </row>
    <row r="85" spans="1:42" ht="21" customHeight="1" x14ac:dyDescent="0.15">
      <c r="A85" s="558"/>
      <c r="B85" s="550"/>
      <c r="C85" s="550"/>
      <c r="D85" s="551"/>
      <c r="E85" s="559"/>
      <c r="F85" s="440"/>
      <c r="G85" s="371"/>
      <c r="H85" s="371"/>
      <c r="I85" s="386"/>
      <c r="J85" s="386"/>
      <c r="K85" s="442"/>
      <c r="L85" s="554"/>
      <c r="M85" s="554"/>
      <c r="N85" s="554"/>
      <c r="O85" s="554"/>
      <c r="P85" s="444"/>
      <c r="Q85" s="444"/>
      <c r="R85" s="444"/>
      <c r="S85" s="500"/>
      <c r="T85" s="362"/>
      <c r="U85" s="363"/>
      <c r="V85" s="362"/>
      <c r="W85" s="366"/>
      <c r="X85" s="366"/>
      <c r="Y85" s="362"/>
      <c r="Z85" s="366"/>
      <c r="AA85" s="362"/>
      <c r="AB85" s="366"/>
      <c r="AC85" s="366"/>
      <c r="AD85" s="362"/>
      <c r="AE85" s="366"/>
      <c r="AF85" s="362"/>
      <c r="AG85" s="366"/>
      <c r="AH85" s="366"/>
      <c r="AI85" s="362"/>
      <c r="AJ85" s="366"/>
      <c r="AK85" s="366"/>
      <c r="AL85" s="362"/>
      <c r="AM85" s="366"/>
      <c r="AN85" s="366"/>
      <c r="AO85" s="367"/>
      <c r="AP85" s="367"/>
    </row>
    <row r="86" spans="1:42" ht="21" customHeight="1" x14ac:dyDescent="0.15">
      <c r="A86" s="558"/>
      <c r="B86" s="550"/>
      <c r="C86" s="550"/>
      <c r="D86" s="551"/>
      <c r="E86" s="559"/>
      <c r="F86" s="440"/>
      <c r="G86" s="371"/>
      <c r="H86" s="371"/>
      <c r="I86" s="386"/>
      <c r="J86" s="386"/>
      <c r="K86" s="442"/>
      <c r="L86" s="554"/>
      <c r="M86" s="554"/>
      <c r="N86" s="554"/>
      <c r="O86" s="554"/>
      <c r="P86" s="444"/>
      <c r="Q86" s="444"/>
      <c r="R86" s="444"/>
      <c r="S86" s="500"/>
      <c r="T86" s="362"/>
      <c r="U86" s="363"/>
      <c r="V86" s="362"/>
      <c r="W86" s="366"/>
      <c r="X86" s="366"/>
      <c r="Y86" s="362"/>
      <c r="Z86" s="366"/>
      <c r="AA86" s="362"/>
      <c r="AB86" s="366"/>
      <c r="AC86" s="366"/>
      <c r="AD86" s="362"/>
      <c r="AE86" s="366"/>
      <c r="AF86" s="362"/>
      <c r="AG86" s="366"/>
      <c r="AH86" s="366"/>
      <c r="AI86" s="362"/>
      <c r="AJ86" s="366"/>
      <c r="AK86" s="366"/>
      <c r="AL86" s="362"/>
      <c r="AM86" s="366"/>
      <c r="AN86" s="366"/>
      <c r="AO86" s="367"/>
      <c r="AP86" s="367"/>
    </row>
    <row r="87" spans="1:42" ht="21" customHeight="1" x14ac:dyDescent="0.15">
      <c r="A87" s="558"/>
      <c r="B87" s="550"/>
      <c r="C87" s="550"/>
      <c r="D87" s="551"/>
      <c r="E87" s="559"/>
      <c r="F87" s="440"/>
      <c r="G87" s="371"/>
      <c r="H87" s="371"/>
      <c r="I87" s="386"/>
      <c r="J87" s="386"/>
      <c r="K87" s="442"/>
      <c r="L87" s="554"/>
      <c r="M87" s="554"/>
      <c r="N87" s="554"/>
      <c r="O87" s="554"/>
      <c r="P87" s="444"/>
      <c r="Q87" s="444"/>
      <c r="R87" s="444"/>
      <c r="S87" s="500"/>
      <c r="T87" s="362"/>
      <c r="U87" s="363"/>
      <c r="V87" s="362"/>
      <c r="W87" s="366"/>
      <c r="X87" s="366"/>
      <c r="Y87" s="362"/>
      <c r="Z87" s="366"/>
      <c r="AA87" s="362"/>
      <c r="AB87" s="366"/>
      <c r="AC87" s="366"/>
      <c r="AD87" s="362"/>
      <c r="AE87" s="366"/>
      <c r="AF87" s="362"/>
      <c r="AG87" s="366"/>
      <c r="AH87" s="366"/>
      <c r="AI87" s="362"/>
      <c r="AJ87" s="366"/>
      <c r="AK87" s="366"/>
      <c r="AL87" s="362"/>
      <c r="AM87" s="366"/>
      <c r="AN87" s="366"/>
      <c r="AO87" s="367"/>
      <c r="AP87" s="367"/>
    </row>
    <row r="88" spans="1:42" ht="21" customHeight="1" x14ac:dyDescent="0.15">
      <c r="A88" s="558"/>
      <c r="B88" s="550"/>
      <c r="C88" s="550"/>
      <c r="D88" s="551"/>
      <c r="E88" s="559"/>
      <c r="F88" s="440"/>
      <c r="G88" s="371"/>
      <c r="H88" s="371"/>
      <c r="I88" s="386"/>
      <c r="J88" s="386"/>
      <c r="K88" s="442"/>
      <c r="L88" s="554"/>
      <c r="M88" s="554"/>
      <c r="N88" s="554"/>
      <c r="O88" s="554"/>
      <c r="P88" s="444"/>
      <c r="Q88" s="444"/>
      <c r="R88" s="444"/>
      <c r="S88" s="500"/>
      <c r="T88" s="362"/>
      <c r="U88" s="363"/>
      <c r="V88" s="368"/>
      <c r="W88" s="366"/>
      <c r="X88" s="366"/>
      <c r="Y88" s="362"/>
      <c r="Z88" s="366"/>
      <c r="AA88" s="362"/>
      <c r="AB88" s="366"/>
      <c r="AC88" s="366"/>
      <c r="AD88" s="362"/>
      <c r="AE88" s="366"/>
      <c r="AF88" s="362"/>
      <c r="AG88" s="366"/>
      <c r="AH88" s="366"/>
      <c r="AI88" s="362"/>
      <c r="AJ88" s="366"/>
      <c r="AK88" s="366"/>
      <c r="AL88" s="362"/>
      <c r="AM88" s="366"/>
      <c r="AN88" s="366"/>
      <c r="AO88" s="367"/>
      <c r="AP88" s="367"/>
    </row>
    <row r="89" spans="1:42" ht="21" customHeight="1" x14ac:dyDescent="0.15">
      <c r="A89" s="558"/>
      <c r="B89" s="550"/>
      <c r="C89" s="550"/>
      <c r="D89" s="551"/>
      <c r="E89" s="559"/>
      <c r="F89" s="440"/>
      <c r="G89" s="371"/>
      <c r="H89" s="371"/>
      <c r="I89" s="386"/>
      <c r="J89" s="386"/>
      <c r="K89" s="442"/>
      <c r="L89" s="554"/>
      <c r="M89" s="554"/>
      <c r="N89" s="554"/>
      <c r="O89" s="554"/>
      <c r="P89" s="444"/>
      <c r="Q89" s="444"/>
      <c r="R89" s="444"/>
      <c r="S89" s="500"/>
      <c r="T89" s="362"/>
      <c r="U89" s="363"/>
      <c r="V89" s="362"/>
      <c r="W89" s="366"/>
      <c r="X89" s="366"/>
      <c r="Y89" s="362"/>
      <c r="Z89" s="366"/>
      <c r="AA89" s="362"/>
      <c r="AB89" s="366"/>
      <c r="AC89" s="366"/>
      <c r="AD89" s="362"/>
      <c r="AE89" s="366"/>
      <c r="AF89" s="362"/>
      <c r="AG89" s="366"/>
      <c r="AH89" s="366"/>
      <c r="AI89" s="362"/>
      <c r="AJ89" s="366"/>
      <c r="AK89" s="366"/>
      <c r="AL89" s="362"/>
      <c r="AM89" s="366"/>
      <c r="AN89" s="366"/>
      <c r="AO89" s="367"/>
      <c r="AP89" s="367"/>
    </row>
    <row r="90" spans="1:42" ht="21" customHeight="1" x14ac:dyDescent="0.15">
      <c r="A90" s="558"/>
      <c r="B90" s="550"/>
      <c r="C90" s="550"/>
      <c r="D90" s="551"/>
      <c r="E90" s="559"/>
      <c r="F90" s="440"/>
      <c r="G90" s="371"/>
      <c r="H90" s="371"/>
      <c r="I90" s="386"/>
      <c r="J90" s="386"/>
      <c r="K90" s="442"/>
      <c r="L90" s="554"/>
      <c r="M90" s="554"/>
      <c r="N90" s="554"/>
      <c r="O90" s="554"/>
      <c r="P90" s="444"/>
      <c r="Q90" s="444"/>
      <c r="R90" s="444"/>
      <c r="S90" s="500"/>
      <c r="T90" s="362"/>
      <c r="U90" s="363"/>
      <c r="V90" s="362"/>
      <c r="W90" s="366"/>
      <c r="X90" s="366"/>
      <c r="Y90" s="362"/>
      <c r="Z90" s="366"/>
      <c r="AA90" s="362"/>
      <c r="AB90" s="366"/>
      <c r="AC90" s="366"/>
      <c r="AD90" s="362"/>
      <c r="AE90" s="366"/>
      <c r="AF90" s="362"/>
      <c r="AG90" s="366"/>
      <c r="AH90" s="366"/>
      <c r="AI90" s="362"/>
      <c r="AJ90" s="366"/>
      <c r="AK90" s="366"/>
      <c r="AL90" s="362"/>
      <c r="AM90" s="366"/>
      <c r="AN90" s="366"/>
      <c r="AO90" s="367"/>
      <c r="AP90" s="367"/>
    </row>
    <row r="91" spans="1:42" ht="21" customHeight="1" x14ac:dyDescent="0.15">
      <c r="A91" s="558"/>
      <c r="B91" s="550"/>
      <c r="C91" s="550"/>
      <c r="D91" s="551"/>
      <c r="E91" s="559"/>
      <c r="F91" s="440"/>
      <c r="G91" s="371"/>
      <c r="H91" s="371"/>
      <c r="I91" s="386"/>
      <c r="J91" s="386"/>
      <c r="K91" s="442"/>
      <c r="L91" s="554"/>
      <c r="M91" s="554"/>
      <c r="N91" s="554"/>
      <c r="O91" s="554"/>
      <c r="P91" s="444"/>
      <c r="Q91" s="444"/>
      <c r="R91" s="444"/>
      <c r="S91" s="500"/>
      <c r="T91" s="362"/>
      <c r="U91" s="363"/>
      <c r="V91" s="362"/>
      <c r="W91" s="366"/>
      <c r="X91" s="366"/>
      <c r="Y91" s="362"/>
      <c r="Z91" s="366"/>
      <c r="AA91" s="362"/>
      <c r="AB91" s="366"/>
      <c r="AC91" s="366"/>
      <c r="AD91" s="362"/>
      <c r="AE91" s="366"/>
      <c r="AF91" s="362"/>
      <c r="AG91" s="366"/>
      <c r="AH91" s="366"/>
      <c r="AI91" s="362"/>
      <c r="AJ91" s="366"/>
      <c r="AK91" s="366"/>
      <c r="AL91" s="362"/>
      <c r="AM91" s="366"/>
      <c r="AN91" s="366"/>
      <c r="AO91" s="367"/>
      <c r="AP91" s="367"/>
    </row>
    <row r="92" spans="1:42" ht="21" customHeight="1" x14ac:dyDescent="0.15">
      <c r="A92" s="558"/>
      <c r="B92" s="550"/>
      <c r="C92" s="550"/>
      <c r="D92" s="551"/>
      <c r="E92" s="559"/>
      <c r="F92" s="440"/>
      <c r="G92" s="371"/>
      <c r="H92" s="371"/>
      <c r="I92" s="386"/>
      <c r="J92" s="386"/>
      <c r="K92" s="442"/>
      <c r="L92" s="554"/>
      <c r="M92" s="554"/>
      <c r="N92" s="554"/>
      <c r="O92" s="554"/>
      <c r="P92" s="444"/>
      <c r="Q92" s="444"/>
      <c r="R92" s="444"/>
      <c r="S92" s="500"/>
      <c r="T92" s="362"/>
      <c r="U92" s="363"/>
      <c r="V92" s="362"/>
      <c r="W92" s="366"/>
      <c r="X92" s="366"/>
      <c r="Y92" s="362"/>
      <c r="Z92" s="366"/>
      <c r="AA92" s="362"/>
      <c r="AB92" s="366"/>
      <c r="AC92" s="366"/>
      <c r="AD92" s="362"/>
      <c r="AE92" s="366"/>
      <c r="AF92" s="362"/>
      <c r="AG92" s="366"/>
      <c r="AH92" s="366"/>
      <c r="AI92" s="362"/>
      <c r="AJ92" s="366"/>
      <c r="AK92" s="366"/>
      <c r="AL92" s="362"/>
      <c r="AM92" s="366"/>
      <c r="AN92" s="366"/>
      <c r="AO92" s="367"/>
      <c r="AP92" s="367"/>
    </row>
    <row r="93" spans="1:42" ht="21" customHeight="1" x14ac:dyDescent="0.15">
      <c r="A93" s="558"/>
      <c r="B93" s="550"/>
      <c r="C93" s="550"/>
      <c r="D93" s="551"/>
      <c r="E93" s="559"/>
      <c r="F93" s="440"/>
      <c r="G93" s="371"/>
      <c r="H93" s="371"/>
      <c r="I93" s="386"/>
      <c r="J93" s="386"/>
      <c r="K93" s="442"/>
      <c r="L93" s="554"/>
      <c r="M93" s="554"/>
      <c r="N93" s="554"/>
      <c r="O93" s="554"/>
      <c r="P93" s="444"/>
      <c r="Q93" s="444"/>
      <c r="R93" s="444"/>
      <c r="S93" s="500"/>
      <c r="T93" s="362"/>
      <c r="U93" s="363"/>
      <c r="V93" s="362"/>
      <c r="W93" s="366"/>
      <c r="X93" s="366"/>
      <c r="Y93" s="362"/>
      <c r="Z93" s="366"/>
      <c r="AA93" s="362"/>
      <c r="AB93" s="366"/>
      <c r="AC93" s="366"/>
      <c r="AD93" s="362"/>
      <c r="AE93" s="366"/>
      <c r="AF93" s="362"/>
      <c r="AG93" s="366"/>
      <c r="AH93" s="366"/>
      <c r="AI93" s="362"/>
      <c r="AJ93" s="366"/>
      <c r="AK93" s="366"/>
      <c r="AL93" s="362"/>
      <c r="AM93" s="366"/>
      <c r="AN93" s="366"/>
      <c r="AO93" s="367"/>
      <c r="AP93" s="367"/>
    </row>
    <row r="94" spans="1:42" ht="21" customHeight="1" x14ac:dyDescent="0.15">
      <c r="A94" s="558"/>
      <c r="B94" s="550"/>
      <c r="C94" s="550"/>
      <c r="D94" s="551"/>
      <c r="E94" s="559"/>
      <c r="F94" s="440"/>
      <c r="G94" s="371"/>
      <c r="H94" s="371"/>
      <c r="I94" s="386"/>
      <c r="J94" s="386"/>
      <c r="K94" s="442"/>
      <c r="L94" s="554"/>
      <c r="M94" s="554"/>
      <c r="N94" s="554"/>
      <c r="O94" s="554"/>
      <c r="P94" s="444"/>
      <c r="Q94" s="505"/>
      <c r="R94" s="444"/>
      <c r="S94" s="500"/>
      <c r="T94" s="362"/>
      <c r="U94" s="363"/>
      <c r="V94" s="362"/>
      <c r="W94" s="366"/>
      <c r="X94" s="366"/>
      <c r="Y94" s="362"/>
      <c r="Z94" s="366"/>
      <c r="AA94" s="362"/>
      <c r="AB94" s="366"/>
      <c r="AC94" s="366"/>
      <c r="AD94" s="362"/>
      <c r="AE94" s="366"/>
      <c r="AF94" s="362"/>
      <c r="AG94" s="366"/>
      <c r="AH94" s="366"/>
      <c r="AI94" s="362"/>
      <c r="AJ94" s="366"/>
      <c r="AK94" s="366"/>
      <c r="AL94" s="362"/>
      <c r="AM94" s="366"/>
      <c r="AN94" s="366"/>
      <c r="AO94" s="367"/>
      <c r="AP94" s="367"/>
    </row>
    <row r="95" spans="1:42" ht="21" customHeight="1" x14ac:dyDescent="0.15">
      <c r="A95" s="558"/>
      <c r="B95" s="550"/>
      <c r="C95" s="550"/>
      <c r="D95" s="551"/>
      <c r="E95" s="559"/>
      <c r="F95" s="440"/>
      <c r="G95" s="371"/>
      <c r="H95" s="371"/>
      <c r="I95" s="386"/>
      <c r="J95" s="386"/>
      <c r="K95" s="442"/>
      <c r="L95" s="554"/>
      <c r="M95" s="554"/>
      <c r="N95" s="554"/>
      <c r="O95" s="554"/>
      <c r="P95" s="444"/>
      <c r="Q95" s="505"/>
      <c r="R95" s="444"/>
      <c r="S95" s="500"/>
      <c r="T95" s="362"/>
      <c r="U95" s="363"/>
      <c r="V95" s="362"/>
      <c r="W95" s="366"/>
      <c r="X95" s="366"/>
      <c r="Y95" s="362"/>
      <c r="Z95" s="366"/>
      <c r="AA95" s="362"/>
      <c r="AB95" s="366"/>
      <c r="AC95" s="366"/>
      <c r="AD95" s="362"/>
      <c r="AE95" s="366"/>
      <c r="AF95" s="362"/>
      <c r="AG95" s="366"/>
      <c r="AH95" s="366"/>
      <c r="AI95" s="362"/>
      <c r="AJ95" s="366"/>
      <c r="AK95" s="366"/>
      <c r="AL95" s="362"/>
      <c r="AM95" s="366"/>
      <c r="AN95" s="366"/>
      <c r="AO95" s="367"/>
      <c r="AP95" s="367"/>
    </row>
    <row r="96" spans="1:42" ht="21" customHeight="1" x14ac:dyDescent="0.15">
      <c r="A96" s="558"/>
      <c r="B96" s="550"/>
      <c r="C96" s="550"/>
      <c r="D96" s="551"/>
      <c r="E96" s="559"/>
      <c r="F96" s="440"/>
      <c r="G96" s="371"/>
      <c r="H96" s="371"/>
      <c r="I96" s="386"/>
      <c r="J96" s="386"/>
      <c r="K96" s="442"/>
      <c r="L96" s="554"/>
      <c r="M96" s="554"/>
      <c r="N96" s="554"/>
      <c r="O96" s="554"/>
      <c r="P96" s="444"/>
      <c r="Q96" s="444"/>
      <c r="R96" s="444"/>
      <c r="S96" s="500"/>
      <c r="T96" s="362"/>
      <c r="U96" s="363"/>
      <c r="V96" s="362"/>
      <c r="W96" s="366"/>
      <c r="X96" s="366"/>
      <c r="Y96" s="362"/>
      <c r="Z96" s="366"/>
      <c r="AA96" s="362"/>
      <c r="AB96" s="366"/>
      <c r="AC96" s="366"/>
      <c r="AD96" s="362"/>
      <c r="AE96" s="366"/>
      <c r="AF96" s="362"/>
      <c r="AG96" s="366"/>
      <c r="AH96" s="366"/>
      <c r="AI96" s="362"/>
      <c r="AJ96" s="366"/>
      <c r="AK96" s="366"/>
      <c r="AL96" s="362"/>
      <c r="AM96" s="366"/>
      <c r="AN96" s="366"/>
      <c r="AO96" s="367"/>
      <c r="AP96" s="367"/>
    </row>
    <row r="97" spans="1:42" ht="21" customHeight="1" x14ac:dyDescent="0.15">
      <c r="A97" s="558"/>
      <c r="B97" s="550"/>
      <c r="C97" s="550"/>
      <c r="D97" s="551"/>
      <c r="E97" s="559"/>
      <c r="F97" s="440"/>
      <c r="G97" s="371"/>
      <c r="H97" s="371"/>
      <c r="I97" s="386"/>
      <c r="J97" s="386"/>
      <c r="K97" s="442"/>
      <c r="L97" s="554"/>
      <c r="M97" s="554"/>
      <c r="N97" s="554"/>
      <c r="O97" s="554"/>
      <c r="P97" s="444"/>
      <c r="Q97" s="444"/>
      <c r="R97" s="444"/>
      <c r="S97" s="500"/>
      <c r="T97" s="362"/>
      <c r="U97" s="363"/>
      <c r="V97" s="362"/>
      <c r="W97" s="366"/>
      <c r="X97" s="366"/>
      <c r="Y97" s="362"/>
      <c r="Z97" s="366"/>
      <c r="AA97" s="362"/>
      <c r="AB97" s="366"/>
      <c r="AC97" s="366"/>
      <c r="AD97" s="362"/>
      <c r="AE97" s="366"/>
      <c r="AF97" s="362"/>
      <c r="AG97" s="366"/>
      <c r="AH97" s="366"/>
      <c r="AI97" s="362"/>
      <c r="AJ97" s="366"/>
      <c r="AK97" s="366"/>
      <c r="AL97" s="362"/>
      <c r="AM97" s="366"/>
      <c r="AN97" s="366"/>
      <c r="AO97" s="367"/>
      <c r="AP97" s="367"/>
    </row>
    <row r="98" spans="1:42" ht="21" customHeight="1" x14ac:dyDescent="0.15">
      <c r="A98" s="558"/>
      <c r="B98" s="550"/>
      <c r="C98" s="550"/>
      <c r="D98" s="551"/>
      <c r="E98" s="559"/>
      <c r="F98" s="440"/>
      <c r="G98" s="371"/>
      <c r="H98" s="371"/>
      <c r="I98" s="386"/>
      <c r="J98" s="386"/>
      <c r="K98" s="442"/>
      <c r="L98" s="554"/>
      <c r="M98" s="554"/>
      <c r="N98" s="554"/>
      <c r="O98" s="554"/>
      <c r="P98" s="444"/>
      <c r="Q98" s="444"/>
      <c r="R98" s="444"/>
      <c r="S98" s="500"/>
      <c r="T98" s="362"/>
      <c r="U98" s="363"/>
      <c r="V98" s="362"/>
      <c r="W98" s="366"/>
      <c r="X98" s="366"/>
      <c r="Y98" s="362"/>
      <c r="Z98" s="366"/>
      <c r="AA98" s="362"/>
      <c r="AB98" s="366"/>
      <c r="AC98" s="366"/>
      <c r="AD98" s="362"/>
      <c r="AE98" s="366"/>
      <c r="AF98" s="362"/>
      <c r="AG98" s="366"/>
      <c r="AH98" s="366"/>
      <c r="AI98" s="362"/>
      <c r="AJ98" s="366"/>
      <c r="AK98" s="366"/>
      <c r="AL98" s="362"/>
      <c r="AM98" s="366"/>
      <c r="AN98" s="366"/>
      <c r="AO98" s="367"/>
      <c r="AP98" s="367"/>
    </row>
    <row r="99" spans="1:42" ht="21" customHeight="1" x14ac:dyDescent="0.15">
      <c r="A99" s="558"/>
      <c r="B99" s="550"/>
      <c r="C99" s="550"/>
      <c r="D99" s="551"/>
      <c r="E99" s="559"/>
      <c r="F99" s="440"/>
      <c r="G99" s="371"/>
      <c r="H99" s="371"/>
      <c r="I99" s="386"/>
      <c r="J99" s="386"/>
      <c r="K99" s="442"/>
      <c r="L99" s="554"/>
      <c r="M99" s="554"/>
      <c r="N99" s="554"/>
      <c r="O99" s="554"/>
      <c r="P99" s="503"/>
      <c r="Q99" s="503"/>
      <c r="R99" s="503"/>
      <c r="S99" s="500"/>
      <c r="T99" s="362"/>
      <c r="U99" s="363"/>
      <c r="V99" s="362"/>
      <c r="W99" s="366"/>
      <c r="X99" s="366"/>
      <c r="Y99" s="362"/>
      <c r="Z99" s="366"/>
      <c r="AA99" s="362"/>
      <c r="AB99" s="366"/>
      <c r="AC99" s="366"/>
      <c r="AD99" s="362"/>
      <c r="AE99" s="366"/>
      <c r="AF99" s="362"/>
      <c r="AG99" s="366"/>
      <c r="AH99" s="366"/>
      <c r="AI99" s="362"/>
      <c r="AJ99" s="366"/>
      <c r="AK99" s="366"/>
      <c r="AL99" s="362"/>
      <c r="AM99" s="366"/>
      <c r="AN99" s="366"/>
      <c r="AO99" s="367"/>
      <c r="AP99" s="367"/>
    </row>
    <row r="100" spans="1:42" ht="21" customHeight="1" x14ac:dyDescent="0.15">
      <c r="A100" s="558"/>
      <c r="B100" s="550"/>
      <c r="C100" s="550"/>
      <c r="D100" s="551"/>
      <c r="E100" s="559"/>
      <c r="F100" s="440"/>
      <c r="G100" s="371"/>
      <c r="H100" s="371"/>
      <c r="I100" s="386"/>
      <c r="J100" s="386"/>
      <c r="K100" s="442"/>
      <c r="L100" s="554"/>
      <c r="M100" s="554"/>
      <c r="N100" s="554"/>
      <c r="O100" s="554"/>
      <c r="P100" s="503"/>
      <c r="Q100" s="503"/>
      <c r="R100" s="503"/>
      <c r="S100" s="500"/>
      <c r="T100" s="362"/>
      <c r="U100" s="363"/>
      <c r="V100" s="364"/>
      <c r="W100" s="365"/>
      <c r="X100" s="365"/>
      <c r="Y100" s="364"/>
      <c r="Z100" s="366"/>
      <c r="AA100" s="362"/>
      <c r="AB100" s="365"/>
      <c r="AC100" s="366"/>
      <c r="AD100" s="362"/>
      <c r="AE100" s="365"/>
      <c r="AF100" s="364"/>
      <c r="AG100" s="365"/>
      <c r="AH100" s="365"/>
      <c r="AI100" s="364"/>
      <c r="AJ100" s="366"/>
      <c r="AK100" s="366"/>
      <c r="AL100" s="364"/>
      <c r="AM100" s="366"/>
      <c r="AN100" s="366"/>
      <c r="AO100" s="367"/>
      <c r="AP100" s="367"/>
    </row>
    <row r="101" spans="1:42" ht="21" customHeight="1" x14ac:dyDescent="0.15">
      <c r="A101" s="558"/>
      <c r="B101" s="550"/>
      <c r="C101" s="550"/>
      <c r="D101" s="551"/>
      <c r="E101" s="559"/>
      <c r="F101" s="440"/>
      <c r="G101" s="371"/>
      <c r="H101" s="371"/>
      <c r="I101" s="386"/>
      <c r="J101" s="386"/>
      <c r="K101" s="442"/>
      <c r="L101" s="554"/>
      <c r="M101" s="555"/>
      <c r="N101" s="554"/>
      <c r="O101" s="555"/>
      <c r="P101" s="444"/>
      <c r="Q101" s="444"/>
      <c r="R101" s="444"/>
      <c r="S101" s="500"/>
      <c r="T101" s="362"/>
      <c r="U101" s="363"/>
      <c r="V101" s="364"/>
      <c r="W101" s="365"/>
      <c r="X101" s="365"/>
      <c r="Y101" s="364"/>
      <c r="Z101" s="366"/>
      <c r="AA101" s="362"/>
      <c r="AB101" s="365"/>
      <c r="AC101" s="366"/>
      <c r="AD101" s="362"/>
      <c r="AE101" s="365"/>
      <c r="AF101" s="364"/>
      <c r="AG101" s="365"/>
      <c r="AH101" s="365"/>
      <c r="AI101" s="364"/>
      <c r="AJ101" s="366"/>
      <c r="AK101" s="366"/>
      <c r="AL101" s="364"/>
      <c r="AM101" s="366"/>
      <c r="AN101" s="366"/>
      <c r="AO101" s="367"/>
      <c r="AP101" s="367"/>
    </row>
    <row r="102" spans="1:42" ht="21" customHeight="1" x14ac:dyDescent="0.15">
      <c r="A102" s="558"/>
      <c r="B102" s="550"/>
      <c r="C102" s="550"/>
      <c r="D102" s="551"/>
      <c r="E102" s="559"/>
      <c r="F102" s="440"/>
      <c r="G102" s="371"/>
      <c r="H102" s="371"/>
      <c r="I102" s="386"/>
      <c r="J102" s="386"/>
      <c r="K102" s="442"/>
      <c r="L102" s="554"/>
      <c r="M102" s="555"/>
      <c r="N102" s="554"/>
      <c r="O102" s="555"/>
      <c r="P102" s="444"/>
      <c r="Q102" s="444"/>
      <c r="R102" s="444"/>
      <c r="S102" s="500"/>
      <c r="T102" s="362"/>
      <c r="U102" s="363"/>
      <c r="V102" s="408"/>
      <c r="W102" s="390"/>
      <c r="X102" s="390"/>
      <c r="Y102" s="408"/>
      <c r="Z102" s="366"/>
      <c r="AA102" s="362"/>
      <c r="AB102" s="390"/>
      <c r="AC102" s="366"/>
      <c r="AD102" s="362"/>
      <c r="AE102" s="390"/>
      <c r="AF102" s="408"/>
      <c r="AG102" s="390"/>
      <c r="AH102" s="390"/>
      <c r="AI102" s="408"/>
      <c r="AJ102" s="366"/>
      <c r="AK102" s="366"/>
      <c r="AL102" s="408"/>
      <c r="AM102" s="366"/>
      <c r="AN102" s="366"/>
      <c r="AO102" s="367"/>
      <c r="AP102" s="367"/>
    </row>
    <row r="103" spans="1:42" ht="21" customHeight="1" x14ac:dyDescent="0.15">
      <c r="A103" s="558"/>
      <c r="B103" s="550"/>
      <c r="C103" s="550"/>
      <c r="D103" s="551"/>
      <c r="E103" s="559"/>
      <c r="F103" s="440"/>
      <c r="G103" s="371"/>
      <c r="H103" s="371"/>
      <c r="I103" s="386"/>
      <c r="J103" s="386"/>
      <c r="K103" s="442"/>
      <c r="L103" s="554"/>
      <c r="M103" s="554"/>
      <c r="N103" s="554"/>
      <c r="O103" s="554"/>
      <c r="P103" s="444"/>
      <c r="Q103" s="444"/>
      <c r="R103" s="444"/>
      <c r="S103" s="500"/>
      <c r="T103" s="362"/>
      <c r="U103" s="363"/>
      <c r="V103" s="362"/>
      <c r="W103" s="366"/>
      <c r="X103" s="366"/>
      <c r="Y103" s="362"/>
      <c r="Z103" s="366"/>
      <c r="AA103" s="362"/>
      <c r="AB103" s="366"/>
      <c r="AC103" s="366"/>
      <c r="AD103" s="362"/>
      <c r="AE103" s="366"/>
      <c r="AF103" s="362"/>
      <c r="AG103" s="366"/>
      <c r="AH103" s="366"/>
      <c r="AI103" s="362"/>
      <c r="AJ103" s="366"/>
      <c r="AK103" s="366"/>
      <c r="AL103" s="362"/>
      <c r="AM103" s="366"/>
      <c r="AN103" s="366"/>
    </row>
    <row r="104" spans="1:42" ht="21" customHeight="1" x14ac:dyDescent="0.15">
      <c r="A104" s="558"/>
      <c r="B104" s="550"/>
      <c r="C104" s="550"/>
      <c r="D104" s="551"/>
      <c r="E104" s="559"/>
      <c r="F104" s="440"/>
      <c r="G104" s="371"/>
      <c r="H104" s="371"/>
      <c r="I104" s="386"/>
      <c r="J104" s="386"/>
      <c r="K104" s="442"/>
      <c r="L104" s="554"/>
      <c r="M104" s="554"/>
      <c r="N104" s="554"/>
      <c r="O104" s="554"/>
      <c r="P104" s="444"/>
      <c r="Q104" s="444"/>
      <c r="R104" s="444"/>
      <c r="S104" s="500"/>
      <c r="T104" s="362"/>
      <c r="U104" s="363"/>
      <c r="V104" s="362"/>
      <c r="W104" s="366"/>
      <c r="X104" s="366"/>
      <c r="Y104" s="362"/>
      <c r="Z104" s="366"/>
      <c r="AA104" s="362"/>
      <c r="AB104" s="366"/>
      <c r="AC104" s="366"/>
      <c r="AD104" s="362"/>
      <c r="AE104" s="366"/>
      <c r="AF104" s="362"/>
      <c r="AG104" s="366"/>
      <c r="AH104" s="366"/>
      <c r="AI104" s="362"/>
      <c r="AJ104" s="366"/>
      <c r="AK104" s="366"/>
      <c r="AL104" s="362"/>
      <c r="AM104" s="366"/>
      <c r="AN104" s="366"/>
    </row>
    <row r="105" spans="1:42" ht="21" customHeight="1" x14ac:dyDescent="0.15">
      <c r="A105" s="558"/>
      <c r="B105" s="854"/>
      <c r="C105" s="854"/>
      <c r="D105" s="856"/>
      <c r="E105" s="858"/>
      <c r="F105" s="440"/>
      <c r="G105" s="371"/>
      <c r="H105" s="371"/>
      <c r="I105" s="386"/>
      <c r="J105" s="386"/>
      <c r="K105" s="442"/>
      <c r="L105" s="554"/>
      <c r="M105" s="554"/>
      <c r="N105" s="554"/>
      <c r="O105" s="554"/>
      <c r="P105" s="444"/>
      <c r="Q105" s="444"/>
      <c r="R105" s="444"/>
      <c r="S105" s="500"/>
      <c r="T105" s="362"/>
      <c r="U105" s="363"/>
      <c r="V105" s="362"/>
      <c r="W105" s="366"/>
      <c r="X105" s="366"/>
      <c r="Y105" s="362"/>
      <c r="Z105" s="366"/>
      <c r="AA105" s="362"/>
      <c r="AB105" s="366"/>
      <c r="AC105" s="366"/>
      <c r="AD105" s="362"/>
      <c r="AE105" s="366"/>
      <c r="AF105" s="362"/>
      <c r="AG105" s="366"/>
      <c r="AH105" s="366"/>
      <c r="AI105" s="362"/>
      <c r="AJ105" s="366"/>
      <c r="AK105" s="366"/>
      <c r="AL105" s="362"/>
      <c r="AM105" s="366"/>
      <c r="AN105" s="366"/>
      <c r="AO105" s="367"/>
      <c r="AP105" s="367"/>
    </row>
    <row r="106" spans="1:42" ht="21" customHeight="1" x14ac:dyDescent="0.15">
      <c r="A106" s="558"/>
      <c r="B106" s="855"/>
      <c r="C106" s="855"/>
      <c r="D106" s="857"/>
      <c r="E106" s="859"/>
      <c r="F106" s="440"/>
      <c r="G106" s="371"/>
      <c r="H106" s="371"/>
      <c r="I106" s="386"/>
      <c r="J106" s="386"/>
      <c r="K106" s="442"/>
      <c r="L106" s="554"/>
      <c r="M106" s="554"/>
      <c r="N106" s="554"/>
      <c r="O106" s="554"/>
      <c r="P106" s="444"/>
      <c r="Q106" s="444"/>
      <c r="R106" s="444"/>
      <c r="S106" s="500"/>
      <c r="T106" s="362"/>
      <c r="U106" s="363"/>
      <c r="V106" s="362"/>
      <c r="W106" s="366"/>
      <c r="X106" s="366"/>
      <c r="Y106" s="362"/>
      <c r="Z106" s="366"/>
      <c r="AA106" s="362"/>
      <c r="AB106" s="366"/>
      <c r="AC106" s="366"/>
      <c r="AD106" s="362"/>
      <c r="AE106" s="366"/>
      <c r="AF106" s="362"/>
      <c r="AG106" s="366"/>
      <c r="AH106" s="366"/>
      <c r="AI106" s="362"/>
      <c r="AJ106" s="366"/>
      <c r="AK106" s="366"/>
      <c r="AL106" s="362"/>
      <c r="AM106" s="366"/>
      <c r="AN106" s="366"/>
      <c r="AO106" s="367"/>
      <c r="AP106" s="367"/>
    </row>
    <row r="107" spans="1:42" ht="21" customHeight="1" x14ac:dyDescent="0.15">
      <c r="A107" s="558"/>
      <c r="B107" s="854"/>
      <c r="C107" s="854"/>
      <c r="D107" s="885"/>
      <c r="E107" s="858"/>
      <c r="F107" s="440"/>
      <c r="G107" s="371"/>
      <c r="H107" s="371"/>
      <c r="I107" s="386"/>
      <c r="J107" s="386"/>
      <c r="K107" s="442"/>
      <c r="L107" s="555"/>
      <c r="M107" s="554"/>
      <c r="N107" s="555"/>
      <c r="O107" s="554"/>
      <c r="P107" s="444"/>
      <c r="Q107" s="444"/>
      <c r="R107" s="444"/>
      <c r="S107" s="500"/>
      <c r="T107" s="362"/>
      <c r="U107" s="363"/>
      <c r="V107" s="362"/>
      <c r="W107" s="366"/>
      <c r="X107" s="366"/>
      <c r="Y107" s="362"/>
      <c r="Z107" s="366"/>
      <c r="AA107" s="362"/>
      <c r="AB107" s="366"/>
      <c r="AC107" s="366"/>
      <c r="AD107" s="362"/>
      <c r="AE107" s="366"/>
      <c r="AF107" s="362"/>
      <c r="AG107" s="366"/>
      <c r="AH107" s="366"/>
      <c r="AI107" s="362"/>
      <c r="AJ107" s="366"/>
      <c r="AK107" s="366"/>
      <c r="AL107" s="362"/>
      <c r="AM107" s="366"/>
      <c r="AN107" s="366"/>
      <c r="AO107" s="367"/>
      <c r="AP107" s="367"/>
    </row>
    <row r="108" spans="1:42" ht="21" customHeight="1" x14ac:dyDescent="0.15">
      <c r="A108" s="558"/>
      <c r="B108" s="888"/>
      <c r="C108" s="888"/>
      <c r="D108" s="889"/>
      <c r="E108" s="873"/>
      <c r="F108" s="440"/>
      <c r="G108" s="371"/>
      <c r="H108" s="371"/>
      <c r="I108" s="386"/>
      <c r="J108" s="386"/>
      <c r="K108" s="442"/>
      <c r="L108" s="555"/>
      <c r="M108" s="554"/>
      <c r="N108" s="555"/>
      <c r="O108" s="554"/>
      <c r="P108" s="444"/>
      <c r="Q108" s="444"/>
      <c r="R108" s="444"/>
      <c r="S108" s="500"/>
      <c r="T108" s="362"/>
      <c r="U108" s="363"/>
      <c r="V108" s="362"/>
      <c r="W108" s="366"/>
      <c r="X108" s="366"/>
      <c r="Y108" s="362"/>
      <c r="Z108" s="366"/>
      <c r="AA108" s="362"/>
      <c r="AB108" s="366"/>
      <c r="AC108" s="366"/>
      <c r="AD108" s="362"/>
      <c r="AE108" s="366"/>
      <c r="AF108" s="362"/>
      <c r="AG108" s="366"/>
      <c r="AH108" s="366"/>
      <c r="AI108" s="362"/>
      <c r="AJ108" s="366"/>
      <c r="AK108" s="366"/>
      <c r="AL108" s="362"/>
      <c r="AM108" s="366"/>
      <c r="AN108" s="366"/>
      <c r="AO108" s="367"/>
      <c r="AP108" s="367"/>
    </row>
    <row r="109" spans="1:42" ht="21" customHeight="1" x14ac:dyDescent="0.15">
      <c r="A109" s="558"/>
      <c r="B109" s="855"/>
      <c r="C109" s="855"/>
      <c r="D109" s="859"/>
      <c r="E109" s="859"/>
      <c r="F109" s="440"/>
      <c r="G109" s="371"/>
      <c r="H109" s="371"/>
      <c r="I109" s="386"/>
      <c r="J109" s="386"/>
      <c r="K109" s="442"/>
      <c r="L109" s="555"/>
      <c r="M109" s="554"/>
      <c r="N109" s="555"/>
      <c r="O109" s="554"/>
      <c r="P109" s="444"/>
      <c r="Q109" s="444"/>
      <c r="R109" s="444"/>
      <c r="S109" s="500"/>
      <c r="T109" s="362"/>
      <c r="U109" s="363"/>
      <c r="V109" s="362"/>
      <c r="W109" s="366"/>
      <c r="X109" s="366"/>
      <c r="Y109" s="362"/>
      <c r="Z109" s="366"/>
      <c r="AA109" s="362"/>
      <c r="AB109" s="366"/>
      <c r="AC109" s="366"/>
      <c r="AD109" s="362"/>
      <c r="AE109" s="366"/>
      <c r="AF109" s="362"/>
      <c r="AG109" s="366"/>
      <c r="AH109" s="366"/>
      <c r="AI109" s="362"/>
      <c r="AJ109" s="366"/>
      <c r="AK109" s="366"/>
      <c r="AL109" s="362"/>
      <c r="AM109" s="366"/>
      <c r="AN109" s="366"/>
      <c r="AO109" s="367"/>
      <c r="AP109" s="367"/>
    </row>
    <row r="110" spans="1:42" ht="21" customHeight="1" x14ac:dyDescent="0.15">
      <c r="A110" s="558"/>
      <c r="B110" s="883"/>
      <c r="C110" s="883"/>
      <c r="D110" s="885"/>
      <c r="E110" s="858"/>
      <c r="F110" s="440"/>
      <c r="G110" s="371"/>
      <c r="H110" s="371"/>
      <c r="I110" s="386"/>
      <c r="J110" s="386"/>
      <c r="K110" s="442"/>
      <c r="L110" s="554"/>
      <c r="M110" s="554"/>
      <c r="N110" s="554"/>
      <c r="O110" s="554"/>
      <c r="P110" s="444"/>
      <c r="Q110" s="444"/>
      <c r="R110" s="444"/>
      <c r="S110" s="500"/>
      <c r="T110" s="362"/>
      <c r="U110" s="363"/>
      <c r="V110" s="362"/>
      <c r="W110" s="366"/>
      <c r="X110" s="366"/>
      <c r="Y110" s="362"/>
      <c r="Z110" s="366"/>
      <c r="AA110" s="362"/>
      <c r="AB110" s="366"/>
      <c r="AC110" s="366"/>
      <c r="AD110" s="362"/>
      <c r="AE110" s="366"/>
      <c r="AF110" s="362"/>
      <c r="AG110" s="366"/>
      <c r="AH110" s="366"/>
      <c r="AI110" s="362"/>
      <c r="AJ110" s="366"/>
      <c r="AK110" s="366"/>
      <c r="AL110" s="362"/>
      <c r="AM110" s="366"/>
      <c r="AN110" s="366"/>
      <c r="AO110" s="367"/>
      <c r="AP110" s="367"/>
    </row>
    <row r="111" spans="1:42" ht="21" customHeight="1" x14ac:dyDescent="0.15">
      <c r="A111" s="558"/>
      <c r="B111" s="884"/>
      <c r="C111" s="884"/>
      <c r="D111" s="886"/>
      <c r="E111" s="887"/>
      <c r="F111" s="440"/>
      <c r="G111" s="371"/>
      <c r="H111" s="371"/>
      <c r="I111" s="386"/>
      <c r="J111" s="386"/>
      <c r="K111" s="442"/>
      <c r="L111" s="554"/>
      <c r="M111" s="554"/>
      <c r="N111" s="554"/>
      <c r="O111" s="554"/>
      <c r="P111" s="444"/>
      <c r="Q111" s="444"/>
      <c r="R111" s="444"/>
      <c r="S111" s="500"/>
      <c r="T111" s="362"/>
      <c r="U111" s="363"/>
      <c r="V111" s="362"/>
      <c r="W111" s="366"/>
      <c r="X111" s="366"/>
      <c r="Y111" s="362"/>
      <c r="Z111" s="366"/>
      <c r="AA111" s="362"/>
      <c r="AB111" s="366"/>
      <c r="AC111" s="366"/>
      <c r="AD111" s="362"/>
      <c r="AE111" s="366"/>
      <c r="AF111" s="362"/>
      <c r="AG111" s="366"/>
      <c r="AH111" s="366"/>
      <c r="AI111" s="362"/>
      <c r="AJ111" s="366"/>
      <c r="AK111" s="366"/>
      <c r="AL111" s="362"/>
      <c r="AM111" s="366"/>
      <c r="AN111" s="366"/>
      <c r="AO111" s="367"/>
      <c r="AP111" s="367"/>
    </row>
    <row r="112" spans="1:42" ht="21" customHeight="1" x14ac:dyDescent="0.15">
      <c r="A112" s="558"/>
      <c r="B112" s="550"/>
      <c r="C112" s="550"/>
      <c r="D112" s="551"/>
      <c r="E112" s="559"/>
      <c r="F112" s="440"/>
      <c r="G112" s="371"/>
      <c r="H112" s="371"/>
      <c r="I112" s="386"/>
      <c r="J112" s="386"/>
      <c r="K112" s="442"/>
      <c r="L112" s="554"/>
      <c r="M112" s="554"/>
      <c r="N112" s="554"/>
      <c r="O112" s="554"/>
      <c r="P112" s="444"/>
      <c r="Q112" s="444"/>
      <c r="R112" s="444"/>
      <c r="S112" s="500"/>
      <c r="T112" s="362"/>
      <c r="U112" s="363"/>
      <c r="V112" s="368"/>
      <c r="W112" s="366"/>
      <c r="X112" s="366"/>
      <c r="Y112" s="362"/>
      <c r="Z112" s="366"/>
      <c r="AA112" s="362"/>
      <c r="AB112" s="366"/>
      <c r="AC112" s="366"/>
      <c r="AD112" s="362"/>
      <c r="AE112" s="366"/>
      <c r="AF112" s="362"/>
      <c r="AG112" s="366"/>
      <c r="AH112" s="366"/>
      <c r="AI112" s="362"/>
      <c r="AJ112" s="366"/>
      <c r="AK112" s="366"/>
      <c r="AL112" s="362"/>
      <c r="AM112" s="366"/>
      <c r="AN112" s="366"/>
      <c r="AO112" s="367"/>
      <c r="AP112" s="367"/>
    </row>
    <row r="113" spans="1:42" ht="21" customHeight="1" x14ac:dyDescent="0.15">
      <c r="A113" s="558"/>
      <c r="B113" s="550"/>
      <c r="C113" s="550"/>
      <c r="D113" s="551"/>
      <c r="E113" s="559"/>
      <c r="F113" s="440"/>
      <c r="G113" s="371"/>
      <c r="H113" s="371"/>
      <c r="I113" s="386"/>
      <c r="J113" s="386"/>
      <c r="K113" s="442"/>
      <c r="L113" s="554"/>
      <c r="M113" s="554"/>
      <c r="N113" s="554"/>
      <c r="O113" s="554"/>
      <c r="P113" s="444"/>
      <c r="Q113" s="444"/>
      <c r="R113" s="444"/>
      <c r="S113" s="500"/>
      <c r="T113" s="362"/>
      <c r="U113" s="363"/>
      <c r="V113" s="368"/>
      <c r="W113" s="366"/>
      <c r="X113" s="366"/>
      <c r="Y113" s="362"/>
      <c r="Z113" s="366"/>
      <c r="AA113" s="362"/>
      <c r="AB113" s="366"/>
      <c r="AC113" s="366"/>
      <c r="AD113" s="362"/>
      <c r="AE113" s="366"/>
      <c r="AF113" s="362"/>
      <c r="AG113" s="366"/>
      <c r="AH113" s="366"/>
      <c r="AI113" s="362"/>
      <c r="AJ113" s="366"/>
      <c r="AK113" s="366"/>
      <c r="AL113" s="362"/>
      <c r="AM113" s="366"/>
      <c r="AN113" s="366"/>
      <c r="AO113" s="367"/>
      <c r="AP113" s="367"/>
    </row>
    <row r="114" spans="1:42" ht="21" customHeight="1" x14ac:dyDescent="0.15">
      <c r="A114" s="558"/>
      <c r="B114" s="550"/>
      <c r="C114" s="550"/>
      <c r="D114" s="551"/>
      <c r="E114" s="559"/>
      <c r="F114" s="440"/>
      <c r="G114" s="371"/>
      <c r="H114" s="371"/>
      <c r="I114" s="386"/>
      <c r="J114" s="386"/>
      <c r="K114" s="442"/>
      <c r="L114" s="554"/>
      <c r="M114" s="554"/>
      <c r="N114" s="554"/>
      <c r="O114" s="554"/>
      <c r="P114" s="444"/>
      <c r="Q114" s="444"/>
      <c r="R114" s="444"/>
      <c r="S114" s="500"/>
      <c r="T114" s="362"/>
      <c r="U114" s="363"/>
      <c r="V114" s="362"/>
      <c r="W114" s="366"/>
      <c r="X114" s="366"/>
      <c r="Y114" s="362"/>
      <c r="Z114" s="366"/>
      <c r="AA114" s="362"/>
      <c r="AB114" s="366"/>
      <c r="AC114" s="366"/>
      <c r="AD114" s="362"/>
      <c r="AE114" s="366"/>
      <c r="AF114" s="362"/>
      <c r="AG114" s="366"/>
      <c r="AH114" s="366"/>
      <c r="AI114" s="362"/>
      <c r="AJ114" s="366"/>
      <c r="AK114" s="366"/>
      <c r="AL114" s="362"/>
      <c r="AM114" s="366"/>
      <c r="AN114" s="366"/>
      <c r="AO114" s="367"/>
      <c r="AP114" s="367"/>
    </row>
    <row r="115" spans="1:42" ht="21" customHeight="1" x14ac:dyDescent="0.15">
      <c r="A115" s="558"/>
      <c r="B115" s="550"/>
      <c r="C115" s="550"/>
      <c r="D115" s="551"/>
      <c r="E115" s="559"/>
      <c r="F115" s="440"/>
      <c r="G115" s="371"/>
      <c r="H115" s="371"/>
      <c r="I115" s="386"/>
      <c r="J115" s="386"/>
      <c r="K115" s="442"/>
      <c r="L115" s="554"/>
      <c r="M115" s="554"/>
      <c r="N115" s="554"/>
      <c r="O115" s="554"/>
      <c r="P115" s="444"/>
      <c r="Q115" s="444"/>
      <c r="R115" s="444"/>
      <c r="S115" s="500"/>
      <c r="T115" s="362"/>
      <c r="U115" s="363"/>
      <c r="V115" s="362"/>
      <c r="W115" s="366"/>
      <c r="X115" s="366"/>
      <c r="Y115" s="362"/>
      <c r="Z115" s="366"/>
      <c r="AA115" s="362"/>
      <c r="AB115" s="366"/>
      <c r="AC115" s="366"/>
      <c r="AD115" s="362"/>
      <c r="AE115" s="366"/>
      <c r="AF115" s="362"/>
      <c r="AG115" s="366"/>
      <c r="AH115" s="366"/>
      <c r="AI115" s="362"/>
      <c r="AJ115" s="366"/>
      <c r="AK115" s="366"/>
      <c r="AL115" s="362"/>
      <c r="AM115" s="366"/>
      <c r="AN115" s="366"/>
      <c r="AO115" s="367"/>
      <c r="AP115" s="367"/>
    </row>
    <row r="116" spans="1:42" ht="21" customHeight="1" x14ac:dyDescent="0.15">
      <c r="A116" s="558"/>
      <c r="B116" s="550"/>
      <c r="C116" s="550"/>
      <c r="D116" s="551"/>
      <c r="E116" s="559"/>
      <c r="F116" s="440"/>
      <c r="G116" s="371"/>
      <c r="H116" s="371"/>
      <c r="I116" s="386"/>
      <c r="J116" s="386"/>
      <c r="K116" s="442"/>
      <c r="L116" s="554"/>
      <c r="M116" s="554"/>
      <c r="N116" s="554"/>
      <c r="O116" s="554"/>
      <c r="P116" s="444"/>
      <c r="Q116" s="444"/>
      <c r="R116" s="444"/>
      <c r="S116" s="500"/>
      <c r="T116" s="362"/>
      <c r="U116" s="363"/>
      <c r="V116" s="362"/>
      <c r="W116" s="366"/>
      <c r="X116" s="366"/>
      <c r="Y116" s="362"/>
      <c r="Z116" s="366"/>
      <c r="AA116" s="362"/>
      <c r="AB116" s="366"/>
      <c r="AC116" s="366"/>
      <c r="AD116" s="362"/>
      <c r="AE116" s="366"/>
      <c r="AF116" s="362"/>
      <c r="AG116" s="366"/>
      <c r="AH116" s="366"/>
      <c r="AI116" s="362"/>
      <c r="AJ116" s="366"/>
      <c r="AK116" s="366"/>
      <c r="AL116" s="362"/>
      <c r="AM116" s="366"/>
      <c r="AN116" s="366"/>
      <c r="AO116" s="367"/>
      <c r="AP116" s="367"/>
    </row>
    <row r="117" spans="1:42" ht="21" customHeight="1" x14ac:dyDescent="0.15">
      <c r="A117" s="558"/>
      <c r="B117" s="550"/>
      <c r="C117" s="550"/>
      <c r="D117" s="551"/>
      <c r="E117" s="559"/>
      <c r="F117" s="440"/>
      <c r="G117" s="371"/>
      <c r="H117" s="371"/>
      <c r="I117" s="386"/>
      <c r="J117" s="386"/>
      <c r="K117" s="442"/>
      <c r="L117" s="554"/>
      <c r="M117" s="555"/>
      <c r="N117" s="554"/>
      <c r="O117" s="554"/>
      <c r="P117" s="444"/>
      <c r="Q117" s="444"/>
      <c r="R117" s="444"/>
      <c r="S117" s="500"/>
      <c r="T117" s="362"/>
      <c r="U117" s="363"/>
      <c r="V117" s="362"/>
      <c r="W117" s="366"/>
      <c r="X117" s="366"/>
      <c r="Y117" s="362"/>
      <c r="Z117" s="366"/>
      <c r="AA117" s="362"/>
      <c r="AB117" s="366"/>
      <c r="AC117" s="366"/>
      <c r="AD117" s="362"/>
      <c r="AE117" s="366"/>
      <c r="AF117" s="362"/>
      <c r="AG117" s="366"/>
      <c r="AH117" s="366"/>
      <c r="AI117" s="362"/>
      <c r="AJ117" s="366"/>
      <c r="AK117" s="366"/>
      <c r="AL117" s="362"/>
      <c r="AM117" s="366"/>
      <c r="AN117" s="366"/>
      <c r="AO117" s="367"/>
      <c r="AP117" s="367"/>
    </row>
    <row r="118" spans="1:42" ht="21" customHeight="1" x14ac:dyDescent="0.15">
      <c r="A118" s="558"/>
      <c r="B118" s="550"/>
      <c r="C118" s="550"/>
      <c r="D118" s="551"/>
      <c r="E118" s="559"/>
      <c r="F118" s="440"/>
      <c r="G118" s="371"/>
      <c r="H118" s="371"/>
      <c r="I118" s="386"/>
      <c r="J118" s="386"/>
      <c r="K118" s="442"/>
      <c r="L118" s="555"/>
      <c r="M118" s="554"/>
      <c r="N118" s="555"/>
      <c r="O118" s="554"/>
      <c r="P118" s="444"/>
      <c r="Q118" s="444"/>
      <c r="R118" s="444"/>
      <c r="S118" s="500"/>
      <c r="T118" s="362"/>
      <c r="U118" s="363"/>
      <c r="V118" s="362"/>
      <c r="W118" s="366"/>
      <c r="X118" s="366"/>
      <c r="Y118" s="362"/>
      <c r="Z118" s="366"/>
      <c r="AA118" s="362"/>
      <c r="AB118" s="366"/>
      <c r="AC118" s="366"/>
      <c r="AD118" s="362"/>
      <c r="AE118" s="366"/>
      <c r="AF118" s="362"/>
      <c r="AG118" s="366"/>
      <c r="AH118" s="366"/>
      <c r="AI118" s="362"/>
      <c r="AJ118" s="366"/>
      <c r="AK118" s="366"/>
      <c r="AL118" s="362"/>
      <c r="AM118" s="366"/>
      <c r="AN118" s="366"/>
      <c r="AO118" s="367"/>
      <c r="AP118" s="367"/>
    </row>
    <row r="119" spans="1:42" ht="21" customHeight="1" x14ac:dyDescent="0.15">
      <c r="A119" s="558"/>
      <c r="B119" s="550"/>
      <c r="C119" s="550"/>
      <c r="D119" s="551"/>
      <c r="E119" s="559"/>
      <c r="F119" s="440"/>
      <c r="G119" s="371"/>
      <c r="H119" s="371"/>
      <c r="I119" s="386"/>
      <c r="J119" s="386"/>
      <c r="K119" s="442"/>
      <c r="L119" s="554"/>
      <c r="M119" s="554"/>
      <c r="N119" s="554"/>
      <c r="O119" s="554"/>
      <c r="P119" s="444"/>
      <c r="Q119" s="444"/>
      <c r="R119" s="444"/>
      <c r="S119" s="500"/>
      <c r="T119" s="362"/>
      <c r="U119" s="363"/>
      <c r="V119" s="362"/>
      <c r="W119" s="366"/>
      <c r="X119" s="366"/>
      <c r="Y119" s="362"/>
      <c r="Z119" s="366"/>
      <c r="AA119" s="362"/>
      <c r="AB119" s="366"/>
      <c r="AC119" s="366"/>
      <c r="AD119" s="362"/>
      <c r="AE119" s="366"/>
      <c r="AF119" s="362"/>
      <c r="AG119" s="366"/>
      <c r="AH119" s="366"/>
      <c r="AI119" s="362"/>
      <c r="AJ119" s="366"/>
      <c r="AK119" s="366"/>
      <c r="AL119" s="362"/>
      <c r="AM119" s="366"/>
      <c r="AN119" s="366"/>
      <c r="AO119" s="367"/>
      <c r="AP119" s="367"/>
    </row>
    <row r="120" spans="1:42" ht="21" customHeight="1" x14ac:dyDescent="0.15">
      <c r="A120" s="558"/>
      <c r="B120" s="550"/>
      <c r="C120" s="550"/>
      <c r="D120" s="551"/>
      <c r="E120" s="559"/>
      <c r="F120" s="440"/>
      <c r="G120" s="371"/>
      <c r="H120" s="371"/>
      <c r="I120" s="386"/>
      <c r="J120" s="386"/>
      <c r="K120" s="442"/>
      <c r="L120" s="554"/>
      <c r="M120" s="554"/>
      <c r="N120" s="554"/>
      <c r="O120" s="554"/>
      <c r="P120" s="444"/>
      <c r="Q120" s="444"/>
      <c r="R120" s="444"/>
      <c r="S120" s="500"/>
      <c r="T120" s="362"/>
      <c r="U120" s="363"/>
      <c r="V120" s="362"/>
      <c r="W120" s="366"/>
      <c r="X120" s="366"/>
      <c r="Y120" s="362"/>
      <c r="Z120" s="366"/>
      <c r="AA120" s="362"/>
      <c r="AB120" s="366"/>
      <c r="AC120" s="366"/>
      <c r="AD120" s="362"/>
      <c r="AE120" s="366"/>
      <c r="AF120" s="362"/>
      <c r="AG120" s="366"/>
      <c r="AH120" s="366"/>
      <c r="AI120" s="362"/>
      <c r="AJ120" s="366"/>
      <c r="AK120" s="366"/>
      <c r="AL120" s="362"/>
      <c r="AM120" s="366"/>
      <c r="AN120" s="366"/>
      <c r="AO120" s="367"/>
      <c r="AP120" s="367"/>
    </row>
    <row r="121" spans="1:42" ht="21" customHeight="1" x14ac:dyDescent="0.15">
      <c r="A121" s="558"/>
      <c r="B121" s="550"/>
      <c r="C121" s="550"/>
      <c r="D121" s="551"/>
      <c r="E121" s="559"/>
      <c r="F121" s="440"/>
      <c r="G121" s="371"/>
      <c r="H121" s="371"/>
      <c r="I121" s="386"/>
      <c r="J121" s="386"/>
      <c r="K121" s="442"/>
      <c r="L121" s="554"/>
      <c r="M121" s="554"/>
      <c r="N121" s="554"/>
      <c r="O121" s="554"/>
      <c r="P121" s="444"/>
      <c r="Q121" s="444"/>
      <c r="R121" s="444"/>
      <c r="S121" s="500"/>
      <c r="T121" s="362"/>
      <c r="U121" s="363"/>
      <c r="V121" s="362"/>
      <c r="W121" s="366"/>
      <c r="X121" s="366"/>
      <c r="Y121" s="362"/>
      <c r="Z121" s="366"/>
      <c r="AA121" s="362"/>
      <c r="AB121" s="366"/>
      <c r="AC121" s="366"/>
      <c r="AD121" s="362"/>
      <c r="AE121" s="366"/>
      <c r="AF121" s="362"/>
      <c r="AG121" s="366"/>
      <c r="AH121" s="366"/>
      <c r="AI121" s="362"/>
      <c r="AJ121" s="366"/>
      <c r="AK121" s="366"/>
      <c r="AL121" s="362"/>
      <c r="AM121" s="366"/>
      <c r="AN121" s="366"/>
      <c r="AO121" s="367"/>
      <c r="AP121" s="367"/>
    </row>
    <row r="122" spans="1:42" ht="21" customHeight="1" x14ac:dyDescent="0.15">
      <c r="A122" s="558"/>
      <c r="B122" s="550"/>
      <c r="C122" s="550"/>
      <c r="D122" s="551"/>
      <c r="E122" s="559"/>
      <c r="F122" s="440"/>
      <c r="G122" s="371"/>
      <c r="H122" s="371"/>
      <c r="I122" s="386"/>
      <c r="J122" s="386"/>
      <c r="K122" s="442"/>
      <c r="L122" s="554"/>
      <c r="M122" s="554"/>
      <c r="N122" s="554"/>
      <c r="O122" s="554"/>
      <c r="P122" s="444"/>
      <c r="Q122" s="444"/>
      <c r="R122" s="444"/>
      <c r="S122" s="500"/>
      <c r="T122" s="362"/>
      <c r="U122" s="363"/>
      <c r="V122" s="362"/>
      <c r="W122" s="366"/>
      <c r="X122" s="366"/>
      <c r="Y122" s="362"/>
      <c r="Z122" s="366"/>
      <c r="AA122" s="362"/>
      <c r="AB122" s="366"/>
      <c r="AC122" s="366"/>
      <c r="AD122" s="362"/>
      <c r="AE122" s="366"/>
      <c r="AF122" s="362"/>
      <c r="AG122" s="366"/>
      <c r="AH122" s="366"/>
      <c r="AI122" s="362"/>
      <c r="AJ122" s="366"/>
      <c r="AK122" s="366"/>
      <c r="AL122" s="362"/>
      <c r="AM122" s="366"/>
      <c r="AN122" s="366"/>
      <c r="AO122" s="367"/>
      <c r="AP122" s="367"/>
    </row>
    <row r="123" spans="1:42" ht="21" customHeight="1" x14ac:dyDescent="0.15">
      <c r="A123" s="558"/>
      <c r="B123" s="550"/>
      <c r="C123" s="550"/>
      <c r="D123" s="551"/>
      <c r="E123" s="559"/>
      <c r="F123" s="440"/>
      <c r="G123" s="371"/>
      <c r="H123" s="371"/>
      <c r="I123" s="386"/>
      <c r="J123" s="386"/>
      <c r="K123" s="442"/>
      <c r="L123" s="554"/>
      <c r="M123" s="554"/>
      <c r="N123" s="554"/>
      <c r="O123" s="554"/>
      <c r="P123" s="444"/>
      <c r="Q123" s="444"/>
      <c r="R123" s="444"/>
      <c r="S123" s="500"/>
      <c r="T123" s="362"/>
      <c r="U123" s="363"/>
      <c r="V123" s="362"/>
      <c r="W123" s="366"/>
      <c r="X123" s="366"/>
      <c r="Y123" s="362"/>
      <c r="Z123" s="366"/>
      <c r="AA123" s="362"/>
      <c r="AB123" s="366"/>
      <c r="AC123" s="366"/>
      <c r="AD123" s="362"/>
      <c r="AE123" s="366"/>
      <c r="AF123" s="362"/>
      <c r="AG123" s="366"/>
      <c r="AH123" s="366"/>
      <c r="AI123" s="362"/>
      <c r="AJ123" s="366"/>
      <c r="AK123" s="366"/>
      <c r="AL123" s="362"/>
      <c r="AM123" s="366"/>
      <c r="AN123" s="366"/>
      <c r="AO123" s="367"/>
      <c r="AP123" s="367"/>
    </row>
    <row r="124" spans="1:42" ht="21" customHeight="1" x14ac:dyDescent="0.15">
      <c r="A124" s="558"/>
      <c r="B124" s="550"/>
      <c r="C124" s="550"/>
      <c r="D124" s="551"/>
      <c r="E124" s="559"/>
      <c r="F124" s="440"/>
      <c r="G124" s="371"/>
      <c r="H124" s="371"/>
      <c r="I124" s="386"/>
      <c r="J124" s="386"/>
      <c r="K124" s="442"/>
      <c r="L124" s="554"/>
      <c r="M124" s="554"/>
      <c r="N124" s="554"/>
      <c r="O124" s="554"/>
      <c r="P124" s="444"/>
      <c r="Q124" s="444"/>
      <c r="R124" s="444"/>
      <c r="S124" s="500"/>
      <c r="T124" s="362"/>
      <c r="U124" s="363"/>
      <c r="V124" s="362"/>
      <c r="W124" s="366"/>
      <c r="X124" s="366"/>
      <c r="Y124" s="362"/>
      <c r="Z124" s="366"/>
      <c r="AA124" s="362"/>
      <c r="AB124" s="366"/>
      <c r="AC124" s="366"/>
      <c r="AD124" s="362"/>
      <c r="AE124" s="366"/>
      <c r="AF124" s="362"/>
      <c r="AG124" s="366"/>
      <c r="AH124" s="366"/>
      <c r="AI124" s="362"/>
      <c r="AJ124" s="366"/>
      <c r="AK124" s="366"/>
      <c r="AL124" s="362"/>
      <c r="AM124" s="366"/>
      <c r="AN124" s="366"/>
      <c r="AO124" s="367"/>
      <c r="AP124" s="367"/>
    </row>
    <row r="125" spans="1:42" ht="21" customHeight="1" x14ac:dyDescent="0.15">
      <c r="A125" s="558"/>
      <c r="B125" s="550"/>
      <c r="C125" s="550"/>
      <c r="D125" s="551"/>
      <c r="E125" s="559"/>
      <c r="F125" s="440"/>
      <c r="G125" s="371"/>
      <c r="H125" s="371"/>
      <c r="I125" s="386"/>
      <c r="J125" s="386"/>
      <c r="K125" s="442"/>
      <c r="L125" s="554"/>
      <c r="M125" s="554"/>
      <c r="N125" s="554"/>
      <c r="O125" s="554"/>
      <c r="P125" s="529"/>
      <c r="Q125" s="529"/>
      <c r="R125" s="529"/>
      <c r="S125" s="500"/>
      <c r="T125" s="362"/>
      <c r="U125" s="363"/>
      <c r="V125" s="362"/>
      <c r="W125" s="366"/>
      <c r="X125" s="366"/>
      <c r="Y125" s="362"/>
      <c r="Z125" s="366"/>
      <c r="AA125" s="362"/>
      <c r="AB125" s="366"/>
      <c r="AC125" s="366"/>
      <c r="AD125" s="362"/>
      <c r="AE125" s="366"/>
      <c r="AF125" s="362"/>
      <c r="AG125" s="366"/>
      <c r="AH125" s="366"/>
      <c r="AI125" s="362"/>
      <c r="AJ125" s="366"/>
      <c r="AK125" s="366"/>
      <c r="AL125" s="362"/>
      <c r="AM125" s="366"/>
      <c r="AN125" s="366"/>
      <c r="AO125" s="367"/>
      <c r="AP125" s="367"/>
    </row>
    <row r="126" spans="1:42" ht="21" customHeight="1" x14ac:dyDescent="0.15">
      <c r="A126" s="558"/>
      <c r="B126" s="550"/>
      <c r="C126" s="550"/>
      <c r="D126" s="551"/>
      <c r="E126" s="559"/>
      <c r="F126" s="440"/>
      <c r="G126" s="371"/>
      <c r="H126" s="371"/>
      <c r="I126" s="386"/>
      <c r="J126" s="386"/>
      <c r="K126" s="442"/>
      <c r="L126" s="554"/>
      <c r="M126" s="554"/>
      <c r="N126" s="554"/>
      <c r="O126" s="554"/>
      <c r="P126" s="503"/>
      <c r="Q126" s="503"/>
      <c r="R126" s="503"/>
      <c r="S126" s="500"/>
      <c r="T126" s="362"/>
      <c r="U126" s="363"/>
      <c r="V126" s="364"/>
      <c r="W126" s="365"/>
      <c r="X126" s="365"/>
      <c r="Y126" s="364"/>
      <c r="Z126" s="366"/>
      <c r="AA126" s="362"/>
      <c r="AB126" s="365"/>
      <c r="AC126" s="366"/>
      <c r="AD126" s="362"/>
      <c r="AE126" s="365"/>
      <c r="AF126" s="364"/>
      <c r="AG126" s="365"/>
      <c r="AH126" s="365"/>
      <c r="AI126" s="364"/>
      <c r="AJ126" s="366"/>
      <c r="AK126" s="366"/>
      <c r="AL126" s="364"/>
      <c r="AM126" s="366"/>
      <c r="AN126" s="366"/>
      <c r="AO126" s="367"/>
      <c r="AP126" s="367"/>
    </row>
    <row r="127" spans="1:42" ht="21" customHeight="1" x14ac:dyDescent="0.15">
      <c r="A127" s="558"/>
      <c r="B127" s="550"/>
      <c r="C127" s="550"/>
      <c r="D127" s="551"/>
      <c r="E127" s="559"/>
      <c r="F127" s="440"/>
      <c r="G127" s="371"/>
      <c r="H127" s="371"/>
      <c r="I127" s="386"/>
      <c r="J127" s="386"/>
      <c r="K127" s="442"/>
      <c r="L127" s="554"/>
      <c r="M127" s="554"/>
      <c r="N127" s="554"/>
      <c r="O127" s="554"/>
      <c r="P127" s="503"/>
      <c r="Q127" s="503"/>
      <c r="R127" s="503"/>
      <c r="S127" s="500"/>
      <c r="T127" s="362"/>
      <c r="U127" s="363"/>
      <c r="V127" s="364"/>
      <c r="W127" s="365"/>
      <c r="X127" s="365"/>
      <c r="Y127" s="364"/>
      <c r="Z127" s="366"/>
      <c r="AA127" s="362"/>
      <c r="AB127" s="365"/>
      <c r="AC127" s="366"/>
      <c r="AD127" s="362"/>
      <c r="AE127" s="365"/>
      <c r="AF127" s="364"/>
      <c r="AG127" s="365"/>
      <c r="AH127" s="365"/>
      <c r="AI127" s="364"/>
      <c r="AJ127" s="366"/>
      <c r="AK127" s="366"/>
      <c r="AL127" s="364"/>
      <c r="AM127" s="366"/>
      <c r="AN127" s="366"/>
      <c r="AO127" s="367"/>
      <c r="AP127" s="367"/>
    </row>
    <row r="128" spans="1:42" ht="21" customHeight="1" x14ac:dyDescent="0.15">
      <c r="A128" s="558"/>
      <c r="B128" s="550"/>
      <c r="C128" s="550"/>
      <c r="D128" s="551"/>
      <c r="E128" s="559"/>
      <c r="F128" s="440"/>
      <c r="G128" s="371"/>
      <c r="H128" s="371"/>
      <c r="I128" s="386"/>
      <c r="J128" s="386"/>
      <c r="K128" s="442"/>
      <c r="L128" s="554"/>
      <c r="M128" s="554"/>
      <c r="N128" s="554"/>
      <c r="O128" s="554"/>
      <c r="P128" s="444"/>
      <c r="Q128" s="444"/>
      <c r="R128" s="444"/>
      <c r="S128" s="500"/>
      <c r="T128" s="362"/>
      <c r="U128" s="363"/>
      <c r="V128" s="408"/>
      <c r="W128" s="390"/>
      <c r="X128" s="390"/>
      <c r="Y128" s="408"/>
      <c r="Z128" s="366"/>
      <c r="AA128" s="362"/>
      <c r="AB128" s="390"/>
      <c r="AC128" s="366"/>
      <c r="AD128" s="362"/>
      <c r="AE128" s="390"/>
      <c r="AF128" s="408"/>
      <c r="AG128" s="390"/>
      <c r="AH128" s="390"/>
      <c r="AI128" s="408"/>
      <c r="AJ128" s="366"/>
      <c r="AK128" s="366"/>
      <c r="AL128" s="408"/>
      <c r="AM128" s="366"/>
      <c r="AN128" s="366"/>
      <c r="AO128" s="367"/>
      <c r="AP128" s="367"/>
    </row>
    <row r="129" spans="1:42" ht="21" customHeight="1" x14ac:dyDescent="0.15">
      <c r="A129" s="558"/>
      <c r="B129" s="550"/>
      <c r="C129" s="550"/>
      <c r="D129" s="551"/>
      <c r="E129" s="559"/>
      <c r="F129" s="440"/>
      <c r="G129" s="371"/>
      <c r="H129" s="371"/>
      <c r="I129" s="386"/>
      <c r="J129" s="386"/>
      <c r="K129" s="442"/>
      <c r="L129" s="554"/>
      <c r="M129" s="555"/>
      <c r="N129" s="554"/>
      <c r="O129" s="555"/>
      <c r="P129" s="444"/>
      <c r="Q129" s="444"/>
      <c r="R129" s="444"/>
      <c r="S129" s="500"/>
      <c r="T129" s="362"/>
      <c r="U129" s="363"/>
      <c r="V129" s="362"/>
      <c r="W129" s="366"/>
      <c r="X129" s="366"/>
      <c r="Y129" s="362"/>
      <c r="Z129" s="366"/>
      <c r="AA129" s="362"/>
      <c r="AB129" s="366"/>
      <c r="AC129" s="366"/>
      <c r="AD129" s="362"/>
      <c r="AE129" s="366"/>
      <c r="AF129" s="362"/>
      <c r="AG129" s="366"/>
      <c r="AH129" s="366"/>
      <c r="AI129" s="362"/>
      <c r="AJ129" s="366"/>
      <c r="AK129" s="366"/>
      <c r="AL129" s="362"/>
      <c r="AM129" s="366"/>
      <c r="AN129" s="366"/>
    </row>
    <row r="130" spans="1:42" ht="21" customHeight="1" x14ac:dyDescent="0.15">
      <c r="A130" s="558"/>
      <c r="B130" s="550"/>
      <c r="C130" s="550"/>
      <c r="D130" s="551"/>
      <c r="E130" s="559"/>
      <c r="F130" s="440"/>
      <c r="G130" s="371"/>
      <c r="H130" s="371"/>
      <c r="I130" s="386"/>
      <c r="J130" s="386"/>
      <c r="K130" s="442"/>
      <c r="L130" s="554"/>
      <c r="M130" s="555"/>
      <c r="N130" s="554"/>
      <c r="O130" s="555"/>
      <c r="P130" s="444"/>
      <c r="Q130" s="444"/>
      <c r="R130" s="444"/>
      <c r="S130" s="500"/>
      <c r="T130" s="362"/>
      <c r="U130" s="363"/>
      <c r="V130" s="362"/>
      <c r="W130" s="366"/>
      <c r="X130" s="366"/>
      <c r="Y130" s="362"/>
      <c r="Z130" s="366"/>
      <c r="AA130" s="362"/>
      <c r="AB130" s="366"/>
      <c r="AC130" s="366"/>
      <c r="AD130" s="362"/>
      <c r="AE130" s="366"/>
      <c r="AF130" s="362"/>
      <c r="AG130" s="366"/>
      <c r="AH130" s="366"/>
      <c r="AI130" s="362"/>
      <c r="AJ130" s="366"/>
      <c r="AK130" s="366"/>
      <c r="AL130" s="362"/>
      <c r="AM130" s="366"/>
      <c r="AN130" s="366"/>
    </row>
    <row r="131" spans="1:42" ht="21" customHeight="1" x14ac:dyDescent="0.15">
      <c r="A131" s="558"/>
      <c r="B131" s="550"/>
      <c r="C131" s="550"/>
      <c r="D131" s="551"/>
      <c r="E131" s="559"/>
      <c r="F131" s="440"/>
      <c r="G131" s="371"/>
      <c r="H131" s="371"/>
      <c r="I131" s="386"/>
      <c r="J131" s="386"/>
      <c r="K131" s="442"/>
      <c r="L131" s="554"/>
      <c r="M131" s="554"/>
      <c r="N131" s="554"/>
      <c r="O131" s="554"/>
      <c r="P131" s="444"/>
      <c r="Q131" s="505"/>
      <c r="R131" s="444"/>
      <c r="S131" s="500"/>
      <c r="T131" s="362"/>
      <c r="U131" s="363"/>
      <c r="V131" s="362"/>
      <c r="W131" s="366"/>
      <c r="X131" s="366"/>
      <c r="Y131" s="362"/>
      <c r="Z131" s="366"/>
      <c r="AA131" s="362"/>
      <c r="AB131" s="366"/>
      <c r="AC131" s="366"/>
      <c r="AD131" s="362"/>
      <c r="AE131" s="366"/>
      <c r="AF131" s="362"/>
      <c r="AG131" s="366"/>
      <c r="AH131" s="366"/>
      <c r="AI131" s="362"/>
      <c r="AJ131" s="366"/>
      <c r="AK131" s="366"/>
      <c r="AL131" s="362"/>
      <c r="AM131" s="366"/>
      <c r="AN131" s="366"/>
      <c r="AO131" s="367"/>
      <c r="AP131" s="367"/>
    </row>
    <row r="132" spans="1:42" ht="21" customHeight="1" x14ac:dyDescent="0.15">
      <c r="A132" s="558"/>
      <c r="B132" s="550"/>
      <c r="C132" s="550"/>
      <c r="D132" s="551"/>
      <c r="E132" s="559"/>
      <c r="F132" s="440"/>
      <c r="G132" s="371"/>
      <c r="H132" s="371"/>
      <c r="I132" s="386"/>
      <c r="J132" s="386"/>
      <c r="K132" s="442"/>
      <c r="L132" s="554"/>
      <c r="M132" s="554"/>
      <c r="N132" s="554"/>
      <c r="O132" s="554"/>
      <c r="P132" s="444"/>
      <c r="Q132" s="444"/>
      <c r="R132" s="444"/>
      <c r="S132" s="500"/>
      <c r="T132" s="362"/>
      <c r="U132" s="363"/>
      <c r="V132" s="362"/>
      <c r="W132" s="366"/>
      <c r="X132" s="366"/>
      <c r="Y132" s="362"/>
      <c r="Z132" s="366"/>
      <c r="AA132" s="362"/>
      <c r="AB132" s="366"/>
      <c r="AC132" s="366"/>
      <c r="AD132" s="362"/>
      <c r="AE132" s="366"/>
      <c r="AF132" s="362"/>
      <c r="AG132" s="366"/>
      <c r="AH132" s="366"/>
      <c r="AI132" s="362"/>
      <c r="AJ132" s="366"/>
      <c r="AK132" s="366"/>
      <c r="AL132" s="362"/>
      <c r="AM132" s="366"/>
      <c r="AN132" s="366"/>
      <c r="AO132" s="367"/>
      <c r="AP132" s="367"/>
    </row>
    <row r="133" spans="1:42" ht="21" customHeight="1" x14ac:dyDescent="0.15">
      <c r="A133" s="558"/>
      <c r="B133" s="550"/>
      <c r="C133" s="550"/>
      <c r="D133" s="551"/>
      <c r="E133" s="559"/>
      <c r="F133" s="440"/>
      <c r="G133" s="371"/>
      <c r="H133" s="371"/>
      <c r="I133" s="386"/>
      <c r="J133" s="386"/>
      <c r="K133" s="442"/>
      <c r="L133" s="554"/>
      <c r="M133" s="554"/>
      <c r="N133" s="554"/>
      <c r="O133" s="554"/>
      <c r="P133" s="444"/>
      <c r="Q133" s="444"/>
      <c r="R133" s="444"/>
      <c r="S133" s="500"/>
      <c r="T133" s="362"/>
      <c r="U133" s="363"/>
      <c r="V133" s="362"/>
      <c r="W133" s="366"/>
      <c r="X133" s="366"/>
      <c r="Y133" s="362"/>
      <c r="Z133" s="366"/>
      <c r="AA133" s="362"/>
      <c r="AB133" s="366"/>
      <c r="AC133" s="366"/>
      <c r="AD133" s="362"/>
      <c r="AE133" s="366"/>
      <c r="AF133" s="362"/>
      <c r="AG133" s="366"/>
      <c r="AH133" s="366"/>
      <c r="AI133" s="362"/>
      <c r="AJ133" s="366"/>
      <c r="AK133" s="366"/>
      <c r="AL133" s="362"/>
      <c r="AM133" s="366"/>
      <c r="AN133" s="366"/>
      <c r="AO133" s="367"/>
      <c r="AP133" s="367"/>
    </row>
    <row r="134" spans="1:42" ht="21" customHeight="1" x14ac:dyDescent="0.15">
      <c r="A134" s="558"/>
      <c r="B134" s="550"/>
      <c r="C134" s="550"/>
      <c r="D134" s="551"/>
      <c r="E134" s="559"/>
      <c r="F134" s="440"/>
      <c r="G134" s="371"/>
      <c r="H134" s="371"/>
      <c r="I134" s="386"/>
      <c r="J134" s="386"/>
      <c r="K134" s="442"/>
      <c r="L134" s="554"/>
      <c r="M134" s="554"/>
      <c r="N134" s="554"/>
      <c r="O134" s="554"/>
      <c r="P134" s="444"/>
      <c r="Q134" s="444"/>
      <c r="R134" s="444"/>
      <c r="S134" s="500"/>
      <c r="T134" s="362"/>
      <c r="U134" s="363"/>
      <c r="V134" s="362"/>
      <c r="W134" s="366"/>
      <c r="X134" s="366"/>
      <c r="Y134" s="362"/>
      <c r="Z134" s="366"/>
      <c r="AA134" s="362"/>
      <c r="AB134" s="366"/>
      <c r="AC134" s="366"/>
      <c r="AD134" s="362"/>
      <c r="AE134" s="366"/>
      <c r="AF134" s="362"/>
      <c r="AG134" s="366"/>
      <c r="AH134" s="366"/>
      <c r="AI134" s="362"/>
      <c r="AJ134" s="366"/>
      <c r="AK134" s="366"/>
      <c r="AL134" s="362"/>
      <c r="AM134" s="366"/>
      <c r="AN134" s="366"/>
      <c r="AO134" s="367"/>
      <c r="AP134" s="367"/>
    </row>
    <row r="135" spans="1:42" ht="21" customHeight="1" x14ac:dyDescent="0.15">
      <c r="A135" s="558"/>
      <c r="B135" s="550"/>
      <c r="C135" s="550"/>
      <c r="D135" s="551"/>
      <c r="E135" s="559"/>
      <c r="F135" s="440"/>
      <c r="G135" s="371"/>
      <c r="H135" s="371"/>
      <c r="I135" s="386"/>
      <c r="J135" s="386"/>
      <c r="K135" s="442"/>
      <c r="L135" s="554"/>
      <c r="M135" s="555"/>
      <c r="N135" s="554"/>
      <c r="O135" s="555"/>
      <c r="P135" s="444"/>
      <c r="Q135" s="444"/>
      <c r="R135" s="444"/>
      <c r="S135" s="881"/>
      <c r="T135" s="362"/>
      <c r="U135" s="363"/>
      <c r="V135" s="362"/>
      <c r="W135" s="366"/>
      <c r="X135" s="366"/>
      <c r="Y135" s="362"/>
      <c r="Z135" s="366"/>
      <c r="AA135" s="362"/>
      <c r="AB135" s="366"/>
      <c r="AC135" s="366"/>
      <c r="AD135" s="362"/>
      <c r="AE135" s="366"/>
      <c r="AF135" s="362"/>
      <c r="AG135" s="366"/>
      <c r="AH135" s="366"/>
      <c r="AI135" s="362"/>
      <c r="AJ135" s="366"/>
      <c r="AK135" s="366"/>
      <c r="AL135" s="362"/>
      <c r="AM135" s="366"/>
      <c r="AN135" s="366"/>
      <c r="AO135" s="367"/>
      <c r="AP135" s="367"/>
    </row>
    <row r="136" spans="1:42" ht="21" customHeight="1" x14ac:dyDescent="0.15">
      <c r="A136" s="558"/>
      <c r="B136" s="550"/>
      <c r="C136" s="550"/>
      <c r="D136" s="551"/>
      <c r="E136" s="559"/>
      <c r="F136" s="440"/>
      <c r="G136" s="371"/>
      <c r="H136" s="371"/>
      <c r="I136" s="386"/>
      <c r="J136" s="386"/>
      <c r="K136" s="442"/>
      <c r="L136" s="554"/>
      <c r="M136" s="555"/>
      <c r="N136" s="554"/>
      <c r="O136" s="555"/>
      <c r="P136" s="444"/>
      <c r="Q136" s="444"/>
      <c r="R136" s="444"/>
      <c r="S136" s="882"/>
      <c r="T136" s="362"/>
      <c r="U136" s="363"/>
      <c r="V136" s="368"/>
      <c r="W136" s="366"/>
      <c r="X136" s="366"/>
      <c r="Y136" s="362"/>
      <c r="Z136" s="366"/>
      <c r="AA136" s="362"/>
      <c r="AB136" s="366"/>
      <c r="AC136" s="366"/>
      <c r="AD136" s="362"/>
      <c r="AE136" s="366"/>
      <c r="AF136" s="362"/>
      <c r="AG136" s="366"/>
      <c r="AH136" s="366"/>
      <c r="AI136" s="362"/>
      <c r="AJ136" s="366"/>
      <c r="AK136" s="366"/>
      <c r="AL136" s="362"/>
      <c r="AM136" s="366"/>
      <c r="AN136" s="366"/>
      <c r="AO136" s="367"/>
      <c r="AP136" s="367"/>
    </row>
    <row r="137" spans="1:42" ht="21" customHeight="1" x14ac:dyDescent="0.15">
      <c r="A137" s="558"/>
      <c r="B137" s="550"/>
      <c r="C137" s="550"/>
      <c r="D137" s="551"/>
      <c r="E137" s="559"/>
      <c r="F137" s="440"/>
      <c r="G137" s="371"/>
      <c r="H137" s="371"/>
      <c r="I137" s="386"/>
      <c r="J137" s="386"/>
      <c r="K137" s="442"/>
      <c r="L137" s="554"/>
      <c r="M137" s="554"/>
      <c r="N137" s="554"/>
      <c r="O137" s="554"/>
      <c r="P137" s="444"/>
      <c r="Q137" s="444"/>
      <c r="R137" s="444"/>
      <c r="S137" s="500"/>
      <c r="T137" s="362"/>
      <c r="U137" s="363"/>
      <c r="V137" s="368"/>
      <c r="W137" s="366"/>
      <c r="X137" s="366"/>
      <c r="Y137" s="362"/>
      <c r="Z137" s="366"/>
      <c r="AA137" s="362"/>
      <c r="AB137" s="366"/>
      <c r="AC137" s="366"/>
      <c r="AD137" s="362"/>
      <c r="AE137" s="366"/>
      <c r="AF137" s="362"/>
      <c r="AG137" s="366"/>
      <c r="AH137" s="366"/>
      <c r="AI137" s="362"/>
      <c r="AJ137" s="366"/>
      <c r="AK137" s="366"/>
      <c r="AL137" s="362"/>
      <c r="AM137" s="366"/>
      <c r="AN137" s="366"/>
      <c r="AO137" s="367"/>
      <c r="AP137" s="367"/>
    </row>
    <row r="138" spans="1:42" ht="21" customHeight="1" x14ac:dyDescent="0.15">
      <c r="A138" s="558"/>
      <c r="B138" s="550"/>
      <c r="C138" s="550"/>
      <c r="D138" s="551"/>
      <c r="E138" s="559"/>
      <c r="F138" s="440"/>
      <c r="G138" s="371"/>
      <c r="H138" s="371"/>
      <c r="I138" s="386"/>
      <c r="J138" s="386"/>
      <c r="K138" s="442"/>
      <c r="L138" s="554"/>
      <c r="M138" s="555"/>
      <c r="N138" s="554"/>
      <c r="O138" s="555"/>
      <c r="P138" s="444"/>
      <c r="Q138" s="444"/>
      <c r="R138" s="444"/>
      <c r="S138" s="444"/>
      <c r="T138" s="362"/>
      <c r="U138" s="363"/>
      <c r="V138" s="362"/>
      <c r="W138" s="366"/>
      <c r="X138" s="366"/>
      <c r="Y138" s="362"/>
      <c r="Z138" s="366"/>
      <c r="AA138" s="362"/>
      <c r="AB138" s="366"/>
      <c r="AC138" s="366"/>
      <c r="AD138" s="362"/>
      <c r="AE138" s="366"/>
      <c r="AF138" s="362"/>
      <c r="AG138" s="366"/>
      <c r="AH138" s="366"/>
      <c r="AI138" s="362"/>
      <c r="AJ138" s="366"/>
      <c r="AK138" s="366"/>
      <c r="AL138" s="362"/>
      <c r="AM138" s="366"/>
      <c r="AN138" s="366"/>
      <c r="AO138" s="367"/>
      <c r="AP138" s="367"/>
    </row>
    <row r="139" spans="1:42" ht="21" customHeight="1" x14ac:dyDescent="0.15">
      <c r="A139" s="558"/>
      <c r="B139" s="550"/>
      <c r="C139" s="550"/>
      <c r="D139" s="551"/>
      <c r="E139" s="559"/>
      <c r="F139" s="440"/>
      <c r="G139" s="371"/>
      <c r="H139" s="371"/>
      <c r="I139" s="386"/>
      <c r="J139" s="386"/>
      <c r="K139" s="442"/>
      <c r="L139" s="554"/>
      <c r="M139" s="554"/>
      <c r="N139" s="554"/>
      <c r="O139" s="554"/>
      <c r="P139" s="444"/>
      <c r="Q139" s="444"/>
      <c r="R139" s="444"/>
      <c r="S139" s="500"/>
      <c r="T139" s="362"/>
      <c r="U139" s="363"/>
      <c r="V139" s="362"/>
      <c r="W139" s="366"/>
      <c r="X139" s="366"/>
      <c r="Y139" s="362"/>
      <c r="Z139" s="366"/>
      <c r="AA139" s="362"/>
      <c r="AB139" s="366"/>
      <c r="AC139" s="366"/>
      <c r="AD139" s="362"/>
      <c r="AE139" s="366"/>
      <c r="AF139" s="362"/>
      <c r="AG139" s="366"/>
      <c r="AH139" s="366"/>
      <c r="AI139" s="362"/>
      <c r="AJ139" s="366"/>
      <c r="AK139" s="366"/>
      <c r="AL139" s="362"/>
      <c r="AM139" s="366"/>
      <c r="AN139" s="366"/>
      <c r="AO139" s="367"/>
      <c r="AP139" s="367"/>
    </row>
    <row r="140" spans="1:42" ht="21" customHeight="1" x14ac:dyDescent="0.15">
      <c r="A140" s="558"/>
      <c r="B140" s="550"/>
      <c r="C140" s="550"/>
      <c r="D140" s="551"/>
      <c r="E140" s="559"/>
      <c r="F140" s="440"/>
      <c r="G140" s="371"/>
      <c r="H140" s="371"/>
      <c r="I140" s="386"/>
      <c r="J140" s="386"/>
      <c r="K140" s="442"/>
      <c r="L140" s="554"/>
      <c r="M140" s="555"/>
      <c r="N140" s="554"/>
      <c r="O140" s="555"/>
      <c r="P140" s="444"/>
      <c r="Q140" s="444"/>
      <c r="R140" s="444"/>
      <c r="S140" s="444"/>
      <c r="T140" s="362"/>
      <c r="U140" s="363"/>
      <c r="V140" s="362"/>
      <c r="W140" s="366"/>
      <c r="X140" s="366"/>
      <c r="Y140" s="362"/>
      <c r="Z140" s="366"/>
      <c r="AA140" s="362"/>
      <c r="AB140" s="366"/>
      <c r="AC140" s="366"/>
      <c r="AD140" s="362"/>
      <c r="AE140" s="366"/>
      <c r="AF140" s="362"/>
      <c r="AG140" s="366"/>
      <c r="AH140" s="366"/>
      <c r="AI140" s="362"/>
      <c r="AJ140" s="366"/>
      <c r="AK140" s="366"/>
      <c r="AL140" s="362"/>
      <c r="AM140" s="366"/>
      <c r="AN140" s="366"/>
      <c r="AO140" s="367"/>
      <c r="AP140" s="367"/>
    </row>
    <row r="141" spans="1:42" ht="21" customHeight="1" x14ac:dyDescent="0.15">
      <c r="A141" s="558"/>
      <c r="B141" s="550"/>
      <c r="C141" s="550"/>
      <c r="D141" s="551"/>
      <c r="E141" s="559"/>
      <c r="F141" s="561"/>
      <c r="G141" s="371"/>
      <c r="H141" s="371"/>
      <c r="I141" s="386"/>
      <c r="J141" s="386"/>
      <c r="K141" s="442"/>
      <c r="L141" s="554"/>
      <c r="M141" s="554"/>
      <c r="N141" s="554"/>
      <c r="O141" s="554"/>
      <c r="P141" s="562"/>
      <c r="Q141" s="562"/>
      <c r="R141" s="562"/>
      <c r="S141" s="500"/>
      <c r="T141" s="362"/>
      <c r="U141" s="363"/>
      <c r="V141" s="362"/>
      <c r="W141" s="366"/>
      <c r="X141" s="366"/>
      <c r="Y141" s="362"/>
      <c r="Z141" s="366"/>
      <c r="AA141" s="362"/>
      <c r="AB141" s="366"/>
      <c r="AC141" s="366"/>
      <c r="AD141" s="362"/>
      <c r="AE141" s="366"/>
      <c r="AF141" s="362"/>
      <c r="AG141" s="366"/>
      <c r="AH141" s="366"/>
      <c r="AI141" s="362"/>
      <c r="AJ141" s="366"/>
      <c r="AK141" s="366"/>
      <c r="AL141" s="362"/>
      <c r="AM141" s="366"/>
      <c r="AN141" s="366"/>
      <c r="AO141" s="367"/>
      <c r="AP141" s="367"/>
    </row>
    <row r="142" spans="1:42" ht="21" customHeight="1" x14ac:dyDescent="0.15">
      <c r="A142" s="558"/>
      <c r="B142" s="550"/>
      <c r="C142" s="550"/>
      <c r="D142" s="551"/>
      <c r="E142" s="559"/>
      <c r="F142" s="440"/>
      <c r="G142" s="371"/>
      <c r="H142" s="371"/>
      <c r="I142" s="386"/>
      <c r="J142" s="386"/>
      <c r="K142" s="442"/>
      <c r="L142" s="554"/>
      <c r="M142" s="554"/>
      <c r="N142" s="554"/>
      <c r="O142" s="554"/>
      <c r="P142" s="444"/>
      <c r="Q142" s="444"/>
      <c r="R142" s="444"/>
      <c r="S142" s="500"/>
      <c r="T142" s="362"/>
      <c r="U142" s="363"/>
      <c r="V142" s="362"/>
      <c r="W142" s="366"/>
      <c r="X142" s="366"/>
      <c r="Y142" s="362"/>
      <c r="Z142" s="366"/>
      <c r="AA142" s="362"/>
      <c r="AB142" s="366"/>
      <c r="AC142" s="366"/>
      <c r="AD142" s="362"/>
      <c r="AE142" s="366"/>
      <c r="AF142" s="362"/>
      <c r="AG142" s="366"/>
      <c r="AH142" s="366"/>
      <c r="AI142" s="362"/>
      <c r="AJ142" s="366"/>
      <c r="AK142" s="366"/>
      <c r="AL142" s="362"/>
      <c r="AM142" s="366"/>
      <c r="AN142" s="366"/>
      <c r="AO142" s="367"/>
      <c r="AP142" s="367"/>
    </row>
    <row r="143" spans="1:42" ht="21" customHeight="1" x14ac:dyDescent="0.15">
      <c r="A143" s="558"/>
      <c r="B143" s="550"/>
      <c r="C143" s="550"/>
      <c r="D143" s="551"/>
      <c r="E143" s="559"/>
      <c r="F143" s="440"/>
      <c r="G143" s="371"/>
      <c r="H143" s="371"/>
      <c r="I143" s="386"/>
      <c r="J143" s="386"/>
      <c r="K143" s="442"/>
      <c r="L143" s="554"/>
      <c r="M143" s="554"/>
      <c r="N143" s="554"/>
      <c r="O143" s="554"/>
      <c r="P143" s="444"/>
      <c r="Q143" s="444"/>
      <c r="R143" s="444"/>
      <c r="S143" s="500"/>
      <c r="T143" s="362"/>
      <c r="U143" s="363"/>
      <c r="V143" s="362"/>
      <c r="W143" s="366"/>
      <c r="X143" s="366"/>
      <c r="Y143" s="362"/>
      <c r="Z143" s="366"/>
      <c r="AA143" s="362"/>
      <c r="AB143" s="366"/>
      <c r="AC143" s="366"/>
      <c r="AD143" s="362"/>
      <c r="AE143" s="366"/>
      <c r="AF143" s="362"/>
      <c r="AG143" s="366"/>
      <c r="AH143" s="366"/>
      <c r="AI143" s="362"/>
      <c r="AJ143" s="366"/>
      <c r="AK143" s="366"/>
      <c r="AL143" s="362"/>
      <c r="AM143" s="366"/>
      <c r="AN143" s="366"/>
      <c r="AO143" s="367"/>
      <c r="AP143" s="367"/>
    </row>
    <row r="144" spans="1:42" ht="21" customHeight="1" x14ac:dyDescent="0.15">
      <c r="A144" s="558"/>
      <c r="B144" s="550"/>
      <c r="C144" s="550"/>
      <c r="D144" s="551"/>
      <c r="E144" s="559"/>
      <c r="F144" s="561"/>
      <c r="G144" s="371"/>
      <c r="H144" s="371"/>
      <c r="I144" s="386"/>
      <c r="J144" s="386"/>
      <c r="K144" s="442"/>
      <c r="L144" s="554"/>
      <c r="M144" s="554"/>
      <c r="N144" s="554"/>
      <c r="O144" s="554"/>
      <c r="P144" s="562"/>
      <c r="Q144" s="562"/>
      <c r="R144" s="562"/>
      <c r="S144" s="500"/>
      <c r="T144" s="362"/>
      <c r="U144" s="363"/>
      <c r="V144" s="362"/>
      <c r="W144" s="366"/>
      <c r="X144" s="366"/>
      <c r="Y144" s="362"/>
      <c r="Z144" s="366"/>
      <c r="AA144" s="362"/>
      <c r="AB144" s="366"/>
      <c r="AC144" s="366"/>
      <c r="AD144" s="362"/>
      <c r="AE144" s="366"/>
      <c r="AF144" s="362"/>
      <c r="AG144" s="366"/>
      <c r="AH144" s="366"/>
      <c r="AI144" s="362"/>
      <c r="AJ144" s="366"/>
      <c r="AK144" s="366"/>
      <c r="AL144" s="362"/>
      <c r="AM144" s="366"/>
      <c r="AN144" s="366"/>
      <c r="AO144" s="367"/>
      <c r="AP144" s="367"/>
    </row>
    <row r="145" spans="1:42" ht="21" customHeight="1" x14ac:dyDescent="0.15">
      <c r="A145" s="558"/>
      <c r="B145" s="550"/>
      <c r="C145" s="550"/>
      <c r="D145" s="551"/>
      <c r="E145" s="559"/>
      <c r="F145" s="440"/>
      <c r="G145" s="371"/>
      <c r="H145" s="371"/>
      <c r="I145" s="386"/>
      <c r="J145" s="386"/>
      <c r="K145" s="442"/>
      <c r="L145" s="554"/>
      <c r="M145" s="554"/>
      <c r="N145" s="554"/>
      <c r="O145" s="554"/>
      <c r="P145" s="503"/>
      <c r="Q145" s="503"/>
      <c r="R145" s="503"/>
      <c r="S145" s="500"/>
      <c r="T145" s="362"/>
      <c r="U145" s="363"/>
      <c r="V145" s="362"/>
      <c r="W145" s="366"/>
      <c r="X145" s="366"/>
      <c r="Y145" s="362"/>
      <c r="Z145" s="366"/>
      <c r="AA145" s="362"/>
      <c r="AB145" s="366"/>
      <c r="AC145" s="366"/>
      <c r="AD145" s="362"/>
      <c r="AE145" s="366"/>
      <c r="AF145" s="362"/>
      <c r="AG145" s="366"/>
      <c r="AH145" s="366"/>
      <c r="AI145" s="362"/>
      <c r="AJ145" s="366"/>
      <c r="AK145" s="366"/>
      <c r="AL145" s="362"/>
      <c r="AM145" s="366"/>
      <c r="AN145" s="366"/>
      <c r="AO145" s="367"/>
      <c r="AP145" s="367"/>
    </row>
    <row r="146" spans="1:42" ht="21" customHeight="1" x14ac:dyDescent="0.15">
      <c r="A146" s="558"/>
      <c r="B146" s="550"/>
      <c r="C146" s="550"/>
      <c r="D146" s="551"/>
      <c r="E146" s="559"/>
      <c r="F146" s="440"/>
      <c r="G146" s="371"/>
      <c r="H146" s="371"/>
      <c r="I146" s="386"/>
      <c r="J146" s="386"/>
      <c r="K146" s="442"/>
      <c r="L146" s="554"/>
      <c r="M146" s="554"/>
      <c r="N146" s="554"/>
      <c r="O146" s="554"/>
      <c r="P146" s="503"/>
      <c r="Q146" s="503"/>
      <c r="R146" s="503"/>
      <c r="S146" s="500"/>
      <c r="T146" s="362"/>
      <c r="U146" s="363"/>
      <c r="V146" s="362"/>
      <c r="W146" s="366"/>
      <c r="X146" s="366"/>
      <c r="Y146" s="362"/>
      <c r="Z146" s="366"/>
      <c r="AA146" s="362"/>
      <c r="AB146" s="366"/>
      <c r="AC146" s="366"/>
      <c r="AD146" s="362"/>
      <c r="AE146" s="366"/>
      <c r="AF146" s="362"/>
      <c r="AG146" s="366"/>
      <c r="AH146" s="366"/>
      <c r="AI146" s="362"/>
      <c r="AJ146" s="366"/>
      <c r="AK146" s="366"/>
      <c r="AL146" s="362"/>
      <c r="AM146" s="366"/>
      <c r="AN146" s="366"/>
      <c r="AO146" s="367"/>
      <c r="AP146" s="367"/>
    </row>
    <row r="147" spans="1:42" ht="21" customHeight="1" x14ac:dyDescent="0.15">
      <c r="A147" s="558"/>
      <c r="B147" s="550"/>
      <c r="C147" s="550"/>
      <c r="D147" s="551"/>
      <c r="E147" s="559"/>
      <c r="F147" s="440"/>
      <c r="G147" s="371"/>
      <c r="H147" s="371"/>
      <c r="I147" s="386"/>
      <c r="J147" s="386"/>
      <c r="K147" s="442"/>
      <c r="L147" s="554"/>
      <c r="M147" s="554"/>
      <c r="N147" s="554"/>
      <c r="O147" s="554"/>
      <c r="P147" s="444"/>
      <c r="Q147" s="444"/>
      <c r="R147" s="444"/>
      <c r="S147" s="500"/>
      <c r="T147" s="362"/>
      <c r="U147" s="363"/>
      <c r="V147" s="362"/>
      <c r="W147" s="366"/>
      <c r="X147" s="366"/>
      <c r="Y147" s="362"/>
      <c r="Z147" s="366"/>
      <c r="AA147" s="362"/>
      <c r="AB147" s="366"/>
      <c r="AC147" s="366"/>
      <c r="AD147" s="362"/>
      <c r="AE147" s="366"/>
      <c r="AF147" s="362"/>
      <c r="AG147" s="366"/>
      <c r="AH147" s="366"/>
      <c r="AI147" s="362"/>
      <c r="AJ147" s="366"/>
      <c r="AK147" s="366"/>
      <c r="AL147" s="362"/>
      <c r="AM147" s="366"/>
      <c r="AN147" s="366"/>
      <c r="AO147" s="367"/>
      <c r="AP147" s="367"/>
    </row>
    <row r="148" spans="1:42" ht="21" customHeight="1" x14ac:dyDescent="0.15">
      <c r="A148" s="558"/>
      <c r="B148" s="550"/>
      <c r="C148" s="550"/>
      <c r="D148" s="551"/>
      <c r="E148" s="559"/>
      <c r="F148" s="440"/>
      <c r="G148" s="371"/>
      <c r="H148" s="371"/>
      <c r="I148" s="386"/>
      <c r="J148" s="386"/>
      <c r="K148" s="442"/>
      <c r="L148" s="554"/>
      <c r="M148" s="554"/>
      <c r="N148" s="554"/>
      <c r="O148" s="554"/>
      <c r="P148" s="444"/>
      <c r="Q148" s="444"/>
      <c r="R148" s="444"/>
      <c r="S148" s="500"/>
      <c r="T148" s="362"/>
      <c r="U148" s="363"/>
      <c r="V148" s="362"/>
      <c r="W148" s="366"/>
      <c r="X148" s="366"/>
      <c r="Y148" s="362"/>
      <c r="Z148" s="366"/>
      <c r="AA148" s="362"/>
      <c r="AB148" s="366"/>
      <c r="AC148" s="366"/>
      <c r="AD148" s="362"/>
      <c r="AE148" s="366"/>
      <c r="AF148" s="362"/>
      <c r="AG148" s="366"/>
      <c r="AH148" s="366"/>
      <c r="AI148" s="362"/>
      <c r="AJ148" s="366"/>
      <c r="AK148" s="366"/>
      <c r="AL148" s="362"/>
      <c r="AM148" s="366"/>
      <c r="AN148" s="366"/>
      <c r="AO148" s="367"/>
      <c r="AP148" s="367"/>
    </row>
    <row r="149" spans="1:42" ht="21" customHeight="1" x14ac:dyDescent="0.15">
      <c r="A149" s="558"/>
      <c r="B149" s="550"/>
      <c r="C149" s="550"/>
      <c r="D149" s="551"/>
      <c r="E149" s="559"/>
      <c r="F149" s="440"/>
      <c r="G149" s="371"/>
      <c r="H149" s="371"/>
      <c r="I149" s="386"/>
      <c r="J149" s="386"/>
      <c r="K149" s="442"/>
      <c r="L149" s="554"/>
      <c r="M149" s="554"/>
      <c r="N149" s="554"/>
      <c r="O149" s="554"/>
      <c r="P149" s="444"/>
      <c r="Q149" s="444"/>
      <c r="R149" s="444"/>
      <c r="S149" s="500"/>
      <c r="T149" s="362"/>
      <c r="U149" s="363"/>
      <c r="V149" s="362"/>
      <c r="W149" s="366"/>
      <c r="X149" s="366"/>
      <c r="Y149" s="362"/>
      <c r="Z149" s="366"/>
      <c r="AA149" s="362"/>
      <c r="AB149" s="366"/>
      <c r="AC149" s="366"/>
      <c r="AD149" s="362"/>
      <c r="AE149" s="366"/>
      <c r="AF149" s="362"/>
      <c r="AG149" s="366"/>
      <c r="AH149" s="366"/>
      <c r="AI149" s="362"/>
      <c r="AJ149" s="366"/>
      <c r="AK149" s="366"/>
      <c r="AL149" s="362"/>
      <c r="AM149" s="366"/>
      <c r="AN149" s="366"/>
      <c r="AO149" s="367"/>
      <c r="AP149" s="367"/>
    </row>
    <row r="150" spans="1:42" ht="21" customHeight="1" x14ac:dyDescent="0.15">
      <c r="A150" s="558"/>
      <c r="B150" s="550"/>
      <c r="C150" s="550"/>
      <c r="D150" s="551"/>
      <c r="E150" s="559"/>
      <c r="F150" s="440"/>
      <c r="G150" s="371"/>
      <c r="H150" s="371"/>
      <c r="I150" s="386"/>
      <c r="J150" s="386"/>
      <c r="K150" s="565"/>
      <c r="L150" s="554"/>
      <c r="M150" s="554"/>
      <c r="N150" s="554"/>
      <c r="O150" s="554"/>
      <c r="P150" s="444"/>
      <c r="Q150" s="444"/>
      <c r="R150" s="444"/>
      <c r="S150" s="500"/>
      <c r="T150" s="362"/>
      <c r="U150" s="363"/>
      <c r="V150" s="362"/>
      <c r="W150" s="366"/>
      <c r="X150" s="366"/>
      <c r="Y150" s="362"/>
      <c r="Z150" s="366"/>
      <c r="AA150" s="362"/>
      <c r="AB150" s="366"/>
      <c r="AC150" s="366"/>
      <c r="AD150" s="362"/>
      <c r="AE150" s="366"/>
      <c r="AF150" s="362"/>
      <c r="AG150" s="366"/>
      <c r="AH150" s="366"/>
      <c r="AI150" s="362"/>
      <c r="AJ150" s="366"/>
      <c r="AK150" s="366"/>
      <c r="AL150" s="362"/>
      <c r="AM150" s="366"/>
      <c r="AN150" s="366"/>
      <c r="AO150" s="367"/>
      <c r="AP150" s="367"/>
    </row>
    <row r="151" spans="1:42" ht="21" customHeight="1" x14ac:dyDescent="0.15">
      <c r="A151" s="558"/>
      <c r="B151" s="550"/>
      <c r="C151" s="550"/>
      <c r="D151" s="551"/>
      <c r="E151" s="559"/>
      <c r="F151" s="440"/>
      <c r="G151" s="371"/>
      <c r="H151" s="371"/>
      <c r="I151" s="386"/>
      <c r="J151" s="386"/>
      <c r="K151" s="565"/>
      <c r="L151" s="554"/>
      <c r="M151" s="554"/>
      <c r="N151" s="554"/>
      <c r="O151" s="554"/>
      <c r="P151" s="444"/>
      <c r="Q151" s="444"/>
      <c r="R151" s="444"/>
      <c r="S151" s="500"/>
      <c r="T151" s="362"/>
      <c r="U151" s="363"/>
      <c r="V151" s="362"/>
      <c r="W151" s="366"/>
      <c r="X151" s="366"/>
      <c r="Y151" s="362"/>
      <c r="Z151" s="366"/>
      <c r="AA151" s="362"/>
      <c r="AB151" s="366"/>
      <c r="AC151" s="366"/>
      <c r="AD151" s="362"/>
      <c r="AE151" s="366"/>
      <c r="AF151" s="362"/>
      <c r="AG151" s="366"/>
      <c r="AH151" s="366"/>
      <c r="AI151" s="362"/>
      <c r="AJ151" s="366"/>
      <c r="AK151" s="366"/>
      <c r="AL151" s="362"/>
      <c r="AM151" s="366"/>
      <c r="AN151" s="366"/>
      <c r="AO151" s="367"/>
      <c r="AP151" s="367"/>
    </row>
    <row r="152" spans="1:42" ht="21" customHeight="1" x14ac:dyDescent="0.15">
      <c r="A152" s="558"/>
      <c r="B152" s="550"/>
      <c r="C152" s="550"/>
      <c r="D152" s="551"/>
      <c r="E152" s="559"/>
      <c r="F152" s="440"/>
      <c r="G152" s="371"/>
      <c r="H152" s="371"/>
      <c r="I152" s="386"/>
      <c r="J152" s="386"/>
      <c r="K152" s="442"/>
      <c r="L152" s="554"/>
      <c r="M152" s="554"/>
      <c r="N152" s="554"/>
      <c r="O152" s="554"/>
      <c r="P152" s="444"/>
      <c r="Q152" s="444"/>
      <c r="R152" s="444"/>
      <c r="S152" s="500"/>
      <c r="T152" s="362"/>
      <c r="U152" s="363"/>
      <c r="V152" s="362"/>
      <c r="W152" s="366"/>
      <c r="X152" s="366"/>
      <c r="Y152" s="362"/>
      <c r="Z152" s="366"/>
      <c r="AA152" s="362"/>
      <c r="AB152" s="366"/>
      <c r="AC152" s="366"/>
      <c r="AD152" s="362"/>
      <c r="AE152" s="366"/>
      <c r="AF152" s="362"/>
      <c r="AG152" s="366"/>
      <c r="AH152" s="366"/>
      <c r="AI152" s="362"/>
      <c r="AJ152" s="366"/>
      <c r="AK152" s="366"/>
      <c r="AL152" s="362"/>
      <c r="AM152" s="366"/>
      <c r="AN152" s="366"/>
      <c r="AO152" s="367"/>
      <c r="AP152" s="367"/>
    </row>
    <row r="153" spans="1:42" ht="21" customHeight="1" x14ac:dyDescent="0.15">
      <c r="A153" s="558"/>
      <c r="B153" s="550"/>
      <c r="C153" s="550"/>
      <c r="D153" s="551"/>
      <c r="E153" s="559"/>
      <c r="F153" s="440"/>
      <c r="G153" s="371"/>
      <c r="H153" s="371"/>
      <c r="I153" s="386"/>
      <c r="J153" s="386"/>
      <c r="K153" s="442"/>
      <c r="L153" s="554"/>
      <c r="M153" s="554"/>
      <c r="N153" s="554"/>
      <c r="O153" s="554"/>
      <c r="P153" s="444"/>
      <c r="Q153" s="444"/>
      <c r="R153" s="444"/>
      <c r="S153" s="500"/>
      <c r="T153" s="362"/>
      <c r="U153" s="363"/>
      <c r="V153" s="364"/>
      <c r="W153" s="365"/>
      <c r="X153" s="365"/>
      <c r="Y153" s="364"/>
      <c r="Z153" s="366"/>
      <c r="AA153" s="362"/>
      <c r="AB153" s="365"/>
      <c r="AC153" s="366"/>
      <c r="AD153" s="362"/>
      <c r="AE153" s="365"/>
      <c r="AF153" s="364"/>
      <c r="AG153" s="365"/>
      <c r="AH153" s="365"/>
      <c r="AI153" s="364"/>
      <c r="AJ153" s="366"/>
      <c r="AK153" s="366"/>
      <c r="AL153" s="364"/>
      <c r="AM153" s="366"/>
      <c r="AN153" s="366"/>
      <c r="AO153" s="367"/>
      <c r="AP153" s="367"/>
    </row>
    <row r="154" spans="1:42" ht="21" customHeight="1" x14ac:dyDescent="0.15">
      <c r="A154" s="558"/>
      <c r="B154" s="550"/>
      <c r="C154" s="550"/>
      <c r="D154" s="551"/>
      <c r="E154" s="559"/>
      <c r="F154" s="440"/>
      <c r="G154" s="371"/>
      <c r="H154" s="371"/>
      <c r="I154" s="386"/>
      <c r="J154" s="386"/>
      <c r="K154" s="442"/>
      <c r="L154" s="554"/>
      <c r="M154" s="554"/>
      <c r="N154" s="554"/>
      <c r="O154" s="554"/>
      <c r="P154" s="444"/>
      <c r="Q154" s="444"/>
      <c r="R154" s="444"/>
      <c r="S154" s="500"/>
      <c r="T154" s="362"/>
      <c r="U154" s="363"/>
      <c r="V154" s="364"/>
      <c r="W154" s="365"/>
      <c r="X154" s="365"/>
      <c r="Y154" s="364"/>
      <c r="Z154" s="366"/>
      <c r="AA154" s="362"/>
      <c r="AB154" s="365"/>
      <c r="AC154" s="366"/>
      <c r="AD154" s="362"/>
      <c r="AE154" s="365"/>
      <c r="AF154" s="364"/>
      <c r="AG154" s="365"/>
      <c r="AH154" s="365"/>
      <c r="AI154" s="364"/>
      <c r="AJ154" s="366"/>
      <c r="AK154" s="366"/>
      <c r="AL154" s="364"/>
      <c r="AM154" s="366"/>
      <c r="AN154" s="366"/>
      <c r="AO154" s="367"/>
      <c r="AP154" s="367"/>
    </row>
    <row r="155" spans="1:42" ht="21" customHeight="1" x14ac:dyDescent="0.15">
      <c r="A155" s="558"/>
      <c r="B155" s="550"/>
      <c r="C155" s="550"/>
      <c r="D155" s="551"/>
      <c r="E155" s="559"/>
      <c r="F155" s="440"/>
      <c r="G155" s="371"/>
      <c r="H155" s="371"/>
      <c r="I155" s="386"/>
      <c r="J155" s="386"/>
      <c r="K155" s="442"/>
      <c r="L155" s="554"/>
      <c r="M155" s="554"/>
      <c r="N155" s="554"/>
      <c r="O155" s="554"/>
      <c r="P155" s="444"/>
      <c r="Q155" s="444"/>
      <c r="R155" s="444"/>
      <c r="S155" s="500"/>
      <c r="T155" s="362"/>
      <c r="U155" s="363"/>
      <c r="V155" s="364"/>
      <c r="W155" s="365"/>
      <c r="X155" s="365"/>
      <c r="Y155" s="364"/>
      <c r="Z155" s="366"/>
      <c r="AA155" s="362"/>
      <c r="AB155" s="365"/>
      <c r="AC155" s="366"/>
      <c r="AD155" s="362"/>
      <c r="AE155" s="365"/>
      <c r="AF155" s="364"/>
      <c r="AG155" s="365"/>
      <c r="AH155" s="365"/>
      <c r="AI155" s="364"/>
      <c r="AJ155" s="366"/>
      <c r="AK155" s="366"/>
      <c r="AL155" s="364"/>
      <c r="AM155" s="366"/>
      <c r="AN155" s="366"/>
      <c r="AO155" s="367"/>
      <c r="AP155" s="367"/>
    </row>
    <row r="156" spans="1:42" ht="21" customHeight="1" x14ac:dyDescent="0.15">
      <c r="A156" s="558"/>
      <c r="B156" s="550"/>
      <c r="C156" s="550"/>
      <c r="D156" s="551"/>
      <c r="E156" s="559"/>
      <c r="F156" s="440"/>
      <c r="G156" s="371"/>
      <c r="H156" s="371"/>
      <c r="I156" s="386"/>
      <c r="J156" s="386"/>
      <c r="K156" s="442"/>
      <c r="L156" s="554"/>
      <c r="M156" s="554"/>
      <c r="N156" s="554"/>
      <c r="O156" s="554"/>
      <c r="P156" s="444"/>
      <c r="Q156" s="444"/>
      <c r="R156" s="444"/>
      <c r="S156" s="500"/>
      <c r="T156" s="362"/>
      <c r="U156" s="363"/>
      <c r="V156" s="408"/>
      <c r="W156" s="390"/>
      <c r="X156" s="390"/>
      <c r="Y156" s="408"/>
      <c r="Z156" s="366"/>
      <c r="AA156" s="362"/>
      <c r="AB156" s="390"/>
      <c r="AC156" s="366"/>
      <c r="AD156" s="362"/>
      <c r="AE156" s="390"/>
      <c r="AF156" s="408"/>
      <c r="AG156" s="390"/>
      <c r="AH156" s="390"/>
      <c r="AI156" s="408"/>
      <c r="AJ156" s="366"/>
      <c r="AK156" s="366"/>
      <c r="AL156" s="408"/>
      <c r="AM156" s="366"/>
      <c r="AN156" s="366"/>
      <c r="AO156" s="367"/>
      <c r="AP156" s="367"/>
    </row>
    <row r="157" spans="1:42" ht="21" customHeight="1" x14ac:dyDescent="0.15">
      <c r="A157" s="558"/>
      <c r="B157" s="550"/>
      <c r="C157" s="550"/>
      <c r="D157" s="551"/>
      <c r="E157" s="559"/>
      <c r="F157" s="440"/>
      <c r="G157" s="371"/>
      <c r="H157" s="371"/>
      <c r="I157" s="386"/>
      <c r="J157" s="386"/>
      <c r="K157" s="442"/>
      <c r="L157" s="554"/>
      <c r="M157" s="554"/>
      <c r="N157" s="554"/>
      <c r="O157" s="554"/>
      <c r="P157" s="444"/>
      <c r="Q157" s="444"/>
      <c r="R157" s="444"/>
      <c r="S157" s="500"/>
      <c r="T157" s="362"/>
      <c r="U157" s="363"/>
      <c r="V157" s="362"/>
      <c r="W157" s="366"/>
      <c r="X157" s="366"/>
      <c r="Y157" s="362"/>
      <c r="Z157" s="366"/>
      <c r="AA157" s="362"/>
      <c r="AB157" s="366"/>
      <c r="AC157" s="366"/>
      <c r="AD157" s="362"/>
      <c r="AE157" s="366"/>
      <c r="AF157" s="362"/>
      <c r="AG157" s="366"/>
      <c r="AH157" s="366"/>
      <c r="AI157" s="362"/>
      <c r="AJ157" s="366"/>
      <c r="AK157" s="366"/>
      <c r="AL157" s="362"/>
      <c r="AM157" s="366"/>
      <c r="AN157" s="366"/>
    </row>
    <row r="158" spans="1:42" ht="21" customHeight="1" x14ac:dyDescent="0.15">
      <c r="A158" s="558"/>
      <c r="B158" s="550"/>
      <c r="C158" s="550"/>
      <c r="D158" s="551"/>
      <c r="E158" s="559"/>
      <c r="F158" s="440"/>
      <c r="G158" s="371"/>
      <c r="H158" s="371"/>
      <c r="I158" s="386"/>
      <c r="J158" s="386"/>
      <c r="K158" s="442"/>
      <c r="L158" s="554"/>
      <c r="M158" s="554"/>
      <c r="N158" s="554"/>
      <c r="O158" s="554"/>
      <c r="P158" s="444"/>
      <c r="Q158" s="444"/>
      <c r="R158" s="444"/>
      <c r="S158" s="500"/>
      <c r="T158" s="362"/>
      <c r="U158" s="363"/>
      <c r="V158" s="362"/>
      <c r="W158" s="366"/>
      <c r="X158" s="366"/>
      <c r="Y158" s="362"/>
      <c r="Z158" s="366"/>
      <c r="AA158" s="362"/>
      <c r="AB158" s="366"/>
      <c r="AC158" s="366"/>
      <c r="AD158" s="362"/>
      <c r="AE158" s="366"/>
      <c r="AF158" s="362"/>
      <c r="AG158" s="366"/>
      <c r="AH158" s="366"/>
      <c r="AI158" s="362"/>
      <c r="AJ158" s="366"/>
      <c r="AK158" s="366"/>
      <c r="AL158" s="362"/>
      <c r="AM158" s="366"/>
      <c r="AN158" s="366"/>
    </row>
    <row r="159" spans="1:42" ht="21" customHeight="1" x14ac:dyDescent="0.15">
      <c r="A159" s="558"/>
      <c r="B159" s="550"/>
      <c r="C159" s="550"/>
      <c r="D159" s="551"/>
      <c r="E159" s="559"/>
      <c r="F159" s="440"/>
      <c r="G159" s="371"/>
      <c r="H159" s="371"/>
      <c r="I159" s="386"/>
      <c r="J159" s="386"/>
      <c r="K159" s="442"/>
      <c r="L159" s="554"/>
      <c r="M159" s="554"/>
      <c r="N159" s="554"/>
      <c r="O159" s="554"/>
      <c r="P159" s="444"/>
      <c r="Q159" s="444"/>
      <c r="R159" s="444"/>
      <c r="S159" s="500"/>
      <c r="T159" s="362"/>
      <c r="U159" s="363"/>
      <c r="V159" s="362"/>
      <c r="W159" s="366"/>
      <c r="X159" s="366"/>
      <c r="Y159" s="362"/>
      <c r="Z159" s="366"/>
      <c r="AA159" s="362"/>
      <c r="AB159" s="366"/>
      <c r="AC159" s="366"/>
      <c r="AD159" s="362"/>
      <c r="AE159" s="366"/>
      <c r="AF159" s="362"/>
      <c r="AG159" s="366"/>
      <c r="AH159" s="366"/>
      <c r="AI159" s="362"/>
      <c r="AJ159" s="366"/>
      <c r="AK159" s="366"/>
      <c r="AL159" s="362"/>
      <c r="AM159" s="366"/>
      <c r="AN159" s="366"/>
      <c r="AO159" s="367"/>
      <c r="AP159" s="367"/>
    </row>
    <row r="160" spans="1:42" ht="21" customHeight="1" x14ac:dyDescent="0.15">
      <c r="A160" s="558"/>
      <c r="B160" s="838"/>
      <c r="C160" s="838"/>
      <c r="D160" s="874"/>
      <c r="E160" s="842"/>
      <c r="F160" s="440"/>
      <c r="G160" s="371"/>
      <c r="H160" s="371"/>
      <c r="I160" s="386"/>
      <c r="J160" s="386"/>
      <c r="K160" s="442"/>
      <c r="L160" s="554"/>
      <c r="M160" s="554"/>
      <c r="N160" s="554"/>
      <c r="O160" s="554"/>
      <c r="P160" s="444"/>
      <c r="Q160" s="444"/>
      <c r="R160" s="444"/>
      <c r="S160" s="500"/>
      <c r="T160" s="362"/>
      <c r="U160" s="363"/>
      <c r="V160" s="362"/>
      <c r="W160" s="366"/>
      <c r="X160" s="366"/>
      <c r="Y160" s="362"/>
      <c r="Z160" s="366"/>
      <c r="AA160" s="362"/>
      <c r="AB160" s="366"/>
      <c r="AC160" s="366"/>
      <c r="AD160" s="362"/>
      <c r="AE160" s="366"/>
      <c r="AF160" s="362"/>
      <c r="AG160" s="366"/>
      <c r="AH160" s="366"/>
      <c r="AI160" s="362"/>
      <c r="AJ160" s="366"/>
      <c r="AK160" s="366"/>
      <c r="AL160" s="362"/>
      <c r="AM160" s="366"/>
      <c r="AN160" s="366"/>
      <c r="AO160" s="367"/>
      <c r="AP160" s="367"/>
    </row>
    <row r="161" spans="1:42" ht="21" customHeight="1" x14ac:dyDescent="0.15">
      <c r="A161" s="558"/>
      <c r="B161" s="839"/>
      <c r="C161" s="839"/>
      <c r="D161" s="875"/>
      <c r="E161" s="843"/>
      <c r="F161" s="440"/>
      <c r="G161" s="371"/>
      <c r="H161" s="371"/>
      <c r="I161" s="386"/>
      <c r="J161" s="386"/>
      <c r="K161" s="442"/>
      <c r="L161" s="554"/>
      <c r="M161" s="554"/>
      <c r="N161" s="554"/>
      <c r="O161" s="554"/>
      <c r="P161" s="444"/>
      <c r="Q161" s="444"/>
      <c r="R161" s="444"/>
      <c r="S161" s="500"/>
      <c r="T161" s="362"/>
      <c r="U161" s="363"/>
      <c r="V161" s="362"/>
      <c r="W161" s="366"/>
      <c r="X161" s="366"/>
      <c r="Y161" s="362"/>
      <c r="Z161" s="366"/>
      <c r="AA161" s="362"/>
      <c r="AB161" s="366"/>
      <c r="AC161" s="366"/>
      <c r="AD161" s="362"/>
      <c r="AE161" s="366"/>
      <c r="AF161" s="362"/>
      <c r="AG161" s="366"/>
      <c r="AH161" s="366"/>
      <c r="AI161" s="362"/>
      <c r="AJ161" s="366"/>
      <c r="AK161" s="366"/>
      <c r="AL161" s="362"/>
      <c r="AM161" s="366"/>
      <c r="AN161" s="366"/>
      <c r="AO161" s="367"/>
      <c r="AP161" s="367"/>
    </row>
    <row r="162" spans="1:42" ht="21" customHeight="1" x14ac:dyDescent="0.15">
      <c r="A162" s="566"/>
      <c r="B162" s="567"/>
      <c r="C162" s="567"/>
      <c r="D162" s="568"/>
      <c r="E162" s="569"/>
      <c r="F162" s="440"/>
      <c r="G162" s="371"/>
      <c r="H162" s="371"/>
      <c r="I162" s="386"/>
      <c r="J162" s="386"/>
      <c r="K162" s="442"/>
      <c r="L162" s="570"/>
      <c r="M162" s="570"/>
      <c r="N162" s="570"/>
      <c r="O162" s="570"/>
      <c r="P162" s="444"/>
      <c r="Q162" s="444"/>
      <c r="R162" s="444"/>
      <c r="S162" s="500"/>
      <c r="T162" s="362"/>
      <c r="U162" s="363"/>
      <c r="V162" s="362"/>
      <c r="W162" s="366"/>
      <c r="X162" s="366"/>
      <c r="Y162" s="362"/>
      <c r="Z162" s="366"/>
      <c r="AA162" s="362"/>
      <c r="AB162" s="366"/>
      <c r="AC162" s="366"/>
      <c r="AD162" s="362"/>
      <c r="AE162" s="366"/>
      <c r="AF162" s="362"/>
      <c r="AG162" s="366"/>
      <c r="AH162" s="366"/>
      <c r="AI162" s="362"/>
      <c r="AJ162" s="366"/>
      <c r="AK162" s="366"/>
      <c r="AL162" s="362"/>
      <c r="AM162" s="366"/>
      <c r="AN162" s="366"/>
      <c r="AO162" s="367"/>
      <c r="AP162" s="367"/>
    </row>
    <row r="163" spans="1:42" ht="21" customHeight="1" x14ac:dyDescent="0.15">
      <c r="A163" s="566"/>
      <c r="B163" s="567"/>
      <c r="C163" s="567"/>
      <c r="D163" s="568"/>
      <c r="E163" s="569"/>
      <c r="F163" s="440"/>
      <c r="G163" s="371"/>
      <c r="H163" s="371"/>
      <c r="I163" s="386"/>
      <c r="J163" s="386"/>
      <c r="K163" s="571"/>
      <c r="L163" s="570"/>
      <c r="M163" s="570"/>
      <c r="N163" s="570"/>
      <c r="O163" s="570"/>
      <c r="P163" s="444"/>
      <c r="Q163" s="444"/>
      <c r="R163" s="444"/>
      <c r="S163" s="500"/>
      <c r="T163" s="362"/>
      <c r="U163" s="363"/>
      <c r="V163" s="362"/>
      <c r="W163" s="366"/>
      <c r="X163" s="366"/>
      <c r="Y163" s="362"/>
      <c r="Z163" s="366"/>
      <c r="AA163" s="362"/>
      <c r="AB163" s="366"/>
      <c r="AC163" s="366"/>
      <c r="AD163" s="362"/>
      <c r="AE163" s="366"/>
      <c r="AF163" s="362"/>
      <c r="AG163" s="366"/>
      <c r="AH163" s="366"/>
      <c r="AI163" s="362"/>
      <c r="AJ163" s="366"/>
      <c r="AK163" s="366"/>
      <c r="AL163" s="362"/>
      <c r="AM163" s="366"/>
      <c r="AN163" s="366"/>
      <c r="AO163" s="367"/>
      <c r="AP163" s="367"/>
    </row>
    <row r="164" spans="1:42" ht="21" customHeight="1" x14ac:dyDescent="0.15">
      <c r="A164" s="566"/>
      <c r="B164" s="868"/>
      <c r="C164" s="868"/>
      <c r="D164" s="870"/>
      <c r="E164" s="860"/>
      <c r="F164" s="440"/>
      <c r="G164" s="371"/>
      <c r="H164" s="371"/>
      <c r="I164" s="386"/>
      <c r="J164" s="386"/>
      <c r="K164" s="572"/>
      <c r="L164" s="570"/>
      <c r="M164" s="570"/>
      <c r="N164" s="570"/>
      <c r="O164" s="570"/>
      <c r="P164" s="444"/>
      <c r="Q164" s="444"/>
      <c r="R164" s="444"/>
      <c r="S164" s="500"/>
      <c r="T164" s="362"/>
      <c r="U164" s="363"/>
      <c r="V164" s="362"/>
      <c r="W164" s="366"/>
      <c r="X164" s="366"/>
      <c r="Y164" s="362"/>
      <c r="Z164" s="366"/>
      <c r="AA164" s="362"/>
      <c r="AB164" s="366"/>
      <c r="AC164" s="366"/>
      <c r="AD164" s="362"/>
      <c r="AE164" s="366"/>
      <c r="AF164" s="362"/>
      <c r="AG164" s="366"/>
      <c r="AH164" s="366"/>
      <c r="AI164" s="362"/>
      <c r="AJ164" s="366"/>
      <c r="AK164" s="366"/>
      <c r="AL164" s="362"/>
      <c r="AM164" s="366"/>
      <c r="AN164" s="366"/>
      <c r="AO164" s="367"/>
      <c r="AP164" s="367"/>
    </row>
    <row r="165" spans="1:42" ht="21" customHeight="1" x14ac:dyDescent="0.15">
      <c r="A165" s="566"/>
      <c r="B165" s="869"/>
      <c r="C165" s="869"/>
      <c r="D165" s="871"/>
      <c r="E165" s="861"/>
      <c r="F165" s="440"/>
      <c r="G165" s="371"/>
      <c r="H165" s="371"/>
      <c r="I165" s="386"/>
      <c r="J165" s="386"/>
      <c r="K165" s="442"/>
      <c r="L165" s="570"/>
      <c r="M165" s="570"/>
      <c r="N165" s="570"/>
      <c r="O165" s="570"/>
      <c r="P165" s="444"/>
      <c r="Q165" s="444"/>
      <c r="R165" s="444"/>
      <c r="S165" s="500"/>
      <c r="T165" s="362"/>
      <c r="U165" s="363"/>
      <c r="V165" s="362"/>
      <c r="W165" s="366"/>
      <c r="X165" s="366"/>
      <c r="Y165" s="362"/>
      <c r="Z165" s="366"/>
      <c r="AA165" s="362"/>
      <c r="AB165" s="366"/>
      <c r="AC165" s="366"/>
      <c r="AD165" s="362"/>
      <c r="AE165" s="366"/>
      <c r="AF165" s="362"/>
      <c r="AG165" s="366"/>
      <c r="AH165" s="366"/>
      <c r="AI165" s="362"/>
      <c r="AJ165" s="366"/>
      <c r="AK165" s="366"/>
      <c r="AL165" s="362"/>
      <c r="AM165" s="366"/>
      <c r="AN165" s="366"/>
      <c r="AO165" s="367"/>
      <c r="AP165" s="367"/>
    </row>
    <row r="166" spans="1:42" ht="21" customHeight="1" x14ac:dyDescent="0.15">
      <c r="A166" s="566"/>
      <c r="B166" s="567"/>
      <c r="C166" s="567"/>
      <c r="D166" s="568"/>
      <c r="E166" s="569"/>
      <c r="F166" s="440"/>
      <c r="G166" s="371"/>
      <c r="H166" s="371"/>
      <c r="I166" s="386"/>
      <c r="J166" s="386"/>
      <c r="K166" s="442"/>
      <c r="L166" s="570"/>
      <c r="M166" s="570"/>
      <c r="N166" s="570"/>
      <c r="O166" s="570"/>
      <c r="P166" s="444"/>
      <c r="Q166" s="444"/>
      <c r="R166" s="444"/>
      <c r="S166" s="500"/>
      <c r="T166" s="362"/>
      <c r="U166" s="363"/>
      <c r="V166" s="410"/>
      <c r="W166" s="411"/>
      <c r="X166" s="411"/>
      <c r="Y166" s="410"/>
      <c r="Z166" s="411"/>
      <c r="AA166" s="410"/>
      <c r="AB166" s="411"/>
      <c r="AC166" s="411"/>
      <c r="AD166" s="410"/>
      <c r="AE166" s="366"/>
      <c r="AF166" s="362"/>
      <c r="AG166" s="366"/>
      <c r="AH166" s="366"/>
      <c r="AI166" s="362"/>
      <c r="AJ166" s="366"/>
      <c r="AK166" s="366"/>
      <c r="AL166" s="362"/>
      <c r="AM166" s="366"/>
      <c r="AN166" s="366"/>
      <c r="AO166" s="367"/>
      <c r="AP166" s="367"/>
    </row>
    <row r="167" spans="1:42" ht="21" customHeight="1" x14ac:dyDescent="0.15">
      <c r="A167" s="566"/>
      <c r="B167" s="868"/>
      <c r="C167" s="868"/>
      <c r="D167" s="870"/>
      <c r="E167" s="860"/>
      <c r="F167" s="440"/>
      <c r="G167" s="371"/>
      <c r="H167" s="371"/>
      <c r="I167" s="386"/>
      <c r="J167" s="386"/>
      <c r="K167" s="442"/>
      <c r="L167" s="570"/>
      <c r="M167" s="570"/>
      <c r="N167" s="570"/>
      <c r="O167" s="570"/>
      <c r="P167" s="503"/>
      <c r="Q167" s="503"/>
      <c r="R167" s="503"/>
      <c r="S167" s="500"/>
      <c r="T167" s="362"/>
      <c r="U167" s="363"/>
      <c r="V167" s="368"/>
      <c r="W167" s="366"/>
      <c r="X167" s="366"/>
      <c r="Y167" s="362"/>
      <c r="Z167" s="366"/>
      <c r="AA167" s="362"/>
      <c r="AB167" s="366"/>
      <c r="AC167" s="366"/>
      <c r="AD167" s="362"/>
      <c r="AE167" s="366"/>
      <c r="AF167" s="362"/>
      <c r="AG167" s="366"/>
      <c r="AH167" s="366"/>
      <c r="AI167" s="362"/>
      <c r="AJ167" s="366"/>
      <c r="AK167" s="366"/>
      <c r="AL167" s="362"/>
      <c r="AM167" s="366"/>
      <c r="AN167" s="366"/>
      <c r="AO167" s="367"/>
      <c r="AP167" s="367"/>
    </row>
    <row r="168" spans="1:42" ht="21" customHeight="1" x14ac:dyDescent="0.15">
      <c r="A168" s="566"/>
      <c r="B168" s="869"/>
      <c r="C168" s="869"/>
      <c r="D168" s="871"/>
      <c r="E168" s="861"/>
      <c r="F168" s="440"/>
      <c r="G168" s="371"/>
      <c r="H168" s="371"/>
      <c r="I168" s="386"/>
      <c r="J168" s="386"/>
      <c r="K168" s="442"/>
      <c r="L168" s="570"/>
      <c r="M168" s="570"/>
      <c r="N168" s="570"/>
      <c r="O168" s="570"/>
      <c r="P168" s="503"/>
      <c r="Q168" s="503"/>
      <c r="R168" s="503"/>
      <c r="S168" s="500"/>
      <c r="T168" s="362"/>
      <c r="U168" s="363"/>
      <c r="V168" s="368"/>
      <c r="W168" s="366"/>
      <c r="X168" s="366"/>
      <c r="Y168" s="362"/>
      <c r="Z168" s="366"/>
      <c r="AA168" s="362"/>
      <c r="AB168" s="366"/>
      <c r="AC168" s="366"/>
      <c r="AD168" s="362"/>
      <c r="AE168" s="366"/>
      <c r="AF168" s="362"/>
      <c r="AG168" s="366"/>
      <c r="AH168" s="366"/>
      <c r="AI168" s="362"/>
      <c r="AJ168" s="366"/>
      <c r="AK168" s="366"/>
      <c r="AL168" s="362"/>
      <c r="AM168" s="366"/>
      <c r="AN168" s="366"/>
      <c r="AO168" s="367"/>
      <c r="AP168" s="367"/>
    </row>
    <row r="169" spans="1:42" ht="21" customHeight="1" x14ac:dyDescent="0.15">
      <c r="A169" s="566"/>
      <c r="B169" s="567"/>
      <c r="C169" s="567"/>
      <c r="D169" s="568"/>
      <c r="E169" s="569"/>
      <c r="F169" s="440"/>
      <c r="G169" s="371"/>
      <c r="H169" s="371"/>
      <c r="I169" s="386"/>
      <c r="J169" s="386"/>
      <c r="K169" s="442"/>
      <c r="L169" s="570"/>
      <c r="M169" s="570"/>
      <c r="N169" s="570"/>
      <c r="O169" s="570"/>
      <c r="P169" s="503"/>
      <c r="Q169" s="503"/>
      <c r="R169" s="503"/>
      <c r="S169" s="500"/>
      <c r="T169" s="362"/>
      <c r="U169" s="363"/>
      <c r="V169" s="362"/>
      <c r="W169" s="366"/>
      <c r="X169" s="366"/>
      <c r="Y169" s="362"/>
      <c r="Z169" s="366"/>
      <c r="AA169" s="362"/>
      <c r="AB169" s="366"/>
      <c r="AC169" s="366"/>
      <c r="AD169" s="362"/>
      <c r="AE169" s="366"/>
      <c r="AF169" s="362"/>
      <c r="AG169" s="366"/>
      <c r="AH169" s="366"/>
      <c r="AI169" s="362"/>
      <c r="AJ169" s="366"/>
      <c r="AK169" s="366"/>
      <c r="AL169" s="362"/>
      <c r="AM169" s="366"/>
      <c r="AN169" s="366"/>
      <c r="AO169" s="367"/>
      <c r="AP169" s="367"/>
    </row>
    <row r="170" spans="1:42" ht="21" customHeight="1" x14ac:dyDescent="0.15">
      <c r="A170" s="566"/>
      <c r="B170" s="567"/>
      <c r="C170" s="567"/>
      <c r="D170" s="568"/>
      <c r="E170" s="569"/>
      <c r="F170" s="440"/>
      <c r="G170" s="371"/>
      <c r="H170" s="371"/>
      <c r="I170" s="386"/>
      <c r="J170" s="386"/>
      <c r="K170" s="442"/>
      <c r="L170" s="570"/>
      <c r="M170" s="570"/>
      <c r="N170" s="570"/>
      <c r="O170" s="570"/>
      <c r="P170" s="444"/>
      <c r="Q170" s="444"/>
      <c r="R170" s="444"/>
      <c r="S170" s="500"/>
      <c r="T170" s="362"/>
      <c r="U170" s="363"/>
      <c r="V170" s="362"/>
      <c r="W170" s="366"/>
      <c r="X170" s="366"/>
      <c r="Y170" s="362"/>
      <c r="Z170" s="366"/>
      <c r="AA170" s="362"/>
      <c r="AB170" s="366"/>
      <c r="AC170" s="366"/>
      <c r="AD170" s="362"/>
      <c r="AE170" s="366"/>
      <c r="AF170" s="362"/>
      <c r="AG170" s="366"/>
      <c r="AH170" s="366"/>
      <c r="AI170" s="362"/>
      <c r="AJ170" s="366"/>
      <c r="AK170" s="366"/>
      <c r="AL170" s="362"/>
      <c r="AM170" s="366"/>
      <c r="AN170" s="366"/>
      <c r="AO170" s="367"/>
      <c r="AP170" s="367"/>
    </row>
    <row r="171" spans="1:42" ht="21" customHeight="1" x14ac:dyDescent="0.15">
      <c r="A171" s="566"/>
      <c r="B171" s="567"/>
      <c r="C171" s="567"/>
      <c r="D171" s="568"/>
      <c r="E171" s="569"/>
      <c r="F171" s="440"/>
      <c r="G171" s="371"/>
      <c r="H171" s="371"/>
      <c r="I171" s="386"/>
      <c r="J171" s="386"/>
      <c r="K171" s="442"/>
      <c r="L171" s="570"/>
      <c r="M171" s="570"/>
      <c r="N171" s="570"/>
      <c r="O171" s="570"/>
      <c r="P171" s="444"/>
      <c r="Q171" s="444"/>
      <c r="R171" s="444"/>
      <c r="S171" s="500"/>
      <c r="T171" s="362"/>
      <c r="U171" s="363"/>
      <c r="V171" s="362"/>
      <c r="W171" s="366"/>
      <c r="X171" s="366"/>
      <c r="Y171" s="362"/>
      <c r="Z171" s="366"/>
      <c r="AA171" s="362"/>
      <c r="AB171" s="366"/>
      <c r="AC171" s="366"/>
      <c r="AD171" s="362"/>
      <c r="AE171" s="366"/>
      <c r="AF171" s="362"/>
      <c r="AG171" s="366"/>
      <c r="AH171" s="366"/>
      <c r="AI171" s="362"/>
      <c r="AJ171" s="366"/>
      <c r="AK171" s="366"/>
      <c r="AL171" s="362"/>
      <c r="AM171" s="366"/>
      <c r="AN171" s="366"/>
      <c r="AO171" s="367"/>
      <c r="AP171" s="367"/>
    </row>
    <row r="172" spans="1:42" ht="21" customHeight="1" x14ac:dyDescent="0.15">
      <c r="A172" s="566"/>
      <c r="B172" s="567"/>
      <c r="C172" s="567"/>
      <c r="D172" s="568"/>
      <c r="E172" s="569"/>
      <c r="F172" s="440"/>
      <c r="G172" s="371"/>
      <c r="H172" s="371"/>
      <c r="I172" s="386"/>
      <c r="J172" s="386"/>
      <c r="K172" s="442"/>
      <c r="L172" s="570"/>
      <c r="M172" s="570"/>
      <c r="N172" s="570"/>
      <c r="O172" s="570"/>
      <c r="P172" s="444"/>
      <c r="Q172" s="444"/>
      <c r="R172" s="444"/>
      <c r="S172" s="500"/>
      <c r="T172" s="362"/>
      <c r="U172" s="363"/>
      <c r="V172" s="362"/>
      <c r="W172" s="366"/>
      <c r="X172" s="366"/>
      <c r="Y172" s="362"/>
      <c r="Z172" s="366"/>
      <c r="AA172" s="362"/>
      <c r="AB172" s="366"/>
      <c r="AC172" s="366"/>
      <c r="AD172" s="362"/>
      <c r="AE172" s="366"/>
      <c r="AF172" s="362"/>
      <c r="AG172" s="366"/>
      <c r="AH172" s="366"/>
      <c r="AI172" s="362"/>
      <c r="AJ172" s="366"/>
      <c r="AK172" s="366"/>
      <c r="AL172" s="362"/>
      <c r="AM172" s="366"/>
      <c r="AN172" s="366"/>
      <c r="AO172" s="367"/>
      <c r="AP172" s="367"/>
    </row>
    <row r="173" spans="1:42" ht="21" customHeight="1" x14ac:dyDescent="0.15">
      <c r="A173" s="566"/>
      <c r="B173" s="567"/>
      <c r="C173" s="567"/>
      <c r="D173" s="568"/>
      <c r="E173" s="569"/>
      <c r="F173" s="440"/>
      <c r="G173" s="371"/>
      <c r="H173" s="371"/>
      <c r="I173" s="386"/>
      <c r="J173" s="386"/>
      <c r="K173" s="442"/>
      <c r="L173" s="570"/>
      <c r="M173" s="570"/>
      <c r="N173" s="570"/>
      <c r="O173" s="570"/>
      <c r="P173" s="444"/>
      <c r="Q173" s="444"/>
      <c r="R173" s="444"/>
      <c r="S173" s="500"/>
      <c r="T173" s="362"/>
      <c r="U173" s="363"/>
      <c r="V173" s="362"/>
      <c r="W173" s="366"/>
      <c r="X173" s="366"/>
      <c r="Y173" s="362"/>
      <c r="Z173" s="366"/>
      <c r="AA173" s="362"/>
      <c r="AB173" s="366"/>
      <c r="AC173" s="366"/>
      <c r="AD173" s="362"/>
      <c r="AE173" s="366"/>
      <c r="AF173" s="362"/>
      <c r="AG173" s="366"/>
      <c r="AH173" s="366"/>
      <c r="AI173" s="362"/>
      <c r="AJ173" s="366"/>
      <c r="AK173" s="366"/>
      <c r="AL173" s="362"/>
      <c r="AM173" s="366"/>
      <c r="AN173" s="366"/>
      <c r="AO173" s="367"/>
      <c r="AP173" s="367"/>
    </row>
    <row r="174" spans="1:42" ht="21" customHeight="1" x14ac:dyDescent="0.15">
      <c r="A174" s="566"/>
      <c r="B174" s="567"/>
      <c r="C174" s="567"/>
      <c r="D174" s="568"/>
      <c r="E174" s="569"/>
      <c r="F174" s="440"/>
      <c r="G174" s="371"/>
      <c r="H174" s="371"/>
      <c r="I174" s="386"/>
      <c r="J174" s="386"/>
      <c r="K174" s="442"/>
      <c r="L174" s="570"/>
      <c r="M174" s="570"/>
      <c r="N174" s="570"/>
      <c r="O174" s="570"/>
      <c r="P174" s="444"/>
      <c r="Q174" s="444"/>
      <c r="R174" s="444"/>
      <c r="S174" s="500"/>
      <c r="T174" s="362"/>
      <c r="U174" s="363"/>
      <c r="V174" s="362"/>
      <c r="W174" s="366"/>
      <c r="X174" s="366"/>
      <c r="Y174" s="362"/>
      <c r="Z174" s="366"/>
      <c r="AA174" s="362"/>
      <c r="AB174" s="366"/>
      <c r="AC174" s="366"/>
      <c r="AD174" s="362"/>
      <c r="AE174" s="366"/>
      <c r="AF174" s="362"/>
      <c r="AG174" s="366"/>
      <c r="AH174" s="366"/>
      <c r="AI174" s="362"/>
      <c r="AJ174" s="366"/>
      <c r="AK174" s="366"/>
      <c r="AL174" s="362"/>
      <c r="AM174" s="366"/>
      <c r="AN174" s="366"/>
      <c r="AO174" s="367"/>
      <c r="AP174" s="367"/>
    </row>
    <row r="175" spans="1:42" ht="21" customHeight="1" x14ac:dyDescent="0.15">
      <c r="A175" s="566"/>
      <c r="B175" s="566"/>
      <c r="C175" s="567"/>
      <c r="D175" s="568"/>
      <c r="E175" s="569"/>
      <c r="F175" s="440"/>
      <c r="G175" s="371"/>
      <c r="H175" s="371"/>
      <c r="I175" s="386"/>
      <c r="J175" s="386"/>
      <c r="K175" s="442"/>
      <c r="L175" s="570"/>
      <c r="M175" s="570"/>
      <c r="N175" s="570"/>
      <c r="O175" s="570"/>
      <c r="P175" s="444"/>
      <c r="Q175" s="444"/>
      <c r="R175" s="444"/>
      <c r="S175" s="500"/>
      <c r="T175" s="362"/>
      <c r="U175" s="363"/>
      <c r="V175" s="362"/>
      <c r="W175" s="366"/>
      <c r="X175" s="366"/>
      <c r="Y175" s="362"/>
      <c r="Z175" s="366"/>
      <c r="AA175" s="362"/>
      <c r="AB175" s="366"/>
      <c r="AC175" s="366"/>
      <c r="AD175" s="362"/>
      <c r="AE175" s="366"/>
      <c r="AF175" s="362"/>
      <c r="AG175" s="366"/>
      <c r="AH175" s="366"/>
      <c r="AI175" s="362"/>
      <c r="AJ175" s="366"/>
      <c r="AK175" s="366"/>
      <c r="AL175" s="362"/>
      <c r="AM175" s="366"/>
      <c r="AN175" s="366"/>
      <c r="AO175" s="367"/>
      <c r="AP175" s="367"/>
    </row>
    <row r="176" spans="1:42" ht="21" customHeight="1" x14ac:dyDescent="0.15">
      <c r="A176" s="566"/>
      <c r="B176" s="566"/>
      <c r="C176" s="567"/>
      <c r="D176" s="568"/>
      <c r="E176" s="569"/>
      <c r="F176" s="440"/>
      <c r="G176" s="371"/>
      <c r="H176" s="371"/>
      <c r="I176" s="386"/>
      <c r="J176" s="386"/>
      <c r="K176" s="442"/>
      <c r="L176" s="570"/>
      <c r="M176" s="570"/>
      <c r="N176" s="570"/>
      <c r="O176" s="570"/>
      <c r="P176" s="444"/>
      <c r="Q176" s="444"/>
      <c r="R176" s="444"/>
      <c r="S176" s="500"/>
      <c r="T176" s="362"/>
      <c r="U176" s="363"/>
      <c r="V176" s="362"/>
      <c r="W176" s="366"/>
      <c r="X176" s="366"/>
      <c r="Y176" s="362"/>
      <c r="Z176" s="366"/>
      <c r="AA176" s="362"/>
      <c r="AB176" s="366"/>
      <c r="AC176" s="366"/>
      <c r="AD176" s="362"/>
      <c r="AE176" s="366"/>
      <c r="AF176" s="362"/>
      <c r="AG176" s="366"/>
      <c r="AH176" s="366"/>
      <c r="AI176" s="362"/>
      <c r="AJ176" s="366"/>
      <c r="AK176" s="366"/>
      <c r="AL176" s="362"/>
      <c r="AM176" s="366"/>
      <c r="AN176" s="366"/>
      <c r="AO176" s="367"/>
      <c r="AP176" s="367"/>
    </row>
    <row r="177" spans="1:42" ht="21" customHeight="1" x14ac:dyDescent="0.15">
      <c r="A177" s="566"/>
      <c r="B177" s="467"/>
      <c r="C177" s="441"/>
      <c r="D177" s="468"/>
      <c r="E177" s="468"/>
      <c r="F177" s="440"/>
      <c r="G177" s="371"/>
      <c r="H177" s="371"/>
      <c r="I177" s="386"/>
      <c r="J177" s="386"/>
      <c r="K177" s="442"/>
      <c r="L177" s="444"/>
      <c r="M177" s="444"/>
      <c r="N177" s="444"/>
      <c r="O177" s="444"/>
      <c r="P177" s="444"/>
      <c r="Q177" s="444"/>
      <c r="R177" s="444"/>
      <c r="S177" s="444"/>
      <c r="T177" s="362"/>
      <c r="U177" s="363"/>
      <c r="V177" s="362"/>
      <c r="W177" s="366"/>
      <c r="X177" s="366"/>
      <c r="Y177" s="362"/>
      <c r="Z177" s="366"/>
      <c r="AA177" s="362"/>
      <c r="AB177" s="366"/>
      <c r="AC177" s="366"/>
      <c r="AD177" s="362"/>
      <c r="AE177" s="366"/>
      <c r="AF177" s="362"/>
      <c r="AG177" s="366"/>
      <c r="AH177" s="366"/>
      <c r="AI177" s="362"/>
      <c r="AJ177" s="366"/>
      <c r="AK177" s="366"/>
      <c r="AL177" s="362"/>
      <c r="AM177" s="366"/>
      <c r="AN177" s="366"/>
      <c r="AO177" s="367"/>
      <c r="AP177" s="367"/>
    </row>
    <row r="178" spans="1:42" ht="21" customHeight="1" x14ac:dyDescent="0.15">
      <c r="A178" s="441"/>
      <c r="B178" s="467"/>
      <c r="C178" s="441"/>
      <c r="D178" s="468"/>
      <c r="E178" s="468"/>
      <c r="F178" s="440"/>
      <c r="G178" s="467"/>
      <c r="H178" s="441"/>
      <c r="I178" s="468"/>
      <c r="J178" s="468"/>
      <c r="K178" s="442"/>
      <c r="L178" s="444"/>
      <c r="M178" s="444"/>
      <c r="N178" s="444"/>
      <c r="O178" s="444"/>
      <c r="P178" s="444"/>
      <c r="Q178" s="444"/>
      <c r="R178" s="444"/>
      <c r="S178" s="444"/>
      <c r="T178" s="362"/>
      <c r="U178" s="363"/>
      <c r="V178" s="362"/>
      <c r="W178" s="366"/>
      <c r="X178" s="366"/>
      <c r="Y178" s="362"/>
      <c r="Z178" s="366"/>
      <c r="AA178" s="362"/>
      <c r="AB178" s="366"/>
      <c r="AC178" s="366"/>
      <c r="AD178" s="362"/>
      <c r="AE178" s="366"/>
      <c r="AF178" s="362"/>
      <c r="AG178" s="366"/>
      <c r="AH178" s="366"/>
      <c r="AI178" s="362"/>
      <c r="AJ178" s="366"/>
      <c r="AK178" s="366"/>
      <c r="AL178" s="362"/>
      <c r="AM178" s="366"/>
      <c r="AN178" s="366"/>
      <c r="AO178" s="367"/>
      <c r="AP178" s="367"/>
    </row>
    <row r="179" spans="1:42" ht="21" customHeight="1" x14ac:dyDescent="0.15">
      <c r="A179" s="441"/>
      <c r="B179" s="467"/>
      <c r="C179" s="441"/>
      <c r="D179" s="468"/>
      <c r="E179" s="468"/>
      <c r="F179" s="440"/>
      <c r="G179" s="467"/>
      <c r="H179" s="441"/>
      <c r="I179" s="468"/>
      <c r="J179" s="468"/>
      <c r="K179" s="442"/>
      <c r="L179" s="444"/>
      <c r="M179" s="444"/>
      <c r="N179" s="444"/>
      <c r="O179" s="444"/>
      <c r="P179" s="444"/>
      <c r="Q179" s="444"/>
      <c r="R179" s="444"/>
      <c r="S179" s="444"/>
      <c r="T179" s="362"/>
      <c r="U179" s="363"/>
      <c r="V179" s="362"/>
      <c r="W179" s="366"/>
      <c r="X179" s="366"/>
      <c r="Y179" s="362"/>
      <c r="Z179" s="366"/>
      <c r="AA179" s="362"/>
      <c r="AB179" s="366"/>
      <c r="AC179" s="366"/>
      <c r="AD179" s="362"/>
      <c r="AE179" s="366"/>
      <c r="AF179" s="362"/>
      <c r="AG179" s="366"/>
      <c r="AH179" s="366"/>
      <c r="AI179" s="362"/>
      <c r="AJ179" s="366"/>
      <c r="AK179" s="366"/>
      <c r="AL179" s="362"/>
      <c r="AM179" s="366"/>
      <c r="AN179" s="366"/>
      <c r="AO179" s="367"/>
      <c r="AP179" s="367"/>
    </row>
    <row r="180" spans="1:42" ht="21" customHeight="1" x14ac:dyDescent="0.15">
      <c r="A180" s="441"/>
      <c r="B180" s="467"/>
      <c r="C180" s="441"/>
      <c r="D180" s="468"/>
      <c r="E180" s="468"/>
      <c r="F180" s="440"/>
      <c r="G180" s="467"/>
      <c r="H180" s="441"/>
      <c r="I180" s="468"/>
      <c r="J180" s="468"/>
      <c r="K180" s="442"/>
      <c r="L180" s="444"/>
      <c r="M180" s="444"/>
      <c r="N180" s="444"/>
      <c r="O180" s="444"/>
      <c r="P180" s="444"/>
      <c r="Q180" s="444"/>
      <c r="R180" s="444"/>
      <c r="S180" s="444"/>
      <c r="T180" s="362"/>
      <c r="U180" s="363"/>
      <c r="V180" s="362"/>
      <c r="W180" s="366"/>
      <c r="X180" s="366"/>
      <c r="Y180" s="362"/>
      <c r="Z180" s="366"/>
      <c r="AA180" s="362"/>
      <c r="AB180" s="366"/>
      <c r="AC180" s="366"/>
      <c r="AD180" s="362"/>
      <c r="AE180" s="366"/>
      <c r="AF180" s="362"/>
      <c r="AG180" s="366"/>
      <c r="AH180" s="366"/>
      <c r="AI180" s="362"/>
      <c r="AJ180" s="366"/>
      <c r="AK180" s="366"/>
      <c r="AL180" s="362"/>
      <c r="AM180" s="366"/>
      <c r="AN180" s="366"/>
      <c r="AO180" s="367"/>
      <c r="AP180" s="367"/>
    </row>
    <row r="181" spans="1:42" ht="21" customHeight="1" x14ac:dyDescent="0.15">
      <c r="A181" s="441"/>
      <c r="B181" s="467"/>
      <c r="C181" s="441"/>
      <c r="D181" s="468"/>
      <c r="E181" s="468"/>
      <c r="F181" s="440"/>
      <c r="G181" s="467"/>
      <c r="H181" s="441"/>
      <c r="I181" s="468"/>
      <c r="J181" s="468"/>
      <c r="K181" s="442"/>
      <c r="L181" s="444"/>
      <c r="M181" s="444"/>
      <c r="N181" s="444"/>
      <c r="O181" s="444"/>
      <c r="P181" s="444"/>
      <c r="Q181" s="444"/>
      <c r="R181" s="444"/>
      <c r="S181" s="444"/>
      <c r="T181" s="362"/>
      <c r="U181" s="363"/>
      <c r="V181" s="362"/>
      <c r="W181" s="366"/>
      <c r="X181" s="366"/>
      <c r="Y181" s="362"/>
      <c r="Z181" s="366"/>
      <c r="AA181" s="362"/>
      <c r="AB181" s="366"/>
      <c r="AC181" s="366"/>
      <c r="AD181" s="362"/>
      <c r="AE181" s="366"/>
      <c r="AF181" s="362"/>
      <c r="AG181" s="366"/>
      <c r="AH181" s="366"/>
      <c r="AI181" s="362"/>
      <c r="AJ181" s="366"/>
      <c r="AK181" s="366"/>
      <c r="AL181" s="362"/>
      <c r="AM181" s="366"/>
      <c r="AN181" s="366"/>
      <c r="AO181" s="367"/>
      <c r="AP181" s="367"/>
    </row>
    <row r="182" spans="1:42" ht="21" customHeight="1" x14ac:dyDescent="0.15">
      <c r="A182" s="441"/>
      <c r="B182" s="467"/>
      <c r="C182" s="441"/>
      <c r="D182" s="468"/>
      <c r="E182" s="468"/>
      <c r="F182" s="440"/>
      <c r="G182" s="467"/>
      <c r="H182" s="441"/>
      <c r="I182" s="468"/>
      <c r="J182" s="468"/>
      <c r="K182" s="442"/>
      <c r="L182" s="444"/>
      <c r="M182" s="444"/>
      <c r="N182" s="444"/>
      <c r="O182" s="444"/>
      <c r="P182" s="444"/>
      <c r="Q182" s="444"/>
      <c r="R182" s="444"/>
      <c r="S182" s="444"/>
      <c r="T182" s="362"/>
      <c r="U182" s="363"/>
      <c r="V182" s="362"/>
      <c r="W182" s="366"/>
      <c r="X182" s="366"/>
      <c r="Y182" s="362"/>
      <c r="Z182" s="366"/>
      <c r="AA182" s="362"/>
      <c r="AB182" s="366"/>
      <c r="AC182" s="366"/>
      <c r="AD182" s="362"/>
      <c r="AE182" s="366"/>
      <c r="AF182" s="362"/>
      <c r="AG182" s="366"/>
      <c r="AH182" s="366"/>
      <c r="AI182" s="362"/>
      <c r="AJ182" s="366"/>
      <c r="AK182" s="366"/>
      <c r="AL182" s="362"/>
      <c r="AM182" s="366"/>
      <c r="AN182" s="366"/>
      <c r="AO182" s="367"/>
      <c r="AP182" s="367"/>
    </row>
    <row r="183" spans="1:42" ht="21" customHeight="1" x14ac:dyDescent="0.15">
      <c r="A183" s="441"/>
      <c r="B183" s="467"/>
      <c r="C183" s="441"/>
      <c r="D183" s="468"/>
      <c r="E183" s="468"/>
      <c r="F183" s="440"/>
      <c r="G183" s="467"/>
      <c r="H183" s="441"/>
      <c r="I183" s="468"/>
      <c r="J183" s="468"/>
      <c r="K183" s="442"/>
      <c r="L183" s="444"/>
      <c r="M183" s="444"/>
      <c r="N183" s="444"/>
      <c r="O183" s="444"/>
      <c r="P183" s="444"/>
      <c r="Q183" s="444"/>
      <c r="R183" s="444"/>
      <c r="S183" s="444"/>
      <c r="T183" s="362"/>
      <c r="U183" s="363"/>
      <c r="V183" s="364"/>
      <c r="W183" s="365"/>
      <c r="X183" s="365"/>
      <c r="Y183" s="364"/>
      <c r="Z183" s="366"/>
      <c r="AA183" s="362"/>
      <c r="AB183" s="365"/>
      <c r="AC183" s="366"/>
      <c r="AD183" s="362"/>
      <c r="AE183" s="365"/>
      <c r="AF183" s="364"/>
      <c r="AG183" s="365"/>
      <c r="AH183" s="365"/>
      <c r="AI183" s="364"/>
      <c r="AJ183" s="366"/>
      <c r="AK183" s="366"/>
      <c r="AL183" s="364"/>
      <c r="AM183" s="366"/>
      <c r="AN183" s="366"/>
      <c r="AO183" s="367"/>
      <c r="AP183" s="367"/>
    </row>
    <row r="184" spans="1:42" ht="21" customHeight="1" x14ac:dyDescent="0.15">
      <c r="A184" s="441"/>
      <c r="B184" s="467"/>
      <c r="C184" s="441"/>
      <c r="D184" s="468"/>
      <c r="E184" s="468"/>
      <c r="F184" s="440"/>
      <c r="G184" s="467"/>
      <c r="H184" s="441"/>
      <c r="I184" s="468"/>
      <c r="J184" s="468"/>
      <c r="K184" s="442"/>
      <c r="L184" s="444"/>
      <c r="M184" s="444"/>
      <c r="N184" s="444"/>
      <c r="O184" s="444"/>
      <c r="P184" s="444"/>
      <c r="Q184" s="444"/>
      <c r="R184" s="444"/>
      <c r="S184" s="444"/>
      <c r="T184" s="362"/>
      <c r="U184" s="363"/>
      <c r="V184" s="364"/>
      <c r="W184" s="365"/>
      <c r="X184" s="365"/>
      <c r="Y184" s="364"/>
      <c r="Z184" s="366"/>
      <c r="AA184" s="362"/>
      <c r="AB184" s="365"/>
      <c r="AC184" s="366"/>
      <c r="AD184" s="362"/>
      <c r="AE184" s="365"/>
      <c r="AF184" s="364"/>
      <c r="AG184" s="365"/>
      <c r="AH184" s="365"/>
      <c r="AI184" s="364"/>
      <c r="AJ184" s="366"/>
      <c r="AK184" s="366"/>
      <c r="AL184" s="364"/>
      <c r="AM184" s="366"/>
      <c r="AN184" s="366"/>
      <c r="AO184" s="367"/>
      <c r="AP184" s="367"/>
    </row>
    <row r="185" spans="1:42" ht="21" customHeight="1" x14ac:dyDescent="0.15">
      <c r="A185" s="441"/>
      <c r="B185" s="467"/>
      <c r="C185" s="441"/>
      <c r="D185" s="468"/>
      <c r="E185" s="468"/>
      <c r="F185" s="440"/>
      <c r="G185" s="467"/>
      <c r="H185" s="441"/>
      <c r="I185" s="468"/>
      <c r="J185" s="468"/>
      <c r="K185" s="442"/>
      <c r="L185" s="444"/>
      <c r="M185" s="444"/>
      <c r="N185" s="444"/>
      <c r="O185" s="444"/>
      <c r="P185" s="444"/>
      <c r="Q185" s="444"/>
      <c r="R185" s="444"/>
      <c r="S185" s="444"/>
      <c r="T185" s="362"/>
      <c r="U185" s="363"/>
      <c r="V185" s="408"/>
      <c r="W185" s="390"/>
      <c r="X185" s="390"/>
      <c r="Y185" s="408"/>
      <c r="Z185" s="366"/>
      <c r="AA185" s="362"/>
      <c r="AB185" s="390"/>
      <c r="AC185" s="366"/>
      <c r="AD185" s="362"/>
      <c r="AE185" s="390"/>
      <c r="AF185" s="408"/>
      <c r="AG185" s="390"/>
      <c r="AH185" s="390"/>
      <c r="AI185" s="408"/>
      <c r="AJ185" s="366"/>
      <c r="AK185" s="366"/>
      <c r="AL185" s="408"/>
      <c r="AM185" s="366"/>
      <c r="AN185" s="366"/>
      <c r="AO185" s="367"/>
      <c r="AP185" s="367"/>
    </row>
    <row r="186" spans="1:42" ht="21" customHeight="1" x14ac:dyDescent="0.15">
      <c r="A186" s="441"/>
      <c r="B186" s="467"/>
      <c r="C186" s="441"/>
      <c r="D186" s="468"/>
      <c r="E186" s="468"/>
      <c r="F186" s="440"/>
      <c r="G186" s="467"/>
      <c r="H186" s="441"/>
      <c r="I186" s="468"/>
      <c r="J186" s="468"/>
      <c r="K186" s="442"/>
      <c r="L186" s="444"/>
      <c r="M186" s="444"/>
      <c r="N186" s="444"/>
      <c r="O186" s="444"/>
      <c r="P186" s="444"/>
      <c r="Q186" s="444"/>
      <c r="R186" s="444"/>
      <c r="S186" s="444"/>
      <c r="T186" s="362"/>
      <c r="U186" s="363"/>
      <c r="V186" s="362"/>
      <c r="W186" s="366"/>
      <c r="X186" s="366"/>
      <c r="Y186" s="362"/>
      <c r="Z186" s="366"/>
      <c r="AA186" s="362"/>
      <c r="AB186" s="366"/>
      <c r="AC186" s="366"/>
      <c r="AD186" s="362"/>
      <c r="AE186" s="366"/>
      <c r="AF186" s="362"/>
      <c r="AG186" s="366"/>
      <c r="AH186" s="366"/>
      <c r="AI186" s="362"/>
      <c r="AJ186" s="366"/>
      <c r="AK186" s="366"/>
      <c r="AL186" s="362"/>
      <c r="AM186" s="366"/>
      <c r="AN186" s="366"/>
    </row>
    <row r="187" spans="1:42" ht="21" customHeight="1" x14ac:dyDescent="0.15">
      <c r="A187" s="441"/>
      <c r="B187" s="467"/>
      <c r="C187" s="441"/>
      <c r="D187" s="468"/>
      <c r="E187" s="468"/>
      <c r="F187" s="440"/>
      <c r="G187" s="467"/>
      <c r="H187" s="441"/>
      <c r="I187" s="468"/>
      <c r="J187" s="468"/>
      <c r="K187" s="442"/>
      <c r="L187" s="444"/>
      <c r="M187" s="444"/>
      <c r="N187" s="444"/>
      <c r="O187" s="444"/>
      <c r="P187" s="444"/>
      <c r="Q187" s="444"/>
      <c r="R187" s="444"/>
      <c r="S187" s="444"/>
      <c r="T187" s="362"/>
      <c r="U187" s="363"/>
      <c r="V187" s="362"/>
      <c r="W187" s="366"/>
      <c r="X187" s="366"/>
      <c r="Y187" s="362"/>
      <c r="Z187" s="366"/>
      <c r="AA187" s="362"/>
      <c r="AB187" s="366"/>
      <c r="AC187" s="366"/>
      <c r="AD187" s="362"/>
      <c r="AE187" s="366"/>
      <c r="AF187" s="362"/>
      <c r="AG187" s="366"/>
      <c r="AH187" s="366"/>
      <c r="AI187" s="362"/>
      <c r="AJ187" s="366"/>
      <c r="AK187" s="366"/>
      <c r="AL187" s="362"/>
      <c r="AM187" s="366"/>
      <c r="AN187" s="366"/>
    </row>
    <row r="188" spans="1:42" ht="21" customHeight="1" x14ac:dyDescent="0.15">
      <c r="A188" s="441"/>
      <c r="B188" s="467"/>
      <c r="C188" s="441"/>
      <c r="D188" s="468"/>
      <c r="E188" s="468"/>
      <c r="F188" s="440"/>
      <c r="G188" s="467"/>
      <c r="H188" s="441"/>
      <c r="I188" s="468"/>
      <c r="J188" s="468"/>
      <c r="K188" s="442"/>
      <c r="L188" s="444"/>
      <c r="M188" s="444"/>
      <c r="N188" s="444"/>
      <c r="O188" s="444"/>
      <c r="P188" s="444"/>
      <c r="Q188" s="444"/>
      <c r="R188" s="444"/>
      <c r="S188" s="444"/>
      <c r="T188" s="362"/>
      <c r="U188" s="363"/>
      <c r="V188" s="362"/>
      <c r="W188" s="366"/>
      <c r="X188" s="366"/>
      <c r="Y188" s="362"/>
      <c r="Z188" s="366"/>
      <c r="AA188" s="362"/>
      <c r="AB188" s="366"/>
      <c r="AC188" s="366"/>
      <c r="AD188" s="362"/>
      <c r="AE188" s="366"/>
      <c r="AF188" s="362"/>
      <c r="AG188" s="366"/>
      <c r="AH188" s="366"/>
      <c r="AI188" s="362"/>
      <c r="AJ188" s="366"/>
      <c r="AK188" s="366"/>
      <c r="AL188" s="362"/>
      <c r="AM188" s="366"/>
      <c r="AN188" s="366"/>
      <c r="AO188" s="367"/>
      <c r="AP188" s="367"/>
    </row>
    <row r="189" spans="1:42" ht="21" customHeight="1" x14ac:dyDescent="0.15">
      <c r="A189" s="777"/>
      <c r="B189" s="777"/>
      <c r="C189" s="351"/>
      <c r="D189" s="439"/>
      <c r="E189" s="502"/>
      <c r="F189" s="440"/>
      <c r="G189" s="441"/>
      <c r="H189" s="351"/>
      <c r="I189" s="439"/>
      <c r="J189" s="502"/>
      <c r="K189" s="522"/>
      <c r="L189" s="443"/>
      <c r="M189" s="443"/>
      <c r="N189" s="443"/>
      <c r="O189" s="443"/>
      <c r="P189" s="444"/>
      <c r="Q189" s="444"/>
      <c r="R189" s="444"/>
      <c r="S189" s="500"/>
      <c r="T189" s="362"/>
      <c r="U189" s="363"/>
      <c r="V189" s="364"/>
      <c r="W189" s="365"/>
      <c r="X189" s="365"/>
      <c r="Y189" s="364"/>
      <c r="Z189" s="366"/>
      <c r="AA189" s="362"/>
      <c r="AB189" s="365"/>
      <c r="AC189" s="366"/>
      <c r="AD189" s="362"/>
      <c r="AE189" s="365"/>
      <c r="AF189" s="364"/>
      <c r="AG189" s="365"/>
      <c r="AH189" s="365"/>
      <c r="AI189" s="364"/>
      <c r="AJ189" s="366"/>
      <c r="AK189" s="366"/>
      <c r="AL189" s="367"/>
      <c r="AM189" s="367"/>
    </row>
    <row r="190" spans="1:42" ht="21" customHeight="1" x14ac:dyDescent="0.15">
      <c r="A190" s="441"/>
      <c r="B190" s="467"/>
      <c r="C190" s="441"/>
      <c r="D190" s="468"/>
      <c r="E190" s="468"/>
      <c r="F190" s="440"/>
      <c r="G190" s="467"/>
      <c r="H190" s="441"/>
      <c r="I190" s="468"/>
      <c r="J190" s="468"/>
      <c r="K190" s="442"/>
      <c r="L190" s="444"/>
      <c r="M190" s="444"/>
      <c r="N190" s="444"/>
      <c r="O190" s="444"/>
      <c r="P190" s="444"/>
      <c r="Q190" s="444"/>
      <c r="R190" s="444"/>
      <c r="S190" s="444"/>
      <c r="T190" s="362"/>
      <c r="U190" s="363"/>
      <c r="V190" s="368"/>
      <c r="W190" s="366"/>
      <c r="X190" s="366"/>
      <c r="Y190" s="362"/>
      <c r="Z190" s="366"/>
      <c r="AA190" s="362"/>
      <c r="AB190" s="366"/>
      <c r="AC190" s="366"/>
      <c r="AD190" s="362"/>
      <c r="AE190" s="366"/>
      <c r="AF190" s="362"/>
      <c r="AG190" s="366"/>
      <c r="AH190" s="366"/>
      <c r="AI190" s="362"/>
      <c r="AJ190" s="366"/>
      <c r="AK190" s="366"/>
      <c r="AL190" s="362"/>
      <c r="AM190" s="366"/>
      <c r="AN190" s="366"/>
      <c r="AO190" s="367"/>
      <c r="AP190" s="367"/>
    </row>
    <row r="191" spans="1:42" ht="21" customHeight="1" x14ac:dyDescent="0.15">
      <c r="A191" s="441"/>
      <c r="B191" s="467"/>
      <c r="C191" s="441"/>
      <c r="D191" s="468"/>
      <c r="E191" s="468"/>
      <c r="F191" s="440"/>
      <c r="G191" s="467"/>
      <c r="H191" s="441"/>
      <c r="I191" s="468"/>
      <c r="J191" s="468"/>
      <c r="K191" s="442"/>
      <c r="L191" s="444"/>
      <c r="M191" s="444"/>
      <c r="N191" s="444"/>
      <c r="O191" s="444"/>
      <c r="P191" s="444"/>
      <c r="Q191" s="444"/>
      <c r="R191" s="444"/>
      <c r="S191" s="444"/>
      <c r="T191" s="362"/>
      <c r="U191" s="363"/>
      <c r="V191" s="362"/>
      <c r="W191" s="366"/>
      <c r="X191" s="366"/>
      <c r="Y191" s="362"/>
      <c r="Z191" s="366"/>
      <c r="AA191" s="362"/>
      <c r="AB191" s="366"/>
      <c r="AC191" s="366"/>
      <c r="AD191" s="362"/>
      <c r="AE191" s="366"/>
      <c r="AF191" s="362"/>
      <c r="AG191" s="366"/>
      <c r="AH191" s="366"/>
      <c r="AI191" s="362"/>
      <c r="AJ191" s="366"/>
      <c r="AK191" s="366"/>
      <c r="AL191" s="362"/>
      <c r="AM191" s="366"/>
      <c r="AN191" s="366"/>
      <c r="AO191" s="367"/>
      <c r="AP191" s="367"/>
    </row>
    <row r="192" spans="1:42" ht="21" customHeight="1" x14ac:dyDescent="0.15">
      <c r="A192" s="441"/>
      <c r="B192" s="467"/>
      <c r="C192" s="441"/>
      <c r="D192" s="468"/>
      <c r="E192" s="468"/>
      <c r="F192" s="440"/>
      <c r="G192" s="467"/>
      <c r="H192" s="441"/>
      <c r="I192" s="468"/>
      <c r="J192" s="468"/>
      <c r="K192" s="442"/>
      <c r="L192" s="444"/>
      <c r="M192" s="444"/>
      <c r="N192" s="444"/>
      <c r="O192" s="444"/>
      <c r="P192" s="444"/>
      <c r="Q192" s="444"/>
      <c r="R192" s="444"/>
      <c r="S192" s="444"/>
      <c r="T192" s="362"/>
      <c r="U192" s="363"/>
      <c r="V192" s="362"/>
      <c r="W192" s="366"/>
      <c r="X192" s="366"/>
      <c r="Y192" s="362"/>
      <c r="Z192" s="366"/>
      <c r="AA192" s="362"/>
      <c r="AB192" s="366"/>
      <c r="AC192" s="366"/>
      <c r="AD192" s="362"/>
      <c r="AE192" s="366"/>
      <c r="AF192" s="362"/>
      <c r="AG192" s="366"/>
      <c r="AH192" s="366"/>
      <c r="AI192" s="362"/>
      <c r="AJ192" s="366"/>
      <c r="AK192" s="366"/>
      <c r="AL192" s="362"/>
      <c r="AM192" s="366"/>
      <c r="AN192" s="366"/>
      <c r="AO192" s="367"/>
      <c r="AP192" s="367"/>
    </row>
    <row r="193" spans="1:42" ht="21" customHeight="1" x14ac:dyDescent="0.15">
      <c r="A193" s="441"/>
      <c r="B193" s="467"/>
      <c r="C193" s="441"/>
      <c r="D193" s="468"/>
      <c r="E193" s="468"/>
      <c r="F193" s="440"/>
      <c r="G193" s="467"/>
      <c r="H193" s="441"/>
      <c r="I193" s="468"/>
      <c r="J193" s="468"/>
      <c r="K193" s="442"/>
      <c r="L193" s="444"/>
      <c r="M193" s="444"/>
      <c r="N193" s="444"/>
      <c r="O193" s="444"/>
      <c r="P193" s="444"/>
      <c r="Q193" s="444"/>
      <c r="R193" s="444"/>
      <c r="S193" s="444"/>
      <c r="T193" s="362"/>
      <c r="U193" s="363"/>
      <c r="V193" s="362"/>
      <c r="W193" s="366"/>
      <c r="X193" s="366"/>
      <c r="Y193" s="362"/>
      <c r="Z193" s="366"/>
      <c r="AA193" s="362"/>
      <c r="AB193" s="366"/>
      <c r="AC193" s="366"/>
      <c r="AD193" s="362"/>
      <c r="AE193" s="366"/>
      <c r="AF193" s="362"/>
      <c r="AG193" s="366"/>
      <c r="AH193" s="366"/>
      <c r="AI193" s="362"/>
      <c r="AJ193" s="366"/>
      <c r="AK193" s="366"/>
      <c r="AL193" s="362"/>
      <c r="AM193" s="366"/>
      <c r="AN193" s="366"/>
      <c r="AO193" s="367"/>
      <c r="AP193" s="367"/>
    </row>
    <row r="194" spans="1:42" ht="21" customHeight="1" x14ac:dyDescent="0.15">
      <c r="A194" s="441"/>
      <c r="B194" s="467"/>
      <c r="C194" s="441"/>
      <c r="D194" s="468"/>
      <c r="E194" s="468"/>
      <c r="F194" s="440"/>
      <c r="G194" s="467"/>
      <c r="H194" s="441"/>
      <c r="I194" s="468"/>
      <c r="J194" s="468"/>
      <c r="K194" s="442"/>
      <c r="L194" s="444"/>
      <c r="M194" s="444"/>
      <c r="N194" s="444"/>
      <c r="O194" s="444"/>
      <c r="P194" s="444"/>
      <c r="Q194" s="444"/>
      <c r="R194" s="444"/>
      <c r="S194" s="444"/>
      <c r="T194" s="362"/>
      <c r="U194" s="363"/>
      <c r="V194" s="362"/>
      <c r="W194" s="366"/>
      <c r="X194" s="366"/>
      <c r="Y194" s="362"/>
      <c r="Z194" s="366"/>
      <c r="AA194" s="362"/>
      <c r="AB194" s="366"/>
      <c r="AC194" s="366"/>
      <c r="AD194" s="362"/>
      <c r="AE194" s="366"/>
      <c r="AF194" s="362"/>
      <c r="AG194" s="366"/>
      <c r="AH194" s="366"/>
      <c r="AI194" s="362"/>
      <c r="AJ194" s="366"/>
      <c r="AK194" s="366"/>
      <c r="AL194" s="362"/>
      <c r="AM194" s="366"/>
      <c r="AN194" s="366"/>
      <c r="AO194" s="367"/>
      <c r="AP194" s="367"/>
    </row>
    <row r="195" spans="1:42" ht="21" customHeight="1" x14ac:dyDescent="0.15">
      <c r="A195" s="441"/>
      <c r="B195" s="467"/>
      <c r="C195" s="441"/>
      <c r="D195" s="468"/>
      <c r="E195" s="468"/>
      <c r="F195" s="440"/>
      <c r="G195" s="467"/>
      <c r="H195" s="441"/>
      <c r="I195" s="468"/>
      <c r="J195" s="468"/>
      <c r="K195" s="442"/>
      <c r="L195" s="444"/>
      <c r="M195" s="444"/>
      <c r="N195" s="444"/>
      <c r="O195" s="444"/>
      <c r="P195" s="444"/>
      <c r="Q195" s="444"/>
      <c r="R195" s="444"/>
      <c r="S195" s="444"/>
      <c r="T195" s="362"/>
      <c r="U195" s="363"/>
      <c r="V195" s="362"/>
      <c r="W195" s="366"/>
      <c r="X195" s="366"/>
      <c r="Y195" s="362"/>
      <c r="Z195" s="366"/>
      <c r="AA195" s="362"/>
      <c r="AB195" s="366"/>
      <c r="AC195" s="366"/>
      <c r="AD195" s="362"/>
      <c r="AE195" s="366"/>
      <c r="AF195" s="362"/>
      <c r="AG195" s="366"/>
      <c r="AH195" s="366"/>
      <c r="AI195" s="362"/>
      <c r="AJ195" s="366"/>
      <c r="AK195" s="366"/>
      <c r="AL195" s="362"/>
      <c r="AM195" s="366"/>
      <c r="AN195" s="366"/>
      <c r="AO195" s="367"/>
      <c r="AP195" s="367"/>
    </row>
    <row r="196" spans="1:42" ht="21" customHeight="1" x14ac:dyDescent="0.15">
      <c r="A196" s="173"/>
      <c r="B196" s="67"/>
      <c r="C196" s="63"/>
      <c r="D196" s="86"/>
      <c r="E196" s="86"/>
      <c r="F196" s="77"/>
      <c r="G196" s="67"/>
      <c r="H196" s="63"/>
      <c r="I196" s="86"/>
      <c r="J196" s="86"/>
      <c r="K196" s="374"/>
      <c r="L196" s="65"/>
      <c r="M196" s="65"/>
      <c r="N196" s="65"/>
      <c r="O196" s="65"/>
      <c r="P196" s="65"/>
      <c r="Q196" s="65"/>
      <c r="R196" s="65"/>
      <c r="S196" s="72"/>
      <c r="T196" s="362"/>
      <c r="U196" s="363"/>
      <c r="V196" s="362"/>
      <c r="W196" s="366"/>
      <c r="X196" s="366"/>
      <c r="Y196" s="362"/>
      <c r="Z196" s="366"/>
      <c r="AA196" s="362"/>
      <c r="AB196" s="366"/>
      <c r="AC196" s="366"/>
      <c r="AD196" s="362"/>
      <c r="AE196" s="366"/>
      <c r="AF196" s="362"/>
      <c r="AG196" s="366"/>
      <c r="AH196" s="366"/>
      <c r="AI196" s="362"/>
      <c r="AJ196" s="366"/>
      <c r="AK196" s="366"/>
      <c r="AL196" s="362"/>
      <c r="AM196" s="366"/>
      <c r="AN196" s="366"/>
      <c r="AO196" s="367"/>
      <c r="AP196" s="367"/>
    </row>
    <row r="197" spans="1:42" ht="21" customHeight="1" x14ac:dyDescent="0.15">
      <c r="A197" s="173"/>
      <c r="B197" s="67"/>
      <c r="C197" s="63"/>
      <c r="D197" s="86"/>
      <c r="E197" s="86"/>
      <c r="F197" s="77"/>
      <c r="G197" s="67"/>
      <c r="H197" s="63"/>
      <c r="I197" s="86"/>
      <c r="J197" s="86"/>
      <c r="K197" s="374"/>
      <c r="L197" s="65"/>
      <c r="M197" s="65"/>
      <c r="N197" s="65"/>
      <c r="O197" s="65"/>
      <c r="P197" s="65"/>
      <c r="Q197" s="65"/>
      <c r="R197" s="65"/>
      <c r="S197" s="72"/>
      <c r="T197" s="362"/>
      <c r="U197" s="363"/>
      <c r="V197" s="362"/>
      <c r="W197" s="366"/>
      <c r="X197" s="366"/>
      <c r="Y197" s="362"/>
      <c r="Z197" s="366"/>
      <c r="AA197" s="362"/>
      <c r="AB197" s="366"/>
      <c r="AC197" s="366"/>
      <c r="AD197" s="362"/>
      <c r="AE197" s="366"/>
      <c r="AF197" s="362"/>
      <c r="AG197" s="366"/>
      <c r="AH197" s="366"/>
      <c r="AI197" s="362"/>
      <c r="AJ197" s="366"/>
      <c r="AK197" s="366"/>
      <c r="AL197" s="362"/>
      <c r="AM197" s="366"/>
      <c r="AN197" s="366"/>
      <c r="AO197" s="367"/>
      <c r="AP197" s="367"/>
    </row>
    <row r="198" spans="1:42" ht="21" customHeight="1" x14ac:dyDescent="0.15">
      <c r="A198" s="173"/>
      <c r="B198" s="67"/>
      <c r="C198" s="63"/>
      <c r="D198" s="86"/>
      <c r="E198" s="86"/>
      <c r="F198" s="77"/>
      <c r="G198" s="67"/>
      <c r="H198" s="63"/>
      <c r="I198" s="86"/>
      <c r="J198" s="86"/>
      <c r="K198" s="374"/>
      <c r="L198" s="65"/>
      <c r="M198" s="65"/>
      <c r="N198" s="65"/>
      <c r="O198" s="65"/>
      <c r="P198" s="65"/>
      <c r="Q198" s="65"/>
      <c r="R198" s="65"/>
      <c r="S198" s="72"/>
      <c r="T198" s="362"/>
      <c r="U198" s="363"/>
      <c r="V198" s="362"/>
      <c r="W198" s="366"/>
      <c r="X198" s="366"/>
      <c r="Y198" s="362"/>
      <c r="Z198" s="366"/>
      <c r="AA198" s="362"/>
      <c r="AB198" s="366"/>
      <c r="AC198" s="366"/>
      <c r="AD198" s="362"/>
      <c r="AE198" s="366"/>
      <c r="AF198" s="362"/>
      <c r="AG198" s="366"/>
      <c r="AH198" s="366"/>
      <c r="AI198" s="362"/>
      <c r="AJ198" s="366"/>
      <c r="AK198" s="366"/>
      <c r="AL198" s="362"/>
      <c r="AM198" s="366"/>
      <c r="AN198" s="366"/>
      <c r="AO198" s="367"/>
      <c r="AP198" s="367"/>
    </row>
    <row r="199" spans="1:42" ht="21" customHeight="1" x14ac:dyDescent="0.15">
      <c r="A199" s="173"/>
      <c r="B199" s="63"/>
      <c r="C199" s="57"/>
      <c r="D199" s="88"/>
      <c r="E199" s="88"/>
      <c r="F199" s="190"/>
      <c r="G199" s="63"/>
      <c r="H199" s="57"/>
      <c r="I199" s="88"/>
      <c r="J199" s="88"/>
      <c r="K199" s="374"/>
      <c r="L199" s="66"/>
      <c r="M199" s="58"/>
      <c r="N199" s="66"/>
      <c r="O199" s="58"/>
      <c r="P199" s="57"/>
      <c r="Q199" s="57"/>
      <c r="R199" s="57"/>
      <c r="S199" s="158"/>
      <c r="T199" s="362"/>
      <c r="U199" s="363"/>
      <c r="V199" s="362"/>
      <c r="W199" s="366"/>
      <c r="X199" s="366"/>
      <c r="Y199" s="362"/>
      <c r="Z199" s="366"/>
      <c r="AA199" s="362"/>
      <c r="AB199" s="366"/>
      <c r="AC199" s="366"/>
      <c r="AD199" s="362"/>
      <c r="AE199" s="366"/>
      <c r="AF199" s="362"/>
      <c r="AG199" s="366"/>
      <c r="AH199" s="366"/>
      <c r="AI199" s="362"/>
      <c r="AJ199" s="366"/>
      <c r="AK199" s="366"/>
      <c r="AL199" s="362"/>
      <c r="AM199" s="366"/>
      <c r="AN199" s="366"/>
      <c r="AO199" s="367"/>
      <c r="AP199" s="367"/>
    </row>
    <row r="200" spans="1:42" ht="21" customHeight="1" x14ac:dyDescent="0.15">
      <c r="A200" s="173"/>
      <c r="B200" s="63"/>
      <c r="C200" s="57"/>
      <c r="D200" s="88"/>
      <c r="E200" s="88"/>
      <c r="F200" s="190"/>
      <c r="G200" s="63"/>
      <c r="H200" s="57"/>
      <c r="I200" s="88"/>
      <c r="J200" s="88"/>
      <c r="K200" s="374"/>
      <c r="L200" s="66"/>
      <c r="M200" s="58"/>
      <c r="N200" s="66"/>
      <c r="O200" s="58"/>
      <c r="P200" s="57"/>
      <c r="Q200" s="57"/>
      <c r="R200" s="57"/>
      <c r="S200" s="158"/>
      <c r="T200" s="362"/>
      <c r="U200" s="363"/>
      <c r="V200" s="362"/>
      <c r="W200" s="366"/>
      <c r="X200" s="366"/>
      <c r="Y200" s="362"/>
      <c r="Z200" s="366"/>
      <c r="AA200" s="362"/>
      <c r="AB200" s="366"/>
      <c r="AC200" s="366"/>
      <c r="AD200" s="362"/>
      <c r="AE200" s="366"/>
      <c r="AF200" s="362"/>
      <c r="AG200" s="366"/>
      <c r="AH200" s="366"/>
      <c r="AI200" s="362"/>
      <c r="AJ200" s="366"/>
      <c r="AK200" s="366"/>
      <c r="AL200" s="362"/>
      <c r="AM200" s="366"/>
      <c r="AN200" s="366"/>
      <c r="AO200" s="367"/>
      <c r="AP200" s="367"/>
    </row>
    <row r="201" spans="1:42" ht="21" customHeight="1" x14ac:dyDescent="0.15">
      <c r="A201" s="173"/>
      <c r="B201" s="63"/>
      <c r="C201" s="57"/>
      <c r="D201" s="88"/>
      <c r="E201" s="88"/>
      <c r="F201" s="190"/>
      <c r="G201" s="63"/>
      <c r="H201" s="57"/>
      <c r="I201" s="88"/>
      <c r="J201" s="88"/>
      <c r="K201" s="374"/>
      <c r="L201" s="66"/>
      <c r="M201" s="58"/>
      <c r="N201" s="66"/>
      <c r="O201" s="58"/>
      <c r="P201" s="57"/>
      <c r="Q201" s="57"/>
      <c r="R201" s="57"/>
      <c r="S201" s="158"/>
      <c r="T201" s="362"/>
      <c r="U201" s="363"/>
      <c r="V201" s="364"/>
      <c r="W201" s="365"/>
      <c r="X201" s="365"/>
      <c r="Y201" s="364"/>
      <c r="Z201" s="366"/>
      <c r="AA201" s="362"/>
      <c r="AB201" s="365"/>
      <c r="AC201" s="366"/>
      <c r="AD201" s="362"/>
      <c r="AE201" s="365"/>
      <c r="AF201" s="364"/>
      <c r="AG201" s="365"/>
      <c r="AH201" s="365"/>
      <c r="AI201" s="364"/>
      <c r="AJ201" s="366"/>
      <c r="AK201" s="366"/>
      <c r="AL201" s="364"/>
      <c r="AM201" s="366"/>
      <c r="AN201" s="366"/>
      <c r="AO201" s="367"/>
      <c r="AP201" s="367"/>
    </row>
    <row r="202" spans="1:42" ht="21" customHeight="1" x14ac:dyDescent="0.15">
      <c r="A202" s="173"/>
      <c r="B202" s="63"/>
      <c r="C202" s="57"/>
      <c r="D202" s="87"/>
      <c r="E202" s="87"/>
      <c r="F202" s="191"/>
      <c r="G202" s="63"/>
      <c r="H202" s="57"/>
      <c r="I202" s="87"/>
      <c r="J202" s="87"/>
      <c r="K202" s="374"/>
      <c r="L202" s="66"/>
      <c r="M202" s="58"/>
      <c r="N202" s="66"/>
      <c r="O202" s="58"/>
      <c r="P202" s="57"/>
      <c r="Q202" s="57"/>
      <c r="R202" s="57"/>
      <c r="S202" s="158"/>
      <c r="T202" s="362"/>
      <c r="U202" s="363"/>
      <c r="V202" s="364"/>
      <c r="W202" s="365"/>
      <c r="X202" s="365"/>
      <c r="Y202" s="364"/>
      <c r="Z202" s="366"/>
      <c r="AA202" s="362"/>
      <c r="AB202" s="365"/>
      <c r="AC202" s="366"/>
      <c r="AD202" s="362"/>
      <c r="AE202" s="365"/>
      <c r="AF202" s="364"/>
      <c r="AG202" s="365"/>
      <c r="AH202" s="365"/>
      <c r="AI202" s="364"/>
      <c r="AJ202" s="366"/>
      <c r="AK202" s="366"/>
      <c r="AL202" s="364"/>
      <c r="AM202" s="366"/>
      <c r="AN202" s="366"/>
      <c r="AO202" s="367"/>
      <c r="AP202" s="367"/>
    </row>
    <row r="203" spans="1:42" ht="21" customHeight="1" x14ac:dyDescent="0.15">
      <c r="A203" s="173"/>
      <c r="B203" s="63"/>
      <c r="C203" s="57"/>
      <c r="D203" s="88"/>
      <c r="E203" s="88"/>
      <c r="F203" s="190"/>
      <c r="G203" s="63"/>
      <c r="H203" s="57"/>
      <c r="I203" s="88"/>
      <c r="J203" s="88"/>
      <c r="K203" s="374"/>
      <c r="L203" s="66"/>
      <c r="M203" s="58"/>
      <c r="N203" s="66"/>
      <c r="O203" s="58"/>
      <c r="P203" s="57"/>
      <c r="Q203" s="57"/>
      <c r="R203" s="57"/>
      <c r="S203" s="158"/>
      <c r="T203" s="362"/>
      <c r="U203" s="363"/>
      <c r="V203" s="408"/>
      <c r="W203" s="390"/>
      <c r="X203" s="390"/>
      <c r="Y203" s="408"/>
      <c r="Z203" s="366"/>
      <c r="AA203" s="362"/>
      <c r="AB203" s="390"/>
      <c r="AC203" s="366"/>
      <c r="AD203" s="362"/>
      <c r="AE203" s="390"/>
      <c r="AF203" s="408"/>
      <c r="AG203" s="390"/>
      <c r="AH203" s="390"/>
      <c r="AI203" s="408"/>
      <c r="AJ203" s="366"/>
      <c r="AK203" s="366"/>
      <c r="AL203" s="408"/>
      <c r="AM203" s="366"/>
      <c r="AN203" s="366"/>
      <c r="AO203" s="367"/>
      <c r="AP203" s="367"/>
    </row>
    <row r="204" spans="1:42" ht="21" customHeight="1" x14ac:dyDescent="0.15">
      <c r="A204" s="206"/>
      <c r="B204" s="78"/>
      <c r="C204" s="78"/>
      <c r="D204" s="86"/>
      <c r="E204" s="86"/>
      <c r="F204" s="77"/>
      <c r="G204" s="78"/>
      <c r="H204" s="78"/>
      <c r="I204" s="86"/>
      <c r="J204" s="86"/>
      <c r="K204" s="374"/>
      <c r="L204" s="70"/>
      <c r="M204" s="67"/>
      <c r="N204" s="70"/>
      <c r="O204" s="67"/>
      <c r="P204" s="78"/>
      <c r="Q204" s="78"/>
      <c r="R204" s="78"/>
      <c r="S204" s="192"/>
      <c r="T204" s="362"/>
      <c r="U204" s="363"/>
      <c r="V204" s="362"/>
      <c r="W204" s="366"/>
      <c r="X204" s="366"/>
      <c r="Y204" s="362"/>
      <c r="Z204" s="366"/>
      <c r="AA204" s="362"/>
      <c r="AB204" s="366"/>
      <c r="AC204" s="366"/>
      <c r="AD204" s="362"/>
      <c r="AE204" s="366"/>
      <c r="AF204" s="362"/>
      <c r="AG204" s="366"/>
      <c r="AH204" s="366"/>
      <c r="AI204" s="362"/>
      <c r="AJ204" s="366"/>
      <c r="AK204" s="366"/>
      <c r="AL204" s="362"/>
      <c r="AM204" s="366"/>
      <c r="AN204" s="366"/>
      <c r="AO204" s="367"/>
      <c r="AP204" s="367"/>
    </row>
    <row r="205" spans="1:42" ht="21" customHeight="1" x14ac:dyDescent="0.15">
      <c r="A205" s="173"/>
      <c r="B205" s="63"/>
      <c r="C205" s="57"/>
      <c r="D205" s="88"/>
      <c r="E205" s="88"/>
      <c r="F205" s="190"/>
      <c r="G205" s="63"/>
      <c r="H205" s="57"/>
      <c r="I205" s="88"/>
      <c r="J205" s="88"/>
      <c r="K205" s="374"/>
      <c r="L205" s="66"/>
      <c r="M205" s="58"/>
      <c r="N205" s="66"/>
      <c r="O205" s="58"/>
      <c r="P205" s="57"/>
      <c r="Q205" s="57"/>
      <c r="R205" s="57"/>
      <c r="S205" s="158"/>
      <c r="T205" s="362"/>
      <c r="U205" s="363"/>
      <c r="V205" s="362"/>
      <c r="W205" s="366"/>
      <c r="X205" s="366"/>
      <c r="Y205" s="362"/>
      <c r="Z205" s="366"/>
      <c r="AA205" s="362"/>
      <c r="AB205" s="366"/>
      <c r="AC205" s="366"/>
      <c r="AD205" s="362"/>
      <c r="AE205" s="366"/>
      <c r="AF205" s="362"/>
      <c r="AG205" s="366"/>
      <c r="AH205" s="366"/>
      <c r="AI205" s="362"/>
      <c r="AJ205" s="366"/>
      <c r="AK205" s="366"/>
      <c r="AL205" s="362"/>
      <c r="AM205" s="366"/>
      <c r="AN205" s="366"/>
      <c r="AO205" s="367"/>
      <c r="AP205" s="367"/>
    </row>
    <row r="206" spans="1:42" ht="21" customHeight="1" x14ac:dyDescent="0.15">
      <c r="A206" s="173"/>
      <c r="B206" s="63"/>
      <c r="C206" s="57"/>
      <c r="D206" s="88"/>
      <c r="E206" s="88"/>
      <c r="F206" s="190"/>
      <c r="G206" s="63"/>
      <c r="H206" s="57"/>
      <c r="I206" s="88"/>
      <c r="J206" s="88"/>
      <c r="K206" s="374"/>
      <c r="L206" s="66"/>
      <c r="M206" s="58"/>
      <c r="N206" s="66"/>
      <c r="O206" s="58"/>
      <c r="P206" s="57"/>
      <c r="Q206" s="58"/>
      <c r="R206" s="57"/>
      <c r="S206" s="158"/>
      <c r="T206" s="362"/>
      <c r="U206" s="363"/>
      <c r="V206" s="362"/>
      <c r="W206" s="366"/>
      <c r="X206" s="366"/>
      <c r="Y206" s="362"/>
      <c r="Z206" s="366"/>
      <c r="AA206" s="362"/>
      <c r="AB206" s="366"/>
      <c r="AC206" s="366"/>
      <c r="AD206" s="362"/>
      <c r="AE206" s="366"/>
      <c r="AF206" s="362"/>
      <c r="AG206" s="366"/>
      <c r="AH206" s="366"/>
      <c r="AI206" s="362"/>
      <c r="AJ206" s="366"/>
      <c r="AK206" s="366"/>
      <c r="AL206" s="362"/>
      <c r="AM206" s="366"/>
      <c r="AN206" s="366"/>
      <c r="AO206" s="367"/>
      <c r="AP206" s="367"/>
    </row>
    <row r="207" spans="1:42" ht="21" customHeight="1" x14ac:dyDescent="0.15">
      <c r="A207" s="173"/>
      <c r="B207" s="63"/>
      <c r="C207" s="57"/>
      <c r="D207" s="88"/>
      <c r="E207" s="88"/>
      <c r="F207" s="190"/>
      <c r="G207" s="63"/>
      <c r="H207" s="57"/>
      <c r="I207" s="88"/>
      <c r="J207" s="88"/>
      <c r="K207" s="374"/>
      <c r="L207" s="294"/>
      <c r="M207" s="58"/>
      <c r="N207" s="294"/>
      <c r="O207" s="58"/>
      <c r="P207" s="57"/>
      <c r="Q207" s="58"/>
      <c r="R207" s="57"/>
      <c r="S207" s="158"/>
      <c r="T207" s="362"/>
      <c r="U207" s="363"/>
      <c r="V207" s="362"/>
      <c r="W207" s="366"/>
      <c r="X207" s="366"/>
      <c r="Y207" s="362"/>
      <c r="Z207" s="366"/>
      <c r="AA207" s="362"/>
      <c r="AB207" s="366"/>
      <c r="AC207" s="366"/>
      <c r="AD207" s="362"/>
      <c r="AE207" s="366"/>
      <c r="AF207" s="362"/>
      <c r="AG207" s="366"/>
      <c r="AH207" s="366"/>
      <c r="AI207" s="362"/>
      <c r="AJ207" s="366"/>
      <c r="AK207" s="366"/>
      <c r="AL207" s="362"/>
      <c r="AM207" s="366"/>
      <c r="AN207" s="366"/>
      <c r="AO207" s="367"/>
      <c r="AP207" s="367"/>
    </row>
    <row r="208" spans="1:42" ht="21" customHeight="1" x14ac:dyDescent="0.15">
      <c r="A208" s="173"/>
      <c r="B208" s="63"/>
      <c r="C208" s="57"/>
      <c r="D208" s="88"/>
      <c r="E208" s="88"/>
      <c r="F208" s="190"/>
      <c r="G208" s="63"/>
      <c r="H208" s="57"/>
      <c r="I208" s="88"/>
      <c r="J208" s="88"/>
      <c r="K208" s="374"/>
      <c r="L208" s="66"/>
      <c r="M208" s="58"/>
      <c r="N208" s="66"/>
      <c r="O208" s="58"/>
      <c r="P208" s="57"/>
      <c r="Q208" s="57"/>
      <c r="R208" s="57"/>
      <c r="S208" s="158"/>
      <c r="T208" s="362"/>
      <c r="U208" s="363"/>
      <c r="V208" s="362"/>
      <c r="W208" s="366"/>
      <c r="X208" s="366"/>
      <c r="Y208" s="362"/>
      <c r="Z208" s="366"/>
      <c r="AA208" s="362"/>
      <c r="AB208" s="366"/>
      <c r="AC208" s="366"/>
      <c r="AD208" s="362"/>
      <c r="AE208" s="366"/>
      <c r="AF208" s="362"/>
      <c r="AG208" s="366"/>
      <c r="AH208" s="366"/>
      <c r="AI208" s="362"/>
      <c r="AJ208" s="366"/>
      <c r="AK208" s="366"/>
      <c r="AL208" s="362"/>
      <c r="AM208" s="366"/>
      <c r="AN208" s="366"/>
      <c r="AO208" s="367"/>
      <c r="AP208" s="367"/>
    </row>
    <row r="209" spans="1:42" ht="21" customHeight="1" x14ac:dyDescent="0.15">
      <c r="A209" s="173"/>
      <c r="B209" s="63"/>
      <c r="C209" s="57"/>
      <c r="D209" s="88"/>
      <c r="E209" s="88"/>
      <c r="F209" s="190"/>
      <c r="G209" s="63"/>
      <c r="H209" s="57"/>
      <c r="I209" s="88"/>
      <c r="J209" s="88"/>
      <c r="K209" s="374"/>
      <c r="L209" s="66"/>
      <c r="M209" s="58"/>
      <c r="N209" s="66"/>
      <c r="O209" s="58"/>
      <c r="P209" s="57"/>
      <c r="Q209" s="58"/>
      <c r="R209" s="57"/>
      <c r="S209" s="158"/>
      <c r="T209" s="362"/>
      <c r="U209" s="363"/>
      <c r="V209" s="368"/>
      <c r="W209" s="366"/>
      <c r="X209" s="366"/>
      <c r="Y209" s="362"/>
      <c r="Z209" s="366"/>
      <c r="AA209" s="362"/>
      <c r="AB209" s="366"/>
      <c r="AC209" s="366"/>
      <c r="AD209" s="362"/>
      <c r="AE209" s="366"/>
      <c r="AF209" s="362"/>
      <c r="AG209" s="366"/>
      <c r="AH209" s="366"/>
      <c r="AI209" s="362"/>
      <c r="AJ209" s="366"/>
      <c r="AK209" s="366"/>
      <c r="AL209" s="362"/>
      <c r="AM209" s="366"/>
      <c r="AN209" s="366"/>
      <c r="AO209" s="367"/>
      <c r="AP209" s="367"/>
    </row>
    <row r="210" spans="1:42" ht="21" customHeight="1" x14ac:dyDescent="0.15">
      <c r="A210" s="173"/>
      <c r="B210" s="63"/>
      <c r="C210" s="57"/>
      <c r="D210" s="88"/>
      <c r="E210" s="88"/>
      <c r="F210" s="190"/>
      <c r="G210" s="63"/>
      <c r="H210" s="57"/>
      <c r="I210" s="88"/>
      <c r="J210" s="88"/>
      <c r="K210" s="374"/>
      <c r="L210" s="66"/>
      <c r="M210" s="58"/>
      <c r="N210" s="66"/>
      <c r="O210" s="58"/>
      <c r="P210" s="57"/>
      <c r="Q210" s="57"/>
      <c r="R210" s="57"/>
      <c r="S210" s="158"/>
      <c r="T210" s="362"/>
      <c r="U210" s="363"/>
      <c r="V210" s="362"/>
      <c r="W210" s="366"/>
      <c r="X210" s="366"/>
      <c r="Y210" s="362"/>
      <c r="Z210" s="366"/>
      <c r="AA210" s="362"/>
      <c r="AB210" s="366"/>
      <c r="AC210" s="366"/>
      <c r="AD210" s="362"/>
      <c r="AE210" s="366"/>
      <c r="AF210" s="362"/>
      <c r="AG210" s="366"/>
      <c r="AH210" s="366"/>
      <c r="AI210" s="362"/>
      <c r="AJ210" s="366"/>
      <c r="AK210" s="366"/>
      <c r="AL210" s="362"/>
      <c r="AM210" s="366"/>
      <c r="AN210" s="366"/>
      <c r="AO210" s="367"/>
      <c r="AP210" s="367"/>
    </row>
    <row r="211" spans="1:42" ht="21" customHeight="1" x14ac:dyDescent="0.15">
      <c r="A211" s="173"/>
      <c r="B211" s="63"/>
      <c r="C211" s="57"/>
      <c r="D211" s="88"/>
      <c r="E211" s="88"/>
      <c r="F211" s="190"/>
      <c r="G211" s="63"/>
      <c r="H211" s="57"/>
      <c r="I211" s="88"/>
      <c r="J211" s="88"/>
      <c r="K211" s="374"/>
      <c r="L211" s="66"/>
      <c r="M211" s="58"/>
      <c r="N211" s="66"/>
      <c r="O211" s="58"/>
      <c r="P211" s="57"/>
      <c r="Q211" s="57"/>
      <c r="R211" s="57"/>
      <c r="S211" s="158"/>
      <c r="T211" s="362"/>
      <c r="U211" s="363"/>
      <c r="V211" s="362"/>
      <c r="W211" s="366"/>
      <c r="X211" s="366"/>
      <c r="Y211" s="362"/>
      <c r="Z211" s="366"/>
      <c r="AA211" s="362"/>
      <c r="AB211" s="366"/>
      <c r="AC211" s="366"/>
      <c r="AD211" s="362"/>
      <c r="AE211" s="366"/>
      <c r="AF211" s="362"/>
      <c r="AG211" s="366"/>
      <c r="AH211" s="366"/>
      <c r="AI211" s="362"/>
      <c r="AJ211" s="366"/>
      <c r="AK211" s="366"/>
      <c r="AL211" s="362"/>
      <c r="AM211" s="366"/>
      <c r="AN211" s="366"/>
      <c r="AO211" s="367"/>
      <c r="AP211" s="367"/>
    </row>
    <row r="212" spans="1:42" ht="21" customHeight="1" x14ac:dyDescent="0.15">
      <c r="A212" s="173"/>
      <c r="B212" s="63"/>
      <c r="C212" s="57"/>
      <c r="D212" s="88"/>
      <c r="E212" s="88"/>
      <c r="F212" s="190"/>
      <c r="G212" s="63"/>
      <c r="H212" s="57"/>
      <c r="I212" s="88"/>
      <c r="J212" s="88"/>
      <c r="K212" s="374"/>
      <c r="L212" s="66"/>
      <c r="M212" s="58"/>
      <c r="N212" s="66"/>
      <c r="O212" s="58"/>
      <c r="P212" s="57"/>
      <c r="Q212" s="57"/>
      <c r="R212" s="57"/>
      <c r="S212" s="158"/>
      <c r="T212" s="362"/>
      <c r="U212" s="363"/>
      <c r="V212" s="362"/>
      <c r="W212" s="366"/>
      <c r="X212" s="366"/>
      <c r="Y212" s="362"/>
      <c r="Z212" s="366"/>
      <c r="AA212" s="362"/>
      <c r="AB212" s="366"/>
      <c r="AC212" s="366"/>
      <c r="AD212" s="362"/>
      <c r="AE212" s="366"/>
      <c r="AF212" s="362"/>
      <c r="AG212" s="366"/>
      <c r="AH212" s="366"/>
      <c r="AI212" s="362"/>
      <c r="AJ212" s="366"/>
      <c r="AK212" s="366"/>
      <c r="AL212" s="362"/>
      <c r="AM212" s="366"/>
      <c r="AN212" s="366"/>
      <c r="AO212" s="367"/>
      <c r="AP212" s="367"/>
    </row>
    <row r="213" spans="1:42" ht="21" customHeight="1" x14ac:dyDescent="0.15">
      <c r="A213" s="173"/>
      <c r="B213" s="63"/>
      <c r="C213" s="57"/>
      <c r="D213" s="88"/>
      <c r="E213" s="88"/>
      <c r="F213" s="190"/>
      <c r="G213" s="63"/>
      <c r="H213" s="57"/>
      <c r="I213" s="88"/>
      <c r="J213" s="88"/>
      <c r="K213" s="374"/>
      <c r="L213" s="66"/>
      <c r="M213" s="58"/>
      <c r="N213" s="66"/>
      <c r="O213" s="58"/>
      <c r="P213" s="57"/>
      <c r="Q213" s="57"/>
      <c r="R213" s="57"/>
      <c r="S213" s="158"/>
      <c r="T213" s="362"/>
      <c r="U213" s="363"/>
      <c r="V213" s="362"/>
      <c r="W213" s="366"/>
      <c r="X213" s="366"/>
      <c r="Y213" s="362"/>
      <c r="Z213" s="366"/>
      <c r="AA213" s="362"/>
      <c r="AB213" s="366"/>
      <c r="AC213" s="366"/>
      <c r="AD213" s="362"/>
      <c r="AE213" s="366"/>
      <c r="AF213" s="362"/>
      <c r="AG213" s="366"/>
      <c r="AH213" s="366"/>
      <c r="AI213" s="362"/>
      <c r="AJ213" s="366"/>
      <c r="AK213" s="366"/>
      <c r="AL213" s="362"/>
      <c r="AM213" s="366"/>
      <c r="AN213" s="366"/>
      <c r="AO213" s="367"/>
      <c r="AP213" s="367"/>
    </row>
    <row r="214" spans="1:42" ht="21" customHeight="1" x14ac:dyDescent="0.15">
      <c r="A214" s="179"/>
      <c r="B214" s="105"/>
      <c r="C214" s="111"/>
      <c r="D214" s="157"/>
      <c r="E214" s="157"/>
      <c r="F214" s="199"/>
      <c r="G214" s="105"/>
      <c r="H214" s="111"/>
      <c r="I214" s="157"/>
      <c r="J214" s="157"/>
      <c r="K214" s="375"/>
      <c r="L214" s="265"/>
      <c r="M214" s="68"/>
      <c r="N214" s="265"/>
      <c r="O214" s="68"/>
      <c r="P214" s="111"/>
      <c r="Q214" s="111"/>
      <c r="R214" s="111"/>
      <c r="S214" s="195"/>
      <c r="T214" s="362"/>
      <c r="U214" s="363"/>
      <c r="V214" s="362"/>
      <c r="W214" s="366"/>
      <c r="X214" s="366"/>
      <c r="Y214" s="362"/>
      <c r="Z214" s="366"/>
      <c r="AA214" s="362"/>
      <c r="AB214" s="366"/>
      <c r="AC214" s="366"/>
      <c r="AD214" s="362"/>
      <c r="AE214" s="366"/>
      <c r="AF214" s="362"/>
      <c r="AG214" s="366"/>
      <c r="AH214" s="366"/>
      <c r="AI214" s="362"/>
      <c r="AJ214" s="366"/>
      <c r="AK214" s="366"/>
      <c r="AL214" s="362"/>
      <c r="AM214" s="366"/>
      <c r="AN214" s="366"/>
      <c r="AO214" s="367"/>
      <c r="AP214" s="367"/>
    </row>
    <row r="215" spans="1:42" ht="21" customHeight="1" x14ac:dyDescent="0.15">
      <c r="A215" s="163"/>
      <c r="B215" s="96"/>
      <c r="C215" s="97"/>
      <c r="D215" s="156"/>
      <c r="E215" s="156"/>
      <c r="F215" s="198"/>
      <c r="G215" s="96"/>
      <c r="H215" s="97"/>
      <c r="I215" s="156"/>
      <c r="J215" s="156"/>
      <c r="K215" s="373"/>
      <c r="L215" s="291"/>
      <c r="M215" s="69"/>
      <c r="N215" s="291"/>
      <c r="O215" s="69"/>
      <c r="P215" s="97"/>
      <c r="Q215" s="97"/>
      <c r="R215" s="97"/>
      <c r="S215" s="116"/>
      <c r="T215" s="362"/>
      <c r="U215" s="363"/>
      <c r="V215" s="362"/>
      <c r="W215" s="366"/>
      <c r="X215" s="366"/>
      <c r="Y215" s="362"/>
      <c r="Z215" s="366"/>
      <c r="AA215" s="362"/>
      <c r="AB215" s="366"/>
      <c r="AC215" s="366"/>
      <c r="AD215" s="362"/>
      <c r="AE215" s="366"/>
      <c r="AF215" s="362"/>
      <c r="AG215" s="366"/>
      <c r="AH215" s="366"/>
      <c r="AI215" s="362"/>
      <c r="AJ215" s="366"/>
      <c r="AK215" s="366"/>
      <c r="AL215" s="362"/>
      <c r="AM215" s="366"/>
      <c r="AN215" s="366"/>
      <c r="AO215" s="367"/>
      <c r="AP215" s="367"/>
    </row>
    <row r="216" spans="1:42" ht="21" customHeight="1" x14ac:dyDescent="0.15">
      <c r="A216" s="173"/>
      <c r="B216" s="63"/>
      <c r="C216" s="57"/>
      <c r="D216" s="88"/>
      <c r="E216" s="88"/>
      <c r="F216" s="190"/>
      <c r="G216" s="63"/>
      <c r="H216" s="57"/>
      <c r="I216" s="88"/>
      <c r="J216" s="88"/>
      <c r="K216" s="374"/>
      <c r="L216" s="66"/>
      <c r="M216" s="58"/>
      <c r="N216" s="66"/>
      <c r="O216" s="58"/>
      <c r="P216" s="57"/>
      <c r="Q216" s="58"/>
      <c r="R216" s="57"/>
      <c r="S216" s="158"/>
      <c r="T216" s="362"/>
      <c r="U216" s="363"/>
      <c r="V216" s="362"/>
      <c r="W216" s="366"/>
      <c r="X216" s="366"/>
      <c r="Y216" s="362"/>
      <c r="Z216" s="366"/>
      <c r="AA216" s="362"/>
      <c r="AB216" s="366"/>
      <c r="AC216" s="366"/>
      <c r="AD216" s="362"/>
      <c r="AE216" s="366"/>
      <c r="AF216" s="362"/>
      <c r="AG216" s="366"/>
      <c r="AH216" s="366"/>
      <c r="AI216" s="362"/>
      <c r="AJ216" s="366"/>
      <c r="AK216" s="366"/>
      <c r="AL216" s="362"/>
      <c r="AM216" s="366"/>
      <c r="AN216" s="366"/>
      <c r="AO216" s="367"/>
      <c r="AP216" s="367"/>
    </row>
    <row r="217" spans="1:42" ht="21" customHeight="1" x14ac:dyDescent="0.15">
      <c r="A217" s="173"/>
      <c r="B217" s="63"/>
      <c r="C217" s="57"/>
      <c r="D217" s="88"/>
      <c r="E217" s="88"/>
      <c r="F217" s="190"/>
      <c r="G217" s="63"/>
      <c r="H217" s="57"/>
      <c r="I217" s="88"/>
      <c r="J217" s="88"/>
      <c r="K217" s="374"/>
      <c r="L217" s="66"/>
      <c r="M217" s="58"/>
      <c r="N217" s="66"/>
      <c r="O217" s="58"/>
      <c r="P217" s="57"/>
      <c r="Q217" s="57"/>
      <c r="R217" s="57"/>
      <c r="S217" s="158"/>
      <c r="T217" s="362"/>
      <c r="U217" s="363"/>
      <c r="V217" s="362"/>
      <c r="W217" s="366"/>
      <c r="X217" s="366"/>
      <c r="Y217" s="362"/>
      <c r="Z217" s="366"/>
      <c r="AA217" s="362"/>
      <c r="AB217" s="366"/>
      <c r="AC217" s="366"/>
      <c r="AD217" s="362"/>
      <c r="AE217" s="366"/>
      <c r="AF217" s="362"/>
      <c r="AG217" s="366"/>
      <c r="AH217" s="366"/>
      <c r="AI217" s="362"/>
      <c r="AJ217" s="366"/>
      <c r="AK217" s="366"/>
      <c r="AL217" s="362"/>
      <c r="AM217" s="366"/>
      <c r="AN217" s="366"/>
      <c r="AO217" s="367"/>
      <c r="AP217" s="367"/>
    </row>
    <row r="218" spans="1:42" ht="21" customHeight="1" x14ac:dyDescent="0.15">
      <c r="A218" s="173"/>
      <c r="B218" s="63"/>
      <c r="C218" s="57"/>
      <c r="D218" s="88"/>
      <c r="E218" s="88"/>
      <c r="F218" s="190"/>
      <c r="G218" s="63"/>
      <c r="H218" s="57"/>
      <c r="I218" s="88"/>
      <c r="J218" s="88"/>
      <c r="K218" s="374"/>
      <c r="L218" s="66"/>
      <c r="M218" s="58"/>
      <c r="N218" s="66"/>
      <c r="O218" s="58"/>
      <c r="P218" s="57"/>
      <c r="Q218" s="57"/>
      <c r="R218" s="57"/>
      <c r="S218" s="158"/>
      <c r="T218" s="362"/>
      <c r="U218" s="363"/>
      <c r="V218" s="362"/>
      <c r="W218" s="366"/>
      <c r="X218" s="366"/>
      <c r="Y218" s="362"/>
      <c r="Z218" s="366"/>
      <c r="AA218" s="362"/>
      <c r="AB218" s="366"/>
      <c r="AC218" s="366"/>
      <c r="AD218" s="362"/>
      <c r="AE218" s="366"/>
      <c r="AF218" s="362"/>
      <c r="AG218" s="366"/>
      <c r="AH218" s="366"/>
      <c r="AI218" s="362"/>
      <c r="AJ218" s="366"/>
      <c r="AK218" s="366"/>
      <c r="AL218" s="362"/>
      <c r="AM218" s="366"/>
      <c r="AN218" s="366"/>
      <c r="AO218" s="367"/>
      <c r="AP218" s="367"/>
    </row>
    <row r="219" spans="1:42" ht="21" customHeight="1" x14ac:dyDescent="0.15">
      <c r="A219" s="173"/>
      <c r="B219" s="63"/>
      <c r="C219" s="57"/>
      <c r="D219" s="87"/>
      <c r="E219" s="87"/>
      <c r="F219" s="191"/>
      <c r="G219" s="63"/>
      <c r="H219" s="57"/>
      <c r="I219" s="87"/>
      <c r="J219" s="87"/>
      <c r="K219" s="865"/>
      <c r="L219" s="66"/>
      <c r="M219" s="58"/>
      <c r="N219" s="66"/>
      <c r="O219" s="58"/>
      <c r="P219" s="57"/>
      <c r="Q219" s="57"/>
      <c r="R219" s="57"/>
      <c r="S219" s="158"/>
      <c r="T219" s="362"/>
      <c r="U219" s="363"/>
      <c r="V219" s="362"/>
      <c r="W219" s="366"/>
      <c r="X219" s="366"/>
      <c r="Y219" s="362"/>
      <c r="Z219" s="366"/>
      <c r="AA219" s="362"/>
      <c r="AB219" s="366"/>
      <c r="AC219" s="366"/>
      <c r="AD219" s="362"/>
      <c r="AE219" s="366"/>
      <c r="AF219" s="362"/>
      <c r="AG219" s="366"/>
      <c r="AH219" s="366"/>
      <c r="AI219" s="362"/>
      <c r="AJ219" s="366"/>
      <c r="AK219" s="366"/>
      <c r="AL219" s="362"/>
      <c r="AM219" s="366"/>
      <c r="AN219" s="366"/>
      <c r="AO219" s="367"/>
      <c r="AP219" s="367"/>
    </row>
    <row r="220" spans="1:42" ht="21" customHeight="1" x14ac:dyDescent="0.15">
      <c r="A220" s="173"/>
      <c r="B220" s="64"/>
      <c r="C220" s="57"/>
      <c r="D220" s="88"/>
      <c r="E220" s="88"/>
      <c r="F220" s="190"/>
      <c r="G220" s="64"/>
      <c r="H220" s="57"/>
      <c r="I220" s="88"/>
      <c r="J220" s="88"/>
      <c r="K220" s="866"/>
      <c r="L220" s="66"/>
      <c r="M220" s="58"/>
      <c r="N220" s="66"/>
      <c r="O220" s="165"/>
      <c r="P220" s="57"/>
      <c r="Q220" s="58"/>
      <c r="R220" s="57"/>
      <c r="S220" s="158"/>
      <c r="T220" s="362"/>
      <c r="U220" s="363"/>
      <c r="V220" s="362"/>
      <c r="W220" s="366"/>
      <c r="X220" s="366"/>
      <c r="Y220" s="362"/>
      <c r="Z220" s="366"/>
      <c r="AA220" s="362"/>
      <c r="AB220" s="366"/>
      <c r="AC220" s="366"/>
      <c r="AD220" s="362"/>
      <c r="AE220" s="366"/>
      <c r="AF220" s="362"/>
      <c r="AG220" s="366"/>
      <c r="AH220" s="366"/>
      <c r="AI220" s="362"/>
      <c r="AJ220" s="366"/>
      <c r="AK220" s="366"/>
      <c r="AL220" s="362"/>
      <c r="AM220" s="366"/>
      <c r="AN220" s="366"/>
      <c r="AO220" s="367"/>
      <c r="AP220" s="367"/>
    </row>
    <row r="221" spans="1:42" ht="21" customHeight="1" x14ac:dyDescent="0.15">
      <c r="A221" s="173"/>
      <c r="B221" s="63"/>
      <c r="C221" s="57"/>
      <c r="D221" s="88"/>
      <c r="E221" s="88"/>
      <c r="F221" s="190"/>
      <c r="G221" s="63"/>
      <c r="H221" s="57"/>
      <c r="I221" s="88"/>
      <c r="J221" s="88"/>
      <c r="K221" s="867"/>
      <c r="L221" s="66"/>
      <c r="M221" s="58"/>
      <c r="N221" s="66"/>
      <c r="O221" s="165"/>
      <c r="P221" s="57"/>
      <c r="Q221" s="58"/>
      <c r="R221" s="57"/>
      <c r="S221" s="158"/>
      <c r="T221" s="362"/>
      <c r="U221" s="363"/>
      <c r="V221" s="362"/>
      <c r="W221" s="366"/>
      <c r="X221" s="366"/>
      <c r="Y221" s="362"/>
      <c r="Z221" s="366"/>
      <c r="AA221" s="362"/>
      <c r="AB221" s="366"/>
      <c r="AC221" s="366"/>
      <c r="AD221" s="362"/>
      <c r="AE221" s="366"/>
      <c r="AF221" s="362"/>
      <c r="AG221" s="366"/>
      <c r="AH221" s="366"/>
      <c r="AI221" s="362"/>
      <c r="AJ221" s="366"/>
      <c r="AK221" s="366"/>
      <c r="AL221" s="362"/>
      <c r="AM221" s="366"/>
      <c r="AN221" s="366"/>
      <c r="AO221" s="367"/>
      <c r="AP221" s="367"/>
    </row>
    <row r="222" spans="1:42" ht="21" customHeight="1" x14ac:dyDescent="0.15">
      <c r="A222" s="173"/>
      <c r="B222" s="63"/>
      <c r="C222" s="57"/>
      <c r="D222" s="88"/>
      <c r="E222" s="88"/>
      <c r="F222" s="190"/>
      <c r="G222" s="63"/>
      <c r="H222" s="57"/>
      <c r="I222" s="88"/>
      <c r="J222" s="88"/>
      <c r="K222" s="374"/>
      <c r="L222" s="66"/>
      <c r="M222" s="58"/>
      <c r="N222" s="66"/>
      <c r="O222" s="165"/>
      <c r="P222" s="57"/>
      <c r="Q222" s="57"/>
      <c r="R222" s="57"/>
      <c r="S222" s="158"/>
      <c r="T222" s="362"/>
      <c r="U222" s="363"/>
      <c r="V222" s="362"/>
      <c r="W222" s="366"/>
      <c r="X222" s="366"/>
      <c r="Y222" s="362"/>
      <c r="Z222" s="366"/>
      <c r="AA222" s="362"/>
      <c r="AB222" s="366"/>
      <c r="AC222" s="366"/>
      <c r="AD222" s="362"/>
      <c r="AE222" s="366"/>
      <c r="AF222" s="362"/>
      <c r="AG222" s="366"/>
      <c r="AH222" s="366"/>
      <c r="AI222" s="362"/>
      <c r="AJ222" s="366"/>
      <c r="AK222" s="366"/>
      <c r="AL222" s="362"/>
      <c r="AM222" s="366"/>
      <c r="AN222" s="366"/>
      <c r="AO222" s="367"/>
      <c r="AP222" s="367"/>
    </row>
    <row r="223" spans="1:42" ht="21" customHeight="1" x14ac:dyDescent="0.15">
      <c r="A223" s="173"/>
      <c r="B223" s="63"/>
      <c r="C223" s="57"/>
      <c r="D223" s="88"/>
      <c r="E223" s="88"/>
      <c r="F223" s="190"/>
      <c r="G223" s="63"/>
      <c r="H223" s="57"/>
      <c r="I223" s="88"/>
      <c r="J223" s="88"/>
      <c r="K223" s="374"/>
      <c r="L223" s="66"/>
      <c r="M223" s="58"/>
      <c r="N223" s="66"/>
      <c r="O223" s="165"/>
      <c r="P223" s="57"/>
      <c r="Q223" s="57"/>
      <c r="R223" s="57"/>
      <c r="S223" s="158"/>
      <c r="T223" s="362"/>
      <c r="U223" s="363"/>
      <c r="V223" s="362"/>
      <c r="W223" s="366"/>
      <c r="X223" s="366"/>
      <c r="Y223" s="362"/>
      <c r="Z223" s="366"/>
      <c r="AA223" s="362"/>
      <c r="AB223" s="366"/>
      <c r="AC223" s="366"/>
      <c r="AD223" s="362"/>
      <c r="AE223" s="366"/>
      <c r="AF223" s="362"/>
      <c r="AG223" s="366"/>
      <c r="AH223" s="366"/>
      <c r="AI223" s="362"/>
      <c r="AJ223" s="366"/>
      <c r="AK223" s="366"/>
      <c r="AL223" s="362"/>
      <c r="AM223" s="366"/>
      <c r="AN223" s="366"/>
      <c r="AO223" s="367"/>
      <c r="AP223" s="367"/>
    </row>
    <row r="224" spans="1:42" ht="21" customHeight="1" x14ac:dyDescent="0.15">
      <c r="A224" s="206"/>
      <c r="B224" s="78"/>
      <c r="C224" s="78"/>
      <c r="D224" s="86"/>
      <c r="E224" s="86"/>
      <c r="F224" s="77"/>
      <c r="G224" s="78"/>
      <c r="H224" s="78"/>
      <c r="I224" s="86"/>
      <c r="J224" s="86"/>
      <c r="K224" s="374"/>
      <c r="L224" s="70"/>
      <c r="M224" s="67"/>
      <c r="N224" s="70"/>
      <c r="O224" s="271"/>
      <c r="P224" s="78"/>
      <c r="Q224" s="78"/>
      <c r="R224" s="78"/>
      <c r="S224" s="158"/>
      <c r="T224" s="362"/>
      <c r="U224" s="363"/>
      <c r="V224" s="362"/>
      <c r="W224" s="366"/>
      <c r="X224" s="366"/>
      <c r="Y224" s="362"/>
      <c r="Z224" s="366"/>
      <c r="AA224" s="362"/>
      <c r="AB224" s="366"/>
      <c r="AC224" s="366"/>
      <c r="AD224" s="362"/>
      <c r="AE224" s="366"/>
      <c r="AF224" s="362"/>
      <c r="AG224" s="366"/>
      <c r="AH224" s="366"/>
      <c r="AI224" s="362"/>
      <c r="AJ224" s="366"/>
      <c r="AK224" s="366"/>
      <c r="AL224" s="362"/>
      <c r="AM224" s="366"/>
      <c r="AN224" s="366"/>
      <c r="AO224" s="367"/>
      <c r="AP224" s="367"/>
    </row>
    <row r="225" spans="1:42" ht="21" customHeight="1" x14ac:dyDescent="0.15">
      <c r="A225" s="173"/>
      <c r="B225" s="63"/>
      <c r="C225" s="57"/>
      <c r="D225" s="88"/>
      <c r="E225" s="88"/>
      <c r="F225" s="190"/>
      <c r="G225" s="63"/>
      <c r="H225" s="57"/>
      <c r="I225" s="88"/>
      <c r="J225" s="88"/>
      <c r="K225" s="374"/>
      <c r="L225" s="66"/>
      <c r="M225" s="58"/>
      <c r="N225" s="66"/>
      <c r="O225" s="165"/>
      <c r="P225" s="57"/>
      <c r="Q225" s="57"/>
      <c r="R225" s="57"/>
      <c r="S225" s="158"/>
      <c r="T225" s="362"/>
      <c r="U225" s="363"/>
      <c r="V225" s="362"/>
      <c r="W225" s="366"/>
      <c r="X225" s="366"/>
      <c r="Y225" s="362"/>
      <c r="Z225" s="366"/>
      <c r="AA225" s="362"/>
      <c r="AB225" s="366"/>
      <c r="AC225" s="366"/>
      <c r="AD225" s="362"/>
      <c r="AE225" s="366"/>
      <c r="AF225" s="362"/>
      <c r="AG225" s="366"/>
      <c r="AH225" s="366"/>
      <c r="AI225" s="362"/>
      <c r="AJ225" s="366"/>
      <c r="AK225" s="366"/>
      <c r="AL225" s="362"/>
      <c r="AM225" s="366"/>
      <c r="AN225" s="366"/>
      <c r="AO225" s="367"/>
      <c r="AP225" s="367"/>
    </row>
    <row r="226" spans="1:42" ht="21" customHeight="1" x14ac:dyDescent="0.15">
      <c r="A226" s="173"/>
      <c r="B226" s="63"/>
      <c r="C226" s="57"/>
      <c r="D226" s="88"/>
      <c r="E226" s="88"/>
      <c r="F226" s="190"/>
      <c r="G226" s="63"/>
      <c r="H226" s="57"/>
      <c r="I226" s="88"/>
      <c r="J226" s="88"/>
      <c r="K226" s="374"/>
      <c r="L226" s="66"/>
      <c r="M226" s="58"/>
      <c r="N226" s="66"/>
      <c r="O226" s="58"/>
      <c r="P226" s="57"/>
      <c r="Q226" s="58"/>
      <c r="R226" s="57"/>
      <c r="S226" s="158"/>
      <c r="T226" s="362"/>
      <c r="U226" s="363"/>
      <c r="V226" s="362"/>
      <c r="W226" s="366"/>
      <c r="X226" s="366"/>
      <c r="Y226" s="362"/>
      <c r="Z226" s="366"/>
      <c r="AA226" s="362"/>
      <c r="AB226" s="366"/>
      <c r="AC226" s="366"/>
      <c r="AD226" s="362"/>
      <c r="AE226" s="366"/>
      <c r="AF226" s="362"/>
      <c r="AG226" s="366"/>
      <c r="AH226" s="366"/>
      <c r="AI226" s="362"/>
      <c r="AJ226" s="366"/>
      <c r="AK226" s="366"/>
      <c r="AL226" s="362"/>
      <c r="AM226" s="366"/>
      <c r="AN226" s="366"/>
      <c r="AO226" s="367"/>
      <c r="AP226" s="367"/>
    </row>
    <row r="227" spans="1:42" ht="21" customHeight="1" x14ac:dyDescent="0.15">
      <c r="A227" s="173"/>
      <c r="B227" s="63"/>
      <c r="C227" s="57"/>
      <c r="D227" s="88"/>
      <c r="E227" s="88"/>
      <c r="F227" s="190"/>
      <c r="G227" s="63"/>
      <c r="H227" s="57"/>
      <c r="I227" s="88"/>
      <c r="J227" s="88"/>
      <c r="K227" s="374"/>
      <c r="L227" s="66"/>
      <c r="M227" s="58"/>
      <c r="N227" s="66"/>
      <c r="O227" s="58"/>
      <c r="P227" s="57"/>
      <c r="Q227" s="58"/>
      <c r="R227" s="57"/>
      <c r="S227" s="158"/>
      <c r="T227" s="362"/>
      <c r="U227" s="363"/>
      <c r="V227" s="364"/>
      <c r="W227" s="365"/>
      <c r="X227" s="365"/>
      <c r="Y227" s="364"/>
      <c r="Z227" s="366"/>
      <c r="AA227" s="362"/>
      <c r="AB227" s="365"/>
      <c r="AC227" s="366"/>
      <c r="AD227" s="362"/>
      <c r="AE227" s="365"/>
      <c r="AF227" s="364"/>
      <c r="AG227" s="365"/>
      <c r="AH227" s="365"/>
      <c r="AI227" s="364"/>
      <c r="AJ227" s="366"/>
      <c r="AK227" s="366"/>
      <c r="AL227" s="364"/>
      <c r="AM227" s="366"/>
      <c r="AN227" s="366"/>
      <c r="AO227" s="367"/>
      <c r="AP227" s="367"/>
    </row>
    <row r="228" spans="1:42" ht="21" customHeight="1" x14ac:dyDescent="0.15">
      <c r="A228" s="173"/>
      <c r="B228" s="63"/>
      <c r="C228" s="57"/>
      <c r="D228" s="88"/>
      <c r="E228" s="88"/>
      <c r="F228" s="190"/>
      <c r="G228" s="63"/>
      <c r="H228" s="57"/>
      <c r="I228" s="88"/>
      <c r="J228" s="88"/>
      <c r="K228" s="374"/>
      <c r="L228" s="66"/>
      <c r="M228" s="58"/>
      <c r="N228" s="66"/>
      <c r="O228" s="58"/>
      <c r="P228" s="57"/>
      <c r="Q228" s="57"/>
      <c r="R228" s="57"/>
      <c r="S228" s="158"/>
      <c r="T228" s="362"/>
      <c r="U228" s="363"/>
      <c r="V228" s="364"/>
      <c r="W228" s="365"/>
      <c r="X228" s="365"/>
      <c r="Y228" s="364"/>
      <c r="Z228" s="366"/>
      <c r="AA228" s="362"/>
      <c r="AB228" s="365"/>
      <c r="AC228" s="366"/>
      <c r="AD228" s="362"/>
      <c r="AE228" s="365"/>
      <c r="AF228" s="364"/>
      <c r="AG228" s="365"/>
      <c r="AH228" s="365"/>
      <c r="AI228" s="364"/>
      <c r="AJ228" s="366"/>
      <c r="AK228" s="366"/>
      <c r="AL228" s="364"/>
      <c r="AM228" s="366"/>
      <c r="AN228" s="366"/>
      <c r="AO228" s="367"/>
      <c r="AP228" s="367"/>
    </row>
    <row r="229" spans="1:42" ht="21" customHeight="1" x14ac:dyDescent="0.15">
      <c r="A229" s="173"/>
      <c r="B229" s="63"/>
      <c r="C229" s="57"/>
      <c r="D229" s="87"/>
      <c r="E229" s="87"/>
      <c r="F229" s="191"/>
      <c r="G229" s="63"/>
      <c r="H229" s="57"/>
      <c r="I229" s="87"/>
      <c r="J229" s="87"/>
      <c r="K229" s="374"/>
      <c r="L229" s="66"/>
      <c r="M229" s="58"/>
      <c r="N229" s="66"/>
      <c r="O229" s="58"/>
      <c r="P229" s="57"/>
      <c r="Q229" s="58"/>
      <c r="R229" s="57"/>
      <c r="S229" s="158"/>
      <c r="T229" s="362"/>
      <c r="U229" s="363"/>
      <c r="V229" s="364"/>
      <c r="W229" s="365"/>
      <c r="X229" s="365"/>
      <c r="Y229" s="364"/>
      <c r="Z229" s="366"/>
      <c r="AA229" s="362"/>
      <c r="AB229" s="365"/>
      <c r="AC229" s="366"/>
      <c r="AD229" s="362"/>
      <c r="AE229" s="365"/>
      <c r="AF229" s="364"/>
      <c r="AG229" s="365"/>
      <c r="AH229" s="365"/>
      <c r="AI229" s="364"/>
      <c r="AJ229" s="366"/>
      <c r="AK229" s="366"/>
      <c r="AL229" s="364"/>
      <c r="AM229" s="366"/>
      <c r="AN229" s="366"/>
      <c r="AO229" s="367"/>
      <c r="AP229" s="367"/>
    </row>
    <row r="230" spans="1:42" ht="21" customHeight="1" x14ac:dyDescent="0.15">
      <c r="A230" s="173"/>
      <c r="B230" s="64"/>
      <c r="C230" s="57"/>
      <c r="D230" s="88"/>
      <c r="E230" s="88"/>
      <c r="F230" s="190"/>
      <c r="G230" s="64"/>
      <c r="H230" s="57"/>
      <c r="I230" s="88"/>
      <c r="J230" s="88"/>
      <c r="K230" s="374"/>
      <c r="L230" s="66"/>
      <c r="M230" s="58"/>
      <c r="N230" s="66"/>
      <c r="O230" s="58"/>
      <c r="P230" s="57"/>
      <c r="Q230" s="57"/>
      <c r="R230" s="57"/>
      <c r="S230" s="340"/>
      <c r="T230" s="362"/>
      <c r="U230" s="363"/>
      <c r="V230" s="408"/>
      <c r="W230" s="390"/>
      <c r="X230" s="390"/>
      <c r="Y230" s="408"/>
      <c r="Z230" s="366"/>
      <c r="AA230" s="362"/>
      <c r="AB230" s="390"/>
      <c r="AC230" s="366"/>
      <c r="AD230" s="362"/>
      <c r="AE230" s="390"/>
      <c r="AF230" s="408"/>
      <c r="AG230" s="390"/>
      <c r="AH230" s="390"/>
      <c r="AI230" s="408"/>
      <c r="AJ230" s="366"/>
      <c r="AK230" s="366"/>
      <c r="AL230" s="408"/>
      <c r="AM230" s="366"/>
      <c r="AN230" s="366"/>
      <c r="AO230" s="367"/>
      <c r="AP230" s="367"/>
    </row>
    <row r="231" spans="1:42" ht="21" customHeight="1" x14ac:dyDescent="0.15">
      <c r="A231" s="173"/>
      <c r="B231" s="63"/>
      <c r="C231" s="57"/>
      <c r="D231" s="88"/>
      <c r="E231" s="88"/>
      <c r="F231" s="190"/>
      <c r="G231" s="63"/>
      <c r="H231" s="57"/>
      <c r="I231" s="88"/>
      <c r="J231" s="88"/>
      <c r="K231" s="374"/>
      <c r="L231" s="66"/>
      <c r="M231" s="165"/>
      <c r="N231" s="66"/>
      <c r="O231" s="58"/>
      <c r="P231" s="57"/>
      <c r="Q231" s="58"/>
      <c r="R231" s="57"/>
      <c r="S231" s="158"/>
      <c r="T231" s="362"/>
      <c r="U231" s="363"/>
      <c r="V231" s="408"/>
      <c r="W231" s="390"/>
      <c r="X231" s="390"/>
      <c r="Y231" s="408"/>
      <c r="Z231" s="366"/>
      <c r="AA231" s="362"/>
      <c r="AB231" s="390"/>
      <c r="AC231" s="366"/>
      <c r="AD231" s="362"/>
      <c r="AE231" s="390"/>
      <c r="AF231" s="408"/>
      <c r="AG231" s="390"/>
      <c r="AH231" s="390"/>
      <c r="AI231" s="408"/>
      <c r="AJ231" s="366"/>
      <c r="AK231" s="366"/>
      <c r="AL231" s="408"/>
      <c r="AM231" s="366"/>
      <c r="AN231" s="366"/>
      <c r="AO231" s="367"/>
      <c r="AP231" s="367"/>
    </row>
    <row r="232" spans="1:42" ht="21" customHeight="1" x14ac:dyDescent="0.15">
      <c r="A232" s="173"/>
      <c r="B232" s="63"/>
      <c r="C232" s="57"/>
      <c r="D232" s="88"/>
      <c r="E232" s="88"/>
      <c r="F232" s="190"/>
      <c r="G232" s="63"/>
      <c r="H232" s="57"/>
      <c r="I232" s="88"/>
      <c r="J232" s="88"/>
      <c r="K232" s="374"/>
      <c r="L232" s="66"/>
      <c r="M232" s="58"/>
      <c r="N232" s="66"/>
      <c r="O232" s="58"/>
      <c r="P232" s="57"/>
      <c r="Q232" s="58"/>
      <c r="R232" s="57"/>
      <c r="S232" s="340"/>
      <c r="T232" s="362"/>
      <c r="U232" s="363"/>
      <c r="V232" s="408"/>
      <c r="W232" s="390"/>
      <c r="X232" s="390"/>
      <c r="Y232" s="408"/>
      <c r="Z232" s="366"/>
      <c r="AA232" s="362"/>
      <c r="AB232" s="390"/>
      <c r="AC232" s="366"/>
      <c r="AD232" s="362"/>
      <c r="AE232" s="390"/>
      <c r="AF232" s="408"/>
      <c r="AG232" s="390"/>
      <c r="AH232" s="390"/>
      <c r="AI232" s="408"/>
      <c r="AJ232" s="366"/>
      <c r="AK232" s="366"/>
      <c r="AL232" s="408"/>
      <c r="AM232" s="366"/>
      <c r="AN232" s="366"/>
      <c r="AO232" s="367"/>
      <c r="AP232" s="367"/>
    </row>
    <row r="233" spans="1:42" ht="21" customHeight="1" x14ac:dyDescent="0.15">
      <c r="A233" s="173"/>
      <c r="B233" s="63"/>
      <c r="C233" s="57"/>
      <c r="D233" s="88"/>
      <c r="E233" s="88"/>
      <c r="F233" s="190"/>
      <c r="G233" s="63"/>
      <c r="H233" s="57"/>
      <c r="I233" s="88"/>
      <c r="J233" s="88"/>
      <c r="K233" s="374"/>
      <c r="L233" s="66"/>
      <c r="M233" s="58"/>
      <c r="N233" s="66"/>
      <c r="O233" s="58"/>
      <c r="P233" s="57"/>
      <c r="Q233" s="57"/>
      <c r="R233" s="57"/>
      <c r="S233" s="158"/>
      <c r="T233" s="362"/>
      <c r="U233" s="363"/>
      <c r="V233" s="362"/>
      <c r="W233" s="366"/>
      <c r="X233" s="366"/>
      <c r="Y233" s="362"/>
      <c r="Z233" s="366"/>
      <c r="AA233" s="362"/>
      <c r="AB233" s="366"/>
      <c r="AC233" s="366"/>
      <c r="AD233" s="362"/>
      <c r="AE233" s="366"/>
      <c r="AF233" s="362"/>
      <c r="AG233" s="366"/>
      <c r="AH233" s="366"/>
      <c r="AI233" s="362"/>
      <c r="AJ233" s="366"/>
      <c r="AK233" s="366"/>
      <c r="AL233" s="362"/>
      <c r="AM233" s="366"/>
      <c r="AN233" s="366"/>
      <c r="AO233" s="367"/>
      <c r="AP233" s="367"/>
    </row>
    <row r="234" spans="1:42" ht="21" customHeight="1" x14ac:dyDescent="0.15">
      <c r="A234" s="179"/>
      <c r="B234" s="105"/>
      <c r="C234" s="111"/>
      <c r="D234" s="157"/>
      <c r="E234" s="157"/>
      <c r="F234" s="199"/>
      <c r="G234" s="105"/>
      <c r="H234" s="111"/>
      <c r="I234" s="157"/>
      <c r="J234" s="157"/>
      <c r="K234" s="375"/>
      <c r="L234" s="265"/>
      <c r="M234" s="68"/>
      <c r="N234" s="265"/>
      <c r="O234" s="68"/>
      <c r="P234" s="111"/>
      <c r="Q234" s="111"/>
      <c r="R234" s="111"/>
      <c r="S234" s="195"/>
      <c r="T234" s="362"/>
      <c r="U234" s="363"/>
      <c r="V234" s="362"/>
      <c r="W234" s="366"/>
      <c r="X234" s="366"/>
      <c r="Y234" s="362"/>
      <c r="Z234" s="366"/>
      <c r="AA234" s="362"/>
      <c r="AB234" s="366"/>
      <c r="AC234" s="366"/>
      <c r="AD234" s="362"/>
      <c r="AE234" s="366"/>
      <c r="AF234" s="362"/>
      <c r="AG234" s="366"/>
      <c r="AH234" s="366"/>
      <c r="AI234" s="362"/>
      <c r="AJ234" s="366"/>
      <c r="AK234" s="366"/>
      <c r="AL234" s="362"/>
      <c r="AM234" s="366"/>
      <c r="AN234" s="366"/>
      <c r="AO234" s="367"/>
      <c r="AP234" s="367"/>
    </row>
    <row r="235" spans="1:42" ht="21" customHeight="1" x14ac:dyDescent="0.15">
      <c r="A235" s="163"/>
      <c r="B235" s="99"/>
      <c r="C235" s="97"/>
      <c r="D235" s="110"/>
      <c r="E235" s="110"/>
      <c r="F235" s="197"/>
      <c r="G235" s="99"/>
      <c r="H235" s="97"/>
      <c r="I235" s="110"/>
      <c r="J235" s="110"/>
      <c r="K235" s="373"/>
      <c r="L235" s="291"/>
      <c r="M235" s="69"/>
      <c r="N235" s="291"/>
      <c r="O235" s="69"/>
      <c r="P235" s="97"/>
      <c r="Q235" s="97"/>
      <c r="R235" s="97"/>
      <c r="S235" s="116"/>
      <c r="T235" s="362"/>
      <c r="U235" s="363"/>
      <c r="V235" s="362"/>
      <c r="W235" s="366"/>
      <c r="X235" s="366"/>
      <c r="Y235" s="362"/>
      <c r="Z235" s="366"/>
      <c r="AA235" s="362"/>
      <c r="AB235" s="366"/>
      <c r="AC235" s="366"/>
      <c r="AD235" s="362"/>
      <c r="AE235" s="366"/>
      <c r="AF235" s="362"/>
      <c r="AG235" s="366"/>
      <c r="AH235" s="366"/>
      <c r="AI235" s="362"/>
      <c r="AJ235" s="366"/>
      <c r="AK235" s="366"/>
      <c r="AL235" s="362"/>
      <c r="AM235" s="366"/>
      <c r="AN235" s="366"/>
      <c r="AO235" s="367"/>
      <c r="AP235" s="367"/>
    </row>
    <row r="236" spans="1:42" ht="21" customHeight="1" x14ac:dyDescent="0.15">
      <c r="A236" s="173"/>
      <c r="B236" s="63"/>
      <c r="C236" s="57"/>
      <c r="D236" s="88"/>
      <c r="E236" s="88"/>
      <c r="F236" s="190"/>
      <c r="G236" s="63"/>
      <c r="H236" s="57"/>
      <c r="I236" s="88"/>
      <c r="J236" s="88"/>
      <c r="K236" s="374"/>
      <c r="L236" s="66"/>
      <c r="M236" s="58"/>
      <c r="N236" s="66"/>
      <c r="O236" s="58"/>
      <c r="P236" s="57"/>
      <c r="Q236" s="57"/>
      <c r="R236" s="57"/>
      <c r="S236" s="158"/>
      <c r="T236" s="362"/>
      <c r="U236" s="363"/>
      <c r="V236" s="362"/>
      <c r="W236" s="366"/>
      <c r="X236" s="366"/>
      <c r="Y236" s="362"/>
      <c r="Z236" s="366"/>
      <c r="AA236" s="362"/>
      <c r="AB236" s="366"/>
      <c r="AC236" s="366"/>
      <c r="AD236" s="362"/>
      <c r="AE236" s="366"/>
      <c r="AF236" s="362"/>
      <c r="AG236" s="366"/>
      <c r="AH236" s="366"/>
      <c r="AI236" s="362"/>
      <c r="AJ236" s="366"/>
      <c r="AK236" s="366"/>
      <c r="AL236" s="362"/>
      <c r="AM236" s="366"/>
      <c r="AN236" s="366"/>
      <c r="AO236" s="367"/>
      <c r="AP236" s="367"/>
    </row>
    <row r="237" spans="1:42" ht="21" customHeight="1" x14ac:dyDescent="0.15">
      <c r="A237" s="173"/>
      <c r="B237" s="63"/>
      <c r="C237" s="57"/>
      <c r="D237" s="88"/>
      <c r="E237" s="88"/>
      <c r="F237" s="190"/>
      <c r="G237" s="63"/>
      <c r="H237" s="57"/>
      <c r="I237" s="88"/>
      <c r="J237" s="88"/>
      <c r="K237" s="374"/>
      <c r="L237" s="66"/>
      <c r="M237" s="58"/>
      <c r="N237" s="66"/>
      <c r="O237" s="58"/>
      <c r="P237" s="57"/>
      <c r="Q237" s="57"/>
      <c r="R237" s="57"/>
      <c r="S237" s="158"/>
      <c r="T237" s="362"/>
      <c r="U237" s="363"/>
      <c r="V237" s="362"/>
      <c r="W237" s="366"/>
      <c r="X237" s="366"/>
      <c r="Y237" s="362"/>
      <c r="Z237" s="366"/>
      <c r="AA237" s="362"/>
      <c r="AB237" s="366"/>
      <c r="AC237" s="366"/>
      <c r="AD237" s="362"/>
      <c r="AE237" s="366"/>
      <c r="AF237" s="362"/>
      <c r="AG237" s="366"/>
      <c r="AH237" s="366"/>
      <c r="AI237" s="362"/>
      <c r="AJ237" s="366"/>
      <c r="AK237" s="366"/>
      <c r="AL237" s="362"/>
      <c r="AM237" s="366"/>
      <c r="AN237" s="366"/>
      <c r="AO237" s="367"/>
      <c r="AP237" s="367"/>
    </row>
    <row r="238" spans="1:42" ht="21" customHeight="1" x14ac:dyDescent="0.15">
      <c r="A238" s="173"/>
      <c r="B238" s="63"/>
      <c r="C238" s="57"/>
      <c r="D238" s="88"/>
      <c r="E238" s="88"/>
      <c r="F238" s="190"/>
      <c r="G238" s="63"/>
      <c r="H238" s="57"/>
      <c r="I238" s="88"/>
      <c r="J238" s="88"/>
      <c r="K238" s="374"/>
      <c r="L238" s="66"/>
      <c r="M238" s="58"/>
      <c r="N238" s="66"/>
      <c r="O238" s="58"/>
      <c r="P238" s="57"/>
      <c r="Q238" s="57"/>
      <c r="R238" s="57"/>
      <c r="S238" s="158"/>
      <c r="T238" s="362"/>
      <c r="U238" s="363"/>
      <c r="V238" s="368"/>
      <c r="W238" s="366"/>
      <c r="X238" s="366"/>
      <c r="Y238" s="362"/>
      <c r="Z238" s="366"/>
      <c r="AA238" s="362"/>
      <c r="AB238" s="366"/>
      <c r="AC238" s="366"/>
      <c r="AD238" s="362"/>
      <c r="AE238" s="366"/>
      <c r="AF238" s="362"/>
      <c r="AG238" s="366"/>
      <c r="AH238" s="366"/>
      <c r="AI238" s="362"/>
      <c r="AJ238" s="366"/>
      <c r="AK238" s="366"/>
      <c r="AL238" s="362"/>
      <c r="AM238" s="366"/>
      <c r="AN238" s="366"/>
      <c r="AO238" s="367"/>
      <c r="AP238" s="367"/>
    </row>
    <row r="239" spans="1:42" ht="21" customHeight="1" x14ac:dyDescent="0.15">
      <c r="A239" s="173"/>
      <c r="B239" s="63"/>
      <c r="C239" s="57"/>
      <c r="D239" s="88"/>
      <c r="E239" s="88"/>
      <c r="F239" s="190"/>
      <c r="G239" s="63"/>
      <c r="H239" s="57"/>
      <c r="I239" s="88"/>
      <c r="J239" s="88"/>
      <c r="K239" s="374"/>
      <c r="L239" s="66"/>
      <c r="M239" s="58"/>
      <c r="N239" s="66"/>
      <c r="O239" s="58"/>
      <c r="P239" s="57"/>
      <c r="Q239" s="57"/>
      <c r="R239" s="57"/>
      <c r="S239" s="158"/>
      <c r="T239" s="362"/>
      <c r="U239" s="363"/>
      <c r="V239" s="362"/>
      <c r="W239" s="366"/>
      <c r="X239" s="366"/>
      <c r="Y239" s="362"/>
      <c r="Z239" s="366"/>
      <c r="AA239" s="362"/>
      <c r="AB239" s="366"/>
      <c r="AC239" s="366"/>
      <c r="AD239" s="362"/>
      <c r="AE239" s="366"/>
      <c r="AF239" s="362"/>
      <c r="AG239" s="366"/>
      <c r="AH239" s="366"/>
      <c r="AI239" s="362"/>
      <c r="AJ239" s="366"/>
      <c r="AK239" s="366"/>
      <c r="AL239" s="362"/>
      <c r="AM239" s="366"/>
      <c r="AN239" s="366"/>
      <c r="AO239" s="367"/>
      <c r="AP239" s="367"/>
    </row>
    <row r="240" spans="1:42" ht="21" customHeight="1" x14ac:dyDescent="0.15">
      <c r="A240" s="173"/>
      <c r="B240" s="63"/>
      <c r="C240" s="57"/>
      <c r="D240" s="88"/>
      <c r="E240" s="88"/>
      <c r="F240" s="190"/>
      <c r="G240" s="63"/>
      <c r="H240" s="57"/>
      <c r="I240" s="88"/>
      <c r="J240" s="88"/>
      <c r="K240" s="864"/>
      <c r="L240" s="66"/>
      <c r="M240" s="58"/>
      <c r="N240" s="66"/>
      <c r="O240" s="58"/>
      <c r="P240" s="57"/>
      <c r="Q240" s="57"/>
      <c r="R240" s="57"/>
      <c r="S240" s="158"/>
      <c r="T240" s="362"/>
      <c r="U240" s="363"/>
      <c r="V240" s="362"/>
      <c r="W240" s="366"/>
      <c r="X240" s="366"/>
      <c r="Y240" s="362"/>
      <c r="Z240" s="366"/>
      <c r="AA240" s="362"/>
      <c r="AB240" s="366"/>
      <c r="AC240" s="366"/>
      <c r="AD240" s="362"/>
      <c r="AE240" s="366"/>
      <c r="AF240" s="362"/>
      <c r="AG240" s="366"/>
      <c r="AH240" s="366"/>
      <c r="AI240" s="362"/>
      <c r="AJ240" s="366"/>
      <c r="AK240" s="366"/>
      <c r="AL240" s="362"/>
      <c r="AM240" s="366"/>
      <c r="AN240" s="366"/>
      <c r="AO240" s="367"/>
      <c r="AP240" s="367"/>
    </row>
    <row r="241" spans="1:42" ht="21" customHeight="1" x14ac:dyDescent="0.15">
      <c r="A241" s="178"/>
      <c r="B241" s="63"/>
      <c r="C241" s="57"/>
      <c r="D241" s="88"/>
      <c r="E241" s="88"/>
      <c r="F241" s="190"/>
      <c r="G241" s="63"/>
      <c r="H241" s="57"/>
      <c r="I241" s="88"/>
      <c r="J241" s="88"/>
      <c r="K241" s="864"/>
      <c r="L241" s="66"/>
      <c r="M241" s="58"/>
      <c r="N241" s="66"/>
      <c r="O241" s="58"/>
      <c r="P241" s="57"/>
      <c r="Q241" s="57"/>
      <c r="R241" s="57"/>
      <c r="S241" s="158"/>
      <c r="T241" s="362"/>
      <c r="U241" s="363"/>
      <c r="V241" s="362"/>
      <c r="W241" s="366"/>
      <c r="X241" s="366"/>
      <c r="Y241" s="362"/>
      <c r="Z241" s="366"/>
      <c r="AA241" s="362"/>
      <c r="AB241" s="366"/>
      <c r="AC241" s="366"/>
      <c r="AD241" s="362"/>
      <c r="AE241" s="366"/>
      <c r="AF241" s="362"/>
      <c r="AG241" s="366"/>
      <c r="AH241" s="366"/>
      <c r="AI241" s="362"/>
      <c r="AJ241" s="366"/>
      <c r="AK241" s="366"/>
      <c r="AL241" s="362"/>
      <c r="AM241" s="366"/>
      <c r="AN241" s="366"/>
      <c r="AO241" s="367"/>
      <c r="AP241" s="367"/>
    </row>
    <row r="242" spans="1:42" ht="21" customHeight="1" x14ac:dyDescent="0.15">
      <c r="A242" s="178"/>
      <c r="B242" s="63"/>
      <c r="C242" s="57"/>
      <c r="D242" s="88"/>
      <c r="E242" s="88"/>
      <c r="F242" s="190"/>
      <c r="G242" s="63"/>
      <c r="H242" s="57"/>
      <c r="I242" s="88"/>
      <c r="J242" s="88"/>
      <c r="K242" s="864"/>
      <c r="L242" s="66"/>
      <c r="M242" s="58"/>
      <c r="N242" s="66"/>
      <c r="O242" s="58"/>
      <c r="P242" s="57"/>
      <c r="Q242" s="57"/>
      <c r="R242" s="57"/>
      <c r="S242" s="158"/>
      <c r="T242" s="362"/>
      <c r="U242" s="363"/>
      <c r="V242" s="362"/>
      <c r="W242" s="366"/>
      <c r="X242" s="366"/>
      <c r="Y242" s="362"/>
      <c r="Z242" s="366"/>
      <c r="AA242" s="362"/>
      <c r="AB242" s="366"/>
      <c r="AC242" s="366"/>
      <c r="AD242" s="362"/>
      <c r="AE242" s="366"/>
      <c r="AF242" s="362"/>
      <c r="AG242" s="366"/>
      <c r="AH242" s="366"/>
      <c r="AI242" s="362"/>
      <c r="AJ242" s="366"/>
      <c r="AK242" s="366"/>
      <c r="AL242" s="362"/>
      <c r="AM242" s="366"/>
      <c r="AN242" s="366"/>
      <c r="AO242" s="367"/>
      <c r="AP242" s="367"/>
    </row>
    <row r="243" spans="1:42" ht="21" customHeight="1" x14ac:dyDescent="0.15">
      <c r="A243" s="178"/>
      <c r="B243" s="63"/>
      <c r="C243" s="57"/>
      <c r="D243" s="88"/>
      <c r="E243" s="88"/>
      <c r="F243" s="190"/>
      <c r="G243" s="63"/>
      <c r="H243" s="57"/>
      <c r="I243" s="88"/>
      <c r="J243" s="88"/>
      <c r="K243" s="374"/>
      <c r="L243" s="66"/>
      <c r="M243" s="58"/>
      <c r="N243" s="66"/>
      <c r="O243" s="58"/>
      <c r="P243" s="57"/>
      <c r="Q243" s="57"/>
      <c r="R243" s="57"/>
      <c r="S243" s="158"/>
      <c r="T243" s="362"/>
      <c r="U243" s="363"/>
      <c r="V243" s="362"/>
      <c r="W243" s="366"/>
      <c r="X243" s="366"/>
      <c r="Y243" s="362"/>
      <c r="Z243" s="366"/>
      <c r="AA243" s="362"/>
      <c r="AB243" s="366"/>
      <c r="AC243" s="366"/>
      <c r="AD243" s="362"/>
      <c r="AE243" s="366"/>
      <c r="AF243" s="362"/>
      <c r="AG243" s="366"/>
      <c r="AH243" s="366"/>
      <c r="AI243" s="362"/>
      <c r="AJ243" s="366"/>
      <c r="AK243" s="366"/>
      <c r="AL243" s="362"/>
      <c r="AM243" s="366"/>
      <c r="AN243" s="366"/>
      <c r="AO243" s="367"/>
      <c r="AP243" s="367"/>
    </row>
    <row r="244" spans="1:42" ht="21" customHeight="1" x14ac:dyDescent="0.15">
      <c r="A244" s="173"/>
      <c r="B244" s="63"/>
      <c r="C244" s="57"/>
      <c r="D244" s="88"/>
      <c r="E244" s="88"/>
      <c r="F244" s="190"/>
      <c r="G244" s="63"/>
      <c r="H244" s="57"/>
      <c r="I244" s="88"/>
      <c r="J244" s="88"/>
      <c r="K244" s="374"/>
      <c r="L244" s="66"/>
      <c r="M244" s="58"/>
      <c r="N244" s="66"/>
      <c r="O244" s="58"/>
      <c r="P244" s="57"/>
      <c r="Q244" s="57"/>
      <c r="R244" s="57"/>
      <c r="S244" s="158"/>
      <c r="T244" s="362"/>
      <c r="U244" s="363"/>
      <c r="V244" s="362"/>
      <c r="W244" s="366"/>
      <c r="X244" s="366"/>
      <c r="Y244" s="362"/>
      <c r="Z244" s="366"/>
      <c r="AA244" s="362"/>
      <c r="AB244" s="366"/>
      <c r="AC244" s="366"/>
      <c r="AD244" s="362"/>
      <c r="AE244" s="366"/>
      <c r="AF244" s="362"/>
      <c r="AG244" s="366"/>
      <c r="AH244" s="366"/>
      <c r="AI244" s="362"/>
      <c r="AJ244" s="366"/>
      <c r="AK244" s="366"/>
      <c r="AL244" s="362"/>
      <c r="AM244" s="366"/>
      <c r="AN244" s="366"/>
      <c r="AO244" s="367"/>
      <c r="AP244" s="367"/>
    </row>
    <row r="245" spans="1:42" ht="21" customHeight="1" x14ac:dyDescent="0.15">
      <c r="A245" s="173"/>
      <c r="B245" s="63"/>
      <c r="C245" s="57"/>
      <c r="D245" s="88"/>
      <c r="E245" s="88"/>
      <c r="F245" s="190"/>
      <c r="G245" s="63"/>
      <c r="H245" s="57"/>
      <c r="I245" s="88"/>
      <c r="J245" s="88"/>
      <c r="K245" s="374"/>
      <c r="L245" s="66"/>
      <c r="M245" s="58"/>
      <c r="N245" s="66"/>
      <c r="O245" s="58"/>
      <c r="P245" s="57"/>
      <c r="Q245" s="57"/>
      <c r="R245" s="57"/>
      <c r="S245" s="158"/>
      <c r="T245" s="362"/>
      <c r="U245" s="363"/>
      <c r="V245" s="362"/>
      <c r="W245" s="366"/>
      <c r="X245" s="366"/>
      <c r="Y245" s="362"/>
      <c r="Z245" s="366"/>
      <c r="AA245" s="362"/>
      <c r="AB245" s="366"/>
      <c r="AC245" s="366"/>
      <c r="AD245" s="362"/>
      <c r="AE245" s="366"/>
      <c r="AF245" s="362"/>
      <c r="AG245" s="366"/>
      <c r="AH245" s="366"/>
      <c r="AI245" s="362"/>
      <c r="AJ245" s="366"/>
      <c r="AK245" s="366"/>
      <c r="AL245" s="362"/>
      <c r="AM245" s="366"/>
      <c r="AN245" s="366"/>
      <c r="AO245" s="367"/>
      <c r="AP245" s="367"/>
    </row>
    <row r="246" spans="1:42" ht="21" customHeight="1" x14ac:dyDescent="0.15">
      <c r="A246" s="173"/>
      <c r="B246" s="63"/>
      <c r="C246" s="57"/>
      <c r="D246" s="88"/>
      <c r="E246" s="88"/>
      <c r="F246" s="190"/>
      <c r="G246" s="63"/>
      <c r="H246" s="57"/>
      <c r="I246" s="88"/>
      <c r="J246" s="88"/>
      <c r="K246" s="374"/>
      <c r="L246" s="66"/>
      <c r="M246" s="58"/>
      <c r="N246" s="66"/>
      <c r="O246" s="58"/>
      <c r="P246" s="57"/>
      <c r="Q246" s="57"/>
      <c r="R246" s="57"/>
      <c r="S246" s="158"/>
      <c r="T246" s="362"/>
      <c r="U246" s="363"/>
      <c r="V246" s="362"/>
      <c r="W246" s="366"/>
      <c r="X246" s="366"/>
      <c r="Y246" s="362"/>
      <c r="Z246" s="366"/>
      <c r="AA246" s="362"/>
      <c r="AB246" s="366"/>
      <c r="AC246" s="366"/>
      <c r="AD246" s="362"/>
      <c r="AE246" s="366"/>
      <c r="AF246" s="362"/>
      <c r="AG246" s="366"/>
      <c r="AH246" s="366"/>
      <c r="AI246" s="362"/>
      <c r="AJ246" s="366"/>
      <c r="AK246" s="366"/>
      <c r="AL246" s="362"/>
      <c r="AM246" s="366"/>
      <c r="AN246" s="366"/>
      <c r="AO246" s="367"/>
      <c r="AP246" s="367"/>
    </row>
    <row r="247" spans="1:42" ht="21" customHeight="1" x14ac:dyDescent="0.15">
      <c r="A247" s="206"/>
      <c r="B247" s="78"/>
      <c r="C247" s="78"/>
      <c r="D247" s="86"/>
      <c r="E247" s="86"/>
      <c r="F247" s="77"/>
      <c r="G247" s="78"/>
      <c r="H247" s="78"/>
      <c r="I247" s="86"/>
      <c r="J247" s="86"/>
      <c r="K247" s="374"/>
      <c r="L247" s="70"/>
      <c r="M247" s="67"/>
      <c r="N247" s="70"/>
      <c r="O247" s="67"/>
      <c r="P247" s="78"/>
      <c r="Q247" s="78"/>
      <c r="R247" s="78"/>
      <c r="S247" s="192"/>
      <c r="T247" s="362"/>
      <c r="U247" s="363"/>
      <c r="V247" s="362"/>
      <c r="W247" s="366"/>
      <c r="X247" s="366"/>
      <c r="Y247" s="362"/>
      <c r="Z247" s="366"/>
      <c r="AA247" s="362"/>
      <c r="AB247" s="366"/>
      <c r="AC247" s="366"/>
      <c r="AD247" s="362"/>
      <c r="AE247" s="366"/>
      <c r="AF247" s="362"/>
      <c r="AG247" s="366"/>
      <c r="AH247" s="366"/>
      <c r="AI247" s="362"/>
      <c r="AJ247" s="366"/>
      <c r="AK247" s="366"/>
      <c r="AL247" s="362"/>
      <c r="AM247" s="366"/>
      <c r="AN247" s="366"/>
      <c r="AO247" s="367"/>
      <c r="AP247" s="367"/>
    </row>
    <row r="248" spans="1:42" ht="21" customHeight="1" x14ac:dyDescent="0.15">
      <c r="A248" s="173"/>
      <c r="B248" s="63"/>
      <c r="C248" s="57"/>
      <c r="D248" s="88"/>
      <c r="E248" s="88"/>
      <c r="F248" s="190"/>
      <c r="G248" s="63"/>
      <c r="H248" s="57"/>
      <c r="I248" s="88"/>
      <c r="J248" s="88"/>
      <c r="K248" s="374"/>
      <c r="L248" s="66"/>
      <c r="M248" s="58"/>
      <c r="N248" s="66"/>
      <c r="O248" s="58"/>
      <c r="P248" s="57"/>
      <c r="Q248" s="57"/>
      <c r="R248" s="57"/>
      <c r="S248" s="158"/>
      <c r="T248" s="362"/>
      <c r="U248" s="363"/>
      <c r="V248" s="362"/>
      <c r="W248" s="366"/>
      <c r="X248" s="366"/>
      <c r="Y248" s="362"/>
      <c r="Z248" s="366"/>
      <c r="AA248" s="362"/>
      <c r="AB248" s="366"/>
      <c r="AC248" s="366"/>
      <c r="AD248" s="362"/>
      <c r="AE248" s="366"/>
      <c r="AF248" s="362"/>
      <c r="AG248" s="366"/>
      <c r="AH248" s="366"/>
      <c r="AI248" s="362"/>
      <c r="AJ248" s="366"/>
      <c r="AK248" s="366"/>
      <c r="AL248" s="362"/>
      <c r="AM248" s="366"/>
      <c r="AN248" s="366"/>
      <c r="AO248" s="367"/>
      <c r="AP248" s="367"/>
    </row>
    <row r="249" spans="1:42" ht="21" customHeight="1" x14ac:dyDescent="0.15">
      <c r="A249" s="173"/>
      <c r="B249" s="63"/>
      <c r="C249" s="57"/>
      <c r="D249" s="88"/>
      <c r="E249" s="88"/>
      <c r="F249" s="190"/>
      <c r="G249" s="63"/>
      <c r="H249" s="57"/>
      <c r="I249" s="88"/>
      <c r="J249" s="88"/>
      <c r="K249" s="374"/>
      <c r="L249" s="66"/>
      <c r="M249" s="58"/>
      <c r="N249" s="66"/>
      <c r="O249" s="58"/>
      <c r="P249" s="57"/>
      <c r="Q249" s="57"/>
      <c r="R249" s="57"/>
      <c r="S249" s="158"/>
      <c r="T249" s="362"/>
      <c r="U249" s="363"/>
      <c r="V249" s="362"/>
      <c r="W249" s="366"/>
      <c r="X249" s="366"/>
      <c r="Y249" s="362"/>
      <c r="Z249" s="366"/>
      <c r="AA249" s="362"/>
      <c r="AB249" s="366"/>
      <c r="AC249" s="366"/>
      <c r="AD249" s="362"/>
      <c r="AE249" s="366"/>
      <c r="AF249" s="362"/>
      <c r="AG249" s="366"/>
      <c r="AH249" s="366"/>
      <c r="AI249" s="362"/>
      <c r="AJ249" s="366"/>
      <c r="AK249" s="366"/>
      <c r="AL249" s="362"/>
      <c r="AM249" s="366"/>
      <c r="AN249" s="366"/>
      <c r="AO249" s="367"/>
      <c r="AP249" s="367"/>
    </row>
    <row r="250" spans="1:42" ht="21" customHeight="1" x14ac:dyDescent="0.15">
      <c r="A250" s="173"/>
      <c r="B250" s="63"/>
      <c r="C250" s="57"/>
      <c r="D250" s="87"/>
      <c r="E250" s="87"/>
      <c r="F250" s="191"/>
      <c r="G250" s="63"/>
      <c r="H250" s="57"/>
      <c r="I250" s="87"/>
      <c r="J250" s="87"/>
      <c r="K250" s="374"/>
      <c r="L250" s="66"/>
      <c r="M250" s="58"/>
      <c r="N250" s="66"/>
      <c r="O250" s="58"/>
      <c r="P250" s="57"/>
      <c r="Q250" s="58"/>
      <c r="R250" s="57"/>
      <c r="S250" s="158"/>
      <c r="T250" s="362"/>
      <c r="U250" s="363"/>
      <c r="V250" s="364"/>
      <c r="W250" s="365"/>
      <c r="X250" s="365"/>
      <c r="Y250" s="364"/>
      <c r="Z250" s="366"/>
      <c r="AA250" s="362"/>
      <c r="AB250" s="365"/>
      <c r="AC250" s="366"/>
      <c r="AD250" s="362"/>
      <c r="AE250" s="365"/>
      <c r="AF250" s="364"/>
      <c r="AG250" s="365"/>
      <c r="AH250" s="365"/>
      <c r="AI250" s="364"/>
      <c r="AJ250" s="366"/>
      <c r="AK250" s="366"/>
      <c r="AL250" s="364"/>
      <c r="AM250" s="366"/>
      <c r="AN250" s="366"/>
      <c r="AO250" s="367"/>
      <c r="AP250" s="367"/>
    </row>
    <row r="251" spans="1:42" ht="21" customHeight="1" x14ac:dyDescent="0.15">
      <c r="A251" s="173"/>
      <c r="B251" s="63"/>
      <c r="C251" s="57"/>
      <c r="D251" s="88"/>
      <c r="E251" s="88"/>
      <c r="F251" s="190"/>
      <c r="G251" s="63"/>
      <c r="H251" s="57"/>
      <c r="I251" s="88"/>
      <c r="J251" s="88"/>
      <c r="K251" s="374"/>
      <c r="L251" s="66"/>
      <c r="M251" s="58"/>
      <c r="N251" s="66"/>
      <c r="O251" s="58"/>
      <c r="P251" s="57"/>
      <c r="Q251" s="57"/>
      <c r="R251" s="57"/>
      <c r="S251" s="158"/>
      <c r="T251" s="362"/>
      <c r="U251" s="363"/>
      <c r="V251" s="364"/>
      <c r="W251" s="365"/>
      <c r="X251" s="365"/>
      <c r="Y251" s="364"/>
      <c r="Z251" s="366"/>
      <c r="AA251" s="362"/>
      <c r="AB251" s="365"/>
      <c r="AC251" s="366"/>
      <c r="AD251" s="362"/>
      <c r="AE251" s="365"/>
      <c r="AF251" s="364"/>
      <c r="AG251" s="365"/>
      <c r="AH251" s="365"/>
      <c r="AI251" s="364"/>
      <c r="AJ251" s="366"/>
      <c r="AK251" s="366"/>
      <c r="AL251" s="364"/>
      <c r="AM251" s="366"/>
      <c r="AN251" s="366"/>
      <c r="AO251" s="367"/>
      <c r="AP251" s="367"/>
    </row>
    <row r="252" spans="1:42" ht="21" customHeight="1" x14ac:dyDescent="0.15">
      <c r="A252" s="173"/>
      <c r="B252" s="63"/>
      <c r="C252" s="57"/>
      <c r="D252" s="87"/>
      <c r="E252" s="87"/>
      <c r="F252" s="191"/>
      <c r="G252" s="63"/>
      <c r="H252" s="57"/>
      <c r="I252" s="87"/>
      <c r="J252" s="87"/>
      <c r="K252" s="374"/>
      <c r="L252" s="66"/>
      <c r="M252" s="58"/>
      <c r="N252" s="66"/>
      <c r="O252" s="58"/>
      <c r="P252" s="57"/>
      <c r="Q252" s="57"/>
      <c r="R252" s="57"/>
      <c r="S252" s="158"/>
      <c r="T252" s="362"/>
      <c r="U252" s="363"/>
      <c r="V252" s="408"/>
      <c r="W252" s="390"/>
      <c r="X252" s="390"/>
      <c r="Y252" s="408"/>
      <c r="Z252" s="366"/>
      <c r="AA252" s="362"/>
      <c r="AB252" s="390"/>
      <c r="AC252" s="366"/>
      <c r="AD252" s="362"/>
      <c r="AE252" s="390"/>
      <c r="AF252" s="408"/>
      <c r="AG252" s="390"/>
      <c r="AH252" s="390"/>
      <c r="AI252" s="408"/>
      <c r="AJ252" s="366"/>
      <c r="AK252" s="366"/>
      <c r="AL252" s="408"/>
      <c r="AM252" s="366"/>
      <c r="AN252" s="366"/>
      <c r="AO252" s="367"/>
      <c r="AP252" s="367"/>
    </row>
    <row r="253" spans="1:42" ht="21" customHeight="1" x14ac:dyDescent="0.15">
      <c r="A253" s="173"/>
      <c r="B253" s="63"/>
      <c r="C253" s="57"/>
      <c r="D253" s="88"/>
      <c r="E253" s="88"/>
      <c r="F253" s="190"/>
      <c r="G253" s="63"/>
      <c r="H253" s="57"/>
      <c r="I253" s="88"/>
      <c r="J253" s="88"/>
      <c r="K253" s="374"/>
      <c r="L253" s="66"/>
      <c r="M253" s="58"/>
      <c r="N253" s="66"/>
      <c r="O253" s="58"/>
      <c r="P253" s="57"/>
      <c r="Q253" s="57"/>
      <c r="R253" s="57"/>
      <c r="S253" s="158"/>
      <c r="T253" s="362"/>
      <c r="U253" s="363"/>
      <c r="V253" s="362"/>
      <c r="W253" s="366"/>
      <c r="X253" s="366"/>
      <c r="Y253" s="362"/>
      <c r="Z253" s="366"/>
      <c r="AA253" s="362"/>
      <c r="AB253" s="366"/>
      <c r="AC253" s="366"/>
      <c r="AD253" s="362"/>
      <c r="AE253" s="366"/>
      <c r="AF253" s="362"/>
      <c r="AG253" s="366"/>
      <c r="AH253" s="366"/>
      <c r="AI253" s="362"/>
      <c r="AJ253" s="366"/>
      <c r="AK253" s="366"/>
      <c r="AL253" s="362"/>
      <c r="AM253" s="366"/>
      <c r="AN253" s="366"/>
      <c r="AO253" s="367"/>
      <c r="AP253" s="367"/>
    </row>
    <row r="254" spans="1:42" ht="21" customHeight="1" x14ac:dyDescent="0.15">
      <c r="A254" s="179"/>
      <c r="B254" s="105"/>
      <c r="C254" s="111"/>
      <c r="D254" s="112"/>
      <c r="E254" s="112"/>
      <c r="F254" s="194"/>
      <c r="G254" s="105"/>
      <c r="H254" s="111"/>
      <c r="I254" s="112"/>
      <c r="J254" s="112"/>
      <c r="K254" s="375"/>
      <c r="L254" s="265"/>
      <c r="M254" s="68"/>
      <c r="N254" s="265"/>
      <c r="O254" s="68"/>
      <c r="P254" s="111"/>
      <c r="Q254" s="111"/>
      <c r="R254" s="111"/>
      <c r="S254" s="195"/>
      <c r="T254" s="362"/>
      <c r="U254" s="363"/>
      <c r="V254" s="362"/>
      <c r="W254" s="366"/>
      <c r="X254" s="366"/>
      <c r="Y254" s="362"/>
      <c r="Z254" s="366"/>
      <c r="AA254" s="362"/>
      <c r="AB254" s="366"/>
      <c r="AC254" s="366"/>
      <c r="AD254" s="362"/>
      <c r="AE254" s="366"/>
      <c r="AF254" s="362"/>
      <c r="AG254" s="366"/>
      <c r="AH254" s="366"/>
      <c r="AI254" s="362"/>
      <c r="AJ254" s="366"/>
      <c r="AK254" s="366"/>
      <c r="AL254" s="362"/>
      <c r="AM254" s="366"/>
      <c r="AN254" s="366"/>
      <c r="AO254" s="367"/>
      <c r="AP254" s="367"/>
    </row>
    <row r="255" spans="1:42" ht="21" customHeight="1" x14ac:dyDescent="0.15">
      <c r="A255" s="163"/>
      <c r="B255" s="99"/>
      <c r="C255" s="97"/>
      <c r="D255" s="110"/>
      <c r="E255" s="110"/>
      <c r="F255" s="197"/>
      <c r="G255" s="99"/>
      <c r="H255" s="97"/>
      <c r="I255" s="110"/>
      <c r="J255" s="110"/>
      <c r="K255" s="373"/>
      <c r="L255" s="291"/>
      <c r="M255" s="69"/>
      <c r="N255" s="291"/>
      <c r="O255" s="69"/>
      <c r="P255" s="97"/>
      <c r="Q255" s="97"/>
      <c r="R255" s="97"/>
      <c r="S255" s="116"/>
      <c r="T255" s="362"/>
      <c r="U255" s="363"/>
      <c r="V255" s="362"/>
      <c r="W255" s="366"/>
      <c r="X255" s="366"/>
      <c r="Y255" s="362"/>
      <c r="Z255" s="366"/>
      <c r="AA255" s="362"/>
      <c r="AB255" s="366"/>
      <c r="AC255" s="366"/>
      <c r="AD255" s="362"/>
      <c r="AE255" s="366"/>
      <c r="AF255" s="362"/>
      <c r="AG255" s="366"/>
      <c r="AH255" s="366"/>
      <c r="AI255" s="362"/>
      <c r="AJ255" s="366"/>
      <c r="AK255" s="366"/>
      <c r="AL255" s="362"/>
      <c r="AM255" s="366"/>
      <c r="AN255" s="366"/>
      <c r="AO255" s="367"/>
      <c r="AP255" s="367"/>
    </row>
    <row r="256" spans="1:42" ht="21" customHeight="1" x14ac:dyDescent="0.15">
      <c r="A256" s="173"/>
      <c r="B256" s="63"/>
      <c r="C256" s="57"/>
      <c r="D256" s="88"/>
      <c r="E256" s="88"/>
      <c r="F256" s="190"/>
      <c r="G256" s="63"/>
      <c r="H256" s="57"/>
      <c r="I256" s="88"/>
      <c r="J256" s="88"/>
      <c r="K256" s="374"/>
      <c r="L256" s="66"/>
      <c r="M256" s="58"/>
      <c r="N256" s="66"/>
      <c r="O256" s="58"/>
      <c r="P256" s="57"/>
      <c r="Q256" s="57"/>
      <c r="R256" s="57"/>
      <c r="S256" s="158"/>
      <c r="T256" s="362"/>
      <c r="U256" s="363"/>
      <c r="V256" s="362"/>
      <c r="W256" s="366"/>
      <c r="X256" s="366"/>
      <c r="Y256" s="362"/>
      <c r="Z256" s="366"/>
      <c r="AA256" s="362"/>
      <c r="AB256" s="366"/>
      <c r="AC256" s="366"/>
      <c r="AD256" s="362"/>
      <c r="AE256" s="366"/>
      <c r="AF256" s="362"/>
      <c r="AG256" s="366"/>
      <c r="AH256" s="366"/>
      <c r="AI256" s="362"/>
      <c r="AJ256" s="366"/>
      <c r="AK256" s="366"/>
      <c r="AL256" s="362"/>
      <c r="AM256" s="366"/>
      <c r="AN256" s="366"/>
      <c r="AO256" s="367"/>
      <c r="AP256" s="367"/>
    </row>
    <row r="257" spans="1:42" ht="21" customHeight="1" x14ac:dyDescent="0.15">
      <c r="A257" s="173"/>
      <c r="B257" s="63"/>
      <c r="C257" s="57"/>
      <c r="D257" s="87"/>
      <c r="E257" s="87"/>
      <c r="F257" s="191"/>
      <c r="G257" s="63"/>
      <c r="H257" s="57"/>
      <c r="I257" s="87"/>
      <c r="J257" s="87"/>
      <c r="K257" s="374"/>
      <c r="L257" s="66"/>
      <c r="M257" s="58"/>
      <c r="N257" s="66"/>
      <c r="O257" s="58"/>
      <c r="P257" s="57"/>
      <c r="Q257" s="57"/>
      <c r="R257" s="57"/>
      <c r="S257" s="158"/>
      <c r="T257" s="362"/>
      <c r="U257" s="363"/>
      <c r="V257" s="362"/>
      <c r="W257" s="366"/>
      <c r="X257" s="366"/>
      <c r="Y257" s="362"/>
      <c r="Z257" s="366"/>
      <c r="AA257" s="362"/>
      <c r="AB257" s="366"/>
      <c r="AC257" s="366"/>
      <c r="AD257" s="362"/>
      <c r="AE257" s="366"/>
      <c r="AF257" s="362"/>
      <c r="AG257" s="366"/>
      <c r="AH257" s="366"/>
      <c r="AI257" s="362"/>
      <c r="AJ257" s="366"/>
      <c r="AK257" s="366"/>
      <c r="AL257" s="362"/>
      <c r="AM257" s="366"/>
      <c r="AN257" s="366"/>
      <c r="AO257" s="367"/>
      <c r="AP257" s="367"/>
    </row>
    <row r="258" spans="1:42" ht="21" customHeight="1" x14ac:dyDescent="0.15">
      <c r="A258" s="173"/>
      <c r="B258" s="63"/>
      <c r="C258" s="57"/>
      <c r="D258" s="88"/>
      <c r="E258" s="88"/>
      <c r="F258" s="190"/>
      <c r="G258" s="63"/>
      <c r="H258" s="57"/>
      <c r="I258" s="88"/>
      <c r="J258" s="88"/>
      <c r="K258" s="374"/>
      <c r="L258" s="66"/>
      <c r="M258" s="58"/>
      <c r="N258" s="66"/>
      <c r="O258" s="58"/>
      <c r="P258" s="57"/>
      <c r="Q258" s="57"/>
      <c r="R258" s="57"/>
      <c r="S258" s="158"/>
      <c r="T258" s="362"/>
      <c r="U258" s="363"/>
      <c r="V258" s="368"/>
      <c r="W258" s="366"/>
      <c r="X258" s="366"/>
      <c r="Y258" s="362"/>
      <c r="Z258" s="366"/>
      <c r="AA258" s="362"/>
      <c r="AB258" s="366"/>
      <c r="AC258" s="366"/>
      <c r="AD258" s="362"/>
      <c r="AE258" s="366"/>
      <c r="AF258" s="362"/>
      <c r="AG258" s="366"/>
      <c r="AH258" s="366"/>
      <c r="AI258" s="362"/>
      <c r="AJ258" s="366"/>
      <c r="AK258" s="366"/>
      <c r="AL258" s="362"/>
      <c r="AM258" s="366"/>
      <c r="AN258" s="366"/>
      <c r="AO258" s="367"/>
      <c r="AP258" s="367"/>
    </row>
    <row r="259" spans="1:42" ht="21" customHeight="1" x14ac:dyDescent="0.15">
      <c r="A259" s="173"/>
      <c r="B259" s="63"/>
      <c r="C259" s="57"/>
      <c r="D259" s="88"/>
      <c r="E259" s="88"/>
      <c r="F259" s="190"/>
      <c r="G259" s="63"/>
      <c r="H259" s="57"/>
      <c r="I259" s="88"/>
      <c r="J259" s="88"/>
      <c r="K259" s="374"/>
      <c r="L259" s="66"/>
      <c r="M259" s="58"/>
      <c r="N259" s="66"/>
      <c r="O259" s="58"/>
      <c r="P259" s="57"/>
      <c r="Q259" s="57"/>
      <c r="R259" s="57"/>
      <c r="S259" s="158"/>
      <c r="T259" s="362"/>
      <c r="U259" s="363"/>
      <c r="V259" s="362"/>
      <c r="W259" s="366"/>
      <c r="X259" s="366"/>
      <c r="Y259" s="362"/>
      <c r="Z259" s="366"/>
      <c r="AA259" s="362"/>
      <c r="AB259" s="366"/>
      <c r="AC259" s="366"/>
      <c r="AD259" s="362"/>
      <c r="AE259" s="366"/>
      <c r="AF259" s="362"/>
      <c r="AG259" s="366"/>
      <c r="AH259" s="366"/>
      <c r="AI259" s="362"/>
      <c r="AJ259" s="366"/>
      <c r="AK259" s="366"/>
      <c r="AL259" s="362"/>
      <c r="AM259" s="366"/>
      <c r="AN259" s="366"/>
      <c r="AO259" s="367"/>
      <c r="AP259" s="367"/>
    </row>
    <row r="260" spans="1:42" ht="21" customHeight="1" x14ac:dyDescent="0.15">
      <c r="A260" s="173"/>
      <c r="B260" s="63"/>
      <c r="C260" s="57"/>
      <c r="D260" s="88"/>
      <c r="E260" s="88"/>
      <c r="F260" s="190"/>
      <c r="G260" s="63"/>
      <c r="H260" s="57"/>
      <c r="I260" s="88"/>
      <c r="J260" s="88"/>
      <c r="K260" s="374"/>
      <c r="L260" s="66"/>
      <c r="M260" s="58"/>
      <c r="N260" s="66"/>
      <c r="O260" s="58"/>
      <c r="P260" s="57"/>
      <c r="Q260" s="57"/>
      <c r="R260" s="57"/>
      <c r="S260" s="158"/>
      <c r="T260" s="362"/>
      <c r="U260" s="363"/>
      <c r="V260" s="362"/>
      <c r="W260" s="366"/>
      <c r="X260" s="366"/>
      <c r="Y260" s="362"/>
      <c r="Z260" s="366"/>
      <c r="AA260" s="362"/>
      <c r="AB260" s="366"/>
      <c r="AC260" s="366"/>
      <c r="AD260" s="362"/>
      <c r="AE260" s="366"/>
      <c r="AF260" s="362"/>
      <c r="AG260" s="366"/>
      <c r="AH260" s="366"/>
      <c r="AI260" s="362"/>
      <c r="AJ260" s="366"/>
      <c r="AK260" s="366"/>
      <c r="AL260" s="362"/>
      <c r="AM260" s="366"/>
      <c r="AN260" s="366"/>
      <c r="AO260" s="367"/>
      <c r="AP260" s="367"/>
    </row>
    <row r="261" spans="1:42" ht="21" customHeight="1" x14ac:dyDescent="0.15">
      <c r="A261" s="173"/>
      <c r="B261" s="63"/>
      <c r="C261" s="57"/>
      <c r="D261" s="88"/>
      <c r="E261" s="88"/>
      <c r="F261" s="190"/>
      <c r="G261" s="63"/>
      <c r="H261" s="57"/>
      <c r="I261" s="88"/>
      <c r="J261" s="88"/>
      <c r="K261" s="374"/>
      <c r="L261" s="66"/>
      <c r="M261" s="58"/>
      <c r="N261" s="66"/>
      <c r="O261" s="58"/>
      <c r="P261" s="57"/>
      <c r="Q261" s="57"/>
      <c r="R261" s="57"/>
      <c r="S261" s="158"/>
      <c r="T261" s="362"/>
      <c r="U261" s="363"/>
      <c r="V261" s="362"/>
      <c r="W261" s="366"/>
      <c r="X261" s="366"/>
      <c r="Y261" s="362"/>
      <c r="Z261" s="366"/>
      <c r="AA261" s="362"/>
      <c r="AB261" s="366"/>
      <c r="AC261" s="366"/>
      <c r="AD261" s="362"/>
      <c r="AE261" s="366"/>
      <c r="AF261" s="362"/>
      <c r="AG261" s="366"/>
      <c r="AH261" s="366"/>
      <c r="AI261" s="362"/>
      <c r="AJ261" s="366"/>
      <c r="AK261" s="366"/>
      <c r="AL261" s="362"/>
      <c r="AM261" s="366"/>
      <c r="AN261" s="366"/>
      <c r="AO261" s="367"/>
      <c r="AP261" s="367"/>
    </row>
    <row r="262" spans="1:42" ht="21" customHeight="1" x14ac:dyDescent="0.15">
      <c r="A262" s="173"/>
      <c r="B262" s="63"/>
      <c r="C262" s="57"/>
      <c r="D262" s="88"/>
      <c r="E262" s="88"/>
      <c r="F262" s="190"/>
      <c r="G262" s="63"/>
      <c r="H262" s="57"/>
      <c r="I262" s="88"/>
      <c r="J262" s="88"/>
      <c r="K262" s="374"/>
      <c r="L262" s="66"/>
      <c r="M262" s="58"/>
      <c r="N262" s="66"/>
      <c r="O262" s="58"/>
      <c r="P262" s="57"/>
      <c r="Q262" s="57"/>
      <c r="R262" s="57"/>
      <c r="S262" s="158"/>
      <c r="T262" s="362"/>
      <c r="U262" s="363"/>
      <c r="V262" s="362"/>
      <c r="W262" s="366"/>
      <c r="X262" s="366"/>
      <c r="Y262" s="362"/>
      <c r="Z262" s="366"/>
      <c r="AA262" s="362"/>
      <c r="AB262" s="366"/>
      <c r="AC262" s="366"/>
      <c r="AD262" s="362"/>
      <c r="AE262" s="366"/>
      <c r="AF262" s="362"/>
      <c r="AG262" s="366"/>
      <c r="AH262" s="366"/>
      <c r="AI262" s="362"/>
      <c r="AJ262" s="366"/>
      <c r="AK262" s="366"/>
      <c r="AL262" s="362"/>
      <c r="AM262" s="366"/>
      <c r="AN262" s="366"/>
      <c r="AO262" s="367"/>
      <c r="AP262" s="367"/>
    </row>
    <row r="263" spans="1:42" ht="21" customHeight="1" x14ac:dyDescent="0.15">
      <c r="A263" s="173"/>
      <c r="B263" s="63"/>
      <c r="C263" s="57"/>
      <c r="D263" s="88"/>
      <c r="E263" s="88"/>
      <c r="F263" s="190"/>
      <c r="G263" s="63"/>
      <c r="H263" s="57"/>
      <c r="I263" s="88"/>
      <c r="J263" s="88"/>
      <c r="K263" s="374"/>
      <c r="L263" s="66"/>
      <c r="M263" s="58"/>
      <c r="N263" s="66"/>
      <c r="O263" s="58"/>
      <c r="P263" s="57"/>
      <c r="Q263" s="57"/>
      <c r="R263" s="57"/>
      <c r="S263" s="158"/>
      <c r="T263" s="362"/>
      <c r="U263" s="363"/>
      <c r="V263" s="362"/>
      <c r="W263" s="366"/>
      <c r="X263" s="366"/>
      <c r="Y263" s="362"/>
      <c r="Z263" s="366"/>
      <c r="AA263" s="362"/>
      <c r="AB263" s="366"/>
      <c r="AC263" s="366"/>
      <c r="AD263" s="362"/>
      <c r="AE263" s="366"/>
      <c r="AF263" s="362"/>
      <c r="AG263" s="366"/>
      <c r="AH263" s="366"/>
      <c r="AI263" s="362"/>
      <c r="AJ263" s="366"/>
      <c r="AK263" s="366"/>
      <c r="AL263" s="362"/>
      <c r="AM263" s="366"/>
      <c r="AN263" s="366"/>
      <c r="AO263" s="367"/>
      <c r="AP263" s="367"/>
    </row>
    <row r="264" spans="1:42" ht="21" customHeight="1" x14ac:dyDescent="0.15">
      <c r="A264" s="173"/>
      <c r="B264" s="63"/>
      <c r="C264" s="57"/>
      <c r="D264" s="88"/>
      <c r="E264" s="88"/>
      <c r="F264" s="190"/>
      <c r="G264" s="63"/>
      <c r="H264" s="57"/>
      <c r="I264" s="88"/>
      <c r="J264" s="88"/>
      <c r="K264" s="374"/>
      <c r="L264" s="66"/>
      <c r="M264" s="165"/>
      <c r="N264" s="66"/>
      <c r="O264" s="165"/>
      <c r="P264" s="57"/>
      <c r="Q264" s="57"/>
      <c r="R264" s="57"/>
      <c r="S264" s="158"/>
      <c r="T264" s="362"/>
      <c r="U264" s="363"/>
      <c r="V264" s="362"/>
      <c r="W264" s="366"/>
      <c r="X264" s="366"/>
      <c r="Y264" s="362"/>
      <c r="Z264" s="366"/>
      <c r="AA264" s="362"/>
      <c r="AB264" s="366"/>
      <c r="AC264" s="366"/>
      <c r="AD264" s="362"/>
      <c r="AE264" s="366"/>
      <c r="AF264" s="362"/>
      <c r="AG264" s="366"/>
      <c r="AH264" s="366"/>
      <c r="AI264" s="362"/>
      <c r="AJ264" s="366"/>
      <c r="AK264" s="366"/>
      <c r="AL264" s="362"/>
      <c r="AM264" s="366"/>
      <c r="AN264" s="366"/>
      <c r="AO264" s="367"/>
      <c r="AP264" s="367"/>
    </row>
    <row r="265" spans="1:42" ht="21" customHeight="1" x14ac:dyDescent="0.15">
      <c r="A265" s="173"/>
      <c r="B265" s="63"/>
      <c r="C265" s="57"/>
      <c r="D265" s="88"/>
      <c r="E265" s="88"/>
      <c r="F265" s="190"/>
      <c r="G265" s="63"/>
      <c r="H265" s="57"/>
      <c r="I265" s="88"/>
      <c r="J265" s="88"/>
      <c r="K265" s="374"/>
      <c r="L265" s="66"/>
      <c r="M265" s="165"/>
      <c r="N265" s="66"/>
      <c r="O265" s="165"/>
      <c r="P265" s="57"/>
      <c r="Q265" s="57"/>
      <c r="R265" s="57"/>
      <c r="S265" s="158"/>
      <c r="T265" s="362"/>
      <c r="U265" s="363"/>
      <c r="V265" s="362"/>
      <c r="W265" s="366"/>
      <c r="X265" s="366"/>
      <c r="Y265" s="362"/>
      <c r="Z265" s="366"/>
      <c r="AA265" s="362"/>
      <c r="AB265" s="366"/>
      <c r="AC265" s="366"/>
      <c r="AD265" s="362"/>
      <c r="AE265" s="366"/>
      <c r="AF265" s="362"/>
      <c r="AG265" s="366"/>
      <c r="AH265" s="366"/>
      <c r="AI265" s="362"/>
      <c r="AJ265" s="366"/>
      <c r="AK265" s="366"/>
      <c r="AL265" s="362"/>
      <c r="AM265" s="366"/>
      <c r="AN265" s="366"/>
      <c r="AO265" s="367"/>
      <c r="AP265" s="367"/>
    </row>
    <row r="266" spans="1:42" ht="21" customHeight="1" x14ac:dyDescent="0.15">
      <c r="A266" s="173"/>
      <c r="B266" s="63"/>
      <c r="C266" s="57"/>
      <c r="D266" s="88"/>
      <c r="E266" s="88"/>
      <c r="F266" s="190"/>
      <c r="G266" s="63"/>
      <c r="H266" s="57"/>
      <c r="I266" s="88"/>
      <c r="J266" s="88"/>
      <c r="K266" s="374"/>
      <c r="L266" s="66"/>
      <c r="M266" s="58"/>
      <c r="N266" s="66"/>
      <c r="O266" s="58"/>
      <c r="P266" s="57"/>
      <c r="Q266" s="57"/>
      <c r="R266" s="57"/>
      <c r="S266" s="158"/>
      <c r="T266" s="362"/>
      <c r="U266" s="363"/>
      <c r="V266" s="362"/>
      <c r="W266" s="366"/>
      <c r="X266" s="366"/>
      <c r="Y266" s="362"/>
      <c r="Z266" s="366"/>
      <c r="AA266" s="362"/>
      <c r="AB266" s="366"/>
      <c r="AC266" s="366"/>
      <c r="AD266" s="362"/>
      <c r="AE266" s="366"/>
      <c r="AF266" s="362"/>
      <c r="AG266" s="366"/>
      <c r="AH266" s="366"/>
      <c r="AI266" s="362"/>
      <c r="AJ266" s="366"/>
      <c r="AK266" s="366"/>
      <c r="AL266" s="362"/>
      <c r="AM266" s="366"/>
      <c r="AN266" s="366"/>
      <c r="AO266" s="367"/>
      <c r="AP266" s="367"/>
    </row>
    <row r="267" spans="1:42" ht="21" customHeight="1" x14ac:dyDescent="0.15">
      <c r="A267" s="206"/>
      <c r="B267" s="78"/>
      <c r="C267" s="78"/>
      <c r="D267" s="86"/>
      <c r="E267" s="86"/>
      <c r="F267" s="77"/>
      <c r="G267" s="78"/>
      <c r="H267" s="78"/>
      <c r="I267" s="86"/>
      <c r="J267" s="86"/>
      <c r="K267" s="374"/>
      <c r="L267" s="70"/>
      <c r="M267" s="271"/>
      <c r="N267" s="70"/>
      <c r="O267" s="271"/>
      <c r="P267" s="78"/>
      <c r="Q267" s="78"/>
      <c r="R267" s="78"/>
      <c r="S267" s="192"/>
      <c r="T267" s="362"/>
      <c r="U267" s="363"/>
      <c r="V267" s="362"/>
      <c r="W267" s="366"/>
      <c r="X267" s="366"/>
      <c r="Y267" s="362"/>
      <c r="Z267" s="366"/>
      <c r="AA267" s="362"/>
      <c r="AB267" s="366"/>
      <c r="AC267" s="366"/>
      <c r="AD267" s="362"/>
      <c r="AE267" s="366"/>
      <c r="AF267" s="362"/>
      <c r="AG267" s="366"/>
      <c r="AH267" s="366"/>
      <c r="AI267" s="362"/>
      <c r="AJ267" s="366"/>
      <c r="AK267" s="366"/>
      <c r="AL267" s="362"/>
      <c r="AM267" s="366"/>
      <c r="AN267" s="366"/>
      <c r="AO267" s="367"/>
      <c r="AP267" s="367"/>
    </row>
    <row r="268" spans="1:42" ht="21" customHeight="1" x14ac:dyDescent="0.15">
      <c r="A268" s="433"/>
      <c r="B268" s="67"/>
      <c r="C268" s="78"/>
      <c r="D268" s="86"/>
      <c r="E268" s="86"/>
      <c r="F268" s="190"/>
      <c r="G268" s="67"/>
      <c r="H268" s="78"/>
      <c r="I268" s="86"/>
      <c r="J268" s="86"/>
      <c r="K268" s="374"/>
      <c r="L268" s="66"/>
      <c r="M268" s="165"/>
      <c r="N268" s="66"/>
      <c r="O268" s="165"/>
      <c r="P268" s="57"/>
      <c r="Q268" s="57"/>
      <c r="R268" s="57"/>
      <c r="S268" s="158"/>
      <c r="T268" s="362"/>
      <c r="U268" s="363"/>
      <c r="V268" s="362"/>
      <c r="W268" s="366"/>
      <c r="X268" s="366"/>
      <c r="Y268" s="362"/>
      <c r="Z268" s="366"/>
      <c r="AA268" s="362"/>
      <c r="AB268" s="366"/>
      <c r="AC268" s="366"/>
      <c r="AD268" s="362"/>
      <c r="AE268" s="366"/>
      <c r="AF268" s="362"/>
      <c r="AG268" s="366"/>
      <c r="AH268" s="366"/>
      <c r="AI268" s="362"/>
      <c r="AJ268" s="366"/>
      <c r="AK268" s="366"/>
      <c r="AL268" s="362"/>
      <c r="AM268" s="366"/>
      <c r="AN268" s="366"/>
      <c r="AO268" s="367"/>
      <c r="AP268" s="367"/>
    </row>
    <row r="269" spans="1:42" ht="21" customHeight="1" x14ac:dyDescent="0.15">
      <c r="A269" s="433"/>
      <c r="B269" s="67"/>
      <c r="C269" s="78"/>
      <c r="D269" s="86"/>
      <c r="E269" s="86"/>
      <c r="F269" s="191"/>
      <c r="G269" s="67"/>
      <c r="H269" s="78"/>
      <c r="I269" s="86"/>
      <c r="J269" s="86"/>
      <c r="K269" s="374"/>
      <c r="L269" s="66"/>
      <c r="M269" s="58"/>
      <c r="N269" s="66"/>
      <c r="O269" s="58"/>
      <c r="P269" s="57"/>
      <c r="Q269" s="57"/>
      <c r="R269" s="57"/>
      <c r="S269" s="158"/>
      <c r="T269" s="362"/>
      <c r="U269" s="363"/>
      <c r="V269" s="362"/>
      <c r="W269" s="366"/>
      <c r="X269" s="366"/>
      <c r="Y269" s="362"/>
      <c r="Z269" s="366"/>
      <c r="AA269" s="362"/>
      <c r="AB269" s="366"/>
      <c r="AC269" s="366"/>
      <c r="AD269" s="362"/>
      <c r="AE269" s="366"/>
      <c r="AF269" s="362"/>
      <c r="AG269" s="366"/>
      <c r="AH269" s="366"/>
      <c r="AI269" s="362"/>
      <c r="AJ269" s="366"/>
      <c r="AK269" s="366"/>
      <c r="AL269" s="362"/>
      <c r="AM269" s="366"/>
      <c r="AN269" s="366"/>
      <c r="AO269" s="367"/>
      <c r="AP269" s="367"/>
    </row>
    <row r="270" spans="1:42" ht="21" customHeight="1" x14ac:dyDescent="0.15">
      <c r="A270" s="433"/>
      <c r="B270" s="67"/>
      <c r="C270" s="78"/>
      <c r="D270" s="86"/>
      <c r="E270" s="86"/>
      <c r="F270" s="190"/>
      <c r="G270" s="67"/>
      <c r="H270" s="78"/>
      <c r="I270" s="86"/>
      <c r="J270" s="86"/>
      <c r="K270" s="374"/>
      <c r="L270" s="66"/>
      <c r="M270" s="58"/>
      <c r="N270" s="66"/>
      <c r="O270" s="58"/>
      <c r="P270" s="57"/>
      <c r="Q270" s="57"/>
      <c r="R270" s="57"/>
      <c r="S270" s="158"/>
      <c r="T270" s="362"/>
      <c r="U270" s="363"/>
      <c r="V270" s="364"/>
      <c r="W270" s="365"/>
      <c r="X270" s="365"/>
      <c r="Y270" s="364"/>
      <c r="Z270" s="366"/>
      <c r="AA270" s="362"/>
      <c r="AB270" s="365"/>
      <c r="AC270" s="366"/>
      <c r="AD270" s="362"/>
      <c r="AE270" s="365"/>
      <c r="AF270" s="364"/>
      <c r="AG270" s="365"/>
      <c r="AH270" s="365"/>
      <c r="AI270" s="364"/>
      <c r="AJ270" s="366"/>
      <c r="AK270" s="366"/>
      <c r="AL270" s="364"/>
      <c r="AM270" s="366"/>
      <c r="AN270" s="366"/>
      <c r="AO270" s="367"/>
      <c r="AP270" s="367"/>
    </row>
    <row r="271" spans="1:42" ht="21" customHeight="1" x14ac:dyDescent="0.15">
      <c r="A271" s="433"/>
      <c r="B271" s="67"/>
      <c r="C271" s="78"/>
      <c r="D271" s="86"/>
      <c r="E271" s="86"/>
      <c r="F271" s="190"/>
      <c r="G271" s="67"/>
      <c r="H271" s="78"/>
      <c r="I271" s="86"/>
      <c r="J271" s="86"/>
      <c r="K271" s="374"/>
      <c r="L271" s="66"/>
      <c r="M271" s="58"/>
      <c r="N271" s="66"/>
      <c r="O271" s="58"/>
      <c r="P271" s="57"/>
      <c r="Q271" s="57"/>
      <c r="R271" s="57"/>
      <c r="S271" s="158"/>
      <c r="T271" s="362"/>
      <c r="U271" s="363"/>
      <c r="V271" s="364"/>
      <c r="W271" s="365"/>
      <c r="X271" s="365"/>
      <c r="Y271" s="364"/>
      <c r="Z271" s="366"/>
      <c r="AA271" s="362"/>
      <c r="AB271" s="365"/>
      <c r="AC271" s="366"/>
      <c r="AD271" s="362"/>
      <c r="AE271" s="365"/>
      <c r="AF271" s="364"/>
      <c r="AG271" s="365"/>
      <c r="AH271" s="365"/>
      <c r="AI271" s="364"/>
      <c r="AJ271" s="366"/>
      <c r="AK271" s="366"/>
      <c r="AL271" s="364"/>
      <c r="AM271" s="366"/>
      <c r="AN271" s="366"/>
      <c r="AO271" s="367"/>
      <c r="AP271" s="367"/>
    </row>
    <row r="272" spans="1:42" ht="21" customHeight="1" x14ac:dyDescent="0.15">
      <c r="A272" s="433"/>
      <c r="B272" s="67"/>
      <c r="C272" s="78"/>
      <c r="D272" s="86"/>
      <c r="E272" s="86"/>
      <c r="F272" s="190"/>
      <c r="G272" s="67"/>
      <c r="H272" s="78"/>
      <c r="I272" s="86"/>
      <c r="J272" s="86"/>
      <c r="K272" s="374"/>
      <c r="L272" s="66"/>
      <c r="M272" s="58"/>
      <c r="N272" s="66"/>
      <c r="O272" s="58"/>
      <c r="P272" s="57"/>
      <c r="Q272" s="57"/>
      <c r="R272" s="57"/>
      <c r="S272" s="158"/>
      <c r="T272" s="362"/>
      <c r="U272" s="363"/>
      <c r="V272" s="408"/>
      <c r="W272" s="390"/>
      <c r="X272" s="390"/>
      <c r="Y272" s="408"/>
      <c r="Z272" s="366"/>
      <c r="AA272" s="362"/>
      <c r="AB272" s="390"/>
      <c r="AC272" s="366"/>
      <c r="AD272" s="362"/>
      <c r="AE272" s="390"/>
      <c r="AF272" s="408"/>
      <c r="AG272" s="390"/>
      <c r="AH272" s="390"/>
      <c r="AI272" s="408"/>
      <c r="AJ272" s="366"/>
      <c r="AK272" s="366"/>
      <c r="AL272" s="408"/>
      <c r="AM272" s="366"/>
      <c r="AN272" s="366"/>
      <c r="AO272" s="367"/>
      <c r="AP272" s="367"/>
    </row>
    <row r="273" spans="1:42" ht="21" customHeight="1" x14ac:dyDescent="0.15">
      <c r="A273" s="433"/>
      <c r="B273" s="67"/>
      <c r="C273" s="78"/>
      <c r="D273" s="86"/>
      <c r="E273" s="86"/>
      <c r="F273" s="190"/>
      <c r="G273" s="67"/>
      <c r="H273" s="78"/>
      <c r="I273" s="86"/>
      <c r="J273" s="86"/>
      <c r="K273" s="374"/>
      <c r="L273" s="66"/>
      <c r="M273" s="58"/>
      <c r="N273" s="66"/>
      <c r="O273" s="58"/>
      <c r="P273" s="58"/>
      <c r="Q273" s="57"/>
      <c r="R273" s="57"/>
      <c r="S273" s="158"/>
      <c r="T273" s="362"/>
      <c r="U273" s="363"/>
      <c r="V273" s="362"/>
      <c r="W273" s="366"/>
      <c r="X273" s="366"/>
      <c r="Y273" s="362"/>
      <c r="Z273" s="366"/>
      <c r="AA273" s="362"/>
      <c r="AB273" s="366"/>
      <c r="AC273" s="366"/>
      <c r="AD273" s="362"/>
      <c r="AE273" s="366"/>
      <c r="AF273" s="362"/>
      <c r="AG273" s="366"/>
      <c r="AH273" s="366"/>
      <c r="AI273" s="362"/>
      <c r="AJ273" s="501"/>
      <c r="AK273" s="489"/>
      <c r="AL273" s="362"/>
      <c r="AM273" s="366"/>
      <c r="AN273" s="366"/>
      <c r="AO273" s="367"/>
      <c r="AP273" s="367"/>
    </row>
    <row r="274" spans="1:42" ht="21" customHeight="1" x14ac:dyDescent="0.15">
      <c r="A274" s="434"/>
      <c r="B274" s="104"/>
      <c r="C274" s="167"/>
      <c r="D274" s="106"/>
      <c r="E274" s="106"/>
      <c r="F274" s="199"/>
      <c r="G274" s="104"/>
      <c r="H274" s="167"/>
      <c r="I274" s="106"/>
      <c r="J274" s="106"/>
      <c r="K274" s="375"/>
      <c r="L274" s="265"/>
      <c r="M274" s="68"/>
      <c r="N274" s="265"/>
      <c r="O274" s="68"/>
      <c r="P274" s="111"/>
      <c r="Q274" s="111"/>
      <c r="R274" s="111"/>
      <c r="S274" s="195"/>
      <c r="T274" s="362"/>
      <c r="U274" s="363"/>
      <c r="V274" s="362"/>
      <c r="W274" s="366"/>
      <c r="X274" s="366"/>
      <c r="Y274" s="362"/>
      <c r="Z274" s="366"/>
      <c r="AA274" s="362"/>
      <c r="AB274" s="366"/>
      <c r="AC274" s="366"/>
      <c r="AD274" s="362"/>
      <c r="AE274" s="366"/>
      <c r="AF274" s="362"/>
      <c r="AG274" s="366"/>
      <c r="AH274" s="366"/>
      <c r="AI274" s="362"/>
      <c r="AJ274" s="366"/>
      <c r="AK274" s="366"/>
      <c r="AL274" s="362"/>
      <c r="AM274" s="366"/>
      <c r="AN274" s="366"/>
      <c r="AO274" s="367"/>
      <c r="AP274" s="367"/>
    </row>
    <row r="275" spans="1:42" ht="21" customHeight="1" x14ac:dyDescent="0.15">
      <c r="A275" s="435"/>
      <c r="B275" s="103"/>
      <c r="C275" s="103"/>
      <c r="D275" s="102"/>
      <c r="E275" s="102"/>
      <c r="F275" s="197"/>
      <c r="G275" s="103"/>
      <c r="H275" s="103"/>
      <c r="I275" s="102"/>
      <c r="J275" s="102"/>
      <c r="K275" s="373"/>
      <c r="L275" s="291"/>
      <c r="M275" s="69"/>
      <c r="N275" s="291"/>
      <c r="O275" s="69"/>
      <c r="P275" s="97"/>
      <c r="Q275" s="97"/>
      <c r="R275" s="97"/>
      <c r="S275" s="116"/>
      <c r="T275" s="362"/>
      <c r="U275" s="363"/>
      <c r="V275" s="362"/>
      <c r="W275" s="366"/>
      <c r="X275" s="366"/>
      <c r="Y275" s="362"/>
      <c r="Z275" s="366"/>
      <c r="AA275" s="362"/>
      <c r="AB275" s="366"/>
      <c r="AC275" s="366"/>
      <c r="AD275" s="362"/>
      <c r="AE275" s="366"/>
      <c r="AF275" s="362"/>
      <c r="AG275" s="366"/>
      <c r="AH275" s="366"/>
      <c r="AI275" s="362"/>
      <c r="AJ275" s="366"/>
      <c r="AK275" s="366"/>
      <c r="AL275" s="362"/>
      <c r="AM275" s="366"/>
      <c r="AN275" s="366"/>
      <c r="AO275" s="367"/>
      <c r="AP275" s="367"/>
    </row>
    <row r="276" spans="1:42" ht="21" customHeight="1" x14ac:dyDescent="0.15">
      <c r="A276" s="433"/>
      <c r="B276" s="78"/>
      <c r="C276" s="78"/>
      <c r="D276" s="86"/>
      <c r="E276" s="86"/>
      <c r="F276" s="190"/>
      <c r="G276" s="78"/>
      <c r="H276" s="78"/>
      <c r="I276" s="86"/>
      <c r="J276" s="86"/>
      <c r="K276" s="374"/>
      <c r="L276" s="66"/>
      <c r="M276" s="58"/>
      <c r="N276" s="66"/>
      <c r="O276" s="58"/>
      <c r="P276" s="57"/>
      <c r="Q276" s="57"/>
      <c r="R276" s="57"/>
      <c r="S276" s="158"/>
      <c r="T276" s="362"/>
      <c r="U276" s="363"/>
      <c r="V276" s="362"/>
      <c r="W276" s="366"/>
      <c r="X276" s="366"/>
      <c r="Y276" s="362"/>
      <c r="Z276" s="366"/>
      <c r="AA276" s="362"/>
      <c r="AB276" s="366"/>
      <c r="AC276" s="366"/>
      <c r="AD276" s="362"/>
      <c r="AE276" s="366"/>
      <c r="AF276" s="362"/>
      <c r="AG276" s="366"/>
      <c r="AH276" s="366"/>
      <c r="AI276" s="362"/>
      <c r="AJ276" s="366"/>
      <c r="AK276" s="366"/>
      <c r="AL276" s="362"/>
      <c r="AM276" s="366"/>
      <c r="AN276" s="366"/>
      <c r="AO276" s="367"/>
      <c r="AP276" s="367"/>
    </row>
    <row r="277" spans="1:42" ht="21" customHeight="1" x14ac:dyDescent="0.15">
      <c r="A277" s="433"/>
      <c r="B277" s="78"/>
      <c r="C277" s="78"/>
      <c r="D277" s="86"/>
      <c r="E277" s="86"/>
      <c r="F277" s="190"/>
      <c r="G277" s="78"/>
      <c r="H277" s="78"/>
      <c r="I277" s="86"/>
      <c r="J277" s="86"/>
      <c r="K277" s="374"/>
      <c r="L277" s="66"/>
      <c r="M277" s="58"/>
      <c r="N277" s="66"/>
      <c r="O277" s="58"/>
      <c r="P277" s="57"/>
      <c r="Q277" s="57"/>
      <c r="R277" s="57"/>
      <c r="S277" s="158"/>
      <c r="T277" s="362"/>
      <c r="U277" s="363"/>
      <c r="V277" s="362"/>
      <c r="W277" s="366"/>
      <c r="X277" s="366"/>
      <c r="Y277" s="362"/>
      <c r="Z277" s="366"/>
      <c r="AA277" s="362"/>
      <c r="AB277" s="366"/>
      <c r="AC277" s="366"/>
      <c r="AD277" s="362"/>
      <c r="AE277" s="366"/>
      <c r="AF277" s="362"/>
      <c r="AG277" s="366"/>
      <c r="AH277" s="366"/>
      <c r="AI277" s="362"/>
      <c r="AJ277" s="366"/>
      <c r="AK277" s="366"/>
      <c r="AL277" s="362"/>
      <c r="AM277" s="366"/>
      <c r="AN277" s="366"/>
      <c r="AO277" s="367"/>
      <c r="AP277" s="367"/>
    </row>
    <row r="278" spans="1:42" ht="21" customHeight="1" x14ac:dyDescent="0.15">
      <c r="A278" s="433"/>
      <c r="B278" s="78"/>
      <c r="C278" s="78"/>
      <c r="D278" s="86"/>
      <c r="E278" s="86"/>
      <c r="F278" s="191"/>
      <c r="G278" s="78"/>
      <c r="H278" s="78"/>
      <c r="I278" s="86"/>
      <c r="J278" s="86"/>
      <c r="K278" s="374"/>
      <c r="L278" s="66"/>
      <c r="M278" s="58"/>
      <c r="N278" s="66"/>
      <c r="O278" s="58"/>
      <c r="P278" s="58"/>
      <c r="Q278" s="57"/>
      <c r="R278" s="57"/>
      <c r="S278" s="158"/>
      <c r="T278" s="362"/>
      <c r="U278" s="363"/>
      <c r="V278" s="362"/>
      <c r="W278" s="366"/>
      <c r="X278" s="366"/>
      <c r="Y278" s="362"/>
      <c r="Z278" s="366"/>
      <c r="AA278" s="362"/>
      <c r="AB278" s="366"/>
      <c r="AC278" s="366"/>
      <c r="AD278" s="362"/>
      <c r="AE278" s="366"/>
      <c r="AF278" s="362"/>
      <c r="AG278" s="366"/>
      <c r="AH278" s="366"/>
      <c r="AI278" s="362"/>
      <c r="AJ278" s="366"/>
      <c r="AK278" s="366"/>
      <c r="AL278" s="362"/>
      <c r="AM278" s="366"/>
      <c r="AN278" s="366"/>
      <c r="AO278" s="367"/>
      <c r="AP278" s="367"/>
    </row>
    <row r="279" spans="1:42" ht="21" customHeight="1" x14ac:dyDescent="0.15">
      <c r="A279" s="433"/>
      <c r="B279" s="78"/>
      <c r="C279" s="78"/>
      <c r="D279" s="86"/>
      <c r="E279" s="86"/>
      <c r="F279" s="190"/>
      <c r="G279" s="78"/>
      <c r="H279" s="78"/>
      <c r="I279" s="86"/>
      <c r="J279" s="86"/>
      <c r="K279" s="374"/>
      <c r="L279" s="66"/>
      <c r="M279" s="58"/>
      <c r="N279" s="66"/>
      <c r="O279" s="58"/>
      <c r="P279" s="57"/>
      <c r="Q279" s="57"/>
      <c r="R279" s="57"/>
      <c r="S279" s="158"/>
      <c r="T279" s="362"/>
      <c r="U279" s="363"/>
      <c r="V279" s="368"/>
      <c r="W279" s="366"/>
      <c r="X279" s="366"/>
      <c r="Y279" s="362"/>
      <c r="Z279" s="366"/>
      <c r="AA279" s="362"/>
      <c r="AB279" s="366"/>
      <c r="AC279" s="366"/>
      <c r="AD279" s="362"/>
      <c r="AE279" s="366"/>
      <c r="AF279" s="362"/>
      <c r="AG279" s="366"/>
      <c r="AH279" s="366"/>
      <c r="AI279" s="362"/>
      <c r="AJ279" s="366"/>
      <c r="AK279" s="366"/>
      <c r="AL279" s="362"/>
      <c r="AM279" s="366"/>
      <c r="AN279" s="366"/>
      <c r="AO279" s="367"/>
      <c r="AP279" s="367"/>
    </row>
    <row r="280" spans="1:42" ht="21" customHeight="1" x14ac:dyDescent="0.15">
      <c r="A280" s="433"/>
      <c r="B280" s="78"/>
      <c r="C280" s="78"/>
      <c r="D280" s="86"/>
      <c r="E280" s="86"/>
      <c r="F280" s="190"/>
      <c r="G280" s="78"/>
      <c r="H280" s="78"/>
      <c r="I280" s="86"/>
      <c r="J280" s="86"/>
      <c r="K280" s="374"/>
      <c r="L280" s="66"/>
      <c r="M280" s="58"/>
      <c r="N280" s="66"/>
      <c r="O280" s="58"/>
      <c r="P280" s="57"/>
      <c r="Q280" s="57"/>
      <c r="R280" s="57"/>
      <c r="S280" s="158"/>
      <c r="T280" s="362"/>
      <c r="U280" s="363"/>
      <c r="V280" s="362"/>
      <c r="W280" s="366"/>
      <c r="X280" s="366"/>
      <c r="Y280" s="362"/>
      <c r="Z280" s="366"/>
      <c r="AA280" s="362"/>
      <c r="AB280" s="366"/>
      <c r="AC280" s="366"/>
      <c r="AD280" s="362"/>
      <c r="AE280" s="366"/>
      <c r="AF280" s="362"/>
      <c r="AG280" s="366"/>
      <c r="AH280" s="366"/>
      <c r="AI280" s="362"/>
      <c r="AJ280" s="366"/>
      <c r="AK280" s="366"/>
      <c r="AL280" s="362"/>
      <c r="AM280" s="366"/>
      <c r="AN280" s="366"/>
      <c r="AO280" s="367"/>
      <c r="AP280" s="367"/>
    </row>
    <row r="281" spans="1:42" ht="21" customHeight="1" x14ac:dyDescent="0.15">
      <c r="A281" s="433"/>
      <c r="B281" s="78"/>
      <c r="C281" s="78"/>
      <c r="D281" s="86"/>
      <c r="E281" s="86"/>
      <c r="F281" s="190"/>
      <c r="G281" s="78"/>
      <c r="H281" s="78"/>
      <c r="I281" s="86"/>
      <c r="J281" s="86"/>
      <c r="K281" s="374"/>
      <c r="L281" s="66"/>
      <c r="M281" s="58"/>
      <c r="N281" s="66"/>
      <c r="O281" s="58"/>
      <c r="P281" s="58"/>
      <c r="Q281" s="58"/>
      <c r="R281" s="57"/>
      <c r="S281" s="158"/>
      <c r="T281" s="362"/>
      <c r="U281" s="363"/>
      <c r="V281" s="362"/>
      <c r="W281" s="366"/>
      <c r="X281" s="366"/>
      <c r="Y281" s="362"/>
      <c r="Z281" s="366"/>
      <c r="AA281" s="362"/>
      <c r="AB281" s="366"/>
      <c r="AC281" s="366"/>
      <c r="AD281" s="362"/>
      <c r="AE281" s="366"/>
      <c r="AF281" s="362"/>
      <c r="AG281" s="366"/>
      <c r="AH281" s="366"/>
      <c r="AI281" s="362"/>
      <c r="AJ281" s="366"/>
      <c r="AK281" s="366"/>
      <c r="AL281" s="362"/>
      <c r="AM281" s="366"/>
      <c r="AN281" s="366"/>
      <c r="AO281" s="367"/>
      <c r="AP281" s="367"/>
    </row>
    <row r="282" spans="1:42" ht="21" customHeight="1" x14ac:dyDescent="0.15">
      <c r="A282" s="433"/>
      <c r="B282" s="78"/>
      <c r="C282" s="78"/>
      <c r="D282" s="86"/>
      <c r="E282" s="86"/>
      <c r="F282" s="77"/>
      <c r="G282" s="78"/>
      <c r="H282" s="78"/>
      <c r="I282" s="86"/>
      <c r="J282" s="86"/>
      <c r="K282" s="374"/>
      <c r="L282" s="70"/>
      <c r="M282" s="67"/>
      <c r="N282" s="70"/>
      <c r="O282" s="67"/>
      <c r="P282" s="78"/>
      <c r="Q282" s="78"/>
      <c r="R282" s="78"/>
      <c r="S282" s="192"/>
      <c r="T282" s="362"/>
      <c r="U282" s="363"/>
      <c r="V282" s="362"/>
      <c r="W282" s="366"/>
      <c r="X282" s="366"/>
      <c r="Y282" s="362"/>
      <c r="Z282" s="366"/>
      <c r="AA282" s="362"/>
      <c r="AB282" s="366"/>
      <c r="AC282" s="366"/>
      <c r="AD282" s="362"/>
      <c r="AE282" s="366"/>
      <c r="AF282" s="362"/>
      <c r="AG282" s="366"/>
      <c r="AH282" s="366"/>
      <c r="AI282" s="362"/>
      <c r="AJ282" s="366"/>
      <c r="AK282" s="366"/>
      <c r="AL282" s="362"/>
      <c r="AM282" s="366"/>
      <c r="AN282" s="366"/>
      <c r="AO282" s="367"/>
      <c r="AP282" s="367"/>
    </row>
    <row r="283" spans="1:42" ht="21" customHeight="1" x14ac:dyDescent="0.15">
      <c r="A283" s="433"/>
      <c r="B283" s="78"/>
      <c r="C283" s="78"/>
      <c r="D283" s="86"/>
      <c r="E283" s="86"/>
      <c r="F283" s="77"/>
      <c r="G283" s="78"/>
      <c r="H283" s="78"/>
      <c r="I283" s="86"/>
      <c r="J283" s="86"/>
      <c r="K283" s="374"/>
      <c r="L283" s="70"/>
      <c r="M283" s="271"/>
      <c r="N283" s="70"/>
      <c r="O283" s="271"/>
      <c r="P283" s="78"/>
      <c r="Q283" s="78"/>
      <c r="R283" s="78"/>
      <c r="S283" s="192"/>
      <c r="T283" s="362"/>
      <c r="U283" s="363"/>
      <c r="V283" s="362"/>
      <c r="W283" s="366"/>
      <c r="X283" s="366"/>
      <c r="Y283" s="362"/>
      <c r="Z283" s="366"/>
      <c r="AA283" s="362"/>
      <c r="AB283" s="366"/>
      <c r="AC283" s="366"/>
      <c r="AD283" s="362"/>
      <c r="AE283" s="366"/>
      <c r="AF283" s="362"/>
      <c r="AG283" s="366"/>
      <c r="AH283" s="366"/>
      <c r="AI283" s="362"/>
      <c r="AJ283" s="366"/>
      <c r="AK283" s="366"/>
      <c r="AL283" s="362"/>
      <c r="AM283" s="366"/>
      <c r="AN283" s="366"/>
      <c r="AO283" s="367"/>
      <c r="AP283" s="367"/>
    </row>
    <row r="284" spans="1:42" ht="21" customHeight="1" x14ac:dyDescent="0.15">
      <c r="A284" s="433"/>
      <c r="B284" s="78"/>
      <c r="C284" s="78"/>
      <c r="D284" s="86"/>
      <c r="E284" s="86"/>
      <c r="F284" s="77"/>
      <c r="G284" s="78"/>
      <c r="H284" s="78"/>
      <c r="I284" s="86"/>
      <c r="J284" s="86"/>
      <c r="K284" s="374"/>
      <c r="L284" s="70"/>
      <c r="M284" s="271"/>
      <c r="N284" s="70"/>
      <c r="O284" s="271"/>
      <c r="P284" s="78"/>
      <c r="Q284" s="78"/>
      <c r="R284" s="78"/>
      <c r="S284" s="192"/>
      <c r="T284" s="362"/>
      <c r="U284" s="363"/>
      <c r="V284" s="362"/>
      <c r="W284" s="366"/>
      <c r="X284" s="366"/>
      <c r="Y284" s="362"/>
      <c r="Z284" s="366"/>
      <c r="AA284" s="362"/>
      <c r="AB284" s="366"/>
      <c r="AC284" s="366"/>
      <c r="AD284" s="362"/>
      <c r="AE284" s="366"/>
      <c r="AF284" s="362"/>
      <c r="AG284" s="366"/>
      <c r="AH284" s="366"/>
      <c r="AI284" s="362"/>
      <c r="AJ284" s="366"/>
      <c r="AK284" s="366"/>
      <c r="AL284" s="362"/>
      <c r="AM284" s="366"/>
      <c r="AN284" s="366"/>
      <c r="AO284" s="367"/>
      <c r="AP284" s="367"/>
    </row>
    <row r="285" spans="1:42" ht="21" customHeight="1" x14ac:dyDescent="0.15">
      <c r="A285" s="433"/>
      <c r="B285" s="78"/>
      <c r="C285" s="78"/>
      <c r="D285" s="86"/>
      <c r="E285" s="86"/>
      <c r="F285" s="77"/>
      <c r="G285" s="78"/>
      <c r="H285" s="78"/>
      <c r="I285" s="86"/>
      <c r="J285" s="86"/>
      <c r="K285" s="374"/>
      <c r="L285" s="70"/>
      <c r="M285" s="271"/>
      <c r="N285" s="70"/>
      <c r="O285" s="271"/>
      <c r="P285" s="78"/>
      <c r="Q285" s="78"/>
      <c r="R285" s="78"/>
      <c r="S285" s="192"/>
      <c r="T285" s="362"/>
      <c r="U285" s="363"/>
      <c r="V285" s="362"/>
      <c r="W285" s="366"/>
      <c r="X285" s="366"/>
      <c r="Y285" s="362"/>
      <c r="Z285" s="366"/>
      <c r="AA285" s="362"/>
      <c r="AB285" s="366"/>
      <c r="AC285" s="366"/>
      <c r="AD285" s="362"/>
      <c r="AE285" s="366"/>
      <c r="AF285" s="362"/>
      <c r="AG285" s="366"/>
      <c r="AH285" s="366"/>
      <c r="AI285" s="362"/>
      <c r="AJ285" s="366"/>
      <c r="AK285" s="366"/>
      <c r="AL285" s="362"/>
      <c r="AM285" s="366"/>
      <c r="AN285" s="366"/>
      <c r="AO285" s="367"/>
      <c r="AP285" s="367"/>
    </row>
    <row r="286" spans="1:42" ht="21" customHeight="1" x14ac:dyDescent="0.15">
      <c r="A286" s="433"/>
      <c r="B286" s="78"/>
      <c r="C286" s="78"/>
      <c r="D286" s="86"/>
      <c r="E286" s="86"/>
      <c r="F286" s="77"/>
      <c r="G286" s="78"/>
      <c r="H286" s="78"/>
      <c r="I286" s="86"/>
      <c r="J286" s="86"/>
      <c r="K286" s="374"/>
      <c r="L286" s="70"/>
      <c r="M286" s="67"/>
      <c r="N286" s="70"/>
      <c r="O286" s="67"/>
      <c r="P286" s="78"/>
      <c r="Q286" s="78"/>
      <c r="R286" s="78"/>
      <c r="S286" s="192"/>
      <c r="T286" s="362"/>
      <c r="U286" s="363"/>
      <c r="V286" s="362"/>
      <c r="W286" s="366"/>
      <c r="X286" s="366"/>
      <c r="Y286" s="362"/>
      <c r="Z286" s="366"/>
      <c r="AA286" s="362"/>
      <c r="AB286" s="366"/>
      <c r="AC286" s="366"/>
      <c r="AD286" s="362"/>
      <c r="AE286" s="366"/>
      <c r="AF286" s="362"/>
      <c r="AG286" s="366"/>
      <c r="AH286" s="366"/>
      <c r="AI286" s="362"/>
      <c r="AJ286" s="366"/>
      <c r="AK286" s="366"/>
      <c r="AL286" s="362"/>
      <c r="AM286" s="366"/>
      <c r="AN286" s="366"/>
      <c r="AO286" s="367"/>
      <c r="AP286" s="367"/>
    </row>
    <row r="287" spans="1:42" ht="21" customHeight="1" x14ac:dyDescent="0.15">
      <c r="A287" s="206"/>
      <c r="B287" s="78"/>
      <c r="C287" s="78"/>
      <c r="D287" s="86"/>
      <c r="E287" s="86"/>
      <c r="F287" s="77"/>
      <c r="G287" s="78"/>
      <c r="H287" s="78"/>
      <c r="I287" s="86"/>
      <c r="J287" s="86"/>
      <c r="K287" s="374"/>
      <c r="L287" s="70"/>
      <c r="M287" s="67"/>
      <c r="N287" s="70"/>
      <c r="O287" s="67"/>
      <c r="P287" s="78"/>
      <c r="Q287" s="78"/>
      <c r="R287" s="78"/>
      <c r="S287" s="192"/>
      <c r="T287" s="362"/>
      <c r="U287" s="363"/>
      <c r="V287" s="362"/>
      <c r="W287" s="366"/>
      <c r="X287" s="366"/>
      <c r="Y287" s="362"/>
      <c r="Z287" s="366"/>
      <c r="AA287" s="362"/>
      <c r="AB287" s="366"/>
      <c r="AC287" s="366"/>
      <c r="AD287" s="362"/>
      <c r="AE287" s="366"/>
      <c r="AF287" s="362"/>
      <c r="AG287" s="366"/>
      <c r="AH287" s="366"/>
      <c r="AI287" s="362"/>
      <c r="AJ287" s="366"/>
      <c r="AK287" s="366"/>
      <c r="AL287" s="362"/>
      <c r="AM287" s="366"/>
      <c r="AN287" s="366"/>
      <c r="AO287" s="367"/>
      <c r="AP287" s="367"/>
    </row>
    <row r="288" spans="1:42" ht="21" customHeight="1" x14ac:dyDescent="0.15">
      <c r="A288" s="433"/>
      <c r="B288" s="67"/>
      <c r="C288" s="78"/>
      <c r="D288" s="86"/>
      <c r="E288" s="86"/>
      <c r="F288" s="77"/>
      <c r="G288" s="67"/>
      <c r="H288" s="78"/>
      <c r="I288" s="86"/>
      <c r="J288" s="86"/>
      <c r="K288" s="374"/>
      <c r="L288" s="70"/>
      <c r="M288" s="67"/>
      <c r="N288" s="70"/>
      <c r="O288" s="67"/>
      <c r="P288" s="67"/>
      <c r="Q288" s="67"/>
      <c r="R288" s="67"/>
      <c r="S288" s="192"/>
      <c r="T288" s="362"/>
      <c r="U288" s="363"/>
      <c r="V288" s="362"/>
      <c r="W288" s="366"/>
      <c r="X288" s="366"/>
      <c r="Y288" s="362"/>
      <c r="Z288" s="366"/>
      <c r="AA288" s="362"/>
      <c r="AB288" s="366"/>
      <c r="AC288" s="366"/>
      <c r="AD288" s="362"/>
      <c r="AE288" s="366"/>
      <c r="AF288" s="362"/>
      <c r="AG288" s="366"/>
      <c r="AH288" s="366"/>
      <c r="AI288" s="362"/>
      <c r="AJ288" s="366"/>
      <c r="AK288" s="366"/>
      <c r="AL288" s="362"/>
      <c r="AM288" s="366"/>
      <c r="AN288" s="366"/>
      <c r="AO288" s="367"/>
      <c r="AP288" s="367"/>
    </row>
    <row r="289" spans="1:42" ht="21" customHeight="1" x14ac:dyDescent="0.15">
      <c r="A289" s="433"/>
      <c r="B289" s="67"/>
      <c r="C289" s="78"/>
      <c r="D289" s="86"/>
      <c r="E289" s="86"/>
      <c r="F289" s="77"/>
      <c r="G289" s="67"/>
      <c r="H289" s="78"/>
      <c r="I289" s="86"/>
      <c r="J289" s="86"/>
      <c r="K289" s="374"/>
      <c r="L289" s="70"/>
      <c r="M289" s="67"/>
      <c r="N289" s="70"/>
      <c r="O289" s="67"/>
      <c r="P289" s="67"/>
      <c r="Q289" s="67"/>
      <c r="R289" s="67"/>
      <c r="S289" s="192"/>
      <c r="T289" s="362"/>
      <c r="U289" s="363"/>
      <c r="V289" s="362"/>
      <c r="W289" s="366"/>
      <c r="X289" s="366"/>
      <c r="Y289" s="362"/>
      <c r="Z289" s="366"/>
      <c r="AA289" s="362"/>
      <c r="AB289" s="366"/>
      <c r="AC289" s="366"/>
      <c r="AD289" s="362"/>
      <c r="AE289" s="366"/>
      <c r="AF289" s="362"/>
      <c r="AG289" s="366"/>
      <c r="AH289" s="366"/>
      <c r="AI289" s="362"/>
      <c r="AJ289" s="366"/>
      <c r="AK289" s="366"/>
      <c r="AL289" s="362"/>
      <c r="AM289" s="366"/>
      <c r="AN289" s="366"/>
      <c r="AO289" s="367"/>
      <c r="AP289" s="367"/>
    </row>
    <row r="290" spans="1:42" ht="21" customHeight="1" x14ac:dyDescent="0.15">
      <c r="A290" s="433"/>
      <c r="B290" s="67"/>
      <c r="C290" s="78"/>
      <c r="D290" s="86"/>
      <c r="E290" s="86"/>
      <c r="F290" s="77"/>
      <c r="G290" s="67"/>
      <c r="H290" s="78"/>
      <c r="I290" s="86"/>
      <c r="J290" s="86"/>
      <c r="K290" s="374"/>
      <c r="L290" s="70"/>
      <c r="M290" s="67"/>
      <c r="N290" s="70"/>
      <c r="O290" s="67"/>
      <c r="P290" s="67"/>
      <c r="Q290" s="67"/>
      <c r="R290" s="67"/>
      <c r="S290" s="192"/>
      <c r="T290" s="362"/>
      <c r="U290" s="363"/>
      <c r="V290" s="362"/>
      <c r="W290" s="366"/>
      <c r="X290" s="366"/>
      <c r="Y290" s="362"/>
      <c r="Z290" s="366"/>
      <c r="AA290" s="362"/>
      <c r="AB290" s="366"/>
      <c r="AC290" s="366"/>
      <c r="AD290" s="362"/>
      <c r="AE290" s="366"/>
      <c r="AF290" s="362"/>
      <c r="AG290" s="366"/>
      <c r="AH290" s="366"/>
      <c r="AI290" s="362"/>
      <c r="AJ290" s="366"/>
      <c r="AK290" s="366"/>
      <c r="AL290" s="362"/>
      <c r="AM290" s="366"/>
      <c r="AN290" s="366"/>
      <c r="AO290" s="367"/>
      <c r="AP290" s="367"/>
    </row>
    <row r="291" spans="1:42" ht="21" customHeight="1" x14ac:dyDescent="0.15">
      <c r="A291" s="433"/>
      <c r="B291" s="67"/>
      <c r="C291" s="78"/>
      <c r="D291" s="86"/>
      <c r="E291" s="86"/>
      <c r="F291" s="77"/>
      <c r="G291" s="67"/>
      <c r="H291" s="78"/>
      <c r="I291" s="86"/>
      <c r="J291" s="86"/>
      <c r="K291" s="374"/>
      <c r="L291" s="70"/>
      <c r="M291" s="67"/>
      <c r="N291" s="70"/>
      <c r="O291" s="67"/>
      <c r="P291" s="67"/>
      <c r="Q291" s="67"/>
      <c r="R291" s="67"/>
      <c r="S291" s="192"/>
      <c r="T291" s="362"/>
      <c r="U291" s="363"/>
      <c r="V291" s="364"/>
      <c r="W291" s="365"/>
      <c r="X291" s="365"/>
      <c r="Y291" s="364"/>
      <c r="Z291" s="366"/>
      <c r="AA291" s="362"/>
      <c r="AB291" s="365"/>
      <c r="AC291" s="366"/>
      <c r="AD291" s="362"/>
      <c r="AE291" s="365"/>
      <c r="AF291" s="364"/>
      <c r="AG291" s="365"/>
      <c r="AH291" s="365"/>
      <c r="AI291" s="364"/>
      <c r="AJ291" s="366"/>
      <c r="AK291" s="366"/>
      <c r="AL291" s="364"/>
      <c r="AM291" s="366"/>
      <c r="AN291" s="366"/>
      <c r="AO291" s="367"/>
      <c r="AP291" s="367"/>
    </row>
    <row r="292" spans="1:42" ht="21" customHeight="1" x14ac:dyDescent="0.15">
      <c r="A292" s="433"/>
      <c r="B292" s="67"/>
      <c r="C292" s="78"/>
      <c r="D292" s="86"/>
      <c r="E292" s="86"/>
      <c r="F292" s="77"/>
      <c r="G292" s="67"/>
      <c r="H292" s="78"/>
      <c r="I292" s="86"/>
      <c r="J292" s="86"/>
      <c r="K292" s="374"/>
      <c r="L292" s="70"/>
      <c r="M292" s="67"/>
      <c r="N292" s="70"/>
      <c r="O292" s="67"/>
      <c r="P292" s="67"/>
      <c r="Q292" s="67"/>
      <c r="R292" s="67"/>
      <c r="S292" s="192"/>
      <c r="T292" s="362"/>
      <c r="U292" s="363"/>
      <c r="V292" s="364"/>
      <c r="W292" s="365"/>
      <c r="X292" s="365"/>
      <c r="Y292" s="364"/>
      <c r="Z292" s="366"/>
      <c r="AA292" s="362"/>
      <c r="AB292" s="365"/>
      <c r="AC292" s="366"/>
      <c r="AD292" s="362"/>
      <c r="AE292" s="365"/>
      <c r="AF292" s="364"/>
      <c r="AG292" s="365"/>
      <c r="AH292" s="365"/>
      <c r="AI292" s="364"/>
      <c r="AJ292" s="366"/>
      <c r="AK292" s="366"/>
      <c r="AL292" s="364"/>
      <c r="AM292" s="366"/>
      <c r="AN292" s="366"/>
      <c r="AO292" s="367"/>
      <c r="AP292" s="367"/>
    </row>
    <row r="293" spans="1:42" ht="21" customHeight="1" x14ac:dyDescent="0.15">
      <c r="A293" s="433"/>
      <c r="B293" s="67"/>
      <c r="C293" s="78"/>
      <c r="D293" s="86"/>
      <c r="E293" s="86"/>
      <c r="F293" s="77"/>
      <c r="G293" s="67"/>
      <c r="H293" s="78"/>
      <c r="I293" s="86"/>
      <c r="J293" s="86"/>
      <c r="K293" s="374"/>
      <c r="L293" s="70"/>
      <c r="M293" s="67"/>
      <c r="N293" s="70"/>
      <c r="O293" s="67"/>
      <c r="P293" s="67"/>
      <c r="Q293" s="67"/>
      <c r="R293" s="67"/>
      <c r="S293" s="192"/>
      <c r="T293" s="362"/>
      <c r="U293" s="363"/>
      <c r="V293" s="408"/>
      <c r="W293" s="390"/>
      <c r="X293" s="390"/>
      <c r="Y293" s="408"/>
      <c r="Z293" s="366"/>
      <c r="AA293" s="362"/>
      <c r="AB293" s="390"/>
      <c r="AC293" s="366"/>
      <c r="AD293" s="362"/>
      <c r="AE293" s="390"/>
      <c r="AF293" s="408"/>
      <c r="AG293" s="390"/>
      <c r="AH293" s="390"/>
      <c r="AI293" s="408"/>
      <c r="AJ293" s="366"/>
      <c r="AK293" s="366"/>
      <c r="AL293" s="408"/>
      <c r="AM293" s="366"/>
      <c r="AN293" s="366"/>
      <c r="AO293" s="367"/>
      <c r="AP293" s="367"/>
    </row>
    <row r="294" spans="1:42" ht="21" customHeight="1" x14ac:dyDescent="0.15">
      <c r="A294" s="434"/>
      <c r="B294" s="104"/>
      <c r="C294" s="167"/>
      <c r="D294" s="106"/>
      <c r="E294" s="106"/>
      <c r="F294" s="166"/>
      <c r="G294" s="104"/>
      <c r="H294" s="167"/>
      <c r="I294" s="106"/>
      <c r="J294" s="106"/>
      <c r="K294" s="375"/>
      <c r="L294" s="159"/>
      <c r="M294" s="104"/>
      <c r="N294" s="159"/>
      <c r="O294" s="104"/>
      <c r="P294" s="104"/>
      <c r="Q294" s="104"/>
      <c r="R294" s="104"/>
      <c r="S294" s="269"/>
      <c r="T294" s="362"/>
      <c r="U294" s="363"/>
      <c r="V294" s="362"/>
      <c r="W294" s="366"/>
      <c r="X294" s="366"/>
      <c r="Y294" s="362"/>
      <c r="Z294" s="366"/>
      <c r="AA294" s="362"/>
      <c r="AB294" s="366"/>
      <c r="AC294" s="366"/>
      <c r="AD294" s="362"/>
      <c r="AE294" s="366"/>
      <c r="AF294" s="362"/>
      <c r="AG294" s="366"/>
      <c r="AH294" s="366"/>
      <c r="AI294" s="362"/>
      <c r="AJ294" s="501"/>
      <c r="AK294" s="489"/>
      <c r="AL294" s="362"/>
      <c r="AM294" s="366"/>
      <c r="AN294" s="366"/>
      <c r="AO294" s="367"/>
      <c r="AP294" s="367"/>
    </row>
    <row r="295" spans="1:42" ht="21" customHeight="1" x14ac:dyDescent="0.15">
      <c r="A295" s="435"/>
      <c r="B295" s="103"/>
      <c r="C295" s="103"/>
      <c r="D295" s="102"/>
      <c r="E295" s="102"/>
      <c r="F295" s="164"/>
      <c r="G295" s="103"/>
      <c r="H295" s="103"/>
      <c r="I295" s="102"/>
      <c r="J295" s="102"/>
      <c r="K295" s="373"/>
      <c r="L295" s="200"/>
      <c r="M295" s="71"/>
      <c r="N295" s="200"/>
      <c r="O295" s="71"/>
      <c r="P295" s="103"/>
      <c r="Q295" s="103"/>
      <c r="R295" s="103"/>
      <c r="S295" s="270"/>
      <c r="T295" s="362"/>
      <c r="U295" s="363"/>
      <c r="V295" s="362"/>
      <c r="W295" s="366"/>
      <c r="X295" s="366"/>
      <c r="Y295" s="362"/>
      <c r="Z295" s="366"/>
      <c r="AA295" s="362"/>
      <c r="AB295" s="366"/>
      <c r="AC295" s="366"/>
      <c r="AD295" s="362"/>
      <c r="AE295" s="366"/>
      <c r="AF295" s="362"/>
      <c r="AG295" s="366"/>
      <c r="AH295" s="366"/>
      <c r="AI295" s="362"/>
      <c r="AJ295" s="366"/>
      <c r="AK295" s="366"/>
      <c r="AL295" s="362"/>
      <c r="AM295" s="366"/>
      <c r="AN295" s="366"/>
      <c r="AO295" s="367"/>
    </row>
    <row r="296" spans="1:42" ht="21" customHeight="1" x14ac:dyDescent="0.15">
      <c r="A296" s="433"/>
      <c r="B296" s="78"/>
      <c r="C296" s="78"/>
      <c r="D296" s="86"/>
      <c r="E296" s="86"/>
      <c r="F296" s="77"/>
      <c r="G296" s="78"/>
      <c r="H296" s="78"/>
      <c r="I296" s="86"/>
      <c r="J296" s="86"/>
      <c r="K296" s="374"/>
      <c r="L296" s="70"/>
      <c r="M296" s="67"/>
      <c r="N296" s="70"/>
      <c r="O296" s="67"/>
      <c r="P296" s="78"/>
      <c r="Q296" s="78"/>
      <c r="R296" s="78"/>
      <c r="S296" s="192"/>
      <c r="T296" s="362"/>
      <c r="U296" s="363"/>
      <c r="V296" s="362"/>
      <c r="W296" s="366"/>
      <c r="X296" s="366"/>
      <c r="Y296" s="362"/>
      <c r="Z296" s="366"/>
      <c r="AA296" s="362"/>
      <c r="AB296" s="366"/>
      <c r="AC296" s="366"/>
      <c r="AD296" s="362"/>
      <c r="AE296" s="366"/>
      <c r="AF296" s="362"/>
      <c r="AG296" s="366"/>
      <c r="AH296" s="366"/>
      <c r="AI296" s="362"/>
      <c r="AJ296" s="366"/>
      <c r="AK296" s="366"/>
      <c r="AL296" s="362"/>
      <c r="AM296" s="366"/>
      <c r="AN296" s="366"/>
      <c r="AO296" s="367"/>
    </row>
    <row r="297" spans="1:42" ht="21" customHeight="1" x14ac:dyDescent="0.15">
      <c r="A297" s="433"/>
      <c r="B297" s="78"/>
      <c r="C297" s="78"/>
      <c r="D297" s="86"/>
      <c r="E297" s="86"/>
      <c r="F297" s="77"/>
      <c r="G297" s="78"/>
      <c r="H297" s="78"/>
      <c r="I297" s="86"/>
      <c r="J297" s="86"/>
      <c r="K297" s="374"/>
      <c r="L297" s="70"/>
      <c r="M297" s="67"/>
      <c r="N297" s="70"/>
      <c r="O297" s="67"/>
      <c r="P297" s="78"/>
      <c r="Q297" s="78"/>
      <c r="R297" s="78"/>
      <c r="S297" s="192"/>
      <c r="T297" s="362"/>
      <c r="U297" s="363"/>
      <c r="V297" s="362"/>
      <c r="W297" s="366"/>
      <c r="X297" s="366"/>
      <c r="Y297" s="362"/>
      <c r="Z297" s="366"/>
      <c r="AA297" s="362"/>
      <c r="AB297" s="366"/>
      <c r="AC297" s="366"/>
      <c r="AD297" s="362"/>
      <c r="AE297" s="366"/>
      <c r="AF297" s="362"/>
      <c r="AG297" s="366"/>
      <c r="AH297" s="366"/>
      <c r="AI297" s="362"/>
      <c r="AJ297" s="366"/>
      <c r="AK297" s="366"/>
      <c r="AL297" s="362"/>
      <c r="AM297" s="366"/>
      <c r="AN297" s="366"/>
      <c r="AO297" s="367"/>
    </row>
    <row r="298" spans="1:42" ht="21" customHeight="1" x14ac:dyDescent="0.15">
      <c r="A298" s="433"/>
      <c r="B298" s="78"/>
      <c r="C298" s="78"/>
      <c r="D298" s="86"/>
      <c r="E298" s="86"/>
      <c r="F298" s="77"/>
      <c r="G298" s="78"/>
      <c r="H298" s="78"/>
      <c r="I298" s="86"/>
      <c r="J298" s="86"/>
      <c r="K298" s="374"/>
      <c r="L298" s="70"/>
      <c r="M298" s="67"/>
      <c r="N298" s="70"/>
      <c r="O298" s="67"/>
      <c r="P298" s="78"/>
      <c r="Q298" s="78"/>
      <c r="R298" s="78"/>
      <c r="S298" s="192"/>
      <c r="T298" s="362"/>
      <c r="U298" s="363"/>
      <c r="V298" s="362"/>
      <c r="W298" s="366"/>
      <c r="X298" s="366"/>
      <c r="Y298" s="362"/>
      <c r="Z298" s="366"/>
      <c r="AA298" s="362"/>
      <c r="AB298" s="366"/>
      <c r="AC298" s="366"/>
      <c r="AD298" s="362"/>
      <c r="AE298" s="366"/>
      <c r="AF298" s="362"/>
      <c r="AG298" s="366"/>
      <c r="AH298" s="366"/>
      <c r="AI298" s="362"/>
      <c r="AJ298" s="366"/>
      <c r="AK298" s="366"/>
      <c r="AL298" s="362"/>
      <c r="AM298" s="366"/>
      <c r="AN298" s="366"/>
      <c r="AO298" s="367"/>
    </row>
    <row r="299" spans="1:42" ht="21" customHeight="1" x14ac:dyDescent="0.15">
      <c r="A299" s="433"/>
      <c r="B299" s="78"/>
      <c r="C299" s="78"/>
      <c r="D299" s="86"/>
      <c r="E299" s="86"/>
      <c r="F299" s="77"/>
      <c r="G299" s="78"/>
      <c r="H299" s="78"/>
      <c r="I299" s="86"/>
      <c r="J299" s="86"/>
      <c r="K299" s="374"/>
      <c r="L299" s="70"/>
      <c r="M299" s="67"/>
      <c r="N299" s="70"/>
      <c r="O299" s="67"/>
      <c r="P299" s="78"/>
      <c r="Q299" s="78"/>
      <c r="R299" s="78"/>
      <c r="S299" s="192"/>
      <c r="T299" s="362"/>
      <c r="U299" s="363"/>
      <c r="V299" s="362"/>
      <c r="W299" s="366"/>
      <c r="X299" s="366"/>
      <c r="Y299" s="362"/>
      <c r="Z299" s="366"/>
      <c r="AA299" s="362"/>
      <c r="AB299" s="366"/>
      <c r="AC299" s="366"/>
      <c r="AD299" s="362"/>
      <c r="AE299" s="366"/>
      <c r="AF299" s="362"/>
      <c r="AG299" s="366"/>
      <c r="AH299" s="366"/>
      <c r="AI299" s="362"/>
      <c r="AJ299" s="366"/>
      <c r="AK299" s="366"/>
      <c r="AL299" s="362"/>
      <c r="AM299" s="366"/>
      <c r="AN299" s="366"/>
      <c r="AO299" s="367"/>
    </row>
    <row r="300" spans="1:42" ht="21" customHeight="1" x14ac:dyDescent="0.15">
      <c r="A300" s="433"/>
      <c r="B300" s="78"/>
      <c r="C300" s="78"/>
      <c r="D300" s="86"/>
      <c r="E300" s="86"/>
      <c r="F300" s="77"/>
      <c r="G300" s="78"/>
      <c r="H300" s="78"/>
      <c r="I300" s="86"/>
      <c r="J300" s="86"/>
      <c r="K300" s="374"/>
      <c r="L300" s="70"/>
      <c r="M300" s="67"/>
      <c r="N300" s="70"/>
      <c r="O300" s="67"/>
      <c r="P300" s="78"/>
      <c r="Q300" s="78"/>
      <c r="R300" s="78"/>
      <c r="S300" s="192"/>
      <c r="T300" s="362"/>
      <c r="U300" s="363"/>
      <c r="V300" s="368"/>
      <c r="W300" s="366"/>
      <c r="X300" s="366"/>
      <c r="Y300" s="362"/>
      <c r="Z300" s="366"/>
      <c r="AA300" s="362"/>
      <c r="AB300" s="366"/>
      <c r="AC300" s="366"/>
      <c r="AD300" s="362"/>
      <c r="AE300" s="366"/>
      <c r="AF300" s="362"/>
      <c r="AG300" s="366"/>
      <c r="AH300" s="366"/>
      <c r="AI300" s="362"/>
      <c r="AJ300" s="366"/>
      <c r="AK300" s="366"/>
      <c r="AL300" s="362"/>
      <c r="AM300" s="366"/>
      <c r="AN300" s="366"/>
      <c r="AO300" s="367"/>
    </row>
    <row r="301" spans="1:42" ht="21" customHeight="1" x14ac:dyDescent="0.15">
      <c r="A301" s="433"/>
      <c r="B301" s="78"/>
      <c r="C301" s="78"/>
      <c r="D301" s="86"/>
      <c r="E301" s="86"/>
      <c r="F301" s="77"/>
      <c r="G301" s="78"/>
      <c r="H301" s="78"/>
      <c r="I301" s="86"/>
      <c r="J301" s="86"/>
      <c r="K301" s="374"/>
      <c r="L301" s="70"/>
      <c r="M301" s="67"/>
      <c r="N301" s="70"/>
      <c r="O301" s="67"/>
      <c r="P301" s="78"/>
      <c r="Q301" s="78"/>
      <c r="R301" s="78"/>
      <c r="S301" s="192"/>
      <c r="T301" s="362"/>
      <c r="U301" s="363"/>
      <c r="V301" s="362"/>
      <c r="W301" s="366"/>
      <c r="X301" s="366"/>
      <c r="Y301" s="362"/>
      <c r="Z301" s="366"/>
      <c r="AA301" s="362"/>
      <c r="AB301" s="366"/>
      <c r="AC301" s="366"/>
      <c r="AD301" s="362"/>
      <c r="AE301" s="366"/>
      <c r="AF301" s="362"/>
      <c r="AG301" s="366"/>
      <c r="AH301" s="366"/>
      <c r="AI301" s="362"/>
      <c r="AJ301" s="366"/>
      <c r="AK301" s="366"/>
      <c r="AL301" s="362"/>
      <c r="AM301" s="366"/>
      <c r="AN301" s="366"/>
      <c r="AO301" s="367"/>
    </row>
    <row r="302" spans="1:42" ht="21" customHeight="1" x14ac:dyDescent="0.15">
      <c r="A302" s="433"/>
      <c r="B302" s="78"/>
      <c r="C302" s="78"/>
      <c r="D302" s="86"/>
      <c r="E302" s="86"/>
      <c r="F302" s="77"/>
      <c r="G302" s="78"/>
      <c r="H302" s="78"/>
      <c r="I302" s="86"/>
      <c r="J302" s="86"/>
      <c r="K302" s="374"/>
      <c r="L302" s="70"/>
      <c r="M302" s="67"/>
      <c r="N302" s="70"/>
      <c r="O302" s="67"/>
      <c r="P302" s="78"/>
      <c r="Q302" s="78"/>
      <c r="R302" s="78"/>
      <c r="S302" s="192"/>
      <c r="T302" s="362"/>
      <c r="U302" s="363"/>
      <c r="V302" s="362"/>
      <c r="W302" s="366"/>
      <c r="X302" s="366"/>
      <c r="Y302" s="362"/>
      <c r="Z302" s="366"/>
      <c r="AA302" s="362"/>
      <c r="AB302" s="366"/>
      <c r="AC302" s="366"/>
      <c r="AD302" s="362"/>
      <c r="AE302" s="366"/>
      <c r="AF302" s="362"/>
      <c r="AG302" s="366"/>
      <c r="AH302" s="366"/>
      <c r="AI302" s="362"/>
      <c r="AJ302" s="366"/>
      <c r="AK302" s="366"/>
      <c r="AL302" s="362"/>
      <c r="AM302" s="366"/>
      <c r="AN302" s="366"/>
      <c r="AO302" s="367"/>
    </row>
    <row r="303" spans="1:42" ht="21" customHeight="1" x14ac:dyDescent="0.15">
      <c r="A303" s="433"/>
      <c r="B303" s="78"/>
      <c r="C303" s="78"/>
      <c r="D303" s="86"/>
      <c r="E303" s="86"/>
      <c r="F303" s="77"/>
      <c r="G303" s="78"/>
      <c r="H303" s="78"/>
      <c r="I303" s="86"/>
      <c r="J303" s="86"/>
      <c r="K303" s="374"/>
      <c r="L303" s="70"/>
      <c r="M303" s="67"/>
      <c r="N303" s="70"/>
      <c r="O303" s="67"/>
      <c r="P303" s="78"/>
      <c r="Q303" s="78"/>
      <c r="R303" s="78"/>
      <c r="S303" s="192"/>
      <c r="T303" s="362"/>
      <c r="U303" s="363"/>
      <c r="V303" s="362"/>
      <c r="W303" s="366"/>
      <c r="X303" s="366"/>
      <c r="Y303" s="362"/>
      <c r="Z303" s="366"/>
      <c r="AA303" s="362"/>
      <c r="AB303" s="366"/>
      <c r="AC303" s="366"/>
      <c r="AD303" s="362"/>
      <c r="AE303" s="366"/>
      <c r="AF303" s="362"/>
      <c r="AG303" s="366"/>
      <c r="AH303" s="366"/>
      <c r="AI303" s="362"/>
      <c r="AJ303" s="366"/>
      <c r="AK303" s="366"/>
      <c r="AL303" s="362"/>
      <c r="AM303" s="366"/>
      <c r="AN303" s="366"/>
      <c r="AO303" s="367"/>
    </row>
    <row r="304" spans="1:42" ht="21" customHeight="1" x14ac:dyDescent="0.15">
      <c r="A304" s="433"/>
      <c r="B304" s="78"/>
      <c r="C304" s="78"/>
      <c r="D304" s="86"/>
      <c r="E304" s="86"/>
      <c r="F304" s="77"/>
      <c r="G304" s="78"/>
      <c r="H304" s="78"/>
      <c r="I304" s="86"/>
      <c r="J304" s="86"/>
      <c r="K304" s="374"/>
      <c r="L304" s="70"/>
      <c r="M304" s="67"/>
      <c r="N304" s="70"/>
      <c r="O304" s="67"/>
      <c r="P304" s="78"/>
      <c r="Q304" s="78"/>
      <c r="R304" s="78"/>
      <c r="S304" s="192"/>
      <c r="T304" s="362"/>
      <c r="U304" s="363"/>
      <c r="V304" s="362"/>
      <c r="W304" s="366"/>
      <c r="X304" s="366"/>
      <c r="Y304" s="362"/>
      <c r="Z304" s="366"/>
      <c r="AA304" s="362"/>
      <c r="AB304" s="366"/>
      <c r="AC304" s="366"/>
      <c r="AD304" s="362"/>
      <c r="AE304" s="366"/>
      <c r="AF304" s="362"/>
      <c r="AG304" s="366"/>
      <c r="AH304" s="366"/>
      <c r="AI304" s="362"/>
      <c r="AJ304" s="366"/>
      <c r="AK304" s="366"/>
      <c r="AL304" s="362"/>
      <c r="AM304" s="366"/>
      <c r="AN304" s="366"/>
      <c r="AO304" s="367"/>
    </row>
    <row r="305" spans="1:41" ht="21" customHeight="1" x14ac:dyDescent="0.15">
      <c r="A305" s="433"/>
      <c r="B305" s="78"/>
      <c r="C305" s="78"/>
      <c r="D305" s="86"/>
      <c r="E305" s="86"/>
      <c r="F305" s="77"/>
      <c r="G305" s="78"/>
      <c r="H305" s="78"/>
      <c r="I305" s="86"/>
      <c r="J305" s="86"/>
      <c r="K305" s="374"/>
      <c r="L305" s="70"/>
      <c r="M305" s="67"/>
      <c r="N305" s="70"/>
      <c r="O305" s="67"/>
      <c r="P305" s="78"/>
      <c r="Q305" s="78"/>
      <c r="R305" s="78"/>
      <c r="S305" s="192"/>
      <c r="T305" s="362"/>
      <c r="U305" s="363"/>
      <c r="V305" s="362"/>
      <c r="W305" s="366"/>
      <c r="X305" s="366"/>
      <c r="Y305" s="362"/>
      <c r="Z305" s="366"/>
      <c r="AA305" s="362"/>
      <c r="AB305" s="366"/>
      <c r="AC305" s="366"/>
      <c r="AD305" s="362"/>
      <c r="AE305" s="366"/>
      <c r="AF305" s="362"/>
      <c r="AG305" s="366"/>
      <c r="AH305" s="366"/>
      <c r="AI305" s="362"/>
      <c r="AJ305" s="366"/>
      <c r="AK305" s="366"/>
      <c r="AL305" s="362"/>
      <c r="AM305" s="366"/>
      <c r="AN305" s="366"/>
      <c r="AO305" s="367"/>
    </row>
    <row r="306" spans="1:41" ht="21" customHeight="1" x14ac:dyDescent="0.15">
      <c r="A306" s="433"/>
      <c r="B306" s="78"/>
      <c r="C306" s="78"/>
      <c r="D306" s="86"/>
      <c r="E306" s="86"/>
      <c r="F306" s="77"/>
      <c r="G306" s="78"/>
      <c r="H306" s="78"/>
      <c r="I306" s="86"/>
      <c r="J306" s="86"/>
      <c r="K306" s="374"/>
      <c r="L306" s="70"/>
      <c r="M306" s="67"/>
      <c r="N306" s="70"/>
      <c r="O306" s="67"/>
      <c r="P306" s="78"/>
      <c r="Q306" s="78"/>
      <c r="R306" s="78"/>
      <c r="S306" s="192"/>
      <c r="T306" s="362"/>
      <c r="U306" s="363"/>
      <c r="V306" s="362"/>
      <c r="W306" s="366"/>
      <c r="X306" s="366"/>
      <c r="Y306" s="362"/>
      <c r="Z306" s="366"/>
      <c r="AA306" s="362"/>
      <c r="AB306" s="366"/>
      <c r="AC306" s="366"/>
      <c r="AD306" s="362"/>
      <c r="AE306" s="366"/>
      <c r="AF306" s="362"/>
      <c r="AG306" s="366"/>
      <c r="AH306" s="366"/>
      <c r="AI306" s="362"/>
      <c r="AJ306" s="366"/>
      <c r="AK306" s="366"/>
      <c r="AL306" s="362"/>
      <c r="AM306" s="366"/>
      <c r="AN306" s="366"/>
      <c r="AO306" s="367"/>
    </row>
    <row r="307" spans="1:41" ht="21" customHeight="1" x14ac:dyDescent="0.15">
      <c r="A307" s="206"/>
      <c r="B307" s="78"/>
      <c r="C307" s="78"/>
      <c r="D307" s="86"/>
      <c r="E307" s="86"/>
      <c r="F307" s="77"/>
      <c r="G307" s="78"/>
      <c r="H307" s="78"/>
      <c r="I307" s="86"/>
      <c r="J307" s="86"/>
      <c r="K307" s="374"/>
      <c r="L307" s="70"/>
      <c r="M307" s="67"/>
      <c r="N307" s="70"/>
      <c r="O307" s="67"/>
      <c r="P307" s="78"/>
      <c r="Q307" s="78"/>
      <c r="R307" s="78"/>
      <c r="S307" s="192"/>
      <c r="T307" s="362"/>
      <c r="U307" s="363"/>
      <c r="V307" s="362"/>
      <c r="W307" s="366"/>
      <c r="X307" s="366"/>
      <c r="Y307" s="362"/>
      <c r="Z307" s="366"/>
      <c r="AA307" s="362"/>
      <c r="AB307" s="366"/>
      <c r="AC307" s="366"/>
      <c r="AD307" s="362"/>
      <c r="AE307" s="366"/>
      <c r="AF307" s="362"/>
      <c r="AG307" s="366"/>
      <c r="AH307" s="366"/>
      <c r="AI307" s="362"/>
      <c r="AJ307" s="366"/>
      <c r="AK307" s="366"/>
      <c r="AL307" s="362"/>
      <c r="AM307" s="366"/>
      <c r="AN307" s="366"/>
      <c r="AO307" s="367"/>
    </row>
    <row r="308" spans="1:41" ht="21" customHeight="1" x14ac:dyDescent="0.15">
      <c r="A308" s="433"/>
      <c r="B308" s="67"/>
      <c r="C308" s="78"/>
      <c r="D308" s="86"/>
      <c r="E308" s="86"/>
      <c r="F308" s="77"/>
      <c r="G308" s="67"/>
      <c r="H308" s="78"/>
      <c r="I308" s="86"/>
      <c r="J308" s="86"/>
      <c r="K308" s="374"/>
      <c r="L308" s="70"/>
      <c r="M308" s="67"/>
      <c r="N308" s="70"/>
      <c r="O308" s="67"/>
      <c r="P308" s="67"/>
      <c r="Q308" s="67"/>
      <c r="R308" s="67"/>
      <c r="S308" s="192"/>
      <c r="T308" s="362"/>
      <c r="U308" s="363"/>
      <c r="V308" s="362"/>
      <c r="W308" s="366"/>
      <c r="X308" s="366"/>
      <c r="Y308" s="362"/>
      <c r="Z308" s="366"/>
      <c r="AA308" s="362"/>
      <c r="AB308" s="366"/>
      <c r="AC308" s="366"/>
      <c r="AD308" s="362"/>
      <c r="AE308" s="366"/>
      <c r="AF308" s="362"/>
      <c r="AG308" s="366"/>
      <c r="AH308" s="366"/>
      <c r="AI308" s="362"/>
      <c r="AJ308" s="366"/>
      <c r="AK308" s="366"/>
      <c r="AL308" s="362"/>
      <c r="AM308" s="366"/>
      <c r="AN308" s="366"/>
      <c r="AO308" s="367"/>
    </row>
    <row r="309" spans="1:41" ht="21" customHeight="1" x14ac:dyDescent="0.15">
      <c r="A309" s="433"/>
      <c r="B309" s="67"/>
      <c r="C309" s="78"/>
      <c r="D309" s="86"/>
      <c r="E309" s="86"/>
      <c r="F309" s="77"/>
      <c r="G309" s="67"/>
      <c r="H309" s="78"/>
      <c r="I309" s="86"/>
      <c r="J309" s="86"/>
      <c r="K309" s="374"/>
      <c r="L309" s="70"/>
      <c r="M309" s="67"/>
      <c r="N309" s="70"/>
      <c r="O309" s="67"/>
      <c r="P309" s="67"/>
      <c r="Q309" s="67"/>
      <c r="R309" s="67"/>
      <c r="S309" s="192"/>
      <c r="T309" s="362"/>
      <c r="U309" s="363"/>
      <c r="V309" s="362"/>
      <c r="W309" s="366"/>
      <c r="X309" s="366"/>
      <c r="Y309" s="362"/>
      <c r="Z309" s="366"/>
      <c r="AA309" s="362"/>
      <c r="AB309" s="366"/>
      <c r="AC309" s="366"/>
      <c r="AD309" s="362"/>
      <c r="AE309" s="366"/>
      <c r="AF309" s="362"/>
      <c r="AG309" s="366"/>
      <c r="AH309" s="366"/>
      <c r="AI309" s="362"/>
      <c r="AJ309" s="366"/>
      <c r="AK309" s="366"/>
      <c r="AL309" s="362"/>
      <c r="AM309" s="366"/>
      <c r="AN309" s="366"/>
      <c r="AO309" s="367"/>
    </row>
    <row r="310" spans="1:41" ht="21" customHeight="1" x14ac:dyDescent="0.15">
      <c r="A310" s="433"/>
      <c r="B310" s="67"/>
      <c r="C310" s="78"/>
      <c r="D310" s="86"/>
      <c r="E310" s="86"/>
      <c r="F310" s="77"/>
      <c r="G310" s="67"/>
      <c r="H310" s="78"/>
      <c r="I310" s="86"/>
      <c r="J310" s="86"/>
      <c r="K310" s="374"/>
      <c r="L310" s="70"/>
      <c r="M310" s="67"/>
      <c r="N310" s="70"/>
      <c r="O310" s="67"/>
      <c r="P310" s="67"/>
      <c r="Q310" s="67"/>
      <c r="R310" s="67"/>
      <c r="S310" s="192"/>
      <c r="T310" s="362"/>
      <c r="U310" s="363"/>
      <c r="V310" s="362"/>
      <c r="W310" s="366"/>
      <c r="X310" s="366"/>
      <c r="Y310" s="362"/>
      <c r="Z310" s="366"/>
      <c r="AA310" s="362"/>
      <c r="AB310" s="366"/>
      <c r="AC310" s="366"/>
      <c r="AD310" s="362"/>
      <c r="AE310" s="366"/>
      <c r="AF310" s="362"/>
      <c r="AG310" s="366"/>
      <c r="AH310" s="366"/>
      <c r="AI310" s="362"/>
      <c r="AJ310" s="366"/>
      <c r="AK310" s="366"/>
      <c r="AL310" s="362"/>
      <c r="AM310" s="366"/>
      <c r="AN310" s="366"/>
      <c r="AO310" s="367"/>
    </row>
    <row r="311" spans="1:41" ht="21" customHeight="1" x14ac:dyDescent="0.15">
      <c r="A311" s="433"/>
      <c r="B311" s="67"/>
      <c r="C311" s="78"/>
      <c r="D311" s="86"/>
      <c r="E311" s="86"/>
      <c r="F311" s="77"/>
      <c r="G311" s="67"/>
      <c r="H311" s="78"/>
      <c r="I311" s="86"/>
      <c r="J311" s="86"/>
      <c r="K311" s="374"/>
      <c r="L311" s="70"/>
      <c r="M311" s="67"/>
      <c r="N311" s="70"/>
      <c r="O311" s="67"/>
      <c r="P311" s="67"/>
      <c r="Q311" s="67"/>
      <c r="R311" s="67"/>
      <c r="S311" s="192"/>
      <c r="T311" s="362"/>
      <c r="U311" s="363"/>
      <c r="V311" s="362"/>
      <c r="W311" s="366"/>
      <c r="X311" s="366"/>
      <c r="Y311" s="362"/>
      <c r="Z311" s="366"/>
      <c r="AA311" s="362"/>
      <c r="AB311" s="366"/>
      <c r="AC311" s="366"/>
      <c r="AD311" s="362"/>
      <c r="AE311" s="366"/>
      <c r="AF311" s="362"/>
      <c r="AG311" s="366"/>
      <c r="AH311" s="366"/>
      <c r="AI311" s="362"/>
      <c r="AJ311" s="366"/>
      <c r="AK311" s="366"/>
      <c r="AL311" s="362"/>
      <c r="AM311" s="366"/>
      <c r="AN311" s="366"/>
      <c r="AO311" s="367"/>
    </row>
    <row r="312" spans="1:41" ht="21" customHeight="1" x14ac:dyDescent="0.15">
      <c r="A312" s="433"/>
      <c r="B312" s="67"/>
      <c r="C312" s="78"/>
      <c r="D312" s="86"/>
      <c r="E312" s="86"/>
      <c r="F312" s="77"/>
      <c r="G312" s="67"/>
      <c r="H312" s="78"/>
      <c r="I312" s="86"/>
      <c r="J312" s="86"/>
      <c r="K312" s="374"/>
      <c r="L312" s="70"/>
      <c r="M312" s="67"/>
      <c r="N312" s="70"/>
      <c r="O312" s="67"/>
      <c r="P312" s="67"/>
      <c r="Q312" s="67"/>
      <c r="R312" s="67"/>
      <c r="S312" s="192"/>
      <c r="T312" s="362"/>
      <c r="U312" s="363"/>
      <c r="V312" s="364"/>
      <c r="W312" s="365"/>
      <c r="X312" s="365"/>
      <c r="Y312" s="364"/>
      <c r="Z312" s="366"/>
      <c r="AA312" s="362"/>
      <c r="AB312" s="365"/>
      <c r="AC312" s="366"/>
      <c r="AD312" s="362"/>
      <c r="AE312" s="365"/>
      <c r="AF312" s="364"/>
      <c r="AG312" s="365"/>
      <c r="AH312" s="365"/>
      <c r="AI312" s="364"/>
      <c r="AJ312" s="366"/>
      <c r="AK312" s="366"/>
      <c r="AL312" s="364"/>
      <c r="AM312" s="366"/>
      <c r="AN312" s="366"/>
      <c r="AO312" s="367"/>
    </row>
    <row r="313" spans="1:41" ht="21" customHeight="1" x14ac:dyDescent="0.15">
      <c r="A313" s="433"/>
      <c r="B313" s="67"/>
      <c r="C313" s="78"/>
      <c r="D313" s="86"/>
      <c r="E313" s="86"/>
      <c r="F313" s="77"/>
      <c r="G313" s="67"/>
      <c r="H313" s="78"/>
      <c r="I313" s="86"/>
      <c r="J313" s="86"/>
      <c r="K313" s="374"/>
      <c r="L313" s="70"/>
      <c r="M313" s="67"/>
      <c r="N313" s="70"/>
      <c r="O313" s="67"/>
      <c r="P313" s="67"/>
      <c r="Q313" s="67"/>
      <c r="R313" s="67"/>
      <c r="S313" s="192"/>
      <c r="T313" s="362"/>
      <c r="U313" s="363"/>
      <c r="V313" s="364"/>
      <c r="W313" s="365"/>
      <c r="X313" s="365"/>
      <c r="Y313" s="364"/>
      <c r="Z313" s="366"/>
      <c r="AA313" s="362"/>
      <c r="AB313" s="365"/>
      <c r="AC313" s="366"/>
      <c r="AD313" s="362"/>
      <c r="AE313" s="365"/>
      <c r="AF313" s="364"/>
      <c r="AG313" s="365"/>
      <c r="AH313" s="365"/>
      <c r="AI313" s="364"/>
      <c r="AJ313" s="366"/>
      <c r="AK313" s="366"/>
      <c r="AL313" s="364"/>
      <c r="AM313" s="366"/>
      <c r="AN313" s="366"/>
      <c r="AO313" s="367"/>
    </row>
    <row r="314" spans="1:41" ht="21" customHeight="1" x14ac:dyDescent="0.15">
      <c r="A314" s="434"/>
      <c r="B314" s="104"/>
      <c r="C314" s="167"/>
      <c r="D314" s="106"/>
      <c r="E314" s="106"/>
      <c r="F314" s="166"/>
      <c r="G314" s="104"/>
      <c r="H314" s="167"/>
      <c r="I314" s="106"/>
      <c r="J314" s="106"/>
      <c r="K314" s="375"/>
      <c r="L314" s="159"/>
      <c r="M314" s="104"/>
      <c r="N314" s="159"/>
      <c r="O314" s="104"/>
      <c r="P314" s="104"/>
      <c r="Q314" s="104"/>
      <c r="R314" s="104"/>
      <c r="S314" s="269"/>
      <c r="T314" s="362"/>
      <c r="U314" s="363"/>
      <c r="V314" s="408"/>
      <c r="W314" s="390"/>
      <c r="X314" s="390"/>
      <c r="Y314" s="408"/>
      <c r="Z314" s="366"/>
      <c r="AA314" s="362"/>
      <c r="AB314" s="390"/>
      <c r="AC314" s="366"/>
      <c r="AD314" s="362"/>
      <c r="AE314" s="390"/>
      <c r="AF314" s="408"/>
      <c r="AG314" s="390"/>
      <c r="AH314" s="390"/>
      <c r="AI314" s="408"/>
      <c r="AJ314" s="366"/>
      <c r="AK314" s="366"/>
      <c r="AL314" s="408"/>
      <c r="AM314" s="366"/>
      <c r="AN314" s="366"/>
      <c r="AO314" s="367"/>
    </row>
    <row r="315" spans="1:41" ht="21" customHeight="1" x14ac:dyDescent="0.15">
      <c r="A315" s="435"/>
      <c r="B315" s="103"/>
      <c r="C315" s="103"/>
      <c r="D315" s="102"/>
      <c r="E315" s="102"/>
      <c r="F315" s="164"/>
      <c r="G315" s="103"/>
      <c r="H315" s="103"/>
      <c r="I315" s="102"/>
      <c r="J315" s="102"/>
      <c r="K315" s="373"/>
      <c r="L315" s="200"/>
      <c r="M315" s="71"/>
      <c r="N315" s="200"/>
      <c r="O315" s="71"/>
      <c r="P315" s="103"/>
      <c r="Q315" s="103"/>
      <c r="R315" s="103"/>
      <c r="S315" s="270"/>
      <c r="T315" s="362"/>
      <c r="U315" s="363"/>
      <c r="V315" s="362"/>
      <c r="W315" s="366"/>
      <c r="X315" s="366"/>
      <c r="Y315" s="362"/>
      <c r="Z315" s="366"/>
      <c r="AA315" s="362"/>
      <c r="AB315" s="366"/>
      <c r="AC315" s="366"/>
      <c r="AD315" s="362"/>
      <c r="AE315" s="366"/>
      <c r="AF315" s="362"/>
      <c r="AG315" s="366"/>
      <c r="AH315" s="366"/>
      <c r="AI315" s="362"/>
      <c r="AJ315" s="501"/>
      <c r="AK315" s="489"/>
      <c r="AL315" s="362"/>
      <c r="AM315" s="366"/>
      <c r="AN315" s="366"/>
      <c r="AO315" s="367"/>
    </row>
    <row r="316" spans="1:41" ht="21" customHeight="1" x14ac:dyDescent="0.15">
      <c r="A316" s="433"/>
      <c r="B316" s="78"/>
      <c r="C316" s="78"/>
      <c r="D316" s="86"/>
      <c r="E316" s="86"/>
      <c r="F316" s="77"/>
      <c r="G316" s="78"/>
      <c r="H316" s="78"/>
      <c r="I316" s="86"/>
      <c r="J316" s="86"/>
      <c r="K316" s="374"/>
      <c r="L316" s="70"/>
      <c r="M316" s="67"/>
      <c r="N316" s="70"/>
      <c r="O316" s="67"/>
      <c r="P316" s="78"/>
      <c r="Q316" s="78"/>
      <c r="R316" s="78"/>
      <c r="S316" s="192"/>
      <c r="T316" s="362"/>
      <c r="U316" s="363"/>
      <c r="V316" s="362"/>
      <c r="W316" s="366"/>
      <c r="X316" s="366"/>
      <c r="Y316" s="362"/>
      <c r="Z316" s="366"/>
      <c r="AA316" s="362"/>
      <c r="AB316" s="366"/>
      <c r="AC316" s="366"/>
      <c r="AD316" s="362"/>
      <c r="AE316" s="366"/>
      <c r="AF316" s="362"/>
      <c r="AG316" s="366"/>
      <c r="AH316" s="366"/>
      <c r="AI316" s="362"/>
      <c r="AJ316" s="366"/>
      <c r="AK316" s="366"/>
      <c r="AL316" s="362"/>
      <c r="AM316" s="366"/>
      <c r="AN316" s="366"/>
      <c r="AO316" s="367"/>
    </row>
    <row r="317" spans="1:41" ht="21" customHeight="1" x14ac:dyDescent="0.15">
      <c r="A317" s="433"/>
      <c r="B317" s="78"/>
      <c r="C317" s="78"/>
      <c r="D317" s="86"/>
      <c r="E317" s="86"/>
      <c r="F317" s="77"/>
      <c r="G317" s="78"/>
      <c r="H317" s="78"/>
      <c r="I317" s="86"/>
      <c r="J317" s="86"/>
      <c r="K317" s="374"/>
      <c r="L317" s="70"/>
      <c r="M317" s="67"/>
      <c r="N317" s="70"/>
      <c r="O317" s="67"/>
      <c r="P317" s="78"/>
      <c r="Q317" s="78"/>
      <c r="R317" s="78"/>
      <c r="S317" s="192"/>
      <c r="T317" s="362"/>
      <c r="U317" s="363"/>
      <c r="V317" s="362"/>
      <c r="W317" s="366"/>
      <c r="X317" s="366"/>
      <c r="Y317" s="362"/>
      <c r="Z317" s="366"/>
      <c r="AA317" s="362"/>
      <c r="AB317" s="366"/>
      <c r="AC317" s="366"/>
      <c r="AD317" s="362"/>
      <c r="AE317" s="366"/>
      <c r="AF317" s="362"/>
      <c r="AG317" s="366"/>
      <c r="AH317" s="366"/>
      <c r="AI317" s="362"/>
      <c r="AJ317" s="366"/>
      <c r="AK317" s="366"/>
      <c r="AL317" s="362"/>
      <c r="AM317" s="366"/>
      <c r="AN317" s="366"/>
      <c r="AO317" s="367"/>
    </row>
    <row r="318" spans="1:41" ht="21" customHeight="1" x14ac:dyDescent="0.15">
      <c r="A318" s="433"/>
      <c r="B318" s="78"/>
      <c r="C318" s="78"/>
      <c r="D318" s="86"/>
      <c r="E318" s="86"/>
      <c r="F318" s="77"/>
      <c r="G318" s="78"/>
      <c r="H318" s="78"/>
      <c r="I318" s="86"/>
      <c r="J318" s="86"/>
      <c r="K318" s="374"/>
      <c r="L318" s="70"/>
      <c r="M318" s="67"/>
      <c r="N318" s="70"/>
      <c r="O318" s="67"/>
      <c r="P318" s="78"/>
      <c r="Q318" s="78"/>
      <c r="R318" s="78"/>
      <c r="S318" s="192"/>
      <c r="T318" s="362"/>
      <c r="U318" s="363"/>
      <c r="V318" s="362"/>
      <c r="W318" s="366"/>
      <c r="X318" s="366"/>
      <c r="Y318" s="362"/>
      <c r="Z318" s="366"/>
      <c r="AA318" s="362"/>
      <c r="AB318" s="366"/>
      <c r="AC318" s="366"/>
      <c r="AD318" s="362"/>
      <c r="AE318" s="366"/>
      <c r="AF318" s="362"/>
      <c r="AG318" s="366"/>
      <c r="AH318" s="366"/>
      <c r="AI318" s="362"/>
      <c r="AJ318" s="366"/>
      <c r="AK318" s="366"/>
      <c r="AL318" s="362"/>
      <c r="AM318" s="366"/>
      <c r="AN318" s="366"/>
      <c r="AO318" s="367"/>
    </row>
    <row r="319" spans="1:41" ht="21" customHeight="1" x14ac:dyDescent="0.15">
      <c r="A319" s="433"/>
      <c r="B319" s="78"/>
      <c r="C319" s="78"/>
      <c r="D319" s="86"/>
      <c r="E319" s="86"/>
      <c r="F319" s="77"/>
      <c r="G319" s="78"/>
      <c r="H319" s="78"/>
      <c r="I319" s="86"/>
      <c r="J319" s="86"/>
      <c r="K319" s="374"/>
      <c r="L319" s="70"/>
      <c r="M319" s="67"/>
      <c r="N319" s="70"/>
      <c r="O319" s="67"/>
      <c r="P319" s="78"/>
      <c r="Q319" s="78"/>
      <c r="R319" s="78"/>
      <c r="S319" s="192"/>
      <c r="T319" s="362"/>
      <c r="U319" s="363"/>
      <c r="V319" s="362"/>
      <c r="W319" s="366"/>
      <c r="X319" s="366"/>
      <c r="Y319" s="362"/>
      <c r="Z319" s="366"/>
      <c r="AA319" s="362"/>
      <c r="AB319" s="366"/>
      <c r="AC319" s="366"/>
      <c r="AD319" s="362"/>
      <c r="AE319" s="366"/>
      <c r="AF319" s="362"/>
      <c r="AG319" s="366"/>
      <c r="AH319" s="366"/>
      <c r="AI319" s="362"/>
      <c r="AJ319" s="366"/>
      <c r="AK319" s="366"/>
      <c r="AL319" s="362"/>
      <c r="AM319" s="366"/>
      <c r="AN319" s="366"/>
      <c r="AO319" s="367"/>
    </row>
    <row r="320" spans="1:41" ht="21" customHeight="1" x14ac:dyDescent="0.15">
      <c r="A320" s="433"/>
      <c r="B320" s="78"/>
      <c r="C320" s="78"/>
      <c r="D320" s="86"/>
      <c r="E320" s="86"/>
      <c r="F320" s="77"/>
      <c r="G320" s="78"/>
      <c r="H320" s="78"/>
      <c r="I320" s="86"/>
      <c r="J320" s="86"/>
      <c r="K320" s="374"/>
      <c r="L320" s="70"/>
      <c r="M320" s="271"/>
      <c r="N320" s="70"/>
      <c r="O320" s="271"/>
      <c r="P320" s="78"/>
      <c r="Q320" s="78"/>
      <c r="R320" s="78"/>
      <c r="S320" s="192"/>
      <c r="T320" s="362"/>
      <c r="U320" s="363"/>
      <c r="V320" s="362"/>
      <c r="W320" s="366"/>
      <c r="X320" s="366"/>
      <c r="Y320" s="362"/>
      <c r="Z320" s="366"/>
      <c r="AA320" s="362"/>
      <c r="AB320" s="366"/>
      <c r="AC320" s="366"/>
      <c r="AD320" s="362"/>
      <c r="AE320" s="366"/>
      <c r="AF320" s="362"/>
      <c r="AG320" s="366"/>
      <c r="AH320" s="366"/>
      <c r="AI320" s="362"/>
      <c r="AJ320" s="366"/>
      <c r="AK320" s="366"/>
      <c r="AL320" s="362"/>
      <c r="AM320" s="366"/>
      <c r="AN320" s="366"/>
      <c r="AO320" s="367"/>
    </row>
    <row r="321" spans="1:41" ht="21" customHeight="1" x14ac:dyDescent="0.15">
      <c r="A321" s="433"/>
      <c r="B321" s="78"/>
      <c r="C321" s="78"/>
      <c r="D321" s="86"/>
      <c r="E321" s="86"/>
      <c r="F321" s="77"/>
      <c r="G321" s="78"/>
      <c r="H321" s="78"/>
      <c r="I321" s="86"/>
      <c r="J321" s="86"/>
      <c r="K321" s="374"/>
      <c r="L321" s="70"/>
      <c r="M321" s="67"/>
      <c r="N321" s="70"/>
      <c r="O321" s="67"/>
      <c r="P321" s="78"/>
      <c r="Q321" s="78"/>
      <c r="R321" s="78"/>
      <c r="S321" s="192"/>
      <c r="T321" s="362"/>
      <c r="U321" s="363"/>
      <c r="V321" s="368"/>
      <c r="W321" s="366"/>
      <c r="X321" s="366"/>
      <c r="Y321" s="362"/>
      <c r="Z321" s="366"/>
      <c r="AA321" s="362"/>
      <c r="AB321" s="366"/>
      <c r="AC321" s="366"/>
      <c r="AD321" s="362"/>
      <c r="AE321" s="366"/>
      <c r="AF321" s="362"/>
      <c r="AG321" s="366"/>
      <c r="AH321" s="366"/>
      <c r="AI321" s="362"/>
      <c r="AJ321" s="366"/>
      <c r="AK321" s="366"/>
      <c r="AL321" s="362"/>
      <c r="AM321" s="366"/>
      <c r="AN321" s="366"/>
      <c r="AO321" s="367"/>
    </row>
    <row r="322" spans="1:41" ht="21" customHeight="1" x14ac:dyDescent="0.15">
      <c r="A322" s="433"/>
      <c r="B322" s="78"/>
      <c r="C322" s="78"/>
      <c r="D322" s="86"/>
      <c r="E322" s="86"/>
      <c r="F322" s="77"/>
      <c r="G322" s="78"/>
      <c r="H322" s="78"/>
      <c r="I322" s="86"/>
      <c r="J322" s="86"/>
      <c r="K322" s="374"/>
      <c r="L322" s="70"/>
      <c r="M322" s="67"/>
      <c r="N322" s="70"/>
      <c r="O322" s="67"/>
      <c r="P322" s="78"/>
      <c r="Q322" s="78"/>
      <c r="R322" s="78"/>
      <c r="S322" s="192"/>
      <c r="T322" s="362"/>
      <c r="U322" s="363"/>
      <c r="V322" s="362"/>
      <c r="W322" s="366"/>
      <c r="X322" s="366"/>
      <c r="Y322" s="362"/>
      <c r="Z322" s="366"/>
      <c r="AA322" s="362"/>
      <c r="AB322" s="366"/>
      <c r="AC322" s="366"/>
      <c r="AD322" s="362"/>
      <c r="AE322" s="366"/>
      <c r="AF322" s="362"/>
      <c r="AG322" s="366"/>
      <c r="AH322" s="366"/>
      <c r="AI322" s="362"/>
      <c r="AJ322" s="366"/>
      <c r="AK322" s="366"/>
      <c r="AL322" s="362"/>
      <c r="AM322" s="366"/>
      <c r="AN322" s="366"/>
      <c r="AO322" s="367"/>
    </row>
    <row r="323" spans="1:41" ht="21" customHeight="1" x14ac:dyDescent="0.15">
      <c r="A323" s="433"/>
      <c r="B323" s="78"/>
      <c r="C323" s="78"/>
      <c r="D323" s="86"/>
      <c r="E323" s="86"/>
      <c r="F323" s="77"/>
      <c r="G323" s="78"/>
      <c r="H323" s="78"/>
      <c r="I323" s="86"/>
      <c r="J323" s="86"/>
      <c r="K323" s="374"/>
      <c r="L323" s="70"/>
      <c r="M323" s="67"/>
      <c r="N323" s="70"/>
      <c r="O323" s="67"/>
      <c r="P323" s="78"/>
      <c r="Q323" s="78"/>
      <c r="R323" s="78"/>
      <c r="S323" s="192"/>
      <c r="T323" s="362"/>
      <c r="U323" s="363"/>
      <c r="V323" s="362"/>
      <c r="W323" s="366"/>
      <c r="X323" s="366"/>
      <c r="Y323" s="362"/>
      <c r="Z323" s="366"/>
      <c r="AA323" s="362"/>
      <c r="AB323" s="366"/>
      <c r="AC323" s="366"/>
      <c r="AD323" s="362"/>
      <c r="AE323" s="366"/>
      <c r="AF323" s="362"/>
      <c r="AG323" s="366"/>
      <c r="AH323" s="366"/>
      <c r="AI323" s="362"/>
      <c r="AJ323" s="366"/>
      <c r="AK323" s="366"/>
      <c r="AL323" s="362"/>
      <c r="AM323" s="366"/>
      <c r="AN323" s="366"/>
      <c r="AO323" s="367"/>
    </row>
    <row r="324" spans="1:41" ht="21" customHeight="1" x14ac:dyDescent="0.15">
      <c r="A324" s="433"/>
      <c r="B324" s="78"/>
      <c r="C324" s="78"/>
      <c r="D324" s="86"/>
      <c r="E324" s="86"/>
      <c r="F324" s="77"/>
      <c r="G324" s="78"/>
      <c r="H324" s="78"/>
      <c r="I324" s="86"/>
      <c r="J324" s="86"/>
      <c r="K324" s="374"/>
      <c r="L324" s="70"/>
      <c r="M324" s="67"/>
      <c r="N324" s="70"/>
      <c r="O324" s="67"/>
      <c r="P324" s="78"/>
      <c r="Q324" s="78"/>
      <c r="R324" s="78"/>
      <c r="S324" s="192"/>
      <c r="T324" s="362"/>
      <c r="U324" s="363"/>
      <c r="V324" s="362"/>
      <c r="W324" s="366"/>
      <c r="X324" s="366"/>
      <c r="Y324" s="362"/>
      <c r="Z324" s="366"/>
      <c r="AA324" s="362"/>
      <c r="AB324" s="366"/>
      <c r="AC324" s="366"/>
      <c r="AD324" s="362"/>
      <c r="AE324" s="366"/>
      <c r="AF324" s="362"/>
      <c r="AG324" s="366"/>
      <c r="AH324" s="366"/>
      <c r="AI324" s="362"/>
      <c r="AJ324" s="366"/>
      <c r="AK324" s="366"/>
      <c r="AL324" s="362"/>
      <c r="AM324" s="366"/>
      <c r="AN324" s="366"/>
      <c r="AO324" s="367"/>
    </row>
    <row r="325" spans="1:41" ht="21" customHeight="1" x14ac:dyDescent="0.15">
      <c r="A325" s="433"/>
      <c r="B325" s="78"/>
      <c r="C325" s="78"/>
      <c r="D325" s="86"/>
      <c r="E325" s="86"/>
      <c r="F325" s="77"/>
      <c r="G325" s="78"/>
      <c r="H325" s="78"/>
      <c r="I325" s="86"/>
      <c r="J325" s="86"/>
      <c r="K325" s="374"/>
      <c r="L325" s="70"/>
      <c r="M325" s="67"/>
      <c r="N325" s="70"/>
      <c r="O325" s="67"/>
      <c r="P325" s="78"/>
      <c r="Q325" s="78"/>
      <c r="R325" s="78"/>
      <c r="S325" s="192"/>
      <c r="T325" s="362"/>
      <c r="U325" s="363"/>
      <c r="V325" s="362"/>
      <c r="W325" s="366"/>
      <c r="X325" s="366"/>
      <c r="Y325" s="362"/>
      <c r="Z325" s="366"/>
      <c r="AA325" s="362"/>
      <c r="AB325" s="366"/>
      <c r="AC325" s="366"/>
      <c r="AD325" s="362"/>
      <c r="AE325" s="366"/>
      <c r="AF325" s="362"/>
      <c r="AG325" s="366"/>
      <c r="AH325" s="366"/>
      <c r="AI325" s="362"/>
      <c r="AJ325" s="366"/>
      <c r="AK325" s="366"/>
      <c r="AL325" s="362"/>
      <c r="AM325" s="366"/>
      <c r="AN325" s="366"/>
      <c r="AO325" s="367"/>
    </row>
    <row r="326" spans="1:41" ht="21" customHeight="1" x14ac:dyDescent="0.15">
      <c r="A326" s="433"/>
      <c r="B326" s="78"/>
      <c r="C326" s="78"/>
      <c r="D326" s="86"/>
      <c r="E326" s="86"/>
      <c r="F326" s="77"/>
      <c r="G326" s="78"/>
      <c r="H326" s="78"/>
      <c r="I326" s="86"/>
      <c r="J326" s="86"/>
      <c r="K326" s="374"/>
      <c r="L326" s="70"/>
      <c r="M326" s="271"/>
      <c r="N326" s="70"/>
      <c r="O326" s="271"/>
      <c r="P326" s="78"/>
      <c r="Q326" s="78"/>
      <c r="R326" s="78"/>
      <c r="S326" s="192"/>
      <c r="T326" s="362"/>
      <c r="U326" s="363"/>
      <c r="V326" s="362"/>
      <c r="W326" s="366"/>
      <c r="X326" s="366"/>
      <c r="Y326" s="362"/>
      <c r="Z326" s="366"/>
      <c r="AA326" s="362"/>
      <c r="AB326" s="366"/>
      <c r="AC326" s="366"/>
      <c r="AD326" s="362"/>
      <c r="AE326" s="366"/>
      <c r="AF326" s="362"/>
      <c r="AG326" s="366"/>
      <c r="AH326" s="366"/>
      <c r="AI326" s="362"/>
      <c r="AJ326" s="366"/>
      <c r="AK326" s="366"/>
      <c r="AL326" s="362"/>
      <c r="AM326" s="366"/>
      <c r="AN326" s="366"/>
      <c r="AO326" s="367"/>
    </row>
    <row r="327" spans="1:41" ht="21" customHeight="1" x14ac:dyDescent="0.15">
      <c r="A327" s="206"/>
      <c r="B327" s="78"/>
      <c r="C327" s="78"/>
      <c r="D327" s="86"/>
      <c r="E327" s="86"/>
      <c r="F327" s="77"/>
      <c r="G327" s="78"/>
      <c r="H327" s="78"/>
      <c r="I327" s="86"/>
      <c r="J327" s="86"/>
      <c r="K327" s="374"/>
      <c r="L327" s="70"/>
      <c r="M327" s="67"/>
      <c r="N327" s="70"/>
      <c r="O327" s="67"/>
      <c r="P327" s="78"/>
      <c r="Q327" s="78"/>
      <c r="R327" s="78"/>
      <c r="S327" s="192"/>
      <c r="T327" s="362"/>
      <c r="U327" s="363"/>
      <c r="V327" s="362"/>
      <c r="W327" s="366"/>
      <c r="X327" s="366"/>
      <c r="Y327" s="362"/>
      <c r="Z327" s="366"/>
      <c r="AA327" s="362"/>
      <c r="AB327" s="366"/>
      <c r="AC327" s="366"/>
      <c r="AD327" s="362"/>
      <c r="AE327" s="366"/>
      <c r="AF327" s="362"/>
      <c r="AG327" s="366"/>
      <c r="AH327" s="366"/>
      <c r="AI327" s="362"/>
      <c r="AJ327" s="366"/>
      <c r="AK327" s="366"/>
      <c r="AL327" s="362"/>
      <c r="AM327" s="366"/>
      <c r="AN327" s="366"/>
      <c r="AO327" s="367"/>
    </row>
    <row r="328" spans="1:41" ht="21" customHeight="1" x14ac:dyDescent="0.15">
      <c r="A328" s="433"/>
      <c r="B328" s="67"/>
      <c r="C328" s="78"/>
      <c r="D328" s="86"/>
      <c r="E328" s="86"/>
      <c r="F328" s="77"/>
      <c r="G328" s="67"/>
      <c r="H328" s="78"/>
      <c r="I328" s="86"/>
      <c r="J328" s="86"/>
      <c r="K328" s="374"/>
      <c r="L328" s="70"/>
      <c r="M328" s="67"/>
      <c r="N328" s="70"/>
      <c r="O328" s="67"/>
      <c r="P328" s="67"/>
      <c r="Q328" s="67"/>
      <c r="R328" s="67"/>
      <c r="S328" s="192"/>
      <c r="T328" s="362"/>
      <c r="U328" s="363"/>
      <c r="V328" s="362"/>
      <c r="W328" s="366"/>
      <c r="X328" s="366"/>
      <c r="Y328" s="362"/>
      <c r="Z328" s="366"/>
      <c r="AA328" s="362"/>
      <c r="AB328" s="366"/>
      <c r="AC328" s="366"/>
      <c r="AD328" s="362"/>
      <c r="AE328" s="366"/>
      <c r="AF328" s="362"/>
      <c r="AG328" s="366"/>
      <c r="AH328" s="366"/>
      <c r="AI328" s="362"/>
      <c r="AJ328" s="366"/>
      <c r="AK328" s="366"/>
      <c r="AL328" s="362"/>
      <c r="AM328" s="366"/>
      <c r="AN328" s="366"/>
      <c r="AO328" s="367"/>
    </row>
    <row r="329" spans="1:41" ht="21" customHeight="1" x14ac:dyDescent="0.15">
      <c r="A329" s="433"/>
      <c r="B329" s="67"/>
      <c r="C329" s="78"/>
      <c r="D329" s="86"/>
      <c r="E329" s="86"/>
      <c r="F329" s="77"/>
      <c r="G329" s="67"/>
      <c r="H329" s="78"/>
      <c r="I329" s="86"/>
      <c r="J329" s="86"/>
      <c r="K329" s="374"/>
      <c r="L329" s="70"/>
      <c r="M329" s="67"/>
      <c r="N329" s="70"/>
      <c r="O329" s="67"/>
      <c r="P329" s="67"/>
      <c r="Q329" s="67"/>
      <c r="R329" s="67"/>
      <c r="S329" s="192"/>
      <c r="T329" s="362"/>
      <c r="U329" s="363"/>
      <c r="V329" s="362"/>
      <c r="W329" s="366"/>
      <c r="X329" s="366"/>
      <c r="Y329" s="362"/>
      <c r="Z329" s="366"/>
      <c r="AA329" s="362"/>
      <c r="AB329" s="366"/>
      <c r="AC329" s="366"/>
      <c r="AD329" s="362"/>
      <c r="AE329" s="366"/>
      <c r="AF329" s="362"/>
      <c r="AG329" s="366"/>
      <c r="AH329" s="366"/>
      <c r="AI329" s="362"/>
      <c r="AJ329" s="366"/>
      <c r="AK329" s="366"/>
      <c r="AL329" s="362"/>
      <c r="AM329" s="366"/>
      <c r="AN329" s="366"/>
      <c r="AO329" s="367"/>
    </row>
    <row r="330" spans="1:41" ht="21" customHeight="1" x14ac:dyDescent="0.15">
      <c r="A330" s="433"/>
      <c r="B330" s="67"/>
      <c r="C330" s="78"/>
      <c r="D330" s="86"/>
      <c r="E330" s="86"/>
      <c r="F330" s="77"/>
      <c r="G330" s="67"/>
      <c r="H330" s="78"/>
      <c r="I330" s="86"/>
      <c r="J330" s="86"/>
      <c r="K330" s="374"/>
      <c r="L330" s="70"/>
      <c r="M330" s="67"/>
      <c r="N330" s="70"/>
      <c r="O330" s="67"/>
      <c r="P330" s="67"/>
      <c r="Q330" s="67"/>
      <c r="R330" s="67"/>
      <c r="S330" s="192"/>
      <c r="T330" s="362"/>
      <c r="U330" s="363"/>
      <c r="V330" s="362"/>
      <c r="W330" s="366"/>
      <c r="X330" s="366"/>
      <c r="Y330" s="362"/>
      <c r="Z330" s="366"/>
      <c r="AA330" s="362"/>
      <c r="AB330" s="366"/>
      <c r="AC330" s="366"/>
      <c r="AD330" s="362"/>
      <c r="AE330" s="366"/>
      <c r="AF330" s="362"/>
      <c r="AG330" s="366"/>
      <c r="AH330" s="366"/>
      <c r="AI330" s="362"/>
      <c r="AJ330" s="366"/>
      <c r="AK330" s="366"/>
      <c r="AL330" s="362"/>
      <c r="AM330" s="366"/>
      <c r="AN330" s="366"/>
      <c r="AO330" s="367"/>
    </row>
    <row r="331" spans="1:41" ht="21" customHeight="1" x14ac:dyDescent="0.15">
      <c r="A331" s="433"/>
      <c r="B331" s="67"/>
      <c r="C331" s="78"/>
      <c r="D331" s="86"/>
      <c r="E331" s="86"/>
      <c r="F331" s="77"/>
      <c r="G331" s="67"/>
      <c r="H331" s="78"/>
      <c r="I331" s="86"/>
      <c r="J331" s="86"/>
      <c r="K331" s="374"/>
      <c r="L331" s="70"/>
      <c r="M331" s="67"/>
      <c r="N331" s="70"/>
      <c r="O331" s="67"/>
      <c r="P331" s="67"/>
      <c r="Q331" s="67"/>
      <c r="R331" s="67"/>
      <c r="S331" s="192"/>
      <c r="T331" s="362"/>
      <c r="U331" s="363"/>
      <c r="V331" s="362"/>
      <c r="W331" s="366"/>
      <c r="X331" s="366"/>
      <c r="Y331" s="362"/>
      <c r="Z331" s="366"/>
      <c r="AA331" s="362"/>
      <c r="AB331" s="366"/>
      <c r="AC331" s="366"/>
      <c r="AD331" s="362"/>
      <c r="AE331" s="366"/>
      <c r="AF331" s="362"/>
      <c r="AG331" s="366"/>
      <c r="AH331" s="366"/>
      <c r="AI331" s="362"/>
      <c r="AJ331" s="366"/>
      <c r="AK331" s="366"/>
      <c r="AL331" s="362"/>
      <c r="AM331" s="366"/>
      <c r="AN331" s="366"/>
      <c r="AO331" s="367"/>
    </row>
    <row r="332" spans="1:41" ht="21" customHeight="1" x14ac:dyDescent="0.15">
      <c r="A332" s="433"/>
      <c r="B332" s="67"/>
      <c r="C332" s="78"/>
      <c r="D332" s="86"/>
      <c r="E332" s="86"/>
      <c r="F332" s="77"/>
      <c r="G332" s="67"/>
      <c r="H332" s="78"/>
      <c r="I332" s="86"/>
      <c r="J332" s="86"/>
      <c r="K332" s="374"/>
      <c r="L332" s="70"/>
      <c r="M332" s="67"/>
      <c r="N332" s="70"/>
      <c r="O332" s="67"/>
      <c r="P332" s="67"/>
      <c r="Q332" s="67"/>
      <c r="R332" s="67"/>
      <c r="S332" s="192"/>
      <c r="T332" s="362"/>
      <c r="U332" s="363"/>
      <c r="V332" s="362"/>
      <c r="W332" s="366"/>
      <c r="X332" s="366"/>
      <c r="Y332" s="362"/>
      <c r="Z332" s="366"/>
      <c r="AA332" s="362"/>
      <c r="AB332" s="366"/>
      <c r="AC332" s="366"/>
      <c r="AD332" s="362"/>
      <c r="AE332" s="366"/>
      <c r="AF332" s="362"/>
      <c r="AG332" s="366"/>
      <c r="AH332" s="366"/>
      <c r="AI332" s="362"/>
      <c r="AJ332" s="366"/>
      <c r="AK332" s="366"/>
      <c r="AL332" s="362"/>
      <c r="AM332" s="366"/>
      <c r="AN332" s="366"/>
      <c r="AO332" s="367"/>
    </row>
    <row r="333" spans="1:41" ht="21" customHeight="1" x14ac:dyDescent="0.15">
      <c r="A333" s="433"/>
      <c r="B333" s="67"/>
      <c r="C333" s="78"/>
      <c r="D333" s="86"/>
      <c r="E333" s="86"/>
      <c r="F333" s="77"/>
      <c r="G333" s="67"/>
      <c r="H333" s="78"/>
      <c r="I333" s="86"/>
      <c r="J333" s="86"/>
      <c r="K333" s="374"/>
      <c r="L333" s="70"/>
      <c r="M333" s="67"/>
      <c r="N333" s="70"/>
      <c r="O333" s="67"/>
      <c r="P333" s="67"/>
      <c r="Q333" s="67"/>
      <c r="R333" s="67"/>
      <c r="S333" s="192"/>
      <c r="T333" s="362"/>
      <c r="U333" s="363"/>
      <c r="V333" s="364"/>
      <c r="W333" s="365"/>
      <c r="X333" s="365"/>
      <c r="Y333" s="364"/>
      <c r="Z333" s="366"/>
      <c r="AA333" s="362"/>
      <c r="AB333" s="365"/>
      <c r="AC333" s="366"/>
      <c r="AD333" s="362"/>
      <c r="AE333" s="365"/>
      <c r="AF333" s="364"/>
      <c r="AG333" s="365"/>
      <c r="AH333" s="365"/>
      <c r="AI333" s="364"/>
      <c r="AJ333" s="366"/>
      <c r="AK333" s="366"/>
      <c r="AL333" s="364"/>
      <c r="AM333" s="366"/>
      <c r="AN333" s="366"/>
      <c r="AO333" s="367"/>
    </row>
    <row r="334" spans="1:41" ht="21" customHeight="1" x14ac:dyDescent="0.15">
      <c r="A334" s="434"/>
      <c r="B334" s="104"/>
      <c r="C334" s="167"/>
      <c r="D334" s="106"/>
      <c r="E334" s="106"/>
      <c r="F334" s="166"/>
      <c r="G334" s="104"/>
      <c r="H334" s="167"/>
      <c r="I334" s="106"/>
      <c r="J334" s="106"/>
      <c r="K334" s="375"/>
      <c r="L334" s="159"/>
      <c r="M334" s="104"/>
      <c r="N334" s="159"/>
      <c r="O334" s="104"/>
      <c r="P334" s="104"/>
      <c r="Q334" s="104"/>
      <c r="R334" s="104"/>
      <c r="S334" s="269"/>
      <c r="T334" s="362"/>
      <c r="U334" s="363"/>
      <c r="V334" s="364"/>
      <c r="W334" s="365"/>
      <c r="X334" s="365"/>
      <c r="Y334" s="364"/>
      <c r="Z334" s="366"/>
      <c r="AA334" s="362"/>
      <c r="AB334" s="365"/>
      <c r="AC334" s="366"/>
      <c r="AD334" s="362"/>
      <c r="AE334" s="365"/>
      <c r="AF334" s="364"/>
      <c r="AG334" s="365"/>
      <c r="AH334" s="365"/>
      <c r="AI334" s="364"/>
      <c r="AJ334" s="366"/>
      <c r="AK334" s="366"/>
      <c r="AL334" s="364"/>
      <c r="AM334" s="366"/>
      <c r="AN334" s="366"/>
      <c r="AO334" s="367"/>
    </row>
    <row r="335" spans="1:41" ht="21" customHeight="1" x14ac:dyDescent="0.15">
      <c r="A335" s="435"/>
      <c r="B335" s="103"/>
      <c r="C335" s="103"/>
      <c r="D335" s="102"/>
      <c r="E335" s="102"/>
      <c r="F335" s="164"/>
      <c r="G335" s="103"/>
      <c r="H335" s="103"/>
      <c r="I335" s="102"/>
      <c r="J335" s="102"/>
      <c r="K335" s="373"/>
      <c r="L335" s="200"/>
      <c r="M335" s="71"/>
      <c r="N335" s="200"/>
      <c r="O335" s="71"/>
      <c r="P335" s="103"/>
      <c r="Q335" s="103"/>
      <c r="R335" s="103"/>
      <c r="S335" s="270"/>
      <c r="T335" s="362"/>
      <c r="U335" s="363"/>
      <c r="V335" s="408"/>
      <c r="W335" s="390"/>
      <c r="X335" s="390"/>
      <c r="Y335" s="408"/>
      <c r="Z335" s="366"/>
      <c r="AA335" s="362"/>
      <c r="AB335" s="390"/>
      <c r="AC335" s="366"/>
      <c r="AD335" s="362"/>
      <c r="AE335" s="390"/>
      <c r="AF335" s="408"/>
      <c r="AG335" s="390"/>
      <c r="AH335" s="390"/>
      <c r="AI335" s="408"/>
      <c r="AJ335" s="366"/>
      <c r="AK335" s="366"/>
      <c r="AL335" s="408"/>
      <c r="AM335" s="366"/>
      <c r="AN335" s="366"/>
      <c r="AO335" s="367"/>
    </row>
    <row r="336" spans="1:41" ht="21" customHeight="1" x14ac:dyDescent="0.15">
      <c r="A336" s="433"/>
      <c r="B336" s="78"/>
      <c r="C336" s="78"/>
      <c r="D336" s="86"/>
      <c r="E336" s="86"/>
      <c r="F336" s="77"/>
      <c r="G336" s="78"/>
      <c r="H336" s="78"/>
      <c r="I336" s="86"/>
      <c r="J336" s="86"/>
      <c r="K336" s="374"/>
      <c r="L336" s="70"/>
      <c r="M336" s="67"/>
      <c r="N336" s="70"/>
      <c r="O336" s="67"/>
      <c r="P336" s="78"/>
      <c r="Q336" s="78"/>
      <c r="R336" s="78"/>
      <c r="S336" s="192"/>
      <c r="T336" s="362"/>
      <c r="U336" s="363"/>
      <c r="V336" s="362"/>
      <c r="W336" s="366"/>
      <c r="X336" s="366"/>
      <c r="Y336" s="362"/>
      <c r="Z336" s="366"/>
      <c r="AA336" s="362"/>
      <c r="AB336" s="366"/>
      <c r="AC336" s="366"/>
      <c r="AD336" s="362"/>
      <c r="AE336" s="366"/>
      <c r="AF336" s="362"/>
      <c r="AG336" s="366"/>
      <c r="AH336" s="366"/>
      <c r="AI336" s="362"/>
      <c r="AJ336" s="501"/>
      <c r="AK336" s="489"/>
      <c r="AL336" s="362"/>
      <c r="AM336" s="366"/>
      <c r="AN336" s="366"/>
      <c r="AO336" s="367"/>
    </row>
    <row r="337" spans="1:21" ht="21" customHeight="1" x14ac:dyDescent="0.15">
      <c r="A337" s="433"/>
      <c r="B337" s="78"/>
      <c r="C337" s="78"/>
      <c r="D337" s="86"/>
      <c r="E337" s="86"/>
      <c r="F337" s="77"/>
      <c r="G337" s="78"/>
      <c r="H337" s="78"/>
      <c r="I337" s="86"/>
      <c r="J337" s="86"/>
      <c r="K337" s="374"/>
      <c r="L337" s="70"/>
      <c r="M337" s="67"/>
      <c r="N337" s="70"/>
      <c r="O337" s="67"/>
      <c r="P337" s="78"/>
      <c r="Q337" s="78"/>
      <c r="R337" s="78"/>
      <c r="S337" s="192"/>
      <c r="T337" s="362"/>
      <c r="U337" s="363"/>
    </row>
    <row r="338" spans="1:21" ht="21" customHeight="1" x14ac:dyDescent="0.15">
      <c r="A338" s="433"/>
      <c r="B338" s="78"/>
      <c r="C338" s="78"/>
      <c r="D338" s="86"/>
      <c r="E338" s="86"/>
      <c r="F338" s="77"/>
      <c r="G338" s="78"/>
      <c r="H338" s="78"/>
      <c r="I338" s="86"/>
      <c r="J338" s="86"/>
      <c r="K338" s="374"/>
      <c r="L338" s="70"/>
      <c r="M338" s="67"/>
      <c r="N338" s="70"/>
      <c r="O338" s="67"/>
      <c r="P338" s="78"/>
      <c r="Q338" s="78"/>
      <c r="R338" s="78"/>
      <c r="S338" s="192"/>
      <c r="T338" s="362"/>
      <c r="U338" s="363"/>
    </row>
    <row r="339" spans="1:21" ht="21" customHeight="1" x14ac:dyDescent="0.15">
      <c r="A339" s="433"/>
      <c r="B339" s="78"/>
      <c r="C339" s="78"/>
      <c r="D339" s="86"/>
      <c r="E339" s="86"/>
      <c r="F339" s="77"/>
      <c r="G339" s="78"/>
      <c r="H339" s="78"/>
      <c r="I339" s="86"/>
      <c r="J339" s="86"/>
      <c r="K339" s="374"/>
      <c r="L339" s="70"/>
      <c r="M339" s="67"/>
      <c r="N339" s="70"/>
      <c r="O339" s="67"/>
      <c r="P339" s="78"/>
      <c r="Q339" s="78"/>
      <c r="R339" s="78"/>
      <c r="S339" s="192"/>
      <c r="T339" s="362"/>
      <c r="U339" s="363"/>
    </row>
    <row r="340" spans="1:21" ht="21" customHeight="1" x14ac:dyDescent="0.15">
      <c r="A340" s="433"/>
      <c r="B340" s="78"/>
      <c r="C340" s="78"/>
      <c r="D340" s="86"/>
      <c r="E340" s="86"/>
      <c r="F340" s="77"/>
      <c r="G340" s="78"/>
      <c r="H340" s="78"/>
      <c r="I340" s="86"/>
      <c r="J340" s="86"/>
      <c r="K340" s="374"/>
      <c r="L340" s="70"/>
      <c r="M340" s="271"/>
      <c r="N340" s="70"/>
      <c r="O340" s="271"/>
      <c r="P340" s="78"/>
      <c r="Q340" s="78"/>
      <c r="R340" s="78"/>
      <c r="S340" s="192"/>
      <c r="T340" s="362"/>
      <c r="U340" s="363"/>
    </row>
    <row r="341" spans="1:21" ht="21" customHeight="1" x14ac:dyDescent="0.15">
      <c r="A341" s="433"/>
      <c r="B341" s="78"/>
      <c r="C341" s="78"/>
      <c r="D341" s="86"/>
      <c r="E341" s="86"/>
      <c r="F341" s="77"/>
      <c r="G341" s="78"/>
      <c r="H341" s="78"/>
      <c r="I341" s="86"/>
      <c r="J341" s="86"/>
      <c r="K341" s="374"/>
      <c r="L341" s="70"/>
      <c r="M341" s="271"/>
      <c r="N341" s="70"/>
      <c r="O341" s="271"/>
      <c r="P341" s="78"/>
      <c r="Q341" s="78"/>
      <c r="R341" s="78"/>
      <c r="S341" s="192"/>
      <c r="T341" s="362"/>
      <c r="U341" s="363"/>
    </row>
    <row r="342" spans="1:21" ht="21" customHeight="1" x14ac:dyDescent="0.15">
      <c r="A342" s="433"/>
      <c r="B342" s="78"/>
      <c r="C342" s="78"/>
      <c r="D342" s="86"/>
      <c r="E342" s="86"/>
      <c r="F342" s="77"/>
      <c r="G342" s="78"/>
      <c r="H342" s="78"/>
      <c r="I342" s="86"/>
      <c r="J342" s="86"/>
      <c r="K342" s="374"/>
      <c r="L342" s="70"/>
      <c r="M342" s="67"/>
      <c r="N342" s="70"/>
      <c r="O342" s="67"/>
      <c r="P342" s="78"/>
      <c r="Q342" s="78"/>
      <c r="R342" s="78"/>
      <c r="S342" s="192"/>
      <c r="T342" s="362"/>
      <c r="U342" s="363"/>
    </row>
    <row r="343" spans="1:21" ht="21" customHeight="1" x14ac:dyDescent="0.15">
      <c r="A343" s="433"/>
      <c r="B343" s="78"/>
      <c r="C343" s="78"/>
      <c r="D343" s="86"/>
      <c r="E343" s="86"/>
      <c r="F343" s="77"/>
      <c r="G343" s="78"/>
      <c r="H343" s="78"/>
      <c r="I343" s="86"/>
      <c r="J343" s="86"/>
      <c r="K343" s="374"/>
      <c r="L343" s="70"/>
      <c r="M343" s="67"/>
      <c r="N343" s="70"/>
      <c r="O343" s="67"/>
      <c r="P343" s="78"/>
      <c r="Q343" s="78"/>
      <c r="R343" s="78"/>
      <c r="S343" s="192"/>
      <c r="T343" s="362"/>
      <c r="U343" s="363"/>
    </row>
    <row r="344" spans="1:21" ht="21" customHeight="1" x14ac:dyDescent="0.15">
      <c r="A344" s="433"/>
      <c r="B344" s="78"/>
      <c r="C344" s="78"/>
      <c r="D344" s="86"/>
      <c r="E344" s="86"/>
      <c r="F344" s="77"/>
      <c r="G344" s="78"/>
      <c r="H344" s="78"/>
      <c r="I344" s="86"/>
      <c r="J344" s="86"/>
      <c r="K344" s="374"/>
      <c r="L344" s="70"/>
      <c r="M344" s="67"/>
      <c r="N344" s="70"/>
      <c r="O344" s="67"/>
      <c r="P344" s="78"/>
      <c r="Q344" s="78"/>
      <c r="R344" s="78"/>
      <c r="S344" s="192"/>
      <c r="T344" s="362"/>
      <c r="U344" s="363"/>
    </row>
    <row r="345" spans="1:21" ht="21" customHeight="1" x14ac:dyDescent="0.15">
      <c r="A345" s="433"/>
      <c r="B345" s="78"/>
      <c r="C345" s="78"/>
      <c r="D345" s="86"/>
      <c r="E345" s="86"/>
      <c r="F345" s="77"/>
      <c r="G345" s="78"/>
      <c r="H345" s="78"/>
      <c r="I345" s="86"/>
      <c r="J345" s="86"/>
      <c r="K345" s="374"/>
      <c r="L345" s="70"/>
      <c r="M345" s="67"/>
      <c r="N345" s="70"/>
      <c r="O345" s="67"/>
      <c r="P345" s="78"/>
      <c r="Q345" s="78"/>
      <c r="R345" s="78"/>
      <c r="S345" s="192"/>
      <c r="T345" s="362"/>
      <c r="U345" s="363"/>
    </row>
    <row r="346" spans="1:21" ht="21" customHeight="1" x14ac:dyDescent="0.15">
      <c r="A346" s="433"/>
      <c r="B346" s="78"/>
      <c r="C346" s="78"/>
      <c r="D346" s="86"/>
      <c r="E346" s="86"/>
      <c r="F346" s="77"/>
      <c r="G346" s="78"/>
      <c r="H346" s="78"/>
      <c r="I346" s="86"/>
      <c r="J346" s="86"/>
      <c r="K346" s="374"/>
      <c r="L346" s="70"/>
      <c r="M346" s="67"/>
      <c r="N346" s="70"/>
      <c r="O346" s="67"/>
      <c r="P346" s="78"/>
      <c r="Q346" s="78"/>
      <c r="R346" s="78"/>
      <c r="S346" s="192"/>
      <c r="T346" s="362"/>
      <c r="U346" s="363"/>
    </row>
    <row r="347" spans="1:21" ht="21" customHeight="1" x14ac:dyDescent="0.15">
      <c r="A347" s="206"/>
      <c r="B347" s="78"/>
      <c r="C347" s="78"/>
      <c r="D347" s="86"/>
      <c r="E347" s="86"/>
      <c r="F347" s="77"/>
      <c r="G347" s="78"/>
      <c r="H347" s="78"/>
      <c r="I347" s="86"/>
      <c r="J347" s="86"/>
      <c r="K347" s="374"/>
      <c r="L347" s="70"/>
      <c r="M347" s="67"/>
      <c r="N347" s="70"/>
      <c r="O347" s="67"/>
      <c r="P347" s="78"/>
      <c r="Q347" s="78"/>
      <c r="R347" s="78"/>
      <c r="S347" s="192"/>
      <c r="T347" s="362"/>
      <c r="U347" s="363"/>
    </row>
    <row r="348" spans="1:21" ht="21" customHeight="1" x14ac:dyDescent="0.15">
      <c r="A348" s="433"/>
      <c r="B348" s="67"/>
      <c r="C348" s="78"/>
      <c r="D348" s="86"/>
      <c r="E348" s="86"/>
      <c r="F348" s="77"/>
      <c r="G348" s="67"/>
      <c r="H348" s="78"/>
      <c r="I348" s="86"/>
      <c r="J348" s="86"/>
      <c r="K348" s="374"/>
      <c r="L348" s="70"/>
      <c r="M348" s="67"/>
      <c r="N348" s="70"/>
      <c r="O348" s="67"/>
      <c r="P348" s="67"/>
      <c r="Q348" s="67"/>
      <c r="R348" s="67"/>
      <c r="S348" s="192"/>
      <c r="T348" s="362"/>
      <c r="U348" s="363"/>
    </row>
    <row r="349" spans="1:21" ht="21" customHeight="1" x14ac:dyDescent="0.15">
      <c r="A349" s="433"/>
      <c r="B349" s="67"/>
      <c r="C349" s="78"/>
      <c r="D349" s="86"/>
      <c r="E349" s="86"/>
      <c r="F349" s="77"/>
      <c r="G349" s="67"/>
      <c r="H349" s="78"/>
      <c r="I349" s="86"/>
      <c r="J349" s="86"/>
      <c r="K349" s="374"/>
      <c r="L349" s="70"/>
      <c r="M349" s="67"/>
      <c r="N349" s="70"/>
      <c r="O349" s="67"/>
      <c r="P349" s="67"/>
      <c r="Q349" s="67"/>
      <c r="R349" s="67"/>
      <c r="S349" s="192"/>
      <c r="T349" s="362"/>
      <c r="U349" s="363"/>
    </row>
    <row r="350" spans="1:21" ht="21" customHeight="1" x14ac:dyDescent="0.15">
      <c r="A350" s="433"/>
      <c r="B350" s="67"/>
      <c r="C350" s="78"/>
      <c r="D350" s="86"/>
      <c r="E350" s="86"/>
      <c r="F350" s="77"/>
      <c r="G350" s="67"/>
      <c r="H350" s="78"/>
      <c r="I350" s="86"/>
      <c r="J350" s="86"/>
      <c r="K350" s="374"/>
      <c r="L350" s="70"/>
      <c r="M350" s="67"/>
      <c r="N350" s="70"/>
      <c r="O350" s="67"/>
      <c r="P350" s="67"/>
      <c r="Q350" s="67"/>
      <c r="R350" s="67"/>
      <c r="S350" s="192"/>
      <c r="T350" s="362"/>
      <c r="U350" s="363"/>
    </row>
    <row r="351" spans="1:21" ht="21" customHeight="1" x14ac:dyDescent="0.15">
      <c r="A351" s="433"/>
      <c r="B351" s="67"/>
      <c r="C351" s="78"/>
      <c r="D351" s="86"/>
      <c r="E351" s="86"/>
      <c r="F351" s="77"/>
      <c r="G351" s="67"/>
      <c r="H351" s="78"/>
      <c r="I351" s="86"/>
      <c r="J351" s="86"/>
      <c r="K351" s="374"/>
      <c r="L351" s="70"/>
      <c r="M351" s="67"/>
      <c r="N351" s="70"/>
      <c r="O351" s="67"/>
      <c r="P351" s="67"/>
      <c r="Q351" s="67"/>
      <c r="R351" s="67"/>
      <c r="S351" s="192"/>
      <c r="T351" s="362"/>
      <c r="U351" s="363"/>
    </row>
    <row r="352" spans="1:21" ht="21" customHeight="1" x14ac:dyDescent="0.15">
      <c r="A352" s="433"/>
      <c r="B352" s="67"/>
      <c r="C352" s="78"/>
      <c r="D352" s="86"/>
      <c r="E352" s="86"/>
      <c r="F352" s="77"/>
      <c r="G352" s="67"/>
      <c r="H352" s="78"/>
      <c r="I352" s="86"/>
      <c r="J352" s="86"/>
      <c r="K352" s="374"/>
      <c r="L352" s="70"/>
      <c r="M352" s="67"/>
      <c r="N352" s="70"/>
      <c r="O352" s="67"/>
      <c r="P352" s="67"/>
      <c r="Q352" s="67"/>
      <c r="R352" s="67"/>
      <c r="S352" s="192"/>
      <c r="T352" s="362"/>
      <c r="U352" s="363"/>
    </row>
    <row r="353" spans="1:21" ht="21" customHeight="1" x14ac:dyDescent="0.15">
      <c r="A353" s="433"/>
      <c r="B353" s="67"/>
      <c r="C353" s="78"/>
      <c r="D353" s="86"/>
      <c r="E353" s="86"/>
      <c r="F353" s="77"/>
      <c r="G353" s="67"/>
      <c r="H353" s="78"/>
      <c r="I353" s="86"/>
      <c r="J353" s="86"/>
      <c r="K353" s="374"/>
      <c r="L353" s="70"/>
      <c r="M353" s="67"/>
      <c r="N353" s="70"/>
      <c r="O353" s="67"/>
      <c r="P353" s="67"/>
      <c r="Q353" s="67"/>
      <c r="R353" s="67"/>
      <c r="S353" s="192"/>
      <c r="T353" s="362"/>
      <c r="U353" s="363"/>
    </row>
    <row r="354" spans="1:21" ht="21" customHeight="1" x14ac:dyDescent="0.15">
      <c r="A354" s="434"/>
      <c r="B354" s="104"/>
      <c r="C354" s="167"/>
      <c r="D354" s="106"/>
      <c r="E354" s="106"/>
      <c r="F354" s="166"/>
      <c r="G354" s="104"/>
      <c r="H354" s="167"/>
      <c r="I354" s="106"/>
      <c r="J354" s="106"/>
      <c r="K354" s="375"/>
      <c r="L354" s="159"/>
      <c r="M354" s="104"/>
      <c r="N354" s="159"/>
      <c r="O354" s="104"/>
      <c r="P354" s="104"/>
      <c r="Q354" s="104"/>
      <c r="R354" s="104"/>
      <c r="S354" s="269"/>
      <c r="T354" s="362"/>
      <c r="U354" s="363"/>
    </row>
    <row r="355" spans="1:21" ht="21" customHeight="1" x14ac:dyDescent="0.15">
      <c r="A355" s="435"/>
      <c r="B355" s="103"/>
      <c r="C355" s="103"/>
      <c r="D355" s="102"/>
      <c r="E355" s="102"/>
      <c r="F355" s="164"/>
      <c r="G355" s="103"/>
      <c r="H355" s="103"/>
      <c r="I355" s="102"/>
      <c r="J355" s="102"/>
      <c r="K355" s="373"/>
      <c r="L355" s="200"/>
      <c r="M355" s="71"/>
      <c r="N355" s="200"/>
      <c r="O355" s="71"/>
      <c r="P355" s="103"/>
      <c r="Q355" s="103"/>
      <c r="R355" s="103"/>
      <c r="S355" s="270"/>
      <c r="T355" s="362"/>
      <c r="U355" s="363"/>
    </row>
    <row r="356" spans="1:21" ht="21" customHeight="1" x14ac:dyDescent="0.15">
      <c r="A356" s="433"/>
      <c r="B356" s="78"/>
      <c r="C356" s="78"/>
      <c r="D356" s="86"/>
      <c r="E356" s="86"/>
      <c r="F356" s="77"/>
      <c r="G356" s="78"/>
      <c r="H356" s="78"/>
      <c r="I356" s="86"/>
      <c r="J356" s="86"/>
      <c r="K356" s="374"/>
      <c r="L356" s="70"/>
      <c r="M356" s="67"/>
      <c r="N356" s="70"/>
      <c r="O356" s="67"/>
      <c r="P356" s="78"/>
      <c r="Q356" s="78"/>
      <c r="R356" s="78"/>
      <c r="S356" s="192"/>
      <c r="T356" s="362"/>
      <c r="U356" s="363"/>
    </row>
    <row r="357" spans="1:21" ht="21" customHeight="1" x14ac:dyDescent="0.15">
      <c r="A357" s="433"/>
      <c r="B357" s="78"/>
      <c r="C357" s="78"/>
      <c r="D357" s="86"/>
      <c r="E357" s="86"/>
      <c r="F357" s="77"/>
      <c r="G357" s="78"/>
      <c r="H357" s="78"/>
      <c r="I357" s="86"/>
      <c r="J357" s="86"/>
      <c r="K357" s="374"/>
      <c r="L357" s="70"/>
      <c r="M357" s="67"/>
      <c r="N357" s="70"/>
      <c r="O357" s="67"/>
      <c r="P357" s="78"/>
      <c r="Q357" s="78"/>
      <c r="R357" s="78"/>
      <c r="S357" s="192"/>
      <c r="T357" s="362"/>
      <c r="U357" s="363"/>
    </row>
    <row r="358" spans="1:21" ht="21" customHeight="1" x14ac:dyDescent="0.15">
      <c r="A358" s="433"/>
      <c r="B358" s="78"/>
      <c r="C358" s="78"/>
      <c r="D358" s="86"/>
      <c r="E358" s="86"/>
      <c r="F358" s="77"/>
      <c r="G358" s="78"/>
      <c r="H358" s="78"/>
      <c r="I358" s="86"/>
      <c r="J358" s="86"/>
      <c r="K358" s="374"/>
      <c r="L358" s="70"/>
      <c r="M358" s="67"/>
      <c r="N358" s="70"/>
      <c r="O358" s="67"/>
      <c r="P358" s="78"/>
      <c r="Q358" s="78"/>
      <c r="R358" s="78"/>
      <c r="S358" s="192"/>
      <c r="T358" s="362"/>
      <c r="U358" s="363"/>
    </row>
    <row r="359" spans="1:21" ht="21" customHeight="1" x14ac:dyDescent="0.15">
      <c r="A359" s="433"/>
      <c r="B359" s="78"/>
      <c r="C359" s="78"/>
      <c r="D359" s="86"/>
      <c r="E359" s="86"/>
      <c r="F359" s="77"/>
      <c r="G359" s="78"/>
      <c r="H359" s="78"/>
      <c r="I359" s="86"/>
      <c r="J359" s="86"/>
      <c r="K359" s="374"/>
      <c r="L359" s="70"/>
      <c r="M359" s="67"/>
      <c r="N359" s="70"/>
      <c r="O359" s="67"/>
      <c r="P359" s="78"/>
      <c r="Q359" s="78"/>
      <c r="R359" s="78"/>
      <c r="S359" s="192"/>
      <c r="T359" s="362"/>
      <c r="U359" s="363"/>
    </row>
    <row r="360" spans="1:21" ht="21" customHeight="1" x14ac:dyDescent="0.15">
      <c r="A360" s="433"/>
      <c r="B360" s="78"/>
      <c r="C360" s="78"/>
      <c r="D360" s="86"/>
      <c r="E360" s="86"/>
      <c r="F360" s="77"/>
      <c r="G360" s="78"/>
      <c r="H360" s="78"/>
      <c r="I360" s="86"/>
      <c r="J360" s="86"/>
      <c r="K360" s="374"/>
      <c r="L360" s="70"/>
      <c r="M360" s="67"/>
      <c r="N360" s="70"/>
      <c r="O360" s="67"/>
      <c r="P360" s="78"/>
      <c r="Q360" s="78"/>
      <c r="R360" s="78"/>
      <c r="S360" s="192"/>
      <c r="T360" s="362"/>
      <c r="U360" s="363"/>
    </row>
    <row r="361" spans="1:21" ht="21" customHeight="1" x14ac:dyDescent="0.15">
      <c r="A361" s="433"/>
      <c r="B361" s="78"/>
      <c r="C361" s="78"/>
      <c r="D361" s="86"/>
      <c r="E361" s="86"/>
      <c r="F361" s="77"/>
      <c r="G361" s="78"/>
      <c r="H361" s="78"/>
      <c r="I361" s="86"/>
      <c r="J361" s="86"/>
      <c r="K361" s="374"/>
      <c r="L361" s="70"/>
      <c r="M361" s="67"/>
      <c r="N361" s="70"/>
      <c r="O361" s="67"/>
      <c r="P361" s="78"/>
      <c r="Q361" s="78"/>
      <c r="R361" s="78"/>
      <c r="S361" s="192"/>
      <c r="T361" s="362"/>
      <c r="U361" s="363"/>
    </row>
    <row r="362" spans="1:21" ht="21" customHeight="1" x14ac:dyDescent="0.15">
      <c r="A362" s="433"/>
      <c r="B362" s="78"/>
      <c r="C362" s="78"/>
      <c r="D362" s="86"/>
      <c r="E362" s="86"/>
      <c r="F362" s="77"/>
      <c r="G362" s="78"/>
      <c r="H362" s="78"/>
      <c r="I362" s="86"/>
      <c r="J362" s="86"/>
      <c r="K362" s="374"/>
      <c r="L362" s="70"/>
      <c r="M362" s="67"/>
      <c r="N362" s="70"/>
      <c r="O362" s="67"/>
      <c r="P362" s="78"/>
      <c r="Q362" s="78"/>
      <c r="R362" s="78"/>
      <c r="S362" s="192"/>
      <c r="T362" s="362"/>
      <c r="U362" s="363"/>
    </row>
    <row r="363" spans="1:21" ht="21" customHeight="1" x14ac:dyDescent="0.15">
      <c r="A363" s="433"/>
      <c r="B363" s="78"/>
      <c r="C363" s="78"/>
      <c r="D363" s="86"/>
      <c r="E363" s="86"/>
      <c r="F363" s="77"/>
      <c r="G363" s="78"/>
      <c r="H363" s="78"/>
      <c r="I363" s="86"/>
      <c r="J363" s="86"/>
      <c r="K363" s="374"/>
      <c r="L363" s="70"/>
      <c r="M363" s="67"/>
      <c r="N363" s="70"/>
      <c r="O363" s="67"/>
      <c r="P363" s="78"/>
      <c r="Q363" s="78"/>
      <c r="R363" s="78"/>
      <c r="S363" s="192"/>
      <c r="T363" s="362"/>
      <c r="U363" s="363"/>
    </row>
    <row r="364" spans="1:21" ht="21" customHeight="1" x14ac:dyDescent="0.15">
      <c r="A364" s="433"/>
      <c r="B364" s="78"/>
      <c r="C364" s="78"/>
      <c r="D364" s="86"/>
      <c r="E364" s="86"/>
      <c r="F364" s="77"/>
      <c r="G364" s="78"/>
      <c r="H364" s="78"/>
      <c r="I364" s="86"/>
      <c r="J364" s="86"/>
      <c r="K364" s="374"/>
      <c r="L364" s="70"/>
      <c r="M364" s="67"/>
      <c r="N364" s="70"/>
      <c r="O364" s="67"/>
      <c r="P364" s="78"/>
      <c r="Q364" s="78"/>
      <c r="R364" s="78"/>
      <c r="S364" s="192"/>
      <c r="T364" s="362"/>
      <c r="U364" s="363"/>
    </row>
    <row r="365" spans="1:21" ht="21" customHeight="1" x14ac:dyDescent="0.15">
      <c r="A365" s="433"/>
      <c r="B365" s="78"/>
      <c r="C365" s="78"/>
      <c r="D365" s="86"/>
      <c r="E365" s="86"/>
      <c r="F365" s="77"/>
      <c r="G365" s="78"/>
      <c r="H365" s="78"/>
      <c r="I365" s="86"/>
      <c r="J365" s="86"/>
      <c r="K365" s="374"/>
      <c r="L365" s="70"/>
      <c r="M365" s="67"/>
      <c r="N365" s="70"/>
      <c r="O365" s="67"/>
      <c r="P365" s="78"/>
      <c r="Q365" s="78"/>
      <c r="R365" s="78"/>
      <c r="S365" s="192"/>
      <c r="T365" s="362"/>
      <c r="U365" s="363"/>
    </row>
    <row r="366" spans="1:21" ht="21" customHeight="1" x14ac:dyDescent="0.15">
      <c r="A366" s="433"/>
      <c r="B366" s="78"/>
      <c r="C366" s="78"/>
      <c r="D366" s="86"/>
      <c r="E366" s="86"/>
      <c r="F366" s="77"/>
      <c r="G366" s="78"/>
      <c r="H366" s="78"/>
      <c r="I366" s="86"/>
      <c r="J366" s="86"/>
      <c r="K366" s="374"/>
      <c r="L366" s="70"/>
      <c r="M366" s="67"/>
      <c r="N366" s="70"/>
      <c r="O366" s="67"/>
      <c r="P366" s="78"/>
      <c r="Q366" s="78"/>
      <c r="R366" s="78"/>
      <c r="S366" s="192"/>
      <c r="T366" s="362"/>
      <c r="U366" s="363"/>
    </row>
    <row r="367" spans="1:21" ht="21" customHeight="1" x14ac:dyDescent="0.15">
      <c r="A367" s="206"/>
      <c r="B367" s="78"/>
      <c r="C367" s="78"/>
      <c r="D367" s="86"/>
      <c r="E367" s="86"/>
      <c r="F367" s="77"/>
      <c r="G367" s="78"/>
      <c r="H367" s="78"/>
      <c r="I367" s="86"/>
      <c r="J367" s="86"/>
      <c r="K367" s="374"/>
      <c r="L367" s="70"/>
      <c r="M367" s="67"/>
      <c r="N367" s="70"/>
      <c r="O367" s="67"/>
      <c r="P367" s="78"/>
      <c r="Q367" s="78"/>
      <c r="R367" s="78"/>
      <c r="S367" s="192"/>
      <c r="T367" s="362"/>
      <c r="U367" s="363"/>
    </row>
    <row r="368" spans="1:21" ht="21" customHeight="1" x14ac:dyDescent="0.15">
      <c r="A368" s="433"/>
      <c r="B368" s="67"/>
      <c r="C368" s="78"/>
      <c r="D368" s="86"/>
      <c r="E368" s="86"/>
      <c r="F368" s="77"/>
      <c r="G368" s="67"/>
      <c r="H368" s="78"/>
      <c r="I368" s="86"/>
      <c r="J368" s="86"/>
      <c r="K368" s="374"/>
      <c r="L368" s="70"/>
      <c r="M368" s="67"/>
      <c r="N368" s="70"/>
      <c r="O368" s="67"/>
      <c r="P368" s="67"/>
      <c r="Q368" s="67"/>
      <c r="R368" s="67"/>
      <c r="S368" s="192"/>
      <c r="T368" s="362"/>
      <c r="U368" s="363"/>
    </row>
    <row r="369" spans="1:21" ht="21" customHeight="1" x14ac:dyDescent="0.15">
      <c r="A369" s="433"/>
      <c r="B369" s="67"/>
      <c r="C369" s="78"/>
      <c r="D369" s="86"/>
      <c r="E369" s="86"/>
      <c r="F369" s="77"/>
      <c r="G369" s="67"/>
      <c r="H369" s="78"/>
      <c r="I369" s="86"/>
      <c r="J369" s="86"/>
      <c r="K369" s="374"/>
      <c r="L369" s="70"/>
      <c r="M369" s="67"/>
      <c r="N369" s="70"/>
      <c r="O369" s="67"/>
      <c r="P369" s="67"/>
      <c r="Q369" s="67"/>
      <c r="R369" s="67"/>
      <c r="S369" s="192"/>
      <c r="T369" s="362"/>
      <c r="U369" s="363"/>
    </row>
    <row r="370" spans="1:21" ht="21" customHeight="1" x14ac:dyDescent="0.15">
      <c r="A370" s="433"/>
      <c r="B370" s="67"/>
      <c r="C370" s="78"/>
      <c r="D370" s="86"/>
      <c r="E370" s="86"/>
      <c r="F370" s="77"/>
      <c r="G370" s="67"/>
      <c r="H370" s="78"/>
      <c r="I370" s="86"/>
      <c r="J370" s="86"/>
      <c r="K370" s="374"/>
      <c r="L370" s="70"/>
      <c r="M370" s="67"/>
      <c r="N370" s="70"/>
      <c r="O370" s="67"/>
      <c r="P370" s="67"/>
      <c r="Q370" s="67"/>
      <c r="R370" s="67"/>
      <c r="S370" s="192"/>
      <c r="T370" s="362"/>
      <c r="U370" s="363"/>
    </row>
    <row r="371" spans="1:21" ht="21" customHeight="1" x14ac:dyDescent="0.15">
      <c r="A371" s="433"/>
      <c r="B371" s="67"/>
      <c r="C371" s="78"/>
      <c r="D371" s="86"/>
      <c r="E371" s="86"/>
      <c r="F371" s="77"/>
      <c r="G371" s="67"/>
      <c r="H371" s="78"/>
      <c r="I371" s="86"/>
      <c r="J371" s="86"/>
      <c r="K371" s="374"/>
      <c r="L371" s="70"/>
      <c r="M371" s="67"/>
      <c r="N371" s="70"/>
      <c r="O371" s="67"/>
      <c r="P371" s="67"/>
      <c r="Q371" s="67"/>
      <c r="R371" s="67"/>
      <c r="S371" s="192"/>
      <c r="T371" s="362"/>
      <c r="U371" s="363"/>
    </row>
    <row r="372" spans="1:21" ht="21" customHeight="1" x14ac:dyDescent="0.15">
      <c r="A372" s="433"/>
      <c r="B372" s="67"/>
      <c r="C372" s="78"/>
      <c r="D372" s="86"/>
      <c r="E372" s="86"/>
      <c r="F372" s="77"/>
      <c r="G372" s="67"/>
      <c r="H372" s="78"/>
      <c r="I372" s="86"/>
      <c r="J372" s="86"/>
      <c r="K372" s="374"/>
      <c r="L372" s="70"/>
      <c r="M372" s="67"/>
      <c r="N372" s="70"/>
      <c r="O372" s="67"/>
      <c r="P372" s="67"/>
      <c r="Q372" s="67"/>
      <c r="R372" s="67"/>
      <c r="S372" s="192"/>
      <c r="T372" s="362"/>
      <c r="U372" s="363"/>
    </row>
    <row r="373" spans="1:21" ht="21" customHeight="1" x14ac:dyDescent="0.15">
      <c r="A373" s="433"/>
      <c r="B373" s="67"/>
      <c r="C373" s="78"/>
      <c r="D373" s="86"/>
      <c r="E373" s="86"/>
      <c r="F373" s="77"/>
      <c r="G373" s="67"/>
      <c r="H373" s="78"/>
      <c r="I373" s="86"/>
      <c r="J373" s="86"/>
      <c r="K373" s="374"/>
      <c r="L373" s="70"/>
      <c r="M373" s="67"/>
      <c r="N373" s="70"/>
      <c r="O373" s="67"/>
      <c r="P373" s="67"/>
      <c r="Q373" s="67"/>
      <c r="R373" s="67"/>
      <c r="S373" s="192"/>
      <c r="T373" s="362"/>
      <c r="U373" s="363"/>
    </row>
    <row r="374" spans="1:21" ht="21" customHeight="1" x14ac:dyDescent="0.15">
      <c r="A374" s="434"/>
      <c r="B374" s="104"/>
      <c r="C374" s="167"/>
      <c r="D374" s="106"/>
      <c r="E374" s="106"/>
      <c r="F374" s="166"/>
      <c r="G374" s="104"/>
      <c r="H374" s="167"/>
      <c r="I374" s="106"/>
      <c r="J374" s="106"/>
      <c r="K374" s="375"/>
      <c r="L374" s="159"/>
      <c r="M374" s="104"/>
      <c r="N374" s="159"/>
      <c r="O374" s="104"/>
      <c r="P374" s="104"/>
      <c r="Q374" s="104"/>
      <c r="R374" s="104"/>
      <c r="S374" s="269"/>
      <c r="T374" s="362"/>
      <c r="U374" s="363"/>
    </row>
    <row r="375" spans="1:21" ht="21" customHeight="1" x14ac:dyDescent="0.15">
      <c r="A375" s="435"/>
      <c r="B375" s="103"/>
      <c r="C375" s="103"/>
      <c r="D375" s="102"/>
      <c r="E375" s="102"/>
      <c r="F375" s="164"/>
      <c r="G375" s="103"/>
      <c r="H375" s="103"/>
      <c r="I375" s="102"/>
      <c r="J375" s="102"/>
      <c r="K375" s="373"/>
      <c r="L375" s="200"/>
      <c r="M375" s="71"/>
      <c r="N375" s="200"/>
      <c r="O375" s="71"/>
      <c r="P375" s="103"/>
      <c r="Q375" s="103"/>
      <c r="R375" s="103"/>
      <c r="S375" s="270"/>
      <c r="T375" s="362"/>
      <c r="U375" s="363"/>
    </row>
    <row r="376" spans="1:21" ht="21" customHeight="1" x14ac:dyDescent="0.15">
      <c r="A376" s="433"/>
      <c r="B376" s="78"/>
      <c r="C376" s="78"/>
      <c r="D376" s="86"/>
      <c r="E376" s="86"/>
      <c r="F376" s="77"/>
      <c r="G376" s="78"/>
      <c r="H376" s="78"/>
      <c r="I376" s="86"/>
      <c r="J376" s="86"/>
      <c r="K376" s="374"/>
      <c r="L376" s="70"/>
      <c r="M376" s="67"/>
      <c r="N376" s="70"/>
      <c r="O376" s="67"/>
      <c r="P376" s="78"/>
      <c r="Q376" s="78"/>
      <c r="R376" s="78"/>
      <c r="S376" s="192"/>
      <c r="T376" s="362"/>
      <c r="U376" s="363"/>
    </row>
    <row r="377" spans="1:21" ht="21" customHeight="1" x14ac:dyDescent="0.15">
      <c r="A377" s="433"/>
      <c r="B377" s="78"/>
      <c r="C377" s="78"/>
      <c r="D377" s="86"/>
      <c r="E377" s="86"/>
      <c r="F377" s="77"/>
      <c r="G377" s="78"/>
      <c r="H377" s="78"/>
      <c r="I377" s="86"/>
      <c r="J377" s="86"/>
      <c r="K377" s="374"/>
      <c r="L377" s="70"/>
      <c r="M377" s="271"/>
      <c r="N377" s="70"/>
      <c r="O377" s="271"/>
      <c r="P377" s="78"/>
      <c r="Q377" s="78"/>
      <c r="R377" s="78"/>
      <c r="S377" s="192"/>
      <c r="T377" s="362"/>
      <c r="U377" s="363"/>
    </row>
    <row r="378" spans="1:21" ht="21" customHeight="1" x14ac:dyDescent="0.15">
      <c r="A378" s="433"/>
      <c r="B378" s="78"/>
      <c r="C378" s="78"/>
      <c r="D378" s="86"/>
      <c r="E378" s="86"/>
      <c r="F378" s="77"/>
      <c r="G378" s="78"/>
      <c r="H378" s="78"/>
      <c r="I378" s="86"/>
      <c r="J378" s="86"/>
      <c r="K378" s="374"/>
      <c r="L378" s="70"/>
      <c r="M378" s="271"/>
      <c r="N378" s="70"/>
      <c r="O378" s="271"/>
      <c r="P378" s="78"/>
      <c r="Q378" s="78"/>
      <c r="R378" s="78"/>
      <c r="S378" s="192"/>
      <c r="T378" s="362"/>
      <c r="U378" s="363"/>
    </row>
    <row r="379" spans="1:21" ht="21" customHeight="1" x14ac:dyDescent="0.15">
      <c r="A379" s="433"/>
      <c r="B379" s="78"/>
      <c r="C379" s="78"/>
      <c r="D379" s="86"/>
      <c r="E379" s="86"/>
      <c r="F379" s="77"/>
      <c r="G379" s="78"/>
      <c r="H379" s="78"/>
      <c r="I379" s="86"/>
      <c r="J379" s="86"/>
      <c r="K379" s="374"/>
      <c r="L379" s="70"/>
      <c r="M379" s="67"/>
      <c r="N379" s="70"/>
      <c r="O379" s="67"/>
      <c r="P379" s="78"/>
      <c r="Q379" s="78"/>
      <c r="R379" s="78"/>
      <c r="S379" s="192"/>
      <c r="T379" s="362"/>
      <c r="U379" s="363"/>
    </row>
    <row r="380" spans="1:21" ht="21" customHeight="1" x14ac:dyDescent="0.15">
      <c r="A380" s="433"/>
      <c r="B380" s="78"/>
      <c r="C380" s="78"/>
      <c r="D380" s="86"/>
      <c r="E380" s="86"/>
      <c r="F380" s="77"/>
      <c r="G380" s="78"/>
      <c r="H380" s="78"/>
      <c r="I380" s="86"/>
      <c r="J380" s="86"/>
      <c r="K380" s="374"/>
      <c r="L380" s="70"/>
      <c r="M380" s="67"/>
      <c r="N380" s="70"/>
      <c r="O380" s="67"/>
      <c r="P380" s="78"/>
      <c r="Q380" s="78"/>
      <c r="R380" s="78"/>
      <c r="S380" s="192"/>
      <c r="T380" s="362"/>
      <c r="U380" s="363"/>
    </row>
    <row r="381" spans="1:21" ht="21" customHeight="1" x14ac:dyDescent="0.15">
      <c r="A381" s="433"/>
      <c r="B381" s="78"/>
      <c r="C381" s="78"/>
      <c r="D381" s="86"/>
      <c r="E381" s="86"/>
      <c r="F381" s="77"/>
      <c r="G381" s="78"/>
      <c r="H381" s="78"/>
      <c r="I381" s="86"/>
      <c r="J381" s="86"/>
      <c r="K381" s="864"/>
      <c r="L381" s="70"/>
      <c r="M381" s="67"/>
      <c r="N381" s="70"/>
      <c r="O381" s="67"/>
      <c r="P381" s="78"/>
      <c r="Q381" s="78"/>
      <c r="R381" s="78"/>
      <c r="S381" s="192"/>
      <c r="T381" s="362"/>
      <c r="U381" s="363"/>
    </row>
    <row r="382" spans="1:21" ht="21" customHeight="1" x14ac:dyDescent="0.15">
      <c r="A382" s="436"/>
      <c r="B382" s="78"/>
      <c r="C382" s="78"/>
      <c r="D382" s="86"/>
      <c r="E382" s="86"/>
      <c r="F382" s="77"/>
      <c r="G382" s="78"/>
      <c r="H382" s="78"/>
      <c r="I382" s="86"/>
      <c r="J382" s="86"/>
      <c r="K382" s="864"/>
      <c r="L382" s="70"/>
      <c r="M382" s="67"/>
      <c r="N382" s="70"/>
      <c r="O382" s="67"/>
      <c r="P382" s="78"/>
      <c r="Q382" s="78"/>
      <c r="R382" s="78"/>
      <c r="S382" s="192"/>
      <c r="T382" s="362"/>
      <c r="U382" s="363"/>
    </row>
    <row r="383" spans="1:21" ht="21" customHeight="1" x14ac:dyDescent="0.15">
      <c r="A383" s="436"/>
      <c r="B383" s="78"/>
      <c r="C383" s="78"/>
      <c r="D383" s="86"/>
      <c r="E383" s="86"/>
      <c r="F383" s="77"/>
      <c r="G383" s="78"/>
      <c r="H383" s="78"/>
      <c r="I383" s="86"/>
      <c r="J383" s="86"/>
      <c r="K383" s="864"/>
      <c r="L383" s="70"/>
      <c r="M383" s="67"/>
      <c r="N383" s="70"/>
      <c r="O383" s="67"/>
      <c r="P383" s="78"/>
      <c r="Q383" s="78"/>
      <c r="R383" s="78"/>
      <c r="S383" s="192"/>
      <c r="T383" s="362"/>
      <c r="U383" s="363"/>
    </row>
    <row r="384" spans="1:21" ht="21" customHeight="1" x14ac:dyDescent="0.15">
      <c r="A384" s="436"/>
      <c r="B384" s="78"/>
      <c r="C384" s="78"/>
      <c r="D384" s="86"/>
      <c r="E384" s="86"/>
      <c r="F384" s="77"/>
      <c r="G384" s="78"/>
      <c r="H384" s="78"/>
      <c r="I384" s="86"/>
      <c r="J384" s="86"/>
      <c r="K384" s="374"/>
      <c r="L384" s="70"/>
      <c r="M384" s="67"/>
      <c r="N384" s="70"/>
      <c r="O384" s="67"/>
      <c r="P384" s="78"/>
      <c r="Q384" s="78"/>
      <c r="R384" s="78"/>
      <c r="S384" s="192"/>
      <c r="T384" s="362"/>
      <c r="U384" s="363"/>
    </row>
    <row r="385" spans="1:21" ht="21" customHeight="1" x14ac:dyDescent="0.15">
      <c r="A385" s="433"/>
      <c r="B385" s="78"/>
      <c r="C385" s="78"/>
      <c r="D385" s="86"/>
      <c r="E385" s="86"/>
      <c r="F385" s="77"/>
      <c r="G385" s="78"/>
      <c r="H385" s="78"/>
      <c r="I385" s="86"/>
      <c r="J385" s="86"/>
      <c r="K385" s="374"/>
      <c r="L385" s="70"/>
      <c r="M385" s="67"/>
      <c r="N385" s="70"/>
      <c r="O385" s="67"/>
      <c r="P385" s="78"/>
      <c r="Q385" s="78"/>
      <c r="R385" s="78"/>
      <c r="S385" s="192"/>
      <c r="T385" s="362"/>
      <c r="U385" s="363"/>
    </row>
    <row r="386" spans="1:21" ht="21" customHeight="1" x14ac:dyDescent="0.15">
      <c r="A386" s="433"/>
      <c r="B386" s="78"/>
      <c r="C386" s="78"/>
      <c r="D386" s="86"/>
      <c r="E386" s="86"/>
      <c r="F386" s="77"/>
      <c r="G386" s="78"/>
      <c r="H386" s="78"/>
      <c r="I386" s="86"/>
      <c r="J386" s="86"/>
      <c r="K386" s="374"/>
      <c r="L386" s="70"/>
      <c r="M386" s="67"/>
      <c r="N386" s="70"/>
      <c r="O386" s="67"/>
      <c r="P386" s="78"/>
      <c r="Q386" s="78"/>
      <c r="R386" s="78"/>
      <c r="S386" s="192"/>
      <c r="T386" s="362"/>
      <c r="U386" s="363"/>
    </row>
    <row r="387" spans="1:21" ht="21" customHeight="1" x14ac:dyDescent="0.15">
      <c r="A387" s="433"/>
      <c r="B387" s="78"/>
      <c r="C387" s="78"/>
      <c r="D387" s="86"/>
      <c r="E387" s="86"/>
      <c r="F387" s="77"/>
      <c r="G387" s="78"/>
      <c r="H387" s="78"/>
      <c r="I387" s="86"/>
      <c r="J387" s="86"/>
      <c r="K387" s="374"/>
      <c r="L387" s="70"/>
      <c r="M387" s="67"/>
      <c r="N387" s="70"/>
      <c r="O387" s="67"/>
      <c r="P387" s="78"/>
      <c r="Q387" s="78"/>
      <c r="R387" s="78"/>
      <c r="S387" s="192"/>
      <c r="T387" s="362"/>
      <c r="U387" s="363"/>
    </row>
    <row r="388" spans="1:21" ht="21" customHeight="1" x14ac:dyDescent="0.15">
      <c r="A388" s="433"/>
      <c r="B388" s="78"/>
      <c r="C388" s="78"/>
      <c r="D388" s="86"/>
      <c r="E388" s="86"/>
      <c r="F388" s="77"/>
      <c r="G388" s="78"/>
      <c r="H388" s="78"/>
      <c r="I388" s="86"/>
      <c r="J388" s="86"/>
      <c r="K388" s="374"/>
      <c r="L388" s="70"/>
      <c r="M388" s="67"/>
      <c r="N388" s="70"/>
      <c r="O388" s="67"/>
      <c r="P388" s="78"/>
      <c r="Q388" s="78"/>
      <c r="R388" s="78"/>
      <c r="S388" s="192"/>
      <c r="T388" s="362"/>
      <c r="U388" s="363"/>
    </row>
    <row r="389" spans="1:21" ht="21" customHeight="1" x14ac:dyDescent="0.15">
      <c r="A389" s="433"/>
      <c r="B389" s="78"/>
      <c r="C389" s="78"/>
      <c r="D389" s="86"/>
      <c r="E389" s="86"/>
      <c r="F389" s="77"/>
      <c r="G389" s="78"/>
      <c r="H389" s="78"/>
      <c r="I389" s="86"/>
      <c r="J389" s="86"/>
      <c r="K389" s="374"/>
      <c r="L389" s="70"/>
      <c r="M389" s="67"/>
      <c r="N389" s="70"/>
      <c r="O389" s="67"/>
      <c r="P389" s="78"/>
      <c r="Q389" s="78"/>
      <c r="R389" s="78"/>
      <c r="S389" s="192"/>
      <c r="T389" s="362"/>
      <c r="U389" s="363"/>
    </row>
    <row r="390" spans="1:21" ht="21" customHeight="1" x14ac:dyDescent="0.15">
      <c r="A390" s="206"/>
      <c r="B390" s="78"/>
      <c r="C390" s="78"/>
      <c r="D390" s="86"/>
      <c r="E390" s="86"/>
      <c r="F390" s="77"/>
      <c r="G390" s="78"/>
      <c r="H390" s="78"/>
      <c r="I390" s="86"/>
      <c r="J390" s="86"/>
      <c r="K390" s="374"/>
      <c r="L390" s="70"/>
      <c r="M390" s="67"/>
      <c r="N390" s="70"/>
      <c r="O390" s="67"/>
      <c r="P390" s="78"/>
      <c r="Q390" s="78"/>
      <c r="R390" s="78"/>
      <c r="S390" s="192"/>
      <c r="T390" s="362"/>
      <c r="U390" s="363"/>
    </row>
    <row r="391" spans="1:21" ht="21" customHeight="1" x14ac:dyDescent="0.15">
      <c r="A391" s="433"/>
      <c r="B391" s="67"/>
      <c r="C391" s="78"/>
      <c r="D391" s="86"/>
      <c r="E391" s="86"/>
      <c r="F391" s="77"/>
      <c r="G391" s="67"/>
      <c r="H391" s="78"/>
      <c r="I391" s="86"/>
      <c r="J391" s="86"/>
      <c r="K391" s="374"/>
      <c r="L391" s="70"/>
      <c r="M391" s="67"/>
      <c r="N391" s="70"/>
      <c r="O391" s="67"/>
      <c r="P391" s="67"/>
      <c r="Q391" s="67"/>
      <c r="R391" s="67"/>
      <c r="S391" s="192"/>
      <c r="T391" s="362"/>
      <c r="U391" s="363"/>
    </row>
    <row r="392" spans="1:21" ht="21" customHeight="1" x14ac:dyDescent="0.15">
      <c r="A392" s="433"/>
      <c r="B392" s="67"/>
      <c r="C392" s="78"/>
      <c r="D392" s="86"/>
      <c r="E392" s="86"/>
      <c r="F392" s="77"/>
      <c r="G392" s="67"/>
      <c r="H392" s="78"/>
      <c r="I392" s="86"/>
      <c r="J392" s="86"/>
      <c r="K392" s="374"/>
      <c r="L392" s="70"/>
      <c r="M392" s="67"/>
      <c r="N392" s="70"/>
      <c r="O392" s="67"/>
      <c r="P392" s="67"/>
      <c r="Q392" s="67"/>
      <c r="R392" s="67"/>
      <c r="S392" s="192"/>
      <c r="T392" s="362"/>
      <c r="U392" s="363"/>
    </row>
    <row r="393" spans="1:21" ht="21" customHeight="1" x14ac:dyDescent="0.15">
      <c r="A393" s="433"/>
      <c r="B393" s="67"/>
      <c r="C393" s="78"/>
      <c r="D393" s="86"/>
      <c r="E393" s="86"/>
      <c r="F393" s="77"/>
      <c r="G393" s="67"/>
      <c r="H393" s="78"/>
      <c r="I393" s="86"/>
      <c r="J393" s="86"/>
      <c r="K393" s="374"/>
      <c r="L393" s="70"/>
      <c r="M393" s="67"/>
      <c r="N393" s="70"/>
      <c r="O393" s="67"/>
      <c r="P393" s="67"/>
      <c r="Q393" s="67"/>
      <c r="R393" s="67"/>
      <c r="S393" s="192"/>
      <c r="T393" s="362"/>
      <c r="U393" s="363"/>
    </row>
    <row r="394" spans="1:21" ht="21" customHeight="1" x14ac:dyDescent="0.15">
      <c r="A394" s="434"/>
      <c r="B394" s="104"/>
      <c r="C394" s="167"/>
      <c r="D394" s="106"/>
      <c r="E394" s="106"/>
      <c r="F394" s="166"/>
      <c r="G394" s="104"/>
      <c r="H394" s="167"/>
      <c r="I394" s="106"/>
      <c r="J394" s="106"/>
      <c r="K394" s="375"/>
      <c r="L394" s="159"/>
      <c r="M394" s="104"/>
      <c r="N394" s="159"/>
      <c r="O394" s="104"/>
      <c r="P394" s="104"/>
      <c r="Q394" s="104"/>
      <c r="R394" s="104"/>
      <c r="S394" s="269"/>
      <c r="T394" s="362"/>
      <c r="U394" s="363"/>
    </row>
    <row r="395" spans="1:21" ht="21" customHeight="1" x14ac:dyDescent="0.15">
      <c r="A395" s="435"/>
      <c r="B395" s="71"/>
      <c r="C395" s="103"/>
      <c r="D395" s="102"/>
      <c r="E395" s="102"/>
      <c r="F395" s="164"/>
      <c r="G395" s="71"/>
      <c r="H395" s="103"/>
      <c r="I395" s="102"/>
      <c r="J395" s="102"/>
      <c r="K395" s="373"/>
      <c r="L395" s="200"/>
      <c r="M395" s="71"/>
      <c r="N395" s="200"/>
      <c r="O395" s="71"/>
      <c r="P395" s="71"/>
      <c r="Q395" s="71"/>
      <c r="R395" s="71"/>
      <c r="S395" s="270"/>
      <c r="T395" s="362"/>
      <c r="U395" s="363"/>
    </row>
    <row r="396" spans="1:21" ht="21" customHeight="1" x14ac:dyDescent="0.15">
      <c r="A396" s="433"/>
      <c r="B396" s="67"/>
      <c r="C396" s="78"/>
      <c r="D396" s="86"/>
      <c r="E396" s="86"/>
      <c r="F396" s="77"/>
      <c r="G396" s="67"/>
      <c r="H396" s="78"/>
      <c r="I396" s="86"/>
      <c r="J396" s="86"/>
      <c r="K396" s="374"/>
      <c r="L396" s="70"/>
      <c r="M396" s="67"/>
      <c r="N396" s="70"/>
      <c r="O396" s="67"/>
      <c r="P396" s="67"/>
      <c r="Q396" s="67"/>
      <c r="R396" s="67"/>
      <c r="S396" s="192"/>
      <c r="T396" s="362"/>
      <c r="U396" s="363"/>
    </row>
    <row r="397" spans="1:21" ht="21" customHeight="1" x14ac:dyDescent="0.15">
      <c r="A397" s="433"/>
      <c r="B397" s="67"/>
      <c r="C397" s="78"/>
      <c r="D397" s="86"/>
      <c r="E397" s="86"/>
      <c r="F397" s="77"/>
      <c r="G397" s="67"/>
      <c r="H397" s="78"/>
      <c r="I397" s="86"/>
      <c r="J397" s="86"/>
      <c r="K397" s="374"/>
      <c r="L397" s="70"/>
      <c r="M397" s="67"/>
      <c r="N397" s="70"/>
      <c r="O397" s="67"/>
      <c r="P397" s="67"/>
      <c r="Q397" s="67"/>
      <c r="R397" s="67"/>
      <c r="S397" s="192"/>
      <c r="T397" s="362"/>
      <c r="U397" s="363"/>
    </row>
    <row r="398" spans="1:21" ht="21" customHeight="1" x14ac:dyDescent="0.15">
      <c r="A398" s="433"/>
      <c r="B398" s="78"/>
      <c r="C398" s="78"/>
      <c r="D398" s="86"/>
      <c r="E398" s="86"/>
      <c r="F398" s="77"/>
      <c r="G398" s="78"/>
      <c r="H398" s="78"/>
      <c r="I398" s="86"/>
      <c r="J398" s="86"/>
      <c r="K398" s="374"/>
      <c r="L398" s="70"/>
      <c r="M398" s="67"/>
      <c r="N398" s="70"/>
      <c r="O398" s="67"/>
      <c r="P398" s="78"/>
      <c r="Q398" s="78"/>
      <c r="R398" s="78"/>
      <c r="S398" s="192"/>
      <c r="T398" s="362"/>
      <c r="U398" s="363"/>
    </row>
    <row r="399" spans="1:21" ht="21" customHeight="1" x14ac:dyDescent="0.15">
      <c r="A399" s="433"/>
      <c r="B399" s="78"/>
      <c r="C399" s="78"/>
      <c r="D399" s="86"/>
      <c r="E399" s="86"/>
      <c r="F399" s="77"/>
      <c r="G399" s="78"/>
      <c r="H399" s="78"/>
      <c r="I399" s="86"/>
      <c r="J399" s="86"/>
      <c r="K399" s="374"/>
      <c r="L399" s="70"/>
      <c r="M399" s="67"/>
      <c r="N399" s="70"/>
      <c r="O399" s="67"/>
      <c r="P399" s="78"/>
      <c r="Q399" s="78"/>
      <c r="R399" s="78"/>
      <c r="S399" s="192"/>
      <c r="T399" s="362"/>
      <c r="U399" s="363"/>
    </row>
    <row r="400" spans="1:21" ht="21" customHeight="1" x14ac:dyDescent="0.15">
      <c r="A400" s="433"/>
      <c r="B400" s="78"/>
      <c r="C400" s="78"/>
      <c r="D400" s="86"/>
      <c r="E400" s="86"/>
      <c r="F400" s="77"/>
      <c r="G400" s="78"/>
      <c r="H400" s="78"/>
      <c r="I400" s="86"/>
      <c r="J400" s="86"/>
      <c r="K400" s="374"/>
      <c r="L400" s="70"/>
      <c r="M400" s="67"/>
      <c r="N400" s="70"/>
      <c r="O400" s="67"/>
      <c r="P400" s="78"/>
      <c r="Q400" s="78"/>
      <c r="R400" s="78"/>
      <c r="S400" s="192"/>
      <c r="T400" s="362"/>
      <c r="U400" s="363"/>
    </row>
    <row r="401" spans="1:21" ht="21" customHeight="1" x14ac:dyDescent="0.15">
      <c r="A401" s="433"/>
      <c r="B401" s="78"/>
      <c r="C401" s="78"/>
      <c r="D401" s="86"/>
      <c r="E401" s="86"/>
      <c r="F401" s="77"/>
      <c r="G401" s="78"/>
      <c r="H401" s="78"/>
      <c r="I401" s="86"/>
      <c r="J401" s="86"/>
      <c r="K401" s="374"/>
      <c r="L401" s="70"/>
      <c r="M401" s="67"/>
      <c r="N401" s="70"/>
      <c r="O401" s="67"/>
      <c r="P401" s="78"/>
      <c r="Q401" s="78"/>
      <c r="R401" s="78"/>
      <c r="S401" s="192"/>
      <c r="T401" s="362"/>
      <c r="U401" s="363"/>
    </row>
    <row r="402" spans="1:21" ht="21" customHeight="1" x14ac:dyDescent="0.15">
      <c r="A402" s="433"/>
      <c r="B402" s="78"/>
      <c r="C402" s="78"/>
      <c r="D402" s="86"/>
      <c r="E402" s="86"/>
      <c r="F402" s="77"/>
      <c r="G402" s="78"/>
      <c r="H402" s="78"/>
      <c r="I402" s="86"/>
      <c r="J402" s="86"/>
      <c r="K402" s="374"/>
      <c r="L402" s="70"/>
      <c r="M402" s="67"/>
      <c r="N402" s="70"/>
      <c r="O402" s="67"/>
      <c r="P402" s="78"/>
      <c r="Q402" s="78"/>
      <c r="R402" s="78"/>
      <c r="S402" s="192"/>
      <c r="T402" s="362"/>
      <c r="U402" s="363"/>
    </row>
    <row r="403" spans="1:21" ht="21" customHeight="1" x14ac:dyDescent="0.15">
      <c r="A403" s="433"/>
      <c r="B403" s="78"/>
      <c r="C403" s="78"/>
      <c r="D403" s="86"/>
      <c r="E403" s="86"/>
      <c r="F403" s="77"/>
      <c r="G403" s="78"/>
      <c r="H403" s="78"/>
      <c r="I403" s="86"/>
      <c r="J403" s="86"/>
      <c r="K403" s="374"/>
      <c r="L403" s="70"/>
      <c r="M403" s="67"/>
      <c r="N403" s="70"/>
      <c r="O403" s="67"/>
      <c r="P403" s="78"/>
      <c r="Q403" s="78"/>
      <c r="R403" s="78"/>
      <c r="S403" s="192"/>
      <c r="T403" s="362"/>
      <c r="U403" s="363"/>
    </row>
    <row r="404" spans="1:21" ht="21" customHeight="1" x14ac:dyDescent="0.15">
      <c r="A404" s="433"/>
      <c r="B404" s="78"/>
      <c r="C404" s="78"/>
      <c r="D404" s="86"/>
      <c r="E404" s="86"/>
      <c r="F404" s="77"/>
      <c r="G404" s="78"/>
      <c r="H404" s="78"/>
      <c r="I404" s="86"/>
      <c r="J404" s="86"/>
      <c r="K404" s="374"/>
      <c r="L404" s="70"/>
      <c r="M404" s="67"/>
      <c r="N404" s="70"/>
      <c r="O404" s="67"/>
      <c r="P404" s="78"/>
      <c r="Q404" s="78"/>
      <c r="R404" s="78"/>
      <c r="S404" s="192"/>
      <c r="T404" s="362"/>
      <c r="U404" s="363"/>
    </row>
    <row r="405" spans="1:21" ht="21" customHeight="1" x14ac:dyDescent="0.15">
      <c r="A405" s="433"/>
      <c r="B405" s="78"/>
      <c r="C405" s="78"/>
      <c r="D405" s="86"/>
      <c r="E405" s="86"/>
      <c r="F405" s="77"/>
      <c r="G405" s="78"/>
      <c r="H405" s="78"/>
      <c r="I405" s="86"/>
      <c r="J405" s="86"/>
      <c r="K405" s="374"/>
      <c r="L405" s="70"/>
      <c r="M405" s="67"/>
      <c r="N405" s="70"/>
      <c r="O405" s="67"/>
      <c r="P405" s="78"/>
      <c r="Q405" s="78"/>
      <c r="R405" s="78"/>
      <c r="S405" s="192"/>
      <c r="T405" s="362"/>
      <c r="U405" s="363"/>
    </row>
    <row r="406" spans="1:21" ht="21" customHeight="1" x14ac:dyDescent="0.15">
      <c r="A406" s="433"/>
      <c r="B406" s="78"/>
      <c r="C406" s="78"/>
      <c r="D406" s="86"/>
      <c r="E406" s="86"/>
      <c r="F406" s="77"/>
      <c r="G406" s="78"/>
      <c r="H406" s="78"/>
      <c r="I406" s="86"/>
      <c r="J406" s="86"/>
      <c r="K406" s="374"/>
      <c r="L406" s="70"/>
      <c r="M406" s="67"/>
      <c r="N406" s="70"/>
      <c r="O406" s="67"/>
      <c r="P406" s="78"/>
      <c r="Q406" s="78"/>
      <c r="R406" s="78"/>
      <c r="S406" s="192"/>
      <c r="T406" s="362"/>
      <c r="U406" s="363"/>
    </row>
    <row r="407" spans="1:21" ht="21" customHeight="1" x14ac:dyDescent="0.15">
      <c r="A407" s="433"/>
      <c r="B407" s="78"/>
      <c r="C407" s="78"/>
      <c r="D407" s="86"/>
      <c r="E407" s="86"/>
      <c r="F407" s="77"/>
      <c r="G407" s="78"/>
      <c r="H407" s="78"/>
      <c r="I407" s="86"/>
      <c r="J407" s="86"/>
      <c r="K407" s="374"/>
      <c r="L407" s="70"/>
      <c r="M407" s="67"/>
      <c r="N407" s="70"/>
      <c r="O407" s="67"/>
      <c r="P407" s="78"/>
      <c r="Q407" s="78"/>
      <c r="R407" s="78"/>
      <c r="S407" s="192"/>
      <c r="T407" s="362"/>
      <c r="U407" s="363"/>
    </row>
    <row r="408" spans="1:21" ht="21" customHeight="1" x14ac:dyDescent="0.15">
      <c r="A408" s="433"/>
      <c r="B408" s="78"/>
      <c r="C408" s="78"/>
      <c r="D408" s="86"/>
      <c r="E408" s="86"/>
      <c r="F408" s="77"/>
      <c r="G408" s="78"/>
      <c r="H408" s="78"/>
      <c r="I408" s="86"/>
      <c r="J408" s="86"/>
      <c r="K408" s="374"/>
      <c r="L408" s="70"/>
      <c r="M408" s="67"/>
      <c r="N408" s="70"/>
      <c r="O408" s="67"/>
      <c r="P408" s="78"/>
      <c r="Q408" s="78"/>
      <c r="R408" s="78"/>
      <c r="S408" s="192"/>
      <c r="T408" s="362"/>
      <c r="U408" s="363"/>
    </row>
    <row r="409" spans="1:21" ht="21" customHeight="1" x14ac:dyDescent="0.15">
      <c r="A409" s="433"/>
      <c r="B409" s="78"/>
      <c r="C409" s="78"/>
      <c r="D409" s="86"/>
      <c r="E409" s="86"/>
      <c r="F409" s="77"/>
      <c r="G409" s="78"/>
      <c r="H409" s="78"/>
      <c r="I409" s="86"/>
      <c r="J409" s="86"/>
      <c r="K409" s="374"/>
      <c r="L409" s="70"/>
      <c r="M409" s="67"/>
      <c r="N409" s="70"/>
      <c r="O409" s="67"/>
      <c r="P409" s="78"/>
      <c r="Q409" s="78"/>
      <c r="R409" s="78"/>
      <c r="S409" s="192"/>
      <c r="T409" s="362"/>
      <c r="U409" s="363"/>
    </row>
    <row r="410" spans="1:21" ht="21" customHeight="1" x14ac:dyDescent="0.15">
      <c r="A410" s="206"/>
      <c r="B410" s="78"/>
      <c r="C410" s="78"/>
      <c r="D410" s="86"/>
      <c r="E410" s="86"/>
      <c r="F410" s="77"/>
      <c r="G410" s="78"/>
      <c r="H410" s="78"/>
      <c r="I410" s="86"/>
      <c r="J410" s="86"/>
      <c r="K410" s="374"/>
      <c r="L410" s="70"/>
      <c r="M410" s="67"/>
      <c r="N410" s="70"/>
      <c r="O410" s="67"/>
      <c r="P410" s="78"/>
      <c r="Q410" s="78"/>
      <c r="R410" s="78"/>
      <c r="S410" s="192"/>
      <c r="T410" s="362"/>
      <c r="U410" s="363"/>
    </row>
    <row r="411" spans="1:21" ht="21" customHeight="1" x14ac:dyDescent="0.15">
      <c r="A411" s="433"/>
      <c r="B411" s="67"/>
      <c r="C411" s="78"/>
      <c r="D411" s="86"/>
      <c r="E411" s="86"/>
      <c r="F411" s="77"/>
      <c r="G411" s="67"/>
      <c r="H411" s="78"/>
      <c r="I411" s="86"/>
      <c r="J411" s="86"/>
      <c r="K411" s="374"/>
      <c r="L411" s="70"/>
      <c r="M411" s="67"/>
      <c r="N411" s="70"/>
      <c r="O411" s="67"/>
      <c r="P411" s="67"/>
      <c r="Q411" s="67"/>
      <c r="R411" s="67"/>
      <c r="S411" s="192"/>
      <c r="T411" s="362"/>
      <c r="U411" s="363"/>
    </row>
    <row r="412" spans="1:21" ht="21" customHeight="1" x14ac:dyDescent="0.15">
      <c r="A412" s="433"/>
      <c r="B412" s="67"/>
      <c r="C412" s="78"/>
      <c r="D412" s="86"/>
      <c r="E412" s="86"/>
      <c r="F412" s="77"/>
      <c r="G412" s="67"/>
      <c r="H412" s="78"/>
      <c r="I412" s="86"/>
      <c r="J412" s="86"/>
      <c r="K412" s="374"/>
      <c r="L412" s="70"/>
      <c r="M412" s="67"/>
      <c r="N412" s="70"/>
      <c r="O412" s="67"/>
      <c r="P412" s="67"/>
      <c r="Q412" s="67"/>
      <c r="R412" s="67"/>
      <c r="S412" s="192"/>
      <c r="T412" s="362"/>
      <c r="U412" s="363"/>
    </row>
    <row r="413" spans="1:21" ht="21" customHeight="1" x14ac:dyDescent="0.15">
      <c r="A413" s="433"/>
      <c r="B413" s="67"/>
      <c r="C413" s="78"/>
      <c r="D413" s="86"/>
      <c r="E413" s="86"/>
      <c r="F413" s="77"/>
      <c r="G413" s="67"/>
      <c r="H413" s="78"/>
      <c r="I413" s="86"/>
      <c r="J413" s="86"/>
      <c r="K413" s="374"/>
      <c r="L413" s="70"/>
      <c r="M413" s="67"/>
      <c r="N413" s="70"/>
      <c r="O413" s="67"/>
      <c r="P413" s="67"/>
      <c r="Q413" s="67"/>
      <c r="R413" s="67"/>
      <c r="S413" s="192"/>
      <c r="T413" s="362"/>
      <c r="U413" s="363"/>
    </row>
    <row r="414" spans="1:21" ht="21" customHeight="1" x14ac:dyDescent="0.15">
      <c r="A414" s="434"/>
      <c r="B414" s="104"/>
      <c r="C414" s="167"/>
      <c r="D414" s="106"/>
      <c r="E414" s="106"/>
      <c r="F414" s="166"/>
      <c r="G414" s="104"/>
      <c r="H414" s="167"/>
      <c r="I414" s="106"/>
      <c r="J414" s="106"/>
      <c r="K414" s="375"/>
      <c r="L414" s="159"/>
      <c r="M414" s="104"/>
      <c r="N414" s="159"/>
      <c r="O414" s="104"/>
      <c r="P414" s="104"/>
      <c r="Q414" s="104"/>
      <c r="R414" s="104"/>
      <c r="S414" s="269"/>
      <c r="T414" s="362"/>
      <c r="U414" s="363"/>
    </row>
    <row r="415" spans="1:21" ht="21" customHeight="1" x14ac:dyDescent="0.15">
      <c r="A415" s="435"/>
      <c r="B415" s="71"/>
      <c r="C415" s="103"/>
      <c r="D415" s="102"/>
      <c r="E415" s="102"/>
      <c r="F415" s="164"/>
      <c r="G415" s="71"/>
      <c r="H415" s="103"/>
      <c r="I415" s="102"/>
      <c r="J415" s="102"/>
      <c r="K415" s="373"/>
      <c r="L415" s="200"/>
      <c r="M415" s="71"/>
      <c r="N415" s="200"/>
      <c r="O415" s="71"/>
      <c r="P415" s="71"/>
      <c r="Q415" s="71"/>
      <c r="R415" s="71"/>
      <c r="S415" s="270"/>
      <c r="T415" s="362"/>
      <c r="U415" s="363"/>
    </row>
    <row r="416" spans="1:21" ht="21" customHeight="1" x14ac:dyDescent="0.15">
      <c r="A416" s="433"/>
      <c r="B416" s="67"/>
      <c r="C416" s="78"/>
      <c r="D416" s="86"/>
      <c r="E416" s="86"/>
      <c r="F416" s="77"/>
      <c r="G416" s="67"/>
      <c r="H416" s="78"/>
      <c r="I416" s="86"/>
      <c r="J416" s="86"/>
      <c r="K416" s="374"/>
      <c r="L416" s="70"/>
      <c r="M416" s="67"/>
      <c r="N416" s="70"/>
      <c r="O416" s="67"/>
      <c r="P416" s="67"/>
      <c r="Q416" s="67"/>
      <c r="R416" s="67"/>
      <c r="S416" s="192"/>
      <c r="T416" s="362"/>
      <c r="U416" s="363"/>
    </row>
    <row r="417" spans="1:21" ht="21" customHeight="1" x14ac:dyDescent="0.15">
      <c r="A417" s="433"/>
      <c r="B417" s="67"/>
      <c r="C417" s="78"/>
      <c r="D417" s="86"/>
      <c r="E417" s="86"/>
      <c r="F417" s="77"/>
      <c r="G417" s="67"/>
      <c r="H417" s="78"/>
      <c r="I417" s="86"/>
      <c r="J417" s="86"/>
      <c r="K417" s="374"/>
      <c r="L417" s="70"/>
      <c r="M417" s="67"/>
      <c r="N417" s="70"/>
      <c r="O417" s="67"/>
      <c r="P417" s="67"/>
      <c r="Q417" s="67"/>
      <c r="R417" s="67"/>
      <c r="S417" s="192"/>
      <c r="T417" s="362"/>
      <c r="U417" s="363"/>
    </row>
    <row r="418" spans="1:21" ht="21" customHeight="1" x14ac:dyDescent="0.15">
      <c r="A418" s="433"/>
      <c r="B418" s="78"/>
      <c r="C418" s="78"/>
      <c r="D418" s="86"/>
      <c r="E418" s="86"/>
      <c r="F418" s="77"/>
      <c r="G418" s="78"/>
      <c r="H418" s="78"/>
      <c r="I418" s="86"/>
      <c r="J418" s="86"/>
      <c r="K418" s="374"/>
      <c r="L418" s="70"/>
      <c r="M418" s="67"/>
      <c r="N418" s="70"/>
      <c r="O418" s="67"/>
      <c r="P418" s="78"/>
      <c r="Q418" s="78"/>
      <c r="R418" s="78"/>
      <c r="S418" s="192"/>
      <c r="T418" s="362"/>
      <c r="U418" s="363"/>
    </row>
    <row r="419" spans="1:21" ht="21" customHeight="1" x14ac:dyDescent="0.15">
      <c r="A419" s="433"/>
      <c r="B419" s="78"/>
      <c r="C419" s="78"/>
      <c r="D419" s="86"/>
      <c r="E419" s="86"/>
      <c r="F419" s="77"/>
      <c r="G419" s="78"/>
      <c r="H419" s="78"/>
      <c r="I419" s="86"/>
      <c r="J419" s="86"/>
      <c r="K419" s="374"/>
      <c r="L419" s="70"/>
      <c r="M419" s="67"/>
      <c r="N419" s="70"/>
      <c r="O419" s="67"/>
      <c r="P419" s="78"/>
      <c r="Q419" s="78"/>
      <c r="R419" s="78"/>
      <c r="S419" s="192"/>
      <c r="T419" s="362"/>
      <c r="U419" s="363"/>
    </row>
    <row r="420" spans="1:21" ht="21" customHeight="1" x14ac:dyDescent="0.15">
      <c r="A420" s="433"/>
      <c r="B420" s="78"/>
      <c r="C420" s="78"/>
      <c r="D420" s="86"/>
      <c r="E420" s="86"/>
      <c r="F420" s="77"/>
      <c r="G420" s="78"/>
      <c r="H420" s="78"/>
      <c r="I420" s="86"/>
      <c r="J420" s="86"/>
      <c r="K420" s="374"/>
      <c r="L420" s="70"/>
      <c r="M420" s="67"/>
      <c r="N420" s="70"/>
      <c r="O420" s="67"/>
      <c r="P420" s="78"/>
      <c r="Q420" s="78"/>
      <c r="R420" s="78"/>
      <c r="S420" s="192"/>
      <c r="T420" s="362"/>
      <c r="U420" s="363"/>
    </row>
    <row r="421" spans="1:21" ht="21" customHeight="1" x14ac:dyDescent="0.15">
      <c r="A421" s="433"/>
      <c r="B421" s="78"/>
      <c r="C421" s="78"/>
      <c r="D421" s="86"/>
      <c r="E421" s="86"/>
      <c r="F421" s="77"/>
      <c r="G421" s="78"/>
      <c r="H421" s="78"/>
      <c r="I421" s="86"/>
      <c r="J421" s="86"/>
      <c r="K421" s="374"/>
      <c r="L421" s="70"/>
      <c r="M421" s="67"/>
      <c r="N421" s="70"/>
      <c r="O421" s="67"/>
      <c r="P421" s="78"/>
      <c r="Q421" s="78"/>
      <c r="R421" s="78"/>
      <c r="S421" s="192"/>
      <c r="T421" s="362"/>
      <c r="U421" s="363"/>
    </row>
    <row r="422" spans="1:21" ht="21" customHeight="1" x14ac:dyDescent="0.15">
      <c r="A422" s="433"/>
      <c r="B422" s="78"/>
      <c r="C422" s="78"/>
      <c r="D422" s="86"/>
      <c r="E422" s="86"/>
      <c r="F422" s="77"/>
      <c r="G422" s="78"/>
      <c r="H422" s="78"/>
      <c r="I422" s="86"/>
      <c r="J422" s="86"/>
      <c r="K422" s="374"/>
      <c r="L422" s="70"/>
      <c r="M422" s="67"/>
      <c r="N422" s="70"/>
      <c r="O422" s="67"/>
      <c r="P422" s="78"/>
      <c r="Q422" s="78"/>
      <c r="R422" s="78"/>
      <c r="S422" s="192"/>
      <c r="T422" s="362"/>
      <c r="U422" s="363"/>
    </row>
    <row r="423" spans="1:21" ht="21" customHeight="1" x14ac:dyDescent="0.15">
      <c r="A423" s="433"/>
      <c r="B423" s="78"/>
      <c r="C423" s="78"/>
      <c r="D423" s="86"/>
      <c r="E423" s="86"/>
      <c r="F423" s="77"/>
      <c r="G423" s="78"/>
      <c r="H423" s="78"/>
      <c r="I423" s="86"/>
      <c r="J423" s="86"/>
      <c r="K423" s="374"/>
      <c r="L423" s="70"/>
      <c r="M423" s="67"/>
      <c r="N423" s="70"/>
      <c r="O423" s="67"/>
      <c r="P423" s="78"/>
      <c r="Q423" s="78"/>
      <c r="R423" s="78"/>
      <c r="S423" s="192"/>
      <c r="T423" s="362"/>
      <c r="U423" s="363"/>
    </row>
    <row r="424" spans="1:21" ht="21" customHeight="1" x14ac:dyDescent="0.15">
      <c r="A424" s="433"/>
      <c r="B424" s="78"/>
      <c r="C424" s="78"/>
      <c r="D424" s="86"/>
      <c r="E424" s="86"/>
      <c r="F424" s="77"/>
      <c r="G424" s="78"/>
      <c r="H424" s="78"/>
      <c r="I424" s="86"/>
      <c r="J424" s="86"/>
      <c r="K424" s="374"/>
      <c r="L424" s="70"/>
      <c r="M424" s="67"/>
      <c r="N424" s="70"/>
      <c r="O424" s="67"/>
      <c r="P424" s="78"/>
      <c r="Q424" s="78"/>
      <c r="R424" s="78"/>
      <c r="S424" s="192"/>
      <c r="T424" s="362"/>
      <c r="U424" s="363"/>
    </row>
    <row r="425" spans="1:21" ht="21" customHeight="1" x14ac:dyDescent="0.15">
      <c r="A425" s="433"/>
      <c r="B425" s="78"/>
      <c r="C425" s="78"/>
      <c r="D425" s="86"/>
      <c r="E425" s="86"/>
      <c r="F425" s="77"/>
      <c r="G425" s="78"/>
      <c r="H425" s="78"/>
      <c r="I425" s="86"/>
      <c r="J425" s="86"/>
      <c r="K425" s="374"/>
      <c r="L425" s="70"/>
      <c r="M425" s="67"/>
      <c r="N425" s="70"/>
      <c r="O425" s="67"/>
      <c r="P425" s="78"/>
      <c r="Q425" s="78"/>
      <c r="R425" s="78"/>
      <c r="S425" s="192"/>
      <c r="T425" s="362"/>
      <c r="U425" s="363"/>
    </row>
    <row r="426" spans="1:21" ht="21" customHeight="1" x14ac:dyDescent="0.15">
      <c r="A426" s="433"/>
      <c r="B426" s="78"/>
      <c r="C426" s="78"/>
      <c r="D426" s="86"/>
      <c r="E426" s="86"/>
      <c r="F426" s="77"/>
      <c r="G426" s="78"/>
      <c r="H426" s="78"/>
      <c r="I426" s="86"/>
      <c r="J426" s="86"/>
      <c r="K426" s="374"/>
      <c r="L426" s="70"/>
      <c r="M426" s="67"/>
      <c r="N426" s="70"/>
      <c r="O426" s="67"/>
      <c r="P426" s="78"/>
      <c r="Q426" s="78"/>
      <c r="R426" s="78"/>
      <c r="S426" s="192"/>
      <c r="T426" s="362"/>
      <c r="U426" s="363"/>
    </row>
    <row r="427" spans="1:21" ht="21" customHeight="1" x14ac:dyDescent="0.15">
      <c r="A427" s="433"/>
      <c r="B427" s="78"/>
      <c r="C427" s="78"/>
      <c r="D427" s="86"/>
      <c r="E427" s="86"/>
      <c r="F427" s="77"/>
      <c r="G427" s="78"/>
      <c r="H427" s="78"/>
      <c r="I427" s="86"/>
      <c r="J427" s="86"/>
      <c r="K427" s="374"/>
      <c r="L427" s="70"/>
      <c r="M427" s="67"/>
      <c r="N427" s="70"/>
      <c r="O427" s="67"/>
      <c r="P427" s="78"/>
      <c r="Q427" s="78"/>
      <c r="R427" s="78"/>
      <c r="S427" s="192"/>
      <c r="T427" s="362"/>
      <c r="U427" s="363"/>
    </row>
    <row r="428" spans="1:21" ht="21" customHeight="1" x14ac:dyDescent="0.15">
      <c r="A428" s="433"/>
      <c r="B428" s="78"/>
      <c r="C428" s="78"/>
      <c r="D428" s="86"/>
      <c r="E428" s="86"/>
      <c r="F428" s="77"/>
      <c r="G428" s="78"/>
      <c r="H428" s="78"/>
      <c r="I428" s="86"/>
      <c r="J428" s="86"/>
      <c r="K428" s="374"/>
      <c r="L428" s="70"/>
      <c r="M428" s="67"/>
      <c r="N428" s="70"/>
      <c r="O428" s="67"/>
      <c r="P428" s="78"/>
      <c r="Q428" s="78"/>
      <c r="R428" s="78"/>
      <c r="S428" s="192"/>
      <c r="T428" s="362"/>
      <c r="U428" s="363"/>
    </row>
    <row r="429" spans="1:21" ht="21" customHeight="1" x14ac:dyDescent="0.15">
      <c r="A429" s="433"/>
      <c r="B429" s="78"/>
      <c r="C429" s="78"/>
      <c r="D429" s="86"/>
      <c r="E429" s="86"/>
      <c r="F429" s="77"/>
      <c r="G429" s="78"/>
      <c r="H429" s="78"/>
      <c r="I429" s="86"/>
      <c r="J429" s="86"/>
      <c r="K429" s="374"/>
      <c r="L429" s="70"/>
      <c r="M429" s="67"/>
      <c r="N429" s="70"/>
      <c r="O429" s="67"/>
      <c r="P429" s="78"/>
      <c r="Q429" s="78"/>
      <c r="R429" s="78"/>
      <c r="S429" s="192"/>
      <c r="T429" s="362"/>
      <c r="U429" s="363"/>
    </row>
    <row r="430" spans="1:21" ht="21" customHeight="1" x14ac:dyDescent="0.15">
      <c r="A430" s="206"/>
      <c r="B430" s="78"/>
      <c r="C430" s="78"/>
      <c r="D430" s="86"/>
      <c r="E430" s="86"/>
      <c r="F430" s="77"/>
      <c r="G430" s="78"/>
      <c r="H430" s="78"/>
      <c r="I430" s="86"/>
      <c r="J430" s="86"/>
      <c r="K430" s="374"/>
      <c r="L430" s="70"/>
      <c r="M430" s="67"/>
      <c r="N430" s="70"/>
      <c r="O430" s="67"/>
      <c r="P430" s="78"/>
      <c r="Q430" s="78"/>
      <c r="R430" s="78"/>
      <c r="S430" s="192"/>
      <c r="T430" s="362"/>
      <c r="U430" s="363"/>
    </row>
    <row r="431" spans="1:21" ht="21" customHeight="1" x14ac:dyDescent="0.15">
      <c r="A431" s="433"/>
      <c r="B431" s="67"/>
      <c r="C431" s="78"/>
      <c r="D431" s="86"/>
      <c r="E431" s="86"/>
      <c r="F431" s="77"/>
      <c r="G431" s="67"/>
      <c r="H431" s="78"/>
      <c r="I431" s="86"/>
      <c r="J431" s="86"/>
      <c r="K431" s="374"/>
      <c r="L431" s="70"/>
      <c r="M431" s="67"/>
      <c r="N431" s="70"/>
      <c r="O431" s="67"/>
      <c r="P431" s="67"/>
      <c r="Q431" s="67"/>
      <c r="R431" s="67"/>
      <c r="S431" s="192"/>
      <c r="T431" s="362"/>
      <c r="U431" s="363"/>
    </row>
    <row r="432" spans="1:21" ht="21" customHeight="1" x14ac:dyDescent="0.15">
      <c r="A432" s="433"/>
      <c r="B432" s="67"/>
      <c r="C432" s="78"/>
      <c r="D432" s="86"/>
      <c r="E432" s="86"/>
      <c r="F432" s="77"/>
      <c r="G432" s="67"/>
      <c r="H432" s="78"/>
      <c r="I432" s="86"/>
      <c r="J432" s="86"/>
      <c r="K432" s="374"/>
      <c r="L432" s="70"/>
      <c r="M432" s="67"/>
      <c r="N432" s="70"/>
      <c r="O432" s="67"/>
      <c r="P432" s="67"/>
      <c r="Q432" s="67"/>
      <c r="R432" s="67"/>
      <c r="S432" s="192"/>
      <c r="T432" s="362"/>
      <c r="U432" s="363"/>
    </row>
    <row r="433" spans="1:21" ht="21" customHeight="1" x14ac:dyDescent="0.15">
      <c r="A433" s="433"/>
      <c r="B433" s="67"/>
      <c r="C433" s="78"/>
      <c r="D433" s="86"/>
      <c r="E433" s="86"/>
      <c r="F433" s="77"/>
      <c r="G433" s="67"/>
      <c r="H433" s="78"/>
      <c r="I433" s="86"/>
      <c r="J433" s="86"/>
      <c r="K433" s="374"/>
      <c r="L433" s="70"/>
      <c r="M433" s="67"/>
      <c r="N433" s="70"/>
      <c r="O433" s="67"/>
      <c r="P433" s="67"/>
      <c r="Q433" s="67"/>
      <c r="R433" s="67"/>
      <c r="S433" s="192"/>
      <c r="T433" s="362"/>
      <c r="U433" s="363"/>
    </row>
    <row r="434" spans="1:21" ht="21" customHeight="1" x14ac:dyDescent="0.15">
      <c r="A434" s="434"/>
      <c r="B434" s="104"/>
      <c r="C434" s="167"/>
      <c r="D434" s="106"/>
      <c r="E434" s="106"/>
      <c r="F434" s="166"/>
      <c r="G434" s="104"/>
      <c r="H434" s="167"/>
      <c r="I434" s="106"/>
      <c r="J434" s="106"/>
      <c r="K434" s="375"/>
      <c r="L434" s="159"/>
      <c r="M434" s="104"/>
      <c r="N434" s="159"/>
      <c r="O434" s="104"/>
      <c r="P434" s="104"/>
      <c r="Q434" s="104"/>
      <c r="R434" s="104"/>
      <c r="S434" s="269"/>
      <c r="T434" s="362"/>
      <c r="U434" s="363"/>
    </row>
    <row r="435" spans="1:21" ht="21" customHeight="1" x14ac:dyDescent="0.15">
      <c r="A435" s="435"/>
      <c r="B435" s="71"/>
      <c r="C435" s="103"/>
      <c r="D435" s="102"/>
      <c r="E435" s="102"/>
      <c r="F435" s="164"/>
      <c r="G435" s="71"/>
      <c r="H435" s="103"/>
      <c r="I435" s="102"/>
      <c r="J435" s="102"/>
      <c r="K435" s="373"/>
      <c r="L435" s="200"/>
      <c r="M435" s="71"/>
      <c r="N435" s="200"/>
      <c r="O435" s="71"/>
      <c r="P435" s="71"/>
      <c r="Q435" s="71"/>
      <c r="R435" s="71"/>
      <c r="S435" s="270"/>
      <c r="T435" s="362"/>
      <c r="U435" s="363"/>
    </row>
    <row r="436" spans="1:21" ht="21" customHeight="1" x14ac:dyDescent="0.15">
      <c r="A436" s="433"/>
      <c r="B436" s="67"/>
      <c r="C436" s="78"/>
      <c r="D436" s="86"/>
      <c r="E436" s="86"/>
      <c r="F436" s="77"/>
      <c r="G436" s="67"/>
      <c r="H436" s="78"/>
      <c r="I436" s="86"/>
      <c r="J436" s="86"/>
      <c r="K436" s="374"/>
      <c r="L436" s="70"/>
      <c r="M436" s="67"/>
      <c r="N436" s="70"/>
      <c r="O436" s="67"/>
      <c r="P436" s="67"/>
      <c r="Q436" s="67"/>
      <c r="R436" s="67"/>
      <c r="S436" s="192"/>
      <c r="T436" s="362"/>
      <c r="U436" s="363"/>
    </row>
    <row r="437" spans="1:21" ht="21" customHeight="1" x14ac:dyDescent="0.15">
      <c r="A437" s="433"/>
      <c r="B437" s="67"/>
      <c r="C437" s="78"/>
      <c r="D437" s="86"/>
      <c r="E437" s="86"/>
      <c r="F437" s="77"/>
      <c r="G437" s="78"/>
      <c r="H437" s="78"/>
      <c r="I437" s="86"/>
      <c r="J437" s="86"/>
      <c r="K437" s="374"/>
      <c r="L437" s="70"/>
      <c r="M437" s="67"/>
      <c r="N437" s="70"/>
      <c r="O437" s="67"/>
      <c r="P437" s="78"/>
      <c r="Q437" s="78"/>
      <c r="R437" s="78"/>
      <c r="S437" s="192"/>
      <c r="T437" s="362"/>
      <c r="U437" s="363"/>
    </row>
    <row r="438" spans="1:21" ht="21" customHeight="1" x14ac:dyDescent="0.15">
      <c r="A438" s="433"/>
      <c r="B438" s="78"/>
      <c r="C438" s="78"/>
      <c r="D438" s="86"/>
      <c r="E438" s="86"/>
      <c r="F438" s="77"/>
      <c r="G438" s="78"/>
      <c r="H438" s="78"/>
      <c r="I438" s="86"/>
      <c r="J438" s="86"/>
      <c r="K438" s="374"/>
      <c r="L438" s="70"/>
      <c r="M438" s="67"/>
      <c r="N438" s="70"/>
      <c r="O438" s="67"/>
      <c r="P438" s="78"/>
      <c r="Q438" s="78"/>
      <c r="R438" s="78"/>
      <c r="S438" s="192"/>
      <c r="T438" s="362"/>
      <c r="U438" s="363"/>
    </row>
    <row r="439" spans="1:21" ht="21" customHeight="1" x14ac:dyDescent="0.15">
      <c r="A439" s="433"/>
      <c r="B439" s="78"/>
      <c r="C439" s="78"/>
      <c r="D439" s="86"/>
      <c r="E439" s="86"/>
      <c r="F439" s="77"/>
      <c r="G439" s="78"/>
      <c r="H439" s="78"/>
      <c r="I439" s="77"/>
      <c r="J439" s="77"/>
      <c r="K439" s="374"/>
      <c r="L439" s="70"/>
      <c r="M439" s="67"/>
      <c r="N439" s="70"/>
      <c r="O439" s="67"/>
      <c r="P439" s="78"/>
      <c r="Q439" s="78"/>
      <c r="R439" s="78"/>
      <c r="S439" s="192"/>
      <c r="T439" s="362"/>
      <c r="U439" s="363"/>
    </row>
    <row r="440" spans="1:21" ht="21" customHeight="1" x14ac:dyDescent="0.15">
      <c r="A440" s="433"/>
      <c r="B440" s="78"/>
      <c r="C440" s="78"/>
      <c r="D440" s="86"/>
      <c r="E440" s="86"/>
      <c r="F440" s="77"/>
      <c r="G440" s="78"/>
      <c r="H440" s="78"/>
      <c r="I440" s="77"/>
      <c r="J440" s="77"/>
      <c r="K440" s="374"/>
      <c r="L440" s="70"/>
      <c r="M440" s="67"/>
      <c r="N440" s="70"/>
      <c r="O440" s="67"/>
      <c r="P440" s="78"/>
      <c r="Q440" s="78"/>
      <c r="R440" s="78"/>
      <c r="S440" s="192"/>
      <c r="T440" s="362"/>
      <c r="U440" s="363"/>
    </row>
    <row r="441" spans="1:21" ht="21" customHeight="1" x14ac:dyDescent="0.15">
      <c r="A441" s="433"/>
      <c r="B441" s="78"/>
      <c r="C441" s="78"/>
      <c r="D441" s="86"/>
      <c r="E441" s="86"/>
      <c r="F441" s="77"/>
      <c r="G441" s="78"/>
      <c r="H441" s="78"/>
      <c r="I441" s="77"/>
      <c r="J441" s="77"/>
      <c r="K441" s="374"/>
      <c r="L441" s="70"/>
      <c r="M441" s="67"/>
      <c r="N441" s="70"/>
      <c r="O441" s="67"/>
      <c r="P441" s="78"/>
      <c r="Q441" s="78"/>
      <c r="R441" s="78"/>
      <c r="S441" s="192"/>
      <c r="T441" s="362"/>
      <c r="U441" s="363"/>
    </row>
    <row r="442" spans="1:21" ht="21" customHeight="1" x14ac:dyDescent="0.15">
      <c r="A442" s="433"/>
      <c r="B442" s="78"/>
      <c r="C442" s="78"/>
      <c r="D442" s="86"/>
      <c r="E442" s="86"/>
      <c r="F442" s="77"/>
      <c r="G442" s="78"/>
      <c r="H442" s="78"/>
      <c r="I442" s="77"/>
      <c r="J442" s="77"/>
      <c r="K442" s="374"/>
      <c r="L442" s="70"/>
      <c r="M442" s="67"/>
      <c r="N442" s="70"/>
      <c r="O442" s="67"/>
      <c r="P442" s="78"/>
      <c r="Q442" s="78"/>
      <c r="R442" s="78"/>
      <c r="S442" s="192"/>
      <c r="T442" s="362"/>
      <c r="U442" s="363"/>
    </row>
    <row r="443" spans="1:21" ht="21" customHeight="1" x14ac:dyDescent="0.15">
      <c r="A443" s="433"/>
      <c r="B443" s="78"/>
      <c r="C443" s="78"/>
      <c r="D443" s="86"/>
      <c r="E443" s="86"/>
      <c r="F443" s="77"/>
      <c r="G443" s="78"/>
      <c r="H443" s="78"/>
      <c r="I443" s="77"/>
      <c r="J443" s="77"/>
      <c r="K443" s="374"/>
      <c r="L443" s="70"/>
      <c r="M443" s="67"/>
      <c r="N443" s="70"/>
      <c r="O443" s="67"/>
      <c r="P443" s="78"/>
      <c r="Q443" s="78"/>
      <c r="R443" s="78"/>
      <c r="S443" s="192"/>
      <c r="T443" s="362"/>
      <c r="U443" s="363"/>
    </row>
    <row r="444" spans="1:21" ht="21" customHeight="1" x14ac:dyDescent="0.15">
      <c r="A444" s="433"/>
      <c r="B444" s="78"/>
      <c r="C444" s="78"/>
      <c r="D444" s="86"/>
      <c r="E444" s="86"/>
      <c r="F444" s="77"/>
      <c r="G444" s="78"/>
      <c r="H444" s="78"/>
      <c r="I444" s="77"/>
      <c r="J444" s="77"/>
      <c r="K444" s="374"/>
      <c r="L444" s="70"/>
      <c r="M444" s="67"/>
      <c r="N444" s="70"/>
      <c r="O444" s="67"/>
      <c r="P444" s="78"/>
      <c r="Q444" s="78"/>
      <c r="R444" s="78"/>
      <c r="S444" s="192"/>
      <c r="T444" s="362"/>
      <c r="U444" s="363"/>
    </row>
    <row r="445" spans="1:21" ht="21" customHeight="1" x14ac:dyDescent="0.15">
      <c r="A445" s="433"/>
      <c r="B445" s="78"/>
      <c r="C445" s="78"/>
      <c r="D445" s="86"/>
      <c r="E445" s="86"/>
      <c r="F445" s="77"/>
      <c r="G445" s="78"/>
      <c r="H445" s="78"/>
      <c r="I445" s="77"/>
      <c r="J445" s="77"/>
      <c r="K445" s="374"/>
      <c r="L445" s="70"/>
      <c r="M445" s="67"/>
      <c r="N445" s="70"/>
      <c r="O445" s="67"/>
      <c r="P445" s="78"/>
      <c r="Q445" s="78"/>
      <c r="R445" s="78"/>
      <c r="S445" s="192"/>
      <c r="T445" s="362"/>
      <c r="U445" s="363"/>
    </row>
    <row r="446" spans="1:21" ht="21" customHeight="1" x14ac:dyDescent="0.15">
      <c r="A446" s="433"/>
      <c r="B446" s="78"/>
      <c r="C446" s="78"/>
      <c r="D446" s="86"/>
      <c r="E446" s="86"/>
      <c r="F446" s="77"/>
      <c r="G446" s="78"/>
      <c r="H446" s="78"/>
      <c r="I446" s="77"/>
      <c r="J446" s="77"/>
      <c r="K446" s="374"/>
      <c r="L446" s="70"/>
      <c r="M446" s="67"/>
      <c r="N446" s="70"/>
      <c r="O446" s="67"/>
      <c r="P446" s="78"/>
      <c r="Q446" s="78"/>
      <c r="R446" s="78"/>
      <c r="S446" s="192"/>
      <c r="T446" s="362"/>
      <c r="U446" s="363"/>
    </row>
    <row r="447" spans="1:21" ht="21" customHeight="1" x14ac:dyDescent="0.15">
      <c r="A447" s="433"/>
      <c r="B447" s="78"/>
      <c r="C447" s="78"/>
      <c r="D447" s="86"/>
      <c r="E447" s="86"/>
      <c r="F447" s="77"/>
      <c r="G447" s="78"/>
      <c r="H447" s="78"/>
      <c r="I447" s="77"/>
      <c r="J447" s="77"/>
      <c r="K447" s="374"/>
      <c r="L447" s="70"/>
      <c r="M447" s="67"/>
      <c r="N447" s="70"/>
      <c r="O447" s="67"/>
      <c r="P447" s="78"/>
      <c r="Q447" s="78"/>
      <c r="R447" s="78"/>
      <c r="S447" s="192"/>
      <c r="T447" s="362"/>
      <c r="U447" s="363"/>
    </row>
    <row r="448" spans="1:21" ht="21" customHeight="1" x14ac:dyDescent="0.15">
      <c r="A448" s="433"/>
      <c r="B448" s="78"/>
      <c r="C448" s="78"/>
      <c r="D448" s="86"/>
      <c r="E448" s="86"/>
      <c r="F448" s="77"/>
      <c r="G448" s="78"/>
      <c r="H448" s="78"/>
      <c r="I448" s="77"/>
      <c r="J448" s="77"/>
      <c r="K448" s="374"/>
      <c r="L448" s="70"/>
      <c r="M448" s="67"/>
      <c r="N448" s="70"/>
      <c r="O448" s="67"/>
      <c r="P448" s="78"/>
      <c r="Q448" s="78"/>
      <c r="R448" s="78"/>
      <c r="S448" s="192"/>
      <c r="T448" s="362"/>
      <c r="U448" s="363"/>
    </row>
    <row r="449" spans="1:21" ht="21" customHeight="1" x14ac:dyDescent="0.15">
      <c r="A449" s="433"/>
      <c r="B449" s="78"/>
      <c r="C449" s="78"/>
      <c r="D449" s="86"/>
      <c r="E449" s="86"/>
      <c r="F449" s="77"/>
      <c r="G449" s="78"/>
      <c r="H449" s="78"/>
      <c r="I449" s="77"/>
      <c r="J449" s="77"/>
      <c r="K449" s="374"/>
      <c r="L449" s="70"/>
      <c r="M449" s="67"/>
      <c r="N449" s="70"/>
      <c r="O449" s="67"/>
      <c r="P449" s="78"/>
      <c r="Q449" s="78"/>
      <c r="R449" s="78"/>
      <c r="S449" s="192"/>
      <c r="T449" s="362"/>
      <c r="U449" s="363"/>
    </row>
    <row r="450" spans="1:21" ht="21" customHeight="1" x14ac:dyDescent="0.15">
      <c r="A450" s="206"/>
      <c r="B450" s="78"/>
      <c r="C450" s="78"/>
      <c r="D450" s="86"/>
      <c r="E450" s="86"/>
      <c r="F450" s="77"/>
      <c r="G450" s="78"/>
      <c r="H450" s="78"/>
      <c r="I450" s="77"/>
      <c r="J450" s="77"/>
      <c r="K450" s="374"/>
      <c r="L450" s="70"/>
      <c r="M450" s="67"/>
      <c r="N450" s="70"/>
      <c r="O450" s="67"/>
      <c r="P450" s="78"/>
      <c r="Q450" s="78"/>
      <c r="R450" s="78"/>
      <c r="S450" s="192"/>
      <c r="T450" s="362"/>
      <c r="U450" s="363"/>
    </row>
    <row r="451" spans="1:21" ht="21" customHeight="1" x14ac:dyDescent="0.15">
      <c r="A451" s="433"/>
      <c r="B451" s="67"/>
      <c r="C451" s="78"/>
      <c r="D451" s="77"/>
      <c r="E451" s="77"/>
      <c r="F451" s="77"/>
      <c r="G451" s="78"/>
      <c r="H451" s="67"/>
      <c r="I451" s="77"/>
      <c r="J451" s="77"/>
      <c r="K451" s="374"/>
      <c r="L451" s="70"/>
      <c r="M451" s="67"/>
      <c r="N451" s="70"/>
      <c r="O451" s="67"/>
      <c r="P451" s="67"/>
      <c r="Q451" s="67"/>
      <c r="R451" s="67"/>
      <c r="S451" s="192"/>
      <c r="T451" s="362"/>
      <c r="U451" s="363"/>
    </row>
    <row r="452" spans="1:21" ht="21" customHeight="1" x14ac:dyDescent="0.15">
      <c r="A452" s="433"/>
      <c r="B452" s="67"/>
      <c r="C452" s="78"/>
      <c r="D452" s="77"/>
      <c r="E452" s="77"/>
      <c r="F452" s="77"/>
      <c r="G452" s="78"/>
      <c r="H452" s="67"/>
      <c r="I452" s="77"/>
      <c r="J452" s="77"/>
      <c r="K452" s="374"/>
      <c r="L452" s="70"/>
      <c r="M452" s="67"/>
      <c r="N452" s="70"/>
      <c r="O452" s="67"/>
      <c r="P452" s="67"/>
      <c r="Q452" s="67"/>
      <c r="R452" s="67"/>
      <c r="S452" s="192"/>
      <c r="T452" s="362"/>
      <c r="U452" s="363"/>
    </row>
    <row r="453" spans="1:21" ht="21" customHeight="1" x14ac:dyDescent="0.15">
      <c r="A453" s="433"/>
      <c r="B453" s="67"/>
      <c r="C453" s="78"/>
      <c r="D453" s="77"/>
      <c r="E453" s="77"/>
      <c r="F453" s="77"/>
      <c r="G453" s="78"/>
      <c r="H453" s="67"/>
      <c r="I453" s="77"/>
      <c r="J453" s="77"/>
      <c r="K453" s="374"/>
      <c r="L453" s="70"/>
      <c r="M453" s="67"/>
      <c r="N453" s="70"/>
      <c r="O453" s="67"/>
      <c r="P453" s="67"/>
      <c r="Q453" s="67"/>
      <c r="R453" s="67"/>
      <c r="S453" s="192"/>
      <c r="T453" s="362"/>
      <c r="U453" s="363"/>
    </row>
    <row r="454" spans="1:21" ht="21" customHeight="1" x14ac:dyDescent="0.15">
      <c r="A454" s="434"/>
      <c r="B454" s="104"/>
      <c r="C454" s="167"/>
      <c r="D454" s="166"/>
      <c r="E454" s="166"/>
      <c r="F454" s="166"/>
      <c r="G454" s="167"/>
      <c r="H454" s="104"/>
      <c r="I454" s="166"/>
      <c r="J454" s="166"/>
      <c r="K454" s="375"/>
      <c r="L454" s="159"/>
      <c r="M454" s="104"/>
      <c r="N454" s="159"/>
      <c r="O454" s="104"/>
      <c r="P454" s="104"/>
      <c r="Q454" s="104"/>
      <c r="R454" s="104"/>
      <c r="S454" s="269"/>
      <c r="T454" s="362"/>
      <c r="U454" s="363"/>
    </row>
    <row r="455" spans="1:21" ht="21" customHeight="1" x14ac:dyDescent="0.15">
      <c r="A455" s="437"/>
      <c r="B455" s="101"/>
      <c r="C455" s="151"/>
      <c r="D455" s="76"/>
      <c r="E455" s="76"/>
      <c r="F455" s="76"/>
      <c r="G455" s="151"/>
      <c r="H455" s="101"/>
      <c r="I455" s="76"/>
      <c r="J455" s="76"/>
      <c r="K455" s="376"/>
      <c r="L455" s="276"/>
      <c r="M455" s="101"/>
      <c r="N455" s="276"/>
      <c r="O455" s="101"/>
      <c r="P455" s="101"/>
      <c r="Q455" s="101"/>
      <c r="R455" s="101"/>
      <c r="S455" s="277"/>
      <c r="T455" s="362"/>
      <c r="U455" s="363"/>
    </row>
    <row r="456" spans="1:21" ht="21" customHeight="1" x14ac:dyDescent="0.15">
      <c r="A456" s="433"/>
      <c r="B456" s="67"/>
      <c r="C456" s="78"/>
      <c r="D456" s="77"/>
      <c r="E456" s="77"/>
      <c r="F456" s="77"/>
      <c r="G456" s="78"/>
      <c r="H456" s="67"/>
      <c r="I456" s="77"/>
      <c r="J456" s="77"/>
      <c r="K456" s="374"/>
      <c r="L456" s="70"/>
      <c r="M456" s="67"/>
      <c r="N456" s="70"/>
      <c r="O456" s="67"/>
      <c r="P456" s="67"/>
      <c r="Q456" s="67"/>
      <c r="R456" s="67"/>
      <c r="S456" s="192"/>
      <c r="T456" s="362"/>
      <c r="U456" s="363"/>
    </row>
    <row r="457" spans="1:21" ht="21" customHeight="1" x14ac:dyDescent="0.15">
      <c r="A457" s="433"/>
      <c r="B457" s="67"/>
      <c r="C457" s="78"/>
      <c r="D457" s="77"/>
      <c r="E457" s="77"/>
      <c r="F457" s="77"/>
      <c r="G457" s="78"/>
      <c r="H457" s="67"/>
      <c r="I457" s="77"/>
      <c r="J457" s="77"/>
      <c r="K457" s="374"/>
      <c r="L457" s="70"/>
      <c r="M457" s="67"/>
      <c r="N457" s="70"/>
      <c r="O457" s="67"/>
      <c r="P457" s="67"/>
      <c r="Q457" s="67"/>
      <c r="R457" s="67"/>
      <c r="S457" s="192"/>
      <c r="T457" s="362"/>
      <c r="U457" s="363"/>
    </row>
    <row r="458" spans="1:21" ht="21" customHeight="1" x14ac:dyDescent="0.15">
      <c r="A458" s="433"/>
      <c r="B458" s="78"/>
      <c r="C458" s="78"/>
      <c r="D458" s="77"/>
      <c r="E458" s="77"/>
      <c r="F458" s="77"/>
      <c r="G458" s="78"/>
      <c r="H458" s="78"/>
      <c r="I458" s="77"/>
      <c r="J458" s="77"/>
      <c r="K458" s="374"/>
      <c r="L458" s="70"/>
      <c r="M458" s="67"/>
      <c r="N458" s="70"/>
      <c r="O458" s="67"/>
      <c r="P458" s="78"/>
      <c r="Q458" s="78"/>
      <c r="R458" s="78"/>
      <c r="S458" s="192"/>
      <c r="T458" s="362"/>
      <c r="U458" s="363"/>
    </row>
    <row r="459" spans="1:21" ht="21" customHeight="1" x14ac:dyDescent="0.15">
      <c r="A459" s="433"/>
      <c r="B459" s="78"/>
      <c r="C459" s="78"/>
      <c r="D459" s="77"/>
      <c r="E459" s="77"/>
      <c r="F459" s="77"/>
      <c r="G459" s="78"/>
      <c r="H459" s="78"/>
      <c r="I459" s="77"/>
      <c r="J459" s="77"/>
      <c r="K459" s="374"/>
      <c r="L459" s="70"/>
      <c r="M459" s="67"/>
      <c r="N459" s="70"/>
      <c r="O459" s="67"/>
      <c r="P459" s="78"/>
      <c r="Q459" s="78"/>
      <c r="R459" s="78"/>
      <c r="S459" s="192"/>
      <c r="T459" s="362"/>
      <c r="U459" s="363"/>
    </row>
    <row r="460" spans="1:21" ht="21" customHeight="1" x14ac:dyDescent="0.15">
      <c r="A460" s="433"/>
      <c r="B460" s="78"/>
      <c r="C460" s="78"/>
      <c r="D460" s="77"/>
      <c r="E460" s="77"/>
      <c r="F460" s="77"/>
      <c r="G460" s="78"/>
      <c r="H460" s="78"/>
      <c r="I460" s="77"/>
      <c r="J460" s="77"/>
      <c r="K460" s="374"/>
      <c r="L460" s="70"/>
      <c r="M460" s="67"/>
      <c r="N460" s="70"/>
      <c r="O460" s="67"/>
      <c r="P460" s="78"/>
      <c r="Q460" s="78"/>
      <c r="R460" s="78"/>
      <c r="S460" s="192"/>
      <c r="T460" s="362"/>
      <c r="U460" s="363"/>
    </row>
    <row r="461" spans="1:21" ht="21" customHeight="1" x14ac:dyDescent="0.15">
      <c r="A461" s="433"/>
      <c r="B461" s="78"/>
      <c r="C461" s="78"/>
      <c r="D461" s="77"/>
      <c r="E461" s="77"/>
      <c r="F461" s="77"/>
      <c r="G461" s="78"/>
      <c r="H461" s="78"/>
      <c r="I461" s="77"/>
      <c r="J461" s="77"/>
      <c r="K461" s="374"/>
      <c r="L461" s="70"/>
      <c r="M461" s="67"/>
      <c r="N461" s="70"/>
      <c r="O461" s="67"/>
      <c r="P461" s="78"/>
      <c r="Q461" s="78"/>
      <c r="R461" s="78"/>
      <c r="S461" s="192"/>
      <c r="T461" s="362"/>
      <c r="U461" s="363"/>
    </row>
    <row r="462" spans="1:21" ht="21" customHeight="1" x14ac:dyDescent="0.15">
      <c r="A462" s="433"/>
      <c r="B462" s="78"/>
      <c r="C462" s="78"/>
      <c r="D462" s="77"/>
      <c r="E462" s="77"/>
      <c r="F462" s="77"/>
      <c r="G462" s="78"/>
      <c r="H462" s="78"/>
      <c r="I462" s="77"/>
      <c r="J462" s="77"/>
      <c r="K462" s="374"/>
      <c r="L462" s="70"/>
      <c r="M462" s="67"/>
      <c r="N462" s="70"/>
      <c r="O462" s="67"/>
      <c r="P462" s="78"/>
      <c r="Q462" s="78"/>
      <c r="R462" s="78"/>
      <c r="S462" s="192"/>
      <c r="T462" s="362"/>
      <c r="U462" s="363"/>
    </row>
    <row r="463" spans="1:21" ht="21" customHeight="1" x14ac:dyDescent="0.15">
      <c r="A463" s="433"/>
      <c r="B463" s="78"/>
      <c r="C463" s="78"/>
      <c r="D463" s="77"/>
      <c r="E463" s="77"/>
      <c r="F463" s="77"/>
      <c r="G463" s="78"/>
      <c r="H463" s="78"/>
      <c r="I463" s="77"/>
      <c r="J463" s="77"/>
      <c r="K463" s="374"/>
      <c r="L463" s="70"/>
      <c r="M463" s="67"/>
      <c r="N463" s="70"/>
      <c r="O463" s="67"/>
      <c r="P463" s="78"/>
      <c r="Q463" s="78"/>
      <c r="R463" s="78"/>
      <c r="S463" s="192"/>
      <c r="T463" s="362"/>
      <c r="U463" s="363"/>
    </row>
    <row r="464" spans="1:21" ht="21" customHeight="1" x14ac:dyDescent="0.15">
      <c r="A464" s="433"/>
      <c r="B464" s="78"/>
      <c r="C464" s="78"/>
      <c r="D464" s="77"/>
      <c r="E464" s="77"/>
      <c r="F464" s="77"/>
      <c r="G464" s="78"/>
      <c r="H464" s="78"/>
      <c r="I464" s="77"/>
      <c r="J464" s="77"/>
      <c r="K464" s="374"/>
      <c r="L464" s="70"/>
      <c r="M464" s="67"/>
      <c r="N464" s="70"/>
      <c r="O464" s="67"/>
      <c r="P464" s="78"/>
      <c r="Q464" s="78"/>
      <c r="R464" s="78"/>
      <c r="S464" s="192"/>
      <c r="T464" s="362"/>
      <c r="U464" s="363"/>
    </row>
    <row r="465" spans="1:21" ht="21" customHeight="1" x14ac:dyDescent="0.15">
      <c r="A465" s="433"/>
      <c r="B465" s="78"/>
      <c r="C465" s="78"/>
      <c r="D465" s="77"/>
      <c r="E465" s="77"/>
      <c r="F465" s="77"/>
      <c r="G465" s="78"/>
      <c r="H465" s="78"/>
      <c r="I465" s="77"/>
      <c r="J465" s="77"/>
      <c r="K465" s="374"/>
      <c r="L465" s="70"/>
      <c r="M465" s="67"/>
      <c r="N465" s="70"/>
      <c r="O465" s="67"/>
      <c r="P465" s="78"/>
      <c r="Q465" s="78"/>
      <c r="R465" s="78"/>
      <c r="S465" s="192"/>
      <c r="T465" s="362"/>
      <c r="U465" s="363"/>
    </row>
    <row r="466" spans="1:21" ht="21" customHeight="1" x14ac:dyDescent="0.15">
      <c r="A466" s="433"/>
      <c r="B466" s="78"/>
      <c r="C466" s="78"/>
      <c r="D466" s="77"/>
      <c r="E466" s="77"/>
      <c r="F466" s="77"/>
      <c r="G466" s="78"/>
      <c r="H466" s="78"/>
      <c r="I466" s="77"/>
      <c r="J466" s="77"/>
      <c r="K466" s="374"/>
      <c r="L466" s="70"/>
      <c r="M466" s="67"/>
      <c r="N466" s="70"/>
      <c r="O466" s="67"/>
      <c r="P466" s="78"/>
      <c r="Q466" s="78"/>
      <c r="R466" s="78"/>
      <c r="S466" s="192"/>
      <c r="T466" s="362"/>
      <c r="U466" s="363"/>
    </row>
    <row r="467" spans="1:21" ht="21" customHeight="1" x14ac:dyDescent="0.15">
      <c r="A467" s="433"/>
      <c r="B467" s="78"/>
      <c r="C467" s="78"/>
      <c r="D467" s="77"/>
      <c r="E467" s="77"/>
      <c r="F467" s="77"/>
      <c r="G467" s="78"/>
      <c r="H467" s="78"/>
      <c r="I467" s="77"/>
      <c r="J467" s="77"/>
      <c r="K467" s="374"/>
      <c r="L467" s="70"/>
      <c r="M467" s="67"/>
      <c r="N467" s="70"/>
      <c r="O467" s="67"/>
      <c r="P467" s="78"/>
      <c r="Q467" s="78"/>
      <c r="R467" s="78"/>
      <c r="S467" s="192"/>
      <c r="T467" s="362"/>
      <c r="U467" s="363"/>
    </row>
    <row r="468" spans="1:21" ht="21" customHeight="1" x14ac:dyDescent="0.15">
      <c r="A468" s="433"/>
      <c r="B468" s="78"/>
      <c r="C468" s="78"/>
      <c r="D468" s="77"/>
      <c r="E468" s="77"/>
      <c r="F468" s="77"/>
      <c r="G468" s="78"/>
      <c r="H468" s="78"/>
      <c r="I468" s="77"/>
      <c r="J468" s="77"/>
      <c r="K468" s="374"/>
      <c r="L468" s="70"/>
      <c r="M468" s="67"/>
      <c r="N468" s="70"/>
      <c r="O468" s="67"/>
      <c r="P468" s="78"/>
      <c r="Q468" s="78"/>
      <c r="R468" s="78"/>
      <c r="S468" s="192"/>
      <c r="T468" s="362"/>
      <c r="U468" s="363"/>
    </row>
    <row r="469" spans="1:21" ht="21" customHeight="1" x14ac:dyDescent="0.15">
      <c r="A469" s="433"/>
      <c r="B469" s="78"/>
      <c r="C469" s="78"/>
      <c r="D469" s="77"/>
      <c r="E469" s="77"/>
      <c r="F469" s="77"/>
      <c r="G469" s="78"/>
      <c r="H469" s="78"/>
      <c r="I469" s="77"/>
      <c r="J469" s="77"/>
      <c r="K469" s="374"/>
      <c r="L469" s="70"/>
      <c r="M469" s="67"/>
      <c r="N469" s="70"/>
      <c r="O469" s="67"/>
      <c r="P469" s="78"/>
      <c r="Q469" s="78"/>
      <c r="R469" s="78"/>
      <c r="S469" s="192"/>
      <c r="T469" s="362"/>
      <c r="U469" s="363"/>
    </row>
    <row r="470" spans="1:21" ht="21" customHeight="1" x14ac:dyDescent="0.15">
      <c r="A470" s="206"/>
      <c r="B470" s="78"/>
      <c r="C470" s="78"/>
      <c r="D470" s="77"/>
      <c r="E470" s="77"/>
      <c r="F470" s="77"/>
      <c r="G470" s="78"/>
      <c r="H470" s="78"/>
      <c r="I470" s="77"/>
      <c r="J470" s="77"/>
      <c r="K470" s="374"/>
      <c r="L470" s="70"/>
      <c r="M470" s="67"/>
      <c r="N470" s="70"/>
      <c r="O470" s="67"/>
      <c r="P470" s="78"/>
      <c r="Q470" s="78"/>
      <c r="R470" s="78"/>
      <c r="S470" s="192"/>
      <c r="T470" s="362"/>
      <c r="U470" s="363"/>
    </row>
    <row r="471" spans="1:21" ht="21" customHeight="1" x14ac:dyDescent="0.15">
      <c r="A471" s="438"/>
      <c r="B471" s="93"/>
      <c r="C471" s="94"/>
      <c r="D471" s="94"/>
      <c r="E471" s="278"/>
      <c r="F471" s="94"/>
      <c r="G471" s="93"/>
      <c r="H471" s="415"/>
      <c r="I471" s="94"/>
      <c r="J471" s="278"/>
      <c r="K471" s="375"/>
      <c r="L471" s="208"/>
      <c r="M471" s="208"/>
      <c r="N471" s="208"/>
      <c r="O471" s="208"/>
      <c r="P471" s="208"/>
      <c r="Q471" s="208"/>
      <c r="R471" s="208"/>
      <c r="S471" s="209"/>
      <c r="T471" s="362"/>
      <c r="U471" s="363"/>
    </row>
    <row r="472" spans="1:21" ht="21" customHeight="1" x14ac:dyDescent="0.15">
      <c r="A472" s="435"/>
      <c r="B472" s="71"/>
      <c r="C472" s="103"/>
      <c r="D472" s="164"/>
      <c r="E472" s="164"/>
      <c r="F472" s="164"/>
      <c r="G472" s="103"/>
      <c r="H472" s="71"/>
      <c r="I472" s="164"/>
      <c r="J472" s="164"/>
      <c r="K472" s="373"/>
      <c r="L472" s="200"/>
      <c r="M472" s="71"/>
      <c r="N472" s="200"/>
      <c r="O472" s="71"/>
      <c r="P472" s="71"/>
      <c r="Q472" s="71"/>
      <c r="R472" s="71"/>
      <c r="S472" s="270"/>
      <c r="T472" s="362"/>
      <c r="U472" s="363"/>
    </row>
    <row r="473" spans="1:21" ht="21" customHeight="1" x14ac:dyDescent="0.15">
      <c r="A473" s="433"/>
      <c r="B473" s="67"/>
      <c r="C473" s="78"/>
      <c r="D473" s="77"/>
      <c r="E473" s="77"/>
      <c r="F473" s="77"/>
      <c r="G473" s="78"/>
      <c r="H473" s="67"/>
      <c r="I473" s="77"/>
      <c r="J473" s="77"/>
      <c r="K473" s="374"/>
      <c r="L473" s="70"/>
      <c r="M473" s="67"/>
      <c r="N473" s="70"/>
      <c r="O473" s="67"/>
      <c r="P473" s="67"/>
      <c r="Q473" s="67"/>
      <c r="R473" s="67"/>
      <c r="S473" s="192"/>
      <c r="T473" s="362"/>
      <c r="U473" s="363"/>
    </row>
    <row r="474" spans="1:21" ht="21" customHeight="1" x14ac:dyDescent="0.15">
      <c r="A474" s="433"/>
      <c r="B474" s="67"/>
      <c r="C474" s="78"/>
      <c r="D474" s="77"/>
      <c r="E474" s="77"/>
      <c r="F474" s="77"/>
      <c r="G474" s="78"/>
      <c r="H474" s="67"/>
      <c r="I474" s="77"/>
      <c r="J474" s="77"/>
      <c r="K474" s="374"/>
      <c r="L474" s="70"/>
      <c r="M474" s="67"/>
      <c r="N474" s="70"/>
      <c r="O474" s="67"/>
      <c r="P474" s="67"/>
      <c r="Q474" s="67"/>
      <c r="R474" s="67"/>
      <c r="S474" s="192"/>
      <c r="T474" s="362"/>
      <c r="U474" s="363"/>
    </row>
    <row r="475" spans="1:21" ht="21" customHeight="1" x14ac:dyDescent="0.15">
      <c r="A475" s="433"/>
      <c r="B475" s="67"/>
      <c r="C475" s="78"/>
      <c r="D475" s="77"/>
      <c r="E475" s="77"/>
      <c r="F475" s="77"/>
      <c r="G475" s="78"/>
      <c r="H475" s="67"/>
      <c r="I475" s="77"/>
      <c r="J475" s="77"/>
      <c r="K475" s="374"/>
      <c r="L475" s="70"/>
      <c r="M475" s="67"/>
      <c r="N475" s="70"/>
      <c r="O475" s="67"/>
      <c r="P475" s="67"/>
      <c r="Q475" s="67"/>
      <c r="R475" s="67"/>
      <c r="S475" s="192"/>
      <c r="T475" s="362"/>
      <c r="U475" s="363"/>
    </row>
    <row r="476" spans="1:21" ht="21" customHeight="1" x14ac:dyDescent="0.15">
      <c r="A476" s="433"/>
      <c r="B476" s="67"/>
      <c r="C476" s="78"/>
      <c r="D476" s="77"/>
      <c r="E476" s="77"/>
      <c r="F476" s="77"/>
      <c r="G476" s="78"/>
      <c r="H476" s="67"/>
      <c r="I476" s="77"/>
      <c r="J476" s="77"/>
      <c r="K476" s="374"/>
      <c r="L476" s="70"/>
      <c r="M476" s="67"/>
      <c r="N476" s="70"/>
      <c r="O476" s="67"/>
      <c r="P476" s="67"/>
      <c r="Q476" s="67"/>
      <c r="R476" s="67"/>
      <c r="S476" s="192"/>
      <c r="T476" s="362"/>
      <c r="U476" s="363"/>
    </row>
    <row r="477" spans="1:21" ht="21" customHeight="1" x14ac:dyDescent="0.15">
      <c r="A477" s="433"/>
      <c r="B477" s="67"/>
      <c r="C477" s="78"/>
      <c r="D477" s="77"/>
      <c r="E477" s="77"/>
      <c r="F477" s="77"/>
      <c r="G477" s="78"/>
      <c r="H477" s="67"/>
      <c r="I477" s="77"/>
      <c r="J477" s="77"/>
      <c r="K477" s="374"/>
      <c r="L477" s="70"/>
      <c r="M477" s="67"/>
      <c r="N477" s="70"/>
      <c r="O477" s="67"/>
      <c r="P477" s="67"/>
      <c r="Q477" s="67"/>
      <c r="R477" s="67"/>
      <c r="S477" s="192"/>
      <c r="T477" s="362"/>
      <c r="U477" s="363"/>
    </row>
    <row r="478" spans="1:21" ht="21" customHeight="1" x14ac:dyDescent="0.15">
      <c r="A478" s="433"/>
      <c r="B478" s="67"/>
      <c r="C478" s="78"/>
      <c r="D478" s="77"/>
      <c r="E478" s="77"/>
      <c r="F478" s="77"/>
      <c r="G478" s="78"/>
      <c r="H478" s="67"/>
      <c r="I478" s="77"/>
      <c r="J478" s="77"/>
      <c r="K478" s="374"/>
      <c r="L478" s="70"/>
      <c r="M478" s="67"/>
      <c r="N478" s="70"/>
      <c r="O478" s="67"/>
      <c r="P478" s="67"/>
      <c r="Q478" s="67"/>
      <c r="R478" s="67"/>
      <c r="S478" s="192"/>
      <c r="T478" s="362"/>
      <c r="U478" s="363"/>
    </row>
    <row r="479" spans="1:21" ht="21" customHeight="1" x14ac:dyDescent="0.15">
      <c r="A479" s="433"/>
      <c r="B479" s="78"/>
      <c r="C479" s="78"/>
      <c r="D479" s="77"/>
      <c r="E479" s="77"/>
      <c r="F479" s="77"/>
      <c r="G479" s="78"/>
      <c r="H479" s="78"/>
      <c r="I479" s="77"/>
      <c r="J479" s="77"/>
      <c r="K479" s="374"/>
      <c r="L479" s="70"/>
      <c r="M479" s="67"/>
      <c r="N479" s="70"/>
      <c r="O479" s="67"/>
      <c r="P479" s="78"/>
      <c r="Q479" s="78"/>
      <c r="R479" s="78"/>
      <c r="S479" s="192"/>
      <c r="T479" s="362"/>
      <c r="U479" s="363"/>
    </row>
    <row r="480" spans="1:21" ht="21" customHeight="1" x14ac:dyDescent="0.15">
      <c r="A480" s="433"/>
      <c r="B480" s="78"/>
      <c r="C480" s="78"/>
      <c r="D480" s="77"/>
      <c r="E480" s="77"/>
      <c r="F480" s="77"/>
      <c r="G480" s="78"/>
      <c r="H480" s="78"/>
      <c r="I480" s="77"/>
      <c r="J480" s="77"/>
      <c r="K480" s="374"/>
      <c r="L480" s="70"/>
      <c r="M480" s="67"/>
      <c r="N480" s="70"/>
      <c r="O480" s="67"/>
      <c r="P480" s="78"/>
      <c r="Q480" s="78"/>
      <c r="R480" s="78"/>
      <c r="S480" s="192"/>
      <c r="T480" s="362"/>
      <c r="U480" s="363"/>
    </row>
    <row r="481" spans="1:21" ht="21" customHeight="1" x14ac:dyDescent="0.15">
      <c r="A481" s="433"/>
      <c r="B481" s="78"/>
      <c r="C481" s="78"/>
      <c r="D481" s="77"/>
      <c r="E481" s="77"/>
      <c r="F481" s="77"/>
      <c r="G481" s="78"/>
      <c r="H481" s="78"/>
      <c r="I481" s="77"/>
      <c r="J481" s="77"/>
      <c r="K481" s="374"/>
      <c r="L481" s="70"/>
      <c r="M481" s="67"/>
      <c r="N481" s="70"/>
      <c r="O481" s="67"/>
      <c r="P481" s="78"/>
      <c r="Q481" s="78"/>
      <c r="R481" s="78"/>
      <c r="S481" s="192"/>
      <c r="T481" s="362"/>
      <c r="U481" s="363"/>
    </row>
    <row r="482" spans="1:21" ht="21" customHeight="1" x14ac:dyDescent="0.15">
      <c r="A482" s="433"/>
      <c r="B482" s="78"/>
      <c r="C482" s="78"/>
      <c r="D482" s="77"/>
      <c r="E482" s="77"/>
      <c r="F482" s="77"/>
      <c r="G482" s="78"/>
      <c r="H482" s="78"/>
      <c r="I482" s="77"/>
      <c r="J482" s="77"/>
      <c r="K482" s="374"/>
      <c r="L482" s="70"/>
      <c r="M482" s="67"/>
      <c r="N482" s="70"/>
      <c r="O482" s="67"/>
      <c r="P482" s="78"/>
      <c r="Q482" s="78"/>
      <c r="R482" s="78"/>
      <c r="S482" s="192"/>
      <c r="T482" s="362"/>
      <c r="U482" s="363"/>
    </row>
    <row r="483" spans="1:21" ht="21" customHeight="1" x14ac:dyDescent="0.15">
      <c r="A483" s="433"/>
      <c r="B483" s="78"/>
      <c r="C483" s="78"/>
      <c r="D483" s="77"/>
      <c r="E483" s="77"/>
      <c r="F483" s="77"/>
      <c r="G483" s="78"/>
      <c r="H483" s="78"/>
      <c r="I483" s="77"/>
      <c r="J483" s="77"/>
      <c r="K483" s="374"/>
      <c r="L483" s="70"/>
      <c r="M483" s="67"/>
      <c r="N483" s="70"/>
      <c r="O483" s="67"/>
      <c r="P483" s="78"/>
      <c r="Q483" s="78"/>
      <c r="R483" s="78"/>
      <c r="S483" s="192"/>
      <c r="T483" s="362"/>
      <c r="U483" s="363"/>
    </row>
    <row r="484" spans="1:21" ht="21" customHeight="1" x14ac:dyDescent="0.15">
      <c r="A484" s="433"/>
      <c r="B484" s="78"/>
      <c r="C484" s="78"/>
      <c r="D484" s="77"/>
      <c r="E484" s="77"/>
      <c r="F484" s="77"/>
      <c r="G484" s="78"/>
      <c r="H484" s="78"/>
      <c r="I484" s="77"/>
      <c r="J484" s="77"/>
      <c r="K484" s="374"/>
      <c r="L484" s="70"/>
      <c r="M484" s="67"/>
      <c r="N484" s="70"/>
      <c r="O484" s="67"/>
      <c r="P484" s="78"/>
      <c r="Q484" s="78"/>
      <c r="R484" s="78"/>
      <c r="S484" s="192"/>
      <c r="T484" s="362"/>
      <c r="U484" s="363"/>
    </row>
    <row r="485" spans="1:21" ht="21" customHeight="1" x14ac:dyDescent="0.15">
      <c r="A485" s="433"/>
      <c r="B485" s="78"/>
      <c r="C485" s="78"/>
      <c r="D485" s="77"/>
      <c r="E485" s="77"/>
      <c r="F485" s="77"/>
      <c r="G485" s="78"/>
      <c r="H485" s="78"/>
      <c r="I485" s="77"/>
      <c r="J485" s="77"/>
      <c r="K485" s="374"/>
      <c r="L485" s="70"/>
      <c r="M485" s="67"/>
      <c r="N485" s="70"/>
      <c r="O485" s="67"/>
      <c r="P485" s="78"/>
      <c r="Q485" s="78"/>
      <c r="R485" s="78"/>
      <c r="S485" s="192"/>
      <c r="T485" s="362"/>
      <c r="U485" s="363"/>
    </row>
    <row r="486" spans="1:21" ht="21" customHeight="1" x14ac:dyDescent="0.15">
      <c r="A486" s="433"/>
      <c r="B486" s="78"/>
      <c r="C486" s="78"/>
      <c r="D486" s="77"/>
      <c r="E486" s="77"/>
      <c r="F486" s="77"/>
      <c r="G486" s="78"/>
      <c r="H486" s="78"/>
      <c r="I486" s="77"/>
      <c r="J486" s="77"/>
      <c r="K486" s="374"/>
      <c r="L486" s="70"/>
      <c r="M486" s="67"/>
      <c r="N486" s="70"/>
      <c r="O486" s="67"/>
      <c r="P486" s="78"/>
      <c r="Q486" s="78"/>
      <c r="R486" s="78"/>
      <c r="S486" s="192"/>
      <c r="T486" s="362"/>
      <c r="U486" s="363"/>
    </row>
    <row r="487" spans="1:21" ht="21" customHeight="1" x14ac:dyDescent="0.15">
      <c r="A487" s="433"/>
      <c r="B487" s="78"/>
      <c r="C487" s="78"/>
      <c r="D487" s="77"/>
      <c r="E487" s="77"/>
      <c r="F487" s="77"/>
      <c r="G487" s="78"/>
      <c r="H487" s="78"/>
      <c r="I487" s="77"/>
      <c r="J487" s="77"/>
      <c r="K487" s="374"/>
      <c r="L487" s="70"/>
      <c r="M487" s="67"/>
      <c r="N487" s="70"/>
      <c r="O487" s="67"/>
      <c r="P487" s="78"/>
      <c r="Q487" s="78"/>
      <c r="R487" s="78"/>
      <c r="S487" s="192"/>
      <c r="T487" s="362"/>
      <c r="U487" s="363"/>
    </row>
    <row r="488" spans="1:21" ht="21" customHeight="1" x14ac:dyDescent="0.15">
      <c r="A488" s="433"/>
      <c r="B488" s="78"/>
      <c r="C488" s="78"/>
      <c r="D488" s="77"/>
      <c r="E488" s="77"/>
      <c r="F488" s="77"/>
      <c r="G488" s="78"/>
      <c r="H488" s="78"/>
      <c r="I488" s="77"/>
      <c r="J488" s="77"/>
      <c r="K488" s="374"/>
      <c r="L488" s="70"/>
      <c r="M488" s="67"/>
      <c r="N488" s="70"/>
      <c r="O488" s="67"/>
      <c r="P488" s="78"/>
      <c r="Q488" s="78"/>
      <c r="R488" s="78"/>
      <c r="S488" s="192"/>
      <c r="T488" s="362"/>
      <c r="U488" s="363"/>
    </row>
    <row r="489" spans="1:21" ht="21" customHeight="1" x14ac:dyDescent="0.15">
      <c r="A489" s="433"/>
      <c r="B489" s="78"/>
      <c r="C489" s="78"/>
      <c r="D489" s="77"/>
      <c r="E489" s="77"/>
      <c r="F489" s="77"/>
      <c r="G489" s="78"/>
      <c r="H489" s="78"/>
      <c r="I489" s="77"/>
      <c r="J489" s="77"/>
      <c r="K489" s="374"/>
      <c r="L489" s="70"/>
      <c r="M489" s="67"/>
      <c r="N489" s="70"/>
      <c r="O489" s="67"/>
      <c r="P489" s="78"/>
      <c r="Q489" s="78"/>
      <c r="R489" s="78"/>
      <c r="S489" s="192"/>
      <c r="T489" s="362"/>
      <c r="U489" s="363"/>
    </row>
    <row r="490" spans="1:21" ht="21" customHeight="1" x14ac:dyDescent="0.15">
      <c r="A490" s="433"/>
      <c r="B490" s="78"/>
      <c r="C490" s="78"/>
      <c r="D490" s="77"/>
      <c r="E490" s="77"/>
      <c r="F490" s="77"/>
      <c r="G490" s="78"/>
      <c r="H490" s="78"/>
      <c r="I490" s="77"/>
      <c r="J490" s="77"/>
      <c r="K490" s="374"/>
      <c r="L490" s="70"/>
      <c r="M490" s="67"/>
      <c r="N490" s="70"/>
      <c r="O490" s="67"/>
      <c r="P490" s="78"/>
      <c r="Q490" s="78"/>
      <c r="R490" s="78"/>
      <c r="S490" s="192"/>
      <c r="T490" s="362"/>
      <c r="U490" s="363"/>
    </row>
    <row r="491" spans="1:21" ht="21" customHeight="1" x14ac:dyDescent="0.15">
      <c r="A491" s="206"/>
      <c r="B491" s="78"/>
      <c r="C491" s="78"/>
      <c r="D491" s="77"/>
      <c r="E491" s="77"/>
      <c r="F491" s="77"/>
      <c r="G491" s="78"/>
      <c r="H491" s="78"/>
      <c r="I491" s="77"/>
      <c r="J491" s="77"/>
      <c r="K491" s="374"/>
      <c r="L491" s="70"/>
      <c r="M491" s="67"/>
      <c r="N491" s="70"/>
      <c r="O491" s="67"/>
      <c r="P491" s="78"/>
      <c r="Q491" s="78"/>
      <c r="R491" s="78"/>
      <c r="S491" s="192"/>
      <c r="T491" s="362"/>
      <c r="U491" s="363"/>
    </row>
    <row r="492" spans="1:21" ht="21" customHeight="1" x14ac:dyDescent="0.15">
      <c r="A492" s="438"/>
      <c r="B492" s="93"/>
      <c r="C492" s="94"/>
      <c r="D492" s="94"/>
      <c r="E492" s="278"/>
      <c r="F492" s="94"/>
      <c r="G492" s="93"/>
      <c r="H492" s="415"/>
      <c r="I492" s="94"/>
      <c r="J492" s="278"/>
      <c r="K492" s="375"/>
      <c r="L492" s="208"/>
      <c r="M492" s="208"/>
      <c r="N492" s="208"/>
      <c r="O492" s="208"/>
      <c r="P492" s="208"/>
      <c r="Q492" s="208"/>
      <c r="R492" s="208"/>
      <c r="S492" s="209"/>
      <c r="T492" s="362"/>
      <c r="U492" s="363"/>
    </row>
    <row r="493" spans="1:21" ht="21" customHeight="1" x14ac:dyDescent="0.15">
      <c r="A493" s="435"/>
      <c r="B493" s="71"/>
      <c r="C493" s="103"/>
      <c r="D493" s="164"/>
      <c r="E493" s="164"/>
      <c r="F493" s="164"/>
      <c r="G493" s="103"/>
      <c r="H493" s="71"/>
      <c r="I493" s="164"/>
      <c r="J493" s="164"/>
      <c r="K493" s="373"/>
      <c r="L493" s="200"/>
      <c r="M493" s="71"/>
      <c r="N493" s="200"/>
      <c r="O493" s="71"/>
      <c r="P493" s="71"/>
      <c r="Q493" s="71"/>
      <c r="R493" s="71"/>
      <c r="S493" s="270"/>
      <c r="T493" s="362"/>
      <c r="U493" s="363"/>
    </row>
    <row r="494" spans="1:21" ht="21" customHeight="1" x14ac:dyDescent="0.15">
      <c r="A494" s="433"/>
      <c r="B494" s="67"/>
      <c r="C494" s="78"/>
      <c r="D494" s="77"/>
      <c r="E494" s="77"/>
      <c r="F494" s="77"/>
      <c r="G494" s="78"/>
      <c r="H494" s="67"/>
      <c r="I494" s="77"/>
      <c r="J494" s="77"/>
      <c r="K494" s="374"/>
      <c r="L494" s="70"/>
      <c r="M494" s="67"/>
      <c r="N494" s="70"/>
      <c r="O494" s="67"/>
      <c r="P494" s="67"/>
      <c r="Q494" s="67"/>
      <c r="R494" s="67"/>
      <c r="S494" s="192"/>
      <c r="T494" s="362"/>
      <c r="U494" s="363"/>
    </row>
    <row r="495" spans="1:21" ht="21" customHeight="1" x14ac:dyDescent="0.15">
      <c r="A495" s="433"/>
      <c r="B495" s="67"/>
      <c r="C495" s="78"/>
      <c r="D495" s="77"/>
      <c r="E495" s="77"/>
      <c r="F495" s="77"/>
      <c r="G495" s="78"/>
      <c r="H495" s="67"/>
      <c r="I495" s="77"/>
      <c r="J495" s="77"/>
      <c r="K495" s="374"/>
      <c r="L495" s="70"/>
      <c r="M495" s="67"/>
      <c r="N495" s="70"/>
      <c r="O495" s="67"/>
      <c r="P495" s="67"/>
      <c r="Q495" s="67"/>
      <c r="R495" s="67"/>
      <c r="S495" s="192"/>
      <c r="T495" s="362"/>
      <c r="U495" s="363"/>
    </row>
    <row r="496" spans="1:21" ht="21" customHeight="1" x14ac:dyDescent="0.15">
      <c r="A496" s="433"/>
      <c r="B496" s="67"/>
      <c r="C496" s="78"/>
      <c r="D496" s="77"/>
      <c r="E496" s="77"/>
      <c r="F496" s="77"/>
      <c r="G496" s="78"/>
      <c r="H496" s="67"/>
      <c r="I496" s="77"/>
      <c r="J496" s="77"/>
      <c r="K496" s="374"/>
      <c r="L496" s="70"/>
      <c r="M496" s="67"/>
      <c r="N496" s="70"/>
      <c r="O496" s="67"/>
      <c r="P496" s="67"/>
      <c r="Q496" s="67"/>
      <c r="R496" s="67"/>
      <c r="S496" s="192"/>
      <c r="T496" s="362"/>
      <c r="U496" s="363"/>
    </row>
    <row r="497" spans="1:21" ht="21" customHeight="1" x14ac:dyDescent="0.15">
      <c r="A497" s="433"/>
      <c r="B497" s="67"/>
      <c r="C497" s="78"/>
      <c r="D497" s="77"/>
      <c r="E497" s="77"/>
      <c r="F497" s="77"/>
      <c r="G497" s="78"/>
      <c r="H497" s="67"/>
      <c r="I497" s="77"/>
      <c r="J497" s="77"/>
      <c r="K497" s="374"/>
      <c r="L497" s="70"/>
      <c r="M497" s="67"/>
      <c r="N497" s="70"/>
      <c r="O497" s="67"/>
      <c r="P497" s="67"/>
      <c r="Q497" s="67"/>
      <c r="R497" s="67"/>
      <c r="S497" s="192"/>
      <c r="T497" s="362"/>
      <c r="U497" s="363"/>
    </row>
    <row r="498" spans="1:21" ht="21" customHeight="1" x14ac:dyDescent="0.15">
      <c r="A498" s="433"/>
      <c r="B498" s="67"/>
      <c r="C498" s="78"/>
      <c r="D498" s="77"/>
      <c r="E498" s="77"/>
      <c r="F498" s="77"/>
      <c r="G498" s="78"/>
      <c r="H498" s="67"/>
      <c r="I498" s="77"/>
      <c r="J498" s="77"/>
      <c r="K498" s="374"/>
      <c r="L498" s="70"/>
      <c r="M498" s="67"/>
      <c r="N498" s="70"/>
      <c r="O498" s="67"/>
      <c r="P498" s="67"/>
      <c r="Q498" s="67"/>
      <c r="R498" s="67"/>
      <c r="S498" s="192"/>
      <c r="T498" s="362"/>
      <c r="U498" s="363"/>
    </row>
    <row r="499" spans="1:21" ht="21" customHeight="1" x14ac:dyDescent="0.15">
      <c r="A499" s="433"/>
      <c r="B499" s="67"/>
      <c r="C499" s="78"/>
      <c r="D499" s="77"/>
      <c r="E499" s="77"/>
      <c r="F499" s="77"/>
      <c r="G499" s="78"/>
      <c r="H499" s="67"/>
      <c r="I499" s="77"/>
      <c r="J499" s="77"/>
      <c r="K499" s="374"/>
      <c r="L499" s="70"/>
      <c r="M499" s="67"/>
      <c r="N499" s="70"/>
      <c r="O499" s="67"/>
      <c r="P499" s="67"/>
      <c r="Q499" s="67"/>
      <c r="R499" s="67"/>
      <c r="S499" s="192"/>
      <c r="T499" s="362"/>
      <c r="U499" s="363"/>
    </row>
    <row r="500" spans="1:21" ht="21" customHeight="1" x14ac:dyDescent="0.15">
      <c r="A500" s="433"/>
      <c r="B500" s="78"/>
      <c r="C500" s="78"/>
      <c r="D500" s="77"/>
      <c r="E500" s="77"/>
      <c r="F500" s="77"/>
      <c r="G500" s="78"/>
      <c r="H500" s="78"/>
      <c r="I500" s="77"/>
      <c r="J500" s="77"/>
      <c r="K500" s="374"/>
      <c r="L500" s="70"/>
      <c r="M500" s="67"/>
      <c r="N500" s="70"/>
      <c r="O500" s="67"/>
      <c r="P500" s="78"/>
      <c r="Q500" s="78"/>
      <c r="R500" s="78"/>
      <c r="S500" s="192"/>
      <c r="T500" s="362"/>
      <c r="U500" s="363"/>
    </row>
    <row r="501" spans="1:21" ht="21" customHeight="1" x14ac:dyDescent="0.15">
      <c r="A501" s="433"/>
      <c r="B501" s="78"/>
      <c r="C501" s="78"/>
      <c r="D501" s="77"/>
      <c r="E501" s="77"/>
      <c r="F501" s="77"/>
      <c r="G501" s="78"/>
      <c r="H501" s="78"/>
      <c r="I501" s="77"/>
      <c r="J501" s="77"/>
      <c r="K501" s="374"/>
      <c r="L501" s="70"/>
      <c r="M501" s="67"/>
      <c r="N501" s="70"/>
      <c r="O501" s="67"/>
      <c r="P501" s="78"/>
      <c r="Q501" s="78"/>
      <c r="R501" s="78"/>
      <c r="S501" s="192"/>
      <c r="T501" s="362"/>
      <c r="U501" s="363"/>
    </row>
    <row r="502" spans="1:21" ht="21" customHeight="1" x14ac:dyDescent="0.15">
      <c r="A502" s="433"/>
      <c r="B502" s="78"/>
      <c r="C502" s="78"/>
      <c r="D502" s="77"/>
      <c r="E502" s="77"/>
      <c r="F502" s="77"/>
      <c r="G502" s="78"/>
      <c r="H502" s="78"/>
      <c r="I502" s="77"/>
      <c r="J502" s="77"/>
      <c r="K502" s="374"/>
      <c r="L502" s="70"/>
      <c r="M502" s="67"/>
      <c r="N502" s="70"/>
      <c r="O502" s="67"/>
      <c r="P502" s="78"/>
      <c r="Q502" s="78"/>
      <c r="R502" s="78"/>
      <c r="S502" s="192"/>
      <c r="T502" s="362"/>
      <c r="U502" s="363"/>
    </row>
    <row r="503" spans="1:21" ht="21" customHeight="1" x14ac:dyDescent="0.15">
      <c r="A503" s="433"/>
      <c r="B503" s="78"/>
      <c r="C503" s="78"/>
      <c r="D503" s="77"/>
      <c r="E503" s="77"/>
      <c r="F503" s="77"/>
      <c r="G503" s="78"/>
      <c r="H503" s="78"/>
      <c r="I503" s="77"/>
      <c r="J503" s="77"/>
      <c r="K503" s="374"/>
      <c r="L503" s="70"/>
      <c r="M503" s="67"/>
      <c r="N503" s="70"/>
      <c r="O503" s="67"/>
      <c r="P503" s="78"/>
      <c r="Q503" s="78"/>
      <c r="R503" s="78"/>
      <c r="S503" s="192"/>
      <c r="T503" s="362"/>
      <c r="U503" s="363"/>
    </row>
    <row r="504" spans="1:21" ht="21" customHeight="1" x14ac:dyDescent="0.15">
      <c r="A504" s="433"/>
      <c r="B504" s="78"/>
      <c r="C504" s="78"/>
      <c r="D504" s="77"/>
      <c r="E504" s="77"/>
      <c r="F504" s="77"/>
      <c r="G504" s="78"/>
      <c r="H504" s="78"/>
      <c r="I504" s="77"/>
      <c r="J504" s="77"/>
      <c r="K504" s="374"/>
      <c r="L504" s="70"/>
      <c r="M504" s="67"/>
      <c r="N504" s="70"/>
      <c r="O504" s="67"/>
      <c r="P504" s="78"/>
      <c r="Q504" s="78"/>
      <c r="R504" s="78"/>
      <c r="S504" s="192"/>
      <c r="T504" s="362"/>
      <c r="U504" s="363"/>
    </row>
    <row r="505" spans="1:21" ht="21" customHeight="1" x14ac:dyDescent="0.15">
      <c r="A505" s="433"/>
      <c r="B505" s="78"/>
      <c r="C505" s="78"/>
      <c r="D505" s="77"/>
      <c r="E505" s="77"/>
      <c r="F505" s="77"/>
      <c r="G505" s="78"/>
      <c r="H505" s="78"/>
      <c r="I505" s="77"/>
      <c r="J505" s="77"/>
      <c r="K505" s="374"/>
      <c r="L505" s="70"/>
      <c r="M505" s="67"/>
      <c r="N505" s="70"/>
      <c r="O505" s="67"/>
      <c r="P505" s="78"/>
      <c r="Q505" s="78"/>
      <c r="R505" s="78"/>
      <c r="S505" s="192"/>
      <c r="T505" s="362"/>
      <c r="U505" s="363"/>
    </row>
    <row r="506" spans="1:21" ht="21" customHeight="1" x14ac:dyDescent="0.15">
      <c r="A506" s="433"/>
      <c r="B506" s="78"/>
      <c r="C506" s="78"/>
      <c r="D506" s="77"/>
      <c r="E506" s="77"/>
      <c r="F506" s="77"/>
      <c r="G506" s="78"/>
      <c r="H506" s="78"/>
      <c r="I506" s="77"/>
      <c r="J506" s="77"/>
      <c r="K506" s="374"/>
      <c r="L506" s="70"/>
      <c r="M506" s="67"/>
      <c r="N506" s="70"/>
      <c r="O506" s="67"/>
      <c r="P506" s="78"/>
      <c r="Q506" s="78"/>
      <c r="R506" s="78"/>
      <c r="S506" s="192"/>
      <c r="T506" s="362"/>
      <c r="U506" s="363"/>
    </row>
    <row r="507" spans="1:21" ht="21" customHeight="1" x14ac:dyDescent="0.15">
      <c r="A507" s="433"/>
      <c r="B507" s="78"/>
      <c r="C507" s="78"/>
      <c r="D507" s="77"/>
      <c r="E507" s="77"/>
      <c r="F507" s="77"/>
      <c r="G507" s="78"/>
      <c r="H507" s="78"/>
      <c r="I507" s="77"/>
      <c r="J507" s="77"/>
      <c r="K507" s="374"/>
      <c r="L507" s="70"/>
      <c r="M507" s="67"/>
      <c r="N507" s="70"/>
      <c r="O507" s="67"/>
      <c r="P507" s="78"/>
      <c r="Q507" s="78"/>
      <c r="R507" s="78"/>
      <c r="S507" s="192"/>
      <c r="T507" s="362"/>
      <c r="U507" s="363"/>
    </row>
    <row r="508" spans="1:21" ht="21" customHeight="1" x14ac:dyDescent="0.15">
      <c r="A508" s="433"/>
      <c r="B508" s="78"/>
      <c r="C508" s="78"/>
      <c r="D508" s="77"/>
      <c r="E508" s="77"/>
      <c r="F508" s="77"/>
      <c r="G508" s="78"/>
      <c r="H508" s="78"/>
      <c r="I508" s="77"/>
      <c r="J508" s="77"/>
      <c r="K508" s="374"/>
      <c r="L508" s="70"/>
      <c r="M508" s="67"/>
      <c r="N508" s="70"/>
      <c r="O508" s="67"/>
      <c r="P508" s="78"/>
      <c r="Q508" s="78"/>
      <c r="R508" s="78"/>
      <c r="S508" s="192"/>
      <c r="T508" s="362"/>
      <c r="U508" s="363"/>
    </row>
    <row r="509" spans="1:21" ht="21" customHeight="1" x14ac:dyDescent="0.15">
      <c r="A509" s="433"/>
      <c r="B509" s="78"/>
      <c r="C509" s="78"/>
      <c r="D509" s="77"/>
      <c r="E509" s="77"/>
      <c r="F509" s="77"/>
      <c r="G509" s="78"/>
      <c r="H509" s="78"/>
      <c r="I509" s="77"/>
      <c r="J509" s="77"/>
      <c r="K509" s="374"/>
      <c r="L509" s="70"/>
      <c r="M509" s="67"/>
      <c r="N509" s="70"/>
      <c r="O509" s="67"/>
      <c r="P509" s="78"/>
      <c r="Q509" s="78"/>
      <c r="R509" s="78"/>
      <c r="S509" s="192"/>
      <c r="T509" s="362"/>
      <c r="U509" s="363"/>
    </row>
    <row r="510" spans="1:21" ht="21.95" customHeight="1" x14ac:dyDescent="0.15">
      <c r="A510" s="433"/>
      <c r="B510" s="78"/>
      <c r="C510" s="78"/>
      <c r="D510" s="77"/>
      <c r="E510" s="77"/>
      <c r="F510" s="77"/>
      <c r="G510" s="78"/>
      <c r="H510" s="78"/>
      <c r="I510" s="77"/>
      <c r="J510" s="77"/>
      <c r="K510" s="374"/>
      <c r="L510" s="70"/>
      <c r="M510" s="67"/>
      <c r="N510" s="70"/>
      <c r="O510" s="67"/>
      <c r="P510" s="78"/>
      <c r="Q510" s="78"/>
      <c r="R510" s="78"/>
      <c r="S510" s="192"/>
      <c r="T510" s="362"/>
      <c r="U510" s="363"/>
    </row>
    <row r="511" spans="1:21" ht="21.95" customHeight="1" x14ac:dyDescent="0.15">
      <c r="A511" s="433"/>
      <c r="B511" s="78"/>
      <c r="C511" s="78"/>
      <c r="D511" s="77"/>
      <c r="E511" s="77"/>
      <c r="F511" s="77"/>
      <c r="G511" s="78"/>
      <c r="H511" s="78"/>
      <c r="I511" s="77"/>
      <c r="J511" s="77"/>
      <c r="K511" s="374"/>
      <c r="L511" s="70"/>
      <c r="M511" s="67"/>
      <c r="N511" s="70"/>
      <c r="O511" s="67"/>
      <c r="P511" s="78"/>
      <c r="Q511" s="78"/>
      <c r="R511" s="78"/>
      <c r="S511" s="192"/>
      <c r="T511" s="362"/>
      <c r="U511" s="363"/>
    </row>
    <row r="512" spans="1:21" ht="21.95" customHeight="1" x14ac:dyDescent="0.15">
      <c r="A512" s="206"/>
      <c r="B512" s="78"/>
      <c r="C512" s="78"/>
      <c r="D512" s="77"/>
      <c r="E512" s="77"/>
      <c r="F512" s="77"/>
      <c r="G512" s="78"/>
      <c r="H512" s="78"/>
      <c r="I512" s="77"/>
      <c r="J512" s="77"/>
      <c r="K512" s="374"/>
      <c r="L512" s="70"/>
      <c r="M512" s="67"/>
      <c r="N512" s="70"/>
      <c r="O512" s="67"/>
      <c r="P512" s="78"/>
      <c r="Q512" s="78"/>
      <c r="R512" s="78"/>
      <c r="S512" s="192"/>
      <c r="T512" s="362"/>
      <c r="U512" s="363"/>
    </row>
    <row r="513" spans="1:21" ht="21.95" customHeight="1" x14ac:dyDescent="0.15">
      <c r="A513" s="438"/>
      <c r="B513" s="93"/>
      <c r="C513" s="94"/>
      <c r="D513" s="94"/>
      <c r="E513" s="278"/>
      <c r="F513" s="94"/>
      <c r="G513" s="93"/>
      <c r="H513" s="415"/>
      <c r="I513" s="94"/>
      <c r="J513" s="278"/>
      <c r="K513" s="375"/>
      <c r="L513" s="208"/>
      <c r="M513" s="208"/>
      <c r="N513" s="208"/>
      <c r="O513" s="208"/>
      <c r="P513" s="208"/>
      <c r="Q513" s="208"/>
      <c r="R513" s="208"/>
      <c r="S513" s="209"/>
      <c r="T513" s="362"/>
      <c r="U513" s="363"/>
    </row>
    <row r="514" spans="1:21" ht="21.95" customHeight="1" x14ac:dyDescent="0.15">
      <c r="A514" s="435"/>
      <c r="B514" s="71"/>
      <c r="C514" s="103"/>
      <c r="D514" s="164"/>
      <c r="E514" s="164"/>
      <c r="F514" s="164"/>
      <c r="G514" s="103"/>
      <c r="H514" s="71"/>
      <c r="I514" s="164"/>
      <c r="J514" s="164"/>
      <c r="K514" s="373"/>
      <c r="L514" s="200"/>
      <c r="M514" s="71"/>
      <c r="N514" s="200"/>
      <c r="O514" s="71"/>
      <c r="P514" s="71"/>
      <c r="Q514" s="71"/>
      <c r="R514" s="71"/>
      <c r="S514" s="270"/>
      <c r="T514" s="362"/>
      <c r="U514" s="363"/>
    </row>
    <row r="515" spans="1:21" ht="21.95" customHeight="1" x14ac:dyDescent="0.15">
      <c r="A515" s="433"/>
      <c r="B515" s="67"/>
      <c r="C515" s="78"/>
      <c r="D515" s="77"/>
      <c r="E515" s="77"/>
      <c r="F515" s="77"/>
      <c r="G515" s="78"/>
      <c r="H515" s="67"/>
      <c r="I515" s="77"/>
      <c r="J515" s="77"/>
      <c r="K515" s="374"/>
      <c r="L515" s="70"/>
      <c r="M515" s="67"/>
      <c r="N515" s="70"/>
      <c r="O515" s="67"/>
      <c r="P515" s="67"/>
      <c r="Q515" s="67"/>
      <c r="R515" s="67"/>
      <c r="S515" s="192"/>
      <c r="T515" s="362"/>
      <c r="U515" s="363"/>
    </row>
    <row r="516" spans="1:21" ht="21.95" customHeight="1" x14ac:dyDescent="0.15">
      <c r="A516" s="433"/>
      <c r="B516" s="67"/>
      <c r="C516" s="78"/>
      <c r="D516" s="77"/>
      <c r="E516" s="77"/>
      <c r="F516" s="77"/>
      <c r="G516" s="78"/>
      <c r="H516" s="67"/>
      <c r="I516" s="77"/>
      <c r="J516" s="77"/>
      <c r="K516" s="374"/>
      <c r="L516" s="70"/>
      <c r="M516" s="67"/>
      <c r="N516" s="70"/>
      <c r="O516" s="67"/>
      <c r="P516" s="67"/>
      <c r="Q516" s="67"/>
      <c r="R516" s="67"/>
      <c r="S516" s="192"/>
      <c r="T516" s="362"/>
      <c r="U516" s="363"/>
    </row>
    <row r="517" spans="1:21" ht="21.95" customHeight="1" x14ac:dyDescent="0.15">
      <c r="A517" s="433"/>
      <c r="B517" s="67"/>
      <c r="C517" s="78"/>
      <c r="D517" s="77"/>
      <c r="E517" s="77"/>
      <c r="F517" s="77"/>
      <c r="G517" s="78"/>
      <c r="H517" s="67"/>
      <c r="I517" s="77"/>
      <c r="J517" s="77"/>
      <c r="K517" s="374"/>
      <c r="L517" s="70"/>
      <c r="M517" s="67"/>
      <c r="N517" s="70"/>
      <c r="O517" s="67"/>
      <c r="P517" s="67"/>
      <c r="Q517" s="67"/>
      <c r="R517" s="67"/>
      <c r="S517" s="192"/>
      <c r="T517" s="362"/>
      <c r="U517" s="363"/>
    </row>
    <row r="518" spans="1:21" ht="21.95" customHeight="1" x14ac:dyDescent="0.15">
      <c r="A518" s="433"/>
      <c r="B518" s="67"/>
      <c r="C518" s="78"/>
      <c r="D518" s="77"/>
      <c r="E518" s="77"/>
      <c r="F518" s="77"/>
      <c r="G518" s="78"/>
      <c r="H518" s="67"/>
      <c r="I518" s="77"/>
      <c r="J518" s="77"/>
      <c r="K518" s="374"/>
      <c r="L518" s="70"/>
      <c r="M518" s="67"/>
      <c r="N518" s="70"/>
      <c r="O518" s="67"/>
      <c r="P518" s="67"/>
      <c r="Q518" s="67"/>
      <c r="R518" s="67"/>
      <c r="S518" s="192"/>
      <c r="T518" s="362"/>
      <c r="U518" s="363"/>
    </row>
    <row r="519" spans="1:21" ht="21.95" customHeight="1" x14ac:dyDescent="0.15">
      <c r="A519" s="433"/>
      <c r="B519" s="67"/>
      <c r="C519" s="78"/>
      <c r="D519" s="77"/>
      <c r="E519" s="77"/>
      <c r="F519" s="77"/>
      <c r="G519" s="78"/>
      <c r="H519" s="67"/>
      <c r="I519" s="77"/>
      <c r="J519" s="77"/>
      <c r="K519" s="374"/>
      <c r="L519" s="70"/>
      <c r="M519" s="67"/>
      <c r="N519" s="70"/>
      <c r="O519" s="67"/>
      <c r="P519" s="67"/>
      <c r="Q519" s="67"/>
      <c r="R519" s="67"/>
      <c r="S519" s="192"/>
      <c r="T519" s="362"/>
      <c r="U519" s="363"/>
    </row>
    <row r="520" spans="1:21" ht="21.95" customHeight="1" x14ac:dyDescent="0.15">
      <c r="A520" s="433"/>
      <c r="B520" s="67"/>
      <c r="C520" s="78"/>
      <c r="D520" s="77"/>
      <c r="E520" s="77"/>
      <c r="F520" s="77"/>
      <c r="G520" s="78"/>
      <c r="H520" s="67"/>
      <c r="I520" s="77"/>
      <c r="J520" s="77"/>
      <c r="K520" s="374"/>
      <c r="L520" s="70"/>
      <c r="M520" s="67"/>
      <c r="N520" s="70"/>
      <c r="O520" s="67"/>
      <c r="P520" s="67"/>
      <c r="Q520" s="67"/>
      <c r="R520" s="67"/>
      <c r="S520" s="192"/>
      <c r="T520" s="362"/>
      <c r="U520" s="363"/>
    </row>
    <row r="521" spans="1:21" ht="21.95" customHeight="1" x14ac:dyDescent="0.15">
      <c r="A521" s="433"/>
      <c r="B521" s="78"/>
      <c r="C521" s="78"/>
      <c r="D521" s="77"/>
      <c r="E521" s="77"/>
      <c r="F521" s="77"/>
      <c r="G521" s="78"/>
      <c r="H521" s="78"/>
      <c r="I521" s="77"/>
      <c r="J521" s="77"/>
      <c r="K521" s="374"/>
      <c r="L521" s="70"/>
      <c r="M521" s="67"/>
      <c r="N521" s="70"/>
      <c r="O521" s="67"/>
      <c r="P521" s="78"/>
      <c r="Q521" s="78"/>
      <c r="R521" s="78"/>
      <c r="S521" s="192"/>
      <c r="T521" s="362"/>
      <c r="U521" s="363"/>
    </row>
    <row r="522" spans="1:21" ht="21.95" customHeight="1" x14ac:dyDescent="0.15">
      <c r="A522" s="433"/>
      <c r="B522" s="78"/>
      <c r="C522" s="78"/>
      <c r="D522" s="77"/>
      <c r="E522" s="77"/>
      <c r="F522" s="77"/>
      <c r="G522" s="78"/>
      <c r="H522" s="78"/>
      <c r="I522" s="77"/>
      <c r="J522" s="77"/>
      <c r="K522" s="374"/>
      <c r="L522" s="70"/>
      <c r="M522" s="67"/>
      <c r="N522" s="70"/>
      <c r="O522" s="67"/>
      <c r="P522" s="78"/>
      <c r="Q522" s="78"/>
      <c r="R522" s="78"/>
      <c r="S522" s="192"/>
      <c r="T522" s="362"/>
      <c r="U522" s="363"/>
    </row>
    <row r="523" spans="1:21" ht="21.95" customHeight="1" x14ac:dyDescent="0.15">
      <c r="A523" s="433"/>
      <c r="B523" s="78"/>
      <c r="C523" s="78"/>
      <c r="D523" s="77"/>
      <c r="E523" s="77"/>
      <c r="F523" s="77"/>
      <c r="G523" s="78"/>
      <c r="H523" s="78"/>
      <c r="I523" s="77"/>
      <c r="J523" s="77"/>
      <c r="K523" s="374"/>
      <c r="L523" s="70"/>
      <c r="M523" s="67"/>
      <c r="N523" s="70"/>
      <c r="O523" s="67"/>
      <c r="P523" s="78"/>
      <c r="Q523" s="78"/>
      <c r="R523" s="78"/>
      <c r="S523" s="192"/>
      <c r="T523" s="362"/>
      <c r="U523" s="363"/>
    </row>
    <row r="524" spans="1:21" ht="21.95" customHeight="1" x14ac:dyDescent="0.15">
      <c r="A524" s="433"/>
      <c r="B524" s="78"/>
      <c r="C524" s="78"/>
      <c r="D524" s="77"/>
      <c r="E524" s="77"/>
      <c r="F524" s="77"/>
      <c r="G524" s="78"/>
      <c r="H524" s="78"/>
      <c r="I524" s="77"/>
      <c r="J524" s="77"/>
      <c r="K524" s="374"/>
      <c r="L524" s="70"/>
      <c r="M524" s="67"/>
      <c r="N524" s="70"/>
      <c r="O524" s="67"/>
      <c r="P524" s="78"/>
      <c r="Q524" s="78"/>
      <c r="R524" s="78"/>
      <c r="S524" s="192"/>
      <c r="T524" s="362"/>
      <c r="U524" s="363"/>
    </row>
    <row r="525" spans="1:21" ht="21.95" customHeight="1" x14ac:dyDescent="0.15">
      <c r="A525" s="433"/>
      <c r="B525" s="78"/>
      <c r="C525" s="78"/>
      <c r="D525" s="77"/>
      <c r="E525" s="77"/>
      <c r="F525" s="77"/>
      <c r="G525" s="78"/>
      <c r="H525" s="78"/>
      <c r="I525" s="77"/>
      <c r="J525" s="77"/>
      <c r="K525" s="374"/>
      <c r="L525" s="70"/>
      <c r="M525" s="67"/>
      <c r="N525" s="70"/>
      <c r="O525" s="67"/>
      <c r="P525" s="78"/>
      <c r="Q525" s="78"/>
      <c r="R525" s="78"/>
      <c r="S525" s="192"/>
      <c r="T525" s="362"/>
      <c r="U525" s="363"/>
    </row>
    <row r="526" spans="1:21" ht="21.95" customHeight="1" x14ac:dyDescent="0.15">
      <c r="A526" s="433"/>
      <c r="B526" s="78"/>
      <c r="C526" s="78"/>
      <c r="D526" s="77"/>
      <c r="E526" s="77"/>
      <c r="F526" s="77"/>
      <c r="G526" s="78"/>
      <c r="H526" s="78"/>
      <c r="I526" s="77"/>
      <c r="J526" s="77"/>
      <c r="K526" s="374"/>
      <c r="L526" s="70"/>
      <c r="M526" s="67"/>
      <c r="N526" s="70"/>
      <c r="O526" s="67"/>
      <c r="P526" s="78"/>
      <c r="Q526" s="78"/>
      <c r="R526" s="78"/>
      <c r="S526" s="192"/>
      <c r="T526" s="362"/>
      <c r="U526" s="363"/>
    </row>
    <row r="527" spans="1:21" ht="21.95" customHeight="1" x14ac:dyDescent="0.15">
      <c r="A527" s="433"/>
      <c r="B527" s="78"/>
      <c r="C527" s="78"/>
      <c r="D527" s="77"/>
      <c r="E527" s="77"/>
      <c r="F527" s="77"/>
      <c r="G527" s="78"/>
      <c r="H527" s="78"/>
      <c r="I527" s="77"/>
      <c r="J527" s="77"/>
      <c r="K527" s="374"/>
      <c r="L527" s="70"/>
      <c r="M527" s="67"/>
      <c r="N527" s="70"/>
      <c r="O527" s="67"/>
      <c r="P527" s="78"/>
      <c r="Q527" s="78"/>
      <c r="R527" s="78"/>
      <c r="S527" s="192"/>
      <c r="T527" s="362"/>
      <c r="U527" s="363"/>
    </row>
    <row r="528" spans="1:21" ht="21.95" customHeight="1" x14ac:dyDescent="0.15">
      <c r="A528" s="433"/>
      <c r="B528" s="78"/>
      <c r="C528" s="78"/>
      <c r="D528" s="77"/>
      <c r="E528" s="77"/>
      <c r="F528" s="77"/>
      <c r="G528" s="78"/>
      <c r="H528" s="78"/>
      <c r="I528" s="77"/>
      <c r="J528" s="77"/>
      <c r="K528" s="374"/>
      <c r="L528" s="70"/>
      <c r="M528" s="67"/>
      <c r="N528" s="70"/>
      <c r="O528" s="67"/>
      <c r="P528" s="78"/>
      <c r="Q528" s="78"/>
      <c r="R528" s="78"/>
      <c r="S528" s="192"/>
      <c r="T528" s="362"/>
      <c r="U528" s="363"/>
    </row>
    <row r="529" spans="1:21" ht="21.95" customHeight="1" x14ac:dyDescent="0.15">
      <c r="A529" s="433"/>
      <c r="B529" s="78"/>
      <c r="C529" s="78"/>
      <c r="D529" s="77"/>
      <c r="E529" s="77"/>
      <c r="F529" s="77"/>
      <c r="G529" s="78"/>
      <c r="H529" s="78"/>
      <c r="I529" s="77"/>
      <c r="J529" s="77"/>
      <c r="K529" s="374"/>
      <c r="L529" s="70"/>
      <c r="M529" s="67"/>
      <c r="N529" s="70"/>
      <c r="O529" s="67"/>
      <c r="P529" s="78"/>
      <c r="Q529" s="78"/>
      <c r="R529" s="78"/>
      <c r="S529" s="192"/>
      <c r="T529" s="362"/>
      <c r="U529" s="363"/>
    </row>
    <row r="530" spans="1:21" ht="21.95" customHeight="1" x14ac:dyDescent="0.15">
      <c r="A530" s="433"/>
      <c r="B530" s="78"/>
      <c r="C530" s="78"/>
      <c r="D530" s="77"/>
      <c r="E530" s="77"/>
      <c r="F530" s="77"/>
      <c r="G530" s="78"/>
      <c r="H530" s="78"/>
      <c r="I530" s="77"/>
      <c r="J530" s="77"/>
      <c r="K530" s="374"/>
      <c r="L530" s="70"/>
      <c r="M530" s="67"/>
      <c r="N530" s="70"/>
      <c r="O530" s="67"/>
      <c r="P530" s="78"/>
      <c r="Q530" s="78"/>
      <c r="R530" s="78"/>
      <c r="S530" s="192"/>
      <c r="T530" s="362"/>
      <c r="U530" s="363"/>
    </row>
    <row r="531" spans="1:21" ht="21.95" customHeight="1" x14ac:dyDescent="0.15">
      <c r="A531" s="433"/>
      <c r="B531" s="78"/>
      <c r="C531" s="78"/>
      <c r="D531" s="77"/>
      <c r="E531" s="77"/>
      <c r="F531" s="77"/>
      <c r="G531" s="78"/>
      <c r="H531" s="78"/>
      <c r="I531" s="77"/>
      <c r="J531" s="77"/>
      <c r="K531" s="374"/>
      <c r="L531" s="70"/>
      <c r="M531" s="67"/>
      <c r="N531" s="70"/>
      <c r="O531" s="67"/>
      <c r="P531" s="78"/>
      <c r="Q531" s="78"/>
      <c r="R531" s="78"/>
      <c r="S531" s="192"/>
      <c r="T531" s="362"/>
      <c r="U531" s="363"/>
    </row>
    <row r="532" spans="1:21" ht="21.95" customHeight="1" x14ac:dyDescent="0.15">
      <c r="A532" s="433"/>
      <c r="B532" s="78"/>
      <c r="C532" s="78"/>
      <c r="D532" s="77"/>
      <c r="E532" s="77"/>
      <c r="F532" s="77"/>
      <c r="G532" s="78"/>
      <c r="H532" s="78"/>
      <c r="I532" s="77"/>
      <c r="J532" s="77"/>
      <c r="K532" s="374"/>
      <c r="L532" s="70"/>
      <c r="M532" s="67"/>
      <c r="N532" s="70"/>
      <c r="O532" s="67"/>
      <c r="P532" s="78"/>
      <c r="Q532" s="78"/>
      <c r="R532" s="78"/>
      <c r="S532" s="192"/>
      <c r="T532" s="362"/>
      <c r="U532" s="363"/>
    </row>
    <row r="533" spans="1:21" ht="21.95" customHeight="1" x14ac:dyDescent="0.15">
      <c r="A533" s="206"/>
      <c r="B533" s="78"/>
      <c r="C533" s="78"/>
      <c r="D533" s="77"/>
      <c r="E533" s="77"/>
      <c r="F533" s="77"/>
      <c r="G533" s="78"/>
      <c r="H533" s="78"/>
      <c r="I533" s="77"/>
      <c r="J533" s="77"/>
      <c r="K533" s="374"/>
      <c r="L533" s="70"/>
      <c r="M533" s="67"/>
      <c r="N533" s="70"/>
      <c r="O533" s="67"/>
      <c r="P533" s="78"/>
      <c r="Q533" s="78"/>
      <c r="R533" s="78"/>
      <c r="S533" s="192"/>
      <c r="T533" s="362"/>
      <c r="U533" s="363"/>
    </row>
    <row r="534" spans="1:21" ht="21.95" customHeight="1" x14ac:dyDescent="0.15">
      <c r="A534" s="438"/>
      <c r="B534" s="93"/>
      <c r="C534" s="94"/>
      <c r="D534" s="94"/>
      <c r="E534" s="278"/>
      <c r="F534" s="94"/>
      <c r="G534" s="93"/>
      <c r="H534" s="415"/>
      <c r="I534" s="94"/>
      <c r="J534" s="278"/>
      <c r="K534" s="375"/>
      <c r="L534" s="208"/>
      <c r="M534" s="208"/>
      <c r="N534" s="208"/>
      <c r="O534" s="208"/>
      <c r="P534" s="208"/>
      <c r="Q534" s="208"/>
      <c r="R534" s="208"/>
      <c r="S534" s="209"/>
      <c r="T534" s="362"/>
      <c r="U534" s="363"/>
    </row>
    <row r="535" spans="1:21" ht="21.95" customHeight="1" x14ac:dyDescent="0.15">
      <c r="A535" s="435"/>
      <c r="B535" s="71"/>
      <c r="C535" s="103"/>
      <c r="D535" s="164"/>
      <c r="E535" s="164"/>
      <c r="F535" s="164"/>
      <c r="G535" s="103"/>
      <c r="H535" s="71"/>
      <c r="I535" s="164"/>
      <c r="J535" s="164"/>
      <c r="K535" s="373"/>
      <c r="L535" s="200"/>
      <c r="M535" s="71"/>
      <c r="N535" s="200"/>
      <c r="O535" s="71"/>
      <c r="P535" s="71"/>
      <c r="Q535" s="71"/>
      <c r="R535" s="71"/>
      <c r="S535" s="270"/>
      <c r="T535" s="362"/>
      <c r="U535" s="363"/>
    </row>
    <row r="536" spans="1:21" ht="21.95" customHeight="1" x14ac:dyDescent="0.15">
      <c r="A536" s="433"/>
      <c r="B536" s="67"/>
      <c r="C536" s="78"/>
      <c r="D536" s="77"/>
      <c r="E536" s="77"/>
      <c r="F536" s="77"/>
      <c r="G536" s="78"/>
      <c r="H536" s="67"/>
      <c r="I536" s="77"/>
      <c r="J536" s="77"/>
      <c r="K536" s="374"/>
      <c r="L536" s="70"/>
      <c r="M536" s="67"/>
      <c r="N536" s="70"/>
      <c r="O536" s="67"/>
      <c r="P536" s="67"/>
      <c r="Q536" s="67"/>
      <c r="R536" s="67"/>
      <c r="S536" s="192"/>
      <c r="T536" s="362"/>
      <c r="U536" s="363"/>
    </row>
    <row r="537" spans="1:21" ht="21.95" customHeight="1" x14ac:dyDescent="0.15">
      <c r="A537" s="433"/>
      <c r="B537" s="67"/>
      <c r="C537" s="78"/>
      <c r="D537" s="77"/>
      <c r="E537" s="77"/>
      <c r="F537" s="77"/>
      <c r="G537" s="78"/>
      <c r="H537" s="67"/>
      <c r="I537" s="77"/>
      <c r="J537" s="77"/>
      <c r="K537" s="374"/>
      <c r="L537" s="70"/>
      <c r="M537" s="67"/>
      <c r="N537" s="70"/>
      <c r="O537" s="67"/>
      <c r="P537" s="67"/>
      <c r="Q537" s="67"/>
      <c r="R537" s="67"/>
      <c r="S537" s="192"/>
      <c r="T537" s="362"/>
      <c r="U537" s="363"/>
    </row>
    <row r="538" spans="1:21" ht="21.95" customHeight="1" x14ac:dyDescent="0.15">
      <c r="A538" s="433"/>
      <c r="B538" s="67"/>
      <c r="C538" s="78"/>
      <c r="D538" s="77"/>
      <c r="E538" s="77"/>
      <c r="F538" s="77"/>
      <c r="G538" s="78"/>
      <c r="H538" s="67"/>
      <c r="I538" s="77"/>
      <c r="J538" s="77"/>
      <c r="K538" s="374"/>
      <c r="L538" s="70"/>
      <c r="M538" s="67"/>
      <c r="N538" s="70"/>
      <c r="O538" s="67"/>
      <c r="P538" s="67"/>
      <c r="Q538" s="67"/>
      <c r="R538" s="67"/>
      <c r="S538" s="192"/>
      <c r="T538" s="362"/>
      <c r="U538" s="363"/>
    </row>
    <row r="539" spans="1:21" ht="21.95" customHeight="1" x14ac:dyDescent="0.15">
      <c r="A539" s="433"/>
      <c r="B539" s="67"/>
      <c r="C539" s="78"/>
      <c r="D539" s="77"/>
      <c r="E539" s="77"/>
      <c r="F539" s="77"/>
      <c r="G539" s="78"/>
      <c r="H539" s="67"/>
      <c r="I539" s="77"/>
      <c r="J539" s="77"/>
      <c r="K539" s="374"/>
      <c r="L539" s="70"/>
      <c r="M539" s="67"/>
      <c r="N539" s="70"/>
      <c r="O539" s="67"/>
      <c r="P539" s="67"/>
      <c r="Q539" s="67"/>
      <c r="R539" s="67"/>
      <c r="S539" s="192"/>
      <c r="T539" s="362"/>
      <c r="U539" s="363"/>
    </row>
    <row r="540" spans="1:21" ht="21.95" customHeight="1" x14ac:dyDescent="0.15">
      <c r="A540" s="433"/>
      <c r="B540" s="67"/>
      <c r="C540" s="78"/>
      <c r="D540" s="77"/>
      <c r="E540" s="77"/>
      <c r="F540" s="77"/>
      <c r="G540" s="78"/>
      <c r="H540" s="67"/>
      <c r="I540" s="77"/>
      <c r="J540" s="77"/>
      <c r="K540" s="374"/>
      <c r="L540" s="70"/>
      <c r="M540" s="67"/>
      <c r="N540" s="70"/>
      <c r="O540" s="67"/>
      <c r="P540" s="67"/>
      <c r="Q540" s="67"/>
      <c r="R540" s="67"/>
      <c r="S540" s="192"/>
      <c r="T540" s="362"/>
      <c r="U540" s="363"/>
    </row>
    <row r="541" spans="1:21" ht="21.95" customHeight="1" x14ac:dyDescent="0.15">
      <c r="A541" s="433"/>
      <c r="B541" s="67"/>
      <c r="C541" s="78"/>
      <c r="D541" s="77"/>
      <c r="E541" s="77"/>
      <c r="F541" s="77"/>
      <c r="G541" s="78"/>
      <c r="H541" s="67"/>
      <c r="I541" s="77"/>
      <c r="J541" s="77"/>
      <c r="K541" s="374"/>
      <c r="L541" s="70"/>
      <c r="M541" s="67"/>
      <c r="N541" s="70"/>
      <c r="O541" s="67"/>
      <c r="P541" s="67"/>
      <c r="Q541" s="67"/>
      <c r="R541" s="67"/>
      <c r="S541" s="192"/>
      <c r="T541" s="362"/>
      <c r="U541" s="363"/>
    </row>
    <row r="542" spans="1:21" ht="21.95" customHeight="1" x14ac:dyDescent="0.15">
      <c r="A542" s="433"/>
      <c r="B542" s="78"/>
      <c r="C542" s="78"/>
      <c r="D542" s="77"/>
      <c r="E542" s="77"/>
      <c r="F542" s="77"/>
      <c r="G542" s="78"/>
      <c r="H542" s="78"/>
      <c r="I542" s="77"/>
      <c r="J542" s="77"/>
      <c r="K542" s="374"/>
      <c r="L542" s="70"/>
      <c r="M542" s="67"/>
      <c r="N542" s="70"/>
      <c r="O542" s="67"/>
      <c r="P542" s="78"/>
      <c r="Q542" s="78"/>
      <c r="R542" s="78"/>
      <c r="S542" s="192"/>
      <c r="T542" s="362"/>
      <c r="U542" s="363"/>
    </row>
    <row r="543" spans="1:21" ht="21.95" customHeight="1" x14ac:dyDescent="0.15">
      <c r="A543" s="433"/>
      <c r="B543" s="78"/>
      <c r="C543" s="78"/>
      <c r="D543" s="77"/>
      <c r="E543" s="77"/>
      <c r="F543" s="77"/>
      <c r="G543" s="78"/>
      <c r="H543" s="78"/>
      <c r="I543" s="77"/>
      <c r="J543" s="77"/>
      <c r="K543" s="374"/>
      <c r="L543" s="70"/>
      <c r="M543" s="67"/>
      <c r="N543" s="70"/>
      <c r="O543" s="67"/>
      <c r="P543" s="78"/>
      <c r="Q543" s="78"/>
      <c r="R543" s="78"/>
      <c r="S543" s="192"/>
      <c r="T543" s="362"/>
      <c r="U543" s="363"/>
    </row>
    <row r="544" spans="1:21" ht="21.95" customHeight="1" x14ac:dyDescent="0.15">
      <c r="A544" s="433"/>
      <c r="B544" s="78"/>
      <c r="C544" s="78"/>
      <c r="D544" s="77"/>
      <c r="E544" s="77"/>
      <c r="F544" s="77"/>
      <c r="G544" s="78"/>
      <c r="H544" s="78"/>
      <c r="I544" s="77"/>
      <c r="J544" s="77"/>
      <c r="K544" s="374"/>
      <c r="L544" s="70"/>
      <c r="M544" s="67"/>
      <c r="N544" s="70"/>
      <c r="O544" s="67"/>
      <c r="P544" s="78"/>
      <c r="Q544" s="78"/>
      <c r="R544" s="78"/>
      <c r="S544" s="192"/>
      <c r="T544" s="362"/>
      <c r="U544" s="363"/>
    </row>
    <row r="545" spans="1:21" ht="21.95" customHeight="1" x14ac:dyDescent="0.15">
      <c r="A545" s="433"/>
      <c r="B545" s="78"/>
      <c r="C545" s="78"/>
      <c r="D545" s="77"/>
      <c r="E545" s="77"/>
      <c r="F545" s="77"/>
      <c r="G545" s="78"/>
      <c r="H545" s="78"/>
      <c r="I545" s="77"/>
      <c r="J545" s="77"/>
      <c r="K545" s="374"/>
      <c r="L545" s="70"/>
      <c r="M545" s="67"/>
      <c r="N545" s="70"/>
      <c r="O545" s="67"/>
      <c r="P545" s="78"/>
      <c r="Q545" s="78"/>
      <c r="R545" s="78"/>
      <c r="S545" s="192"/>
      <c r="T545" s="362"/>
      <c r="U545" s="363"/>
    </row>
    <row r="546" spans="1:21" ht="21.95" customHeight="1" x14ac:dyDescent="0.15">
      <c r="A546" s="433"/>
      <c r="B546" s="78"/>
      <c r="C546" s="78"/>
      <c r="D546" s="77"/>
      <c r="E546" s="77"/>
      <c r="F546" s="77"/>
      <c r="G546" s="78"/>
      <c r="H546" s="78"/>
      <c r="I546" s="77"/>
      <c r="J546" s="77"/>
      <c r="K546" s="374"/>
      <c r="L546" s="70"/>
      <c r="M546" s="67"/>
      <c r="N546" s="70"/>
      <c r="O546" s="67"/>
      <c r="P546" s="78"/>
      <c r="Q546" s="78"/>
      <c r="R546" s="78"/>
      <c r="S546" s="192"/>
      <c r="T546" s="362"/>
      <c r="U546" s="363"/>
    </row>
    <row r="547" spans="1:21" ht="21.95" customHeight="1" x14ac:dyDescent="0.15">
      <c r="A547" s="433"/>
      <c r="B547" s="78"/>
      <c r="C547" s="78"/>
      <c r="D547" s="77"/>
      <c r="E547" s="77"/>
      <c r="F547" s="77"/>
      <c r="G547" s="78"/>
      <c r="H547" s="78"/>
      <c r="I547" s="77"/>
      <c r="J547" s="77"/>
      <c r="K547" s="374"/>
      <c r="L547" s="70"/>
      <c r="M547" s="67"/>
      <c r="N547" s="70"/>
      <c r="O547" s="67"/>
      <c r="P547" s="78"/>
      <c r="Q547" s="78"/>
      <c r="R547" s="78"/>
      <c r="S547" s="192"/>
      <c r="T547" s="362"/>
      <c r="U547" s="363"/>
    </row>
    <row r="548" spans="1:21" ht="21.95" customHeight="1" x14ac:dyDescent="0.15">
      <c r="A548" s="433"/>
      <c r="B548" s="78"/>
      <c r="C548" s="78"/>
      <c r="D548" s="77"/>
      <c r="E548" s="77"/>
      <c r="F548" s="77"/>
      <c r="G548" s="78"/>
      <c r="H548" s="78"/>
      <c r="I548" s="77"/>
      <c r="J548" s="77"/>
      <c r="K548" s="374"/>
      <c r="L548" s="70"/>
      <c r="M548" s="67"/>
      <c r="N548" s="70"/>
      <c r="O548" s="67"/>
      <c r="P548" s="78"/>
      <c r="Q548" s="78"/>
      <c r="R548" s="78"/>
      <c r="S548" s="192"/>
      <c r="T548" s="362"/>
      <c r="U548" s="363"/>
    </row>
    <row r="549" spans="1:21" ht="21.95" customHeight="1" x14ac:dyDescent="0.15">
      <c r="A549" s="433"/>
      <c r="B549" s="78"/>
      <c r="C549" s="78"/>
      <c r="D549" s="77"/>
      <c r="E549" s="77"/>
      <c r="F549" s="77"/>
      <c r="G549" s="78"/>
      <c r="H549" s="78"/>
      <c r="I549" s="77"/>
      <c r="J549" s="77"/>
      <c r="K549" s="374"/>
      <c r="L549" s="70"/>
      <c r="M549" s="67"/>
      <c r="N549" s="70"/>
      <c r="O549" s="67"/>
      <c r="P549" s="78"/>
      <c r="Q549" s="78"/>
      <c r="R549" s="78"/>
      <c r="S549" s="192"/>
      <c r="T549" s="362"/>
      <c r="U549" s="363"/>
    </row>
    <row r="550" spans="1:21" ht="21.95" customHeight="1" x14ac:dyDescent="0.15">
      <c r="A550" s="433"/>
      <c r="B550" s="78"/>
      <c r="C550" s="78"/>
      <c r="D550" s="77"/>
      <c r="E550" s="77"/>
      <c r="F550" s="77"/>
      <c r="G550" s="78"/>
      <c r="H550" s="78"/>
      <c r="I550" s="77"/>
      <c r="J550" s="77"/>
      <c r="K550" s="374"/>
      <c r="L550" s="70"/>
      <c r="M550" s="67"/>
      <c r="N550" s="70"/>
      <c r="O550" s="67"/>
      <c r="P550" s="78"/>
      <c r="Q550" s="78"/>
      <c r="R550" s="78"/>
      <c r="S550" s="192"/>
      <c r="T550" s="362"/>
      <c r="U550" s="363"/>
    </row>
    <row r="551" spans="1:21" ht="21.95" customHeight="1" x14ac:dyDescent="0.15">
      <c r="A551" s="433"/>
      <c r="B551" s="78"/>
      <c r="C551" s="78"/>
      <c r="D551" s="77"/>
      <c r="E551" s="77"/>
      <c r="F551" s="77"/>
      <c r="G551" s="78"/>
      <c r="H551" s="78"/>
      <c r="I551" s="77"/>
      <c r="J551" s="77"/>
      <c r="K551" s="374"/>
      <c r="L551" s="70"/>
      <c r="M551" s="67"/>
      <c r="N551" s="70"/>
      <c r="O551" s="67"/>
      <c r="P551" s="78"/>
      <c r="Q551" s="78"/>
      <c r="R551" s="78"/>
      <c r="S551" s="192"/>
      <c r="T551" s="362"/>
      <c r="U551" s="363"/>
    </row>
    <row r="552" spans="1:21" ht="21.95" customHeight="1" x14ac:dyDescent="0.15">
      <c r="A552" s="433"/>
      <c r="B552" s="78"/>
      <c r="C552" s="78"/>
      <c r="D552" s="77"/>
      <c r="E552" s="77"/>
      <c r="F552" s="77"/>
      <c r="G552" s="78"/>
      <c r="H552" s="78"/>
      <c r="I552" s="77"/>
      <c r="J552" s="77"/>
      <c r="K552" s="374"/>
      <c r="L552" s="70"/>
      <c r="M552" s="67"/>
      <c r="N552" s="70"/>
      <c r="O552" s="67"/>
      <c r="P552" s="78"/>
      <c r="Q552" s="78"/>
      <c r="R552" s="78"/>
      <c r="S552" s="192"/>
      <c r="T552" s="362"/>
      <c r="U552" s="363"/>
    </row>
    <row r="553" spans="1:21" ht="21.95" customHeight="1" x14ac:dyDescent="0.15">
      <c r="A553" s="433"/>
      <c r="B553" s="78"/>
      <c r="C553" s="78"/>
      <c r="D553" s="77"/>
      <c r="E553" s="77"/>
      <c r="F553" s="77"/>
      <c r="G553" s="78"/>
      <c r="H553" s="78"/>
      <c r="I553" s="77"/>
      <c r="J553" s="77"/>
      <c r="K553" s="374"/>
      <c r="L553" s="70"/>
      <c r="M553" s="67"/>
      <c r="N553" s="70"/>
      <c r="O553" s="67"/>
      <c r="P553" s="78"/>
      <c r="Q553" s="78"/>
      <c r="R553" s="78"/>
      <c r="S553" s="192"/>
      <c r="T553" s="362"/>
      <c r="U553" s="363"/>
    </row>
    <row r="554" spans="1:21" ht="21.95" customHeight="1" x14ac:dyDescent="0.15">
      <c r="A554" s="206"/>
      <c r="B554" s="78"/>
      <c r="C554" s="78"/>
      <c r="D554" s="77"/>
      <c r="E554" s="77"/>
      <c r="F554" s="77"/>
      <c r="G554" s="78"/>
      <c r="H554" s="78"/>
      <c r="I554" s="77"/>
      <c r="J554" s="77"/>
      <c r="K554" s="374"/>
      <c r="L554" s="70"/>
      <c r="M554" s="67"/>
      <c r="N554" s="70"/>
      <c r="O554" s="67"/>
      <c r="P554" s="78"/>
      <c r="Q554" s="78"/>
      <c r="R554" s="78"/>
      <c r="S554" s="192"/>
      <c r="T554" s="362"/>
      <c r="U554" s="363"/>
    </row>
    <row r="555" spans="1:21" ht="21.95" customHeight="1" x14ac:dyDescent="0.15">
      <c r="A555" s="438"/>
      <c r="B555" s="93"/>
      <c r="C555" s="94"/>
      <c r="D555" s="94"/>
      <c r="E555" s="278"/>
      <c r="F555" s="94"/>
      <c r="G555" s="93"/>
      <c r="H555" s="415"/>
      <c r="I555" s="94"/>
      <c r="J555" s="278"/>
      <c r="K555" s="375"/>
      <c r="L555" s="208"/>
      <c r="M555" s="208"/>
      <c r="N555" s="208"/>
      <c r="O555" s="208"/>
      <c r="P555" s="208"/>
      <c r="Q555" s="208"/>
      <c r="R555" s="208"/>
      <c r="S555" s="209"/>
      <c r="T555" s="362"/>
      <c r="U555" s="363"/>
    </row>
    <row r="556" spans="1:21" ht="21.95" customHeight="1" x14ac:dyDescent="0.15">
      <c r="A556" s="282"/>
      <c r="B556" s="282"/>
      <c r="C556" s="282"/>
      <c r="D556" s="283"/>
      <c r="E556" s="283"/>
      <c r="F556" s="283"/>
      <c r="G556" s="282"/>
      <c r="H556" s="282"/>
      <c r="I556" s="283"/>
      <c r="J556" s="423"/>
      <c r="K556" s="377"/>
      <c r="L556" s="292"/>
      <c r="M556" s="293"/>
      <c r="N556" s="292"/>
      <c r="O556" s="293"/>
      <c r="P556" s="282"/>
      <c r="Q556" s="282"/>
      <c r="R556" s="282"/>
      <c r="S556" s="282"/>
      <c r="T556" s="362"/>
      <c r="U556" s="363"/>
    </row>
    <row r="557" spans="1:21" ht="21.95" customHeight="1" x14ac:dyDescent="0.15">
      <c r="A557" s="282"/>
      <c r="B557" s="282"/>
      <c r="C557" s="282"/>
      <c r="D557" s="283"/>
      <c r="E557" s="283"/>
      <c r="F557" s="283"/>
      <c r="G557" s="282"/>
      <c r="H557" s="282"/>
      <c r="I557" s="283"/>
      <c r="J557" s="423"/>
      <c r="K557" s="377"/>
      <c r="L557" s="292"/>
      <c r="M557" s="293"/>
      <c r="N557" s="292"/>
      <c r="O557" s="293"/>
      <c r="P557" s="282"/>
      <c r="Q557" s="282"/>
      <c r="R557" s="282"/>
      <c r="S557" s="282"/>
      <c r="T557" s="362"/>
      <c r="U557" s="363"/>
    </row>
    <row r="558" spans="1:21" ht="21.95" customHeight="1" x14ac:dyDescent="0.15">
      <c r="A558" s="282"/>
      <c r="B558" s="282"/>
      <c r="C558" s="282"/>
      <c r="D558" s="283"/>
      <c r="E558" s="283"/>
      <c r="F558" s="283"/>
      <c r="G558" s="282"/>
      <c r="H558" s="282"/>
      <c r="I558" s="283"/>
      <c r="J558" s="423"/>
      <c r="K558" s="377"/>
      <c r="L558" s="292"/>
      <c r="M558" s="293"/>
      <c r="N558" s="292"/>
      <c r="O558" s="293"/>
      <c r="P558" s="282"/>
      <c r="Q558" s="282"/>
      <c r="R558" s="282"/>
      <c r="S558" s="282"/>
      <c r="T558" s="362"/>
      <c r="U558" s="363"/>
    </row>
    <row r="559" spans="1:21" ht="21.95" customHeight="1" x14ac:dyDescent="0.15">
      <c r="A559" s="282"/>
      <c r="B559" s="282"/>
      <c r="C559" s="282"/>
      <c r="D559" s="283"/>
      <c r="E559" s="283"/>
      <c r="F559" s="283"/>
      <c r="G559" s="282"/>
      <c r="H559" s="282"/>
      <c r="I559" s="283"/>
      <c r="J559" s="423"/>
      <c r="K559" s="377"/>
      <c r="L559" s="292"/>
      <c r="M559" s="293"/>
      <c r="N559" s="292"/>
      <c r="O559" s="293"/>
      <c r="P559" s="282"/>
      <c r="Q559" s="282"/>
      <c r="R559" s="282"/>
      <c r="S559" s="282"/>
      <c r="T559" s="362"/>
      <c r="U559" s="363"/>
    </row>
    <row r="560" spans="1:21" ht="21.95" customHeight="1" x14ac:dyDescent="0.15">
      <c r="A560" s="282"/>
      <c r="B560" s="282"/>
      <c r="C560" s="282"/>
      <c r="D560" s="283"/>
      <c r="E560" s="283"/>
      <c r="F560" s="283"/>
      <c r="G560" s="282"/>
      <c r="H560" s="282"/>
      <c r="I560" s="283"/>
      <c r="J560" s="423"/>
      <c r="K560" s="377"/>
      <c r="L560" s="292"/>
      <c r="M560" s="293"/>
      <c r="N560" s="292"/>
      <c r="O560" s="293"/>
      <c r="P560" s="282"/>
      <c r="Q560" s="282"/>
      <c r="R560" s="282"/>
      <c r="S560" s="282"/>
      <c r="T560" s="362"/>
      <c r="U560" s="363"/>
    </row>
    <row r="561" spans="1:21" ht="21.95" customHeight="1" x14ac:dyDescent="0.15">
      <c r="A561" s="282"/>
      <c r="B561" s="282"/>
      <c r="C561" s="282"/>
      <c r="D561" s="283"/>
      <c r="E561" s="283"/>
      <c r="F561" s="283"/>
      <c r="G561" s="282"/>
      <c r="H561" s="282"/>
      <c r="I561" s="283"/>
      <c r="J561" s="423"/>
      <c r="K561" s="377"/>
      <c r="L561" s="292"/>
      <c r="M561" s="293"/>
      <c r="N561" s="292"/>
      <c r="O561" s="293"/>
      <c r="P561" s="282"/>
      <c r="Q561" s="282"/>
      <c r="R561" s="282"/>
      <c r="S561" s="282"/>
      <c r="T561" s="362"/>
      <c r="U561" s="363"/>
    </row>
    <row r="562" spans="1:21" ht="21.95" customHeight="1" x14ac:dyDescent="0.15">
      <c r="A562" s="282"/>
      <c r="B562" s="282"/>
      <c r="C562" s="282"/>
      <c r="D562" s="283"/>
      <c r="E562" s="283"/>
      <c r="F562" s="283"/>
      <c r="G562" s="282"/>
      <c r="H562" s="282"/>
      <c r="I562" s="283"/>
      <c r="J562" s="423"/>
      <c r="K562" s="377"/>
      <c r="L562" s="292"/>
      <c r="M562" s="293"/>
      <c r="N562" s="292"/>
      <c r="O562" s="293"/>
      <c r="P562" s="282"/>
      <c r="Q562" s="282"/>
      <c r="R562" s="282"/>
      <c r="S562" s="282"/>
      <c r="T562" s="362"/>
      <c r="U562" s="363"/>
    </row>
    <row r="563" spans="1:21" ht="21.95" customHeight="1" x14ac:dyDescent="0.15">
      <c r="A563" s="282"/>
      <c r="B563" s="282"/>
      <c r="C563" s="282"/>
      <c r="D563" s="283"/>
      <c r="E563" s="283"/>
      <c r="F563" s="283"/>
      <c r="G563" s="282"/>
      <c r="H563" s="282"/>
      <c r="I563" s="283"/>
      <c r="J563" s="423"/>
      <c r="K563" s="377"/>
      <c r="L563" s="292"/>
      <c r="M563" s="293"/>
      <c r="N563" s="292"/>
      <c r="O563" s="293"/>
      <c r="P563" s="282"/>
      <c r="Q563" s="282"/>
      <c r="R563" s="282"/>
      <c r="S563" s="282"/>
      <c r="T563" s="362"/>
      <c r="U563" s="363"/>
    </row>
    <row r="564" spans="1:21" ht="21.95" customHeight="1" x14ac:dyDescent="0.15">
      <c r="A564" s="282"/>
      <c r="B564" s="282"/>
      <c r="C564" s="282"/>
      <c r="D564" s="283"/>
      <c r="E564" s="283"/>
      <c r="F564" s="283"/>
      <c r="G564" s="282"/>
      <c r="H564" s="282"/>
      <c r="I564" s="283"/>
      <c r="J564" s="423"/>
      <c r="K564" s="377"/>
      <c r="L564" s="292"/>
      <c r="M564" s="293"/>
      <c r="N564" s="292"/>
      <c r="O564" s="293"/>
      <c r="P564" s="282"/>
      <c r="Q564" s="282"/>
      <c r="R564" s="282"/>
      <c r="S564" s="282"/>
      <c r="T564" s="362"/>
      <c r="U564" s="363"/>
    </row>
    <row r="565" spans="1:21" ht="21.95" customHeight="1" x14ac:dyDescent="0.15">
      <c r="A565" s="282"/>
      <c r="B565" s="282"/>
      <c r="C565" s="282"/>
      <c r="D565" s="283"/>
      <c r="E565" s="283"/>
      <c r="F565" s="283"/>
      <c r="G565" s="282"/>
      <c r="H565" s="282"/>
      <c r="I565" s="283"/>
      <c r="J565" s="423"/>
      <c r="K565" s="377"/>
      <c r="L565" s="292"/>
      <c r="M565" s="293"/>
      <c r="N565" s="292"/>
      <c r="O565" s="293"/>
      <c r="P565" s="282"/>
      <c r="Q565" s="282"/>
      <c r="R565" s="282"/>
      <c r="S565" s="282"/>
      <c r="T565" s="362"/>
      <c r="U565" s="363"/>
    </row>
    <row r="566" spans="1:21" ht="21.95" customHeight="1" x14ac:dyDescent="0.15">
      <c r="A566" s="282"/>
      <c r="B566" s="282"/>
      <c r="C566" s="282"/>
      <c r="D566" s="283"/>
      <c r="E566" s="283"/>
      <c r="F566" s="283"/>
      <c r="G566" s="282"/>
      <c r="H566" s="282"/>
      <c r="I566" s="283"/>
      <c r="J566" s="423"/>
      <c r="K566" s="377"/>
      <c r="L566" s="292"/>
      <c r="M566" s="293"/>
      <c r="N566" s="292"/>
      <c r="O566" s="293"/>
      <c r="P566" s="282"/>
      <c r="Q566" s="282"/>
      <c r="R566" s="282"/>
      <c r="S566" s="282"/>
      <c r="T566" s="362"/>
      <c r="U566" s="363"/>
    </row>
    <row r="567" spans="1:21" ht="21.95" customHeight="1" x14ac:dyDescent="0.15">
      <c r="A567" s="282"/>
      <c r="B567" s="282"/>
      <c r="C567" s="282"/>
      <c r="D567" s="283"/>
      <c r="E567" s="283"/>
      <c r="F567" s="283"/>
      <c r="G567" s="282"/>
      <c r="H567" s="282"/>
      <c r="I567" s="283"/>
      <c r="J567" s="423"/>
      <c r="K567" s="377"/>
      <c r="L567" s="292"/>
      <c r="M567" s="293"/>
      <c r="N567" s="292"/>
      <c r="O567" s="293"/>
      <c r="P567" s="282"/>
      <c r="Q567" s="282"/>
      <c r="R567" s="282"/>
      <c r="S567" s="282"/>
      <c r="T567" s="362"/>
      <c r="U567" s="363"/>
    </row>
    <row r="568" spans="1:21" ht="21.95" customHeight="1" x14ac:dyDescent="0.15">
      <c r="A568" s="282"/>
      <c r="B568" s="282"/>
      <c r="C568" s="282"/>
      <c r="D568" s="283"/>
      <c r="E568" s="283"/>
      <c r="F568" s="283"/>
      <c r="G568" s="282"/>
      <c r="H568" s="282"/>
      <c r="I568" s="283"/>
      <c r="J568" s="423"/>
      <c r="K568" s="377"/>
      <c r="L568" s="292"/>
      <c r="M568" s="293"/>
      <c r="N568" s="292"/>
      <c r="O568" s="293"/>
      <c r="P568" s="282"/>
      <c r="Q568" s="282"/>
      <c r="R568" s="282"/>
      <c r="S568" s="282"/>
      <c r="T568" s="362"/>
      <c r="U568" s="363"/>
    </row>
    <row r="569" spans="1:21" ht="21.95" customHeight="1" x14ac:dyDescent="0.15">
      <c r="A569" s="282"/>
      <c r="B569" s="282"/>
      <c r="C569" s="282"/>
      <c r="D569" s="283"/>
      <c r="E569" s="283"/>
      <c r="F569" s="283"/>
      <c r="G569" s="282"/>
      <c r="H569" s="282"/>
      <c r="I569" s="283"/>
      <c r="J569" s="423"/>
      <c r="K569" s="377"/>
      <c r="L569" s="292"/>
      <c r="M569" s="293"/>
      <c r="N569" s="292"/>
      <c r="O569" s="293"/>
      <c r="P569" s="282"/>
      <c r="Q569" s="282"/>
      <c r="R569" s="282"/>
      <c r="S569" s="282"/>
      <c r="T569" s="362"/>
      <c r="U569" s="363"/>
    </row>
    <row r="570" spans="1:21" ht="21.95" customHeight="1" x14ac:dyDescent="0.15">
      <c r="A570" s="282"/>
      <c r="B570" s="282"/>
      <c r="C570" s="282"/>
      <c r="D570" s="283"/>
      <c r="E570" s="283"/>
      <c r="F570" s="283"/>
      <c r="G570" s="282"/>
      <c r="H570" s="282"/>
      <c r="I570" s="283"/>
      <c r="J570" s="423"/>
      <c r="K570" s="377"/>
      <c r="L570" s="292"/>
      <c r="M570" s="293"/>
      <c r="N570" s="292"/>
      <c r="O570" s="293"/>
      <c r="P570" s="282"/>
      <c r="Q570" s="282"/>
      <c r="R570" s="282"/>
      <c r="S570" s="282"/>
      <c r="T570" s="362"/>
      <c r="U570" s="363"/>
    </row>
    <row r="571" spans="1:21" ht="21.95" customHeight="1" x14ac:dyDescent="0.15">
      <c r="A571" s="282"/>
      <c r="B571" s="282"/>
      <c r="C571" s="282"/>
      <c r="D571" s="283"/>
      <c r="E571" s="283"/>
      <c r="F571" s="283"/>
      <c r="G571" s="282"/>
      <c r="H571" s="282"/>
      <c r="I571" s="283"/>
      <c r="J571" s="423"/>
      <c r="K571" s="377"/>
      <c r="L571" s="292"/>
      <c r="M571" s="293"/>
      <c r="N571" s="292"/>
      <c r="O571" s="293"/>
      <c r="P571" s="282"/>
      <c r="Q571" s="282"/>
      <c r="R571" s="282"/>
      <c r="S571" s="282"/>
      <c r="T571" s="362"/>
      <c r="U571" s="363"/>
    </row>
    <row r="572" spans="1:21" ht="21.95" customHeight="1" x14ac:dyDescent="0.15">
      <c r="A572" s="282"/>
      <c r="B572" s="282"/>
      <c r="C572" s="282"/>
      <c r="D572" s="283"/>
      <c r="E572" s="283"/>
      <c r="F572" s="283"/>
      <c r="G572" s="282"/>
      <c r="H572" s="282"/>
      <c r="I572" s="283"/>
      <c r="J572" s="423"/>
      <c r="K572" s="377"/>
      <c r="L572" s="292"/>
      <c r="M572" s="293"/>
      <c r="N572" s="292"/>
      <c r="O572" s="293"/>
      <c r="P572" s="282"/>
      <c r="Q572" s="282"/>
      <c r="R572" s="282"/>
      <c r="S572" s="282"/>
      <c r="T572" s="362"/>
      <c r="U572" s="363"/>
    </row>
    <row r="573" spans="1:21" ht="21.95" customHeight="1" x14ac:dyDescent="0.15">
      <c r="A573" s="282"/>
      <c r="B573" s="282"/>
      <c r="C573" s="282"/>
      <c r="D573" s="283"/>
      <c r="E573" s="283"/>
      <c r="F573" s="283"/>
      <c r="G573" s="282"/>
      <c r="H573" s="282"/>
      <c r="I573" s="283"/>
      <c r="J573" s="423"/>
      <c r="K573" s="377"/>
      <c r="L573" s="292"/>
      <c r="M573" s="293"/>
      <c r="N573" s="292"/>
      <c r="O573" s="293"/>
      <c r="P573" s="282"/>
      <c r="Q573" s="282"/>
      <c r="R573" s="282"/>
      <c r="S573" s="282"/>
      <c r="T573" s="362"/>
      <c r="U573" s="363"/>
    </row>
    <row r="574" spans="1:21" ht="21.95" customHeight="1" x14ac:dyDescent="0.15">
      <c r="A574" s="282"/>
      <c r="B574" s="282"/>
      <c r="C574" s="282"/>
      <c r="D574" s="283"/>
      <c r="E574" s="283"/>
      <c r="F574" s="283"/>
      <c r="G574" s="282"/>
      <c r="H574" s="282"/>
      <c r="I574" s="283"/>
      <c r="J574" s="423"/>
      <c r="K574" s="377"/>
      <c r="L574" s="292"/>
      <c r="M574" s="293"/>
      <c r="N574" s="292"/>
      <c r="O574" s="293"/>
      <c r="P574" s="282"/>
      <c r="Q574" s="282"/>
      <c r="R574" s="282"/>
      <c r="S574" s="282"/>
      <c r="T574" s="362"/>
      <c r="U574" s="363"/>
    </row>
    <row r="575" spans="1:21" ht="21.95" customHeight="1" x14ac:dyDescent="0.15">
      <c r="A575" s="282"/>
      <c r="B575" s="282"/>
      <c r="C575" s="282"/>
      <c r="D575" s="283"/>
      <c r="E575" s="283"/>
      <c r="F575" s="283"/>
      <c r="G575" s="282"/>
      <c r="H575" s="282"/>
      <c r="I575" s="283"/>
      <c r="J575" s="423"/>
      <c r="K575" s="377"/>
      <c r="L575" s="292"/>
      <c r="M575" s="293"/>
      <c r="N575" s="292"/>
      <c r="O575" s="293"/>
      <c r="P575" s="282"/>
      <c r="Q575" s="282"/>
      <c r="R575" s="282"/>
      <c r="S575" s="282"/>
      <c r="T575" s="362"/>
      <c r="U575" s="363"/>
    </row>
    <row r="576" spans="1:21" ht="21.95" customHeight="1" x14ac:dyDescent="0.15">
      <c r="A576" s="282"/>
      <c r="B576" s="282"/>
      <c r="C576" s="282"/>
      <c r="D576" s="283"/>
      <c r="E576" s="283"/>
      <c r="F576" s="283"/>
      <c r="G576" s="282"/>
      <c r="H576" s="282"/>
      <c r="I576" s="283"/>
      <c r="J576" s="423"/>
      <c r="K576" s="377"/>
      <c r="L576" s="292"/>
      <c r="M576" s="293"/>
      <c r="N576" s="292"/>
      <c r="O576" s="293"/>
      <c r="P576" s="282"/>
      <c r="Q576" s="282"/>
      <c r="R576" s="282"/>
      <c r="S576" s="282"/>
      <c r="T576" s="362"/>
      <c r="U576" s="363"/>
    </row>
    <row r="577" spans="1:21" ht="21.95" customHeight="1" x14ac:dyDescent="0.15">
      <c r="A577" s="282"/>
      <c r="B577" s="282"/>
      <c r="C577" s="282"/>
      <c r="D577" s="283"/>
      <c r="E577" s="283"/>
      <c r="F577" s="283"/>
      <c r="G577" s="282"/>
      <c r="H577" s="282"/>
      <c r="I577" s="283"/>
      <c r="J577" s="423"/>
      <c r="K577" s="377"/>
      <c r="L577" s="292"/>
      <c r="M577" s="293"/>
      <c r="N577" s="292"/>
      <c r="O577" s="293"/>
      <c r="P577" s="282"/>
      <c r="Q577" s="282"/>
      <c r="R577" s="282"/>
      <c r="S577" s="282"/>
      <c r="T577" s="362"/>
      <c r="U577" s="363"/>
    </row>
    <row r="578" spans="1:21" ht="21.95" customHeight="1" x14ac:dyDescent="0.15">
      <c r="A578" s="282"/>
      <c r="B578" s="282"/>
      <c r="C578" s="282"/>
      <c r="D578" s="283"/>
      <c r="E578" s="283"/>
      <c r="F578" s="283"/>
      <c r="G578" s="282"/>
      <c r="H578" s="282"/>
      <c r="I578" s="283"/>
      <c r="J578" s="423"/>
      <c r="K578" s="377"/>
      <c r="L578" s="292"/>
      <c r="M578" s="293"/>
      <c r="N578" s="292"/>
      <c r="O578" s="293"/>
      <c r="P578" s="282"/>
      <c r="Q578" s="282"/>
      <c r="R578" s="282"/>
      <c r="S578" s="282"/>
      <c r="T578" s="362"/>
      <c r="U578" s="363"/>
    </row>
    <row r="579" spans="1:21" ht="21.95" customHeight="1" x14ac:dyDescent="0.15">
      <c r="A579" s="282"/>
      <c r="B579" s="282"/>
      <c r="C579" s="282"/>
      <c r="D579" s="283"/>
      <c r="E579" s="283"/>
      <c r="F579" s="283"/>
      <c r="G579" s="282"/>
      <c r="H579" s="282"/>
      <c r="I579" s="283"/>
      <c r="J579" s="423"/>
      <c r="K579" s="377"/>
      <c r="L579" s="292"/>
      <c r="M579" s="293"/>
      <c r="N579" s="292"/>
      <c r="O579" s="293"/>
      <c r="P579" s="282"/>
      <c r="Q579" s="282"/>
      <c r="R579" s="282"/>
      <c r="S579" s="282"/>
      <c r="T579" s="362"/>
      <c r="U579" s="363"/>
    </row>
    <row r="580" spans="1:21" ht="21.95" customHeight="1" x14ac:dyDescent="0.15">
      <c r="A580" s="282"/>
      <c r="B580" s="282"/>
      <c r="C580" s="282"/>
      <c r="D580" s="283"/>
      <c r="E580" s="283"/>
      <c r="F580" s="283"/>
      <c r="G580" s="282"/>
      <c r="H580" s="282"/>
      <c r="I580" s="283"/>
      <c r="J580" s="423"/>
      <c r="K580" s="377"/>
      <c r="L580" s="292"/>
      <c r="M580" s="293"/>
      <c r="N580" s="292"/>
      <c r="O580" s="293"/>
      <c r="P580" s="282"/>
      <c r="Q580" s="282"/>
      <c r="R580" s="282"/>
      <c r="S580" s="282"/>
      <c r="T580" s="362"/>
      <c r="U580" s="363"/>
    </row>
    <row r="581" spans="1:21" ht="21.95" customHeight="1" x14ac:dyDescent="0.15">
      <c r="A581" s="282"/>
      <c r="B581" s="282"/>
      <c r="C581" s="282"/>
      <c r="D581" s="283"/>
      <c r="E581" s="283"/>
      <c r="F581" s="283"/>
      <c r="G581" s="282"/>
      <c r="H581" s="282"/>
      <c r="I581" s="283"/>
      <c r="J581" s="423"/>
      <c r="K581" s="377"/>
      <c r="L581" s="292"/>
      <c r="M581" s="293"/>
      <c r="N581" s="292"/>
      <c r="O581" s="293"/>
      <c r="P581" s="282"/>
      <c r="Q581" s="282"/>
      <c r="R581" s="282"/>
      <c r="S581" s="282"/>
      <c r="T581" s="362"/>
      <c r="U581" s="363"/>
    </row>
    <row r="582" spans="1:21" ht="21.95" customHeight="1" x14ac:dyDescent="0.15">
      <c r="A582" s="282"/>
      <c r="B582" s="282"/>
      <c r="C582" s="282"/>
      <c r="D582" s="283"/>
      <c r="E582" s="283"/>
      <c r="F582" s="283"/>
      <c r="G582" s="282"/>
      <c r="H582" s="282"/>
      <c r="I582" s="283"/>
      <c r="J582" s="423"/>
      <c r="K582" s="377"/>
      <c r="L582" s="292"/>
      <c r="M582" s="293"/>
      <c r="N582" s="292"/>
      <c r="O582" s="293"/>
      <c r="P582" s="282"/>
      <c r="Q582" s="282"/>
      <c r="R582" s="282"/>
      <c r="S582" s="282"/>
      <c r="T582" s="362"/>
      <c r="U582" s="363"/>
    </row>
    <row r="583" spans="1:21" ht="21.95" customHeight="1" x14ac:dyDescent="0.15">
      <c r="A583" s="282"/>
      <c r="B583" s="282"/>
      <c r="C583" s="282"/>
      <c r="D583" s="283"/>
      <c r="E583" s="283"/>
      <c r="F583" s="283"/>
      <c r="G583" s="282"/>
      <c r="H583" s="282"/>
      <c r="I583" s="283"/>
      <c r="J583" s="423"/>
      <c r="K583" s="377"/>
      <c r="L583" s="292"/>
      <c r="M583" s="293"/>
      <c r="N583" s="292"/>
      <c r="O583" s="293"/>
      <c r="P583" s="282"/>
      <c r="Q583" s="282"/>
      <c r="R583" s="282"/>
      <c r="S583" s="282"/>
      <c r="T583" s="362"/>
      <c r="U583" s="363"/>
    </row>
    <row r="584" spans="1:21" ht="21.95" customHeight="1" x14ac:dyDescent="0.15">
      <c r="A584" s="282"/>
      <c r="B584" s="282"/>
      <c r="C584" s="282"/>
      <c r="D584" s="283"/>
      <c r="E584" s="283"/>
      <c r="F584" s="283"/>
      <c r="G584" s="282"/>
      <c r="H584" s="282"/>
      <c r="I584" s="283"/>
      <c r="J584" s="423"/>
      <c r="K584" s="377"/>
      <c r="L584" s="292"/>
      <c r="M584" s="293"/>
      <c r="N584" s="292"/>
      <c r="O584" s="293"/>
      <c r="P584" s="282"/>
      <c r="Q584" s="282"/>
      <c r="R584" s="282"/>
      <c r="S584" s="282"/>
      <c r="T584" s="362"/>
      <c r="U584" s="363"/>
    </row>
    <row r="585" spans="1:21" ht="21.95" customHeight="1" x14ac:dyDescent="0.15">
      <c r="A585" s="282"/>
      <c r="B585" s="282"/>
      <c r="C585" s="282"/>
      <c r="D585" s="283"/>
      <c r="E585" s="283"/>
      <c r="F585" s="283"/>
      <c r="G585" s="282"/>
      <c r="H585" s="282"/>
      <c r="I585" s="283"/>
      <c r="J585" s="423"/>
      <c r="K585" s="377"/>
      <c r="L585" s="292"/>
      <c r="M585" s="293"/>
      <c r="N585" s="292"/>
      <c r="O585" s="293"/>
      <c r="P585" s="282"/>
      <c r="Q585" s="282"/>
      <c r="R585" s="282"/>
      <c r="S585" s="282"/>
      <c r="T585" s="362"/>
      <c r="U585" s="363"/>
    </row>
    <row r="586" spans="1:21" ht="21.95" customHeight="1" x14ac:dyDescent="0.15">
      <c r="A586" s="282"/>
      <c r="B586" s="282"/>
      <c r="C586" s="282"/>
      <c r="D586" s="283"/>
      <c r="E586" s="283"/>
      <c r="F586" s="283"/>
      <c r="G586" s="282"/>
      <c r="H586" s="282"/>
      <c r="I586" s="283"/>
      <c r="J586" s="423"/>
      <c r="K586" s="377"/>
      <c r="L586" s="292"/>
      <c r="M586" s="293"/>
      <c r="N586" s="292"/>
      <c r="O586" s="293"/>
      <c r="P586" s="282"/>
      <c r="Q586" s="282"/>
      <c r="R586" s="282"/>
      <c r="S586" s="282"/>
      <c r="T586" s="362"/>
      <c r="U586" s="363"/>
    </row>
    <row r="587" spans="1:21" ht="21.95" customHeight="1" x14ac:dyDescent="0.15">
      <c r="A587" s="282"/>
      <c r="B587" s="282"/>
      <c r="C587" s="282"/>
      <c r="D587" s="283"/>
      <c r="E587" s="283"/>
      <c r="F587" s="283"/>
      <c r="G587" s="282"/>
      <c r="H587" s="282"/>
      <c r="I587" s="283"/>
      <c r="J587" s="423"/>
      <c r="K587" s="377"/>
      <c r="L587" s="292"/>
      <c r="M587" s="293"/>
      <c r="N587" s="292"/>
      <c r="O587" s="293"/>
      <c r="P587" s="282"/>
      <c r="Q587" s="282"/>
      <c r="R587" s="282"/>
      <c r="S587" s="282"/>
      <c r="T587" s="362"/>
      <c r="U587" s="363"/>
    </row>
    <row r="588" spans="1:21" ht="21.95" customHeight="1" x14ac:dyDescent="0.15">
      <c r="A588" s="282"/>
      <c r="B588" s="282"/>
      <c r="C588" s="282"/>
      <c r="D588" s="283"/>
      <c r="E588" s="283"/>
      <c r="F588" s="283"/>
      <c r="G588" s="282"/>
      <c r="H588" s="282"/>
      <c r="I588" s="283"/>
      <c r="J588" s="423"/>
      <c r="K588" s="377"/>
      <c r="L588" s="292"/>
      <c r="M588" s="293"/>
      <c r="N588" s="292"/>
      <c r="O588" s="293"/>
      <c r="P588" s="282"/>
      <c r="Q588" s="282"/>
      <c r="R588" s="282"/>
      <c r="S588" s="282"/>
      <c r="T588" s="362"/>
      <c r="U588" s="363"/>
    </row>
    <row r="589" spans="1:21" ht="21.95" customHeight="1" x14ac:dyDescent="0.15">
      <c r="A589" s="282"/>
      <c r="B589" s="282"/>
      <c r="C589" s="282"/>
      <c r="D589" s="283"/>
      <c r="E589" s="283"/>
      <c r="F589" s="283"/>
      <c r="G589" s="282"/>
      <c r="H589" s="282"/>
      <c r="I589" s="283"/>
      <c r="J589" s="423"/>
      <c r="K589" s="377"/>
      <c r="L589" s="292"/>
      <c r="M589" s="293"/>
      <c r="N589" s="292"/>
      <c r="O589" s="293"/>
      <c r="P589" s="282"/>
      <c r="Q589" s="282"/>
      <c r="R589" s="282"/>
      <c r="S589" s="282"/>
      <c r="T589" s="362"/>
      <c r="U589" s="363"/>
    </row>
    <row r="590" spans="1:21" ht="21.95" customHeight="1" x14ac:dyDescent="0.15">
      <c r="A590" s="282"/>
      <c r="B590" s="282"/>
      <c r="C590" s="282"/>
      <c r="D590" s="283"/>
      <c r="E590" s="283"/>
      <c r="F590" s="283"/>
      <c r="G590" s="282"/>
      <c r="H590" s="282"/>
      <c r="I590" s="283"/>
      <c r="J590" s="423"/>
      <c r="K590" s="377"/>
      <c r="L590" s="292"/>
      <c r="M590" s="293"/>
      <c r="N590" s="292"/>
      <c r="O590" s="293"/>
      <c r="P590" s="282"/>
      <c r="Q590" s="282"/>
      <c r="R590" s="282"/>
      <c r="S590" s="282"/>
      <c r="T590" s="362"/>
      <c r="U590" s="363"/>
    </row>
    <row r="591" spans="1:21" ht="21.95" customHeight="1" x14ac:dyDescent="0.15">
      <c r="A591" s="282"/>
      <c r="B591" s="282"/>
      <c r="C591" s="282"/>
      <c r="D591" s="283"/>
      <c r="E591" s="283"/>
      <c r="F591" s="283"/>
      <c r="G591" s="282"/>
      <c r="H591" s="282"/>
      <c r="I591" s="283"/>
      <c r="J591" s="423"/>
      <c r="K591" s="377"/>
      <c r="L591" s="292"/>
      <c r="M591" s="293"/>
      <c r="N591" s="292"/>
      <c r="O591" s="293"/>
      <c r="P591" s="282"/>
      <c r="Q591" s="282"/>
      <c r="R591" s="282"/>
      <c r="S591" s="282"/>
      <c r="T591" s="362"/>
      <c r="U591" s="363"/>
    </row>
    <row r="592" spans="1:21" ht="21.95" customHeight="1" x14ac:dyDescent="0.15">
      <c r="A592" s="282"/>
      <c r="B592" s="282"/>
      <c r="C592" s="282"/>
      <c r="D592" s="283"/>
      <c r="E592" s="283"/>
      <c r="F592" s="283"/>
      <c r="G592" s="282"/>
      <c r="H592" s="282"/>
      <c r="I592" s="283"/>
      <c r="J592" s="423"/>
      <c r="K592" s="377"/>
      <c r="L592" s="292"/>
      <c r="M592" s="293"/>
      <c r="N592" s="292"/>
      <c r="O592" s="293"/>
      <c r="P592" s="282"/>
      <c r="Q592" s="282"/>
      <c r="R592" s="282"/>
      <c r="S592" s="282"/>
      <c r="T592" s="362"/>
      <c r="U592" s="363"/>
    </row>
    <row r="593" spans="1:21" ht="21.95" customHeight="1" x14ac:dyDescent="0.15">
      <c r="A593" s="282"/>
      <c r="B593" s="282"/>
      <c r="C593" s="282"/>
      <c r="D593" s="283"/>
      <c r="E593" s="283"/>
      <c r="F593" s="283"/>
      <c r="G593" s="282"/>
      <c r="H593" s="282"/>
      <c r="I593" s="283"/>
      <c r="J593" s="423"/>
      <c r="K593" s="377"/>
      <c r="L593" s="292"/>
      <c r="M593" s="293"/>
      <c r="N593" s="292"/>
      <c r="O593" s="293"/>
      <c r="P593" s="282"/>
      <c r="Q593" s="282"/>
      <c r="R593" s="282"/>
      <c r="S593" s="282"/>
      <c r="T593" s="362"/>
      <c r="U593" s="363"/>
    </row>
    <row r="594" spans="1:21" ht="21.95" customHeight="1" x14ac:dyDescent="0.15">
      <c r="A594" s="282"/>
      <c r="B594" s="282"/>
      <c r="C594" s="282"/>
      <c r="D594" s="283"/>
      <c r="E594" s="283"/>
      <c r="F594" s="283"/>
      <c r="G594" s="282"/>
      <c r="H594" s="282"/>
      <c r="I594" s="283"/>
      <c r="J594" s="423"/>
      <c r="K594" s="377"/>
      <c r="L594" s="292"/>
      <c r="M594" s="293"/>
      <c r="N594" s="292"/>
      <c r="O594" s="293"/>
      <c r="P594" s="282"/>
      <c r="Q594" s="282"/>
      <c r="R594" s="282"/>
      <c r="S594" s="282"/>
      <c r="T594" s="362"/>
      <c r="U594" s="363"/>
    </row>
    <row r="595" spans="1:21" ht="21.95" customHeight="1" x14ac:dyDescent="0.15">
      <c r="A595" s="282"/>
      <c r="B595" s="282"/>
      <c r="C595" s="282"/>
      <c r="D595" s="283"/>
      <c r="E595" s="283"/>
      <c r="F595" s="283"/>
      <c r="G595" s="282"/>
      <c r="H595" s="282"/>
      <c r="I595" s="283"/>
      <c r="J595" s="423"/>
      <c r="K595" s="377"/>
      <c r="L595" s="292"/>
      <c r="M595" s="293"/>
      <c r="N595" s="292"/>
      <c r="O595" s="293"/>
      <c r="P595" s="282"/>
      <c r="Q595" s="282"/>
      <c r="R595" s="282"/>
      <c r="S595" s="282"/>
      <c r="T595" s="362"/>
      <c r="U595" s="363"/>
    </row>
    <row r="596" spans="1:21" ht="21.95" customHeight="1" x14ac:dyDescent="0.15">
      <c r="A596" s="282"/>
      <c r="B596" s="282"/>
      <c r="C596" s="282"/>
      <c r="D596" s="283"/>
      <c r="E596" s="283"/>
      <c r="F596" s="283"/>
      <c r="G596" s="282"/>
      <c r="H596" s="282"/>
      <c r="I596" s="283"/>
      <c r="J596" s="423"/>
      <c r="K596" s="377"/>
      <c r="L596" s="292"/>
      <c r="M596" s="293"/>
      <c r="N596" s="292"/>
      <c r="O596" s="293"/>
      <c r="P596" s="282"/>
      <c r="Q596" s="282"/>
      <c r="R596" s="282"/>
      <c r="S596" s="282"/>
      <c r="T596" s="362"/>
      <c r="U596" s="363"/>
    </row>
    <row r="597" spans="1:21" ht="21.95" customHeight="1" x14ac:dyDescent="0.15">
      <c r="A597" s="282"/>
      <c r="B597" s="282"/>
      <c r="C597" s="282"/>
      <c r="D597" s="283"/>
      <c r="E597" s="283"/>
      <c r="F597" s="283"/>
      <c r="G597" s="282"/>
      <c r="H597" s="282"/>
      <c r="I597" s="283"/>
      <c r="J597" s="423"/>
      <c r="K597" s="377"/>
      <c r="L597" s="292"/>
      <c r="M597" s="293"/>
      <c r="N597" s="292"/>
      <c r="O597" s="293"/>
      <c r="P597" s="282"/>
      <c r="Q597" s="282"/>
      <c r="R597" s="282"/>
      <c r="S597" s="282"/>
      <c r="T597" s="362"/>
      <c r="U597" s="363"/>
    </row>
    <row r="598" spans="1:21" ht="21.95" customHeight="1" x14ac:dyDescent="0.15">
      <c r="A598" s="282"/>
      <c r="B598" s="282"/>
      <c r="C598" s="282"/>
      <c r="D598" s="283"/>
      <c r="E598" s="283"/>
      <c r="F598" s="283"/>
      <c r="G598" s="282"/>
      <c r="H598" s="282"/>
      <c r="I598" s="283"/>
      <c r="J598" s="423"/>
      <c r="K598" s="377"/>
      <c r="L598" s="292"/>
      <c r="M598" s="293"/>
      <c r="N598" s="292"/>
      <c r="O598" s="293"/>
      <c r="P598" s="282"/>
      <c r="Q598" s="282"/>
      <c r="R598" s="282"/>
      <c r="S598" s="282"/>
      <c r="T598" s="362"/>
      <c r="U598" s="363"/>
    </row>
    <row r="599" spans="1:21" ht="21.95" customHeight="1" x14ac:dyDescent="0.15">
      <c r="A599" s="282"/>
      <c r="B599" s="282"/>
      <c r="C599" s="282"/>
      <c r="D599" s="283"/>
      <c r="E599" s="283"/>
      <c r="F599" s="283"/>
      <c r="G599" s="282"/>
      <c r="H599" s="282"/>
      <c r="I599" s="283"/>
      <c r="J599" s="423"/>
      <c r="K599" s="377"/>
      <c r="L599" s="292"/>
      <c r="M599" s="293"/>
      <c r="N599" s="292"/>
      <c r="O599" s="293"/>
      <c r="P599" s="282"/>
      <c r="Q599" s="282"/>
      <c r="R599" s="282"/>
      <c r="S599" s="282"/>
      <c r="T599" s="362"/>
      <c r="U599" s="363"/>
    </row>
    <row r="600" spans="1:21" ht="21.95" customHeight="1" x14ac:dyDescent="0.15">
      <c r="A600" s="282"/>
      <c r="B600" s="282"/>
      <c r="C600" s="282"/>
      <c r="D600" s="283"/>
      <c r="E600" s="283"/>
      <c r="F600" s="283"/>
      <c r="G600" s="282"/>
      <c r="H600" s="282"/>
      <c r="I600" s="283"/>
      <c r="J600" s="423"/>
      <c r="K600" s="377"/>
      <c r="L600" s="292"/>
      <c r="M600" s="293"/>
      <c r="N600" s="292"/>
      <c r="O600" s="293"/>
      <c r="P600" s="282"/>
      <c r="Q600" s="282"/>
      <c r="R600" s="282"/>
      <c r="S600" s="282"/>
      <c r="T600" s="362"/>
      <c r="U600" s="363"/>
    </row>
    <row r="601" spans="1:21" ht="21.95" customHeight="1" x14ac:dyDescent="0.15">
      <c r="A601" s="282"/>
      <c r="B601" s="282"/>
      <c r="C601" s="282"/>
      <c r="D601" s="283"/>
      <c r="E601" s="283"/>
      <c r="F601" s="283"/>
      <c r="G601" s="282"/>
      <c r="H601" s="282"/>
      <c r="I601" s="283"/>
      <c r="J601" s="423"/>
      <c r="K601" s="377"/>
      <c r="L601" s="292"/>
      <c r="M601" s="293"/>
      <c r="N601" s="292"/>
      <c r="O601" s="293"/>
      <c r="P601" s="282"/>
      <c r="Q601" s="282"/>
      <c r="R601" s="282"/>
      <c r="S601" s="282"/>
      <c r="T601" s="362"/>
      <c r="U601" s="363"/>
    </row>
    <row r="602" spans="1:21" ht="21.95" customHeight="1" x14ac:dyDescent="0.15">
      <c r="A602" s="282"/>
      <c r="B602" s="282"/>
      <c r="C602" s="282"/>
      <c r="D602" s="283"/>
      <c r="E602" s="283"/>
      <c r="F602" s="283"/>
      <c r="G602" s="282"/>
      <c r="H602" s="282"/>
      <c r="I602" s="283"/>
      <c r="J602" s="423"/>
      <c r="K602" s="377"/>
      <c r="L602" s="292"/>
      <c r="M602" s="293"/>
      <c r="N602" s="292"/>
      <c r="O602" s="293"/>
      <c r="P602" s="282"/>
      <c r="Q602" s="282"/>
      <c r="R602" s="282"/>
      <c r="S602" s="282"/>
      <c r="T602" s="362"/>
      <c r="U602" s="363"/>
    </row>
    <row r="603" spans="1:21" ht="21.95" customHeight="1" x14ac:dyDescent="0.15">
      <c r="A603" s="282"/>
      <c r="B603" s="282"/>
      <c r="C603" s="282"/>
      <c r="D603" s="283"/>
      <c r="E603" s="283"/>
      <c r="F603" s="283"/>
      <c r="G603" s="282"/>
      <c r="H603" s="282"/>
      <c r="I603" s="283"/>
      <c r="J603" s="423"/>
      <c r="K603" s="377"/>
      <c r="L603" s="292"/>
      <c r="M603" s="293"/>
      <c r="N603" s="292"/>
      <c r="O603" s="293"/>
      <c r="P603" s="282"/>
      <c r="Q603" s="282"/>
      <c r="R603" s="282"/>
      <c r="S603" s="282"/>
      <c r="T603" s="362"/>
      <c r="U603" s="363"/>
    </row>
    <row r="604" spans="1:21" ht="21.95" customHeight="1" x14ac:dyDescent="0.15">
      <c r="A604" s="282"/>
      <c r="B604" s="282"/>
      <c r="C604" s="282"/>
      <c r="D604" s="283"/>
      <c r="E604" s="283"/>
      <c r="F604" s="283"/>
      <c r="G604" s="282"/>
      <c r="H604" s="282"/>
      <c r="I604" s="283"/>
      <c r="J604" s="423"/>
      <c r="K604" s="377"/>
      <c r="L604" s="292"/>
      <c r="M604" s="293"/>
      <c r="N604" s="292"/>
      <c r="O604" s="293"/>
      <c r="P604" s="282"/>
      <c r="Q604" s="282"/>
      <c r="R604" s="282"/>
      <c r="S604" s="282"/>
      <c r="T604" s="362"/>
      <c r="U604" s="363"/>
    </row>
    <row r="605" spans="1:21" ht="21.95" customHeight="1" x14ac:dyDescent="0.15">
      <c r="A605" s="282"/>
      <c r="B605" s="282"/>
      <c r="C605" s="282"/>
      <c r="D605" s="283"/>
      <c r="E605" s="283"/>
      <c r="F605" s="283"/>
      <c r="G605" s="282"/>
      <c r="H605" s="282"/>
      <c r="I605" s="283"/>
      <c r="J605" s="423"/>
      <c r="K605" s="377"/>
      <c r="L605" s="292"/>
      <c r="M605" s="293"/>
      <c r="N605" s="292"/>
      <c r="O605" s="293"/>
      <c r="P605" s="282"/>
      <c r="Q605" s="282"/>
      <c r="R605" s="282"/>
      <c r="S605" s="282"/>
      <c r="T605" s="362"/>
      <c r="U605" s="363"/>
    </row>
    <row r="606" spans="1:21" ht="21.95" customHeight="1" x14ac:dyDescent="0.15">
      <c r="A606" s="282"/>
      <c r="B606" s="282"/>
      <c r="C606" s="282"/>
      <c r="D606" s="283"/>
      <c r="E606" s="283"/>
      <c r="F606" s="283"/>
      <c r="G606" s="282"/>
      <c r="H606" s="282"/>
      <c r="I606" s="283"/>
      <c r="J606" s="423"/>
      <c r="K606" s="377"/>
      <c r="L606" s="292"/>
      <c r="M606" s="293"/>
      <c r="N606" s="292"/>
      <c r="O606" s="293"/>
      <c r="P606" s="282"/>
      <c r="Q606" s="282"/>
      <c r="R606" s="282"/>
      <c r="S606" s="282"/>
      <c r="T606" s="362"/>
      <c r="U606" s="363"/>
    </row>
    <row r="607" spans="1:21" ht="21.95" customHeight="1" x14ac:dyDescent="0.15">
      <c r="A607" s="282"/>
      <c r="B607" s="282"/>
      <c r="C607" s="282"/>
      <c r="D607" s="283"/>
      <c r="E607" s="283"/>
      <c r="F607" s="283"/>
      <c r="G607" s="282"/>
      <c r="H607" s="282"/>
      <c r="I607" s="283"/>
      <c r="J607" s="423"/>
      <c r="K607" s="377"/>
      <c r="L607" s="292"/>
      <c r="M607" s="293"/>
      <c r="N607" s="292"/>
      <c r="O607" s="293"/>
      <c r="P607" s="282"/>
      <c r="Q607" s="282"/>
      <c r="R607" s="282"/>
      <c r="S607" s="282"/>
      <c r="T607" s="362"/>
      <c r="U607" s="363"/>
    </row>
    <row r="608" spans="1:21" ht="21.95" customHeight="1" x14ac:dyDescent="0.15">
      <c r="A608" s="282"/>
      <c r="B608" s="282"/>
      <c r="C608" s="282"/>
      <c r="D608" s="283"/>
      <c r="E608" s="283"/>
      <c r="F608" s="283"/>
      <c r="G608" s="282"/>
      <c r="H608" s="282"/>
      <c r="I608" s="283"/>
      <c r="J608" s="423"/>
      <c r="K608" s="377"/>
      <c r="L608" s="292"/>
      <c r="M608" s="293"/>
      <c r="N608" s="292"/>
      <c r="O608" s="293"/>
      <c r="P608" s="282"/>
      <c r="Q608" s="282"/>
      <c r="R608" s="282"/>
      <c r="S608" s="282"/>
      <c r="T608" s="362"/>
      <c r="U608" s="363"/>
    </row>
    <row r="609" spans="1:21" ht="21.95" customHeight="1" x14ac:dyDescent="0.15">
      <c r="A609" s="282"/>
      <c r="B609" s="282"/>
      <c r="C609" s="282"/>
      <c r="D609" s="283"/>
      <c r="E609" s="283"/>
      <c r="F609" s="283"/>
      <c r="G609" s="282"/>
      <c r="H609" s="282"/>
      <c r="I609" s="283"/>
      <c r="J609" s="423"/>
      <c r="K609" s="377"/>
      <c r="L609" s="292"/>
      <c r="M609" s="293"/>
      <c r="N609" s="292"/>
      <c r="O609" s="293"/>
      <c r="P609" s="282"/>
      <c r="Q609" s="282"/>
      <c r="R609" s="282"/>
      <c r="S609" s="282"/>
      <c r="T609" s="362"/>
      <c r="U609" s="363"/>
    </row>
    <row r="610" spans="1:21" ht="21.95" customHeight="1" x14ac:dyDescent="0.15">
      <c r="A610" s="282"/>
      <c r="B610" s="282"/>
      <c r="C610" s="282"/>
      <c r="D610" s="283"/>
      <c r="E610" s="283"/>
      <c r="F610" s="283"/>
      <c r="G610" s="282"/>
      <c r="H610" s="282"/>
      <c r="I610" s="283"/>
      <c r="J610" s="423"/>
      <c r="K610" s="377"/>
      <c r="L610" s="292"/>
      <c r="M610" s="293"/>
      <c r="N610" s="292"/>
      <c r="O610" s="293"/>
      <c r="P610" s="282"/>
      <c r="Q610" s="282"/>
      <c r="R610" s="282"/>
      <c r="S610" s="282"/>
      <c r="T610" s="362"/>
      <c r="U610" s="363"/>
    </row>
    <row r="611" spans="1:21" ht="21.95" customHeight="1" x14ac:dyDescent="0.15">
      <c r="A611" s="282"/>
      <c r="B611" s="282"/>
      <c r="C611" s="282"/>
      <c r="D611" s="283"/>
      <c r="E611" s="283"/>
      <c r="F611" s="283"/>
      <c r="G611" s="282"/>
      <c r="H611" s="282"/>
      <c r="I611" s="283"/>
      <c r="J611" s="423"/>
      <c r="K611" s="377"/>
      <c r="L611" s="292"/>
      <c r="M611" s="293"/>
      <c r="N611" s="292"/>
      <c r="O611" s="293"/>
      <c r="P611" s="282"/>
      <c r="Q611" s="282"/>
      <c r="R611" s="282"/>
      <c r="S611" s="282"/>
      <c r="T611" s="362"/>
      <c r="U611" s="363"/>
    </row>
    <row r="612" spans="1:21" ht="21.95" customHeight="1" x14ac:dyDescent="0.15">
      <c r="A612" s="282"/>
      <c r="B612" s="282"/>
      <c r="C612" s="282"/>
      <c r="D612" s="283"/>
      <c r="E612" s="283"/>
      <c r="F612" s="283"/>
      <c r="G612" s="282"/>
      <c r="H612" s="282"/>
      <c r="I612" s="283"/>
      <c r="J612" s="423"/>
      <c r="K612" s="377"/>
      <c r="L612" s="292"/>
      <c r="M612" s="293"/>
      <c r="N612" s="292"/>
      <c r="O612" s="293"/>
      <c r="P612" s="282"/>
      <c r="Q612" s="282"/>
      <c r="R612" s="282"/>
      <c r="S612" s="282"/>
      <c r="T612" s="362"/>
      <c r="U612" s="363"/>
    </row>
    <row r="613" spans="1:21" ht="21.95" customHeight="1" x14ac:dyDescent="0.15">
      <c r="A613" s="282"/>
      <c r="B613" s="282"/>
      <c r="C613" s="282"/>
      <c r="D613" s="283"/>
      <c r="E613" s="283"/>
      <c r="F613" s="283"/>
      <c r="G613" s="282"/>
      <c r="H613" s="282"/>
      <c r="I613" s="283"/>
      <c r="J613" s="423"/>
      <c r="K613" s="377"/>
      <c r="L613" s="292"/>
      <c r="M613" s="293"/>
      <c r="N613" s="292"/>
      <c r="O613" s="293"/>
      <c r="P613" s="282"/>
      <c r="Q613" s="282"/>
      <c r="R613" s="282"/>
      <c r="S613" s="282"/>
      <c r="T613" s="362"/>
      <c r="U613" s="363"/>
    </row>
    <row r="614" spans="1:21" ht="21.95" customHeight="1" x14ac:dyDescent="0.15">
      <c r="A614" s="282"/>
      <c r="B614" s="282"/>
      <c r="C614" s="282"/>
      <c r="D614" s="283"/>
      <c r="E614" s="283"/>
      <c r="F614" s="283"/>
      <c r="G614" s="282"/>
      <c r="H614" s="282"/>
      <c r="I614" s="283"/>
      <c r="J614" s="423"/>
      <c r="K614" s="377"/>
      <c r="L614" s="292"/>
      <c r="M614" s="293"/>
      <c r="N614" s="292"/>
      <c r="O614" s="293"/>
      <c r="P614" s="282"/>
      <c r="Q614" s="282"/>
      <c r="R614" s="282"/>
      <c r="S614" s="282"/>
      <c r="T614" s="362"/>
      <c r="U614" s="363"/>
    </row>
    <row r="615" spans="1:21" ht="21.95" customHeight="1" x14ac:dyDescent="0.15">
      <c r="A615" s="282"/>
      <c r="B615" s="282"/>
      <c r="C615" s="282"/>
      <c r="D615" s="283"/>
      <c r="E615" s="283"/>
      <c r="F615" s="283"/>
      <c r="G615" s="282"/>
      <c r="H615" s="282"/>
      <c r="I615" s="283"/>
      <c r="J615" s="423"/>
      <c r="K615" s="377"/>
      <c r="L615" s="292"/>
      <c r="M615" s="293"/>
      <c r="N615" s="292"/>
      <c r="O615" s="293"/>
      <c r="P615" s="282"/>
      <c r="Q615" s="282"/>
      <c r="R615" s="282"/>
      <c r="S615" s="282"/>
      <c r="T615" s="362"/>
      <c r="U615" s="363"/>
    </row>
    <row r="616" spans="1:21" ht="21.95" customHeight="1" x14ac:dyDescent="0.15">
      <c r="A616" s="282"/>
      <c r="B616" s="282"/>
      <c r="C616" s="282"/>
      <c r="D616" s="283"/>
      <c r="E616" s="283"/>
      <c r="F616" s="283"/>
      <c r="G616" s="282"/>
      <c r="H616" s="282"/>
      <c r="I616" s="283"/>
      <c r="J616" s="423"/>
      <c r="K616" s="377"/>
      <c r="L616" s="292"/>
      <c r="M616" s="293"/>
      <c r="N616" s="292"/>
      <c r="O616" s="293"/>
      <c r="P616" s="282"/>
      <c r="Q616" s="282"/>
      <c r="R616" s="282"/>
      <c r="S616" s="282"/>
      <c r="T616" s="362"/>
      <c r="U616" s="363"/>
    </row>
    <row r="617" spans="1:21" ht="21.95" customHeight="1" x14ac:dyDescent="0.15">
      <c r="A617" s="282"/>
      <c r="B617" s="282"/>
      <c r="C617" s="282"/>
      <c r="D617" s="283"/>
      <c r="E617" s="283"/>
      <c r="F617" s="283"/>
      <c r="G617" s="282"/>
      <c r="H617" s="282"/>
      <c r="I617" s="283"/>
      <c r="J617" s="423"/>
      <c r="K617" s="377"/>
      <c r="L617" s="292"/>
      <c r="M617" s="293"/>
      <c r="N617" s="292"/>
      <c r="O617" s="293"/>
      <c r="P617" s="282"/>
      <c r="Q617" s="282"/>
      <c r="R617" s="282"/>
      <c r="S617" s="282"/>
      <c r="T617" s="362"/>
      <c r="U617" s="363"/>
    </row>
    <row r="618" spans="1:21" ht="21.95" customHeight="1" x14ac:dyDescent="0.15">
      <c r="A618" s="282"/>
      <c r="B618" s="282"/>
      <c r="C618" s="282"/>
      <c r="D618" s="283"/>
      <c r="E618" s="283"/>
      <c r="F618" s="283"/>
      <c r="G618" s="282"/>
      <c r="H618" s="282"/>
      <c r="I618" s="283"/>
      <c r="J618" s="423"/>
      <c r="K618" s="377"/>
      <c r="L618" s="292"/>
      <c r="M618" s="293"/>
      <c r="N618" s="292"/>
      <c r="O618" s="293"/>
      <c r="P618" s="282"/>
      <c r="Q618" s="282"/>
      <c r="R618" s="282"/>
      <c r="S618" s="282"/>
      <c r="T618" s="362"/>
      <c r="U618" s="363"/>
    </row>
    <row r="619" spans="1:21" ht="21.95" customHeight="1" x14ac:dyDescent="0.15">
      <c r="A619" s="282"/>
      <c r="B619" s="282"/>
      <c r="C619" s="282"/>
      <c r="D619" s="283"/>
      <c r="E619" s="283"/>
      <c r="F619" s="283"/>
      <c r="G619" s="282"/>
      <c r="H619" s="282"/>
      <c r="I619" s="283"/>
      <c r="J619" s="423"/>
      <c r="K619" s="377"/>
      <c r="L619" s="292"/>
      <c r="M619" s="293"/>
      <c r="N619" s="292"/>
      <c r="O619" s="293"/>
      <c r="P619" s="282"/>
      <c r="Q619" s="282"/>
      <c r="R619" s="282"/>
      <c r="S619" s="282"/>
      <c r="T619" s="362"/>
      <c r="U619" s="363"/>
    </row>
    <row r="620" spans="1:21" ht="21.95" customHeight="1" x14ac:dyDescent="0.15">
      <c r="A620" s="282"/>
      <c r="B620" s="282"/>
      <c r="C620" s="282"/>
      <c r="D620" s="283"/>
      <c r="E620" s="283"/>
      <c r="F620" s="283"/>
      <c r="G620" s="282"/>
      <c r="H620" s="282"/>
      <c r="I620" s="283"/>
      <c r="J620" s="423"/>
      <c r="K620" s="377"/>
      <c r="L620" s="292"/>
      <c r="M620" s="293"/>
      <c r="N620" s="292"/>
      <c r="O620" s="293"/>
      <c r="P620" s="282"/>
      <c r="Q620" s="282"/>
      <c r="R620" s="282"/>
      <c r="S620" s="282"/>
      <c r="T620" s="362"/>
      <c r="U620" s="363"/>
    </row>
    <row r="621" spans="1:21" ht="21.95" customHeight="1" x14ac:dyDescent="0.15">
      <c r="A621" s="282"/>
      <c r="B621" s="282"/>
      <c r="C621" s="282"/>
      <c r="D621" s="283"/>
      <c r="E621" s="283"/>
      <c r="F621" s="283"/>
      <c r="G621" s="282"/>
      <c r="H621" s="282"/>
      <c r="I621" s="283"/>
      <c r="J621" s="423"/>
      <c r="K621" s="377"/>
      <c r="L621" s="292"/>
      <c r="M621" s="293"/>
      <c r="N621" s="292"/>
      <c r="O621" s="293"/>
      <c r="P621" s="282"/>
      <c r="Q621" s="282"/>
      <c r="R621" s="282"/>
      <c r="S621" s="282"/>
      <c r="T621" s="362"/>
      <c r="U621" s="363"/>
    </row>
    <row r="622" spans="1:21" ht="21.95" customHeight="1" x14ac:dyDescent="0.15">
      <c r="A622" s="282"/>
      <c r="B622" s="282"/>
      <c r="C622" s="282"/>
      <c r="D622" s="283"/>
      <c r="E622" s="283"/>
      <c r="F622" s="283"/>
      <c r="G622" s="282"/>
      <c r="H622" s="282"/>
      <c r="I622" s="283"/>
      <c r="J622" s="423"/>
      <c r="K622" s="377"/>
      <c r="L622" s="292"/>
      <c r="M622" s="293"/>
      <c r="N622" s="292"/>
      <c r="O622" s="293"/>
      <c r="P622" s="282"/>
      <c r="Q622" s="282"/>
      <c r="R622" s="282"/>
      <c r="S622" s="282"/>
      <c r="T622" s="362"/>
      <c r="U622" s="363"/>
    </row>
    <row r="623" spans="1:21" ht="21.95" customHeight="1" x14ac:dyDescent="0.15">
      <c r="A623" s="282"/>
      <c r="B623" s="282"/>
      <c r="C623" s="282"/>
      <c r="D623" s="283"/>
      <c r="E623" s="283"/>
      <c r="F623" s="283"/>
      <c r="G623" s="282"/>
      <c r="H623" s="282"/>
      <c r="I623" s="283"/>
      <c r="J623" s="423"/>
      <c r="K623" s="377"/>
      <c r="L623" s="292"/>
      <c r="M623" s="293"/>
      <c r="N623" s="292"/>
      <c r="O623" s="293"/>
      <c r="P623" s="282"/>
      <c r="Q623" s="282"/>
      <c r="R623" s="282"/>
      <c r="S623" s="282"/>
      <c r="T623" s="362"/>
      <c r="U623" s="363"/>
    </row>
    <row r="624" spans="1:21" ht="21.95" customHeight="1" x14ac:dyDescent="0.15">
      <c r="A624" s="282"/>
      <c r="B624" s="282"/>
      <c r="C624" s="282"/>
      <c r="D624" s="283"/>
      <c r="E624" s="283"/>
      <c r="F624" s="283"/>
      <c r="G624" s="282"/>
      <c r="H624" s="282"/>
      <c r="I624" s="283"/>
      <c r="J624" s="423"/>
      <c r="K624" s="377"/>
      <c r="L624" s="292"/>
      <c r="M624" s="293"/>
      <c r="N624" s="292"/>
      <c r="O624" s="293"/>
      <c r="P624" s="282"/>
      <c r="Q624" s="282"/>
      <c r="R624" s="282"/>
      <c r="S624" s="282"/>
      <c r="T624" s="362"/>
      <c r="U624" s="363"/>
    </row>
    <row r="625" spans="1:21" ht="21.95" customHeight="1" x14ac:dyDescent="0.15">
      <c r="A625" s="282"/>
      <c r="B625" s="282"/>
      <c r="C625" s="282"/>
      <c r="D625" s="283"/>
      <c r="E625" s="283"/>
      <c r="F625" s="283"/>
      <c r="G625" s="282"/>
      <c r="H625" s="282"/>
      <c r="I625" s="283"/>
      <c r="J625" s="423"/>
      <c r="K625" s="377"/>
      <c r="L625" s="292"/>
      <c r="M625" s="293"/>
      <c r="N625" s="292"/>
      <c r="O625" s="293"/>
      <c r="P625" s="282"/>
      <c r="Q625" s="282"/>
      <c r="R625" s="282"/>
      <c r="S625" s="282"/>
      <c r="T625" s="362"/>
      <c r="U625" s="363"/>
    </row>
    <row r="626" spans="1:21" ht="21.95" customHeight="1" x14ac:dyDescent="0.15">
      <c r="A626" s="282"/>
      <c r="B626" s="282"/>
      <c r="C626" s="282"/>
      <c r="D626" s="283"/>
      <c r="E626" s="283"/>
      <c r="F626" s="283"/>
      <c r="G626" s="282"/>
      <c r="H626" s="282"/>
      <c r="I626" s="283"/>
      <c r="J626" s="423"/>
      <c r="K626" s="377"/>
      <c r="L626" s="292"/>
      <c r="M626" s="293"/>
      <c r="N626" s="292"/>
      <c r="O626" s="293"/>
      <c r="P626" s="282"/>
      <c r="Q626" s="282"/>
      <c r="R626" s="282"/>
      <c r="S626" s="282"/>
      <c r="T626" s="362"/>
      <c r="U626" s="363"/>
    </row>
    <row r="627" spans="1:21" ht="21.95" customHeight="1" x14ac:dyDescent="0.15">
      <c r="A627" s="282"/>
      <c r="B627" s="282"/>
      <c r="C627" s="282"/>
      <c r="D627" s="283"/>
      <c r="E627" s="283"/>
      <c r="F627" s="283"/>
      <c r="G627" s="282"/>
      <c r="H627" s="282"/>
      <c r="I627" s="283"/>
      <c r="J627" s="423"/>
      <c r="K627" s="377"/>
      <c r="L627" s="292"/>
      <c r="M627" s="293"/>
      <c r="N627" s="292"/>
      <c r="O627" s="293"/>
      <c r="P627" s="282"/>
      <c r="Q627" s="282"/>
      <c r="R627" s="282"/>
      <c r="S627" s="282"/>
      <c r="T627" s="362"/>
      <c r="U627" s="363"/>
    </row>
    <row r="628" spans="1:21" ht="21.95" customHeight="1" x14ac:dyDescent="0.15">
      <c r="A628" s="282"/>
      <c r="B628" s="282"/>
      <c r="C628" s="282"/>
      <c r="D628" s="283"/>
      <c r="E628" s="283"/>
      <c r="F628" s="283"/>
      <c r="G628" s="282"/>
      <c r="H628" s="282"/>
      <c r="I628" s="283"/>
      <c r="J628" s="423"/>
      <c r="K628" s="377"/>
      <c r="L628" s="292"/>
      <c r="M628" s="293"/>
      <c r="N628" s="292"/>
      <c r="O628" s="293"/>
      <c r="P628" s="282"/>
      <c r="Q628" s="282"/>
      <c r="R628" s="282"/>
      <c r="S628" s="282"/>
      <c r="T628" s="362"/>
      <c r="U628" s="363"/>
    </row>
    <row r="629" spans="1:21" ht="21.95" customHeight="1" x14ac:dyDescent="0.15">
      <c r="A629" s="282"/>
      <c r="B629" s="282"/>
      <c r="C629" s="282"/>
      <c r="D629" s="283"/>
      <c r="E629" s="283"/>
      <c r="F629" s="283"/>
      <c r="G629" s="282"/>
      <c r="H629" s="282"/>
      <c r="I629" s="283"/>
      <c r="J629" s="423"/>
      <c r="K629" s="377"/>
      <c r="L629" s="292"/>
      <c r="M629" s="293"/>
      <c r="N629" s="292"/>
      <c r="O629" s="293"/>
      <c r="P629" s="282"/>
      <c r="Q629" s="282"/>
      <c r="R629" s="282"/>
      <c r="S629" s="282"/>
      <c r="T629" s="362"/>
      <c r="U629" s="363"/>
    </row>
    <row r="630" spans="1:21" ht="21.95" customHeight="1" x14ac:dyDescent="0.15">
      <c r="A630" s="282"/>
      <c r="B630" s="282"/>
      <c r="C630" s="282"/>
      <c r="D630" s="283"/>
      <c r="E630" s="283"/>
      <c r="F630" s="283"/>
      <c r="G630" s="282"/>
      <c r="H630" s="282"/>
      <c r="I630" s="283"/>
      <c r="J630" s="423"/>
      <c r="K630" s="377"/>
      <c r="L630" s="292"/>
      <c r="M630" s="293"/>
      <c r="N630" s="292"/>
      <c r="O630" s="293"/>
      <c r="P630" s="282"/>
      <c r="Q630" s="282"/>
      <c r="R630" s="282"/>
      <c r="S630" s="282"/>
      <c r="T630" s="362"/>
      <c r="U630" s="363"/>
    </row>
    <row r="631" spans="1:21" ht="21.95" customHeight="1" x14ac:dyDescent="0.15">
      <c r="A631" s="282"/>
      <c r="B631" s="282"/>
      <c r="C631" s="282"/>
      <c r="D631" s="283"/>
      <c r="E631" s="283"/>
      <c r="F631" s="283"/>
      <c r="G631" s="282"/>
      <c r="H631" s="282"/>
      <c r="I631" s="283"/>
      <c r="J631" s="423"/>
      <c r="K631" s="377"/>
      <c r="L631" s="292"/>
      <c r="M631" s="293"/>
      <c r="N631" s="292"/>
      <c r="O631" s="293"/>
      <c r="P631" s="282"/>
      <c r="Q631" s="282"/>
      <c r="R631" s="282"/>
      <c r="S631" s="282"/>
      <c r="T631" s="362"/>
      <c r="U631" s="363"/>
    </row>
    <row r="632" spans="1:21" ht="21.95" customHeight="1" x14ac:dyDescent="0.15">
      <c r="A632" s="282"/>
      <c r="B632" s="282"/>
      <c r="C632" s="282"/>
      <c r="D632" s="283"/>
      <c r="E632" s="283"/>
      <c r="F632" s="283"/>
      <c r="G632" s="282"/>
      <c r="H632" s="282"/>
      <c r="I632" s="283"/>
      <c r="J632" s="423"/>
      <c r="K632" s="377"/>
      <c r="L632" s="292"/>
      <c r="M632" s="293"/>
      <c r="N632" s="292"/>
      <c r="O632" s="293"/>
      <c r="P632" s="282"/>
      <c r="Q632" s="282"/>
      <c r="R632" s="282"/>
      <c r="S632" s="282"/>
      <c r="T632" s="362"/>
      <c r="U632" s="363"/>
    </row>
    <row r="633" spans="1:21" ht="21.95" customHeight="1" x14ac:dyDescent="0.15">
      <c r="A633" s="282"/>
      <c r="B633" s="282"/>
      <c r="C633" s="282"/>
      <c r="D633" s="283"/>
      <c r="E633" s="283"/>
      <c r="F633" s="283"/>
      <c r="G633" s="282"/>
      <c r="H633" s="282"/>
      <c r="I633" s="283"/>
      <c r="J633" s="423"/>
      <c r="K633" s="377"/>
      <c r="L633" s="292"/>
      <c r="M633" s="293"/>
      <c r="N633" s="292"/>
      <c r="O633" s="293"/>
      <c r="P633" s="282"/>
      <c r="Q633" s="282"/>
      <c r="R633" s="282"/>
      <c r="S633" s="282"/>
      <c r="T633" s="362"/>
      <c r="U633" s="363"/>
    </row>
    <row r="634" spans="1:21" ht="21.95" customHeight="1" x14ac:dyDescent="0.15">
      <c r="A634" s="282"/>
      <c r="B634" s="282"/>
      <c r="C634" s="282"/>
      <c r="D634" s="283"/>
      <c r="E634" s="283"/>
      <c r="F634" s="283"/>
      <c r="G634" s="282"/>
      <c r="H634" s="282"/>
      <c r="I634" s="283"/>
      <c r="J634" s="423"/>
      <c r="K634" s="377"/>
      <c r="L634" s="292"/>
      <c r="M634" s="293"/>
      <c r="N634" s="292"/>
      <c r="O634" s="293"/>
      <c r="P634" s="282"/>
      <c r="Q634" s="282"/>
      <c r="R634" s="282"/>
      <c r="S634" s="282"/>
      <c r="T634" s="362"/>
      <c r="U634" s="363"/>
    </row>
    <row r="635" spans="1:21" ht="21.95" customHeight="1" x14ac:dyDescent="0.15">
      <c r="A635" s="282"/>
      <c r="B635" s="282"/>
      <c r="C635" s="282"/>
      <c r="D635" s="283"/>
      <c r="E635" s="283"/>
      <c r="F635" s="283"/>
      <c r="G635" s="282"/>
      <c r="H635" s="282"/>
      <c r="I635" s="283"/>
      <c r="J635" s="423"/>
      <c r="K635" s="377"/>
      <c r="L635" s="292"/>
      <c r="M635" s="293"/>
      <c r="N635" s="292"/>
      <c r="O635" s="293"/>
      <c r="P635" s="282"/>
      <c r="Q635" s="282"/>
      <c r="R635" s="282"/>
      <c r="S635" s="282"/>
      <c r="T635" s="362"/>
      <c r="U635" s="363"/>
    </row>
    <row r="636" spans="1:21" ht="21.95" customHeight="1" x14ac:dyDescent="0.15">
      <c r="A636" s="282"/>
      <c r="B636" s="282"/>
      <c r="C636" s="282"/>
      <c r="D636" s="283"/>
      <c r="E636" s="283"/>
      <c r="F636" s="283"/>
      <c r="G636" s="282"/>
      <c r="H636" s="282"/>
      <c r="I636" s="283"/>
      <c r="J636" s="423"/>
      <c r="K636" s="377"/>
      <c r="L636" s="292"/>
      <c r="M636" s="293"/>
      <c r="N636" s="292"/>
      <c r="O636" s="293"/>
      <c r="P636" s="282"/>
      <c r="Q636" s="282"/>
      <c r="R636" s="282"/>
      <c r="S636" s="282"/>
      <c r="T636" s="362"/>
      <c r="U636" s="363"/>
    </row>
    <row r="637" spans="1:21" ht="21.95" customHeight="1" x14ac:dyDescent="0.15">
      <c r="A637" s="282"/>
      <c r="B637" s="282"/>
      <c r="C637" s="282"/>
      <c r="D637" s="283"/>
      <c r="E637" s="283"/>
      <c r="F637" s="283"/>
      <c r="G637" s="282"/>
      <c r="H637" s="282"/>
      <c r="I637" s="283"/>
      <c r="J637" s="423"/>
      <c r="K637" s="377"/>
      <c r="L637" s="292"/>
      <c r="M637" s="293"/>
      <c r="N637" s="292"/>
      <c r="O637" s="293"/>
      <c r="P637" s="282"/>
      <c r="Q637" s="282"/>
      <c r="R637" s="282"/>
      <c r="S637" s="282"/>
      <c r="T637" s="362"/>
      <c r="U637" s="363"/>
    </row>
    <row r="638" spans="1:21" ht="21.95" customHeight="1" x14ac:dyDescent="0.15">
      <c r="A638" s="282"/>
      <c r="B638" s="282"/>
      <c r="C638" s="282"/>
      <c r="D638" s="283"/>
      <c r="E638" s="283"/>
      <c r="F638" s="283"/>
      <c r="G638" s="282"/>
      <c r="H638" s="282"/>
      <c r="I638" s="283"/>
      <c r="J638" s="423"/>
      <c r="K638" s="377"/>
      <c r="L638" s="292"/>
      <c r="M638" s="293"/>
      <c r="N638" s="292"/>
      <c r="O638" s="293"/>
      <c r="P638" s="282"/>
      <c r="Q638" s="282"/>
      <c r="R638" s="282"/>
      <c r="S638" s="282"/>
      <c r="T638" s="362"/>
      <c r="U638" s="363"/>
    </row>
    <row r="639" spans="1:21" ht="21.95" customHeight="1" x14ac:dyDescent="0.15">
      <c r="A639" s="282"/>
      <c r="B639" s="282"/>
      <c r="C639" s="282"/>
      <c r="D639" s="283"/>
      <c r="E639" s="283"/>
      <c r="F639" s="283"/>
      <c r="G639" s="282"/>
      <c r="H639" s="282"/>
      <c r="I639" s="283"/>
      <c r="J639" s="423"/>
      <c r="K639" s="377"/>
      <c r="L639" s="292"/>
      <c r="M639" s="293"/>
      <c r="N639" s="292"/>
      <c r="O639" s="293"/>
      <c r="P639" s="282"/>
      <c r="Q639" s="282"/>
      <c r="R639" s="282"/>
      <c r="S639" s="282"/>
      <c r="T639" s="362"/>
      <c r="U639" s="363"/>
    </row>
    <row r="640" spans="1:21" ht="21.95" customHeight="1" x14ac:dyDescent="0.15">
      <c r="A640" s="282"/>
      <c r="B640" s="282"/>
      <c r="C640" s="282"/>
      <c r="D640" s="283"/>
      <c r="E640" s="283"/>
      <c r="F640" s="283"/>
      <c r="G640" s="282"/>
      <c r="H640" s="282"/>
      <c r="I640" s="283"/>
      <c r="J640" s="423"/>
      <c r="K640" s="377"/>
      <c r="L640" s="292"/>
      <c r="M640" s="293"/>
      <c r="N640" s="292"/>
      <c r="O640" s="293"/>
      <c r="P640" s="282"/>
      <c r="Q640" s="282"/>
      <c r="R640" s="282"/>
      <c r="S640" s="282"/>
      <c r="T640" s="362"/>
      <c r="U640" s="363"/>
    </row>
    <row r="641" spans="1:21" ht="21.95" customHeight="1" x14ac:dyDescent="0.15">
      <c r="A641" s="282"/>
      <c r="B641" s="282"/>
      <c r="C641" s="282"/>
      <c r="D641" s="283"/>
      <c r="E641" s="283"/>
      <c r="F641" s="283"/>
      <c r="G641" s="282"/>
      <c r="H641" s="282"/>
      <c r="I641" s="283"/>
      <c r="J641" s="423"/>
      <c r="K641" s="377"/>
      <c r="L641" s="292"/>
      <c r="M641" s="293"/>
      <c r="N641" s="292"/>
      <c r="O641" s="293"/>
      <c r="P641" s="282"/>
      <c r="Q641" s="282"/>
      <c r="R641" s="282"/>
      <c r="S641" s="282"/>
      <c r="T641" s="362"/>
      <c r="U641" s="363"/>
    </row>
    <row r="642" spans="1:21" ht="21.95" customHeight="1" x14ac:dyDescent="0.15">
      <c r="A642" s="282"/>
      <c r="B642" s="282"/>
      <c r="C642" s="282"/>
      <c r="D642" s="283"/>
      <c r="E642" s="283"/>
      <c r="F642" s="283"/>
      <c r="G642" s="282"/>
      <c r="H642" s="282"/>
      <c r="I642" s="283"/>
      <c r="J642" s="423"/>
      <c r="K642" s="377"/>
      <c r="L642" s="292"/>
      <c r="M642" s="293"/>
      <c r="N642" s="292"/>
      <c r="O642" s="293"/>
      <c r="P642" s="282"/>
      <c r="Q642" s="282"/>
      <c r="R642" s="282"/>
      <c r="S642" s="282"/>
      <c r="T642" s="362"/>
      <c r="U642" s="363"/>
    </row>
    <row r="643" spans="1:21" ht="21.95" customHeight="1" x14ac:dyDescent="0.15">
      <c r="A643" s="282"/>
      <c r="B643" s="282"/>
      <c r="C643" s="282"/>
      <c r="D643" s="283"/>
      <c r="E643" s="283"/>
      <c r="F643" s="283"/>
      <c r="G643" s="282"/>
      <c r="H643" s="282"/>
      <c r="I643" s="283"/>
      <c r="J643" s="423"/>
      <c r="K643" s="377"/>
      <c r="L643" s="292"/>
      <c r="M643" s="293"/>
      <c r="N643" s="292"/>
      <c r="O643" s="293"/>
      <c r="P643" s="282"/>
      <c r="Q643" s="282"/>
      <c r="R643" s="282"/>
      <c r="S643" s="282"/>
      <c r="T643" s="362"/>
      <c r="U643" s="363"/>
    </row>
    <row r="644" spans="1:21" ht="21.95" customHeight="1" x14ac:dyDescent="0.15">
      <c r="A644" s="282"/>
      <c r="B644" s="282"/>
      <c r="C644" s="282"/>
      <c r="D644" s="283"/>
      <c r="E644" s="283"/>
      <c r="F644" s="283"/>
      <c r="G644" s="282"/>
      <c r="H644" s="282"/>
      <c r="I644" s="283"/>
      <c r="J644" s="423"/>
      <c r="K644" s="377"/>
      <c r="L644" s="292"/>
      <c r="M644" s="293"/>
      <c r="N644" s="292"/>
      <c r="O644" s="293"/>
      <c r="P644" s="282"/>
      <c r="Q644" s="282"/>
      <c r="R644" s="282"/>
      <c r="S644" s="282"/>
      <c r="T644" s="362"/>
      <c r="U644" s="363"/>
    </row>
    <row r="645" spans="1:21" ht="21.95" customHeight="1" x14ac:dyDescent="0.15">
      <c r="A645" s="282"/>
      <c r="B645" s="282"/>
      <c r="C645" s="282"/>
      <c r="D645" s="283"/>
      <c r="E645" s="283"/>
      <c r="F645" s="283"/>
      <c r="G645" s="282"/>
      <c r="H645" s="282"/>
      <c r="I645" s="283"/>
      <c r="J645" s="423"/>
      <c r="K645" s="377"/>
      <c r="L645" s="292"/>
      <c r="M645" s="293"/>
      <c r="N645" s="292"/>
      <c r="O645" s="293"/>
      <c r="P645" s="282"/>
      <c r="Q645" s="282"/>
      <c r="R645" s="282"/>
      <c r="S645" s="282"/>
      <c r="T645" s="362"/>
      <c r="U645" s="363"/>
    </row>
    <row r="646" spans="1:21" ht="21.95" customHeight="1" x14ac:dyDescent="0.15">
      <c r="A646" s="282"/>
      <c r="B646" s="282"/>
      <c r="C646" s="282"/>
      <c r="D646" s="283"/>
      <c r="E646" s="283"/>
      <c r="F646" s="283"/>
      <c r="G646" s="282"/>
      <c r="H646" s="282"/>
      <c r="I646" s="283"/>
      <c r="J646" s="423"/>
      <c r="K646" s="377"/>
      <c r="L646" s="292"/>
      <c r="M646" s="293"/>
      <c r="N646" s="292"/>
      <c r="O646" s="293"/>
      <c r="P646" s="282"/>
      <c r="Q646" s="282"/>
      <c r="R646" s="282"/>
      <c r="S646" s="282"/>
      <c r="T646" s="362"/>
      <c r="U646" s="363"/>
    </row>
    <row r="647" spans="1:21" ht="21.95" customHeight="1" x14ac:dyDescent="0.15">
      <c r="A647" s="282"/>
      <c r="B647" s="282"/>
      <c r="C647" s="282"/>
      <c r="D647" s="283"/>
      <c r="E647" s="283"/>
      <c r="F647" s="283"/>
      <c r="G647" s="282"/>
      <c r="H647" s="282"/>
      <c r="I647" s="283"/>
      <c r="J647" s="423"/>
      <c r="K647" s="377"/>
      <c r="L647" s="292"/>
      <c r="M647" s="293"/>
      <c r="N647" s="292"/>
      <c r="O647" s="293"/>
      <c r="P647" s="282"/>
      <c r="Q647" s="282"/>
      <c r="R647" s="282"/>
      <c r="S647" s="282"/>
      <c r="T647" s="362"/>
      <c r="U647" s="363"/>
    </row>
    <row r="648" spans="1:21" ht="21.95" customHeight="1" x14ac:dyDescent="0.15">
      <c r="A648" s="282"/>
      <c r="B648" s="282"/>
      <c r="C648" s="282"/>
      <c r="D648" s="283"/>
      <c r="E648" s="283"/>
      <c r="F648" s="283"/>
      <c r="G648" s="282"/>
      <c r="H648" s="282"/>
      <c r="I648" s="283"/>
      <c r="J648" s="423"/>
      <c r="K648" s="377"/>
      <c r="L648" s="292"/>
      <c r="M648" s="293"/>
      <c r="N648" s="292"/>
      <c r="O648" s="293"/>
      <c r="P648" s="282"/>
      <c r="Q648" s="282"/>
      <c r="R648" s="282"/>
      <c r="S648" s="282"/>
      <c r="T648" s="362"/>
      <c r="U648" s="363"/>
    </row>
    <row r="649" spans="1:21" ht="21.95" customHeight="1" x14ac:dyDescent="0.15">
      <c r="A649" s="282"/>
      <c r="B649" s="282"/>
      <c r="C649" s="282"/>
      <c r="D649" s="283"/>
      <c r="E649" s="283"/>
      <c r="F649" s="283"/>
      <c r="G649" s="282"/>
      <c r="H649" s="282"/>
      <c r="I649" s="283"/>
      <c r="J649" s="423"/>
      <c r="K649" s="377"/>
      <c r="L649" s="292"/>
      <c r="M649" s="293"/>
      <c r="N649" s="292"/>
      <c r="O649" s="293"/>
      <c r="P649" s="282"/>
      <c r="Q649" s="282"/>
      <c r="R649" s="282"/>
      <c r="S649" s="282"/>
      <c r="T649" s="362"/>
      <c r="U649" s="363"/>
    </row>
    <row r="650" spans="1:21" ht="21.95" customHeight="1" x14ac:dyDescent="0.15">
      <c r="A650" s="282"/>
      <c r="B650" s="282"/>
      <c r="C650" s="282"/>
      <c r="D650" s="283"/>
      <c r="E650" s="283"/>
      <c r="F650" s="283"/>
      <c r="G650" s="282"/>
      <c r="H650" s="282"/>
      <c r="I650" s="283"/>
      <c r="J650" s="423"/>
      <c r="K650" s="377"/>
      <c r="L650" s="292"/>
      <c r="M650" s="293"/>
      <c r="N650" s="292"/>
      <c r="O650" s="293"/>
      <c r="P650" s="282"/>
      <c r="Q650" s="282"/>
      <c r="R650" s="282"/>
      <c r="S650" s="282"/>
      <c r="T650" s="362"/>
      <c r="U650" s="363"/>
    </row>
    <row r="651" spans="1:21" ht="21.95" customHeight="1" x14ac:dyDescent="0.15">
      <c r="A651" s="282"/>
      <c r="B651" s="282"/>
      <c r="C651" s="282"/>
      <c r="D651" s="283"/>
      <c r="E651" s="283"/>
      <c r="F651" s="283"/>
      <c r="G651" s="282"/>
      <c r="H651" s="282"/>
      <c r="I651" s="283"/>
      <c r="J651" s="423"/>
      <c r="K651" s="377"/>
      <c r="L651" s="292"/>
      <c r="M651" s="293"/>
      <c r="N651" s="292"/>
      <c r="O651" s="293"/>
      <c r="P651" s="282"/>
      <c r="Q651" s="282"/>
      <c r="R651" s="282"/>
      <c r="S651" s="282"/>
      <c r="T651" s="362"/>
      <c r="U651" s="363"/>
    </row>
    <row r="652" spans="1:21" ht="21.95" customHeight="1" x14ac:dyDescent="0.15">
      <c r="A652" s="282"/>
      <c r="B652" s="282"/>
      <c r="C652" s="282"/>
      <c r="D652" s="283"/>
      <c r="E652" s="283"/>
      <c r="F652" s="283"/>
      <c r="G652" s="282"/>
      <c r="H652" s="282"/>
      <c r="I652" s="283"/>
      <c r="J652" s="423"/>
      <c r="K652" s="377"/>
      <c r="L652" s="292"/>
      <c r="M652" s="293"/>
      <c r="N652" s="292"/>
      <c r="O652" s="293"/>
      <c r="P652" s="282"/>
      <c r="Q652" s="282"/>
      <c r="R652" s="282"/>
      <c r="S652" s="282"/>
      <c r="T652" s="362"/>
      <c r="U652" s="363"/>
    </row>
    <row r="653" spans="1:21" ht="21.95" customHeight="1" x14ac:dyDescent="0.15">
      <c r="A653" s="282"/>
      <c r="B653" s="282"/>
      <c r="C653" s="282"/>
      <c r="D653" s="283"/>
      <c r="E653" s="283"/>
      <c r="F653" s="283"/>
      <c r="G653" s="282"/>
      <c r="H653" s="282"/>
      <c r="I653" s="283"/>
      <c r="J653" s="423"/>
      <c r="K653" s="377"/>
      <c r="L653" s="292"/>
      <c r="M653" s="293"/>
      <c r="N653" s="292"/>
      <c r="O653" s="293"/>
      <c r="P653" s="282"/>
      <c r="Q653" s="282"/>
      <c r="R653" s="282"/>
      <c r="S653" s="282"/>
      <c r="T653" s="362"/>
      <c r="U653" s="363"/>
    </row>
    <row r="654" spans="1:21" ht="21.95" customHeight="1" x14ac:dyDescent="0.15">
      <c r="A654" s="282"/>
      <c r="B654" s="282"/>
      <c r="C654" s="282"/>
      <c r="D654" s="283"/>
      <c r="E654" s="283"/>
      <c r="F654" s="283"/>
      <c r="G654" s="282"/>
      <c r="H654" s="282"/>
      <c r="I654" s="283"/>
      <c r="J654" s="423"/>
      <c r="K654" s="377"/>
      <c r="L654" s="292"/>
      <c r="M654" s="293"/>
      <c r="N654" s="292"/>
      <c r="O654" s="293"/>
      <c r="P654" s="282"/>
      <c r="Q654" s="282"/>
      <c r="R654" s="282"/>
      <c r="S654" s="282"/>
      <c r="T654" s="362"/>
      <c r="U654" s="363"/>
    </row>
    <row r="655" spans="1:21" ht="21.95" customHeight="1" x14ac:dyDescent="0.15">
      <c r="A655" s="282"/>
      <c r="B655" s="282"/>
      <c r="C655" s="282"/>
      <c r="D655" s="283"/>
      <c r="E655" s="283"/>
      <c r="F655" s="283"/>
      <c r="G655" s="282"/>
      <c r="H655" s="282"/>
      <c r="I655" s="283"/>
      <c r="J655" s="423"/>
      <c r="K655" s="377"/>
      <c r="L655" s="292"/>
      <c r="M655" s="293"/>
      <c r="N655" s="292"/>
      <c r="O655" s="293"/>
      <c r="P655" s="282"/>
      <c r="Q655" s="282"/>
      <c r="R655" s="282"/>
      <c r="S655" s="282"/>
      <c r="T655" s="362"/>
      <c r="U655" s="363"/>
    </row>
    <row r="656" spans="1:21" ht="21.95" customHeight="1" x14ac:dyDescent="0.15">
      <c r="A656" s="282"/>
      <c r="B656" s="282"/>
      <c r="C656" s="282"/>
      <c r="D656" s="283"/>
      <c r="E656" s="283"/>
      <c r="F656" s="283"/>
      <c r="G656" s="282"/>
      <c r="H656" s="282"/>
      <c r="I656" s="283"/>
      <c r="J656" s="423"/>
      <c r="K656" s="377"/>
      <c r="L656" s="292"/>
      <c r="M656" s="293"/>
      <c r="N656" s="292"/>
      <c r="O656" s="293"/>
      <c r="P656" s="282"/>
      <c r="Q656" s="282"/>
      <c r="R656" s="282"/>
      <c r="S656" s="282"/>
      <c r="T656" s="362"/>
      <c r="U656" s="363"/>
    </row>
    <row r="657" spans="1:21" ht="21.95" customHeight="1" x14ac:dyDescent="0.15">
      <c r="A657" s="282"/>
      <c r="B657" s="282"/>
      <c r="C657" s="282"/>
      <c r="D657" s="283"/>
      <c r="E657" s="283"/>
      <c r="F657" s="283"/>
      <c r="G657" s="282"/>
      <c r="H657" s="282"/>
      <c r="I657" s="283"/>
      <c r="J657" s="423"/>
      <c r="K657" s="377"/>
      <c r="L657" s="292"/>
      <c r="M657" s="293"/>
      <c r="N657" s="292"/>
      <c r="O657" s="293"/>
      <c r="P657" s="282"/>
      <c r="Q657" s="282"/>
      <c r="R657" s="282"/>
      <c r="S657" s="282"/>
      <c r="T657" s="362"/>
      <c r="U657" s="363"/>
    </row>
    <row r="658" spans="1:21" ht="21.95" customHeight="1" x14ac:dyDescent="0.15">
      <c r="A658" s="282"/>
      <c r="B658" s="282"/>
      <c r="C658" s="282"/>
      <c r="D658" s="283"/>
      <c r="E658" s="283"/>
      <c r="F658" s="283"/>
      <c r="G658" s="282"/>
      <c r="H658" s="282"/>
      <c r="I658" s="283"/>
      <c r="J658" s="423"/>
      <c r="K658" s="377"/>
      <c r="L658" s="292"/>
      <c r="M658" s="293"/>
      <c r="N658" s="292"/>
      <c r="O658" s="293"/>
      <c r="P658" s="282"/>
      <c r="Q658" s="282"/>
      <c r="R658" s="282"/>
      <c r="S658" s="282"/>
      <c r="T658" s="362"/>
      <c r="U658" s="363"/>
    </row>
    <row r="659" spans="1:21" ht="21.95" customHeight="1" x14ac:dyDescent="0.15">
      <c r="A659" s="282"/>
      <c r="B659" s="282"/>
      <c r="C659" s="282"/>
      <c r="D659" s="283"/>
      <c r="E659" s="283"/>
      <c r="F659" s="283"/>
      <c r="G659" s="282"/>
      <c r="H659" s="282"/>
      <c r="I659" s="283"/>
      <c r="J659" s="423"/>
      <c r="K659" s="377"/>
      <c r="L659" s="292"/>
      <c r="M659" s="293"/>
      <c r="N659" s="292"/>
      <c r="O659" s="293"/>
      <c r="P659" s="282"/>
      <c r="Q659" s="282"/>
      <c r="R659" s="282"/>
      <c r="S659" s="282"/>
      <c r="T659" s="362"/>
      <c r="U659" s="363"/>
    </row>
    <row r="660" spans="1:21" ht="21.95" customHeight="1" x14ac:dyDescent="0.15">
      <c r="A660" s="282"/>
      <c r="B660" s="282"/>
      <c r="C660" s="282"/>
      <c r="D660" s="283"/>
      <c r="E660" s="283"/>
      <c r="F660" s="283"/>
      <c r="G660" s="282"/>
      <c r="H660" s="282"/>
      <c r="I660" s="283"/>
      <c r="J660" s="423"/>
      <c r="K660" s="377"/>
      <c r="L660" s="292"/>
      <c r="M660" s="293"/>
      <c r="N660" s="292"/>
      <c r="O660" s="293"/>
      <c r="P660" s="282"/>
      <c r="Q660" s="282"/>
      <c r="R660" s="282"/>
      <c r="S660" s="282"/>
      <c r="T660" s="362"/>
      <c r="U660" s="363"/>
    </row>
    <row r="661" spans="1:21" ht="21.95" customHeight="1" x14ac:dyDescent="0.15">
      <c r="A661" s="282"/>
      <c r="B661" s="282"/>
      <c r="C661" s="282"/>
      <c r="D661" s="283"/>
      <c r="E661" s="283"/>
      <c r="F661" s="283"/>
      <c r="G661" s="282"/>
      <c r="H661" s="282"/>
      <c r="I661" s="283"/>
      <c r="J661" s="423"/>
      <c r="K661" s="377"/>
      <c r="L661" s="292"/>
      <c r="M661" s="293"/>
      <c r="N661" s="292"/>
      <c r="O661" s="293"/>
      <c r="P661" s="282"/>
      <c r="Q661" s="282"/>
      <c r="R661" s="282"/>
      <c r="S661" s="282"/>
      <c r="T661" s="362"/>
      <c r="U661" s="363"/>
    </row>
    <row r="662" spans="1:21" ht="21.95" customHeight="1" x14ac:dyDescent="0.15">
      <c r="A662" s="282"/>
      <c r="B662" s="282"/>
      <c r="C662" s="282"/>
      <c r="D662" s="283"/>
      <c r="E662" s="283"/>
      <c r="F662" s="283"/>
      <c r="G662" s="282"/>
      <c r="H662" s="282"/>
      <c r="I662" s="283"/>
      <c r="J662" s="423"/>
      <c r="K662" s="377"/>
      <c r="L662" s="292"/>
      <c r="M662" s="293"/>
      <c r="N662" s="292"/>
      <c r="O662" s="293"/>
      <c r="P662" s="282"/>
      <c r="Q662" s="282"/>
      <c r="R662" s="282"/>
      <c r="S662" s="282"/>
      <c r="T662" s="362"/>
      <c r="U662" s="363"/>
    </row>
    <row r="663" spans="1:21" ht="21.95" customHeight="1" x14ac:dyDescent="0.15">
      <c r="A663" s="282"/>
      <c r="B663" s="282"/>
      <c r="C663" s="282"/>
      <c r="D663" s="283"/>
      <c r="E663" s="283"/>
      <c r="F663" s="283"/>
      <c r="G663" s="282"/>
      <c r="H663" s="282"/>
      <c r="I663" s="283"/>
      <c r="J663" s="423"/>
      <c r="K663" s="377"/>
      <c r="L663" s="292"/>
      <c r="M663" s="293"/>
      <c r="N663" s="292"/>
      <c r="O663" s="293"/>
      <c r="P663" s="282"/>
      <c r="Q663" s="282"/>
      <c r="R663" s="282"/>
      <c r="S663" s="282"/>
      <c r="T663" s="362"/>
      <c r="U663" s="363"/>
    </row>
    <row r="664" spans="1:21" ht="21.95" customHeight="1" x14ac:dyDescent="0.15">
      <c r="A664" s="282"/>
      <c r="B664" s="282"/>
      <c r="C664" s="282"/>
      <c r="D664" s="283"/>
      <c r="E664" s="283"/>
      <c r="F664" s="283"/>
      <c r="G664" s="282"/>
      <c r="H664" s="282"/>
      <c r="I664" s="283"/>
      <c r="J664" s="423"/>
      <c r="K664" s="377"/>
      <c r="L664" s="292"/>
      <c r="M664" s="293"/>
      <c r="N664" s="292"/>
      <c r="O664" s="293"/>
      <c r="P664" s="282"/>
      <c r="Q664" s="282"/>
      <c r="R664" s="282"/>
      <c r="S664" s="282"/>
      <c r="T664" s="362"/>
      <c r="U664" s="363"/>
    </row>
    <row r="665" spans="1:21" ht="21.95" customHeight="1" x14ac:dyDescent="0.15">
      <c r="A665" s="282"/>
      <c r="B665" s="282"/>
      <c r="C665" s="282"/>
      <c r="D665" s="283"/>
      <c r="E665" s="283"/>
      <c r="F665" s="283"/>
      <c r="G665" s="282"/>
      <c r="H665" s="282"/>
      <c r="I665" s="283"/>
      <c r="J665" s="423"/>
      <c r="K665" s="377"/>
      <c r="L665" s="292"/>
      <c r="M665" s="293"/>
      <c r="N665" s="292"/>
      <c r="O665" s="293"/>
      <c r="P665" s="282"/>
      <c r="Q665" s="282"/>
      <c r="R665" s="282"/>
      <c r="S665" s="282"/>
      <c r="T665" s="362"/>
      <c r="U665" s="363"/>
    </row>
    <row r="666" spans="1:21" ht="21.95" customHeight="1" x14ac:dyDescent="0.15">
      <c r="A666" s="282"/>
      <c r="B666" s="282"/>
      <c r="C666" s="282"/>
      <c r="D666" s="283"/>
      <c r="E666" s="283"/>
      <c r="F666" s="283"/>
      <c r="G666" s="282"/>
      <c r="H666" s="282"/>
      <c r="I666" s="283"/>
      <c r="J666" s="423"/>
      <c r="K666" s="377"/>
      <c r="L666" s="292"/>
      <c r="M666" s="293"/>
      <c r="N666" s="292"/>
      <c r="O666" s="293"/>
      <c r="P666" s="282"/>
      <c r="Q666" s="282"/>
      <c r="R666" s="282"/>
      <c r="S666" s="282"/>
      <c r="T666" s="362"/>
      <c r="U666" s="363"/>
    </row>
    <row r="667" spans="1:21" ht="21.95" customHeight="1" x14ac:dyDescent="0.15">
      <c r="A667" s="282"/>
      <c r="B667" s="282"/>
      <c r="C667" s="282"/>
      <c r="D667" s="283"/>
      <c r="E667" s="283"/>
      <c r="F667" s="283"/>
      <c r="G667" s="282"/>
      <c r="H667" s="282"/>
      <c r="I667" s="283"/>
      <c r="J667" s="423"/>
      <c r="K667" s="377"/>
      <c r="L667" s="292"/>
      <c r="M667" s="293"/>
      <c r="N667" s="292"/>
      <c r="O667" s="293"/>
      <c r="P667" s="282"/>
      <c r="Q667" s="282"/>
      <c r="R667" s="282"/>
      <c r="S667" s="282"/>
      <c r="T667" s="362"/>
      <c r="U667" s="363"/>
    </row>
    <row r="668" spans="1:21" ht="21.95" customHeight="1" x14ac:dyDescent="0.15">
      <c r="A668" s="282"/>
      <c r="B668" s="282"/>
      <c r="C668" s="282"/>
      <c r="D668" s="283"/>
      <c r="E668" s="283"/>
      <c r="F668" s="283"/>
      <c r="G668" s="282"/>
      <c r="H668" s="282"/>
      <c r="I668" s="283"/>
      <c r="J668" s="423"/>
      <c r="K668" s="377"/>
      <c r="L668" s="292"/>
      <c r="M668" s="293"/>
      <c r="N668" s="292"/>
      <c r="O668" s="293"/>
      <c r="P668" s="282"/>
      <c r="Q668" s="282"/>
      <c r="R668" s="282"/>
      <c r="S668" s="282"/>
      <c r="T668" s="362"/>
      <c r="U668" s="363"/>
    </row>
    <row r="669" spans="1:21" ht="21.95" customHeight="1" x14ac:dyDescent="0.15">
      <c r="A669" s="282"/>
      <c r="B669" s="282"/>
      <c r="C669" s="282"/>
      <c r="D669" s="283"/>
      <c r="E669" s="283"/>
      <c r="F669" s="283"/>
      <c r="G669" s="282"/>
      <c r="H669" s="282"/>
      <c r="I669" s="283"/>
      <c r="J669" s="423"/>
      <c r="K669" s="377"/>
      <c r="L669" s="292"/>
      <c r="M669" s="293"/>
      <c r="N669" s="292"/>
      <c r="O669" s="293"/>
      <c r="P669" s="282"/>
      <c r="Q669" s="282"/>
      <c r="R669" s="282"/>
      <c r="S669" s="282"/>
      <c r="T669" s="362"/>
      <c r="U669" s="363"/>
    </row>
    <row r="670" spans="1:21" ht="21.95" customHeight="1" x14ac:dyDescent="0.15">
      <c r="A670" s="282"/>
      <c r="B670" s="282"/>
      <c r="C670" s="282"/>
      <c r="D670" s="283"/>
      <c r="E670" s="283"/>
      <c r="F670" s="283"/>
      <c r="G670" s="282"/>
      <c r="H670" s="282"/>
      <c r="I670" s="283"/>
      <c r="J670" s="423"/>
      <c r="K670" s="377"/>
      <c r="L670" s="292"/>
      <c r="M670" s="293"/>
      <c r="N670" s="292"/>
      <c r="O670" s="293"/>
      <c r="P670" s="282"/>
      <c r="Q670" s="282"/>
      <c r="R670" s="282"/>
      <c r="S670" s="282"/>
      <c r="T670" s="362"/>
      <c r="U670" s="363"/>
    </row>
    <row r="671" spans="1:21" ht="21.95" customHeight="1" x14ac:dyDescent="0.15">
      <c r="A671" s="282"/>
      <c r="B671" s="282"/>
      <c r="C671" s="282"/>
      <c r="D671" s="283"/>
      <c r="E671" s="283"/>
      <c r="F671" s="283"/>
      <c r="G671" s="282"/>
      <c r="H671" s="282"/>
      <c r="I671" s="283"/>
      <c r="J671" s="423"/>
      <c r="K671" s="377"/>
      <c r="L671" s="292"/>
      <c r="M671" s="293"/>
      <c r="N671" s="292"/>
      <c r="O671" s="293"/>
      <c r="P671" s="282"/>
      <c r="Q671" s="282"/>
      <c r="R671" s="282"/>
      <c r="S671" s="282"/>
      <c r="T671" s="362"/>
      <c r="U671" s="363"/>
    </row>
    <row r="672" spans="1:21" ht="21.95" customHeight="1" x14ac:dyDescent="0.15">
      <c r="A672" s="282"/>
      <c r="B672" s="282"/>
      <c r="C672" s="282"/>
      <c r="D672" s="283"/>
      <c r="E672" s="283"/>
      <c r="F672" s="283"/>
      <c r="G672" s="282"/>
      <c r="H672" s="282"/>
      <c r="I672" s="283"/>
      <c r="J672" s="423"/>
      <c r="K672" s="377"/>
      <c r="L672" s="292"/>
      <c r="M672" s="293"/>
      <c r="N672" s="292"/>
      <c r="O672" s="293"/>
      <c r="P672" s="282"/>
      <c r="Q672" s="282"/>
      <c r="R672" s="282"/>
      <c r="S672" s="282"/>
      <c r="T672" s="362"/>
      <c r="U672" s="363"/>
    </row>
    <row r="673" spans="1:21" ht="21.95" customHeight="1" x14ac:dyDescent="0.15">
      <c r="A673" s="282"/>
      <c r="B673" s="282"/>
      <c r="C673" s="282"/>
      <c r="D673" s="283"/>
      <c r="E673" s="283"/>
      <c r="F673" s="283"/>
      <c r="G673" s="282"/>
      <c r="H673" s="282"/>
      <c r="I673" s="283"/>
      <c r="J673" s="423"/>
      <c r="K673" s="377"/>
      <c r="L673" s="292"/>
      <c r="M673" s="293"/>
      <c r="N673" s="292"/>
      <c r="O673" s="293"/>
      <c r="P673" s="282"/>
      <c r="Q673" s="282"/>
      <c r="R673" s="282"/>
      <c r="S673" s="282"/>
      <c r="T673" s="362"/>
      <c r="U673" s="363"/>
    </row>
    <row r="674" spans="1:21" ht="21.95" customHeight="1" x14ac:dyDescent="0.15">
      <c r="A674" s="282"/>
      <c r="B674" s="282"/>
      <c r="C674" s="282"/>
      <c r="D674" s="283"/>
      <c r="E674" s="283"/>
      <c r="F674" s="283"/>
      <c r="G674" s="282"/>
      <c r="H674" s="282"/>
      <c r="I674" s="283"/>
      <c r="J674" s="423"/>
      <c r="K674" s="377"/>
      <c r="L674" s="292"/>
      <c r="M674" s="293"/>
      <c r="N674" s="292"/>
      <c r="O674" s="293"/>
      <c r="P674" s="282"/>
      <c r="Q674" s="282"/>
      <c r="R674" s="282"/>
      <c r="S674" s="282"/>
      <c r="T674" s="362"/>
      <c r="U674" s="363"/>
    </row>
    <row r="675" spans="1:21" ht="21.95" customHeight="1" x14ac:dyDescent="0.15">
      <c r="L675" s="292"/>
      <c r="M675" s="293"/>
      <c r="N675" s="292"/>
      <c r="O675" s="293"/>
      <c r="T675" s="362"/>
      <c r="U675" s="363"/>
    </row>
    <row r="676" spans="1:21" ht="21.95" customHeight="1" x14ac:dyDescent="0.15">
      <c r="L676" s="292"/>
      <c r="M676" s="293"/>
      <c r="N676" s="292"/>
      <c r="O676" s="293"/>
      <c r="T676" s="362"/>
      <c r="U676" s="363"/>
    </row>
    <row r="677" spans="1:21" ht="21.95" customHeight="1" x14ac:dyDescent="0.15">
      <c r="L677" s="292"/>
      <c r="M677" s="293"/>
      <c r="N677" s="292"/>
      <c r="O677" s="293"/>
      <c r="T677" s="362"/>
      <c r="U677" s="363"/>
    </row>
    <row r="678" spans="1:21" ht="21.95" customHeight="1" x14ac:dyDescent="0.15">
      <c r="L678" s="292"/>
      <c r="M678" s="293"/>
      <c r="N678" s="292"/>
      <c r="O678" s="293"/>
      <c r="T678" s="362"/>
      <c r="U678" s="363"/>
    </row>
    <row r="679" spans="1:21" ht="21.95" customHeight="1" x14ac:dyDescent="0.15">
      <c r="L679" s="292"/>
      <c r="M679" s="293"/>
      <c r="N679" s="292"/>
      <c r="O679" s="293"/>
      <c r="T679" s="362"/>
      <c r="U679" s="363"/>
    </row>
    <row r="680" spans="1:21" ht="21.95" customHeight="1" x14ac:dyDescent="0.15">
      <c r="L680" s="292"/>
      <c r="M680" s="293"/>
      <c r="N680" s="292"/>
      <c r="O680" s="293"/>
      <c r="T680" s="362"/>
      <c r="U680" s="363"/>
    </row>
    <row r="681" spans="1:21" ht="21.95" customHeight="1" x14ac:dyDescent="0.15">
      <c r="L681" s="292"/>
      <c r="M681" s="293"/>
      <c r="N681" s="292"/>
      <c r="O681" s="293"/>
      <c r="T681" s="362"/>
      <c r="U681" s="363"/>
    </row>
    <row r="682" spans="1:21" ht="21.95" customHeight="1" x14ac:dyDescent="0.15">
      <c r="L682" s="292"/>
      <c r="M682" s="293"/>
      <c r="N682" s="292"/>
      <c r="O682" s="293"/>
      <c r="T682" s="362"/>
      <c r="U682" s="363"/>
    </row>
    <row r="683" spans="1:21" ht="21.95" customHeight="1" x14ac:dyDescent="0.15">
      <c r="L683" s="292"/>
      <c r="M683" s="293"/>
      <c r="N683" s="292"/>
      <c r="O683" s="293"/>
      <c r="T683" s="362"/>
      <c r="U683" s="363"/>
    </row>
    <row r="684" spans="1:21" ht="21.95" customHeight="1" x14ac:dyDescent="0.15">
      <c r="L684" s="292"/>
      <c r="M684" s="293"/>
      <c r="N684" s="292"/>
      <c r="O684" s="293"/>
      <c r="T684" s="362"/>
      <c r="U684" s="363"/>
    </row>
    <row r="685" spans="1:21" ht="21.95" customHeight="1" x14ac:dyDescent="0.15">
      <c r="L685" s="292"/>
      <c r="M685" s="293"/>
      <c r="N685" s="292"/>
      <c r="O685" s="293"/>
      <c r="T685" s="362"/>
      <c r="U685" s="363"/>
    </row>
    <row r="686" spans="1:21" ht="21.95" customHeight="1" x14ac:dyDescent="0.15">
      <c r="L686" s="292"/>
      <c r="M686" s="293"/>
      <c r="N686" s="292"/>
      <c r="O686" s="293"/>
      <c r="T686" s="362"/>
      <c r="U686" s="363"/>
    </row>
    <row r="687" spans="1:21" ht="21.95" customHeight="1" x14ac:dyDescent="0.15">
      <c r="L687" s="292"/>
      <c r="M687" s="293"/>
      <c r="N687" s="292"/>
      <c r="O687" s="293"/>
      <c r="T687" s="362"/>
      <c r="U687" s="363"/>
    </row>
    <row r="688" spans="1:21" ht="21.95" customHeight="1" x14ac:dyDescent="0.15">
      <c r="L688" s="292"/>
      <c r="M688" s="293"/>
      <c r="N688" s="292"/>
      <c r="O688" s="293"/>
      <c r="T688" s="362"/>
      <c r="U688" s="363"/>
    </row>
    <row r="689" spans="12:21" ht="21.95" customHeight="1" x14ac:dyDescent="0.15">
      <c r="L689" s="292"/>
      <c r="M689" s="293"/>
      <c r="N689" s="292"/>
      <c r="O689" s="293"/>
      <c r="T689" s="362"/>
      <c r="U689" s="363"/>
    </row>
    <row r="690" spans="12:21" ht="21.95" customHeight="1" x14ac:dyDescent="0.15">
      <c r="L690" s="292"/>
      <c r="M690" s="293"/>
      <c r="N690" s="292"/>
      <c r="O690" s="293"/>
      <c r="T690" s="362"/>
      <c r="U690" s="363"/>
    </row>
    <row r="691" spans="12:21" ht="21.95" customHeight="1" x14ac:dyDescent="0.15">
      <c r="L691" s="292"/>
      <c r="M691" s="293"/>
      <c r="N691" s="292"/>
      <c r="O691" s="293"/>
      <c r="T691" s="362"/>
      <c r="U691" s="363"/>
    </row>
    <row r="692" spans="12:21" ht="21.95" customHeight="1" x14ac:dyDescent="0.15">
      <c r="L692" s="292"/>
      <c r="M692" s="293"/>
      <c r="N692" s="292"/>
      <c r="O692" s="293"/>
      <c r="T692" s="362"/>
      <c r="U692" s="363"/>
    </row>
    <row r="693" spans="12:21" ht="21.95" customHeight="1" x14ac:dyDescent="0.15">
      <c r="L693" s="292"/>
      <c r="M693" s="293"/>
      <c r="N693" s="292"/>
      <c r="O693" s="293"/>
      <c r="T693" s="362"/>
      <c r="U693" s="363"/>
    </row>
    <row r="694" spans="12:21" ht="21.95" customHeight="1" x14ac:dyDescent="0.15">
      <c r="L694" s="292"/>
      <c r="M694" s="293"/>
      <c r="N694" s="292"/>
      <c r="O694" s="293"/>
      <c r="T694" s="362"/>
      <c r="U694" s="363"/>
    </row>
    <row r="695" spans="12:21" ht="21.95" customHeight="1" x14ac:dyDescent="0.15">
      <c r="L695" s="292"/>
      <c r="M695" s="293"/>
      <c r="N695" s="292"/>
      <c r="O695" s="293"/>
      <c r="T695" s="362"/>
      <c r="U695" s="363"/>
    </row>
    <row r="696" spans="12:21" ht="21.95" customHeight="1" x14ac:dyDescent="0.15">
      <c r="L696" s="292"/>
      <c r="M696" s="293"/>
      <c r="N696" s="292"/>
      <c r="O696" s="293"/>
      <c r="T696" s="362"/>
      <c r="U696" s="363"/>
    </row>
    <row r="697" spans="12:21" ht="21.95" customHeight="1" x14ac:dyDescent="0.15">
      <c r="L697" s="292"/>
      <c r="M697" s="293"/>
      <c r="N697" s="292"/>
      <c r="O697" s="293"/>
      <c r="T697" s="362"/>
      <c r="U697" s="363"/>
    </row>
    <row r="698" spans="12:21" ht="21.95" customHeight="1" x14ac:dyDescent="0.15">
      <c r="L698" s="292"/>
      <c r="M698" s="293"/>
      <c r="N698" s="292"/>
      <c r="O698" s="293"/>
      <c r="T698" s="362"/>
      <c r="U698" s="363"/>
    </row>
    <row r="699" spans="12:21" ht="21.95" customHeight="1" x14ac:dyDescent="0.15">
      <c r="L699" s="292"/>
      <c r="M699" s="293"/>
      <c r="N699" s="292"/>
      <c r="O699" s="293"/>
      <c r="T699" s="362"/>
      <c r="U699" s="363"/>
    </row>
    <row r="700" spans="12:21" ht="21.95" customHeight="1" x14ac:dyDescent="0.15">
      <c r="L700" s="292"/>
      <c r="M700" s="293"/>
      <c r="N700" s="292"/>
      <c r="O700" s="293"/>
      <c r="T700" s="362"/>
      <c r="U700" s="363"/>
    </row>
    <row r="701" spans="12:21" ht="21.95" customHeight="1" x14ac:dyDescent="0.15">
      <c r="L701" s="292"/>
      <c r="M701" s="293"/>
      <c r="N701" s="292"/>
      <c r="O701" s="293"/>
      <c r="T701" s="362"/>
      <c r="U701" s="363"/>
    </row>
    <row r="702" spans="12:21" ht="21.95" customHeight="1" x14ac:dyDescent="0.15">
      <c r="L702" s="292"/>
      <c r="M702" s="293"/>
      <c r="N702" s="292"/>
      <c r="O702" s="293"/>
      <c r="T702" s="362"/>
      <c r="U702" s="363"/>
    </row>
    <row r="703" spans="12:21" ht="21.95" customHeight="1" x14ac:dyDescent="0.15">
      <c r="L703" s="292"/>
      <c r="M703" s="293"/>
      <c r="N703" s="292"/>
      <c r="O703" s="293"/>
      <c r="T703" s="362"/>
      <c r="U703" s="363"/>
    </row>
    <row r="704" spans="12:21" ht="21.95" customHeight="1" x14ac:dyDescent="0.15">
      <c r="L704" s="292"/>
      <c r="M704" s="293"/>
      <c r="N704" s="292"/>
      <c r="O704" s="293"/>
      <c r="T704" s="362"/>
      <c r="U704" s="363"/>
    </row>
    <row r="705" spans="12:21" ht="21.95" customHeight="1" x14ac:dyDescent="0.15">
      <c r="L705" s="292"/>
      <c r="M705" s="293"/>
      <c r="N705" s="292"/>
      <c r="O705" s="293"/>
      <c r="T705" s="362"/>
      <c r="U705" s="363"/>
    </row>
    <row r="706" spans="12:21" ht="21.95" customHeight="1" x14ac:dyDescent="0.15">
      <c r="L706" s="292"/>
      <c r="M706" s="293"/>
      <c r="N706" s="292"/>
      <c r="O706" s="293"/>
      <c r="T706" s="362"/>
      <c r="U706" s="363"/>
    </row>
    <row r="707" spans="12:21" ht="21.95" customHeight="1" x14ac:dyDescent="0.15">
      <c r="L707" s="292"/>
      <c r="M707" s="293"/>
      <c r="N707" s="292"/>
      <c r="O707" s="293"/>
      <c r="T707" s="362"/>
      <c r="U707" s="363"/>
    </row>
    <row r="708" spans="12:21" ht="21.95" customHeight="1" x14ac:dyDescent="0.15">
      <c r="L708" s="292"/>
      <c r="M708" s="293"/>
      <c r="N708" s="292"/>
      <c r="O708" s="293"/>
      <c r="T708" s="362"/>
      <c r="U708" s="363"/>
    </row>
    <row r="709" spans="12:21" ht="21.95" customHeight="1" x14ac:dyDescent="0.15">
      <c r="L709" s="292"/>
      <c r="M709" s="293"/>
      <c r="N709" s="292"/>
      <c r="O709" s="293"/>
      <c r="T709" s="362"/>
      <c r="U709" s="363"/>
    </row>
    <row r="710" spans="12:21" ht="21.95" customHeight="1" x14ac:dyDescent="0.15">
      <c r="L710" s="292"/>
      <c r="M710" s="293"/>
      <c r="N710" s="292"/>
      <c r="O710" s="293"/>
      <c r="T710" s="362"/>
      <c r="U710" s="363"/>
    </row>
    <row r="711" spans="12:21" ht="21.95" customHeight="1" x14ac:dyDescent="0.15">
      <c r="L711" s="292"/>
      <c r="M711" s="293"/>
      <c r="N711" s="292"/>
      <c r="O711" s="293"/>
      <c r="T711" s="362"/>
      <c r="U711" s="363"/>
    </row>
    <row r="712" spans="12:21" ht="21.95" customHeight="1" x14ac:dyDescent="0.15">
      <c r="L712" s="292"/>
      <c r="M712" s="293"/>
      <c r="N712" s="292"/>
      <c r="O712" s="293"/>
      <c r="T712" s="362"/>
      <c r="U712" s="363"/>
    </row>
    <row r="713" spans="12:21" ht="21.95" customHeight="1" x14ac:dyDescent="0.15">
      <c r="L713" s="292"/>
      <c r="M713" s="293"/>
      <c r="N713" s="292"/>
      <c r="O713" s="293"/>
      <c r="T713" s="362"/>
      <c r="U713" s="363"/>
    </row>
    <row r="714" spans="12:21" ht="21.95" customHeight="1" x14ac:dyDescent="0.15">
      <c r="L714" s="292"/>
      <c r="M714" s="293"/>
      <c r="N714" s="292"/>
      <c r="O714" s="293"/>
      <c r="T714" s="362"/>
      <c r="U714" s="363"/>
    </row>
    <row r="715" spans="12:21" ht="21.95" customHeight="1" x14ac:dyDescent="0.15">
      <c r="L715" s="292"/>
      <c r="M715" s="293"/>
      <c r="N715" s="292"/>
      <c r="O715" s="293"/>
      <c r="T715" s="362"/>
      <c r="U715" s="363"/>
    </row>
    <row r="716" spans="12:21" ht="21.95" customHeight="1" x14ac:dyDescent="0.15">
      <c r="L716" s="292"/>
      <c r="M716" s="293"/>
      <c r="N716" s="292"/>
      <c r="O716" s="293"/>
      <c r="T716" s="362"/>
      <c r="U716" s="363"/>
    </row>
    <row r="717" spans="12:21" ht="21.95" customHeight="1" x14ac:dyDescent="0.15">
      <c r="L717" s="292"/>
      <c r="M717" s="293"/>
      <c r="N717" s="292"/>
      <c r="O717" s="293"/>
      <c r="T717" s="362"/>
      <c r="U717" s="363"/>
    </row>
    <row r="718" spans="12:21" ht="21.95" customHeight="1" x14ac:dyDescent="0.15">
      <c r="L718" s="292"/>
      <c r="M718" s="293"/>
      <c r="N718" s="292"/>
      <c r="O718" s="293"/>
      <c r="T718" s="362"/>
      <c r="U718" s="363"/>
    </row>
    <row r="719" spans="12:21" ht="21.95" customHeight="1" x14ac:dyDescent="0.15">
      <c r="L719" s="292"/>
      <c r="M719" s="293"/>
      <c r="N719" s="292"/>
      <c r="O719" s="293"/>
      <c r="T719" s="362"/>
      <c r="U719" s="363"/>
    </row>
    <row r="720" spans="12:21" ht="21.95" customHeight="1" x14ac:dyDescent="0.15">
      <c r="L720" s="292"/>
      <c r="M720" s="293"/>
      <c r="N720" s="292"/>
      <c r="O720" s="293"/>
      <c r="T720" s="362"/>
      <c r="U720" s="363"/>
    </row>
    <row r="721" spans="12:21" ht="21.95" customHeight="1" x14ac:dyDescent="0.15">
      <c r="L721" s="292"/>
      <c r="M721" s="293"/>
      <c r="N721" s="292"/>
      <c r="O721" s="293"/>
      <c r="T721" s="362"/>
      <c r="U721" s="363"/>
    </row>
    <row r="722" spans="12:21" ht="21.95" customHeight="1" x14ac:dyDescent="0.15">
      <c r="L722" s="292"/>
      <c r="M722" s="293"/>
      <c r="N722" s="292"/>
      <c r="O722" s="293"/>
      <c r="T722" s="362"/>
      <c r="U722" s="363"/>
    </row>
    <row r="723" spans="12:21" ht="21.95" customHeight="1" x14ac:dyDescent="0.15">
      <c r="L723" s="292"/>
      <c r="M723" s="293"/>
      <c r="N723" s="292"/>
      <c r="O723" s="293"/>
      <c r="T723" s="362"/>
      <c r="U723" s="363"/>
    </row>
    <row r="724" spans="12:21" ht="21.95" customHeight="1" x14ac:dyDescent="0.15">
      <c r="L724" s="292"/>
      <c r="M724" s="293"/>
      <c r="N724" s="292"/>
      <c r="O724" s="293"/>
      <c r="T724" s="362"/>
      <c r="U724" s="363"/>
    </row>
    <row r="725" spans="12:21" ht="21.95" customHeight="1" x14ac:dyDescent="0.15">
      <c r="L725" s="292"/>
      <c r="M725" s="293"/>
      <c r="N725" s="292"/>
      <c r="O725" s="293"/>
      <c r="T725" s="362"/>
      <c r="U725" s="363"/>
    </row>
    <row r="726" spans="12:21" ht="21.95" customHeight="1" x14ac:dyDescent="0.15">
      <c r="L726" s="292"/>
      <c r="M726" s="293"/>
      <c r="N726" s="292"/>
      <c r="O726" s="293"/>
      <c r="T726" s="362"/>
      <c r="U726" s="363"/>
    </row>
    <row r="727" spans="12:21" ht="21.95" customHeight="1" x14ac:dyDescent="0.15">
      <c r="L727" s="292"/>
      <c r="M727" s="293"/>
      <c r="N727" s="292"/>
      <c r="O727" s="293"/>
      <c r="T727" s="362"/>
      <c r="U727" s="363"/>
    </row>
    <row r="728" spans="12:21" ht="21.95" customHeight="1" x14ac:dyDescent="0.15">
      <c r="L728" s="292"/>
      <c r="M728" s="293"/>
      <c r="N728" s="292"/>
      <c r="O728" s="293"/>
      <c r="T728" s="362"/>
      <c r="U728" s="363"/>
    </row>
    <row r="729" spans="12:21" ht="21.95" customHeight="1" x14ac:dyDescent="0.15">
      <c r="L729" s="292"/>
      <c r="M729" s="293"/>
      <c r="N729" s="292"/>
      <c r="O729" s="293"/>
      <c r="T729" s="362"/>
      <c r="U729" s="363"/>
    </row>
    <row r="730" spans="12:21" ht="21.95" customHeight="1" x14ac:dyDescent="0.15">
      <c r="L730" s="292"/>
      <c r="M730" s="293"/>
      <c r="N730" s="292"/>
      <c r="O730" s="293"/>
      <c r="T730" s="362"/>
      <c r="U730" s="363"/>
    </row>
    <row r="731" spans="12:21" ht="21.95" customHeight="1" x14ac:dyDescent="0.15">
      <c r="L731" s="292"/>
      <c r="M731" s="293"/>
      <c r="N731" s="292"/>
      <c r="O731" s="293"/>
      <c r="T731" s="362"/>
      <c r="U731" s="363"/>
    </row>
    <row r="732" spans="12:21" ht="21.95" customHeight="1" x14ac:dyDescent="0.15">
      <c r="L732" s="292"/>
      <c r="M732" s="293"/>
      <c r="N732" s="292"/>
      <c r="O732" s="293"/>
      <c r="T732" s="362"/>
      <c r="U732" s="363"/>
    </row>
    <row r="733" spans="12:21" ht="21.95" customHeight="1" x14ac:dyDescent="0.15">
      <c r="L733" s="292"/>
      <c r="M733" s="293"/>
      <c r="N733" s="292"/>
      <c r="O733" s="293"/>
      <c r="T733" s="362"/>
      <c r="U733" s="363"/>
    </row>
    <row r="734" spans="12:21" ht="21.95" customHeight="1" x14ac:dyDescent="0.15">
      <c r="L734" s="292"/>
      <c r="M734" s="293"/>
      <c r="N734" s="292"/>
      <c r="O734" s="293"/>
      <c r="T734" s="362"/>
      <c r="U734" s="363"/>
    </row>
    <row r="735" spans="12:21" ht="21.95" customHeight="1" x14ac:dyDescent="0.15">
      <c r="L735" s="292"/>
      <c r="M735" s="293"/>
      <c r="N735" s="292"/>
      <c r="O735" s="293"/>
      <c r="T735" s="362"/>
      <c r="U735" s="363"/>
    </row>
    <row r="736" spans="12:21" ht="21.95" customHeight="1" x14ac:dyDescent="0.15">
      <c r="L736" s="292"/>
      <c r="M736" s="293"/>
      <c r="N736" s="292"/>
      <c r="O736" s="293"/>
      <c r="T736" s="362"/>
      <c r="U736" s="363"/>
    </row>
    <row r="737" spans="12:21" ht="21.95" customHeight="1" x14ac:dyDescent="0.15">
      <c r="L737" s="292"/>
      <c r="M737" s="293"/>
      <c r="N737" s="292"/>
      <c r="O737" s="293"/>
      <c r="T737" s="362"/>
      <c r="U737" s="363"/>
    </row>
    <row r="738" spans="12:21" ht="21.95" customHeight="1" x14ac:dyDescent="0.15">
      <c r="L738" s="292"/>
      <c r="M738" s="293"/>
      <c r="N738" s="292"/>
      <c r="O738" s="293"/>
      <c r="T738" s="362"/>
      <c r="U738" s="363"/>
    </row>
    <row r="739" spans="12:21" ht="21.95" customHeight="1" x14ac:dyDescent="0.15">
      <c r="L739" s="292"/>
      <c r="M739" s="293"/>
      <c r="N739" s="292"/>
      <c r="O739" s="293"/>
      <c r="T739" s="362"/>
      <c r="U739" s="363"/>
    </row>
    <row r="740" spans="12:21" ht="21.95" customHeight="1" x14ac:dyDescent="0.15">
      <c r="L740" s="292"/>
      <c r="M740" s="293"/>
      <c r="N740" s="292"/>
      <c r="O740" s="293"/>
      <c r="T740" s="362"/>
      <c r="U740" s="363"/>
    </row>
    <row r="741" spans="12:21" ht="21.95" customHeight="1" x14ac:dyDescent="0.15">
      <c r="L741" s="292"/>
      <c r="M741" s="293"/>
      <c r="N741" s="292"/>
      <c r="O741" s="293"/>
      <c r="T741" s="362"/>
      <c r="U741" s="363"/>
    </row>
    <row r="742" spans="12:21" ht="21.95" customHeight="1" x14ac:dyDescent="0.15">
      <c r="L742" s="292"/>
      <c r="M742" s="293"/>
      <c r="N742" s="292"/>
      <c r="O742" s="293"/>
      <c r="T742" s="362"/>
      <c r="U742" s="363"/>
    </row>
    <row r="743" spans="12:21" ht="21.95" customHeight="1" x14ac:dyDescent="0.15">
      <c r="L743" s="292"/>
      <c r="M743" s="293"/>
      <c r="N743" s="292"/>
      <c r="O743" s="293"/>
      <c r="T743" s="362"/>
      <c r="U743" s="363"/>
    </row>
    <row r="744" spans="12:21" ht="21.95" customHeight="1" x14ac:dyDescent="0.15">
      <c r="L744" s="292"/>
      <c r="M744" s="293"/>
      <c r="N744" s="292"/>
      <c r="O744" s="293"/>
      <c r="T744" s="362"/>
      <c r="U744" s="363"/>
    </row>
    <row r="745" spans="12:21" ht="21.95" customHeight="1" x14ac:dyDescent="0.15">
      <c r="L745" s="292"/>
      <c r="M745" s="293"/>
      <c r="N745" s="292"/>
      <c r="O745" s="293"/>
      <c r="T745" s="362"/>
      <c r="U745" s="363"/>
    </row>
    <row r="746" spans="12:21" ht="21.95" customHeight="1" x14ac:dyDescent="0.15">
      <c r="L746" s="292"/>
      <c r="M746" s="293"/>
      <c r="N746" s="292"/>
      <c r="O746" s="293"/>
      <c r="T746" s="362"/>
      <c r="U746" s="363"/>
    </row>
    <row r="747" spans="12:21" ht="21.95" customHeight="1" x14ac:dyDescent="0.15">
      <c r="L747" s="292"/>
      <c r="M747" s="293"/>
      <c r="N747" s="292"/>
      <c r="O747" s="293"/>
      <c r="T747" s="362"/>
      <c r="U747" s="363"/>
    </row>
    <row r="748" spans="12:21" ht="21.95" customHeight="1" x14ac:dyDescent="0.15">
      <c r="L748" s="292"/>
      <c r="M748" s="293"/>
      <c r="N748" s="292"/>
      <c r="O748" s="293"/>
      <c r="T748" s="362"/>
      <c r="U748" s="363"/>
    </row>
    <row r="749" spans="12:21" ht="21.95" customHeight="1" x14ac:dyDescent="0.15">
      <c r="L749" s="292"/>
      <c r="M749" s="293"/>
      <c r="N749" s="292"/>
      <c r="O749" s="293"/>
      <c r="T749" s="362"/>
      <c r="U749" s="363"/>
    </row>
    <row r="750" spans="12:21" ht="21.95" customHeight="1" x14ac:dyDescent="0.15">
      <c r="L750" s="292"/>
      <c r="M750" s="293"/>
      <c r="N750" s="292"/>
      <c r="O750" s="293"/>
      <c r="T750" s="362"/>
      <c r="U750" s="363"/>
    </row>
    <row r="751" spans="12:21" ht="21.95" customHeight="1" x14ac:dyDescent="0.15">
      <c r="L751" s="292"/>
      <c r="M751" s="293"/>
      <c r="N751" s="292"/>
      <c r="O751" s="293"/>
      <c r="T751" s="362"/>
      <c r="U751" s="363"/>
    </row>
    <row r="752" spans="12:21" ht="21.95" customHeight="1" x14ac:dyDescent="0.15">
      <c r="L752" s="292"/>
      <c r="M752" s="293"/>
      <c r="N752" s="292"/>
      <c r="O752" s="293"/>
      <c r="T752" s="362"/>
      <c r="U752" s="363"/>
    </row>
    <row r="753" spans="12:21" ht="21.95" customHeight="1" x14ac:dyDescent="0.15">
      <c r="L753" s="292"/>
      <c r="M753" s="293"/>
      <c r="N753" s="292"/>
      <c r="O753" s="293"/>
      <c r="T753" s="362"/>
      <c r="U753" s="363"/>
    </row>
    <row r="754" spans="12:21" ht="21.95" customHeight="1" x14ac:dyDescent="0.15">
      <c r="L754" s="292"/>
      <c r="M754" s="293"/>
      <c r="N754" s="292"/>
      <c r="O754" s="293"/>
      <c r="T754" s="362"/>
      <c r="U754" s="363"/>
    </row>
    <row r="755" spans="12:21" ht="21.95" customHeight="1" x14ac:dyDescent="0.15">
      <c r="L755" s="292"/>
      <c r="M755" s="293"/>
      <c r="N755" s="292"/>
      <c r="O755" s="293"/>
      <c r="T755" s="362"/>
      <c r="U755" s="363"/>
    </row>
    <row r="756" spans="12:21" ht="21.95" customHeight="1" x14ac:dyDescent="0.15">
      <c r="L756" s="292"/>
      <c r="M756" s="293"/>
      <c r="N756" s="292"/>
      <c r="O756" s="293"/>
      <c r="T756" s="362"/>
      <c r="U756" s="363"/>
    </row>
    <row r="757" spans="12:21" ht="21.95" customHeight="1" x14ac:dyDescent="0.15">
      <c r="L757" s="292"/>
      <c r="M757" s="293"/>
      <c r="N757" s="292"/>
      <c r="O757" s="293"/>
      <c r="T757" s="362"/>
      <c r="U757" s="363"/>
    </row>
    <row r="758" spans="12:21" ht="21.95" customHeight="1" x14ac:dyDescent="0.15">
      <c r="L758" s="292"/>
      <c r="M758" s="293"/>
      <c r="N758" s="292"/>
      <c r="O758" s="293"/>
      <c r="T758" s="362"/>
      <c r="U758" s="363"/>
    </row>
    <row r="759" spans="12:21" ht="21.95" customHeight="1" x14ac:dyDescent="0.15">
      <c r="L759" s="292"/>
      <c r="M759" s="293"/>
      <c r="N759" s="292"/>
      <c r="O759" s="293"/>
      <c r="T759" s="362"/>
      <c r="U759" s="363"/>
    </row>
    <row r="760" spans="12:21" ht="21.95" customHeight="1" x14ac:dyDescent="0.15">
      <c r="L760" s="292"/>
      <c r="M760" s="293"/>
      <c r="N760" s="292"/>
      <c r="O760" s="293"/>
      <c r="T760" s="362"/>
      <c r="U760" s="363"/>
    </row>
    <row r="761" spans="12:21" ht="21.95" customHeight="1" x14ac:dyDescent="0.15">
      <c r="L761" s="292"/>
      <c r="M761" s="293"/>
      <c r="N761" s="292"/>
      <c r="O761" s="293"/>
      <c r="T761" s="362"/>
      <c r="U761" s="363"/>
    </row>
    <row r="762" spans="12:21" ht="21.95" customHeight="1" x14ac:dyDescent="0.15">
      <c r="L762" s="292"/>
      <c r="M762" s="293"/>
      <c r="N762" s="292"/>
      <c r="O762" s="293"/>
      <c r="T762" s="362"/>
      <c r="U762" s="363"/>
    </row>
    <row r="763" spans="12:21" ht="21.95" customHeight="1" x14ac:dyDescent="0.15">
      <c r="L763" s="292"/>
      <c r="M763" s="293"/>
      <c r="N763" s="292"/>
      <c r="O763" s="293"/>
      <c r="T763" s="362"/>
      <c r="U763" s="363"/>
    </row>
    <row r="764" spans="12:21" ht="21.95" customHeight="1" x14ac:dyDescent="0.15">
      <c r="L764" s="292"/>
      <c r="M764" s="293"/>
      <c r="N764" s="292"/>
      <c r="O764" s="293"/>
      <c r="T764" s="362"/>
      <c r="U764" s="363"/>
    </row>
    <row r="765" spans="12:21" ht="21.95" customHeight="1" x14ac:dyDescent="0.15">
      <c r="L765" s="292"/>
      <c r="M765" s="293"/>
      <c r="N765" s="292"/>
      <c r="O765" s="293"/>
      <c r="T765" s="362"/>
      <c r="U765" s="363"/>
    </row>
    <row r="766" spans="12:21" ht="21.95" customHeight="1" x14ac:dyDescent="0.15">
      <c r="L766" s="292"/>
      <c r="M766" s="293"/>
      <c r="N766" s="292"/>
      <c r="O766" s="293"/>
      <c r="T766" s="362"/>
      <c r="U766" s="363"/>
    </row>
    <row r="767" spans="12:21" ht="21.95" customHeight="1" x14ac:dyDescent="0.15">
      <c r="L767" s="292"/>
      <c r="M767" s="293"/>
      <c r="N767" s="292"/>
      <c r="O767" s="293"/>
      <c r="T767" s="362"/>
      <c r="U767" s="363"/>
    </row>
    <row r="768" spans="12:21" ht="21.95" customHeight="1" x14ac:dyDescent="0.15">
      <c r="L768" s="292"/>
      <c r="M768" s="293"/>
      <c r="N768" s="292"/>
      <c r="O768" s="293"/>
      <c r="T768" s="362"/>
      <c r="U768" s="363"/>
    </row>
    <row r="769" spans="12:21" ht="21.95" customHeight="1" x14ac:dyDescent="0.15">
      <c r="L769" s="292"/>
      <c r="M769" s="293"/>
      <c r="N769" s="292"/>
      <c r="O769" s="293"/>
      <c r="T769" s="362"/>
      <c r="U769" s="363"/>
    </row>
    <row r="770" spans="12:21" ht="21.95" customHeight="1" x14ac:dyDescent="0.15">
      <c r="L770" s="292"/>
      <c r="M770" s="293"/>
      <c r="N770" s="292"/>
      <c r="O770" s="293"/>
      <c r="T770" s="362"/>
      <c r="U770" s="363"/>
    </row>
    <row r="771" spans="12:21" ht="21.95" customHeight="1" x14ac:dyDescent="0.15">
      <c r="L771" s="292"/>
      <c r="M771" s="293"/>
      <c r="N771" s="292"/>
      <c r="O771" s="293"/>
      <c r="T771" s="362"/>
      <c r="U771" s="363"/>
    </row>
    <row r="772" spans="12:21" ht="21.95" customHeight="1" x14ac:dyDescent="0.15">
      <c r="L772" s="292"/>
      <c r="M772" s="293"/>
      <c r="N772" s="292"/>
      <c r="O772" s="293"/>
      <c r="T772" s="362"/>
      <c r="U772" s="363"/>
    </row>
    <row r="773" spans="12:21" ht="21.95" customHeight="1" x14ac:dyDescent="0.15">
      <c r="L773" s="292"/>
      <c r="M773" s="293"/>
      <c r="N773" s="292"/>
      <c r="O773" s="293"/>
      <c r="T773" s="362"/>
      <c r="U773" s="363"/>
    </row>
    <row r="774" spans="12:21" ht="21.95" customHeight="1" x14ac:dyDescent="0.15">
      <c r="L774" s="292"/>
      <c r="M774" s="293"/>
      <c r="N774" s="292"/>
      <c r="O774" s="293"/>
      <c r="T774" s="362"/>
      <c r="U774" s="363"/>
    </row>
    <row r="775" spans="12:21" ht="21.95" customHeight="1" x14ac:dyDescent="0.15">
      <c r="L775" s="292"/>
      <c r="M775" s="293"/>
      <c r="N775" s="292"/>
      <c r="O775" s="293"/>
      <c r="T775" s="362"/>
      <c r="U775" s="363"/>
    </row>
    <row r="776" spans="12:21" ht="21.95" customHeight="1" x14ac:dyDescent="0.15">
      <c r="L776" s="292"/>
      <c r="M776" s="293"/>
      <c r="N776" s="292"/>
      <c r="O776" s="293"/>
      <c r="T776" s="362"/>
      <c r="U776" s="363"/>
    </row>
    <row r="777" spans="12:21" ht="21.95" customHeight="1" x14ac:dyDescent="0.15">
      <c r="L777" s="292"/>
      <c r="M777" s="293"/>
      <c r="N777" s="292"/>
      <c r="O777" s="293"/>
      <c r="T777" s="362"/>
      <c r="U777" s="363"/>
    </row>
    <row r="778" spans="12:21" ht="21.95" customHeight="1" x14ac:dyDescent="0.15">
      <c r="L778" s="292"/>
      <c r="M778" s="293"/>
      <c r="N778" s="292"/>
      <c r="O778" s="293"/>
      <c r="T778" s="362"/>
      <c r="U778" s="363"/>
    </row>
    <row r="779" spans="12:21" ht="21.95" customHeight="1" x14ac:dyDescent="0.15">
      <c r="L779" s="292"/>
      <c r="M779" s="293"/>
      <c r="N779" s="292"/>
      <c r="O779" s="293"/>
      <c r="T779" s="362"/>
      <c r="U779" s="363"/>
    </row>
    <row r="780" spans="12:21" ht="21.95" customHeight="1" x14ac:dyDescent="0.15">
      <c r="L780" s="292"/>
      <c r="M780" s="293"/>
      <c r="N780" s="292"/>
      <c r="O780" s="293"/>
      <c r="T780" s="362"/>
      <c r="U780" s="363"/>
    </row>
    <row r="781" spans="12:21" ht="21.95" customHeight="1" x14ac:dyDescent="0.15">
      <c r="L781" s="292"/>
      <c r="M781" s="293"/>
      <c r="N781" s="292"/>
      <c r="O781" s="293"/>
      <c r="T781" s="362"/>
      <c r="U781" s="363"/>
    </row>
    <row r="782" spans="12:21" ht="21.95" customHeight="1" x14ac:dyDescent="0.15">
      <c r="L782" s="292"/>
      <c r="M782" s="293"/>
      <c r="N782" s="292"/>
      <c r="O782" s="293"/>
      <c r="T782" s="362"/>
      <c r="U782" s="363"/>
    </row>
    <row r="783" spans="12:21" ht="21.95" customHeight="1" x14ac:dyDescent="0.15">
      <c r="L783" s="292"/>
      <c r="M783" s="293"/>
      <c r="N783" s="292"/>
      <c r="O783" s="293"/>
      <c r="T783" s="362"/>
      <c r="U783" s="363"/>
    </row>
    <row r="784" spans="12:21" ht="21.95" customHeight="1" x14ac:dyDescent="0.15">
      <c r="L784" s="292"/>
      <c r="M784" s="293"/>
      <c r="N784" s="292"/>
      <c r="O784" s="293"/>
      <c r="T784" s="362"/>
      <c r="U784" s="363"/>
    </row>
    <row r="785" spans="12:21" ht="21.95" customHeight="1" x14ac:dyDescent="0.15">
      <c r="L785" s="292"/>
      <c r="M785" s="293"/>
      <c r="N785" s="292"/>
      <c r="O785" s="293"/>
      <c r="T785" s="362"/>
      <c r="U785" s="363"/>
    </row>
    <row r="786" spans="12:21" ht="21.95" customHeight="1" x14ac:dyDescent="0.15">
      <c r="L786" s="292"/>
      <c r="M786" s="293"/>
      <c r="N786" s="292"/>
      <c r="O786" s="293"/>
      <c r="T786" s="362"/>
      <c r="U786" s="363"/>
    </row>
    <row r="787" spans="12:21" ht="21.95" customHeight="1" x14ac:dyDescent="0.15">
      <c r="L787" s="292"/>
      <c r="M787" s="293"/>
      <c r="N787" s="292"/>
      <c r="O787" s="293"/>
      <c r="T787" s="362"/>
      <c r="U787" s="363"/>
    </row>
    <row r="788" spans="12:21" ht="21.95" customHeight="1" x14ac:dyDescent="0.15">
      <c r="L788" s="292"/>
      <c r="M788" s="293"/>
      <c r="N788" s="292"/>
      <c r="O788" s="293"/>
      <c r="T788" s="362"/>
      <c r="U788" s="363"/>
    </row>
    <row r="789" spans="12:21" ht="21.95" customHeight="1" x14ac:dyDescent="0.15">
      <c r="L789" s="292"/>
      <c r="M789" s="293"/>
      <c r="N789" s="292"/>
      <c r="O789" s="293"/>
      <c r="T789" s="362"/>
      <c r="U789" s="363"/>
    </row>
    <row r="790" spans="12:21" ht="21.95" customHeight="1" x14ac:dyDescent="0.15">
      <c r="L790" s="292"/>
      <c r="M790" s="293"/>
      <c r="N790" s="292"/>
      <c r="O790" s="293"/>
      <c r="T790" s="362"/>
      <c r="U790" s="363"/>
    </row>
    <row r="791" spans="12:21" ht="21.95" customHeight="1" x14ac:dyDescent="0.15">
      <c r="L791" s="292"/>
      <c r="M791" s="293"/>
      <c r="N791" s="292"/>
      <c r="O791" s="293"/>
      <c r="T791" s="362"/>
      <c r="U791" s="363"/>
    </row>
    <row r="792" spans="12:21" ht="21.95" customHeight="1" x14ac:dyDescent="0.15">
      <c r="L792" s="292"/>
      <c r="M792" s="293"/>
      <c r="N792" s="292"/>
      <c r="O792" s="293"/>
      <c r="T792" s="362"/>
      <c r="U792" s="363"/>
    </row>
    <row r="793" spans="12:21" ht="21.95" customHeight="1" x14ac:dyDescent="0.15">
      <c r="L793" s="292"/>
      <c r="M793" s="293"/>
      <c r="N793" s="292"/>
      <c r="O793" s="293"/>
      <c r="T793" s="362"/>
      <c r="U793" s="363"/>
    </row>
    <row r="794" spans="12:21" ht="21.95" customHeight="1" x14ac:dyDescent="0.15">
      <c r="L794" s="292"/>
      <c r="M794" s="293"/>
      <c r="N794" s="292"/>
      <c r="O794" s="293"/>
      <c r="T794" s="362"/>
      <c r="U794" s="363"/>
    </row>
    <row r="795" spans="12:21" ht="21.95" customHeight="1" x14ac:dyDescent="0.15">
      <c r="L795" s="292"/>
      <c r="M795" s="293"/>
      <c r="N795" s="292"/>
      <c r="O795" s="293"/>
      <c r="T795" s="362"/>
      <c r="U795" s="363"/>
    </row>
    <row r="796" spans="12:21" ht="21.95" customHeight="1" x14ac:dyDescent="0.15">
      <c r="L796" s="292"/>
      <c r="M796" s="293"/>
      <c r="N796" s="292"/>
      <c r="O796" s="293"/>
      <c r="T796" s="362"/>
      <c r="U796" s="363"/>
    </row>
    <row r="797" spans="12:21" ht="21.95" customHeight="1" x14ac:dyDescent="0.15">
      <c r="L797" s="292"/>
      <c r="M797" s="293"/>
      <c r="N797" s="292"/>
      <c r="O797" s="293"/>
      <c r="T797" s="362"/>
      <c r="U797" s="363"/>
    </row>
    <row r="798" spans="12:21" ht="21.95" customHeight="1" x14ac:dyDescent="0.15">
      <c r="L798" s="292"/>
      <c r="M798" s="293"/>
      <c r="N798" s="292"/>
      <c r="O798" s="293"/>
      <c r="T798" s="362"/>
      <c r="U798" s="363"/>
    </row>
    <row r="799" spans="12:21" ht="21.95" customHeight="1" x14ac:dyDescent="0.15">
      <c r="T799" s="362"/>
      <c r="U799" s="363"/>
    </row>
    <row r="800" spans="12:21" ht="21.95" customHeight="1" x14ac:dyDescent="0.15">
      <c r="T800" s="362"/>
      <c r="U800" s="363"/>
    </row>
    <row r="801" spans="20:21" ht="21.95" customHeight="1" x14ac:dyDescent="0.15">
      <c r="T801" s="362"/>
      <c r="U801" s="363"/>
    </row>
    <row r="802" spans="20:21" ht="21.95" customHeight="1" x14ac:dyDescent="0.15">
      <c r="T802" s="362"/>
      <c r="U802" s="363"/>
    </row>
    <row r="803" spans="20:21" ht="21.95" customHeight="1" x14ac:dyDescent="0.15">
      <c r="T803" s="362"/>
      <c r="U803" s="363"/>
    </row>
    <row r="804" spans="20:21" ht="21.95" customHeight="1" x14ac:dyDescent="0.15">
      <c r="T804" s="362"/>
      <c r="U804" s="363"/>
    </row>
    <row r="805" spans="20:21" ht="21.95" customHeight="1" x14ac:dyDescent="0.15">
      <c r="T805" s="362"/>
      <c r="U805" s="363"/>
    </row>
    <row r="806" spans="20:21" ht="21.95" customHeight="1" x14ac:dyDescent="0.15">
      <c r="T806" s="362"/>
      <c r="U806" s="363"/>
    </row>
    <row r="807" spans="20:21" ht="21.95" customHeight="1" x14ac:dyDescent="0.15">
      <c r="T807" s="362"/>
      <c r="U807" s="363"/>
    </row>
    <row r="808" spans="20:21" ht="21.95" customHeight="1" x14ac:dyDescent="0.15">
      <c r="T808" s="362"/>
      <c r="U808" s="363"/>
    </row>
    <row r="809" spans="20:21" ht="21.95" customHeight="1" x14ac:dyDescent="0.15">
      <c r="T809" s="362"/>
      <c r="U809" s="363"/>
    </row>
    <row r="810" spans="20:21" ht="21.95" customHeight="1" x14ac:dyDescent="0.15">
      <c r="T810" s="362"/>
      <c r="U810" s="363"/>
    </row>
    <row r="811" spans="20:21" ht="21.95" customHeight="1" x14ac:dyDescent="0.15">
      <c r="T811" s="362"/>
      <c r="U811" s="363"/>
    </row>
    <row r="812" spans="20:21" ht="21.95" customHeight="1" x14ac:dyDescent="0.15">
      <c r="T812" s="362"/>
      <c r="U812" s="363"/>
    </row>
    <row r="813" spans="20:21" ht="21.95" customHeight="1" x14ac:dyDescent="0.15">
      <c r="T813" s="362"/>
      <c r="U813" s="363"/>
    </row>
    <row r="814" spans="20:21" ht="21.95" customHeight="1" x14ac:dyDescent="0.15">
      <c r="T814" s="362"/>
      <c r="U814" s="363"/>
    </row>
    <row r="815" spans="20:21" ht="21.95" customHeight="1" x14ac:dyDescent="0.15">
      <c r="T815" s="362"/>
      <c r="U815" s="363"/>
    </row>
    <row r="816" spans="20:21" ht="21.95" customHeight="1" x14ac:dyDescent="0.15">
      <c r="T816" s="362"/>
      <c r="U816" s="363"/>
    </row>
    <row r="817" spans="20:21" ht="21.95" customHeight="1" x14ac:dyDescent="0.15">
      <c r="T817" s="362"/>
      <c r="U817" s="363"/>
    </row>
    <row r="818" spans="20:21" ht="21.95" customHeight="1" x14ac:dyDescent="0.15">
      <c r="T818" s="362"/>
      <c r="U818" s="363"/>
    </row>
    <row r="819" spans="20:21" ht="21.95" customHeight="1" x14ac:dyDescent="0.15">
      <c r="T819" s="362"/>
      <c r="U819" s="363"/>
    </row>
    <row r="820" spans="20:21" ht="21.95" customHeight="1" x14ac:dyDescent="0.15">
      <c r="T820" s="362"/>
      <c r="U820" s="363"/>
    </row>
    <row r="821" spans="20:21" ht="21.95" customHeight="1" x14ac:dyDescent="0.15">
      <c r="T821" s="362"/>
      <c r="U821" s="363"/>
    </row>
    <row r="822" spans="20:21" ht="21.95" customHeight="1" x14ac:dyDescent="0.15">
      <c r="T822" s="362"/>
      <c r="U822" s="363"/>
    </row>
    <row r="823" spans="20:21" ht="21.95" customHeight="1" x14ac:dyDescent="0.15">
      <c r="T823" s="362"/>
      <c r="U823" s="363"/>
    </row>
    <row r="824" spans="20:21" ht="21.95" customHeight="1" x14ac:dyDescent="0.15">
      <c r="T824" s="362"/>
      <c r="U824" s="363"/>
    </row>
    <row r="825" spans="20:21" ht="21.95" customHeight="1" x14ac:dyDescent="0.15">
      <c r="T825" s="362"/>
      <c r="U825" s="363"/>
    </row>
    <row r="826" spans="20:21" ht="21.95" customHeight="1" x14ac:dyDescent="0.15">
      <c r="T826" s="362"/>
      <c r="U826" s="363"/>
    </row>
    <row r="827" spans="20:21" ht="21.95" customHeight="1" x14ac:dyDescent="0.15">
      <c r="T827" s="362"/>
      <c r="U827" s="363"/>
    </row>
    <row r="828" spans="20:21" ht="21.95" customHeight="1" x14ac:dyDescent="0.15">
      <c r="T828" s="362"/>
      <c r="U828" s="363"/>
    </row>
    <row r="829" spans="20:21" ht="21.95" customHeight="1" x14ac:dyDescent="0.15">
      <c r="T829" s="362"/>
      <c r="U829" s="363"/>
    </row>
    <row r="830" spans="20:21" ht="21.95" customHeight="1" x14ac:dyDescent="0.15">
      <c r="T830" s="362"/>
      <c r="U830" s="363"/>
    </row>
    <row r="831" spans="20:21" ht="21.95" customHeight="1" x14ac:dyDescent="0.15">
      <c r="T831" s="362"/>
      <c r="U831" s="363"/>
    </row>
    <row r="832" spans="20:21" ht="21.95" customHeight="1" x14ac:dyDescent="0.15">
      <c r="T832" s="362"/>
      <c r="U832" s="363"/>
    </row>
    <row r="833" spans="20:21" ht="21.95" customHeight="1" x14ac:dyDescent="0.15">
      <c r="T833" s="362"/>
      <c r="U833" s="363"/>
    </row>
    <row r="834" spans="20:21" ht="21.95" customHeight="1" x14ac:dyDescent="0.15">
      <c r="T834" s="362"/>
      <c r="U834" s="363"/>
    </row>
    <row r="835" spans="20:21" ht="21.95" customHeight="1" x14ac:dyDescent="0.15">
      <c r="T835" s="362"/>
      <c r="U835" s="363"/>
    </row>
    <row r="836" spans="20:21" ht="21.95" customHeight="1" x14ac:dyDescent="0.15">
      <c r="T836" s="362"/>
      <c r="U836" s="363"/>
    </row>
    <row r="837" spans="20:21" ht="21.95" customHeight="1" x14ac:dyDescent="0.15">
      <c r="T837" s="362"/>
      <c r="U837" s="363"/>
    </row>
    <row r="838" spans="20:21" ht="21.95" customHeight="1" x14ac:dyDescent="0.15">
      <c r="T838" s="362"/>
      <c r="U838" s="363"/>
    </row>
    <row r="839" spans="20:21" ht="21.95" customHeight="1" x14ac:dyDescent="0.15">
      <c r="T839" s="362"/>
      <c r="U839" s="363"/>
    </row>
    <row r="840" spans="20:21" ht="21.95" customHeight="1" x14ac:dyDescent="0.15">
      <c r="T840" s="362"/>
      <c r="U840" s="363"/>
    </row>
    <row r="841" spans="20:21" ht="21.95" customHeight="1" x14ac:dyDescent="0.15">
      <c r="T841" s="362"/>
      <c r="U841" s="363"/>
    </row>
    <row r="842" spans="20:21" ht="21.95" customHeight="1" x14ac:dyDescent="0.15">
      <c r="T842" s="362"/>
      <c r="U842" s="363"/>
    </row>
    <row r="843" spans="20:21" ht="21.95" customHeight="1" x14ac:dyDescent="0.15">
      <c r="T843" s="362"/>
      <c r="U843" s="363"/>
    </row>
    <row r="844" spans="20:21" ht="21.95" customHeight="1" x14ac:dyDescent="0.15">
      <c r="T844" s="362"/>
      <c r="U844" s="363"/>
    </row>
    <row r="845" spans="20:21" ht="21.95" customHeight="1" x14ac:dyDescent="0.15">
      <c r="T845" s="362"/>
      <c r="U845" s="363"/>
    </row>
    <row r="846" spans="20:21" ht="21.95" customHeight="1" x14ac:dyDescent="0.15">
      <c r="T846" s="362"/>
      <c r="U846" s="363"/>
    </row>
    <row r="847" spans="20:21" ht="21.95" customHeight="1" x14ac:dyDescent="0.15">
      <c r="T847" s="362"/>
      <c r="U847" s="363"/>
    </row>
    <row r="848" spans="20:21" ht="21.95" customHeight="1" x14ac:dyDescent="0.15">
      <c r="T848" s="362"/>
      <c r="U848" s="363"/>
    </row>
    <row r="849" spans="20:21" ht="21.95" customHeight="1" x14ac:dyDescent="0.15">
      <c r="T849" s="362"/>
      <c r="U849" s="363"/>
    </row>
    <row r="850" spans="20:21" ht="21.95" customHeight="1" x14ac:dyDescent="0.15">
      <c r="T850" s="362"/>
      <c r="U850" s="363"/>
    </row>
    <row r="851" spans="20:21" ht="21.95" customHeight="1" x14ac:dyDescent="0.15">
      <c r="T851" s="362"/>
      <c r="U851" s="363"/>
    </row>
    <row r="852" spans="20:21" ht="21.95" customHeight="1" x14ac:dyDescent="0.15">
      <c r="T852" s="362"/>
      <c r="U852" s="363"/>
    </row>
    <row r="853" spans="20:21" ht="21.95" customHeight="1" x14ac:dyDescent="0.15">
      <c r="T853" s="362"/>
      <c r="U853" s="363"/>
    </row>
    <row r="854" spans="20:21" ht="21.95" customHeight="1" x14ac:dyDescent="0.15">
      <c r="T854" s="362"/>
      <c r="U854" s="363"/>
    </row>
    <row r="855" spans="20:21" ht="21.95" customHeight="1" x14ac:dyDescent="0.15">
      <c r="T855" s="362"/>
      <c r="U855" s="363"/>
    </row>
    <row r="856" spans="20:21" ht="21.95" customHeight="1" x14ac:dyDescent="0.15">
      <c r="T856" s="362"/>
      <c r="U856" s="363"/>
    </row>
    <row r="857" spans="20:21" ht="21.95" customHeight="1" x14ac:dyDescent="0.15">
      <c r="T857" s="362"/>
      <c r="U857" s="363"/>
    </row>
    <row r="858" spans="20:21" ht="21.95" customHeight="1" x14ac:dyDescent="0.15">
      <c r="T858" s="362"/>
      <c r="U858" s="363"/>
    </row>
    <row r="859" spans="20:21" ht="21.95" customHeight="1" x14ac:dyDescent="0.15">
      <c r="T859" s="362"/>
      <c r="U859" s="363"/>
    </row>
    <row r="860" spans="20:21" ht="21.95" customHeight="1" x14ac:dyDescent="0.15">
      <c r="T860" s="362"/>
      <c r="U860" s="363"/>
    </row>
    <row r="861" spans="20:21" ht="21.95" customHeight="1" x14ac:dyDescent="0.15">
      <c r="T861" s="362"/>
      <c r="U861" s="363"/>
    </row>
    <row r="862" spans="20:21" ht="21.95" customHeight="1" x14ac:dyDescent="0.15">
      <c r="T862" s="362"/>
      <c r="U862" s="363"/>
    </row>
    <row r="863" spans="20:21" ht="21.95" customHeight="1" x14ac:dyDescent="0.15">
      <c r="T863" s="362"/>
      <c r="U863" s="363"/>
    </row>
    <row r="864" spans="20:21" ht="21.95" customHeight="1" x14ac:dyDescent="0.15">
      <c r="T864" s="362"/>
      <c r="U864" s="363"/>
    </row>
    <row r="865" spans="20:21" ht="21.95" customHeight="1" x14ac:dyDescent="0.15">
      <c r="T865" s="362"/>
      <c r="U865" s="363"/>
    </row>
    <row r="866" spans="20:21" ht="21.95" customHeight="1" x14ac:dyDescent="0.15">
      <c r="T866" s="362"/>
      <c r="U866" s="363"/>
    </row>
    <row r="867" spans="20:21" ht="21.95" customHeight="1" x14ac:dyDescent="0.15">
      <c r="T867" s="362"/>
      <c r="U867" s="363"/>
    </row>
    <row r="868" spans="20:21" ht="21.95" customHeight="1" x14ac:dyDescent="0.15">
      <c r="T868" s="362"/>
      <c r="U868" s="363"/>
    </row>
    <row r="869" spans="20:21" ht="21.95" customHeight="1" x14ac:dyDescent="0.15">
      <c r="T869" s="362"/>
      <c r="U869" s="363"/>
    </row>
    <row r="870" spans="20:21" ht="21.95" customHeight="1" x14ac:dyDescent="0.15">
      <c r="T870" s="362"/>
      <c r="U870" s="363"/>
    </row>
    <row r="871" spans="20:21" ht="21.95" customHeight="1" x14ac:dyDescent="0.15">
      <c r="T871" s="362"/>
      <c r="U871" s="363"/>
    </row>
    <row r="872" spans="20:21" ht="21.95" customHeight="1" x14ac:dyDescent="0.15">
      <c r="T872" s="362"/>
      <c r="U872" s="363"/>
    </row>
    <row r="873" spans="20:21" ht="21.95" customHeight="1" x14ac:dyDescent="0.15">
      <c r="T873" s="362"/>
      <c r="U873" s="363"/>
    </row>
    <row r="874" spans="20:21" ht="21.95" customHeight="1" x14ac:dyDescent="0.15">
      <c r="T874" s="362"/>
      <c r="U874" s="363"/>
    </row>
    <row r="875" spans="20:21" ht="21.95" customHeight="1" x14ac:dyDescent="0.15">
      <c r="T875" s="362"/>
      <c r="U875" s="363"/>
    </row>
    <row r="876" spans="20:21" ht="21.95" customHeight="1" x14ac:dyDescent="0.15">
      <c r="T876" s="362"/>
      <c r="U876" s="363"/>
    </row>
    <row r="877" spans="20:21" ht="21.95" customHeight="1" x14ac:dyDescent="0.15">
      <c r="T877" s="362"/>
      <c r="U877" s="363"/>
    </row>
    <row r="878" spans="20:21" ht="21.95" customHeight="1" x14ac:dyDescent="0.15">
      <c r="T878" s="362"/>
      <c r="U878" s="363"/>
    </row>
    <row r="879" spans="20:21" ht="21.95" customHeight="1" x14ac:dyDescent="0.15">
      <c r="T879" s="362"/>
      <c r="U879" s="363"/>
    </row>
    <row r="880" spans="20:21" ht="21.95" customHeight="1" x14ac:dyDescent="0.15">
      <c r="T880" s="362"/>
      <c r="U880" s="363"/>
    </row>
    <row r="881" spans="20:21" ht="21.95" customHeight="1" x14ac:dyDescent="0.15">
      <c r="T881" s="362"/>
      <c r="U881" s="363"/>
    </row>
    <row r="882" spans="20:21" ht="21.95" customHeight="1" x14ac:dyDescent="0.15">
      <c r="T882" s="362"/>
      <c r="U882" s="363"/>
    </row>
    <row r="883" spans="20:21" ht="21.95" customHeight="1" x14ac:dyDescent="0.15">
      <c r="T883" s="362"/>
      <c r="U883" s="363"/>
    </row>
    <row r="884" spans="20:21" ht="21.95" customHeight="1" x14ac:dyDescent="0.15">
      <c r="T884" s="362"/>
      <c r="U884" s="363"/>
    </row>
    <row r="885" spans="20:21" ht="21.95" customHeight="1" x14ac:dyDescent="0.15">
      <c r="T885" s="362"/>
      <c r="U885" s="363"/>
    </row>
    <row r="886" spans="20:21" ht="21.95" customHeight="1" x14ac:dyDescent="0.15">
      <c r="T886" s="362"/>
      <c r="U886" s="363"/>
    </row>
    <row r="887" spans="20:21" ht="21.95" customHeight="1" x14ac:dyDescent="0.15">
      <c r="T887" s="362"/>
      <c r="U887" s="363"/>
    </row>
    <row r="888" spans="20:21" ht="21.95" customHeight="1" x14ac:dyDescent="0.15">
      <c r="T888" s="362"/>
      <c r="U888" s="363"/>
    </row>
    <row r="889" spans="20:21" ht="21.95" customHeight="1" x14ac:dyDescent="0.15">
      <c r="T889" s="362"/>
      <c r="U889" s="363"/>
    </row>
    <row r="890" spans="20:21" ht="21.95" customHeight="1" x14ac:dyDescent="0.15">
      <c r="T890" s="362"/>
      <c r="U890" s="363"/>
    </row>
    <row r="891" spans="20:21" ht="21.95" customHeight="1" x14ac:dyDescent="0.15">
      <c r="T891" s="362"/>
      <c r="U891" s="363"/>
    </row>
    <row r="892" spans="20:21" ht="21.95" customHeight="1" x14ac:dyDescent="0.15">
      <c r="T892" s="362"/>
      <c r="U892" s="363"/>
    </row>
    <row r="893" spans="20:21" ht="21.95" customHeight="1" x14ac:dyDescent="0.15">
      <c r="T893" s="362"/>
      <c r="U893" s="363"/>
    </row>
    <row r="894" spans="20:21" ht="21.95" customHeight="1" x14ac:dyDescent="0.15">
      <c r="T894" s="362"/>
      <c r="U894" s="363"/>
    </row>
    <row r="895" spans="20:21" ht="21.95" customHeight="1" x14ac:dyDescent="0.15">
      <c r="T895" s="362"/>
      <c r="U895" s="363"/>
    </row>
    <row r="896" spans="20:21" ht="21.95" customHeight="1" x14ac:dyDescent="0.15">
      <c r="T896" s="362"/>
      <c r="U896" s="363"/>
    </row>
    <row r="897" spans="20:21" ht="21.95" customHeight="1" x14ac:dyDescent="0.15">
      <c r="T897" s="362"/>
      <c r="U897" s="363"/>
    </row>
    <row r="898" spans="20:21" ht="21.95" customHeight="1" x14ac:dyDescent="0.15">
      <c r="T898" s="362"/>
      <c r="U898" s="363"/>
    </row>
    <row r="899" spans="20:21" ht="21.95" customHeight="1" x14ac:dyDescent="0.15">
      <c r="T899" s="362"/>
      <c r="U899" s="363"/>
    </row>
    <row r="900" spans="20:21" ht="21.95" customHeight="1" x14ac:dyDescent="0.15">
      <c r="T900" s="362"/>
      <c r="U900" s="363"/>
    </row>
    <row r="901" spans="20:21" ht="21.95" customHeight="1" x14ac:dyDescent="0.15">
      <c r="T901" s="362"/>
      <c r="U901" s="363"/>
    </row>
    <row r="902" spans="20:21" ht="21.95" customHeight="1" x14ac:dyDescent="0.15">
      <c r="T902" s="362"/>
      <c r="U902" s="363"/>
    </row>
    <row r="903" spans="20:21" ht="21.95" customHeight="1" x14ac:dyDescent="0.15">
      <c r="T903" s="362"/>
      <c r="U903" s="363"/>
    </row>
    <row r="904" spans="20:21" ht="21.95" customHeight="1" x14ac:dyDescent="0.15">
      <c r="T904" s="362"/>
      <c r="U904" s="363"/>
    </row>
    <row r="905" spans="20:21" ht="21.95" customHeight="1" x14ac:dyDescent="0.15">
      <c r="T905" s="362"/>
      <c r="U905" s="363"/>
    </row>
    <row r="906" spans="20:21" ht="21.95" customHeight="1" x14ac:dyDescent="0.15">
      <c r="T906" s="362"/>
      <c r="U906" s="363"/>
    </row>
    <row r="907" spans="20:21" ht="21.95" customHeight="1" x14ac:dyDescent="0.15">
      <c r="T907" s="362"/>
      <c r="U907" s="363"/>
    </row>
    <row r="908" spans="20:21" ht="21.95" customHeight="1" x14ac:dyDescent="0.15">
      <c r="T908" s="362"/>
      <c r="U908" s="363"/>
    </row>
    <row r="909" spans="20:21" ht="21.95" customHeight="1" x14ac:dyDescent="0.15">
      <c r="T909" s="362"/>
      <c r="U909" s="363"/>
    </row>
    <row r="910" spans="20:21" ht="21.95" customHeight="1" x14ac:dyDescent="0.15">
      <c r="T910" s="362"/>
      <c r="U910" s="363"/>
    </row>
    <row r="911" spans="20:21" ht="21.95" customHeight="1" x14ac:dyDescent="0.15">
      <c r="T911" s="362"/>
      <c r="U911" s="363"/>
    </row>
    <row r="912" spans="20:21" ht="21.95" customHeight="1" x14ac:dyDescent="0.15">
      <c r="T912" s="362"/>
      <c r="U912" s="363"/>
    </row>
    <row r="913" spans="20:21" ht="21.95" customHeight="1" x14ac:dyDescent="0.15">
      <c r="T913" s="362"/>
      <c r="U913" s="363"/>
    </row>
    <row r="914" spans="20:21" ht="21.95" customHeight="1" x14ac:dyDescent="0.15">
      <c r="T914" s="362"/>
      <c r="U914" s="363"/>
    </row>
    <row r="915" spans="20:21" ht="21.95" customHeight="1" x14ac:dyDescent="0.15">
      <c r="T915" s="362"/>
      <c r="U915" s="363"/>
    </row>
    <row r="916" spans="20:21" ht="21.95" customHeight="1" x14ac:dyDescent="0.15">
      <c r="T916" s="362"/>
      <c r="U916" s="363"/>
    </row>
    <row r="917" spans="20:21" ht="21.95" customHeight="1" x14ac:dyDescent="0.15">
      <c r="T917" s="362"/>
      <c r="U917" s="363"/>
    </row>
    <row r="918" spans="20:21" ht="21.95" customHeight="1" x14ac:dyDescent="0.15">
      <c r="T918" s="362"/>
      <c r="U918" s="363"/>
    </row>
    <row r="919" spans="20:21" ht="21.95" customHeight="1" x14ac:dyDescent="0.15">
      <c r="T919" s="362"/>
      <c r="U919" s="363"/>
    </row>
    <row r="920" spans="20:21" ht="21.95" customHeight="1" x14ac:dyDescent="0.15">
      <c r="T920" s="362"/>
      <c r="U920" s="363"/>
    </row>
    <row r="921" spans="20:21" ht="21.95" customHeight="1" x14ac:dyDescent="0.15">
      <c r="T921" s="362"/>
      <c r="U921" s="363"/>
    </row>
    <row r="922" spans="20:21" ht="21.95" customHeight="1" x14ac:dyDescent="0.15">
      <c r="T922" s="362"/>
      <c r="U922" s="363"/>
    </row>
    <row r="923" spans="20:21" ht="21.95" customHeight="1" x14ac:dyDescent="0.15">
      <c r="T923" s="362"/>
      <c r="U923" s="363"/>
    </row>
    <row r="924" spans="20:21" ht="21.95" customHeight="1" x14ac:dyDescent="0.15">
      <c r="T924" s="362"/>
      <c r="U924" s="363"/>
    </row>
    <row r="925" spans="20:21" ht="21.95" customHeight="1" x14ac:dyDescent="0.15">
      <c r="T925" s="362"/>
      <c r="U925" s="363"/>
    </row>
    <row r="926" spans="20:21" ht="21.95" customHeight="1" x14ac:dyDescent="0.15">
      <c r="T926" s="362"/>
      <c r="U926" s="363"/>
    </row>
    <row r="927" spans="20:21" ht="21.95" customHeight="1" x14ac:dyDescent="0.15">
      <c r="T927" s="362"/>
      <c r="U927" s="363"/>
    </row>
    <row r="928" spans="20:21" ht="21.95" customHeight="1" x14ac:dyDescent="0.15">
      <c r="T928" s="362"/>
      <c r="U928" s="363"/>
    </row>
    <row r="929" spans="20:21" ht="21.95" customHeight="1" x14ac:dyDescent="0.15">
      <c r="T929" s="362"/>
      <c r="U929" s="363"/>
    </row>
    <row r="930" spans="20:21" ht="21.95" customHeight="1" x14ac:dyDescent="0.15">
      <c r="T930" s="362"/>
      <c r="U930" s="363"/>
    </row>
    <row r="931" spans="20:21" ht="21.95" customHeight="1" x14ac:dyDescent="0.15">
      <c r="T931" s="362"/>
      <c r="U931" s="363"/>
    </row>
    <row r="932" spans="20:21" ht="21.95" customHeight="1" x14ac:dyDescent="0.15">
      <c r="T932" s="362"/>
      <c r="U932" s="363"/>
    </row>
    <row r="933" spans="20:21" ht="21.95" customHeight="1" x14ac:dyDescent="0.15">
      <c r="T933" s="362"/>
      <c r="U933" s="363"/>
    </row>
    <row r="934" spans="20:21" ht="21.95" customHeight="1" x14ac:dyDescent="0.15">
      <c r="T934" s="362"/>
      <c r="U934" s="363"/>
    </row>
    <row r="935" spans="20:21" ht="21.95" customHeight="1" x14ac:dyDescent="0.15">
      <c r="T935" s="362"/>
      <c r="U935" s="363"/>
    </row>
    <row r="936" spans="20:21" ht="21.95" customHeight="1" x14ac:dyDescent="0.15">
      <c r="T936" s="362"/>
      <c r="U936" s="363"/>
    </row>
    <row r="937" spans="20:21" ht="21.95" customHeight="1" x14ac:dyDescent="0.15">
      <c r="T937" s="362"/>
      <c r="U937" s="363"/>
    </row>
    <row r="938" spans="20:21" ht="21.95" customHeight="1" x14ac:dyDescent="0.15">
      <c r="T938" s="362"/>
      <c r="U938" s="363"/>
    </row>
    <row r="939" spans="20:21" ht="21.95" customHeight="1" x14ac:dyDescent="0.15">
      <c r="T939" s="362"/>
      <c r="U939" s="363"/>
    </row>
    <row r="940" spans="20:21" ht="21.95" customHeight="1" x14ac:dyDescent="0.15">
      <c r="T940" s="362"/>
      <c r="U940" s="363"/>
    </row>
    <row r="941" spans="20:21" ht="21.95" customHeight="1" x14ac:dyDescent="0.15">
      <c r="T941" s="362"/>
      <c r="U941" s="363"/>
    </row>
    <row r="942" spans="20:21" ht="21.95" customHeight="1" x14ac:dyDescent="0.15">
      <c r="T942" s="362"/>
      <c r="U942" s="363"/>
    </row>
    <row r="943" spans="20:21" ht="21.95" customHeight="1" x14ac:dyDescent="0.15">
      <c r="T943" s="362"/>
      <c r="U943" s="363"/>
    </row>
    <row r="944" spans="20:21" ht="21.95" customHeight="1" x14ac:dyDescent="0.15">
      <c r="T944" s="362"/>
      <c r="U944" s="363"/>
    </row>
    <row r="945" spans="20:21" ht="21.95" customHeight="1" x14ac:dyDescent="0.15">
      <c r="T945" s="362"/>
      <c r="U945" s="363"/>
    </row>
    <row r="946" spans="20:21" ht="21.95" customHeight="1" x14ac:dyDescent="0.15">
      <c r="T946" s="362"/>
      <c r="U946" s="363"/>
    </row>
  </sheetData>
  <mergeCells count="38">
    <mergeCell ref="K381:K383"/>
    <mergeCell ref="S4:S6"/>
    <mergeCell ref="K4:K6"/>
    <mergeCell ref="B4:E5"/>
    <mergeCell ref="F4:J5"/>
    <mergeCell ref="S135:S136"/>
    <mergeCell ref="B164:B165"/>
    <mergeCell ref="C164:C165"/>
    <mergeCell ref="D164:D165"/>
    <mergeCell ref="B110:B111"/>
    <mergeCell ref="C110:C111"/>
    <mergeCell ref="D110:D111"/>
    <mergeCell ref="E110:E111"/>
    <mergeCell ref="B107:B109"/>
    <mergeCell ref="C107:C109"/>
    <mergeCell ref="D107:D109"/>
    <mergeCell ref="E164:E165"/>
    <mergeCell ref="A4:A6"/>
    <mergeCell ref="K240:K242"/>
    <mergeCell ref="K219:K221"/>
    <mergeCell ref="B167:B168"/>
    <mergeCell ref="C167:C168"/>
    <mergeCell ref="D167:D168"/>
    <mergeCell ref="E167:E168"/>
    <mergeCell ref="B41:B43"/>
    <mergeCell ref="C41:C43"/>
    <mergeCell ref="A189:B189"/>
    <mergeCell ref="E107:E109"/>
    <mergeCell ref="B160:B161"/>
    <mergeCell ref="C160:C161"/>
    <mergeCell ref="D160:D161"/>
    <mergeCell ref="E160:E161"/>
    <mergeCell ref="D41:D43"/>
    <mergeCell ref="E41:E43"/>
    <mergeCell ref="B105:B106"/>
    <mergeCell ref="C105:C106"/>
    <mergeCell ref="D105:D106"/>
    <mergeCell ref="E105:E106"/>
  </mergeCells>
  <phoneticPr fontId="4" type="noConversion"/>
  <conditionalFormatting sqref="G7:J106">
    <cfRule type="expression" priority="1" stopIfTrue="1">
      <formula>ISERROR(E7:E2519)</formula>
    </cfRule>
  </conditionalFormatting>
  <conditionalFormatting sqref="G107:J109">
    <cfRule type="expression" priority="2" stopIfTrue="1">
      <formula>ISERROR(E107:E2618)</formula>
    </cfRule>
  </conditionalFormatting>
  <conditionalFormatting sqref="G110:J111">
    <cfRule type="expression" priority="3" stopIfTrue="1">
      <formula>ISERROR(E110:E2620)</formula>
    </cfRule>
  </conditionalFormatting>
  <conditionalFormatting sqref="G112:J177">
    <cfRule type="expression" priority="4" stopIfTrue="1">
      <formula>ISERROR(E112:E2621)</formula>
    </cfRule>
  </conditionalFormatting>
  <printOptions horizontalCentered="1"/>
  <pageMargins left="0.78740157480314965" right="0.23622047244094491" top="0.39370078740157483" bottom="7.874015748031496E-2" header="0.19685039370078741" footer="0"/>
  <pageSetup paperSize="9" scale="84" orientation="landscape" horizontalDpi="4294967292" verticalDpi="300" r:id="rId1"/>
  <headerFooter alignWithMargins="0">
    <oddHeader xml:space="preserve">&amp;C
</oddHeader>
    <oddFooter xml:space="preserve">&amp;C
</oddFooter>
  </headerFooter>
  <rowBreaks count="10" manualBreakCount="10">
    <brk id="26" max="18" man="1"/>
    <brk id="46" max="18" man="1"/>
    <brk id="66" max="18" man="1"/>
    <brk id="86" max="18" man="1"/>
    <brk id="109" max="18" man="1"/>
    <brk id="130" max="18" man="1"/>
    <brk id="150" max="18" man="1"/>
    <brk id="170" max="18" man="1"/>
    <brk id="214" max="18" man="1"/>
    <brk id="234" max="18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indexed="48"/>
  </sheetPr>
  <dimension ref="A1:AJ927"/>
  <sheetViews>
    <sheetView showZeros="0" view="pageBreakPreview" zoomScale="40" workbookViewId="0">
      <selection activeCell="N25" sqref="N25"/>
    </sheetView>
  </sheetViews>
  <sheetFormatPr defaultColWidth="6.109375" defaultRowHeight="21.95" customHeight="1" x14ac:dyDescent="0.15"/>
  <cols>
    <col min="1" max="1" width="4.33203125" style="100" customWidth="1"/>
    <col min="2" max="2" width="6.77734375" style="100" customWidth="1"/>
    <col min="3" max="3" width="3.77734375" style="100" customWidth="1"/>
    <col min="4" max="5" width="8.77734375" style="174" customWidth="1"/>
    <col min="6" max="6" width="6.33203125" style="174" hidden="1" customWidth="1"/>
    <col min="7" max="7" width="6.77734375" style="222" customWidth="1"/>
    <col min="8" max="8" width="3.77734375" style="222" customWidth="1"/>
    <col min="9" max="9" width="8.77734375" style="288" customWidth="1"/>
    <col min="10" max="10" width="8.77734375" style="289" customWidth="1"/>
    <col min="11" max="11" width="6.77734375" style="320" customWidth="1"/>
    <col min="12" max="12" width="8.6640625" style="287" customWidth="1"/>
    <col min="13" max="13" width="15.77734375" style="282" customWidth="1"/>
    <col min="14" max="14" width="8.6640625" style="287" customWidth="1"/>
    <col min="15" max="15" width="15.77734375" style="282" customWidth="1"/>
    <col min="16" max="16" width="7.33203125" style="100" hidden="1" customWidth="1"/>
    <col min="17" max="17" width="13.77734375" style="100" hidden="1" customWidth="1"/>
    <col min="18" max="18" width="7.33203125" style="100" hidden="1" customWidth="1"/>
    <col min="19" max="19" width="6.77734375" style="100" customWidth="1"/>
    <col min="20" max="20" width="14.109375" style="13" customWidth="1"/>
    <col min="21" max="21" width="14.109375" style="48" customWidth="1"/>
    <col min="22" max="22" width="6.109375" style="13" customWidth="1"/>
    <col min="23" max="23" width="1.21875" style="2" customWidth="1"/>
    <col min="24" max="24" width="6.109375" style="2" customWidth="1"/>
    <col min="25" max="25" width="6.109375" style="13" customWidth="1"/>
    <col min="26" max="26" width="5" style="2" customWidth="1"/>
    <col min="27" max="27" width="5" style="13" customWidth="1"/>
    <col min="28" max="28" width="1" style="2" customWidth="1"/>
    <col min="29" max="29" width="4.88671875" style="2" customWidth="1"/>
    <col min="30" max="30" width="4.88671875" style="13" customWidth="1"/>
    <col min="31" max="31" width="6.109375" style="2" customWidth="1"/>
    <col min="32" max="32" width="6.109375" style="13" customWidth="1"/>
    <col min="33" max="33" width="1.109375" style="2" customWidth="1"/>
    <col min="34" max="34" width="5.33203125" style="2" customWidth="1"/>
    <col min="35" max="35" width="5.33203125" style="13" customWidth="1"/>
    <col min="36" max="16384" width="6.109375" style="2"/>
  </cols>
  <sheetData>
    <row r="1" spans="1:36" s="36" customFormat="1" ht="38.25" customHeight="1" x14ac:dyDescent="0.15">
      <c r="A1" s="160" t="s">
        <v>58</v>
      </c>
      <c r="B1" s="107"/>
      <c r="C1" s="90"/>
      <c r="D1" s="90"/>
      <c r="E1" s="90"/>
      <c r="F1" s="90"/>
      <c r="G1" s="161"/>
      <c r="H1" s="162"/>
      <c r="I1" s="90"/>
      <c r="J1" s="240"/>
      <c r="K1" s="311"/>
      <c r="L1" s="241"/>
      <c r="M1" s="241"/>
      <c r="N1" s="241"/>
      <c r="O1" s="241"/>
      <c r="P1" s="162"/>
      <c r="Q1" s="162"/>
      <c r="R1" s="162"/>
      <c r="S1" s="162"/>
      <c r="T1" s="39"/>
      <c r="U1" s="43"/>
    </row>
    <row r="2" spans="1:36" s="24" customFormat="1" ht="11.1" customHeight="1" x14ac:dyDescent="0.15">
      <c r="A2" s="91"/>
      <c r="B2" s="108"/>
      <c r="C2" s="91"/>
      <c r="D2" s="91"/>
      <c r="E2" s="91"/>
      <c r="F2" s="91"/>
      <c r="G2" s="183"/>
      <c r="H2" s="184"/>
      <c r="I2" s="91"/>
      <c r="J2" s="242"/>
      <c r="K2" s="312"/>
      <c r="L2" s="243"/>
      <c r="M2" s="243"/>
      <c r="N2" s="243"/>
      <c r="O2" s="243"/>
      <c r="P2" s="185"/>
      <c r="Q2" s="185"/>
      <c r="R2" s="185"/>
      <c r="S2" s="184"/>
      <c r="T2" s="40"/>
      <c r="U2" s="44"/>
    </row>
    <row r="3" spans="1:36" s="22" customFormat="1" ht="15" customHeight="1" x14ac:dyDescent="0.15">
      <c r="A3" s="201"/>
      <c r="B3" s="113"/>
      <c r="C3" s="92"/>
      <c r="D3" s="92"/>
      <c r="E3" s="92"/>
      <c r="F3" s="92"/>
      <c r="G3" s="202"/>
      <c r="H3" s="203"/>
      <c r="I3" s="92"/>
      <c r="J3" s="244"/>
      <c r="K3" s="313"/>
      <c r="L3" s="243"/>
      <c r="M3" s="245"/>
      <c r="N3" s="243"/>
      <c r="O3" s="245"/>
      <c r="P3" s="204"/>
      <c r="Q3" s="204"/>
      <c r="R3" s="204"/>
      <c r="S3" s="186">
        <v>11</v>
      </c>
      <c r="T3" s="41"/>
      <c r="U3" s="45"/>
      <c r="V3" s="37"/>
    </row>
    <row r="4" spans="1:36" s="22" customFormat="1" ht="21" customHeight="1" x14ac:dyDescent="0.15">
      <c r="A4" s="896" t="s">
        <v>59</v>
      </c>
      <c r="B4" s="899" t="s">
        <v>60</v>
      </c>
      <c r="C4" s="900"/>
      <c r="D4" s="900"/>
      <c r="E4" s="901"/>
      <c r="F4" s="905" t="s">
        <v>61</v>
      </c>
      <c r="G4" s="906"/>
      <c r="H4" s="906"/>
      <c r="I4" s="906"/>
      <c r="J4" s="907"/>
      <c r="K4" s="893" t="s">
        <v>62</v>
      </c>
      <c r="L4" s="114" t="s">
        <v>63</v>
      </c>
      <c r="M4" s="114"/>
      <c r="N4" s="114" t="s">
        <v>64</v>
      </c>
      <c r="O4" s="114"/>
      <c r="P4" s="114" t="s">
        <v>65</v>
      </c>
      <c r="Q4" s="114"/>
      <c r="R4" s="114"/>
      <c r="S4" s="890" t="s">
        <v>225</v>
      </c>
      <c r="T4" s="41"/>
      <c r="U4" s="45"/>
    </row>
    <row r="5" spans="1:36" s="22" customFormat="1" ht="21" customHeight="1" x14ac:dyDescent="0.15">
      <c r="A5" s="897"/>
      <c r="B5" s="902"/>
      <c r="C5" s="903"/>
      <c r="D5" s="903"/>
      <c r="E5" s="904"/>
      <c r="F5" s="908"/>
      <c r="G5" s="909"/>
      <c r="H5" s="909"/>
      <c r="I5" s="909"/>
      <c r="J5" s="910"/>
      <c r="K5" s="894"/>
      <c r="L5" s="246" t="s">
        <v>76</v>
      </c>
      <c r="M5" s="246"/>
      <c r="N5" s="246" t="s">
        <v>76</v>
      </c>
      <c r="O5" s="246"/>
      <c r="P5" s="115"/>
      <c r="Q5" s="115"/>
      <c r="R5" s="115"/>
      <c r="S5" s="891"/>
      <c r="T5" s="41"/>
      <c r="U5" s="45"/>
    </row>
    <row r="6" spans="1:36" s="22" customFormat="1" ht="24.95" customHeight="1" x14ac:dyDescent="0.15">
      <c r="A6" s="898"/>
      <c r="B6" s="247" t="s">
        <v>66</v>
      </c>
      <c r="C6" s="248" t="s">
        <v>67</v>
      </c>
      <c r="D6" s="249" t="s">
        <v>68</v>
      </c>
      <c r="E6" s="249" t="s">
        <v>69</v>
      </c>
      <c r="F6" s="250" t="s">
        <v>70</v>
      </c>
      <c r="G6" s="251" t="s">
        <v>66</v>
      </c>
      <c r="H6" s="252" t="s">
        <v>67</v>
      </c>
      <c r="I6" s="253" t="s">
        <v>68</v>
      </c>
      <c r="J6" s="253" t="s">
        <v>69</v>
      </c>
      <c r="K6" s="895"/>
      <c r="L6" s="254" t="s">
        <v>245</v>
      </c>
      <c r="M6" s="254" t="s">
        <v>246</v>
      </c>
      <c r="N6" s="254" t="s">
        <v>245</v>
      </c>
      <c r="O6" s="254" t="s">
        <v>246</v>
      </c>
      <c r="P6" s="254" t="s">
        <v>71</v>
      </c>
      <c r="Q6" s="254" t="s">
        <v>72</v>
      </c>
      <c r="R6" s="254" t="s">
        <v>73</v>
      </c>
      <c r="S6" s="892"/>
      <c r="T6" s="42" t="s">
        <v>20</v>
      </c>
      <c r="U6" s="46" t="s">
        <v>19</v>
      </c>
      <c r="AE6" s="23"/>
      <c r="AF6" s="23"/>
      <c r="AG6" s="23"/>
    </row>
    <row r="7" spans="1:36" ht="21" customHeight="1" x14ac:dyDescent="0.15">
      <c r="A7" s="163"/>
      <c r="B7" s="99"/>
      <c r="C7" s="97"/>
      <c r="D7" s="98"/>
      <c r="E7" s="98"/>
      <c r="F7" s="164"/>
      <c r="G7" s="221"/>
      <c r="H7" s="223"/>
      <c r="I7" s="224"/>
      <c r="J7" s="224"/>
      <c r="K7" s="314">
        <f>J7-E7</f>
        <v>0</v>
      </c>
      <c r="L7" s="69"/>
      <c r="M7" s="69"/>
      <c r="N7" s="69"/>
      <c r="O7" s="69"/>
      <c r="P7" s="152"/>
      <c r="Q7" s="152"/>
      <c r="R7" s="152"/>
      <c r="S7" s="153"/>
      <c r="T7" s="14" t="str">
        <f>CONCATENATE(L7,C7)</f>
        <v/>
      </c>
      <c r="U7" s="47" t="str">
        <f>CONCATENATE(N7,H7)</f>
        <v/>
      </c>
      <c r="V7" s="14"/>
      <c r="W7" s="3"/>
      <c r="X7" s="3"/>
      <c r="Y7" s="14"/>
      <c r="Z7" s="3"/>
      <c r="AA7" s="14"/>
      <c r="AB7" s="3"/>
      <c r="AC7" s="3"/>
      <c r="AD7" s="14"/>
      <c r="AE7" s="3"/>
      <c r="AF7" s="14"/>
      <c r="AG7" s="3"/>
      <c r="AH7" s="3"/>
      <c r="AI7" s="14"/>
      <c r="AJ7" s="6"/>
    </row>
    <row r="8" spans="1:36" ht="21" customHeight="1" x14ac:dyDescent="0.15">
      <c r="A8" s="74"/>
      <c r="B8" s="63"/>
      <c r="C8" s="57"/>
      <c r="D8" s="60"/>
      <c r="E8" s="60"/>
      <c r="F8" s="77"/>
      <c r="G8" s="219"/>
      <c r="H8" s="213"/>
      <c r="I8" s="214"/>
      <c r="J8" s="214"/>
      <c r="K8" s="315">
        <f t="shared" ref="K8:K71" si="0">J8-E8</f>
        <v>0</v>
      </c>
      <c r="L8" s="58"/>
      <c r="M8" s="58"/>
      <c r="N8" s="58"/>
      <c r="O8" s="58"/>
      <c r="P8" s="65"/>
      <c r="Q8" s="59"/>
      <c r="R8" s="65"/>
      <c r="S8" s="72"/>
      <c r="T8" s="14" t="str">
        <f t="shared" ref="T8:T68" si="1">CONCATENATE(L8,C8)</f>
        <v/>
      </c>
      <c r="U8" s="47" t="str">
        <f t="shared" ref="U8:U68" si="2">CONCATENATE(N8,H8)</f>
        <v/>
      </c>
      <c r="V8" s="14"/>
      <c r="W8" s="3"/>
      <c r="X8" s="3"/>
      <c r="Y8" s="14"/>
      <c r="Z8" s="3"/>
      <c r="AA8" s="14"/>
      <c r="AB8" s="3"/>
      <c r="AC8" s="3"/>
      <c r="AD8" s="14"/>
      <c r="AE8" s="3"/>
      <c r="AF8" s="14"/>
      <c r="AG8" s="3"/>
      <c r="AH8" s="3"/>
      <c r="AI8" s="14"/>
      <c r="AJ8" s="6"/>
    </row>
    <row r="9" spans="1:36" ht="21" customHeight="1" x14ac:dyDescent="0.15">
      <c r="A9" s="74"/>
      <c r="B9" s="63"/>
      <c r="C9" s="57"/>
      <c r="D9" s="60"/>
      <c r="E9" s="60"/>
      <c r="F9" s="77"/>
      <c r="G9" s="219"/>
      <c r="H9" s="213"/>
      <c r="I9" s="214"/>
      <c r="J9" s="214"/>
      <c r="K9" s="315">
        <f t="shared" si="0"/>
        <v>0</v>
      </c>
      <c r="L9" s="58"/>
      <c r="M9" s="58"/>
      <c r="N9" s="58"/>
      <c r="O9" s="58"/>
      <c r="P9" s="65"/>
      <c r="Q9" s="65"/>
      <c r="R9" s="65"/>
      <c r="S9" s="72"/>
      <c r="T9" s="14" t="str">
        <f t="shared" si="1"/>
        <v/>
      </c>
      <c r="U9" s="47" t="str">
        <f t="shared" si="2"/>
        <v/>
      </c>
      <c r="V9" s="14"/>
      <c r="W9" s="3"/>
      <c r="X9" s="3"/>
      <c r="Y9" s="14"/>
      <c r="Z9" s="3"/>
      <c r="AA9" s="14"/>
      <c r="AB9" s="3"/>
      <c r="AC9" s="3"/>
      <c r="AD9" s="14"/>
      <c r="AE9" s="3"/>
      <c r="AF9" s="14"/>
      <c r="AG9" s="3"/>
      <c r="AH9" s="3"/>
      <c r="AI9" s="14"/>
      <c r="AJ9" s="6"/>
    </row>
    <row r="10" spans="1:36" ht="21" customHeight="1" x14ac:dyDescent="0.15">
      <c r="A10" s="74"/>
      <c r="B10" s="63"/>
      <c r="C10" s="57"/>
      <c r="D10" s="60"/>
      <c r="E10" s="60"/>
      <c r="F10" s="77"/>
      <c r="G10" s="219"/>
      <c r="H10" s="213"/>
      <c r="I10" s="214"/>
      <c r="J10" s="214"/>
      <c r="K10" s="315">
        <f t="shared" si="0"/>
        <v>0</v>
      </c>
      <c r="L10" s="58"/>
      <c r="M10" s="58"/>
      <c r="N10" s="58"/>
      <c r="O10" s="58"/>
      <c r="P10" s="65"/>
      <c r="Q10" s="65"/>
      <c r="R10" s="65"/>
      <c r="S10" s="72"/>
      <c r="T10" s="14" t="str">
        <f t="shared" si="1"/>
        <v/>
      </c>
      <c r="U10" s="47" t="str">
        <f t="shared" si="2"/>
        <v/>
      </c>
      <c r="V10" s="14"/>
      <c r="W10" s="3"/>
      <c r="X10" s="3"/>
      <c r="Y10" s="14"/>
      <c r="Z10" s="3"/>
      <c r="AA10" s="14"/>
      <c r="AB10" s="3"/>
      <c r="AC10" s="3"/>
      <c r="AD10" s="14"/>
      <c r="AE10" s="3"/>
      <c r="AF10" s="14"/>
      <c r="AG10" s="3"/>
      <c r="AH10" s="3"/>
      <c r="AI10" s="14"/>
      <c r="AJ10" s="6"/>
    </row>
    <row r="11" spans="1:36" ht="21" customHeight="1" x14ac:dyDescent="0.15">
      <c r="A11" s="74"/>
      <c r="B11" s="63"/>
      <c r="C11" s="57"/>
      <c r="D11" s="255"/>
      <c r="E11" s="60"/>
      <c r="F11" s="77"/>
      <c r="G11" s="219"/>
      <c r="H11" s="213"/>
      <c r="I11" s="256"/>
      <c r="J11" s="214"/>
      <c r="K11" s="315">
        <f t="shared" si="0"/>
        <v>0</v>
      </c>
      <c r="L11" s="58"/>
      <c r="M11" s="58"/>
      <c r="N11" s="58"/>
      <c r="O11" s="58"/>
      <c r="P11" s="65"/>
      <c r="Q11" s="65"/>
      <c r="R11" s="65"/>
      <c r="S11" s="72"/>
      <c r="T11" s="14" t="str">
        <f t="shared" si="1"/>
        <v/>
      </c>
      <c r="U11" s="47" t="str">
        <f t="shared" si="2"/>
        <v/>
      </c>
      <c r="V11" s="14"/>
      <c r="W11" s="3"/>
      <c r="X11" s="3"/>
      <c r="Y11" s="14"/>
      <c r="Z11" s="3"/>
      <c r="AA11" s="14"/>
      <c r="AB11" s="3"/>
      <c r="AC11" s="3"/>
      <c r="AD11" s="14"/>
      <c r="AE11" s="3"/>
      <c r="AF11" s="14"/>
      <c r="AG11" s="3"/>
      <c r="AH11" s="3"/>
      <c r="AI11" s="14"/>
      <c r="AJ11" s="6"/>
    </row>
    <row r="12" spans="1:36" ht="21" customHeight="1" x14ac:dyDescent="0.15">
      <c r="A12" s="74"/>
      <c r="B12" s="63"/>
      <c r="C12" s="57"/>
      <c r="D12" s="60"/>
      <c r="E12" s="60"/>
      <c r="F12" s="77"/>
      <c r="G12" s="219"/>
      <c r="H12" s="213"/>
      <c r="I12" s="214"/>
      <c r="J12" s="214"/>
      <c r="K12" s="315">
        <f t="shared" si="0"/>
        <v>0</v>
      </c>
      <c r="L12" s="58"/>
      <c r="M12" s="58"/>
      <c r="N12" s="58"/>
      <c r="O12" s="58"/>
      <c r="P12" s="65"/>
      <c r="Q12" s="65"/>
      <c r="R12" s="65"/>
      <c r="S12" s="72"/>
      <c r="T12" s="14" t="str">
        <f t="shared" si="1"/>
        <v/>
      </c>
      <c r="U12" s="47" t="str">
        <f t="shared" si="2"/>
        <v/>
      </c>
      <c r="V12" s="14"/>
      <c r="W12" s="3"/>
      <c r="X12" s="3"/>
      <c r="Y12" s="14"/>
      <c r="Z12" s="3"/>
      <c r="AA12" s="14"/>
      <c r="AB12" s="3"/>
      <c r="AC12" s="3"/>
      <c r="AD12" s="14"/>
      <c r="AE12" s="3"/>
      <c r="AF12" s="14"/>
      <c r="AG12" s="3"/>
      <c r="AH12" s="3"/>
      <c r="AI12" s="14"/>
      <c r="AJ12" s="6"/>
    </row>
    <row r="13" spans="1:36" ht="21" customHeight="1" x14ac:dyDescent="0.15">
      <c r="A13" s="74"/>
      <c r="B13" s="63"/>
      <c r="C13" s="57"/>
      <c r="D13" s="60"/>
      <c r="E13" s="60"/>
      <c r="F13" s="77"/>
      <c r="G13" s="219"/>
      <c r="H13" s="213"/>
      <c r="I13" s="214"/>
      <c r="J13" s="214"/>
      <c r="K13" s="315">
        <f t="shared" si="0"/>
        <v>0</v>
      </c>
      <c r="L13" s="58"/>
      <c r="M13" s="58"/>
      <c r="N13" s="58"/>
      <c r="O13" s="58"/>
      <c r="P13" s="65"/>
      <c r="Q13" s="65"/>
      <c r="R13" s="65"/>
      <c r="S13" s="72"/>
      <c r="T13" s="14" t="str">
        <f t="shared" si="1"/>
        <v/>
      </c>
      <c r="U13" s="47" t="str">
        <f t="shared" si="2"/>
        <v/>
      </c>
      <c r="V13" s="14"/>
      <c r="W13" s="3"/>
      <c r="X13" s="3"/>
      <c r="Y13" s="14"/>
      <c r="Z13" s="3"/>
      <c r="AA13" s="14"/>
      <c r="AB13" s="3"/>
      <c r="AC13" s="3"/>
      <c r="AD13" s="14"/>
      <c r="AE13" s="3"/>
      <c r="AF13" s="14"/>
      <c r="AG13" s="3"/>
      <c r="AH13" s="3"/>
      <c r="AI13" s="14"/>
      <c r="AJ13" s="6"/>
    </row>
    <row r="14" spans="1:36" ht="21" customHeight="1" x14ac:dyDescent="0.15">
      <c r="A14" s="74"/>
      <c r="B14" s="63"/>
      <c r="C14" s="57"/>
      <c r="D14" s="60"/>
      <c r="E14" s="60"/>
      <c r="F14" s="77"/>
      <c r="G14" s="219"/>
      <c r="H14" s="213"/>
      <c r="I14" s="214"/>
      <c r="J14" s="214"/>
      <c r="K14" s="315">
        <f t="shared" si="0"/>
        <v>0</v>
      </c>
      <c r="L14" s="58"/>
      <c r="M14" s="58"/>
      <c r="N14" s="58"/>
      <c r="O14" s="58"/>
      <c r="P14" s="65"/>
      <c r="Q14" s="65"/>
      <c r="R14" s="65"/>
      <c r="S14" s="72"/>
      <c r="T14" s="14" t="str">
        <f t="shared" si="1"/>
        <v/>
      </c>
      <c r="U14" s="47" t="str">
        <f t="shared" si="2"/>
        <v/>
      </c>
      <c r="V14" s="14"/>
      <c r="W14" s="3"/>
      <c r="X14" s="3"/>
      <c r="Y14" s="14"/>
      <c r="Z14" s="3"/>
      <c r="AA14" s="14"/>
      <c r="AB14" s="3"/>
      <c r="AC14" s="3"/>
      <c r="AD14" s="14"/>
      <c r="AE14" s="3"/>
      <c r="AF14" s="14"/>
      <c r="AG14" s="3"/>
      <c r="AH14" s="3"/>
      <c r="AI14" s="14"/>
      <c r="AJ14" s="6"/>
    </row>
    <row r="15" spans="1:36" ht="21" customHeight="1" x14ac:dyDescent="0.15">
      <c r="A15" s="74"/>
      <c r="B15" s="63"/>
      <c r="C15" s="57"/>
      <c r="D15" s="60"/>
      <c r="E15" s="60"/>
      <c r="F15" s="77"/>
      <c r="G15" s="219"/>
      <c r="H15" s="213"/>
      <c r="I15" s="214"/>
      <c r="J15" s="214"/>
      <c r="K15" s="315">
        <f t="shared" si="0"/>
        <v>0</v>
      </c>
      <c r="L15" s="58"/>
      <c r="M15" s="58"/>
      <c r="N15" s="58"/>
      <c r="O15" s="58"/>
      <c r="P15" s="65" t="s">
        <v>243</v>
      </c>
      <c r="Q15" s="65"/>
      <c r="R15" s="65"/>
      <c r="S15" s="72"/>
      <c r="T15" s="14" t="str">
        <f t="shared" si="1"/>
        <v/>
      </c>
      <c r="U15" s="47" t="str">
        <f t="shared" si="2"/>
        <v/>
      </c>
      <c r="V15" s="14"/>
      <c r="W15" s="3"/>
      <c r="X15" s="3"/>
      <c r="Y15" s="14"/>
      <c r="Z15" s="3"/>
      <c r="AA15" s="14"/>
      <c r="AB15" s="3"/>
      <c r="AC15" s="3"/>
      <c r="AD15" s="14"/>
      <c r="AE15" s="3"/>
      <c r="AF15" s="14"/>
      <c r="AG15" s="3"/>
      <c r="AH15" s="3"/>
      <c r="AI15" s="14"/>
      <c r="AJ15" s="6"/>
    </row>
    <row r="16" spans="1:36" ht="21" customHeight="1" x14ac:dyDescent="0.15">
      <c r="A16" s="74"/>
      <c r="B16" s="63"/>
      <c r="C16" s="57"/>
      <c r="D16" s="60"/>
      <c r="E16" s="60"/>
      <c r="F16" s="77"/>
      <c r="G16" s="219"/>
      <c r="H16" s="213"/>
      <c r="I16" s="214"/>
      <c r="J16" s="214"/>
      <c r="K16" s="315">
        <f t="shared" si="0"/>
        <v>0</v>
      </c>
      <c r="L16" s="58"/>
      <c r="M16" s="58"/>
      <c r="N16" s="58"/>
      <c r="O16" s="58"/>
      <c r="P16" s="65"/>
      <c r="Q16" s="65"/>
      <c r="R16" s="65"/>
      <c r="S16" s="72"/>
      <c r="T16" s="14" t="str">
        <f t="shared" si="1"/>
        <v/>
      </c>
      <c r="U16" s="47" t="str">
        <f t="shared" si="2"/>
        <v/>
      </c>
      <c r="V16" s="15"/>
      <c r="W16" s="3"/>
      <c r="X16" s="3"/>
      <c r="Y16" s="14"/>
      <c r="Z16" s="3"/>
      <c r="AA16" s="14"/>
      <c r="AB16" s="3"/>
      <c r="AC16" s="3"/>
      <c r="AD16" s="14"/>
      <c r="AE16" s="3"/>
      <c r="AF16" s="14"/>
      <c r="AG16" s="3"/>
      <c r="AH16" s="3"/>
      <c r="AI16" s="14"/>
      <c r="AJ16" s="6"/>
    </row>
    <row r="17" spans="1:36" ht="21" customHeight="1" x14ac:dyDescent="0.15">
      <c r="A17" s="74"/>
      <c r="B17" s="63"/>
      <c r="C17" s="57"/>
      <c r="D17" s="60"/>
      <c r="E17" s="60"/>
      <c r="F17" s="77"/>
      <c r="G17" s="219"/>
      <c r="H17" s="213"/>
      <c r="I17" s="214"/>
      <c r="J17" s="214"/>
      <c r="K17" s="315">
        <f t="shared" si="0"/>
        <v>0</v>
      </c>
      <c r="L17" s="58"/>
      <c r="M17" s="58"/>
      <c r="N17" s="58"/>
      <c r="O17" s="58"/>
      <c r="P17" s="65"/>
      <c r="Q17" s="65"/>
      <c r="R17" s="65"/>
      <c r="S17" s="72"/>
      <c r="T17" s="14" t="str">
        <f t="shared" si="1"/>
        <v/>
      </c>
      <c r="U17" s="47" t="str">
        <f t="shared" si="2"/>
        <v/>
      </c>
      <c r="V17" s="14"/>
      <c r="W17" s="3"/>
      <c r="X17" s="3"/>
      <c r="Y17" s="14"/>
      <c r="Z17" s="3"/>
      <c r="AA17" s="14"/>
      <c r="AB17" s="3"/>
      <c r="AC17" s="3"/>
      <c r="AD17" s="14"/>
      <c r="AE17" s="3"/>
      <c r="AF17" s="14"/>
      <c r="AG17" s="3"/>
      <c r="AH17" s="3"/>
      <c r="AI17" s="14"/>
      <c r="AJ17" s="6"/>
    </row>
    <row r="18" spans="1:36" ht="21" customHeight="1" x14ac:dyDescent="0.15">
      <c r="A18" s="74"/>
      <c r="B18" s="63"/>
      <c r="C18" s="57"/>
      <c r="D18" s="60"/>
      <c r="E18" s="60"/>
      <c r="F18" s="77"/>
      <c r="G18" s="219"/>
      <c r="H18" s="213"/>
      <c r="I18" s="214"/>
      <c r="J18" s="214"/>
      <c r="K18" s="315">
        <f t="shared" si="0"/>
        <v>0</v>
      </c>
      <c r="L18" s="58"/>
      <c r="M18" s="58"/>
      <c r="N18" s="58"/>
      <c r="O18" s="58"/>
      <c r="P18" s="65"/>
      <c r="Q18" s="65"/>
      <c r="R18" s="65"/>
      <c r="S18" s="72"/>
      <c r="T18" s="14" t="str">
        <f t="shared" si="1"/>
        <v/>
      </c>
      <c r="U18" s="47" t="str">
        <f t="shared" si="2"/>
        <v/>
      </c>
      <c r="V18" s="14"/>
      <c r="W18" s="3"/>
      <c r="X18" s="3"/>
      <c r="Y18" s="14"/>
      <c r="Z18" s="3"/>
      <c r="AA18" s="14"/>
      <c r="AB18" s="3"/>
      <c r="AC18" s="3"/>
      <c r="AD18" s="14"/>
      <c r="AE18" s="3"/>
      <c r="AF18" s="14"/>
      <c r="AG18" s="3"/>
      <c r="AH18" s="3"/>
      <c r="AI18" s="14"/>
      <c r="AJ18" s="6"/>
    </row>
    <row r="19" spans="1:36" ht="21" customHeight="1" x14ac:dyDescent="0.15">
      <c r="A19" s="173"/>
      <c r="B19" s="63"/>
      <c r="C19" s="57"/>
      <c r="D19" s="60"/>
      <c r="E19" s="60"/>
      <c r="F19" s="77"/>
      <c r="G19" s="219"/>
      <c r="H19" s="213"/>
      <c r="I19" s="214"/>
      <c r="J19" s="214"/>
      <c r="K19" s="315">
        <f t="shared" si="0"/>
        <v>0</v>
      </c>
      <c r="L19" s="58"/>
      <c r="M19" s="58"/>
      <c r="N19" s="58"/>
      <c r="O19" s="58"/>
      <c r="P19" s="65"/>
      <c r="Q19" s="65"/>
      <c r="R19" s="65"/>
      <c r="S19" s="72"/>
      <c r="T19" s="14" t="str">
        <f t="shared" si="1"/>
        <v/>
      </c>
      <c r="U19" s="47" t="str">
        <f t="shared" si="2"/>
        <v/>
      </c>
      <c r="V19" s="14"/>
      <c r="W19" s="3"/>
      <c r="X19" s="3"/>
      <c r="Y19" s="14"/>
      <c r="Z19" s="3"/>
      <c r="AA19" s="14"/>
      <c r="AB19" s="3"/>
      <c r="AC19" s="3"/>
      <c r="AD19" s="14"/>
      <c r="AE19" s="3"/>
      <c r="AF19" s="14"/>
      <c r="AG19" s="3"/>
      <c r="AH19" s="3"/>
      <c r="AI19" s="14"/>
      <c r="AJ19" s="6"/>
    </row>
    <row r="20" spans="1:36" ht="21" customHeight="1" x14ac:dyDescent="0.15">
      <c r="A20" s="74"/>
      <c r="B20" s="63"/>
      <c r="C20" s="57"/>
      <c r="D20" s="60"/>
      <c r="E20" s="60"/>
      <c r="F20" s="77"/>
      <c r="G20" s="219"/>
      <c r="H20" s="213"/>
      <c r="I20" s="214"/>
      <c r="J20" s="214"/>
      <c r="K20" s="315">
        <f t="shared" si="0"/>
        <v>0</v>
      </c>
      <c r="L20" s="58"/>
      <c r="M20" s="58"/>
      <c r="N20" s="58"/>
      <c r="O20" s="58"/>
      <c r="P20" s="65"/>
      <c r="Q20" s="65"/>
      <c r="R20" s="65"/>
      <c r="S20" s="72"/>
      <c r="T20" s="14" t="str">
        <f t="shared" si="1"/>
        <v/>
      </c>
      <c r="U20" s="47" t="str">
        <f t="shared" si="2"/>
        <v/>
      </c>
      <c r="V20" s="14"/>
      <c r="W20" s="3"/>
      <c r="X20" s="3"/>
      <c r="Y20" s="14"/>
      <c r="Z20" s="3"/>
      <c r="AA20" s="14"/>
      <c r="AB20" s="3"/>
      <c r="AC20" s="3"/>
      <c r="AD20" s="14"/>
      <c r="AE20" s="3"/>
      <c r="AF20" s="14"/>
      <c r="AG20" s="3"/>
      <c r="AH20" s="3"/>
      <c r="AI20" s="14"/>
      <c r="AJ20" s="6"/>
    </row>
    <row r="21" spans="1:36" ht="21" customHeight="1" x14ac:dyDescent="0.15">
      <c r="A21" s="74"/>
      <c r="B21" s="63"/>
      <c r="C21" s="57"/>
      <c r="D21" s="60"/>
      <c r="E21" s="60"/>
      <c r="F21" s="77"/>
      <c r="G21" s="219"/>
      <c r="H21" s="213"/>
      <c r="I21" s="214"/>
      <c r="J21" s="214"/>
      <c r="K21" s="315">
        <f t="shared" si="0"/>
        <v>0</v>
      </c>
      <c r="L21" s="58"/>
      <c r="M21" s="58"/>
      <c r="N21" s="58"/>
      <c r="O21" s="58"/>
      <c r="P21" s="65"/>
      <c r="Q21" s="59"/>
      <c r="R21" s="65"/>
      <c r="S21" s="72"/>
      <c r="T21" s="14" t="str">
        <f t="shared" si="1"/>
        <v/>
      </c>
      <c r="U21" s="47" t="str">
        <f t="shared" si="2"/>
        <v/>
      </c>
      <c r="V21" s="14"/>
      <c r="W21" s="3"/>
      <c r="X21" s="3"/>
      <c r="Y21" s="14"/>
      <c r="Z21" s="3"/>
      <c r="AA21" s="14"/>
      <c r="AB21" s="3"/>
      <c r="AC21" s="3"/>
      <c r="AD21" s="14"/>
      <c r="AE21" s="3"/>
      <c r="AF21" s="14"/>
      <c r="AG21" s="3"/>
      <c r="AH21" s="3"/>
      <c r="AI21" s="14"/>
      <c r="AJ21" s="6"/>
    </row>
    <row r="22" spans="1:36" ht="21" customHeight="1" x14ac:dyDescent="0.15">
      <c r="A22" s="74"/>
      <c r="B22" s="63"/>
      <c r="C22" s="57"/>
      <c r="D22" s="60"/>
      <c r="E22" s="60"/>
      <c r="F22" s="77"/>
      <c r="G22" s="219"/>
      <c r="H22" s="213"/>
      <c r="I22" s="214"/>
      <c r="J22" s="214"/>
      <c r="K22" s="315">
        <f t="shared" si="0"/>
        <v>0</v>
      </c>
      <c r="L22" s="58"/>
      <c r="M22" s="58"/>
      <c r="N22" s="58"/>
      <c r="O22" s="58"/>
      <c r="P22" s="65"/>
      <c r="Q22" s="65"/>
      <c r="R22" s="65"/>
      <c r="S22" s="72"/>
      <c r="T22" s="14" t="str">
        <f t="shared" si="1"/>
        <v/>
      </c>
      <c r="U22" s="47" t="str">
        <f t="shared" si="2"/>
        <v/>
      </c>
      <c r="V22" s="14"/>
      <c r="W22" s="3"/>
      <c r="X22" s="3"/>
      <c r="Y22" s="14"/>
      <c r="Z22" s="3"/>
      <c r="AA22" s="14"/>
      <c r="AB22" s="3"/>
      <c r="AC22" s="3"/>
      <c r="AD22" s="14"/>
      <c r="AE22" s="3"/>
      <c r="AF22" s="14"/>
      <c r="AG22" s="3"/>
      <c r="AH22" s="3"/>
      <c r="AI22" s="14"/>
      <c r="AJ22" s="6"/>
    </row>
    <row r="23" spans="1:36" ht="21" customHeight="1" x14ac:dyDescent="0.15">
      <c r="A23" s="74"/>
      <c r="B23" s="63"/>
      <c r="C23" s="57"/>
      <c r="D23" s="60"/>
      <c r="E23" s="60"/>
      <c r="F23" s="77"/>
      <c r="G23" s="219"/>
      <c r="H23" s="213"/>
      <c r="I23" s="214"/>
      <c r="J23" s="214"/>
      <c r="K23" s="315">
        <f t="shared" si="0"/>
        <v>0</v>
      </c>
      <c r="L23" s="58"/>
      <c r="M23" s="58"/>
      <c r="N23" s="58"/>
      <c r="O23" s="58"/>
      <c r="P23" s="65"/>
      <c r="Q23" s="65"/>
      <c r="R23" s="65"/>
      <c r="S23" s="72"/>
      <c r="T23" s="14" t="str">
        <f t="shared" si="1"/>
        <v/>
      </c>
      <c r="U23" s="47" t="str">
        <f t="shared" si="2"/>
        <v/>
      </c>
      <c r="V23" s="14"/>
      <c r="W23" s="3"/>
      <c r="X23" s="3"/>
      <c r="Y23" s="14"/>
      <c r="Z23" s="3"/>
      <c r="AA23" s="14"/>
      <c r="AB23" s="3"/>
      <c r="AC23" s="3"/>
      <c r="AD23" s="14"/>
      <c r="AE23" s="3"/>
      <c r="AF23" s="14"/>
      <c r="AG23" s="3"/>
      <c r="AH23" s="3"/>
      <c r="AI23" s="14"/>
      <c r="AJ23" s="6"/>
    </row>
    <row r="24" spans="1:36" ht="21" customHeight="1" x14ac:dyDescent="0.15">
      <c r="A24" s="74"/>
      <c r="B24" s="63"/>
      <c r="C24" s="57"/>
      <c r="D24" s="60"/>
      <c r="E24" s="60"/>
      <c r="F24" s="77"/>
      <c r="G24" s="219"/>
      <c r="H24" s="213"/>
      <c r="I24" s="214"/>
      <c r="J24" s="214"/>
      <c r="K24" s="315">
        <f t="shared" si="0"/>
        <v>0</v>
      </c>
      <c r="L24" s="58"/>
      <c r="M24" s="58"/>
      <c r="N24" s="58"/>
      <c r="O24" s="58"/>
      <c r="P24" s="65"/>
      <c r="Q24" s="65"/>
      <c r="R24" s="65"/>
      <c r="S24" s="72"/>
      <c r="T24" s="14" t="str">
        <f t="shared" si="1"/>
        <v/>
      </c>
      <c r="U24" s="47" t="str">
        <f t="shared" si="2"/>
        <v/>
      </c>
      <c r="V24" s="14"/>
      <c r="W24" s="3"/>
      <c r="X24" s="3"/>
      <c r="Y24" s="14"/>
      <c r="Z24" s="3"/>
      <c r="AA24" s="14"/>
      <c r="AB24" s="3"/>
      <c r="AC24" s="3"/>
      <c r="AD24" s="14"/>
      <c r="AE24" s="3"/>
      <c r="AF24" s="14"/>
      <c r="AG24" s="3"/>
      <c r="AH24" s="3"/>
      <c r="AI24" s="14"/>
      <c r="AJ24" s="6"/>
    </row>
    <row r="25" spans="1:36" ht="21" customHeight="1" x14ac:dyDescent="0.15">
      <c r="A25" s="173"/>
      <c r="B25" s="63"/>
      <c r="C25" s="57"/>
      <c r="D25" s="60"/>
      <c r="E25" s="60"/>
      <c r="F25" s="77"/>
      <c r="G25" s="219"/>
      <c r="H25" s="213"/>
      <c r="I25" s="214"/>
      <c r="J25" s="214"/>
      <c r="K25" s="315">
        <f t="shared" si="0"/>
        <v>0</v>
      </c>
      <c r="L25" s="58"/>
      <c r="M25" s="58"/>
      <c r="N25" s="58"/>
      <c r="O25" s="58"/>
      <c r="P25" s="65"/>
      <c r="Q25" s="65"/>
      <c r="R25" s="65"/>
      <c r="S25" s="72"/>
      <c r="T25" s="14" t="str">
        <f t="shared" si="1"/>
        <v/>
      </c>
      <c r="U25" s="47" t="str">
        <f t="shared" si="2"/>
        <v/>
      </c>
      <c r="V25" s="14"/>
      <c r="W25" s="3"/>
      <c r="X25" s="3"/>
      <c r="Y25" s="14"/>
      <c r="Z25" s="3"/>
      <c r="AA25" s="14"/>
      <c r="AB25" s="3"/>
      <c r="AC25" s="3"/>
      <c r="AD25" s="14"/>
      <c r="AE25" s="3"/>
      <c r="AF25" s="14"/>
      <c r="AG25" s="3"/>
      <c r="AH25" s="3"/>
      <c r="AI25" s="14"/>
      <c r="AJ25" s="6"/>
    </row>
    <row r="26" spans="1:36" ht="21" customHeight="1" x14ac:dyDescent="0.15">
      <c r="A26" s="187"/>
      <c r="B26" s="105"/>
      <c r="C26" s="111"/>
      <c r="D26" s="95"/>
      <c r="E26" s="95"/>
      <c r="F26" s="166"/>
      <c r="G26" s="220"/>
      <c r="H26" s="228"/>
      <c r="I26" s="229"/>
      <c r="J26" s="229"/>
      <c r="K26" s="316">
        <f t="shared" si="0"/>
        <v>0</v>
      </c>
      <c r="L26" s="68"/>
      <c r="M26" s="68"/>
      <c r="N26" s="68"/>
      <c r="O26" s="68"/>
      <c r="P26" s="154"/>
      <c r="Q26" s="154"/>
      <c r="R26" s="154"/>
      <c r="S26" s="155"/>
      <c r="T26" s="14" t="str">
        <f t="shared" si="1"/>
        <v/>
      </c>
      <c r="U26" s="47" t="str">
        <f t="shared" si="2"/>
        <v/>
      </c>
      <c r="V26" s="14"/>
      <c r="W26" s="3"/>
      <c r="X26" s="3"/>
      <c r="Y26" s="14"/>
      <c r="Z26" s="3"/>
      <c r="AA26" s="14"/>
      <c r="AB26" s="3"/>
      <c r="AC26" s="3"/>
      <c r="AD26" s="14"/>
      <c r="AE26" s="3"/>
      <c r="AF26" s="14"/>
      <c r="AG26" s="3"/>
      <c r="AH26" s="3"/>
      <c r="AI26" s="14"/>
      <c r="AJ26" s="6"/>
    </row>
    <row r="27" spans="1:36" ht="21" customHeight="1" x14ac:dyDescent="0.15">
      <c r="A27" s="257"/>
      <c r="B27" s="99"/>
      <c r="C27" s="97"/>
      <c r="D27" s="98"/>
      <c r="E27" s="98"/>
      <c r="F27" s="164"/>
      <c r="G27" s="221"/>
      <c r="H27" s="223"/>
      <c r="I27" s="258"/>
      <c r="J27" s="258"/>
      <c r="K27" s="314">
        <f t="shared" si="0"/>
        <v>0</v>
      </c>
      <c r="L27" s="69"/>
      <c r="M27" s="69"/>
      <c r="N27" s="69"/>
      <c r="O27" s="69"/>
      <c r="P27" s="152"/>
      <c r="Q27" s="152"/>
      <c r="R27" s="152"/>
      <c r="S27" s="153"/>
      <c r="T27" s="14" t="str">
        <f t="shared" si="1"/>
        <v/>
      </c>
      <c r="U27" s="47" t="str">
        <f t="shared" si="2"/>
        <v/>
      </c>
      <c r="V27" s="14"/>
      <c r="W27" s="3"/>
      <c r="X27" s="3"/>
      <c r="Y27" s="14"/>
      <c r="Z27" s="3"/>
      <c r="AA27" s="14"/>
      <c r="AB27" s="3"/>
      <c r="AC27" s="3"/>
      <c r="AD27" s="14"/>
      <c r="AE27" s="3"/>
      <c r="AF27" s="14"/>
      <c r="AG27" s="3"/>
      <c r="AH27" s="3"/>
      <c r="AI27" s="14"/>
      <c r="AJ27" s="6"/>
    </row>
    <row r="28" spans="1:36" ht="21" customHeight="1" x14ac:dyDescent="0.15">
      <c r="A28" s="74"/>
      <c r="B28" s="63"/>
      <c r="C28" s="57"/>
      <c r="D28" s="60"/>
      <c r="E28" s="60"/>
      <c r="F28" s="77"/>
      <c r="G28" s="219"/>
      <c r="H28" s="213"/>
      <c r="I28" s="214"/>
      <c r="J28" s="214"/>
      <c r="K28" s="315">
        <f t="shared" si="0"/>
        <v>0</v>
      </c>
      <c r="L28" s="58"/>
      <c r="M28" s="58"/>
      <c r="N28" s="58"/>
      <c r="O28" s="58"/>
      <c r="P28" s="170"/>
      <c r="Q28" s="170"/>
      <c r="R28" s="170"/>
      <c r="S28" s="73"/>
      <c r="T28" s="14" t="str">
        <f t="shared" si="1"/>
        <v/>
      </c>
      <c r="U28" s="47" t="str">
        <f t="shared" si="2"/>
        <v/>
      </c>
      <c r="V28" s="14"/>
      <c r="W28" s="3"/>
      <c r="X28" s="3"/>
      <c r="Y28" s="14"/>
      <c r="Z28" s="3"/>
      <c r="AA28" s="14"/>
      <c r="AB28" s="3"/>
      <c r="AC28" s="3"/>
      <c r="AD28" s="14"/>
      <c r="AE28" s="3"/>
      <c r="AF28" s="14"/>
      <c r="AG28" s="3"/>
      <c r="AH28" s="3"/>
      <c r="AI28" s="14"/>
      <c r="AJ28" s="6"/>
    </row>
    <row r="29" spans="1:36" ht="21" customHeight="1" x14ac:dyDescent="0.15">
      <c r="A29" s="74"/>
      <c r="B29" s="64"/>
      <c r="C29" s="57"/>
      <c r="D29" s="60"/>
      <c r="E29" s="60"/>
      <c r="F29" s="77"/>
      <c r="G29" s="212"/>
      <c r="H29" s="213"/>
      <c r="I29" s="214"/>
      <c r="J29" s="214"/>
      <c r="K29" s="315">
        <f t="shared" si="0"/>
        <v>0</v>
      </c>
      <c r="L29" s="58"/>
      <c r="M29" s="58"/>
      <c r="N29" s="58"/>
      <c r="O29" s="58"/>
      <c r="P29" s="79"/>
      <c r="Q29" s="79"/>
      <c r="R29" s="65"/>
      <c r="S29" s="73"/>
      <c r="T29" s="14" t="str">
        <f t="shared" si="1"/>
        <v/>
      </c>
      <c r="U29" s="47" t="str">
        <f t="shared" si="2"/>
        <v/>
      </c>
      <c r="V29" s="16"/>
      <c r="W29" s="4"/>
      <c r="X29" s="4"/>
      <c r="Y29" s="16"/>
      <c r="Z29" s="3"/>
      <c r="AA29" s="14"/>
      <c r="AB29" s="4"/>
      <c r="AC29" s="3"/>
      <c r="AD29" s="14"/>
      <c r="AE29" s="4"/>
      <c r="AF29" s="16"/>
      <c r="AG29" s="4"/>
      <c r="AH29" s="4"/>
      <c r="AI29" s="16"/>
      <c r="AJ29" s="6"/>
    </row>
    <row r="30" spans="1:36" ht="21" customHeight="1" x14ac:dyDescent="0.15">
      <c r="A30" s="74"/>
      <c r="B30" s="63"/>
      <c r="C30" s="57"/>
      <c r="D30" s="60"/>
      <c r="E30" s="60"/>
      <c r="F30" s="77"/>
      <c r="G30" s="219"/>
      <c r="H30" s="213"/>
      <c r="I30" s="214"/>
      <c r="J30" s="214"/>
      <c r="K30" s="315">
        <f t="shared" si="0"/>
        <v>0</v>
      </c>
      <c r="L30" s="58"/>
      <c r="M30" s="58"/>
      <c r="N30" s="58"/>
      <c r="O30" s="58"/>
      <c r="P30" s="79"/>
      <c r="Q30" s="79"/>
      <c r="R30" s="65"/>
      <c r="S30" s="73"/>
      <c r="T30" s="14" t="str">
        <f t="shared" si="1"/>
        <v/>
      </c>
      <c r="U30" s="47" t="str">
        <f t="shared" si="2"/>
        <v/>
      </c>
      <c r="V30" s="16"/>
      <c r="W30" s="4"/>
      <c r="X30" s="4"/>
      <c r="Y30" s="16"/>
      <c r="Z30" s="3"/>
      <c r="AA30" s="14"/>
      <c r="AB30" s="4"/>
      <c r="AC30" s="3"/>
      <c r="AD30" s="14"/>
      <c r="AE30" s="4"/>
      <c r="AF30" s="16"/>
      <c r="AG30" s="4"/>
      <c r="AH30" s="4"/>
      <c r="AI30" s="16"/>
      <c r="AJ30" s="6"/>
    </row>
    <row r="31" spans="1:36" ht="21" customHeight="1" x14ac:dyDescent="0.15">
      <c r="A31" s="74"/>
      <c r="B31" s="63"/>
      <c r="C31" s="57"/>
      <c r="D31" s="60"/>
      <c r="E31" s="60"/>
      <c r="F31" s="77"/>
      <c r="G31" s="219"/>
      <c r="H31" s="213"/>
      <c r="I31" s="214"/>
      <c r="J31" s="214"/>
      <c r="K31" s="315">
        <f t="shared" si="0"/>
        <v>0</v>
      </c>
      <c r="L31" s="58"/>
      <c r="M31" s="58"/>
      <c r="N31" s="58"/>
      <c r="O31" s="58"/>
      <c r="P31" s="65"/>
      <c r="Q31" s="65"/>
      <c r="R31" s="65"/>
      <c r="S31" s="73"/>
      <c r="T31" s="14" t="str">
        <f t="shared" si="1"/>
        <v/>
      </c>
      <c r="U31" s="47" t="str">
        <f t="shared" si="2"/>
        <v/>
      </c>
      <c r="V31" s="17"/>
      <c r="W31" s="5"/>
      <c r="X31" s="5"/>
      <c r="Y31" s="17"/>
      <c r="Z31" s="3"/>
      <c r="AA31" s="14"/>
      <c r="AB31" s="5"/>
      <c r="AC31" s="3"/>
      <c r="AD31" s="14"/>
      <c r="AE31" s="5"/>
      <c r="AF31" s="17"/>
      <c r="AG31" s="5"/>
      <c r="AH31" s="5"/>
      <c r="AI31" s="17"/>
      <c r="AJ31" s="6"/>
    </row>
    <row r="32" spans="1:36" ht="21" customHeight="1" x14ac:dyDescent="0.15">
      <c r="A32" s="74"/>
      <c r="B32" s="63"/>
      <c r="C32" s="57"/>
      <c r="D32" s="60"/>
      <c r="E32" s="60"/>
      <c r="F32" s="77"/>
      <c r="G32" s="219"/>
      <c r="H32" s="213"/>
      <c r="I32" s="214"/>
      <c r="J32" s="214"/>
      <c r="K32" s="315">
        <f t="shared" si="0"/>
        <v>0</v>
      </c>
      <c r="L32" s="58"/>
      <c r="M32" s="58"/>
      <c r="N32" s="58"/>
      <c r="O32" s="58"/>
      <c r="P32" s="65"/>
      <c r="Q32" s="65"/>
      <c r="R32" s="65"/>
      <c r="S32" s="73"/>
      <c r="T32" s="14" t="str">
        <f t="shared" si="1"/>
        <v/>
      </c>
      <c r="U32" s="47" t="str">
        <f t="shared" si="2"/>
        <v/>
      </c>
      <c r="V32" s="14"/>
      <c r="W32" s="3"/>
      <c r="X32" s="3"/>
      <c r="Y32" s="14"/>
      <c r="Z32" s="3"/>
      <c r="AA32" s="14"/>
      <c r="AB32" s="3"/>
      <c r="AC32" s="3"/>
      <c r="AD32" s="14"/>
      <c r="AE32" s="3"/>
      <c r="AF32" s="14"/>
      <c r="AG32" s="3"/>
      <c r="AH32" s="3"/>
      <c r="AI32" s="14"/>
    </row>
    <row r="33" spans="1:36" ht="21" customHeight="1" x14ac:dyDescent="0.15">
      <c r="A33" s="74"/>
      <c r="B33" s="63"/>
      <c r="C33" s="57"/>
      <c r="D33" s="60"/>
      <c r="E33" s="60"/>
      <c r="F33" s="77"/>
      <c r="G33" s="219"/>
      <c r="H33" s="213"/>
      <c r="I33" s="214"/>
      <c r="J33" s="214"/>
      <c r="K33" s="315">
        <f t="shared" si="0"/>
        <v>0</v>
      </c>
      <c r="L33" s="58"/>
      <c r="M33" s="58"/>
      <c r="N33" s="58"/>
      <c r="O33" s="58"/>
      <c r="P33" s="65"/>
      <c r="Q33" s="65"/>
      <c r="R33" s="65"/>
      <c r="S33" s="73"/>
      <c r="T33" s="14" t="str">
        <f t="shared" si="1"/>
        <v/>
      </c>
      <c r="U33" s="47" t="str">
        <f t="shared" si="2"/>
        <v/>
      </c>
      <c r="V33" s="14"/>
      <c r="W33" s="3"/>
      <c r="X33" s="3"/>
      <c r="Y33" s="14"/>
      <c r="Z33" s="3"/>
      <c r="AA33" s="14"/>
      <c r="AB33" s="3"/>
      <c r="AC33" s="3"/>
      <c r="AD33" s="14"/>
      <c r="AE33" s="3"/>
      <c r="AF33" s="14"/>
      <c r="AG33" s="3"/>
      <c r="AH33" s="3"/>
      <c r="AI33" s="14"/>
    </row>
    <row r="34" spans="1:36" ht="21" customHeight="1" x14ac:dyDescent="0.15">
      <c r="A34" s="74"/>
      <c r="B34" s="63"/>
      <c r="C34" s="57"/>
      <c r="D34" s="60"/>
      <c r="E34" s="60"/>
      <c r="F34" s="77"/>
      <c r="G34" s="219"/>
      <c r="H34" s="213"/>
      <c r="I34" s="214"/>
      <c r="J34" s="214"/>
      <c r="K34" s="315">
        <f t="shared" si="0"/>
        <v>0</v>
      </c>
      <c r="L34" s="58"/>
      <c r="M34" s="58"/>
      <c r="N34" s="58"/>
      <c r="O34" s="58"/>
      <c r="P34" s="65"/>
      <c r="Q34" s="65"/>
      <c r="R34" s="65"/>
      <c r="S34" s="73"/>
      <c r="T34" s="14" t="str">
        <f t="shared" si="1"/>
        <v/>
      </c>
      <c r="U34" s="47" t="str">
        <f t="shared" si="2"/>
        <v/>
      </c>
      <c r="V34" s="14"/>
      <c r="W34" s="3"/>
      <c r="X34" s="3"/>
      <c r="Y34" s="14"/>
      <c r="Z34" s="3"/>
      <c r="AA34" s="14"/>
      <c r="AB34" s="3"/>
      <c r="AC34" s="3"/>
      <c r="AD34" s="14"/>
      <c r="AE34" s="3"/>
      <c r="AF34" s="14"/>
      <c r="AG34" s="3"/>
      <c r="AH34" s="3"/>
      <c r="AI34" s="14"/>
    </row>
    <row r="35" spans="1:36" ht="21" customHeight="1" x14ac:dyDescent="0.15">
      <c r="A35" s="74"/>
      <c r="B35" s="63"/>
      <c r="C35" s="57"/>
      <c r="D35" s="60"/>
      <c r="E35" s="60"/>
      <c r="F35" s="77"/>
      <c r="G35" s="219"/>
      <c r="H35" s="213"/>
      <c r="I35" s="214"/>
      <c r="J35" s="214"/>
      <c r="K35" s="315">
        <f t="shared" si="0"/>
        <v>0</v>
      </c>
      <c r="L35" s="58"/>
      <c r="M35" s="58"/>
      <c r="N35" s="58"/>
      <c r="O35" s="58"/>
      <c r="P35" s="65"/>
      <c r="Q35" s="65"/>
      <c r="R35" s="65"/>
      <c r="S35" s="72"/>
      <c r="T35" s="14" t="str">
        <f t="shared" si="1"/>
        <v/>
      </c>
      <c r="U35" s="47" t="str">
        <f t="shared" si="2"/>
        <v/>
      </c>
      <c r="V35" s="14"/>
      <c r="W35" s="3"/>
      <c r="X35" s="3"/>
      <c r="Y35" s="14"/>
      <c r="Z35" s="3"/>
      <c r="AA35" s="14"/>
      <c r="AB35" s="3"/>
      <c r="AC35" s="3"/>
      <c r="AD35" s="14"/>
      <c r="AE35" s="3"/>
      <c r="AF35" s="14"/>
      <c r="AG35" s="3"/>
      <c r="AH35" s="3"/>
      <c r="AI35" s="14"/>
      <c r="AJ35" s="6"/>
    </row>
    <row r="36" spans="1:36" ht="21" customHeight="1" x14ac:dyDescent="0.15">
      <c r="A36" s="74"/>
      <c r="B36" s="64"/>
      <c r="C36" s="57"/>
      <c r="D36" s="60"/>
      <c r="E36" s="60"/>
      <c r="F36" s="77"/>
      <c r="G36" s="212"/>
      <c r="H36" s="213"/>
      <c r="I36" s="214"/>
      <c r="J36" s="214"/>
      <c r="K36" s="315">
        <f t="shared" si="0"/>
        <v>0</v>
      </c>
      <c r="L36" s="58"/>
      <c r="M36" s="58"/>
      <c r="N36" s="58"/>
      <c r="O36" s="58"/>
      <c r="P36" s="65"/>
      <c r="Q36" s="65"/>
      <c r="R36" s="65"/>
      <c r="S36" s="72"/>
      <c r="T36" s="14" t="str">
        <f t="shared" si="1"/>
        <v/>
      </c>
      <c r="U36" s="47" t="str">
        <f t="shared" si="2"/>
        <v/>
      </c>
      <c r="V36" s="14"/>
      <c r="W36" s="3"/>
      <c r="X36" s="3"/>
      <c r="Y36" s="14"/>
      <c r="Z36" s="3"/>
      <c r="AA36" s="14"/>
      <c r="AB36" s="3"/>
      <c r="AC36" s="3"/>
      <c r="AD36" s="14"/>
      <c r="AE36" s="3"/>
      <c r="AF36" s="14"/>
      <c r="AG36" s="3"/>
      <c r="AH36" s="3"/>
      <c r="AI36" s="14"/>
      <c r="AJ36" s="6"/>
    </row>
    <row r="37" spans="1:36" ht="21" customHeight="1" x14ac:dyDescent="0.15">
      <c r="A37" s="74"/>
      <c r="B37" s="63"/>
      <c r="C37" s="57"/>
      <c r="D37" s="60"/>
      <c r="E37" s="60"/>
      <c r="F37" s="77"/>
      <c r="G37" s="219"/>
      <c r="H37" s="213"/>
      <c r="I37" s="214"/>
      <c r="J37" s="214"/>
      <c r="K37" s="315">
        <f t="shared" si="0"/>
        <v>0</v>
      </c>
      <c r="L37" s="58"/>
      <c r="M37" s="58"/>
      <c r="N37" s="58"/>
      <c r="O37" s="58"/>
      <c r="P37" s="65"/>
      <c r="Q37" s="65"/>
      <c r="R37" s="65"/>
      <c r="S37" s="72"/>
      <c r="T37" s="14" t="str">
        <f t="shared" si="1"/>
        <v/>
      </c>
      <c r="U37" s="47" t="str">
        <f t="shared" si="2"/>
        <v/>
      </c>
      <c r="V37" s="14"/>
      <c r="W37" s="3"/>
      <c r="X37" s="3"/>
      <c r="Y37" s="14"/>
      <c r="Z37" s="3"/>
      <c r="AA37" s="14"/>
      <c r="AB37" s="3"/>
      <c r="AC37" s="3"/>
      <c r="AD37" s="14"/>
      <c r="AE37" s="3"/>
      <c r="AF37" s="14"/>
      <c r="AG37" s="3"/>
      <c r="AH37" s="3"/>
      <c r="AI37" s="14"/>
      <c r="AJ37" s="6"/>
    </row>
    <row r="38" spans="1:36" ht="21" customHeight="1" x14ac:dyDescent="0.15">
      <c r="A38" s="74"/>
      <c r="B38" s="63"/>
      <c r="C38" s="57"/>
      <c r="D38" s="60"/>
      <c r="E38" s="60"/>
      <c r="F38" s="77"/>
      <c r="G38" s="219"/>
      <c r="H38" s="213"/>
      <c r="I38" s="214"/>
      <c r="J38" s="214"/>
      <c r="K38" s="315">
        <f t="shared" si="0"/>
        <v>0</v>
      </c>
      <c r="L38" s="58"/>
      <c r="M38" s="58"/>
      <c r="N38" s="58"/>
      <c r="O38" s="58"/>
      <c r="P38" s="65"/>
      <c r="Q38" s="65"/>
      <c r="R38" s="65"/>
      <c r="S38" s="72"/>
      <c r="T38" s="14" t="str">
        <f t="shared" si="1"/>
        <v/>
      </c>
      <c r="U38" s="47" t="str">
        <f t="shared" si="2"/>
        <v/>
      </c>
      <c r="V38" s="15"/>
      <c r="W38" s="3"/>
      <c r="X38" s="3"/>
      <c r="Y38" s="14"/>
      <c r="Z38" s="3"/>
      <c r="AA38" s="14"/>
      <c r="AB38" s="3"/>
      <c r="AC38" s="3"/>
      <c r="AD38" s="14"/>
      <c r="AE38" s="3"/>
      <c r="AF38" s="14"/>
      <c r="AG38" s="3"/>
      <c r="AH38" s="3"/>
      <c r="AI38" s="14"/>
      <c r="AJ38" s="6"/>
    </row>
    <row r="39" spans="1:36" ht="21" customHeight="1" x14ac:dyDescent="0.15">
      <c r="A39" s="74"/>
      <c r="B39" s="63"/>
      <c r="C39" s="57"/>
      <c r="D39" s="60"/>
      <c r="E39" s="60"/>
      <c r="F39" s="77"/>
      <c r="G39" s="219"/>
      <c r="H39" s="213"/>
      <c r="I39" s="214"/>
      <c r="J39" s="214"/>
      <c r="K39" s="315">
        <f t="shared" si="0"/>
        <v>0</v>
      </c>
      <c r="L39" s="58"/>
      <c r="M39" s="58"/>
      <c r="N39" s="58"/>
      <c r="O39" s="58"/>
      <c r="P39" s="65"/>
      <c r="Q39" s="65"/>
      <c r="R39" s="65"/>
      <c r="S39" s="72"/>
      <c r="T39" s="14" t="str">
        <f t="shared" si="1"/>
        <v/>
      </c>
      <c r="U39" s="47" t="str">
        <f t="shared" si="2"/>
        <v/>
      </c>
      <c r="V39" s="14"/>
      <c r="W39" s="3"/>
      <c r="X39" s="3"/>
      <c r="Y39" s="14"/>
      <c r="Z39" s="3"/>
      <c r="AA39" s="14"/>
      <c r="AB39" s="3"/>
      <c r="AC39" s="3"/>
      <c r="AD39" s="14"/>
      <c r="AE39" s="3"/>
      <c r="AF39" s="14"/>
      <c r="AG39" s="3"/>
      <c r="AH39" s="3"/>
      <c r="AI39" s="14"/>
      <c r="AJ39" s="6"/>
    </row>
    <row r="40" spans="1:36" ht="21" customHeight="1" x14ac:dyDescent="0.15">
      <c r="A40" s="74"/>
      <c r="B40" s="63"/>
      <c r="C40" s="57"/>
      <c r="D40" s="60"/>
      <c r="E40" s="60"/>
      <c r="F40" s="77"/>
      <c r="G40" s="219"/>
      <c r="H40" s="213"/>
      <c r="I40" s="214"/>
      <c r="J40" s="214"/>
      <c r="K40" s="315">
        <f t="shared" si="0"/>
        <v>0</v>
      </c>
      <c r="L40" s="58"/>
      <c r="M40" s="58"/>
      <c r="N40" s="58"/>
      <c r="O40" s="58"/>
      <c r="P40" s="65"/>
      <c r="Q40" s="65"/>
      <c r="R40" s="65"/>
      <c r="S40" s="72"/>
      <c r="T40" s="14" t="str">
        <f t="shared" si="1"/>
        <v/>
      </c>
      <c r="U40" s="47" t="str">
        <f t="shared" si="2"/>
        <v/>
      </c>
      <c r="V40" s="14"/>
      <c r="W40" s="3"/>
      <c r="X40" s="3"/>
      <c r="Y40" s="14"/>
      <c r="Z40" s="3"/>
      <c r="AA40" s="14"/>
      <c r="AB40" s="3"/>
      <c r="AC40" s="3"/>
      <c r="AD40" s="14"/>
      <c r="AE40" s="3"/>
      <c r="AF40" s="14"/>
      <c r="AG40" s="3"/>
      <c r="AH40" s="3"/>
      <c r="AI40" s="14"/>
      <c r="AJ40" s="6"/>
    </row>
    <row r="41" spans="1:36" ht="21" customHeight="1" x14ac:dyDescent="0.15">
      <c r="A41" s="74"/>
      <c r="B41" s="63"/>
      <c r="C41" s="57"/>
      <c r="D41" s="60"/>
      <c r="E41" s="60"/>
      <c r="F41" s="77"/>
      <c r="G41" s="219"/>
      <c r="H41" s="213"/>
      <c r="I41" s="214"/>
      <c r="J41" s="214"/>
      <c r="K41" s="315">
        <f t="shared" si="0"/>
        <v>0</v>
      </c>
      <c r="L41" s="58"/>
      <c r="M41" s="58"/>
      <c r="N41" s="58"/>
      <c r="O41" s="58"/>
      <c r="P41" s="65"/>
      <c r="Q41" s="65"/>
      <c r="R41" s="65"/>
      <c r="S41" s="72"/>
      <c r="T41" s="14" t="str">
        <f t="shared" si="1"/>
        <v/>
      </c>
      <c r="U41" s="47" t="str">
        <f t="shared" si="2"/>
        <v/>
      </c>
      <c r="V41" s="14"/>
      <c r="W41" s="3"/>
      <c r="X41" s="3"/>
      <c r="Y41" s="14"/>
      <c r="Z41" s="3"/>
      <c r="AA41" s="14"/>
      <c r="AB41" s="3"/>
      <c r="AC41" s="3"/>
      <c r="AD41" s="14"/>
      <c r="AE41" s="3"/>
      <c r="AF41" s="14"/>
      <c r="AG41" s="3"/>
      <c r="AH41" s="3"/>
      <c r="AI41" s="14"/>
      <c r="AJ41" s="6"/>
    </row>
    <row r="42" spans="1:36" ht="21" customHeight="1" x14ac:dyDescent="0.15">
      <c r="A42" s="74"/>
      <c r="B42" s="63"/>
      <c r="C42" s="57"/>
      <c r="D42" s="60"/>
      <c r="E42" s="60"/>
      <c r="F42" s="77"/>
      <c r="G42" s="219"/>
      <c r="H42" s="213"/>
      <c r="I42" s="214"/>
      <c r="J42" s="214"/>
      <c r="K42" s="315">
        <f t="shared" si="0"/>
        <v>0</v>
      </c>
      <c r="L42" s="58"/>
      <c r="M42" s="58"/>
      <c r="N42" s="58"/>
      <c r="O42" s="58"/>
      <c r="P42" s="65"/>
      <c r="Q42" s="65"/>
      <c r="R42" s="65"/>
      <c r="S42" s="72"/>
      <c r="T42" s="14" t="str">
        <f t="shared" si="1"/>
        <v/>
      </c>
      <c r="U42" s="47" t="str">
        <f t="shared" si="2"/>
        <v/>
      </c>
      <c r="V42" s="14"/>
      <c r="W42" s="3"/>
      <c r="X42" s="3"/>
      <c r="Y42" s="14"/>
      <c r="Z42" s="3"/>
      <c r="AA42" s="14"/>
      <c r="AB42" s="3"/>
      <c r="AC42" s="3"/>
      <c r="AD42" s="14"/>
      <c r="AE42" s="3"/>
      <c r="AF42" s="14"/>
      <c r="AG42" s="3"/>
      <c r="AH42" s="3"/>
      <c r="AI42" s="14"/>
      <c r="AJ42" s="6"/>
    </row>
    <row r="43" spans="1:36" ht="21" customHeight="1" x14ac:dyDescent="0.15">
      <c r="A43" s="74"/>
      <c r="B43" s="63"/>
      <c r="C43" s="57"/>
      <c r="D43" s="60"/>
      <c r="E43" s="60"/>
      <c r="F43" s="77"/>
      <c r="G43" s="219"/>
      <c r="H43" s="213"/>
      <c r="I43" s="214"/>
      <c r="J43" s="214"/>
      <c r="K43" s="315">
        <f t="shared" si="0"/>
        <v>0</v>
      </c>
      <c r="L43" s="58"/>
      <c r="M43" s="58"/>
      <c r="N43" s="58"/>
      <c r="O43" s="58"/>
      <c r="P43" s="65"/>
      <c r="Q43" s="65"/>
      <c r="R43" s="65"/>
      <c r="S43" s="72"/>
      <c r="T43" s="14" t="str">
        <f t="shared" si="1"/>
        <v/>
      </c>
      <c r="U43" s="47" t="str">
        <f t="shared" si="2"/>
        <v/>
      </c>
      <c r="V43" s="14"/>
      <c r="W43" s="3"/>
      <c r="X43" s="3"/>
      <c r="Y43" s="14"/>
      <c r="Z43" s="3"/>
      <c r="AA43" s="14"/>
      <c r="AB43" s="3"/>
      <c r="AC43" s="3"/>
      <c r="AD43" s="14"/>
      <c r="AE43" s="3"/>
      <c r="AF43" s="14"/>
      <c r="AG43" s="3"/>
      <c r="AH43" s="3"/>
      <c r="AI43" s="14"/>
      <c r="AJ43" s="6"/>
    </row>
    <row r="44" spans="1:36" ht="21" customHeight="1" x14ac:dyDescent="0.15">
      <c r="A44" s="74"/>
      <c r="B44" s="63"/>
      <c r="C44" s="57"/>
      <c r="D44" s="60"/>
      <c r="E44" s="60"/>
      <c r="F44" s="77"/>
      <c r="G44" s="219"/>
      <c r="H44" s="213"/>
      <c r="I44" s="214"/>
      <c r="J44" s="214"/>
      <c r="K44" s="315">
        <f t="shared" si="0"/>
        <v>0</v>
      </c>
      <c r="L44" s="58"/>
      <c r="M44" s="58"/>
      <c r="N44" s="58"/>
      <c r="O44" s="58"/>
      <c r="P44" s="65"/>
      <c r="Q44" s="65"/>
      <c r="R44" s="65"/>
      <c r="S44" s="72"/>
      <c r="T44" s="14" t="str">
        <f t="shared" si="1"/>
        <v/>
      </c>
      <c r="U44" s="47" t="str">
        <f t="shared" si="2"/>
        <v/>
      </c>
      <c r="V44" s="14"/>
      <c r="W44" s="3"/>
      <c r="X44" s="3"/>
      <c r="Y44" s="14"/>
      <c r="Z44" s="3"/>
      <c r="AA44" s="14"/>
      <c r="AB44" s="3"/>
      <c r="AC44" s="3"/>
      <c r="AD44" s="14"/>
      <c r="AE44" s="3"/>
      <c r="AF44" s="14"/>
      <c r="AG44" s="3"/>
      <c r="AH44" s="3"/>
      <c r="AI44" s="14"/>
      <c r="AJ44" s="6"/>
    </row>
    <row r="45" spans="1:36" ht="21" customHeight="1" x14ac:dyDescent="0.15">
      <c r="A45" s="74"/>
      <c r="B45" s="63"/>
      <c r="C45" s="57"/>
      <c r="D45" s="60"/>
      <c r="E45" s="60"/>
      <c r="F45" s="77"/>
      <c r="G45" s="219"/>
      <c r="H45" s="213"/>
      <c r="I45" s="214"/>
      <c r="J45" s="214"/>
      <c r="K45" s="315">
        <f t="shared" si="0"/>
        <v>0</v>
      </c>
      <c r="L45" s="58"/>
      <c r="M45" s="58"/>
      <c r="N45" s="58"/>
      <c r="O45" s="58"/>
      <c r="P45" s="65"/>
      <c r="Q45" s="65"/>
      <c r="R45" s="65"/>
      <c r="S45" s="72"/>
      <c r="T45" s="14" t="str">
        <f t="shared" si="1"/>
        <v/>
      </c>
      <c r="U45" s="47" t="str">
        <f t="shared" si="2"/>
        <v/>
      </c>
      <c r="V45" s="14"/>
      <c r="W45" s="3"/>
      <c r="X45" s="3"/>
      <c r="Y45" s="14"/>
      <c r="Z45" s="3"/>
      <c r="AA45" s="14"/>
      <c r="AB45" s="3"/>
      <c r="AC45" s="3"/>
      <c r="AD45" s="14"/>
      <c r="AE45" s="3"/>
      <c r="AF45" s="14"/>
      <c r="AG45" s="3"/>
      <c r="AH45" s="3"/>
      <c r="AI45" s="14"/>
      <c r="AJ45" s="6"/>
    </row>
    <row r="46" spans="1:36" ht="21" customHeight="1" x14ac:dyDescent="0.15">
      <c r="A46" s="187"/>
      <c r="B46" s="105"/>
      <c r="C46" s="111"/>
      <c r="D46" s="95"/>
      <c r="E46" s="95"/>
      <c r="F46" s="166"/>
      <c r="G46" s="220"/>
      <c r="H46" s="228"/>
      <c r="I46" s="229"/>
      <c r="J46" s="229"/>
      <c r="K46" s="316">
        <f t="shared" si="0"/>
        <v>0</v>
      </c>
      <c r="L46" s="68"/>
      <c r="M46" s="68"/>
      <c r="N46" s="68"/>
      <c r="O46" s="68"/>
      <c r="P46" s="154"/>
      <c r="Q46" s="154"/>
      <c r="R46" s="154"/>
      <c r="S46" s="155"/>
      <c r="T46" s="14" t="str">
        <f t="shared" si="1"/>
        <v/>
      </c>
      <c r="U46" s="47" t="str">
        <f t="shared" si="2"/>
        <v/>
      </c>
      <c r="V46" s="14"/>
      <c r="W46" s="3"/>
      <c r="X46" s="3"/>
      <c r="Y46" s="14"/>
      <c r="Z46" s="3"/>
      <c r="AA46" s="14"/>
      <c r="AB46" s="3"/>
      <c r="AC46" s="3"/>
      <c r="AD46" s="14"/>
      <c r="AE46" s="3"/>
      <c r="AF46" s="14"/>
      <c r="AG46" s="3"/>
      <c r="AH46" s="3"/>
      <c r="AI46" s="14"/>
      <c r="AJ46" s="6"/>
    </row>
    <row r="47" spans="1:36" ht="21" customHeight="1" x14ac:dyDescent="0.15">
      <c r="A47" s="188"/>
      <c r="B47" s="99"/>
      <c r="C47" s="97"/>
      <c r="D47" s="98"/>
      <c r="E47" s="98"/>
      <c r="F47" s="164"/>
      <c r="G47" s="221"/>
      <c r="H47" s="223"/>
      <c r="I47" s="224"/>
      <c r="J47" s="224"/>
      <c r="K47" s="314">
        <f t="shared" si="0"/>
        <v>0</v>
      </c>
      <c r="L47" s="69"/>
      <c r="M47" s="69"/>
      <c r="N47" s="69"/>
      <c r="O47" s="69"/>
      <c r="P47" s="152"/>
      <c r="Q47" s="152"/>
      <c r="R47" s="152"/>
      <c r="S47" s="153"/>
      <c r="T47" s="14" t="str">
        <f t="shared" si="1"/>
        <v/>
      </c>
      <c r="U47" s="47" t="str">
        <f t="shared" si="2"/>
        <v/>
      </c>
      <c r="V47" s="14"/>
      <c r="W47" s="3"/>
      <c r="X47" s="3"/>
      <c r="Y47" s="14"/>
      <c r="Z47" s="3"/>
      <c r="AA47" s="14"/>
      <c r="AB47" s="3"/>
      <c r="AC47" s="3"/>
      <c r="AD47" s="14"/>
      <c r="AE47" s="3"/>
      <c r="AF47" s="14"/>
      <c r="AG47" s="3"/>
      <c r="AH47" s="3"/>
      <c r="AI47" s="14"/>
      <c r="AJ47" s="6"/>
    </row>
    <row r="48" spans="1:36" ht="21" customHeight="1" x14ac:dyDescent="0.15">
      <c r="A48" s="62"/>
      <c r="B48" s="63"/>
      <c r="C48" s="57"/>
      <c r="D48" s="60"/>
      <c r="E48" s="60"/>
      <c r="F48" s="77"/>
      <c r="G48" s="219"/>
      <c r="H48" s="213"/>
      <c r="I48" s="214"/>
      <c r="J48" s="214"/>
      <c r="K48" s="315">
        <f t="shared" si="0"/>
        <v>0</v>
      </c>
      <c r="L48" s="58"/>
      <c r="M48" s="58"/>
      <c r="N48" s="58"/>
      <c r="O48" s="58"/>
      <c r="P48" s="170"/>
      <c r="Q48" s="170"/>
      <c r="R48" s="170"/>
      <c r="S48" s="73"/>
      <c r="T48" s="14" t="str">
        <f t="shared" si="1"/>
        <v/>
      </c>
      <c r="U48" s="47" t="str">
        <f t="shared" si="2"/>
        <v/>
      </c>
      <c r="V48" s="14"/>
      <c r="W48" s="3"/>
      <c r="X48" s="3"/>
      <c r="Y48" s="14"/>
      <c r="Z48" s="3"/>
      <c r="AA48" s="14"/>
      <c r="AB48" s="3"/>
      <c r="AC48" s="3"/>
      <c r="AD48" s="14"/>
      <c r="AE48" s="3"/>
      <c r="AF48" s="14"/>
      <c r="AG48" s="3"/>
      <c r="AH48" s="3"/>
      <c r="AI48" s="14"/>
      <c r="AJ48" s="6"/>
    </row>
    <row r="49" spans="1:36" ht="21" customHeight="1" x14ac:dyDescent="0.15">
      <c r="A49" s="62"/>
      <c r="B49" s="63"/>
      <c r="C49" s="57"/>
      <c r="D49" s="60"/>
      <c r="E49" s="60"/>
      <c r="F49" s="77"/>
      <c r="G49" s="219"/>
      <c r="H49" s="213"/>
      <c r="I49" s="214"/>
      <c r="J49" s="214"/>
      <c r="K49" s="315">
        <f t="shared" si="0"/>
        <v>0</v>
      </c>
      <c r="L49" s="58"/>
      <c r="M49" s="58"/>
      <c r="N49" s="58"/>
      <c r="O49" s="58"/>
      <c r="P49" s="79"/>
      <c r="Q49" s="169"/>
      <c r="R49" s="79"/>
      <c r="S49" s="73"/>
      <c r="T49" s="14" t="str">
        <f t="shared" si="1"/>
        <v/>
      </c>
      <c r="U49" s="47" t="str">
        <f t="shared" si="2"/>
        <v/>
      </c>
      <c r="V49" s="14"/>
      <c r="W49" s="3"/>
      <c r="X49" s="3"/>
      <c r="Y49" s="14"/>
      <c r="Z49" s="3"/>
      <c r="AA49" s="14"/>
      <c r="AB49" s="3"/>
      <c r="AC49" s="3"/>
      <c r="AD49" s="14"/>
      <c r="AE49" s="3"/>
      <c r="AF49" s="14"/>
      <c r="AG49" s="3"/>
      <c r="AH49" s="3"/>
      <c r="AI49" s="14"/>
      <c r="AJ49" s="6"/>
    </row>
    <row r="50" spans="1:36" ht="21" customHeight="1" x14ac:dyDescent="0.15">
      <c r="A50" s="62"/>
      <c r="B50" s="63"/>
      <c r="C50" s="57"/>
      <c r="D50" s="60"/>
      <c r="E50" s="60"/>
      <c r="F50" s="77"/>
      <c r="G50" s="219"/>
      <c r="H50" s="213"/>
      <c r="I50" s="214"/>
      <c r="J50" s="214"/>
      <c r="K50" s="315">
        <f t="shared" si="0"/>
        <v>0</v>
      </c>
      <c r="L50" s="58"/>
      <c r="M50" s="58"/>
      <c r="N50" s="58"/>
      <c r="O50" s="58"/>
      <c r="P50" s="79"/>
      <c r="Q50" s="79"/>
      <c r="R50" s="65"/>
      <c r="S50" s="73"/>
      <c r="T50" s="14" t="str">
        <f t="shared" si="1"/>
        <v/>
      </c>
      <c r="U50" s="47" t="str">
        <f t="shared" si="2"/>
        <v/>
      </c>
      <c r="V50" s="16"/>
      <c r="W50" s="4"/>
      <c r="X50" s="4"/>
      <c r="Y50" s="16"/>
      <c r="Z50" s="3"/>
      <c r="AA50" s="14"/>
      <c r="AB50" s="4"/>
      <c r="AC50" s="3"/>
      <c r="AD50" s="14"/>
      <c r="AE50" s="4"/>
      <c r="AF50" s="16"/>
      <c r="AG50" s="4"/>
      <c r="AH50" s="4"/>
      <c r="AI50" s="16"/>
      <c r="AJ50" s="6"/>
    </row>
    <row r="51" spans="1:36" ht="21" customHeight="1" x14ac:dyDescent="0.15">
      <c r="A51" s="62"/>
      <c r="B51" s="63"/>
      <c r="C51" s="57"/>
      <c r="D51" s="60"/>
      <c r="E51" s="60"/>
      <c r="F51" s="77"/>
      <c r="G51" s="219"/>
      <c r="H51" s="213"/>
      <c r="I51" s="214"/>
      <c r="J51" s="214"/>
      <c r="K51" s="315">
        <f t="shared" si="0"/>
        <v>0</v>
      </c>
      <c r="L51" s="58"/>
      <c r="M51" s="58"/>
      <c r="N51" s="58"/>
      <c r="O51" s="58"/>
      <c r="P51" s="65"/>
      <c r="Q51" s="65"/>
      <c r="R51" s="65"/>
      <c r="S51" s="72"/>
      <c r="T51" s="14" t="str">
        <f t="shared" si="1"/>
        <v/>
      </c>
      <c r="U51" s="47" t="str">
        <f t="shared" si="2"/>
        <v/>
      </c>
      <c r="V51" s="16"/>
      <c r="W51" s="4"/>
      <c r="X51" s="4"/>
      <c r="Y51" s="16"/>
      <c r="Z51" s="3"/>
      <c r="AA51" s="14"/>
      <c r="AB51" s="4"/>
      <c r="AC51" s="3"/>
      <c r="AD51" s="14"/>
      <c r="AE51" s="4"/>
      <c r="AF51" s="16"/>
      <c r="AG51" s="4"/>
      <c r="AH51" s="4"/>
      <c r="AI51" s="16"/>
      <c r="AJ51" s="6"/>
    </row>
    <row r="52" spans="1:36" ht="21" customHeight="1" x14ac:dyDescent="0.15">
      <c r="A52" s="62"/>
      <c r="B52" s="63"/>
      <c r="C52" s="57"/>
      <c r="D52" s="60"/>
      <c r="E52" s="60"/>
      <c r="F52" s="77"/>
      <c r="G52" s="219"/>
      <c r="H52" s="213"/>
      <c r="I52" s="214"/>
      <c r="J52" s="214"/>
      <c r="K52" s="315">
        <f t="shared" si="0"/>
        <v>0</v>
      </c>
      <c r="L52" s="58"/>
      <c r="M52" s="58"/>
      <c r="N52" s="58"/>
      <c r="O52" s="58"/>
      <c r="P52" s="65"/>
      <c r="Q52" s="65"/>
      <c r="R52" s="65"/>
      <c r="S52" s="72"/>
      <c r="T52" s="14" t="str">
        <f t="shared" si="1"/>
        <v/>
      </c>
      <c r="U52" s="47" t="str">
        <f t="shared" si="2"/>
        <v/>
      </c>
      <c r="V52" s="17"/>
      <c r="W52" s="5"/>
      <c r="X52" s="5"/>
      <c r="Y52" s="17"/>
      <c r="Z52" s="3"/>
      <c r="AA52" s="14"/>
      <c r="AB52" s="5"/>
      <c r="AC52" s="3"/>
      <c r="AD52" s="14"/>
      <c r="AE52" s="5"/>
      <c r="AF52" s="17"/>
      <c r="AG52" s="5"/>
      <c r="AH52" s="5"/>
      <c r="AI52" s="17"/>
      <c r="AJ52" s="6"/>
    </row>
    <row r="53" spans="1:36" ht="21" customHeight="1" x14ac:dyDescent="0.15">
      <c r="A53" s="62"/>
      <c r="B53" s="63"/>
      <c r="C53" s="57"/>
      <c r="D53" s="60"/>
      <c r="E53" s="60"/>
      <c r="F53" s="77"/>
      <c r="G53" s="219"/>
      <c r="H53" s="213"/>
      <c r="I53" s="214"/>
      <c r="J53" s="214"/>
      <c r="K53" s="315">
        <f t="shared" si="0"/>
        <v>0</v>
      </c>
      <c r="L53" s="58"/>
      <c r="M53" s="58"/>
      <c r="N53" s="58"/>
      <c r="O53" s="58"/>
      <c r="P53" s="65"/>
      <c r="Q53" s="59"/>
      <c r="R53" s="65"/>
      <c r="S53" s="72"/>
      <c r="T53" s="14" t="str">
        <f t="shared" si="1"/>
        <v/>
      </c>
      <c r="U53" s="47" t="str">
        <f t="shared" si="2"/>
        <v/>
      </c>
      <c r="V53" s="14"/>
      <c r="W53" s="3"/>
      <c r="X53" s="3"/>
      <c r="Y53" s="14"/>
      <c r="Z53" s="3"/>
      <c r="AA53" s="14"/>
      <c r="AB53" s="3"/>
      <c r="AC53" s="3"/>
      <c r="AD53" s="14"/>
      <c r="AE53" s="3"/>
      <c r="AF53" s="14"/>
      <c r="AG53" s="3"/>
      <c r="AH53" s="3"/>
      <c r="AI53" s="14"/>
    </row>
    <row r="54" spans="1:36" ht="21" customHeight="1" x14ac:dyDescent="0.15">
      <c r="A54" s="62"/>
      <c r="B54" s="63"/>
      <c r="C54" s="57"/>
      <c r="D54" s="60"/>
      <c r="E54" s="60"/>
      <c r="F54" s="77"/>
      <c r="G54" s="219"/>
      <c r="H54" s="213"/>
      <c r="I54" s="214"/>
      <c r="J54" s="214"/>
      <c r="K54" s="315">
        <f t="shared" si="0"/>
        <v>0</v>
      </c>
      <c r="L54" s="58"/>
      <c r="M54" s="58"/>
      <c r="N54" s="58"/>
      <c r="O54" s="58"/>
      <c r="P54" s="65"/>
      <c r="Q54" s="65"/>
      <c r="R54" s="65"/>
      <c r="S54" s="72"/>
      <c r="T54" s="14" t="str">
        <f t="shared" si="1"/>
        <v/>
      </c>
      <c r="U54" s="47" t="str">
        <f t="shared" si="2"/>
        <v/>
      </c>
      <c r="V54" s="14"/>
      <c r="W54" s="3"/>
      <c r="X54" s="3"/>
      <c r="Y54" s="14"/>
      <c r="Z54" s="3"/>
      <c r="AA54" s="14"/>
      <c r="AB54" s="3"/>
      <c r="AC54" s="3"/>
      <c r="AD54" s="14"/>
      <c r="AE54" s="3"/>
      <c r="AF54" s="14"/>
      <c r="AG54" s="3"/>
      <c r="AH54" s="3"/>
      <c r="AI54" s="14"/>
    </row>
    <row r="55" spans="1:36" ht="21" customHeight="1" x14ac:dyDescent="0.15">
      <c r="A55" s="62"/>
      <c r="B55" s="63"/>
      <c r="C55" s="57"/>
      <c r="D55" s="60"/>
      <c r="E55" s="60"/>
      <c r="F55" s="77"/>
      <c r="G55" s="219"/>
      <c r="H55" s="213"/>
      <c r="I55" s="214"/>
      <c r="J55" s="214"/>
      <c r="K55" s="315">
        <f t="shared" si="0"/>
        <v>0</v>
      </c>
      <c r="L55" s="58"/>
      <c r="M55" s="58"/>
      <c r="N55" s="58"/>
      <c r="O55" s="58"/>
      <c r="P55" s="65"/>
      <c r="Q55" s="65"/>
      <c r="R55" s="65"/>
      <c r="S55" s="72"/>
      <c r="T55" s="14" t="str">
        <f t="shared" si="1"/>
        <v/>
      </c>
      <c r="U55" s="47" t="str">
        <f t="shared" si="2"/>
        <v/>
      </c>
      <c r="V55" s="14"/>
      <c r="W55" s="3"/>
      <c r="X55" s="3"/>
      <c r="Y55" s="14"/>
      <c r="Z55" s="3"/>
      <c r="AA55" s="14"/>
      <c r="AB55" s="3"/>
      <c r="AC55" s="3"/>
      <c r="AD55" s="14"/>
      <c r="AE55" s="3"/>
      <c r="AF55" s="14"/>
      <c r="AG55" s="3"/>
      <c r="AH55" s="3"/>
      <c r="AI55" s="14"/>
      <c r="AJ55" s="6"/>
    </row>
    <row r="56" spans="1:36" ht="21" customHeight="1" x14ac:dyDescent="0.15">
      <c r="A56" s="62"/>
      <c r="B56" s="63"/>
      <c r="C56" s="57"/>
      <c r="D56" s="60"/>
      <c r="E56" s="60"/>
      <c r="F56" s="77"/>
      <c r="G56" s="219"/>
      <c r="H56" s="213"/>
      <c r="I56" s="214"/>
      <c r="J56" s="214"/>
      <c r="K56" s="315">
        <f t="shared" si="0"/>
        <v>0</v>
      </c>
      <c r="L56" s="58"/>
      <c r="M56" s="58"/>
      <c r="N56" s="58"/>
      <c r="O56" s="58"/>
      <c r="P56" s="65"/>
      <c r="Q56" s="65"/>
      <c r="R56" s="65"/>
      <c r="S56" s="72"/>
      <c r="T56" s="14" t="str">
        <f t="shared" si="1"/>
        <v/>
      </c>
      <c r="U56" s="47" t="str">
        <f t="shared" si="2"/>
        <v/>
      </c>
      <c r="V56" s="14"/>
      <c r="W56" s="3"/>
      <c r="X56" s="3"/>
      <c r="Y56" s="14"/>
      <c r="Z56" s="3"/>
      <c r="AA56" s="14"/>
      <c r="AB56" s="3"/>
      <c r="AC56" s="3"/>
      <c r="AD56" s="14"/>
      <c r="AE56" s="3"/>
      <c r="AF56" s="14"/>
      <c r="AG56" s="3"/>
      <c r="AH56" s="3"/>
      <c r="AI56" s="14"/>
      <c r="AJ56" s="6"/>
    </row>
    <row r="57" spans="1:36" ht="21" customHeight="1" x14ac:dyDescent="0.15">
      <c r="A57" s="62"/>
      <c r="B57" s="63"/>
      <c r="C57" s="57"/>
      <c r="D57" s="60"/>
      <c r="E57" s="60"/>
      <c r="F57" s="77"/>
      <c r="G57" s="219"/>
      <c r="H57" s="213"/>
      <c r="I57" s="214"/>
      <c r="J57" s="214"/>
      <c r="K57" s="315">
        <f t="shared" si="0"/>
        <v>0</v>
      </c>
      <c r="L57" s="58"/>
      <c r="M57" s="58"/>
      <c r="N57" s="58"/>
      <c r="O57" s="58"/>
      <c r="P57" s="65"/>
      <c r="Q57" s="65"/>
      <c r="R57" s="65"/>
      <c r="S57" s="72"/>
      <c r="T57" s="14" t="str">
        <f t="shared" si="1"/>
        <v/>
      </c>
      <c r="U57" s="47" t="str">
        <f t="shared" si="2"/>
        <v/>
      </c>
      <c r="V57" s="14"/>
      <c r="W57" s="3"/>
      <c r="X57" s="3"/>
      <c r="Y57" s="14"/>
      <c r="Z57" s="3"/>
      <c r="AA57" s="14"/>
      <c r="AB57" s="3"/>
      <c r="AC57" s="3"/>
      <c r="AD57" s="14"/>
      <c r="AE57" s="3"/>
      <c r="AF57" s="14"/>
      <c r="AG57" s="3"/>
      <c r="AH57" s="3"/>
      <c r="AI57" s="14"/>
      <c r="AJ57" s="6"/>
    </row>
    <row r="58" spans="1:36" ht="21" customHeight="1" x14ac:dyDescent="0.15">
      <c r="A58" s="62"/>
      <c r="B58" s="63"/>
      <c r="C58" s="57"/>
      <c r="D58" s="60"/>
      <c r="E58" s="60"/>
      <c r="F58" s="77"/>
      <c r="G58" s="219"/>
      <c r="H58" s="213"/>
      <c r="I58" s="214"/>
      <c r="J58" s="214"/>
      <c r="K58" s="315">
        <f t="shared" si="0"/>
        <v>0</v>
      </c>
      <c r="L58" s="58"/>
      <c r="M58" s="58"/>
      <c r="N58" s="58"/>
      <c r="O58" s="58"/>
      <c r="P58" s="65"/>
      <c r="Q58" s="65"/>
      <c r="R58" s="65"/>
      <c r="S58" s="72"/>
      <c r="T58" s="14" t="str">
        <f t="shared" si="1"/>
        <v/>
      </c>
      <c r="U58" s="47" t="str">
        <f t="shared" si="2"/>
        <v/>
      </c>
      <c r="V58" s="15"/>
      <c r="W58" s="3"/>
      <c r="X58" s="3"/>
      <c r="Y58" s="14"/>
      <c r="Z58" s="3"/>
      <c r="AA58" s="14"/>
      <c r="AB58" s="3"/>
      <c r="AC58" s="3"/>
      <c r="AD58" s="14"/>
      <c r="AE58" s="3"/>
      <c r="AF58" s="14"/>
      <c r="AG58" s="3"/>
      <c r="AH58" s="3"/>
      <c r="AI58" s="14"/>
      <c r="AJ58" s="6"/>
    </row>
    <row r="59" spans="1:36" ht="21" customHeight="1" x14ac:dyDescent="0.15">
      <c r="A59" s="62"/>
      <c r="B59" s="63"/>
      <c r="C59" s="57"/>
      <c r="D59" s="60"/>
      <c r="E59" s="60"/>
      <c r="F59" s="77"/>
      <c r="G59" s="219"/>
      <c r="H59" s="213"/>
      <c r="I59" s="214"/>
      <c r="J59" s="214"/>
      <c r="K59" s="315">
        <f t="shared" si="0"/>
        <v>0</v>
      </c>
      <c r="L59" s="58"/>
      <c r="M59" s="58"/>
      <c r="N59" s="58"/>
      <c r="O59" s="58"/>
      <c r="P59" s="65"/>
      <c r="Q59" s="65"/>
      <c r="R59" s="65"/>
      <c r="S59" s="72"/>
      <c r="T59" s="14" t="str">
        <f t="shared" si="1"/>
        <v/>
      </c>
      <c r="U59" s="47" t="str">
        <f t="shared" si="2"/>
        <v/>
      </c>
      <c r="V59" s="14"/>
      <c r="W59" s="3"/>
      <c r="X59" s="3"/>
      <c r="Y59" s="14"/>
      <c r="Z59" s="3"/>
      <c r="AA59" s="14"/>
      <c r="AB59" s="3"/>
      <c r="AC59" s="3"/>
      <c r="AD59" s="14"/>
      <c r="AE59" s="3"/>
      <c r="AF59" s="14"/>
      <c r="AG59" s="3"/>
      <c r="AH59" s="3"/>
      <c r="AI59" s="14"/>
      <c r="AJ59" s="6"/>
    </row>
    <row r="60" spans="1:36" ht="21" customHeight="1" x14ac:dyDescent="0.15">
      <c r="A60" s="62"/>
      <c r="B60" s="63"/>
      <c r="C60" s="57"/>
      <c r="D60" s="60"/>
      <c r="E60" s="60"/>
      <c r="F60" s="77"/>
      <c r="G60" s="219"/>
      <c r="H60" s="213"/>
      <c r="I60" s="214"/>
      <c r="J60" s="214"/>
      <c r="K60" s="315">
        <f t="shared" si="0"/>
        <v>0</v>
      </c>
      <c r="L60" s="58"/>
      <c r="M60" s="58"/>
      <c r="N60" s="58"/>
      <c r="O60" s="58"/>
      <c r="P60" s="65"/>
      <c r="Q60" s="65"/>
      <c r="R60" s="65"/>
      <c r="S60" s="72"/>
      <c r="T60" s="14" t="str">
        <f t="shared" si="1"/>
        <v/>
      </c>
      <c r="U60" s="47" t="str">
        <f t="shared" si="2"/>
        <v/>
      </c>
      <c r="V60" s="14"/>
      <c r="W60" s="3"/>
      <c r="X60" s="3"/>
      <c r="Y60" s="14"/>
      <c r="Z60" s="3"/>
      <c r="AA60" s="14"/>
      <c r="AB60" s="3"/>
      <c r="AC60" s="3"/>
      <c r="AD60" s="14"/>
      <c r="AE60" s="3"/>
      <c r="AF60" s="14"/>
      <c r="AG60" s="3"/>
      <c r="AH60" s="3"/>
      <c r="AI60" s="14"/>
      <c r="AJ60" s="6"/>
    </row>
    <row r="61" spans="1:36" ht="21" customHeight="1" x14ac:dyDescent="0.15">
      <c r="A61" s="62"/>
      <c r="B61" s="63"/>
      <c r="C61" s="57"/>
      <c r="D61" s="60"/>
      <c r="E61" s="60"/>
      <c r="F61" s="77"/>
      <c r="G61" s="219"/>
      <c r="H61" s="213"/>
      <c r="I61" s="214"/>
      <c r="J61" s="214"/>
      <c r="K61" s="315">
        <f t="shared" si="0"/>
        <v>0</v>
      </c>
      <c r="L61" s="58"/>
      <c r="M61" s="58"/>
      <c r="N61" s="58"/>
      <c r="O61" s="58"/>
      <c r="P61" s="65"/>
      <c r="Q61" s="65"/>
      <c r="R61" s="65"/>
      <c r="S61" s="72"/>
      <c r="T61" s="14" t="str">
        <f t="shared" si="1"/>
        <v/>
      </c>
      <c r="U61" s="47" t="str">
        <f t="shared" si="2"/>
        <v/>
      </c>
      <c r="V61" s="14"/>
      <c r="W61" s="3"/>
      <c r="X61" s="3"/>
      <c r="Y61" s="14"/>
      <c r="Z61" s="3"/>
      <c r="AA61" s="14"/>
      <c r="AB61" s="3"/>
      <c r="AC61" s="3"/>
      <c r="AD61" s="14"/>
      <c r="AE61" s="3"/>
      <c r="AF61" s="14"/>
      <c r="AG61" s="3"/>
      <c r="AH61" s="3"/>
      <c r="AI61" s="14"/>
      <c r="AJ61" s="6"/>
    </row>
    <row r="62" spans="1:36" ht="21" customHeight="1" x14ac:dyDescent="0.15">
      <c r="A62" s="62"/>
      <c r="B62" s="63"/>
      <c r="C62" s="57"/>
      <c r="D62" s="60"/>
      <c r="E62" s="60"/>
      <c r="F62" s="77"/>
      <c r="G62" s="219"/>
      <c r="H62" s="213"/>
      <c r="I62" s="214"/>
      <c r="J62" s="214"/>
      <c r="K62" s="315">
        <f t="shared" si="0"/>
        <v>0</v>
      </c>
      <c r="L62" s="58"/>
      <c r="M62" s="58"/>
      <c r="N62" s="58"/>
      <c r="O62" s="58"/>
      <c r="P62" s="65"/>
      <c r="Q62" s="65"/>
      <c r="R62" s="65"/>
      <c r="S62" s="72"/>
      <c r="T62" s="14" t="str">
        <f t="shared" si="1"/>
        <v/>
      </c>
      <c r="U62" s="47" t="str">
        <f t="shared" si="2"/>
        <v/>
      </c>
      <c r="V62" s="14"/>
      <c r="W62" s="3"/>
      <c r="X62" s="3"/>
      <c r="Y62" s="14"/>
      <c r="Z62" s="3"/>
      <c r="AA62" s="14"/>
      <c r="AB62" s="3"/>
      <c r="AC62" s="3"/>
      <c r="AD62" s="14"/>
      <c r="AE62" s="3"/>
      <c r="AF62" s="14"/>
      <c r="AG62" s="3"/>
      <c r="AH62" s="3"/>
      <c r="AI62" s="14"/>
      <c r="AJ62" s="6"/>
    </row>
    <row r="63" spans="1:36" ht="21" customHeight="1" x14ac:dyDescent="0.15">
      <c r="A63" s="62"/>
      <c r="B63" s="63"/>
      <c r="C63" s="57"/>
      <c r="D63" s="60"/>
      <c r="E63" s="60"/>
      <c r="F63" s="77"/>
      <c r="G63" s="219"/>
      <c r="H63" s="213"/>
      <c r="I63" s="214"/>
      <c r="J63" s="214"/>
      <c r="K63" s="315">
        <f t="shared" si="0"/>
        <v>0</v>
      </c>
      <c r="L63" s="58"/>
      <c r="M63" s="58"/>
      <c r="N63" s="58"/>
      <c r="O63" s="58"/>
      <c r="P63" s="65"/>
      <c r="Q63" s="65"/>
      <c r="R63" s="65"/>
      <c r="S63" s="72"/>
      <c r="T63" s="14" t="str">
        <f t="shared" si="1"/>
        <v/>
      </c>
      <c r="U63" s="47" t="str">
        <f t="shared" si="2"/>
        <v/>
      </c>
      <c r="V63" s="14"/>
      <c r="W63" s="3"/>
      <c r="X63" s="3"/>
      <c r="Y63" s="14"/>
      <c r="Z63" s="3"/>
      <c r="AA63" s="14"/>
      <c r="AB63" s="3"/>
      <c r="AC63" s="3"/>
      <c r="AD63" s="14"/>
      <c r="AE63" s="3"/>
      <c r="AF63" s="14"/>
      <c r="AG63" s="3"/>
      <c r="AH63" s="3"/>
      <c r="AI63" s="14"/>
      <c r="AJ63" s="6"/>
    </row>
    <row r="64" spans="1:36" ht="21" customHeight="1" x14ac:dyDescent="0.15">
      <c r="A64" s="62"/>
      <c r="B64" s="63"/>
      <c r="C64" s="57"/>
      <c r="D64" s="60"/>
      <c r="E64" s="60"/>
      <c r="F64" s="77"/>
      <c r="G64" s="219"/>
      <c r="H64" s="213"/>
      <c r="I64" s="214"/>
      <c r="J64" s="214"/>
      <c r="K64" s="315">
        <f t="shared" si="0"/>
        <v>0</v>
      </c>
      <c r="L64" s="58"/>
      <c r="M64" s="58"/>
      <c r="N64" s="58"/>
      <c r="O64" s="58"/>
      <c r="P64" s="65"/>
      <c r="Q64" s="65"/>
      <c r="R64" s="65"/>
      <c r="S64" s="72"/>
      <c r="T64" s="14" t="str">
        <f t="shared" si="1"/>
        <v/>
      </c>
      <c r="U64" s="47" t="str">
        <f t="shared" si="2"/>
        <v/>
      </c>
      <c r="V64" s="14"/>
      <c r="W64" s="3"/>
      <c r="X64" s="3"/>
      <c r="Y64" s="14"/>
      <c r="Z64" s="3"/>
      <c r="AA64" s="14"/>
      <c r="AB64" s="3"/>
      <c r="AC64" s="3"/>
      <c r="AD64" s="14"/>
      <c r="AE64" s="3"/>
      <c r="AF64" s="14"/>
      <c r="AG64" s="3"/>
      <c r="AH64" s="3"/>
      <c r="AI64" s="14"/>
      <c r="AJ64" s="6"/>
    </row>
    <row r="65" spans="1:36" ht="21" customHeight="1" x14ac:dyDescent="0.15">
      <c r="A65" s="62"/>
      <c r="B65" s="64"/>
      <c r="C65" s="57"/>
      <c r="D65" s="60"/>
      <c r="E65" s="60"/>
      <c r="F65" s="77"/>
      <c r="G65" s="212"/>
      <c r="H65" s="213"/>
      <c r="I65" s="214"/>
      <c r="J65" s="214"/>
      <c r="K65" s="315">
        <f t="shared" si="0"/>
        <v>0</v>
      </c>
      <c r="L65" s="58"/>
      <c r="M65" s="58"/>
      <c r="N65" s="58"/>
      <c r="O65" s="58"/>
      <c r="P65" s="65"/>
      <c r="Q65" s="65"/>
      <c r="R65" s="65"/>
      <c r="S65" s="72"/>
      <c r="T65" s="14" t="str">
        <f t="shared" si="1"/>
        <v/>
      </c>
      <c r="U65" s="47" t="str">
        <f t="shared" si="2"/>
        <v/>
      </c>
      <c r="V65" s="14"/>
      <c r="W65" s="3"/>
      <c r="X65" s="3"/>
      <c r="Y65" s="14"/>
      <c r="Z65" s="3"/>
      <c r="AA65" s="14"/>
      <c r="AB65" s="3"/>
      <c r="AC65" s="3"/>
      <c r="AD65" s="14"/>
      <c r="AE65" s="3"/>
      <c r="AF65" s="14"/>
      <c r="AG65" s="3"/>
      <c r="AH65" s="3"/>
      <c r="AI65" s="14"/>
      <c r="AJ65" s="6"/>
    </row>
    <row r="66" spans="1:36" ht="21" customHeight="1" x14ac:dyDescent="0.15">
      <c r="A66" s="172"/>
      <c r="B66" s="105"/>
      <c r="C66" s="111"/>
      <c r="D66" s="95"/>
      <c r="E66" s="95"/>
      <c r="F66" s="166"/>
      <c r="G66" s="220"/>
      <c r="H66" s="228"/>
      <c r="I66" s="229"/>
      <c r="J66" s="229"/>
      <c r="K66" s="316">
        <f t="shared" si="0"/>
        <v>0</v>
      </c>
      <c r="L66" s="68"/>
      <c r="M66" s="68"/>
      <c r="N66" s="68"/>
      <c r="O66" s="68"/>
      <c r="P66" s="154"/>
      <c r="Q66" s="154"/>
      <c r="R66" s="154"/>
      <c r="S66" s="155"/>
      <c r="T66" s="14" t="str">
        <f t="shared" si="1"/>
        <v/>
      </c>
      <c r="U66" s="47" t="str">
        <f t="shared" si="2"/>
        <v/>
      </c>
      <c r="V66" s="14"/>
      <c r="W66" s="3"/>
      <c r="X66" s="3"/>
      <c r="Y66" s="14"/>
      <c r="Z66" s="3"/>
      <c r="AA66" s="14"/>
      <c r="AB66" s="3"/>
      <c r="AC66" s="3"/>
      <c r="AD66" s="14"/>
      <c r="AE66" s="3"/>
      <c r="AF66" s="14"/>
      <c r="AG66" s="3"/>
      <c r="AH66" s="3"/>
      <c r="AI66" s="14"/>
      <c r="AJ66" s="6"/>
    </row>
    <row r="67" spans="1:36" ht="21" customHeight="1" x14ac:dyDescent="0.15">
      <c r="A67" s="171"/>
      <c r="B67" s="99"/>
      <c r="C67" s="97"/>
      <c r="D67" s="98"/>
      <c r="E67" s="98"/>
      <c r="F67" s="164"/>
      <c r="G67" s="221"/>
      <c r="H67" s="223"/>
      <c r="I67" s="224"/>
      <c r="J67" s="224"/>
      <c r="K67" s="314">
        <f t="shared" si="0"/>
        <v>0</v>
      </c>
      <c r="L67" s="69"/>
      <c r="M67" s="69"/>
      <c r="N67" s="69"/>
      <c r="O67" s="69"/>
      <c r="P67" s="152"/>
      <c r="Q67" s="152"/>
      <c r="R67" s="152"/>
      <c r="S67" s="153"/>
      <c r="T67" s="14" t="str">
        <f t="shared" si="1"/>
        <v/>
      </c>
      <c r="U67" s="47" t="str">
        <f t="shared" si="2"/>
        <v/>
      </c>
      <c r="V67" s="14"/>
      <c r="W67" s="3"/>
      <c r="X67" s="3"/>
      <c r="Y67" s="14"/>
      <c r="Z67" s="3"/>
      <c r="AA67" s="14"/>
      <c r="AB67" s="3"/>
      <c r="AC67" s="3"/>
      <c r="AD67" s="14"/>
      <c r="AE67" s="3"/>
      <c r="AF67" s="14"/>
      <c r="AG67" s="3"/>
      <c r="AH67" s="3"/>
      <c r="AI67" s="14"/>
      <c r="AJ67" s="6"/>
    </row>
    <row r="68" spans="1:36" ht="21" customHeight="1" x14ac:dyDescent="0.15">
      <c r="A68" s="62"/>
      <c r="B68" s="63"/>
      <c r="C68" s="57"/>
      <c r="D68" s="60"/>
      <c r="E68" s="60"/>
      <c r="F68" s="77"/>
      <c r="G68" s="219"/>
      <c r="H68" s="213"/>
      <c r="I68" s="238"/>
      <c r="J68" s="238"/>
      <c r="K68" s="315">
        <f t="shared" si="0"/>
        <v>0</v>
      </c>
      <c r="L68" s="58"/>
      <c r="M68" s="58"/>
      <c r="N68" s="58"/>
      <c r="O68" s="58"/>
      <c r="P68" s="79"/>
      <c r="Q68" s="79"/>
      <c r="R68" s="79"/>
      <c r="S68" s="73"/>
      <c r="T68" s="14" t="str">
        <f t="shared" si="1"/>
        <v/>
      </c>
      <c r="U68" s="47" t="str">
        <f t="shared" si="2"/>
        <v/>
      </c>
      <c r="V68" s="14"/>
      <c r="W68" s="3"/>
      <c r="X68" s="3"/>
      <c r="Y68" s="14"/>
      <c r="Z68" s="3"/>
      <c r="AA68" s="14"/>
      <c r="AB68" s="3"/>
      <c r="AC68" s="3"/>
      <c r="AD68" s="14"/>
      <c r="AE68" s="3"/>
      <c r="AF68" s="14"/>
      <c r="AG68" s="3"/>
      <c r="AH68" s="3"/>
      <c r="AI68" s="14"/>
      <c r="AJ68" s="6"/>
    </row>
    <row r="69" spans="1:36" ht="21" customHeight="1" x14ac:dyDescent="0.15">
      <c r="A69" s="176"/>
      <c r="B69" s="63"/>
      <c r="C69" s="57"/>
      <c r="D69" s="60"/>
      <c r="E69" s="60"/>
      <c r="F69" s="77"/>
      <c r="G69" s="219"/>
      <c r="H69" s="213"/>
      <c r="I69" s="238"/>
      <c r="J69" s="238"/>
      <c r="K69" s="315">
        <f t="shared" si="0"/>
        <v>0</v>
      </c>
      <c r="L69" s="58"/>
      <c r="M69" s="58"/>
      <c r="N69" s="58"/>
      <c r="O69" s="58"/>
      <c r="P69" s="79"/>
      <c r="Q69" s="79"/>
      <c r="R69" s="79"/>
      <c r="S69" s="73"/>
      <c r="T69" s="14" t="str">
        <f>CONCATENATE(L69,C69)</f>
        <v/>
      </c>
      <c r="U69" s="47" t="str">
        <f>CONCATENATE(N69,H69)</f>
        <v/>
      </c>
      <c r="V69" s="14"/>
      <c r="W69" s="3"/>
      <c r="X69" s="3"/>
      <c r="Y69" s="14"/>
      <c r="Z69" s="3"/>
      <c r="AA69" s="14"/>
      <c r="AB69" s="3"/>
      <c r="AC69" s="3"/>
      <c r="AD69" s="14"/>
      <c r="AE69" s="3"/>
      <c r="AF69" s="14"/>
      <c r="AG69" s="3"/>
      <c r="AH69" s="3"/>
      <c r="AI69" s="14"/>
      <c r="AJ69" s="6"/>
    </row>
    <row r="70" spans="1:36" ht="21" customHeight="1" x14ac:dyDescent="0.15">
      <c r="A70" s="62"/>
      <c r="B70" s="63"/>
      <c r="C70" s="57"/>
      <c r="D70" s="60"/>
      <c r="E70" s="60"/>
      <c r="F70" s="77"/>
      <c r="G70" s="219"/>
      <c r="H70" s="213"/>
      <c r="I70" s="214"/>
      <c r="J70" s="214"/>
      <c r="K70" s="315">
        <f t="shared" si="0"/>
        <v>0</v>
      </c>
      <c r="L70" s="58"/>
      <c r="M70" s="58"/>
      <c r="N70" s="58"/>
      <c r="O70" s="58"/>
      <c r="P70" s="79"/>
      <c r="Q70" s="79"/>
      <c r="R70" s="79"/>
      <c r="S70" s="73"/>
      <c r="T70" s="14" t="str">
        <f>CONCATENATE(L70,C70)</f>
        <v/>
      </c>
      <c r="U70" s="47" t="str">
        <f>CONCATENATE(N70,H70)</f>
        <v/>
      </c>
      <c r="V70" s="16"/>
      <c r="W70" s="4"/>
      <c r="X70" s="4"/>
      <c r="Y70" s="16"/>
      <c r="Z70" s="3"/>
      <c r="AA70" s="14"/>
      <c r="AB70" s="4"/>
      <c r="AC70" s="3"/>
      <c r="AD70" s="14"/>
      <c r="AE70" s="4"/>
      <c r="AF70" s="16"/>
      <c r="AG70" s="4"/>
      <c r="AH70" s="4"/>
      <c r="AI70" s="16"/>
      <c r="AJ70" s="6"/>
    </row>
    <row r="71" spans="1:36" ht="21" customHeight="1" x14ac:dyDescent="0.15">
      <c r="A71" s="173"/>
      <c r="B71" s="63"/>
      <c r="C71" s="57"/>
      <c r="D71" s="60"/>
      <c r="E71" s="60"/>
      <c r="F71" s="77"/>
      <c r="G71" s="219"/>
      <c r="H71" s="213"/>
      <c r="I71" s="214"/>
      <c r="J71" s="214"/>
      <c r="K71" s="315">
        <f t="shared" si="0"/>
        <v>0</v>
      </c>
      <c r="L71" s="58"/>
      <c r="M71" s="58"/>
      <c r="N71" s="58"/>
      <c r="O71" s="58"/>
      <c r="P71" s="65"/>
      <c r="Q71" s="65"/>
      <c r="R71" s="65"/>
      <c r="S71" s="72"/>
      <c r="T71" s="14" t="str">
        <f>CONCATENATE(L71,C71)</f>
        <v/>
      </c>
      <c r="U71" s="47" t="str">
        <f>CONCATENATE(N71,H71)</f>
        <v/>
      </c>
      <c r="V71" s="16"/>
      <c r="W71" s="4"/>
      <c r="X71" s="4"/>
      <c r="Y71" s="16"/>
      <c r="Z71" s="3"/>
      <c r="AA71" s="14"/>
      <c r="AB71" s="4"/>
      <c r="AC71" s="3"/>
      <c r="AD71" s="14"/>
      <c r="AE71" s="4"/>
      <c r="AF71" s="16"/>
      <c r="AG71" s="4"/>
      <c r="AH71" s="4"/>
      <c r="AI71" s="16"/>
      <c r="AJ71" s="6"/>
    </row>
    <row r="72" spans="1:36" ht="21" customHeight="1" x14ac:dyDescent="0.15">
      <c r="A72" s="62"/>
      <c r="B72" s="63"/>
      <c r="C72" s="57"/>
      <c r="D72" s="60"/>
      <c r="E72" s="60"/>
      <c r="F72" s="77"/>
      <c r="G72" s="219"/>
      <c r="H72" s="213"/>
      <c r="I72" s="214"/>
      <c r="J72" s="214"/>
      <c r="K72" s="315">
        <f t="shared" ref="K72:K105" si="3">J72-E72</f>
        <v>0</v>
      </c>
      <c r="L72" s="58"/>
      <c r="M72" s="58"/>
      <c r="N72" s="58"/>
      <c r="O72" s="58"/>
      <c r="P72" s="65"/>
      <c r="Q72" s="65"/>
      <c r="R72" s="65"/>
      <c r="S72" s="72"/>
      <c r="T72" s="14" t="str">
        <f t="shared" ref="T72:T135" si="4">CONCATENATE(L72,C72)</f>
        <v/>
      </c>
      <c r="U72" s="47" t="str">
        <f t="shared" ref="U72:U135" si="5">CONCATENATE(N72,H72)</f>
        <v/>
      </c>
      <c r="V72" s="17"/>
      <c r="W72" s="5"/>
      <c r="X72" s="5"/>
      <c r="Y72" s="17"/>
      <c r="Z72" s="3"/>
      <c r="AA72" s="14"/>
      <c r="AB72" s="5"/>
      <c r="AC72" s="3"/>
      <c r="AD72" s="14"/>
      <c r="AE72" s="5"/>
      <c r="AF72" s="17"/>
      <c r="AG72" s="5"/>
      <c r="AH72" s="5"/>
      <c r="AI72" s="17"/>
      <c r="AJ72" s="6"/>
    </row>
    <row r="73" spans="1:36" ht="21" customHeight="1" x14ac:dyDescent="0.15">
      <c r="A73" s="62"/>
      <c r="B73" s="63"/>
      <c r="C73" s="57"/>
      <c r="D73" s="60"/>
      <c r="E73" s="60"/>
      <c r="F73" s="77"/>
      <c r="G73" s="219"/>
      <c r="H73" s="213"/>
      <c r="I73" s="214"/>
      <c r="J73" s="214"/>
      <c r="K73" s="315">
        <f t="shared" si="3"/>
        <v>0</v>
      </c>
      <c r="L73" s="58"/>
      <c r="M73" s="58"/>
      <c r="N73" s="58"/>
      <c r="O73" s="58"/>
      <c r="P73" s="65"/>
      <c r="Q73" s="65"/>
      <c r="R73" s="65"/>
      <c r="S73" s="72"/>
      <c r="T73" s="14" t="str">
        <f t="shared" si="4"/>
        <v/>
      </c>
      <c r="U73" s="47" t="str">
        <f t="shared" si="5"/>
        <v/>
      </c>
      <c r="V73" s="14"/>
      <c r="W73" s="3"/>
      <c r="X73" s="3"/>
      <c r="Y73" s="14"/>
      <c r="Z73" s="3"/>
      <c r="AA73" s="14"/>
      <c r="AB73" s="3"/>
      <c r="AC73" s="3"/>
      <c r="AD73" s="14"/>
      <c r="AE73" s="3"/>
      <c r="AF73" s="14"/>
      <c r="AG73" s="3"/>
      <c r="AH73" s="3"/>
      <c r="AI73" s="14"/>
    </row>
    <row r="74" spans="1:36" ht="21" customHeight="1" x14ac:dyDescent="0.15">
      <c r="A74" s="173"/>
      <c r="B74" s="63"/>
      <c r="C74" s="57"/>
      <c r="D74" s="60"/>
      <c r="E74" s="60"/>
      <c r="F74" s="77"/>
      <c r="G74" s="219"/>
      <c r="H74" s="213"/>
      <c r="I74" s="238"/>
      <c r="J74" s="238"/>
      <c r="K74" s="315">
        <f t="shared" si="3"/>
        <v>0</v>
      </c>
      <c r="L74" s="58"/>
      <c r="M74" s="58"/>
      <c r="N74" s="58"/>
      <c r="O74" s="58"/>
      <c r="P74" s="65"/>
      <c r="Q74" s="65"/>
      <c r="R74" s="65"/>
      <c r="S74" s="72"/>
      <c r="T74" s="14" t="str">
        <f t="shared" si="4"/>
        <v/>
      </c>
      <c r="U74" s="47" t="str">
        <f t="shared" si="5"/>
        <v/>
      </c>
      <c r="V74" s="14"/>
      <c r="W74" s="3"/>
      <c r="X74" s="3"/>
      <c r="Y74" s="14"/>
      <c r="Z74" s="3"/>
      <c r="AA74" s="14"/>
      <c r="AB74" s="3"/>
      <c r="AC74" s="3"/>
      <c r="AD74" s="14"/>
      <c r="AE74" s="3"/>
      <c r="AF74" s="14"/>
      <c r="AG74" s="3"/>
      <c r="AH74" s="3"/>
      <c r="AI74" s="14"/>
      <c r="AJ74" s="6"/>
    </row>
    <row r="75" spans="1:36" ht="21" customHeight="1" x14ac:dyDescent="0.15">
      <c r="A75" s="178"/>
      <c r="B75" s="63"/>
      <c r="C75" s="57"/>
      <c r="D75" s="60"/>
      <c r="E75" s="60"/>
      <c r="F75" s="77"/>
      <c r="G75" s="219"/>
      <c r="H75" s="213"/>
      <c r="I75" s="238"/>
      <c r="J75" s="238"/>
      <c r="K75" s="315">
        <f t="shared" si="3"/>
        <v>0</v>
      </c>
      <c r="L75" s="58"/>
      <c r="M75" s="58"/>
      <c r="N75" s="58"/>
      <c r="O75" s="58"/>
      <c r="P75" s="65"/>
      <c r="Q75" s="65"/>
      <c r="R75" s="65"/>
      <c r="S75" s="72"/>
      <c r="T75" s="14" t="str">
        <f t="shared" si="4"/>
        <v/>
      </c>
      <c r="U75" s="47" t="str">
        <f t="shared" si="5"/>
        <v/>
      </c>
      <c r="V75" s="14"/>
      <c r="W75" s="3"/>
      <c r="X75" s="3"/>
      <c r="Y75" s="14"/>
      <c r="Z75" s="3"/>
      <c r="AA75" s="14"/>
      <c r="AB75" s="3"/>
      <c r="AC75" s="3"/>
      <c r="AD75" s="14"/>
      <c r="AE75" s="3"/>
      <c r="AF75" s="14"/>
      <c r="AG75" s="3"/>
      <c r="AH75" s="3"/>
      <c r="AI75" s="14"/>
      <c r="AJ75" s="6"/>
    </row>
    <row r="76" spans="1:36" ht="21" customHeight="1" x14ac:dyDescent="0.15">
      <c r="A76" s="62"/>
      <c r="B76" s="63"/>
      <c r="C76" s="57"/>
      <c r="D76" s="60"/>
      <c r="E76" s="60"/>
      <c r="F76" s="77"/>
      <c r="G76" s="219"/>
      <c r="H76" s="213"/>
      <c r="I76" s="238"/>
      <c r="J76" s="238"/>
      <c r="K76" s="315">
        <f t="shared" si="3"/>
        <v>0</v>
      </c>
      <c r="L76" s="58"/>
      <c r="M76" s="58"/>
      <c r="N76" s="58"/>
      <c r="O76" s="58"/>
      <c r="P76" s="65"/>
      <c r="Q76" s="65"/>
      <c r="R76" s="65"/>
      <c r="S76" s="72"/>
      <c r="T76" s="14" t="str">
        <f t="shared" si="4"/>
        <v/>
      </c>
      <c r="U76" s="47" t="str">
        <f t="shared" si="5"/>
        <v/>
      </c>
      <c r="V76" s="14"/>
      <c r="W76" s="3"/>
      <c r="X76" s="3"/>
      <c r="Y76" s="14"/>
      <c r="Z76" s="3"/>
      <c r="AA76" s="14"/>
      <c r="AB76" s="3"/>
      <c r="AC76" s="3"/>
      <c r="AD76" s="14"/>
      <c r="AE76" s="3"/>
      <c r="AF76" s="14"/>
      <c r="AG76" s="3"/>
      <c r="AH76" s="3"/>
      <c r="AI76" s="14"/>
      <c r="AJ76" s="6"/>
    </row>
    <row r="77" spans="1:36" ht="21" customHeight="1" x14ac:dyDescent="0.15">
      <c r="A77" s="176"/>
      <c r="B77" s="63"/>
      <c r="C77" s="57"/>
      <c r="D77" s="60"/>
      <c r="E77" s="60"/>
      <c r="F77" s="77"/>
      <c r="G77" s="219"/>
      <c r="H77" s="213"/>
      <c r="I77" s="238"/>
      <c r="J77" s="238"/>
      <c r="K77" s="315">
        <f t="shared" si="3"/>
        <v>0</v>
      </c>
      <c r="L77" s="58"/>
      <c r="M77" s="58"/>
      <c r="N77" s="58"/>
      <c r="O77" s="58"/>
      <c r="P77" s="65"/>
      <c r="Q77" s="65"/>
      <c r="R77" s="65"/>
      <c r="S77" s="72"/>
      <c r="T77" s="14" t="str">
        <f t="shared" si="4"/>
        <v/>
      </c>
      <c r="U77" s="47" t="str">
        <f t="shared" si="5"/>
        <v/>
      </c>
      <c r="V77" s="14"/>
      <c r="W77" s="3"/>
      <c r="X77" s="3"/>
      <c r="Y77" s="14"/>
      <c r="Z77" s="3"/>
      <c r="AA77" s="14"/>
      <c r="AB77" s="3"/>
      <c r="AC77" s="3"/>
      <c r="AD77" s="14"/>
      <c r="AE77" s="3"/>
      <c r="AF77" s="14"/>
      <c r="AG77" s="3"/>
      <c r="AH77" s="3"/>
      <c r="AI77" s="14"/>
      <c r="AJ77" s="6"/>
    </row>
    <row r="78" spans="1:36" ht="21" customHeight="1" x14ac:dyDescent="0.15">
      <c r="A78" s="62"/>
      <c r="B78" s="63"/>
      <c r="C78" s="57"/>
      <c r="D78" s="60"/>
      <c r="E78" s="60"/>
      <c r="F78" s="77"/>
      <c r="G78" s="219"/>
      <c r="H78" s="213"/>
      <c r="I78" s="214"/>
      <c r="J78" s="214"/>
      <c r="K78" s="315">
        <f t="shared" si="3"/>
        <v>0</v>
      </c>
      <c r="L78" s="58"/>
      <c r="M78" s="58"/>
      <c r="N78" s="58"/>
      <c r="O78" s="58"/>
      <c r="P78" s="65"/>
      <c r="Q78" s="65"/>
      <c r="R78" s="65"/>
      <c r="S78" s="72"/>
      <c r="T78" s="14" t="str">
        <f t="shared" si="4"/>
        <v/>
      </c>
      <c r="U78" s="47" t="str">
        <f t="shared" si="5"/>
        <v/>
      </c>
      <c r="V78" s="15"/>
      <c r="W78" s="3"/>
      <c r="X78" s="3"/>
      <c r="Y78" s="14"/>
      <c r="Z78" s="3"/>
      <c r="AA78" s="14"/>
      <c r="AB78" s="3"/>
      <c r="AC78" s="3"/>
      <c r="AD78" s="14"/>
      <c r="AE78" s="3"/>
      <c r="AF78" s="14"/>
      <c r="AG78" s="3"/>
      <c r="AH78" s="3"/>
      <c r="AI78" s="14"/>
      <c r="AJ78" s="6"/>
    </row>
    <row r="79" spans="1:36" ht="21" customHeight="1" x14ac:dyDescent="0.15">
      <c r="A79" s="173"/>
      <c r="B79" s="63"/>
      <c r="C79" s="57"/>
      <c r="D79" s="60"/>
      <c r="E79" s="60"/>
      <c r="F79" s="77"/>
      <c r="G79" s="219"/>
      <c r="H79" s="213"/>
      <c r="I79" s="214"/>
      <c r="J79" s="214"/>
      <c r="K79" s="315">
        <f t="shared" si="3"/>
        <v>0</v>
      </c>
      <c r="L79" s="58"/>
      <c r="M79" s="58"/>
      <c r="N79" s="58"/>
      <c r="O79" s="58"/>
      <c r="P79" s="65"/>
      <c r="Q79" s="65"/>
      <c r="R79" s="65"/>
      <c r="S79" s="72"/>
      <c r="T79" s="14" t="str">
        <f t="shared" si="4"/>
        <v/>
      </c>
      <c r="U79" s="47" t="str">
        <f t="shared" si="5"/>
        <v/>
      </c>
      <c r="V79" s="14"/>
      <c r="W79" s="3"/>
      <c r="X79" s="3"/>
      <c r="Y79" s="14"/>
      <c r="Z79" s="3"/>
      <c r="AA79" s="14"/>
      <c r="AB79" s="3"/>
      <c r="AC79" s="3"/>
      <c r="AD79" s="14"/>
      <c r="AE79" s="3"/>
      <c r="AF79" s="14"/>
      <c r="AG79" s="3"/>
      <c r="AH79" s="3"/>
      <c r="AI79" s="14"/>
      <c r="AJ79" s="6"/>
    </row>
    <row r="80" spans="1:36" ht="21" customHeight="1" x14ac:dyDescent="0.15">
      <c r="A80" s="62"/>
      <c r="B80" s="63"/>
      <c r="C80" s="57"/>
      <c r="D80" s="60"/>
      <c r="E80" s="60"/>
      <c r="F80" s="77"/>
      <c r="G80" s="219"/>
      <c r="H80" s="213"/>
      <c r="I80" s="214"/>
      <c r="J80" s="214"/>
      <c r="K80" s="315">
        <f t="shared" si="3"/>
        <v>0</v>
      </c>
      <c r="L80" s="58"/>
      <c r="M80" s="58"/>
      <c r="N80" s="58"/>
      <c r="O80" s="58"/>
      <c r="P80" s="65"/>
      <c r="Q80" s="65"/>
      <c r="R80" s="65"/>
      <c r="S80" s="72"/>
      <c r="T80" s="14" t="str">
        <f t="shared" si="4"/>
        <v/>
      </c>
      <c r="U80" s="47" t="str">
        <f t="shared" si="5"/>
        <v/>
      </c>
      <c r="V80" s="14"/>
      <c r="W80" s="3"/>
      <c r="X80" s="3"/>
      <c r="Y80" s="14"/>
      <c r="Z80" s="3"/>
      <c r="AA80" s="14"/>
      <c r="AB80" s="3"/>
      <c r="AC80" s="3"/>
      <c r="AD80" s="14"/>
      <c r="AE80" s="3"/>
      <c r="AF80" s="14"/>
      <c r="AG80" s="3"/>
      <c r="AH80" s="3"/>
      <c r="AI80" s="14"/>
      <c r="AJ80" s="6"/>
    </row>
    <row r="81" spans="1:36" ht="21" customHeight="1" x14ac:dyDescent="0.15">
      <c r="A81" s="62"/>
      <c r="B81" s="64"/>
      <c r="C81" s="57"/>
      <c r="D81" s="60"/>
      <c r="E81" s="60"/>
      <c r="F81" s="77"/>
      <c r="G81" s="212"/>
      <c r="H81" s="213"/>
      <c r="I81" s="214"/>
      <c r="J81" s="214"/>
      <c r="K81" s="315">
        <f t="shared" si="3"/>
        <v>0</v>
      </c>
      <c r="L81" s="58"/>
      <c r="M81" s="58"/>
      <c r="N81" s="58"/>
      <c r="O81" s="58"/>
      <c r="P81" s="65"/>
      <c r="Q81" s="65"/>
      <c r="R81" s="65"/>
      <c r="S81" s="72"/>
      <c r="T81" s="14" t="str">
        <f t="shared" si="4"/>
        <v/>
      </c>
      <c r="U81" s="47" t="str">
        <f t="shared" si="5"/>
        <v/>
      </c>
      <c r="V81" s="14"/>
      <c r="W81" s="3"/>
      <c r="X81" s="3"/>
      <c r="Y81" s="14"/>
      <c r="Z81" s="3"/>
      <c r="AA81" s="14"/>
      <c r="AB81" s="3"/>
      <c r="AC81" s="3"/>
      <c r="AD81" s="14"/>
      <c r="AE81" s="3"/>
      <c r="AF81" s="14"/>
      <c r="AG81" s="3"/>
      <c r="AH81" s="3"/>
      <c r="AI81" s="14"/>
      <c r="AJ81" s="6"/>
    </row>
    <row r="82" spans="1:36" ht="21" customHeight="1" x14ac:dyDescent="0.15">
      <c r="A82" s="62"/>
      <c r="B82" s="63"/>
      <c r="C82" s="57"/>
      <c r="D82" s="60"/>
      <c r="E82" s="60"/>
      <c r="F82" s="77"/>
      <c r="G82" s="219"/>
      <c r="H82" s="213"/>
      <c r="I82" s="214"/>
      <c r="J82" s="214"/>
      <c r="K82" s="315">
        <f t="shared" si="3"/>
        <v>0</v>
      </c>
      <c r="L82" s="58"/>
      <c r="M82" s="58"/>
      <c r="N82" s="58"/>
      <c r="O82" s="58"/>
      <c r="P82" s="65"/>
      <c r="Q82" s="65"/>
      <c r="R82" s="65"/>
      <c r="S82" s="72"/>
      <c r="T82" s="14" t="str">
        <f t="shared" si="4"/>
        <v/>
      </c>
      <c r="U82" s="47" t="str">
        <f t="shared" si="5"/>
        <v/>
      </c>
      <c r="V82" s="14"/>
      <c r="W82" s="3"/>
      <c r="X82" s="3"/>
      <c r="Y82" s="14"/>
      <c r="Z82" s="3"/>
      <c r="AA82" s="14"/>
      <c r="AB82" s="3"/>
      <c r="AC82" s="3"/>
      <c r="AD82" s="14"/>
      <c r="AE82" s="3"/>
      <c r="AF82" s="14"/>
      <c r="AG82" s="3"/>
      <c r="AH82" s="3"/>
      <c r="AI82" s="14"/>
      <c r="AJ82" s="6"/>
    </row>
    <row r="83" spans="1:36" ht="21" customHeight="1" x14ac:dyDescent="0.15">
      <c r="A83" s="62"/>
      <c r="B83" s="63"/>
      <c r="C83" s="57"/>
      <c r="D83" s="60"/>
      <c r="E83" s="60"/>
      <c r="F83" s="77"/>
      <c r="G83" s="219"/>
      <c r="H83" s="213"/>
      <c r="I83" s="238"/>
      <c r="J83" s="238"/>
      <c r="K83" s="315">
        <f t="shared" si="3"/>
        <v>0</v>
      </c>
      <c r="L83" s="58"/>
      <c r="M83" s="58"/>
      <c r="N83" s="58"/>
      <c r="O83" s="58"/>
      <c r="P83" s="65"/>
      <c r="Q83" s="65"/>
      <c r="R83" s="65"/>
      <c r="S83" s="72"/>
      <c r="T83" s="14" t="str">
        <f t="shared" si="4"/>
        <v/>
      </c>
      <c r="U83" s="47" t="str">
        <f t="shared" si="5"/>
        <v/>
      </c>
      <c r="V83" s="14"/>
      <c r="W83" s="3"/>
      <c r="X83" s="3"/>
      <c r="Y83" s="14"/>
      <c r="Z83" s="3"/>
      <c r="AA83" s="14"/>
      <c r="AB83" s="3"/>
      <c r="AC83" s="3"/>
      <c r="AD83" s="14"/>
      <c r="AE83" s="3"/>
      <c r="AF83" s="14"/>
      <c r="AG83" s="3"/>
      <c r="AH83" s="3"/>
      <c r="AI83" s="14"/>
      <c r="AJ83" s="6"/>
    </row>
    <row r="84" spans="1:36" ht="21" customHeight="1" x14ac:dyDescent="0.15">
      <c r="A84" s="176"/>
      <c r="B84" s="63"/>
      <c r="C84" s="57"/>
      <c r="D84" s="60"/>
      <c r="E84" s="60"/>
      <c r="F84" s="77"/>
      <c r="G84" s="219"/>
      <c r="H84" s="213"/>
      <c r="I84" s="238"/>
      <c r="J84" s="238"/>
      <c r="K84" s="315">
        <f t="shared" si="3"/>
        <v>0</v>
      </c>
      <c r="L84" s="58"/>
      <c r="M84" s="58"/>
      <c r="N84" s="58"/>
      <c r="O84" s="58"/>
      <c r="P84" s="65"/>
      <c r="Q84" s="65"/>
      <c r="R84" s="65"/>
      <c r="S84" s="72"/>
      <c r="T84" s="14" t="str">
        <f t="shared" si="4"/>
        <v/>
      </c>
      <c r="U84" s="47" t="str">
        <f t="shared" si="5"/>
        <v/>
      </c>
      <c r="V84" s="14"/>
      <c r="W84" s="3"/>
      <c r="X84" s="3"/>
      <c r="Y84" s="14"/>
      <c r="Z84" s="3"/>
      <c r="AA84" s="14"/>
      <c r="AB84" s="3"/>
      <c r="AC84" s="3"/>
      <c r="AD84" s="14"/>
      <c r="AE84" s="3"/>
      <c r="AF84" s="14"/>
      <c r="AG84" s="3"/>
      <c r="AH84" s="3"/>
      <c r="AI84" s="14"/>
      <c r="AJ84" s="6"/>
    </row>
    <row r="85" spans="1:36" ht="21" customHeight="1" x14ac:dyDescent="0.15">
      <c r="A85" s="62"/>
      <c r="B85" s="63"/>
      <c r="C85" s="57"/>
      <c r="D85" s="60"/>
      <c r="E85" s="60"/>
      <c r="F85" s="77"/>
      <c r="G85" s="219"/>
      <c r="H85" s="213"/>
      <c r="I85" s="238"/>
      <c r="J85" s="238"/>
      <c r="K85" s="315">
        <f t="shared" si="3"/>
        <v>0</v>
      </c>
      <c r="L85" s="58"/>
      <c r="M85" s="58"/>
      <c r="N85" s="58"/>
      <c r="O85" s="58"/>
      <c r="P85" s="65"/>
      <c r="Q85" s="65"/>
      <c r="R85" s="65"/>
      <c r="S85" s="72"/>
      <c r="T85" s="14" t="str">
        <f t="shared" si="4"/>
        <v/>
      </c>
      <c r="U85" s="47" t="str">
        <f t="shared" si="5"/>
        <v/>
      </c>
      <c r="V85" s="14"/>
      <c r="W85" s="3"/>
      <c r="X85" s="3"/>
      <c r="Y85" s="14"/>
      <c r="Z85" s="3"/>
      <c r="AA85" s="14"/>
      <c r="AB85" s="3"/>
      <c r="AC85" s="3"/>
      <c r="AD85" s="14"/>
      <c r="AE85" s="3"/>
      <c r="AF85" s="14"/>
      <c r="AG85" s="3"/>
      <c r="AH85" s="3"/>
      <c r="AI85" s="14"/>
      <c r="AJ85" s="6"/>
    </row>
    <row r="86" spans="1:36" ht="21" customHeight="1" x14ac:dyDescent="0.15">
      <c r="A86" s="259"/>
      <c r="B86" s="105"/>
      <c r="C86" s="111"/>
      <c r="D86" s="95"/>
      <c r="E86" s="95"/>
      <c r="F86" s="166"/>
      <c r="G86" s="220"/>
      <c r="H86" s="228"/>
      <c r="I86" s="260"/>
      <c r="J86" s="260"/>
      <c r="K86" s="316">
        <f t="shared" si="3"/>
        <v>0</v>
      </c>
      <c r="L86" s="68"/>
      <c r="M86" s="68"/>
      <c r="N86" s="68"/>
      <c r="O86" s="68"/>
      <c r="P86" s="154"/>
      <c r="Q86" s="154"/>
      <c r="R86" s="154"/>
      <c r="S86" s="155"/>
      <c r="T86" s="14" t="str">
        <f t="shared" si="4"/>
        <v/>
      </c>
      <c r="U86" s="47" t="str">
        <f t="shared" si="5"/>
        <v/>
      </c>
      <c r="V86" s="14"/>
      <c r="W86" s="3"/>
      <c r="X86" s="3"/>
      <c r="Y86" s="14"/>
      <c r="Z86" s="3"/>
      <c r="AA86" s="14"/>
      <c r="AB86" s="3"/>
      <c r="AC86" s="3"/>
      <c r="AD86" s="14"/>
      <c r="AE86" s="3"/>
      <c r="AF86" s="14"/>
      <c r="AG86" s="3"/>
      <c r="AH86" s="3"/>
      <c r="AI86" s="14"/>
      <c r="AJ86" s="6"/>
    </row>
    <row r="87" spans="1:36" ht="21" customHeight="1" x14ac:dyDescent="0.15">
      <c r="A87" s="171"/>
      <c r="B87" s="99"/>
      <c r="C87" s="97"/>
      <c r="D87" s="98"/>
      <c r="E87" s="98"/>
      <c r="F87" s="164"/>
      <c r="G87" s="221"/>
      <c r="H87" s="223"/>
      <c r="I87" s="258"/>
      <c r="J87" s="258"/>
      <c r="K87" s="314">
        <f t="shared" si="3"/>
        <v>0</v>
      </c>
      <c r="L87" s="69"/>
      <c r="M87" s="69"/>
      <c r="N87" s="69"/>
      <c r="O87" s="69"/>
      <c r="P87" s="152"/>
      <c r="Q87" s="152"/>
      <c r="R87" s="152"/>
      <c r="S87" s="153"/>
      <c r="T87" s="14" t="str">
        <f t="shared" si="4"/>
        <v/>
      </c>
      <c r="U87" s="47" t="str">
        <f t="shared" si="5"/>
        <v/>
      </c>
      <c r="V87" s="14"/>
      <c r="W87" s="3"/>
      <c r="X87" s="3"/>
      <c r="Y87" s="14"/>
      <c r="Z87" s="3"/>
      <c r="AA87" s="14"/>
      <c r="AB87" s="3"/>
      <c r="AC87" s="3"/>
      <c r="AD87" s="14"/>
      <c r="AE87" s="3"/>
      <c r="AF87" s="14"/>
      <c r="AG87" s="3"/>
      <c r="AH87" s="3"/>
      <c r="AI87" s="14"/>
      <c r="AJ87" s="6"/>
    </row>
    <row r="88" spans="1:36" ht="21" customHeight="1" x14ac:dyDescent="0.15">
      <c r="A88" s="176"/>
      <c r="B88" s="63"/>
      <c r="C88" s="57"/>
      <c r="D88" s="60"/>
      <c r="E88" s="60"/>
      <c r="F88" s="77"/>
      <c r="G88" s="219"/>
      <c r="H88" s="213"/>
      <c r="I88" s="238"/>
      <c r="J88" s="238"/>
      <c r="K88" s="315">
        <f t="shared" si="3"/>
        <v>0</v>
      </c>
      <c r="L88" s="58"/>
      <c r="M88" s="58"/>
      <c r="N88" s="58"/>
      <c r="O88" s="58"/>
      <c r="P88" s="65"/>
      <c r="Q88" s="65"/>
      <c r="R88" s="65"/>
      <c r="S88" s="72"/>
      <c r="T88" s="14" t="str">
        <f t="shared" si="4"/>
        <v/>
      </c>
      <c r="U88" s="47" t="str">
        <f t="shared" si="5"/>
        <v/>
      </c>
      <c r="V88" s="14"/>
      <c r="W88" s="3"/>
      <c r="X88" s="3"/>
      <c r="Y88" s="14"/>
      <c r="Z88" s="3"/>
      <c r="AA88" s="14"/>
      <c r="AB88" s="3"/>
      <c r="AC88" s="3"/>
      <c r="AD88" s="14"/>
      <c r="AE88" s="3"/>
      <c r="AF88" s="14"/>
      <c r="AG88" s="3"/>
      <c r="AH88" s="3"/>
      <c r="AI88" s="14"/>
      <c r="AJ88" s="6"/>
    </row>
    <row r="89" spans="1:36" ht="21" customHeight="1" x14ac:dyDescent="0.15">
      <c r="A89" s="62"/>
      <c r="B89" s="63"/>
      <c r="C89" s="57"/>
      <c r="D89" s="60"/>
      <c r="E89" s="60"/>
      <c r="F89" s="77"/>
      <c r="G89" s="219"/>
      <c r="H89" s="213"/>
      <c r="I89" s="238"/>
      <c r="J89" s="238"/>
      <c r="K89" s="315">
        <f t="shared" si="3"/>
        <v>0</v>
      </c>
      <c r="L89" s="58"/>
      <c r="M89" s="58"/>
      <c r="N89" s="58"/>
      <c r="O89" s="58"/>
      <c r="P89" s="65"/>
      <c r="Q89" s="65"/>
      <c r="R89" s="65"/>
      <c r="S89" s="72"/>
      <c r="T89" s="14" t="str">
        <f t="shared" si="4"/>
        <v/>
      </c>
      <c r="U89" s="47" t="str">
        <f t="shared" si="5"/>
        <v/>
      </c>
      <c r="V89" s="14"/>
      <c r="W89" s="3"/>
      <c r="X89" s="3"/>
      <c r="Y89" s="14"/>
      <c r="Z89" s="3"/>
      <c r="AA89" s="14"/>
      <c r="AB89" s="3"/>
      <c r="AC89" s="3"/>
      <c r="AD89" s="14"/>
      <c r="AE89" s="3"/>
      <c r="AF89" s="14"/>
      <c r="AG89" s="3"/>
      <c r="AH89" s="3"/>
      <c r="AI89" s="14"/>
      <c r="AJ89" s="6"/>
    </row>
    <row r="90" spans="1:36" ht="21" customHeight="1" x14ac:dyDescent="0.15">
      <c r="A90" s="176"/>
      <c r="B90" s="63"/>
      <c r="C90" s="57"/>
      <c r="D90" s="60"/>
      <c r="E90" s="60"/>
      <c r="F90" s="77"/>
      <c r="G90" s="219"/>
      <c r="H90" s="213"/>
      <c r="I90" s="238"/>
      <c r="J90" s="238"/>
      <c r="K90" s="315">
        <f t="shared" si="3"/>
        <v>0</v>
      </c>
      <c r="L90" s="58"/>
      <c r="M90" s="58"/>
      <c r="N90" s="58"/>
      <c r="O90" s="58"/>
      <c r="P90" s="65"/>
      <c r="Q90" s="65"/>
      <c r="R90" s="65"/>
      <c r="S90" s="72"/>
      <c r="T90" s="14" t="str">
        <f t="shared" si="4"/>
        <v/>
      </c>
      <c r="U90" s="47" t="str">
        <f t="shared" si="5"/>
        <v/>
      </c>
      <c r="V90" s="16"/>
      <c r="W90" s="4"/>
      <c r="X90" s="4"/>
      <c r="Y90" s="16"/>
      <c r="Z90" s="3"/>
      <c r="AA90" s="14"/>
      <c r="AB90" s="4"/>
      <c r="AC90" s="3"/>
      <c r="AD90" s="14"/>
      <c r="AE90" s="4"/>
      <c r="AF90" s="16"/>
      <c r="AG90" s="4"/>
      <c r="AH90" s="4"/>
      <c r="AI90" s="16"/>
      <c r="AJ90" s="6"/>
    </row>
    <row r="91" spans="1:36" ht="21" customHeight="1" x14ac:dyDescent="0.15">
      <c r="A91" s="176"/>
      <c r="B91" s="63"/>
      <c r="C91" s="57"/>
      <c r="D91" s="60"/>
      <c r="E91" s="60"/>
      <c r="F91" s="77"/>
      <c r="G91" s="219"/>
      <c r="H91" s="213"/>
      <c r="I91" s="238"/>
      <c r="J91" s="238"/>
      <c r="K91" s="315">
        <f t="shared" si="3"/>
        <v>0</v>
      </c>
      <c r="L91" s="58"/>
      <c r="M91" s="58"/>
      <c r="N91" s="58"/>
      <c r="O91" s="58"/>
      <c r="P91" s="65"/>
      <c r="Q91" s="65"/>
      <c r="R91" s="65"/>
      <c r="S91" s="72"/>
      <c r="T91" s="14" t="str">
        <f t="shared" si="4"/>
        <v/>
      </c>
      <c r="U91" s="47" t="str">
        <f t="shared" si="5"/>
        <v/>
      </c>
      <c r="V91" s="16"/>
      <c r="W91" s="4"/>
      <c r="X91" s="4"/>
      <c r="Y91" s="16"/>
      <c r="Z91" s="3"/>
      <c r="AA91" s="14"/>
      <c r="AB91" s="4"/>
      <c r="AC91" s="3"/>
      <c r="AD91" s="14"/>
      <c r="AE91" s="4"/>
      <c r="AF91" s="16"/>
      <c r="AG91" s="4"/>
      <c r="AH91" s="4"/>
      <c r="AI91" s="16"/>
      <c r="AJ91" s="6"/>
    </row>
    <row r="92" spans="1:36" ht="21" customHeight="1" x14ac:dyDescent="0.15">
      <c r="A92" s="62"/>
      <c r="B92" s="63"/>
      <c r="C92" s="57"/>
      <c r="D92" s="60"/>
      <c r="E92" s="60"/>
      <c r="F92" s="77"/>
      <c r="G92" s="219"/>
      <c r="H92" s="213"/>
      <c r="I92" s="238"/>
      <c r="J92" s="238"/>
      <c r="K92" s="315">
        <f t="shared" si="3"/>
        <v>0</v>
      </c>
      <c r="L92" s="58"/>
      <c r="M92" s="58"/>
      <c r="N92" s="58"/>
      <c r="O92" s="58"/>
      <c r="P92" s="65"/>
      <c r="Q92" s="59"/>
      <c r="R92" s="65"/>
      <c r="S92" s="72"/>
      <c r="T92" s="14" t="str">
        <f t="shared" si="4"/>
        <v/>
      </c>
      <c r="U92" s="47" t="str">
        <f t="shared" si="5"/>
        <v/>
      </c>
      <c r="V92" s="17"/>
      <c r="W92" s="5"/>
      <c r="X92" s="5"/>
      <c r="Y92" s="17"/>
      <c r="Z92" s="3"/>
      <c r="AA92" s="14"/>
      <c r="AB92" s="5"/>
      <c r="AC92" s="3"/>
      <c r="AD92" s="14"/>
      <c r="AE92" s="5"/>
      <c r="AF92" s="17"/>
      <c r="AG92" s="5"/>
      <c r="AH92" s="5"/>
      <c r="AI92" s="17"/>
      <c r="AJ92" s="6"/>
    </row>
    <row r="93" spans="1:36" s="22" customFormat="1" ht="21" customHeight="1" x14ac:dyDescent="0.15">
      <c r="A93" s="176"/>
      <c r="B93" s="63"/>
      <c r="C93" s="57"/>
      <c r="D93" s="60"/>
      <c r="E93" s="60"/>
      <c r="F93" s="77"/>
      <c r="G93" s="219"/>
      <c r="H93" s="213"/>
      <c r="I93" s="238"/>
      <c r="J93" s="238"/>
      <c r="K93" s="315">
        <f t="shared" si="3"/>
        <v>0</v>
      </c>
      <c r="L93" s="58"/>
      <c r="M93" s="58"/>
      <c r="N93" s="58"/>
      <c r="O93" s="58"/>
      <c r="P93" s="65"/>
      <c r="Q93" s="59"/>
      <c r="R93" s="65"/>
      <c r="S93" s="72"/>
      <c r="T93" s="14" t="str">
        <f t="shared" si="4"/>
        <v/>
      </c>
      <c r="U93" s="47" t="str">
        <f t="shared" si="5"/>
        <v/>
      </c>
      <c r="V93" s="25"/>
      <c r="W93" s="25"/>
      <c r="X93" s="25"/>
      <c r="Y93" s="25"/>
      <c r="Z93" s="11"/>
      <c r="AA93" s="18"/>
      <c r="AB93" s="11"/>
      <c r="AC93" s="11"/>
      <c r="AD93" s="18"/>
      <c r="AE93" s="25"/>
      <c r="AF93" s="25"/>
      <c r="AG93" s="25"/>
      <c r="AH93" s="25"/>
      <c r="AI93" s="25"/>
    </row>
    <row r="94" spans="1:36" ht="21" customHeight="1" x14ac:dyDescent="0.15">
      <c r="A94" s="62"/>
      <c r="B94" s="63"/>
      <c r="C94" s="57"/>
      <c r="D94" s="60"/>
      <c r="E94" s="60"/>
      <c r="F94" s="77"/>
      <c r="G94" s="219"/>
      <c r="H94" s="213"/>
      <c r="I94" s="214"/>
      <c r="J94" s="214"/>
      <c r="K94" s="315">
        <f t="shared" si="3"/>
        <v>0</v>
      </c>
      <c r="L94" s="58"/>
      <c r="M94" s="58"/>
      <c r="N94" s="58"/>
      <c r="O94" s="58"/>
      <c r="P94" s="65"/>
      <c r="Q94" s="65"/>
      <c r="R94" s="65"/>
      <c r="S94" s="72"/>
      <c r="T94" s="14" t="str">
        <f t="shared" si="4"/>
        <v/>
      </c>
      <c r="U94" s="47" t="str">
        <f t="shared" si="5"/>
        <v/>
      </c>
      <c r="V94" s="14"/>
      <c r="W94" s="3"/>
      <c r="X94" s="3"/>
      <c r="Y94" s="14"/>
      <c r="Z94" s="3"/>
      <c r="AA94" s="14"/>
      <c r="AB94" s="3"/>
      <c r="AC94" s="3"/>
      <c r="AD94" s="14"/>
      <c r="AE94" s="3"/>
      <c r="AF94" s="14"/>
      <c r="AG94" s="3"/>
      <c r="AH94" s="3"/>
      <c r="AI94" s="14"/>
    </row>
    <row r="95" spans="1:36" ht="21" customHeight="1" x14ac:dyDescent="0.15">
      <c r="A95" s="62"/>
      <c r="B95" s="63"/>
      <c r="C95" s="57"/>
      <c r="D95" s="60"/>
      <c r="E95" s="60"/>
      <c r="F95" s="77"/>
      <c r="G95" s="219"/>
      <c r="H95" s="213"/>
      <c r="I95" s="214"/>
      <c r="J95" s="214"/>
      <c r="K95" s="315">
        <f t="shared" si="3"/>
        <v>0</v>
      </c>
      <c r="L95" s="58"/>
      <c r="M95" s="58"/>
      <c r="N95" s="58"/>
      <c r="O95" s="58"/>
      <c r="P95" s="65"/>
      <c r="Q95" s="65"/>
      <c r="R95" s="65"/>
      <c r="S95" s="72"/>
      <c r="T95" s="14" t="str">
        <f t="shared" si="4"/>
        <v/>
      </c>
      <c r="U95" s="47" t="str">
        <f t="shared" si="5"/>
        <v/>
      </c>
      <c r="V95" s="14"/>
      <c r="W95" s="3"/>
      <c r="X95" s="3"/>
      <c r="Y95" s="14"/>
      <c r="Z95" s="3"/>
      <c r="AA95" s="14"/>
      <c r="AB95" s="3"/>
      <c r="AC95" s="3"/>
      <c r="AD95" s="14"/>
      <c r="AE95" s="3"/>
      <c r="AF95" s="14"/>
      <c r="AG95" s="3"/>
      <c r="AH95" s="3"/>
      <c r="AI95" s="14"/>
    </row>
    <row r="96" spans="1:36" ht="21" customHeight="1" x14ac:dyDescent="0.15">
      <c r="A96" s="62"/>
      <c r="B96" s="63"/>
      <c r="C96" s="57"/>
      <c r="D96" s="60"/>
      <c r="E96" s="60"/>
      <c r="F96" s="77"/>
      <c r="G96" s="219"/>
      <c r="H96" s="213"/>
      <c r="I96" s="214"/>
      <c r="J96" s="214"/>
      <c r="K96" s="315">
        <f t="shared" si="3"/>
        <v>0</v>
      </c>
      <c r="L96" s="58"/>
      <c r="M96" s="58"/>
      <c r="N96" s="58"/>
      <c r="O96" s="58"/>
      <c r="P96" s="65"/>
      <c r="Q96" s="65"/>
      <c r="R96" s="65"/>
      <c r="S96" s="72"/>
      <c r="T96" s="14" t="str">
        <f t="shared" si="4"/>
        <v/>
      </c>
      <c r="U96" s="47" t="str">
        <f t="shared" si="5"/>
        <v/>
      </c>
      <c r="V96" s="14"/>
      <c r="W96" s="3"/>
      <c r="X96" s="3"/>
      <c r="Y96" s="14"/>
      <c r="Z96" s="3"/>
      <c r="AA96" s="14"/>
      <c r="AB96" s="3"/>
      <c r="AC96" s="3"/>
      <c r="AD96" s="14"/>
      <c r="AE96" s="3"/>
      <c r="AF96" s="14"/>
      <c r="AG96" s="3"/>
      <c r="AH96" s="3"/>
      <c r="AI96" s="14"/>
      <c r="AJ96" s="6"/>
    </row>
    <row r="97" spans="1:36" ht="21" customHeight="1" x14ac:dyDescent="0.15">
      <c r="A97" s="62"/>
      <c r="B97" s="63"/>
      <c r="C97" s="57"/>
      <c r="D97" s="60"/>
      <c r="E97" s="60"/>
      <c r="F97" s="77"/>
      <c r="G97" s="219"/>
      <c r="H97" s="213"/>
      <c r="I97" s="214"/>
      <c r="J97" s="214"/>
      <c r="K97" s="315">
        <f t="shared" si="3"/>
        <v>0</v>
      </c>
      <c r="L97" s="58"/>
      <c r="M97" s="58"/>
      <c r="N97" s="58"/>
      <c r="O97" s="58"/>
      <c r="P97" s="79"/>
      <c r="Q97" s="79"/>
      <c r="R97" s="79"/>
      <c r="S97" s="73"/>
      <c r="T97" s="14" t="str">
        <f t="shared" si="4"/>
        <v/>
      </c>
      <c r="U97" s="47" t="str">
        <f t="shared" si="5"/>
        <v/>
      </c>
      <c r="V97" s="14"/>
      <c r="W97" s="3"/>
      <c r="X97" s="3"/>
      <c r="Y97" s="14"/>
      <c r="Z97" s="3"/>
      <c r="AA97" s="14"/>
      <c r="AB97" s="3"/>
      <c r="AC97" s="3"/>
      <c r="AD97" s="14"/>
      <c r="AE97" s="3"/>
      <c r="AF97" s="14"/>
      <c r="AG97" s="3"/>
      <c r="AH97" s="3"/>
      <c r="AI97" s="14"/>
      <c r="AJ97" s="6"/>
    </row>
    <row r="98" spans="1:36" ht="21" customHeight="1" x14ac:dyDescent="0.15">
      <c r="A98" s="62"/>
      <c r="B98" s="63"/>
      <c r="C98" s="57"/>
      <c r="D98" s="60"/>
      <c r="E98" s="60"/>
      <c r="F98" s="77"/>
      <c r="G98" s="219"/>
      <c r="H98" s="213"/>
      <c r="I98" s="214"/>
      <c r="J98" s="214"/>
      <c r="K98" s="315">
        <f t="shared" si="3"/>
        <v>0</v>
      </c>
      <c r="L98" s="58"/>
      <c r="M98" s="58"/>
      <c r="N98" s="58"/>
      <c r="O98" s="58"/>
      <c r="P98" s="79"/>
      <c r="Q98" s="79"/>
      <c r="R98" s="79"/>
      <c r="S98" s="73"/>
      <c r="T98" s="14" t="str">
        <f t="shared" si="4"/>
        <v/>
      </c>
      <c r="U98" s="47" t="str">
        <f t="shared" si="5"/>
        <v/>
      </c>
      <c r="V98" s="14"/>
      <c r="W98" s="3"/>
      <c r="X98" s="3"/>
      <c r="Y98" s="14"/>
      <c r="Z98" s="3"/>
      <c r="AA98" s="14"/>
      <c r="AB98" s="3"/>
      <c r="AC98" s="3"/>
      <c r="AD98" s="14"/>
      <c r="AE98" s="3"/>
      <c r="AF98" s="14"/>
      <c r="AG98" s="3"/>
      <c r="AH98" s="3"/>
      <c r="AI98" s="14"/>
      <c r="AJ98" s="6"/>
    </row>
    <row r="99" spans="1:36" ht="21" customHeight="1" x14ac:dyDescent="0.15">
      <c r="A99" s="62"/>
      <c r="B99" s="63"/>
      <c r="C99" s="57"/>
      <c r="D99" s="60"/>
      <c r="E99" s="60"/>
      <c r="F99" s="77"/>
      <c r="G99" s="219"/>
      <c r="H99" s="213"/>
      <c r="I99" s="214"/>
      <c r="J99" s="214"/>
      <c r="K99" s="315">
        <f t="shared" si="3"/>
        <v>0</v>
      </c>
      <c r="L99" s="58"/>
      <c r="M99" s="58"/>
      <c r="N99" s="58"/>
      <c r="O99" s="58"/>
      <c r="P99" s="65"/>
      <c r="Q99" s="65"/>
      <c r="R99" s="65"/>
      <c r="S99" s="72"/>
      <c r="T99" s="14" t="str">
        <f t="shared" si="4"/>
        <v/>
      </c>
      <c r="U99" s="47" t="str">
        <f t="shared" si="5"/>
        <v/>
      </c>
      <c r="V99" s="15"/>
      <c r="W99" s="3"/>
      <c r="X99" s="3"/>
      <c r="Y99" s="14"/>
      <c r="Z99" s="3"/>
      <c r="AA99" s="14"/>
      <c r="AB99" s="3"/>
      <c r="AC99" s="3"/>
      <c r="AD99" s="14"/>
      <c r="AE99" s="3"/>
      <c r="AF99" s="14"/>
      <c r="AG99" s="3"/>
      <c r="AH99" s="3"/>
      <c r="AI99" s="14"/>
      <c r="AJ99" s="6"/>
    </row>
    <row r="100" spans="1:36" ht="21" customHeight="1" x14ac:dyDescent="0.15">
      <c r="A100" s="62"/>
      <c r="B100" s="63"/>
      <c r="C100" s="57"/>
      <c r="D100" s="60"/>
      <c r="E100" s="60"/>
      <c r="F100" s="77"/>
      <c r="G100" s="219"/>
      <c r="H100" s="213"/>
      <c r="I100" s="214"/>
      <c r="J100" s="214"/>
      <c r="K100" s="315">
        <f t="shared" si="3"/>
        <v>0</v>
      </c>
      <c r="L100" s="58"/>
      <c r="M100" s="58"/>
      <c r="N100" s="58"/>
      <c r="O100" s="58"/>
      <c r="P100" s="65"/>
      <c r="Q100" s="65"/>
      <c r="R100" s="65"/>
      <c r="S100" s="72"/>
      <c r="T100" s="14" t="str">
        <f t="shared" si="4"/>
        <v/>
      </c>
      <c r="U100" s="47" t="str">
        <f t="shared" si="5"/>
        <v/>
      </c>
      <c r="V100" s="14"/>
      <c r="W100" s="3"/>
      <c r="X100" s="3"/>
      <c r="Y100" s="14"/>
      <c r="Z100" s="3"/>
      <c r="AA100" s="14"/>
      <c r="AB100" s="3"/>
      <c r="AC100" s="3"/>
      <c r="AD100" s="14"/>
      <c r="AE100" s="3"/>
      <c r="AF100" s="14"/>
      <c r="AG100" s="3"/>
      <c r="AH100" s="3"/>
      <c r="AI100" s="14"/>
      <c r="AJ100" s="6"/>
    </row>
    <row r="101" spans="1:36" ht="21" customHeight="1" x14ac:dyDescent="0.15">
      <c r="A101" s="62"/>
      <c r="B101" s="63"/>
      <c r="C101" s="57"/>
      <c r="D101" s="60"/>
      <c r="E101" s="60"/>
      <c r="F101" s="77"/>
      <c r="G101" s="219"/>
      <c r="H101" s="213"/>
      <c r="I101" s="214"/>
      <c r="J101" s="214"/>
      <c r="K101" s="315">
        <f t="shared" si="3"/>
        <v>0</v>
      </c>
      <c r="L101" s="58"/>
      <c r="M101" s="58"/>
      <c r="N101" s="58"/>
      <c r="O101" s="58"/>
      <c r="P101" s="65"/>
      <c r="Q101" s="65"/>
      <c r="R101" s="65"/>
      <c r="S101" s="72"/>
      <c r="T101" s="14" t="str">
        <f t="shared" si="4"/>
        <v/>
      </c>
      <c r="U101" s="47" t="str">
        <f t="shared" si="5"/>
        <v/>
      </c>
      <c r="V101" s="14"/>
      <c r="W101" s="3"/>
      <c r="X101" s="3"/>
      <c r="Y101" s="14"/>
      <c r="Z101" s="3"/>
      <c r="AA101" s="14"/>
      <c r="AB101" s="3"/>
      <c r="AC101" s="3"/>
      <c r="AD101" s="14"/>
      <c r="AE101" s="3"/>
      <c r="AF101" s="14"/>
      <c r="AG101" s="3"/>
      <c r="AH101" s="3"/>
      <c r="AI101" s="14"/>
      <c r="AJ101" s="6"/>
    </row>
    <row r="102" spans="1:36" ht="21" customHeight="1" x14ac:dyDescent="0.15">
      <c r="A102" s="62"/>
      <c r="B102" s="63"/>
      <c r="C102" s="57"/>
      <c r="D102" s="60"/>
      <c r="E102" s="60"/>
      <c r="F102" s="77"/>
      <c r="G102" s="219"/>
      <c r="H102" s="213"/>
      <c r="I102" s="214"/>
      <c r="J102" s="214"/>
      <c r="K102" s="315">
        <f t="shared" si="3"/>
        <v>0</v>
      </c>
      <c r="L102" s="58"/>
      <c r="M102" s="58"/>
      <c r="N102" s="58"/>
      <c r="O102" s="58"/>
      <c r="P102" s="65"/>
      <c r="Q102" s="65"/>
      <c r="R102" s="65"/>
      <c r="S102" s="72"/>
      <c r="T102" s="14" t="str">
        <f t="shared" si="4"/>
        <v/>
      </c>
      <c r="U102" s="47" t="str">
        <f t="shared" si="5"/>
        <v/>
      </c>
      <c r="V102" s="14"/>
      <c r="W102" s="3"/>
      <c r="X102" s="3"/>
      <c r="Y102" s="14"/>
      <c r="Z102" s="3"/>
      <c r="AA102" s="14"/>
      <c r="AB102" s="3"/>
      <c r="AC102" s="3"/>
      <c r="AD102" s="14"/>
      <c r="AE102" s="3"/>
      <c r="AF102" s="14"/>
      <c r="AG102" s="3"/>
      <c r="AH102" s="3"/>
      <c r="AI102" s="14"/>
      <c r="AJ102" s="6"/>
    </row>
    <row r="103" spans="1:36" ht="21" customHeight="1" x14ac:dyDescent="0.15">
      <c r="A103" s="62"/>
      <c r="B103" s="63"/>
      <c r="C103" s="57"/>
      <c r="D103" s="60"/>
      <c r="E103" s="60"/>
      <c r="F103" s="77"/>
      <c r="G103" s="219"/>
      <c r="H103" s="213"/>
      <c r="I103" s="214"/>
      <c r="J103" s="214"/>
      <c r="K103" s="315">
        <f t="shared" si="3"/>
        <v>0</v>
      </c>
      <c r="L103" s="58"/>
      <c r="M103" s="58"/>
      <c r="N103" s="58"/>
      <c r="O103" s="58"/>
      <c r="P103" s="65"/>
      <c r="Q103" s="65"/>
      <c r="R103" s="65"/>
      <c r="S103" s="72"/>
      <c r="T103" s="14" t="str">
        <f t="shared" si="4"/>
        <v/>
      </c>
      <c r="U103" s="47" t="str">
        <f t="shared" si="5"/>
        <v/>
      </c>
      <c r="V103" s="14"/>
      <c r="W103" s="3"/>
      <c r="X103" s="3"/>
      <c r="Y103" s="14"/>
      <c r="Z103" s="3"/>
      <c r="AA103" s="14"/>
      <c r="AB103" s="3"/>
      <c r="AC103" s="3"/>
      <c r="AD103" s="14"/>
      <c r="AE103" s="3"/>
      <c r="AF103" s="14"/>
      <c r="AG103" s="3"/>
      <c r="AH103" s="3"/>
      <c r="AI103" s="14"/>
      <c r="AJ103" s="6"/>
    </row>
    <row r="104" spans="1:36" ht="21" customHeight="1" x14ac:dyDescent="0.15">
      <c r="A104" s="62"/>
      <c r="B104" s="63"/>
      <c r="C104" s="57"/>
      <c r="D104" s="60"/>
      <c r="E104" s="60"/>
      <c r="F104" s="77"/>
      <c r="G104" s="219"/>
      <c r="H104" s="213"/>
      <c r="I104" s="214"/>
      <c r="J104" s="214"/>
      <c r="K104" s="315">
        <f t="shared" si="3"/>
        <v>0</v>
      </c>
      <c r="L104" s="58"/>
      <c r="M104" s="58"/>
      <c r="N104" s="58"/>
      <c r="O104" s="58"/>
      <c r="P104" s="65"/>
      <c r="Q104" s="65"/>
      <c r="R104" s="65"/>
      <c r="S104" s="72"/>
      <c r="T104" s="14" t="str">
        <f t="shared" si="4"/>
        <v/>
      </c>
      <c r="U104" s="47" t="str">
        <f t="shared" si="5"/>
        <v/>
      </c>
      <c r="V104" s="14"/>
      <c r="W104" s="3"/>
      <c r="X104" s="3"/>
      <c r="Y104" s="14"/>
      <c r="Z104" s="3"/>
      <c r="AA104" s="14"/>
      <c r="AB104" s="3"/>
      <c r="AC104" s="3"/>
      <c r="AD104" s="14"/>
      <c r="AE104" s="3"/>
      <c r="AF104" s="14"/>
      <c r="AG104" s="3"/>
      <c r="AH104" s="3"/>
      <c r="AI104" s="14"/>
      <c r="AJ104" s="6"/>
    </row>
    <row r="105" spans="1:36" ht="21" customHeight="1" x14ac:dyDescent="0.15">
      <c r="A105" s="62"/>
      <c r="B105" s="63"/>
      <c r="C105" s="57"/>
      <c r="D105" s="60"/>
      <c r="E105" s="60"/>
      <c r="F105" s="77"/>
      <c r="G105" s="219"/>
      <c r="H105" s="213"/>
      <c r="I105" s="214"/>
      <c r="J105" s="214"/>
      <c r="K105" s="315">
        <f t="shared" si="3"/>
        <v>0</v>
      </c>
      <c r="L105" s="58"/>
      <c r="M105" s="58"/>
      <c r="N105" s="58"/>
      <c r="O105" s="58"/>
      <c r="P105" s="65"/>
      <c r="Q105" s="65"/>
      <c r="R105" s="65"/>
      <c r="S105" s="72"/>
      <c r="T105" s="14" t="str">
        <f t="shared" si="4"/>
        <v/>
      </c>
      <c r="U105" s="47" t="str">
        <f t="shared" si="5"/>
        <v/>
      </c>
      <c r="V105" s="14"/>
      <c r="W105" s="3"/>
      <c r="X105" s="3"/>
      <c r="Y105" s="14"/>
      <c r="Z105" s="3"/>
      <c r="AA105" s="14"/>
      <c r="AB105" s="3"/>
      <c r="AC105" s="3"/>
      <c r="AD105" s="14"/>
      <c r="AE105" s="3"/>
      <c r="AF105" s="14"/>
      <c r="AG105" s="3"/>
      <c r="AH105" s="3"/>
      <c r="AI105" s="14"/>
      <c r="AJ105" s="6"/>
    </row>
    <row r="106" spans="1:36" ht="21" customHeight="1" x14ac:dyDescent="0.15">
      <c r="A106" s="172">
        <v>93</v>
      </c>
      <c r="B106" s="105"/>
      <c r="C106" s="111"/>
      <c r="D106" s="95"/>
      <c r="E106" s="95"/>
      <c r="F106" s="166"/>
      <c r="G106" s="220"/>
      <c r="H106" s="228"/>
      <c r="I106" s="229"/>
      <c r="J106" s="229"/>
      <c r="K106" s="316">
        <f t="shared" ref="K106:K135" si="6">J106-E106</f>
        <v>0</v>
      </c>
      <c r="L106" s="68"/>
      <c r="M106" s="68"/>
      <c r="N106" s="68"/>
      <c r="O106" s="68"/>
      <c r="P106" s="154"/>
      <c r="Q106" s="154"/>
      <c r="R106" s="154"/>
      <c r="S106" s="155"/>
      <c r="T106" s="14" t="str">
        <f t="shared" si="4"/>
        <v/>
      </c>
      <c r="U106" s="47" t="str">
        <f t="shared" si="5"/>
        <v/>
      </c>
      <c r="V106" s="14"/>
      <c r="W106" s="3"/>
      <c r="X106" s="3"/>
      <c r="Y106" s="14"/>
      <c r="Z106" s="3"/>
      <c r="AA106" s="14"/>
      <c r="AB106" s="3"/>
      <c r="AC106" s="3"/>
      <c r="AD106" s="14"/>
      <c r="AE106" s="3"/>
      <c r="AF106" s="14"/>
      <c r="AG106" s="3"/>
      <c r="AH106" s="3"/>
      <c r="AI106" s="14"/>
      <c r="AJ106" s="6"/>
    </row>
    <row r="107" spans="1:36" ht="21" customHeight="1" x14ac:dyDescent="0.15">
      <c r="A107" s="171" t="s">
        <v>269</v>
      </c>
      <c r="B107" s="99"/>
      <c r="C107" s="97"/>
      <c r="D107" s="98"/>
      <c r="E107" s="98"/>
      <c r="F107" s="164"/>
      <c r="G107" s="221"/>
      <c r="H107" s="223"/>
      <c r="I107" s="224"/>
      <c r="J107" s="224"/>
      <c r="K107" s="314">
        <f t="shared" si="6"/>
        <v>0</v>
      </c>
      <c r="L107" s="69"/>
      <c r="M107" s="69"/>
      <c r="N107" s="69"/>
      <c r="O107" s="69"/>
      <c r="P107" s="152"/>
      <c r="Q107" s="152"/>
      <c r="R107" s="152"/>
      <c r="S107" s="153"/>
      <c r="T107" s="14" t="str">
        <f t="shared" si="4"/>
        <v/>
      </c>
      <c r="U107" s="47" t="str">
        <f t="shared" si="5"/>
        <v/>
      </c>
      <c r="V107" s="14"/>
      <c r="W107" s="3"/>
      <c r="X107" s="3"/>
      <c r="Y107" s="14"/>
      <c r="Z107" s="3"/>
      <c r="AA107" s="14"/>
      <c r="AB107" s="3"/>
      <c r="AC107" s="3"/>
      <c r="AD107" s="14"/>
      <c r="AE107" s="3"/>
      <c r="AF107" s="14"/>
      <c r="AG107" s="3"/>
      <c r="AH107" s="3"/>
      <c r="AI107" s="14"/>
      <c r="AJ107" s="6"/>
    </row>
    <row r="108" spans="1:36" ht="21" customHeight="1" x14ac:dyDescent="0.15">
      <c r="A108" s="62">
        <v>95</v>
      </c>
      <c r="B108" s="63"/>
      <c r="C108" s="57"/>
      <c r="D108" s="60"/>
      <c r="E108" s="60"/>
      <c r="F108" s="77"/>
      <c r="G108" s="219"/>
      <c r="H108" s="213"/>
      <c r="I108" s="214"/>
      <c r="J108" s="214"/>
      <c r="K108" s="315">
        <f t="shared" si="6"/>
        <v>0</v>
      </c>
      <c r="L108" s="58"/>
      <c r="M108" s="58"/>
      <c r="N108" s="58"/>
      <c r="O108" s="58"/>
      <c r="P108" s="65"/>
      <c r="Q108" s="65"/>
      <c r="R108" s="65"/>
      <c r="S108" s="72"/>
      <c r="T108" s="14" t="str">
        <f t="shared" si="4"/>
        <v/>
      </c>
      <c r="U108" s="47" t="str">
        <f t="shared" si="5"/>
        <v/>
      </c>
      <c r="V108" s="14"/>
      <c r="W108" s="3"/>
      <c r="X108" s="3"/>
      <c r="Y108" s="14"/>
      <c r="Z108" s="3"/>
      <c r="AA108" s="14"/>
      <c r="AB108" s="3"/>
      <c r="AC108" s="3"/>
      <c r="AD108" s="14"/>
      <c r="AE108" s="3"/>
      <c r="AF108" s="14"/>
      <c r="AG108" s="3"/>
      <c r="AH108" s="3"/>
      <c r="AI108" s="14"/>
      <c r="AJ108" s="6"/>
    </row>
    <row r="109" spans="1:36" ht="21" customHeight="1" x14ac:dyDescent="0.15">
      <c r="A109" s="62">
        <v>96</v>
      </c>
      <c r="B109" s="63"/>
      <c r="C109" s="57"/>
      <c r="D109" s="60"/>
      <c r="E109" s="60"/>
      <c r="F109" s="77"/>
      <c r="G109" s="219"/>
      <c r="H109" s="213"/>
      <c r="I109" s="214"/>
      <c r="J109" s="214"/>
      <c r="K109" s="315">
        <f t="shared" si="6"/>
        <v>0</v>
      </c>
      <c r="L109" s="58"/>
      <c r="M109" s="58"/>
      <c r="N109" s="58"/>
      <c r="O109" s="58"/>
      <c r="P109" s="65"/>
      <c r="Q109" s="65"/>
      <c r="R109" s="65"/>
      <c r="S109" s="72"/>
      <c r="T109" s="14" t="str">
        <f t="shared" si="4"/>
        <v/>
      </c>
      <c r="U109" s="47" t="str">
        <f t="shared" si="5"/>
        <v/>
      </c>
      <c r="V109" s="14"/>
      <c r="W109" s="3"/>
      <c r="X109" s="3"/>
      <c r="Y109" s="14"/>
      <c r="Z109" s="3"/>
      <c r="AA109" s="14"/>
      <c r="AB109" s="3"/>
      <c r="AC109" s="3"/>
      <c r="AD109" s="14"/>
      <c r="AE109" s="3"/>
      <c r="AF109" s="14"/>
      <c r="AG109" s="3"/>
      <c r="AH109" s="3"/>
      <c r="AI109" s="14"/>
      <c r="AJ109" s="6"/>
    </row>
    <row r="110" spans="1:36" ht="21" customHeight="1" x14ac:dyDescent="0.15">
      <c r="A110" s="62" t="s">
        <v>270</v>
      </c>
      <c r="B110" s="63"/>
      <c r="C110" s="57"/>
      <c r="D110" s="60"/>
      <c r="E110" s="60"/>
      <c r="F110" s="77"/>
      <c r="G110" s="219"/>
      <c r="H110" s="213"/>
      <c r="I110" s="214"/>
      <c r="J110" s="214"/>
      <c r="K110" s="315">
        <f t="shared" si="6"/>
        <v>0</v>
      </c>
      <c r="L110" s="58"/>
      <c r="M110" s="58"/>
      <c r="N110" s="58"/>
      <c r="O110" s="58"/>
      <c r="P110" s="65"/>
      <c r="Q110" s="65"/>
      <c r="R110" s="65"/>
      <c r="S110" s="72"/>
      <c r="T110" s="14" t="str">
        <f t="shared" si="4"/>
        <v/>
      </c>
      <c r="U110" s="47" t="str">
        <f t="shared" si="5"/>
        <v/>
      </c>
      <c r="V110" s="14"/>
      <c r="W110" s="3"/>
      <c r="X110" s="3"/>
      <c r="Y110" s="14"/>
      <c r="Z110" s="3"/>
      <c r="AA110" s="14"/>
      <c r="AB110" s="3"/>
      <c r="AC110" s="3"/>
      <c r="AD110" s="14"/>
      <c r="AE110" s="3"/>
      <c r="AF110" s="14"/>
      <c r="AG110" s="3"/>
      <c r="AH110" s="3"/>
      <c r="AI110" s="14"/>
      <c r="AJ110" s="6"/>
    </row>
    <row r="111" spans="1:36" ht="21" customHeight="1" x14ac:dyDescent="0.15">
      <c r="A111" s="62">
        <v>98</v>
      </c>
      <c r="B111" s="63"/>
      <c r="C111" s="57"/>
      <c r="D111" s="60"/>
      <c r="E111" s="60"/>
      <c r="F111" s="77"/>
      <c r="G111" s="219"/>
      <c r="H111" s="213"/>
      <c r="I111" s="214"/>
      <c r="J111" s="214"/>
      <c r="K111" s="315">
        <f t="shared" si="6"/>
        <v>0</v>
      </c>
      <c r="L111" s="58"/>
      <c r="M111" s="58"/>
      <c r="N111" s="58"/>
      <c r="O111" s="58"/>
      <c r="P111" s="65"/>
      <c r="Q111" s="65"/>
      <c r="R111" s="65"/>
      <c r="S111" s="72"/>
      <c r="T111" s="14" t="str">
        <f t="shared" si="4"/>
        <v/>
      </c>
      <c r="U111" s="47" t="str">
        <f t="shared" si="5"/>
        <v/>
      </c>
      <c r="V111" s="16"/>
      <c r="W111" s="4"/>
      <c r="X111" s="4"/>
      <c r="Y111" s="16"/>
      <c r="Z111" s="3"/>
      <c r="AA111" s="14"/>
      <c r="AB111" s="4"/>
      <c r="AC111" s="3"/>
      <c r="AD111" s="14"/>
      <c r="AE111" s="4"/>
      <c r="AF111" s="16"/>
      <c r="AG111" s="4"/>
      <c r="AH111" s="4"/>
      <c r="AI111" s="16"/>
      <c r="AJ111" s="6"/>
    </row>
    <row r="112" spans="1:36" ht="21" customHeight="1" x14ac:dyDescent="0.15">
      <c r="A112" s="62" t="s">
        <v>271</v>
      </c>
      <c r="B112" s="63"/>
      <c r="C112" s="57"/>
      <c r="D112" s="60"/>
      <c r="E112" s="60"/>
      <c r="F112" s="77"/>
      <c r="G112" s="219"/>
      <c r="H112" s="213"/>
      <c r="I112" s="214"/>
      <c r="J112" s="214"/>
      <c r="K112" s="315">
        <f t="shared" si="6"/>
        <v>0</v>
      </c>
      <c r="L112" s="58"/>
      <c r="M112" s="58"/>
      <c r="N112" s="58"/>
      <c r="O112" s="58"/>
      <c r="P112" s="65"/>
      <c r="Q112" s="65"/>
      <c r="R112" s="65"/>
      <c r="S112" s="72"/>
      <c r="T112" s="14" t="str">
        <f t="shared" si="4"/>
        <v/>
      </c>
      <c r="U112" s="47" t="str">
        <f t="shared" si="5"/>
        <v/>
      </c>
      <c r="V112" s="16"/>
      <c r="W112" s="4"/>
      <c r="X112" s="4"/>
      <c r="Y112" s="16"/>
      <c r="Z112" s="3"/>
      <c r="AA112" s="14"/>
      <c r="AB112" s="4"/>
      <c r="AC112" s="3"/>
      <c r="AD112" s="14"/>
      <c r="AE112" s="4"/>
      <c r="AF112" s="16"/>
      <c r="AG112" s="4"/>
      <c r="AH112" s="4"/>
      <c r="AI112" s="16"/>
      <c r="AJ112" s="6"/>
    </row>
    <row r="113" spans="1:36" ht="21" customHeight="1" x14ac:dyDescent="0.15">
      <c r="A113" s="62">
        <v>100</v>
      </c>
      <c r="B113" s="63"/>
      <c r="C113" s="57"/>
      <c r="D113" s="60"/>
      <c r="E113" s="60"/>
      <c r="F113" s="77"/>
      <c r="G113" s="219"/>
      <c r="H113" s="213"/>
      <c r="I113" s="214"/>
      <c r="J113" s="214"/>
      <c r="K113" s="315">
        <f t="shared" si="6"/>
        <v>0</v>
      </c>
      <c r="L113" s="58"/>
      <c r="M113" s="58"/>
      <c r="N113" s="58"/>
      <c r="O113" s="58"/>
      <c r="P113" s="65"/>
      <c r="Q113" s="65"/>
      <c r="R113" s="65"/>
      <c r="S113" s="72"/>
      <c r="T113" s="14" t="str">
        <f t="shared" si="4"/>
        <v/>
      </c>
      <c r="U113" s="47" t="str">
        <f t="shared" si="5"/>
        <v/>
      </c>
      <c r="V113" s="17"/>
      <c r="W113" s="5"/>
      <c r="X113" s="5"/>
      <c r="Y113" s="17"/>
      <c r="Z113" s="3"/>
      <c r="AA113" s="14"/>
      <c r="AB113" s="5"/>
      <c r="AC113" s="3"/>
      <c r="AD113" s="14"/>
      <c r="AE113" s="5"/>
      <c r="AF113" s="17"/>
      <c r="AG113" s="5"/>
      <c r="AH113" s="5"/>
      <c r="AI113" s="17"/>
      <c r="AJ113" s="6"/>
    </row>
    <row r="114" spans="1:36" ht="21" customHeight="1" x14ac:dyDescent="0.15">
      <c r="A114" s="62" t="s">
        <v>242</v>
      </c>
      <c r="B114" s="63"/>
      <c r="C114" s="57"/>
      <c r="D114" s="60"/>
      <c r="E114" s="60"/>
      <c r="F114" s="77"/>
      <c r="G114" s="219"/>
      <c r="H114" s="213"/>
      <c r="I114" s="214"/>
      <c r="J114" s="214"/>
      <c r="K114" s="315">
        <f t="shared" si="6"/>
        <v>0</v>
      </c>
      <c r="L114" s="58"/>
      <c r="M114" s="58"/>
      <c r="N114" s="58"/>
      <c r="O114" s="58"/>
      <c r="P114" s="65"/>
      <c r="Q114" s="65"/>
      <c r="R114" s="65"/>
      <c r="S114" s="72"/>
      <c r="T114" s="14" t="str">
        <f t="shared" si="4"/>
        <v/>
      </c>
      <c r="U114" s="47" t="str">
        <f t="shared" si="5"/>
        <v/>
      </c>
      <c r="V114" s="25"/>
      <c r="W114" s="25"/>
      <c r="X114" s="25"/>
      <c r="Y114" s="25"/>
      <c r="Z114" s="11"/>
      <c r="AA114" s="18"/>
      <c r="AB114" s="11"/>
      <c r="AC114" s="11"/>
      <c r="AD114" s="18"/>
      <c r="AE114" s="25"/>
      <c r="AF114" s="25"/>
      <c r="AG114" s="25"/>
      <c r="AH114" s="25"/>
      <c r="AI114" s="25"/>
      <c r="AJ114" s="6"/>
    </row>
    <row r="115" spans="1:36" ht="21" customHeight="1" x14ac:dyDescent="0.15">
      <c r="A115" s="62">
        <v>101</v>
      </c>
      <c r="B115" s="63"/>
      <c r="C115" s="57"/>
      <c r="D115" s="60"/>
      <c r="E115" s="60"/>
      <c r="F115" s="77"/>
      <c r="G115" s="219"/>
      <c r="H115" s="213"/>
      <c r="I115" s="214"/>
      <c r="J115" s="214"/>
      <c r="K115" s="315">
        <f t="shared" si="6"/>
        <v>0</v>
      </c>
      <c r="L115" s="58"/>
      <c r="M115" s="58"/>
      <c r="N115" s="58"/>
      <c r="O115" s="58"/>
      <c r="P115" s="65"/>
      <c r="Q115" s="65"/>
      <c r="R115" s="65"/>
      <c r="S115" s="72"/>
      <c r="T115" s="14" t="str">
        <f t="shared" si="4"/>
        <v/>
      </c>
      <c r="U115" s="47" t="str">
        <f t="shared" si="5"/>
        <v/>
      </c>
      <c r="V115" s="14"/>
      <c r="W115" s="3"/>
      <c r="X115" s="3"/>
      <c r="Y115" s="14"/>
      <c r="Z115" s="3"/>
      <c r="AA115" s="14"/>
      <c r="AB115" s="3"/>
      <c r="AC115" s="3"/>
      <c r="AD115" s="14"/>
      <c r="AE115" s="3"/>
      <c r="AF115" s="14"/>
      <c r="AG115" s="3"/>
      <c r="AH115" s="3"/>
      <c r="AI115" s="14"/>
    </row>
    <row r="116" spans="1:36" ht="21" customHeight="1" x14ac:dyDescent="0.15">
      <c r="A116" s="206">
        <v>102</v>
      </c>
      <c r="B116" s="63"/>
      <c r="C116" s="57"/>
      <c r="D116" s="60"/>
      <c r="E116" s="60"/>
      <c r="F116" s="77"/>
      <c r="G116" s="219"/>
      <c r="H116" s="213"/>
      <c r="I116" s="214"/>
      <c r="J116" s="214"/>
      <c r="K116" s="315">
        <f t="shared" si="6"/>
        <v>0</v>
      </c>
      <c r="L116" s="58"/>
      <c r="M116" s="58"/>
      <c r="N116" s="58"/>
      <c r="O116" s="58"/>
      <c r="P116" s="65"/>
      <c r="Q116" s="65"/>
      <c r="R116" s="65"/>
      <c r="S116" s="72"/>
      <c r="T116" s="14" t="str">
        <f t="shared" si="4"/>
        <v/>
      </c>
      <c r="U116" s="47" t="str">
        <f t="shared" si="5"/>
        <v/>
      </c>
      <c r="V116" s="14"/>
      <c r="W116" s="3"/>
      <c r="X116" s="3"/>
      <c r="Y116" s="14"/>
      <c r="Z116" s="3"/>
      <c r="AA116" s="14"/>
      <c r="AB116" s="3"/>
      <c r="AC116" s="3"/>
      <c r="AD116" s="14"/>
      <c r="AE116" s="3"/>
      <c r="AF116" s="14"/>
      <c r="AG116" s="3"/>
      <c r="AH116" s="3"/>
      <c r="AI116" s="14"/>
    </row>
    <row r="117" spans="1:36" ht="21" customHeight="1" x14ac:dyDescent="0.15">
      <c r="A117" s="62">
        <v>103</v>
      </c>
      <c r="B117" s="63"/>
      <c r="C117" s="57"/>
      <c r="D117" s="60"/>
      <c r="E117" s="60"/>
      <c r="F117" s="77"/>
      <c r="G117" s="219"/>
      <c r="H117" s="213"/>
      <c r="I117" s="214"/>
      <c r="J117" s="214"/>
      <c r="K117" s="315">
        <f t="shared" si="6"/>
        <v>0</v>
      </c>
      <c r="L117" s="58"/>
      <c r="M117" s="58"/>
      <c r="N117" s="58"/>
      <c r="O117" s="58"/>
      <c r="P117" s="170"/>
      <c r="Q117" s="170"/>
      <c r="R117" s="170"/>
      <c r="S117" s="73"/>
      <c r="T117" s="14" t="str">
        <f t="shared" si="4"/>
        <v/>
      </c>
      <c r="U117" s="47" t="str">
        <f t="shared" si="5"/>
        <v/>
      </c>
      <c r="V117" s="14"/>
      <c r="W117" s="3"/>
      <c r="X117" s="3"/>
      <c r="Y117" s="14"/>
      <c r="Z117" s="3"/>
      <c r="AA117" s="14"/>
      <c r="AB117" s="3"/>
      <c r="AC117" s="3"/>
      <c r="AD117" s="14"/>
      <c r="AE117" s="3"/>
      <c r="AF117" s="14"/>
      <c r="AG117" s="3"/>
      <c r="AH117" s="3"/>
      <c r="AI117" s="14"/>
      <c r="AJ117" s="6"/>
    </row>
    <row r="118" spans="1:36" ht="21" customHeight="1" x14ac:dyDescent="0.15">
      <c r="A118" s="62">
        <v>104</v>
      </c>
      <c r="B118" s="64"/>
      <c r="C118" s="57"/>
      <c r="D118" s="60"/>
      <c r="E118" s="60"/>
      <c r="F118" s="77"/>
      <c r="G118" s="212"/>
      <c r="H118" s="213"/>
      <c r="I118" s="214"/>
      <c r="J118" s="214"/>
      <c r="K118" s="315">
        <f t="shared" si="6"/>
        <v>0</v>
      </c>
      <c r="L118" s="58"/>
      <c r="M118" s="58"/>
      <c r="N118" s="58"/>
      <c r="O118" s="58"/>
      <c r="P118" s="79"/>
      <c r="Q118" s="79"/>
      <c r="R118" s="79"/>
      <c r="S118" s="73"/>
      <c r="T118" s="14" t="str">
        <f t="shared" si="4"/>
        <v/>
      </c>
      <c r="U118" s="47" t="str">
        <f t="shared" si="5"/>
        <v/>
      </c>
      <c r="V118" s="14"/>
      <c r="W118" s="3"/>
      <c r="X118" s="3"/>
      <c r="Y118" s="14"/>
      <c r="Z118" s="3"/>
      <c r="AA118" s="14"/>
      <c r="AB118" s="3"/>
      <c r="AC118" s="3"/>
      <c r="AD118" s="14"/>
      <c r="AE118" s="3"/>
      <c r="AF118" s="14"/>
      <c r="AG118" s="3"/>
      <c r="AH118" s="3"/>
      <c r="AI118" s="14"/>
      <c r="AJ118" s="6"/>
    </row>
    <row r="119" spans="1:36" ht="21" customHeight="1" x14ac:dyDescent="0.15">
      <c r="A119" s="62">
        <v>105</v>
      </c>
      <c r="B119" s="63"/>
      <c r="C119" s="57"/>
      <c r="D119" s="60"/>
      <c r="E119" s="60"/>
      <c r="F119" s="77"/>
      <c r="G119" s="219"/>
      <c r="H119" s="213"/>
      <c r="I119" s="214"/>
      <c r="J119" s="214"/>
      <c r="K119" s="315">
        <f t="shared" si="6"/>
        <v>0</v>
      </c>
      <c r="L119" s="58"/>
      <c r="M119" s="58"/>
      <c r="N119" s="58"/>
      <c r="O119" s="58"/>
      <c r="P119" s="79"/>
      <c r="Q119" s="79"/>
      <c r="R119" s="79"/>
      <c r="S119" s="73"/>
      <c r="T119" s="14" t="str">
        <f t="shared" si="4"/>
        <v/>
      </c>
      <c r="U119" s="47" t="str">
        <f t="shared" si="5"/>
        <v/>
      </c>
      <c r="V119" s="14"/>
      <c r="W119" s="3"/>
      <c r="X119" s="3"/>
      <c r="Y119" s="14"/>
      <c r="Z119" s="3"/>
      <c r="AA119" s="14"/>
      <c r="AB119" s="3"/>
      <c r="AC119" s="3"/>
      <c r="AD119" s="14"/>
      <c r="AE119" s="3"/>
      <c r="AF119" s="14"/>
      <c r="AG119" s="3"/>
      <c r="AH119" s="3"/>
      <c r="AI119" s="14"/>
      <c r="AJ119" s="6"/>
    </row>
    <row r="120" spans="1:36" ht="21" customHeight="1" x14ac:dyDescent="0.15">
      <c r="A120" s="62">
        <v>106</v>
      </c>
      <c r="B120" s="64"/>
      <c r="C120" s="57"/>
      <c r="D120" s="60"/>
      <c r="E120" s="60"/>
      <c r="F120" s="77"/>
      <c r="G120" s="212"/>
      <c r="H120" s="213"/>
      <c r="I120" s="214"/>
      <c r="J120" s="214"/>
      <c r="K120" s="315">
        <f t="shared" si="6"/>
        <v>0</v>
      </c>
      <c r="L120" s="58"/>
      <c r="M120" s="58"/>
      <c r="N120" s="58"/>
      <c r="O120" s="58"/>
      <c r="P120" s="65"/>
      <c r="Q120" s="65"/>
      <c r="R120" s="65"/>
      <c r="S120" s="72"/>
      <c r="T120" s="14" t="str">
        <f t="shared" si="4"/>
        <v/>
      </c>
      <c r="U120" s="47" t="str">
        <f t="shared" si="5"/>
        <v/>
      </c>
      <c r="V120" s="15"/>
      <c r="W120" s="3"/>
      <c r="X120" s="3"/>
      <c r="Y120" s="14"/>
      <c r="Z120" s="3"/>
      <c r="AA120" s="14"/>
      <c r="AB120" s="3"/>
      <c r="AC120" s="3"/>
      <c r="AD120" s="14"/>
      <c r="AE120" s="3"/>
      <c r="AF120" s="14"/>
      <c r="AG120" s="3"/>
      <c r="AH120" s="3"/>
      <c r="AI120" s="14"/>
      <c r="AJ120" s="6"/>
    </row>
    <row r="121" spans="1:36" ht="21" customHeight="1" x14ac:dyDescent="0.15">
      <c r="A121" s="62">
        <v>107</v>
      </c>
      <c r="B121" s="63"/>
      <c r="C121" s="57"/>
      <c r="D121" s="60"/>
      <c r="E121" s="60"/>
      <c r="F121" s="77"/>
      <c r="G121" s="219"/>
      <c r="H121" s="213"/>
      <c r="I121" s="214"/>
      <c r="J121" s="214"/>
      <c r="K121" s="315">
        <f t="shared" si="6"/>
        <v>0</v>
      </c>
      <c r="L121" s="58"/>
      <c r="M121" s="58"/>
      <c r="N121" s="58"/>
      <c r="O121" s="58"/>
      <c r="P121" s="65"/>
      <c r="Q121" s="65"/>
      <c r="R121" s="65"/>
      <c r="S121" s="72"/>
      <c r="T121" s="14" t="str">
        <f t="shared" si="4"/>
        <v/>
      </c>
      <c r="U121" s="47" t="str">
        <f t="shared" si="5"/>
        <v/>
      </c>
      <c r="V121" s="14"/>
      <c r="W121" s="3"/>
      <c r="X121" s="3"/>
      <c r="Y121" s="14"/>
      <c r="Z121" s="3"/>
      <c r="AA121" s="14"/>
      <c r="AB121" s="3"/>
      <c r="AC121" s="3"/>
      <c r="AD121" s="14"/>
      <c r="AE121" s="3"/>
      <c r="AF121" s="14"/>
      <c r="AG121" s="3"/>
      <c r="AH121" s="3"/>
      <c r="AI121" s="14"/>
      <c r="AJ121" s="6"/>
    </row>
    <row r="122" spans="1:36" ht="21" customHeight="1" x14ac:dyDescent="0.15">
      <c r="A122" s="62">
        <v>108</v>
      </c>
      <c r="B122" s="63"/>
      <c r="C122" s="57"/>
      <c r="D122" s="60"/>
      <c r="E122" s="60"/>
      <c r="F122" s="77"/>
      <c r="G122" s="219"/>
      <c r="H122" s="213"/>
      <c r="I122" s="214"/>
      <c r="J122" s="214"/>
      <c r="K122" s="315">
        <f t="shared" si="6"/>
        <v>0</v>
      </c>
      <c r="L122" s="58"/>
      <c r="M122" s="58"/>
      <c r="N122" s="58"/>
      <c r="O122" s="58"/>
      <c r="P122" s="65"/>
      <c r="Q122" s="65"/>
      <c r="R122" s="65"/>
      <c r="S122" s="72"/>
      <c r="T122" s="14" t="str">
        <f t="shared" si="4"/>
        <v/>
      </c>
      <c r="U122" s="47" t="str">
        <f t="shared" si="5"/>
        <v/>
      </c>
      <c r="V122" s="14"/>
      <c r="W122" s="3"/>
      <c r="X122" s="3"/>
      <c r="Y122" s="14"/>
      <c r="Z122" s="3"/>
      <c r="AA122" s="14"/>
      <c r="AB122" s="3"/>
      <c r="AC122" s="3"/>
      <c r="AD122" s="14"/>
      <c r="AE122" s="3"/>
      <c r="AF122" s="14"/>
      <c r="AG122" s="3"/>
      <c r="AH122" s="3"/>
      <c r="AI122" s="14"/>
      <c r="AJ122" s="6"/>
    </row>
    <row r="123" spans="1:36" ht="21" customHeight="1" x14ac:dyDescent="0.15">
      <c r="A123" s="62">
        <v>109</v>
      </c>
      <c r="B123" s="63"/>
      <c r="C123" s="57"/>
      <c r="D123" s="60"/>
      <c r="E123" s="60"/>
      <c r="F123" s="77"/>
      <c r="G123" s="219"/>
      <c r="H123" s="213"/>
      <c r="I123" s="214"/>
      <c r="J123" s="214"/>
      <c r="K123" s="315">
        <f t="shared" si="6"/>
        <v>0</v>
      </c>
      <c r="L123" s="58"/>
      <c r="M123" s="58"/>
      <c r="N123" s="58"/>
      <c r="O123" s="58"/>
      <c r="P123" s="65"/>
      <c r="Q123" s="59"/>
      <c r="R123" s="65"/>
      <c r="S123" s="72"/>
      <c r="T123" s="14" t="str">
        <f t="shared" si="4"/>
        <v/>
      </c>
      <c r="U123" s="47" t="str">
        <f t="shared" si="5"/>
        <v/>
      </c>
      <c r="V123" s="14"/>
      <c r="W123" s="3"/>
      <c r="X123" s="3"/>
      <c r="Y123" s="14"/>
      <c r="Z123" s="3"/>
      <c r="AA123" s="14"/>
      <c r="AB123" s="3"/>
      <c r="AC123" s="3"/>
      <c r="AD123" s="14"/>
      <c r="AE123" s="3"/>
      <c r="AF123" s="14"/>
      <c r="AG123" s="3"/>
      <c r="AH123" s="3"/>
      <c r="AI123" s="14"/>
      <c r="AJ123" s="6"/>
    </row>
    <row r="124" spans="1:36" ht="21" customHeight="1" x14ac:dyDescent="0.15">
      <c r="A124" s="62">
        <v>110</v>
      </c>
      <c r="B124" s="63"/>
      <c r="C124" s="57"/>
      <c r="D124" s="60"/>
      <c r="E124" s="60"/>
      <c r="F124" s="77"/>
      <c r="G124" s="219"/>
      <c r="H124" s="213"/>
      <c r="I124" s="214"/>
      <c r="J124" s="214"/>
      <c r="K124" s="315">
        <f t="shared" si="6"/>
        <v>0</v>
      </c>
      <c r="L124" s="58"/>
      <c r="M124" s="58"/>
      <c r="N124" s="58"/>
      <c r="O124" s="58"/>
      <c r="P124" s="65"/>
      <c r="Q124" s="65"/>
      <c r="R124" s="65"/>
      <c r="S124" s="72"/>
      <c r="T124" s="14" t="str">
        <f t="shared" si="4"/>
        <v/>
      </c>
      <c r="U124" s="47" t="str">
        <f t="shared" si="5"/>
        <v/>
      </c>
      <c r="V124" s="14"/>
      <c r="W124" s="3"/>
      <c r="X124" s="3"/>
      <c r="Y124" s="14"/>
      <c r="Z124" s="3"/>
      <c r="AA124" s="14"/>
      <c r="AB124" s="3"/>
      <c r="AC124" s="3"/>
      <c r="AD124" s="14"/>
      <c r="AE124" s="3"/>
      <c r="AF124" s="14"/>
      <c r="AG124" s="3"/>
      <c r="AH124" s="3"/>
      <c r="AI124" s="14"/>
      <c r="AJ124" s="6"/>
    </row>
    <row r="125" spans="1:36" ht="21" customHeight="1" x14ac:dyDescent="0.15">
      <c r="A125" s="62">
        <v>111</v>
      </c>
      <c r="B125" s="63"/>
      <c r="C125" s="57"/>
      <c r="D125" s="60"/>
      <c r="E125" s="60"/>
      <c r="F125" s="77"/>
      <c r="G125" s="219"/>
      <c r="H125" s="213"/>
      <c r="I125" s="214"/>
      <c r="J125" s="214"/>
      <c r="K125" s="315">
        <f t="shared" si="6"/>
        <v>0</v>
      </c>
      <c r="L125" s="58"/>
      <c r="M125" s="58"/>
      <c r="N125" s="58"/>
      <c r="O125" s="58"/>
      <c r="P125" s="65"/>
      <c r="Q125" s="65"/>
      <c r="R125" s="65"/>
      <c r="S125" s="72"/>
      <c r="T125" s="14" t="str">
        <f t="shared" si="4"/>
        <v/>
      </c>
      <c r="U125" s="47" t="str">
        <f t="shared" si="5"/>
        <v/>
      </c>
      <c r="V125" s="14"/>
      <c r="W125" s="3"/>
      <c r="X125" s="3"/>
      <c r="Y125" s="14"/>
      <c r="Z125" s="3"/>
      <c r="AA125" s="14"/>
      <c r="AB125" s="3"/>
      <c r="AC125" s="3"/>
      <c r="AD125" s="14"/>
      <c r="AE125" s="3"/>
      <c r="AF125" s="14"/>
      <c r="AG125" s="3"/>
      <c r="AH125" s="3"/>
      <c r="AI125" s="14"/>
      <c r="AJ125" s="6"/>
    </row>
    <row r="126" spans="1:36" ht="21" customHeight="1" x14ac:dyDescent="0.15">
      <c r="A126" s="172">
        <v>112</v>
      </c>
      <c r="B126" s="105"/>
      <c r="C126" s="111"/>
      <c r="D126" s="95"/>
      <c r="E126" s="95"/>
      <c r="F126" s="166"/>
      <c r="G126" s="220"/>
      <c r="H126" s="228"/>
      <c r="I126" s="229"/>
      <c r="J126" s="229"/>
      <c r="K126" s="316">
        <f t="shared" si="6"/>
        <v>0</v>
      </c>
      <c r="L126" s="68"/>
      <c r="M126" s="68"/>
      <c r="N126" s="68"/>
      <c r="O126" s="68"/>
      <c r="P126" s="154"/>
      <c r="Q126" s="154"/>
      <c r="R126" s="154"/>
      <c r="S126" s="155"/>
      <c r="T126" s="14" t="str">
        <f t="shared" si="4"/>
        <v/>
      </c>
      <c r="U126" s="47" t="str">
        <f t="shared" si="5"/>
        <v/>
      </c>
      <c r="V126" s="14"/>
      <c r="W126" s="3"/>
      <c r="X126" s="3"/>
      <c r="Y126" s="14"/>
      <c r="Z126" s="3"/>
      <c r="AA126" s="14"/>
      <c r="AB126" s="3"/>
      <c r="AC126" s="3"/>
      <c r="AD126" s="14"/>
      <c r="AE126" s="3"/>
      <c r="AF126" s="14"/>
      <c r="AG126" s="3"/>
      <c r="AH126" s="3"/>
      <c r="AI126" s="14"/>
      <c r="AJ126" s="6"/>
    </row>
    <row r="127" spans="1:36" ht="21" customHeight="1" x14ac:dyDescent="0.15">
      <c r="A127" s="171">
        <v>113</v>
      </c>
      <c r="B127" s="99"/>
      <c r="C127" s="97"/>
      <c r="D127" s="98"/>
      <c r="E127" s="98"/>
      <c r="F127" s="164"/>
      <c r="G127" s="221"/>
      <c r="H127" s="223"/>
      <c r="I127" s="224"/>
      <c r="J127" s="224"/>
      <c r="K127" s="314">
        <f t="shared" si="6"/>
        <v>0</v>
      </c>
      <c r="L127" s="69"/>
      <c r="M127" s="69"/>
      <c r="N127" s="69"/>
      <c r="O127" s="69"/>
      <c r="P127" s="152"/>
      <c r="Q127" s="152"/>
      <c r="R127" s="152"/>
      <c r="S127" s="153"/>
      <c r="T127" s="14" t="str">
        <f t="shared" si="4"/>
        <v/>
      </c>
      <c r="U127" s="47" t="str">
        <f t="shared" si="5"/>
        <v/>
      </c>
      <c r="V127" s="14"/>
      <c r="W127" s="3"/>
      <c r="X127" s="3"/>
      <c r="Y127" s="14"/>
      <c r="Z127" s="3"/>
      <c r="AA127" s="14"/>
      <c r="AB127" s="3"/>
      <c r="AC127" s="3"/>
      <c r="AD127" s="14"/>
      <c r="AE127" s="3"/>
      <c r="AF127" s="14"/>
      <c r="AG127" s="3"/>
      <c r="AH127" s="3"/>
      <c r="AI127" s="14"/>
      <c r="AJ127" s="6"/>
    </row>
    <row r="128" spans="1:36" ht="21" customHeight="1" x14ac:dyDescent="0.15">
      <c r="A128" s="62">
        <v>114</v>
      </c>
      <c r="B128" s="64"/>
      <c r="C128" s="57"/>
      <c r="D128" s="60"/>
      <c r="E128" s="60"/>
      <c r="F128" s="77"/>
      <c r="G128" s="212"/>
      <c r="H128" s="213"/>
      <c r="I128" s="214"/>
      <c r="J128" s="214"/>
      <c r="K128" s="315">
        <f t="shared" si="6"/>
        <v>0</v>
      </c>
      <c r="L128" s="58"/>
      <c r="M128" s="58"/>
      <c r="N128" s="58"/>
      <c r="O128" s="58"/>
      <c r="P128" s="65"/>
      <c r="Q128" s="65"/>
      <c r="R128" s="65"/>
      <c r="S128" s="72"/>
      <c r="T128" s="14" t="str">
        <f t="shared" si="4"/>
        <v/>
      </c>
      <c r="U128" s="47" t="str">
        <f t="shared" si="5"/>
        <v/>
      </c>
      <c r="V128" s="14"/>
      <c r="W128" s="3"/>
      <c r="X128" s="3"/>
      <c r="Y128" s="14"/>
      <c r="Z128" s="3"/>
      <c r="AA128" s="14"/>
      <c r="AB128" s="3"/>
      <c r="AC128" s="3"/>
      <c r="AD128" s="14"/>
      <c r="AE128" s="3"/>
      <c r="AF128" s="14"/>
      <c r="AG128" s="3"/>
      <c r="AH128" s="3"/>
      <c r="AI128" s="14"/>
      <c r="AJ128" s="6"/>
    </row>
    <row r="129" spans="1:36" ht="21" customHeight="1" x14ac:dyDescent="0.15">
      <c r="A129" s="62">
        <v>115</v>
      </c>
      <c r="B129" s="64"/>
      <c r="C129" s="57"/>
      <c r="D129" s="60"/>
      <c r="E129" s="60"/>
      <c r="F129" s="77"/>
      <c r="G129" s="212"/>
      <c r="H129" s="213"/>
      <c r="I129" s="214"/>
      <c r="J129" s="214"/>
      <c r="K129" s="315">
        <f t="shared" si="6"/>
        <v>0</v>
      </c>
      <c r="L129" s="58"/>
      <c r="M129" s="58"/>
      <c r="N129" s="58"/>
      <c r="O129" s="58"/>
      <c r="P129" s="65"/>
      <c r="Q129" s="65"/>
      <c r="R129" s="65"/>
      <c r="S129" s="72"/>
      <c r="T129" s="14" t="str">
        <f t="shared" si="4"/>
        <v/>
      </c>
      <c r="U129" s="47" t="str">
        <f t="shared" si="5"/>
        <v/>
      </c>
      <c r="V129" s="14"/>
      <c r="W129" s="3"/>
      <c r="X129" s="3"/>
      <c r="Y129" s="14"/>
      <c r="Z129" s="3"/>
      <c r="AA129" s="14"/>
      <c r="AB129" s="3"/>
      <c r="AC129" s="3"/>
      <c r="AD129" s="14"/>
      <c r="AE129" s="3"/>
      <c r="AF129" s="14"/>
      <c r="AG129" s="3"/>
      <c r="AH129" s="3"/>
      <c r="AI129" s="14"/>
      <c r="AJ129" s="6"/>
    </row>
    <row r="130" spans="1:36" ht="21" customHeight="1" x14ac:dyDescent="0.15">
      <c r="A130" s="62">
        <v>116</v>
      </c>
      <c r="B130" s="64"/>
      <c r="C130" s="57"/>
      <c r="D130" s="60"/>
      <c r="E130" s="60"/>
      <c r="F130" s="77"/>
      <c r="G130" s="212"/>
      <c r="H130" s="213"/>
      <c r="I130" s="214"/>
      <c r="J130" s="214"/>
      <c r="K130" s="315">
        <f t="shared" si="6"/>
        <v>0</v>
      </c>
      <c r="L130" s="58"/>
      <c r="M130" s="58"/>
      <c r="N130" s="58"/>
      <c r="O130" s="58"/>
      <c r="P130" s="65"/>
      <c r="Q130" s="65"/>
      <c r="R130" s="65"/>
      <c r="S130" s="72"/>
      <c r="T130" s="14" t="str">
        <f t="shared" si="4"/>
        <v/>
      </c>
      <c r="U130" s="47" t="str">
        <f t="shared" si="5"/>
        <v/>
      </c>
      <c r="V130" s="14"/>
      <c r="W130" s="3"/>
      <c r="X130" s="3"/>
      <c r="Y130" s="14"/>
      <c r="Z130" s="3"/>
      <c r="AA130" s="14"/>
      <c r="AB130" s="3"/>
      <c r="AC130" s="3"/>
      <c r="AD130" s="14"/>
      <c r="AE130" s="3"/>
      <c r="AF130" s="14"/>
      <c r="AG130" s="3"/>
      <c r="AH130" s="3"/>
      <c r="AI130" s="14"/>
      <c r="AJ130" s="6"/>
    </row>
    <row r="131" spans="1:36" ht="21" customHeight="1" x14ac:dyDescent="0.15">
      <c r="A131" s="62">
        <v>117</v>
      </c>
      <c r="B131" s="67"/>
      <c r="C131" s="63"/>
      <c r="D131" s="86"/>
      <c r="E131" s="86"/>
      <c r="F131" s="77"/>
      <c r="G131" s="216"/>
      <c r="H131" s="219"/>
      <c r="I131" s="225"/>
      <c r="J131" s="225"/>
      <c r="K131" s="315">
        <f t="shared" si="6"/>
        <v>0</v>
      </c>
      <c r="L131" s="65"/>
      <c r="M131" s="65"/>
      <c r="N131" s="65"/>
      <c r="O131" s="65"/>
      <c r="P131" s="65"/>
      <c r="Q131" s="65"/>
      <c r="R131" s="65"/>
      <c r="S131" s="72"/>
      <c r="T131" s="14" t="str">
        <f t="shared" si="4"/>
        <v/>
      </c>
      <c r="U131" s="47" t="str">
        <f t="shared" si="5"/>
        <v/>
      </c>
      <c r="V131" s="14"/>
      <c r="W131" s="3"/>
      <c r="X131" s="3"/>
      <c r="Y131" s="14"/>
      <c r="Z131" s="3"/>
      <c r="AA131" s="14"/>
      <c r="AB131" s="3"/>
      <c r="AC131" s="3"/>
      <c r="AD131" s="14"/>
      <c r="AE131" s="3"/>
      <c r="AF131" s="14"/>
      <c r="AG131" s="3"/>
      <c r="AH131" s="3"/>
      <c r="AI131" s="14"/>
      <c r="AJ131" s="6"/>
    </row>
    <row r="132" spans="1:36" ht="21" customHeight="1" x14ac:dyDescent="0.15">
      <c r="A132" s="62">
        <v>118</v>
      </c>
      <c r="B132" s="67"/>
      <c r="C132" s="63"/>
      <c r="D132" s="86"/>
      <c r="E132" s="86"/>
      <c r="F132" s="77"/>
      <c r="G132" s="216"/>
      <c r="H132" s="219"/>
      <c r="I132" s="225"/>
      <c r="J132" s="225"/>
      <c r="K132" s="315">
        <f t="shared" si="6"/>
        <v>0</v>
      </c>
      <c r="L132" s="65"/>
      <c r="M132" s="65"/>
      <c r="N132" s="65"/>
      <c r="O132" s="65"/>
      <c r="P132" s="65"/>
      <c r="Q132" s="65"/>
      <c r="R132" s="65"/>
      <c r="S132" s="72"/>
      <c r="T132" s="14" t="str">
        <f t="shared" si="4"/>
        <v/>
      </c>
      <c r="U132" s="47" t="str">
        <f t="shared" si="5"/>
        <v/>
      </c>
      <c r="V132" s="16"/>
      <c r="W132" s="4"/>
      <c r="X132" s="4"/>
      <c r="Y132" s="16"/>
      <c r="Z132" s="3"/>
      <c r="AA132" s="14"/>
      <c r="AB132" s="4"/>
      <c r="AC132" s="3"/>
      <c r="AD132" s="14"/>
      <c r="AE132" s="4"/>
      <c r="AF132" s="16"/>
      <c r="AG132" s="4"/>
      <c r="AH132" s="4"/>
      <c r="AI132" s="16"/>
      <c r="AJ132" s="6"/>
    </row>
    <row r="133" spans="1:36" ht="21" customHeight="1" x14ac:dyDescent="0.15">
      <c r="A133" s="205">
        <v>119</v>
      </c>
      <c r="B133" s="80"/>
      <c r="C133" s="81"/>
      <c r="D133" s="89"/>
      <c r="E133" s="60"/>
      <c r="F133" s="81"/>
      <c r="G133" s="263"/>
      <c r="H133" s="264"/>
      <c r="I133" s="230"/>
      <c r="J133" s="214"/>
      <c r="K133" s="315">
        <f t="shared" si="6"/>
        <v>0</v>
      </c>
      <c r="L133" s="189"/>
      <c r="M133" s="189"/>
      <c r="N133" s="189"/>
      <c r="O133" s="189"/>
      <c r="P133" s="189"/>
      <c r="Q133" s="189"/>
      <c r="R133" s="189"/>
      <c r="S133" s="180"/>
      <c r="T133" s="14" t="str">
        <f t="shared" si="4"/>
        <v/>
      </c>
      <c r="U133" s="47" t="str">
        <f t="shared" si="5"/>
        <v/>
      </c>
      <c r="V133" s="16"/>
      <c r="W133" s="4"/>
      <c r="X133" s="4"/>
      <c r="Y133" s="16"/>
      <c r="Z133" s="3"/>
      <c r="AA133" s="14"/>
      <c r="AB133" s="4"/>
      <c r="AC133" s="3"/>
      <c r="AD133" s="14"/>
      <c r="AE133" s="4"/>
      <c r="AF133" s="16"/>
      <c r="AG133" s="4"/>
      <c r="AH133" s="4"/>
      <c r="AI133" s="16"/>
      <c r="AJ133" s="6"/>
    </row>
    <row r="134" spans="1:36" ht="21" customHeight="1" x14ac:dyDescent="0.15">
      <c r="A134" s="173">
        <v>120</v>
      </c>
      <c r="B134" s="67"/>
      <c r="C134" s="63"/>
      <c r="D134" s="86"/>
      <c r="E134" s="86"/>
      <c r="F134" s="77"/>
      <c r="G134" s="216"/>
      <c r="H134" s="219"/>
      <c r="I134" s="225"/>
      <c r="J134" s="225"/>
      <c r="K134" s="315">
        <f t="shared" si="6"/>
        <v>0</v>
      </c>
      <c r="L134" s="65"/>
      <c r="M134" s="65"/>
      <c r="N134" s="65"/>
      <c r="O134" s="65"/>
      <c r="P134" s="65"/>
      <c r="Q134" s="65"/>
      <c r="R134" s="65"/>
      <c r="S134" s="72"/>
      <c r="T134" s="14" t="str">
        <f t="shared" si="4"/>
        <v/>
      </c>
      <c r="U134" s="47" t="str">
        <f t="shared" si="5"/>
        <v/>
      </c>
      <c r="V134" s="17"/>
      <c r="W134" s="5"/>
      <c r="X134" s="5"/>
      <c r="Y134" s="17"/>
      <c r="Z134" s="3"/>
      <c r="AA134" s="14"/>
      <c r="AB134" s="5"/>
      <c r="AC134" s="3"/>
      <c r="AD134" s="14"/>
      <c r="AE134" s="5"/>
      <c r="AF134" s="17"/>
      <c r="AG134" s="5"/>
      <c r="AH134" s="5"/>
      <c r="AI134" s="17"/>
      <c r="AJ134" s="6"/>
    </row>
    <row r="135" spans="1:36" ht="21" customHeight="1" x14ac:dyDescent="0.15">
      <c r="A135" s="173" t="s">
        <v>242</v>
      </c>
      <c r="B135" s="67"/>
      <c r="C135" s="63"/>
      <c r="D135" s="86"/>
      <c r="E135" s="86"/>
      <c r="F135" s="77"/>
      <c r="G135" s="216"/>
      <c r="H135" s="219"/>
      <c r="I135" s="225"/>
      <c r="J135" s="225"/>
      <c r="K135" s="315">
        <f t="shared" si="6"/>
        <v>0</v>
      </c>
      <c r="L135" s="65"/>
      <c r="M135" s="65"/>
      <c r="N135" s="65"/>
      <c r="O135" s="65"/>
      <c r="P135" s="65"/>
      <c r="Q135" s="65"/>
      <c r="R135" s="65"/>
      <c r="S135" s="72"/>
      <c r="T135" s="14" t="str">
        <f t="shared" si="4"/>
        <v/>
      </c>
      <c r="U135" s="47" t="str">
        <f t="shared" si="5"/>
        <v/>
      </c>
      <c r="V135" s="25"/>
      <c r="W135" s="25"/>
      <c r="X135" s="25"/>
      <c r="Y135" s="25"/>
      <c r="Z135" s="11"/>
      <c r="AA135" s="18"/>
      <c r="AB135" s="11"/>
      <c r="AC135" s="11"/>
      <c r="AD135" s="18"/>
      <c r="AE135" s="25"/>
      <c r="AF135" s="25"/>
      <c r="AG135" s="25"/>
      <c r="AH135" s="25"/>
      <c r="AI135" s="25"/>
      <c r="AJ135" s="6"/>
    </row>
    <row r="136" spans="1:36" ht="21" customHeight="1" x14ac:dyDescent="0.15">
      <c r="A136" s="205">
        <v>121</v>
      </c>
      <c r="B136" s="80"/>
      <c r="C136" s="81"/>
      <c r="D136" s="89"/>
      <c r="E136" s="60"/>
      <c r="F136" s="81"/>
      <c r="G136" s="263"/>
      <c r="H136" s="264"/>
      <c r="I136" s="230"/>
      <c r="J136" s="214"/>
      <c r="K136" s="315">
        <f t="shared" ref="K136:K199" si="7">J136-E136</f>
        <v>0</v>
      </c>
      <c r="L136" s="189"/>
      <c r="M136" s="189"/>
      <c r="N136" s="189"/>
      <c r="O136" s="189"/>
      <c r="P136" s="189"/>
      <c r="Q136" s="189"/>
      <c r="R136" s="189"/>
      <c r="S136" s="180"/>
      <c r="T136" s="14" t="str">
        <f t="shared" ref="T136:T199" si="8">CONCATENATE(L136,C136)</f>
        <v/>
      </c>
      <c r="U136" s="47" t="str">
        <f t="shared" ref="U136:U199" si="9">CONCATENATE(N136,H136)</f>
        <v/>
      </c>
      <c r="V136" s="14"/>
      <c r="W136" s="3"/>
      <c r="X136" s="3"/>
      <c r="Y136" s="14"/>
      <c r="Z136" s="3"/>
      <c r="AA136" s="14"/>
      <c r="AB136" s="3"/>
      <c r="AC136" s="3"/>
      <c r="AD136" s="14"/>
      <c r="AE136" s="3"/>
      <c r="AF136" s="14"/>
      <c r="AG136" s="3"/>
      <c r="AH136" s="3"/>
      <c r="AI136" s="14"/>
    </row>
    <row r="137" spans="1:36" ht="21" customHeight="1" x14ac:dyDescent="0.15">
      <c r="A137" s="62">
        <v>122</v>
      </c>
      <c r="B137" s="78"/>
      <c r="C137" s="78"/>
      <c r="D137" s="86"/>
      <c r="E137" s="86"/>
      <c r="F137" s="77"/>
      <c r="G137" s="215"/>
      <c r="H137" s="215"/>
      <c r="I137" s="225"/>
      <c r="J137" s="225"/>
      <c r="K137" s="315">
        <f t="shared" si="7"/>
        <v>0</v>
      </c>
      <c r="L137" s="290"/>
      <c r="M137" s="169"/>
      <c r="N137" s="290"/>
      <c r="O137" s="169"/>
      <c r="P137" s="79"/>
      <c r="Q137" s="79"/>
      <c r="R137" s="79"/>
      <c r="S137" s="73"/>
      <c r="T137" s="14" t="str">
        <f t="shared" si="8"/>
        <v/>
      </c>
      <c r="U137" s="47" t="str">
        <f t="shared" si="9"/>
        <v/>
      </c>
      <c r="V137" s="14"/>
      <c r="W137" s="3"/>
      <c r="X137" s="3"/>
      <c r="Y137" s="14"/>
      <c r="Z137" s="3"/>
      <c r="AA137" s="14"/>
      <c r="AB137" s="3"/>
      <c r="AC137" s="3"/>
      <c r="AD137" s="14"/>
      <c r="AE137" s="3"/>
      <c r="AF137" s="14"/>
      <c r="AG137" s="3"/>
      <c r="AH137" s="3"/>
      <c r="AI137" s="14"/>
    </row>
    <row r="138" spans="1:36" ht="21" customHeight="1" x14ac:dyDescent="0.15">
      <c r="A138" s="62">
        <v>123</v>
      </c>
      <c r="B138" s="78"/>
      <c r="C138" s="78"/>
      <c r="D138" s="86"/>
      <c r="E138" s="86"/>
      <c r="F138" s="77"/>
      <c r="G138" s="215"/>
      <c r="H138" s="215"/>
      <c r="I138" s="225"/>
      <c r="J138" s="225"/>
      <c r="K138" s="315">
        <f t="shared" si="7"/>
        <v>0</v>
      </c>
      <c r="L138" s="290"/>
      <c r="M138" s="169"/>
      <c r="N138" s="290"/>
      <c r="O138" s="169"/>
      <c r="P138" s="79"/>
      <c r="Q138" s="79"/>
      <c r="R138" s="79"/>
      <c r="S138" s="73"/>
      <c r="T138" s="14" t="str">
        <f t="shared" si="8"/>
        <v/>
      </c>
      <c r="U138" s="47" t="str">
        <f t="shared" si="9"/>
        <v/>
      </c>
      <c r="V138" s="14"/>
      <c r="W138" s="3"/>
      <c r="X138" s="3"/>
      <c r="Y138" s="14"/>
      <c r="Z138" s="3"/>
      <c r="AA138" s="14"/>
      <c r="AB138" s="3"/>
      <c r="AC138" s="3"/>
      <c r="AD138" s="14"/>
      <c r="AE138" s="3"/>
      <c r="AF138" s="14"/>
      <c r="AG138" s="3"/>
      <c r="AH138" s="3"/>
      <c r="AI138" s="14"/>
      <c r="AJ138" s="6"/>
    </row>
    <row r="139" spans="1:36" ht="21" customHeight="1" x14ac:dyDescent="0.15">
      <c r="A139" s="173">
        <v>124</v>
      </c>
      <c r="B139" s="67"/>
      <c r="C139" s="63"/>
      <c r="D139" s="86"/>
      <c r="E139" s="86"/>
      <c r="F139" s="77"/>
      <c r="G139" s="216"/>
      <c r="H139" s="219"/>
      <c r="I139" s="225"/>
      <c r="J139" s="225"/>
      <c r="K139" s="315">
        <f t="shared" si="7"/>
        <v>0</v>
      </c>
      <c r="L139" s="65"/>
      <c r="M139" s="65"/>
      <c r="N139" s="65"/>
      <c r="O139" s="65"/>
      <c r="P139" s="65"/>
      <c r="Q139" s="65"/>
      <c r="R139" s="65"/>
      <c r="S139" s="72"/>
      <c r="T139" s="14" t="str">
        <f t="shared" si="8"/>
        <v/>
      </c>
      <c r="U139" s="47" t="str">
        <f t="shared" si="9"/>
        <v/>
      </c>
      <c r="V139" s="14"/>
      <c r="W139" s="3"/>
      <c r="X139" s="3"/>
      <c r="Y139" s="14"/>
      <c r="Z139" s="3"/>
      <c r="AA139" s="14"/>
      <c r="AB139" s="3"/>
      <c r="AC139" s="3"/>
      <c r="AD139" s="14"/>
      <c r="AE139" s="3"/>
      <c r="AF139" s="14"/>
      <c r="AG139" s="3"/>
      <c r="AH139" s="3"/>
      <c r="AI139" s="14"/>
      <c r="AJ139" s="6"/>
    </row>
    <row r="140" spans="1:36" ht="21" customHeight="1" x14ac:dyDescent="0.15">
      <c r="A140" s="173">
        <v>125</v>
      </c>
      <c r="B140" s="67"/>
      <c r="C140" s="63"/>
      <c r="D140" s="86"/>
      <c r="E140" s="86"/>
      <c r="F140" s="77"/>
      <c r="G140" s="216"/>
      <c r="H140" s="219"/>
      <c r="I140" s="225"/>
      <c r="J140" s="225"/>
      <c r="K140" s="315">
        <f t="shared" si="7"/>
        <v>0</v>
      </c>
      <c r="L140" s="65"/>
      <c r="M140" s="65"/>
      <c r="N140" s="65"/>
      <c r="O140" s="65"/>
      <c r="P140" s="65"/>
      <c r="Q140" s="65"/>
      <c r="R140" s="65"/>
      <c r="S140" s="72"/>
      <c r="T140" s="14" t="str">
        <f t="shared" si="8"/>
        <v/>
      </c>
      <c r="U140" s="47" t="str">
        <f t="shared" si="9"/>
        <v/>
      </c>
      <c r="V140" s="14"/>
      <c r="W140" s="3"/>
      <c r="X140" s="3"/>
      <c r="Y140" s="14"/>
      <c r="Z140" s="3"/>
      <c r="AA140" s="14"/>
      <c r="AB140" s="3"/>
      <c r="AC140" s="3"/>
      <c r="AD140" s="14"/>
      <c r="AE140" s="3"/>
      <c r="AF140" s="14"/>
      <c r="AG140" s="3"/>
      <c r="AH140" s="3"/>
      <c r="AI140" s="14"/>
      <c r="AJ140" s="6"/>
    </row>
    <row r="141" spans="1:36" ht="21" customHeight="1" x14ac:dyDescent="0.15">
      <c r="A141" s="173">
        <v>126</v>
      </c>
      <c r="B141" s="67"/>
      <c r="C141" s="63"/>
      <c r="D141" s="86"/>
      <c r="E141" s="86"/>
      <c r="F141" s="77"/>
      <c r="G141" s="216"/>
      <c r="H141" s="219"/>
      <c r="I141" s="225"/>
      <c r="J141" s="225"/>
      <c r="K141" s="315">
        <f t="shared" si="7"/>
        <v>0</v>
      </c>
      <c r="L141" s="65"/>
      <c r="M141" s="65"/>
      <c r="N141" s="65"/>
      <c r="O141" s="65"/>
      <c r="P141" s="65"/>
      <c r="Q141" s="65"/>
      <c r="R141" s="65"/>
      <c r="S141" s="72"/>
      <c r="T141" s="14" t="str">
        <f t="shared" si="8"/>
        <v/>
      </c>
      <c r="U141" s="47" t="str">
        <f t="shared" si="9"/>
        <v/>
      </c>
      <c r="V141" s="15"/>
      <c r="W141" s="3"/>
      <c r="X141" s="3"/>
      <c r="Y141" s="14"/>
      <c r="Z141" s="3"/>
      <c r="AA141" s="14"/>
      <c r="AB141" s="3"/>
      <c r="AC141" s="3"/>
      <c r="AD141" s="14"/>
      <c r="AE141" s="3"/>
      <c r="AF141" s="14"/>
      <c r="AG141" s="3"/>
      <c r="AH141" s="3"/>
      <c r="AI141" s="14"/>
      <c r="AJ141" s="6"/>
    </row>
    <row r="142" spans="1:36" ht="21" customHeight="1" x14ac:dyDescent="0.15">
      <c r="A142" s="173">
        <v>127</v>
      </c>
      <c r="B142" s="67"/>
      <c r="C142" s="63"/>
      <c r="D142" s="86"/>
      <c r="E142" s="86"/>
      <c r="F142" s="77"/>
      <c r="G142" s="216"/>
      <c r="H142" s="219"/>
      <c r="I142" s="225"/>
      <c r="J142" s="225"/>
      <c r="K142" s="315">
        <f t="shared" si="7"/>
        <v>0</v>
      </c>
      <c r="L142" s="65"/>
      <c r="M142" s="65"/>
      <c r="N142" s="65"/>
      <c r="O142" s="65"/>
      <c r="P142" s="65"/>
      <c r="Q142" s="65"/>
      <c r="R142" s="65"/>
      <c r="S142" s="72"/>
      <c r="T142" s="14" t="str">
        <f t="shared" si="8"/>
        <v/>
      </c>
      <c r="U142" s="47" t="str">
        <f t="shared" si="9"/>
        <v/>
      </c>
      <c r="V142" s="14"/>
      <c r="W142" s="3"/>
      <c r="X142" s="3"/>
      <c r="Y142" s="14"/>
      <c r="Z142" s="3"/>
      <c r="AA142" s="14"/>
      <c r="AB142" s="3"/>
      <c r="AC142" s="3"/>
      <c r="AD142" s="14"/>
      <c r="AE142" s="3"/>
      <c r="AF142" s="14"/>
      <c r="AG142" s="3"/>
      <c r="AH142" s="3"/>
      <c r="AI142" s="14"/>
      <c r="AJ142" s="6"/>
    </row>
    <row r="143" spans="1:36" ht="21" customHeight="1" x14ac:dyDescent="0.15">
      <c r="A143" s="173">
        <v>128</v>
      </c>
      <c r="B143" s="67"/>
      <c r="C143" s="63"/>
      <c r="D143" s="86"/>
      <c r="E143" s="86"/>
      <c r="F143" s="77"/>
      <c r="G143" s="216"/>
      <c r="H143" s="219"/>
      <c r="I143" s="225"/>
      <c r="J143" s="225"/>
      <c r="K143" s="315">
        <f t="shared" si="7"/>
        <v>0</v>
      </c>
      <c r="L143" s="65"/>
      <c r="M143" s="65"/>
      <c r="N143" s="65"/>
      <c r="O143" s="65"/>
      <c r="P143" s="65"/>
      <c r="Q143" s="65"/>
      <c r="R143" s="65"/>
      <c r="S143" s="72"/>
      <c r="T143" s="14" t="str">
        <f t="shared" si="8"/>
        <v/>
      </c>
      <c r="U143" s="47" t="str">
        <f t="shared" si="9"/>
        <v/>
      </c>
      <c r="V143" s="14"/>
      <c r="W143" s="3"/>
      <c r="X143" s="3"/>
      <c r="Y143" s="14"/>
      <c r="Z143" s="3"/>
      <c r="AA143" s="14"/>
      <c r="AB143" s="3"/>
      <c r="AC143" s="3"/>
      <c r="AD143" s="14"/>
      <c r="AE143" s="3"/>
      <c r="AF143" s="14"/>
      <c r="AG143" s="3"/>
      <c r="AH143" s="3"/>
      <c r="AI143" s="14"/>
      <c r="AJ143" s="6"/>
    </row>
    <row r="144" spans="1:36" ht="21" customHeight="1" x14ac:dyDescent="0.15">
      <c r="A144" s="173">
        <v>129</v>
      </c>
      <c r="B144" s="67"/>
      <c r="C144" s="63"/>
      <c r="D144" s="86"/>
      <c r="E144" s="86"/>
      <c r="F144" s="77"/>
      <c r="G144" s="216"/>
      <c r="H144" s="219"/>
      <c r="I144" s="225"/>
      <c r="J144" s="225"/>
      <c r="K144" s="315">
        <f t="shared" si="7"/>
        <v>0</v>
      </c>
      <c r="L144" s="65"/>
      <c r="M144" s="65"/>
      <c r="N144" s="65"/>
      <c r="O144" s="65"/>
      <c r="P144" s="65"/>
      <c r="Q144" s="65"/>
      <c r="R144" s="65"/>
      <c r="S144" s="72"/>
      <c r="T144" s="14" t="str">
        <f t="shared" si="8"/>
        <v/>
      </c>
      <c r="U144" s="47" t="str">
        <f t="shared" si="9"/>
        <v/>
      </c>
      <c r="V144" s="14"/>
      <c r="W144" s="3"/>
      <c r="X144" s="3"/>
      <c r="Y144" s="14"/>
      <c r="Z144" s="3"/>
      <c r="AA144" s="14"/>
      <c r="AB144" s="3"/>
      <c r="AC144" s="3"/>
      <c r="AD144" s="14"/>
      <c r="AE144" s="3"/>
      <c r="AF144" s="14"/>
      <c r="AG144" s="3"/>
      <c r="AH144" s="3"/>
      <c r="AI144" s="14"/>
      <c r="AJ144" s="6"/>
    </row>
    <row r="145" spans="1:36" ht="21" customHeight="1" x14ac:dyDescent="0.15">
      <c r="A145" s="173">
        <v>130</v>
      </c>
      <c r="B145" s="67"/>
      <c r="C145" s="63"/>
      <c r="D145" s="86"/>
      <c r="E145" s="86"/>
      <c r="F145" s="77"/>
      <c r="G145" s="216"/>
      <c r="H145" s="219"/>
      <c r="I145" s="225"/>
      <c r="J145" s="225"/>
      <c r="K145" s="315">
        <f t="shared" si="7"/>
        <v>0</v>
      </c>
      <c r="L145" s="65"/>
      <c r="M145" s="65"/>
      <c r="N145" s="65"/>
      <c r="O145" s="65"/>
      <c r="P145" s="65"/>
      <c r="Q145" s="65"/>
      <c r="R145" s="65"/>
      <c r="S145" s="72"/>
      <c r="T145" s="14" t="str">
        <f t="shared" si="8"/>
        <v/>
      </c>
      <c r="U145" s="47" t="str">
        <f t="shared" si="9"/>
        <v/>
      </c>
      <c r="V145" s="14"/>
      <c r="W145" s="3"/>
      <c r="X145" s="3"/>
      <c r="Y145" s="14"/>
      <c r="Z145" s="3"/>
      <c r="AA145" s="14"/>
      <c r="AB145" s="3"/>
      <c r="AC145" s="3"/>
      <c r="AD145" s="14"/>
      <c r="AE145" s="3"/>
      <c r="AF145" s="14"/>
      <c r="AG145" s="3"/>
      <c r="AH145" s="3"/>
      <c r="AI145" s="14"/>
      <c r="AJ145" s="6"/>
    </row>
    <row r="146" spans="1:36" ht="21" customHeight="1" x14ac:dyDescent="0.15">
      <c r="A146" s="179">
        <v>131</v>
      </c>
      <c r="B146" s="104"/>
      <c r="C146" s="105"/>
      <c r="D146" s="106"/>
      <c r="E146" s="106"/>
      <c r="F146" s="166"/>
      <c r="G146" s="218"/>
      <c r="H146" s="220"/>
      <c r="I146" s="226"/>
      <c r="J146" s="226"/>
      <c r="K146" s="316">
        <f t="shared" si="7"/>
        <v>0</v>
      </c>
      <c r="L146" s="154"/>
      <c r="M146" s="154"/>
      <c r="N146" s="154"/>
      <c r="O146" s="154"/>
      <c r="P146" s="154"/>
      <c r="Q146" s="154"/>
      <c r="R146" s="154"/>
      <c r="S146" s="155"/>
      <c r="T146" s="14" t="str">
        <f t="shared" si="8"/>
        <v/>
      </c>
      <c r="U146" s="47" t="str">
        <f t="shared" si="9"/>
        <v/>
      </c>
      <c r="V146" s="14"/>
      <c r="W146" s="3"/>
      <c r="X146" s="3"/>
      <c r="Y146" s="14"/>
      <c r="Z146" s="3"/>
      <c r="AA146" s="14"/>
      <c r="AB146" s="3"/>
      <c r="AC146" s="3"/>
      <c r="AD146" s="14"/>
      <c r="AE146" s="3"/>
      <c r="AF146" s="14"/>
      <c r="AG146" s="3"/>
      <c r="AH146" s="3"/>
      <c r="AI146" s="14"/>
      <c r="AJ146" s="6"/>
    </row>
    <row r="147" spans="1:36" ht="21" customHeight="1" x14ac:dyDescent="0.15">
      <c r="A147" s="163">
        <v>132</v>
      </c>
      <c r="B147" s="71"/>
      <c r="C147" s="99"/>
      <c r="D147" s="102"/>
      <c r="E147" s="102"/>
      <c r="F147" s="164"/>
      <c r="G147" s="211"/>
      <c r="H147" s="221"/>
      <c r="I147" s="227"/>
      <c r="J147" s="227"/>
      <c r="K147" s="314">
        <f t="shared" si="7"/>
        <v>0</v>
      </c>
      <c r="L147" s="152"/>
      <c r="M147" s="152"/>
      <c r="N147" s="152"/>
      <c r="O147" s="152"/>
      <c r="P147" s="152"/>
      <c r="Q147" s="152"/>
      <c r="R147" s="152"/>
      <c r="S147" s="153"/>
      <c r="T147" s="14" t="str">
        <f t="shared" si="8"/>
        <v/>
      </c>
      <c r="U147" s="47" t="str">
        <f t="shared" si="9"/>
        <v/>
      </c>
      <c r="V147" s="14"/>
      <c r="W147" s="3"/>
      <c r="X147" s="3"/>
      <c r="Y147" s="14"/>
      <c r="Z147" s="3"/>
      <c r="AA147" s="14"/>
      <c r="AB147" s="3"/>
      <c r="AC147" s="3"/>
      <c r="AD147" s="14"/>
      <c r="AE147" s="3"/>
      <c r="AF147" s="14"/>
      <c r="AG147" s="3"/>
      <c r="AH147" s="3"/>
      <c r="AI147" s="14"/>
      <c r="AJ147" s="6"/>
    </row>
    <row r="148" spans="1:36" ht="21" customHeight="1" x14ac:dyDescent="0.15">
      <c r="A148" s="173">
        <v>133</v>
      </c>
      <c r="B148" s="67"/>
      <c r="C148" s="63"/>
      <c r="D148" s="86"/>
      <c r="E148" s="86"/>
      <c r="F148" s="77"/>
      <c r="G148" s="216"/>
      <c r="H148" s="219"/>
      <c r="I148" s="225"/>
      <c r="J148" s="225"/>
      <c r="K148" s="315">
        <f t="shared" si="7"/>
        <v>0</v>
      </c>
      <c r="L148" s="65"/>
      <c r="M148" s="65"/>
      <c r="N148" s="65"/>
      <c r="O148" s="65"/>
      <c r="P148" s="65"/>
      <c r="Q148" s="65"/>
      <c r="R148" s="65"/>
      <c r="S148" s="72"/>
      <c r="T148" s="14" t="str">
        <f t="shared" si="8"/>
        <v/>
      </c>
      <c r="U148" s="47" t="str">
        <f t="shared" si="9"/>
        <v/>
      </c>
      <c r="V148" s="14"/>
      <c r="W148" s="3"/>
      <c r="X148" s="3"/>
      <c r="Y148" s="14"/>
      <c r="Z148" s="3"/>
      <c r="AA148" s="14"/>
      <c r="AB148" s="3"/>
      <c r="AC148" s="3"/>
      <c r="AD148" s="14"/>
      <c r="AE148" s="3"/>
      <c r="AF148" s="14"/>
      <c r="AG148" s="3"/>
      <c r="AH148" s="3"/>
      <c r="AI148" s="14"/>
      <c r="AJ148" s="6"/>
    </row>
    <row r="149" spans="1:36" ht="21" customHeight="1" x14ac:dyDescent="0.15">
      <c r="A149" s="173">
        <v>134</v>
      </c>
      <c r="B149" s="67"/>
      <c r="C149" s="63"/>
      <c r="D149" s="86"/>
      <c r="E149" s="86"/>
      <c r="F149" s="77"/>
      <c r="G149" s="216"/>
      <c r="H149" s="219"/>
      <c r="I149" s="225"/>
      <c r="J149" s="225"/>
      <c r="K149" s="315">
        <f t="shared" si="7"/>
        <v>0</v>
      </c>
      <c r="L149" s="65"/>
      <c r="M149" s="65"/>
      <c r="N149" s="65"/>
      <c r="O149" s="65"/>
      <c r="P149" s="65"/>
      <c r="Q149" s="65"/>
      <c r="R149" s="65"/>
      <c r="S149" s="72"/>
      <c r="T149" s="14" t="str">
        <f t="shared" si="8"/>
        <v/>
      </c>
      <c r="U149" s="47" t="str">
        <f t="shared" si="9"/>
        <v/>
      </c>
      <c r="V149" s="14"/>
      <c r="W149" s="3"/>
      <c r="X149" s="3"/>
      <c r="Y149" s="14"/>
      <c r="Z149" s="3"/>
      <c r="AA149" s="14"/>
      <c r="AB149" s="3"/>
      <c r="AC149" s="3"/>
      <c r="AD149" s="14"/>
      <c r="AE149" s="3"/>
      <c r="AF149" s="14"/>
      <c r="AG149" s="3"/>
      <c r="AH149" s="3"/>
      <c r="AI149" s="14"/>
      <c r="AJ149" s="6"/>
    </row>
    <row r="150" spans="1:36" ht="21" customHeight="1" x14ac:dyDescent="0.15">
      <c r="A150" s="173">
        <v>135</v>
      </c>
      <c r="B150" s="67"/>
      <c r="C150" s="63"/>
      <c r="D150" s="86"/>
      <c r="E150" s="86"/>
      <c r="F150" s="77"/>
      <c r="G150" s="216"/>
      <c r="H150" s="219"/>
      <c r="I150" s="225"/>
      <c r="J150" s="225"/>
      <c r="K150" s="315">
        <f t="shared" si="7"/>
        <v>0</v>
      </c>
      <c r="L150" s="65"/>
      <c r="M150" s="65"/>
      <c r="N150" s="65"/>
      <c r="O150" s="65"/>
      <c r="P150" s="65"/>
      <c r="Q150" s="65"/>
      <c r="R150" s="65"/>
      <c r="S150" s="72"/>
      <c r="T150" s="14" t="str">
        <f t="shared" si="8"/>
        <v/>
      </c>
      <c r="U150" s="47" t="str">
        <f t="shared" si="9"/>
        <v/>
      </c>
      <c r="V150" s="14"/>
      <c r="W150" s="3"/>
      <c r="X150" s="3"/>
      <c r="Y150" s="14"/>
      <c r="Z150" s="3"/>
      <c r="AA150" s="14"/>
      <c r="AB150" s="3"/>
      <c r="AC150" s="3"/>
      <c r="AD150" s="14"/>
      <c r="AE150" s="3"/>
      <c r="AF150" s="14"/>
      <c r="AG150" s="3"/>
      <c r="AH150" s="3"/>
      <c r="AI150" s="14"/>
      <c r="AJ150" s="6"/>
    </row>
    <row r="151" spans="1:36" ht="21" customHeight="1" x14ac:dyDescent="0.15">
      <c r="A151" s="173">
        <v>136</v>
      </c>
      <c r="B151" s="67"/>
      <c r="C151" s="63"/>
      <c r="D151" s="86"/>
      <c r="E151" s="86"/>
      <c r="F151" s="77"/>
      <c r="G151" s="216"/>
      <c r="H151" s="219"/>
      <c r="I151" s="225"/>
      <c r="J151" s="225"/>
      <c r="K151" s="315">
        <f t="shared" si="7"/>
        <v>0</v>
      </c>
      <c r="L151" s="65"/>
      <c r="M151" s="65"/>
      <c r="N151" s="65"/>
      <c r="O151" s="65"/>
      <c r="P151" s="65"/>
      <c r="Q151" s="65"/>
      <c r="R151" s="65"/>
      <c r="S151" s="72"/>
      <c r="T151" s="14" t="str">
        <f t="shared" si="8"/>
        <v/>
      </c>
      <c r="U151" s="47" t="str">
        <f t="shared" si="9"/>
        <v/>
      </c>
      <c r="V151" s="14"/>
      <c r="W151" s="3"/>
      <c r="X151" s="3"/>
      <c r="Y151" s="14"/>
      <c r="Z151" s="3"/>
      <c r="AA151" s="14"/>
      <c r="AB151" s="3"/>
      <c r="AC151" s="3"/>
      <c r="AD151" s="14"/>
      <c r="AE151" s="3"/>
      <c r="AF151" s="14"/>
      <c r="AG151" s="3"/>
      <c r="AH151" s="3"/>
      <c r="AI151" s="14"/>
      <c r="AJ151" s="6"/>
    </row>
    <row r="152" spans="1:36" ht="21" customHeight="1" x14ac:dyDescent="0.15">
      <c r="A152" s="173">
        <v>137</v>
      </c>
      <c r="B152" s="67"/>
      <c r="C152" s="63"/>
      <c r="D152" s="86"/>
      <c r="E152" s="86"/>
      <c r="F152" s="77"/>
      <c r="G152" s="216"/>
      <c r="H152" s="219"/>
      <c r="I152" s="225"/>
      <c r="J152" s="225"/>
      <c r="K152" s="315">
        <f t="shared" si="7"/>
        <v>0</v>
      </c>
      <c r="L152" s="65"/>
      <c r="M152" s="65"/>
      <c r="N152" s="65"/>
      <c r="O152" s="65"/>
      <c r="P152" s="65"/>
      <c r="Q152" s="65"/>
      <c r="R152" s="65"/>
      <c r="S152" s="72"/>
      <c r="T152" s="14" t="str">
        <f t="shared" si="8"/>
        <v/>
      </c>
      <c r="U152" s="47" t="str">
        <f t="shared" si="9"/>
        <v/>
      </c>
      <c r="V152" s="14"/>
      <c r="W152" s="3"/>
      <c r="X152" s="3"/>
      <c r="Y152" s="14"/>
      <c r="Z152" s="3"/>
      <c r="AA152" s="14"/>
      <c r="AB152" s="3"/>
      <c r="AC152" s="3"/>
      <c r="AD152" s="14"/>
      <c r="AE152" s="3"/>
      <c r="AF152" s="14"/>
      <c r="AG152" s="3"/>
      <c r="AH152" s="3"/>
      <c r="AI152" s="14"/>
      <c r="AJ152" s="6"/>
    </row>
    <row r="153" spans="1:36" ht="21" customHeight="1" x14ac:dyDescent="0.15">
      <c r="A153" s="173">
        <v>138</v>
      </c>
      <c r="B153" s="67"/>
      <c r="C153" s="63"/>
      <c r="D153" s="86"/>
      <c r="E153" s="86"/>
      <c r="F153" s="77"/>
      <c r="G153" s="216"/>
      <c r="H153" s="219"/>
      <c r="I153" s="225"/>
      <c r="J153" s="225"/>
      <c r="K153" s="315">
        <f t="shared" si="7"/>
        <v>0</v>
      </c>
      <c r="L153" s="65"/>
      <c r="M153" s="65"/>
      <c r="N153" s="65"/>
      <c r="O153" s="65"/>
      <c r="P153" s="65"/>
      <c r="Q153" s="65"/>
      <c r="R153" s="65"/>
      <c r="S153" s="72"/>
      <c r="T153" s="14" t="str">
        <f t="shared" si="8"/>
        <v/>
      </c>
      <c r="U153" s="47" t="str">
        <f t="shared" si="9"/>
        <v/>
      </c>
      <c r="V153" s="16"/>
      <c r="W153" s="4"/>
      <c r="X153" s="4"/>
      <c r="Y153" s="16"/>
      <c r="Z153" s="3"/>
      <c r="AA153" s="14"/>
      <c r="AB153" s="4"/>
      <c r="AC153" s="3"/>
      <c r="AD153" s="14"/>
      <c r="AE153" s="4"/>
      <c r="AF153" s="16"/>
      <c r="AG153" s="4"/>
      <c r="AH153" s="4"/>
      <c r="AI153" s="16"/>
      <c r="AJ153" s="6"/>
    </row>
    <row r="154" spans="1:36" ht="21" customHeight="1" x14ac:dyDescent="0.15">
      <c r="A154" s="173">
        <v>139</v>
      </c>
      <c r="B154" s="67"/>
      <c r="C154" s="63"/>
      <c r="D154" s="86"/>
      <c r="E154" s="86"/>
      <c r="F154" s="77"/>
      <c r="G154" s="216"/>
      <c r="H154" s="219"/>
      <c r="I154" s="225"/>
      <c r="J154" s="225"/>
      <c r="K154" s="315">
        <f t="shared" si="7"/>
        <v>0</v>
      </c>
      <c r="L154" s="65"/>
      <c r="M154" s="65"/>
      <c r="N154" s="65"/>
      <c r="O154" s="65"/>
      <c r="P154" s="65"/>
      <c r="Q154" s="65"/>
      <c r="R154" s="65"/>
      <c r="S154" s="72"/>
      <c r="T154" s="14" t="str">
        <f t="shared" si="8"/>
        <v/>
      </c>
      <c r="U154" s="47" t="str">
        <f t="shared" si="9"/>
        <v/>
      </c>
      <c r="V154" s="16"/>
      <c r="W154" s="4"/>
      <c r="X154" s="4"/>
      <c r="Y154" s="16"/>
      <c r="Z154" s="3"/>
      <c r="AA154" s="14"/>
      <c r="AB154" s="4"/>
      <c r="AC154" s="3"/>
      <c r="AD154" s="14"/>
      <c r="AE154" s="4"/>
      <c r="AF154" s="16"/>
      <c r="AG154" s="4"/>
      <c r="AH154" s="4"/>
      <c r="AI154" s="16"/>
      <c r="AJ154" s="6"/>
    </row>
    <row r="155" spans="1:36" ht="21" customHeight="1" x14ac:dyDescent="0.15">
      <c r="A155" s="173">
        <v>140</v>
      </c>
      <c r="B155" s="67"/>
      <c r="C155" s="63"/>
      <c r="D155" s="86"/>
      <c r="E155" s="86"/>
      <c r="F155" s="77"/>
      <c r="G155" s="216"/>
      <c r="H155" s="219"/>
      <c r="I155" s="225"/>
      <c r="J155" s="225"/>
      <c r="K155" s="315">
        <f t="shared" si="7"/>
        <v>0</v>
      </c>
      <c r="L155" s="65"/>
      <c r="M155" s="65"/>
      <c r="N155" s="65"/>
      <c r="O155" s="65"/>
      <c r="P155" s="65"/>
      <c r="Q155" s="65"/>
      <c r="R155" s="65"/>
      <c r="S155" s="72"/>
      <c r="T155" s="14" t="str">
        <f t="shared" si="8"/>
        <v/>
      </c>
      <c r="U155" s="47" t="str">
        <f t="shared" si="9"/>
        <v/>
      </c>
      <c r="V155" s="17"/>
      <c r="W155" s="5"/>
      <c r="X155" s="5"/>
      <c r="Y155" s="17"/>
      <c r="Z155" s="3"/>
      <c r="AA155" s="14"/>
      <c r="AB155" s="5"/>
      <c r="AC155" s="3"/>
      <c r="AD155" s="14"/>
      <c r="AE155" s="5"/>
      <c r="AF155" s="17"/>
      <c r="AG155" s="5"/>
      <c r="AH155" s="5"/>
      <c r="AI155" s="17"/>
      <c r="AJ155" s="6"/>
    </row>
    <row r="156" spans="1:36" ht="21" customHeight="1" x14ac:dyDescent="0.15">
      <c r="A156" s="179" t="s">
        <v>242</v>
      </c>
      <c r="B156" s="104"/>
      <c r="C156" s="105"/>
      <c r="D156" s="106"/>
      <c r="E156" s="106"/>
      <c r="F156" s="166"/>
      <c r="G156" s="218"/>
      <c r="H156" s="220"/>
      <c r="I156" s="226"/>
      <c r="J156" s="226"/>
      <c r="K156" s="316">
        <f t="shared" si="7"/>
        <v>0</v>
      </c>
      <c r="L156" s="154"/>
      <c r="M156" s="154"/>
      <c r="N156" s="154"/>
      <c r="O156" s="154"/>
      <c r="P156" s="154"/>
      <c r="Q156" s="154"/>
      <c r="R156" s="154"/>
      <c r="S156" s="155"/>
      <c r="T156" s="328" t="str">
        <f t="shared" si="8"/>
        <v/>
      </c>
      <c r="U156" s="329" t="str">
        <f t="shared" si="9"/>
        <v/>
      </c>
      <c r="V156" s="330"/>
      <c r="W156" s="330"/>
      <c r="X156" s="330"/>
      <c r="Y156" s="330"/>
      <c r="Z156" s="331"/>
      <c r="AA156" s="332"/>
      <c r="AB156" s="331"/>
      <c r="AC156" s="331"/>
      <c r="AD156" s="332"/>
      <c r="AE156" s="25"/>
      <c r="AF156" s="25"/>
      <c r="AG156" s="25"/>
      <c r="AH156" s="25"/>
      <c r="AI156" s="25"/>
      <c r="AJ156" s="6"/>
    </row>
    <row r="157" spans="1:36" ht="21" customHeight="1" x14ac:dyDescent="0.15">
      <c r="A157" s="261">
        <v>141</v>
      </c>
      <c r="B157" s="151"/>
      <c r="C157" s="151"/>
      <c r="D157" s="321"/>
      <c r="E157" s="321"/>
      <c r="F157" s="76"/>
      <c r="G157" s="322"/>
      <c r="H157" s="322"/>
      <c r="I157" s="323"/>
      <c r="J157" s="323"/>
      <c r="K157" s="317">
        <f t="shared" si="7"/>
        <v>0</v>
      </c>
      <c r="L157" s="324"/>
      <c r="M157" s="325"/>
      <c r="N157" s="324"/>
      <c r="O157" s="325"/>
      <c r="P157" s="326"/>
      <c r="Q157" s="326"/>
      <c r="R157" s="326"/>
      <c r="S157" s="327"/>
      <c r="T157" s="14" t="str">
        <f t="shared" si="8"/>
        <v/>
      </c>
      <c r="U157" s="47" t="str">
        <f t="shared" si="9"/>
        <v/>
      </c>
      <c r="V157" s="14"/>
      <c r="W157" s="3"/>
      <c r="X157" s="3"/>
      <c r="Y157" s="14"/>
      <c r="Z157" s="3"/>
      <c r="AA157" s="14"/>
      <c r="AB157" s="3"/>
      <c r="AC157" s="3"/>
      <c r="AD157" s="14"/>
      <c r="AE157" s="3"/>
      <c r="AF157" s="14"/>
      <c r="AG157" s="3"/>
      <c r="AH157" s="3"/>
      <c r="AI157" s="14"/>
    </row>
    <row r="158" spans="1:36" ht="21" customHeight="1" x14ac:dyDescent="0.15">
      <c r="A158" s="62">
        <v>142</v>
      </c>
      <c r="B158" s="78"/>
      <c r="C158" s="78"/>
      <c r="D158" s="86"/>
      <c r="E158" s="86"/>
      <c r="F158" s="77"/>
      <c r="G158" s="215"/>
      <c r="H158" s="215"/>
      <c r="I158" s="225"/>
      <c r="J158" s="225"/>
      <c r="K158" s="315">
        <f t="shared" si="7"/>
        <v>0</v>
      </c>
      <c r="L158" s="290"/>
      <c r="M158" s="169"/>
      <c r="N158" s="290"/>
      <c r="O158" s="169"/>
      <c r="P158" s="79"/>
      <c r="Q158" s="79"/>
      <c r="R158" s="79"/>
      <c r="S158" s="73"/>
      <c r="T158" s="14" t="str">
        <f t="shared" si="8"/>
        <v/>
      </c>
      <c r="U158" s="47" t="str">
        <f t="shared" si="9"/>
        <v/>
      </c>
      <c r="V158" s="14"/>
      <c r="W158" s="3"/>
      <c r="X158" s="3"/>
      <c r="Y158" s="14"/>
      <c r="Z158" s="3"/>
      <c r="AA158" s="14"/>
      <c r="AB158" s="3"/>
      <c r="AC158" s="3"/>
      <c r="AD158" s="14"/>
      <c r="AE158" s="3"/>
      <c r="AF158" s="14"/>
      <c r="AG158" s="3"/>
      <c r="AH158" s="3"/>
      <c r="AI158" s="14"/>
    </row>
    <row r="159" spans="1:36" ht="21" customHeight="1" x14ac:dyDescent="0.15">
      <c r="A159" s="173">
        <v>143</v>
      </c>
      <c r="B159" s="67"/>
      <c r="C159" s="63"/>
      <c r="D159" s="86"/>
      <c r="E159" s="86"/>
      <c r="F159" s="77"/>
      <c r="G159" s="216"/>
      <c r="H159" s="219"/>
      <c r="I159" s="225"/>
      <c r="J159" s="225"/>
      <c r="K159" s="315">
        <f t="shared" si="7"/>
        <v>0</v>
      </c>
      <c r="L159" s="65"/>
      <c r="M159" s="65"/>
      <c r="N159" s="65"/>
      <c r="O159" s="65"/>
      <c r="P159" s="65"/>
      <c r="Q159" s="65"/>
      <c r="R159" s="65"/>
      <c r="S159" s="72"/>
      <c r="T159" s="14" t="str">
        <f t="shared" si="8"/>
        <v/>
      </c>
      <c r="U159" s="47" t="str">
        <f t="shared" si="9"/>
        <v/>
      </c>
      <c r="V159" s="14"/>
      <c r="W159" s="3"/>
      <c r="X159" s="3"/>
      <c r="Y159" s="14"/>
      <c r="Z159" s="3"/>
      <c r="AA159" s="14"/>
      <c r="AB159" s="3"/>
      <c r="AC159" s="3"/>
      <c r="AD159" s="14"/>
      <c r="AE159" s="3"/>
      <c r="AF159" s="14"/>
      <c r="AG159" s="3"/>
      <c r="AH159" s="3"/>
      <c r="AI159" s="14"/>
      <c r="AJ159" s="6"/>
    </row>
    <row r="160" spans="1:36" ht="21" customHeight="1" x14ac:dyDescent="0.15">
      <c r="A160" s="173">
        <v>144</v>
      </c>
      <c r="B160" s="67"/>
      <c r="C160" s="63"/>
      <c r="D160" s="86"/>
      <c r="E160" s="86"/>
      <c r="F160" s="77"/>
      <c r="G160" s="216"/>
      <c r="H160" s="219"/>
      <c r="I160" s="225"/>
      <c r="J160" s="225"/>
      <c r="K160" s="315">
        <f t="shared" si="7"/>
        <v>0</v>
      </c>
      <c r="L160" s="65"/>
      <c r="M160" s="65"/>
      <c r="N160" s="65"/>
      <c r="O160" s="65"/>
      <c r="P160" s="65"/>
      <c r="Q160" s="65"/>
      <c r="R160" s="65"/>
      <c r="S160" s="72"/>
      <c r="T160" s="14" t="str">
        <f t="shared" si="8"/>
        <v/>
      </c>
      <c r="U160" s="47" t="str">
        <f t="shared" si="9"/>
        <v/>
      </c>
      <c r="V160" s="14"/>
      <c r="W160" s="3"/>
      <c r="X160" s="3"/>
      <c r="Y160" s="14"/>
      <c r="Z160" s="3"/>
      <c r="AA160" s="14"/>
      <c r="AB160" s="3"/>
      <c r="AC160" s="3"/>
      <c r="AD160" s="14"/>
      <c r="AE160" s="3"/>
      <c r="AF160" s="14"/>
      <c r="AG160" s="3"/>
      <c r="AH160" s="3"/>
      <c r="AI160" s="14"/>
      <c r="AJ160" s="6"/>
    </row>
    <row r="161" spans="1:36" ht="21" customHeight="1" x14ac:dyDescent="0.15">
      <c r="A161" s="173">
        <v>145</v>
      </c>
      <c r="B161" s="67"/>
      <c r="C161" s="63"/>
      <c r="D161" s="86"/>
      <c r="E161" s="86"/>
      <c r="F161" s="77"/>
      <c r="G161" s="216"/>
      <c r="H161" s="219"/>
      <c r="I161" s="225"/>
      <c r="J161" s="225"/>
      <c r="K161" s="315">
        <f t="shared" si="7"/>
        <v>0</v>
      </c>
      <c r="L161" s="65"/>
      <c r="M161" s="65"/>
      <c r="N161" s="65"/>
      <c r="O161" s="65"/>
      <c r="P161" s="65"/>
      <c r="Q161" s="65"/>
      <c r="R161" s="65"/>
      <c r="S161" s="72"/>
      <c r="T161" s="14" t="str">
        <f t="shared" si="8"/>
        <v/>
      </c>
      <c r="U161" s="47" t="str">
        <f t="shared" si="9"/>
        <v/>
      </c>
      <c r="V161" s="14"/>
      <c r="W161" s="3"/>
      <c r="X161" s="3"/>
      <c r="Y161" s="14"/>
      <c r="Z161" s="3"/>
      <c r="AA161" s="14"/>
      <c r="AB161" s="3"/>
      <c r="AC161" s="3"/>
      <c r="AD161" s="14"/>
      <c r="AE161" s="3"/>
      <c r="AF161" s="14"/>
      <c r="AG161" s="3"/>
      <c r="AH161" s="3"/>
      <c r="AI161" s="14"/>
      <c r="AJ161" s="6"/>
    </row>
    <row r="162" spans="1:36" ht="21" customHeight="1" x14ac:dyDescent="0.15">
      <c r="A162" s="173">
        <v>146</v>
      </c>
      <c r="B162" s="67"/>
      <c r="C162" s="63"/>
      <c r="D162" s="86"/>
      <c r="E162" s="86"/>
      <c r="F162" s="77"/>
      <c r="G162" s="216"/>
      <c r="H162" s="219"/>
      <c r="I162" s="225"/>
      <c r="J162" s="225"/>
      <c r="K162" s="315">
        <f t="shared" si="7"/>
        <v>0</v>
      </c>
      <c r="L162" s="65"/>
      <c r="M162" s="65"/>
      <c r="N162" s="65"/>
      <c r="O162" s="65"/>
      <c r="P162" s="65"/>
      <c r="Q162" s="65"/>
      <c r="R162" s="65"/>
      <c r="S162" s="72"/>
      <c r="T162" s="14" t="str">
        <f t="shared" si="8"/>
        <v/>
      </c>
      <c r="U162" s="47" t="str">
        <f t="shared" si="9"/>
        <v/>
      </c>
      <c r="V162" s="15"/>
      <c r="W162" s="3"/>
      <c r="X162" s="3"/>
      <c r="Y162" s="14"/>
      <c r="Z162" s="3"/>
      <c r="AA162" s="14"/>
      <c r="AB162" s="3"/>
      <c r="AC162" s="3"/>
      <c r="AD162" s="14"/>
      <c r="AE162" s="3"/>
      <c r="AF162" s="14"/>
      <c r="AG162" s="3"/>
      <c r="AH162" s="3"/>
      <c r="AI162" s="14"/>
      <c r="AJ162" s="6"/>
    </row>
    <row r="163" spans="1:36" ht="21" customHeight="1" x14ac:dyDescent="0.15">
      <c r="A163" s="173">
        <v>147</v>
      </c>
      <c r="B163" s="67"/>
      <c r="C163" s="63"/>
      <c r="D163" s="86"/>
      <c r="E163" s="86"/>
      <c r="F163" s="77"/>
      <c r="G163" s="216"/>
      <c r="H163" s="219"/>
      <c r="I163" s="225"/>
      <c r="J163" s="225"/>
      <c r="K163" s="315">
        <f t="shared" si="7"/>
        <v>0</v>
      </c>
      <c r="L163" s="65"/>
      <c r="M163" s="65"/>
      <c r="N163" s="65"/>
      <c r="O163" s="65"/>
      <c r="P163" s="65"/>
      <c r="Q163" s="65"/>
      <c r="R163" s="65"/>
      <c r="S163" s="72"/>
      <c r="T163" s="14" t="str">
        <f t="shared" si="8"/>
        <v/>
      </c>
      <c r="U163" s="47" t="str">
        <f t="shared" si="9"/>
        <v/>
      </c>
      <c r="V163" s="14"/>
      <c r="W163" s="3"/>
      <c r="X163" s="3"/>
      <c r="Y163" s="14"/>
      <c r="Z163" s="3"/>
      <c r="AA163" s="14"/>
      <c r="AB163" s="3"/>
      <c r="AC163" s="3"/>
      <c r="AD163" s="14"/>
      <c r="AE163" s="3"/>
      <c r="AF163" s="14"/>
      <c r="AG163" s="3"/>
      <c r="AH163" s="3"/>
      <c r="AI163" s="14"/>
      <c r="AJ163" s="6"/>
    </row>
    <row r="164" spans="1:36" ht="21" customHeight="1" x14ac:dyDescent="0.15">
      <c r="A164" s="173">
        <v>148</v>
      </c>
      <c r="B164" s="67"/>
      <c r="C164" s="63"/>
      <c r="D164" s="86"/>
      <c r="E164" s="86"/>
      <c r="F164" s="77"/>
      <c r="G164" s="216"/>
      <c r="H164" s="219"/>
      <c r="I164" s="225"/>
      <c r="J164" s="225"/>
      <c r="K164" s="315">
        <f t="shared" si="7"/>
        <v>0</v>
      </c>
      <c r="L164" s="65"/>
      <c r="M164" s="65"/>
      <c r="N164" s="65"/>
      <c r="O164" s="65"/>
      <c r="P164" s="65"/>
      <c r="Q164" s="65"/>
      <c r="R164" s="65"/>
      <c r="S164" s="72"/>
      <c r="T164" s="14" t="str">
        <f t="shared" si="8"/>
        <v/>
      </c>
      <c r="U164" s="47" t="str">
        <f t="shared" si="9"/>
        <v/>
      </c>
      <c r="V164" s="14"/>
      <c r="W164" s="3"/>
      <c r="X164" s="3"/>
      <c r="Y164" s="14"/>
      <c r="Z164" s="3"/>
      <c r="AA164" s="14"/>
      <c r="AB164" s="3"/>
      <c r="AC164" s="3"/>
      <c r="AD164" s="14"/>
      <c r="AE164" s="3"/>
      <c r="AF164" s="14"/>
      <c r="AG164" s="3"/>
      <c r="AH164" s="3"/>
      <c r="AI164" s="14"/>
      <c r="AJ164" s="6"/>
    </row>
    <row r="165" spans="1:36" ht="21" customHeight="1" x14ac:dyDescent="0.15">
      <c r="A165" s="173">
        <v>149</v>
      </c>
      <c r="B165" s="67"/>
      <c r="C165" s="63"/>
      <c r="D165" s="86"/>
      <c r="E165" s="86"/>
      <c r="F165" s="77"/>
      <c r="G165" s="216"/>
      <c r="H165" s="219"/>
      <c r="I165" s="225"/>
      <c r="J165" s="225"/>
      <c r="K165" s="315">
        <f t="shared" si="7"/>
        <v>0</v>
      </c>
      <c r="L165" s="65"/>
      <c r="M165" s="65"/>
      <c r="N165" s="65"/>
      <c r="O165" s="65"/>
      <c r="P165" s="65"/>
      <c r="Q165" s="65"/>
      <c r="R165" s="65"/>
      <c r="S165" s="72"/>
      <c r="T165" s="14" t="str">
        <f t="shared" si="8"/>
        <v/>
      </c>
      <c r="U165" s="47" t="str">
        <f t="shared" si="9"/>
        <v/>
      </c>
      <c r="V165" s="14"/>
      <c r="W165" s="3"/>
      <c r="X165" s="3"/>
      <c r="Y165" s="14"/>
      <c r="Z165" s="3"/>
      <c r="AA165" s="14"/>
      <c r="AB165" s="3"/>
      <c r="AC165" s="3"/>
      <c r="AD165" s="14"/>
      <c r="AE165" s="3"/>
      <c r="AF165" s="14"/>
      <c r="AG165" s="3"/>
      <c r="AH165" s="3"/>
      <c r="AI165" s="14"/>
      <c r="AJ165" s="6"/>
    </row>
    <row r="166" spans="1:36" ht="21" customHeight="1" x14ac:dyDescent="0.15">
      <c r="A166" s="179">
        <v>150</v>
      </c>
      <c r="B166" s="104"/>
      <c r="C166" s="105"/>
      <c r="D166" s="106"/>
      <c r="E166" s="106"/>
      <c r="F166" s="166"/>
      <c r="G166" s="218"/>
      <c r="H166" s="220"/>
      <c r="I166" s="226"/>
      <c r="J166" s="226"/>
      <c r="K166" s="316">
        <f t="shared" si="7"/>
        <v>0</v>
      </c>
      <c r="L166" s="154"/>
      <c r="M166" s="154"/>
      <c r="N166" s="154"/>
      <c r="O166" s="154"/>
      <c r="P166" s="154"/>
      <c r="Q166" s="154"/>
      <c r="R166" s="154"/>
      <c r="S166" s="155"/>
      <c r="T166" s="14" t="str">
        <f t="shared" si="8"/>
        <v/>
      </c>
      <c r="U166" s="47" t="str">
        <f t="shared" si="9"/>
        <v/>
      </c>
      <c r="V166" s="14"/>
      <c r="W166" s="3"/>
      <c r="X166" s="3"/>
      <c r="Y166" s="14"/>
      <c r="Z166" s="3"/>
      <c r="AA166" s="14"/>
      <c r="AB166" s="3"/>
      <c r="AC166" s="3"/>
      <c r="AD166" s="14"/>
      <c r="AE166" s="3"/>
      <c r="AF166" s="14"/>
      <c r="AG166" s="3"/>
      <c r="AH166" s="3"/>
      <c r="AI166" s="14"/>
      <c r="AJ166" s="6"/>
    </row>
    <row r="167" spans="1:36" ht="21" customHeight="1" x14ac:dyDescent="0.15">
      <c r="A167" s="163">
        <v>151</v>
      </c>
      <c r="B167" s="71"/>
      <c r="C167" s="99"/>
      <c r="D167" s="102"/>
      <c r="E167" s="102"/>
      <c r="F167" s="164"/>
      <c r="G167" s="211"/>
      <c r="H167" s="221"/>
      <c r="I167" s="227"/>
      <c r="J167" s="227"/>
      <c r="K167" s="314">
        <f t="shared" si="7"/>
        <v>0</v>
      </c>
      <c r="L167" s="152"/>
      <c r="M167" s="152"/>
      <c r="N167" s="152"/>
      <c r="O167" s="152"/>
      <c r="P167" s="152"/>
      <c r="Q167" s="152"/>
      <c r="R167" s="152"/>
      <c r="S167" s="153"/>
      <c r="T167" s="14" t="str">
        <f t="shared" si="8"/>
        <v/>
      </c>
      <c r="U167" s="47" t="str">
        <f t="shared" si="9"/>
        <v/>
      </c>
      <c r="V167" s="14"/>
      <c r="W167" s="3"/>
      <c r="X167" s="3"/>
      <c r="Y167" s="14"/>
      <c r="Z167" s="3"/>
      <c r="AA167" s="14"/>
      <c r="AB167" s="3"/>
      <c r="AC167" s="3"/>
      <c r="AD167" s="14"/>
      <c r="AE167" s="3"/>
      <c r="AF167" s="14"/>
      <c r="AG167" s="3"/>
      <c r="AH167" s="3"/>
      <c r="AI167" s="14"/>
      <c r="AJ167" s="6"/>
    </row>
    <row r="168" spans="1:36" ht="21" customHeight="1" x14ac:dyDescent="0.15">
      <c r="A168" s="173">
        <v>152</v>
      </c>
      <c r="B168" s="67"/>
      <c r="C168" s="63"/>
      <c r="D168" s="86"/>
      <c r="E168" s="86"/>
      <c r="F168" s="77"/>
      <c r="G168" s="216"/>
      <c r="H168" s="219"/>
      <c r="I168" s="225"/>
      <c r="J168" s="225"/>
      <c r="K168" s="315">
        <f t="shared" si="7"/>
        <v>0</v>
      </c>
      <c r="L168" s="65"/>
      <c r="M168" s="65"/>
      <c r="N168" s="65"/>
      <c r="O168" s="65"/>
      <c r="P168" s="65"/>
      <c r="Q168" s="65"/>
      <c r="R168" s="65"/>
      <c r="S168" s="72"/>
      <c r="T168" s="14" t="str">
        <f t="shared" si="8"/>
        <v/>
      </c>
      <c r="U168" s="47" t="str">
        <f t="shared" si="9"/>
        <v/>
      </c>
      <c r="V168" s="14"/>
      <c r="W168" s="3"/>
      <c r="X168" s="3"/>
      <c r="Y168" s="14"/>
      <c r="Z168" s="3"/>
      <c r="AA168" s="14"/>
      <c r="AB168" s="3"/>
      <c r="AC168" s="3"/>
      <c r="AD168" s="14"/>
      <c r="AE168" s="3"/>
      <c r="AF168" s="14"/>
      <c r="AG168" s="3"/>
      <c r="AH168" s="3"/>
      <c r="AI168" s="14"/>
      <c r="AJ168" s="6"/>
    </row>
    <row r="169" spans="1:36" ht="21" customHeight="1" x14ac:dyDescent="0.15">
      <c r="A169" s="173">
        <v>153</v>
      </c>
      <c r="B169" s="67"/>
      <c r="C169" s="63"/>
      <c r="D169" s="86"/>
      <c r="E169" s="86"/>
      <c r="F169" s="77"/>
      <c r="G169" s="216"/>
      <c r="H169" s="219"/>
      <c r="I169" s="225"/>
      <c r="J169" s="225"/>
      <c r="K169" s="315">
        <f t="shared" si="7"/>
        <v>0</v>
      </c>
      <c r="L169" s="65"/>
      <c r="M169" s="65"/>
      <c r="N169" s="65"/>
      <c r="O169" s="65"/>
      <c r="P169" s="65"/>
      <c r="Q169" s="65"/>
      <c r="R169" s="65"/>
      <c r="S169" s="72"/>
      <c r="T169" s="14" t="str">
        <f t="shared" si="8"/>
        <v/>
      </c>
      <c r="U169" s="47" t="str">
        <f t="shared" si="9"/>
        <v/>
      </c>
      <c r="V169" s="14"/>
      <c r="W169" s="3"/>
      <c r="X169" s="3"/>
      <c r="Y169" s="14"/>
      <c r="Z169" s="3"/>
      <c r="AA169" s="14"/>
      <c r="AB169" s="3"/>
      <c r="AC169" s="3"/>
      <c r="AD169" s="14"/>
      <c r="AE169" s="3"/>
      <c r="AF169" s="14"/>
      <c r="AG169" s="3"/>
      <c r="AH169" s="3"/>
      <c r="AI169" s="14"/>
      <c r="AJ169" s="6"/>
    </row>
    <row r="170" spans="1:36" ht="21" customHeight="1" x14ac:dyDescent="0.15">
      <c r="A170" s="173">
        <v>154</v>
      </c>
      <c r="B170" s="67"/>
      <c r="C170" s="63"/>
      <c r="D170" s="86"/>
      <c r="E170" s="86"/>
      <c r="F170" s="77"/>
      <c r="G170" s="216"/>
      <c r="H170" s="219"/>
      <c r="I170" s="225"/>
      <c r="J170" s="225"/>
      <c r="K170" s="315">
        <f t="shared" si="7"/>
        <v>0</v>
      </c>
      <c r="L170" s="65"/>
      <c r="M170" s="65"/>
      <c r="N170" s="65"/>
      <c r="O170" s="65"/>
      <c r="P170" s="65"/>
      <c r="Q170" s="65"/>
      <c r="R170" s="65"/>
      <c r="S170" s="72"/>
      <c r="T170" s="14" t="str">
        <f t="shared" si="8"/>
        <v/>
      </c>
      <c r="U170" s="47" t="str">
        <f t="shared" si="9"/>
        <v/>
      </c>
      <c r="V170" s="14"/>
      <c r="W170" s="3"/>
      <c r="X170" s="3"/>
      <c r="Y170" s="14"/>
      <c r="Z170" s="3"/>
      <c r="AA170" s="14"/>
      <c r="AB170" s="3"/>
      <c r="AC170" s="3"/>
      <c r="AD170" s="14"/>
      <c r="AE170" s="3"/>
      <c r="AF170" s="14"/>
      <c r="AG170" s="3"/>
      <c r="AH170" s="3"/>
      <c r="AI170" s="14"/>
      <c r="AJ170" s="6"/>
    </row>
    <row r="171" spans="1:36" ht="21" customHeight="1" x14ac:dyDescent="0.15">
      <c r="A171" s="173">
        <v>155</v>
      </c>
      <c r="B171" s="67"/>
      <c r="C171" s="63"/>
      <c r="D171" s="86"/>
      <c r="E171" s="86"/>
      <c r="F171" s="77"/>
      <c r="G171" s="216"/>
      <c r="H171" s="219"/>
      <c r="I171" s="225"/>
      <c r="J171" s="225"/>
      <c r="K171" s="315">
        <f t="shared" si="7"/>
        <v>0</v>
      </c>
      <c r="L171" s="65"/>
      <c r="M171" s="65"/>
      <c r="N171" s="65"/>
      <c r="O171" s="65"/>
      <c r="P171" s="65"/>
      <c r="Q171" s="65"/>
      <c r="R171" s="65"/>
      <c r="S171" s="72"/>
      <c r="T171" s="14" t="str">
        <f t="shared" si="8"/>
        <v/>
      </c>
      <c r="U171" s="47" t="str">
        <f t="shared" si="9"/>
        <v/>
      </c>
      <c r="V171" s="14"/>
      <c r="W171" s="3"/>
      <c r="X171" s="3"/>
      <c r="Y171" s="14"/>
      <c r="Z171" s="3"/>
      <c r="AA171" s="14"/>
      <c r="AB171" s="3"/>
      <c r="AC171" s="3"/>
      <c r="AD171" s="14"/>
      <c r="AE171" s="3"/>
      <c r="AF171" s="14"/>
      <c r="AG171" s="3"/>
      <c r="AH171" s="3"/>
      <c r="AI171" s="14"/>
      <c r="AJ171" s="6"/>
    </row>
    <row r="172" spans="1:36" ht="21" customHeight="1" x14ac:dyDescent="0.15">
      <c r="A172" s="173">
        <v>156</v>
      </c>
      <c r="B172" s="67"/>
      <c r="C172" s="63"/>
      <c r="D172" s="86"/>
      <c r="E172" s="86"/>
      <c r="F172" s="77"/>
      <c r="G172" s="216"/>
      <c r="H172" s="219"/>
      <c r="I172" s="225"/>
      <c r="J172" s="225"/>
      <c r="K172" s="315">
        <f t="shared" si="7"/>
        <v>0</v>
      </c>
      <c r="L172" s="65"/>
      <c r="M172" s="65"/>
      <c r="N172" s="65"/>
      <c r="O172" s="65"/>
      <c r="P172" s="65"/>
      <c r="Q172" s="65"/>
      <c r="R172" s="65"/>
      <c r="S172" s="72"/>
      <c r="T172" s="14" t="str">
        <f t="shared" si="8"/>
        <v/>
      </c>
      <c r="U172" s="47" t="str">
        <f t="shared" si="9"/>
        <v/>
      </c>
      <c r="V172" s="14"/>
      <c r="W172" s="3"/>
      <c r="X172" s="3"/>
      <c r="Y172" s="14"/>
      <c r="Z172" s="3"/>
      <c r="AA172" s="14"/>
      <c r="AB172" s="3"/>
      <c r="AC172" s="3"/>
      <c r="AD172" s="14"/>
      <c r="AE172" s="3"/>
      <c r="AF172" s="14"/>
      <c r="AG172" s="3"/>
      <c r="AH172" s="3"/>
      <c r="AI172" s="14"/>
      <c r="AJ172" s="6"/>
    </row>
    <row r="173" spans="1:36" ht="21" customHeight="1" x14ac:dyDescent="0.15">
      <c r="A173" s="173">
        <v>157</v>
      </c>
      <c r="B173" s="67"/>
      <c r="C173" s="63"/>
      <c r="D173" s="86"/>
      <c r="E173" s="86"/>
      <c r="F173" s="77"/>
      <c r="G173" s="216"/>
      <c r="H173" s="219"/>
      <c r="I173" s="225"/>
      <c r="J173" s="225"/>
      <c r="K173" s="315">
        <f t="shared" si="7"/>
        <v>0</v>
      </c>
      <c r="L173" s="65"/>
      <c r="M173" s="65"/>
      <c r="N173" s="65"/>
      <c r="O173" s="65"/>
      <c r="P173" s="65"/>
      <c r="Q173" s="65"/>
      <c r="R173" s="65"/>
      <c r="S173" s="72"/>
      <c r="T173" s="14" t="str">
        <f t="shared" si="8"/>
        <v/>
      </c>
      <c r="U173" s="47" t="str">
        <f t="shared" si="9"/>
        <v/>
      </c>
      <c r="V173" s="14"/>
      <c r="W173" s="3"/>
      <c r="X173" s="3"/>
      <c r="Y173" s="14"/>
      <c r="Z173" s="3"/>
      <c r="AA173" s="14"/>
      <c r="AB173" s="3"/>
      <c r="AC173" s="3"/>
      <c r="AD173" s="14"/>
      <c r="AE173" s="3"/>
      <c r="AF173" s="14"/>
      <c r="AG173" s="3"/>
      <c r="AH173" s="3"/>
      <c r="AI173" s="14"/>
      <c r="AJ173" s="6"/>
    </row>
    <row r="174" spans="1:36" ht="21" customHeight="1" x14ac:dyDescent="0.15">
      <c r="A174" s="173">
        <v>158</v>
      </c>
      <c r="B174" s="67"/>
      <c r="C174" s="63"/>
      <c r="D174" s="86"/>
      <c r="E174" s="86"/>
      <c r="F174" s="77"/>
      <c r="G174" s="216"/>
      <c r="H174" s="219"/>
      <c r="I174" s="225"/>
      <c r="J174" s="225"/>
      <c r="K174" s="315">
        <f t="shared" si="7"/>
        <v>0</v>
      </c>
      <c r="L174" s="65"/>
      <c r="M174" s="65"/>
      <c r="N174" s="65"/>
      <c r="O174" s="65"/>
      <c r="P174" s="65"/>
      <c r="Q174" s="65"/>
      <c r="R174" s="65"/>
      <c r="S174" s="72"/>
      <c r="T174" s="14" t="str">
        <f t="shared" si="8"/>
        <v/>
      </c>
      <c r="U174" s="47" t="str">
        <f t="shared" si="9"/>
        <v/>
      </c>
      <c r="V174" s="16"/>
      <c r="W174" s="4"/>
      <c r="X174" s="4"/>
      <c r="Y174" s="16"/>
      <c r="Z174" s="3"/>
      <c r="AA174" s="14"/>
      <c r="AB174" s="4"/>
      <c r="AC174" s="3"/>
      <c r="AD174" s="14"/>
      <c r="AE174" s="4"/>
      <c r="AF174" s="16"/>
      <c r="AG174" s="4"/>
      <c r="AH174" s="4"/>
      <c r="AI174" s="16"/>
      <c r="AJ174" s="6"/>
    </row>
    <row r="175" spans="1:36" ht="21" customHeight="1" x14ac:dyDescent="0.15">
      <c r="A175" s="173">
        <v>159</v>
      </c>
      <c r="B175" s="67"/>
      <c r="C175" s="63"/>
      <c r="D175" s="86"/>
      <c r="E175" s="86"/>
      <c r="F175" s="77"/>
      <c r="G175" s="216"/>
      <c r="H175" s="219"/>
      <c r="I175" s="225"/>
      <c r="J175" s="225"/>
      <c r="K175" s="315">
        <f t="shared" si="7"/>
        <v>0</v>
      </c>
      <c r="L175" s="65"/>
      <c r="M175" s="65"/>
      <c r="N175" s="65"/>
      <c r="O175" s="65"/>
      <c r="P175" s="65"/>
      <c r="Q175" s="65"/>
      <c r="R175" s="65"/>
      <c r="S175" s="72"/>
      <c r="T175" s="14" t="str">
        <f t="shared" si="8"/>
        <v/>
      </c>
      <c r="U175" s="47" t="str">
        <f t="shared" si="9"/>
        <v/>
      </c>
      <c r="V175" s="16"/>
      <c r="W175" s="4"/>
      <c r="X175" s="4"/>
      <c r="Y175" s="16"/>
      <c r="Z175" s="3"/>
      <c r="AA175" s="14"/>
      <c r="AB175" s="4"/>
      <c r="AC175" s="3"/>
      <c r="AD175" s="14"/>
      <c r="AE175" s="4"/>
      <c r="AF175" s="16"/>
      <c r="AG175" s="4"/>
      <c r="AH175" s="4"/>
      <c r="AI175" s="16"/>
      <c r="AJ175" s="6"/>
    </row>
    <row r="176" spans="1:36" ht="21" customHeight="1" x14ac:dyDescent="0.15">
      <c r="A176" s="173">
        <v>160</v>
      </c>
      <c r="B176" s="67"/>
      <c r="C176" s="63"/>
      <c r="D176" s="86"/>
      <c r="E176" s="86"/>
      <c r="F176" s="77"/>
      <c r="G176" s="216"/>
      <c r="H176" s="219"/>
      <c r="I176" s="225"/>
      <c r="J176" s="225"/>
      <c r="K176" s="315">
        <f t="shared" si="7"/>
        <v>0</v>
      </c>
      <c r="L176" s="65"/>
      <c r="M176" s="65"/>
      <c r="N176" s="65"/>
      <c r="O176" s="65"/>
      <c r="P176" s="65"/>
      <c r="Q176" s="65"/>
      <c r="R176" s="65"/>
      <c r="S176" s="72"/>
      <c r="T176" s="14" t="str">
        <f t="shared" si="8"/>
        <v/>
      </c>
      <c r="U176" s="47" t="str">
        <f t="shared" si="9"/>
        <v/>
      </c>
      <c r="V176" s="17"/>
      <c r="W176" s="5"/>
      <c r="X176" s="5"/>
      <c r="Y176" s="17"/>
      <c r="Z176" s="3"/>
      <c r="AA176" s="14"/>
      <c r="AB176" s="5"/>
      <c r="AC176" s="3"/>
      <c r="AD176" s="14"/>
      <c r="AE176" s="5"/>
      <c r="AF176" s="17"/>
      <c r="AG176" s="5"/>
      <c r="AH176" s="5"/>
      <c r="AI176" s="17"/>
      <c r="AJ176" s="6"/>
    </row>
    <row r="177" spans="1:36" ht="21" customHeight="1" x14ac:dyDescent="0.15">
      <c r="A177" s="173" t="s">
        <v>242</v>
      </c>
      <c r="B177" s="67"/>
      <c r="C177" s="63"/>
      <c r="D177" s="86"/>
      <c r="E177" s="86"/>
      <c r="F177" s="77"/>
      <c r="G177" s="216"/>
      <c r="H177" s="219"/>
      <c r="I177" s="225"/>
      <c r="J177" s="225"/>
      <c r="K177" s="315">
        <f t="shared" si="7"/>
        <v>0</v>
      </c>
      <c r="L177" s="65"/>
      <c r="M177" s="65"/>
      <c r="N177" s="65"/>
      <c r="O177" s="65"/>
      <c r="P177" s="65"/>
      <c r="Q177" s="65"/>
      <c r="R177" s="65"/>
      <c r="S177" s="72"/>
      <c r="T177" s="14" t="str">
        <f t="shared" si="8"/>
        <v/>
      </c>
      <c r="U177" s="47" t="str">
        <f t="shared" si="9"/>
        <v/>
      </c>
      <c r="V177" s="25"/>
      <c r="W177" s="25"/>
      <c r="X177" s="25"/>
      <c r="Y177" s="25"/>
      <c r="Z177" s="11"/>
      <c r="AA177" s="18"/>
      <c r="AB177" s="11"/>
      <c r="AC177" s="11"/>
      <c r="AD177" s="18"/>
      <c r="AE177" s="25"/>
      <c r="AF177" s="25"/>
      <c r="AG177" s="25"/>
      <c r="AH177" s="25"/>
      <c r="AI177" s="25"/>
      <c r="AJ177" s="6"/>
    </row>
    <row r="178" spans="1:36" ht="21" customHeight="1" x14ac:dyDescent="0.15">
      <c r="A178" s="173" t="s">
        <v>272</v>
      </c>
      <c r="B178" s="67"/>
      <c r="C178" s="63"/>
      <c r="D178" s="86"/>
      <c r="E178" s="86"/>
      <c r="F178" s="77"/>
      <c r="G178" s="216"/>
      <c r="H178" s="219"/>
      <c r="I178" s="225"/>
      <c r="J178" s="225"/>
      <c r="K178" s="315">
        <f t="shared" si="7"/>
        <v>0</v>
      </c>
      <c r="L178" s="65"/>
      <c r="M178" s="65"/>
      <c r="N178" s="65"/>
      <c r="O178" s="65"/>
      <c r="P178" s="65"/>
      <c r="Q178" s="65"/>
      <c r="R178" s="65"/>
      <c r="S178" s="72"/>
      <c r="T178" s="14" t="str">
        <f t="shared" si="8"/>
        <v/>
      </c>
      <c r="U178" s="47" t="str">
        <f t="shared" si="9"/>
        <v/>
      </c>
      <c r="V178" s="14"/>
      <c r="W178" s="3"/>
      <c r="X178" s="3"/>
      <c r="Y178" s="14"/>
      <c r="Z178" s="3"/>
      <c r="AA178" s="14"/>
      <c r="AB178" s="3"/>
      <c r="AC178" s="3"/>
      <c r="AD178" s="14"/>
      <c r="AE178" s="3"/>
      <c r="AF178" s="14"/>
      <c r="AG178" s="3"/>
      <c r="AH178" s="3"/>
      <c r="AI178" s="14"/>
      <c r="AJ178" s="6"/>
    </row>
    <row r="179" spans="1:36" ht="21" customHeight="1" x14ac:dyDescent="0.15">
      <c r="A179" s="173" t="s">
        <v>273</v>
      </c>
      <c r="B179" s="67"/>
      <c r="C179" s="63"/>
      <c r="D179" s="86"/>
      <c r="E179" s="86"/>
      <c r="F179" s="77"/>
      <c r="G179" s="216"/>
      <c r="H179" s="219"/>
      <c r="I179" s="225"/>
      <c r="J179" s="225"/>
      <c r="K179" s="315">
        <f t="shared" si="7"/>
        <v>0</v>
      </c>
      <c r="L179" s="65"/>
      <c r="M179" s="65"/>
      <c r="N179" s="65"/>
      <c r="O179" s="65"/>
      <c r="P179" s="65"/>
      <c r="Q179" s="65"/>
      <c r="R179" s="65"/>
      <c r="S179" s="72"/>
      <c r="T179" s="14" t="str">
        <f t="shared" si="8"/>
        <v/>
      </c>
      <c r="U179" s="47" t="str">
        <f t="shared" si="9"/>
        <v/>
      </c>
      <c r="V179" s="14"/>
      <c r="W179" s="3"/>
      <c r="X179" s="3"/>
      <c r="Y179" s="14"/>
      <c r="Z179" s="3"/>
      <c r="AA179" s="14"/>
      <c r="AB179" s="3"/>
      <c r="AC179" s="3"/>
      <c r="AD179" s="14"/>
      <c r="AE179" s="3"/>
      <c r="AF179" s="14"/>
      <c r="AG179" s="3"/>
      <c r="AH179" s="3"/>
      <c r="AI179" s="14"/>
      <c r="AJ179" s="6"/>
    </row>
    <row r="180" spans="1:36" ht="21" customHeight="1" x14ac:dyDescent="0.15">
      <c r="A180" s="173" t="s">
        <v>274</v>
      </c>
      <c r="B180" s="67"/>
      <c r="C180" s="63"/>
      <c r="D180" s="86"/>
      <c r="E180" s="86"/>
      <c r="F180" s="77"/>
      <c r="G180" s="216"/>
      <c r="H180" s="219"/>
      <c r="I180" s="225"/>
      <c r="J180" s="225"/>
      <c r="K180" s="315">
        <f t="shared" si="7"/>
        <v>0</v>
      </c>
      <c r="L180" s="65"/>
      <c r="M180" s="65"/>
      <c r="N180" s="65"/>
      <c r="O180" s="65"/>
      <c r="P180" s="65"/>
      <c r="Q180" s="65"/>
      <c r="R180" s="65"/>
      <c r="S180" s="72"/>
      <c r="T180" s="14" t="str">
        <f t="shared" si="8"/>
        <v/>
      </c>
      <c r="U180" s="47" t="str">
        <f t="shared" si="9"/>
        <v/>
      </c>
      <c r="V180" s="14"/>
      <c r="W180" s="3"/>
      <c r="X180" s="3"/>
      <c r="Y180" s="14"/>
      <c r="Z180" s="3"/>
      <c r="AA180" s="14"/>
      <c r="AB180" s="3"/>
      <c r="AC180" s="3"/>
      <c r="AD180" s="14"/>
      <c r="AE180" s="3"/>
      <c r="AF180" s="14"/>
      <c r="AG180" s="3"/>
      <c r="AH180" s="3"/>
      <c r="AI180" s="14"/>
      <c r="AJ180" s="6"/>
    </row>
    <row r="181" spans="1:36" ht="21" customHeight="1" x14ac:dyDescent="0.15">
      <c r="A181" s="173" t="s">
        <v>258</v>
      </c>
      <c r="B181" s="67"/>
      <c r="C181" s="63"/>
      <c r="D181" s="86"/>
      <c r="E181" s="86"/>
      <c r="F181" s="77"/>
      <c r="G181" s="216"/>
      <c r="H181" s="219"/>
      <c r="I181" s="225"/>
      <c r="J181" s="225"/>
      <c r="K181" s="315">
        <f t="shared" si="7"/>
        <v>0</v>
      </c>
      <c r="L181" s="65"/>
      <c r="M181" s="65"/>
      <c r="N181" s="65"/>
      <c r="O181" s="65"/>
      <c r="P181" s="65"/>
      <c r="Q181" s="65"/>
      <c r="R181" s="65"/>
      <c r="S181" s="72"/>
      <c r="T181" s="14" t="str">
        <f t="shared" si="8"/>
        <v/>
      </c>
      <c r="U181" s="47" t="str">
        <f t="shared" si="9"/>
        <v/>
      </c>
      <c r="V181" s="14"/>
      <c r="W181" s="3"/>
      <c r="X181" s="3"/>
      <c r="Y181" s="14"/>
      <c r="Z181" s="3"/>
      <c r="AA181" s="14"/>
      <c r="AB181" s="3"/>
      <c r="AC181" s="3"/>
      <c r="AD181" s="14"/>
      <c r="AE181" s="3"/>
      <c r="AF181" s="14"/>
      <c r="AG181" s="3"/>
      <c r="AH181" s="3"/>
      <c r="AI181" s="14"/>
      <c r="AJ181" s="6"/>
    </row>
    <row r="182" spans="1:36" ht="21" customHeight="1" x14ac:dyDescent="0.15">
      <c r="A182" s="173" t="s">
        <v>255</v>
      </c>
      <c r="B182" s="67"/>
      <c r="C182" s="63"/>
      <c r="D182" s="86"/>
      <c r="E182" s="86"/>
      <c r="F182" s="77"/>
      <c r="G182" s="216"/>
      <c r="H182" s="219"/>
      <c r="I182" s="225"/>
      <c r="J182" s="225"/>
      <c r="K182" s="315">
        <f t="shared" si="7"/>
        <v>0</v>
      </c>
      <c r="L182" s="65"/>
      <c r="M182" s="65"/>
      <c r="N182" s="65"/>
      <c r="O182" s="65"/>
      <c r="P182" s="65"/>
      <c r="Q182" s="65"/>
      <c r="R182" s="65"/>
      <c r="S182" s="72"/>
      <c r="T182" s="14" t="str">
        <f t="shared" si="8"/>
        <v/>
      </c>
      <c r="U182" s="47" t="str">
        <f t="shared" si="9"/>
        <v/>
      </c>
      <c r="V182" s="14"/>
      <c r="W182" s="3"/>
      <c r="X182" s="3"/>
      <c r="Y182" s="14"/>
      <c r="Z182" s="3"/>
      <c r="AA182" s="14"/>
      <c r="AB182" s="3"/>
      <c r="AC182" s="3"/>
      <c r="AD182" s="14"/>
      <c r="AE182" s="3"/>
      <c r="AF182" s="14"/>
      <c r="AG182" s="3"/>
      <c r="AH182" s="3"/>
      <c r="AI182" s="14"/>
      <c r="AJ182" s="6"/>
    </row>
    <row r="183" spans="1:36" ht="21" customHeight="1" x14ac:dyDescent="0.15">
      <c r="A183" s="173" t="s">
        <v>254</v>
      </c>
      <c r="B183" s="67"/>
      <c r="C183" s="63"/>
      <c r="D183" s="86"/>
      <c r="E183" s="86"/>
      <c r="F183" s="77"/>
      <c r="G183" s="216"/>
      <c r="H183" s="219"/>
      <c r="I183" s="225"/>
      <c r="J183" s="225"/>
      <c r="K183" s="315">
        <f t="shared" si="7"/>
        <v>0</v>
      </c>
      <c r="L183" s="65"/>
      <c r="M183" s="65"/>
      <c r="N183" s="65"/>
      <c r="O183" s="65"/>
      <c r="P183" s="65"/>
      <c r="Q183" s="65"/>
      <c r="R183" s="65"/>
      <c r="S183" s="72"/>
      <c r="T183" s="14" t="str">
        <f t="shared" si="8"/>
        <v/>
      </c>
      <c r="U183" s="47" t="str">
        <f t="shared" si="9"/>
        <v/>
      </c>
      <c r="V183" s="15"/>
      <c r="W183" s="3"/>
      <c r="X183" s="3"/>
      <c r="Y183" s="14"/>
      <c r="Z183" s="3"/>
      <c r="AA183" s="14"/>
      <c r="AB183" s="3"/>
      <c r="AC183" s="3"/>
      <c r="AD183" s="14"/>
      <c r="AE183" s="3"/>
      <c r="AF183" s="14"/>
      <c r="AG183" s="3"/>
      <c r="AH183" s="3"/>
      <c r="AI183" s="14"/>
      <c r="AJ183" s="6"/>
    </row>
    <row r="184" spans="1:36" ht="21" customHeight="1" x14ac:dyDescent="0.15">
      <c r="A184" s="173" t="s">
        <v>275</v>
      </c>
      <c r="B184" s="67"/>
      <c r="C184" s="63"/>
      <c r="D184" s="86"/>
      <c r="E184" s="86"/>
      <c r="F184" s="77"/>
      <c r="G184" s="216"/>
      <c r="H184" s="219"/>
      <c r="I184" s="225"/>
      <c r="J184" s="225"/>
      <c r="K184" s="315">
        <f t="shared" si="7"/>
        <v>0</v>
      </c>
      <c r="L184" s="65"/>
      <c r="M184" s="65"/>
      <c r="N184" s="65"/>
      <c r="O184" s="65"/>
      <c r="P184" s="65"/>
      <c r="Q184" s="65"/>
      <c r="R184" s="65"/>
      <c r="S184" s="72"/>
      <c r="T184" s="14" t="str">
        <f t="shared" si="8"/>
        <v/>
      </c>
      <c r="U184" s="47" t="str">
        <f t="shared" si="9"/>
        <v/>
      </c>
      <c r="V184" s="14"/>
      <c r="W184" s="3"/>
      <c r="X184" s="3"/>
      <c r="Y184" s="14"/>
      <c r="Z184" s="3"/>
      <c r="AA184" s="14"/>
      <c r="AB184" s="3"/>
      <c r="AC184" s="3"/>
      <c r="AD184" s="14"/>
      <c r="AE184" s="3"/>
      <c r="AF184" s="14"/>
      <c r="AG184" s="3"/>
      <c r="AH184" s="3"/>
      <c r="AI184" s="14"/>
      <c r="AJ184" s="6"/>
    </row>
    <row r="185" spans="1:36" ht="21" customHeight="1" x14ac:dyDescent="0.15">
      <c r="A185" s="173" t="s">
        <v>249</v>
      </c>
      <c r="B185" s="67"/>
      <c r="C185" s="63"/>
      <c r="D185" s="86"/>
      <c r="E185" s="86"/>
      <c r="F185" s="77"/>
      <c r="G185" s="216"/>
      <c r="H185" s="219"/>
      <c r="I185" s="225"/>
      <c r="J185" s="225"/>
      <c r="K185" s="315">
        <f t="shared" si="7"/>
        <v>0</v>
      </c>
      <c r="L185" s="65"/>
      <c r="M185" s="65"/>
      <c r="N185" s="65"/>
      <c r="O185" s="65"/>
      <c r="P185" s="65"/>
      <c r="Q185" s="65"/>
      <c r="R185" s="65"/>
      <c r="S185" s="72"/>
      <c r="T185" s="14" t="str">
        <f t="shared" si="8"/>
        <v/>
      </c>
      <c r="U185" s="47" t="str">
        <f t="shared" si="9"/>
        <v/>
      </c>
      <c r="V185" s="14"/>
      <c r="W185" s="3"/>
      <c r="X185" s="3"/>
      <c r="Y185" s="14"/>
      <c r="Z185" s="3"/>
      <c r="AA185" s="14"/>
      <c r="AB185" s="3"/>
      <c r="AC185" s="3"/>
      <c r="AD185" s="14"/>
      <c r="AE185" s="3"/>
      <c r="AF185" s="14"/>
      <c r="AG185" s="3"/>
      <c r="AH185" s="3"/>
      <c r="AI185" s="14"/>
      <c r="AJ185" s="6"/>
    </row>
    <row r="186" spans="1:36" ht="21" customHeight="1" x14ac:dyDescent="0.15">
      <c r="A186" s="179" t="s">
        <v>250</v>
      </c>
      <c r="B186" s="104"/>
      <c r="C186" s="105"/>
      <c r="D186" s="106"/>
      <c r="E186" s="106"/>
      <c r="F186" s="166"/>
      <c r="G186" s="218"/>
      <c r="H186" s="220"/>
      <c r="I186" s="226"/>
      <c r="J186" s="226"/>
      <c r="K186" s="316">
        <f t="shared" si="7"/>
        <v>0</v>
      </c>
      <c r="L186" s="154"/>
      <c r="M186" s="154"/>
      <c r="N186" s="154"/>
      <c r="O186" s="154"/>
      <c r="P186" s="154"/>
      <c r="Q186" s="154"/>
      <c r="R186" s="154"/>
      <c r="S186" s="155"/>
      <c r="T186" s="14" t="str">
        <f t="shared" si="8"/>
        <v/>
      </c>
      <c r="U186" s="47" t="str">
        <f t="shared" si="9"/>
        <v/>
      </c>
      <c r="V186" s="14"/>
      <c r="W186" s="3"/>
      <c r="X186" s="3"/>
      <c r="Y186" s="14"/>
      <c r="Z186" s="3"/>
      <c r="AA186" s="14"/>
      <c r="AB186" s="3"/>
      <c r="AC186" s="3"/>
      <c r="AD186" s="14"/>
      <c r="AE186" s="3"/>
      <c r="AF186" s="14"/>
      <c r="AG186" s="3"/>
      <c r="AH186" s="3"/>
      <c r="AI186" s="14"/>
      <c r="AJ186" s="6"/>
    </row>
    <row r="187" spans="1:36" ht="21" customHeight="1" x14ac:dyDescent="0.15">
      <c r="A187" s="163" t="s">
        <v>251</v>
      </c>
      <c r="B187" s="71"/>
      <c r="C187" s="99"/>
      <c r="D187" s="102"/>
      <c r="E187" s="102"/>
      <c r="F187" s="164"/>
      <c r="G187" s="211"/>
      <c r="H187" s="221"/>
      <c r="I187" s="227"/>
      <c r="J187" s="227"/>
      <c r="K187" s="314">
        <f t="shared" si="7"/>
        <v>0</v>
      </c>
      <c r="L187" s="152"/>
      <c r="M187" s="152"/>
      <c r="N187" s="152"/>
      <c r="O187" s="152"/>
      <c r="P187" s="152"/>
      <c r="Q187" s="152"/>
      <c r="R187" s="152"/>
      <c r="S187" s="153"/>
      <c r="T187" s="14" t="str">
        <f t="shared" si="8"/>
        <v/>
      </c>
      <c r="U187" s="47" t="str">
        <f t="shared" si="9"/>
        <v/>
      </c>
      <c r="V187" s="14"/>
      <c r="W187" s="3"/>
      <c r="X187" s="3"/>
      <c r="Y187" s="14"/>
      <c r="Z187" s="3"/>
      <c r="AA187" s="14"/>
      <c r="AB187" s="3"/>
      <c r="AC187" s="3"/>
      <c r="AD187" s="14"/>
      <c r="AE187" s="3"/>
      <c r="AF187" s="14"/>
      <c r="AG187" s="3"/>
      <c r="AH187" s="3"/>
      <c r="AI187" s="14"/>
      <c r="AJ187" s="6"/>
    </row>
    <row r="188" spans="1:36" ht="21" customHeight="1" x14ac:dyDescent="0.15">
      <c r="A188" s="173" t="s">
        <v>256</v>
      </c>
      <c r="B188" s="67"/>
      <c r="C188" s="63"/>
      <c r="D188" s="86"/>
      <c r="E188" s="86"/>
      <c r="F188" s="77"/>
      <c r="G188" s="216"/>
      <c r="H188" s="219"/>
      <c r="I188" s="225"/>
      <c r="J188" s="225"/>
      <c r="K188" s="315">
        <f t="shared" si="7"/>
        <v>0</v>
      </c>
      <c r="L188" s="65"/>
      <c r="M188" s="65"/>
      <c r="N188" s="65"/>
      <c r="O188" s="65"/>
      <c r="P188" s="65"/>
      <c r="Q188" s="65"/>
      <c r="R188" s="65"/>
      <c r="S188" s="72"/>
      <c r="T188" s="14" t="str">
        <f t="shared" si="8"/>
        <v/>
      </c>
      <c r="U188" s="47" t="str">
        <f t="shared" si="9"/>
        <v/>
      </c>
      <c r="V188" s="14"/>
      <c r="W188" s="3"/>
      <c r="X188" s="3"/>
      <c r="Y188" s="14"/>
      <c r="Z188" s="3"/>
      <c r="AA188" s="14"/>
      <c r="AB188" s="3"/>
      <c r="AC188" s="3"/>
      <c r="AD188" s="14"/>
      <c r="AE188" s="3"/>
      <c r="AF188" s="14"/>
      <c r="AG188" s="3"/>
      <c r="AH188" s="3"/>
      <c r="AI188" s="14"/>
      <c r="AJ188" s="6"/>
    </row>
    <row r="189" spans="1:36" ht="21" customHeight="1" x14ac:dyDescent="0.15">
      <c r="A189" s="173" t="s">
        <v>253</v>
      </c>
      <c r="B189" s="67"/>
      <c r="C189" s="63"/>
      <c r="D189" s="86"/>
      <c r="E189" s="86"/>
      <c r="F189" s="77"/>
      <c r="G189" s="216"/>
      <c r="H189" s="219"/>
      <c r="I189" s="225"/>
      <c r="J189" s="225"/>
      <c r="K189" s="315">
        <f t="shared" si="7"/>
        <v>0</v>
      </c>
      <c r="L189" s="65"/>
      <c r="M189" s="65"/>
      <c r="N189" s="65"/>
      <c r="O189" s="65"/>
      <c r="P189" s="65"/>
      <c r="Q189" s="65"/>
      <c r="R189" s="65"/>
      <c r="S189" s="72"/>
      <c r="T189" s="14" t="str">
        <f t="shared" si="8"/>
        <v/>
      </c>
      <c r="U189" s="47" t="str">
        <f t="shared" si="9"/>
        <v/>
      </c>
      <c r="V189" s="14"/>
      <c r="W189" s="3"/>
      <c r="X189" s="3"/>
      <c r="Y189" s="14"/>
      <c r="Z189" s="3"/>
      <c r="AA189" s="14"/>
      <c r="AB189" s="3"/>
      <c r="AC189" s="3"/>
      <c r="AD189" s="14"/>
      <c r="AE189" s="3"/>
      <c r="AF189" s="14"/>
      <c r="AG189" s="3"/>
      <c r="AH189" s="3"/>
      <c r="AI189" s="14"/>
      <c r="AJ189" s="6"/>
    </row>
    <row r="190" spans="1:36" ht="21" customHeight="1" x14ac:dyDescent="0.15">
      <c r="A190" s="173" t="s">
        <v>276</v>
      </c>
      <c r="B190" s="67"/>
      <c r="C190" s="63"/>
      <c r="D190" s="86"/>
      <c r="E190" s="86"/>
      <c r="F190" s="77"/>
      <c r="G190" s="216"/>
      <c r="H190" s="219"/>
      <c r="I190" s="225"/>
      <c r="J190" s="225"/>
      <c r="K190" s="315">
        <f t="shared" si="7"/>
        <v>0</v>
      </c>
      <c r="L190" s="65"/>
      <c r="M190" s="65"/>
      <c r="N190" s="65"/>
      <c r="O190" s="65"/>
      <c r="P190" s="65"/>
      <c r="Q190" s="65"/>
      <c r="R190" s="65"/>
      <c r="S190" s="72"/>
      <c r="T190" s="14" t="str">
        <f t="shared" si="8"/>
        <v/>
      </c>
      <c r="U190" s="47" t="str">
        <f t="shared" si="9"/>
        <v/>
      </c>
      <c r="V190" s="14"/>
      <c r="W190" s="3"/>
      <c r="X190" s="3"/>
      <c r="Y190" s="14"/>
      <c r="Z190" s="3"/>
      <c r="AA190" s="14"/>
      <c r="AB190" s="3"/>
      <c r="AC190" s="3"/>
      <c r="AD190" s="14"/>
      <c r="AE190" s="3"/>
      <c r="AF190" s="14"/>
      <c r="AG190" s="3"/>
      <c r="AH190" s="3"/>
      <c r="AI190" s="14"/>
      <c r="AJ190" s="6"/>
    </row>
    <row r="191" spans="1:36" ht="21" customHeight="1" x14ac:dyDescent="0.15">
      <c r="A191" s="181" t="s">
        <v>277</v>
      </c>
      <c r="B191" s="63"/>
      <c r="C191" s="57"/>
      <c r="D191" s="88"/>
      <c r="E191" s="88"/>
      <c r="F191" s="190"/>
      <c r="G191" s="219"/>
      <c r="H191" s="213"/>
      <c r="I191" s="231"/>
      <c r="J191" s="231"/>
      <c r="K191" s="315">
        <f t="shared" si="7"/>
        <v>0</v>
      </c>
      <c r="L191" s="66"/>
      <c r="M191" s="58"/>
      <c r="N191" s="66"/>
      <c r="O191" s="58"/>
      <c r="P191" s="57"/>
      <c r="Q191" s="57"/>
      <c r="R191" s="57"/>
      <c r="S191" s="158"/>
      <c r="T191" s="14" t="str">
        <f t="shared" si="8"/>
        <v/>
      </c>
      <c r="U191" s="47" t="str">
        <f t="shared" si="9"/>
        <v/>
      </c>
      <c r="V191" s="14"/>
      <c r="W191" s="3"/>
      <c r="X191" s="3"/>
      <c r="Y191" s="14"/>
      <c r="Z191" s="3"/>
      <c r="AA191" s="14"/>
      <c r="AB191" s="3"/>
      <c r="AC191" s="3"/>
      <c r="AD191" s="14"/>
      <c r="AE191" s="3"/>
      <c r="AF191" s="14"/>
      <c r="AG191" s="3"/>
      <c r="AH191" s="3"/>
      <c r="AI191" s="14"/>
      <c r="AJ191" s="6"/>
    </row>
    <row r="192" spans="1:36" ht="21" customHeight="1" x14ac:dyDescent="0.15">
      <c r="A192" s="181" t="s">
        <v>278</v>
      </c>
      <c r="B192" s="63"/>
      <c r="C192" s="57"/>
      <c r="D192" s="88"/>
      <c r="E192" s="88"/>
      <c r="F192" s="190"/>
      <c r="G192" s="219"/>
      <c r="H192" s="213"/>
      <c r="I192" s="231"/>
      <c r="J192" s="231"/>
      <c r="K192" s="315">
        <f t="shared" si="7"/>
        <v>0</v>
      </c>
      <c r="L192" s="66"/>
      <c r="M192" s="58"/>
      <c r="N192" s="66"/>
      <c r="O192" s="58"/>
      <c r="P192" s="57"/>
      <c r="Q192" s="57"/>
      <c r="R192" s="57"/>
      <c r="S192" s="158"/>
      <c r="T192" s="14" t="str">
        <f t="shared" si="8"/>
        <v/>
      </c>
      <c r="U192" s="47" t="str">
        <f t="shared" si="9"/>
        <v/>
      </c>
      <c r="V192" s="14"/>
      <c r="W192" s="3"/>
      <c r="X192" s="3"/>
      <c r="Y192" s="14"/>
      <c r="Z192" s="3"/>
      <c r="AA192" s="14"/>
      <c r="AB192" s="3"/>
      <c r="AC192" s="3"/>
      <c r="AD192" s="14"/>
      <c r="AE192" s="3"/>
      <c r="AF192" s="14"/>
      <c r="AG192" s="3"/>
      <c r="AH192" s="3"/>
      <c r="AI192" s="14"/>
      <c r="AJ192" s="6"/>
    </row>
    <row r="193" spans="1:36" ht="21" customHeight="1" x14ac:dyDescent="0.15">
      <c r="A193" s="181" t="s">
        <v>248</v>
      </c>
      <c r="B193" s="63"/>
      <c r="C193" s="57"/>
      <c r="D193" s="88"/>
      <c r="E193" s="88"/>
      <c r="F193" s="190"/>
      <c r="G193" s="219"/>
      <c r="H193" s="213"/>
      <c r="I193" s="231"/>
      <c r="J193" s="231"/>
      <c r="K193" s="315">
        <f t="shared" si="7"/>
        <v>0</v>
      </c>
      <c r="L193" s="66"/>
      <c r="M193" s="58"/>
      <c r="N193" s="66"/>
      <c r="O193" s="58"/>
      <c r="P193" s="57"/>
      <c r="Q193" s="57"/>
      <c r="R193" s="57"/>
      <c r="S193" s="158"/>
      <c r="T193" s="14" t="str">
        <f t="shared" si="8"/>
        <v/>
      </c>
      <c r="U193" s="47" t="str">
        <f t="shared" si="9"/>
        <v/>
      </c>
      <c r="V193" s="14"/>
      <c r="W193" s="3"/>
      <c r="X193" s="3"/>
      <c r="Y193" s="14"/>
      <c r="Z193" s="3"/>
      <c r="AA193" s="14"/>
      <c r="AB193" s="3"/>
      <c r="AC193" s="3"/>
      <c r="AD193" s="14"/>
      <c r="AE193" s="3"/>
      <c r="AF193" s="14"/>
      <c r="AG193" s="3"/>
      <c r="AH193" s="3"/>
      <c r="AI193" s="14"/>
      <c r="AJ193" s="6"/>
    </row>
    <row r="194" spans="1:36" ht="21" customHeight="1" x14ac:dyDescent="0.15">
      <c r="A194" s="181" t="s">
        <v>279</v>
      </c>
      <c r="B194" s="63"/>
      <c r="C194" s="57"/>
      <c r="D194" s="87"/>
      <c r="E194" s="87"/>
      <c r="F194" s="191"/>
      <c r="G194" s="219"/>
      <c r="H194" s="213"/>
      <c r="I194" s="233"/>
      <c r="J194" s="233"/>
      <c r="K194" s="315">
        <f t="shared" si="7"/>
        <v>0</v>
      </c>
      <c r="L194" s="66"/>
      <c r="M194" s="58"/>
      <c r="N194" s="66"/>
      <c r="O194" s="58"/>
      <c r="P194" s="57"/>
      <c r="Q194" s="57"/>
      <c r="R194" s="57"/>
      <c r="S194" s="158"/>
      <c r="T194" s="14" t="str">
        <f t="shared" si="8"/>
        <v/>
      </c>
      <c r="U194" s="47" t="str">
        <f t="shared" si="9"/>
        <v/>
      </c>
      <c r="V194" s="14"/>
      <c r="W194" s="3"/>
      <c r="X194" s="3"/>
      <c r="Y194" s="14"/>
      <c r="Z194" s="3"/>
      <c r="AA194" s="14"/>
      <c r="AB194" s="3"/>
      <c r="AC194" s="3"/>
      <c r="AD194" s="14"/>
      <c r="AE194" s="3"/>
      <c r="AF194" s="14"/>
      <c r="AG194" s="3"/>
      <c r="AH194" s="3"/>
      <c r="AI194" s="14"/>
      <c r="AJ194" s="6"/>
    </row>
    <row r="195" spans="1:36" ht="21" customHeight="1" x14ac:dyDescent="0.15">
      <c r="A195" s="181" t="s">
        <v>280</v>
      </c>
      <c r="B195" s="63"/>
      <c r="C195" s="57"/>
      <c r="D195" s="88"/>
      <c r="E195" s="88"/>
      <c r="F195" s="190"/>
      <c r="G195" s="219"/>
      <c r="H195" s="213"/>
      <c r="I195" s="231"/>
      <c r="J195" s="231"/>
      <c r="K195" s="315">
        <f t="shared" si="7"/>
        <v>0</v>
      </c>
      <c r="L195" s="66"/>
      <c r="M195" s="58"/>
      <c r="N195" s="66"/>
      <c r="O195" s="58"/>
      <c r="P195" s="57"/>
      <c r="Q195" s="57"/>
      <c r="R195" s="57"/>
      <c r="S195" s="158"/>
      <c r="T195" s="14" t="str">
        <f t="shared" si="8"/>
        <v/>
      </c>
      <c r="U195" s="47" t="str">
        <f t="shared" si="9"/>
        <v/>
      </c>
      <c r="V195" s="16"/>
      <c r="W195" s="4"/>
      <c r="X195" s="4"/>
      <c r="Y195" s="16"/>
      <c r="Z195" s="3"/>
      <c r="AA195" s="14"/>
      <c r="AB195" s="4"/>
      <c r="AC195" s="3"/>
      <c r="AD195" s="14"/>
      <c r="AE195" s="4"/>
      <c r="AF195" s="16"/>
      <c r="AG195" s="4"/>
      <c r="AH195" s="4"/>
      <c r="AI195" s="16"/>
      <c r="AJ195" s="6"/>
    </row>
    <row r="196" spans="1:36" ht="21" customHeight="1" x14ac:dyDescent="0.15">
      <c r="A196" s="177" t="s">
        <v>247</v>
      </c>
      <c r="B196" s="78"/>
      <c r="C196" s="78"/>
      <c r="D196" s="86"/>
      <c r="E196" s="86"/>
      <c r="F196" s="77"/>
      <c r="G196" s="215"/>
      <c r="H196" s="215"/>
      <c r="I196" s="225"/>
      <c r="J196" s="225"/>
      <c r="K196" s="315">
        <f t="shared" si="7"/>
        <v>0</v>
      </c>
      <c r="L196" s="70"/>
      <c r="M196" s="67"/>
      <c r="N196" s="70"/>
      <c r="O196" s="67"/>
      <c r="P196" s="78"/>
      <c r="Q196" s="78"/>
      <c r="R196" s="78"/>
      <c r="S196" s="192"/>
      <c r="T196" s="14" t="str">
        <f t="shared" si="8"/>
        <v/>
      </c>
      <c r="U196" s="47" t="str">
        <f t="shared" si="9"/>
        <v/>
      </c>
      <c r="V196" s="16"/>
      <c r="W196" s="4"/>
      <c r="X196" s="4"/>
      <c r="Y196" s="16"/>
      <c r="Z196" s="3"/>
      <c r="AA196" s="14"/>
      <c r="AB196" s="4"/>
      <c r="AC196" s="3"/>
      <c r="AD196" s="14"/>
      <c r="AE196" s="4"/>
      <c r="AF196" s="16"/>
      <c r="AG196" s="4"/>
      <c r="AH196" s="4"/>
      <c r="AI196" s="16"/>
      <c r="AJ196" s="6"/>
    </row>
    <row r="197" spans="1:36" ht="21" customHeight="1" x14ac:dyDescent="0.15">
      <c r="A197" s="181" t="s">
        <v>252</v>
      </c>
      <c r="B197" s="63"/>
      <c r="C197" s="57"/>
      <c r="D197" s="88"/>
      <c r="E197" s="88"/>
      <c r="F197" s="190"/>
      <c r="G197" s="219"/>
      <c r="H197" s="213"/>
      <c r="I197" s="231"/>
      <c r="J197" s="231"/>
      <c r="K197" s="315">
        <f t="shared" si="7"/>
        <v>0</v>
      </c>
      <c r="L197" s="66"/>
      <c r="M197" s="58"/>
      <c r="N197" s="66"/>
      <c r="O197" s="58"/>
      <c r="P197" s="57"/>
      <c r="Q197" s="57"/>
      <c r="R197" s="57"/>
      <c r="S197" s="158"/>
      <c r="T197" s="14" t="str">
        <f t="shared" si="8"/>
        <v/>
      </c>
      <c r="U197" s="47" t="str">
        <f t="shared" si="9"/>
        <v/>
      </c>
      <c r="V197" s="17"/>
      <c r="W197" s="5"/>
      <c r="X197" s="5"/>
      <c r="Y197" s="17"/>
      <c r="Z197" s="3"/>
      <c r="AA197" s="14"/>
      <c r="AB197" s="5"/>
      <c r="AC197" s="3"/>
      <c r="AD197" s="14"/>
      <c r="AE197" s="5"/>
      <c r="AF197" s="17"/>
      <c r="AG197" s="5"/>
      <c r="AH197" s="5"/>
      <c r="AI197" s="17"/>
      <c r="AJ197" s="6"/>
    </row>
    <row r="198" spans="1:36" ht="21" customHeight="1" x14ac:dyDescent="0.15">
      <c r="A198" s="181" t="s">
        <v>242</v>
      </c>
      <c r="B198" s="63"/>
      <c r="C198" s="57"/>
      <c r="D198" s="88"/>
      <c r="E198" s="88"/>
      <c r="F198" s="190"/>
      <c r="G198" s="219"/>
      <c r="H198" s="213"/>
      <c r="I198" s="231"/>
      <c r="J198" s="231"/>
      <c r="K198" s="315">
        <f t="shared" si="7"/>
        <v>0</v>
      </c>
      <c r="L198" s="66"/>
      <c r="M198" s="58"/>
      <c r="N198" s="66"/>
      <c r="O198" s="58"/>
      <c r="P198" s="57"/>
      <c r="Q198" s="58"/>
      <c r="R198" s="57"/>
      <c r="S198" s="158"/>
      <c r="T198" s="14" t="str">
        <f t="shared" si="8"/>
        <v/>
      </c>
      <c r="U198" s="47" t="str">
        <f t="shared" si="9"/>
        <v/>
      </c>
      <c r="V198" s="25"/>
      <c r="W198" s="25"/>
      <c r="X198" s="25"/>
      <c r="Y198" s="25"/>
      <c r="Z198" s="11"/>
      <c r="AA198" s="18"/>
      <c r="AB198" s="11"/>
      <c r="AC198" s="11"/>
      <c r="AD198" s="18"/>
      <c r="AE198" s="25"/>
      <c r="AF198" s="25"/>
      <c r="AG198" s="25"/>
      <c r="AH198" s="25"/>
      <c r="AI198" s="25"/>
      <c r="AJ198" s="6"/>
    </row>
    <row r="199" spans="1:36" ht="21" customHeight="1" x14ac:dyDescent="0.15">
      <c r="A199" s="181">
        <v>181</v>
      </c>
      <c r="B199" s="63"/>
      <c r="C199" s="57"/>
      <c r="D199" s="88"/>
      <c r="E199" s="88"/>
      <c r="F199" s="190"/>
      <c r="G199" s="219"/>
      <c r="H199" s="213"/>
      <c r="I199" s="231"/>
      <c r="J199" s="231"/>
      <c r="K199" s="315">
        <f t="shared" si="7"/>
        <v>0</v>
      </c>
      <c r="L199" s="66"/>
      <c r="M199" s="58"/>
      <c r="N199" s="66"/>
      <c r="O199" s="58"/>
      <c r="P199" s="57"/>
      <c r="Q199" s="58"/>
      <c r="R199" s="57"/>
      <c r="S199" s="158"/>
      <c r="T199" s="14" t="str">
        <f t="shared" si="8"/>
        <v/>
      </c>
      <c r="U199" s="47" t="str">
        <f t="shared" si="9"/>
        <v/>
      </c>
      <c r="V199" s="14"/>
      <c r="W199" s="3"/>
      <c r="X199" s="3"/>
      <c r="Y199" s="14"/>
      <c r="Z199" s="3"/>
      <c r="AA199" s="14"/>
      <c r="AB199" s="3"/>
      <c r="AC199" s="3"/>
      <c r="AD199" s="14"/>
      <c r="AE199" s="3"/>
      <c r="AF199" s="14"/>
      <c r="AG199" s="3"/>
      <c r="AH199" s="3"/>
      <c r="AI199" s="14"/>
      <c r="AJ199" s="6"/>
    </row>
    <row r="200" spans="1:36" ht="21" customHeight="1" x14ac:dyDescent="0.15">
      <c r="A200" s="181">
        <v>182</v>
      </c>
      <c r="B200" s="63"/>
      <c r="C200" s="57"/>
      <c r="D200" s="88"/>
      <c r="E200" s="88"/>
      <c r="F200" s="190"/>
      <c r="G200" s="219"/>
      <c r="H200" s="213"/>
      <c r="I200" s="231"/>
      <c r="J200" s="231"/>
      <c r="K200" s="315">
        <f t="shared" ref="K200:K263" si="10">J200-E200</f>
        <v>0</v>
      </c>
      <c r="L200" s="66"/>
      <c r="M200" s="58"/>
      <c r="N200" s="66"/>
      <c r="O200" s="58"/>
      <c r="P200" s="57"/>
      <c r="Q200" s="57"/>
      <c r="R200" s="57"/>
      <c r="S200" s="158"/>
      <c r="T200" s="14" t="str">
        <f t="shared" ref="T200:T263" si="11">CONCATENATE(L200,C200)</f>
        <v/>
      </c>
      <c r="U200" s="47" t="str">
        <f t="shared" ref="U200:U263" si="12">CONCATENATE(N200,H200)</f>
        <v/>
      </c>
      <c r="V200" s="14"/>
      <c r="W200" s="3"/>
      <c r="X200" s="3"/>
      <c r="Y200" s="14"/>
      <c r="Z200" s="3"/>
      <c r="AA200" s="14"/>
      <c r="AB200" s="3"/>
      <c r="AC200" s="3"/>
      <c r="AD200" s="14"/>
      <c r="AE200" s="3"/>
      <c r="AF200" s="14"/>
      <c r="AG200" s="3"/>
      <c r="AH200" s="3"/>
      <c r="AI200" s="14"/>
      <c r="AJ200" s="6"/>
    </row>
    <row r="201" spans="1:36" ht="21" customHeight="1" x14ac:dyDescent="0.15">
      <c r="A201" s="181">
        <v>183</v>
      </c>
      <c r="B201" s="63"/>
      <c r="C201" s="57"/>
      <c r="D201" s="88"/>
      <c r="E201" s="88"/>
      <c r="F201" s="190"/>
      <c r="G201" s="219"/>
      <c r="H201" s="213"/>
      <c r="I201" s="231"/>
      <c r="J201" s="231"/>
      <c r="K201" s="315">
        <f t="shared" si="10"/>
        <v>0</v>
      </c>
      <c r="L201" s="66"/>
      <c r="M201" s="58"/>
      <c r="N201" s="66"/>
      <c r="O201" s="58"/>
      <c r="P201" s="57"/>
      <c r="Q201" s="58"/>
      <c r="R201" s="57"/>
      <c r="S201" s="158"/>
      <c r="T201" s="14" t="str">
        <f t="shared" si="11"/>
        <v/>
      </c>
      <c r="U201" s="47" t="str">
        <f t="shared" si="12"/>
        <v/>
      </c>
      <c r="V201" s="14"/>
      <c r="W201" s="3"/>
      <c r="X201" s="3"/>
      <c r="Y201" s="14"/>
      <c r="Z201" s="3"/>
      <c r="AA201" s="14"/>
      <c r="AB201" s="3"/>
      <c r="AC201" s="3"/>
      <c r="AD201" s="14"/>
      <c r="AE201" s="3"/>
      <c r="AF201" s="14"/>
      <c r="AG201" s="3"/>
      <c r="AH201" s="3"/>
      <c r="AI201" s="14"/>
      <c r="AJ201" s="6"/>
    </row>
    <row r="202" spans="1:36" ht="21" customHeight="1" x14ac:dyDescent="0.15">
      <c r="A202" s="181">
        <v>184</v>
      </c>
      <c r="B202" s="63"/>
      <c r="C202" s="57"/>
      <c r="D202" s="88"/>
      <c r="E202" s="88"/>
      <c r="F202" s="190"/>
      <c r="G202" s="219"/>
      <c r="H202" s="213"/>
      <c r="I202" s="231"/>
      <c r="J202" s="231"/>
      <c r="K202" s="315">
        <f t="shared" si="10"/>
        <v>0</v>
      </c>
      <c r="L202" s="66"/>
      <c r="M202" s="58"/>
      <c r="N202" s="66"/>
      <c r="O202" s="58"/>
      <c r="P202" s="57"/>
      <c r="Q202" s="57"/>
      <c r="R202" s="57"/>
      <c r="S202" s="158"/>
      <c r="T202" s="14" t="str">
        <f t="shared" si="11"/>
        <v/>
      </c>
      <c r="U202" s="47" t="str">
        <f t="shared" si="12"/>
        <v/>
      </c>
      <c r="V202" s="14"/>
      <c r="W202" s="3"/>
      <c r="X202" s="3"/>
      <c r="Y202" s="14"/>
      <c r="Z202" s="3"/>
      <c r="AA202" s="14"/>
      <c r="AB202" s="3"/>
      <c r="AC202" s="3"/>
      <c r="AD202" s="14"/>
      <c r="AE202" s="3"/>
      <c r="AF202" s="14"/>
      <c r="AG202" s="3"/>
      <c r="AH202" s="3"/>
      <c r="AI202" s="14"/>
      <c r="AJ202" s="6"/>
    </row>
    <row r="203" spans="1:36" ht="21" customHeight="1" x14ac:dyDescent="0.15">
      <c r="A203" s="181">
        <v>185</v>
      </c>
      <c r="B203" s="63"/>
      <c r="C203" s="57"/>
      <c r="D203" s="88"/>
      <c r="E203" s="88"/>
      <c r="F203" s="190"/>
      <c r="G203" s="219"/>
      <c r="H203" s="213"/>
      <c r="I203" s="231"/>
      <c r="J203" s="231"/>
      <c r="K203" s="315">
        <f t="shared" si="10"/>
        <v>0</v>
      </c>
      <c r="L203" s="66"/>
      <c r="M203" s="58"/>
      <c r="N203" s="66"/>
      <c r="O203" s="58"/>
      <c r="P203" s="57"/>
      <c r="Q203" s="57"/>
      <c r="R203" s="57"/>
      <c r="S203" s="158"/>
      <c r="T203" s="14" t="str">
        <f t="shared" si="11"/>
        <v/>
      </c>
      <c r="U203" s="47" t="str">
        <f t="shared" si="12"/>
        <v/>
      </c>
      <c r="V203" s="14"/>
      <c r="W203" s="3"/>
      <c r="X203" s="3"/>
      <c r="Y203" s="14"/>
      <c r="Z203" s="3"/>
      <c r="AA203" s="14"/>
      <c r="AB203" s="3"/>
      <c r="AC203" s="3"/>
      <c r="AD203" s="14"/>
      <c r="AE203" s="3"/>
      <c r="AF203" s="14"/>
      <c r="AG203" s="3"/>
      <c r="AH203" s="3"/>
      <c r="AI203" s="14"/>
      <c r="AJ203" s="6"/>
    </row>
    <row r="204" spans="1:36" ht="21" customHeight="1" x14ac:dyDescent="0.15">
      <c r="A204" s="181">
        <v>186</v>
      </c>
      <c r="B204" s="63"/>
      <c r="C204" s="57"/>
      <c r="D204" s="88"/>
      <c r="E204" s="88"/>
      <c r="F204" s="190"/>
      <c r="G204" s="219"/>
      <c r="H204" s="213"/>
      <c r="I204" s="231"/>
      <c r="J204" s="231"/>
      <c r="K204" s="315">
        <f t="shared" si="10"/>
        <v>0</v>
      </c>
      <c r="L204" s="66"/>
      <c r="M204" s="58"/>
      <c r="N204" s="66"/>
      <c r="O204" s="58"/>
      <c r="P204" s="57"/>
      <c r="Q204" s="57"/>
      <c r="R204" s="57"/>
      <c r="S204" s="158"/>
      <c r="T204" s="14" t="str">
        <f t="shared" si="11"/>
        <v/>
      </c>
      <c r="U204" s="47" t="str">
        <f t="shared" si="12"/>
        <v/>
      </c>
      <c r="V204" s="15"/>
      <c r="W204" s="3"/>
      <c r="X204" s="3"/>
      <c r="Y204" s="14"/>
      <c r="Z204" s="3"/>
      <c r="AA204" s="14"/>
      <c r="AB204" s="3"/>
      <c r="AC204" s="3"/>
      <c r="AD204" s="14"/>
      <c r="AE204" s="3"/>
      <c r="AF204" s="14"/>
      <c r="AG204" s="3"/>
      <c r="AH204" s="3"/>
      <c r="AI204" s="14"/>
      <c r="AJ204" s="6"/>
    </row>
    <row r="205" spans="1:36" ht="21" customHeight="1" x14ac:dyDescent="0.15">
      <c r="A205" s="181">
        <v>187</v>
      </c>
      <c r="B205" s="63"/>
      <c r="C205" s="57"/>
      <c r="D205" s="88"/>
      <c r="E205" s="88"/>
      <c r="F205" s="190"/>
      <c r="G205" s="219"/>
      <c r="H205" s="213"/>
      <c r="I205" s="231"/>
      <c r="J205" s="231"/>
      <c r="K205" s="315">
        <f t="shared" si="10"/>
        <v>0</v>
      </c>
      <c r="L205" s="66"/>
      <c r="M205" s="58"/>
      <c r="N205" s="66"/>
      <c r="O205" s="58"/>
      <c r="P205" s="57"/>
      <c r="Q205" s="57"/>
      <c r="R205" s="57"/>
      <c r="S205" s="158"/>
      <c r="T205" s="14" t="str">
        <f t="shared" si="11"/>
        <v/>
      </c>
      <c r="U205" s="47" t="str">
        <f t="shared" si="12"/>
        <v/>
      </c>
      <c r="V205" s="14"/>
      <c r="W205" s="3"/>
      <c r="X205" s="3"/>
      <c r="Y205" s="14"/>
      <c r="Z205" s="3"/>
      <c r="AA205" s="14"/>
      <c r="AB205" s="3"/>
      <c r="AC205" s="3"/>
      <c r="AD205" s="14"/>
      <c r="AE205" s="3"/>
      <c r="AF205" s="14"/>
      <c r="AG205" s="3"/>
      <c r="AH205" s="3"/>
      <c r="AI205" s="14"/>
      <c r="AJ205" s="6"/>
    </row>
    <row r="206" spans="1:36" ht="21" customHeight="1" x14ac:dyDescent="0.15">
      <c r="A206" s="193">
        <v>188</v>
      </c>
      <c r="B206" s="105"/>
      <c r="C206" s="111"/>
      <c r="D206" s="157"/>
      <c r="E206" s="157"/>
      <c r="F206" s="199"/>
      <c r="G206" s="220"/>
      <c r="H206" s="228"/>
      <c r="I206" s="236"/>
      <c r="J206" s="236"/>
      <c r="K206" s="316">
        <f t="shared" si="10"/>
        <v>0</v>
      </c>
      <c r="L206" s="265"/>
      <c r="M206" s="68"/>
      <c r="N206" s="265"/>
      <c r="O206" s="68"/>
      <c r="P206" s="111"/>
      <c r="Q206" s="111"/>
      <c r="R206" s="111"/>
      <c r="S206" s="195"/>
      <c r="T206" s="14" t="str">
        <f t="shared" si="11"/>
        <v/>
      </c>
      <c r="U206" s="47" t="str">
        <f t="shared" si="12"/>
        <v/>
      </c>
      <c r="V206" s="14"/>
      <c r="W206" s="3"/>
      <c r="X206" s="3"/>
      <c r="Y206" s="14"/>
      <c r="Z206" s="3"/>
      <c r="AA206" s="14"/>
      <c r="AB206" s="3"/>
      <c r="AC206" s="3"/>
      <c r="AD206" s="14"/>
      <c r="AE206" s="3"/>
      <c r="AF206" s="14"/>
      <c r="AG206" s="3"/>
      <c r="AH206" s="3"/>
      <c r="AI206" s="14"/>
      <c r="AJ206" s="6"/>
    </row>
    <row r="207" spans="1:36" ht="21" customHeight="1" x14ac:dyDescent="0.15">
      <c r="A207" s="196">
        <v>189</v>
      </c>
      <c r="B207" s="96"/>
      <c r="C207" s="97"/>
      <c r="D207" s="156"/>
      <c r="E207" s="156"/>
      <c r="F207" s="198"/>
      <c r="G207" s="237"/>
      <c r="H207" s="223"/>
      <c r="I207" s="235"/>
      <c r="J207" s="235"/>
      <c r="K207" s="314">
        <f t="shared" si="10"/>
        <v>0</v>
      </c>
      <c r="L207" s="291"/>
      <c r="M207" s="69"/>
      <c r="N207" s="291"/>
      <c r="O207" s="69"/>
      <c r="P207" s="97"/>
      <c r="Q207" s="97"/>
      <c r="R207" s="97"/>
      <c r="S207" s="116"/>
      <c r="T207" s="14" t="str">
        <f t="shared" si="11"/>
        <v/>
      </c>
      <c r="U207" s="47" t="str">
        <f t="shared" si="12"/>
        <v/>
      </c>
      <c r="V207" s="14"/>
      <c r="W207" s="3"/>
      <c r="X207" s="3"/>
      <c r="Y207" s="14"/>
      <c r="Z207" s="3"/>
      <c r="AA207" s="14"/>
      <c r="AB207" s="3"/>
      <c r="AC207" s="3"/>
      <c r="AD207" s="14"/>
      <c r="AE207" s="3"/>
      <c r="AF207" s="14"/>
      <c r="AG207" s="3"/>
      <c r="AH207" s="3"/>
      <c r="AI207" s="14"/>
      <c r="AJ207" s="6"/>
    </row>
    <row r="208" spans="1:36" ht="21" customHeight="1" x14ac:dyDescent="0.15">
      <c r="A208" s="181">
        <v>190</v>
      </c>
      <c r="B208" s="63"/>
      <c r="C208" s="57"/>
      <c r="D208" s="88"/>
      <c r="E208" s="88"/>
      <c r="F208" s="190"/>
      <c r="G208" s="219"/>
      <c r="H208" s="213"/>
      <c r="I208" s="231"/>
      <c r="J208" s="231"/>
      <c r="K208" s="315">
        <f t="shared" si="10"/>
        <v>0</v>
      </c>
      <c r="L208" s="66"/>
      <c r="M208" s="58"/>
      <c r="N208" s="66"/>
      <c r="O208" s="58"/>
      <c r="P208" s="57"/>
      <c r="Q208" s="58"/>
      <c r="R208" s="57"/>
      <c r="S208" s="158"/>
      <c r="T208" s="14" t="str">
        <f t="shared" si="11"/>
        <v/>
      </c>
      <c r="U208" s="47" t="str">
        <f t="shared" si="12"/>
        <v/>
      </c>
      <c r="V208" s="14"/>
      <c r="W208" s="3"/>
      <c r="X208" s="3"/>
      <c r="Y208" s="14"/>
      <c r="Z208" s="3"/>
      <c r="AA208" s="14"/>
      <c r="AB208" s="3"/>
      <c r="AC208" s="3"/>
      <c r="AD208" s="14"/>
      <c r="AE208" s="3"/>
      <c r="AF208" s="14"/>
      <c r="AG208" s="3"/>
      <c r="AH208" s="3"/>
      <c r="AI208" s="14"/>
      <c r="AJ208" s="6"/>
    </row>
    <row r="209" spans="1:36" ht="21" customHeight="1" x14ac:dyDescent="0.15">
      <c r="A209" s="181">
        <v>191</v>
      </c>
      <c r="B209" s="63"/>
      <c r="C209" s="57"/>
      <c r="D209" s="88"/>
      <c r="E209" s="88"/>
      <c r="F209" s="190"/>
      <c r="G209" s="219"/>
      <c r="H209" s="213"/>
      <c r="I209" s="231"/>
      <c r="J209" s="231"/>
      <c r="K209" s="315">
        <f t="shared" si="10"/>
        <v>0</v>
      </c>
      <c r="L209" s="66"/>
      <c r="M209" s="58"/>
      <c r="N209" s="66"/>
      <c r="O209" s="58"/>
      <c r="P209" s="57"/>
      <c r="Q209" s="57"/>
      <c r="R209" s="57"/>
      <c r="S209" s="158"/>
      <c r="T209" s="14" t="str">
        <f t="shared" si="11"/>
        <v/>
      </c>
      <c r="U209" s="47" t="str">
        <f t="shared" si="12"/>
        <v/>
      </c>
      <c r="V209" s="14"/>
      <c r="W209" s="3"/>
      <c r="X209" s="3"/>
      <c r="Y209" s="14"/>
      <c r="Z209" s="3"/>
      <c r="AA209" s="14"/>
      <c r="AB209" s="3"/>
      <c r="AC209" s="3"/>
      <c r="AD209" s="14"/>
      <c r="AE209" s="3"/>
      <c r="AF209" s="14"/>
      <c r="AG209" s="3"/>
      <c r="AH209" s="3"/>
      <c r="AI209" s="14"/>
      <c r="AJ209" s="6"/>
    </row>
    <row r="210" spans="1:36" ht="21" customHeight="1" x14ac:dyDescent="0.15">
      <c r="A210" s="181">
        <v>192</v>
      </c>
      <c r="B210" s="63"/>
      <c r="C210" s="57"/>
      <c r="D210" s="88"/>
      <c r="E210" s="88"/>
      <c r="F210" s="190"/>
      <c r="G210" s="219"/>
      <c r="H210" s="213"/>
      <c r="I210" s="231"/>
      <c r="J210" s="231"/>
      <c r="K210" s="315">
        <f t="shared" si="10"/>
        <v>0</v>
      </c>
      <c r="L210" s="66"/>
      <c r="M210" s="58"/>
      <c r="N210" s="66"/>
      <c r="O210" s="58"/>
      <c r="P210" s="57"/>
      <c r="Q210" s="57"/>
      <c r="R210" s="57"/>
      <c r="S210" s="158"/>
      <c r="T210" s="14" t="str">
        <f t="shared" si="11"/>
        <v/>
      </c>
      <c r="U210" s="47" t="str">
        <f t="shared" si="12"/>
        <v/>
      </c>
      <c r="V210" s="14"/>
      <c r="W210" s="3"/>
      <c r="X210" s="3"/>
      <c r="Y210" s="14"/>
      <c r="Z210" s="3"/>
      <c r="AA210" s="14"/>
      <c r="AB210" s="3"/>
      <c r="AC210" s="3"/>
      <c r="AD210" s="14"/>
      <c r="AE210" s="3"/>
      <c r="AF210" s="14"/>
      <c r="AG210" s="3"/>
      <c r="AH210" s="3"/>
      <c r="AI210" s="14"/>
      <c r="AJ210" s="6"/>
    </row>
    <row r="211" spans="1:36" ht="21" customHeight="1" x14ac:dyDescent="0.15">
      <c r="A211" s="181">
        <v>193</v>
      </c>
      <c r="B211" s="63"/>
      <c r="C211" s="57"/>
      <c r="D211" s="87"/>
      <c r="E211" s="87"/>
      <c r="F211" s="191"/>
      <c r="G211" s="219"/>
      <c r="H211" s="213"/>
      <c r="I211" s="233"/>
      <c r="J211" s="233"/>
      <c r="K211" s="315">
        <f t="shared" si="10"/>
        <v>0</v>
      </c>
      <c r="L211" s="66"/>
      <c r="M211" s="58"/>
      <c r="N211" s="66"/>
      <c r="O211" s="58"/>
      <c r="P211" s="57"/>
      <c r="Q211" s="57"/>
      <c r="R211" s="57"/>
      <c r="S211" s="158"/>
      <c r="T211" s="14" t="str">
        <f t="shared" si="11"/>
        <v/>
      </c>
      <c r="U211" s="47" t="str">
        <f t="shared" si="12"/>
        <v/>
      </c>
      <c r="V211" s="14"/>
      <c r="W211" s="3"/>
      <c r="X211" s="3"/>
      <c r="Y211" s="14"/>
      <c r="Z211" s="3"/>
      <c r="AA211" s="14"/>
      <c r="AB211" s="3"/>
      <c r="AC211" s="3"/>
      <c r="AD211" s="14"/>
      <c r="AE211" s="3"/>
      <c r="AF211" s="14"/>
      <c r="AG211" s="3"/>
      <c r="AH211" s="3"/>
      <c r="AI211" s="14"/>
      <c r="AJ211" s="6"/>
    </row>
    <row r="212" spans="1:36" ht="21" customHeight="1" x14ac:dyDescent="0.15">
      <c r="A212" s="181">
        <v>194</v>
      </c>
      <c r="B212" s="64"/>
      <c r="C212" s="57"/>
      <c r="D212" s="88"/>
      <c r="E212" s="88"/>
      <c r="F212" s="190"/>
      <c r="G212" s="212"/>
      <c r="H212" s="213"/>
      <c r="I212" s="231"/>
      <c r="J212" s="231"/>
      <c r="K212" s="315">
        <f t="shared" si="10"/>
        <v>0</v>
      </c>
      <c r="L212" s="66"/>
      <c r="M212" s="58"/>
      <c r="N212" s="66"/>
      <c r="O212" s="58"/>
      <c r="P212" s="57"/>
      <c r="Q212" s="58"/>
      <c r="R212" s="57"/>
      <c r="S212" s="158"/>
      <c r="T212" s="14" t="str">
        <f t="shared" si="11"/>
        <v/>
      </c>
      <c r="U212" s="47" t="str">
        <f t="shared" si="12"/>
        <v/>
      </c>
      <c r="V212" s="14"/>
      <c r="W212" s="3"/>
      <c r="X212" s="3"/>
      <c r="Y212" s="14"/>
      <c r="Z212" s="3"/>
      <c r="AA212" s="14"/>
      <c r="AB212" s="3"/>
      <c r="AC212" s="3"/>
      <c r="AD212" s="14"/>
      <c r="AE212" s="3"/>
      <c r="AF212" s="14"/>
      <c r="AG212" s="3"/>
      <c r="AH212" s="3"/>
      <c r="AI212" s="14"/>
      <c r="AJ212" s="6"/>
    </row>
    <row r="213" spans="1:36" ht="21" customHeight="1" x14ac:dyDescent="0.15">
      <c r="A213" s="181">
        <v>195</v>
      </c>
      <c r="B213" s="63"/>
      <c r="C213" s="57"/>
      <c r="D213" s="88"/>
      <c r="E213" s="88"/>
      <c r="F213" s="190"/>
      <c r="G213" s="219"/>
      <c r="H213" s="213"/>
      <c r="I213" s="231"/>
      <c r="J213" s="231"/>
      <c r="K213" s="315">
        <f t="shared" si="10"/>
        <v>0</v>
      </c>
      <c r="L213" s="66"/>
      <c r="M213" s="58"/>
      <c r="N213" s="66"/>
      <c r="O213" s="58"/>
      <c r="P213" s="57"/>
      <c r="Q213" s="58"/>
      <c r="R213" s="57"/>
      <c r="S213" s="158"/>
      <c r="T213" s="14" t="str">
        <f t="shared" si="11"/>
        <v/>
      </c>
      <c r="U213" s="47" t="str">
        <f t="shared" si="12"/>
        <v/>
      </c>
      <c r="V213" s="14"/>
      <c r="W213" s="3"/>
      <c r="X213" s="3"/>
      <c r="Y213" s="14"/>
      <c r="Z213" s="3"/>
      <c r="AA213" s="14"/>
      <c r="AB213" s="3"/>
      <c r="AC213" s="3"/>
      <c r="AD213" s="14"/>
      <c r="AE213" s="3"/>
      <c r="AF213" s="14"/>
      <c r="AG213" s="3"/>
      <c r="AH213" s="3"/>
      <c r="AI213" s="14"/>
      <c r="AJ213" s="6"/>
    </row>
    <row r="214" spans="1:36" ht="21" customHeight="1" x14ac:dyDescent="0.15">
      <c r="A214" s="181">
        <v>196</v>
      </c>
      <c r="B214" s="63"/>
      <c r="C214" s="57"/>
      <c r="D214" s="88"/>
      <c r="E214" s="88"/>
      <c r="F214" s="190"/>
      <c r="G214" s="219"/>
      <c r="H214" s="213"/>
      <c r="I214" s="231"/>
      <c r="J214" s="231"/>
      <c r="K214" s="315">
        <f t="shared" si="10"/>
        <v>0</v>
      </c>
      <c r="L214" s="66"/>
      <c r="M214" s="58"/>
      <c r="N214" s="66"/>
      <c r="O214" s="58"/>
      <c r="P214" s="57"/>
      <c r="Q214" s="57"/>
      <c r="R214" s="57"/>
      <c r="S214" s="158"/>
      <c r="T214" s="14" t="str">
        <f t="shared" si="11"/>
        <v/>
      </c>
      <c r="U214" s="47" t="str">
        <f t="shared" si="12"/>
        <v/>
      </c>
      <c r="V214" s="14"/>
      <c r="W214" s="3"/>
      <c r="X214" s="3"/>
      <c r="Y214" s="14"/>
      <c r="Z214" s="3"/>
      <c r="AA214" s="14"/>
      <c r="AB214" s="3"/>
      <c r="AC214" s="3"/>
      <c r="AD214" s="14"/>
      <c r="AE214" s="3"/>
      <c r="AF214" s="14"/>
      <c r="AG214" s="3"/>
      <c r="AH214" s="3"/>
      <c r="AI214" s="14"/>
      <c r="AJ214" s="6"/>
    </row>
    <row r="215" spans="1:36" ht="21" customHeight="1" x14ac:dyDescent="0.15">
      <c r="A215" s="181">
        <v>197</v>
      </c>
      <c r="B215" s="63"/>
      <c r="C215" s="57"/>
      <c r="D215" s="88"/>
      <c r="E215" s="88"/>
      <c r="F215" s="190"/>
      <c r="G215" s="219"/>
      <c r="H215" s="213"/>
      <c r="I215" s="231"/>
      <c r="J215" s="231"/>
      <c r="K215" s="315">
        <f t="shared" si="10"/>
        <v>0</v>
      </c>
      <c r="L215" s="66"/>
      <c r="M215" s="58"/>
      <c r="N215" s="66"/>
      <c r="O215" s="58"/>
      <c r="P215" s="57"/>
      <c r="Q215" s="57"/>
      <c r="R215" s="57"/>
      <c r="S215" s="158"/>
      <c r="T215" s="14" t="str">
        <f t="shared" si="11"/>
        <v/>
      </c>
      <c r="U215" s="47" t="str">
        <f t="shared" si="12"/>
        <v/>
      </c>
      <c r="V215" s="14"/>
      <c r="W215" s="3"/>
      <c r="X215" s="3"/>
      <c r="Y215" s="14"/>
      <c r="Z215" s="3"/>
      <c r="AA215" s="14"/>
      <c r="AB215" s="3"/>
      <c r="AC215" s="3"/>
      <c r="AD215" s="14"/>
      <c r="AE215" s="3"/>
      <c r="AF215" s="14"/>
      <c r="AG215" s="3"/>
      <c r="AH215" s="3"/>
      <c r="AI215" s="14"/>
      <c r="AJ215" s="6"/>
    </row>
    <row r="216" spans="1:36" ht="21" customHeight="1" x14ac:dyDescent="0.15">
      <c r="A216" s="177">
        <v>198</v>
      </c>
      <c r="B216" s="78"/>
      <c r="C216" s="78"/>
      <c r="D216" s="86"/>
      <c r="E216" s="86"/>
      <c r="F216" s="77"/>
      <c r="G216" s="215"/>
      <c r="H216" s="215"/>
      <c r="I216" s="225"/>
      <c r="J216" s="225"/>
      <c r="K216" s="315">
        <f t="shared" si="10"/>
        <v>0</v>
      </c>
      <c r="L216" s="70"/>
      <c r="M216" s="67"/>
      <c r="N216" s="70"/>
      <c r="O216" s="67"/>
      <c r="P216" s="78"/>
      <c r="Q216" s="78"/>
      <c r="R216" s="78"/>
      <c r="S216" s="192"/>
      <c r="T216" s="14" t="str">
        <f t="shared" si="11"/>
        <v/>
      </c>
      <c r="U216" s="47" t="str">
        <f t="shared" si="12"/>
        <v/>
      </c>
      <c r="V216" s="16"/>
      <c r="W216" s="4"/>
      <c r="X216" s="4"/>
      <c r="Y216" s="16"/>
      <c r="Z216" s="3"/>
      <c r="AA216" s="14"/>
      <c r="AB216" s="4"/>
      <c r="AC216" s="3"/>
      <c r="AD216" s="14"/>
      <c r="AE216" s="4"/>
      <c r="AF216" s="16"/>
      <c r="AG216" s="4"/>
      <c r="AH216" s="4"/>
      <c r="AI216" s="16"/>
      <c r="AJ216" s="6"/>
    </row>
    <row r="217" spans="1:36" ht="21" customHeight="1" x14ac:dyDescent="0.15">
      <c r="A217" s="181">
        <v>199</v>
      </c>
      <c r="B217" s="63"/>
      <c r="C217" s="57"/>
      <c r="D217" s="88"/>
      <c r="E217" s="88"/>
      <c r="F217" s="190"/>
      <c r="G217" s="219"/>
      <c r="H217" s="213"/>
      <c r="I217" s="231"/>
      <c r="J217" s="231"/>
      <c r="K217" s="315">
        <f t="shared" si="10"/>
        <v>0</v>
      </c>
      <c r="L217" s="66"/>
      <c r="M217" s="58"/>
      <c r="N217" s="66"/>
      <c r="O217" s="58"/>
      <c r="P217" s="57"/>
      <c r="Q217" s="57"/>
      <c r="R217" s="57"/>
      <c r="S217" s="158"/>
      <c r="T217" s="14" t="str">
        <f t="shared" si="11"/>
        <v/>
      </c>
      <c r="U217" s="47" t="str">
        <f t="shared" si="12"/>
        <v/>
      </c>
      <c r="V217" s="16"/>
      <c r="W217" s="4"/>
      <c r="X217" s="4"/>
      <c r="Y217" s="16"/>
      <c r="Z217" s="3"/>
      <c r="AA217" s="14"/>
      <c r="AB217" s="4"/>
      <c r="AC217" s="3"/>
      <c r="AD217" s="14"/>
      <c r="AE217" s="4"/>
      <c r="AF217" s="16"/>
      <c r="AG217" s="4"/>
      <c r="AH217" s="4"/>
      <c r="AI217" s="16"/>
      <c r="AJ217" s="6"/>
    </row>
    <row r="218" spans="1:36" ht="21" customHeight="1" x14ac:dyDescent="0.15">
      <c r="A218" s="181">
        <v>200</v>
      </c>
      <c r="B218" s="63"/>
      <c r="C218" s="57"/>
      <c r="D218" s="88"/>
      <c r="E218" s="88"/>
      <c r="F218" s="190"/>
      <c r="G218" s="219"/>
      <c r="H218" s="213"/>
      <c r="I218" s="231"/>
      <c r="J218" s="231"/>
      <c r="K218" s="315">
        <f t="shared" si="10"/>
        <v>0</v>
      </c>
      <c r="L218" s="66"/>
      <c r="M218" s="58"/>
      <c r="N218" s="66"/>
      <c r="O218" s="58"/>
      <c r="P218" s="57"/>
      <c r="Q218" s="58"/>
      <c r="R218" s="57"/>
      <c r="S218" s="158"/>
      <c r="T218" s="14" t="str">
        <f t="shared" si="11"/>
        <v/>
      </c>
      <c r="U218" s="47" t="str">
        <f t="shared" si="12"/>
        <v/>
      </c>
      <c r="V218" s="17"/>
      <c r="W218" s="5"/>
      <c r="X218" s="5"/>
      <c r="Y218" s="17"/>
      <c r="Z218" s="3"/>
      <c r="AA218" s="14"/>
      <c r="AB218" s="5"/>
      <c r="AC218" s="3"/>
      <c r="AD218" s="14"/>
      <c r="AE218" s="5"/>
      <c r="AF218" s="17"/>
      <c r="AG218" s="5"/>
      <c r="AH218" s="5"/>
      <c r="AI218" s="17"/>
      <c r="AJ218" s="6"/>
    </row>
    <row r="219" spans="1:36" ht="21" customHeight="1" x14ac:dyDescent="0.15">
      <c r="A219" s="181" t="s">
        <v>242</v>
      </c>
      <c r="B219" s="63"/>
      <c r="C219" s="57"/>
      <c r="D219" s="88"/>
      <c r="E219" s="88"/>
      <c r="F219" s="190"/>
      <c r="G219" s="219"/>
      <c r="H219" s="213"/>
      <c r="I219" s="231"/>
      <c r="J219" s="231"/>
      <c r="K219" s="315">
        <f t="shared" si="10"/>
        <v>0</v>
      </c>
      <c r="L219" s="66"/>
      <c r="M219" s="58"/>
      <c r="N219" s="66"/>
      <c r="O219" s="58"/>
      <c r="P219" s="57"/>
      <c r="Q219" s="58"/>
      <c r="R219" s="57"/>
      <c r="S219" s="158"/>
      <c r="T219" s="14" t="str">
        <f t="shared" si="11"/>
        <v/>
      </c>
      <c r="U219" s="47" t="str">
        <f t="shared" si="12"/>
        <v/>
      </c>
      <c r="V219" s="18"/>
      <c r="W219" s="11"/>
      <c r="X219" s="11"/>
      <c r="Y219" s="18"/>
      <c r="Z219" s="11"/>
      <c r="AA219" s="18"/>
      <c r="AB219" s="11"/>
      <c r="AC219" s="11"/>
      <c r="AD219" s="18"/>
      <c r="AE219" s="11"/>
      <c r="AF219" s="18"/>
      <c r="AG219" s="11"/>
      <c r="AH219" s="11"/>
      <c r="AI219" s="18"/>
      <c r="AJ219" s="6"/>
    </row>
    <row r="220" spans="1:36" ht="21" customHeight="1" x14ac:dyDescent="0.15">
      <c r="A220" s="181">
        <v>201</v>
      </c>
      <c r="B220" s="63"/>
      <c r="C220" s="57"/>
      <c r="D220" s="88"/>
      <c r="E220" s="88"/>
      <c r="F220" s="190"/>
      <c r="G220" s="219"/>
      <c r="H220" s="213"/>
      <c r="I220" s="231"/>
      <c r="J220" s="231"/>
      <c r="K220" s="315">
        <f t="shared" si="10"/>
        <v>0</v>
      </c>
      <c r="L220" s="66"/>
      <c r="M220" s="58"/>
      <c r="N220" s="66"/>
      <c r="O220" s="58"/>
      <c r="P220" s="57"/>
      <c r="Q220" s="57"/>
      <c r="R220" s="57"/>
      <c r="S220" s="158"/>
      <c r="T220" s="14" t="str">
        <f t="shared" si="11"/>
        <v/>
      </c>
      <c r="U220" s="47" t="str">
        <f t="shared" si="12"/>
        <v/>
      </c>
      <c r="V220" s="14"/>
      <c r="W220" s="3"/>
      <c r="X220" s="3"/>
      <c r="Y220" s="14"/>
      <c r="Z220" s="3"/>
      <c r="AA220" s="14"/>
      <c r="AB220" s="3"/>
      <c r="AC220" s="3"/>
      <c r="AD220" s="14"/>
      <c r="AE220" s="3"/>
      <c r="AF220" s="14"/>
      <c r="AG220" s="3"/>
      <c r="AH220" s="3"/>
      <c r="AI220" s="14"/>
      <c r="AJ220" s="6"/>
    </row>
    <row r="221" spans="1:36" ht="21" customHeight="1" x14ac:dyDescent="0.15">
      <c r="A221" s="181">
        <v>202</v>
      </c>
      <c r="B221" s="63"/>
      <c r="C221" s="57"/>
      <c r="D221" s="87"/>
      <c r="E221" s="87"/>
      <c r="F221" s="191"/>
      <c r="G221" s="219"/>
      <c r="H221" s="213"/>
      <c r="I221" s="233"/>
      <c r="J221" s="233"/>
      <c r="K221" s="315">
        <f t="shared" si="10"/>
        <v>0</v>
      </c>
      <c r="L221" s="66"/>
      <c r="M221" s="58"/>
      <c r="N221" s="66"/>
      <c r="O221" s="58"/>
      <c r="P221" s="57"/>
      <c r="Q221" s="58"/>
      <c r="R221" s="57"/>
      <c r="S221" s="158"/>
      <c r="T221" s="14" t="str">
        <f t="shared" si="11"/>
        <v/>
      </c>
      <c r="U221" s="47" t="str">
        <f t="shared" si="12"/>
        <v/>
      </c>
      <c r="V221" s="14"/>
      <c r="W221" s="3"/>
      <c r="X221" s="3"/>
      <c r="Y221" s="14"/>
      <c r="Z221" s="3"/>
      <c r="AA221" s="14"/>
      <c r="AB221" s="3"/>
      <c r="AC221" s="3"/>
      <c r="AD221" s="14"/>
      <c r="AE221" s="3"/>
      <c r="AF221" s="14"/>
      <c r="AG221" s="3"/>
      <c r="AH221" s="3"/>
      <c r="AI221" s="14"/>
      <c r="AJ221" s="6"/>
    </row>
    <row r="222" spans="1:36" ht="21" customHeight="1" x14ac:dyDescent="0.15">
      <c r="A222" s="181">
        <v>203</v>
      </c>
      <c r="B222" s="64"/>
      <c r="C222" s="57"/>
      <c r="D222" s="88"/>
      <c r="E222" s="88"/>
      <c r="F222" s="190"/>
      <c r="G222" s="212"/>
      <c r="H222" s="213"/>
      <c r="I222" s="231"/>
      <c r="J222" s="231"/>
      <c r="K222" s="315">
        <f t="shared" si="10"/>
        <v>0</v>
      </c>
      <c r="L222" s="66"/>
      <c r="M222" s="58"/>
      <c r="N222" s="66"/>
      <c r="O222" s="58"/>
      <c r="P222" s="57"/>
      <c r="Q222" s="57"/>
      <c r="R222" s="57"/>
      <c r="S222" s="158"/>
      <c r="T222" s="14" t="str">
        <f t="shared" si="11"/>
        <v/>
      </c>
      <c r="U222" s="47" t="str">
        <f t="shared" si="12"/>
        <v/>
      </c>
      <c r="V222" s="14"/>
      <c r="W222" s="3"/>
      <c r="X222" s="3"/>
      <c r="Y222" s="14"/>
      <c r="Z222" s="3"/>
      <c r="AA222" s="14"/>
      <c r="AB222" s="3"/>
      <c r="AC222" s="3"/>
      <c r="AD222" s="14"/>
      <c r="AE222" s="3"/>
      <c r="AF222" s="14"/>
      <c r="AG222" s="3"/>
      <c r="AH222" s="3"/>
      <c r="AI222" s="14"/>
      <c r="AJ222" s="6"/>
    </row>
    <row r="223" spans="1:36" ht="21" customHeight="1" x14ac:dyDescent="0.15">
      <c r="A223" s="181">
        <v>204</v>
      </c>
      <c r="B223" s="63"/>
      <c r="C223" s="57"/>
      <c r="D223" s="88"/>
      <c r="E223" s="88"/>
      <c r="F223" s="190"/>
      <c r="G223" s="219"/>
      <c r="H223" s="213"/>
      <c r="I223" s="231"/>
      <c r="J223" s="231"/>
      <c r="K223" s="315">
        <f t="shared" si="10"/>
        <v>0</v>
      </c>
      <c r="L223" s="66"/>
      <c r="M223" s="165"/>
      <c r="N223" s="66"/>
      <c r="O223" s="165"/>
      <c r="P223" s="57"/>
      <c r="Q223" s="58"/>
      <c r="R223" s="57"/>
      <c r="S223" s="158"/>
      <c r="T223" s="14" t="str">
        <f t="shared" si="11"/>
        <v/>
      </c>
      <c r="U223" s="47" t="str">
        <f t="shared" si="12"/>
        <v/>
      </c>
      <c r="V223" s="14"/>
      <c r="W223" s="3"/>
      <c r="X223" s="3"/>
      <c r="Y223" s="14"/>
      <c r="Z223" s="3"/>
      <c r="AA223" s="14"/>
      <c r="AB223" s="3"/>
      <c r="AC223" s="3"/>
      <c r="AD223" s="14"/>
      <c r="AE223" s="3"/>
      <c r="AF223" s="14"/>
      <c r="AG223" s="3"/>
      <c r="AH223" s="3"/>
      <c r="AI223" s="14"/>
      <c r="AJ223" s="6"/>
    </row>
    <row r="224" spans="1:36" ht="21" customHeight="1" x14ac:dyDescent="0.15">
      <c r="A224" s="181">
        <v>205</v>
      </c>
      <c r="B224" s="63"/>
      <c r="C224" s="57"/>
      <c r="D224" s="88"/>
      <c r="E224" s="88"/>
      <c r="F224" s="190"/>
      <c r="G224" s="219"/>
      <c r="H224" s="213"/>
      <c r="I224" s="231"/>
      <c r="J224" s="231"/>
      <c r="K224" s="315">
        <f t="shared" si="10"/>
        <v>0</v>
      </c>
      <c r="L224" s="66"/>
      <c r="M224" s="58"/>
      <c r="N224" s="66"/>
      <c r="O224" s="58"/>
      <c r="P224" s="57"/>
      <c r="Q224" s="58"/>
      <c r="R224" s="57"/>
      <c r="S224" s="158"/>
      <c r="T224" s="14" t="str">
        <f t="shared" si="11"/>
        <v/>
      </c>
      <c r="U224" s="47" t="str">
        <f t="shared" si="12"/>
        <v/>
      </c>
      <c r="V224" s="14"/>
      <c r="W224" s="3"/>
      <c r="X224" s="3"/>
      <c r="Y224" s="14"/>
      <c r="Z224" s="3"/>
      <c r="AA224" s="14"/>
      <c r="AB224" s="3"/>
      <c r="AC224" s="3"/>
      <c r="AD224" s="14"/>
      <c r="AE224" s="3"/>
      <c r="AF224" s="14"/>
      <c r="AG224" s="3"/>
      <c r="AH224" s="3"/>
      <c r="AI224" s="14"/>
      <c r="AJ224" s="6"/>
    </row>
    <row r="225" spans="1:36" ht="21" customHeight="1" x14ac:dyDescent="0.15">
      <c r="A225" s="181">
        <v>206</v>
      </c>
      <c r="B225" s="63"/>
      <c r="C225" s="57"/>
      <c r="D225" s="88"/>
      <c r="E225" s="88"/>
      <c r="F225" s="190"/>
      <c r="G225" s="219"/>
      <c r="H225" s="213"/>
      <c r="I225" s="231"/>
      <c r="J225" s="231"/>
      <c r="K225" s="315">
        <f t="shared" si="10"/>
        <v>0</v>
      </c>
      <c r="L225" s="66"/>
      <c r="M225" s="58"/>
      <c r="N225" s="66"/>
      <c r="O225" s="58"/>
      <c r="P225" s="57"/>
      <c r="Q225" s="57"/>
      <c r="R225" s="57"/>
      <c r="S225" s="158"/>
      <c r="T225" s="14" t="str">
        <f t="shared" si="11"/>
        <v/>
      </c>
      <c r="U225" s="47" t="str">
        <f t="shared" si="12"/>
        <v/>
      </c>
      <c r="V225" s="15"/>
      <c r="W225" s="3"/>
      <c r="X225" s="3"/>
      <c r="Y225" s="14"/>
      <c r="Z225" s="3"/>
      <c r="AA225" s="14"/>
      <c r="AB225" s="3"/>
      <c r="AC225" s="3"/>
      <c r="AD225" s="14"/>
      <c r="AE225" s="3"/>
      <c r="AF225" s="14"/>
      <c r="AG225" s="3"/>
      <c r="AH225" s="3"/>
      <c r="AI225" s="14"/>
      <c r="AJ225" s="6"/>
    </row>
    <row r="226" spans="1:36" ht="21" customHeight="1" x14ac:dyDescent="0.15">
      <c r="A226" s="193">
        <v>207</v>
      </c>
      <c r="B226" s="105"/>
      <c r="C226" s="111"/>
      <c r="D226" s="157"/>
      <c r="E226" s="157"/>
      <c r="F226" s="199"/>
      <c r="G226" s="220"/>
      <c r="H226" s="228"/>
      <c r="I226" s="236"/>
      <c r="J226" s="236"/>
      <c r="K226" s="316">
        <f t="shared" si="10"/>
        <v>0</v>
      </c>
      <c r="L226" s="265"/>
      <c r="M226" s="68"/>
      <c r="N226" s="265"/>
      <c r="O226" s="68"/>
      <c r="P226" s="111"/>
      <c r="Q226" s="111"/>
      <c r="R226" s="111"/>
      <c r="S226" s="195"/>
      <c r="T226" s="14" t="str">
        <f t="shared" si="11"/>
        <v/>
      </c>
      <c r="U226" s="47" t="str">
        <f t="shared" si="12"/>
        <v/>
      </c>
      <c r="V226" s="14"/>
      <c r="W226" s="3"/>
      <c r="X226" s="3"/>
      <c r="Y226" s="14"/>
      <c r="Z226" s="3"/>
      <c r="AA226" s="14"/>
      <c r="AB226" s="3"/>
      <c r="AC226" s="3"/>
      <c r="AD226" s="14"/>
      <c r="AE226" s="3"/>
      <c r="AF226" s="14"/>
      <c r="AG226" s="3"/>
      <c r="AH226" s="3"/>
      <c r="AI226" s="14"/>
      <c r="AJ226" s="6"/>
    </row>
    <row r="227" spans="1:36" ht="21" customHeight="1" x14ac:dyDescent="0.15">
      <c r="A227" s="196">
        <v>208</v>
      </c>
      <c r="B227" s="99"/>
      <c r="C227" s="97"/>
      <c r="D227" s="110"/>
      <c r="E227" s="110"/>
      <c r="F227" s="197"/>
      <c r="G227" s="221"/>
      <c r="H227" s="223"/>
      <c r="I227" s="232"/>
      <c r="J227" s="232"/>
      <c r="K227" s="314">
        <f t="shared" si="10"/>
        <v>0</v>
      </c>
      <c r="L227" s="291"/>
      <c r="M227" s="69"/>
      <c r="N227" s="291"/>
      <c r="O227" s="69"/>
      <c r="P227" s="97"/>
      <c r="Q227" s="97"/>
      <c r="R227" s="97"/>
      <c r="S227" s="116"/>
      <c r="T227" s="14" t="str">
        <f t="shared" si="11"/>
        <v/>
      </c>
      <c r="U227" s="47" t="str">
        <f t="shared" si="12"/>
        <v/>
      </c>
      <c r="V227" s="14"/>
      <c r="W227" s="3"/>
      <c r="X227" s="3"/>
      <c r="Y227" s="14"/>
      <c r="Z227" s="3"/>
      <c r="AA227" s="14"/>
      <c r="AB227" s="3"/>
      <c r="AC227" s="3"/>
      <c r="AD227" s="14"/>
      <c r="AE227" s="3"/>
      <c r="AF227" s="14"/>
      <c r="AG227" s="3"/>
      <c r="AH227" s="3"/>
      <c r="AI227" s="14"/>
      <c r="AJ227" s="6"/>
    </row>
    <row r="228" spans="1:36" ht="21" customHeight="1" x14ac:dyDescent="0.15">
      <c r="A228" s="181">
        <v>209</v>
      </c>
      <c r="B228" s="63"/>
      <c r="C228" s="57"/>
      <c r="D228" s="88"/>
      <c r="E228" s="88"/>
      <c r="F228" s="190"/>
      <c r="G228" s="219"/>
      <c r="H228" s="213"/>
      <c r="I228" s="231"/>
      <c r="J228" s="231"/>
      <c r="K228" s="315">
        <f t="shared" si="10"/>
        <v>0</v>
      </c>
      <c r="L228" s="66"/>
      <c r="M228" s="58"/>
      <c r="N228" s="66"/>
      <c r="O228" s="58"/>
      <c r="P228" s="57"/>
      <c r="Q228" s="57"/>
      <c r="R228" s="57"/>
      <c r="S228" s="158"/>
      <c r="T228" s="14" t="str">
        <f t="shared" si="11"/>
        <v/>
      </c>
      <c r="U228" s="47" t="str">
        <f t="shared" si="12"/>
        <v/>
      </c>
      <c r="V228" s="14"/>
      <c r="W228" s="3"/>
      <c r="X228" s="3"/>
      <c r="Y228" s="14"/>
      <c r="Z228" s="3"/>
      <c r="AA228" s="14"/>
      <c r="AB228" s="3"/>
      <c r="AC228" s="3"/>
      <c r="AD228" s="14"/>
      <c r="AE228" s="3"/>
      <c r="AF228" s="14"/>
      <c r="AG228" s="3"/>
      <c r="AH228" s="3"/>
      <c r="AI228" s="14"/>
      <c r="AJ228" s="6"/>
    </row>
    <row r="229" spans="1:36" ht="21" customHeight="1" x14ac:dyDescent="0.15">
      <c r="A229" s="181">
        <v>210</v>
      </c>
      <c r="B229" s="63"/>
      <c r="C229" s="57"/>
      <c r="D229" s="88"/>
      <c r="E229" s="88"/>
      <c r="F229" s="190"/>
      <c r="G229" s="219"/>
      <c r="H229" s="213"/>
      <c r="I229" s="231"/>
      <c r="J229" s="231"/>
      <c r="K229" s="315">
        <f t="shared" si="10"/>
        <v>0</v>
      </c>
      <c r="L229" s="66"/>
      <c r="M229" s="58"/>
      <c r="N229" s="66"/>
      <c r="O229" s="58"/>
      <c r="P229" s="57"/>
      <c r="Q229" s="57"/>
      <c r="R229" s="57"/>
      <c r="S229" s="158"/>
      <c r="T229" s="14" t="str">
        <f t="shared" si="11"/>
        <v/>
      </c>
      <c r="U229" s="47" t="str">
        <f t="shared" si="12"/>
        <v/>
      </c>
      <c r="V229" s="14"/>
      <c r="W229" s="3"/>
      <c r="X229" s="3"/>
      <c r="Y229" s="14"/>
      <c r="Z229" s="3"/>
      <c r="AA229" s="14"/>
      <c r="AB229" s="3"/>
      <c r="AC229" s="3"/>
      <c r="AD229" s="14"/>
      <c r="AE229" s="3"/>
      <c r="AF229" s="14"/>
      <c r="AG229" s="3"/>
      <c r="AH229" s="3"/>
      <c r="AI229" s="14"/>
      <c r="AJ229" s="6"/>
    </row>
    <row r="230" spans="1:36" ht="21" customHeight="1" x14ac:dyDescent="0.15">
      <c r="A230" s="181">
        <v>211</v>
      </c>
      <c r="B230" s="63"/>
      <c r="C230" s="57"/>
      <c r="D230" s="88"/>
      <c r="E230" s="88"/>
      <c r="F230" s="190"/>
      <c r="G230" s="219"/>
      <c r="H230" s="213"/>
      <c r="I230" s="231"/>
      <c r="J230" s="231"/>
      <c r="K230" s="315">
        <f t="shared" si="10"/>
        <v>0</v>
      </c>
      <c r="L230" s="66"/>
      <c r="M230" s="58"/>
      <c r="N230" s="66"/>
      <c r="O230" s="58"/>
      <c r="P230" s="57"/>
      <c r="Q230" s="57"/>
      <c r="R230" s="57"/>
      <c r="S230" s="158"/>
      <c r="T230" s="14" t="str">
        <f t="shared" si="11"/>
        <v/>
      </c>
      <c r="U230" s="47" t="str">
        <f t="shared" si="12"/>
        <v/>
      </c>
      <c r="V230" s="14"/>
      <c r="W230" s="3"/>
      <c r="X230" s="3"/>
      <c r="Y230" s="14"/>
      <c r="Z230" s="3"/>
      <c r="AA230" s="14"/>
      <c r="AB230" s="3"/>
      <c r="AC230" s="3"/>
      <c r="AD230" s="14"/>
      <c r="AE230" s="3"/>
      <c r="AF230" s="14"/>
      <c r="AG230" s="3"/>
      <c r="AH230" s="3"/>
      <c r="AI230" s="14"/>
      <c r="AJ230" s="6"/>
    </row>
    <row r="231" spans="1:36" ht="21" customHeight="1" x14ac:dyDescent="0.15">
      <c r="A231" s="181">
        <v>212</v>
      </c>
      <c r="B231" s="63"/>
      <c r="C231" s="57"/>
      <c r="D231" s="88"/>
      <c r="E231" s="88"/>
      <c r="F231" s="190"/>
      <c r="G231" s="219"/>
      <c r="H231" s="213"/>
      <c r="I231" s="231"/>
      <c r="J231" s="231"/>
      <c r="K231" s="315">
        <f t="shared" si="10"/>
        <v>0</v>
      </c>
      <c r="L231" s="66"/>
      <c r="M231" s="58"/>
      <c r="N231" s="66"/>
      <c r="O231" s="58"/>
      <c r="P231" s="57"/>
      <c r="Q231" s="57"/>
      <c r="R231" s="57"/>
      <c r="S231" s="158"/>
      <c r="T231" s="14" t="str">
        <f t="shared" si="11"/>
        <v/>
      </c>
      <c r="U231" s="47" t="str">
        <f t="shared" si="12"/>
        <v/>
      </c>
      <c r="V231" s="14"/>
      <c r="W231" s="3"/>
      <c r="X231" s="3"/>
      <c r="Y231" s="14"/>
      <c r="Z231" s="3"/>
      <c r="AA231" s="14"/>
      <c r="AB231" s="3"/>
      <c r="AC231" s="3"/>
      <c r="AD231" s="14"/>
      <c r="AE231" s="3"/>
      <c r="AF231" s="14"/>
      <c r="AG231" s="3"/>
      <c r="AH231" s="3"/>
      <c r="AI231" s="14"/>
      <c r="AJ231" s="6"/>
    </row>
    <row r="232" spans="1:36" ht="21" customHeight="1" x14ac:dyDescent="0.15">
      <c r="A232" s="181">
        <v>213</v>
      </c>
      <c r="B232" s="63"/>
      <c r="C232" s="57"/>
      <c r="D232" s="88"/>
      <c r="E232" s="88"/>
      <c r="F232" s="190"/>
      <c r="G232" s="219"/>
      <c r="H232" s="213"/>
      <c r="I232" s="231"/>
      <c r="J232" s="231"/>
      <c r="K232" s="831">
        <f t="shared" si="10"/>
        <v>0</v>
      </c>
      <c r="L232" s="66"/>
      <c r="M232" s="58"/>
      <c r="N232" s="66"/>
      <c r="O232" s="58"/>
      <c r="P232" s="57"/>
      <c r="Q232" s="57"/>
      <c r="R232" s="57"/>
      <c r="S232" s="158"/>
      <c r="T232" s="14" t="str">
        <f t="shared" si="11"/>
        <v/>
      </c>
      <c r="U232" s="47" t="str">
        <f t="shared" si="12"/>
        <v/>
      </c>
      <c r="V232" s="14"/>
      <c r="W232" s="3"/>
      <c r="X232" s="3"/>
      <c r="Y232" s="14"/>
      <c r="Z232" s="3"/>
      <c r="AA232" s="14"/>
      <c r="AB232" s="3"/>
      <c r="AC232" s="3"/>
      <c r="AD232" s="14"/>
      <c r="AE232" s="3"/>
      <c r="AF232" s="14"/>
      <c r="AG232" s="3"/>
      <c r="AH232" s="3"/>
      <c r="AI232" s="14"/>
      <c r="AJ232" s="6"/>
    </row>
    <row r="233" spans="1:36" ht="21" customHeight="1" x14ac:dyDescent="0.15">
      <c r="A233" s="182">
        <v>214</v>
      </c>
      <c r="B233" s="63"/>
      <c r="C233" s="57"/>
      <c r="D233" s="88"/>
      <c r="E233" s="88"/>
      <c r="F233" s="190"/>
      <c r="G233" s="219"/>
      <c r="H233" s="213"/>
      <c r="I233" s="231"/>
      <c r="J233" s="231"/>
      <c r="K233" s="831">
        <f t="shared" si="10"/>
        <v>0</v>
      </c>
      <c r="L233" s="66"/>
      <c r="M233" s="58"/>
      <c r="N233" s="66"/>
      <c r="O233" s="58"/>
      <c r="P233" s="57"/>
      <c r="Q233" s="57"/>
      <c r="R233" s="57"/>
      <c r="S233" s="158"/>
      <c r="T233" s="14" t="str">
        <f t="shared" si="11"/>
        <v/>
      </c>
      <c r="U233" s="47" t="str">
        <f t="shared" si="12"/>
        <v/>
      </c>
      <c r="V233" s="14"/>
      <c r="W233" s="3"/>
      <c r="X233" s="3"/>
      <c r="Y233" s="14"/>
      <c r="Z233" s="3"/>
      <c r="AA233" s="14"/>
      <c r="AB233" s="3"/>
      <c r="AC233" s="3"/>
      <c r="AD233" s="14"/>
      <c r="AE233" s="3"/>
      <c r="AF233" s="14"/>
      <c r="AG233" s="3"/>
      <c r="AH233" s="3"/>
      <c r="AI233" s="14"/>
      <c r="AJ233" s="6"/>
    </row>
    <row r="234" spans="1:36" ht="21" customHeight="1" x14ac:dyDescent="0.15">
      <c r="A234" s="182">
        <v>215</v>
      </c>
      <c r="B234" s="63"/>
      <c r="C234" s="57"/>
      <c r="D234" s="88"/>
      <c r="E234" s="88"/>
      <c r="F234" s="190"/>
      <c r="G234" s="219"/>
      <c r="H234" s="213"/>
      <c r="I234" s="231"/>
      <c r="J234" s="231"/>
      <c r="K234" s="831">
        <f t="shared" si="10"/>
        <v>0</v>
      </c>
      <c r="L234" s="66"/>
      <c r="M234" s="58"/>
      <c r="N234" s="66"/>
      <c r="O234" s="58"/>
      <c r="P234" s="57"/>
      <c r="Q234" s="57"/>
      <c r="R234" s="57"/>
      <c r="S234" s="158"/>
      <c r="T234" s="14" t="str">
        <f t="shared" si="11"/>
        <v/>
      </c>
      <c r="U234" s="47" t="str">
        <f t="shared" si="12"/>
        <v/>
      </c>
      <c r="V234" s="14"/>
      <c r="W234" s="3"/>
      <c r="X234" s="3"/>
      <c r="Y234" s="14"/>
      <c r="Z234" s="3"/>
      <c r="AA234" s="14"/>
      <c r="AB234" s="3"/>
      <c r="AC234" s="3"/>
      <c r="AD234" s="14"/>
      <c r="AE234" s="3"/>
      <c r="AF234" s="14"/>
      <c r="AG234" s="3"/>
      <c r="AH234" s="3"/>
      <c r="AI234" s="14"/>
      <c r="AJ234" s="6"/>
    </row>
    <row r="235" spans="1:36" ht="21" customHeight="1" x14ac:dyDescent="0.15">
      <c r="A235" s="182">
        <v>216</v>
      </c>
      <c r="B235" s="63"/>
      <c r="C235" s="57"/>
      <c r="D235" s="88"/>
      <c r="E235" s="88"/>
      <c r="F235" s="190"/>
      <c r="G235" s="219"/>
      <c r="H235" s="213"/>
      <c r="I235" s="231"/>
      <c r="J235" s="231"/>
      <c r="K235" s="318">
        <f t="shared" si="10"/>
        <v>0</v>
      </c>
      <c r="L235" s="66"/>
      <c r="M235" s="58"/>
      <c r="N235" s="66"/>
      <c r="O235" s="58"/>
      <c r="P235" s="57"/>
      <c r="Q235" s="57"/>
      <c r="R235" s="57"/>
      <c r="S235" s="158"/>
      <c r="T235" s="14" t="str">
        <f t="shared" si="11"/>
        <v/>
      </c>
      <c r="U235" s="47" t="str">
        <f t="shared" si="12"/>
        <v/>
      </c>
      <c r="V235" s="14"/>
      <c r="W235" s="3"/>
      <c r="X235" s="3"/>
      <c r="Y235" s="14"/>
      <c r="Z235" s="3"/>
      <c r="AA235" s="14"/>
      <c r="AB235" s="3"/>
      <c r="AC235" s="3"/>
      <c r="AD235" s="14"/>
      <c r="AE235" s="3"/>
      <c r="AF235" s="14"/>
      <c r="AG235" s="3"/>
      <c r="AH235" s="3"/>
      <c r="AI235" s="14"/>
      <c r="AJ235" s="6"/>
    </row>
    <row r="236" spans="1:36" ht="21" customHeight="1" x14ac:dyDescent="0.15">
      <c r="A236" s="181">
        <v>217</v>
      </c>
      <c r="B236" s="63"/>
      <c r="C236" s="57"/>
      <c r="D236" s="88"/>
      <c r="E236" s="88"/>
      <c r="F236" s="190"/>
      <c r="G236" s="219"/>
      <c r="H236" s="213"/>
      <c r="I236" s="231"/>
      <c r="J236" s="231"/>
      <c r="K236" s="315">
        <f t="shared" si="10"/>
        <v>0</v>
      </c>
      <c r="L236" s="66"/>
      <c r="M236" s="58"/>
      <c r="N236" s="66"/>
      <c r="O236" s="58"/>
      <c r="P236" s="57"/>
      <c r="Q236" s="57"/>
      <c r="R236" s="57"/>
      <c r="S236" s="158"/>
      <c r="T236" s="14" t="str">
        <f t="shared" si="11"/>
        <v/>
      </c>
      <c r="U236" s="47" t="str">
        <f t="shared" si="12"/>
        <v/>
      </c>
      <c r="V236" s="14"/>
      <c r="W236" s="3"/>
      <c r="X236" s="3"/>
      <c r="Y236" s="14"/>
      <c r="Z236" s="3"/>
      <c r="AA236" s="14"/>
      <c r="AB236" s="3"/>
      <c r="AC236" s="3"/>
      <c r="AD236" s="14"/>
      <c r="AE236" s="3"/>
      <c r="AF236" s="14"/>
      <c r="AG236" s="3"/>
      <c r="AH236" s="3"/>
      <c r="AI236" s="14"/>
      <c r="AJ236" s="6"/>
    </row>
    <row r="237" spans="1:36" ht="21" customHeight="1" x14ac:dyDescent="0.15">
      <c r="A237" s="181">
        <v>218</v>
      </c>
      <c r="B237" s="63"/>
      <c r="C237" s="57"/>
      <c r="D237" s="88"/>
      <c r="E237" s="88"/>
      <c r="F237" s="190"/>
      <c r="G237" s="219"/>
      <c r="H237" s="213"/>
      <c r="I237" s="231"/>
      <c r="J237" s="231"/>
      <c r="K237" s="315">
        <f t="shared" si="10"/>
        <v>0</v>
      </c>
      <c r="L237" s="66"/>
      <c r="M237" s="58"/>
      <c r="N237" s="66"/>
      <c r="O237" s="58"/>
      <c r="P237" s="57"/>
      <c r="Q237" s="57"/>
      <c r="R237" s="57"/>
      <c r="S237" s="158"/>
      <c r="T237" s="14" t="str">
        <f t="shared" si="11"/>
        <v/>
      </c>
      <c r="U237" s="47" t="str">
        <f t="shared" si="12"/>
        <v/>
      </c>
      <c r="V237" s="16"/>
      <c r="W237" s="4"/>
      <c r="X237" s="4"/>
      <c r="Y237" s="16"/>
      <c r="Z237" s="3"/>
      <c r="AA237" s="14"/>
      <c r="AB237" s="4"/>
      <c r="AC237" s="3"/>
      <c r="AD237" s="14"/>
      <c r="AE237" s="4"/>
      <c r="AF237" s="16"/>
      <c r="AG237" s="4"/>
      <c r="AH237" s="4"/>
      <c r="AI237" s="16"/>
      <c r="AJ237" s="6"/>
    </row>
    <row r="238" spans="1:36" ht="21" customHeight="1" x14ac:dyDescent="0.15">
      <c r="A238" s="181">
        <v>219</v>
      </c>
      <c r="B238" s="63"/>
      <c r="C238" s="57"/>
      <c r="D238" s="88"/>
      <c r="E238" s="88"/>
      <c r="F238" s="190"/>
      <c r="G238" s="219"/>
      <c r="H238" s="213"/>
      <c r="I238" s="231"/>
      <c r="J238" s="231"/>
      <c r="K238" s="315">
        <f t="shared" si="10"/>
        <v>0</v>
      </c>
      <c r="L238" s="66"/>
      <c r="M238" s="58"/>
      <c r="N238" s="66"/>
      <c r="O238" s="58"/>
      <c r="P238" s="57"/>
      <c r="Q238" s="57"/>
      <c r="R238" s="57"/>
      <c r="S238" s="158"/>
      <c r="T238" s="14" t="str">
        <f t="shared" si="11"/>
        <v/>
      </c>
      <c r="U238" s="47" t="str">
        <f t="shared" si="12"/>
        <v/>
      </c>
      <c r="V238" s="16"/>
      <c r="W238" s="4"/>
      <c r="X238" s="4"/>
      <c r="Y238" s="16"/>
      <c r="Z238" s="3"/>
      <c r="AA238" s="14"/>
      <c r="AB238" s="4"/>
      <c r="AC238" s="3"/>
      <c r="AD238" s="14"/>
      <c r="AE238" s="4"/>
      <c r="AF238" s="16"/>
      <c r="AG238" s="4"/>
      <c r="AH238" s="4"/>
      <c r="AI238" s="16"/>
      <c r="AJ238" s="6"/>
    </row>
    <row r="239" spans="1:36" ht="21" customHeight="1" x14ac:dyDescent="0.15">
      <c r="A239" s="177">
        <v>220</v>
      </c>
      <c r="B239" s="78"/>
      <c r="C239" s="78"/>
      <c r="D239" s="86"/>
      <c r="E239" s="86"/>
      <c r="F239" s="77"/>
      <c r="G239" s="215"/>
      <c r="H239" s="215"/>
      <c r="I239" s="225"/>
      <c r="J239" s="225"/>
      <c r="K239" s="315">
        <f t="shared" si="10"/>
        <v>0</v>
      </c>
      <c r="L239" s="70"/>
      <c r="M239" s="67"/>
      <c r="N239" s="70"/>
      <c r="O239" s="67"/>
      <c r="P239" s="78"/>
      <c r="Q239" s="78"/>
      <c r="R239" s="78"/>
      <c r="S239" s="192"/>
      <c r="T239" s="14" t="str">
        <f t="shared" si="11"/>
        <v/>
      </c>
      <c r="U239" s="47" t="str">
        <f t="shared" si="12"/>
        <v/>
      </c>
      <c r="V239" s="17"/>
      <c r="W239" s="5"/>
      <c r="X239" s="5"/>
      <c r="Y239" s="17"/>
      <c r="Z239" s="3"/>
      <c r="AA239" s="14"/>
      <c r="AB239" s="5"/>
      <c r="AC239" s="3"/>
      <c r="AD239" s="14"/>
      <c r="AE239" s="5"/>
      <c r="AF239" s="17"/>
      <c r="AG239" s="5"/>
      <c r="AH239" s="5"/>
      <c r="AI239" s="17"/>
      <c r="AJ239" s="6"/>
    </row>
    <row r="240" spans="1:36" ht="21" customHeight="1" x14ac:dyDescent="0.15">
      <c r="A240" s="181" t="s">
        <v>242</v>
      </c>
      <c r="B240" s="63"/>
      <c r="C240" s="57"/>
      <c r="D240" s="88"/>
      <c r="E240" s="88"/>
      <c r="F240" s="190"/>
      <c r="G240" s="219"/>
      <c r="H240" s="213"/>
      <c r="I240" s="231"/>
      <c r="J240" s="231"/>
      <c r="K240" s="315">
        <f t="shared" si="10"/>
        <v>0</v>
      </c>
      <c r="L240" s="66"/>
      <c r="M240" s="58"/>
      <c r="N240" s="66"/>
      <c r="O240" s="58"/>
      <c r="P240" s="57"/>
      <c r="Q240" s="57"/>
      <c r="R240" s="57"/>
      <c r="S240" s="158"/>
      <c r="T240" s="14" t="str">
        <f t="shared" si="11"/>
        <v/>
      </c>
      <c r="U240" s="47" t="str">
        <f t="shared" si="12"/>
        <v/>
      </c>
      <c r="V240" s="18"/>
      <c r="W240" s="11"/>
      <c r="X240" s="11"/>
      <c r="Y240" s="18"/>
      <c r="Z240" s="11"/>
      <c r="AA240" s="18"/>
      <c r="AB240" s="11"/>
      <c r="AC240" s="11"/>
      <c r="AD240" s="18"/>
      <c r="AE240" s="11"/>
      <c r="AF240" s="18"/>
      <c r="AG240" s="11"/>
      <c r="AH240" s="11"/>
      <c r="AI240" s="18"/>
      <c r="AJ240" s="6"/>
    </row>
    <row r="241" spans="1:36" ht="21" customHeight="1" x14ac:dyDescent="0.15">
      <c r="A241" s="181">
        <v>221</v>
      </c>
      <c r="B241" s="63"/>
      <c r="C241" s="57"/>
      <c r="D241" s="88"/>
      <c r="E241" s="88"/>
      <c r="F241" s="190"/>
      <c r="G241" s="219"/>
      <c r="H241" s="213"/>
      <c r="I241" s="231"/>
      <c r="J241" s="231"/>
      <c r="K241" s="315">
        <f t="shared" si="10"/>
        <v>0</v>
      </c>
      <c r="L241" s="66"/>
      <c r="M241" s="58"/>
      <c r="N241" s="66"/>
      <c r="O241" s="58"/>
      <c r="P241" s="57"/>
      <c r="Q241" s="57"/>
      <c r="R241" s="57"/>
      <c r="S241" s="158"/>
      <c r="T241" s="14" t="str">
        <f t="shared" si="11"/>
        <v/>
      </c>
      <c r="U241" s="47" t="str">
        <f t="shared" si="12"/>
        <v/>
      </c>
      <c r="V241" s="14"/>
      <c r="W241" s="3"/>
      <c r="X241" s="3"/>
      <c r="Y241" s="14"/>
      <c r="Z241" s="3"/>
      <c r="AA241" s="14"/>
      <c r="AB241" s="3"/>
      <c r="AC241" s="3"/>
      <c r="AD241" s="14"/>
      <c r="AE241" s="3"/>
      <c r="AF241" s="14"/>
      <c r="AG241" s="3"/>
      <c r="AH241" s="3"/>
      <c r="AI241" s="14"/>
      <c r="AJ241" s="6"/>
    </row>
    <row r="242" spans="1:36" ht="21" customHeight="1" x14ac:dyDescent="0.15">
      <c r="A242" s="181">
        <v>222</v>
      </c>
      <c r="B242" s="63"/>
      <c r="C242" s="57"/>
      <c r="D242" s="87"/>
      <c r="E242" s="87"/>
      <c r="F242" s="191"/>
      <c r="G242" s="219"/>
      <c r="H242" s="213"/>
      <c r="I242" s="233"/>
      <c r="J242" s="233"/>
      <c r="K242" s="315">
        <f t="shared" si="10"/>
        <v>0</v>
      </c>
      <c r="L242" s="66"/>
      <c r="M242" s="58"/>
      <c r="N242" s="66"/>
      <c r="O242" s="58"/>
      <c r="P242" s="57"/>
      <c r="Q242" s="58"/>
      <c r="R242" s="57"/>
      <c r="S242" s="158"/>
      <c r="T242" s="14" t="str">
        <f t="shared" si="11"/>
        <v/>
      </c>
      <c r="U242" s="47" t="str">
        <f t="shared" si="12"/>
        <v/>
      </c>
      <c r="V242" s="14"/>
      <c r="W242" s="3"/>
      <c r="X242" s="3"/>
      <c r="Y242" s="14"/>
      <c r="Z242" s="3"/>
      <c r="AA242" s="14"/>
      <c r="AB242" s="3"/>
      <c r="AC242" s="3"/>
      <c r="AD242" s="14"/>
      <c r="AE242" s="3"/>
      <c r="AF242" s="14"/>
      <c r="AG242" s="3"/>
      <c r="AH242" s="3"/>
      <c r="AI242" s="14"/>
      <c r="AJ242" s="6"/>
    </row>
    <row r="243" spans="1:36" ht="21" customHeight="1" x14ac:dyDescent="0.15">
      <c r="A243" s="181">
        <v>223</v>
      </c>
      <c r="B243" s="63"/>
      <c r="C243" s="57"/>
      <c r="D243" s="88"/>
      <c r="E243" s="88"/>
      <c r="F243" s="190"/>
      <c r="G243" s="219"/>
      <c r="H243" s="213"/>
      <c r="I243" s="231"/>
      <c r="J243" s="231"/>
      <c r="K243" s="315">
        <f t="shared" si="10"/>
        <v>0</v>
      </c>
      <c r="L243" s="66"/>
      <c r="M243" s="58"/>
      <c r="N243" s="66"/>
      <c r="O243" s="58"/>
      <c r="P243" s="57"/>
      <c r="Q243" s="57"/>
      <c r="R243" s="57"/>
      <c r="S243" s="158"/>
      <c r="T243" s="14" t="str">
        <f t="shared" si="11"/>
        <v/>
      </c>
      <c r="U243" s="47" t="str">
        <f t="shared" si="12"/>
        <v/>
      </c>
      <c r="V243" s="14"/>
      <c r="W243" s="3"/>
      <c r="X243" s="3"/>
      <c r="Y243" s="14"/>
      <c r="Z243" s="3"/>
      <c r="AA243" s="14"/>
      <c r="AB243" s="3"/>
      <c r="AC243" s="3"/>
      <c r="AD243" s="14"/>
      <c r="AE243" s="3"/>
      <c r="AF243" s="14"/>
      <c r="AG243" s="3"/>
      <c r="AH243" s="3"/>
      <c r="AI243" s="14"/>
      <c r="AJ243" s="6"/>
    </row>
    <row r="244" spans="1:36" ht="21" customHeight="1" x14ac:dyDescent="0.15">
      <c r="A244" s="181">
        <v>224</v>
      </c>
      <c r="B244" s="63"/>
      <c r="C244" s="57"/>
      <c r="D244" s="87"/>
      <c r="E244" s="87"/>
      <c r="F244" s="191"/>
      <c r="G244" s="219"/>
      <c r="H244" s="213"/>
      <c r="I244" s="233"/>
      <c r="J244" s="233"/>
      <c r="K244" s="315">
        <f t="shared" si="10"/>
        <v>0</v>
      </c>
      <c r="L244" s="66"/>
      <c r="M244" s="58"/>
      <c r="N244" s="66"/>
      <c r="O244" s="58"/>
      <c r="P244" s="57"/>
      <c r="Q244" s="57"/>
      <c r="R244" s="57"/>
      <c r="S244" s="158"/>
      <c r="T244" s="14" t="str">
        <f t="shared" si="11"/>
        <v/>
      </c>
      <c r="U244" s="47" t="str">
        <f t="shared" si="12"/>
        <v/>
      </c>
      <c r="V244" s="14"/>
      <c r="W244" s="3"/>
      <c r="X244" s="3"/>
      <c r="Y244" s="14"/>
      <c r="Z244" s="3"/>
      <c r="AA244" s="14"/>
      <c r="AB244" s="3"/>
      <c r="AC244" s="3"/>
      <c r="AD244" s="14"/>
      <c r="AE244" s="3"/>
      <c r="AF244" s="14"/>
      <c r="AG244" s="3"/>
      <c r="AH244" s="3"/>
      <c r="AI244" s="14"/>
      <c r="AJ244" s="6"/>
    </row>
    <row r="245" spans="1:36" ht="21" customHeight="1" x14ac:dyDescent="0.15">
      <c r="A245" s="181">
        <v>225</v>
      </c>
      <c r="B245" s="63"/>
      <c r="C245" s="57"/>
      <c r="D245" s="88"/>
      <c r="E245" s="88"/>
      <c r="F245" s="190"/>
      <c r="G245" s="219"/>
      <c r="H245" s="213"/>
      <c r="I245" s="231"/>
      <c r="J245" s="231"/>
      <c r="K245" s="315">
        <f t="shared" si="10"/>
        <v>0</v>
      </c>
      <c r="L245" s="66"/>
      <c r="M245" s="58"/>
      <c r="N245" s="66"/>
      <c r="O245" s="58"/>
      <c r="P245" s="57"/>
      <c r="Q245" s="57"/>
      <c r="R245" s="57"/>
      <c r="S245" s="158"/>
      <c r="T245" s="14" t="str">
        <f t="shared" si="11"/>
        <v/>
      </c>
      <c r="U245" s="47" t="str">
        <f t="shared" si="12"/>
        <v/>
      </c>
      <c r="V245" s="14"/>
      <c r="W245" s="3"/>
      <c r="X245" s="3"/>
      <c r="Y245" s="14"/>
      <c r="Z245" s="3"/>
      <c r="AA245" s="14"/>
      <c r="AB245" s="3"/>
      <c r="AC245" s="3"/>
      <c r="AD245" s="14"/>
      <c r="AE245" s="3"/>
      <c r="AF245" s="14"/>
      <c r="AG245" s="3"/>
      <c r="AH245" s="3"/>
      <c r="AI245" s="14"/>
      <c r="AJ245" s="6"/>
    </row>
    <row r="246" spans="1:36" ht="21" customHeight="1" x14ac:dyDescent="0.15">
      <c r="A246" s="193">
        <v>226</v>
      </c>
      <c r="B246" s="105"/>
      <c r="C246" s="111"/>
      <c r="D246" s="112"/>
      <c r="E246" s="112"/>
      <c r="F246" s="194"/>
      <c r="G246" s="220"/>
      <c r="H246" s="228"/>
      <c r="I246" s="234"/>
      <c r="J246" s="234"/>
      <c r="K246" s="316">
        <f t="shared" si="10"/>
        <v>0</v>
      </c>
      <c r="L246" s="265"/>
      <c r="M246" s="68"/>
      <c r="N246" s="265"/>
      <c r="O246" s="68"/>
      <c r="P246" s="111"/>
      <c r="Q246" s="111"/>
      <c r="R246" s="111"/>
      <c r="S246" s="195"/>
      <c r="T246" s="14" t="str">
        <f t="shared" si="11"/>
        <v/>
      </c>
      <c r="U246" s="47" t="str">
        <f t="shared" si="12"/>
        <v/>
      </c>
      <c r="V246" s="15"/>
      <c r="W246" s="3"/>
      <c r="X246" s="3"/>
      <c r="Y246" s="14"/>
      <c r="Z246" s="3"/>
      <c r="AA246" s="14"/>
      <c r="AB246" s="3"/>
      <c r="AC246" s="3"/>
      <c r="AD246" s="14"/>
      <c r="AE246" s="3"/>
      <c r="AF246" s="14"/>
      <c r="AG246" s="3"/>
      <c r="AH246" s="3"/>
      <c r="AI246" s="14"/>
      <c r="AJ246" s="6"/>
    </row>
    <row r="247" spans="1:36" ht="21" customHeight="1" x14ac:dyDescent="0.15">
      <c r="A247" s="196">
        <v>227</v>
      </c>
      <c r="B247" s="99"/>
      <c r="C247" s="97"/>
      <c r="D247" s="110"/>
      <c r="E247" s="110"/>
      <c r="F247" s="197"/>
      <c r="G247" s="221"/>
      <c r="H247" s="223"/>
      <c r="I247" s="232"/>
      <c r="J247" s="232"/>
      <c r="K247" s="314">
        <f t="shared" si="10"/>
        <v>0</v>
      </c>
      <c r="L247" s="291"/>
      <c r="M247" s="69"/>
      <c r="N247" s="291"/>
      <c r="O247" s="69"/>
      <c r="P247" s="97"/>
      <c r="Q247" s="97"/>
      <c r="R247" s="97"/>
      <c r="S247" s="116"/>
      <c r="T247" s="14" t="str">
        <f t="shared" si="11"/>
        <v/>
      </c>
      <c r="U247" s="47" t="str">
        <f t="shared" si="12"/>
        <v/>
      </c>
      <c r="V247" s="14"/>
      <c r="W247" s="3"/>
      <c r="X247" s="3"/>
      <c r="Y247" s="14"/>
      <c r="Z247" s="3"/>
      <c r="AA247" s="14"/>
      <c r="AB247" s="3"/>
      <c r="AC247" s="3"/>
      <c r="AD247" s="14"/>
      <c r="AE247" s="3"/>
      <c r="AF247" s="14"/>
      <c r="AG247" s="3"/>
      <c r="AH247" s="3"/>
      <c r="AI247" s="14"/>
      <c r="AJ247" s="6"/>
    </row>
    <row r="248" spans="1:36" ht="21" customHeight="1" x14ac:dyDescent="0.15">
      <c r="A248" s="181">
        <v>228</v>
      </c>
      <c r="B248" s="63"/>
      <c r="C248" s="57"/>
      <c r="D248" s="88"/>
      <c r="E248" s="88"/>
      <c r="F248" s="190"/>
      <c r="G248" s="219"/>
      <c r="H248" s="213"/>
      <c r="I248" s="231"/>
      <c r="J248" s="231"/>
      <c r="K248" s="315">
        <f t="shared" si="10"/>
        <v>0</v>
      </c>
      <c r="L248" s="66"/>
      <c r="M248" s="58"/>
      <c r="N248" s="66"/>
      <c r="O248" s="58"/>
      <c r="P248" s="57"/>
      <c r="Q248" s="57"/>
      <c r="R248" s="57"/>
      <c r="S248" s="158"/>
      <c r="T248" s="14" t="str">
        <f t="shared" si="11"/>
        <v/>
      </c>
      <c r="U248" s="47" t="str">
        <f t="shared" si="12"/>
        <v/>
      </c>
      <c r="V248" s="14"/>
      <c r="W248" s="3"/>
      <c r="X248" s="3"/>
      <c r="Y248" s="14"/>
      <c r="Z248" s="3"/>
      <c r="AA248" s="14"/>
      <c r="AB248" s="3"/>
      <c r="AC248" s="3"/>
      <c r="AD248" s="14"/>
      <c r="AE248" s="3"/>
      <c r="AF248" s="14"/>
      <c r="AG248" s="3"/>
      <c r="AH248" s="3"/>
      <c r="AI248" s="14"/>
      <c r="AJ248" s="6"/>
    </row>
    <row r="249" spans="1:36" ht="21" customHeight="1" x14ac:dyDescent="0.15">
      <c r="A249" s="181">
        <v>229</v>
      </c>
      <c r="B249" s="63"/>
      <c r="C249" s="57"/>
      <c r="D249" s="87"/>
      <c r="E249" s="87"/>
      <c r="F249" s="191"/>
      <c r="G249" s="219"/>
      <c r="H249" s="213"/>
      <c r="I249" s="233"/>
      <c r="J249" s="233"/>
      <c r="K249" s="315">
        <f t="shared" si="10"/>
        <v>0</v>
      </c>
      <c r="L249" s="66"/>
      <c r="M249" s="58"/>
      <c r="N249" s="66"/>
      <c r="O249" s="58"/>
      <c r="P249" s="57"/>
      <c r="Q249" s="57"/>
      <c r="R249" s="57"/>
      <c r="S249" s="158"/>
      <c r="T249" s="14" t="str">
        <f t="shared" si="11"/>
        <v/>
      </c>
      <c r="U249" s="47" t="str">
        <f t="shared" si="12"/>
        <v/>
      </c>
      <c r="V249" s="14"/>
      <c r="W249" s="3"/>
      <c r="X249" s="3"/>
      <c r="Y249" s="14"/>
      <c r="Z249" s="3"/>
      <c r="AA249" s="14"/>
      <c r="AB249" s="3"/>
      <c r="AC249" s="3"/>
      <c r="AD249" s="14"/>
      <c r="AE249" s="3"/>
      <c r="AF249" s="14"/>
      <c r="AG249" s="3"/>
      <c r="AH249" s="3"/>
      <c r="AI249" s="14"/>
      <c r="AJ249" s="6"/>
    </row>
    <row r="250" spans="1:36" ht="21" customHeight="1" x14ac:dyDescent="0.15">
      <c r="A250" s="181">
        <v>230</v>
      </c>
      <c r="B250" s="63"/>
      <c r="C250" s="57"/>
      <c r="D250" s="88"/>
      <c r="E250" s="88"/>
      <c r="F250" s="190"/>
      <c r="G250" s="219"/>
      <c r="H250" s="213"/>
      <c r="I250" s="231"/>
      <c r="J250" s="231"/>
      <c r="K250" s="315">
        <f t="shared" si="10"/>
        <v>0</v>
      </c>
      <c r="L250" s="66"/>
      <c r="M250" s="58"/>
      <c r="N250" s="66"/>
      <c r="O250" s="58"/>
      <c r="P250" s="57"/>
      <c r="Q250" s="57"/>
      <c r="R250" s="57"/>
      <c r="S250" s="158"/>
      <c r="T250" s="14" t="str">
        <f t="shared" si="11"/>
        <v/>
      </c>
      <c r="U250" s="47" t="str">
        <f t="shared" si="12"/>
        <v/>
      </c>
      <c r="V250" s="14"/>
      <c r="W250" s="3"/>
      <c r="X250" s="3"/>
      <c r="Y250" s="14"/>
      <c r="Z250" s="3"/>
      <c r="AA250" s="14"/>
      <c r="AB250" s="3"/>
      <c r="AC250" s="3"/>
      <c r="AD250" s="14"/>
      <c r="AE250" s="3"/>
      <c r="AF250" s="14"/>
      <c r="AG250" s="3"/>
      <c r="AH250" s="3"/>
      <c r="AI250" s="14"/>
      <c r="AJ250" s="6"/>
    </row>
    <row r="251" spans="1:36" ht="21" customHeight="1" x14ac:dyDescent="0.15">
      <c r="A251" s="181">
        <v>231</v>
      </c>
      <c r="B251" s="63"/>
      <c r="C251" s="57"/>
      <c r="D251" s="88"/>
      <c r="E251" s="88"/>
      <c r="F251" s="190"/>
      <c r="G251" s="219"/>
      <c r="H251" s="213"/>
      <c r="I251" s="231"/>
      <c r="J251" s="231"/>
      <c r="K251" s="315">
        <f t="shared" si="10"/>
        <v>0</v>
      </c>
      <c r="L251" s="66"/>
      <c r="M251" s="58"/>
      <c r="N251" s="66"/>
      <c r="O251" s="58"/>
      <c r="P251" s="57"/>
      <c r="Q251" s="57"/>
      <c r="R251" s="57"/>
      <c r="S251" s="158"/>
      <c r="T251" s="14" t="str">
        <f t="shared" si="11"/>
        <v/>
      </c>
      <c r="U251" s="47" t="str">
        <f t="shared" si="12"/>
        <v/>
      </c>
      <c r="V251" s="14"/>
      <c r="W251" s="3"/>
      <c r="X251" s="3"/>
      <c r="Y251" s="14"/>
      <c r="Z251" s="3"/>
      <c r="AA251" s="14"/>
      <c r="AB251" s="3"/>
      <c r="AC251" s="3"/>
      <c r="AD251" s="14"/>
      <c r="AE251" s="3"/>
      <c r="AF251" s="14"/>
      <c r="AG251" s="3"/>
      <c r="AH251" s="3"/>
      <c r="AI251" s="14"/>
      <c r="AJ251" s="6"/>
    </row>
    <row r="252" spans="1:36" ht="21" customHeight="1" x14ac:dyDescent="0.15">
      <c r="A252" s="181">
        <v>232</v>
      </c>
      <c r="B252" s="63"/>
      <c r="C252" s="57"/>
      <c r="D252" s="88"/>
      <c r="E252" s="88"/>
      <c r="F252" s="190"/>
      <c r="G252" s="219"/>
      <c r="H252" s="213"/>
      <c r="I252" s="231"/>
      <c r="J252" s="231"/>
      <c r="K252" s="315">
        <f t="shared" si="10"/>
        <v>0</v>
      </c>
      <c r="L252" s="66"/>
      <c r="M252" s="58"/>
      <c r="N252" s="66"/>
      <c r="O252" s="58"/>
      <c r="P252" s="57"/>
      <c r="Q252" s="57"/>
      <c r="R252" s="57"/>
      <c r="S252" s="158"/>
      <c r="T252" s="14" t="str">
        <f t="shared" si="11"/>
        <v/>
      </c>
      <c r="U252" s="47" t="str">
        <f t="shared" si="12"/>
        <v/>
      </c>
      <c r="V252" s="14"/>
      <c r="W252" s="3"/>
      <c r="X252" s="3"/>
      <c r="Y252" s="14"/>
      <c r="Z252" s="3"/>
      <c r="AA252" s="14"/>
      <c r="AB252" s="3"/>
      <c r="AC252" s="3"/>
      <c r="AD252" s="14"/>
      <c r="AE252" s="3"/>
      <c r="AF252" s="14"/>
      <c r="AG252" s="3"/>
      <c r="AH252" s="3"/>
      <c r="AI252" s="14"/>
      <c r="AJ252" s="6"/>
    </row>
    <row r="253" spans="1:36" ht="21" customHeight="1" x14ac:dyDescent="0.15">
      <c r="A253" s="181">
        <v>233</v>
      </c>
      <c r="B253" s="63"/>
      <c r="C253" s="57"/>
      <c r="D253" s="88"/>
      <c r="E253" s="88"/>
      <c r="F253" s="190"/>
      <c r="G253" s="219"/>
      <c r="H253" s="213"/>
      <c r="I253" s="231"/>
      <c r="J253" s="231"/>
      <c r="K253" s="315">
        <f t="shared" si="10"/>
        <v>0</v>
      </c>
      <c r="L253" s="66"/>
      <c r="M253" s="58"/>
      <c r="N253" s="66"/>
      <c r="O253" s="58"/>
      <c r="P253" s="57"/>
      <c r="Q253" s="57"/>
      <c r="R253" s="57"/>
      <c r="S253" s="158"/>
      <c r="T253" s="14" t="str">
        <f t="shared" si="11"/>
        <v/>
      </c>
      <c r="U253" s="47" t="str">
        <f t="shared" si="12"/>
        <v/>
      </c>
      <c r="V253" s="14"/>
      <c r="W253" s="3"/>
      <c r="X253" s="3"/>
      <c r="Y253" s="14"/>
      <c r="Z253" s="3"/>
      <c r="AA253" s="14"/>
      <c r="AB253" s="3"/>
      <c r="AC253" s="3"/>
      <c r="AD253" s="14"/>
      <c r="AE253" s="3"/>
      <c r="AF253" s="14"/>
      <c r="AG253" s="3"/>
      <c r="AH253" s="3"/>
      <c r="AI253" s="14"/>
      <c r="AJ253" s="6"/>
    </row>
    <row r="254" spans="1:36" ht="21" customHeight="1" x14ac:dyDescent="0.15">
      <c r="A254" s="181">
        <v>234</v>
      </c>
      <c r="B254" s="63"/>
      <c r="C254" s="57"/>
      <c r="D254" s="88"/>
      <c r="E254" s="88"/>
      <c r="F254" s="190"/>
      <c r="G254" s="219"/>
      <c r="H254" s="213"/>
      <c r="I254" s="231"/>
      <c r="J254" s="231"/>
      <c r="K254" s="315">
        <f t="shared" si="10"/>
        <v>0</v>
      </c>
      <c r="L254" s="66"/>
      <c r="M254" s="58"/>
      <c r="N254" s="66"/>
      <c r="O254" s="58"/>
      <c r="P254" s="57"/>
      <c r="Q254" s="57"/>
      <c r="R254" s="57"/>
      <c r="S254" s="158"/>
      <c r="T254" s="14" t="str">
        <f t="shared" si="11"/>
        <v/>
      </c>
      <c r="U254" s="47" t="str">
        <f t="shared" si="12"/>
        <v/>
      </c>
      <c r="V254" s="14"/>
      <c r="W254" s="3"/>
      <c r="X254" s="3"/>
      <c r="Y254" s="14"/>
      <c r="Z254" s="3"/>
      <c r="AA254" s="14"/>
      <c r="AB254" s="3"/>
      <c r="AC254" s="3"/>
      <c r="AD254" s="14"/>
      <c r="AE254" s="3"/>
      <c r="AF254" s="14"/>
      <c r="AG254" s="3"/>
      <c r="AH254" s="3"/>
      <c r="AI254" s="14"/>
      <c r="AJ254" s="6"/>
    </row>
    <row r="255" spans="1:36" ht="21" customHeight="1" x14ac:dyDescent="0.15">
      <c r="A255" s="181">
        <v>235</v>
      </c>
      <c r="B255" s="63"/>
      <c r="C255" s="57"/>
      <c r="D255" s="88"/>
      <c r="E255" s="88"/>
      <c r="F255" s="190"/>
      <c r="G255" s="219"/>
      <c r="H255" s="213"/>
      <c r="I255" s="231"/>
      <c r="J255" s="231"/>
      <c r="K255" s="315">
        <f t="shared" si="10"/>
        <v>0</v>
      </c>
      <c r="L255" s="66"/>
      <c r="M255" s="58"/>
      <c r="N255" s="66"/>
      <c r="O255" s="58"/>
      <c r="P255" s="57"/>
      <c r="Q255" s="57"/>
      <c r="R255" s="57"/>
      <c r="S255" s="158"/>
      <c r="T255" s="14" t="str">
        <f t="shared" si="11"/>
        <v/>
      </c>
      <c r="U255" s="47" t="str">
        <f t="shared" si="12"/>
        <v/>
      </c>
      <c r="V255" s="14"/>
      <c r="W255" s="3"/>
      <c r="X255" s="3"/>
      <c r="Y255" s="14"/>
      <c r="Z255" s="3"/>
      <c r="AA255" s="14"/>
      <c r="AB255" s="3"/>
      <c r="AC255" s="3"/>
      <c r="AD255" s="14"/>
      <c r="AE255" s="3"/>
      <c r="AF255" s="14"/>
      <c r="AG255" s="3"/>
      <c r="AH255" s="3"/>
      <c r="AI255" s="14"/>
      <c r="AJ255" s="6"/>
    </row>
    <row r="256" spans="1:36" ht="21" customHeight="1" x14ac:dyDescent="0.15">
      <c r="A256" s="181">
        <v>236</v>
      </c>
      <c r="B256" s="63"/>
      <c r="C256" s="57"/>
      <c r="D256" s="88"/>
      <c r="E256" s="88"/>
      <c r="F256" s="190"/>
      <c r="G256" s="219"/>
      <c r="H256" s="213"/>
      <c r="I256" s="231"/>
      <c r="J256" s="231"/>
      <c r="K256" s="315">
        <f t="shared" si="10"/>
        <v>0</v>
      </c>
      <c r="L256" s="66"/>
      <c r="M256" s="165"/>
      <c r="N256" s="66"/>
      <c r="O256" s="165"/>
      <c r="P256" s="57"/>
      <c r="Q256" s="57"/>
      <c r="R256" s="57"/>
      <c r="S256" s="158"/>
      <c r="T256" s="14" t="str">
        <f t="shared" si="11"/>
        <v/>
      </c>
      <c r="U256" s="47" t="str">
        <f t="shared" si="12"/>
        <v/>
      </c>
      <c r="V256" s="14"/>
      <c r="W256" s="3"/>
      <c r="X256" s="3"/>
      <c r="Y256" s="14"/>
      <c r="Z256" s="3"/>
      <c r="AA256" s="14"/>
      <c r="AB256" s="3"/>
      <c r="AC256" s="3"/>
      <c r="AD256" s="14"/>
      <c r="AE256" s="3"/>
      <c r="AF256" s="14"/>
      <c r="AG256" s="3"/>
      <c r="AH256" s="3"/>
      <c r="AI256" s="14"/>
      <c r="AJ256" s="6"/>
    </row>
    <row r="257" spans="1:36" ht="21" customHeight="1" x14ac:dyDescent="0.15">
      <c r="A257" s="181">
        <v>237</v>
      </c>
      <c r="B257" s="63"/>
      <c r="C257" s="57"/>
      <c r="D257" s="88"/>
      <c r="E257" s="88"/>
      <c r="F257" s="190"/>
      <c r="G257" s="219"/>
      <c r="H257" s="213"/>
      <c r="I257" s="231"/>
      <c r="J257" s="231"/>
      <c r="K257" s="315">
        <f t="shared" si="10"/>
        <v>0</v>
      </c>
      <c r="L257" s="66"/>
      <c r="M257" s="165"/>
      <c r="N257" s="66"/>
      <c r="O257" s="165"/>
      <c r="P257" s="57"/>
      <c r="Q257" s="57"/>
      <c r="R257" s="57"/>
      <c r="S257" s="158"/>
      <c r="T257" s="14" t="str">
        <f t="shared" si="11"/>
        <v/>
      </c>
      <c r="U257" s="47" t="str">
        <f t="shared" si="12"/>
        <v/>
      </c>
      <c r="V257" s="14"/>
      <c r="W257" s="3"/>
      <c r="X257" s="3"/>
      <c r="Y257" s="14"/>
      <c r="Z257" s="3"/>
      <c r="AA257" s="14"/>
      <c r="AB257" s="3"/>
      <c r="AC257" s="3"/>
      <c r="AD257" s="14"/>
      <c r="AE257" s="3"/>
      <c r="AF257" s="14"/>
      <c r="AG257" s="3"/>
      <c r="AH257" s="3"/>
      <c r="AI257" s="14"/>
      <c r="AJ257" s="6"/>
    </row>
    <row r="258" spans="1:36" ht="21" customHeight="1" x14ac:dyDescent="0.15">
      <c r="A258" s="181">
        <v>238</v>
      </c>
      <c r="B258" s="63"/>
      <c r="C258" s="57"/>
      <c r="D258" s="88"/>
      <c r="E258" s="88"/>
      <c r="F258" s="190"/>
      <c r="G258" s="219"/>
      <c r="H258" s="213"/>
      <c r="I258" s="231"/>
      <c r="J258" s="231"/>
      <c r="K258" s="315">
        <f t="shared" si="10"/>
        <v>0</v>
      </c>
      <c r="L258" s="66"/>
      <c r="M258" s="58"/>
      <c r="N258" s="66"/>
      <c r="O258" s="58"/>
      <c r="P258" s="57"/>
      <c r="Q258" s="57"/>
      <c r="R258" s="57"/>
      <c r="S258" s="158"/>
      <c r="T258" s="14" t="str">
        <f t="shared" si="11"/>
        <v/>
      </c>
      <c r="U258" s="47" t="str">
        <f t="shared" si="12"/>
        <v/>
      </c>
      <c r="V258" s="16"/>
      <c r="W258" s="4"/>
      <c r="X258" s="4"/>
      <c r="Y258" s="16"/>
      <c r="Z258" s="3"/>
      <c r="AA258" s="14"/>
      <c r="AB258" s="4"/>
      <c r="AC258" s="3"/>
      <c r="AD258" s="14"/>
      <c r="AE258" s="4"/>
      <c r="AF258" s="16"/>
      <c r="AG258" s="4"/>
      <c r="AH258" s="4"/>
      <c r="AI258" s="16"/>
      <c r="AJ258" s="6"/>
    </row>
    <row r="259" spans="1:36" ht="21" customHeight="1" x14ac:dyDescent="0.15">
      <c r="A259" s="177">
        <v>239</v>
      </c>
      <c r="B259" s="78"/>
      <c r="C259" s="78"/>
      <c r="D259" s="86"/>
      <c r="E259" s="86"/>
      <c r="F259" s="77"/>
      <c r="G259" s="215"/>
      <c r="H259" s="215"/>
      <c r="I259" s="225"/>
      <c r="J259" s="225"/>
      <c r="K259" s="315">
        <f t="shared" si="10"/>
        <v>0</v>
      </c>
      <c r="L259" s="70"/>
      <c r="M259" s="271"/>
      <c r="N259" s="70"/>
      <c r="O259" s="271"/>
      <c r="P259" s="78"/>
      <c r="Q259" s="78"/>
      <c r="R259" s="78"/>
      <c r="S259" s="192"/>
      <c r="T259" s="14" t="str">
        <f t="shared" si="11"/>
        <v/>
      </c>
      <c r="U259" s="47" t="str">
        <f t="shared" si="12"/>
        <v/>
      </c>
      <c r="V259" s="16"/>
      <c r="W259" s="4"/>
      <c r="X259" s="4"/>
      <c r="Y259" s="16"/>
      <c r="Z259" s="3"/>
      <c r="AA259" s="14"/>
      <c r="AB259" s="4"/>
      <c r="AC259" s="3"/>
      <c r="AD259" s="14"/>
      <c r="AE259" s="4"/>
      <c r="AF259" s="16"/>
      <c r="AG259" s="4"/>
      <c r="AH259" s="4"/>
      <c r="AI259" s="16"/>
      <c r="AJ259" s="6"/>
    </row>
    <row r="260" spans="1:36" ht="21" customHeight="1" x14ac:dyDescent="0.15">
      <c r="A260" s="266">
        <v>240</v>
      </c>
      <c r="B260" s="67"/>
      <c r="C260" s="78"/>
      <c r="D260" s="86"/>
      <c r="E260" s="86"/>
      <c r="F260" s="190"/>
      <c r="G260" s="216"/>
      <c r="H260" s="215"/>
      <c r="I260" s="225"/>
      <c r="J260" s="225"/>
      <c r="K260" s="315">
        <f t="shared" si="10"/>
        <v>0</v>
      </c>
      <c r="L260" s="66"/>
      <c r="M260" s="165"/>
      <c r="N260" s="66"/>
      <c r="O260" s="165"/>
      <c r="P260" s="57"/>
      <c r="Q260" s="57"/>
      <c r="R260" s="57"/>
      <c r="S260" s="158"/>
      <c r="T260" s="14" t="str">
        <f t="shared" si="11"/>
        <v/>
      </c>
      <c r="U260" s="47" t="str">
        <f t="shared" si="12"/>
        <v/>
      </c>
      <c r="V260" s="17"/>
      <c r="W260" s="5"/>
      <c r="X260" s="5"/>
      <c r="Y260" s="17"/>
      <c r="Z260" s="3"/>
      <c r="AA260" s="14"/>
      <c r="AB260" s="5"/>
      <c r="AC260" s="3"/>
      <c r="AD260" s="14"/>
      <c r="AE260" s="5"/>
      <c r="AF260" s="17"/>
      <c r="AG260" s="5"/>
      <c r="AH260" s="5"/>
      <c r="AI260" s="17"/>
      <c r="AJ260" s="6"/>
    </row>
    <row r="261" spans="1:36" ht="21" customHeight="1" x14ac:dyDescent="0.15">
      <c r="A261" s="266" t="s">
        <v>242</v>
      </c>
      <c r="B261" s="67"/>
      <c r="C261" s="78"/>
      <c r="D261" s="86"/>
      <c r="E261" s="86"/>
      <c r="F261" s="191"/>
      <c r="G261" s="216"/>
      <c r="H261" s="215"/>
      <c r="I261" s="225"/>
      <c r="J261" s="225"/>
      <c r="K261" s="315">
        <f t="shared" si="10"/>
        <v>0</v>
      </c>
      <c r="L261" s="66"/>
      <c r="M261" s="58"/>
      <c r="N261" s="66"/>
      <c r="O261" s="58"/>
      <c r="P261" s="57"/>
      <c r="Q261" s="57"/>
      <c r="R261" s="57"/>
      <c r="S261" s="158"/>
      <c r="T261" s="14" t="str">
        <f t="shared" si="11"/>
        <v/>
      </c>
      <c r="U261" s="47" t="str">
        <f t="shared" si="12"/>
        <v/>
      </c>
      <c r="V261" s="18"/>
      <c r="W261" s="11"/>
      <c r="X261" s="11"/>
      <c r="Y261" s="18"/>
      <c r="Z261" s="11"/>
      <c r="AA261" s="18"/>
      <c r="AB261" s="11"/>
      <c r="AC261" s="11"/>
      <c r="AD261" s="18"/>
      <c r="AE261" s="11"/>
      <c r="AF261" s="18"/>
      <c r="AG261" s="11"/>
      <c r="AH261" s="11"/>
      <c r="AI261" s="18"/>
      <c r="AJ261" s="6"/>
    </row>
    <row r="262" spans="1:36" ht="21" customHeight="1" x14ac:dyDescent="0.15">
      <c r="A262" s="266">
        <v>241</v>
      </c>
      <c r="B262" s="67"/>
      <c r="C262" s="78"/>
      <c r="D262" s="86"/>
      <c r="E262" s="86"/>
      <c r="F262" s="190"/>
      <c r="G262" s="216"/>
      <c r="H262" s="215"/>
      <c r="I262" s="225"/>
      <c r="J262" s="225"/>
      <c r="K262" s="315">
        <f t="shared" si="10"/>
        <v>0</v>
      </c>
      <c r="L262" s="66"/>
      <c r="M262" s="58"/>
      <c r="N262" s="66"/>
      <c r="O262" s="58"/>
      <c r="P262" s="57"/>
      <c r="Q262" s="57"/>
      <c r="R262" s="57"/>
      <c r="S262" s="158"/>
      <c r="T262" s="14" t="str">
        <f t="shared" si="11"/>
        <v/>
      </c>
      <c r="U262" s="47" t="str">
        <f t="shared" si="12"/>
        <v/>
      </c>
      <c r="V262" s="14"/>
      <c r="W262" s="3"/>
      <c r="X262" s="3"/>
      <c r="Y262" s="14"/>
      <c r="Z262" s="3"/>
      <c r="AA262" s="14"/>
      <c r="AB262" s="3"/>
      <c r="AC262" s="3"/>
      <c r="AD262" s="14"/>
      <c r="AE262" s="3"/>
      <c r="AF262" s="14"/>
      <c r="AG262" s="3"/>
      <c r="AH262" s="3"/>
      <c r="AI262" s="14"/>
    </row>
    <row r="263" spans="1:36" ht="21" customHeight="1" x14ac:dyDescent="0.15">
      <c r="A263" s="266">
        <v>242</v>
      </c>
      <c r="B263" s="67"/>
      <c r="C263" s="78"/>
      <c r="D263" s="86"/>
      <c r="E263" s="86"/>
      <c r="F263" s="190"/>
      <c r="G263" s="216"/>
      <c r="H263" s="215"/>
      <c r="I263" s="225"/>
      <c r="J263" s="225"/>
      <c r="K263" s="315">
        <f t="shared" si="10"/>
        <v>0</v>
      </c>
      <c r="L263" s="66"/>
      <c r="M263" s="58"/>
      <c r="N263" s="66"/>
      <c r="O263" s="58"/>
      <c r="P263" s="57"/>
      <c r="Q263" s="57"/>
      <c r="R263" s="57"/>
      <c r="S263" s="158"/>
      <c r="T263" s="14" t="str">
        <f t="shared" si="11"/>
        <v/>
      </c>
      <c r="U263" s="47" t="str">
        <f t="shared" si="12"/>
        <v/>
      </c>
      <c r="V263" s="14"/>
      <c r="W263" s="3"/>
      <c r="X263" s="3"/>
      <c r="Y263" s="14"/>
      <c r="Z263" s="3"/>
      <c r="AA263" s="14"/>
      <c r="AB263" s="3"/>
      <c r="AC263" s="3"/>
      <c r="AD263" s="14"/>
      <c r="AE263" s="3"/>
      <c r="AF263" s="14"/>
      <c r="AG263" s="3"/>
      <c r="AH263" s="3"/>
      <c r="AI263" s="14"/>
    </row>
    <row r="264" spans="1:36" ht="21" customHeight="1" x14ac:dyDescent="0.15">
      <c r="A264" s="266">
        <v>243</v>
      </c>
      <c r="B264" s="67"/>
      <c r="C264" s="78"/>
      <c r="D264" s="86"/>
      <c r="E264" s="86"/>
      <c r="F264" s="190"/>
      <c r="G264" s="216"/>
      <c r="H264" s="215"/>
      <c r="I264" s="225"/>
      <c r="J264" s="225"/>
      <c r="K264" s="315">
        <f t="shared" ref="K264:K327" si="13">J264-E264</f>
        <v>0</v>
      </c>
      <c r="L264" s="66"/>
      <c r="M264" s="58"/>
      <c r="N264" s="66"/>
      <c r="O264" s="58"/>
      <c r="P264" s="57"/>
      <c r="Q264" s="57"/>
      <c r="R264" s="57"/>
      <c r="S264" s="158"/>
      <c r="T264" s="14" t="str">
        <f t="shared" ref="T264:T327" si="14">CONCATENATE(L264,C264)</f>
        <v/>
      </c>
      <c r="U264" s="47" t="str">
        <f t="shared" ref="U264:U327" si="15">CONCATENATE(N264,H264)</f>
        <v/>
      </c>
      <c r="V264" s="14"/>
      <c r="W264" s="3"/>
      <c r="X264" s="3"/>
      <c r="Y264" s="14"/>
      <c r="Z264" s="3"/>
      <c r="AA264" s="14"/>
      <c r="AB264" s="3"/>
      <c r="AC264" s="3"/>
      <c r="AD264" s="14"/>
      <c r="AE264" s="3"/>
      <c r="AF264" s="14"/>
      <c r="AG264" s="3"/>
      <c r="AH264" s="3"/>
      <c r="AI264" s="14"/>
    </row>
    <row r="265" spans="1:36" ht="21" customHeight="1" x14ac:dyDescent="0.15">
      <c r="A265" s="266">
        <v>244</v>
      </c>
      <c r="B265" s="67"/>
      <c r="C265" s="78"/>
      <c r="D265" s="86"/>
      <c r="E265" s="86"/>
      <c r="F265" s="190"/>
      <c r="G265" s="216"/>
      <c r="H265" s="215"/>
      <c r="I265" s="225"/>
      <c r="J265" s="225"/>
      <c r="K265" s="315">
        <f t="shared" si="13"/>
        <v>0</v>
      </c>
      <c r="L265" s="66"/>
      <c r="M265" s="58"/>
      <c r="N265" s="66"/>
      <c r="O265" s="58"/>
      <c r="P265" s="58"/>
      <c r="Q265" s="57"/>
      <c r="R265" s="57"/>
      <c r="S265" s="158"/>
      <c r="T265" s="14" t="str">
        <f t="shared" si="14"/>
        <v/>
      </c>
      <c r="U265" s="47" t="str">
        <f t="shared" si="15"/>
        <v/>
      </c>
      <c r="V265" s="14"/>
      <c r="W265" s="3"/>
      <c r="X265" s="3"/>
      <c r="Y265" s="14"/>
      <c r="Z265" s="3"/>
      <c r="AA265" s="14"/>
      <c r="AB265" s="3"/>
      <c r="AC265" s="3"/>
      <c r="AD265" s="14"/>
      <c r="AE265" s="3"/>
      <c r="AF265" s="14"/>
      <c r="AG265" s="3"/>
      <c r="AH265" s="3"/>
      <c r="AI265" s="14"/>
    </row>
    <row r="266" spans="1:36" ht="21" customHeight="1" x14ac:dyDescent="0.15">
      <c r="A266" s="267">
        <v>245</v>
      </c>
      <c r="B266" s="104"/>
      <c r="C266" s="167"/>
      <c r="D266" s="106"/>
      <c r="E266" s="106"/>
      <c r="F266" s="199"/>
      <c r="G266" s="218"/>
      <c r="H266" s="217"/>
      <c r="I266" s="226"/>
      <c r="J266" s="226"/>
      <c r="K266" s="316">
        <f t="shared" si="13"/>
        <v>0</v>
      </c>
      <c r="L266" s="265"/>
      <c r="M266" s="68"/>
      <c r="N266" s="265"/>
      <c r="O266" s="68"/>
      <c r="P266" s="111"/>
      <c r="Q266" s="111"/>
      <c r="R266" s="111"/>
      <c r="S266" s="195"/>
      <c r="T266" s="14" t="str">
        <f t="shared" si="14"/>
        <v/>
      </c>
      <c r="U266" s="47" t="str">
        <f t="shared" si="15"/>
        <v/>
      </c>
      <c r="V266" s="14"/>
      <c r="W266" s="3"/>
      <c r="X266" s="3"/>
      <c r="Y266" s="14"/>
      <c r="Z266" s="3"/>
      <c r="AA266" s="14"/>
      <c r="AB266" s="3"/>
      <c r="AC266" s="3"/>
      <c r="AD266" s="14"/>
      <c r="AE266" s="3"/>
      <c r="AF266" s="14"/>
      <c r="AG266" s="3"/>
      <c r="AH266" s="3"/>
      <c r="AI266" s="14"/>
    </row>
    <row r="267" spans="1:36" ht="21" customHeight="1" x14ac:dyDescent="0.15">
      <c r="A267" s="268">
        <v>246</v>
      </c>
      <c r="B267" s="103"/>
      <c r="C267" s="103"/>
      <c r="D267" s="102"/>
      <c r="E267" s="102"/>
      <c r="F267" s="197"/>
      <c r="G267" s="210"/>
      <c r="H267" s="210"/>
      <c r="I267" s="227"/>
      <c r="J267" s="227"/>
      <c r="K267" s="314">
        <f t="shared" si="13"/>
        <v>0</v>
      </c>
      <c r="L267" s="291"/>
      <c r="M267" s="69"/>
      <c r="N267" s="291"/>
      <c r="O267" s="69"/>
      <c r="P267" s="97"/>
      <c r="Q267" s="97"/>
      <c r="R267" s="97"/>
      <c r="S267" s="116"/>
      <c r="T267" s="14" t="str">
        <f t="shared" si="14"/>
        <v/>
      </c>
      <c r="U267" s="47" t="str">
        <f t="shared" si="15"/>
        <v/>
      </c>
      <c r="V267" s="15"/>
      <c r="W267" s="3"/>
      <c r="X267" s="3"/>
      <c r="Y267" s="14"/>
      <c r="Z267" s="3"/>
      <c r="AA267" s="14"/>
      <c r="AB267" s="3"/>
      <c r="AC267" s="3"/>
      <c r="AD267" s="14"/>
      <c r="AE267" s="3"/>
      <c r="AF267" s="14"/>
      <c r="AG267" s="3"/>
      <c r="AH267" s="3"/>
      <c r="AI267" s="14"/>
    </row>
    <row r="268" spans="1:36" ht="21" customHeight="1" x14ac:dyDescent="0.15">
      <c r="A268" s="266">
        <v>247</v>
      </c>
      <c r="B268" s="78"/>
      <c r="C268" s="78"/>
      <c r="D268" s="86"/>
      <c r="E268" s="86"/>
      <c r="F268" s="190"/>
      <c r="G268" s="215"/>
      <c r="H268" s="215"/>
      <c r="I268" s="225"/>
      <c r="J268" s="225"/>
      <c r="K268" s="315">
        <f t="shared" si="13"/>
        <v>0</v>
      </c>
      <c r="L268" s="66"/>
      <c r="M268" s="58"/>
      <c r="N268" s="66"/>
      <c r="O268" s="58"/>
      <c r="P268" s="57"/>
      <c r="Q268" s="57"/>
      <c r="R268" s="57"/>
      <c r="S268" s="158"/>
      <c r="T268" s="14" t="str">
        <f t="shared" si="14"/>
        <v/>
      </c>
      <c r="U268" s="47" t="str">
        <f t="shared" si="15"/>
        <v/>
      </c>
      <c r="V268" s="14"/>
      <c r="W268" s="3"/>
      <c r="X268" s="3"/>
      <c r="Y268" s="14"/>
      <c r="Z268" s="3"/>
      <c r="AA268" s="14"/>
      <c r="AB268" s="3"/>
      <c r="AC268" s="3"/>
      <c r="AD268" s="14"/>
      <c r="AE268" s="3"/>
      <c r="AF268" s="14"/>
      <c r="AG268" s="3"/>
      <c r="AH268" s="3"/>
      <c r="AI268" s="14"/>
    </row>
    <row r="269" spans="1:36" ht="21" customHeight="1" x14ac:dyDescent="0.15">
      <c r="A269" s="266">
        <v>248</v>
      </c>
      <c r="B269" s="78"/>
      <c r="C269" s="78"/>
      <c r="D269" s="86"/>
      <c r="E269" s="86"/>
      <c r="F269" s="190"/>
      <c r="G269" s="215"/>
      <c r="H269" s="215"/>
      <c r="I269" s="225"/>
      <c r="J269" s="225"/>
      <c r="K269" s="315">
        <f t="shared" si="13"/>
        <v>0</v>
      </c>
      <c r="L269" s="66"/>
      <c r="M269" s="58"/>
      <c r="N269" s="66"/>
      <c r="O269" s="58"/>
      <c r="P269" s="57"/>
      <c r="Q269" s="57"/>
      <c r="R269" s="57"/>
      <c r="S269" s="158"/>
      <c r="T269" s="14" t="str">
        <f t="shared" si="14"/>
        <v/>
      </c>
      <c r="U269" s="47" t="str">
        <f t="shared" si="15"/>
        <v/>
      </c>
      <c r="V269" s="14"/>
      <c r="W269" s="3"/>
      <c r="X269" s="3"/>
      <c r="Y269" s="14"/>
      <c r="Z269" s="3"/>
      <c r="AA269" s="14"/>
      <c r="AB269" s="3"/>
      <c r="AC269" s="3"/>
      <c r="AD269" s="14"/>
      <c r="AE269" s="3"/>
      <c r="AF269" s="14"/>
      <c r="AG269" s="3"/>
      <c r="AH269" s="3"/>
      <c r="AI269" s="14"/>
    </row>
    <row r="270" spans="1:36" ht="21" customHeight="1" x14ac:dyDescent="0.15">
      <c r="A270" s="266">
        <v>249</v>
      </c>
      <c r="B270" s="78"/>
      <c r="C270" s="78"/>
      <c r="D270" s="86"/>
      <c r="E270" s="86"/>
      <c r="F270" s="191"/>
      <c r="G270" s="215"/>
      <c r="H270" s="215"/>
      <c r="I270" s="225"/>
      <c r="J270" s="225"/>
      <c r="K270" s="315">
        <f t="shared" si="13"/>
        <v>0</v>
      </c>
      <c r="L270" s="66"/>
      <c r="M270" s="58"/>
      <c r="N270" s="66"/>
      <c r="O270" s="58"/>
      <c r="P270" s="58"/>
      <c r="Q270" s="57"/>
      <c r="R270" s="57"/>
      <c r="S270" s="158"/>
      <c r="T270" s="14" t="str">
        <f t="shared" si="14"/>
        <v/>
      </c>
      <c r="U270" s="47" t="str">
        <f t="shared" si="15"/>
        <v/>
      </c>
      <c r="V270" s="14"/>
      <c r="W270" s="3"/>
      <c r="X270" s="3"/>
      <c r="Y270" s="14"/>
      <c r="Z270" s="3"/>
      <c r="AA270" s="14"/>
      <c r="AB270" s="3"/>
      <c r="AC270" s="3"/>
      <c r="AD270" s="14"/>
      <c r="AE270" s="3"/>
      <c r="AF270" s="14"/>
      <c r="AG270" s="3"/>
      <c r="AH270" s="3"/>
      <c r="AI270" s="14"/>
    </row>
    <row r="271" spans="1:36" ht="21" customHeight="1" x14ac:dyDescent="0.15">
      <c r="A271" s="266">
        <v>250</v>
      </c>
      <c r="B271" s="78"/>
      <c r="C271" s="78"/>
      <c r="D271" s="86"/>
      <c r="E271" s="86"/>
      <c r="F271" s="190"/>
      <c r="G271" s="215"/>
      <c r="H271" s="215"/>
      <c r="I271" s="225"/>
      <c r="J271" s="225"/>
      <c r="K271" s="315">
        <f t="shared" si="13"/>
        <v>0</v>
      </c>
      <c r="L271" s="66"/>
      <c r="M271" s="58"/>
      <c r="N271" s="66"/>
      <c r="O271" s="58"/>
      <c r="P271" s="57"/>
      <c r="Q271" s="57"/>
      <c r="R271" s="57"/>
      <c r="S271" s="158"/>
      <c r="T271" s="14" t="str">
        <f t="shared" si="14"/>
        <v/>
      </c>
      <c r="U271" s="47" t="str">
        <f t="shared" si="15"/>
        <v/>
      </c>
      <c r="V271" s="14"/>
      <c r="W271" s="3"/>
      <c r="X271" s="3"/>
      <c r="Y271" s="14"/>
      <c r="Z271" s="3"/>
      <c r="AA271" s="14"/>
      <c r="AB271" s="3"/>
      <c r="AC271" s="3"/>
      <c r="AD271" s="14"/>
      <c r="AE271" s="3"/>
      <c r="AF271" s="14"/>
      <c r="AG271" s="3"/>
      <c r="AH271" s="3"/>
      <c r="AI271" s="14"/>
    </row>
    <row r="272" spans="1:36" ht="21" customHeight="1" x14ac:dyDescent="0.15">
      <c r="A272" s="266">
        <v>251</v>
      </c>
      <c r="B272" s="78"/>
      <c r="C272" s="78"/>
      <c r="D272" s="86"/>
      <c r="E272" s="86"/>
      <c r="F272" s="190"/>
      <c r="G272" s="215"/>
      <c r="H272" s="215"/>
      <c r="I272" s="225"/>
      <c r="J272" s="225"/>
      <c r="K272" s="315">
        <f t="shared" si="13"/>
        <v>0</v>
      </c>
      <c r="L272" s="66"/>
      <c r="M272" s="58"/>
      <c r="N272" s="66"/>
      <c r="O272" s="58"/>
      <c r="P272" s="57"/>
      <c r="Q272" s="57"/>
      <c r="R272" s="57"/>
      <c r="S272" s="158"/>
      <c r="T272" s="14" t="str">
        <f t="shared" si="14"/>
        <v/>
      </c>
      <c r="U272" s="47" t="str">
        <f t="shared" si="15"/>
        <v/>
      </c>
      <c r="V272" s="14"/>
      <c r="W272" s="3"/>
      <c r="X272" s="3"/>
      <c r="Y272" s="14"/>
      <c r="Z272" s="3"/>
      <c r="AA272" s="14"/>
      <c r="AB272" s="3"/>
      <c r="AC272" s="3"/>
      <c r="AD272" s="14"/>
      <c r="AE272" s="3"/>
      <c r="AF272" s="14"/>
      <c r="AG272" s="3"/>
      <c r="AH272" s="3"/>
      <c r="AI272" s="14"/>
    </row>
    <row r="273" spans="1:35" ht="21" customHeight="1" x14ac:dyDescent="0.15">
      <c r="A273" s="266">
        <v>252</v>
      </c>
      <c r="B273" s="78"/>
      <c r="C273" s="78"/>
      <c r="D273" s="86"/>
      <c r="E273" s="86"/>
      <c r="F273" s="190"/>
      <c r="G273" s="215"/>
      <c r="H273" s="215"/>
      <c r="I273" s="225"/>
      <c r="J273" s="225"/>
      <c r="K273" s="315">
        <f t="shared" si="13"/>
        <v>0</v>
      </c>
      <c r="L273" s="66"/>
      <c r="M273" s="58"/>
      <c r="N273" s="66"/>
      <c r="O273" s="58"/>
      <c r="P273" s="58"/>
      <c r="Q273" s="58"/>
      <c r="R273" s="57"/>
      <c r="S273" s="158"/>
      <c r="T273" s="14" t="str">
        <f t="shared" si="14"/>
        <v/>
      </c>
      <c r="U273" s="47" t="str">
        <f t="shared" si="15"/>
        <v/>
      </c>
      <c r="V273" s="14"/>
      <c r="W273" s="3"/>
      <c r="X273" s="3"/>
      <c r="Y273" s="14"/>
      <c r="Z273" s="3"/>
      <c r="AA273" s="14"/>
      <c r="AB273" s="3"/>
      <c r="AC273" s="3"/>
      <c r="AD273" s="14"/>
      <c r="AE273" s="3"/>
      <c r="AF273" s="14"/>
      <c r="AG273" s="3"/>
      <c r="AH273" s="3"/>
      <c r="AI273" s="14"/>
    </row>
    <row r="274" spans="1:35" ht="21" customHeight="1" x14ac:dyDescent="0.15">
      <c r="A274" s="266">
        <v>253</v>
      </c>
      <c r="B274" s="78"/>
      <c r="C274" s="78"/>
      <c r="D274" s="86"/>
      <c r="E274" s="86"/>
      <c r="F274" s="77"/>
      <c r="G274" s="215"/>
      <c r="H274" s="215"/>
      <c r="I274" s="225"/>
      <c r="J274" s="225"/>
      <c r="K274" s="315">
        <f t="shared" si="13"/>
        <v>0</v>
      </c>
      <c r="L274" s="70"/>
      <c r="M274" s="67"/>
      <c r="N274" s="70"/>
      <c r="O274" s="67"/>
      <c r="P274" s="78"/>
      <c r="Q274" s="78"/>
      <c r="R274" s="78"/>
      <c r="S274" s="192"/>
      <c r="T274" s="14" t="str">
        <f t="shared" si="14"/>
        <v/>
      </c>
      <c r="U274" s="47" t="str">
        <f t="shared" si="15"/>
        <v/>
      </c>
      <c r="V274" s="14"/>
      <c r="W274" s="3"/>
      <c r="X274" s="3"/>
      <c r="Y274" s="14"/>
      <c r="Z274" s="3"/>
      <c r="AA274" s="14"/>
      <c r="AB274" s="3"/>
      <c r="AC274" s="3"/>
      <c r="AD274" s="14"/>
      <c r="AE274" s="3"/>
      <c r="AF274" s="14"/>
      <c r="AG274" s="3"/>
      <c r="AH274" s="3"/>
      <c r="AI274" s="14"/>
    </row>
    <row r="275" spans="1:35" ht="21" customHeight="1" x14ac:dyDescent="0.15">
      <c r="A275" s="266">
        <v>254</v>
      </c>
      <c r="B275" s="78"/>
      <c r="C275" s="78"/>
      <c r="D275" s="86"/>
      <c r="E275" s="86"/>
      <c r="F275" s="77"/>
      <c r="G275" s="215"/>
      <c r="H275" s="215"/>
      <c r="I275" s="225"/>
      <c r="J275" s="225"/>
      <c r="K275" s="315">
        <f t="shared" si="13"/>
        <v>0</v>
      </c>
      <c r="L275" s="70"/>
      <c r="M275" s="271"/>
      <c r="N275" s="70"/>
      <c r="O275" s="271"/>
      <c r="P275" s="78"/>
      <c r="Q275" s="78"/>
      <c r="R275" s="78"/>
      <c r="S275" s="192"/>
      <c r="T275" s="14" t="str">
        <f t="shared" si="14"/>
        <v/>
      </c>
      <c r="U275" s="47" t="str">
        <f t="shared" si="15"/>
        <v/>
      </c>
      <c r="V275" s="14"/>
      <c r="W275" s="3"/>
      <c r="X275" s="3"/>
      <c r="Y275" s="14"/>
      <c r="Z275" s="3"/>
      <c r="AA275" s="14"/>
      <c r="AB275" s="3"/>
      <c r="AC275" s="3"/>
      <c r="AD275" s="14"/>
      <c r="AE275" s="3"/>
      <c r="AF275" s="14"/>
      <c r="AG275" s="3"/>
      <c r="AH275" s="3"/>
      <c r="AI275" s="14"/>
    </row>
    <row r="276" spans="1:35" ht="21" customHeight="1" x14ac:dyDescent="0.15">
      <c r="A276" s="266">
        <v>255</v>
      </c>
      <c r="B276" s="78"/>
      <c r="C276" s="78"/>
      <c r="D276" s="86"/>
      <c r="E276" s="86"/>
      <c r="F276" s="77"/>
      <c r="G276" s="215"/>
      <c r="H276" s="215"/>
      <c r="I276" s="225"/>
      <c r="J276" s="225"/>
      <c r="K276" s="315">
        <f t="shared" si="13"/>
        <v>0</v>
      </c>
      <c r="L276" s="70"/>
      <c r="M276" s="271"/>
      <c r="N276" s="70"/>
      <c r="O276" s="271"/>
      <c r="P276" s="78"/>
      <c r="Q276" s="78"/>
      <c r="R276" s="78"/>
      <c r="S276" s="192"/>
      <c r="T276" s="14" t="str">
        <f t="shared" si="14"/>
        <v/>
      </c>
      <c r="U276" s="47" t="str">
        <f t="shared" si="15"/>
        <v/>
      </c>
      <c r="V276" s="14"/>
      <c r="W276" s="3"/>
      <c r="X276" s="3"/>
      <c r="Y276" s="14"/>
      <c r="Z276" s="3"/>
      <c r="AA276" s="14"/>
      <c r="AB276" s="3"/>
      <c r="AC276" s="3"/>
      <c r="AD276" s="14"/>
      <c r="AE276" s="3"/>
      <c r="AF276" s="14"/>
      <c r="AG276" s="3"/>
      <c r="AH276" s="3"/>
      <c r="AI276" s="14"/>
    </row>
    <row r="277" spans="1:35" ht="21" customHeight="1" x14ac:dyDescent="0.15">
      <c r="A277" s="266">
        <v>256</v>
      </c>
      <c r="B277" s="78"/>
      <c r="C277" s="78"/>
      <c r="D277" s="86"/>
      <c r="E277" s="86"/>
      <c r="F277" s="77"/>
      <c r="G277" s="215"/>
      <c r="H277" s="215"/>
      <c r="I277" s="225"/>
      <c r="J277" s="225"/>
      <c r="K277" s="315">
        <f t="shared" si="13"/>
        <v>0</v>
      </c>
      <c r="L277" s="70"/>
      <c r="M277" s="271"/>
      <c r="N277" s="70"/>
      <c r="O277" s="271"/>
      <c r="P277" s="78"/>
      <c r="Q277" s="78"/>
      <c r="R277" s="78"/>
      <c r="S277" s="192"/>
      <c r="T277" s="14" t="str">
        <f t="shared" si="14"/>
        <v/>
      </c>
      <c r="U277" s="47" t="str">
        <f t="shared" si="15"/>
        <v/>
      </c>
      <c r="V277" s="14"/>
      <c r="W277" s="3"/>
      <c r="X277" s="3"/>
      <c r="Y277" s="14"/>
      <c r="Z277" s="3"/>
      <c r="AA277" s="14"/>
      <c r="AB277" s="3"/>
      <c r="AC277" s="3"/>
      <c r="AD277" s="14"/>
      <c r="AE277" s="3"/>
      <c r="AF277" s="14"/>
      <c r="AG277" s="3"/>
      <c r="AH277" s="3"/>
      <c r="AI277" s="14"/>
    </row>
    <row r="278" spans="1:35" ht="21" customHeight="1" x14ac:dyDescent="0.15">
      <c r="A278" s="266">
        <v>257</v>
      </c>
      <c r="B278" s="78"/>
      <c r="C278" s="78"/>
      <c r="D278" s="86"/>
      <c r="E278" s="86"/>
      <c r="F278" s="77"/>
      <c r="G278" s="215"/>
      <c r="H278" s="215"/>
      <c r="I278" s="225"/>
      <c r="J278" s="225"/>
      <c r="K278" s="315">
        <f t="shared" si="13"/>
        <v>0</v>
      </c>
      <c r="L278" s="70"/>
      <c r="M278" s="67"/>
      <c r="N278" s="70"/>
      <c r="O278" s="67"/>
      <c r="P278" s="78"/>
      <c r="Q278" s="78"/>
      <c r="R278" s="78"/>
      <c r="S278" s="192"/>
      <c r="T278" s="14" t="str">
        <f t="shared" si="14"/>
        <v/>
      </c>
      <c r="U278" s="47" t="str">
        <f t="shared" si="15"/>
        <v/>
      </c>
      <c r="V278" s="14"/>
      <c r="W278" s="3"/>
      <c r="X278" s="3"/>
      <c r="Y278" s="14"/>
      <c r="Z278" s="3"/>
      <c r="AA278" s="14"/>
      <c r="AB278" s="3"/>
      <c r="AC278" s="3"/>
      <c r="AD278" s="14"/>
      <c r="AE278" s="3"/>
      <c r="AF278" s="14"/>
      <c r="AG278" s="3"/>
      <c r="AH278" s="3"/>
      <c r="AI278" s="14"/>
    </row>
    <row r="279" spans="1:35" ht="21" customHeight="1" x14ac:dyDescent="0.15">
      <c r="A279" s="177">
        <v>258</v>
      </c>
      <c r="B279" s="78"/>
      <c r="C279" s="78"/>
      <c r="D279" s="86"/>
      <c r="E279" s="86"/>
      <c r="F279" s="77"/>
      <c r="G279" s="215"/>
      <c r="H279" s="215"/>
      <c r="I279" s="225"/>
      <c r="J279" s="225"/>
      <c r="K279" s="315">
        <f t="shared" si="13"/>
        <v>0</v>
      </c>
      <c r="L279" s="70"/>
      <c r="M279" s="67"/>
      <c r="N279" s="70"/>
      <c r="O279" s="67"/>
      <c r="P279" s="78"/>
      <c r="Q279" s="78"/>
      <c r="R279" s="78"/>
      <c r="S279" s="192"/>
      <c r="T279" s="14" t="str">
        <f t="shared" si="14"/>
        <v/>
      </c>
      <c r="U279" s="47" t="str">
        <f t="shared" si="15"/>
        <v/>
      </c>
      <c r="V279" s="16"/>
      <c r="W279" s="4"/>
      <c r="X279" s="4"/>
      <c r="Y279" s="16"/>
      <c r="Z279" s="3"/>
      <c r="AA279" s="14"/>
      <c r="AB279" s="4"/>
      <c r="AC279" s="3"/>
      <c r="AD279" s="14"/>
      <c r="AE279" s="4"/>
      <c r="AF279" s="16"/>
      <c r="AG279" s="4"/>
      <c r="AH279" s="4"/>
      <c r="AI279" s="16"/>
    </row>
    <row r="280" spans="1:35" ht="21" customHeight="1" x14ac:dyDescent="0.15">
      <c r="A280" s="266">
        <v>259</v>
      </c>
      <c r="B280" s="67"/>
      <c r="C280" s="78"/>
      <c r="D280" s="86"/>
      <c r="E280" s="86"/>
      <c r="F280" s="77"/>
      <c r="G280" s="216"/>
      <c r="H280" s="215"/>
      <c r="I280" s="225"/>
      <c r="J280" s="225"/>
      <c r="K280" s="315">
        <f t="shared" si="13"/>
        <v>0</v>
      </c>
      <c r="L280" s="70"/>
      <c r="M280" s="67"/>
      <c r="N280" s="70"/>
      <c r="O280" s="67"/>
      <c r="P280" s="67"/>
      <c r="Q280" s="67"/>
      <c r="R280" s="67"/>
      <c r="S280" s="192"/>
      <c r="T280" s="14" t="str">
        <f t="shared" si="14"/>
        <v/>
      </c>
      <c r="U280" s="47" t="str">
        <f t="shared" si="15"/>
        <v/>
      </c>
      <c r="V280" s="16"/>
      <c r="W280" s="4"/>
      <c r="X280" s="4"/>
      <c r="Y280" s="16"/>
      <c r="Z280" s="3"/>
      <c r="AA280" s="14"/>
      <c r="AB280" s="4"/>
      <c r="AC280" s="3"/>
      <c r="AD280" s="14"/>
      <c r="AE280" s="4"/>
      <c r="AF280" s="16"/>
      <c r="AG280" s="4"/>
      <c r="AH280" s="4"/>
      <c r="AI280" s="16"/>
    </row>
    <row r="281" spans="1:35" ht="21" customHeight="1" x14ac:dyDescent="0.15">
      <c r="A281" s="266">
        <v>260</v>
      </c>
      <c r="B281" s="67"/>
      <c r="C281" s="78"/>
      <c r="D281" s="86"/>
      <c r="E281" s="86"/>
      <c r="F281" s="77"/>
      <c r="G281" s="216"/>
      <c r="H281" s="215"/>
      <c r="I281" s="225"/>
      <c r="J281" s="225"/>
      <c r="K281" s="315">
        <f t="shared" si="13"/>
        <v>0</v>
      </c>
      <c r="L281" s="70"/>
      <c r="M281" s="67"/>
      <c r="N281" s="70"/>
      <c r="O281" s="67"/>
      <c r="P281" s="67"/>
      <c r="Q281" s="67"/>
      <c r="R281" s="67"/>
      <c r="S281" s="192"/>
      <c r="T281" s="14" t="str">
        <f t="shared" si="14"/>
        <v/>
      </c>
      <c r="U281" s="47" t="str">
        <f t="shared" si="15"/>
        <v/>
      </c>
      <c r="V281" s="17"/>
      <c r="W281" s="5"/>
      <c r="X281" s="5"/>
      <c r="Y281" s="17"/>
      <c r="Z281" s="3"/>
      <c r="AA281" s="14"/>
      <c r="AB281" s="5"/>
      <c r="AC281" s="3"/>
      <c r="AD281" s="14"/>
      <c r="AE281" s="5"/>
      <c r="AF281" s="17"/>
      <c r="AG281" s="5"/>
      <c r="AH281" s="5"/>
      <c r="AI281" s="17"/>
    </row>
    <row r="282" spans="1:35" ht="21" customHeight="1" x14ac:dyDescent="0.15">
      <c r="A282" s="266" t="s">
        <v>242</v>
      </c>
      <c r="B282" s="67"/>
      <c r="C282" s="78"/>
      <c r="D282" s="86"/>
      <c r="E282" s="86"/>
      <c r="F282" s="77"/>
      <c r="G282" s="216"/>
      <c r="H282" s="215"/>
      <c r="I282" s="225"/>
      <c r="J282" s="225"/>
      <c r="K282" s="315">
        <f t="shared" si="13"/>
        <v>0</v>
      </c>
      <c r="L282" s="70"/>
      <c r="M282" s="67"/>
      <c r="N282" s="70"/>
      <c r="O282" s="67"/>
      <c r="P282" s="67"/>
      <c r="Q282" s="67"/>
      <c r="R282" s="67"/>
      <c r="S282" s="192"/>
      <c r="T282" s="14" t="str">
        <f t="shared" si="14"/>
        <v/>
      </c>
      <c r="U282" s="47" t="str">
        <f t="shared" si="15"/>
        <v/>
      </c>
      <c r="V282" s="18"/>
      <c r="W282" s="11"/>
      <c r="X282" s="11"/>
      <c r="Y282" s="18"/>
      <c r="Z282" s="11"/>
      <c r="AA282" s="18"/>
      <c r="AB282" s="11"/>
      <c r="AC282" s="11"/>
      <c r="AD282" s="18"/>
      <c r="AE282" s="11"/>
      <c r="AF282" s="18"/>
      <c r="AG282" s="11"/>
      <c r="AH282" s="11"/>
      <c r="AI282" s="18"/>
    </row>
    <row r="283" spans="1:35" ht="21" customHeight="1" x14ac:dyDescent="0.15">
      <c r="A283" s="266">
        <v>261</v>
      </c>
      <c r="B283" s="67"/>
      <c r="C283" s="78"/>
      <c r="D283" s="86"/>
      <c r="E283" s="86"/>
      <c r="F283" s="77"/>
      <c r="G283" s="216"/>
      <c r="H283" s="215"/>
      <c r="I283" s="225"/>
      <c r="J283" s="225"/>
      <c r="K283" s="315">
        <f t="shared" si="13"/>
        <v>0</v>
      </c>
      <c r="L283" s="70"/>
      <c r="M283" s="67"/>
      <c r="N283" s="70"/>
      <c r="O283" s="67"/>
      <c r="P283" s="67"/>
      <c r="Q283" s="67"/>
      <c r="R283" s="67"/>
      <c r="S283" s="192"/>
      <c r="T283" s="14" t="str">
        <f t="shared" si="14"/>
        <v/>
      </c>
      <c r="U283" s="47" t="str">
        <f t="shared" si="15"/>
        <v/>
      </c>
      <c r="V283" s="14"/>
      <c r="W283" s="3"/>
      <c r="X283" s="3"/>
      <c r="Y283" s="14"/>
      <c r="Z283" s="3"/>
      <c r="AA283" s="14"/>
      <c r="AB283" s="3"/>
      <c r="AC283" s="3"/>
      <c r="AD283" s="14"/>
      <c r="AE283" s="3"/>
      <c r="AF283" s="14"/>
      <c r="AG283" s="3"/>
      <c r="AH283" s="3"/>
      <c r="AI283" s="14"/>
    </row>
    <row r="284" spans="1:35" ht="21" customHeight="1" x14ac:dyDescent="0.15">
      <c r="A284" s="266">
        <v>262</v>
      </c>
      <c r="B284" s="67"/>
      <c r="C284" s="78"/>
      <c r="D284" s="86"/>
      <c r="E284" s="86"/>
      <c r="F284" s="77"/>
      <c r="G284" s="216"/>
      <c r="H284" s="215"/>
      <c r="I284" s="225"/>
      <c r="J284" s="225"/>
      <c r="K284" s="315">
        <f t="shared" si="13"/>
        <v>0</v>
      </c>
      <c r="L284" s="70"/>
      <c r="M284" s="67"/>
      <c r="N284" s="70"/>
      <c r="O284" s="67"/>
      <c r="P284" s="67"/>
      <c r="Q284" s="67"/>
      <c r="R284" s="67"/>
      <c r="S284" s="192"/>
      <c r="T284" s="14" t="str">
        <f t="shared" si="14"/>
        <v/>
      </c>
      <c r="U284" s="47" t="str">
        <f t="shared" si="15"/>
        <v/>
      </c>
      <c r="V284" s="14"/>
      <c r="W284" s="3"/>
      <c r="X284" s="3"/>
      <c r="Y284" s="14"/>
      <c r="Z284" s="3"/>
      <c r="AA284" s="14"/>
      <c r="AB284" s="3"/>
      <c r="AC284" s="3"/>
      <c r="AD284" s="14"/>
      <c r="AE284" s="3"/>
      <c r="AF284" s="14"/>
      <c r="AG284" s="3"/>
      <c r="AH284" s="3"/>
      <c r="AI284" s="14"/>
    </row>
    <row r="285" spans="1:35" ht="21" customHeight="1" x14ac:dyDescent="0.15">
      <c r="A285" s="266">
        <v>263</v>
      </c>
      <c r="B285" s="67"/>
      <c r="C285" s="78"/>
      <c r="D285" s="86"/>
      <c r="E285" s="86"/>
      <c r="F285" s="77"/>
      <c r="G285" s="216"/>
      <c r="H285" s="215"/>
      <c r="I285" s="225"/>
      <c r="J285" s="225"/>
      <c r="K285" s="315">
        <f t="shared" si="13"/>
        <v>0</v>
      </c>
      <c r="L285" s="70"/>
      <c r="M285" s="67"/>
      <c r="N285" s="70"/>
      <c r="O285" s="67"/>
      <c r="P285" s="67"/>
      <c r="Q285" s="67"/>
      <c r="R285" s="67"/>
      <c r="S285" s="192"/>
      <c r="T285" s="14" t="str">
        <f t="shared" si="14"/>
        <v/>
      </c>
      <c r="U285" s="47" t="str">
        <f t="shared" si="15"/>
        <v/>
      </c>
      <c r="V285" s="14"/>
      <c r="W285" s="3"/>
      <c r="X285" s="3"/>
      <c r="Y285" s="14"/>
      <c r="Z285" s="3"/>
      <c r="AA285" s="14"/>
      <c r="AB285" s="3"/>
      <c r="AC285" s="3"/>
      <c r="AD285" s="14"/>
      <c r="AE285" s="3"/>
      <c r="AF285" s="14"/>
      <c r="AG285" s="3"/>
      <c r="AH285" s="3"/>
      <c r="AI285" s="14"/>
    </row>
    <row r="286" spans="1:35" ht="21" customHeight="1" x14ac:dyDescent="0.15">
      <c r="A286" s="267">
        <v>264</v>
      </c>
      <c r="B286" s="104"/>
      <c r="C286" s="167"/>
      <c r="D286" s="106"/>
      <c r="E286" s="106"/>
      <c r="F286" s="166"/>
      <c r="G286" s="218"/>
      <c r="H286" s="217"/>
      <c r="I286" s="226"/>
      <c r="J286" s="226"/>
      <c r="K286" s="316">
        <f t="shared" si="13"/>
        <v>0</v>
      </c>
      <c r="L286" s="159"/>
      <c r="M286" s="104"/>
      <c r="N286" s="159"/>
      <c r="O286" s="104"/>
      <c r="P286" s="104"/>
      <c r="Q286" s="104"/>
      <c r="R286" s="104"/>
      <c r="S286" s="269"/>
      <c r="T286" s="14" t="str">
        <f t="shared" si="14"/>
        <v/>
      </c>
      <c r="U286" s="47" t="str">
        <f t="shared" si="15"/>
        <v/>
      </c>
      <c r="V286" s="14"/>
      <c r="W286" s="3"/>
      <c r="X286" s="3"/>
      <c r="Y286" s="14"/>
      <c r="Z286" s="3"/>
      <c r="AA286" s="14"/>
      <c r="AB286" s="3"/>
      <c r="AC286" s="3"/>
      <c r="AD286" s="14"/>
      <c r="AE286" s="3"/>
      <c r="AF286" s="14"/>
      <c r="AG286" s="3"/>
      <c r="AH286" s="3"/>
      <c r="AI286" s="14"/>
    </row>
    <row r="287" spans="1:35" ht="21" customHeight="1" x14ac:dyDescent="0.15">
      <c r="A287" s="268">
        <v>265</v>
      </c>
      <c r="B287" s="103"/>
      <c r="C287" s="103"/>
      <c r="D287" s="102"/>
      <c r="E287" s="102"/>
      <c r="F287" s="164"/>
      <c r="G287" s="210"/>
      <c r="H287" s="210"/>
      <c r="I287" s="227"/>
      <c r="J287" s="227"/>
      <c r="K287" s="314">
        <f t="shared" si="13"/>
        <v>0</v>
      </c>
      <c r="L287" s="200"/>
      <c r="M287" s="71"/>
      <c r="N287" s="200"/>
      <c r="O287" s="71"/>
      <c r="P287" s="103"/>
      <c r="Q287" s="103"/>
      <c r="R287" s="103"/>
      <c r="S287" s="270"/>
      <c r="T287" s="14" t="str">
        <f t="shared" si="14"/>
        <v/>
      </c>
      <c r="U287" s="47" t="str">
        <f t="shared" si="15"/>
        <v/>
      </c>
      <c r="V287" s="14"/>
      <c r="W287" s="3"/>
      <c r="X287" s="3"/>
      <c r="Y287" s="14"/>
      <c r="Z287" s="3"/>
      <c r="AA287" s="14"/>
      <c r="AB287" s="3"/>
      <c r="AC287" s="3"/>
      <c r="AD287" s="14"/>
      <c r="AE287" s="3"/>
      <c r="AF287" s="14"/>
      <c r="AG287" s="3"/>
      <c r="AH287" s="3"/>
      <c r="AI287" s="14"/>
    </row>
    <row r="288" spans="1:35" ht="21" customHeight="1" x14ac:dyDescent="0.15">
      <c r="A288" s="266">
        <v>266</v>
      </c>
      <c r="B288" s="78"/>
      <c r="C288" s="78"/>
      <c r="D288" s="86"/>
      <c r="E288" s="86"/>
      <c r="F288" s="77"/>
      <c r="G288" s="215"/>
      <c r="H288" s="215"/>
      <c r="I288" s="225"/>
      <c r="J288" s="225"/>
      <c r="K288" s="315">
        <f t="shared" si="13"/>
        <v>0</v>
      </c>
      <c r="L288" s="70"/>
      <c r="M288" s="67"/>
      <c r="N288" s="70"/>
      <c r="O288" s="67"/>
      <c r="P288" s="78"/>
      <c r="Q288" s="78"/>
      <c r="R288" s="78"/>
      <c r="S288" s="192"/>
      <c r="T288" s="14" t="str">
        <f t="shared" si="14"/>
        <v/>
      </c>
      <c r="U288" s="47" t="str">
        <f t="shared" si="15"/>
        <v/>
      </c>
      <c r="V288" s="15"/>
      <c r="W288" s="3"/>
      <c r="X288" s="3"/>
      <c r="Y288" s="14"/>
      <c r="Z288" s="3"/>
      <c r="AA288" s="14"/>
      <c r="AB288" s="3"/>
      <c r="AC288" s="3"/>
      <c r="AD288" s="14"/>
      <c r="AE288" s="3"/>
      <c r="AF288" s="14"/>
      <c r="AG288" s="3"/>
      <c r="AH288" s="3"/>
      <c r="AI288" s="14"/>
    </row>
    <row r="289" spans="1:35" ht="21" customHeight="1" x14ac:dyDescent="0.15">
      <c r="A289" s="266">
        <v>267</v>
      </c>
      <c r="B289" s="78"/>
      <c r="C289" s="78"/>
      <c r="D289" s="86"/>
      <c r="E289" s="86"/>
      <c r="F289" s="77"/>
      <c r="G289" s="215"/>
      <c r="H289" s="215"/>
      <c r="I289" s="225"/>
      <c r="J289" s="225"/>
      <c r="K289" s="315">
        <f t="shared" si="13"/>
        <v>0</v>
      </c>
      <c r="L289" s="70"/>
      <c r="M289" s="67"/>
      <c r="N289" s="70"/>
      <c r="O289" s="67"/>
      <c r="P289" s="78"/>
      <c r="Q289" s="78"/>
      <c r="R289" s="78"/>
      <c r="S289" s="192"/>
      <c r="T289" s="14" t="str">
        <f t="shared" si="14"/>
        <v/>
      </c>
      <c r="U289" s="47" t="str">
        <f t="shared" si="15"/>
        <v/>
      </c>
      <c r="V289" s="14"/>
      <c r="W289" s="3"/>
      <c r="X289" s="3"/>
      <c r="Y289" s="14"/>
      <c r="Z289" s="3"/>
      <c r="AA289" s="14"/>
      <c r="AB289" s="3"/>
      <c r="AC289" s="3"/>
      <c r="AD289" s="14"/>
      <c r="AE289" s="3"/>
      <c r="AF289" s="14"/>
      <c r="AG289" s="3"/>
      <c r="AH289" s="3"/>
      <c r="AI289" s="14"/>
    </row>
    <row r="290" spans="1:35" ht="21" customHeight="1" x14ac:dyDescent="0.15">
      <c r="A290" s="266">
        <v>268</v>
      </c>
      <c r="B290" s="78"/>
      <c r="C290" s="78"/>
      <c r="D290" s="86"/>
      <c r="E290" s="86"/>
      <c r="F290" s="77"/>
      <c r="G290" s="215"/>
      <c r="H290" s="215"/>
      <c r="I290" s="225"/>
      <c r="J290" s="225"/>
      <c r="K290" s="315">
        <f t="shared" si="13"/>
        <v>0</v>
      </c>
      <c r="L290" s="70"/>
      <c r="M290" s="67"/>
      <c r="N290" s="70"/>
      <c r="O290" s="67"/>
      <c r="P290" s="78"/>
      <c r="Q290" s="78"/>
      <c r="R290" s="78"/>
      <c r="S290" s="192"/>
      <c r="T290" s="14" t="str">
        <f t="shared" si="14"/>
        <v/>
      </c>
      <c r="U290" s="47" t="str">
        <f t="shared" si="15"/>
        <v/>
      </c>
      <c r="V290" s="14"/>
      <c r="W290" s="3"/>
      <c r="X290" s="3"/>
      <c r="Y290" s="14"/>
      <c r="Z290" s="3"/>
      <c r="AA290" s="14"/>
      <c r="AB290" s="3"/>
      <c r="AC290" s="3"/>
      <c r="AD290" s="14"/>
      <c r="AE290" s="3"/>
      <c r="AF290" s="14"/>
      <c r="AG290" s="3"/>
      <c r="AH290" s="3"/>
      <c r="AI290" s="14"/>
    </row>
    <row r="291" spans="1:35" ht="21" customHeight="1" x14ac:dyDescent="0.15">
      <c r="A291" s="266">
        <v>269</v>
      </c>
      <c r="B291" s="78"/>
      <c r="C291" s="78"/>
      <c r="D291" s="86"/>
      <c r="E291" s="86"/>
      <c r="F291" s="77"/>
      <c r="G291" s="215"/>
      <c r="H291" s="215"/>
      <c r="I291" s="225"/>
      <c r="J291" s="225"/>
      <c r="K291" s="315">
        <f t="shared" si="13"/>
        <v>0</v>
      </c>
      <c r="L291" s="70"/>
      <c r="M291" s="67"/>
      <c r="N291" s="70"/>
      <c r="O291" s="67"/>
      <c r="P291" s="78"/>
      <c r="Q291" s="78"/>
      <c r="R291" s="78"/>
      <c r="S291" s="192"/>
      <c r="T291" s="14" t="str">
        <f t="shared" si="14"/>
        <v/>
      </c>
      <c r="U291" s="47" t="str">
        <f t="shared" si="15"/>
        <v/>
      </c>
      <c r="V291" s="14"/>
      <c r="W291" s="3"/>
      <c r="X291" s="3"/>
      <c r="Y291" s="14"/>
      <c r="Z291" s="3"/>
      <c r="AA291" s="14"/>
      <c r="AB291" s="3"/>
      <c r="AC291" s="3"/>
      <c r="AD291" s="14"/>
      <c r="AE291" s="3"/>
      <c r="AF291" s="14"/>
      <c r="AG291" s="3"/>
      <c r="AH291" s="3"/>
      <c r="AI291" s="14"/>
    </row>
    <row r="292" spans="1:35" ht="21" customHeight="1" x14ac:dyDescent="0.15">
      <c r="A292" s="266">
        <v>270</v>
      </c>
      <c r="B292" s="78"/>
      <c r="C292" s="78"/>
      <c r="D292" s="86"/>
      <c r="E292" s="86"/>
      <c r="F292" s="77"/>
      <c r="G292" s="215"/>
      <c r="H292" s="215"/>
      <c r="I292" s="225"/>
      <c r="J292" s="225"/>
      <c r="K292" s="315">
        <f t="shared" si="13"/>
        <v>0</v>
      </c>
      <c r="L292" s="70"/>
      <c r="M292" s="67"/>
      <c r="N292" s="70"/>
      <c r="O292" s="67"/>
      <c r="P292" s="78"/>
      <c r="Q292" s="78"/>
      <c r="R292" s="78"/>
      <c r="S292" s="192"/>
      <c r="T292" s="14" t="str">
        <f t="shared" si="14"/>
        <v/>
      </c>
      <c r="U292" s="47" t="str">
        <f t="shared" si="15"/>
        <v/>
      </c>
      <c r="V292" s="14"/>
      <c r="W292" s="3"/>
      <c r="X292" s="3"/>
      <c r="Y292" s="14"/>
      <c r="Z292" s="3"/>
      <c r="AA292" s="14"/>
      <c r="AB292" s="3"/>
      <c r="AC292" s="3"/>
      <c r="AD292" s="14"/>
      <c r="AE292" s="3"/>
      <c r="AF292" s="14"/>
      <c r="AG292" s="3"/>
      <c r="AH292" s="3"/>
      <c r="AI292" s="14"/>
    </row>
    <row r="293" spans="1:35" ht="21" customHeight="1" x14ac:dyDescent="0.15">
      <c r="A293" s="266">
        <v>271</v>
      </c>
      <c r="B293" s="78"/>
      <c r="C293" s="78"/>
      <c r="D293" s="86"/>
      <c r="E293" s="86"/>
      <c r="F293" s="77"/>
      <c r="G293" s="215"/>
      <c r="H293" s="215"/>
      <c r="I293" s="225"/>
      <c r="J293" s="225"/>
      <c r="K293" s="315">
        <f t="shared" si="13"/>
        <v>0</v>
      </c>
      <c r="L293" s="70"/>
      <c r="M293" s="67"/>
      <c r="N293" s="70"/>
      <c r="O293" s="67"/>
      <c r="P293" s="78"/>
      <c r="Q293" s="78"/>
      <c r="R293" s="78"/>
      <c r="S293" s="192"/>
      <c r="T293" s="14" t="str">
        <f t="shared" si="14"/>
        <v/>
      </c>
      <c r="U293" s="47" t="str">
        <f t="shared" si="15"/>
        <v/>
      </c>
      <c r="V293" s="14"/>
      <c r="W293" s="3"/>
      <c r="X293" s="3"/>
      <c r="Y293" s="14"/>
      <c r="Z293" s="3"/>
      <c r="AA293" s="14"/>
      <c r="AB293" s="3"/>
      <c r="AC293" s="3"/>
      <c r="AD293" s="14"/>
      <c r="AE293" s="3"/>
      <c r="AF293" s="14"/>
      <c r="AG293" s="3"/>
      <c r="AH293" s="3"/>
      <c r="AI293" s="14"/>
    </row>
    <row r="294" spans="1:35" ht="21" customHeight="1" x14ac:dyDescent="0.15">
      <c r="A294" s="266">
        <v>272</v>
      </c>
      <c r="B294" s="78"/>
      <c r="C294" s="78"/>
      <c r="D294" s="86"/>
      <c r="E294" s="86"/>
      <c r="F294" s="77"/>
      <c r="G294" s="215"/>
      <c r="H294" s="215"/>
      <c r="I294" s="225"/>
      <c r="J294" s="225"/>
      <c r="K294" s="315">
        <f t="shared" si="13"/>
        <v>0</v>
      </c>
      <c r="L294" s="70"/>
      <c r="M294" s="67"/>
      <c r="N294" s="70"/>
      <c r="O294" s="67"/>
      <c r="P294" s="78"/>
      <c r="Q294" s="78"/>
      <c r="R294" s="78"/>
      <c r="S294" s="192"/>
      <c r="T294" s="14" t="str">
        <f t="shared" si="14"/>
        <v/>
      </c>
      <c r="U294" s="47" t="str">
        <f t="shared" si="15"/>
        <v/>
      </c>
      <c r="V294" s="14"/>
      <c r="W294" s="3"/>
      <c r="X294" s="3"/>
      <c r="Y294" s="14"/>
      <c r="Z294" s="3"/>
      <c r="AA294" s="14"/>
      <c r="AB294" s="3"/>
      <c r="AC294" s="3"/>
      <c r="AD294" s="14"/>
      <c r="AE294" s="3"/>
      <c r="AF294" s="14"/>
      <c r="AG294" s="3"/>
      <c r="AH294" s="3"/>
      <c r="AI294" s="14"/>
    </row>
    <row r="295" spans="1:35" ht="21" customHeight="1" x14ac:dyDescent="0.15">
      <c r="A295" s="266">
        <v>273</v>
      </c>
      <c r="B295" s="78"/>
      <c r="C295" s="78"/>
      <c r="D295" s="86"/>
      <c r="E295" s="86"/>
      <c r="F295" s="77"/>
      <c r="G295" s="215"/>
      <c r="H295" s="215"/>
      <c r="I295" s="225"/>
      <c r="J295" s="225"/>
      <c r="K295" s="315">
        <f t="shared" si="13"/>
        <v>0</v>
      </c>
      <c r="L295" s="70"/>
      <c r="M295" s="67"/>
      <c r="N295" s="70"/>
      <c r="O295" s="67"/>
      <c r="P295" s="78"/>
      <c r="Q295" s="78"/>
      <c r="R295" s="78"/>
      <c r="S295" s="192"/>
      <c r="T295" s="14" t="str">
        <f t="shared" si="14"/>
        <v/>
      </c>
      <c r="U295" s="47" t="str">
        <f t="shared" si="15"/>
        <v/>
      </c>
      <c r="V295" s="14"/>
      <c r="W295" s="3"/>
      <c r="X295" s="3"/>
      <c r="Y295" s="14"/>
      <c r="Z295" s="3"/>
      <c r="AA295" s="14"/>
      <c r="AB295" s="3"/>
      <c r="AC295" s="3"/>
      <c r="AD295" s="14"/>
      <c r="AE295" s="3"/>
      <c r="AF295" s="14"/>
      <c r="AG295" s="3"/>
      <c r="AH295" s="3"/>
      <c r="AI295" s="14"/>
    </row>
    <row r="296" spans="1:35" ht="21" customHeight="1" x14ac:dyDescent="0.15">
      <c r="A296" s="266">
        <v>274</v>
      </c>
      <c r="B296" s="78"/>
      <c r="C296" s="78"/>
      <c r="D296" s="86"/>
      <c r="E296" s="86"/>
      <c r="F296" s="77"/>
      <c r="G296" s="215"/>
      <c r="H296" s="215"/>
      <c r="I296" s="225"/>
      <c r="J296" s="225"/>
      <c r="K296" s="315">
        <f t="shared" si="13"/>
        <v>0</v>
      </c>
      <c r="L296" s="70"/>
      <c r="M296" s="67"/>
      <c r="N296" s="70"/>
      <c r="O296" s="67"/>
      <c r="P296" s="78"/>
      <c r="Q296" s="78"/>
      <c r="R296" s="78"/>
      <c r="S296" s="192"/>
      <c r="T296" s="14" t="str">
        <f t="shared" si="14"/>
        <v/>
      </c>
      <c r="U296" s="47" t="str">
        <f t="shared" si="15"/>
        <v/>
      </c>
      <c r="V296" s="14"/>
      <c r="W296" s="3"/>
      <c r="X296" s="3"/>
      <c r="Y296" s="14"/>
      <c r="Z296" s="3"/>
      <c r="AA296" s="14"/>
      <c r="AB296" s="3"/>
      <c r="AC296" s="3"/>
      <c r="AD296" s="14"/>
      <c r="AE296" s="3"/>
      <c r="AF296" s="14"/>
      <c r="AG296" s="3"/>
      <c r="AH296" s="3"/>
      <c r="AI296" s="14"/>
    </row>
    <row r="297" spans="1:35" ht="21" customHeight="1" x14ac:dyDescent="0.15">
      <c r="A297" s="266">
        <v>275</v>
      </c>
      <c r="B297" s="78"/>
      <c r="C297" s="78"/>
      <c r="D297" s="86"/>
      <c r="E297" s="86"/>
      <c r="F297" s="77"/>
      <c r="G297" s="215"/>
      <c r="H297" s="215"/>
      <c r="I297" s="225"/>
      <c r="J297" s="225"/>
      <c r="K297" s="315">
        <f t="shared" si="13"/>
        <v>0</v>
      </c>
      <c r="L297" s="70"/>
      <c r="M297" s="67"/>
      <c r="N297" s="70"/>
      <c r="O297" s="67"/>
      <c r="P297" s="78"/>
      <c r="Q297" s="78"/>
      <c r="R297" s="78"/>
      <c r="S297" s="192"/>
      <c r="T297" s="14" t="str">
        <f t="shared" si="14"/>
        <v/>
      </c>
      <c r="U297" s="47" t="str">
        <f t="shared" si="15"/>
        <v/>
      </c>
      <c r="V297" s="14"/>
      <c r="W297" s="3"/>
      <c r="X297" s="3"/>
      <c r="Y297" s="14"/>
      <c r="Z297" s="3"/>
      <c r="AA297" s="14"/>
      <c r="AB297" s="3"/>
      <c r="AC297" s="3"/>
      <c r="AD297" s="14"/>
      <c r="AE297" s="3"/>
      <c r="AF297" s="14"/>
      <c r="AG297" s="3"/>
      <c r="AH297" s="3"/>
      <c r="AI297" s="14"/>
    </row>
    <row r="298" spans="1:35" ht="21" customHeight="1" x14ac:dyDescent="0.15">
      <c r="A298" s="266">
        <v>276</v>
      </c>
      <c r="B298" s="78"/>
      <c r="C298" s="78"/>
      <c r="D298" s="86"/>
      <c r="E298" s="86"/>
      <c r="F298" s="77"/>
      <c r="G298" s="215"/>
      <c r="H298" s="215"/>
      <c r="I298" s="225"/>
      <c r="J298" s="225"/>
      <c r="K298" s="315">
        <f t="shared" si="13"/>
        <v>0</v>
      </c>
      <c r="L298" s="70"/>
      <c r="M298" s="67"/>
      <c r="N298" s="70"/>
      <c r="O298" s="67"/>
      <c r="P298" s="78"/>
      <c r="Q298" s="78"/>
      <c r="R298" s="78"/>
      <c r="S298" s="192"/>
      <c r="T298" s="14" t="str">
        <f t="shared" si="14"/>
        <v/>
      </c>
      <c r="U298" s="47" t="str">
        <f t="shared" si="15"/>
        <v/>
      </c>
      <c r="V298" s="14"/>
      <c r="W298" s="3"/>
      <c r="X298" s="3"/>
      <c r="Y298" s="14"/>
      <c r="Z298" s="3"/>
      <c r="AA298" s="14"/>
      <c r="AB298" s="3"/>
      <c r="AC298" s="3"/>
      <c r="AD298" s="14"/>
      <c r="AE298" s="3"/>
      <c r="AF298" s="14"/>
      <c r="AG298" s="3"/>
      <c r="AH298" s="3"/>
      <c r="AI298" s="14"/>
    </row>
    <row r="299" spans="1:35" ht="21" customHeight="1" x14ac:dyDescent="0.15">
      <c r="A299" s="177">
        <v>277</v>
      </c>
      <c r="B299" s="78"/>
      <c r="C299" s="78"/>
      <c r="D299" s="86"/>
      <c r="E299" s="86"/>
      <c r="F299" s="77"/>
      <c r="G299" s="215"/>
      <c r="H299" s="215"/>
      <c r="I299" s="225"/>
      <c r="J299" s="225"/>
      <c r="K299" s="315">
        <f t="shared" si="13"/>
        <v>0</v>
      </c>
      <c r="L299" s="70"/>
      <c r="M299" s="67"/>
      <c r="N299" s="70"/>
      <c r="O299" s="67"/>
      <c r="P299" s="78"/>
      <c r="Q299" s="78"/>
      <c r="R299" s="78"/>
      <c r="S299" s="192"/>
      <c r="T299" s="14" t="str">
        <f t="shared" si="14"/>
        <v/>
      </c>
      <c r="U299" s="47" t="str">
        <f t="shared" si="15"/>
        <v/>
      </c>
      <c r="V299" s="14"/>
      <c r="W299" s="3"/>
      <c r="X299" s="3"/>
      <c r="Y299" s="14"/>
      <c r="Z299" s="3"/>
      <c r="AA299" s="14"/>
      <c r="AB299" s="3"/>
      <c r="AC299" s="3"/>
      <c r="AD299" s="14"/>
      <c r="AE299" s="3"/>
      <c r="AF299" s="14"/>
      <c r="AG299" s="3"/>
      <c r="AH299" s="3"/>
      <c r="AI299" s="14"/>
    </row>
    <row r="300" spans="1:35" ht="21" customHeight="1" x14ac:dyDescent="0.15">
      <c r="A300" s="266">
        <v>278</v>
      </c>
      <c r="B300" s="67"/>
      <c r="C300" s="78"/>
      <c r="D300" s="86"/>
      <c r="E300" s="86"/>
      <c r="F300" s="77"/>
      <c r="G300" s="216"/>
      <c r="H300" s="215"/>
      <c r="I300" s="225"/>
      <c r="J300" s="225"/>
      <c r="K300" s="315">
        <f t="shared" si="13"/>
        <v>0</v>
      </c>
      <c r="L300" s="70"/>
      <c r="M300" s="67"/>
      <c r="N300" s="70"/>
      <c r="O300" s="67"/>
      <c r="P300" s="67"/>
      <c r="Q300" s="67"/>
      <c r="R300" s="67"/>
      <c r="S300" s="192"/>
      <c r="T300" s="14" t="str">
        <f t="shared" si="14"/>
        <v/>
      </c>
      <c r="U300" s="47" t="str">
        <f t="shared" si="15"/>
        <v/>
      </c>
      <c r="V300" s="16"/>
      <c r="W300" s="4"/>
      <c r="X300" s="4"/>
      <c r="Y300" s="16"/>
      <c r="Z300" s="3"/>
      <c r="AA300" s="14"/>
      <c r="AB300" s="4"/>
      <c r="AC300" s="3"/>
      <c r="AD300" s="14"/>
      <c r="AE300" s="4"/>
      <c r="AF300" s="16"/>
      <c r="AG300" s="4"/>
      <c r="AH300" s="4"/>
      <c r="AI300" s="16"/>
    </row>
    <row r="301" spans="1:35" ht="21" customHeight="1" x14ac:dyDescent="0.15">
      <c r="A301" s="266">
        <v>279</v>
      </c>
      <c r="B301" s="67"/>
      <c r="C301" s="78"/>
      <c r="D301" s="86"/>
      <c r="E301" s="86"/>
      <c r="F301" s="77"/>
      <c r="G301" s="216"/>
      <c r="H301" s="215"/>
      <c r="I301" s="225"/>
      <c r="J301" s="225"/>
      <c r="K301" s="315">
        <f t="shared" si="13"/>
        <v>0</v>
      </c>
      <c r="L301" s="70"/>
      <c r="M301" s="67"/>
      <c r="N301" s="70"/>
      <c r="O301" s="67"/>
      <c r="P301" s="67"/>
      <c r="Q301" s="67"/>
      <c r="R301" s="67"/>
      <c r="S301" s="192"/>
      <c r="T301" s="14" t="str">
        <f t="shared" si="14"/>
        <v/>
      </c>
      <c r="U301" s="47" t="str">
        <f t="shared" si="15"/>
        <v/>
      </c>
      <c r="V301" s="16"/>
      <c r="W301" s="4"/>
      <c r="X301" s="4"/>
      <c r="Y301" s="16"/>
      <c r="Z301" s="3"/>
      <c r="AA301" s="14"/>
      <c r="AB301" s="4"/>
      <c r="AC301" s="3"/>
      <c r="AD301" s="14"/>
      <c r="AE301" s="4"/>
      <c r="AF301" s="16"/>
      <c r="AG301" s="4"/>
      <c r="AH301" s="4"/>
      <c r="AI301" s="16"/>
    </row>
    <row r="302" spans="1:35" ht="21" customHeight="1" x14ac:dyDescent="0.15">
      <c r="A302" s="266">
        <v>280</v>
      </c>
      <c r="B302" s="67"/>
      <c r="C302" s="78"/>
      <c r="D302" s="86"/>
      <c r="E302" s="86"/>
      <c r="F302" s="77"/>
      <c r="G302" s="216"/>
      <c r="H302" s="215"/>
      <c r="I302" s="225"/>
      <c r="J302" s="225"/>
      <c r="K302" s="315">
        <f t="shared" si="13"/>
        <v>0</v>
      </c>
      <c r="L302" s="70"/>
      <c r="M302" s="67"/>
      <c r="N302" s="70"/>
      <c r="O302" s="67"/>
      <c r="P302" s="67"/>
      <c r="Q302" s="67"/>
      <c r="R302" s="67"/>
      <c r="S302" s="192"/>
      <c r="T302" s="14" t="str">
        <f t="shared" si="14"/>
        <v/>
      </c>
      <c r="U302" s="47" t="str">
        <f t="shared" si="15"/>
        <v/>
      </c>
      <c r="V302" s="17"/>
      <c r="W302" s="5"/>
      <c r="X302" s="5"/>
      <c r="Y302" s="17"/>
      <c r="Z302" s="3"/>
      <c r="AA302" s="14"/>
      <c r="AB302" s="5"/>
      <c r="AC302" s="3"/>
      <c r="AD302" s="14"/>
      <c r="AE302" s="5"/>
      <c r="AF302" s="17"/>
      <c r="AG302" s="5"/>
      <c r="AH302" s="5"/>
      <c r="AI302" s="17"/>
    </row>
    <row r="303" spans="1:35" ht="21" customHeight="1" x14ac:dyDescent="0.15">
      <c r="A303" s="266" t="s">
        <v>242</v>
      </c>
      <c r="B303" s="67"/>
      <c r="C303" s="78"/>
      <c r="D303" s="86"/>
      <c r="E303" s="86"/>
      <c r="F303" s="77"/>
      <c r="G303" s="216"/>
      <c r="H303" s="215"/>
      <c r="I303" s="225"/>
      <c r="J303" s="225"/>
      <c r="K303" s="315">
        <f t="shared" si="13"/>
        <v>0</v>
      </c>
      <c r="L303" s="70"/>
      <c r="M303" s="67"/>
      <c r="N303" s="70"/>
      <c r="O303" s="67"/>
      <c r="P303" s="67"/>
      <c r="Q303" s="67"/>
      <c r="R303" s="67"/>
      <c r="S303" s="192"/>
      <c r="T303" s="14" t="str">
        <f t="shared" si="14"/>
        <v/>
      </c>
      <c r="U303" s="47" t="str">
        <f t="shared" si="15"/>
        <v/>
      </c>
      <c r="V303" s="18"/>
      <c r="W303" s="11"/>
      <c r="X303" s="11"/>
      <c r="Y303" s="18"/>
      <c r="Z303" s="11"/>
      <c r="AA303" s="18"/>
      <c r="AB303" s="11"/>
      <c r="AC303" s="11"/>
      <c r="AD303" s="18"/>
      <c r="AE303" s="11"/>
      <c r="AF303" s="18"/>
      <c r="AG303" s="11"/>
      <c r="AH303" s="11"/>
      <c r="AI303" s="18"/>
    </row>
    <row r="304" spans="1:35" ht="21" customHeight="1" x14ac:dyDescent="0.15">
      <c r="A304" s="266">
        <v>281</v>
      </c>
      <c r="B304" s="67"/>
      <c r="C304" s="78"/>
      <c r="D304" s="86"/>
      <c r="E304" s="86"/>
      <c r="F304" s="77"/>
      <c r="G304" s="216"/>
      <c r="H304" s="215"/>
      <c r="I304" s="225"/>
      <c r="J304" s="225"/>
      <c r="K304" s="315">
        <f t="shared" si="13"/>
        <v>0</v>
      </c>
      <c r="L304" s="70"/>
      <c r="M304" s="67"/>
      <c r="N304" s="70"/>
      <c r="O304" s="67"/>
      <c r="P304" s="67"/>
      <c r="Q304" s="67"/>
      <c r="R304" s="67"/>
      <c r="S304" s="192"/>
      <c r="T304" s="14" t="str">
        <f t="shared" si="14"/>
        <v/>
      </c>
      <c r="U304" s="47" t="str">
        <f t="shared" si="15"/>
        <v/>
      </c>
    </row>
    <row r="305" spans="1:21" ht="21" customHeight="1" x14ac:dyDescent="0.15">
      <c r="A305" s="266">
        <v>282</v>
      </c>
      <c r="B305" s="67"/>
      <c r="C305" s="78"/>
      <c r="D305" s="86"/>
      <c r="E305" s="86"/>
      <c r="F305" s="77"/>
      <c r="G305" s="216"/>
      <c r="H305" s="215"/>
      <c r="I305" s="225"/>
      <c r="J305" s="225"/>
      <c r="K305" s="315">
        <f t="shared" si="13"/>
        <v>0</v>
      </c>
      <c r="L305" s="70"/>
      <c r="M305" s="67"/>
      <c r="N305" s="70"/>
      <c r="O305" s="67"/>
      <c r="P305" s="67"/>
      <c r="Q305" s="67"/>
      <c r="R305" s="67"/>
      <c r="S305" s="192"/>
      <c r="T305" s="14" t="str">
        <f t="shared" si="14"/>
        <v/>
      </c>
      <c r="U305" s="47" t="str">
        <f t="shared" si="15"/>
        <v/>
      </c>
    </row>
    <row r="306" spans="1:21" ht="21" customHeight="1" x14ac:dyDescent="0.15">
      <c r="A306" s="267">
        <v>283</v>
      </c>
      <c r="B306" s="104"/>
      <c r="C306" s="167"/>
      <c r="D306" s="106"/>
      <c r="E306" s="106"/>
      <c r="F306" s="166"/>
      <c r="G306" s="218"/>
      <c r="H306" s="217"/>
      <c r="I306" s="226"/>
      <c r="J306" s="226"/>
      <c r="K306" s="316">
        <f t="shared" si="13"/>
        <v>0</v>
      </c>
      <c r="L306" s="159"/>
      <c r="M306" s="104"/>
      <c r="N306" s="159"/>
      <c r="O306" s="104"/>
      <c r="P306" s="104"/>
      <c r="Q306" s="104"/>
      <c r="R306" s="104"/>
      <c r="S306" s="269"/>
      <c r="T306" s="14" t="str">
        <f t="shared" si="14"/>
        <v/>
      </c>
      <c r="U306" s="47" t="str">
        <f t="shared" si="15"/>
        <v/>
      </c>
    </row>
    <row r="307" spans="1:21" ht="21" customHeight="1" x14ac:dyDescent="0.15">
      <c r="A307" s="268">
        <v>284</v>
      </c>
      <c r="B307" s="103"/>
      <c r="C307" s="103"/>
      <c r="D307" s="102"/>
      <c r="E307" s="102"/>
      <c r="F307" s="164"/>
      <c r="G307" s="210"/>
      <c r="H307" s="210"/>
      <c r="I307" s="227"/>
      <c r="J307" s="227"/>
      <c r="K307" s="314">
        <f t="shared" si="13"/>
        <v>0</v>
      </c>
      <c r="L307" s="200"/>
      <c r="M307" s="71"/>
      <c r="N307" s="200"/>
      <c r="O307" s="71"/>
      <c r="P307" s="103"/>
      <c r="Q307" s="103"/>
      <c r="R307" s="103"/>
      <c r="S307" s="270"/>
      <c r="T307" s="14" t="str">
        <f t="shared" si="14"/>
        <v/>
      </c>
      <c r="U307" s="47" t="str">
        <f t="shared" si="15"/>
        <v/>
      </c>
    </row>
    <row r="308" spans="1:21" ht="21" customHeight="1" x14ac:dyDescent="0.15">
      <c r="A308" s="266">
        <v>285</v>
      </c>
      <c r="B308" s="78"/>
      <c r="C308" s="78"/>
      <c r="D308" s="86"/>
      <c r="E308" s="86"/>
      <c r="F308" s="77"/>
      <c r="G308" s="215"/>
      <c r="H308" s="215"/>
      <c r="I308" s="225"/>
      <c r="J308" s="225"/>
      <c r="K308" s="315">
        <f t="shared" si="13"/>
        <v>0</v>
      </c>
      <c r="L308" s="70"/>
      <c r="M308" s="67"/>
      <c r="N308" s="70"/>
      <c r="O308" s="67"/>
      <c r="P308" s="78"/>
      <c r="Q308" s="78"/>
      <c r="R308" s="78"/>
      <c r="S308" s="192"/>
      <c r="T308" s="14" t="str">
        <f t="shared" si="14"/>
        <v/>
      </c>
      <c r="U308" s="47" t="str">
        <f t="shared" si="15"/>
        <v/>
      </c>
    </row>
    <row r="309" spans="1:21" ht="21" customHeight="1" x14ac:dyDescent="0.15">
      <c r="A309" s="266">
        <v>286</v>
      </c>
      <c r="B309" s="78"/>
      <c r="C309" s="78"/>
      <c r="D309" s="86"/>
      <c r="E309" s="86"/>
      <c r="F309" s="77"/>
      <c r="G309" s="215"/>
      <c r="H309" s="215"/>
      <c r="I309" s="225"/>
      <c r="J309" s="225"/>
      <c r="K309" s="315">
        <f t="shared" si="13"/>
        <v>0</v>
      </c>
      <c r="L309" s="70"/>
      <c r="M309" s="67"/>
      <c r="N309" s="70"/>
      <c r="O309" s="67"/>
      <c r="P309" s="78"/>
      <c r="Q309" s="78"/>
      <c r="R309" s="78"/>
      <c r="S309" s="192"/>
      <c r="T309" s="14" t="str">
        <f t="shared" si="14"/>
        <v/>
      </c>
      <c r="U309" s="47" t="str">
        <f t="shared" si="15"/>
        <v/>
      </c>
    </row>
    <row r="310" spans="1:21" ht="21" customHeight="1" x14ac:dyDescent="0.15">
      <c r="A310" s="266">
        <v>287</v>
      </c>
      <c r="B310" s="78"/>
      <c r="C310" s="78"/>
      <c r="D310" s="86"/>
      <c r="E310" s="86"/>
      <c r="F310" s="77"/>
      <c r="G310" s="215"/>
      <c r="H310" s="215"/>
      <c r="I310" s="225"/>
      <c r="J310" s="225"/>
      <c r="K310" s="315">
        <f t="shared" si="13"/>
        <v>0</v>
      </c>
      <c r="L310" s="70"/>
      <c r="M310" s="67"/>
      <c r="N310" s="70"/>
      <c r="O310" s="67"/>
      <c r="P310" s="78"/>
      <c r="Q310" s="78"/>
      <c r="R310" s="78"/>
      <c r="S310" s="192"/>
      <c r="T310" s="14" t="str">
        <f t="shared" si="14"/>
        <v/>
      </c>
      <c r="U310" s="47" t="str">
        <f t="shared" si="15"/>
        <v/>
      </c>
    </row>
    <row r="311" spans="1:21" ht="21" customHeight="1" x14ac:dyDescent="0.15">
      <c r="A311" s="266">
        <v>288</v>
      </c>
      <c r="B311" s="78"/>
      <c r="C311" s="78"/>
      <c r="D311" s="86"/>
      <c r="E311" s="86"/>
      <c r="F311" s="77"/>
      <c r="G311" s="215"/>
      <c r="H311" s="215"/>
      <c r="I311" s="225"/>
      <c r="J311" s="225"/>
      <c r="K311" s="315">
        <f t="shared" si="13"/>
        <v>0</v>
      </c>
      <c r="L311" s="70"/>
      <c r="M311" s="67"/>
      <c r="N311" s="70"/>
      <c r="O311" s="67"/>
      <c r="P311" s="78"/>
      <c r="Q311" s="78"/>
      <c r="R311" s="78"/>
      <c r="S311" s="192"/>
      <c r="T311" s="14" t="str">
        <f t="shared" si="14"/>
        <v/>
      </c>
      <c r="U311" s="47" t="str">
        <f t="shared" si="15"/>
        <v/>
      </c>
    </row>
    <row r="312" spans="1:21" ht="21" customHeight="1" x14ac:dyDescent="0.15">
      <c r="A312" s="266">
        <v>289</v>
      </c>
      <c r="B312" s="78"/>
      <c r="C312" s="78"/>
      <c r="D312" s="86"/>
      <c r="E312" s="86"/>
      <c r="F312" s="77"/>
      <c r="G312" s="215"/>
      <c r="H312" s="215"/>
      <c r="I312" s="225"/>
      <c r="J312" s="225"/>
      <c r="K312" s="315">
        <f t="shared" si="13"/>
        <v>0</v>
      </c>
      <c r="L312" s="70"/>
      <c r="M312" s="271"/>
      <c r="N312" s="70"/>
      <c r="O312" s="271"/>
      <c r="P312" s="78"/>
      <c r="Q312" s="78"/>
      <c r="R312" s="78"/>
      <c r="S312" s="192"/>
      <c r="T312" s="14" t="str">
        <f t="shared" si="14"/>
        <v/>
      </c>
      <c r="U312" s="47" t="str">
        <f t="shared" si="15"/>
        <v/>
      </c>
    </row>
    <row r="313" spans="1:21" ht="21" customHeight="1" x14ac:dyDescent="0.15">
      <c r="A313" s="266">
        <v>290</v>
      </c>
      <c r="B313" s="78"/>
      <c r="C313" s="78"/>
      <c r="D313" s="86"/>
      <c r="E313" s="86"/>
      <c r="F313" s="77"/>
      <c r="G313" s="215"/>
      <c r="H313" s="215"/>
      <c r="I313" s="225"/>
      <c r="J313" s="225"/>
      <c r="K313" s="315">
        <f t="shared" si="13"/>
        <v>0</v>
      </c>
      <c r="L313" s="70"/>
      <c r="M313" s="67"/>
      <c r="N313" s="70"/>
      <c r="O313" s="67"/>
      <c r="P313" s="78"/>
      <c r="Q313" s="78"/>
      <c r="R313" s="78"/>
      <c r="S313" s="192"/>
      <c r="T313" s="14" t="str">
        <f t="shared" si="14"/>
        <v/>
      </c>
      <c r="U313" s="47" t="str">
        <f t="shared" si="15"/>
        <v/>
      </c>
    </row>
    <row r="314" spans="1:21" ht="21" customHeight="1" x14ac:dyDescent="0.15">
      <c r="A314" s="266">
        <v>291</v>
      </c>
      <c r="B314" s="78"/>
      <c r="C314" s="78"/>
      <c r="D314" s="86"/>
      <c r="E314" s="86"/>
      <c r="F314" s="77"/>
      <c r="G314" s="215"/>
      <c r="H314" s="215"/>
      <c r="I314" s="225"/>
      <c r="J314" s="225"/>
      <c r="K314" s="315">
        <f t="shared" si="13"/>
        <v>0</v>
      </c>
      <c r="L314" s="70"/>
      <c r="M314" s="67"/>
      <c r="N314" s="70"/>
      <c r="O314" s="67"/>
      <c r="P314" s="78"/>
      <c r="Q314" s="78"/>
      <c r="R314" s="78"/>
      <c r="S314" s="192"/>
      <c r="T314" s="14" t="str">
        <f t="shared" si="14"/>
        <v/>
      </c>
      <c r="U314" s="47" t="str">
        <f t="shared" si="15"/>
        <v/>
      </c>
    </row>
    <row r="315" spans="1:21" ht="21" customHeight="1" x14ac:dyDescent="0.15">
      <c r="A315" s="266">
        <v>292</v>
      </c>
      <c r="B315" s="78"/>
      <c r="C315" s="78"/>
      <c r="D315" s="86"/>
      <c r="E315" s="86"/>
      <c r="F315" s="77"/>
      <c r="G315" s="215"/>
      <c r="H315" s="215"/>
      <c r="I315" s="225"/>
      <c r="J315" s="225"/>
      <c r="K315" s="315">
        <f t="shared" si="13"/>
        <v>0</v>
      </c>
      <c r="L315" s="70"/>
      <c r="M315" s="67"/>
      <c r="N315" s="70"/>
      <c r="O315" s="67"/>
      <c r="P315" s="78"/>
      <c r="Q315" s="78"/>
      <c r="R315" s="78"/>
      <c r="S315" s="192"/>
      <c r="T315" s="14" t="str">
        <f t="shared" si="14"/>
        <v/>
      </c>
      <c r="U315" s="47" t="str">
        <f t="shared" si="15"/>
        <v/>
      </c>
    </row>
    <row r="316" spans="1:21" ht="21" customHeight="1" x14ac:dyDescent="0.15">
      <c r="A316" s="266">
        <v>293</v>
      </c>
      <c r="B316" s="78"/>
      <c r="C316" s="78"/>
      <c r="D316" s="86"/>
      <c r="E316" s="86"/>
      <c r="F316" s="77"/>
      <c r="G316" s="215"/>
      <c r="H316" s="215"/>
      <c r="I316" s="225"/>
      <c r="J316" s="225"/>
      <c r="K316" s="315">
        <f t="shared" si="13"/>
        <v>0</v>
      </c>
      <c r="L316" s="70"/>
      <c r="M316" s="67"/>
      <c r="N316" s="70"/>
      <c r="O316" s="67"/>
      <c r="P316" s="78"/>
      <c r="Q316" s="78"/>
      <c r="R316" s="78"/>
      <c r="S316" s="192"/>
      <c r="T316" s="14" t="str">
        <f t="shared" si="14"/>
        <v/>
      </c>
      <c r="U316" s="47" t="str">
        <f t="shared" si="15"/>
        <v/>
      </c>
    </row>
    <row r="317" spans="1:21" ht="21" customHeight="1" x14ac:dyDescent="0.15">
      <c r="A317" s="266">
        <v>294</v>
      </c>
      <c r="B317" s="78"/>
      <c r="C317" s="78"/>
      <c r="D317" s="86"/>
      <c r="E317" s="86"/>
      <c r="F317" s="77"/>
      <c r="G317" s="215"/>
      <c r="H317" s="215"/>
      <c r="I317" s="225"/>
      <c r="J317" s="225"/>
      <c r="K317" s="315">
        <f t="shared" si="13"/>
        <v>0</v>
      </c>
      <c r="L317" s="70"/>
      <c r="M317" s="67"/>
      <c r="N317" s="70"/>
      <c r="O317" s="67"/>
      <c r="P317" s="78"/>
      <c r="Q317" s="78"/>
      <c r="R317" s="78"/>
      <c r="S317" s="192"/>
      <c r="T317" s="14" t="str">
        <f t="shared" si="14"/>
        <v/>
      </c>
      <c r="U317" s="47" t="str">
        <f t="shared" si="15"/>
        <v/>
      </c>
    </row>
    <row r="318" spans="1:21" ht="21" customHeight="1" x14ac:dyDescent="0.15">
      <c r="A318" s="266">
        <v>295</v>
      </c>
      <c r="B318" s="78"/>
      <c r="C318" s="78"/>
      <c r="D318" s="86"/>
      <c r="E318" s="86"/>
      <c r="F318" s="77"/>
      <c r="G318" s="215"/>
      <c r="H318" s="215"/>
      <c r="I318" s="225"/>
      <c r="J318" s="225"/>
      <c r="K318" s="315">
        <f t="shared" si="13"/>
        <v>0</v>
      </c>
      <c r="L318" s="70"/>
      <c r="M318" s="271"/>
      <c r="N318" s="70"/>
      <c r="O318" s="271"/>
      <c r="P318" s="78"/>
      <c r="Q318" s="78"/>
      <c r="R318" s="78"/>
      <c r="S318" s="192"/>
      <c r="T318" s="14" t="str">
        <f t="shared" si="14"/>
        <v/>
      </c>
      <c r="U318" s="47" t="str">
        <f t="shared" si="15"/>
        <v/>
      </c>
    </row>
    <row r="319" spans="1:21" ht="21" customHeight="1" x14ac:dyDescent="0.15">
      <c r="A319" s="177">
        <v>296</v>
      </c>
      <c r="B319" s="78"/>
      <c r="C319" s="78"/>
      <c r="D319" s="86"/>
      <c r="E319" s="86"/>
      <c r="F319" s="77"/>
      <c r="G319" s="215"/>
      <c r="H319" s="215"/>
      <c r="I319" s="225"/>
      <c r="J319" s="225"/>
      <c r="K319" s="315">
        <f t="shared" si="13"/>
        <v>0</v>
      </c>
      <c r="L319" s="70"/>
      <c r="M319" s="67"/>
      <c r="N319" s="70"/>
      <c r="O319" s="67"/>
      <c r="P319" s="78"/>
      <c r="Q319" s="78"/>
      <c r="R319" s="78"/>
      <c r="S319" s="192"/>
      <c r="T319" s="14" t="str">
        <f t="shared" si="14"/>
        <v/>
      </c>
      <c r="U319" s="47" t="str">
        <f t="shared" si="15"/>
        <v/>
      </c>
    </row>
    <row r="320" spans="1:21" ht="21" customHeight="1" x14ac:dyDescent="0.15">
      <c r="A320" s="266">
        <v>297</v>
      </c>
      <c r="B320" s="67"/>
      <c r="C320" s="78"/>
      <c r="D320" s="86"/>
      <c r="E320" s="86"/>
      <c r="F320" s="77"/>
      <c r="G320" s="216"/>
      <c r="H320" s="215"/>
      <c r="I320" s="225"/>
      <c r="J320" s="225"/>
      <c r="K320" s="315">
        <f t="shared" si="13"/>
        <v>0</v>
      </c>
      <c r="L320" s="70"/>
      <c r="M320" s="67"/>
      <c r="N320" s="70"/>
      <c r="O320" s="67"/>
      <c r="P320" s="67"/>
      <c r="Q320" s="67"/>
      <c r="R320" s="67"/>
      <c r="S320" s="192"/>
      <c r="T320" s="14" t="str">
        <f t="shared" si="14"/>
        <v/>
      </c>
      <c r="U320" s="47" t="str">
        <f t="shared" si="15"/>
        <v/>
      </c>
    </row>
    <row r="321" spans="1:21" ht="21" customHeight="1" x14ac:dyDescent="0.15">
      <c r="A321" s="266">
        <v>298</v>
      </c>
      <c r="B321" s="67"/>
      <c r="C321" s="78"/>
      <c r="D321" s="86"/>
      <c r="E321" s="86"/>
      <c r="F321" s="77"/>
      <c r="G321" s="216"/>
      <c r="H321" s="215"/>
      <c r="I321" s="225"/>
      <c r="J321" s="225"/>
      <c r="K321" s="315">
        <f t="shared" si="13"/>
        <v>0</v>
      </c>
      <c r="L321" s="70"/>
      <c r="M321" s="67"/>
      <c r="N321" s="70"/>
      <c r="O321" s="67"/>
      <c r="P321" s="67"/>
      <c r="Q321" s="67"/>
      <c r="R321" s="67"/>
      <c r="S321" s="192"/>
      <c r="T321" s="14" t="str">
        <f t="shared" si="14"/>
        <v/>
      </c>
      <c r="U321" s="47" t="str">
        <f t="shared" si="15"/>
        <v/>
      </c>
    </row>
    <row r="322" spans="1:21" ht="21" customHeight="1" x14ac:dyDescent="0.15">
      <c r="A322" s="266">
        <v>299</v>
      </c>
      <c r="B322" s="67"/>
      <c r="C322" s="78"/>
      <c r="D322" s="86"/>
      <c r="E322" s="86"/>
      <c r="F322" s="77"/>
      <c r="G322" s="216"/>
      <c r="H322" s="215"/>
      <c r="I322" s="225"/>
      <c r="J322" s="225"/>
      <c r="K322" s="315">
        <f t="shared" si="13"/>
        <v>0</v>
      </c>
      <c r="L322" s="70"/>
      <c r="M322" s="67"/>
      <c r="N322" s="70"/>
      <c r="O322" s="67"/>
      <c r="P322" s="67"/>
      <c r="Q322" s="67"/>
      <c r="R322" s="67"/>
      <c r="S322" s="192"/>
      <c r="T322" s="14" t="str">
        <f t="shared" si="14"/>
        <v/>
      </c>
      <c r="U322" s="47" t="str">
        <f t="shared" si="15"/>
        <v/>
      </c>
    </row>
    <row r="323" spans="1:21" ht="21" customHeight="1" x14ac:dyDescent="0.15">
      <c r="A323" s="266">
        <v>300</v>
      </c>
      <c r="B323" s="67"/>
      <c r="C323" s="78"/>
      <c r="D323" s="86"/>
      <c r="E323" s="86"/>
      <c r="F323" s="77"/>
      <c r="G323" s="216"/>
      <c r="H323" s="215"/>
      <c r="I323" s="225"/>
      <c r="J323" s="225"/>
      <c r="K323" s="315">
        <f t="shared" si="13"/>
        <v>0</v>
      </c>
      <c r="L323" s="70"/>
      <c r="M323" s="67"/>
      <c r="N323" s="70"/>
      <c r="O323" s="67"/>
      <c r="P323" s="67"/>
      <c r="Q323" s="67"/>
      <c r="R323" s="67"/>
      <c r="S323" s="192"/>
      <c r="T323" s="14" t="str">
        <f t="shared" si="14"/>
        <v/>
      </c>
      <c r="U323" s="47" t="str">
        <f t="shared" si="15"/>
        <v/>
      </c>
    </row>
    <row r="324" spans="1:21" ht="21" customHeight="1" x14ac:dyDescent="0.15">
      <c r="A324" s="266"/>
      <c r="B324" s="67"/>
      <c r="C324" s="78"/>
      <c r="D324" s="86"/>
      <c r="E324" s="86"/>
      <c r="F324" s="77"/>
      <c r="G324" s="216"/>
      <c r="H324" s="215"/>
      <c r="I324" s="225"/>
      <c r="J324" s="225"/>
      <c r="K324" s="315">
        <f t="shared" si="13"/>
        <v>0</v>
      </c>
      <c r="L324" s="70"/>
      <c r="M324" s="67"/>
      <c r="N324" s="70"/>
      <c r="O324" s="67"/>
      <c r="P324" s="67"/>
      <c r="Q324" s="67"/>
      <c r="R324" s="67"/>
      <c r="S324" s="192"/>
      <c r="T324" s="14" t="str">
        <f t="shared" si="14"/>
        <v/>
      </c>
      <c r="U324" s="47" t="str">
        <f t="shared" si="15"/>
        <v/>
      </c>
    </row>
    <row r="325" spans="1:21" ht="21" customHeight="1" x14ac:dyDescent="0.15">
      <c r="A325" s="266" t="s">
        <v>281</v>
      </c>
      <c r="B325" s="67"/>
      <c r="C325" s="78"/>
      <c r="D325" s="86"/>
      <c r="E325" s="86"/>
      <c r="F325" s="77"/>
      <c r="G325" s="216"/>
      <c r="H325" s="215"/>
      <c r="I325" s="225"/>
      <c r="J325" s="225"/>
      <c r="K325" s="315">
        <f t="shared" si="13"/>
        <v>0</v>
      </c>
      <c r="L325" s="70"/>
      <c r="M325" s="67"/>
      <c r="N325" s="70"/>
      <c r="O325" s="67"/>
      <c r="P325" s="67"/>
      <c r="Q325" s="67"/>
      <c r="R325" s="67"/>
      <c r="S325" s="192"/>
      <c r="T325" s="14" t="str">
        <f t="shared" si="14"/>
        <v/>
      </c>
      <c r="U325" s="47" t="str">
        <f t="shared" si="15"/>
        <v/>
      </c>
    </row>
    <row r="326" spans="1:21" ht="21" customHeight="1" x14ac:dyDescent="0.15">
      <c r="A326" s="267" t="s">
        <v>282</v>
      </c>
      <c r="B326" s="104"/>
      <c r="C326" s="167"/>
      <c r="D326" s="106"/>
      <c r="E326" s="106"/>
      <c r="F326" s="166"/>
      <c r="G326" s="218"/>
      <c r="H326" s="217"/>
      <c r="I326" s="226"/>
      <c r="J326" s="226"/>
      <c r="K326" s="316">
        <f t="shared" si="13"/>
        <v>0</v>
      </c>
      <c r="L326" s="159"/>
      <c r="M326" s="104"/>
      <c r="N326" s="159"/>
      <c r="O326" s="104"/>
      <c r="P326" s="104"/>
      <c r="Q326" s="104"/>
      <c r="R326" s="104"/>
      <c r="S326" s="269"/>
      <c r="T326" s="14" t="str">
        <f t="shared" si="14"/>
        <v/>
      </c>
      <c r="U326" s="47" t="str">
        <f t="shared" si="15"/>
        <v/>
      </c>
    </row>
    <row r="327" spans="1:21" ht="21" customHeight="1" x14ac:dyDescent="0.15">
      <c r="A327" s="268" t="s">
        <v>283</v>
      </c>
      <c r="B327" s="103"/>
      <c r="C327" s="103"/>
      <c r="D327" s="102"/>
      <c r="E327" s="102"/>
      <c r="F327" s="164"/>
      <c r="G327" s="210"/>
      <c r="H327" s="210"/>
      <c r="I327" s="227"/>
      <c r="J327" s="227"/>
      <c r="K327" s="314">
        <f t="shared" si="13"/>
        <v>0</v>
      </c>
      <c r="L327" s="200"/>
      <c r="M327" s="71"/>
      <c r="N327" s="200"/>
      <c r="O327" s="71"/>
      <c r="P327" s="103"/>
      <c r="Q327" s="103"/>
      <c r="R327" s="103"/>
      <c r="S327" s="270"/>
      <c r="T327" s="14" t="str">
        <f t="shared" si="14"/>
        <v/>
      </c>
      <c r="U327" s="47" t="str">
        <f t="shared" si="15"/>
        <v/>
      </c>
    </row>
    <row r="328" spans="1:21" ht="21" customHeight="1" x14ac:dyDescent="0.15">
      <c r="A328" s="266" t="s">
        <v>257</v>
      </c>
      <c r="B328" s="78"/>
      <c r="C328" s="78"/>
      <c r="D328" s="86"/>
      <c r="E328" s="86"/>
      <c r="F328" s="77"/>
      <c r="G328" s="215"/>
      <c r="H328" s="215"/>
      <c r="I328" s="225"/>
      <c r="J328" s="225"/>
      <c r="K328" s="315">
        <f t="shared" ref="K328:K391" si="16">J328-E328</f>
        <v>0</v>
      </c>
      <c r="L328" s="70"/>
      <c r="M328" s="67"/>
      <c r="N328" s="70"/>
      <c r="O328" s="67"/>
      <c r="P328" s="78"/>
      <c r="Q328" s="78"/>
      <c r="R328" s="78"/>
      <c r="S328" s="192"/>
      <c r="T328" s="14" t="str">
        <f t="shared" ref="T328:T358" si="17">CONCATENATE(L328,C328)</f>
        <v/>
      </c>
      <c r="U328" s="47" t="str">
        <f t="shared" ref="U328:U358" si="18">CONCATENATE(N328,H328)</f>
        <v/>
      </c>
    </row>
    <row r="329" spans="1:21" ht="21" customHeight="1" x14ac:dyDescent="0.15">
      <c r="A329" s="266" t="s">
        <v>259</v>
      </c>
      <c r="B329" s="78"/>
      <c r="C329" s="78"/>
      <c r="D329" s="86"/>
      <c r="E329" s="86"/>
      <c r="F329" s="77"/>
      <c r="G329" s="215"/>
      <c r="H329" s="215"/>
      <c r="I329" s="225"/>
      <c r="J329" s="225"/>
      <c r="K329" s="315">
        <f t="shared" si="16"/>
        <v>0</v>
      </c>
      <c r="L329" s="70"/>
      <c r="M329" s="67"/>
      <c r="N329" s="70"/>
      <c r="O329" s="67"/>
      <c r="P329" s="78"/>
      <c r="Q329" s="78"/>
      <c r="R329" s="78"/>
      <c r="S329" s="192"/>
      <c r="T329" s="14" t="str">
        <f t="shared" si="17"/>
        <v/>
      </c>
      <c r="U329" s="47" t="str">
        <f t="shared" si="18"/>
        <v/>
      </c>
    </row>
    <row r="330" spans="1:21" ht="21" customHeight="1" x14ac:dyDescent="0.15">
      <c r="A330" s="266" t="s">
        <v>260</v>
      </c>
      <c r="B330" s="78"/>
      <c r="C330" s="78"/>
      <c r="D330" s="86"/>
      <c r="E330" s="86"/>
      <c r="F330" s="77"/>
      <c r="G330" s="215"/>
      <c r="H330" s="215"/>
      <c r="I330" s="225"/>
      <c r="J330" s="225"/>
      <c r="K330" s="315">
        <f t="shared" si="16"/>
        <v>0</v>
      </c>
      <c r="L330" s="70"/>
      <c r="M330" s="67"/>
      <c r="N330" s="70"/>
      <c r="O330" s="67"/>
      <c r="P330" s="78"/>
      <c r="Q330" s="78"/>
      <c r="R330" s="78"/>
      <c r="S330" s="192"/>
      <c r="T330" s="14" t="str">
        <f t="shared" si="17"/>
        <v/>
      </c>
      <c r="U330" s="47" t="str">
        <f t="shared" si="18"/>
        <v/>
      </c>
    </row>
    <row r="331" spans="1:21" ht="21" customHeight="1" x14ac:dyDescent="0.15">
      <c r="A331" s="266" t="s">
        <v>284</v>
      </c>
      <c r="B331" s="78"/>
      <c r="C331" s="78"/>
      <c r="D331" s="86"/>
      <c r="E331" s="86"/>
      <c r="F331" s="77"/>
      <c r="G331" s="215"/>
      <c r="H331" s="215"/>
      <c r="I331" s="225"/>
      <c r="J331" s="225"/>
      <c r="K331" s="315">
        <f t="shared" si="16"/>
        <v>0</v>
      </c>
      <c r="L331" s="70"/>
      <c r="M331" s="67"/>
      <c r="N331" s="70"/>
      <c r="O331" s="67"/>
      <c r="P331" s="78"/>
      <c r="Q331" s="78"/>
      <c r="R331" s="78"/>
      <c r="S331" s="192"/>
      <c r="T331" s="14" t="str">
        <f t="shared" si="17"/>
        <v/>
      </c>
      <c r="U331" s="47" t="str">
        <f t="shared" si="18"/>
        <v/>
      </c>
    </row>
    <row r="332" spans="1:21" ht="21" customHeight="1" x14ac:dyDescent="0.15">
      <c r="A332" s="266" t="s">
        <v>0</v>
      </c>
      <c r="B332" s="78"/>
      <c r="C332" s="78"/>
      <c r="D332" s="86"/>
      <c r="E332" s="86"/>
      <c r="F332" s="77"/>
      <c r="G332" s="215"/>
      <c r="H332" s="215"/>
      <c r="I332" s="225"/>
      <c r="J332" s="225"/>
      <c r="K332" s="315">
        <f t="shared" si="16"/>
        <v>0</v>
      </c>
      <c r="L332" s="70"/>
      <c r="M332" s="271"/>
      <c r="N332" s="70"/>
      <c r="O332" s="271"/>
      <c r="P332" s="78"/>
      <c r="Q332" s="78"/>
      <c r="R332" s="78"/>
      <c r="S332" s="192"/>
      <c r="T332" s="14" t="str">
        <f t="shared" si="17"/>
        <v/>
      </c>
      <c r="U332" s="47" t="str">
        <f t="shared" si="18"/>
        <v/>
      </c>
    </row>
    <row r="333" spans="1:21" ht="21" customHeight="1" x14ac:dyDescent="0.15">
      <c r="A333" s="266" t="s">
        <v>1</v>
      </c>
      <c r="B333" s="78"/>
      <c r="C333" s="78"/>
      <c r="D333" s="86"/>
      <c r="E333" s="86"/>
      <c r="F333" s="77"/>
      <c r="G333" s="215"/>
      <c r="H333" s="215"/>
      <c r="I333" s="225"/>
      <c r="J333" s="225"/>
      <c r="K333" s="315">
        <f t="shared" si="16"/>
        <v>0</v>
      </c>
      <c r="L333" s="70"/>
      <c r="M333" s="271"/>
      <c r="N333" s="70"/>
      <c r="O333" s="271"/>
      <c r="P333" s="78"/>
      <c r="Q333" s="78"/>
      <c r="R333" s="78"/>
      <c r="S333" s="192"/>
      <c r="T333" s="14" t="str">
        <f t="shared" si="17"/>
        <v/>
      </c>
      <c r="U333" s="47" t="str">
        <f t="shared" si="18"/>
        <v/>
      </c>
    </row>
    <row r="334" spans="1:21" ht="21" customHeight="1" x14ac:dyDescent="0.15">
      <c r="A334" s="266" t="s">
        <v>2</v>
      </c>
      <c r="B334" s="78"/>
      <c r="C334" s="78"/>
      <c r="D334" s="86"/>
      <c r="E334" s="86"/>
      <c r="F334" s="77"/>
      <c r="G334" s="215"/>
      <c r="H334" s="215"/>
      <c r="I334" s="225"/>
      <c r="J334" s="225"/>
      <c r="K334" s="315">
        <f t="shared" si="16"/>
        <v>0</v>
      </c>
      <c r="L334" s="70"/>
      <c r="M334" s="67"/>
      <c r="N334" s="70"/>
      <c r="O334" s="67"/>
      <c r="P334" s="78"/>
      <c r="Q334" s="78"/>
      <c r="R334" s="78"/>
      <c r="S334" s="192"/>
      <c r="T334" s="14" t="str">
        <f t="shared" si="17"/>
        <v/>
      </c>
      <c r="U334" s="47" t="str">
        <f t="shared" si="18"/>
        <v/>
      </c>
    </row>
    <row r="335" spans="1:21" ht="21" customHeight="1" x14ac:dyDescent="0.15">
      <c r="A335" s="266" t="s">
        <v>3</v>
      </c>
      <c r="B335" s="78"/>
      <c r="C335" s="78"/>
      <c r="D335" s="86"/>
      <c r="E335" s="86"/>
      <c r="F335" s="77"/>
      <c r="G335" s="215"/>
      <c r="H335" s="215"/>
      <c r="I335" s="225"/>
      <c r="J335" s="225"/>
      <c r="K335" s="315">
        <f t="shared" si="16"/>
        <v>0</v>
      </c>
      <c r="L335" s="70"/>
      <c r="M335" s="67"/>
      <c r="N335" s="70"/>
      <c r="O335" s="67"/>
      <c r="P335" s="78"/>
      <c r="Q335" s="78"/>
      <c r="R335" s="78"/>
      <c r="S335" s="192"/>
      <c r="T335" s="14" t="str">
        <f t="shared" si="17"/>
        <v/>
      </c>
      <c r="U335" s="47" t="str">
        <f t="shared" si="18"/>
        <v/>
      </c>
    </row>
    <row r="336" spans="1:21" ht="21" customHeight="1" x14ac:dyDescent="0.15">
      <c r="A336" s="266" t="s">
        <v>262</v>
      </c>
      <c r="B336" s="78"/>
      <c r="C336" s="78"/>
      <c r="D336" s="86"/>
      <c r="E336" s="86"/>
      <c r="F336" s="77"/>
      <c r="G336" s="215"/>
      <c r="H336" s="215"/>
      <c r="I336" s="225"/>
      <c r="J336" s="225"/>
      <c r="K336" s="315">
        <f t="shared" si="16"/>
        <v>0</v>
      </c>
      <c r="L336" s="70"/>
      <c r="M336" s="67"/>
      <c r="N336" s="70"/>
      <c r="O336" s="67"/>
      <c r="P336" s="78"/>
      <c r="Q336" s="78"/>
      <c r="R336" s="78"/>
      <c r="S336" s="192"/>
      <c r="T336" s="14" t="str">
        <f t="shared" si="17"/>
        <v/>
      </c>
      <c r="U336" s="47" t="str">
        <f t="shared" si="18"/>
        <v/>
      </c>
    </row>
    <row r="337" spans="1:21" ht="21" customHeight="1" x14ac:dyDescent="0.15">
      <c r="A337" s="266" t="s">
        <v>4</v>
      </c>
      <c r="B337" s="78"/>
      <c r="C337" s="78"/>
      <c r="D337" s="86"/>
      <c r="E337" s="86"/>
      <c r="F337" s="77"/>
      <c r="G337" s="215"/>
      <c r="H337" s="215"/>
      <c r="I337" s="225"/>
      <c r="J337" s="225"/>
      <c r="K337" s="315">
        <f t="shared" si="16"/>
        <v>0</v>
      </c>
      <c r="L337" s="70"/>
      <c r="M337" s="67"/>
      <c r="N337" s="70"/>
      <c r="O337" s="67"/>
      <c r="P337" s="78"/>
      <c r="Q337" s="78"/>
      <c r="R337" s="78"/>
      <c r="S337" s="192"/>
      <c r="T337" s="14" t="str">
        <f t="shared" si="17"/>
        <v/>
      </c>
      <c r="U337" s="47" t="str">
        <f t="shared" si="18"/>
        <v/>
      </c>
    </row>
    <row r="338" spans="1:21" ht="21" customHeight="1" x14ac:dyDescent="0.15">
      <c r="A338" s="266" t="s">
        <v>265</v>
      </c>
      <c r="B338" s="78"/>
      <c r="C338" s="78"/>
      <c r="D338" s="86"/>
      <c r="E338" s="86"/>
      <c r="F338" s="77"/>
      <c r="G338" s="215"/>
      <c r="H338" s="215"/>
      <c r="I338" s="225"/>
      <c r="J338" s="225"/>
      <c r="K338" s="315">
        <f t="shared" si="16"/>
        <v>0</v>
      </c>
      <c r="L338" s="70"/>
      <c r="M338" s="67"/>
      <c r="N338" s="70"/>
      <c r="O338" s="67"/>
      <c r="P338" s="78"/>
      <c r="Q338" s="78"/>
      <c r="R338" s="78"/>
      <c r="S338" s="192"/>
      <c r="T338" s="14" t="str">
        <f t="shared" si="17"/>
        <v/>
      </c>
      <c r="U338" s="47" t="str">
        <f t="shared" si="18"/>
        <v/>
      </c>
    </row>
    <row r="339" spans="1:21" ht="21" customHeight="1" x14ac:dyDescent="0.15">
      <c r="A339" s="177" t="s">
        <v>264</v>
      </c>
      <c r="B339" s="78"/>
      <c r="C339" s="78"/>
      <c r="D339" s="86"/>
      <c r="E339" s="86"/>
      <c r="F339" s="77"/>
      <c r="G339" s="215"/>
      <c r="H339" s="215"/>
      <c r="I339" s="225"/>
      <c r="J339" s="225"/>
      <c r="K339" s="315">
        <f t="shared" si="16"/>
        <v>0</v>
      </c>
      <c r="L339" s="70"/>
      <c r="M339" s="67"/>
      <c r="N339" s="70"/>
      <c r="O339" s="67"/>
      <c r="P339" s="78"/>
      <c r="Q339" s="78"/>
      <c r="R339" s="78"/>
      <c r="S339" s="192"/>
      <c r="T339" s="14" t="str">
        <f t="shared" si="17"/>
        <v/>
      </c>
      <c r="U339" s="47" t="str">
        <f t="shared" si="18"/>
        <v/>
      </c>
    </row>
    <row r="340" spans="1:21" ht="21" customHeight="1" x14ac:dyDescent="0.15">
      <c r="A340" s="266" t="s">
        <v>263</v>
      </c>
      <c r="B340" s="67"/>
      <c r="C340" s="78"/>
      <c r="D340" s="86"/>
      <c r="E340" s="86"/>
      <c r="F340" s="77"/>
      <c r="G340" s="216"/>
      <c r="H340" s="215"/>
      <c r="I340" s="225"/>
      <c r="J340" s="225"/>
      <c r="K340" s="315">
        <f t="shared" si="16"/>
        <v>0</v>
      </c>
      <c r="L340" s="70"/>
      <c r="M340" s="67"/>
      <c r="N340" s="70"/>
      <c r="O340" s="67"/>
      <c r="P340" s="67"/>
      <c r="Q340" s="67"/>
      <c r="R340" s="67"/>
      <c r="S340" s="192"/>
      <c r="T340" s="14" t="str">
        <f t="shared" si="17"/>
        <v/>
      </c>
      <c r="U340" s="47" t="str">
        <f t="shared" si="18"/>
        <v/>
      </c>
    </row>
    <row r="341" spans="1:21" ht="21" customHeight="1" x14ac:dyDescent="0.15">
      <c r="A341" s="266" t="s">
        <v>261</v>
      </c>
      <c r="B341" s="67"/>
      <c r="C341" s="78"/>
      <c r="D341" s="86"/>
      <c r="E341" s="86"/>
      <c r="F341" s="77"/>
      <c r="G341" s="216"/>
      <c r="H341" s="215"/>
      <c r="I341" s="225"/>
      <c r="J341" s="225"/>
      <c r="K341" s="315">
        <f t="shared" si="16"/>
        <v>0</v>
      </c>
      <c r="L341" s="70"/>
      <c r="M341" s="67"/>
      <c r="N341" s="70"/>
      <c r="O341" s="67"/>
      <c r="P341" s="67"/>
      <c r="Q341" s="67"/>
      <c r="R341" s="67"/>
      <c r="S341" s="192"/>
      <c r="T341" s="14" t="str">
        <f t="shared" si="17"/>
        <v/>
      </c>
      <c r="U341" s="47" t="str">
        <f t="shared" si="18"/>
        <v/>
      </c>
    </row>
    <row r="342" spans="1:21" ht="21" customHeight="1" x14ac:dyDescent="0.15">
      <c r="A342" s="266" t="s">
        <v>268</v>
      </c>
      <c r="B342" s="67"/>
      <c r="C342" s="78"/>
      <c r="D342" s="86"/>
      <c r="E342" s="86"/>
      <c r="F342" s="77"/>
      <c r="G342" s="216"/>
      <c r="H342" s="215"/>
      <c r="I342" s="225"/>
      <c r="J342" s="225"/>
      <c r="K342" s="315">
        <f t="shared" si="16"/>
        <v>0</v>
      </c>
      <c r="L342" s="70"/>
      <c r="M342" s="67"/>
      <c r="N342" s="70"/>
      <c r="O342" s="67"/>
      <c r="P342" s="67"/>
      <c r="Q342" s="67"/>
      <c r="R342" s="67"/>
      <c r="S342" s="192"/>
      <c r="T342" s="14" t="str">
        <f t="shared" si="17"/>
        <v/>
      </c>
      <c r="U342" s="47" t="str">
        <f t="shared" si="18"/>
        <v/>
      </c>
    </row>
    <row r="343" spans="1:21" ht="21" customHeight="1" x14ac:dyDescent="0.15">
      <c r="A343" s="266" t="s">
        <v>267</v>
      </c>
      <c r="B343" s="67"/>
      <c r="C343" s="78"/>
      <c r="D343" s="86"/>
      <c r="E343" s="86"/>
      <c r="F343" s="77"/>
      <c r="G343" s="216"/>
      <c r="H343" s="215"/>
      <c r="I343" s="225"/>
      <c r="J343" s="225"/>
      <c r="K343" s="315">
        <f t="shared" si="16"/>
        <v>0</v>
      </c>
      <c r="L343" s="70"/>
      <c r="M343" s="67"/>
      <c r="N343" s="70"/>
      <c r="O343" s="67"/>
      <c r="P343" s="67"/>
      <c r="Q343" s="67"/>
      <c r="R343" s="67"/>
      <c r="S343" s="192"/>
      <c r="T343" s="14" t="str">
        <f t="shared" si="17"/>
        <v/>
      </c>
      <c r="U343" s="47" t="str">
        <f t="shared" si="18"/>
        <v/>
      </c>
    </row>
    <row r="344" spans="1:21" ht="21" customHeight="1" x14ac:dyDescent="0.15">
      <c r="A344" s="266" t="s">
        <v>266</v>
      </c>
      <c r="B344" s="67"/>
      <c r="C344" s="78"/>
      <c r="D344" s="86"/>
      <c r="E344" s="86"/>
      <c r="F344" s="77"/>
      <c r="G344" s="216"/>
      <c r="H344" s="215"/>
      <c r="I344" s="225"/>
      <c r="J344" s="225"/>
      <c r="K344" s="315">
        <f t="shared" si="16"/>
        <v>0</v>
      </c>
      <c r="L344" s="70"/>
      <c r="M344" s="67"/>
      <c r="N344" s="70"/>
      <c r="O344" s="67"/>
      <c r="P344" s="67"/>
      <c r="Q344" s="67"/>
      <c r="R344" s="67"/>
      <c r="S344" s="192"/>
      <c r="T344" s="14" t="str">
        <f t="shared" si="17"/>
        <v/>
      </c>
      <c r="U344" s="47" t="str">
        <f t="shared" si="18"/>
        <v/>
      </c>
    </row>
    <row r="345" spans="1:21" ht="21.95" customHeight="1" x14ac:dyDescent="0.15">
      <c r="A345" s="266"/>
      <c r="B345" s="67"/>
      <c r="C345" s="78"/>
      <c r="D345" s="86"/>
      <c r="E345" s="86"/>
      <c r="F345" s="77"/>
      <c r="G345" s="216"/>
      <c r="H345" s="215"/>
      <c r="I345" s="225"/>
      <c r="J345" s="225"/>
      <c r="K345" s="315">
        <f t="shared" si="16"/>
        <v>0</v>
      </c>
      <c r="L345" s="70"/>
      <c r="M345" s="67"/>
      <c r="N345" s="70"/>
      <c r="O345" s="67"/>
      <c r="P345" s="67"/>
      <c r="Q345" s="67"/>
      <c r="R345" s="67"/>
      <c r="S345" s="192"/>
      <c r="T345" s="14" t="str">
        <f t="shared" si="17"/>
        <v/>
      </c>
      <c r="U345" s="47" t="str">
        <f t="shared" si="18"/>
        <v/>
      </c>
    </row>
    <row r="346" spans="1:21" ht="21.95" customHeight="1" x14ac:dyDescent="0.15">
      <c r="A346" s="267" t="s">
        <v>5</v>
      </c>
      <c r="B346" s="104"/>
      <c r="C346" s="167"/>
      <c r="D346" s="106"/>
      <c r="E346" s="106"/>
      <c r="F346" s="166"/>
      <c r="G346" s="218"/>
      <c r="H346" s="217"/>
      <c r="I346" s="226"/>
      <c r="J346" s="226"/>
      <c r="K346" s="316">
        <f t="shared" si="16"/>
        <v>0</v>
      </c>
      <c r="L346" s="159"/>
      <c r="M346" s="104"/>
      <c r="N346" s="159"/>
      <c r="O346" s="104"/>
      <c r="P346" s="104"/>
      <c r="Q346" s="104"/>
      <c r="R346" s="104"/>
      <c r="S346" s="269"/>
      <c r="T346" s="14" t="str">
        <f t="shared" si="17"/>
        <v/>
      </c>
      <c r="U346" s="47" t="str">
        <f t="shared" si="18"/>
        <v/>
      </c>
    </row>
    <row r="347" spans="1:21" ht="21.95" customHeight="1" x14ac:dyDescent="0.15">
      <c r="A347" s="268" t="s">
        <v>6</v>
      </c>
      <c r="B347" s="103"/>
      <c r="C347" s="103"/>
      <c r="D347" s="102"/>
      <c r="E347" s="102"/>
      <c r="F347" s="164"/>
      <c r="G347" s="210"/>
      <c r="H347" s="210"/>
      <c r="I347" s="227"/>
      <c r="J347" s="227"/>
      <c r="K347" s="314">
        <f t="shared" si="16"/>
        <v>0</v>
      </c>
      <c r="L347" s="200"/>
      <c r="M347" s="71"/>
      <c r="N347" s="200"/>
      <c r="O347" s="71"/>
      <c r="P347" s="103"/>
      <c r="Q347" s="103"/>
      <c r="R347" s="103"/>
      <c r="S347" s="270"/>
      <c r="T347" s="14" t="str">
        <f t="shared" si="17"/>
        <v/>
      </c>
      <c r="U347" s="47" t="str">
        <f t="shared" si="18"/>
        <v/>
      </c>
    </row>
    <row r="348" spans="1:21" ht="21.95" customHeight="1" x14ac:dyDescent="0.15">
      <c r="A348" s="266" t="s">
        <v>7</v>
      </c>
      <c r="B348" s="78"/>
      <c r="C348" s="78"/>
      <c r="D348" s="86"/>
      <c r="E348" s="86"/>
      <c r="F348" s="77"/>
      <c r="G348" s="215"/>
      <c r="H348" s="215"/>
      <c r="I348" s="225"/>
      <c r="J348" s="225"/>
      <c r="K348" s="315">
        <f t="shared" si="16"/>
        <v>0</v>
      </c>
      <c r="L348" s="70"/>
      <c r="M348" s="67"/>
      <c r="N348" s="70"/>
      <c r="O348" s="67"/>
      <c r="P348" s="78"/>
      <c r="Q348" s="78"/>
      <c r="R348" s="78"/>
      <c r="S348" s="192"/>
      <c r="T348" s="14" t="str">
        <f t="shared" si="17"/>
        <v/>
      </c>
      <c r="U348" s="47" t="str">
        <f t="shared" si="18"/>
        <v/>
      </c>
    </row>
    <row r="349" spans="1:21" ht="21.95" customHeight="1" x14ac:dyDescent="0.15">
      <c r="A349" s="266" t="s">
        <v>8</v>
      </c>
      <c r="B349" s="78"/>
      <c r="C349" s="78"/>
      <c r="D349" s="86"/>
      <c r="E349" s="86"/>
      <c r="F349" s="77"/>
      <c r="G349" s="215"/>
      <c r="H349" s="215"/>
      <c r="I349" s="225"/>
      <c r="J349" s="225"/>
      <c r="K349" s="315">
        <f t="shared" si="16"/>
        <v>0</v>
      </c>
      <c r="L349" s="70"/>
      <c r="M349" s="67"/>
      <c r="N349" s="70"/>
      <c r="O349" s="67"/>
      <c r="P349" s="78"/>
      <c r="Q349" s="78"/>
      <c r="R349" s="78"/>
      <c r="S349" s="192"/>
      <c r="T349" s="14" t="str">
        <f t="shared" si="17"/>
        <v/>
      </c>
      <c r="U349" s="47" t="str">
        <f t="shared" si="18"/>
        <v/>
      </c>
    </row>
    <row r="350" spans="1:21" ht="21.95" customHeight="1" x14ac:dyDescent="0.15">
      <c r="A350" s="266" t="s">
        <v>9</v>
      </c>
      <c r="B350" s="78"/>
      <c r="C350" s="78"/>
      <c r="D350" s="86"/>
      <c r="E350" s="86"/>
      <c r="F350" s="77"/>
      <c r="G350" s="215"/>
      <c r="H350" s="215"/>
      <c r="I350" s="225"/>
      <c r="J350" s="225"/>
      <c r="K350" s="315">
        <f t="shared" si="16"/>
        <v>0</v>
      </c>
      <c r="L350" s="70"/>
      <c r="M350" s="67"/>
      <c r="N350" s="70"/>
      <c r="O350" s="67"/>
      <c r="P350" s="78"/>
      <c r="Q350" s="78"/>
      <c r="R350" s="78"/>
      <c r="S350" s="192"/>
      <c r="T350" s="14" t="str">
        <f t="shared" si="17"/>
        <v/>
      </c>
      <c r="U350" s="47" t="str">
        <f t="shared" si="18"/>
        <v/>
      </c>
    </row>
    <row r="351" spans="1:21" ht="21.95" customHeight="1" x14ac:dyDescent="0.15">
      <c r="A351" s="266"/>
      <c r="B351" s="78"/>
      <c r="C351" s="78"/>
      <c r="D351" s="86"/>
      <c r="E351" s="86"/>
      <c r="F351" s="77"/>
      <c r="G351" s="215"/>
      <c r="H351" s="215"/>
      <c r="I351" s="225"/>
      <c r="J351" s="225"/>
      <c r="K351" s="315">
        <f t="shared" si="16"/>
        <v>0</v>
      </c>
      <c r="L351" s="70"/>
      <c r="M351" s="67"/>
      <c r="N351" s="70"/>
      <c r="O351" s="67"/>
      <c r="P351" s="78"/>
      <c r="Q351" s="78"/>
      <c r="R351" s="78"/>
      <c r="S351" s="192"/>
      <c r="T351" s="14" t="str">
        <f t="shared" si="17"/>
        <v/>
      </c>
      <c r="U351" s="47" t="str">
        <f t="shared" si="18"/>
        <v/>
      </c>
    </row>
    <row r="352" spans="1:21" ht="21.95" customHeight="1" x14ac:dyDescent="0.15">
      <c r="A352" s="266"/>
      <c r="B352" s="78"/>
      <c r="C352" s="78"/>
      <c r="D352" s="86"/>
      <c r="E352" s="86"/>
      <c r="F352" s="77"/>
      <c r="G352" s="215"/>
      <c r="H352" s="215"/>
      <c r="I352" s="225"/>
      <c r="J352" s="225"/>
      <c r="K352" s="315">
        <f t="shared" si="16"/>
        <v>0</v>
      </c>
      <c r="L352" s="70"/>
      <c r="M352" s="67"/>
      <c r="N352" s="70"/>
      <c r="O352" s="67"/>
      <c r="P352" s="78"/>
      <c r="Q352" s="78"/>
      <c r="R352" s="78"/>
      <c r="S352" s="192"/>
      <c r="T352" s="14" t="str">
        <f t="shared" si="17"/>
        <v/>
      </c>
      <c r="U352" s="47" t="str">
        <f t="shared" si="18"/>
        <v/>
      </c>
    </row>
    <row r="353" spans="1:21" ht="21.95" customHeight="1" x14ac:dyDescent="0.15">
      <c r="A353" s="266"/>
      <c r="B353" s="78"/>
      <c r="C353" s="78"/>
      <c r="D353" s="86"/>
      <c r="E353" s="86"/>
      <c r="F353" s="77"/>
      <c r="G353" s="215"/>
      <c r="H353" s="215"/>
      <c r="I353" s="225"/>
      <c r="J353" s="225"/>
      <c r="K353" s="315">
        <f t="shared" si="16"/>
        <v>0</v>
      </c>
      <c r="L353" s="70"/>
      <c r="M353" s="67"/>
      <c r="N353" s="70"/>
      <c r="O353" s="67"/>
      <c r="P353" s="78"/>
      <c r="Q353" s="78"/>
      <c r="R353" s="78"/>
      <c r="S353" s="192"/>
      <c r="T353" s="14" t="str">
        <f t="shared" si="17"/>
        <v/>
      </c>
      <c r="U353" s="47" t="str">
        <f t="shared" si="18"/>
        <v/>
      </c>
    </row>
    <row r="354" spans="1:21" ht="21.95" customHeight="1" x14ac:dyDescent="0.15">
      <c r="A354" s="266"/>
      <c r="B354" s="78"/>
      <c r="C354" s="78"/>
      <c r="D354" s="86"/>
      <c r="E354" s="86"/>
      <c r="F354" s="77"/>
      <c r="G354" s="215"/>
      <c r="H354" s="215"/>
      <c r="I354" s="225"/>
      <c r="J354" s="225"/>
      <c r="K354" s="315">
        <f t="shared" si="16"/>
        <v>0</v>
      </c>
      <c r="L354" s="70"/>
      <c r="M354" s="67"/>
      <c r="N354" s="70"/>
      <c r="O354" s="67"/>
      <c r="P354" s="78"/>
      <c r="Q354" s="78"/>
      <c r="R354" s="78"/>
      <c r="S354" s="192"/>
      <c r="T354" s="14" t="str">
        <f t="shared" si="17"/>
        <v/>
      </c>
      <c r="U354" s="47" t="str">
        <f t="shared" si="18"/>
        <v/>
      </c>
    </row>
    <row r="355" spans="1:21" ht="21.95" customHeight="1" x14ac:dyDescent="0.15">
      <c r="A355" s="266"/>
      <c r="B355" s="78"/>
      <c r="C355" s="78"/>
      <c r="D355" s="86"/>
      <c r="E355" s="86"/>
      <c r="F355" s="77"/>
      <c r="G355" s="215"/>
      <c r="H355" s="215"/>
      <c r="I355" s="225"/>
      <c r="J355" s="225"/>
      <c r="K355" s="315">
        <f t="shared" si="16"/>
        <v>0</v>
      </c>
      <c r="L355" s="70"/>
      <c r="M355" s="67"/>
      <c r="N355" s="70"/>
      <c r="O355" s="67"/>
      <c r="P355" s="78"/>
      <c r="Q355" s="78"/>
      <c r="R355" s="78"/>
      <c r="S355" s="192"/>
      <c r="T355" s="14" t="str">
        <f t="shared" si="17"/>
        <v/>
      </c>
      <c r="U355" s="47" t="str">
        <f t="shared" si="18"/>
        <v/>
      </c>
    </row>
    <row r="356" spans="1:21" ht="21.95" customHeight="1" x14ac:dyDescent="0.15">
      <c r="A356" s="266"/>
      <c r="B356" s="78"/>
      <c r="C356" s="78"/>
      <c r="D356" s="86"/>
      <c r="E356" s="86"/>
      <c r="F356" s="77"/>
      <c r="G356" s="215"/>
      <c r="H356" s="215"/>
      <c r="I356" s="225"/>
      <c r="J356" s="225"/>
      <c r="K356" s="315">
        <f t="shared" si="16"/>
        <v>0</v>
      </c>
      <c r="L356" s="70"/>
      <c r="M356" s="67"/>
      <c r="N356" s="70"/>
      <c r="O356" s="67"/>
      <c r="P356" s="78"/>
      <c r="Q356" s="78"/>
      <c r="R356" s="78"/>
      <c r="S356" s="192"/>
      <c r="T356" s="14" t="str">
        <f t="shared" si="17"/>
        <v/>
      </c>
      <c r="U356" s="47" t="str">
        <f t="shared" si="18"/>
        <v/>
      </c>
    </row>
    <row r="357" spans="1:21" ht="21.95" customHeight="1" x14ac:dyDescent="0.15">
      <c r="A357" s="266"/>
      <c r="B357" s="78"/>
      <c r="C357" s="78"/>
      <c r="D357" s="86"/>
      <c r="E357" s="86"/>
      <c r="F357" s="77"/>
      <c r="G357" s="215"/>
      <c r="H357" s="215"/>
      <c r="I357" s="225"/>
      <c r="J357" s="225"/>
      <c r="K357" s="315">
        <f t="shared" si="16"/>
        <v>0</v>
      </c>
      <c r="L357" s="70"/>
      <c r="M357" s="67"/>
      <c r="N357" s="70"/>
      <c r="O357" s="67"/>
      <c r="P357" s="78"/>
      <c r="Q357" s="78"/>
      <c r="R357" s="78"/>
      <c r="S357" s="192"/>
      <c r="T357" s="14" t="str">
        <f t="shared" si="17"/>
        <v/>
      </c>
      <c r="U357" s="47" t="str">
        <f t="shared" si="18"/>
        <v/>
      </c>
    </row>
    <row r="358" spans="1:21" ht="21.95" customHeight="1" x14ac:dyDescent="0.15">
      <c r="A358" s="266"/>
      <c r="B358" s="78"/>
      <c r="C358" s="78"/>
      <c r="D358" s="86"/>
      <c r="E358" s="86"/>
      <c r="F358" s="77"/>
      <c r="G358" s="215"/>
      <c r="H358" s="215"/>
      <c r="I358" s="225"/>
      <c r="J358" s="225"/>
      <c r="K358" s="315">
        <f t="shared" si="16"/>
        <v>0</v>
      </c>
      <c r="L358" s="70"/>
      <c r="M358" s="67"/>
      <c r="N358" s="70"/>
      <c r="O358" s="67"/>
      <c r="P358" s="78"/>
      <c r="Q358" s="78"/>
      <c r="R358" s="78"/>
      <c r="S358" s="192"/>
      <c r="T358" s="14" t="str">
        <f t="shared" si="17"/>
        <v/>
      </c>
      <c r="U358" s="47" t="str">
        <f t="shared" si="18"/>
        <v/>
      </c>
    </row>
    <row r="359" spans="1:21" ht="21.95" customHeight="1" x14ac:dyDescent="0.15">
      <c r="A359" s="177"/>
      <c r="B359" s="78"/>
      <c r="C359" s="78"/>
      <c r="D359" s="86"/>
      <c r="E359" s="86"/>
      <c r="F359" s="77"/>
      <c r="G359" s="215"/>
      <c r="H359" s="215"/>
      <c r="I359" s="225"/>
      <c r="J359" s="225"/>
      <c r="K359" s="315">
        <f t="shared" si="16"/>
        <v>0</v>
      </c>
      <c r="L359" s="70"/>
      <c r="M359" s="67"/>
      <c r="N359" s="70"/>
      <c r="O359" s="67"/>
      <c r="P359" s="78"/>
      <c r="Q359" s="78"/>
      <c r="R359" s="78"/>
      <c r="S359" s="192"/>
      <c r="T359" s="14" t="str">
        <f t="shared" ref="T359:T390" si="19">CONCATENATE(L359,C359)</f>
        <v/>
      </c>
      <c r="U359" s="47" t="str">
        <f t="shared" ref="U359:U390" si="20">CONCATENATE(N359,H359)</f>
        <v/>
      </c>
    </row>
    <row r="360" spans="1:21" ht="21.95" customHeight="1" x14ac:dyDescent="0.15">
      <c r="A360" s="266"/>
      <c r="B360" s="67"/>
      <c r="C360" s="78"/>
      <c r="D360" s="86"/>
      <c r="E360" s="86"/>
      <c r="F360" s="77"/>
      <c r="G360" s="216"/>
      <c r="H360" s="215"/>
      <c r="I360" s="225"/>
      <c r="J360" s="225"/>
      <c r="K360" s="315">
        <f t="shared" si="16"/>
        <v>0</v>
      </c>
      <c r="L360" s="70"/>
      <c r="M360" s="67"/>
      <c r="N360" s="70"/>
      <c r="O360" s="67"/>
      <c r="P360" s="67"/>
      <c r="Q360" s="67"/>
      <c r="R360" s="67"/>
      <c r="S360" s="192"/>
      <c r="T360" s="14" t="str">
        <f t="shared" si="19"/>
        <v/>
      </c>
      <c r="U360" s="47" t="str">
        <f t="shared" si="20"/>
        <v/>
      </c>
    </row>
    <row r="361" spans="1:21" ht="21.95" customHeight="1" x14ac:dyDescent="0.15">
      <c r="A361" s="266"/>
      <c r="B361" s="67"/>
      <c r="C361" s="78"/>
      <c r="D361" s="86"/>
      <c r="E361" s="86"/>
      <c r="F361" s="77"/>
      <c r="G361" s="216"/>
      <c r="H361" s="215"/>
      <c r="I361" s="225"/>
      <c r="J361" s="225"/>
      <c r="K361" s="315">
        <f t="shared" si="16"/>
        <v>0</v>
      </c>
      <c r="L361" s="70"/>
      <c r="M361" s="67"/>
      <c r="N361" s="70"/>
      <c r="O361" s="67"/>
      <c r="P361" s="67"/>
      <c r="Q361" s="67"/>
      <c r="R361" s="67"/>
      <c r="S361" s="192"/>
      <c r="T361" s="14" t="str">
        <f t="shared" si="19"/>
        <v/>
      </c>
      <c r="U361" s="47" t="str">
        <f t="shared" si="20"/>
        <v/>
      </c>
    </row>
    <row r="362" spans="1:21" ht="21.95" customHeight="1" x14ac:dyDescent="0.15">
      <c r="A362" s="266"/>
      <c r="B362" s="67"/>
      <c r="C362" s="78"/>
      <c r="D362" s="86"/>
      <c r="E362" s="86"/>
      <c r="F362" s="77"/>
      <c r="G362" s="216"/>
      <c r="H362" s="215"/>
      <c r="I362" s="225"/>
      <c r="J362" s="225"/>
      <c r="K362" s="315">
        <f t="shared" si="16"/>
        <v>0</v>
      </c>
      <c r="L362" s="70"/>
      <c r="M362" s="67"/>
      <c r="N362" s="70"/>
      <c r="O362" s="67"/>
      <c r="P362" s="67"/>
      <c r="Q362" s="67"/>
      <c r="R362" s="67"/>
      <c r="S362" s="192"/>
      <c r="T362" s="14" t="str">
        <f t="shared" si="19"/>
        <v/>
      </c>
      <c r="U362" s="47" t="str">
        <f t="shared" si="20"/>
        <v/>
      </c>
    </row>
    <row r="363" spans="1:21" ht="21.95" customHeight="1" x14ac:dyDescent="0.15">
      <c r="A363" s="266"/>
      <c r="B363" s="67"/>
      <c r="C363" s="78"/>
      <c r="D363" s="86"/>
      <c r="E363" s="86"/>
      <c r="F363" s="77"/>
      <c r="G363" s="216"/>
      <c r="H363" s="215"/>
      <c r="I363" s="225"/>
      <c r="J363" s="225"/>
      <c r="K363" s="315">
        <f t="shared" si="16"/>
        <v>0</v>
      </c>
      <c r="L363" s="70"/>
      <c r="M363" s="67"/>
      <c r="N363" s="70"/>
      <c r="O363" s="67"/>
      <c r="P363" s="67"/>
      <c r="Q363" s="67"/>
      <c r="R363" s="67"/>
      <c r="S363" s="192"/>
      <c r="T363" s="14" t="str">
        <f t="shared" si="19"/>
        <v/>
      </c>
      <c r="U363" s="47" t="str">
        <f t="shared" si="20"/>
        <v/>
      </c>
    </row>
    <row r="364" spans="1:21" ht="21.95" customHeight="1" x14ac:dyDescent="0.15">
      <c r="A364" s="266"/>
      <c r="B364" s="67"/>
      <c r="C364" s="78"/>
      <c r="D364" s="86"/>
      <c r="E364" s="86"/>
      <c r="F364" s="77"/>
      <c r="G364" s="216"/>
      <c r="H364" s="215"/>
      <c r="I364" s="225"/>
      <c r="J364" s="225"/>
      <c r="K364" s="315">
        <f t="shared" si="16"/>
        <v>0</v>
      </c>
      <c r="L364" s="70"/>
      <c r="M364" s="67"/>
      <c r="N364" s="70"/>
      <c r="O364" s="67"/>
      <c r="P364" s="67"/>
      <c r="Q364" s="67"/>
      <c r="R364" s="67"/>
      <c r="S364" s="192"/>
      <c r="T364" s="14" t="str">
        <f t="shared" si="19"/>
        <v/>
      </c>
      <c r="U364" s="47" t="str">
        <f t="shared" si="20"/>
        <v/>
      </c>
    </row>
    <row r="365" spans="1:21" ht="21.95" customHeight="1" x14ac:dyDescent="0.15">
      <c r="A365" s="266"/>
      <c r="B365" s="67"/>
      <c r="C365" s="78"/>
      <c r="D365" s="86"/>
      <c r="E365" s="86"/>
      <c r="F365" s="77"/>
      <c r="G365" s="216"/>
      <c r="H365" s="215"/>
      <c r="I365" s="225"/>
      <c r="J365" s="225"/>
      <c r="K365" s="315">
        <f t="shared" si="16"/>
        <v>0</v>
      </c>
      <c r="L365" s="70"/>
      <c r="M365" s="67"/>
      <c r="N365" s="70"/>
      <c r="O365" s="67"/>
      <c r="P365" s="67"/>
      <c r="Q365" s="67"/>
      <c r="R365" s="67"/>
      <c r="S365" s="192"/>
      <c r="T365" s="14" t="str">
        <f t="shared" si="19"/>
        <v/>
      </c>
      <c r="U365" s="47" t="str">
        <f t="shared" si="20"/>
        <v/>
      </c>
    </row>
    <row r="366" spans="1:21" ht="21.95" customHeight="1" x14ac:dyDescent="0.15">
      <c r="A366" s="267"/>
      <c r="B366" s="104"/>
      <c r="C366" s="167"/>
      <c r="D366" s="106"/>
      <c r="E366" s="106"/>
      <c r="F366" s="166"/>
      <c r="G366" s="218"/>
      <c r="H366" s="217"/>
      <c r="I366" s="226"/>
      <c r="J366" s="226"/>
      <c r="K366" s="316">
        <f t="shared" si="16"/>
        <v>0</v>
      </c>
      <c r="L366" s="159"/>
      <c r="M366" s="104"/>
      <c r="N366" s="159"/>
      <c r="O366" s="104"/>
      <c r="P366" s="104"/>
      <c r="Q366" s="104"/>
      <c r="R366" s="104"/>
      <c r="S366" s="269"/>
      <c r="T366" s="14" t="str">
        <f t="shared" si="19"/>
        <v/>
      </c>
      <c r="U366" s="47" t="str">
        <f t="shared" si="20"/>
        <v/>
      </c>
    </row>
    <row r="367" spans="1:21" ht="21.95" customHeight="1" x14ac:dyDescent="0.15">
      <c r="A367" s="268"/>
      <c r="B367" s="103"/>
      <c r="C367" s="103"/>
      <c r="D367" s="102"/>
      <c r="E367" s="102"/>
      <c r="F367" s="164"/>
      <c r="G367" s="210"/>
      <c r="H367" s="210"/>
      <c r="I367" s="227"/>
      <c r="J367" s="227"/>
      <c r="K367" s="314">
        <f t="shared" si="16"/>
        <v>0</v>
      </c>
      <c r="L367" s="200"/>
      <c r="M367" s="71"/>
      <c r="N367" s="200"/>
      <c r="O367" s="71"/>
      <c r="P367" s="103"/>
      <c r="Q367" s="103"/>
      <c r="R367" s="103"/>
      <c r="S367" s="270"/>
      <c r="T367" s="14" t="str">
        <f t="shared" si="19"/>
        <v/>
      </c>
      <c r="U367" s="47" t="str">
        <f t="shared" si="20"/>
        <v/>
      </c>
    </row>
    <row r="368" spans="1:21" ht="21.95" customHeight="1" x14ac:dyDescent="0.15">
      <c r="A368" s="266"/>
      <c r="B368" s="78"/>
      <c r="C368" s="78"/>
      <c r="D368" s="86"/>
      <c r="E368" s="86"/>
      <c r="F368" s="77"/>
      <c r="G368" s="215"/>
      <c r="H368" s="215"/>
      <c r="I368" s="225"/>
      <c r="J368" s="225"/>
      <c r="K368" s="315">
        <f t="shared" si="16"/>
        <v>0</v>
      </c>
      <c r="L368" s="70"/>
      <c r="M368" s="67"/>
      <c r="N368" s="70"/>
      <c r="O368" s="67"/>
      <c r="P368" s="78"/>
      <c r="Q368" s="78"/>
      <c r="R368" s="78"/>
      <c r="S368" s="192"/>
      <c r="T368" s="14" t="str">
        <f t="shared" si="19"/>
        <v/>
      </c>
      <c r="U368" s="47" t="str">
        <f t="shared" si="20"/>
        <v/>
      </c>
    </row>
    <row r="369" spans="1:21" ht="21.95" customHeight="1" x14ac:dyDescent="0.15">
      <c r="A369" s="266"/>
      <c r="B369" s="78"/>
      <c r="C369" s="78"/>
      <c r="D369" s="86"/>
      <c r="E369" s="86"/>
      <c r="F369" s="77"/>
      <c r="G369" s="215"/>
      <c r="H369" s="215"/>
      <c r="I369" s="225"/>
      <c r="J369" s="225"/>
      <c r="K369" s="315">
        <f t="shared" si="16"/>
        <v>0</v>
      </c>
      <c r="L369" s="70"/>
      <c r="M369" s="271"/>
      <c r="N369" s="70"/>
      <c r="O369" s="271"/>
      <c r="P369" s="78"/>
      <c r="Q369" s="78"/>
      <c r="R369" s="78"/>
      <c r="S369" s="192"/>
      <c r="T369" s="14" t="str">
        <f t="shared" si="19"/>
        <v/>
      </c>
      <c r="U369" s="47" t="str">
        <f t="shared" si="20"/>
        <v/>
      </c>
    </row>
    <row r="370" spans="1:21" ht="21.95" customHeight="1" x14ac:dyDescent="0.15">
      <c r="A370" s="266"/>
      <c r="B370" s="78"/>
      <c r="C370" s="78"/>
      <c r="D370" s="86"/>
      <c r="E370" s="86"/>
      <c r="F370" s="77"/>
      <c r="G370" s="215"/>
      <c r="H370" s="215"/>
      <c r="I370" s="225"/>
      <c r="J370" s="225"/>
      <c r="K370" s="315">
        <f t="shared" si="16"/>
        <v>0</v>
      </c>
      <c r="L370" s="70"/>
      <c r="M370" s="271"/>
      <c r="N370" s="70"/>
      <c r="O370" s="271"/>
      <c r="P370" s="78"/>
      <c r="Q370" s="78"/>
      <c r="R370" s="78"/>
      <c r="S370" s="192"/>
      <c r="T370" s="14" t="str">
        <f t="shared" si="19"/>
        <v/>
      </c>
      <c r="U370" s="47" t="str">
        <f t="shared" si="20"/>
        <v/>
      </c>
    </row>
    <row r="371" spans="1:21" ht="21.95" customHeight="1" x14ac:dyDescent="0.15">
      <c r="A371" s="266"/>
      <c r="B371" s="78"/>
      <c r="C371" s="78"/>
      <c r="D371" s="86"/>
      <c r="E371" s="86"/>
      <c r="F371" s="77"/>
      <c r="G371" s="215"/>
      <c r="H371" s="215"/>
      <c r="I371" s="225"/>
      <c r="J371" s="225"/>
      <c r="K371" s="315">
        <f t="shared" si="16"/>
        <v>0</v>
      </c>
      <c r="L371" s="70"/>
      <c r="M371" s="67"/>
      <c r="N371" s="70"/>
      <c r="O371" s="67"/>
      <c r="P371" s="78"/>
      <c r="Q371" s="78"/>
      <c r="R371" s="78"/>
      <c r="S371" s="192"/>
      <c r="T371" s="14" t="str">
        <f t="shared" si="19"/>
        <v/>
      </c>
      <c r="U371" s="47" t="str">
        <f t="shared" si="20"/>
        <v/>
      </c>
    </row>
    <row r="372" spans="1:21" ht="21.95" customHeight="1" x14ac:dyDescent="0.15">
      <c r="A372" s="266"/>
      <c r="B372" s="78"/>
      <c r="C372" s="78"/>
      <c r="D372" s="86"/>
      <c r="E372" s="86"/>
      <c r="F372" s="77"/>
      <c r="G372" s="215"/>
      <c r="H372" s="215"/>
      <c r="I372" s="225"/>
      <c r="J372" s="225"/>
      <c r="K372" s="315">
        <f t="shared" si="16"/>
        <v>0</v>
      </c>
      <c r="L372" s="70"/>
      <c r="M372" s="67"/>
      <c r="N372" s="70"/>
      <c r="O372" s="67"/>
      <c r="P372" s="78"/>
      <c r="Q372" s="78"/>
      <c r="R372" s="78"/>
      <c r="S372" s="192"/>
      <c r="T372" s="14" t="str">
        <f t="shared" si="19"/>
        <v/>
      </c>
      <c r="U372" s="47" t="str">
        <f t="shared" si="20"/>
        <v/>
      </c>
    </row>
    <row r="373" spans="1:21" ht="21.95" customHeight="1" x14ac:dyDescent="0.15">
      <c r="A373" s="266"/>
      <c r="B373" s="78"/>
      <c r="C373" s="78"/>
      <c r="D373" s="86"/>
      <c r="E373" s="86"/>
      <c r="F373" s="77"/>
      <c r="G373" s="215"/>
      <c r="H373" s="215"/>
      <c r="I373" s="225"/>
      <c r="J373" s="225"/>
      <c r="K373" s="831">
        <f t="shared" si="16"/>
        <v>0</v>
      </c>
      <c r="L373" s="70"/>
      <c r="M373" s="67"/>
      <c r="N373" s="70"/>
      <c r="O373" s="67"/>
      <c r="P373" s="78"/>
      <c r="Q373" s="78"/>
      <c r="R373" s="78"/>
      <c r="S373" s="192"/>
      <c r="T373" s="14" t="str">
        <f t="shared" si="19"/>
        <v/>
      </c>
      <c r="U373" s="47" t="str">
        <f t="shared" si="20"/>
        <v/>
      </c>
    </row>
    <row r="374" spans="1:21" ht="21.95" customHeight="1" x14ac:dyDescent="0.15">
      <c r="A374" s="272"/>
      <c r="B374" s="78"/>
      <c r="C374" s="78"/>
      <c r="D374" s="86"/>
      <c r="E374" s="86"/>
      <c r="F374" s="77"/>
      <c r="G374" s="215"/>
      <c r="H374" s="215"/>
      <c r="I374" s="225"/>
      <c r="J374" s="225"/>
      <c r="K374" s="831">
        <f t="shared" si="16"/>
        <v>0</v>
      </c>
      <c r="L374" s="70"/>
      <c r="M374" s="67"/>
      <c r="N374" s="70"/>
      <c r="O374" s="67"/>
      <c r="P374" s="78"/>
      <c r="Q374" s="78"/>
      <c r="R374" s="78"/>
      <c r="S374" s="192"/>
      <c r="T374" s="14" t="str">
        <f t="shared" si="19"/>
        <v/>
      </c>
      <c r="U374" s="47" t="str">
        <f t="shared" si="20"/>
        <v/>
      </c>
    </row>
    <row r="375" spans="1:21" ht="21.95" customHeight="1" x14ac:dyDescent="0.15">
      <c r="A375" s="272"/>
      <c r="B375" s="78"/>
      <c r="C375" s="78"/>
      <c r="D375" s="86"/>
      <c r="E375" s="86"/>
      <c r="F375" s="77"/>
      <c r="G375" s="215"/>
      <c r="H375" s="215"/>
      <c r="I375" s="225"/>
      <c r="J375" s="225"/>
      <c r="K375" s="831">
        <f t="shared" si="16"/>
        <v>0</v>
      </c>
      <c r="L375" s="70"/>
      <c r="M375" s="67"/>
      <c r="N375" s="70"/>
      <c r="O375" s="67"/>
      <c r="P375" s="78"/>
      <c r="Q375" s="78"/>
      <c r="R375" s="78"/>
      <c r="S375" s="192"/>
      <c r="T375" s="14" t="str">
        <f t="shared" si="19"/>
        <v/>
      </c>
      <c r="U375" s="47" t="str">
        <f t="shared" si="20"/>
        <v/>
      </c>
    </row>
    <row r="376" spans="1:21" ht="21.95" customHeight="1" x14ac:dyDescent="0.15">
      <c r="A376" s="272"/>
      <c r="B376" s="78"/>
      <c r="C376" s="78"/>
      <c r="D376" s="86"/>
      <c r="E376" s="86"/>
      <c r="F376" s="77"/>
      <c r="G376" s="215"/>
      <c r="H376" s="215"/>
      <c r="I376" s="225"/>
      <c r="J376" s="225"/>
      <c r="K376" s="318">
        <f t="shared" si="16"/>
        <v>0</v>
      </c>
      <c r="L376" s="70"/>
      <c r="M376" s="67"/>
      <c r="N376" s="70"/>
      <c r="O376" s="67"/>
      <c r="P376" s="78"/>
      <c r="Q376" s="78"/>
      <c r="R376" s="78"/>
      <c r="S376" s="192"/>
      <c r="T376" s="14" t="str">
        <f t="shared" si="19"/>
        <v/>
      </c>
      <c r="U376" s="47" t="str">
        <f t="shared" si="20"/>
        <v/>
      </c>
    </row>
    <row r="377" spans="1:21" ht="21.95" customHeight="1" x14ac:dyDescent="0.15">
      <c r="A377" s="266"/>
      <c r="B377" s="78"/>
      <c r="C377" s="78"/>
      <c r="D377" s="86"/>
      <c r="E377" s="86"/>
      <c r="F377" s="77"/>
      <c r="G377" s="215"/>
      <c r="H377" s="215"/>
      <c r="I377" s="225"/>
      <c r="J377" s="225"/>
      <c r="K377" s="315">
        <f t="shared" si="16"/>
        <v>0</v>
      </c>
      <c r="L377" s="70"/>
      <c r="M377" s="67"/>
      <c r="N377" s="70"/>
      <c r="O377" s="67"/>
      <c r="P377" s="78"/>
      <c r="Q377" s="78"/>
      <c r="R377" s="78"/>
      <c r="S377" s="192"/>
      <c r="T377" s="14" t="str">
        <f t="shared" si="19"/>
        <v/>
      </c>
      <c r="U377" s="47" t="str">
        <f t="shared" si="20"/>
        <v/>
      </c>
    </row>
    <row r="378" spans="1:21" ht="21.95" customHeight="1" x14ac:dyDescent="0.15">
      <c r="A378" s="266"/>
      <c r="B378" s="78"/>
      <c r="C378" s="78"/>
      <c r="D378" s="86"/>
      <c r="E378" s="86"/>
      <c r="F378" s="77"/>
      <c r="G378" s="215"/>
      <c r="H378" s="215"/>
      <c r="I378" s="225"/>
      <c r="J378" s="225"/>
      <c r="K378" s="315">
        <f t="shared" si="16"/>
        <v>0</v>
      </c>
      <c r="L378" s="70"/>
      <c r="M378" s="67"/>
      <c r="N378" s="70"/>
      <c r="O378" s="67"/>
      <c r="P378" s="78"/>
      <c r="Q378" s="78"/>
      <c r="R378" s="78"/>
      <c r="S378" s="192"/>
      <c r="T378" s="14" t="str">
        <f t="shared" si="19"/>
        <v/>
      </c>
      <c r="U378" s="47" t="str">
        <f t="shared" si="20"/>
        <v/>
      </c>
    </row>
    <row r="379" spans="1:21" ht="21.95" customHeight="1" x14ac:dyDescent="0.15">
      <c r="A379" s="266"/>
      <c r="B379" s="78"/>
      <c r="C379" s="78"/>
      <c r="D379" s="86"/>
      <c r="E379" s="86"/>
      <c r="F379" s="77"/>
      <c r="G379" s="215"/>
      <c r="H379" s="215"/>
      <c r="I379" s="225"/>
      <c r="J379" s="225"/>
      <c r="K379" s="315">
        <f t="shared" si="16"/>
        <v>0</v>
      </c>
      <c r="L379" s="70"/>
      <c r="M379" s="67"/>
      <c r="N379" s="70"/>
      <c r="O379" s="67"/>
      <c r="P379" s="78"/>
      <c r="Q379" s="78"/>
      <c r="R379" s="78"/>
      <c r="S379" s="192"/>
      <c r="T379" s="14" t="str">
        <f t="shared" si="19"/>
        <v/>
      </c>
      <c r="U379" s="47" t="str">
        <f t="shared" si="20"/>
        <v/>
      </c>
    </row>
    <row r="380" spans="1:21" ht="21.95" customHeight="1" x14ac:dyDescent="0.15">
      <c r="A380" s="266"/>
      <c r="B380" s="78"/>
      <c r="C380" s="78"/>
      <c r="D380" s="86"/>
      <c r="E380" s="86"/>
      <c r="F380" s="77"/>
      <c r="G380" s="215"/>
      <c r="H380" s="215"/>
      <c r="I380" s="225"/>
      <c r="J380" s="225"/>
      <c r="K380" s="315">
        <f t="shared" si="16"/>
        <v>0</v>
      </c>
      <c r="L380" s="70"/>
      <c r="M380" s="67"/>
      <c r="N380" s="70"/>
      <c r="O380" s="67"/>
      <c r="P380" s="78"/>
      <c r="Q380" s="78"/>
      <c r="R380" s="78"/>
      <c r="S380" s="192"/>
      <c r="T380" s="14" t="str">
        <f t="shared" si="19"/>
        <v/>
      </c>
      <c r="U380" s="47" t="str">
        <f t="shared" si="20"/>
        <v/>
      </c>
    </row>
    <row r="381" spans="1:21" ht="21.95" customHeight="1" x14ac:dyDescent="0.15">
      <c r="A381" s="266"/>
      <c r="B381" s="78"/>
      <c r="C381" s="78"/>
      <c r="D381" s="86"/>
      <c r="E381" s="86"/>
      <c r="F381" s="77"/>
      <c r="G381" s="215"/>
      <c r="H381" s="215"/>
      <c r="I381" s="225"/>
      <c r="J381" s="225"/>
      <c r="K381" s="315">
        <f t="shared" si="16"/>
        <v>0</v>
      </c>
      <c r="L381" s="70"/>
      <c r="M381" s="67"/>
      <c r="N381" s="70"/>
      <c r="O381" s="67"/>
      <c r="P381" s="78"/>
      <c r="Q381" s="78"/>
      <c r="R381" s="78"/>
      <c r="S381" s="192"/>
      <c r="T381" s="14" t="str">
        <f t="shared" si="19"/>
        <v/>
      </c>
      <c r="U381" s="47" t="str">
        <f t="shared" si="20"/>
        <v/>
      </c>
    </row>
    <row r="382" spans="1:21" ht="21.95" customHeight="1" x14ac:dyDescent="0.15">
      <c r="A382" s="177"/>
      <c r="B382" s="78"/>
      <c r="C382" s="78"/>
      <c r="D382" s="86"/>
      <c r="E382" s="86"/>
      <c r="F382" s="77"/>
      <c r="G382" s="215"/>
      <c r="H382" s="215"/>
      <c r="I382" s="225"/>
      <c r="J382" s="225"/>
      <c r="K382" s="315">
        <f t="shared" si="16"/>
        <v>0</v>
      </c>
      <c r="L382" s="70"/>
      <c r="M382" s="67"/>
      <c r="N382" s="70"/>
      <c r="O382" s="67"/>
      <c r="P382" s="78"/>
      <c r="Q382" s="78"/>
      <c r="R382" s="78"/>
      <c r="S382" s="192"/>
      <c r="T382" s="14" t="str">
        <f t="shared" si="19"/>
        <v/>
      </c>
      <c r="U382" s="47" t="str">
        <f t="shared" si="20"/>
        <v/>
      </c>
    </row>
    <row r="383" spans="1:21" ht="21.95" customHeight="1" x14ac:dyDescent="0.15">
      <c r="A383" s="266"/>
      <c r="B383" s="67"/>
      <c r="C383" s="78"/>
      <c r="D383" s="86"/>
      <c r="E383" s="86"/>
      <c r="F383" s="77"/>
      <c r="G383" s="216"/>
      <c r="H383" s="215"/>
      <c r="I383" s="225"/>
      <c r="J383" s="225"/>
      <c r="K383" s="315">
        <f t="shared" si="16"/>
        <v>0</v>
      </c>
      <c r="L383" s="70"/>
      <c r="M383" s="67"/>
      <c r="N383" s="70"/>
      <c r="O383" s="67"/>
      <c r="P383" s="67"/>
      <c r="Q383" s="67"/>
      <c r="R383" s="67"/>
      <c r="S383" s="192"/>
      <c r="T383" s="14" t="str">
        <f t="shared" si="19"/>
        <v/>
      </c>
      <c r="U383" s="47" t="str">
        <f t="shared" si="20"/>
        <v/>
      </c>
    </row>
    <row r="384" spans="1:21" ht="21.95" customHeight="1" x14ac:dyDescent="0.15">
      <c r="A384" s="266"/>
      <c r="B384" s="67"/>
      <c r="C384" s="78"/>
      <c r="D384" s="86"/>
      <c r="E384" s="86"/>
      <c r="F384" s="77"/>
      <c r="G384" s="216"/>
      <c r="H384" s="215"/>
      <c r="I384" s="225"/>
      <c r="J384" s="225"/>
      <c r="K384" s="315">
        <f t="shared" si="16"/>
        <v>0</v>
      </c>
      <c r="L384" s="70"/>
      <c r="M384" s="67"/>
      <c r="N384" s="70"/>
      <c r="O384" s="67"/>
      <c r="P384" s="67"/>
      <c r="Q384" s="67"/>
      <c r="R384" s="67"/>
      <c r="S384" s="192"/>
      <c r="T384" s="14" t="str">
        <f t="shared" si="19"/>
        <v/>
      </c>
      <c r="U384" s="47" t="str">
        <f t="shared" si="20"/>
        <v/>
      </c>
    </row>
    <row r="385" spans="1:21" ht="21.95" customHeight="1" x14ac:dyDescent="0.15">
      <c r="A385" s="266"/>
      <c r="B385" s="67"/>
      <c r="C385" s="78"/>
      <c r="D385" s="86"/>
      <c r="E385" s="86"/>
      <c r="F385" s="77"/>
      <c r="G385" s="216"/>
      <c r="H385" s="215"/>
      <c r="I385" s="225"/>
      <c r="J385" s="225"/>
      <c r="K385" s="315">
        <f t="shared" si="16"/>
        <v>0</v>
      </c>
      <c r="L385" s="70"/>
      <c r="M385" s="67"/>
      <c r="N385" s="70"/>
      <c r="O385" s="67"/>
      <c r="P385" s="67"/>
      <c r="Q385" s="67"/>
      <c r="R385" s="67"/>
      <c r="S385" s="192"/>
      <c r="T385" s="14" t="str">
        <f t="shared" si="19"/>
        <v/>
      </c>
      <c r="U385" s="47" t="str">
        <f t="shared" si="20"/>
        <v/>
      </c>
    </row>
    <row r="386" spans="1:21" ht="21.95" customHeight="1" x14ac:dyDescent="0.15">
      <c r="A386" s="267"/>
      <c r="B386" s="104"/>
      <c r="C386" s="167"/>
      <c r="D386" s="106"/>
      <c r="E386" s="106"/>
      <c r="F386" s="166"/>
      <c r="G386" s="218"/>
      <c r="H386" s="217"/>
      <c r="I386" s="226"/>
      <c r="J386" s="226"/>
      <c r="K386" s="316">
        <f t="shared" si="16"/>
        <v>0</v>
      </c>
      <c r="L386" s="159"/>
      <c r="M386" s="104"/>
      <c r="N386" s="159"/>
      <c r="O386" s="104"/>
      <c r="P386" s="104"/>
      <c r="Q386" s="104"/>
      <c r="R386" s="104"/>
      <c r="S386" s="269"/>
      <c r="T386" s="14" t="str">
        <f t="shared" si="19"/>
        <v/>
      </c>
      <c r="U386" s="47" t="str">
        <f t="shared" si="20"/>
        <v/>
      </c>
    </row>
    <row r="387" spans="1:21" ht="21.95" customHeight="1" x14ac:dyDescent="0.15">
      <c r="A387" s="268"/>
      <c r="B387" s="71"/>
      <c r="C387" s="103"/>
      <c r="D387" s="102"/>
      <c r="E387" s="102"/>
      <c r="F387" s="164"/>
      <c r="G387" s="211"/>
      <c r="H387" s="210"/>
      <c r="I387" s="227"/>
      <c r="J387" s="227"/>
      <c r="K387" s="314">
        <f t="shared" si="16"/>
        <v>0</v>
      </c>
      <c r="L387" s="200"/>
      <c r="M387" s="71"/>
      <c r="N387" s="200"/>
      <c r="O387" s="71"/>
      <c r="P387" s="71"/>
      <c r="Q387" s="71"/>
      <c r="R387" s="71"/>
      <c r="S387" s="270"/>
      <c r="T387" s="14" t="str">
        <f t="shared" si="19"/>
        <v/>
      </c>
      <c r="U387" s="47" t="str">
        <f t="shared" si="20"/>
        <v/>
      </c>
    </row>
    <row r="388" spans="1:21" ht="21.95" customHeight="1" x14ac:dyDescent="0.15">
      <c r="A388" s="266"/>
      <c r="B388" s="67"/>
      <c r="C388" s="78"/>
      <c r="D388" s="86"/>
      <c r="E388" s="86"/>
      <c r="F388" s="77"/>
      <c r="G388" s="216"/>
      <c r="H388" s="215"/>
      <c r="I388" s="225"/>
      <c r="J388" s="225"/>
      <c r="K388" s="315">
        <f t="shared" si="16"/>
        <v>0</v>
      </c>
      <c r="L388" s="70"/>
      <c r="M388" s="67"/>
      <c r="N388" s="70"/>
      <c r="O388" s="67"/>
      <c r="P388" s="67"/>
      <c r="Q388" s="67"/>
      <c r="R388" s="67"/>
      <c r="S388" s="192"/>
      <c r="T388" s="14" t="str">
        <f t="shared" si="19"/>
        <v/>
      </c>
      <c r="U388" s="47" t="str">
        <f t="shared" si="20"/>
        <v/>
      </c>
    </row>
    <row r="389" spans="1:21" ht="21.95" customHeight="1" x14ac:dyDescent="0.15">
      <c r="A389" s="266"/>
      <c r="B389" s="67"/>
      <c r="C389" s="78"/>
      <c r="D389" s="86"/>
      <c r="E389" s="86"/>
      <c r="F389" s="77"/>
      <c r="G389" s="216"/>
      <c r="H389" s="215"/>
      <c r="I389" s="225"/>
      <c r="J389" s="225"/>
      <c r="K389" s="315">
        <f t="shared" si="16"/>
        <v>0</v>
      </c>
      <c r="L389" s="70"/>
      <c r="M389" s="67"/>
      <c r="N389" s="70"/>
      <c r="O389" s="67"/>
      <c r="P389" s="67"/>
      <c r="Q389" s="67"/>
      <c r="R389" s="67"/>
      <c r="S389" s="192"/>
      <c r="T389" s="14" t="str">
        <f t="shared" si="19"/>
        <v/>
      </c>
      <c r="U389" s="47" t="str">
        <f t="shared" si="20"/>
        <v/>
      </c>
    </row>
    <row r="390" spans="1:21" ht="21.95" customHeight="1" x14ac:dyDescent="0.15">
      <c r="A390" s="266"/>
      <c r="B390" s="78"/>
      <c r="C390" s="78"/>
      <c r="D390" s="86"/>
      <c r="E390" s="86"/>
      <c r="F390" s="77"/>
      <c r="G390" s="215"/>
      <c r="H390" s="215"/>
      <c r="I390" s="225"/>
      <c r="J390" s="225"/>
      <c r="K390" s="315">
        <f t="shared" si="16"/>
        <v>0</v>
      </c>
      <c r="L390" s="70"/>
      <c r="M390" s="67"/>
      <c r="N390" s="70"/>
      <c r="O390" s="67"/>
      <c r="P390" s="78"/>
      <c r="Q390" s="78"/>
      <c r="R390" s="78"/>
      <c r="S390" s="192"/>
      <c r="T390" s="14" t="str">
        <f t="shared" si="19"/>
        <v/>
      </c>
      <c r="U390" s="47" t="str">
        <f t="shared" si="20"/>
        <v/>
      </c>
    </row>
    <row r="391" spans="1:21" ht="21.95" customHeight="1" x14ac:dyDescent="0.15">
      <c r="A391" s="266"/>
      <c r="B391" s="78"/>
      <c r="C391" s="78"/>
      <c r="D391" s="86"/>
      <c r="E391" s="86"/>
      <c r="F391" s="77"/>
      <c r="G391" s="215"/>
      <c r="H391" s="215"/>
      <c r="I391" s="225"/>
      <c r="J391" s="225"/>
      <c r="K391" s="315">
        <f t="shared" si="16"/>
        <v>0</v>
      </c>
      <c r="L391" s="70"/>
      <c r="M391" s="67"/>
      <c r="N391" s="70"/>
      <c r="O391" s="67"/>
      <c r="P391" s="78"/>
      <c r="Q391" s="78"/>
      <c r="R391" s="78"/>
      <c r="S391" s="192"/>
      <c r="T391" s="14" t="str">
        <f t="shared" ref="T391:T454" si="21">CONCATENATE(L391,C391)</f>
        <v/>
      </c>
      <c r="U391" s="47" t="str">
        <f t="shared" ref="U391:U454" si="22">CONCATENATE(N391,H391)</f>
        <v/>
      </c>
    </row>
    <row r="392" spans="1:21" ht="21.95" customHeight="1" x14ac:dyDescent="0.15">
      <c r="A392" s="266"/>
      <c r="B392" s="78"/>
      <c r="C392" s="78"/>
      <c r="D392" s="86"/>
      <c r="E392" s="86"/>
      <c r="F392" s="77"/>
      <c r="G392" s="215"/>
      <c r="H392" s="215"/>
      <c r="I392" s="225"/>
      <c r="J392" s="225"/>
      <c r="K392" s="315">
        <f t="shared" ref="K392:K455" si="23">J392-E392</f>
        <v>0</v>
      </c>
      <c r="L392" s="70"/>
      <c r="M392" s="67"/>
      <c r="N392" s="70"/>
      <c r="O392" s="67"/>
      <c r="P392" s="78"/>
      <c r="Q392" s="78"/>
      <c r="R392" s="78"/>
      <c r="S392" s="192"/>
      <c r="T392" s="14" t="str">
        <f t="shared" si="21"/>
        <v/>
      </c>
      <c r="U392" s="47" t="str">
        <f t="shared" si="22"/>
        <v/>
      </c>
    </row>
    <row r="393" spans="1:21" ht="21.95" customHeight="1" x14ac:dyDescent="0.15">
      <c r="A393" s="266"/>
      <c r="B393" s="78"/>
      <c r="C393" s="78"/>
      <c r="D393" s="86"/>
      <c r="E393" s="86"/>
      <c r="F393" s="77"/>
      <c r="G393" s="215"/>
      <c r="H393" s="215"/>
      <c r="I393" s="225"/>
      <c r="J393" s="225"/>
      <c r="K393" s="315">
        <f t="shared" si="23"/>
        <v>0</v>
      </c>
      <c r="L393" s="70"/>
      <c r="M393" s="67"/>
      <c r="N393" s="70"/>
      <c r="O393" s="67"/>
      <c r="P393" s="78"/>
      <c r="Q393" s="78"/>
      <c r="R393" s="78"/>
      <c r="S393" s="192"/>
      <c r="T393" s="14" t="str">
        <f t="shared" si="21"/>
        <v/>
      </c>
      <c r="U393" s="47" t="str">
        <f t="shared" si="22"/>
        <v/>
      </c>
    </row>
    <row r="394" spans="1:21" ht="21.95" customHeight="1" x14ac:dyDescent="0.15">
      <c r="A394" s="266"/>
      <c r="B394" s="78"/>
      <c r="C394" s="78"/>
      <c r="D394" s="86"/>
      <c r="E394" s="86"/>
      <c r="F394" s="77"/>
      <c r="G394" s="215"/>
      <c r="H394" s="215"/>
      <c r="I394" s="225"/>
      <c r="J394" s="225"/>
      <c r="K394" s="315">
        <f t="shared" si="23"/>
        <v>0</v>
      </c>
      <c r="L394" s="70"/>
      <c r="M394" s="67"/>
      <c r="N394" s="70"/>
      <c r="O394" s="67"/>
      <c r="P394" s="78"/>
      <c r="Q394" s="78"/>
      <c r="R394" s="78"/>
      <c r="S394" s="192"/>
      <c r="T394" s="14" t="str">
        <f t="shared" si="21"/>
        <v/>
      </c>
      <c r="U394" s="47" t="str">
        <f t="shared" si="22"/>
        <v/>
      </c>
    </row>
    <row r="395" spans="1:21" ht="21.95" customHeight="1" x14ac:dyDescent="0.15">
      <c r="A395" s="266"/>
      <c r="B395" s="78"/>
      <c r="C395" s="78"/>
      <c r="D395" s="86"/>
      <c r="E395" s="86"/>
      <c r="F395" s="77"/>
      <c r="G395" s="215"/>
      <c r="H395" s="215"/>
      <c r="I395" s="225"/>
      <c r="J395" s="225"/>
      <c r="K395" s="315">
        <f t="shared" si="23"/>
        <v>0</v>
      </c>
      <c r="L395" s="70"/>
      <c r="M395" s="67"/>
      <c r="N395" s="70"/>
      <c r="O395" s="67"/>
      <c r="P395" s="78"/>
      <c r="Q395" s="78"/>
      <c r="R395" s="78"/>
      <c r="S395" s="192"/>
      <c r="T395" s="14" t="str">
        <f t="shared" si="21"/>
        <v/>
      </c>
      <c r="U395" s="47" t="str">
        <f t="shared" si="22"/>
        <v/>
      </c>
    </row>
    <row r="396" spans="1:21" ht="21.95" customHeight="1" x14ac:dyDescent="0.15">
      <c r="A396" s="266"/>
      <c r="B396" s="78"/>
      <c r="C396" s="78"/>
      <c r="D396" s="86"/>
      <c r="E396" s="86"/>
      <c r="F396" s="77"/>
      <c r="G396" s="215"/>
      <c r="H396" s="215"/>
      <c r="I396" s="225"/>
      <c r="J396" s="225"/>
      <c r="K396" s="315">
        <f t="shared" si="23"/>
        <v>0</v>
      </c>
      <c r="L396" s="70"/>
      <c r="M396" s="67"/>
      <c r="N396" s="70"/>
      <c r="O396" s="67"/>
      <c r="P396" s="78"/>
      <c r="Q396" s="78"/>
      <c r="R396" s="78"/>
      <c r="S396" s="192"/>
      <c r="T396" s="14" t="str">
        <f t="shared" si="21"/>
        <v/>
      </c>
      <c r="U396" s="47" t="str">
        <f t="shared" si="22"/>
        <v/>
      </c>
    </row>
    <row r="397" spans="1:21" ht="21.95" customHeight="1" x14ac:dyDescent="0.15">
      <c r="A397" s="266"/>
      <c r="B397" s="78"/>
      <c r="C397" s="78"/>
      <c r="D397" s="86"/>
      <c r="E397" s="86"/>
      <c r="F397" s="77"/>
      <c r="G397" s="215"/>
      <c r="H397" s="215"/>
      <c r="I397" s="225"/>
      <c r="J397" s="225"/>
      <c r="K397" s="315">
        <f t="shared" si="23"/>
        <v>0</v>
      </c>
      <c r="L397" s="70"/>
      <c r="M397" s="67"/>
      <c r="N397" s="70"/>
      <c r="O397" s="67"/>
      <c r="P397" s="78"/>
      <c r="Q397" s="78"/>
      <c r="R397" s="78"/>
      <c r="S397" s="192"/>
      <c r="T397" s="14" t="str">
        <f t="shared" si="21"/>
        <v/>
      </c>
      <c r="U397" s="47" t="str">
        <f t="shared" si="22"/>
        <v/>
      </c>
    </row>
    <row r="398" spans="1:21" ht="21.95" customHeight="1" x14ac:dyDescent="0.15">
      <c r="A398" s="266"/>
      <c r="B398" s="78"/>
      <c r="C398" s="78"/>
      <c r="D398" s="86"/>
      <c r="E398" s="86"/>
      <c r="F398" s="77"/>
      <c r="G398" s="215"/>
      <c r="H398" s="215"/>
      <c r="I398" s="225"/>
      <c r="J398" s="225"/>
      <c r="K398" s="315">
        <f t="shared" si="23"/>
        <v>0</v>
      </c>
      <c r="L398" s="70"/>
      <c r="M398" s="67"/>
      <c r="N398" s="70"/>
      <c r="O398" s="67"/>
      <c r="P398" s="78"/>
      <c r="Q398" s="78"/>
      <c r="R398" s="78"/>
      <c r="S398" s="192"/>
      <c r="T398" s="14" t="str">
        <f t="shared" si="21"/>
        <v/>
      </c>
      <c r="U398" s="47" t="str">
        <f t="shared" si="22"/>
        <v/>
      </c>
    </row>
    <row r="399" spans="1:21" ht="21.95" customHeight="1" x14ac:dyDescent="0.15">
      <c r="A399" s="266"/>
      <c r="B399" s="78"/>
      <c r="C399" s="78"/>
      <c r="D399" s="86"/>
      <c r="E399" s="86"/>
      <c r="F399" s="77"/>
      <c r="G399" s="215"/>
      <c r="H399" s="215"/>
      <c r="I399" s="225"/>
      <c r="J399" s="225"/>
      <c r="K399" s="315">
        <f t="shared" si="23"/>
        <v>0</v>
      </c>
      <c r="L399" s="70"/>
      <c r="M399" s="67"/>
      <c r="N399" s="70"/>
      <c r="O399" s="67"/>
      <c r="P399" s="78"/>
      <c r="Q399" s="78"/>
      <c r="R399" s="78"/>
      <c r="S399" s="192"/>
      <c r="T399" s="14" t="str">
        <f t="shared" si="21"/>
        <v/>
      </c>
      <c r="U399" s="47" t="str">
        <f t="shared" si="22"/>
        <v/>
      </c>
    </row>
    <row r="400" spans="1:21" ht="21.95" customHeight="1" x14ac:dyDescent="0.15">
      <c r="A400" s="266"/>
      <c r="B400" s="78"/>
      <c r="C400" s="78"/>
      <c r="D400" s="86"/>
      <c r="E400" s="86"/>
      <c r="F400" s="77"/>
      <c r="G400" s="215"/>
      <c r="H400" s="215"/>
      <c r="I400" s="225"/>
      <c r="J400" s="225"/>
      <c r="K400" s="315">
        <f t="shared" si="23"/>
        <v>0</v>
      </c>
      <c r="L400" s="70"/>
      <c r="M400" s="67"/>
      <c r="N400" s="70"/>
      <c r="O400" s="67"/>
      <c r="P400" s="78"/>
      <c r="Q400" s="78"/>
      <c r="R400" s="78"/>
      <c r="S400" s="192"/>
      <c r="T400" s="14" t="str">
        <f t="shared" si="21"/>
        <v/>
      </c>
      <c r="U400" s="47" t="str">
        <f t="shared" si="22"/>
        <v/>
      </c>
    </row>
    <row r="401" spans="1:21" ht="21.95" customHeight="1" x14ac:dyDescent="0.15">
      <c r="A401" s="266"/>
      <c r="B401" s="78"/>
      <c r="C401" s="78"/>
      <c r="D401" s="86"/>
      <c r="E401" s="86"/>
      <c r="F401" s="77"/>
      <c r="G401" s="215"/>
      <c r="H401" s="215"/>
      <c r="I401" s="225"/>
      <c r="J401" s="225"/>
      <c r="K401" s="315">
        <f t="shared" si="23"/>
        <v>0</v>
      </c>
      <c r="L401" s="70"/>
      <c r="M401" s="67"/>
      <c r="N401" s="70"/>
      <c r="O401" s="67"/>
      <c r="P401" s="78"/>
      <c r="Q401" s="78"/>
      <c r="R401" s="78"/>
      <c r="S401" s="192"/>
      <c r="T401" s="14" t="str">
        <f t="shared" si="21"/>
        <v/>
      </c>
      <c r="U401" s="47" t="str">
        <f t="shared" si="22"/>
        <v/>
      </c>
    </row>
    <row r="402" spans="1:21" ht="21.95" customHeight="1" x14ac:dyDescent="0.15">
      <c r="A402" s="177"/>
      <c r="B402" s="78"/>
      <c r="C402" s="78"/>
      <c r="D402" s="86"/>
      <c r="E402" s="86"/>
      <c r="F402" s="77"/>
      <c r="G402" s="215"/>
      <c r="H402" s="215"/>
      <c r="I402" s="225"/>
      <c r="J402" s="225"/>
      <c r="K402" s="315">
        <f t="shared" si="23"/>
        <v>0</v>
      </c>
      <c r="L402" s="70"/>
      <c r="M402" s="67"/>
      <c r="N402" s="70"/>
      <c r="O402" s="67"/>
      <c r="P402" s="78"/>
      <c r="Q402" s="78"/>
      <c r="R402" s="78"/>
      <c r="S402" s="192"/>
      <c r="T402" s="14" t="str">
        <f t="shared" si="21"/>
        <v/>
      </c>
      <c r="U402" s="47" t="str">
        <f t="shared" si="22"/>
        <v/>
      </c>
    </row>
    <row r="403" spans="1:21" ht="21.95" customHeight="1" x14ac:dyDescent="0.15">
      <c r="A403" s="266"/>
      <c r="B403" s="67"/>
      <c r="C403" s="78"/>
      <c r="D403" s="86"/>
      <c r="E403" s="86"/>
      <c r="F403" s="77"/>
      <c r="G403" s="216"/>
      <c r="H403" s="215"/>
      <c r="I403" s="225"/>
      <c r="J403" s="225"/>
      <c r="K403" s="315">
        <f t="shared" si="23"/>
        <v>0</v>
      </c>
      <c r="L403" s="70"/>
      <c r="M403" s="67"/>
      <c r="N403" s="70"/>
      <c r="O403" s="67"/>
      <c r="P403" s="67"/>
      <c r="Q403" s="67"/>
      <c r="R403" s="67"/>
      <c r="S403" s="192"/>
      <c r="T403" s="14" t="str">
        <f t="shared" si="21"/>
        <v/>
      </c>
      <c r="U403" s="47" t="str">
        <f t="shared" si="22"/>
        <v/>
      </c>
    </row>
    <row r="404" spans="1:21" ht="21.95" customHeight="1" x14ac:dyDescent="0.15">
      <c r="A404" s="266"/>
      <c r="B404" s="67"/>
      <c r="C404" s="78"/>
      <c r="D404" s="86"/>
      <c r="E404" s="86"/>
      <c r="F404" s="77"/>
      <c r="G404" s="216"/>
      <c r="H404" s="215"/>
      <c r="I404" s="225"/>
      <c r="J404" s="225"/>
      <c r="K404" s="315">
        <f t="shared" si="23"/>
        <v>0</v>
      </c>
      <c r="L404" s="70"/>
      <c r="M404" s="67"/>
      <c r="N404" s="70"/>
      <c r="O404" s="67"/>
      <c r="P404" s="67"/>
      <c r="Q404" s="67"/>
      <c r="R404" s="67"/>
      <c r="S404" s="192"/>
      <c r="T404" s="14" t="str">
        <f t="shared" si="21"/>
        <v/>
      </c>
      <c r="U404" s="47" t="str">
        <f t="shared" si="22"/>
        <v/>
      </c>
    </row>
    <row r="405" spans="1:21" ht="21.95" customHeight="1" x14ac:dyDescent="0.15">
      <c r="A405" s="266"/>
      <c r="B405" s="67"/>
      <c r="C405" s="78"/>
      <c r="D405" s="86"/>
      <c r="E405" s="86"/>
      <c r="F405" s="77"/>
      <c r="G405" s="216"/>
      <c r="H405" s="215"/>
      <c r="I405" s="225"/>
      <c r="J405" s="225"/>
      <c r="K405" s="315">
        <f t="shared" si="23"/>
        <v>0</v>
      </c>
      <c r="L405" s="70"/>
      <c r="M405" s="67"/>
      <c r="N405" s="70"/>
      <c r="O405" s="67"/>
      <c r="P405" s="67"/>
      <c r="Q405" s="67"/>
      <c r="R405" s="67"/>
      <c r="S405" s="192"/>
      <c r="T405" s="14" t="str">
        <f t="shared" si="21"/>
        <v/>
      </c>
      <c r="U405" s="47" t="str">
        <f t="shared" si="22"/>
        <v/>
      </c>
    </row>
    <row r="406" spans="1:21" ht="21.95" customHeight="1" x14ac:dyDescent="0.15">
      <c r="A406" s="267"/>
      <c r="B406" s="104"/>
      <c r="C406" s="167"/>
      <c r="D406" s="106"/>
      <c r="E406" s="106"/>
      <c r="F406" s="166"/>
      <c r="G406" s="218"/>
      <c r="H406" s="217"/>
      <c r="I406" s="226"/>
      <c r="J406" s="226"/>
      <c r="K406" s="316">
        <f t="shared" si="23"/>
        <v>0</v>
      </c>
      <c r="L406" s="159"/>
      <c r="M406" s="104"/>
      <c r="N406" s="159"/>
      <c r="O406" s="104"/>
      <c r="P406" s="104"/>
      <c r="Q406" s="104"/>
      <c r="R406" s="104"/>
      <c r="S406" s="269"/>
      <c r="T406" s="14" t="str">
        <f t="shared" si="21"/>
        <v/>
      </c>
      <c r="U406" s="47" t="str">
        <f t="shared" si="22"/>
        <v/>
      </c>
    </row>
    <row r="407" spans="1:21" ht="21.95" customHeight="1" x14ac:dyDescent="0.15">
      <c r="A407" s="268"/>
      <c r="B407" s="71"/>
      <c r="C407" s="103"/>
      <c r="D407" s="102"/>
      <c r="E407" s="102"/>
      <c r="F407" s="164"/>
      <c r="G407" s="211"/>
      <c r="H407" s="210"/>
      <c r="I407" s="227"/>
      <c r="J407" s="227"/>
      <c r="K407" s="314">
        <f t="shared" si="23"/>
        <v>0</v>
      </c>
      <c r="L407" s="200"/>
      <c r="M407" s="71"/>
      <c r="N407" s="200"/>
      <c r="O407" s="71"/>
      <c r="P407" s="71"/>
      <c r="Q407" s="71"/>
      <c r="R407" s="71"/>
      <c r="S407" s="270"/>
      <c r="T407" s="14" t="str">
        <f t="shared" si="21"/>
        <v/>
      </c>
      <c r="U407" s="47" t="str">
        <f t="shared" si="22"/>
        <v/>
      </c>
    </row>
    <row r="408" spans="1:21" ht="21.95" customHeight="1" x14ac:dyDescent="0.15">
      <c r="A408" s="266"/>
      <c r="B408" s="67"/>
      <c r="C408" s="78"/>
      <c r="D408" s="86"/>
      <c r="E408" s="86"/>
      <c r="F408" s="77"/>
      <c r="G408" s="216"/>
      <c r="H408" s="215"/>
      <c r="I408" s="225"/>
      <c r="J408" s="225"/>
      <c r="K408" s="315">
        <f t="shared" si="23"/>
        <v>0</v>
      </c>
      <c r="L408" s="70"/>
      <c r="M408" s="67"/>
      <c r="N408" s="70"/>
      <c r="O408" s="67"/>
      <c r="P408" s="67"/>
      <c r="Q408" s="67"/>
      <c r="R408" s="67"/>
      <c r="S408" s="192"/>
      <c r="T408" s="14" t="str">
        <f t="shared" si="21"/>
        <v/>
      </c>
      <c r="U408" s="47" t="str">
        <f t="shared" si="22"/>
        <v/>
      </c>
    </row>
    <row r="409" spans="1:21" ht="21.95" customHeight="1" x14ac:dyDescent="0.15">
      <c r="A409" s="266"/>
      <c r="B409" s="67"/>
      <c r="C409" s="78"/>
      <c r="D409" s="86"/>
      <c r="E409" s="86"/>
      <c r="F409" s="77"/>
      <c r="G409" s="216"/>
      <c r="H409" s="215"/>
      <c r="I409" s="225"/>
      <c r="J409" s="225"/>
      <c r="K409" s="315">
        <f t="shared" si="23"/>
        <v>0</v>
      </c>
      <c r="L409" s="70"/>
      <c r="M409" s="67"/>
      <c r="N409" s="70"/>
      <c r="O409" s="67"/>
      <c r="P409" s="67"/>
      <c r="Q409" s="67"/>
      <c r="R409" s="67"/>
      <c r="S409" s="192"/>
      <c r="T409" s="14" t="str">
        <f t="shared" si="21"/>
        <v/>
      </c>
      <c r="U409" s="47" t="str">
        <f t="shared" si="22"/>
        <v/>
      </c>
    </row>
    <row r="410" spans="1:21" ht="21.95" customHeight="1" x14ac:dyDescent="0.15">
      <c r="A410" s="266"/>
      <c r="B410" s="78"/>
      <c r="C410" s="78"/>
      <c r="D410" s="86"/>
      <c r="E410" s="86"/>
      <c r="F410" s="77"/>
      <c r="G410" s="215"/>
      <c r="H410" s="215"/>
      <c r="I410" s="225"/>
      <c r="J410" s="225"/>
      <c r="K410" s="315">
        <f t="shared" si="23"/>
        <v>0</v>
      </c>
      <c r="L410" s="70"/>
      <c r="M410" s="67"/>
      <c r="N410" s="70"/>
      <c r="O410" s="67"/>
      <c r="P410" s="78"/>
      <c r="Q410" s="78"/>
      <c r="R410" s="78"/>
      <c r="S410" s="192"/>
      <c r="T410" s="14" t="str">
        <f t="shared" si="21"/>
        <v/>
      </c>
      <c r="U410" s="47" t="str">
        <f t="shared" si="22"/>
        <v/>
      </c>
    </row>
    <row r="411" spans="1:21" ht="21.95" customHeight="1" x14ac:dyDescent="0.15">
      <c r="A411" s="266"/>
      <c r="B411" s="78"/>
      <c r="C411" s="78"/>
      <c r="D411" s="86"/>
      <c r="E411" s="86"/>
      <c r="F411" s="77"/>
      <c r="G411" s="215"/>
      <c r="H411" s="215"/>
      <c r="I411" s="225"/>
      <c r="J411" s="225"/>
      <c r="K411" s="315">
        <f t="shared" si="23"/>
        <v>0</v>
      </c>
      <c r="L411" s="70"/>
      <c r="M411" s="67"/>
      <c r="N411" s="70"/>
      <c r="O411" s="67"/>
      <c r="P411" s="78"/>
      <c r="Q411" s="78"/>
      <c r="R411" s="78"/>
      <c r="S411" s="192"/>
      <c r="T411" s="14" t="str">
        <f t="shared" si="21"/>
        <v/>
      </c>
      <c r="U411" s="47" t="str">
        <f t="shared" si="22"/>
        <v/>
      </c>
    </row>
    <row r="412" spans="1:21" ht="21.95" customHeight="1" x14ac:dyDescent="0.15">
      <c r="A412" s="266"/>
      <c r="B412" s="78"/>
      <c r="C412" s="78"/>
      <c r="D412" s="86"/>
      <c r="E412" s="86"/>
      <c r="F412" s="77"/>
      <c r="G412" s="215"/>
      <c r="H412" s="215"/>
      <c r="I412" s="225"/>
      <c r="J412" s="225"/>
      <c r="K412" s="315">
        <f t="shared" si="23"/>
        <v>0</v>
      </c>
      <c r="L412" s="70"/>
      <c r="M412" s="67"/>
      <c r="N412" s="70"/>
      <c r="O412" s="67"/>
      <c r="P412" s="78"/>
      <c r="Q412" s="78"/>
      <c r="R412" s="78"/>
      <c r="S412" s="192"/>
      <c r="T412" s="14" t="str">
        <f t="shared" si="21"/>
        <v/>
      </c>
      <c r="U412" s="47" t="str">
        <f t="shared" si="22"/>
        <v/>
      </c>
    </row>
    <row r="413" spans="1:21" ht="21.95" customHeight="1" x14ac:dyDescent="0.15">
      <c r="A413" s="266"/>
      <c r="B413" s="78"/>
      <c r="C413" s="78"/>
      <c r="D413" s="86"/>
      <c r="E413" s="86"/>
      <c r="F413" s="77"/>
      <c r="G413" s="215"/>
      <c r="H413" s="215"/>
      <c r="I413" s="225"/>
      <c r="J413" s="225"/>
      <c r="K413" s="315">
        <f t="shared" si="23"/>
        <v>0</v>
      </c>
      <c r="L413" s="70"/>
      <c r="M413" s="67"/>
      <c r="N413" s="70"/>
      <c r="O413" s="67"/>
      <c r="P413" s="78"/>
      <c r="Q413" s="78"/>
      <c r="R413" s="78"/>
      <c r="S413" s="192"/>
      <c r="T413" s="14" t="str">
        <f t="shared" si="21"/>
        <v/>
      </c>
      <c r="U413" s="47" t="str">
        <f t="shared" si="22"/>
        <v/>
      </c>
    </row>
    <row r="414" spans="1:21" ht="21.95" customHeight="1" x14ac:dyDescent="0.15">
      <c r="A414" s="266"/>
      <c r="B414" s="78"/>
      <c r="C414" s="78"/>
      <c r="D414" s="86"/>
      <c r="E414" s="86"/>
      <c r="F414" s="77"/>
      <c r="G414" s="215"/>
      <c r="H414" s="215"/>
      <c r="I414" s="225"/>
      <c r="J414" s="225"/>
      <c r="K414" s="315">
        <f t="shared" si="23"/>
        <v>0</v>
      </c>
      <c r="L414" s="70"/>
      <c r="M414" s="67"/>
      <c r="N414" s="70"/>
      <c r="O414" s="67"/>
      <c r="P414" s="78"/>
      <c r="Q414" s="78"/>
      <c r="R414" s="78"/>
      <c r="S414" s="192"/>
      <c r="T414" s="14" t="str">
        <f t="shared" si="21"/>
        <v/>
      </c>
      <c r="U414" s="47" t="str">
        <f t="shared" si="22"/>
        <v/>
      </c>
    </row>
    <row r="415" spans="1:21" ht="21.95" customHeight="1" x14ac:dyDescent="0.15">
      <c r="A415" s="266"/>
      <c r="B415" s="78"/>
      <c r="C415" s="78"/>
      <c r="D415" s="86"/>
      <c r="E415" s="86"/>
      <c r="F415" s="77"/>
      <c r="G415" s="215"/>
      <c r="H415" s="215"/>
      <c r="I415" s="225"/>
      <c r="J415" s="225"/>
      <c r="K415" s="315">
        <f t="shared" si="23"/>
        <v>0</v>
      </c>
      <c r="L415" s="70"/>
      <c r="M415" s="67"/>
      <c r="N415" s="70"/>
      <c r="O415" s="67"/>
      <c r="P415" s="78"/>
      <c r="Q415" s="78"/>
      <c r="R415" s="78"/>
      <c r="S415" s="192"/>
      <c r="T415" s="14" t="str">
        <f t="shared" si="21"/>
        <v/>
      </c>
      <c r="U415" s="47" t="str">
        <f t="shared" si="22"/>
        <v/>
      </c>
    </row>
    <row r="416" spans="1:21" ht="21.95" customHeight="1" x14ac:dyDescent="0.15">
      <c r="A416" s="266"/>
      <c r="B416" s="78"/>
      <c r="C416" s="78"/>
      <c r="D416" s="86"/>
      <c r="E416" s="86"/>
      <c r="F416" s="77"/>
      <c r="G416" s="215"/>
      <c r="H416" s="215"/>
      <c r="I416" s="225"/>
      <c r="J416" s="225"/>
      <c r="K416" s="315">
        <f t="shared" si="23"/>
        <v>0</v>
      </c>
      <c r="L416" s="70"/>
      <c r="M416" s="67"/>
      <c r="N416" s="70"/>
      <c r="O416" s="67"/>
      <c r="P416" s="78"/>
      <c r="Q416" s="78"/>
      <c r="R416" s="78"/>
      <c r="S416" s="192"/>
      <c r="T416" s="14" t="str">
        <f t="shared" si="21"/>
        <v/>
      </c>
      <c r="U416" s="47" t="str">
        <f t="shared" si="22"/>
        <v/>
      </c>
    </row>
    <row r="417" spans="1:21" ht="21.95" customHeight="1" x14ac:dyDescent="0.15">
      <c r="A417" s="266"/>
      <c r="B417" s="78"/>
      <c r="C417" s="78"/>
      <c r="D417" s="86"/>
      <c r="E417" s="86"/>
      <c r="F417" s="77"/>
      <c r="G417" s="215"/>
      <c r="H417" s="215"/>
      <c r="I417" s="225"/>
      <c r="J417" s="225"/>
      <c r="K417" s="315">
        <f t="shared" si="23"/>
        <v>0</v>
      </c>
      <c r="L417" s="70"/>
      <c r="M417" s="67"/>
      <c r="N417" s="70"/>
      <c r="O417" s="67"/>
      <c r="P417" s="78"/>
      <c r="Q417" s="78"/>
      <c r="R417" s="78"/>
      <c r="S417" s="192"/>
      <c r="T417" s="14" t="str">
        <f t="shared" si="21"/>
        <v/>
      </c>
      <c r="U417" s="47" t="str">
        <f t="shared" si="22"/>
        <v/>
      </c>
    </row>
    <row r="418" spans="1:21" ht="21.95" customHeight="1" x14ac:dyDescent="0.15">
      <c r="A418" s="266"/>
      <c r="B418" s="78"/>
      <c r="C418" s="78"/>
      <c r="D418" s="86"/>
      <c r="E418" s="86"/>
      <c r="F418" s="77"/>
      <c r="G418" s="215"/>
      <c r="H418" s="215"/>
      <c r="I418" s="225"/>
      <c r="J418" s="225"/>
      <c r="K418" s="315">
        <f t="shared" si="23"/>
        <v>0</v>
      </c>
      <c r="L418" s="70"/>
      <c r="M418" s="67"/>
      <c r="N418" s="70"/>
      <c r="O418" s="67"/>
      <c r="P418" s="78"/>
      <c r="Q418" s="78"/>
      <c r="R418" s="78"/>
      <c r="S418" s="192"/>
      <c r="T418" s="14" t="str">
        <f t="shared" si="21"/>
        <v/>
      </c>
      <c r="U418" s="47" t="str">
        <f t="shared" si="22"/>
        <v/>
      </c>
    </row>
    <row r="419" spans="1:21" ht="21.95" customHeight="1" x14ac:dyDescent="0.15">
      <c r="A419" s="266"/>
      <c r="B419" s="78"/>
      <c r="C419" s="78"/>
      <c r="D419" s="86"/>
      <c r="E419" s="86"/>
      <c r="F419" s="77"/>
      <c r="G419" s="215"/>
      <c r="H419" s="215"/>
      <c r="I419" s="225"/>
      <c r="J419" s="225"/>
      <c r="K419" s="315">
        <f t="shared" si="23"/>
        <v>0</v>
      </c>
      <c r="L419" s="70"/>
      <c r="M419" s="67"/>
      <c r="N419" s="70"/>
      <c r="O419" s="67"/>
      <c r="P419" s="78"/>
      <c r="Q419" s="78"/>
      <c r="R419" s="78"/>
      <c r="S419" s="192"/>
      <c r="T419" s="14" t="str">
        <f t="shared" si="21"/>
        <v/>
      </c>
      <c r="U419" s="47" t="str">
        <f t="shared" si="22"/>
        <v/>
      </c>
    </row>
    <row r="420" spans="1:21" ht="21.95" customHeight="1" x14ac:dyDescent="0.15">
      <c r="A420" s="266"/>
      <c r="B420" s="78"/>
      <c r="C420" s="78"/>
      <c r="D420" s="86"/>
      <c r="E420" s="86"/>
      <c r="F420" s="77"/>
      <c r="G420" s="215"/>
      <c r="H420" s="215"/>
      <c r="I420" s="225"/>
      <c r="J420" s="225"/>
      <c r="K420" s="315">
        <f t="shared" si="23"/>
        <v>0</v>
      </c>
      <c r="L420" s="70"/>
      <c r="M420" s="67"/>
      <c r="N420" s="70"/>
      <c r="O420" s="67"/>
      <c r="P420" s="78"/>
      <c r="Q420" s="78"/>
      <c r="R420" s="78"/>
      <c r="S420" s="192"/>
      <c r="T420" s="14" t="str">
        <f t="shared" si="21"/>
        <v/>
      </c>
      <c r="U420" s="47" t="str">
        <f t="shared" si="22"/>
        <v/>
      </c>
    </row>
    <row r="421" spans="1:21" ht="21.95" customHeight="1" x14ac:dyDescent="0.15">
      <c r="A421" s="266"/>
      <c r="B421" s="78"/>
      <c r="C421" s="78"/>
      <c r="D421" s="86"/>
      <c r="E421" s="86"/>
      <c r="F421" s="77"/>
      <c r="G421" s="215"/>
      <c r="H421" s="215"/>
      <c r="I421" s="225"/>
      <c r="J421" s="225"/>
      <c r="K421" s="315">
        <f t="shared" si="23"/>
        <v>0</v>
      </c>
      <c r="L421" s="70"/>
      <c r="M421" s="67"/>
      <c r="N421" s="70"/>
      <c r="O421" s="67"/>
      <c r="P421" s="78"/>
      <c r="Q421" s="78"/>
      <c r="R421" s="78"/>
      <c r="S421" s="192"/>
      <c r="T421" s="14" t="str">
        <f t="shared" si="21"/>
        <v/>
      </c>
      <c r="U421" s="47" t="str">
        <f t="shared" si="22"/>
        <v/>
      </c>
    </row>
    <row r="422" spans="1:21" ht="21.95" customHeight="1" x14ac:dyDescent="0.15">
      <c r="A422" s="177"/>
      <c r="B422" s="78"/>
      <c r="C422" s="78"/>
      <c r="D422" s="86"/>
      <c r="E422" s="86"/>
      <c r="F422" s="77"/>
      <c r="G422" s="215"/>
      <c r="H422" s="215"/>
      <c r="I422" s="225"/>
      <c r="J422" s="225"/>
      <c r="K422" s="315">
        <f t="shared" si="23"/>
        <v>0</v>
      </c>
      <c r="L422" s="70"/>
      <c r="M422" s="67"/>
      <c r="N422" s="70"/>
      <c r="O422" s="67"/>
      <c r="P422" s="78"/>
      <c r="Q422" s="78"/>
      <c r="R422" s="78"/>
      <c r="S422" s="192"/>
      <c r="T422" s="14" t="str">
        <f t="shared" si="21"/>
        <v/>
      </c>
      <c r="U422" s="47" t="str">
        <f t="shared" si="22"/>
        <v/>
      </c>
    </row>
    <row r="423" spans="1:21" ht="21.95" customHeight="1" x14ac:dyDescent="0.15">
      <c r="A423" s="266"/>
      <c r="B423" s="67"/>
      <c r="C423" s="78"/>
      <c r="D423" s="86"/>
      <c r="E423" s="86"/>
      <c r="F423" s="77"/>
      <c r="G423" s="216"/>
      <c r="H423" s="215"/>
      <c r="I423" s="225"/>
      <c r="J423" s="225"/>
      <c r="K423" s="315">
        <f t="shared" si="23"/>
        <v>0</v>
      </c>
      <c r="L423" s="70"/>
      <c r="M423" s="67"/>
      <c r="N423" s="70"/>
      <c r="O423" s="67"/>
      <c r="P423" s="67"/>
      <c r="Q423" s="67"/>
      <c r="R423" s="67"/>
      <c r="S423" s="192"/>
      <c r="T423" s="14" t="str">
        <f t="shared" si="21"/>
        <v/>
      </c>
      <c r="U423" s="47" t="str">
        <f t="shared" si="22"/>
        <v/>
      </c>
    </row>
    <row r="424" spans="1:21" ht="21.95" customHeight="1" x14ac:dyDescent="0.15">
      <c r="A424" s="266"/>
      <c r="B424" s="67"/>
      <c r="C424" s="78"/>
      <c r="D424" s="86"/>
      <c r="E424" s="86"/>
      <c r="F424" s="77"/>
      <c r="G424" s="216"/>
      <c r="H424" s="215"/>
      <c r="I424" s="225"/>
      <c r="J424" s="225"/>
      <c r="K424" s="315">
        <f t="shared" si="23"/>
        <v>0</v>
      </c>
      <c r="L424" s="70"/>
      <c r="M424" s="67"/>
      <c r="N424" s="70"/>
      <c r="O424" s="67"/>
      <c r="P424" s="67"/>
      <c r="Q424" s="67"/>
      <c r="R424" s="67"/>
      <c r="S424" s="192"/>
      <c r="T424" s="14" t="str">
        <f t="shared" si="21"/>
        <v/>
      </c>
      <c r="U424" s="47" t="str">
        <f t="shared" si="22"/>
        <v/>
      </c>
    </row>
    <row r="425" spans="1:21" ht="21.95" customHeight="1" x14ac:dyDescent="0.15">
      <c r="A425" s="266"/>
      <c r="B425" s="67"/>
      <c r="C425" s="78"/>
      <c r="D425" s="86"/>
      <c r="E425" s="86"/>
      <c r="F425" s="77"/>
      <c r="G425" s="216"/>
      <c r="H425" s="215"/>
      <c r="I425" s="225"/>
      <c r="J425" s="225"/>
      <c r="K425" s="315">
        <f t="shared" si="23"/>
        <v>0</v>
      </c>
      <c r="L425" s="70"/>
      <c r="M425" s="67"/>
      <c r="N425" s="70"/>
      <c r="O425" s="67"/>
      <c r="P425" s="67"/>
      <c r="Q425" s="67"/>
      <c r="R425" s="67"/>
      <c r="S425" s="192"/>
      <c r="T425" s="14" t="str">
        <f t="shared" si="21"/>
        <v/>
      </c>
      <c r="U425" s="47" t="str">
        <f t="shared" si="22"/>
        <v/>
      </c>
    </row>
    <row r="426" spans="1:21" ht="21.95" customHeight="1" x14ac:dyDescent="0.15">
      <c r="A426" s="267"/>
      <c r="B426" s="104"/>
      <c r="C426" s="167"/>
      <c r="D426" s="106"/>
      <c r="E426" s="106"/>
      <c r="F426" s="166"/>
      <c r="G426" s="218"/>
      <c r="H426" s="217"/>
      <c r="I426" s="226"/>
      <c r="J426" s="226"/>
      <c r="K426" s="316">
        <f t="shared" si="23"/>
        <v>0</v>
      </c>
      <c r="L426" s="159"/>
      <c r="M426" s="104"/>
      <c r="N426" s="159"/>
      <c r="O426" s="104"/>
      <c r="P426" s="104"/>
      <c r="Q426" s="104"/>
      <c r="R426" s="104"/>
      <c r="S426" s="269"/>
      <c r="T426" s="14" t="str">
        <f t="shared" si="21"/>
        <v/>
      </c>
      <c r="U426" s="47" t="str">
        <f t="shared" si="22"/>
        <v/>
      </c>
    </row>
    <row r="427" spans="1:21" ht="21.95" customHeight="1" x14ac:dyDescent="0.15">
      <c r="A427" s="268"/>
      <c r="B427" s="71"/>
      <c r="C427" s="103"/>
      <c r="D427" s="102"/>
      <c r="E427" s="102"/>
      <c r="F427" s="164"/>
      <c r="G427" s="211"/>
      <c r="H427" s="210"/>
      <c r="I427" s="227"/>
      <c r="J427" s="227"/>
      <c r="K427" s="314">
        <f t="shared" si="23"/>
        <v>0</v>
      </c>
      <c r="L427" s="200"/>
      <c r="M427" s="71"/>
      <c r="N427" s="200"/>
      <c r="O427" s="71"/>
      <c r="P427" s="71"/>
      <c r="Q427" s="71"/>
      <c r="R427" s="71"/>
      <c r="S427" s="270"/>
      <c r="T427" s="14" t="str">
        <f t="shared" si="21"/>
        <v/>
      </c>
      <c r="U427" s="47" t="str">
        <f t="shared" si="22"/>
        <v/>
      </c>
    </row>
    <row r="428" spans="1:21" ht="21.95" customHeight="1" x14ac:dyDescent="0.15">
      <c r="A428" s="266"/>
      <c r="B428" s="67"/>
      <c r="C428" s="78"/>
      <c r="D428" s="86"/>
      <c r="E428" s="86"/>
      <c r="F428" s="77"/>
      <c r="G428" s="216"/>
      <c r="H428" s="215"/>
      <c r="I428" s="225"/>
      <c r="J428" s="225"/>
      <c r="K428" s="315">
        <f t="shared" si="23"/>
        <v>0</v>
      </c>
      <c r="L428" s="70"/>
      <c r="M428" s="67"/>
      <c r="N428" s="70"/>
      <c r="O428" s="67"/>
      <c r="P428" s="67"/>
      <c r="Q428" s="67"/>
      <c r="R428" s="67"/>
      <c r="S428" s="192"/>
      <c r="T428" s="14" t="str">
        <f t="shared" si="21"/>
        <v/>
      </c>
      <c r="U428" s="47" t="str">
        <f t="shared" si="22"/>
        <v/>
      </c>
    </row>
    <row r="429" spans="1:21" ht="21.95" customHeight="1" x14ac:dyDescent="0.15">
      <c r="A429" s="266"/>
      <c r="B429" s="67"/>
      <c r="C429" s="78"/>
      <c r="D429" s="86"/>
      <c r="E429" s="86"/>
      <c r="F429" s="77"/>
      <c r="G429" s="215"/>
      <c r="H429" s="215"/>
      <c r="I429" s="225"/>
      <c r="J429" s="225"/>
      <c r="K429" s="315">
        <f t="shared" si="23"/>
        <v>0</v>
      </c>
      <c r="L429" s="70"/>
      <c r="M429" s="67"/>
      <c r="N429" s="70"/>
      <c r="O429" s="67"/>
      <c r="P429" s="78"/>
      <c r="Q429" s="78"/>
      <c r="R429" s="78"/>
      <c r="S429" s="192"/>
      <c r="T429" s="14" t="str">
        <f t="shared" si="21"/>
        <v/>
      </c>
      <c r="U429" s="47" t="str">
        <f t="shared" si="22"/>
        <v/>
      </c>
    </row>
    <row r="430" spans="1:21" ht="21.95" customHeight="1" x14ac:dyDescent="0.15">
      <c r="A430" s="266"/>
      <c r="B430" s="78"/>
      <c r="C430" s="78"/>
      <c r="D430" s="86"/>
      <c r="E430" s="86"/>
      <c r="F430" s="77"/>
      <c r="G430" s="215"/>
      <c r="H430" s="215"/>
      <c r="I430" s="225"/>
      <c r="J430" s="225"/>
      <c r="K430" s="315">
        <f t="shared" si="23"/>
        <v>0</v>
      </c>
      <c r="L430" s="70"/>
      <c r="M430" s="67"/>
      <c r="N430" s="70"/>
      <c r="O430" s="67"/>
      <c r="P430" s="78"/>
      <c r="Q430" s="78"/>
      <c r="R430" s="78"/>
      <c r="S430" s="192"/>
      <c r="T430" s="14" t="str">
        <f t="shared" si="21"/>
        <v/>
      </c>
      <c r="U430" s="47" t="str">
        <f t="shared" si="22"/>
        <v/>
      </c>
    </row>
    <row r="431" spans="1:21" ht="21.95" customHeight="1" x14ac:dyDescent="0.15">
      <c r="A431" s="266"/>
      <c r="B431" s="78"/>
      <c r="C431" s="78"/>
      <c r="D431" s="86"/>
      <c r="E431" s="86"/>
      <c r="F431" s="77"/>
      <c r="G431" s="215"/>
      <c r="H431" s="215"/>
      <c r="I431" s="273"/>
      <c r="J431" s="273"/>
      <c r="K431" s="315">
        <f t="shared" si="23"/>
        <v>0</v>
      </c>
      <c r="L431" s="70"/>
      <c r="M431" s="67"/>
      <c r="N431" s="70"/>
      <c r="O431" s="67"/>
      <c r="P431" s="78"/>
      <c r="Q431" s="78"/>
      <c r="R431" s="78"/>
      <c r="S431" s="192"/>
      <c r="T431" s="14" t="str">
        <f t="shared" si="21"/>
        <v/>
      </c>
      <c r="U431" s="47" t="str">
        <f t="shared" si="22"/>
        <v/>
      </c>
    </row>
    <row r="432" spans="1:21" ht="21.95" customHeight="1" x14ac:dyDescent="0.15">
      <c r="A432" s="266"/>
      <c r="B432" s="78"/>
      <c r="C432" s="78"/>
      <c r="D432" s="86"/>
      <c r="E432" s="86"/>
      <c r="F432" s="77"/>
      <c r="G432" s="215"/>
      <c r="H432" s="215"/>
      <c r="I432" s="273"/>
      <c r="J432" s="273"/>
      <c r="K432" s="315">
        <f t="shared" si="23"/>
        <v>0</v>
      </c>
      <c r="L432" s="70"/>
      <c r="M432" s="67"/>
      <c r="N432" s="70"/>
      <c r="O432" s="67"/>
      <c r="P432" s="78"/>
      <c r="Q432" s="78"/>
      <c r="R432" s="78"/>
      <c r="S432" s="192"/>
      <c r="T432" s="14" t="str">
        <f t="shared" si="21"/>
        <v/>
      </c>
      <c r="U432" s="47" t="str">
        <f t="shared" si="22"/>
        <v/>
      </c>
    </row>
    <row r="433" spans="1:21" ht="21.95" customHeight="1" x14ac:dyDescent="0.15">
      <c r="A433" s="266"/>
      <c r="B433" s="78"/>
      <c r="C433" s="78"/>
      <c r="D433" s="86"/>
      <c r="E433" s="86"/>
      <c r="F433" s="77"/>
      <c r="G433" s="215"/>
      <c r="H433" s="215"/>
      <c r="I433" s="273"/>
      <c r="J433" s="273"/>
      <c r="K433" s="315">
        <f t="shared" si="23"/>
        <v>0</v>
      </c>
      <c r="L433" s="70"/>
      <c r="M433" s="67"/>
      <c r="N433" s="70"/>
      <c r="O433" s="67"/>
      <c r="P433" s="78"/>
      <c r="Q433" s="78"/>
      <c r="R433" s="78"/>
      <c r="S433" s="192"/>
      <c r="T433" s="14" t="str">
        <f t="shared" si="21"/>
        <v/>
      </c>
      <c r="U433" s="47" t="str">
        <f t="shared" si="22"/>
        <v/>
      </c>
    </row>
    <row r="434" spans="1:21" ht="21.95" customHeight="1" x14ac:dyDescent="0.15">
      <c r="A434" s="266"/>
      <c r="B434" s="78"/>
      <c r="C434" s="78"/>
      <c r="D434" s="86"/>
      <c r="E434" s="86"/>
      <c r="F434" s="77"/>
      <c r="G434" s="215"/>
      <c r="H434" s="215"/>
      <c r="I434" s="273"/>
      <c r="J434" s="273"/>
      <c r="K434" s="315">
        <f t="shared" si="23"/>
        <v>0</v>
      </c>
      <c r="L434" s="70"/>
      <c r="M434" s="67"/>
      <c r="N434" s="70"/>
      <c r="O434" s="67"/>
      <c r="P434" s="78"/>
      <c r="Q434" s="78"/>
      <c r="R434" s="78"/>
      <c r="S434" s="192"/>
      <c r="T434" s="14" t="str">
        <f t="shared" si="21"/>
        <v/>
      </c>
      <c r="U434" s="47" t="str">
        <f t="shared" si="22"/>
        <v/>
      </c>
    </row>
    <row r="435" spans="1:21" ht="21.95" customHeight="1" x14ac:dyDescent="0.15">
      <c r="A435" s="266"/>
      <c r="B435" s="78"/>
      <c r="C435" s="78"/>
      <c r="D435" s="86"/>
      <c r="E435" s="86"/>
      <c r="F435" s="77"/>
      <c r="G435" s="215"/>
      <c r="H435" s="215"/>
      <c r="I435" s="273"/>
      <c r="J435" s="273"/>
      <c r="K435" s="315">
        <f t="shared" si="23"/>
        <v>0</v>
      </c>
      <c r="L435" s="70"/>
      <c r="M435" s="67"/>
      <c r="N435" s="70"/>
      <c r="O435" s="67"/>
      <c r="P435" s="78"/>
      <c r="Q435" s="78"/>
      <c r="R435" s="78"/>
      <c r="S435" s="192"/>
      <c r="T435" s="14" t="str">
        <f t="shared" si="21"/>
        <v/>
      </c>
      <c r="U435" s="47" t="str">
        <f t="shared" si="22"/>
        <v/>
      </c>
    </row>
    <row r="436" spans="1:21" ht="21.95" customHeight="1" x14ac:dyDescent="0.15">
      <c r="A436" s="266"/>
      <c r="B436" s="78"/>
      <c r="C436" s="78"/>
      <c r="D436" s="86"/>
      <c r="E436" s="86"/>
      <c r="F436" s="77"/>
      <c r="G436" s="215"/>
      <c r="H436" s="215"/>
      <c r="I436" s="273"/>
      <c r="J436" s="273"/>
      <c r="K436" s="315">
        <f t="shared" si="23"/>
        <v>0</v>
      </c>
      <c r="L436" s="70"/>
      <c r="M436" s="67"/>
      <c r="N436" s="70"/>
      <c r="O436" s="67"/>
      <c r="P436" s="78"/>
      <c r="Q436" s="78"/>
      <c r="R436" s="78"/>
      <c r="S436" s="192"/>
      <c r="T436" s="14" t="str">
        <f t="shared" si="21"/>
        <v/>
      </c>
      <c r="U436" s="47" t="str">
        <f t="shared" si="22"/>
        <v/>
      </c>
    </row>
    <row r="437" spans="1:21" ht="21.95" customHeight="1" x14ac:dyDescent="0.15">
      <c r="A437" s="266"/>
      <c r="B437" s="78"/>
      <c r="C437" s="78"/>
      <c r="D437" s="86"/>
      <c r="E437" s="86"/>
      <c r="F437" s="77"/>
      <c r="G437" s="215"/>
      <c r="H437" s="215"/>
      <c r="I437" s="273"/>
      <c r="J437" s="273"/>
      <c r="K437" s="315">
        <f t="shared" si="23"/>
        <v>0</v>
      </c>
      <c r="L437" s="70"/>
      <c r="M437" s="67"/>
      <c r="N437" s="70"/>
      <c r="O437" s="67"/>
      <c r="P437" s="78"/>
      <c r="Q437" s="78"/>
      <c r="R437" s="78"/>
      <c r="S437" s="192"/>
      <c r="T437" s="14" t="str">
        <f t="shared" si="21"/>
        <v/>
      </c>
      <c r="U437" s="47" t="str">
        <f t="shared" si="22"/>
        <v/>
      </c>
    </row>
    <row r="438" spans="1:21" ht="21.95" customHeight="1" x14ac:dyDescent="0.15">
      <c r="A438" s="266"/>
      <c r="B438" s="78"/>
      <c r="C438" s="78"/>
      <c r="D438" s="86"/>
      <c r="E438" s="86"/>
      <c r="F438" s="77"/>
      <c r="G438" s="215"/>
      <c r="H438" s="215"/>
      <c r="I438" s="273"/>
      <c r="J438" s="273"/>
      <c r="K438" s="315">
        <f t="shared" si="23"/>
        <v>0</v>
      </c>
      <c r="L438" s="70"/>
      <c r="M438" s="67"/>
      <c r="N438" s="70"/>
      <c r="O438" s="67"/>
      <c r="P438" s="78"/>
      <c r="Q438" s="78"/>
      <c r="R438" s="78"/>
      <c r="S438" s="192"/>
      <c r="T438" s="14" t="str">
        <f t="shared" si="21"/>
        <v/>
      </c>
      <c r="U438" s="47" t="str">
        <f t="shared" si="22"/>
        <v/>
      </c>
    </row>
    <row r="439" spans="1:21" ht="21.95" customHeight="1" x14ac:dyDescent="0.15">
      <c r="A439" s="266"/>
      <c r="B439" s="78"/>
      <c r="C439" s="78"/>
      <c r="D439" s="86"/>
      <c r="E439" s="86"/>
      <c r="F439" s="77"/>
      <c r="G439" s="215"/>
      <c r="H439" s="215"/>
      <c r="I439" s="273"/>
      <c r="J439" s="273"/>
      <c r="K439" s="315">
        <f t="shared" si="23"/>
        <v>0</v>
      </c>
      <c r="L439" s="70"/>
      <c r="M439" s="67"/>
      <c r="N439" s="70"/>
      <c r="O439" s="67"/>
      <c r="P439" s="78"/>
      <c r="Q439" s="78"/>
      <c r="R439" s="78"/>
      <c r="S439" s="192"/>
      <c r="T439" s="14" t="str">
        <f t="shared" si="21"/>
        <v/>
      </c>
      <c r="U439" s="47" t="str">
        <f t="shared" si="22"/>
        <v/>
      </c>
    </row>
    <row r="440" spans="1:21" ht="21.95" customHeight="1" x14ac:dyDescent="0.15">
      <c r="A440" s="266"/>
      <c r="B440" s="78"/>
      <c r="C440" s="78"/>
      <c r="D440" s="86"/>
      <c r="E440" s="86"/>
      <c r="F440" s="77"/>
      <c r="G440" s="215"/>
      <c r="H440" s="215"/>
      <c r="I440" s="273"/>
      <c r="J440" s="273"/>
      <c r="K440" s="315">
        <f t="shared" si="23"/>
        <v>0</v>
      </c>
      <c r="L440" s="70"/>
      <c r="M440" s="67"/>
      <c r="N440" s="70"/>
      <c r="O440" s="67"/>
      <c r="P440" s="78"/>
      <c r="Q440" s="78"/>
      <c r="R440" s="78"/>
      <c r="S440" s="192"/>
      <c r="T440" s="14" t="str">
        <f t="shared" si="21"/>
        <v/>
      </c>
      <c r="U440" s="47" t="str">
        <f t="shared" si="22"/>
        <v/>
      </c>
    </row>
    <row r="441" spans="1:21" ht="21.95" customHeight="1" x14ac:dyDescent="0.15">
      <c r="A441" s="266"/>
      <c r="B441" s="78"/>
      <c r="C441" s="78"/>
      <c r="D441" s="86"/>
      <c r="E441" s="86"/>
      <c r="F441" s="77"/>
      <c r="G441" s="215"/>
      <c r="H441" s="215"/>
      <c r="I441" s="273"/>
      <c r="J441" s="273"/>
      <c r="K441" s="315">
        <f t="shared" si="23"/>
        <v>0</v>
      </c>
      <c r="L441" s="70"/>
      <c r="M441" s="67"/>
      <c r="N441" s="70"/>
      <c r="O441" s="67"/>
      <c r="P441" s="78"/>
      <c r="Q441" s="78"/>
      <c r="R441" s="78"/>
      <c r="S441" s="192"/>
      <c r="T441" s="14" t="str">
        <f t="shared" si="21"/>
        <v/>
      </c>
      <c r="U441" s="47" t="str">
        <f t="shared" si="22"/>
        <v/>
      </c>
    </row>
    <row r="442" spans="1:21" ht="21.95" customHeight="1" x14ac:dyDescent="0.15">
      <c r="A442" s="177"/>
      <c r="B442" s="78"/>
      <c r="C442" s="78"/>
      <c r="D442" s="86"/>
      <c r="E442" s="86"/>
      <c r="F442" s="77"/>
      <c r="G442" s="215"/>
      <c r="H442" s="215"/>
      <c r="I442" s="273"/>
      <c r="J442" s="273"/>
      <c r="K442" s="315">
        <f t="shared" si="23"/>
        <v>0</v>
      </c>
      <c r="L442" s="70"/>
      <c r="M442" s="67"/>
      <c r="N442" s="70"/>
      <c r="O442" s="67"/>
      <c r="P442" s="78"/>
      <c r="Q442" s="78"/>
      <c r="R442" s="78"/>
      <c r="S442" s="192"/>
      <c r="T442" s="14" t="str">
        <f t="shared" si="21"/>
        <v/>
      </c>
      <c r="U442" s="47" t="str">
        <f t="shared" si="22"/>
        <v/>
      </c>
    </row>
    <row r="443" spans="1:21" ht="21.95" customHeight="1" x14ac:dyDescent="0.15">
      <c r="A443" s="266"/>
      <c r="B443" s="67"/>
      <c r="C443" s="78"/>
      <c r="D443" s="77"/>
      <c r="E443" s="77"/>
      <c r="F443" s="77"/>
      <c r="G443" s="215"/>
      <c r="H443" s="216"/>
      <c r="I443" s="273"/>
      <c r="J443" s="273"/>
      <c r="K443" s="315">
        <f t="shared" si="23"/>
        <v>0</v>
      </c>
      <c r="L443" s="70"/>
      <c r="M443" s="67"/>
      <c r="N443" s="70"/>
      <c r="O443" s="67"/>
      <c r="P443" s="67"/>
      <c r="Q443" s="67"/>
      <c r="R443" s="67"/>
      <c r="S443" s="192"/>
      <c r="T443" s="14" t="str">
        <f t="shared" si="21"/>
        <v/>
      </c>
      <c r="U443" s="47" t="str">
        <f t="shared" si="22"/>
        <v/>
      </c>
    </row>
    <row r="444" spans="1:21" ht="21.95" customHeight="1" x14ac:dyDescent="0.15">
      <c r="A444" s="266"/>
      <c r="B444" s="67"/>
      <c r="C444" s="78"/>
      <c r="D444" s="77"/>
      <c r="E444" s="77"/>
      <c r="F444" s="77"/>
      <c r="G444" s="215"/>
      <c r="H444" s="216"/>
      <c r="I444" s="273"/>
      <c r="J444" s="273"/>
      <c r="K444" s="315">
        <f t="shared" si="23"/>
        <v>0</v>
      </c>
      <c r="L444" s="70"/>
      <c r="M444" s="67"/>
      <c r="N444" s="70"/>
      <c r="O444" s="67"/>
      <c r="P444" s="67"/>
      <c r="Q444" s="67"/>
      <c r="R444" s="67"/>
      <c r="S444" s="192"/>
      <c r="T444" s="14" t="str">
        <f t="shared" si="21"/>
        <v/>
      </c>
      <c r="U444" s="47" t="str">
        <f t="shared" si="22"/>
        <v/>
      </c>
    </row>
    <row r="445" spans="1:21" ht="21.95" customHeight="1" x14ac:dyDescent="0.15">
      <c r="A445" s="266"/>
      <c r="B445" s="67"/>
      <c r="C445" s="78"/>
      <c r="D445" s="77"/>
      <c r="E445" s="77"/>
      <c r="F445" s="77"/>
      <c r="G445" s="215"/>
      <c r="H445" s="216"/>
      <c r="I445" s="273"/>
      <c r="J445" s="273"/>
      <c r="K445" s="315">
        <f t="shared" si="23"/>
        <v>0</v>
      </c>
      <c r="L445" s="70"/>
      <c r="M445" s="67"/>
      <c r="N445" s="70"/>
      <c r="O445" s="67"/>
      <c r="P445" s="67"/>
      <c r="Q445" s="67"/>
      <c r="R445" s="67"/>
      <c r="S445" s="192"/>
      <c r="T445" s="14" t="str">
        <f t="shared" si="21"/>
        <v/>
      </c>
      <c r="U445" s="47" t="str">
        <f t="shared" si="22"/>
        <v/>
      </c>
    </row>
    <row r="446" spans="1:21" ht="21.95" customHeight="1" x14ac:dyDescent="0.15">
      <c r="A446" s="267"/>
      <c r="B446" s="104"/>
      <c r="C446" s="167"/>
      <c r="D446" s="166"/>
      <c r="E446" s="166"/>
      <c r="F446" s="166"/>
      <c r="G446" s="217"/>
      <c r="H446" s="218"/>
      <c r="I446" s="274"/>
      <c r="J446" s="274"/>
      <c r="K446" s="316">
        <f t="shared" si="23"/>
        <v>0</v>
      </c>
      <c r="L446" s="159"/>
      <c r="M446" s="104"/>
      <c r="N446" s="159"/>
      <c r="O446" s="104"/>
      <c r="P446" s="104"/>
      <c r="Q446" s="104"/>
      <c r="R446" s="104"/>
      <c r="S446" s="269"/>
      <c r="T446" s="14" t="str">
        <f t="shared" si="21"/>
        <v/>
      </c>
      <c r="U446" s="47" t="str">
        <f t="shared" si="22"/>
        <v/>
      </c>
    </row>
    <row r="447" spans="1:21" ht="21.95" customHeight="1" x14ac:dyDescent="0.15">
      <c r="A447" s="275"/>
      <c r="B447" s="101"/>
      <c r="C447" s="151"/>
      <c r="D447" s="76"/>
      <c r="E447" s="76"/>
      <c r="F447" s="76"/>
      <c r="G447" s="151"/>
      <c r="H447" s="101"/>
      <c r="I447" s="76"/>
      <c r="J447" s="76"/>
      <c r="K447" s="317">
        <f t="shared" si="23"/>
        <v>0</v>
      </c>
      <c r="L447" s="276"/>
      <c r="M447" s="101"/>
      <c r="N447" s="276"/>
      <c r="O447" s="101"/>
      <c r="P447" s="101"/>
      <c r="Q447" s="101"/>
      <c r="R447" s="101"/>
      <c r="S447" s="277"/>
      <c r="T447" s="14" t="str">
        <f t="shared" si="21"/>
        <v/>
      </c>
      <c r="U447" s="47" t="str">
        <f t="shared" si="22"/>
        <v/>
      </c>
    </row>
    <row r="448" spans="1:21" ht="21.95" customHeight="1" x14ac:dyDescent="0.15">
      <c r="A448" s="266"/>
      <c r="B448" s="67"/>
      <c r="C448" s="78"/>
      <c r="D448" s="77"/>
      <c r="E448" s="77"/>
      <c r="F448" s="77"/>
      <c r="G448" s="215"/>
      <c r="H448" s="216"/>
      <c r="I448" s="273"/>
      <c r="J448" s="273"/>
      <c r="K448" s="315">
        <f t="shared" si="23"/>
        <v>0</v>
      </c>
      <c r="L448" s="70"/>
      <c r="M448" s="67"/>
      <c r="N448" s="70"/>
      <c r="O448" s="67"/>
      <c r="P448" s="67"/>
      <c r="Q448" s="67"/>
      <c r="R448" s="67"/>
      <c r="S448" s="192"/>
      <c r="T448" s="14" t="str">
        <f t="shared" si="21"/>
        <v/>
      </c>
      <c r="U448" s="47" t="str">
        <f t="shared" si="22"/>
        <v/>
      </c>
    </row>
    <row r="449" spans="1:21" ht="21.95" customHeight="1" x14ac:dyDescent="0.15">
      <c r="A449" s="266"/>
      <c r="B449" s="67"/>
      <c r="C449" s="78"/>
      <c r="D449" s="77"/>
      <c r="E449" s="77"/>
      <c r="F449" s="77"/>
      <c r="G449" s="215"/>
      <c r="H449" s="216"/>
      <c r="I449" s="273"/>
      <c r="J449" s="273"/>
      <c r="K449" s="315">
        <f t="shared" si="23"/>
        <v>0</v>
      </c>
      <c r="L449" s="70"/>
      <c r="M449" s="67"/>
      <c r="N449" s="70"/>
      <c r="O449" s="67"/>
      <c r="P449" s="67"/>
      <c r="Q449" s="67"/>
      <c r="R449" s="67"/>
      <c r="S449" s="192"/>
      <c r="T449" s="14" t="str">
        <f t="shared" si="21"/>
        <v/>
      </c>
      <c r="U449" s="47" t="str">
        <f t="shared" si="22"/>
        <v/>
      </c>
    </row>
    <row r="450" spans="1:21" ht="21.95" customHeight="1" x14ac:dyDescent="0.15">
      <c r="A450" s="266"/>
      <c r="B450" s="78"/>
      <c r="C450" s="78"/>
      <c r="D450" s="77"/>
      <c r="E450" s="77"/>
      <c r="F450" s="77"/>
      <c r="G450" s="215"/>
      <c r="H450" s="215"/>
      <c r="I450" s="273"/>
      <c r="J450" s="273"/>
      <c r="K450" s="315">
        <f t="shared" si="23"/>
        <v>0</v>
      </c>
      <c r="L450" s="70"/>
      <c r="M450" s="67"/>
      <c r="N450" s="70"/>
      <c r="O450" s="67"/>
      <c r="P450" s="78"/>
      <c r="Q450" s="78"/>
      <c r="R450" s="78"/>
      <c r="S450" s="192"/>
      <c r="T450" s="14" t="str">
        <f t="shared" si="21"/>
        <v/>
      </c>
      <c r="U450" s="47" t="str">
        <f t="shared" si="22"/>
        <v/>
      </c>
    </row>
    <row r="451" spans="1:21" ht="21.95" customHeight="1" x14ac:dyDescent="0.15">
      <c r="A451" s="266"/>
      <c r="B451" s="78"/>
      <c r="C451" s="78"/>
      <c r="D451" s="77"/>
      <c r="E451" s="77"/>
      <c r="F451" s="77"/>
      <c r="G451" s="215"/>
      <c r="H451" s="215"/>
      <c r="I451" s="273"/>
      <c r="J451" s="273"/>
      <c r="K451" s="315">
        <f t="shared" si="23"/>
        <v>0</v>
      </c>
      <c r="L451" s="70"/>
      <c r="M451" s="67"/>
      <c r="N451" s="70"/>
      <c r="O451" s="67"/>
      <c r="P451" s="78"/>
      <c r="Q451" s="78"/>
      <c r="R451" s="78"/>
      <c r="S451" s="192"/>
      <c r="T451" s="14" t="str">
        <f t="shared" si="21"/>
        <v/>
      </c>
      <c r="U451" s="47" t="str">
        <f t="shared" si="22"/>
        <v/>
      </c>
    </row>
    <row r="452" spans="1:21" ht="21.95" customHeight="1" x14ac:dyDescent="0.15">
      <c r="A452" s="266"/>
      <c r="B452" s="78"/>
      <c r="C452" s="78"/>
      <c r="D452" s="77"/>
      <c r="E452" s="77"/>
      <c r="F452" s="77"/>
      <c r="G452" s="215"/>
      <c r="H452" s="215"/>
      <c r="I452" s="273"/>
      <c r="J452" s="273"/>
      <c r="K452" s="315">
        <f t="shared" si="23"/>
        <v>0</v>
      </c>
      <c r="L452" s="70"/>
      <c r="M452" s="67"/>
      <c r="N452" s="70"/>
      <c r="O452" s="67"/>
      <c r="P452" s="78"/>
      <c r="Q452" s="78"/>
      <c r="R452" s="78"/>
      <c r="S452" s="192"/>
      <c r="T452" s="14" t="str">
        <f t="shared" si="21"/>
        <v/>
      </c>
      <c r="U452" s="47" t="str">
        <f t="shared" si="22"/>
        <v/>
      </c>
    </row>
    <row r="453" spans="1:21" ht="21.95" customHeight="1" x14ac:dyDescent="0.15">
      <c r="A453" s="266"/>
      <c r="B453" s="78"/>
      <c r="C453" s="78"/>
      <c r="D453" s="77"/>
      <c r="E453" s="77"/>
      <c r="F453" s="77"/>
      <c r="G453" s="215"/>
      <c r="H453" s="215"/>
      <c r="I453" s="273"/>
      <c r="J453" s="273"/>
      <c r="K453" s="315">
        <f t="shared" si="23"/>
        <v>0</v>
      </c>
      <c r="L453" s="70"/>
      <c r="M453" s="67"/>
      <c r="N453" s="70"/>
      <c r="O453" s="67"/>
      <c r="P453" s="78"/>
      <c r="Q453" s="78"/>
      <c r="R453" s="78"/>
      <c r="S453" s="192"/>
      <c r="T453" s="14" t="str">
        <f t="shared" si="21"/>
        <v/>
      </c>
      <c r="U453" s="47" t="str">
        <f t="shared" si="22"/>
        <v/>
      </c>
    </row>
    <row r="454" spans="1:21" ht="21.95" customHeight="1" x14ac:dyDescent="0.15">
      <c r="A454" s="266"/>
      <c r="B454" s="78"/>
      <c r="C454" s="78"/>
      <c r="D454" s="77"/>
      <c r="E454" s="77"/>
      <c r="F454" s="77"/>
      <c r="G454" s="215"/>
      <c r="H454" s="215"/>
      <c r="I454" s="273"/>
      <c r="J454" s="273"/>
      <c r="K454" s="315">
        <f t="shared" si="23"/>
        <v>0</v>
      </c>
      <c r="L454" s="70"/>
      <c r="M454" s="67"/>
      <c r="N454" s="70"/>
      <c r="O454" s="67"/>
      <c r="P454" s="78"/>
      <c r="Q454" s="78"/>
      <c r="R454" s="78"/>
      <c r="S454" s="192"/>
      <c r="T454" s="14" t="str">
        <f t="shared" si="21"/>
        <v/>
      </c>
      <c r="U454" s="47" t="str">
        <f t="shared" si="22"/>
        <v/>
      </c>
    </row>
    <row r="455" spans="1:21" ht="21.95" customHeight="1" x14ac:dyDescent="0.15">
      <c r="A455" s="266"/>
      <c r="B455" s="78"/>
      <c r="C455" s="78"/>
      <c r="D455" s="77"/>
      <c r="E455" s="77"/>
      <c r="F455" s="77"/>
      <c r="G455" s="215"/>
      <c r="H455" s="215"/>
      <c r="I455" s="273"/>
      <c r="J455" s="273"/>
      <c r="K455" s="315">
        <f t="shared" si="23"/>
        <v>0</v>
      </c>
      <c r="L455" s="70"/>
      <c r="M455" s="67"/>
      <c r="N455" s="70"/>
      <c r="O455" s="67"/>
      <c r="P455" s="78"/>
      <c r="Q455" s="78"/>
      <c r="R455" s="78"/>
      <c r="S455" s="192"/>
      <c r="T455" s="14" t="str">
        <f t="shared" ref="T455:T518" si="24">CONCATENATE(L455,C455)</f>
        <v/>
      </c>
      <c r="U455" s="47" t="str">
        <f t="shared" ref="U455:U518" si="25">CONCATENATE(N455,H455)</f>
        <v/>
      </c>
    </row>
    <row r="456" spans="1:21" ht="21.95" customHeight="1" x14ac:dyDescent="0.15">
      <c r="A456" s="266"/>
      <c r="B456" s="78"/>
      <c r="C456" s="78"/>
      <c r="D456" s="77"/>
      <c r="E456" s="77"/>
      <c r="F456" s="77"/>
      <c r="G456" s="215"/>
      <c r="H456" s="215"/>
      <c r="I456" s="273"/>
      <c r="J456" s="273"/>
      <c r="K456" s="315">
        <f t="shared" ref="K456:K519" si="26">J456-E456</f>
        <v>0</v>
      </c>
      <c r="L456" s="70"/>
      <c r="M456" s="67"/>
      <c r="N456" s="70"/>
      <c r="O456" s="67"/>
      <c r="P456" s="78"/>
      <c r="Q456" s="78"/>
      <c r="R456" s="78"/>
      <c r="S456" s="192"/>
      <c r="T456" s="14" t="str">
        <f t="shared" si="24"/>
        <v/>
      </c>
      <c r="U456" s="47" t="str">
        <f t="shared" si="25"/>
        <v/>
      </c>
    </row>
    <row r="457" spans="1:21" ht="21.95" customHeight="1" x14ac:dyDescent="0.15">
      <c r="A457" s="266"/>
      <c r="B457" s="78"/>
      <c r="C457" s="78"/>
      <c r="D457" s="77"/>
      <c r="E457" s="77"/>
      <c r="F457" s="77"/>
      <c r="G457" s="215"/>
      <c r="H457" s="215"/>
      <c r="I457" s="273"/>
      <c r="J457" s="273"/>
      <c r="K457" s="315">
        <f t="shared" si="26"/>
        <v>0</v>
      </c>
      <c r="L457" s="70"/>
      <c r="M457" s="67"/>
      <c r="N457" s="70"/>
      <c r="O457" s="67"/>
      <c r="P457" s="78"/>
      <c r="Q457" s="78"/>
      <c r="R457" s="78"/>
      <c r="S457" s="192"/>
      <c r="T457" s="14" t="str">
        <f t="shared" si="24"/>
        <v/>
      </c>
      <c r="U457" s="47" t="str">
        <f t="shared" si="25"/>
        <v/>
      </c>
    </row>
    <row r="458" spans="1:21" ht="21.95" customHeight="1" x14ac:dyDescent="0.15">
      <c r="A458" s="266"/>
      <c r="B458" s="78"/>
      <c r="C458" s="78"/>
      <c r="D458" s="77"/>
      <c r="E458" s="77"/>
      <c r="F458" s="77"/>
      <c r="G458" s="215"/>
      <c r="H458" s="215"/>
      <c r="I458" s="273"/>
      <c r="J458" s="273"/>
      <c r="K458" s="315">
        <f t="shared" si="26"/>
        <v>0</v>
      </c>
      <c r="L458" s="70"/>
      <c r="M458" s="67"/>
      <c r="N458" s="70"/>
      <c r="O458" s="67"/>
      <c r="P458" s="78"/>
      <c r="Q458" s="78"/>
      <c r="R458" s="78"/>
      <c r="S458" s="192"/>
      <c r="T458" s="14" t="str">
        <f t="shared" si="24"/>
        <v/>
      </c>
      <c r="U458" s="47" t="str">
        <f t="shared" si="25"/>
        <v/>
      </c>
    </row>
    <row r="459" spans="1:21" ht="21.95" customHeight="1" x14ac:dyDescent="0.15">
      <c r="A459" s="266"/>
      <c r="B459" s="78"/>
      <c r="C459" s="78"/>
      <c r="D459" s="77"/>
      <c r="E459" s="77"/>
      <c r="F459" s="77"/>
      <c r="G459" s="215"/>
      <c r="H459" s="215"/>
      <c r="I459" s="273"/>
      <c r="J459" s="273"/>
      <c r="K459" s="315">
        <f t="shared" si="26"/>
        <v>0</v>
      </c>
      <c r="L459" s="70"/>
      <c r="M459" s="67"/>
      <c r="N459" s="70"/>
      <c r="O459" s="67"/>
      <c r="P459" s="78"/>
      <c r="Q459" s="78"/>
      <c r="R459" s="78"/>
      <c r="S459" s="192"/>
      <c r="T459" s="14" t="str">
        <f t="shared" si="24"/>
        <v/>
      </c>
      <c r="U459" s="47" t="str">
        <f t="shared" si="25"/>
        <v/>
      </c>
    </row>
    <row r="460" spans="1:21" ht="21.95" customHeight="1" x14ac:dyDescent="0.15">
      <c r="A460" s="266"/>
      <c r="B460" s="78"/>
      <c r="C460" s="78"/>
      <c r="D460" s="77"/>
      <c r="E460" s="77"/>
      <c r="F460" s="77"/>
      <c r="G460" s="215"/>
      <c r="H460" s="215"/>
      <c r="I460" s="273"/>
      <c r="J460" s="273"/>
      <c r="K460" s="315">
        <f t="shared" si="26"/>
        <v>0</v>
      </c>
      <c r="L460" s="70"/>
      <c r="M460" s="67"/>
      <c r="N460" s="70"/>
      <c r="O460" s="67"/>
      <c r="P460" s="78"/>
      <c r="Q460" s="78"/>
      <c r="R460" s="78"/>
      <c r="S460" s="192"/>
      <c r="T460" s="14" t="str">
        <f t="shared" si="24"/>
        <v/>
      </c>
      <c r="U460" s="47" t="str">
        <f t="shared" si="25"/>
        <v/>
      </c>
    </row>
    <row r="461" spans="1:21" ht="21.95" customHeight="1" x14ac:dyDescent="0.15">
      <c r="A461" s="266"/>
      <c r="B461" s="78"/>
      <c r="C461" s="78"/>
      <c r="D461" s="77"/>
      <c r="E461" s="77"/>
      <c r="F461" s="77"/>
      <c r="G461" s="215"/>
      <c r="H461" s="215"/>
      <c r="I461" s="273"/>
      <c r="J461" s="273"/>
      <c r="K461" s="315">
        <f t="shared" si="26"/>
        <v>0</v>
      </c>
      <c r="L461" s="70"/>
      <c r="M461" s="67"/>
      <c r="N461" s="70"/>
      <c r="O461" s="67"/>
      <c r="P461" s="78"/>
      <c r="Q461" s="78"/>
      <c r="R461" s="78"/>
      <c r="S461" s="192"/>
      <c r="T461" s="14" t="str">
        <f t="shared" si="24"/>
        <v/>
      </c>
      <c r="U461" s="47" t="str">
        <f t="shared" si="25"/>
        <v/>
      </c>
    </row>
    <row r="462" spans="1:21" ht="21.95" customHeight="1" x14ac:dyDescent="0.15">
      <c r="A462" s="177"/>
      <c r="B462" s="78"/>
      <c r="C462" s="78"/>
      <c r="D462" s="77"/>
      <c r="E462" s="77"/>
      <c r="F462" s="77"/>
      <c r="G462" s="215"/>
      <c r="H462" s="215"/>
      <c r="I462" s="273"/>
      <c r="J462" s="273"/>
      <c r="K462" s="315">
        <f t="shared" si="26"/>
        <v>0</v>
      </c>
      <c r="L462" s="70"/>
      <c r="M462" s="67"/>
      <c r="N462" s="70"/>
      <c r="O462" s="67"/>
      <c r="P462" s="78"/>
      <c r="Q462" s="78"/>
      <c r="R462" s="78"/>
      <c r="S462" s="192"/>
      <c r="T462" s="14" t="str">
        <f t="shared" si="24"/>
        <v/>
      </c>
      <c r="U462" s="47" t="str">
        <f t="shared" si="25"/>
        <v/>
      </c>
    </row>
    <row r="463" spans="1:21" ht="21.95" customHeight="1" x14ac:dyDescent="0.15">
      <c r="A463" s="207"/>
      <c r="B463" s="93"/>
      <c r="C463" s="94"/>
      <c r="D463" s="94"/>
      <c r="E463" s="278"/>
      <c r="F463" s="94"/>
      <c r="G463" s="279"/>
      <c r="H463" s="239"/>
      <c r="I463" s="280"/>
      <c r="J463" s="260"/>
      <c r="K463" s="316">
        <f t="shared" si="26"/>
        <v>0</v>
      </c>
      <c r="L463" s="208"/>
      <c r="M463" s="208"/>
      <c r="N463" s="208"/>
      <c r="O463" s="208"/>
      <c r="P463" s="208"/>
      <c r="Q463" s="208"/>
      <c r="R463" s="208"/>
      <c r="S463" s="209"/>
      <c r="T463" s="14" t="str">
        <f t="shared" si="24"/>
        <v/>
      </c>
      <c r="U463" s="47" t="str">
        <f t="shared" si="25"/>
        <v/>
      </c>
    </row>
    <row r="464" spans="1:21" ht="21.95" customHeight="1" x14ac:dyDescent="0.15">
      <c r="A464" s="268"/>
      <c r="B464" s="71"/>
      <c r="C464" s="103"/>
      <c r="D464" s="164"/>
      <c r="E464" s="164"/>
      <c r="F464" s="164"/>
      <c r="G464" s="210"/>
      <c r="H464" s="211"/>
      <c r="I464" s="281"/>
      <c r="J464" s="281"/>
      <c r="K464" s="314">
        <f t="shared" si="26"/>
        <v>0</v>
      </c>
      <c r="L464" s="200"/>
      <c r="M464" s="71"/>
      <c r="N464" s="200"/>
      <c r="O464" s="71"/>
      <c r="P464" s="71"/>
      <c r="Q464" s="71"/>
      <c r="R464" s="71"/>
      <c r="S464" s="270"/>
      <c r="T464" s="14" t="str">
        <f t="shared" si="24"/>
        <v/>
      </c>
      <c r="U464" s="47" t="str">
        <f t="shared" si="25"/>
        <v/>
      </c>
    </row>
    <row r="465" spans="1:21" ht="21.95" customHeight="1" x14ac:dyDescent="0.15">
      <c r="A465" s="266"/>
      <c r="B465" s="67"/>
      <c r="C465" s="78"/>
      <c r="D465" s="77"/>
      <c r="E465" s="77"/>
      <c r="F465" s="77"/>
      <c r="G465" s="215"/>
      <c r="H465" s="216"/>
      <c r="I465" s="273"/>
      <c r="J465" s="273"/>
      <c r="K465" s="315">
        <f t="shared" si="26"/>
        <v>0</v>
      </c>
      <c r="L465" s="70"/>
      <c r="M465" s="67"/>
      <c r="N465" s="70"/>
      <c r="O465" s="67"/>
      <c r="P465" s="67"/>
      <c r="Q465" s="67"/>
      <c r="R465" s="67"/>
      <c r="S465" s="192"/>
      <c r="T465" s="14" t="str">
        <f t="shared" si="24"/>
        <v/>
      </c>
      <c r="U465" s="47" t="str">
        <f t="shared" si="25"/>
        <v/>
      </c>
    </row>
    <row r="466" spans="1:21" ht="21.95" customHeight="1" x14ac:dyDescent="0.15">
      <c r="A466" s="266"/>
      <c r="B466" s="67"/>
      <c r="C466" s="78"/>
      <c r="D466" s="77"/>
      <c r="E466" s="77"/>
      <c r="F466" s="77"/>
      <c r="G466" s="215"/>
      <c r="H466" s="216"/>
      <c r="I466" s="273"/>
      <c r="J466" s="273"/>
      <c r="K466" s="315">
        <f t="shared" si="26"/>
        <v>0</v>
      </c>
      <c r="L466" s="70"/>
      <c r="M466" s="67"/>
      <c r="N466" s="70"/>
      <c r="O466" s="67"/>
      <c r="P466" s="67"/>
      <c r="Q466" s="67"/>
      <c r="R466" s="67"/>
      <c r="S466" s="192"/>
      <c r="T466" s="14" t="str">
        <f t="shared" si="24"/>
        <v/>
      </c>
      <c r="U466" s="47" t="str">
        <f t="shared" si="25"/>
        <v/>
      </c>
    </row>
    <row r="467" spans="1:21" ht="21.95" customHeight="1" x14ac:dyDescent="0.15">
      <c r="A467" s="266"/>
      <c r="B467" s="67"/>
      <c r="C467" s="78"/>
      <c r="D467" s="77"/>
      <c r="E467" s="77"/>
      <c r="F467" s="77"/>
      <c r="G467" s="215"/>
      <c r="H467" s="216"/>
      <c r="I467" s="273"/>
      <c r="J467" s="273"/>
      <c r="K467" s="315">
        <f t="shared" si="26"/>
        <v>0</v>
      </c>
      <c r="L467" s="70"/>
      <c r="M467" s="67"/>
      <c r="N467" s="70"/>
      <c r="O467" s="67"/>
      <c r="P467" s="67"/>
      <c r="Q467" s="67"/>
      <c r="R467" s="67"/>
      <c r="S467" s="192"/>
      <c r="T467" s="14" t="str">
        <f t="shared" si="24"/>
        <v/>
      </c>
      <c r="U467" s="47" t="str">
        <f t="shared" si="25"/>
        <v/>
      </c>
    </row>
    <row r="468" spans="1:21" ht="21.95" customHeight="1" x14ac:dyDescent="0.15">
      <c r="A468" s="266"/>
      <c r="B468" s="67"/>
      <c r="C468" s="78"/>
      <c r="D468" s="77"/>
      <c r="E468" s="77"/>
      <c r="F468" s="77"/>
      <c r="G468" s="215"/>
      <c r="H468" s="216"/>
      <c r="I468" s="273"/>
      <c r="J468" s="273"/>
      <c r="K468" s="315">
        <f t="shared" si="26"/>
        <v>0</v>
      </c>
      <c r="L468" s="70"/>
      <c r="M468" s="67"/>
      <c r="N468" s="70"/>
      <c r="O468" s="67"/>
      <c r="P468" s="67"/>
      <c r="Q468" s="67"/>
      <c r="R468" s="67"/>
      <c r="S468" s="192"/>
      <c r="T468" s="14" t="str">
        <f t="shared" si="24"/>
        <v/>
      </c>
      <c r="U468" s="47" t="str">
        <f t="shared" si="25"/>
        <v/>
      </c>
    </row>
    <row r="469" spans="1:21" ht="21.95" customHeight="1" x14ac:dyDescent="0.15">
      <c r="A469" s="266"/>
      <c r="B469" s="67"/>
      <c r="C469" s="78"/>
      <c r="D469" s="77"/>
      <c r="E469" s="77"/>
      <c r="F469" s="77"/>
      <c r="G469" s="215"/>
      <c r="H469" s="216"/>
      <c r="I469" s="273"/>
      <c r="J469" s="273"/>
      <c r="K469" s="315">
        <f t="shared" si="26"/>
        <v>0</v>
      </c>
      <c r="L469" s="70"/>
      <c r="M469" s="67"/>
      <c r="N469" s="70"/>
      <c r="O469" s="67"/>
      <c r="P469" s="67"/>
      <c r="Q469" s="67"/>
      <c r="R469" s="67"/>
      <c r="S469" s="192"/>
      <c r="T469" s="14" t="str">
        <f t="shared" si="24"/>
        <v/>
      </c>
      <c r="U469" s="47" t="str">
        <f t="shared" si="25"/>
        <v/>
      </c>
    </row>
    <row r="470" spans="1:21" ht="21.95" customHeight="1" x14ac:dyDescent="0.15">
      <c r="A470" s="266"/>
      <c r="B470" s="67"/>
      <c r="C470" s="78"/>
      <c r="D470" s="77"/>
      <c r="E470" s="77"/>
      <c r="F470" s="77"/>
      <c r="G470" s="215"/>
      <c r="H470" s="216"/>
      <c r="I470" s="273"/>
      <c r="J470" s="273"/>
      <c r="K470" s="315">
        <f t="shared" si="26"/>
        <v>0</v>
      </c>
      <c r="L470" s="70"/>
      <c r="M470" s="67"/>
      <c r="N470" s="70"/>
      <c r="O470" s="67"/>
      <c r="P470" s="67"/>
      <c r="Q470" s="67"/>
      <c r="R470" s="67"/>
      <c r="S470" s="192"/>
      <c r="T470" s="14" t="str">
        <f t="shared" si="24"/>
        <v/>
      </c>
      <c r="U470" s="47" t="str">
        <f t="shared" si="25"/>
        <v/>
      </c>
    </row>
    <row r="471" spans="1:21" ht="21.95" customHeight="1" x14ac:dyDescent="0.15">
      <c r="A471" s="266"/>
      <c r="B471" s="78"/>
      <c r="C471" s="78"/>
      <c r="D471" s="77"/>
      <c r="E471" s="77"/>
      <c r="F471" s="77"/>
      <c r="G471" s="215"/>
      <c r="H471" s="215"/>
      <c r="I471" s="273"/>
      <c r="J471" s="273"/>
      <c r="K471" s="315">
        <f t="shared" si="26"/>
        <v>0</v>
      </c>
      <c r="L471" s="70"/>
      <c r="M471" s="67"/>
      <c r="N471" s="70"/>
      <c r="O471" s="67"/>
      <c r="P471" s="78"/>
      <c r="Q471" s="78"/>
      <c r="R471" s="78"/>
      <c r="S471" s="192"/>
      <c r="T471" s="14" t="str">
        <f t="shared" si="24"/>
        <v/>
      </c>
      <c r="U471" s="47" t="str">
        <f t="shared" si="25"/>
        <v/>
      </c>
    </row>
    <row r="472" spans="1:21" ht="21.95" customHeight="1" x14ac:dyDescent="0.15">
      <c r="A472" s="266"/>
      <c r="B472" s="78"/>
      <c r="C472" s="78"/>
      <c r="D472" s="77"/>
      <c r="E472" s="77"/>
      <c r="F472" s="77"/>
      <c r="G472" s="215"/>
      <c r="H472" s="215"/>
      <c r="I472" s="273"/>
      <c r="J472" s="273"/>
      <c r="K472" s="315">
        <f t="shared" si="26"/>
        <v>0</v>
      </c>
      <c r="L472" s="70"/>
      <c r="M472" s="67"/>
      <c r="N472" s="70"/>
      <c r="O472" s="67"/>
      <c r="P472" s="78"/>
      <c r="Q472" s="78"/>
      <c r="R472" s="78"/>
      <c r="S472" s="192"/>
      <c r="T472" s="14" t="str">
        <f t="shared" si="24"/>
        <v/>
      </c>
      <c r="U472" s="47" t="str">
        <f t="shared" si="25"/>
        <v/>
      </c>
    </row>
    <row r="473" spans="1:21" ht="21.95" customHeight="1" x14ac:dyDescent="0.15">
      <c r="A473" s="266"/>
      <c r="B473" s="78"/>
      <c r="C473" s="78"/>
      <c r="D473" s="77"/>
      <c r="E473" s="77"/>
      <c r="F473" s="77"/>
      <c r="G473" s="215"/>
      <c r="H473" s="215"/>
      <c r="I473" s="273"/>
      <c r="J473" s="273"/>
      <c r="K473" s="315">
        <f t="shared" si="26"/>
        <v>0</v>
      </c>
      <c r="L473" s="70"/>
      <c r="M473" s="67"/>
      <c r="N473" s="70"/>
      <c r="O473" s="67"/>
      <c r="P473" s="78"/>
      <c r="Q473" s="78"/>
      <c r="R473" s="78"/>
      <c r="S473" s="192"/>
      <c r="T473" s="14" t="str">
        <f t="shared" si="24"/>
        <v/>
      </c>
      <c r="U473" s="47" t="str">
        <f t="shared" si="25"/>
        <v/>
      </c>
    </row>
    <row r="474" spans="1:21" ht="21.95" customHeight="1" x14ac:dyDescent="0.15">
      <c r="A474" s="266"/>
      <c r="B474" s="78"/>
      <c r="C474" s="78"/>
      <c r="D474" s="77"/>
      <c r="E474" s="77"/>
      <c r="F474" s="77"/>
      <c r="G474" s="215"/>
      <c r="H474" s="215"/>
      <c r="I474" s="273"/>
      <c r="J474" s="273"/>
      <c r="K474" s="315">
        <f t="shared" si="26"/>
        <v>0</v>
      </c>
      <c r="L474" s="70"/>
      <c r="M474" s="67"/>
      <c r="N474" s="70"/>
      <c r="O474" s="67"/>
      <c r="P474" s="78"/>
      <c r="Q474" s="78"/>
      <c r="R474" s="78"/>
      <c r="S474" s="192"/>
      <c r="T474" s="14" t="str">
        <f t="shared" si="24"/>
        <v/>
      </c>
      <c r="U474" s="47" t="str">
        <f t="shared" si="25"/>
        <v/>
      </c>
    </row>
    <row r="475" spans="1:21" ht="21.95" customHeight="1" x14ac:dyDescent="0.15">
      <c r="A475" s="266"/>
      <c r="B475" s="78"/>
      <c r="C475" s="78"/>
      <c r="D475" s="77"/>
      <c r="E475" s="77"/>
      <c r="F475" s="77"/>
      <c r="G475" s="215"/>
      <c r="H475" s="215"/>
      <c r="I475" s="273"/>
      <c r="J475" s="273"/>
      <c r="K475" s="315">
        <f t="shared" si="26"/>
        <v>0</v>
      </c>
      <c r="L475" s="70"/>
      <c r="M475" s="67"/>
      <c r="N475" s="70"/>
      <c r="O475" s="67"/>
      <c r="P475" s="78"/>
      <c r="Q475" s="78"/>
      <c r="R475" s="78"/>
      <c r="S475" s="192"/>
      <c r="T475" s="14" t="str">
        <f t="shared" si="24"/>
        <v/>
      </c>
      <c r="U475" s="47" t="str">
        <f t="shared" si="25"/>
        <v/>
      </c>
    </row>
    <row r="476" spans="1:21" ht="21.95" customHeight="1" x14ac:dyDescent="0.15">
      <c r="A476" s="266"/>
      <c r="B476" s="78"/>
      <c r="C476" s="78"/>
      <c r="D476" s="77"/>
      <c r="E476" s="77"/>
      <c r="F476" s="77"/>
      <c r="G476" s="215"/>
      <c r="H476" s="215"/>
      <c r="I476" s="273"/>
      <c r="J476" s="273"/>
      <c r="K476" s="315">
        <f t="shared" si="26"/>
        <v>0</v>
      </c>
      <c r="L476" s="70"/>
      <c r="M476" s="67"/>
      <c r="N476" s="70"/>
      <c r="O476" s="67"/>
      <c r="P476" s="78"/>
      <c r="Q476" s="78"/>
      <c r="R476" s="78"/>
      <c r="S476" s="192"/>
      <c r="T476" s="14" t="str">
        <f t="shared" si="24"/>
        <v/>
      </c>
      <c r="U476" s="47" t="str">
        <f t="shared" si="25"/>
        <v/>
      </c>
    </row>
    <row r="477" spans="1:21" ht="21.95" customHeight="1" x14ac:dyDescent="0.15">
      <c r="A477" s="266"/>
      <c r="B477" s="78"/>
      <c r="C477" s="78"/>
      <c r="D477" s="77"/>
      <c r="E477" s="77"/>
      <c r="F477" s="77"/>
      <c r="G477" s="215"/>
      <c r="H477" s="215"/>
      <c r="I477" s="273"/>
      <c r="J477" s="273"/>
      <c r="K477" s="315">
        <f t="shared" si="26"/>
        <v>0</v>
      </c>
      <c r="L477" s="70"/>
      <c r="M477" s="67"/>
      <c r="N477" s="70"/>
      <c r="O477" s="67"/>
      <c r="P477" s="78"/>
      <c r="Q477" s="78"/>
      <c r="R477" s="78"/>
      <c r="S477" s="192"/>
      <c r="T477" s="14" t="str">
        <f t="shared" si="24"/>
        <v/>
      </c>
      <c r="U477" s="47" t="str">
        <f t="shared" si="25"/>
        <v/>
      </c>
    </row>
    <row r="478" spans="1:21" ht="21.95" customHeight="1" x14ac:dyDescent="0.15">
      <c r="A478" s="266"/>
      <c r="B478" s="78"/>
      <c r="C478" s="78"/>
      <c r="D478" s="77"/>
      <c r="E478" s="77"/>
      <c r="F478" s="77"/>
      <c r="G478" s="215"/>
      <c r="H478" s="215"/>
      <c r="I478" s="273"/>
      <c r="J478" s="273"/>
      <c r="K478" s="315">
        <f t="shared" si="26"/>
        <v>0</v>
      </c>
      <c r="L478" s="70"/>
      <c r="M478" s="67"/>
      <c r="N478" s="70"/>
      <c r="O478" s="67"/>
      <c r="P478" s="78"/>
      <c r="Q478" s="78"/>
      <c r="R478" s="78"/>
      <c r="S478" s="192"/>
      <c r="T478" s="14" t="str">
        <f t="shared" si="24"/>
        <v/>
      </c>
      <c r="U478" s="47" t="str">
        <f t="shared" si="25"/>
        <v/>
      </c>
    </row>
    <row r="479" spans="1:21" ht="21.95" customHeight="1" x14ac:dyDescent="0.15">
      <c r="A479" s="266"/>
      <c r="B479" s="78"/>
      <c r="C479" s="78"/>
      <c r="D479" s="77"/>
      <c r="E479" s="77"/>
      <c r="F479" s="77"/>
      <c r="G479" s="215"/>
      <c r="H479" s="215"/>
      <c r="I479" s="273"/>
      <c r="J479" s="273"/>
      <c r="K479" s="315">
        <f t="shared" si="26"/>
        <v>0</v>
      </c>
      <c r="L479" s="70"/>
      <c r="M479" s="67"/>
      <c r="N479" s="70"/>
      <c r="O479" s="67"/>
      <c r="P479" s="78"/>
      <c r="Q479" s="78"/>
      <c r="R479" s="78"/>
      <c r="S479" s="192"/>
      <c r="T479" s="14" t="str">
        <f t="shared" si="24"/>
        <v/>
      </c>
      <c r="U479" s="47" t="str">
        <f t="shared" si="25"/>
        <v/>
      </c>
    </row>
    <row r="480" spans="1:21" ht="21.95" customHeight="1" x14ac:dyDescent="0.15">
      <c r="A480" s="266"/>
      <c r="B480" s="78"/>
      <c r="C480" s="78"/>
      <c r="D480" s="77"/>
      <c r="E480" s="77"/>
      <c r="F480" s="77"/>
      <c r="G480" s="215"/>
      <c r="H480" s="215"/>
      <c r="I480" s="273"/>
      <c r="J480" s="273"/>
      <c r="K480" s="315">
        <f t="shared" si="26"/>
        <v>0</v>
      </c>
      <c r="L480" s="70"/>
      <c r="M480" s="67"/>
      <c r="N480" s="70"/>
      <c r="O480" s="67"/>
      <c r="P480" s="78"/>
      <c r="Q480" s="78"/>
      <c r="R480" s="78"/>
      <c r="S480" s="192"/>
      <c r="T480" s="14" t="str">
        <f t="shared" si="24"/>
        <v/>
      </c>
      <c r="U480" s="47" t="str">
        <f t="shared" si="25"/>
        <v/>
      </c>
    </row>
    <row r="481" spans="1:21" ht="21.95" customHeight="1" x14ac:dyDescent="0.15">
      <c r="A481" s="266"/>
      <c r="B481" s="78"/>
      <c r="C481" s="78"/>
      <c r="D481" s="77"/>
      <c r="E481" s="77"/>
      <c r="F481" s="77"/>
      <c r="G481" s="215"/>
      <c r="H481" s="215"/>
      <c r="I481" s="273"/>
      <c r="J481" s="273"/>
      <c r="K481" s="315">
        <f t="shared" si="26"/>
        <v>0</v>
      </c>
      <c r="L481" s="70"/>
      <c r="M481" s="67"/>
      <c r="N481" s="70"/>
      <c r="O481" s="67"/>
      <c r="P481" s="78"/>
      <c r="Q481" s="78"/>
      <c r="R481" s="78"/>
      <c r="S481" s="192"/>
      <c r="T481" s="14" t="str">
        <f t="shared" si="24"/>
        <v/>
      </c>
      <c r="U481" s="47" t="str">
        <f t="shared" si="25"/>
        <v/>
      </c>
    </row>
    <row r="482" spans="1:21" ht="21.95" customHeight="1" x14ac:dyDescent="0.15">
      <c r="A482" s="266"/>
      <c r="B482" s="78"/>
      <c r="C482" s="78"/>
      <c r="D482" s="77"/>
      <c r="E482" s="77"/>
      <c r="F482" s="77"/>
      <c r="G482" s="215"/>
      <c r="H482" s="215"/>
      <c r="I482" s="273"/>
      <c r="J482" s="273"/>
      <c r="K482" s="315">
        <f t="shared" si="26"/>
        <v>0</v>
      </c>
      <c r="L482" s="70"/>
      <c r="M482" s="67"/>
      <c r="N482" s="70"/>
      <c r="O482" s="67"/>
      <c r="P482" s="78"/>
      <c r="Q482" s="78"/>
      <c r="R482" s="78"/>
      <c r="S482" s="192"/>
      <c r="T482" s="14" t="str">
        <f t="shared" si="24"/>
        <v/>
      </c>
      <c r="U482" s="47" t="str">
        <f t="shared" si="25"/>
        <v/>
      </c>
    </row>
    <row r="483" spans="1:21" ht="21.95" customHeight="1" x14ac:dyDescent="0.15">
      <c r="A483" s="177"/>
      <c r="B483" s="78"/>
      <c r="C483" s="78"/>
      <c r="D483" s="77"/>
      <c r="E483" s="77"/>
      <c r="F483" s="77"/>
      <c r="G483" s="215"/>
      <c r="H483" s="215"/>
      <c r="I483" s="273"/>
      <c r="J483" s="273"/>
      <c r="K483" s="315">
        <f t="shared" si="26"/>
        <v>0</v>
      </c>
      <c r="L483" s="70"/>
      <c r="M483" s="67"/>
      <c r="N483" s="70"/>
      <c r="O483" s="67"/>
      <c r="P483" s="78"/>
      <c r="Q483" s="78"/>
      <c r="R483" s="78"/>
      <c r="S483" s="192"/>
      <c r="T483" s="14" t="str">
        <f t="shared" si="24"/>
        <v/>
      </c>
      <c r="U483" s="47" t="str">
        <f t="shared" si="25"/>
        <v/>
      </c>
    </row>
    <row r="484" spans="1:21" ht="21.95" customHeight="1" x14ac:dyDescent="0.15">
      <c r="A484" s="207"/>
      <c r="B484" s="93"/>
      <c r="C484" s="94"/>
      <c r="D484" s="94"/>
      <c r="E484" s="278"/>
      <c r="F484" s="94"/>
      <c r="G484" s="279"/>
      <c r="H484" s="239"/>
      <c r="I484" s="280"/>
      <c r="J484" s="260"/>
      <c r="K484" s="316">
        <f t="shared" si="26"/>
        <v>0</v>
      </c>
      <c r="L484" s="208"/>
      <c r="M484" s="208"/>
      <c r="N484" s="208"/>
      <c r="O484" s="208"/>
      <c r="P484" s="208"/>
      <c r="Q484" s="208"/>
      <c r="R484" s="208"/>
      <c r="S484" s="209"/>
      <c r="T484" s="14" t="str">
        <f t="shared" si="24"/>
        <v/>
      </c>
      <c r="U484" s="47" t="str">
        <f t="shared" si="25"/>
        <v/>
      </c>
    </row>
    <row r="485" spans="1:21" ht="21.95" customHeight="1" x14ac:dyDescent="0.15">
      <c r="A485" s="268"/>
      <c r="B485" s="71"/>
      <c r="C485" s="103"/>
      <c r="D485" s="164"/>
      <c r="E485" s="164"/>
      <c r="F485" s="164"/>
      <c r="G485" s="210"/>
      <c r="H485" s="211"/>
      <c r="I485" s="281"/>
      <c r="J485" s="281"/>
      <c r="K485" s="314">
        <f t="shared" si="26"/>
        <v>0</v>
      </c>
      <c r="L485" s="200"/>
      <c r="M485" s="71"/>
      <c r="N485" s="200"/>
      <c r="O485" s="71"/>
      <c r="P485" s="71"/>
      <c r="Q485" s="71"/>
      <c r="R485" s="71"/>
      <c r="S485" s="270"/>
      <c r="T485" s="14" t="str">
        <f t="shared" si="24"/>
        <v/>
      </c>
      <c r="U485" s="47" t="str">
        <f t="shared" si="25"/>
        <v/>
      </c>
    </row>
    <row r="486" spans="1:21" ht="21.95" customHeight="1" x14ac:dyDescent="0.15">
      <c r="A486" s="266"/>
      <c r="B486" s="67"/>
      <c r="C486" s="78"/>
      <c r="D486" s="77"/>
      <c r="E486" s="77"/>
      <c r="F486" s="77"/>
      <c r="G486" s="215"/>
      <c r="H486" s="216"/>
      <c r="I486" s="273"/>
      <c r="J486" s="273"/>
      <c r="K486" s="315">
        <f t="shared" si="26"/>
        <v>0</v>
      </c>
      <c r="L486" s="70"/>
      <c r="M486" s="67"/>
      <c r="N486" s="70"/>
      <c r="O486" s="67"/>
      <c r="P486" s="67"/>
      <c r="Q486" s="67"/>
      <c r="R486" s="67"/>
      <c r="S486" s="192"/>
      <c r="T486" s="14" t="str">
        <f t="shared" si="24"/>
        <v/>
      </c>
      <c r="U486" s="47" t="str">
        <f t="shared" si="25"/>
        <v/>
      </c>
    </row>
    <row r="487" spans="1:21" ht="21.95" customHeight="1" x14ac:dyDescent="0.15">
      <c r="A487" s="266"/>
      <c r="B487" s="67"/>
      <c r="C487" s="78"/>
      <c r="D487" s="77"/>
      <c r="E487" s="77"/>
      <c r="F487" s="77"/>
      <c r="G487" s="215"/>
      <c r="H487" s="216"/>
      <c r="I487" s="273"/>
      <c r="J487" s="273"/>
      <c r="K487" s="315">
        <f t="shared" si="26"/>
        <v>0</v>
      </c>
      <c r="L487" s="70"/>
      <c r="M487" s="67"/>
      <c r="N487" s="70"/>
      <c r="O487" s="67"/>
      <c r="P487" s="67"/>
      <c r="Q487" s="67"/>
      <c r="R487" s="67"/>
      <c r="S487" s="192"/>
      <c r="T487" s="14" t="str">
        <f t="shared" si="24"/>
        <v/>
      </c>
      <c r="U487" s="47" t="str">
        <f t="shared" si="25"/>
        <v/>
      </c>
    </row>
    <row r="488" spans="1:21" ht="21.95" customHeight="1" x14ac:dyDescent="0.15">
      <c r="A488" s="266"/>
      <c r="B488" s="67"/>
      <c r="C488" s="78"/>
      <c r="D488" s="77"/>
      <c r="E488" s="77"/>
      <c r="F488" s="77"/>
      <c r="G488" s="215"/>
      <c r="H488" s="216"/>
      <c r="I488" s="273"/>
      <c r="J488" s="273"/>
      <c r="K488" s="315">
        <f t="shared" si="26"/>
        <v>0</v>
      </c>
      <c r="L488" s="70"/>
      <c r="M488" s="67"/>
      <c r="N488" s="70"/>
      <c r="O488" s="67"/>
      <c r="P488" s="67"/>
      <c r="Q488" s="67"/>
      <c r="R488" s="67"/>
      <c r="S488" s="192"/>
      <c r="T488" s="14" t="str">
        <f t="shared" si="24"/>
        <v/>
      </c>
      <c r="U488" s="47" t="str">
        <f t="shared" si="25"/>
        <v/>
      </c>
    </row>
    <row r="489" spans="1:21" ht="21.95" customHeight="1" x14ac:dyDescent="0.15">
      <c r="A489" s="266"/>
      <c r="B489" s="67"/>
      <c r="C489" s="78"/>
      <c r="D489" s="77"/>
      <c r="E489" s="77"/>
      <c r="F489" s="77"/>
      <c r="G489" s="215"/>
      <c r="H489" s="216"/>
      <c r="I489" s="273"/>
      <c r="J489" s="273"/>
      <c r="K489" s="315">
        <f t="shared" si="26"/>
        <v>0</v>
      </c>
      <c r="L489" s="70"/>
      <c r="M489" s="67"/>
      <c r="N489" s="70"/>
      <c r="O489" s="67"/>
      <c r="P489" s="67"/>
      <c r="Q489" s="67"/>
      <c r="R489" s="67"/>
      <c r="S489" s="192"/>
      <c r="T489" s="14" t="str">
        <f t="shared" si="24"/>
        <v/>
      </c>
      <c r="U489" s="47" t="str">
        <f t="shared" si="25"/>
        <v/>
      </c>
    </row>
    <row r="490" spans="1:21" ht="21.95" customHeight="1" x14ac:dyDescent="0.15">
      <c r="A490" s="266"/>
      <c r="B490" s="67"/>
      <c r="C490" s="78"/>
      <c r="D490" s="77"/>
      <c r="E490" s="77"/>
      <c r="F490" s="77"/>
      <c r="G490" s="215"/>
      <c r="H490" s="216"/>
      <c r="I490" s="273"/>
      <c r="J490" s="273"/>
      <c r="K490" s="315">
        <f t="shared" si="26"/>
        <v>0</v>
      </c>
      <c r="L490" s="70"/>
      <c r="M490" s="67"/>
      <c r="N490" s="70"/>
      <c r="O490" s="67"/>
      <c r="P490" s="67"/>
      <c r="Q490" s="67"/>
      <c r="R490" s="67"/>
      <c r="S490" s="192"/>
      <c r="T490" s="14" t="str">
        <f t="shared" si="24"/>
        <v/>
      </c>
      <c r="U490" s="47" t="str">
        <f t="shared" si="25"/>
        <v/>
      </c>
    </row>
    <row r="491" spans="1:21" ht="21.95" customHeight="1" x14ac:dyDescent="0.15">
      <c r="A491" s="266"/>
      <c r="B491" s="67"/>
      <c r="C491" s="78"/>
      <c r="D491" s="77"/>
      <c r="E491" s="77"/>
      <c r="F491" s="77"/>
      <c r="G491" s="215"/>
      <c r="H491" s="216"/>
      <c r="I491" s="273"/>
      <c r="J491" s="273"/>
      <c r="K491" s="315">
        <f t="shared" si="26"/>
        <v>0</v>
      </c>
      <c r="L491" s="70"/>
      <c r="M491" s="67"/>
      <c r="N491" s="70"/>
      <c r="O491" s="67"/>
      <c r="P491" s="67"/>
      <c r="Q491" s="67"/>
      <c r="R491" s="67"/>
      <c r="S491" s="192"/>
      <c r="T491" s="14" t="str">
        <f t="shared" si="24"/>
        <v/>
      </c>
      <c r="U491" s="47" t="str">
        <f t="shared" si="25"/>
        <v/>
      </c>
    </row>
    <row r="492" spans="1:21" ht="21.95" customHeight="1" x14ac:dyDescent="0.15">
      <c r="A492" s="266"/>
      <c r="B492" s="78"/>
      <c r="C492" s="78"/>
      <c r="D492" s="77"/>
      <c r="E492" s="77"/>
      <c r="F492" s="77"/>
      <c r="G492" s="215"/>
      <c r="H492" s="215"/>
      <c r="I492" s="273"/>
      <c r="J492" s="273"/>
      <c r="K492" s="315">
        <f t="shared" si="26"/>
        <v>0</v>
      </c>
      <c r="L492" s="70"/>
      <c r="M492" s="67"/>
      <c r="N492" s="70"/>
      <c r="O492" s="67"/>
      <c r="P492" s="78"/>
      <c r="Q492" s="78"/>
      <c r="R492" s="78"/>
      <c r="S492" s="192"/>
      <c r="T492" s="14" t="str">
        <f t="shared" si="24"/>
        <v/>
      </c>
      <c r="U492" s="47" t="str">
        <f t="shared" si="25"/>
        <v/>
      </c>
    </row>
    <row r="493" spans="1:21" ht="21.95" customHeight="1" x14ac:dyDescent="0.15">
      <c r="A493" s="266"/>
      <c r="B493" s="78"/>
      <c r="C493" s="78"/>
      <c r="D493" s="77"/>
      <c r="E493" s="77"/>
      <c r="F493" s="77"/>
      <c r="G493" s="215"/>
      <c r="H493" s="215"/>
      <c r="I493" s="273"/>
      <c r="J493" s="273"/>
      <c r="K493" s="315">
        <f t="shared" si="26"/>
        <v>0</v>
      </c>
      <c r="L493" s="70"/>
      <c r="M493" s="67"/>
      <c r="N493" s="70"/>
      <c r="O493" s="67"/>
      <c r="P493" s="78"/>
      <c r="Q493" s="78"/>
      <c r="R493" s="78"/>
      <c r="S493" s="192"/>
      <c r="T493" s="14" t="str">
        <f t="shared" si="24"/>
        <v/>
      </c>
      <c r="U493" s="47" t="str">
        <f t="shared" si="25"/>
        <v/>
      </c>
    </row>
    <row r="494" spans="1:21" ht="21.95" customHeight="1" x14ac:dyDescent="0.15">
      <c r="A494" s="266"/>
      <c r="B494" s="78"/>
      <c r="C494" s="78"/>
      <c r="D494" s="77"/>
      <c r="E494" s="77"/>
      <c r="F494" s="77"/>
      <c r="G494" s="215"/>
      <c r="H494" s="215"/>
      <c r="I494" s="273"/>
      <c r="J494" s="273"/>
      <c r="K494" s="315">
        <f t="shared" si="26"/>
        <v>0</v>
      </c>
      <c r="L494" s="70"/>
      <c r="M494" s="67"/>
      <c r="N494" s="70"/>
      <c r="O494" s="67"/>
      <c r="P494" s="78"/>
      <c r="Q494" s="78"/>
      <c r="R494" s="78"/>
      <c r="S494" s="192"/>
      <c r="T494" s="14" t="str">
        <f t="shared" si="24"/>
        <v/>
      </c>
      <c r="U494" s="47" t="str">
        <f t="shared" si="25"/>
        <v/>
      </c>
    </row>
    <row r="495" spans="1:21" ht="21.95" customHeight="1" x14ac:dyDescent="0.15">
      <c r="A495" s="266"/>
      <c r="B495" s="78"/>
      <c r="C495" s="78"/>
      <c r="D495" s="77"/>
      <c r="E495" s="77"/>
      <c r="F495" s="77"/>
      <c r="G495" s="215"/>
      <c r="H495" s="215"/>
      <c r="I495" s="273"/>
      <c r="J495" s="273"/>
      <c r="K495" s="315">
        <f t="shared" si="26"/>
        <v>0</v>
      </c>
      <c r="L495" s="70"/>
      <c r="M495" s="67"/>
      <c r="N495" s="70"/>
      <c r="O495" s="67"/>
      <c r="P495" s="78"/>
      <c r="Q495" s="78"/>
      <c r="R495" s="78"/>
      <c r="S495" s="192"/>
      <c r="T495" s="14" t="str">
        <f t="shared" si="24"/>
        <v/>
      </c>
      <c r="U495" s="47" t="str">
        <f t="shared" si="25"/>
        <v/>
      </c>
    </row>
    <row r="496" spans="1:21" ht="21.95" customHeight="1" x14ac:dyDescent="0.15">
      <c r="A496" s="266"/>
      <c r="B496" s="78"/>
      <c r="C496" s="78"/>
      <c r="D496" s="77"/>
      <c r="E496" s="77"/>
      <c r="F496" s="77"/>
      <c r="G496" s="215"/>
      <c r="H496" s="215"/>
      <c r="I496" s="273"/>
      <c r="J496" s="273"/>
      <c r="K496" s="315">
        <f t="shared" si="26"/>
        <v>0</v>
      </c>
      <c r="L496" s="70"/>
      <c r="M496" s="67"/>
      <c r="N496" s="70"/>
      <c r="O496" s="67"/>
      <c r="P496" s="78"/>
      <c r="Q496" s="78"/>
      <c r="R496" s="78"/>
      <c r="S496" s="192"/>
      <c r="T496" s="14" t="str">
        <f t="shared" si="24"/>
        <v/>
      </c>
      <c r="U496" s="47" t="str">
        <f t="shared" si="25"/>
        <v/>
      </c>
    </row>
    <row r="497" spans="1:21" ht="21.95" customHeight="1" x14ac:dyDescent="0.15">
      <c r="A497" s="266"/>
      <c r="B497" s="78"/>
      <c r="C497" s="78"/>
      <c r="D497" s="77"/>
      <c r="E497" s="77"/>
      <c r="F497" s="77"/>
      <c r="G497" s="215"/>
      <c r="H497" s="215"/>
      <c r="I497" s="273"/>
      <c r="J497" s="273"/>
      <c r="K497" s="315">
        <f t="shared" si="26"/>
        <v>0</v>
      </c>
      <c r="L497" s="70"/>
      <c r="M497" s="67"/>
      <c r="N497" s="70"/>
      <c r="O497" s="67"/>
      <c r="P497" s="78"/>
      <c r="Q497" s="78"/>
      <c r="R497" s="78"/>
      <c r="S497" s="192"/>
      <c r="T497" s="14" t="str">
        <f t="shared" si="24"/>
        <v/>
      </c>
      <c r="U497" s="47" t="str">
        <f t="shared" si="25"/>
        <v/>
      </c>
    </row>
    <row r="498" spans="1:21" ht="21.95" customHeight="1" x14ac:dyDescent="0.15">
      <c r="A498" s="266"/>
      <c r="B498" s="78"/>
      <c r="C498" s="78"/>
      <c r="D498" s="77"/>
      <c r="E498" s="77"/>
      <c r="F498" s="77"/>
      <c r="G498" s="215"/>
      <c r="H498" s="215"/>
      <c r="I498" s="273"/>
      <c r="J498" s="273"/>
      <c r="K498" s="315">
        <f t="shared" si="26"/>
        <v>0</v>
      </c>
      <c r="L498" s="70"/>
      <c r="M498" s="67"/>
      <c r="N498" s="70"/>
      <c r="O498" s="67"/>
      <c r="P498" s="78"/>
      <c r="Q498" s="78"/>
      <c r="R498" s="78"/>
      <c r="S498" s="192"/>
      <c r="T498" s="14" t="str">
        <f t="shared" si="24"/>
        <v/>
      </c>
      <c r="U498" s="47" t="str">
        <f t="shared" si="25"/>
        <v/>
      </c>
    </row>
    <row r="499" spans="1:21" ht="21.95" customHeight="1" x14ac:dyDescent="0.15">
      <c r="A499" s="266"/>
      <c r="B499" s="78"/>
      <c r="C499" s="78"/>
      <c r="D499" s="77"/>
      <c r="E499" s="77"/>
      <c r="F499" s="77"/>
      <c r="G499" s="215"/>
      <c r="H499" s="215"/>
      <c r="I499" s="273"/>
      <c r="J499" s="273"/>
      <c r="K499" s="315">
        <f t="shared" si="26"/>
        <v>0</v>
      </c>
      <c r="L499" s="70"/>
      <c r="M499" s="67"/>
      <c r="N499" s="70"/>
      <c r="O499" s="67"/>
      <c r="P499" s="78"/>
      <c r="Q499" s="78"/>
      <c r="R499" s="78"/>
      <c r="S499" s="192"/>
      <c r="T499" s="14" t="str">
        <f t="shared" si="24"/>
        <v/>
      </c>
      <c r="U499" s="47" t="str">
        <f t="shared" si="25"/>
        <v/>
      </c>
    </row>
    <row r="500" spans="1:21" ht="21.95" customHeight="1" x14ac:dyDescent="0.15">
      <c r="A500" s="266"/>
      <c r="B500" s="78"/>
      <c r="C500" s="78"/>
      <c r="D500" s="77"/>
      <c r="E500" s="77"/>
      <c r="F500" s="77"/>
      <c r="G500" s="215"/>
      <c r="H500" s="215"/>
      <c r="I500" s="273"/>
      <c r="J500" s="273"/>
      <c r="K500" s="315">
        <f t="shared" si="26"/>
        <v>0</v>
      </c>
      <c r="L500" s="70"/>
      <c r="M500" s="67"/>
      <c r="N500" s="70"/>
      <c r="O500" s="67"/>
      <c r="P500" s="78"/>
      <c r="Q500" s="78"/>
      <c r="R500" s="78"/>
      <c r="S500" s="192"/>
      <c r="T500" s="14" t="str">
        <f t="shared" si="24"/>
        <v/>
      </c>
      <c r="U500" s="47" t="str">
        <f t="shared" si="25"/>
        <v/>
      </c>
    </row>
    <row r="501" spans="1:21" ht="21.95" customHeight="1" x14ac:dyDescent="0.15">
      <c r="A501" s="266"/>
      <c r="B501" s="78"/>
      <c r="C501" s="78"/>
      <c r="D501" s="77"/>
      <c r="E501" s="77"/>
      <c r="F501" s="77"/>
      <c r="G501" s="215"/>
      <c r="H501" s="215"/>
      <c r="I501" s="273"/>
      <c r="J501" s="273"/>
      <c r="K501" s="315">
        <f t="shared" si="26"/>
        <v>0</v>
      </c>
      <c r="L501" s="70"/>
      <c r="M501" s="67"/>
      <c r="N501" s="70"/>
      <c r="O501" s="67"/>
      <c r="P501" s="78"/>
      <c r="Q501" s="78"/>
      <c r="R501" s="78"/>
      <c r="S501" s="192"/>
      <c r="T501" s="14" t="str">
        <f t="shared" si="24"/>
        <v/>
      </c>
      <c r="U501" s="47" t="str">
        <f t="shared" si="25"/>
        <v/>
      </c>
    </row>
    <row r="502" spans="1:21" ht="21.95" customHeight="1" x14ac:dyDescent="0.15">
      <c r="A502" s="266"/>
      <c r="B502" s="78"/>
      <c r="C502" s="78"/>
      <c r="D502" s="77"/>
      <c r="E502" s="77"/>
      <c r="F502" s="77"/>
      <c r="G502" s="215"/>
      <c r="H502" s="215"/>
      <c r="I502" s="273"/>
      <c r="J502" s="273"/>
      <c r="K502" s="315">
        <f t="shared" si="26"/>
        <v>0</v>
      </c>
      <c r="L502" s="70"/>
      <c r="M502" s="67"/>
      <c r="N502" s="70"/>
      <c r="O502" s="67"/>
      <c r="P502" s="78"/>
      <c r="Q502" s="78"/>
      <c r="R502" s="78"/>
      <c r="S502" s="192"/>
      <c r="T502" s="14" t="str">
        <f t="shared" si="24"/>
        <v/>
      </c>
      <c r="U502" s="47" t="str">
        <f t="shared" si="25"/>
        <v/>
      </c>
    </row>
    <row r="503" spans="1:21" ht="21.95" customHeight="1" x14ac:dyDescent="0.15">
      <c r="A503" s="266"/>
      <c r="B503" s="78"/>
      <c r="C503" s="78"/>
      <c r="D503" s="77"/>
      <c r="E503" s="77"/>
      <c r="F503" s="77"/>
      <c r="G503" s="215"/>
      <c r="H503" s="215"/>
      <c r="I503" s="273"/>
      <c r="J503" s="273"/>
      <c r="K503" s="315">
        <f t="shared" si="26"/>
        <v>0</v>
      </c>
      <c r="L503" s="70"/>
      <c r="M503" s="67"/>
      <c r="N503" s="70"/>
      <c r="O503" s="67"/>
      <c r="P503" s="78"/>
      <c r="Q503" s="78"/>
      <c r="R503" s="78"/>
      <c r="S503" s="192"/>
      <c r="T503" s="14" t="str">
        <f t="shared" si="24"/>
        <v/>
      </c>
      <c r="U503" s="47" t="str">
        <f t="shared" si="25"/>
        <v/>
      </c>
    </row>
    <row r="504" spans="1:21" ht="21.95" customHeight="1" x14ac:dyDescent="0.15">
      <c r="A504" s="177"/>
      <c r="B504" s="78"/>
      <c r="C504" s="78"/>
      <c r="D504" s="77"/>
      <c r="E504" s="77"/>
      <c r="F504" s="77"/>
      <c r="G504" s="215"/>
      <c r="H504" s="215"/>
      <c r="I504" s="273"/>
      <c r="J504" s="273"/>
      <c r="K504" s="315">
        <f t="shared" si="26"/>
        <v>0</v>
      </c>
      <c r="L504" s="70"/>
      <c r="M504" s="67"/>
      <c r="N504" s="70"/>
      <c r="O504" s="67"/>
      <c r="P504" s="78"/>
      <c r="Q504" s="78"/>
      <c r="R504" s="78"/>
      <c r="S504" s="192"/>
      <c r="T504" s="14" t="str">
        <f t="shared" si="24"/>
        <v/>
      </c>
      <c r="U504" s="47" t="str">
        <f t="shared" si="25"/>
        <v/>
      </c>
    </row>
    <row r="505" spans="1:21" ht="21.95" customHeight="1" x14ac:dyDescent="0.15">
      <c r="A505" s="207"/>
      <c r="B505" s="93"/>
      <c r="C505" s="94"/>
      <c r="D505" s="94"/>
      <c r="E505" s="278"/>
      <c r="F505" s="94"/>
      <c r="G505" s="279"/>
      <c r="H505" s="239"/>
      <c r="I505" s="280"/>
      <c r="J505" s="260"/>
      <c r="K505" s="316">
        <f t="shared" si="26"/>
        <v>0</v>
      </c>
      <c r="L505" s="208"/>
      <c r="M505" s="208"/>
      <c r="N505" s="208"/>
      <c r="O505" s="208"/>
      <c r="P505" s="208"/>
      <c r="Q505" s="208"/>
      <c r="R505" s="208"/>
      <c r="S505" s="209"/>
      <c r="T505" s="14" t="str">
        <f t="shared" si="24"/>
        <v/>
      </c>
      <c r="U505" s="47" t="str">
        <f t="shared" si="25"/>
        <v/>
      </c>
    </row>
    <row r="506" spans="1:21" ht="21.95" customHeight="1" x14ac:dyDescent="0.15">
      <c r="A506" s="268"/>
      <c r="B506" s="71"/>
      <c r="C506" s="103"/>
      <c r="D506" s="164"/>
      <c r="E506" s="164"/>
      <c r="F506" s="164"/>
      <c r="G506" s="210"/>
      <c r="H506" s="211"/>
      <c r="I506" s="281"/>
      <c r="J506" s="281"/>
      <c r="K506" s="314">
        <f t="shared" si="26"/>
        <v>0</v>
      </c>
      <c r="L506" s="200"/>
      <c r="M506" s="71"/>
      <c r="N506" s="200"/>
      <c r="O506" s="71"/>
      <c r="P506" s="71"/>
      <c r="Q506" s="71"/>
      <c r="R506" s="71"/>
      <c r="S506" s="270"/>
      <c r="T506" s="14" t="str">
        <f t="shared" si="24"/>
        <v/>
      </c>
      <c r="U506" s="47" t="str">
        <f t="shared" si="25"/>
        <v/>
      </c>
    </row>
    <row r="507" spans="1:21" ht="21.95" customHeight="1" x14ac:dyDescent="0.15">
      <c r="A507" s="266"/>
      <c r="B507" s="67"/>
      <c r="C507" s="78"/>
      <c r="D507" s="77"/>
      <c r="E507" s="77"/>
      <c r="F507" s="77"/>
      <c r="G507" s="215"/>
      <c r="H507" s="216"/>
      <c r="I507" s="273"/>
      <c r="J507" s="273"/>
      <c r="K507" s="315">
        <f t="shared" si="26"/>
        <v>0</v>
      </c>
      <c r="L507" s="70"/>
      <c r="M507" s="67"/>
      <c r="N507" s="70"/>
      <c r="O507" s="67"/>
      <c r="P507" s="67"/>
      <c r="Q507" s="67"/>
      <c r="R507" s="67"/>
      <c r="S507" s="192"/>
      <c r="T507" s="14" t="str">
        <f t="shared" si="24"/>
        <v/>
      </c>
      <c r="U507" s="47" t="str">
        <f t="shared" si="25"/>
        <v/>
      </c>
    </row>
    <row r="508" spans="1:21" ht="21.95" customHeight="1" x14ac:dyDescent="0.15">
      <c r="A508" s="266"/>
      <c r="B508" s="67"/>
      <c r="C508" s="78"/>
      <c r="D508" s="77"/>
      <c r="E508" s="77"/>
      <c r="F508" s="77"/>
      <c r="G508" s="215"/>
      <c r="H508" s="216"/>
      <c r="I508" s="273"/>
      <c r="J508" s="273"/>
      <c r="K508" s="315">
        <f t="shared" si="26"/>
        <v>0</v>
      </c>
      <c r="L508" s="70"/>
      <c r="M508" s="67"/>
      <c r="N508" s="70"/>
      <c r="O508" s="67"/>
      <c r="P508" s="67"/>
      <c r="Q508" s="67"/>
      <c r="R508" s="67"/>
      <c r="S508" s="192"/>
      <c r="T508" s="14" t="str">
        <f t="shared" si="24"/>
        <v/>
      </c>
      <c r="U508" s="47" t="str">
        <f t="shared" si="25"/>
        <v/>
      </c>
    </row>
    <row r="509" spans="1:21" ht="21.95" customHeight="1" x14ac:dyDescent="0.15">
      <c r="A509" s="266"/>
      <c r="B509" s="67"/>
      <c r="C509" s="78"/>
      <c r="D509" s="77"/>
      <c r="E509" s="77"/>
      <c r="F509" s="77"/>
      <c r="G509" s="215"/>
      <c r="H509" s="216"/>
      <c r="I509" s="273"/>
      <c r="J509" s="273"/>
      <c r="K509" s="315">
        <f t="shared" si="26"/>
        <v>0</v>
      </c>
      <c r="L509" s="70"/>
      <c r="M509" s="67"/>
      <c r="N509" s="70"/>
      <c r="O509" s="67"/>
      <c r="P509" s="67"/>
      <c r="Q509" s="67"/>
      <c r="R509" s="67"/>
      <c r="S509" s="192"/>
      <c r="T509" s="14" t="str">
        <f t="shared" si="24"/>
        <v/>
      </c>
      <c r="U509" s="47" t="str">
        <f t="shared" si="25"/>
        <v/>
      </c>
    </row>
    <row r="510" spans="1:21" ht="21.95" customHeight="1" x14ac:dyDescent="0.15">
      <c r="A510" s="266"/>
      <c r="B510" s="67"/>
      <c r="C510" s="78"/>
      <c r="D510" s="77"/>
      <c r="E510" s="77"/>
      <c r="F510" s="77"/>
      <c r="G510" s="215"/>
      <c r="H510" s="216"/>
      <c r="I510" s="273"/>
      <c r="J510" s="273"/>
      <c r="K510" s="315">
        <f t="shared" si="26"/>
        <v>0</v>
      </c>
      <c r="L510" s="70"/>
      <c r="M510" s="67"/>
      <c r="N510" s="70"/>
      <c r="O510" s="67"/>
      <c r="P510" s="67"/>
      <c r="Q510" s="67"/>
      <c r="R510" s="67"/>
      <c r="S510" s="192"/>
      <c r="T510" s="14" t="str">
        <f t="shared" si="24"/>
        <v/>
      </c>
      <c r="U510" s="47" t="str">
        <f t="shared" si="25"/>
        <v/>
      </c>
    </row>
    <row r="511" spans="1:21" ht="21.95" customHeight="1" x14ac:dyDescent="0.15">
      <c r="A511" s="266"/>
      <c r="B511" s="67"/>
      <c r="C511" s="78"/>
      <c r="D511" s="77"/>
      <c r="E511" s="77"/>
      <c r="F511" s="77"/>
      <c r="G511" s="215"/>
      <c r="H511" s="216"/>
      <c r="I511" s="273"/>
      <c r="J511" s="273"/>
      <c r="K511" s="315">
        <f t="shared" si="26"/>
        <v>0</v>
      </c>
      <c r="L511" s="70"/>
      <c r="M511" s="67"/>
      <c r="N511" s="70"/>
      <c r="O511" s="67"/>
      <c r="P511" s="67"/>
      <c r="Q511" s="67"/>
      <c r="R511" s="67"/>
      <c r="S511" s="192"/>
      <c r="T511" s="14" t="str">
        <f t="shared" si="24"/>
        <v/>
      </c>
      <c r="U511" s="47" t="str">
        <f t="shared" si="25"/>
        <v/>
      </c>
    </row>
    <row r="512" spans="1:21" ht="21.95" customHeight="1" x14ac:dyDescent="0.15">
      <c r="A512" s="266"/>
      <c r="B512" s="67"/>
      <c r="C512" s="78"/>
      <c r="D512" s="77"/>
      <c r="E512" s="77"/>
      <c r="F512" s="77"/>
      <c r="G512" s="215"/>
      <c r="H512" s="216"/>
      <c r="I512" s="273"/>
      <c r="J512" s="273"/>
      <c r="K512" s="315">
        <f t="shared" si="26"/>
        <v>0</v>
      </c>
      <c r="L512" s="70"/>
      <c r="M512" s="67"/>
      <c r="N512" s="70"/>
      <c r="O512" s="67"/>
      <c r="P512" s="67"/>
      <c r="Q512" s="67"/>
      <c r="R512" s="67"/>
      <c r="S512" s="192"/>
      <c r="T512" s="14" t="str">
        <f t="shared" si="24"/>
        <v/>
      </c>
      <c r="U512" s="47" t="str">
        <f t="shared" si="25"/>
        <v/>
      </c>
    </row>
    <row r="513" spans="1:21" ht="21.95" customHeight="1" x14ac:dyDescent="0.15">
      <c r="A513" s="266"/>
      <c r="B513" s="78"/>
      <c r="C513" s="78"/>
      <c r="D513" s="77"/>
      <c r="E513" s="77"/>
      <c r="F513" s="77"/>
      <c r="G513" s="215"/>
      <c r="H513" s="215"/>
      <c r="I513" s="273"/>
      <c r="J513" s="273"/>
      <c r="K513" s="315">
        <f t="shared" si="26"/>
        <v>0</v>
      </c>
      <c r="L513" s="70"/>
      <c r="M513" s="67"/>
      <c r="N513" s="70"/>
      <c r="O513" s="67"/>
      <c r="P513" s="78"/>
      <c r="Q513" s="78"/>
      <c r="R513" s="78"/>
      <c r="S513" s="192"/>
      <c r="T513" s="14" t="str">
        <f t="shared" si="24"/>
        <v/>
      </c>
      <c r="U513" s="47" t="str">
        <f t="shared" si="25"/>
        <v/>
      </c>
    </row>
    <row r="514" spans="1:21" ht="21.95" customHeight="1" x14ac:dyDescent="0.15">
      <c r="A514" s="266"/>
      <c r="B514" s="78"/>
      <c r="C514" s="78"/>
      <c r="D514" s="77"/>
      <c r="E514" s="77"/>
      <c r="F514" s="77"/>
      <c r="G514" s="215"/>
      <c r="H514" s="215"/>
      <c r="I514" s="273"/>
      <c r="J514" s="273"/>
      <c r="K514" s="315">
        <f t="shared" si="26"/>
        <v>0</v>
      </c>
      <c r="L514" s="70"/>
      <c r="M514" s="67"/>
      <c r="N514" s="70"/>
      <c r="O514" s="67"/>
      <c r="P514" s="78"/>
      <c r="Q514" s="78"/>
      <c r="R514" s="78"/>
      <c r="S514" s="192"/>
      <c r="T514" s="14" t="str">
        <f t="shared" si="24"/>
        <v/>
      </c>
      <c r="U514" s="47" t="str">
        <f t="shared" si="25"/>
        <v/>
      </c>
    </row>
    <row r="515" spans="1:21" ht="21.95" customHeight="1" x14ac:dyDescent="0.15">
      <c r="A515" s="266"/>
      <c r="B515" s="78"/>
      <c r="C515" s="78"/>
      <c r="D515" s="77"/>
      <c r="E515" s="77"/>
      <c r="F515" s="77"/>
      <c r="G515" s="215"/>
      <c r="H515" s="215"/>
      <c r="I515" s="273"/>
      <c r="J515" s="273"/>
      <c r="K515" s="315">
        <f t="shared" si="26"/>
        <v>0</v>
      </c>
      <c r="L515" s="70"/>
      <c r="M515" s="67"/>
      <c r="N515" s="70"/>
      <c r="O515" s="67"/>
      <c r="P515" s="78"/>
      <c r="Q515" s="78"/>
      <c r="R515" s="78"/>
      <c r="S515" s="192"/>
      <c r="T515" s="14" t="str">
        <f t="shared" si="24"/>
        <v/>
      </c>
      <c r="U515" s="47" t="str">
        <f t="shared" si="25"/>
        <v/>
      </c>
    </row>
    <row r="516" spans="1:21" ht="21.95" customHeight="1" x14ac:dyDescent="0.15">
      <c r="A516" s="266"/>
      <c r="B516" s="78"/>
      <c r="C516" s="78"/>
      <c r="D516" s="77"/>
      <c r="E516" s="77"/>
      <c r="F516" s="77"/>
      <c r="G516" s="215"/>
      <c r="H516" s="215"/>
      <c r="I516" s="273"/>
      <c r="J516" s="273"/>
      <c r="K516" s="315">
        <f t="shared" si="26"/>
        <v>0</v>
      </c>
      <c r="L516" s="70"/>
      <c r="M516" s="67"/>
      <c r="N516" s="70"/>
      <c r="O516" s="67"/>
      <c r="P516" s="78"/>
      <c r="Q516" s="78"/>
      <c r="R516" s="78"/>
      <c r="S516" s="192"/>
      <c r="T516" s="14" t="str">
        <f t="shared" si="24"/>
        <v/>
      </c>
      <c r="U516" s="47" t="str">
        <f t="shared" si="25"/>
        <v/>
      </c>
    </row>
    <row r="517" spans="1:21" ht="21.95" customHeight="1" x14ac:dyDescent="0.15">
      <c r="A517" s="266"/>
      <c r="B517" s="78"/>
      <c r="C517" s="78"/>
      <c r="D517" s="77"/>
      <c r="E517" s="77"/>
      <c r="F517" s="77"/>
      <c r="G517" s="215"/>
      <c r="H517" s="215"/>
      <c r="I517" s="273"/>
      <c r="J517" s="273"/>
      <c r="K517" s="315">
        <f t="shared" si="26"/>
        <v>0</v>
      </c>
      <c r="L517" s="70"/>
      <c r="M517" s="67"/>
      <c r="N517" s="70"/>
      <c r="O517" s="67"/>
      <c r="P517" s="78"/>
      <c r="Q517" s="78"/>
      <c r="R517" s="78"/>
      <c r="S517" s="192"/>
      <c r="T517" s="14" t="str">
        <f t="shared" si="24"/>
        <v/>
      </c>
      <c r="U517" s="47" t="str">
        <f t="shared" si="25"/>
        <v/>
      </c>
    </row>
    <row r="518" spans="1:21" ht="21.95" customHeight="1" x14ac:dyDescent="0.15">
      <c r="A518" s="266"/>
      <c r="B518" s="78"/>
      <c r="C518" s="78"/>
      <c r="D518" s="77"/>
      <c r="E518" s="77"/>
      <c r="F518" s="77"/>
      <c r="G518" s="215"/>
      <c r="H518" s="215"/>
      <c r="I518" s="273"/>
      <c r="J518" s="273"/>
      <c r="K518" s="315">
        <f t="shared" si="26"/>
        <v>0</v>
      </c>
      <c r="L518" s="70"/>
      <c r="M518" s="67"/>
      <c r="N518" s="70"/>
      <c r="O518" s="67"/>
      <c r="P518" s="78"/>
      <c r="Q518" s="78"/>
      <c r="R518" s="78"/>
      <c r="S518" s="192"/>
      <c r="T518" s="14" t="str">
        <f t="shared" si="24"/>
        <v/>
      </c>
      <c r="U518" s="47" t="str">
        <f t="shared" si="25"/>
        <v/>
      </c>
    </row>
    <row r="519" spans="1:21" ht="21.95" customHeight="1" x14ac:dyDescent="0.15">
      <c r="A519" s="266"/>
      <c r="B519" s="78"/>
      <c r="C519" s="78"/>
      <c r="D519" s="77"/>
      <c r="E519" s="77"/>
      <c r="F519" s="77"/>
      <c r="G519" s="215"/>
      <c r="H519" s="215"/>
      <c r="I519" s="273"/>
      <c r="J519" s="273"/>
      <c r="K519" s="315">
        <f t="shared" si="26"/>
        <v>0</v>
      </c>
      <c r="L519" s="70"/>
      <c r="M519" s="67"/>
      <c r="N519" s="70"/>
      <c r="O519" s="67"/>
      <c r="P519" s="78"/>
      <c r="Q519" s="78"/>
      <c r="R519" s="78"/>
      <c r="S519" s="192"/>
      <c r="T519" s="14" t="str">
        <f t="shared" ref="T519:T582" si="27">CONCATENATE(L519,C519)</f>
        <v/>
      </c>
      <c r="U519" s="47" t="str">
        <f t="shared" ref="U519:U582" si="28">CONCATENATE(N519,H519)</f>
        <v/>
      </c>
    </row>
    <row r="520" spans="1:21" ht="21.95" customHeight="1" x14ac:dyDescent="0.15">
      <c r="A520" s="266"/>
      <c r="B520" s="78"/>
      <c r="C520" s="78"/>
      <c r="D520" s="77"/>
      <c r="E520" s="77"/>
      <c r="F520" s="77"/>
      <c r="G520" s="215"/>
      <c r="H520" s="215"/>
      <c r="I520" s="273"/>
      <c r="J520" s="273"/>
      <c r="K520" s="315">
        <f t="shared" ref="K520:K583" si="29">J520-E520</f>
        <v>0</v>
      </c>
      <c r="L520" s="70"/>
      <c r="M520" s="67"/>
      <c r="N520" s="70"/>
      <c r="O520" s="67"/>
      <c r="P520" s="78"/>
      <c r="Q520" s="78"/>
      <c r="R520" s="78"/>
      <c r="S520" s="192"/>
      <c r="T520" s="14" t="str">
        <f t="shared" si="27"/>
        <v/>
      </c>
      <c r="U520" s="47" t="str">
        <f t="shared" si="28"/>
        <v/>
      </c>
    </row>
    <row r="521" spans="1:21" ht="21.95" customHeight="1" x14ac:dyDescent="0.15">
      <c r="A521" s="266"/>
      <c r="B521" s="78"/>
      <c r="C521" s="78"/>
      <c r="D521" s="77"/>
      <c r="E521" s="77"/>
      <c r="F521" s="77"/>
      <c r="G521" s="215"/>
      <c r="H521" s="215"/>
      <c r="I521" s="273"/>
      <c r="J521" s="273"/>
      <c r="K521" s="315">
        <f t="shared" si="29"/>
        <v>0</v>
      </c>
      <c r="L521" s="70"/>
      <c r="M521" s="67"/>
      <c r="N521" s="70"/>
      <c r="O521" s="67"/>
      <c r="P521" s="78"/>
      <c r="Q521" s="78"/>
      <c r="R521" s="78"/>
      <c r="S521" s="192"/>
      <c r="T521" s="14" t="str">
        <f t="shared" si="27"/>
        <v/>
      </c>
      <c r="U521" s="47" t="str">
        <f t="shared" si="28"/>
        <v/>
      </c>
    </row>
    <row r="522" spans="1:21" ht="21.95" customHeight="1" x14ac:dyDescent="0.15">
      <c r="A522" s="266"/>
      <c r="B522" s="78"/>
      <c r="C522" s="78"/>
      <c r="D522" s="77"/>
      <c r="E522" s="77"/>
      <c r="F522" s="77"/>
      <c r="G522" s="215"/>
      <c r="H522" s="215"/>
      <c r="I522" s="273"/>
      <c r="J522" s="273"/>
      <c r="K522" s="315">
        <f t="shared" si="29"/>
        <v>0</v>
      </c>
      <c r="L522" s="70"/>
      <c r="M522" s="67"/>
      <c r="N522" s="70"/>
      <c r="O522" s="67"/>
      <c r="P522" s="78"/>
      <c r="Q522" s="78"/>
      <c r="R522" s="78"/>
      <c r="S522" s="192"/>
      <c r="T522" s="14" t="str">
        <f t="shared" si="27"/>
        <v/>
      </c>
      <c r="U522" s="47" t="str">
        <f t="shared" si="28"/>
        <v/>
      </c>
    </row>
    <row r="523" spans="1:21" ht="21.95" customHeight="1" x14ac:dyDescent="0.15">
      <c r="A523" s="266"/>
      <c r="B523" s="78"/>
      <c r="C523" s="78"/>
      <c r="D523" s="77"/>
      <c r="E523" s="77"/>
      <c r="F523" s="77"/>
      <c r="G523" s="215"/>
      <c r="H523" s="215"/>
      <c r="I523" s="273"/>
      <c r="J523" s="273"/>
      <c r="K523" s="315">
        <f t="shared" si="29"/>
        <v>0</v>
      </c>
      <c r="L523" s="70"/>
      <c r="M523" s="67"/>
      <c r="N523" s="70"/>
      <c r="O523" s="67"/>
      <c r="P523" s="78"/>
      <c r="Q523" s="78"/>
      <c r="R523" s="78"/>
      <c r="S523" s="192"/>
      <c r="T523" s="14" t="str">
        <f t="shared" si="27"/>
        <v/>
      </c>
      <c r="U523" s="47" t="str">
        <f t="shared" si="28"/>
        <v/>
      </c>
    </row>
    <row r="524" spans="1:21" ht="21.95" customHeight="1" x14ac:dyDescent="0.15">
      <c r="A524" s="266"/>
      <c r="B524" s="78"/>
      <c r="C524" s="78"/>
      <c r="D524" s="77"/>
      <c r="E524" s="77"/>
      <c r="F524" s="77"/>
      <c r="G524" s="215"/>
      <c r="H524" s="215"/>
      <c r="I524" s="273"/>
      <c r="J524" s="273"/>
      <c r="K524" s="315">
        <f t="shared" si="29"/>
        <v>0</v>
      </c>
      <c r="L524" s="70"/>
      <c r="M524" s="67"/>
      <c r="N524" s="70"/>
      <c r="O524" s="67"/>
      <c r="P524" s="78"/>
      <c r="Q524" s="78"/>
      <c r="R524" s="78"/>
      <c r="S524" s="192"/>
      <c r="T524" s="14" t="str">
        <f t="shared" si="27"/>
        <v/>
      </c>
      <c r="U524" s="47" t="str">
        <f t="shared" si="28"/>
        <v/>
      </c>
    </row>
    <row r="525" spans="1:21" ht="21.95" customHeight="1" x14ac:dyDescent="0.15">
      <c r="A525" s="177"/>
      <c r="B525" s="78"/>
      <c r="C525" s="78"/>
      <c r="D525" s="77"/>
      <c r="E525" s="77"/>
      <c r="F525" s="77"/>
      <c r="G525" s="215"/>
      <c r="H525" s="215"/>
      <c r="I525" s="273"/>
      <c r="J525" s="273"/>
      <c r="K525" s="315">
        <f t="shared" si="29"/>
        <v>0</v>
      </c>
      <c r="L525" s="70"/>
      <c r="M525" s="67"/>
      <c r="N525" s="70"/>
      <c r="O525" s="67"/>
      <c r="P525" s="78"/>
      <c r="Q525" s="78"/>
      <c r="R525" s="78"/>
      <c r="S525" s="192"/>
      <c r="T525" s="14" t="str">
        <f t="shared" si="27"/>
        <v/>
      </c>
      <c r="U525" s="47" t="str">
        <f t="shared" si="28"/>
        <v/>
      </c>
    </row>
    <row r="526" spans="1:21" ht="21.95" customHeight="1" x14ac:dyDescent="0.15">
      <c r="A526" s="207"/>
      <c r="B526" s="93"/>
      <c r="C526" s="94"/>
      <c r="D526" s="94"/>
      <c r="E526" s="278"/>
      <c r="F526" s="94"/>
      <c r="G526" s="279"/>
      <c r="H526" s="239"/>
      <c r="I526" s="280"/>
      <c r="J526" s="260"/>
      <c r="K526" s="316">
        <f t="shared" si="29"/>
        <v>0</v>
      </c>
      <c r="L526" s="208"/>
      <c r="M526" s="208"/>
      <c r="N526" s="208"/>
      <c r="O526" s="208"/>
      <c r="P526" s="208"/>
      <c r="Q526" s="208"/>
      <c r="R526" s="208"/>
      <c r="S526" s="209"/>
      <c r="T526" s="14" t="str">
        <f t="shared" si="27"/>
        <v/>
      </c>
      <c r="U526" s="47" t="str">
        <f t="shared" si="28"/>
        <v/>
      </c>
    </row>
    <row r="527" spans="1:21" ht="21.95" customHeight="1" x14ac:dyDescent="0.15">
      <c r="A527" s="268"/>
      <c r="B527" s="71"/>
      <c r="C527" s="103"/>
      <c r="D527" s="164"/>
      <c r="E527" s="164"/>
      <c r="F527" s="164"/>
      <c r="G527" s="210"/>
      <c r="H527" s="211"/>
      <c r="I527" s="281"/>
      <c r="J527" s="281"/>
      <c r="K527" s="314">
        <f t="shared" si="29"/>
        <v>0</v>
      </c>
      <c r="L527" s="200"/>
      <c r="M527" s="71"/>
      <c r="N527" s="200"/>
      <c r="O527" s="71"/>
      <c r="P527" s="71"/>
      <c r="Q527" s="71"/>
      <c r="R527" s="71"/>
      <c r="S527" s="270"/>
      <c r="T527" s="14" t="str">
        <f t="shared" si="27"/>
        <v/>
      </c>
      <c r="U527" s="47" t="str">
        <f t="shared" si="28"/>
        <v/>
      </c>
    </row>
    <row r="528" spans="1:21" ht="21.95" customHeight="1" x14ac:dyDescent="0.15">
      <c r="A528" s="266"/>
      <c r="B528" s="67"/>
      <c r="C528" s="78"/>
      <c r="D528" s="77"/>
      <c r="E528" s="77"/>
      <c r="F528" s="77"/>
      <c r="G528" s="215"/>
      <c r="H528" s="216"/>
      <c r="I528" s="273"/>
      <c r="J528" s="273"/>
      <c r="K528" s="315">
        <f t="shared" si="29"/>
        <v>0</v>
      </c>
      <c r="L528" s="70"/>
      <c r="M528" s="67"/>
      <c r="N528" s="70"/>
      <c r="O528" s="67"/>
      <c r="P528" s="67"/>
      <c r="Q528" s="67"/>
      <c r="R528" s="67"/>
      <c r="S528" s="192"/>
      <c r="T528" s="14" t="str">
        <f t="shared" si="27"/>
        <v/>
      </c>
      <c r="U528" s="47" t="str">
        <f t="shared" si="28"/>
        <v/>
      </c>
    </row>
    <row r="529" spans="1:21" ht="21.95" customHeight="1" x14ac:dyDescent="0.15">
      <c r="A529" s="266"/>
      <c r="B529" s="67"/>
      <c r="C529" s="78"/>
      <c r="D529" s="77"/>
      <c r="E529" s="77"/>
      <c r="F529" s="77"/>
      <c r="G529" s="215"/>
      <c r="H529" s="216"/>
      <c r="I529" s="273"/>
      <c r="J529" s="273"/>
      <c r="K529" s="315">
        <f t="shared" si="29"/>
        <v>0</v>
      </c>
      <c r="L529" s="70"/>
      <c r="M529" s="67"/>
      <c r="N529" s="70"/>
      <c r="O529" s="67"/>
      <c r="P529" s="67"/>
      <c r="Q529" s="67"/>
      <c r="R529" s="67"/>
      <c r="S529" s="192"/>
      <c r="T529" s="14" t="str">
        <f t="shared" si="27"/>
        <v/>
      </c>
      <c r="U529" s="47" t="str">
        <f t="shared" si="28"/>
        <v/>
      </c>
    </row>
    <row r="530" spans="1:21" ht="21.95" customHeight="1" x14ac:dyDescent="0.15">
      <c r="A530" s="266"/>
      <c r="B530" s="67"/>
      <c r="C530" s="78"/>
      <c r="D530" s="77"/>
      <c r="E530" s="77"/>
      <c r="F530" s="77"/>
      <c r="G530" s="215"/>
      <c r="H530" s="216"/>
      <c r="I530" s="273"/>
      <c r="J530" s="273"/>
      <c r="K530" s="315">
        <f t="shared" si="29"/>
        <v>0</v>
      </c>
      <c r="L530" s="70"/>
      <c r="M530" s="67"/>
      <c r="N530" s="70"/>
      <c r="O530" s="67"/>
      <c r="P530" s="67"/>
      <c r="Q530" s="67"/>
      <c r="R530" s="67"/>
      <c r="S530" s="192"/>
      <c r="T530" s="14" t="str">
        <f t="shared" si="27"/>
        <v/>
      </c>
      <c r="U530" s="47" t="str">
        <f t="shared" si="28"/>
        <v/>
      </c>
    </row>
    <row r="531" spans="1:21" ht="21.95" customHeight="1" x14ac:dyDescent="0.15">
      <c r="A531" s="266"/>
      <c r="B531" s="67"/>
      <c r="C531" s="78"/>
      <c r="D531" s="77"/>
      <c r="E531" s="77"/>
      <c r="F531" s="77"/>
      <c r="G531" s="215"/>
      <c r="H531" s="216"/>
      <c r="I531" s="273"/>
      <c r="J531" s="273"/>
      <c r="K531" s="315">
        <f t="shared" si="29"/>
        <v>0</v>
      </c>
      <c r="L531" s="70"/>
      <c r="M531" s="67"/>
      <c r="N531" s="70"/>
      <c r="O531" s="67"/>
      <c r="P531" s="67"/>
      <c r="Q531" s="67"/>
      <c r="R531" s="67"/>
      <c r="S531" s="192"/>
      <c r="T531" s="14" t="str">
        <f t="shared" si="27"/>
        <v/>
      </c>
      <c r="U531" s="47" t="str">
        <f t="shared" si="28"/>
        <v/>
      </c>
    </row>
    <row r="532" spans="1:21" ht="21.95" customHeight="1" x14ac:dyDescent="0.15">
      <c r="A532" s="266"/>
      <c r="B532" s="67"/>
      <c r="C532" s="78"/>
      <c r="D532" s="77"/>
      <c r="E532" s="77"/>
      <c r="F532" s="77"/>
      <c r="G532" s="215"/>
      <c r="H532" s="216"/>
      <c r="I532" s="273"/>
      <c r="J532" s="273"/>
      <c r="K532" s="315">
        <f t="shared" si="29"/>
        <v>0</v>
      </c>
      <c r="L532" s="70"/>
      <c r="M532" s="67"/>
      <c r="N532" s="70"/>
      <c r="O532" s="67"/>
      <c r="P532" s="67"/>
      <c r="Q532" s="67"/>
      <c r="R532" s="67"/>
      <c r="S532" s="192"/>
      <c r="T532" s="14" t="str">
        <f t="shared" si="27"/>
        <v/>
      </c>
      <c r="U532" s="47" t="str">
        <f t="shared" si="28"/>
        <v/>
      </c>
    </row>
    <row r="533" spans="1:21" ht="21.95" customHeight="1" x14ac:dyDescent="0.15">
      <c r="A533" s="266"/>
      <c r="B533" s="67"/>
      <c r="C533" s="78"/>
      <c r="D533" s="77"/>
      <c r="E533" s="77"/>
      <c r="F533" s="77"/>
      <c r="G533" s="215"/>
      <c r="H533" s="216"/>
      <c r="I533" s="273"/>
      <c r="J533" s="273"/>
      <c r="K533" s="315">
        <f t="shared" si="29"/>
        <v>0</v>
      </c>
      <c r="L533" s="70"/>
      <c r="M533" s="67"/>
      <c r="N533" s="70"/>
      <c r="O533" s="67"/>
      <c r="P533" s="67"/>
      <c r="Q533" s="67"/>
      <c r="R533" s="67"/>
      <c r="S533" s="192"/>
      <c r="T533" s="14" t="str">
        <f t="shared" si="27"/>
        <v/>
      </c>
      <c r="U533" s="47" t="str">
        <f t="shared" si="28"/>
        <v/>
      </c>
    </row>
    <row r="534" spans="1:21" ht="21.95" customHeight="1" x14ac:dyDescent="0.15">
      <c r="A534" s="266"/>
      <c r="B534" s="78"/>
      <c r="C534" s="78"/>
      <c r="D534" s="77"/>
      <c r="E534" s="77"/>
      <c r="F534" s="77"/>
      <c r="G534" s="215"/>
      <c r="H534" s="215"/>
      <c r="I534" s="273"/>
      <c r="J534" s="273"/>
      <c r="K534" s="315">
        <f t="shared" si="29"/>
        <v>0</v>
      </c>
      <c r="L534" s="70"/>
      <c r="M534" s="67"/>
      <c r="N534" s="70"/>
      <c r="O534" s="67"/>
      <c r="P534" s="78"/>
      <c r="Q534" s="78"/>
      <c r="R534" s="78"/>
      <c r="S534" s="192"/>
      <c r="T534" s="14" t="str">
        <f t="shared" si="27"/>
        <v/>
      </c>
      <c r="U534" s="47" t="str">
        <f t="shared" si="28"/>
        <v/>
      </c>
    </row>
    <row r="535" spans="1:21" ht="21.95" customHeight="1" x14ac:dyDescent="0.15">
      <c r="A535" s="266"/>
      <c r="B535" s="78"/>
      <c r="C535" s="78"/>
      <c r="D535" s="77"/>
      <c r="E535" s="77"/>
      <c r="F535" s="77"/>
      <c r="G535" s="215"/>
      <c r="H535" s="215"/>
      <c r="I535" s="273"/>
      <c r="J535" s="273"/>
      <c r="K535" s="315">
        <f t="shared" si="29"/>
        <v>0</v>
      </c>
      <c r="L535" s="70"/>
      <c r="M535" s="67"/>
      <c r="N535" s="70"/>
      <c r="O535" s="67"/>
      <c r="P535" s="78"/>
      <c r="Q535" s="78"/>
      <c r="R535" s="78"/>
      <c r="S535" s="192"/>
      <c r="T535" s="14" t="str">
        <f t="shared" si="27"/>
        <v/>
      </c>
      <c r="U535" s="47" t="str">
        <f t="shared" si="28"/>
        <v/>
      </c>
    </row>
    <row r="536" spans="1:21" ht="21.95" customHeight="1" x14ac:dyDescent="0.15">
      <c r="A536" s="266"/>
      <c r="B536" s="78"/>
      <c r="C536" s="78"/>
      <c r="D536" s="77"/>
      <c r="E536" s="77"/>
      <c r="F536" s="77"/>
      <c r="G536" s="215"/>
      <c r="H536" s="215"/>
      <c r="I536" s="273"/>
      <c r="J536" s="273"/>
      <c r="K536" s="315">
        <f t="shared" si="29"/>
        <v>0</v>
      </c>
      <c r="L536" s="70"/>
      <c r="M536" s="67"/>
      <c r="N536" s="70"/>
      <c r="O536" s="67"/>
      <c r="P536" s="78"/>
      <c r="Q536" s="78"/>
      <c r="R536" s="78"/>
      <c r="S536" s="192"/>
      <c r="T536" s="14" t="str">
        <f t="shared" si="27"/>
        <v/>
      </c>
      <c r="U536" s="47" t="str">
        <f t="shared" si="28"/>
        <v/>
      </c>
    </row>
    <row r="537" spans="1:21" ht="21.95" customHeight="1" x14ac:dyDescent="0.15">
      <c r="A537" s="266"/>
      <c r="B537" s="78"/>
      <c r="C537" s="78"/>
      <c r="D537" s="77"/>
      <c r="E537" s="77"/>
      <c r="F537" s="77"/>
      <c r="G537" s="215"/>
      <c r="H537" s="215"/>
      <c r="I537" s="273"/>
      <c r="J537" s="273"/>
      <c r="K537" s="315">
        <f t="shared" si="29"/>
        <v>0</v>
      </c>
      <c r="L537" s="70"/>
      <c r="M537" s="67"/>
      <c r="N537" s="70"/>
      <c r="O537" s="67"/>
      <c r="P537" s="78"/>
      <c r="Q537" s="78"/>
      <c r="R537" s="78"/>
      <c r="S537" s="192"/>
      <c r="T537" s="14" t="str">
        <f t="shared" si="27"/>
        <v/>
      </c>
      <c r="U537" s="47" t="str">
        <f t="shared" si="28"/>
        <v/>
      </c>
    </row>
    <row r="538" spans="1:21" ht="21.95" customHeight="1" x14ac:dyDescent="0.15">
      <c r="A538" s="266"/>
      <c r="B538" s="78"/>
      <c r="C538" s="78"/>
      <c r="D538" s="77"/>
      <c r="E538" s="77"/>
      <c r="F538" s="77"/>
      <c r="G538" s="215"/>
      <c r="H538" s="215"/>
      <c r="I538" s="273"/>
      <c r="J538" s="273"/>
      <c r="K538" s="315">
        <f t="shared" si="29"/>
        <v>0</v>
      </c>
      <c r="L538" s="70"/>
      <c r="M538" s="67"/>
      <c r="N538" s="70"/>
      <c r="O538" s="67"/>
      <c r="P538" s="78"/>
      <c r="Q538" s="78"/>
      <c r="R538" s="78"/>
      <c r="S538" s="192"/>
      <c r="T538" s="14" t="str">
        <f t="shared" si="27"/>
        <v/>
      </c>
      <c r="U538" s="47" t="str">
        <f t="shared" si="28"/>
        <v/>
      </c>
    </row>
    <row r="539" spans="1:21" ht="21.95" customHeight="1" x14ac:dyDescent="0.15">
      <c r="A539" s="266"/>
      <c r="B539" s="78"/>
      <c r="C539" s="78"/>
      <c r="D539" s="77"/>
      <c r="E539" s="77"/>
      <c r="F539" s="77"/>
      <c r="G539" s="215"/>
      <c r="H539" s="215"/>
      <c r="I539" s="273"/>
      <c r="J539" s="273"/>
      <c r="K539" s="315">
        <f t="shared" si="29"/>
        <v>0</v>
      </c>
      <c r="L539" s="70"/>
      <c r="M539" s="67"/>
      <c r="N539" s="70"/>
      <c r="O539" s="67"/>
      <c r="P539" s="78"/>
      <c r="Q539" s="78"/>
      <c r="R539" s="78"/>
      <c r="S539" s="192"/>
      <c r="T539" s="14" t="str">
        <f t="shared" si="27"/>
        <v/>
      </c>
      <c r="U539" s="47" t="str">
        <f t="shared" si="28"/>
        <v/>
      </c>
    </row>
    <row r="540" spans="1:21" ht="21.95" customHeight="1" x14ac:dyDescent="0.15">
      <c r="A540" s="266"/>
      <c r="B540" s="78"/>
      <c r="C540" s="78"/>
      <c r="D540" s="77"/>
      <c r="E540" s="77"/>
      <c r="F540" s="77"/>
      <c r="G540" s="215"/>
      <c r="H540" s="215"/>
      <c r="I540" s="273"/>
      <c r="J540" s="273"/>
      <c r="K540" s="315">
        <f t="shared" si="29"/>
        <v>0</v>
      </c>
      <c r="L540" s="70"/>
      <c r="M540" s="67"/>
      <c r="N540" s="70"/>
      <c r="O540" s="67"/>
      <c r="P540" s="78"/>
      <c r="Q540" s="78"/>
      <c r="R540" s="78"/>
      <c r="S540" s="192"/>
      <c r="T540" s="14" t="str">
        <f t="shared" si="27"/>
        <v/>
      </c>
      <c r="U540" s="47" t="str">
        <f t="shared" si="28"/>
        <v/>
      </c>
    </row>
    <row r="541" spans="1:21" ht="21.95" customHeight="1" x14ac:dyDescent="0.15">
      <c r="A541" s="266"/>
      <c r="B541" s="78"/>
      <c r="C541" s="78"/>
      <c r="D541" s="77"/>
      <c r="E541" s="77"/>
      <c r="F541" s="77"/>
      <c r="G541" s="215"/>
      <c r="H541" s="215"/>
      <c r="I541" s="273"/>
      <c r="J541" s="273"/>
      <c r="K541" s="315">
        <f t="shared" si="29"/>
        <v>0</v>
      </c>
      <c r="L541" s="70"/>
      <c r="M541" s="67"/>
      <c r="N541" s="70"/>
      <c r="O541" s="67"/>
      <c r="P541" s="78"/>
      <c r="Q541" s="78"/>
      <c r="R541" s="78"/>
      <c r="S541" s="192"/>
      <c r="T541" s="14" t="str">
        <f t="shared" si="27"/>
        <v/>
      </c>
      <c r="U541" s="47" t="str">
        <f t="shared" si="28"/>
        <v/>
      </c>
    </row>
    <row r="542" spans="1:21" ht="21.95" customHeight="1" x14ac:dyDescent="0.15">
      <c r="A542" s="266"/>
      <c r="B542" s="78"/>
      <c r="C542" s="78"/>
      <c r="D542" s="77"/>
      <c r="E542" s="77"/>
      <c r="F542" s="77"/>
      <c r="G542" s="215"/>
      <c r="H542" s="215"/>
      <c r="I542" s="273"/>
      <c r="J542" s="273"/>
      <c r="K542" s="315">
        <f t="shared" si="29"/>
        <v>0</v>
      </c>
      <c r="L542" s="70"/>
      <c r="M542" s="67"/>
      <c r="N542" s="70"/>
      <c r="O542" s="67"/>
      <c r="P542" s="78"/>
      <c r="Q542" s="78"/>
      <c r="R542" s="78"/>
      <c r="S542" s="192"/>
      <c r="T542" s="14" t="str">
        <f t="shared" si="27"/>
        <v/>
      </c>
      <c r="U542" s="47" t="str">
        <f t="shared" si="28"/>
        <v/>
      </c>
    </row>
    <row r="543" spans="1:21" ht="21.95" customHeight="1" x14ac:dyDescent="0.15">
      <c r="A543" s="266"/>
      <c r="B543" s="78"/>
      <c r="C543" s="78"/>
      <c r="D543" s="77"/>
      <c r="E543" s="77"/>
      <c r="F543" s="77"/>
      <c r="G543" s="215"/>
      <c r="H543" s="215"/>
      <c r="I543" s="273"/>
      <c r="J543" s="273"/>
      <c r="K543" s="315">
        <f t="shared" si="29"/>
        <v>0</v>
      </c>
      <c r="L543" s="70"/>
      <c r="M543" s="67"/>
      <c r="N543" s="70"/>
      <c r="O543" s="67"/>
      <c r="P543" s="78"/>
      <c r="Q543" s="78"/>
      <c r="R543" s="78"/>
      <c r="S543" s="192"/>
      <c r="T543" s="14" t="str">
        <f t="shared" si="27"/>
        <v/>
      </c>
      <c r="U543" s="47" t="str">
        <f t="shared" si="28"/>
        <v/>
      </c>
    </row>
    <row r="544" spans="1:21" ht="21.95" customHeight="1" x14ac:dyDescent="0.15">
      <c r="A544" s="266"/>
      <c r="B544" s="78"/>
      <c r="C544" s="78"/>
      <c r="D544" s="77"/>
      <c r="E544" s="77"/>
      <c r="F544" s="77"/>
      <c r="G544" s="215"/>
      <c r="H544" s="215"/>
      <c r="I544" s="273"/>
      <c r="J544" s="273"/>
      <c r="K544" s="315">
        <f t="shared" si="29"/>
        <v>0</v>
      </c>
      <c r="L544" s="70"/>
      <c r="M544" s="67"/>
      <c r="N544" s="70"/>
      <c r="O544" s="67"/>
      <c r="P544" s="78"/>
      <c r="Q544" s="78"/>
      <c r="R544" s="78"/>
      <c r="S544" s="192"/>
      <c r="T544" s="14" t="str">
        <f t="shared" si="27"/>
        <v/>
      </c>
      <c r="U544" s="47" t="str">
        <f t="shared" si="28"/>
        <v/>
      </c>
    </row>
    <row r="545" spans="1:21" ht="21.95" customHeight="1" x14ac:dyDescent="0.15">
      <c r="A545" s="266"/>
      <c r="B545" s="78"/>
      <c r="C545" s="78"/>
      <c r="D545" s="77"/>
      <c r="E545" s="77"/>
      <c r="F545" s="77"/>
      <c r="G545" s="215"/>
      <c r="H545" s="215"/>
      <c r="I545" s="273"/>
      <c r="J545" s="273"/>
      <c r="K545" s="315">
        <f t="shared" si="29"/>
        <v>0</v>
      </c>
      <c r="L545" s="70"/>
      <c r="M545" s="67"/>
      <c r="N545" s="70"/>
      <c r="O545" s="67"/>
      <c r="P545" s="78"/>
      <c r="Q545" s="78"/>
      <c r="R545" s="78"/>
      <c r="S545" s="192"/>
      <c r="T545" s="14" t="str">
        <f t="shared" si="27"/>
        <v/>
      </c>
      <c r="U545" s="47" t="str">
        <f t="shared" si="28"/>
        <v/>
      </c>
    </row>
    <row r="546" spans="1:21" ht="21.95" customHeight="1" x14ac:dyDescent="0.15">
      <c r="A546" s="177"/>
      <c r="B546" s="78"/>
      <c r="C546" s="78"/>
      <c r="D546" s="77"/>
      <c r="E546" s="77"/>
      <c r="F546" s="77"/>
      <c r="G546" s="215"/>
      <c r="H546" s="215"/>
      <c r="I546" s="273"/>
      <c r="J546" s="273"/>
      <c r="K546" s="315">
        <f t="shared" si="29"/>
        <v>0</v>
      </c>
      <c r="L546" s="70"/>
      <c r="M546" s="67"/>
      <c r="N546" s="70"/>
      <c r="O546" s="67"/>
      <c r="P546" s="78"/>
      <c r="Q546" s="78"/>
      <c r="R546" s="78"/>
      <c r="S546" s="192"/>
      <c r="T546" s="14" t="str">
        <f t="shared" si="27"/>
        <v/>
      </c>
      <c r="U546" s="47" t="str">
        <f t="shared" si="28"/>
        <v/>
      </c>
    </row>
    <row r="547" spans="1:21" ht="21.95" customHeight="1" x14ac:dyDescent="0.15">
      <c r="A547" s="207"/>
      <c r="B547" s="93"/>
      <c r="C547" s="94"/>
      <c r="D547" s="94"/>
      <c r="E547" s="278"/>
      <c r="F547" s="94"/>
      <c r="G547" s="279"/>
      <c r="H547" s="239"/>
      <c r="I547" s="280"/>
      <c r="J547" s="260"/>
      <c r="K547" s="316">
        <f t="shared" si="29"/>
        <v>0</v>
      </c>
      <c r="L547" s="208"/>
      <c r="M547" s="208"/>
      <c r="N547" s="208"/>
      <c r="O547" s="208"/>
      <c r="P547" s="208"/>
      <c r="Q547" s="208"/>
      <c r="R547" s="208"/>
      <c r="S547" s="209"/>
      <c r="T547" s="14" t="str">
        <f t="shared" si="27"/>
        <v/>
      </c>
      <c r="U547" s="47" t="str">
        <f t="shared" si="28"/>
        <v/>
      </c>
    </row>
    <row r="548" spans="1:21" ht="21.95" customHeight="1" x14ac:dyDescent="0.15">
      <c r="A548" s="282"/>
      <c r="B548" s="282"/>
      <c r="C548" s="282"/>
      <c r="D548" s="283"/>
      <c r="E548" s="283"/>
      <c r="F548" s="283"/>
      <c r="G548" s="284"/>
      <c r="H548" s="284"/>
      <c r="I548" s="285"/>
      <c r="J548" s="286"/>
      <c r="K548" s="319">
        <f t="shared" si="29"/>
        <v>0</v>
      </c>
      <c r="L548" s="292"/>
      <c r="M548" s="293"/>
      <c r="N548" s="292"/>
      <c r="O548" s="293"/>
      <c r="P548" s="282"/>
      <c r="Q548" s="282"/>
      <c r="R548" s="282"/>
      <c r="S548" s="282"/>
      <c r="T548" s="14" t="str">
        <f t="shared" si="27"/>
        <v/>
      </c>
      <c r="U548" s="47" t="str">
        <f t="shared" si="28"/>
        <v/>
      </c>
    </row>
    <row r="549" spans="1:21" ht="21.95" customHeight="1" x14ac:dyDescent="0.15">
      <c r="A549" s="282"/>
      <c r="B549" s="282"/>
      <c r="C549" s="282"/>
      <c r="D549" s="283"/>
      <c r="E549" s="283"/>
      <c r="F549" s="283"/>
      <c r="G549" s="284"/>
      <c r="H549" s="284"/>
      <c r="I549" s="285"/>
      <c r="J549" s="286"/>
      <c r="K549" s="319">
        <f t="shared" si="29"/>
        <v>0</v>
      </c>
      <c r="L549" s="292"/>
      <c r="M549" s="293"/>
      <c r="N549" s="292"/>
      <c r="O549" s="293"/>
      <c r="P549" s="282"/>
      <c r="Q549" s="282"/>
      <c r="R549" s="282"/>
      <c r="S549" s="282"/>
      <c r="T549" s="14" t="str">
        <f t="shared" si="27"/>
        <v/>
      </c>
      <c r="U549" s="47" t="str">
        <f t="shared" si="28"/>
        <v/>
      </c>
    </row>
    <row r="550" spans="1:21" ht="21.95" customHeight="1" x14ac:dyDescent="0.15">
      <c r="A550" s="282"/>
      <c r="B550" s="282"/>
      <c r="C550" s="282"/>
      <c r="D550" s="283"/>
      <c r="E550" s="283"/>
      <c r="F550" s="283"/>
      <c r="G550" s="284"/>
      <c r="H550" s="284"/>
      <c r="I550" s="285"/>
      <c r="J550" s="286"/>
      <c r="K550" s="319">
        <f t="shared" si="29"/>
        <v>0</v>
      </c>
      <c r="L550" s="292"/>
      <c r="M550" s="293"/>
      <c r="N550" s="292"/>
      <c r="O550" s="293"/>
      <c r="P550" s="282"/>
      <c r="Q550" s="282"/>
      <c r="R550" s="282"/>
      <c r="S550" s="282"/>
      <c r="T550" s="14" t="str">
        <f t="shared" si="27"/>
        <v/>
      </c>
      <c r="U550" s="47" t="str">
        <f t="shared" si="28"/>
        <v/>
      </c>
    </row>
    <row r="551" spans="1:21" ht="21.95" customHeight="1" x14ac:dyDescent="0.15">
      <c r="A551" s="282"/>
      <c r="B551" s="282"/>
      <c r="C551" s="282"/>
      <c r="D551" s="283"/>
      <c r="E551" s="283"/>
      <c r="F551" s="283"/>
      <c r="G551" s="284"/>
      <c r="H551" s="284"/>
      <c r="I551" s="285"/>
      <c r="J551" s="286"/>
      <c r="K551" s="319">
        <f t="shared" si="29"/>
        <v>0</v>
      </c>
      <c r="L551" s="292"/>
      <c r="M551" s="293"/>
      <c r="N551" s="292"/>
      <c r="O551" s="293"/>
      <c r="P551" s="282"/>
      <c r="Q551" s="282"/>
      <c r="R551" s="282"/>
      <c r="S551" s="282"/>
      <c r="T551" s="14" t="str">
        <f t="shared" si="27"/>
        <v/>
      </c>
      <c r="U551" s="47" t="str">
        <f t="shared" si="28"/>
        <v/>
      </c>
    </row>
    <row r="552" spans="1:21" ht="21.95" customHeight="1" x14ac:dyDescent="0.15">
      <c r="A552" s="282"/>
      <c r="B552" s="282"/>
      <c r="C552" s="282"/>
      <c r="D552" s="283"/>
      <c r="E552" s="283"/>
      <c r="F552" s="283"/>
      <c r="G552" s="284"/>
      <c r="H552" s="284"/>
      <c r="I552" s="285"/>
      <c r="J552" s="286"/>
      <c r="K552" s="319">
        <f t="shared" si="29"/>
        <v>0</v>
      </c>
      <c r="L552" s="292"/>
      <c r="M552" s="293"/>
      <c r="N552" s="292"/>
      <c r="O552" s="293"/>
      <c r="P552" s="282"/>
      <c r="Q552" s="282"/>
      <c r="R552" s="282"/>
      <c r="S552" s="282"/>
      <c r="T552" s="14" t="str">
        <f t="shared" si="27"/>
        <v/>
      </c>
      <c r="U552" s="47" t="str">
        <f t="shared" si="28"/>
        <v/>
      </c>
    </row>
    <row r="553" spans="1:21" ht="21.95" customHeight="1" x14ac:dyDescent="0.15">
      <c r="A553" s="282"/>
      <c r="B553" s="282"/>
      <c r="C553" s="282"/>
      <c r="D553" s="283"/>
      <c r="E553" s="283"/>
      <c r="F553" s="283"/>
      <c r="G553" s="284"/>
      <c r="H553" s="284"/>
      <c r="I553" s="285"/>
      <c r="J553" s="286"/>
      <c r="K553" s="319">
        <f t="shared" si="29"/>
        <v>0</v>
      </c>
      <c r="L553" s="292"/>
      <c r="M553" s="293"/>
      <c r="N553" s="292"/>
      <c r="O553" s="293"/>
      <c r="P553" s="282"/>
      <c r="Q553" s="282"/>
      <c r="R553" s="282"/>
      <c r="S553" s="282"/>
      <c r="T553" s="14" t="str">
        <f t="shared" si="27"/>
        <v/>
      </c>
      <c r="U553" s="47" t="str">
        <f t="shared" si="28"/>
        <v/>
      </c>
    </row>
    <row r="554" spans="1:21" ht="21.95" customHeight="1" x14ac:dyDescent="0.15">
      <c r="A554" s="282"/>
      <c r="B554" s="282"/>
      <c r="C554" s="282"/>
      <c r="D554" s="283"/>
      <c r="E554" s="283"/>
      <c r="F554" s="283"/>
      <c r="G554" s="284"/>
      <c r="H554" s="284"/>
      <c r="I554" s="285"/>
      <c r="J554" s="286"/>
      <c r="K554" s="319">
        <f t="shared" si="29"/>
        <v>0</v>
      </c>
      <c r="L554" s="292"/>
      <c r="M554" s="293"/>
      <c r="N554" s="292"/>
      <c r="O554" s="293"/>
      <c r="P554" s="282"/>
      <c r="Q554" s="282"/>
      <c r="R554" s="282"/>
      <c r="S554" s="282"/>
      <c r="T554" s="14" t="str">
        <f t="shared" si="27"/>
        <v/>
      </c>
      <c r="U554" s="47" t="str">
        <f t="shared" si="28"/>
        <v/>
      </c>
    </row>
    <row r="555" spans="1:21" ht="21.95" customHeight="1" x14ac:dyDescent="0.15">
      <c r="A555" s="282"/>
      <c r="B555" s="282"/>
      <c r="C555" s="282"/>
      <c r="D555" s="283"/>
      <c r="E555" s="283"/>
      <c r="F555" s="283"/>
      <c r="G555" s="284"/>
      <c r="H555" s="284"/>
      <c r="I555" s="285"/>
      <c r="J555" s="286"/>
      <c r="K555" s="319">
        <f t="shared" si="29"/>
        <v>0</v>
      </c>
      <c r="L555" s="292"/>
      <c r="M555" s="293"/>
      <c r="N555" s="292"/>
      <c r="O555" s="293"/>
      <c r="P555" s="282"/>
      <c r="Q555" s="282"/>
      <c r="R555" s="282"/>
      <c r="S555" s="282"/>
      <c r="T555" s="14" t="str">
        <f t="shared" si="27"/>
        <v/>
      </c>
      <c r="U555" s="47" t="str">
        <f t="shared" si="28"/>
        <v/>
      </c>
    </row>
    <row r="556" spans="1:21" ht="21.95" customHeight="1" x14ac:dyDescent="0.15">
      <c r="A556" s="282"/>
      <c r="B556" s="282"/>
      <c r="C556" s="282"/>
      <c r="D556" s="283"/>
      <c r="E556" s="283"/>
      <c r="F556" s="283"/>
      <c r="G556" s="284"/>
      <c r="H556" s="284"/>
      <c r="I556" s="285"/>
      <c r="J556" s="286"/>
      <c r="K556" s="319">
        <f t="shared" si="29"/>
        <v>0</v>
      </c>
      <c r="L556" s="292"/>
      <c r="M556" s="293"/>
      <c r="N556" s="292"/>
      <c r="O556" s="293"/>
      <c r="P556" s="282"/>
      <c r="Q556" s="282"/>
      <c r="R556" s="282"/>
      <c r="S556" s="282"/>
      <c r="T556" s="14" t="str">
        <f t="shared" si="27"/>
        <v/>
      </c>
      <c r="U556" s="47" t="str">
        <f t="shared" si="28"/>
        <v/>
      </c>
    </row>
    <row r="557" spans="1:21" ht="21.95" customHeight="1" x14ac:dyDescent="0.15">
      <c r="A557" s="282"/>
      <c r="B557" s="282"/>
      <c r="C557" s="282"/>
      <c r="D557" s="283"/>
      <c r="E557" s="283"/>
      <c r="F557" s="283"/>
      <c r="G557" s="284"/>
      <c r="H557" s="284"/>
      <c r="I557" s="285"/>
      <c r="J557" s="286"/>
      <c r="K557" s="319">
        <f t="shared" si="29"/>
        <v>0</v>
      </c>
      <c r="L557" s="292"/>
      <c r="M557" s="293"/>
      <c r="N557" s="292"/>
      <c r="O557" s="293"/>
      <c r="P557" s="282"/>
      <c r="Q557" s="282"/>
      <c r="R557" s="282"/>
      <c r="S557" s="282"/>
      <c r="T557" s="14" t="str">
        <f t="shared" si="27"/>
        <v/>
      </c>
      <c r="U557" s="47" t="str">
        <f t="shared" si="28"/>
        <v/>
      </c>
    </row>
    <row r="558" spans="1:21" ht="21.95" customHeight="1" x14ac:dyDescent="0.15">
      <c r="A558" s="282"/>
      <c r="B558" s="282"/>
      <c r="C558" s="282"/>
      <c r="D558" s="283"/>
      <c r="E558" s="283"/>
      <c r="F558" s="283"/>
      <c r="G558" s="284"/>
      <c r="H558" s="284"/>
      <c r="I558" s="285"/>
      <c r="J558" s="286"/>
      <c r="K558" s="319">
        <f t="shared" si="29"/>
        <v>0</v>
      </c>
      <c r="L558" s="292"/>
      <c r="M558" s="293"/>
      <c r="N558" s="292"/>
      <c r="O558" s="293"/>
      <c r="P558" s="282"/>
      <c r="Q558" s="282"/>
      <c r="R558" s="282"/>
      <c r="S558" s="282"/>
      <c r="T558" s="14" t="str">
        <f t="shared" si="27"/>
        <v/>
      </c>
      <c r="U558" s="47" t="str">
        <f t="shared" si="28"/>
        <v/>
      </c>
    </row>
    <row r="559" spans="1:21" ht="21.95" customHeight="1" x14ac:dyDescent="0.15">
      <c r="A559" s="282"/>
      <c r="B559" s="282"/>
      <c r="C559" s="282"/>
      <c r="D559" s="283"/>
      <c r="E559" s="283"/>
      <c r="F559" s="283"/>
      <c r="G559" s="284"/>
      <c r="H559" s="284"/>
      <c r="I559" s="285"/>
      <c r="J559" s="286"/>
      <c r="K559" s="319">
        <f t="shared" si="29"/>
        <v>0</v>
      </c>
      <c r="L559" s="292"/>
      <c r="M559" s="293"/>
      <c r="N559" s="292"/>
      <c r="O559" s="293"/>
      <c r="P559" s="282"/>
      <c r="Q559" s="282"/>
      <c r="R559" s="282"/>
      <c r="S559" s="282"/>
      <c r="T559" s="14" t="str">
        <f t="shared" si="27"/>
        <v/>
      </c>
      <c r="U559" s="47" t="str">
        <f t="shared" si="28"/>
        <v/>
      </c>
    </row>
    <row r="560" spans="1:21" ht="21.95" customHeight="1" x14ac:dyDescent="0.15">
      <c r="A560" s="282"/>
      <c r="B560" s="282"/>
      <c r="C560" s="282"/>
      <c r="D560" s="283"/>
      <c r="E560" s="283"/>
      <c r="F560" s="283"/>
      <c r="G560" s="284"/>
      <c r="H560" s="284"/>
      <c r="I560" s="285"/>
      <c r="J560" s="286"/>
      <c r="K560" s="319">
        <f t="shared" si="29"/>
        <v>0</v>
      </c>
      <c r="L560" s="292"/>
      <c r="M560" s="293"/>
      <c r="N560" s="292"/>
      <c r="O560" s="293"/>
      <c r="P560" s="282"/>
      <c r="Q560" s="282"/>
      <c r="R560" s="282"/>
      <c r="S560" s="282"/>
      <c r="T560" s="14" t="str">
        <f t="shared" si="27"/>
        <v/>
      </c>
      <c r="U560" s="47" t="str">
        <f t="shared" si="28"/>
        <v/>
      </c>
    </row>
    <row r="561" spans="1:21" ht="21.95" customHeight="1" x14ac:dyDescent="0.15">
      <c r="A561" s="282"/>
      <c r="B561" s="282"/>
      <c r="C561" s="282"/>
      <c r="D561" s="283"/>
      <c r="E561" s="283"/>
      <c r="F561" s="283"/>
      <c r="G561" s="284"/>
      <c r="H561" s="284"/>
      <c r="I561" s="285"/>
      <c r="J561" s="286"/>
      <c r="K561" s="319">
        <f t="shared" si="29"/>
        <v>0</v>
      </c>
      <c r="L561" s="292"/>
      <c r="M561" s="293"/>
      <c r="N561" s="292"/>
      <c r="O561" s="293"/>
      <c r="P561" s="282"/>
      <c r="Q561" s="282"/>
      <c r="R561" s="282"/>
      <c r="S561" s="282"/>
      <c r="T561" s="14" t="str">
        <f t="shared" si="27"/>
        <v/>
      </c>
      <c r="U561" s="47" t="str">
        <f t="shared" si="28"/>
        <v/>
      </c>
    </row>
    <row r="562" spans="1:21" ht="21.95" customHeight="1" x14ac:dyDescent="0.15">
      <c r="A562" s="282"/>
      <c r="B562" s="282"/>
      <c r="C562" s="282"/>
      <c r="D562" s="283"/>
      <c r="E562" s="283"/>
      <c r="F562" s="283"/>
      <c r="G562" s="284"/>
      <c r="H562" s="284"/>
      <c r="I562" s="285"/>
      <c r="J562" s="286"/>
      <c r="K562" s="319">
        <f t="shared" si="29"/>
        <v>0</v>
      </c>
      <c r="L562" s="292"/>
      <c r="M562" s="293"/>
      <c r="N562" s="292"/>
      <c r="O562" s="293"/>
      <c r="P562" s="282"/>
      <c r="Q562" s="282"/>
      <c r="R562" s="282"/>
      <c r="S562" s="282"/>
      <c r="T562" s="14" t="str">
        <f t="shared" si="27"/>
        <v/>
      </c>
      <c r="U562" s="47" t="str">
        <f t="shared" si="28"/>
        <v/>
      </c>
    </row>
    <row r="563" spans="1:21" ht="21.95" customHeight="1" x14ac:dyDescent="0.15">
      <c r="A563" s="282"/>
      <c r="B563" s="282"/>
      <c r="C563" s="282"/>
      <c r="D563" s="283"/>
      <c r="E563" s="283"/>
      <c r="F563" s="283"/>
      <c r="G563" s="284"/>
      <c r="H563" s="284"/>
      <c r="I563" s="285"/>
      <c r="J563" s="286"/>
      <c r="K563" s="319">
        <f t="shared" si="29"/>
        <v>0</v>
      </c>
      <c r="L563" s="292"/>
      <c r="M563" s="293"/>
      <c r="N563" s="292"/>
      <c r="O563" s="293"/>
      <c r="P563" s="282"/>
      <c r="Q563" s="282"/>
      <c r="R563" s="282"/>
      <c r="S563" s="282"/>
      <c r="T563" s="14" t="str">
        <f t="shared" si="27"/>
        <v/>
      </c>
      <c r="U563" s="47" t="str">
        <f t="shared" si="28"/>
        <v/>
      </c>
    </row>
    <row r="564" spans="1:21" ht="21.95" customHeight="1" x14ac:dyDescent="0.15">
      <c r="A564" s="282"/>
      <c r="B564" s="282"/>
      <c r="C564" s="282"/>
      <c r="D564" s="283"/>
      <c r="E564" s="283"/>
      <c r="F564" s="283"/>
      <c r="G564" s="284"/>
      <c r="H564" s="284"/>
      <c r="I564" s="285"/>
      <c r="J564" s="286"/>
      <c r="K564" s="319">
        <f t="shared" si="29"/>
        <v>0</v>
      </c>
      <c r="L564" s="292"/>
      <c r="M564" s="293"/>
      <c r="N564" s="292"/>
      <c r="O564" s="293"/>
      <c r="P564" s="282"/>
      <c r="Q564" s="282"/>
      <c r="R564" s="282"/>
      <c r="S564" s="282"/>
      <c r="T564" s="14" t="str">
        <f t="shared" si="27"/>
        <v/>
      </c>
      <c r="U564" s="47" t="str">
        <f t="shared" si="28"/>
        <v/>
      </c>
    </row>
    <row r="565" spans="1:21" ht="21.95" customHeight="1" x14ac:dyDescent="0.15">
      <c r="A565" s="282"/>
      <c r="B565" s="282"/>
      <c r="C565" s="282"/>
      <c r="D565" s="283"/>
      <c r="E565" s="283"/>
      <c r="F565" s="283"/>
      <c r="G565" s="284"/>
      <c r="H565" s="284"/>
      <c r="I565" s="285"/>
      <c r="J565" s="286"/>
      <c r="K565" s="319">
        <f t="shared" si="29"/>
        <v>0</v>
      </c>
      <c r="L565" s="292"/>
      <c r="M565" s="293"/>
      <c r="N565" s="292"/>
      <c r="O565" s="293"/>
      <c r="P565" s="282"/>
      <c r="Q565" s="282"/>
      <c r="R565" s="282"/>
      <c r="S565" s="282"/>
      <c r="T565" s="14" t="str">
        <f t="shared" si="27"/>
        <v/>
      </c>
      <c r="U565" s="47" t="str">
        <f t="shared" si="28"/>
        <v/>
      </c>
    </row>
    <row r="566" spans="1:21" ht="21.95" customHeight="1" x14ac:dyDescent="0.15">
      <c r="A566" s="282"/>
      <c r="B566" s="282"/>
      <c r="C566" s="282"/>
      <c r="D566" s="283"/>
      <c r="E566" s="283"/>
      <c r="F566" s="283"/>
      <c r="G566" s="284"/>
      <c r="H566" s="284"/>
      <c r="I566" s="285"/>
      <c r="J566" s="286"/>
      <c r="K566" s="319">
        <f t="shared" si="29"/>
        <v>0</v>
      </c>
      <c r="L566" s="292"/>
      <c r="M566" s="293"/>
      <c r="N566" s="292"/>
      <c r="O566" s="293"/>
      <c r="P566" s="282"/>
      <c r="Q566" s="282"/>
      <c r="R566" s="282"/>
      <c r="S566" s="282"/>
      <c r="T566" s="14" t="str">
        <f t="shared" si="27"/>
        <v/>
      </c>
      <c r="U566" s="47" t="str">
        <f t="shared" si="28"/>
        <v/>
      </c>
    </row>
    <row r="567" spans="1:21" ht="21.95" customHeight="1" x14ac:dyDescent="0.15">
      <c r="A567" s="282"/>
      <c r="B567" s="282"/>
      <c r="C567" s="282"/>
      <c r="D567" s="283"/>
      <c r="E567" s="283"/>
      <c r="F567" s="283"/>
      <c r="G567" s="284"/>
      <c r="H567" s="284"/>
      <c r="I567" s="285"/>
      <c r="J567" s="286"/>
      <c r="K567" s="319">
        <f t="shared" si="29"/>
        <v>0</v>
      </c>
      <c r="L567" s="292"/>
      <c r="M567" s="293"/>
      <c r="N567" s="292"/>
      <c r="O567" s="293"/>
      <c r="P567" s="282"/>
      <c r="Q567" s="282"/>
      <c r="R567" s="282"/>
      <c r="S567" s="282"/>
      <c r="T567" s="14" t="str">
        <f t="shared" si="27"/>
        <v/>
      </c>
      <c r="U567" s="47" t="str">
        <f t="shared" si="28"/>
        <v/>
      </c>
    </row>
    <row r="568" spans="1:21" ht="21.95" customHeight="1" x14ac:dyDescent="0.15">
      <c r="A568" s="282"/>
      <c r="B568" s="282"/>
      <c r="C568" s="282"/>
      <c r="D568" s="283"/>
      <c r="E568" s="283"/>
      <c r="F568" s="283"/>
      <c r="G568" s="284"/>
      <c r="H568" s="284"/>
      <c r="I568" s="285"/>
      <c r="J568" s="286"/>
      <c r="K568" s="319">
        <f t="shared" si="29"/>
        <v>0</v>
      </c>
      <c r="L568" s="292"/>
      <c r="M568" s="293"/>
      <c r="N568" s="292"/>
      <c r="O568" s="293"/>
      <c r="P568" s="282"/>
      <c r="Q568" s="282"/>
      <c r="R568" s="282"/>
      <c r="S568" s="282"/>
      <c r="T568" s="14" t="str">
        <f t="shared" si="27"/>
        <v/>
      </c>
      <c r="U568" s="47" t="str">
        <f t="shared" si="28"/>
        <v/>
      </c>
    </row>
    <row r="569" spans="1:21" ht="21.95" customHeight="1" x14ac:dyDescent="0.15">
      <c r="A569" s="282"/>
      <c r="B569" s="282"/>
      <c r="C569" s="282"/>
      <c r="D569" s="283"/>
      <c r="E569" s="283"/>
      <c r="F569" s="283"/>
      <c r="G569" s="284"/>
      <c r="H569" s="284"/>
      <c r="I569" s="285"/>
      <c r="J569" s="286"/>
      <c r="K569" s="319">
        <f t="shared" si="29"/>
        <v>0</v>
      </c>
      <c r="L569" s="292"/>
      <c r="M569" s="293"/>
      <c r="N569" s="292"/>
      <c r="O569" s="293"/>
      <c r="P569" s="282"/>
      <c r="Q569" s="282"/>
      <c r="R569" s="282"/>
      <c r="S569" s="282"/>
      <c r="T569" s="14" t="str">
        <f t="shared" si="27"/>
        <v/>
      </c>
      <c r="U569" s="47" t="str">
        <f t="shared" si="28"/>
        <v/>
      </c>
    </row>
    <row r="570" spans="1:21" ht="21.95" customHeight="1" x14ac:dyDescent="0.15">
      <c r="A570" s="282"/>
      <c r="B570" s="282"/>
      <c r="C570" s="282"/>
      <c r="D570" s="283"/>
      <c r="E570" s="283"/>
      <c r="F570" s="283"/>
      <c r="G570" s="284"/>
      <c r="H570" s="284"/>
      <c r="I570" s="285"/>
      <c r="J570" s="286"/>
      <c r="K570" s="319">
        <f t="shared" si="29"/>
        <v>0</v>
      </c>
      <c r="L570" s="292"/>
      <c r="M570" s="293"/>
      <c r="N570" s="292"/>
      <c r="O570" s="293"/>
      <c r="P570" s="282"/>
      <c r="Q570" s="282"/>
      <c r="R570" s="282"/>
      <c r="S570" s="282"/>
      <c r="T570" s="14" t="str">
        <f t="shared" si="27"/>
        <v/>
      </c>
      <c r="U570" s="47" t="str">
        <f t="shared" si="28"/>
        <v/>
      </c>
    </row>
    <row r="571" spans="1:21" ht="21.95" customHeight="1" x14ac:dyDescent="0.15">
      <c r="A571" s="282"/>
      <c r="B571" s="282"/>
      <c r="C571" s="282"/>
      <c r="D571" s="283"/>
      <c r="E571" s="283"/>
      <c r="F571" s="283"/>
      <c r="G571" s="284"/>
      <c r="H571" s="284"/>
      <c r="I571" s="285"/>
      <c r="J571" s="286"/>
      <c r="K571" s="319">
        <f t="shared" si="29"/>
        <v>0</v>
      </c>
      <c r="L571" s="292"/>
      <c r="M571" s="293"/>
      <c r="N571" s="292"/>
      <c r="O571" s="293"/>
      <c r="P571" s="282"/>
      <c r="Q571" s="282"/>
      <c r="R571" s="282"/>
      <c r="S571" s="282"/>
      <c r="T571" s="14" t="str">
        <f t="shared" si="27"/>
        <v/>
      </c>
      <c r="U571" s="47" t="str">
        <f t="shared" si="28"/>
        <v/>
      </c>
    </row>
    <row r="572" spans="1:21" ht="21.95" customHeight="1" x14ac:dyDescent="0.15">
      <c r="A572" s="282"/>
      <c r="B572" s="282"/>
      <c r="C572" s="282"/>
      <c r="D572" s="283"/>
      <c r="E572" s="283"/>
      <c r="F572" s="283"/>
      <c r="G572" s="284"/>
      <c r="H572" s="284"/>
      <c r="I572" s="285"/>
      <c r="J572" s="286"/>
      <c r="K572" s="319">
        <f t="shared" si="29"/>
        <v>0</v>
      </c>
      <c r="L572" s="292"/>
      <c r="M572" s="293"/>
      <c r="N572" s="292"/>
      <c r="O572" s="293"/>
      <c r="P572" s="282"/>
      <c r="Q572" s="282"/>
      <c r="R572" s="282"/>
      <c r="S572" s="282"/>
      <c r="T572" s="14" t="str">
        <f t="shared" si="27"/>
        <v/>
      </c>
      <c r="U572" s="47" t="str">
        <f t="shared" si="28"/>
        <v/>
      </c>
    </row>
    <row r="573" spans="1:21" ht="21.95" customHeight="1" x14ac:dyDescent="0.15">
      <c r="A573" s="282"/>
      <c r="B573" s="282"/>
      <c r="C573" s="282"/>
      <c r="D573" s="283"/>
      <c r="E573" s="283"/>
      <c r="F573" s="283"/>
      <c r="G573" s="284"/>
      <c r="H573" s="284"/>
      <c r="I573" s="285"/>
      <c r="J573" s="286"/>
      <c r="K573" s="319">
        <f t="shared" si="29"/>
        <v>0</v>
      </c>
      <c r="L573" s="292"/>
      <c r="M573" s="293"/>
      <c r="N573" s="292"/>
      <c r="O573" s="293"/>
      <c r="P573" s="282"/>
      <c r="Q573" s="282"/>
      <c r="R573" s="282"/>
      <c r="S573" s="282"/>
      <c r="T573" s="14" t="str">
        <f t="shared" si="27"/>
        <v/>
      </c>
      <c r="U573" s="47" t="str">
        <f t="shared" si="28"/>
        <v/>
      </c>
    </row>
    <row r="574" spans="1:21" ht="21.95" customHeight="1" x14ac:dyDescent="0.15">
      <c r="A574" s="282"/>
      <c r="B574" s="282"/>
      <c r="C574" s="282"/>
      <c r="D574" s="283"/>
      <c r="E574" s="283"/>
      <c r="F574" s="283"/>
      <c r="G574" s="284"/>
      <c r="H574" s="284"/>
      <c r="I574" s="285"/>
      <c r="J574" s="286"/>
      <c r="K574" s="319">
        <f t="shared" si="29"/>
        <v>0</v>
      </c>
      <c r="L574" s="292"/>
      <c r="M574" s="293"/>
      <c r="N574" s="292"/>
      <c r="O574" s="293"/>
      <c r="P574" s="282"/>
      <c r="Q574" s="282"/>
      <c r="R574" s="282"/>
      <c r="S574" s="282"/>
      <c r="T574" s="14" t="str">
        <f t="shared" si="27"/>
        <v/>
      </c>
      <c r="U574" s="47" t="str">
        <f t="shared" si="28"/>
        <v/>
      </c>
    </row>
    <row r="575" spans="1:21" ht="21.95" customHeight="1" x14ac:dyDescent="0.15">
      <c r="A575" s="282"/>
      <c r="B575" s="282"/>
      <c r="C575" s="282"/>
      <c r="D575" s="283"/>
      <c r="E575" s="283"/>
      <c r="F575" s="283"/>
      <c r="G575" s="284"/>
      <c r="H575" s="284"/>
      <c r="I575" s="285"/>
      <c r="J575" s="286"/>
      <c r="K575" s="319">
        <f t="shared" si="29"/>
        <v>0</v>
      </c>
      <c r="L575" s="292"/>
      <c r="M575" s="293"/>
      <c r="N575" s="292"/>
      <c r="O575" s="293"/>
      <c r="P575" s="282"/>
      <c r="Q575" s="282"/>
      <c r="R575" s="282"/>
      <c r="S575" s="282"/>
      <c r="T575" s="14" t="str">
        <f t="shared" si="27"/>
        <v/>
      </c>
      <c r="U575" s="47" t="str">
        <f t="shared" si="28"/>
        <v/>
      </c>
    </row>
    <row r="576" spans="1:21" ht="21.95" customHeight="1" x14ac:dyDescent="0.15">
      <c r="A576" s="282"/>
      <c r="B576" s="282"/>
      <c r="C576" s="282"/>
      <c r="D576" s="283"/>
      <c r="E576" s="283"/>
      <c r="F576" s="283"/>
      <c r="G576" s="284"/>
      <c r="H576" s="284"/>
      <c r="I576" s="285"/>
      <c r="J576" s="286"/>
      <c r="K576" s="319">
        <f t="shared" si="29"/>
        <v>0</v>
      </c>
      <c r="L576" s="292"/>
      <c r="M576" s="293"/>
      <c r="N576" s="292"/>
      <c r="O576" s="293"/>
      <c r="P576" s="282"/>
      <c r="Q576" s="282"/>
      <c r="R576" s="282"/>
      <c r="S576" s="282"/>
      <c r="T576" s="14" t="str">
        <f t="shared" si="27"/>
        <v/>
      </c>
      <c r="U576" s="47" t="str">
        <f t="shared" si="28"/>
        <v/>
      </c>
    </row>
    <row r="577" spans="1:21" ht="21.95" customHeight="1" x14ac:dyDescent="0.15">
      <c r="A577" s="282"/>
      <c r="B577" s="282"/>
      <c r="C577" s="282"/>
      <c r="D577" s="283"/>
      <c r="E577" s="283"/>
      <c r="F577" s="283"/>
      <c r="G577" s="284"/>
      <c r="H577" s="284"/>
      <c r="I577" s="285"/>
      <c r="J577" s="286"/>
      <c r="K577" s="319">
        <f t="shared" si="29"/>
        <v>0</v>
      </c>
      <c r="L577" s="292"/>
      <c r="M577" s="293"/>
      <c r="N577" s="292"/>
      <c r="O577" s="293"/>
      <c r="P577" s="282"/>
      <c r="Q577" s="282"/>
      <c r="R577" s="282"/>
      <c r="S577" s="282"/>
      <c r="T577" s="14" t="str">
        <f t="shared" si="27"/>
        <v/>
      </c>
      <c r="U577" s="47" t="str">
        <f t="shared" si="28"/>
        <v/>
      </c>
    </row>
    <row r="578" spans="1:21" ht="21.95" customHeight="1" x14ac:dyDescent="0.15">
      <c r="A578" s="282"/>
      <c r="B578" s="282"/>
      <c r="C578" s="282"/>
      <c r="D578" s="283"/>
      <c r="E578" s="283"/>
      <c r="F578" s="283"/>
      <c r="G578" s="284"/>
      <c r="H578" s="284"/>
      <c r="I578" s="285"/>
      <c r="J578" s="286"/>
      <c r="K578" s="319">
        <f t="shared" si="29"/>
        <v>0</v>
      </c>
      <c r="L578" s="292"/>
      <c r="M578" s="293"/>
      <c r="N578" s="292"/>
      <c r="O578" s="293"/>
      <c r="P578" s="282"/>
      <c r="Q578" s="282"/>
      <c r="R578" s="282"/>
      <c r="S578" s="282"/>
      <c r="T578" s="14" t="str">
        <f t="shared" si="27"/>
        <v/>
      </c>
      <c r="U578" s="47" t="str">
        <f t="shared" si="28"/>
        <v/>
      </c>
    </row>
    <row r="579" spans="1:21" ht="21.95" customHeight="1" x14ac:dyDescent="0.15">
      <c r="A579" s="282"/>
      <c r="B579" s="282"/>
      <c r="C579" s="282"/>
      <c r="D579" s="283"/>
      <c r="E579" s="283"/>
      <c r="F579" s="283"/>
      <c r="G579" s="284"/>
      <c r="H579" s="284"/>
      <c r="I579" s="285"/>
      <c r="J579" s="286"/>
      <c r="K579" s="319">
        <f t="shared" si="29"/>
        <v>0</v>
      </c>
      <c r="L579" s="292"/>
      <c r="M579" s="293"/>
      <c r="N579" s="292"/>
      <c r="O579" s="293"/>
      <c r="P579" s="282"/>
      <c r="Q579" s="282"/>
      <c r="R579" s="282"/>
      <c r="S579" s="282"/>
      <c r="T579" s="14" t="str">
        <f t="shared" si="27"/>
        <v/>
      </c>
      <c r="U579" s="47" t="str">
        <f t="shared" si="28"/>
        <v/>
      </c>
    </row>
    <row r="580" spans="1:21" ht="21.95" customHeight="1" x14ac:dyDescent="0.15">
      <c r="A580" s="282"/>
      <c r="B580" s="282"/>
      <c r="C580" s="282"/>
      <c r="D580" s="283"/>
      <c r="E580" s="283"/>
      <c r="F580" s="283"/>
      <c r="G580" s="284"/>
      <c r="H580" s="284"/>
      <c r="I580" s="285"/>
      <c r="J580" s="286"/>
      <c r="K580" s="319">
        <f t="shared" si="29"/>
        <v>0</v>
      </c>
      <c r="L580" s="292"/>
      <c r="M580" s="293"/>
      <c r="N580" s="292"/>
      <c r="O580" s="293"/>
      <c r="P580" s="282"/>
      <c r="Q580" s="282"/>
      <c r="R580" s="282"/>
      <c r="S580" s="282"/>
      <c r="T580" s="14" t="str">
        <f t="shared" si="27"/>
        <v/>
      </c>
      <c r="U580" s="47" t="str">
        <f t="shared" si="28"/>
        <v/>
      </c>
    </row>
    <row r="581" spans="1:21" ht="21.95" customHeight="1" x14ac:dyDescent="0.15">
      <c r="A581" s="282"/>
      <c r="B581" s="282"/>
      <c r="C581" s="282"/>
      <c r="D581" s="283"/>
      <c r="E581" s="283"/>
      <c r="F581" s="283"/>
      <c r="G581" s="284"/>
      <c r="H581" s="284"/>
      <c r="I581" s="285"/>
      <c r="J581" s="286"/>
      <c r="K581" s="319">
        <f t="shared" si="29"/>
        <v>0</v>
      </c>
      <c r="L581" s="292"/>
      <c r="M581" s="293"/>
      <c r="N581" s="292"/>
      <c r="O581" s="293"/>
      <c r="P581" s="282"/>
      <c r="Q581" s="282"/>
      <c r="R581" s="282"/>
      <c r="S581" s="282"/>
      <c r="T581" s="14" t="str">
        <f t="shared" si="27"/>
        <v/>
      </c>
      <c r="U581" s="47" t="str">
        <f t="shared" si="28"/>
        <v/>
      </c>
    </row>
    <row r="582" spans="1:21" ht="21.95" customHeight="1" x14ac:dyDescent="0.15">
      <c r="A582" s="282"/>
      <c r="B582" s="282"/>
      <c r="C582" s="282"/>
      <c r="D582" s="283"/>
      <c r="E582" s="283"/>
      <c r="F582" s="283"/>
      <c r="G582" s="284"/>
      <c r="H582" s="284"/>
      <c r="I582" s="285"/>
      <c r="J582" s="286"/>
      <c r="K582" s="319">
        <f t="shared" si="29"/>
        <v>0</v>
      </c>
      <c r="L582" s="292"/>
      <c r="M582" s="293"/>
      <c r="N582" s="292"/>
      <c r="O582" s="293"/>
      <c r="P582" s="282"/>
      <c r="Q582" s="282"/>
      <c r="R582" s="282"/>
      <c r="S582" s="282"/>
      <c r="T582" s="14" t="str">
        <f t="shared" si="27"/>
        <v/>
      </c>
      <c r="U582" s="47" t="str">
        <f t="shared" si="28"/>
        <v/>
      </c>
    </row>
    <row r="583" spans="1:21" ht="21.95" customHeight="1" x14ac:dyDescent="0.15">
      <c r="A583" s="282"/>
      <c r="B583" s="282"/>
      <c r="C583" s="282"/>
      <c r="D583" s="283"/>
      <c r="E583" s="283"/>
      <c r="F583" s="283"/>
      <c r="G583" s="284"/>
      <c r="H583" s="284"/>
      <c r="I583" s="285"/>
      <c r="J583" s="286"/>
      <c r="K583" s="319">
        <f t="shared" si="29"/>
        <v>0</v>
      </c>
      <c r="L583" s="292"/>
      <c r="M583" s="293"/>
      <c r="N583" s="292"/>
      <c r="O583" s="293"/>
      <c r="P583" s="282"/>
      <c r="Q583" s="282"/>
      <c r="R583" s="282"/>
      <c r="S583" s="282"/>
      <c r="T583" s="14" t="str">
        <f t="shared" ref="T583:T646" si="30">CONCATENATE(L583,C583)</f>
        <v/>
      </c>
      <c r="U583" s="47" t="str">
        <f t="shared" ref="U583:U646" si="31">CONCATENATE(N583,H583)</f>
        <v/>
      </c>
    </row>
    <row r="584" spans="1:21" ht="21.95" customHeight="1" x14ac:dyDescent="0.15">
      <c r="A584" s="282"/>
      <c r="B584" s="282"/>
      <c r="C584" s="282"/>
      <c r="D584" s="283"/>
      <c r="E584" s="283"/>
      <c r="F584" s="283"/>
      <c r="G584" s="284"/>
      <c r="H584" s="284"/>
      <c r="I584" s="285"/>
      <c r="J584" s="286"/>
      <c r="K584" s="319">
        <f t="shared" ref="K584:K627" si="32">J584-E584</f>
        <v>0</v>
      </c>
      <c r="L584" s="292"/>
      <c r="M584" s="293"/>
      <c r="N584" s="292"/>
      <c r="O584" s="293"/>
      <c r="P584" s="282"/>
      <c r="Q584" s="282"/>
      <c r="R584" s="282"/>
      <c r="S584" s="282"/>
      <c r="T584" s="14" t="str">
        <f t="shared" si="30"/>
        <v/>
      </c>
      <c r="U584" s="47" t="str">
        <f t="shared" si="31"/>
        <v/>
      </c>
    </row>
    <row r="585" spans="1:21" ht="21.95" customHeight="1" x14ac:dyDescent="0.15">
      <c r="A585" s="282"/>
      <c r="B585" s="282"/>
      <c r="C585" s="282"/>
      <c r="D585" s="283"/>
      <c r="E585" s="283"/>
      <c r="F585" s="283"/>
      <c r="G585" s="284"/>
      <c r="H585" s="284"/>
      <c r="I585" s="285"/>
      <c r="J585" s="286"/>
      <c r="K585" s="319">
        <f t="shared" si="32"/>
        <v>0</v>
      </c>
      <c r="L585" s="292"/>
      <c r="M585" s="293"/>
      <c r="N585" s="292"/>
      <c r="O585" s="293"/>
      <c r="P585" s="282"/>
      <c r="Q585" s="282"/>
      <c r="R585" s="282"/>
      <c r="S585" s="282"/>
      <c r="T585" s="14" t="str">
        <f t="shared" si="30"/>
        <v/>
      </c>
      <c r="U585" s="47" t="str">
        <f t="shared" si="31"/>
        <v/>
      </c>
    </row>
    <row r="586" spans="1:21" ht="21.95" customHeight="1" x14ac:dyDescent="0.15">
      <c r="A586" s="282"/>
      <c r="B586" s="282"/>
      <c r="C586" s="282"/>
      <c r="D586" s="283"/>
      <c r="E586" s="283"/>
      <c r="F586" s="283"/>
      <c r="G586" s="284"/>
      <c r="H586" s="284"/>
      <c r="I586" s="285"/>
      <c r="J586" s="286"/>
      <c r="K586" s="319">
        <f t="shared" si="32"/>
        <v>0</v>
      </c>
      <c r="L586" s="292"/>
      <c r="M586" s="293"/>
      <c r="N586" s="292"/>
      <c r="O586" s="293"/>
      <c r="P586" s="282"/>
      <c r="Q586" s="282"/>
      <c r="R586" s="282"/>
      <c r="S586" s="282"/>
      <c r="T586" s="14" t="str">
        <f t="shared" si="30"/>
        <v/>
      </c>
      <c r="U586" s="47" t="str">
        <f t="shared" si="31"/>
        <v/>
      </c>
    </row>
    <row r="587" spans="1:21" ht="21.95" customHeight="1" x14ac:dyDescent="0.15">
      <c r="A587" s="282"/>
      <c r="B587" s="282"/>
      <c r="C587" s="282"/>
      <c r="D587" s="283"/>
      <c r="E587" s="283"/>
      <c r="F587" s="283"/>
      <c r="G587" s="284"/>
      <c r="H587" s="284"/>
      <c r="I587" s="285"/>
      <c r="J587" s="286"/>
      <c r="K587" s="319">
        <f t="shared" si="32"/>
        <v>0</v>
      </c>
      <c r="L587" s="292"/>
      <c r="M587" s="293"/>
      <c r="N587" s="292"/>
      <c r="O587" s="293"/>
      <c r="P587" s="282"/>
      <c r="Q587" s="282"/>
      <c r="R587" s="282"/>
      <c r="S587" s="282"/>
      <c r="T587" s="14" t="str">
        <f t="shared" si="30"/>
        <v/>
      </c>
      <c r="U587" s="47" t="str">
        <f t="shared" si="31"/>
        <v/>
      </c>
    </row>
    <row r="588" spans="1:21" ht="21.95" customHeight="1" x14ac:dyDescent="0.15">
      <c r="A588" s="282"/>
      <c r="B588" s="282"/>
      <c r="C588" s="282"/>
      <c r="D588" s="283"/>
      <c r="E588" s="283"/>
      <c r="F588" s="283"/>
      <c r="G588" s="284"/>
      <c r="H588" s="284"/>
      <c r="I588" s="285"/>
      <c r="J588" s="286"/>
      <c r="K588" s="319">
        <f t="shared" si="32"/>
        <v>0</v>
      </c>
      <c r="L588" s="292"/>
      <c r="M588" s="293"/>
      <c r="N588" s="292"/>
      <c r="O588" s="293"/>
      <c r="P588" s="282"/>
      <c r="Q588" s="282"/>
      <c r="R588" s="282"/>
      <c r="S588" s="282"/>
      <c r="T588" s="14" t="str">
        <f t="shared" si="30"/>
        <v/>
      </c>
      <c r="U588" s="47" t="str">
        <f t="shared" si="31"/>
        <v/>
      </c>
    </row>
    <row r="589" spans="1:21" ht="21.95" customHeight="1" x14ac:dyDescent="0.15">
      <c r="A589" s="282"/>
      <c r="B589" s="282"/>
      <c r="C589" s="282"/>
      <c r="D589" s="283"/>
      <c r="E589" s="283"/>
      <c r="F589" s="283"/>
      <c r="G589" s="284"/>
      <c r="H589" s="284"/>
      <c r="I589" s="285"/>
      <c r="J589" s="286"/>
      <c r="K589" s="319">
        <f t="shared" si="32"/>
        <v>0</v>
      </c>
      <c r="L589" s="292"/>
      <c r="M589" s="293"/>
      <c r="N589" s="292"/>
      <c r="O589" s="293"/>
      <c r="P589" s="282"/>
      <c r="Q589" s="282"/>
      <c r="R589" s="282"/>
      <c r="S589" s="282"/>
      <c r="T589" s="14" t="str">
        <f t="shared" si="30"/>
        <v/>
      </c>
      <c r="U589" s="47" t="str">
        <f t="shared" si="31"/>
        <v/>
      </c>
    </row>
    <row r="590" spans="1:21" ht="21.95" customHeight="1" x14ac:dyDescent="0.15">
      <c r="A590" s="282"/>
      <c r="B590" s="282"/>
      <c r="C590" s="282"/>
      <c r="D590" s="283"/>
      <c r="E590" s="283"/>
      <c r="F590" s="283"/>
      <c r="G590" s="284"/>
      <c r="H590" s="284"/>
      <c r="I590" s="285"/>
      <c r="J590" s="286"/>
      <c r="K590" s="319">
        <f t="shared" si="32"/>
        <v>0</v>
      </c>
      <c r="L590" s="292"/>
      <c r="M590" s="293"/>
      <c r="N590" s="292"/>
      <c r="O590" s="293"/>
      <c r="P590" s="282"/>
      <c r="Q590" s="282"/>
      <c r="R590" s="282"/>
      <c r="S590" s="282"/>
      <c r="T590" s="14" t="str">
        <f t="shared" si="30"/>
        <v/>
      </c>
      <c r="U590" s="47" t="str">
        <f t="shared" si="31"/>
        <v/>
      </c>
    </row>
    <row r="591" spans="1:21" ht="21.95" customHeight="1" x14ac:dyDescent="0.15">
      <c r="A591" s="282"/>
      <c r="B591" s="282"/>
      <c r="C591" s="282"/>
      <c r="D591" s="283"/>
      <c r="E591" s="283"/>
      <c r="F591" s="283"/>
      <c r="G591" s="284"/>
      <c r="H591" s="284"/>
      <c r="I591" s="285"/>
      <c r="J591" s="286"/>
      <c r="K591" s="319">
        <f t="shared" si="32"/>
        <v>0</v>
      </c>
      <c r="L591" s="292"/>
      <c r="M591" s="293"/>
      <c r="N591" s="292"/>
      <c r="O591" s="293"/>
      <c r="P591" s="282"/>
      <c r="Q591" s="282"/>
      <c r="R591" s="282"/>
      <c r="S591" s="282"/>
      <c r="T591" s="14" t="str">
        <f t="shared" si="30"/>
        <v/>
      </c>
      <c r="U591" s="47" t="str">
        <f t="shared" si="31"/>
        <v/>
      </c>
    </row>
    <row r="592" spans="1:21" ht="21.95" customHeight="1" x14ac:dyDescent="0.15">
      <c r="A592" s="282"/>
      <c r="B592" s="282"/>
      <c r="C592" s="282"/>
      <c r="D592" s="283"/>
      <c r="E592" s="283"/>
      <c r="F592" s="283"/>
      <c r="G592" s="284"/>
      <c r="H592" s="284"/>
      <c r="I592" s="285"/>
      <c r="J592" s="286"/>
      <c r="K592" s="319">
        <f t="shared" si="32"/>
        <v>0</v>
      </c>
      <c r="L592" s="292"/>
      <c r="M592" s="293"/>
      <c r="N592" s="292"/>
      <c r="O592" s="293"/>
      <c r="P592" s="282"/>
      <c r="Q592" s="282"/>
      <c r="R592" s="282"/>
      <c r="S592" s="282"/>
      <c r="T592" s="14" t="str">
        <f t="shared" si="30"/>
        <v/>
      </c>
      <c r="U592" s="47" t="str">
        <f t="shared" si="31"/>
        <v/>
      </c>
    </row>
    <row r="593" spans="1:21" ht="21.95" customHeight="1" x14ac:dyDescent="0.15">
      <c r="A593" s="282"/>
      <c r="B593" s="282"/>
      <c r="C593" s="282"/>
      <c r="D593" s="283"/>
      <c r="E593" s="283"/>
      <c r="F593" s="283"/>
      <c r="G593" s="284"/>
      <c r="H593" s="284"/>
      <c r="I593" s="285"/>
      <c r="J593" s="286"/>
      <c r="K593" s="319">
        <f t="shared" si="32"/>
        <v>0</v>
      </c>
      <c r="L593" s="292"/>
      <c r="M593" s="293"/>
      <c r="N593" s="292"/>
      <c r="O593" s="293"/>
      <c r="P593" s="282"/>
      <c r="Q593" s="282"/>
      <c r="R593" s="282"/>
      <c r="S593" s="282"/>
      <c r="T593" s="14" t="str">
        <f t="shared" si="30"/>
        <v/>
      </c>
      <c r="U593" s="47" t="str">
        <f t="shared" si="31"/>
        <v/>
      </c>
    </row>
    <row r="594" spans="1:21" ht="21.95" customHeight="1" x14ac:dyDescent="0.15">
      <c r="A594" s="282"/>
      <c r="B594" s="282"/>
      <c r="C594" s="282"/>
      <c r="D594" s="283"/>
      <c r="E594" s="283"/>
      <c r="F594" s="283"/>
      <c r="G594" s="284"/>
      <c r="H594" s="284"/>
      <c r="I594" s="285"/>
      <c r="J594" s="286"/>
      <c r="K594" s="319">
        <f t="shared" si="32"/>
        <v>0</v>
      </c>
      <c r="L594" s="292"/>
      <c r="M594" s="293"/>
      <c r="N594" s="292"/>
      <c r="O594" s="293"/>
      <c r="P594" s="282"/>
      <c r="Q594" s="282"/>
      <c r="R594" s="282"/>
      <c r="S594" s="282"/>
      <c r="T594" s="14" t="str">
        <f t="shared" si="30"/>
        <v/>
      </c>
      <c r="U594" s="47" t="str">
        <f t="shared" si="31"/>
        <v/>
      </c>
    </row>
    <row r="595" spans="1:21" ht="21.95" customHeight="1" x14ac:dyDescent="0.15">
      <c r="A595" s="282"/>
      <c r="B595" s="282"/>
      <c r="C595" s="282"/>
      <c r="D595" s="283"/>
      <c r="E595" s="283"/>
      <c r="F595" s="283"/>
      <c r="G595" s="284"/>
      <c r="H595" s="284"/>
      <c r="I595" s="285"/>
      <c r="J595" s="286"/>
      <c r="K595" s="319">
        <f t="shared" si="32"/>
        <v>0</v>
      </c>
      <c r="L595" s="292"/>
      <c r="M595" s="293"/>
      <c r="N595" s="292"/>
      <c r="O595" s="293"/>
      <c r="P595" s="282"/>
      <c r="Q595" s="282"/>
      <c r="R595" s="282"/>
      <c r="S595" s="282"/>
      <c r="T595" s="14" t="str">
        <f t="shared" si="30"/>
        <v/>
      </c>
      <c r="U595" s="47" t="str">
        <f t="shared" si="31"/>
        <v/>
      </c>
    </row>
    <row r="596" spans="1:21" ht="21.95" customHeight="1" x14ac:dyDescent="0.15">
      <c r="A596" s="282"/>
      <c r="B596" s="282"/>
      <c r="C596" s="282"/>
      <c r="D596" s="283"/>
      <c r="E596" s="283"/>
      <c r="F596" s="283"/>
      <c r="G596" s="284"/>
      <c r="H596" s="284"/>
      <c r="I596" s="285"/>
      <c r="J596" s="286"/>
      <c r="K596" s="319">
        <f t="shared" si="32"/>
        <v>0</v>
      </c>
      <c r="L596" s="292"/>
      <c r="M596" s="293"/>
      <c r="N596" s="292"/>
      <c r="O596" s="293"/>
      <c r="P596" s="282"/>
      <c r="Q596" s="282"/>
      <c r="R596" s="282"/>
      <c r="S596" s="282"/>
      <c r="T596" s="14" t="str">
        <f t="shared" si="30"/>
        <v/>
      </c>
      <c r="U596" s="47" t="str">
        <f t="shared" si="31"/>
        <v/>
      </c>
    </row>
    <row r="597" spans="1:21" ht="21.95" customHeight="1" x14ac:dyDescent="0.15">
      <c r="A597" s="282"/>
      <c r="B597" s="282"/>
      <c r="C597" s="282"/>
      <c r="D597" s="283"/>
      <c r="E597" s="283"/>
      <c r="F597" s="283"/>
      <c r="G597" s="284"/>
      <c r="H597" s="284"/>
      <c r="I597" s="285"/>
      <c r="J597" s="286"/>
      <c r="K597" s="319">
        <f t="shared" si="32"/>
        <v>0</v>
      </c>
      <c r="L597" s="292"/>
      <c r="M597" s="293"/>
      <c r="N597" s="292"/>
      <c r="O597" s="293"/>
      <c r="P597" s="282"/>
      <c r="Q597" s="282"/>
      <c r="R597" s="282"/>
      <c r="S597" s="282"/>
      <c r="T597" s="14" t="str">
        <f t="shared" si="30"/>
        <v/>
      </c>
      <c r="U597" s="47" t="str">
        <f t="shared" si="31"/>
        <v/>
      </c>
    </row>
    <row r="598" spans="1:21" ht="21.95" customHeight="1" x14ac:dyDescent="0.15">
      <c r="A598" s="282"/>
      <c r="B598" s="282"/>
      <c r="C598" s="282"/>
      <c r="D598" s="283"/>
      <c r="E598" s="283"/>
      <c r="F598" s="283"/>
      <c r="G598" s="284"/>
      <c r="H598" s="284"/>
      <c r="I598" s="285"/>
      <c r="J598" s="286"/>
      <c r="K598" s="319">
        <f t="shared" si="32"/>
        <v>0</v>
      </c>
      <c r="L598" s="292"/>
      <c r="M598" s="293"/>
      <c r="N598" s="292"/>
      <c r="O598" s="293"/>
      <c r="P598" s="282"/>
      <c r="Q598" s="282"/>
      <c r="R598" s="282"/>
      <c r="S598" s="282"/>
      <c r="T598" s="14" t="str">
        <f t="shared" si="30"/>
        <v/>
      </c>
      <c r="U598" s="47" t="str">
        <f t="shared" si="31"/>
        <v/>
      </c>
    </row>
    <row r="599" spans="1:21" ht="21.95" customHeight="1" x14ac:dyDescent="0.15">
      <c r="A599" s="282"/>
      <c r="B599" s="282"/>
      <c r="C599" s="282"/>
      <c r="D599" s="283"/>
      <c r="E599" s="283"/>
      <c r="F599" s="283"/>
      <c r="G599" s="284"/>
      <c r="H599" s="284"/>
      <c r="I599" s="285"/>
      <c r="J599" s="286"/>
      <c r="K599" s="319">
        <f t="shared" si="32"/>
        <v>0</v>
      </c>
      <c r="L599" s="292"/>
      <c r="M599" s="293"/>
      <c r="N599" s="292"/>
      <c r="O599" s="293"/>
      <c r="P599" s="282"/>
      <c r="Q599" s="282"/>
      <c r="R599" s="282"/>
      <c r="S599" s="282"/>
      <c r="T599" s="14" t="str">
        <f t="shared" si="30"/>
        <v/>
      </c>
      <c r="U599" s="47" t="str">
        <f t="shared" si="31"/>
        <v/>
      </c>
    </row>
    <row r="600" spans="1:21" ht="21.95" customHeight="1" x14ac:dyDescent="0.15">
      <c r="A600" s="282"/>
      <c r="B600" s="282"/>
      <c r="C600" s="282"/>
      <c r="D600" s="283"/>
      <c r="E600" s="283"/>
      <c r="F600" s="283"/>
      <c r="G600" s="284"/>
      <c r="H600" s="284"/>
      <c r="I600" s="285"/>
      <c r="J600" s="286"/>
      <c r="K600" s="319">
        <f t="shared" si="32"/>
        <v>0</v>
      </c>
      <c r="L600" s="292"/>
      <c r="M600" s="293"/>
      <c r="N600" s="292"/>
      <c r="O600" s="293"/>
      <c r="P600" s="282"/>
      <c r="Q600" s="282"/>
      <c r="R600" s="282"/>
      <c r="S600" s="282"/>
      <c r="T600" s="14" t="str">
        <f t="shared" si="30"/>
        <v/>
      </c>
      <c r="U600" s="47" t="str">
        <f t="shared" si="31"/>
        <v/>
      </c>
    </row>
    <row r="601" spans="1:21" ht="21.95" customHeight="1" x14ac:dyDescent="0.15">
      <c r="A601" s="282"/>
      <c r="B601" s="282"/>
      <c r="C601" s="282"/>
      <c r="D601" s="283"/>
      <c r="E601" s="283"/>
      <c r="F601" s="283"/>
      <c r="G601" s="284"/>
      <c r="H601" s="284"/>
      <c r="I601" s="285"/>
      <c r="J601" s="286"/>
      <c r="K601" s="319">
        <f t="shared" si="32"/>
        <v>0</v>
      </c>
      <c r="L601" s="292"/>
      <c r="M601" s="293"/>
      <c r="N601" s="292"/>
      <c r="O601" s="293"/>
      <c r="P601" s="282"/>
      <c r="Q601" s="282"/>
      <c r="R601" s="282"/>
      <c r="S601" s="282"/>
      <c r="T601" s="14" t="str">
        <f t="shared" si="30"/>
        <v/>
      </c>
      <c r="U601" s="47" t="str">
        <f t="shared" si="31"/>
        <v/>
      </c>
    </row>
    <row r="602" spans="1:21" ht="21.95" customHeight="1" x14ac:dyDescent="0.15">
      <c r="A602" s="282"/>
      <c r="B602" s="282"/>
      <c r="C602" s="282"/>
      <c r="D602" s="283"/>
      <c r="E602" s="283"/>
      <c r="F602" s="283"/>
      <c r="G602" s="284"/>
      <c r="H602" s="284"/>
      <c r="I602" s="285"/>
      <c r="J602" s="286"/>
      <c r="K602" s="319">
        <f t="shared" si="32"/>
        <v>0</v>
      </c>
      <c r="L602" s="292"/>
      <c r="M602" s="293"/>
      <c r="N602" s="292"/>
      <c r="O602" s="293"/>
      <c r="P602" s="282"/>
      <c r="Q602" s="282"/>
      <c r="R602" s="282"/>
      <c r="S602" s="282"/>
      <c r="T602" s="14" t="str">
        <f t="shared" si="30"/>
        <v/>
      </c>
      <c r="U602" s="47" t="str">
        <f t="shared" si="31"/>
        <v/>
      </c>
    </row>
    <row r="603" spans="1:21" ht="21.95" customHeight="1" x14ac:dyDescent="0.15">
      <c r="A603" s="282"/>
      <c r="B603" s="282"/>
      <c r="C603" s="282"/>
      <c r="D603" s="283"/>
      <c r="E603" s="283"/>
      <c r="F603" s="283"/>
      <c r="G603" s="284"/>
      <c r="H603" s="284"/>
      <c r="I603" s="285"/>
      <c r="J603" s="286"/>
      <c r="K603" s="319">
        <f t="shared" si="32"/>
        <v>0</v>
      </c>
      <c r="L603" s="292"/>
      <c r="M603" s="293"/>
      <c r="N603" s="292"/>
      <c r="O603" s="293"/>
      <c r="P603" s="282"/>
      <c r="Q603" s="282"/>
      <c r="R603" s="282"/>
      <c r="S603" s="282"/>
      <c r="T603" s="14" t="str">
        <f t="shared" si="30"/>
        <v/>
      </c>
      <c r="U603" s="47" t="str">
        <f t="shared" si="31"/>
        <v/>
      </c>
    </row>
    <row r="604" spans="1:21" ht="21.95" customHeight="1" x14ac:dyDescent="0.15">
      <c r="A604" s="282"/>
      <c r="B604" s="282"/>
      <c r="C604" s="282"/>
      <c r="D604" s="283"/>
      <c r="E604" s="283"/>
      <c r="F604" s="283"/>
      <c r="G604" s="284"/>
      <c r="H604" s="284"/>
      <c r="I604" s="285"/>
      <c r="J604" s="286"/>
      <c r="K604" s="319">
        <f t="shared" si="32"/>
        <v>0</v>
      </c>
      <c r="L604" s="292"/>
      <c r="M604" s="293"/>
      <c r="N604" s="292"/>
      <c r="O604" s="293"/>
      <c r="P604" s="282"/>
      <c r="Q604" s="282"/>
      <c r="R604" s="282"/>
      <c r="S604" s="282"/>
      <c r="T604" s="14" t="str">
        <f t="shared" si="30"/>
        <v/>
      </c>
      <c r="U604" s="47" t="str">
        <f t="shared" si="31"/>
        <v/>
      </c>
    </row>
    <row r="605" spans="1:21" ht="21.95" customHeight="1" x14ac:dyDescent="0.15">
      <c r="A605" s="282"/>
      <c r="B605" s="282"/>
      <c r="C605" s="282"/>
      <c r="D605" s="283"/>
      <c r="E605" s="283"/>
      <c r="F605" s="283"/>
      <c r="G605" s="284"/>
      <c r="H605" s="284"/>
      <c r="I605" s="285"/>
      <c r="J605" s="286"/>
      <c r="K605" s="319">
        <f t="shared" si="32"/>
        <v>0</v>
      </c>
      <c r="L605" s="292"/>
      <c r="M605" s="293"/>
      <c r="N605" s="292"/>
      <c r="O605" s="293"/>
      <c r="P605" s="282"/>
      <c r="Q605" s="282"/>
      <c r="R605" s="282"/>
      <c r="S605" s="282"/>
      <c r="T605" s="14" t="str">
        <f t="shared" si="30"/>
        <v/>
      </c>
      <c r="U605" s="47" t="str">
        <f t="shared" si="31"/>
        <v/>
      </c>
    </row>
    <row r="606" spans="1:21" ht="21.95" customHeight="1" x14ac:dyDescent="0.15">
      <c r="A606" s="282"/>
      <c r="B606" s="282"/>
      <c r="C606" s="282"/>
      <c r="D606" s="283"/>
      <c r="E606" s="283"/>
      <c r="F606" s="283"/>
      <c r="G606" s="284"/>
      <c r="H606" s="284"/>
      <c r="I606" s="285"/>
      <c r="J606" s="286"/>
      <c r="K606" s="319">
        <f t="shared" si="32"/>
        <v>0</v>
      </c>
      <c r="L606" s="292"/>
      <c r="M606" s="293"/>
      <c r="N606" s="292"/>
      <c r="O606" s="293"/>
      <c r="P606" s="282"/>
      <c r="Q606" s="282"/>
      <c r="R606" s="282"/>
      <c r="S606" s="282"/>
      <c r="T606" s="14" t="str">
        <f t="shared" si="30"/>
        <v/>
      </c>
      <c r="U606" s="47" t="str">
        <f t="shared" si="31"/>
        <v/>
      </c>
    </row>
    <row r="607" spans="1:21" ht="21.95" customHeight="1" x14ac:dyDescent="0.15">
      <c r="A607" s="282"/>
      <c r="B607" s="282"/>
      <c r="C607" s="282"/>
      <c r="D607" s="283"/>
      <c r="E607" s="283"/>
      <c r="F607" s="283"/>
      <c r="G607" s="284"/>
      <c r="H607" s="284"/>
      <c r="I607" s="285"/>
      <c r="J607" s="286"/>
      <c r="K607" s="319">
        <f t="shared" si="32"/>
        <v>0</v>
      </c>
      <c r="L607" s="292"/>
      <c r="M607" s="293"/>
      <c r="N607" s="292"/>
      <c r="O607" s="293"/>
      <c r="P607" s="282"/>
      <c r="Q607" s="282"/>
      <c r="R607" s="282"/>
      <c r="S607" s="282"/>
      <c r="T607" s="14" t="str">
        <f t="shared" si="30"/>
        <v/>
      </c>
      <c r="U607" s="47" t="str">
        <f t="shared" si="31"/>
        <v/>
      </c>
    </row>
    <row r="608" spans="1:21" ht="21.95" customHeight="1" x14ac:dyDescent="0.15">
      <c r="A608" s="282"/>
      <c r="B608" s="282"/>
      <c r="C608" s="282"/>
      <c r="D608" s="283"/>
      <c r="E608" s="283"/>
      <c r="F608" s="283"/>
      <c r="G608" s="284"/>
      <c r="H608" s="284"/>
      <c r="I608" s="285"/>
      <c r="J608" s="286"/>
      <c r="K608" s="319">
        <f t="shared" si="32"/>
        <v>0</v>
      </c>
      <c r="L608" s="292"/>
      <c r="M608" s="293"/>
      <c r="N608" s="292"/>
      <c r="O608" s="293"/>
      <c r="P608" s="282"/>
      <c r="Q608" s="282"/>
      <c r="R608" s="282"/>
      <c r="S608" s="282"/>
      <c r="T608" s="14" t="str">
        <f t="shared" si="30"/>
        <v/>
      </c>
      <c r="U608" s="47" t="str">
        <f t="shared" si="31"/>
        <v/>
      </c>
    </row>
    <row r="609" spans="1:21" ht="21.95" customHeight="1" x14ac:dyDescent="0.15">
      <c r="A609" s="282"/>
      <c r="B609" s="282"/>
      <c r="C609" s="282"/>
      <c r="D609" s="283"/>
      <c r="E609" s="283"/>
      <c r="F609" s="283"/>
      <c r="G609" s="284"/>
      <c r="H609" s="284"/>
      <c r="I609" s="285"/>
      <c r="J609" s="286"/>
      <c r="K609" s="319">
        <f t="shared" si="32"/>
        <v>0</v>
      </c>
      <c r="L609" s="292"/>
      <c r="M609" s="293"/>
      <c r="N609" s="292"/>
      <c r="O609" s="293"/>
      <c r="P609" s="282"/>
      <c r="Q609" s="282"/>
      <c r="R609" s="282"/>
      <c r="S609" s="282"/>
      <c r="T609" s="14" t="str">
        <f t="shared" si="30"/>
        <v/>
      </c>
      <c r="U609" s="47" t="str">
        <f t="shared" si="31"/>
        <v/>
      </c>
    </row>
    <row r="610" spans="1:21" ht="21.95" customHeight="1" x14ac:dyDescent="0.15">
      <c r="A610" s="282"/>
      <c r="B610" s="282"/>
      <c r="C610" s="282"/>
      <c r="D610" s="283"/>
      <c r="E610" s="283"/>
      <c r="F610" s="283"/>
      <c r="G610" s="284"/>
      <c r="H610" s="284"/>
      <c r="I610" s="285"/>
      <c r="J610" s="286"/>
      <c r="K610" s="319">
        <f t="shared" si="32"/>
        <v>0</v>
      </c>
      <c r="L610" s="292"/>
      <c r="M610" s="293"/>
      <c r="N610" s="292"/>
      <c r="O610" s="293"/>
      <c r="P610" s="282"/>
      <c r="Q610" s="282"/>
      <c r="R610" s="282"/>
      <c r="S610" s="282"/>
      <c r="T610" s="14" t="str">
        <f t="shared" si="30"/>
        <v/>
      </c>
      <c r="U610" s="47" t="str">
        <f t="shared" si="31"/>
        <v/>
      </c>
    </row>
    <row r="611" spans="1:21" ht="21.95" customHeight="1" x14ac:dyDescent="0.15">
      <c r="A611" s="282"/>
      <c r="B611" s="282"/>
      <c r="C611" s="282"/>
      <c r="D611" s="283"/>
      <c r="E611" s="283"/>
      <c r="F611" s="283"/>
      <c r="G611" s="284"/>
      <c r="H611" s="284"/>
      <c r="I611" s="285"/>
      <c r="J611" s="286"/>
      <c r="K611" s="319">
        <f t="shared" si="32"/>
        <v>0</v>
      </c>
      <c r="L611" s="292"/>
      <c r="M611" s="293"/>
      <c r="N611" s="292"/>
      <c r="O611" s="293"/>
      <c r="P611" s="282"/>
      <c r="Q611" s="282"/>
      <c r="R611" s="282"/>
      <c r="S611" s="282"/>
      <c r="T611" s="14" t="str">
        <f t="shared" si="30"/>
        <v/>
      </c>
      <c r="U611" s="47" t="str">
        <f t="shared" si="31"/>
        <v/>
      </c>
    </row>
    <row r="612" spans="1:21" ht="21.95" customHeight="1" x14ac:dyDescent="0.15">
      <c r="A612" s="282"/>
      <c r="B612" s="282"/>
      <c r="C612" s="282"/>
      <c r="D612" s="283"/>
      <c r="E612" s="283"/>
      <c r="F612" s="283"/>
      <c r="G612" s="284"/>
      <c r="H612" s="284"/>
      <c r="I612" s="285"/>
      <c r="J612" s="286"/>
      <c r="K612" s="319">
        <f t="shared" si="32"/>
        <v>0</v>
      </c>
      <c r="L612" s="292"/>
      <c r="M612" s="293"/>
      <c r="N612" s="292"/>
      <c r="O612" s="293"/>
      <c r="P612" s="282"/>
      <c r="Q612" s="282"/>
      <c r="R612" s="282"/>
      <c r="S612" s="282"/>
      <c r="T612" s="14" t="str">
        <f t="shared" si="30"/>
        <v/>
      </c>
      <c r="U612" s="47" t="str">
        <f t="shared" si="31"/>
        <v/>
      </c>
    </row>
    <row r="613" spans="1:21" ht="21.95" customHeight="1" x14ac:dyDescent="0.15">
      <c r="A613" s="282"/>
      <c r="B613" s="282"/>
      <c r="C613" s="282"/>
      <c r="D613" s="283"/>
      <c r="E613" s="283"/>
      <c r="F613" s="283"/>
      <c r="G613" s="284"/>
      <c r="H613" s="284"/>
      <c r="I613" s="285"/>
      <c r="J613" s="286"/>
      <c r="K613" s="319">
        <f t="shared" si="32"/>
        <v>0</v>
      </c>
      <c r="L613" s="292"/>
      <c r="M613" s="293"/>
      <c r="N613" s="292"/>
      <c r="O613" s="293"/>
      <c r="P613" s="282"/>
      <c r="Q613" s="282"/>
      <c r="R613" s="282"/>
      <c r="S613" s="282"/>
      <c r="T613" s="14" t="str">
        <f t="shared" si="30"/>
        <v/>
      </c>
      <c r="U613" s="47" t="str">
        <f t="shared" si="31"/>
        <v/>
      </c>
    </row>
    <row r="614" spans="1:21" ht="21.95" customHeight="1" x14ac:dyDescent="0.15">
      <c r="A614" s="282"/>
      <c r="B614" s="282"/>
      <c r="C614" s="282"/>
      <c r="D614" s="283"/>
      <c r="E614" s="283"/>
      <c r="F614" s="283"/>
      <c r="G614" s="284"/>
      <c r="H614" s="284"/>
      <c r="I614" s="285"/>
      <c r="J614" s="286"/>
      <c r="K614" s="319">
        <f t="shared" si="32"/>
        <v>0</v>
      </c>
      <c r="L614" s="292"/>
      <c r="M614" s="293"/>
      <c r="N614" s="292"/>
      <c r="O614" s="293"/>
      <c r="P614" s="282"/>
      <c r="Q614" s="282"/>
      <c r="R614" s="282"/>
      <c r="S614" s="282"/>
      <c r="T614" s="14" t="str">
        <f t="shared" si="30"/>
        <v/>
      </c>
      <c r="U614" s="47" t="str">
        <f t="shared" si="31"/>
        <v/>
      </c>
    </row>
    <row r="615" spans="1:21" ht="21.95" customHeight="1" x14ac:dyDescent="0.15">
      <c r="A615" s="282"/>
      <c r="B615" s="282"/>
      <c r="C615" s="282"/>
      <c r="D615" s="283"/>
      <c r="E615" s="283"/>
      <c r="F615" s="283"/>
      <c r="G615" s="284"/>
      <c r="H615" s="284"/>
      <c r="I615" s="285"/>
      <c r="J615" s="286"/>
      <c r="K615" s="319">
        <f t="shared" si="32"/>
        <v>0</v>
      </c>
      <c r="L615" s="292"/>
      <c r="M615" s="293"/>
      <c r="N615" s="292"/>
      <c r="O615" s="293"/>
      <c r="P615" s="282"/>
      <c r="Q615" s="282"/>
      <c r="R615" s="282"/>
      <c r="S615" s="282"/>
      <c r="T615" s="14" t="str">
        <f t="shared" si="30"/>
        <v/>
      </c>
      <c r="U615" s="47" t="str">
        <f t="shared" si="31"/>
        <v/>
      </c>
    </row>
    <row r="616" spans="1:21" ht="21.95" customHeight="1" x14ac:dyDescent="0.15">
      <c r="A616" s="282"/>
      <c r="B616" s="282"/>
      <c r="C616" s="282"/>
      <c r="D616" s="283"/>
      <c r="E616" s="283"/>
      <c r="F616" s="283"/>
      <c r="G616" s="284"/>
      <c r="H616" s="284"/>
      <c r="I616" s="285"/>
      <c r="J616" s="286"/>
      <c r="K616" s="319">
        <f t="shared" si="32"/>
        <v>0</v>
      </c>
      <c r="L616" s="292"/>
      <c r="M616" s="293"/>
      <c r="N616" s="292"/>
      <c r="O616" s="293"/>
      <c r="P616" s="282"/>
      <c r="Q616" s="282"/>
      <c r="R616" s="282"/>
      <c r="S616" s="282"/>
      <c r="T616" s="14" t="str">
        <f t="shared" si="30"/>
        <v/>
      </c>
      <c r="U616" s="47" t="str">
        <f t="shared" si="31"/>
        <v/>
      </c>
    </row>
    <row r="617" spans="1:21" ht="21.95" customHeight="1" x14ac:dyDescent="0.15">
      <c r="A617" s="282"/>
      <c r="B617" s="282"/>
      <c r="C617" s="282"/>
      <c r="D617" s="283"/>
      <c r="E617" s="283"/>
      <c r="F617" s="283"/>
      <c r="G617" s="284"/>
      <c r="H617" s="284"/>
      <c r="I617" s="285"/>
      <c r="J617" s="286"/>
      <c r="K617" s="319">
        <f t="shared" si="32"/>
        <v>0</v>
      </c>
      <c r="L617" s="292"/>
      <c r="M617" s="293"/>
      <c r="N617" s="292"/>
      <c r="O617" s="293"/>
      <c r="P617" s="282"/>
      <c r="Q617" s="282"/>
      <c r="R617" s="282"/>
      <c r="S617" s="282"/>
      <c r="T617" s="14" t="str">
        <f t="shared" si="30"/>
        <v/>
      </c>
      <c r="U617" s="47" t="str">
        <f t="shared" si="31"/>
        <v/>
      </c>
    </row>
    <row r="618" spans="1:21" ht="21.95" customHeight="1" x14ac:dyDescent="0.15">
      <c r="A618" s="282"/>
      <c r="B618" s="282"/>
      <c r="C618" s="282"/>
      <c r="D618" s="283"/>
      <c r="E618" s="283"/>
      <c r="F618" s="283"/>
      <c r="G618" s="284"/>
      <c r="H618" s="284"/>
      <c r="I618" s="285"/>
      <c r="J618" s="286"/>
      <c r="K618" s="319">
        <f t="shared" si="32"/>
        <v>0</v>
      </c>
      <c r="L618" s="292"/>
      <c r="M618" s="293"/>
      <c r="N618" s="292"/>
      <c r="O618" s="293"/>
      <c r="P618" s="282"/>
      <c r="Q618" s="282"/>
      <c r="R618" s="282"/>
      <c r="S618" s="282"/>
      <c r="T618" s="14" t="str">
        <f t="shared" si="30"/>
        <v/>
      </c>
      <c r="U618" s="47" t="str">
        <f t="shared" si="31"/>
        <v/>
      </c>
    </row>
    <row r="619" spans="1:21" ht="21.95" customHeight="1" x14ac:dyDescent="0.15">
      <c r="A619" s="282"/>
      <c r="B619" s="282"/>
      <c r="C619" s="282"/>
      <c r="D619" s="283"/>
      <c r="E619" s="283"/>
      <c r="F619" s="283"/>
      <c r="G619" s="284"/>
      <c r="H619" s="284"/>
      <c r="I619" s="285"/>
      <c r="J619" s="286"/>
      <c r="K619" s="319">
        <f t="shared" si="32"/>
        <v>0</v>
      </c>
      <c r="L619" s="292"/>
      <c r="M619" s="293"/>
      <c r="N619" s="292"/>
      <c r="O619" s="293"/>
      <c r="P619" s="282"/>
      <c r="Q619" s="282"/>
      <c r="R619" s="282"/>
      <c r="S619" s="282"/>
      <c r="T619" s="14" t="str">
        <f t="shared" si="30"/>
        <v/>
      </c>
      <c r="U619" s="47" t="str">
        <f t="shared" si="31"/>
        <v/>
      </c>
    </row>
    <row r="620" spans="1:21" ht="21.95" customHeight="1" x14ac:dyDescent="0.15">
      <c r="A620" s="282"/>
      <c r="B620" s="282"/>
      <c r="C620" s="282"/>
      <c r="D620" s="283"/>
      <c r="E620" s="283"/>
      <c r="F620" s="283"/>
      <c r="G620" s="284"/>
      <c r="H620" s="284"/>
      <c r="I620" s="285"/>
      <c r="J620" s="286"/>
      <c r="K620" s="319">
        <f t="shared" si="32"/>
        <v>0</v>
      </c>
      <c r="L620" s="292"/>
      <c r="M620" s="293"/>
      <c r="N620" s="292"/>
      <c r="O620" s="293"/>
      <c r="P620" s="282"/>
      <c r="Q620" s="282"/>
      <c r="R620" s="282"/>
      <c r="S620" s="282"/>
      <c r="T620" s="14" t="str">
        <f t="shared" si="30"/>
        <v/>
      </c>
      <c r="U620" s="47" t="str">
        <f t="shared" si="31"/>
        <v/>
      </c>
    </row>
    <row r="621" spans="1:21" ht="21.95" customHeight="1" x14ac:dyDescent="0.15">
      <c r="A621" s="282"/>
      <c r="B621" s="282"/>
      <c r="C621" s="282"/>
      <c r="D621" s="283"/>
      <c r="E621" s="283"/>
      <c r="F621" s="283"/>
      <c r="G621" s="284"/>
      <c r="H621" s="284"/>
      <c r="I621" s="285"/>
      <c r="J621" s="286"/>
      <c r="K621" s="319">
        <f t="shared" si="32"/>
        <v>0</v>
      </c>
      <c r="L621" s="292"/>
      <c r="M621" s="293"/>
      <c r="N621" s="292"/>
      <c r="O621" s="293"/>
      <c r="P621" s="282"/>
      <c r="Q621" s="282"/>
      <c r="R621" s="282"/>
      <c r="S621" s="282"/>
      <c r="T621" s="14" t="str">
        <f t="shared" si="30"/>
        <v/>
      </c>
      <c r="U621" s="47" t="str">
        <f t="shared" si="31"/>
        <v/>
      </c>
    </row>
    <row r="622" spans="1:21" ht="21.95" customHeight="1" x14ac:dyDescent="0.15">
      <c r="A622" s="282"/>
      <c r="B622" s="282"/>
      <c r="C622" s="282"/>
      <c r="D622" s="283"/>
      <c r="E622" s="283"/>
      <c r="F622" s="283"/>
      <c r="G622" s="284"/>
      <c r="H622" s="284"/>
      <c r="I622" s="285"/>
      <c r="J622" s="286"/>
      <c r="K622" s="319">
        <f t="shared" si="32"/>
        <v>0</v>
      </c>
      <c r="L622" s="292"/>
      <c r="M622" s="293"/>
      <c r="N622" s="292"/>
      <c r="O622" s="293"/>
      <c r="P622" s="282"/>
      <c r="Q622" s="282"/>
      <c r="R622" s="282"/>
      <c r="S622" s="282"/>
      <c r="T622" s="14" t="str">
        <f t="shared" si="30"/>
        <v/>
      </c>
      <c r="U622" s="47" t="str">
        <f t="shared" si="31"/>
        <v/>
      </c>
    </row>
    <row r="623" spans="1:21" ht="21.95" customHeight="1" x14ac:dyDescent="0.15">
      <c r="A623" s="282"/>
      <c r="B623" s="282"/>
      <c r="C623" s="282"/>
      <c r="D623" s="283"/>
      <c r="E623" s="283"/>
      <c r="F623" s="283"/>
      <c r="G623" s="284"/>
      <c r="H623" s="284"/>
      <c r="I623" s="285"/>
      <c r="J623" s="286"/>
      <c r="K623" s="319">
        <f t="shared" si="32"/>
        <v>0</v>
      </c>
      <c r="L623" s="292"/>
      <c r="M623" s="293"/>
      <c r="N623" s="292"/>
      <c r="O623" s="293"/>
      <c r="P623" s="282"/>
      <c r="Q623" s="282"/>
      <c r="R623" s="282"/>
      <c r="S623" s="282"/>
      <c r="T623" s="14" t="str">
        <f t="shared" si="30"/>
        <v/>
      </c>
      <c r="U623" s="47" t="str">
        <f t="shared" si="31"/>
        <v/>
      </c>
    </row>
    <row r="624" spans="1:21" ht="21.95" customHeight="1" x14ac:dyDescent="0.15">
      <c r="A624" s="282"/>
      <c r="B624" s="282"/>
      <c r="C624" s="282"/>
      <c r="D624" s="283"/>
      <c r="E624" s="283"/>
      <c r="F624" s="283"/>
      <c r="G624" s="284"/>
      <c r="H624" s="284"/>
      <c r="I624" s="285"/>
      <c r="J624" s="286"/>
      <c r="K624" s="319">
        <f t="shared" si="32"/>
        <v>0</v>
      </c>
      <c r="L624" s="292"/>
      <c r="M624" s="293"/>
      <c r="N624" s="292"/>
      <c r="O624" s="293"/>
      <c r="P624" s="282"/>
      <c r="Q624" s="282"/>
      <c r="R624" s="282"/>
      <c r="S624" s="282"/>
      <c r="T624" s="14" t="str">
        <f t="shared" si="30"/>
        <v/>
      </c>
      <c r="U624" s="47" t="str">
        <f t="shared" si="31"/>
        <v/>
      </c>
    </row>
    <row r="625" spans="1:21" ht="21.95" customHeight="1" x14ac:dyDescent="0.15">
      <c r="A625" s="282"/>
      <c r="B625" s="282"/>
      <c r="C625" s="282"/>
      <c r="D625" s="283"/>
      <c r="E625" s="283"/>
      <c r="F625" s="283"/>
      <c r="G625" s="284"/>
      <c r="H625" s="284"/>
      <c r="I625" s="285"/>
      <c r="J625" s="286"/>
      <c r="K625" s="319">
        <f t="shared" si="32"/>
        <v>0</v>
      </c>
      <c r="L625" s="292"/>
      <c r="M625" s="293"/>
      <c r="N625" s="292"/>
      <c r="O625" s="293"/>
      <c r="P625" s="282"/>
      <c r="Q625" s="282"/>
      <c r="R625" s="282"/>
      <c r="S625" s="282"/>
      <c r="T625" s="14" t="str">
        <f t="shared" si="30"/>
        <v/>
      </c>
      <c r="U625" s="47" t="str">
        <f t="shared" si="31"/>
        <v/>
      </c>
    </row>
    <row r="626" spans="1:21" ht="21.95" customHeight="1" x14ac:dyDescent="0.15">
      <c r="A626" s="282"/>
      <c r="B626" s="282"/>
      <c r="C626" s="282"/>
      <c r="D626" s="283"/>
      <c r="E626" s="283"/>
      <c r="F626" s="283"/>
      <c r="G626" s="284"/>
      <c r="H626" s="284"/>
      <c r="I626" s="285"/>
      <c r="J626" s="286"/>
      <c r="K626" s="319">
        <f t="shared" si="32"/>
        <v>0</v>
      </c>
      <c r="L626" s="292"/>
      <c r="M626" s="293"/>
      <c r="N626" s="292"/>
      <c r="O626" s="293"/>
      <c r="P626" s="282"/>
      <c r="Q626" s="282"/>
      <c r="R626" s="282"/>
      <c r="S626" s="282"/>
      <c r="T626" s="14" t="str">
        <f t="shared" si="30"/>
        <v/>
      </c>
      <c r="U626" s="47" t="str">
        <f t="shared" si="31"/>
        <v/>
      </c>
    </row>
    <row r="627" spans="1:21" ht="21.95" customHeight="1" x14ac:dyDescent="0.15">
      <c r="A627" s="282"/>
      <c r="B627" s="282"/>
      <c r="C627" s="282"/>
      <c r="D627" s="283"/>
      <c r="E627" s="283"/>
      <c r="F627" s="283"/>
      <c r="G627" s="284"/>
      <c r="H627" s="284"/>
      <c r="I627" s="285"/>
      <c r="J627" s="286"/>
      <c r="K627" s="319">
        <f t="shared" si="32"/>
        <v>0</v>
      </c>
      <c r="L627" s="292"/>
      <c r="M627" s="293"/>
      <c r="N627" s="292"/>
      <c r="O627" s="293"/>
      <c r="P627" s="282"/>
      <c r="Q627" s="282"/>
      <c r="R627" s="282"/>
      <c r="S627" s="282"/>
      <c r="T627" s="14" t="str">
        <f t="shared" si="30"/>
        <v/>
      </c>
      <c r="U627" s="47" t="str">
        <f t="shared" si="31"/>
        <v/>
      </c>
    </row>
    <row r="628" spans="1:21" ht="21.95" customHeight="1" x14ac:dyDescent="0.15">
      <c r="A628" s="282"/>
      <c r="B628" s="282"/>
      <c r="C628" s="282"/>
      <c r="D628" s="283"/>
      <c r="E628" s="283"/>
      <c r="F628" s="283"/>
      <c r="G628" s="284"/>
      <c r="H628" s="284"/>
      <c r="I628" s="285"/>
      <c r="J628" s="286"/>
      <c r="K628" s="319"/>
      <c r="L628" s="292"/>
      <c r="M628" s="293"/>
      <c r="N628" s="292"/>
      <c r="O628" s="293"/>
      <c r="P628" s="282"/>
      <c r="Q628" s="282"/>
      <c r="R628" s="282"/>
      <c r="S628" s="282"/>
      <c r="T628" s="14" t="str">
        <f t="shared" si="30"/>
        <v/>
      </c>
      <c r="U628" s="47" t="str">
        <f t="shared" si="31"/>
        <v/>
      </c>
    </row>
    <row r="629" spans="1:21" ht="21.95" customHeight="1" x14ac:dyDescent="0.15">
      <c r="A629" s="282"/>
      <c r="B629" s="282"/>
      <c r="C629" s="282"/>
      <c r="D629" s="283"/>
      <c r="E629" s="283"/>
      <c r="F629" s="283"/>
      <c r="G629" s="284"/>
      <c r="H629" s="284"/>
      <c r="I629" s="285"/>
      <c r="J629" s="286"/>
      <c r="K629" s="319"/>
      <c r="L629" s="292"/>
      <c r="M629" s="293"/>
      <c r="N629" s="292"/>
      <c r="O629" s="293"/>
      <c r="P629" s="282"/>
      <c r="Q629" s="282"/>
      <c r="R629" s="282"/>
      <c r="S629" s="282"/>
      <c r="T629" s="14" t="str">
        <f t="shared" si="30"/>
        <v/>
      </c>
      <c r="U629" s="47" t="str">
        <f t="shared" si="31"/>
        <v/>
      </c>
    </row>
    <row r="630" spans="1:21" ht="21.95" customHeight="1" x14ac:dyDescent="0.15">
      <c r="A630" s="282"/>
      <c r="B630" s="282"/>
      <c r="C630" s="282"/>
      <c r="D630" s="283"/>
      <c r="E630" s="283"/>
      <c r="F630" s="283"/>
      <c r="G630" s="284"/>
      <c r="H630" s="284"/>
      <c r="I630" s="285"/>
      <c r="J630" s="286"/>
      <c r="K630" s="319"/>
      <c r="L630" s="292"/>
      <c r="M630" s="293"/>
      <c r="N630" s="292"/>
      <c r="O630" s="293"/>
      <c r="P630" s="282"/>
      <c r="Q630" s="282"/>
      <c r="R630" s="282"/>
      <c r="S630" s="282"/>
      <c r="T630" s="14" t="str">
        <f t="shared" si="30"/>
        <v/>
      </c>
      <c r="U630" s="47" t="str">
        <f t="shared" si="31"/>
        <v/>
      </c>
    </row>
    <row r="631" spans="1:21" ht="21.95" customHeight="1" x14ac:dyDescent="0.15">
      <c r="A631" s="282"/>
      <c r="B631" s="282"/>
      <c r="C631" s="282"/>
      <c r="D631" s="283"/>
      <c r="E631" s="283"/>
      <c r="F631" s="283"/>
      <c r="G631" s="284"/>
      <c r="H631" s="284"/>
      <c r="I631" s="285"/>
      <c r="J631" s="286"/>
      <c r="K631" s="319"/>
      <c r="L631" s="292"/>
      <c r="M631" s="293"/>
      <c r="N631" s="292"/>
      <c r="O631" s="293"/>
      <c r="P631" s="282"/>
      <c r="Q631" s="282"/>
      <c r="R631" s="282"/>
      <c r="S631" s="282"/>
      <c r="T631" s="14" t="str">
        <f t="shared" si="30"/>
        <v/>
      </c>
      <c r="U631" s="47" t="str">
        <f t="shared" si="31"/>
        <v/>
      </c>
    </row>
    <row r="632" spans="1:21" ht="21.95" customHeight="1" x14ac:dyDescent="0.15">
      <c r="A632" s="282"/>
      <c r="B632" s="282"/>
      <c r="C632" s="282"/>
      <c r="D632" s="283"/>
      <c r="E632" s="283"/>
      <c r="F632" s="283"/>
      <c r="G632" s="284"/>
      <c r="H632" s="284"/>
      <c r="I632" s="285"/>
      <c r="J632" s="286"/>
      <c r="K632" s="319"/>
      <c r="L632" s="292"/>
      <c r="M632" s="293"/>
      <c r="N632" s="292"/>
      <c r="O632" s="293"/>
      <c r="P632" s="282"/>
      <c r="Q632" s="282"/>
      <c r="R632" s="282"/>
      <c r="S632" s="282"/>
      <c r="T632" s="14" t="str">
        <f t="shared" si="30"/>
        <v/>
      </c>
      <c r="U632" s="47" t="str">
        <f t="shared" si="31"/>
        <v/>
      </c>
    </row>
    <row r="633" spans="1:21" ht="21.95" customHeight="1" x14ac:dyDescent="0.15">
      <c r="A633" s="282"/>
      <c r="B633" s="282"/>
      <c r="C633" s="282"/>
      <c r="D633" s="283"/>
      <c r="E633" s="283"/>
      <c r="F633" s="283"/>
      <c r="G633" s="284"/>
      <c r="H633" s="284"/>
      <c r="I633" s="285"/>
      <c r="J633" s="286"/>
      <c r="K633" s="319"/>
      <c r="L633" s="292"/>
      <c r="M633" s="293"/>
      <c r="N633" s="292"/>
      <c r="O633" s="293"/>
      <c r="P633" s="282"/>
      <c r="Q633" s="282"/>
      <c r="R633" s="282"/>
      <c r="S633" s="282"/>
      <c r="T633" s="14" t="str">
        <f t="shared" si="30"/>
        <v/>
      </c>
      <c r="U633" s="47" t="str">
        <f t="shared" si="31"/>
        <v/>
      </c>
    </row>
    <row r="634" spans="1:21" ht="21.95" customHeight="1" x14ac:dyDescent="0.15">
      <c r="A634" s="282"/>
      <c r="B634" s="282"/>
      <c r="C634" s="282"/>
      <c r="D634" s="283"/>
      <c r="E634" s="283"/>
      <c r="F634" s="283"/>
      <c r="G634" s="284"/>
      <c r="H634" s="284"/>
      <c r="I634" s="285"/>
      <c r="J634" s="286"/>
      <c r="K634" s="319"/>
      <c r="L634" s="292"/>
      <c r="M634" s="293"/>
      <c r="N634" s="292"/>
      <c r="O634" s="293"/>
      <c r="P634" s="282"/>
      <c r="Q634" s="282"/>
      <c r="R634" s="282"/>
      <c r="S634" s="282"/>
      <c r="T634" s="14" t="str">
        <f t="shared" si="30"/>
        <v/>
      </c>
      <c r="U634" s="47" t="str">
        <f t="shared" si="31"/>
        <v/>
      </c>
    </row>
    <row r="635" spans="1:21" ht="21.95" customHeight="1" x14ac:dyDescent="0.15">
      <c r="A635" s="282"/>
      <c r="B635" s="282"/>
      <c r="C635" s="282"/>
      <c r="D635" s="283"/>
      <c r="E635" s="283"/>
      <c r="F635" s="283"/>
      <c r="G635" s="284"/>
      <c r="H635" s="284"/>
      <c r="I635" s="285"/>
      <c r="J635" s="286"/>
      <c r="K635" s="319"/>
      <c r="L635" s="292"/>
      <c r="M635" s="293"/>
      <c r="N635" s="292"/>
      <c r="O635" s="293"/>
      <c r="P635" s="282"/>
      <c r="Q635" s="282"/>
      <c r="R635" s="282"/>
      <c r="S635" s="282"/>
      <c r="T635" s="14" t="str">
        <f t="shared" si="30"/>
        <v/>
      </c>
      <c r="U635" s="47" t="str">
        <f t="shared" si="31"/>
        <v/>
      </c>
    </row>
    <row r="636" spans="1:21" ht="21.95" customHeight="1" x14ac:dyDescent="0.15">
      <c r="A636" s="282"/>
      <c r="B636" s="282"/>
      <c r="C636" s="282"/>
      <c r="D636" s="283"/>
      <c r="E636" s="283"/>
      <c r="F636" s="283"/>
      <c r="G636" s="284"/>
      <c r="H636" s="284"/>
      <c r="I636" s="285"/>
      <c r="J636" s="286"/>
      <c r="K636" s="319"/>
      <c r="L636" s="292"/>
      <c r="M636" s="293"/>
      <c r="N636" s="292"/>
      <c r="O636" s="293"/>
      <c r="P636" s="282"/>
      <c r="Q636" s="282"/>
      <c r="R636" s="282"/>
      <c r="S636" s="282"/>
      <c r="T636" s="14" t="str">
        <f t="shared" si="30"/>
        <v/>
      </c>
      <c r="U636" s="47" t="str">
        <f t="shared" si="31"/>
        <v/>
      </c>
    </row>
    <row r="637" spans="1:21" ht="21.95" customHeight="1" x14ac:dyDescent="0.15">
      <c r="A637" s="282"/>
      <c r="B637" s="282"/>
      <c r="C637" s="282"/>
      <c r="D637" s="283"/>
      <c r="E637" s="283"/>
      <c r="F637" s="283"/>
      <c r="G637" s="284"/>
      <c r="H637" s="284"/>
      <c r="I637" s="285"/>
      <c r="J637" s="286"/>
      <c r="K637" s="319"/>
      <c r="L637" s="292"/>
      <c r="M637" s="293"/>
      <c r="N637" s="292"/>
      <c r="O637" s="293"/>
      <c r="P637" s="282"/>
      <c r="Q637" s="282"/>
      <c r="R637" s="282"/>
      <c r="S637" s="282"/>
      <c r="T637" s="14" t="str">
        <f t="shared" si="30"/>
        <v/>
      </c>
      <c r="U637" s="47" t="str">
        <f t="shared" si="31"/>
        <v/>
      </c>
    </row>
    <row r="638" spans="1:21" ht="21.95" customHeight="1" x14ac:dyDescent="0.15">
      <c r="A638" s="282"/>
      <c r="B638" s="282"/>
      <c r="C638" s="282"/>
      <c r="D638" s="283"/>
      <c r="E638" s="283"/>
      <c r="F638" s="283"/>
      <c r="G638" s="284"/>
      <c r="H638" s="284"/>
      <c r="I638" s="285"/>
      <c r="J638" s="286"/>
      <c r="K638" s="319"/>
      <c r="L638" s="292"/>
      <c r="M638" s="293"/>
      <c r="N638" s="292"/>
      <c r="O638" s="293"/>
      <c r="P638" s="282"/>
      <c r="Q638" s="282"/>
      <c r="R638" s="282"/>
      <c r="S638" s="282"/>
      <c r="T638" s="14" t="str">
        <f t="shared" si="30"/>
        <v/>
      </c>
      <c r="U638" s="47" t="str">
        <f t="shared" si="31"/>
        <v/>
      </c>
    </row>
    <row r="639" spans="1:21" ht="21.95" customHeight="1" x14ac:dyDescent="0.15">
      <c r="A639" s="282"/>
      <c r="B639" s="282"/>
      <c r="C639" s="282"/>
      <c r="D639" s="283"/>
      <c r="E639" s="283"/>
      <c r="F639" s="283"/>
      <c r="G639" s="284"/>
      <c r="H639" s="284"/>
      <c r="I639" s="285"/>
      <c r="J639" s="286"/>
      <c r="K639" s="319"/>
      <c r="L639" s="292"/>
      <c r="M639" s="293"/>
      <c r="N639" s="292"/>
      <c r="O639" s="293"/>
      <c r="P639" s="282"/>
      <c r="Q639" s="282"/>
      <c r="R639" s="282"/>
      <c r="S639" s="282"/>
      <c r="T639" s="14" t="str">
        <f t="shared" si="30"/>
        <v/>
      </c>
      <c r="U639" s="47" t="str">
        <f t="shared" si="31"/>
        <v/>
      </c>
    </row>
    <row r="640" spans="1:21" ht="21.95" customHeight="1" x14ac:dyDescent="0.15">
      <c r="A640" s="282"/>
      <c r="B640" s="282"/>
      <c r="C640" s="282"/>
      <c r="D640" s="283"/>
      <c r="E640" s="283"/>
      <c r="F640" s="283"/>
      <c r="G640" s="284"/>
      <c r="H640" s="284"/>
      <c r="I640" s="285"/>
      <c r="J640" s="286"/>
      <c r="K640" s="319"/>
      <c r="L640" s="292"/>
      <c r="M640" s="293"/>
      <c r="N640" s="292"/>
      <c r="O640" s="293"/>
      <c r="P640" s="282"/>
      <c r="Q640" s="282"/>
      <c r="R640" s="282"/>
      <c r="S640" s="282"/>
      <c r="T640" s="14" t="str">
        <f t="shared" si="30"/>
        <v/>
      </c>
      <c r="U640" s="47" t="str">
        <f t="shared" si="31"/>
        <v/>
      </c>
    </row>
    <row r="641" spans="1:21" ht="21.95" customHeight="1" x14ac:dyDescent="0.15">
      <c r="A641" s="282"/>
      <c r="B641" s="282"/>
      <c r="C641" s="282"/>
      <c r="D641" s="283"/>
      <c r="E641" s="283"/>
      <c r="F641" s="283"/>
      <c r="G641" s="284"/>
      <c r="H641" s="284"/>
      <c r="I641" s="285"/>
      <c r="J641" s="286"/>
      <c r="K641" s="319"/>
      <c r="L641" s="292"/>
      <c r="M641" s="293"/>
      <c r="N641" s="292"/>
      <c r="O641" s="293"/>
      <c r="P641" s="282"/>
      <c r="Q641" s="282"/>
      <c r="R641" s="282"/>
      <c r="S641" s="282"/>
      <c r="T641" s="14" t="str">
        <f t="shared" si="30"/>
        <v/>
      </c>
      <c r="U641" s="47" t="str">
        <f t="shared" si="31"/>
        <v/>
      </c>
    </row>
    <row r="642" spans="1:21" ht="21.95" customHeight="1" x14ac:dyDescent="0.15">
      <c r="A642" s="282"/>
      <c r="B642" s="282"/>
      <c r="C642" s="282"/>
      <c r="D642" s="283"/>
      <c r="E642" s="283"/>
      <c r="F642" s="283"/>
      <c r="G642" s="284"/>
      <c r="H642" s="284"/>
      <c r="I642" s="285"/>
      <c r="J642" s="286"/>
      <c r="K642" s="319"/>
      <c r="L642" s="292"/>
      <c r="M642" s="293"/>
      <c r="N642" s="292"/>
      <c r="O642" s="293"/>
      <c r="P642" s="282"/>
      <c r="Q642" s="282"/>
      <c r="R642" s="282"/>
      <c r="S642" s="282"/>
      <c r="T642" s="14" t="str">
        <f t="shared" si="30"/>
        <v/>
      </c>
      <c r="U642" s="47" t="str">
        <f t="shared" si="31"/>
        <v/>
      </c>
    </row>
    <row r="643" spans="1:21" ht="21.95" customHeight="1" x14ac:dyDescent="0.15">
      <c r="A643" s="282"/>
      <c r="B643" s="282"/>
      <c r="C643" s="282"/>
      <c r="D643" s="283"/>
      <c r="E643" s="283"/>
      <c r="F643" s="283"/>
      <c r="G643" s="284"/>
      <c r="H643" s="284"/>
      <c r="I643" s="285"/>
      <c r="J643" s="286"/>
      <c r="K643" s="319"/>
      <c r="L643" s="292"/>
      <c r="M643" s="293"/>
      <c r="N643" s="292"/>
      <c r="O643" s="293"/>
      <c r="P643" s="282"/>
      <c r="Q643" s="282"/>
      <c r="R643" s="282"/>
      <c r="S643" s="282"/>
      <c r="T643" s="14" t="str">
        <f t="shared" si="30"/>
        <v/>
      </c>
      <c r="U643" s="47" t="str">
        <f t="shared" si="31"/>
        <v/>
      </c>
    </row>
    <row r="644" spans="1:21" ht="21.95" customHeight="1" x14ac:dyDescent="0.15">
      <c r="A644" s="282"/>
      <c r="B644" s="282"/>
      <c r="C644" s="282"/>
      <c r="D644" s="283"/>
      <c r="E644" s="283"/>
      <c r="F644" s="283"/>
      <c r="G644" s="284"/>
      <c r="H644" s="284"/>
      <c r="I644" s="285"/>
      <c r="J644" s="286"/>
      <c r="K644" s="319"/>
      <c r="L644" s="292"/>
      <c r="M644" s="293"/>
      <c r="N644" s="292"/>
      <c r="O644" s="293"/>
      <c r="P644" s="282"/>
      <c r="Q644" s="282"/>
      <c r="R644" s="282"/>
      <c r="S644" s="282"/>
      <c r="T644" s="14" t="str">
        <f t="shared" si="30"/>
        <v/>
      </c>
      <c r="U644" s="47" t="str">
        <f t="shared" si="31"/>
        <v/>
      </c>
    </row>
    <row r="645" spans="1:21" ht="21.95" customHeight="1" x14ac:dyDescent="0.15">
      <c r="A645" s="282"/>
      <c r="B645" s="282"/>
      <c r="C645" s="282"/>
      <c r="D645" s="283"/>
      <c r="E645" s="283"/>
      <c r="F645" s="283"/>
      <c r="G645" s="284"/>
      <c r="H645" s="284"/>
      <c r="I645" s="285"/>
      <c r="J645" s="286"/>
      <c r="K645" s="319"/>
      <c r="L645" s="292"/>
      <c r="M645" s="293"/>
      <c r="N645" s="292"/>
      <c r="O645" s="293"/>
      <c r="P645" s="282"/>
      <c r="Q645" s="282"/>
      <c r="R645" s="282"/>
      <c r="S645" s="282"/>
      <c r="T645" s="14" t="str">
        <f t="shared" si="30"/>
        <v/>
      </c>
      <c r="U645" s="47" t="str">
        <f t="shared" si="31"/>
        <v/>
      </c>
    </row>
    <row r="646" spans="1:21" ht="21.95" customHeight="1" x14ac:dyDescent="0.15">
      <c r="A646" s="282"/>
      <c r="B646" s="282"/>
      <c r="C646" s="282"/>
      <c r="D646" s="283"/>
      <c r="E646" s="283"/>
      <c r="F646" s="283"/>
      <c r="G646" s="284"/>
      <c r="H646" s="284"/>
      <c r="I646" s="285"/>
      <c r="J646" s="286"/>
      <c r="K646" s="319"/>
      <c r="L646" s="292"/>
      <c r="M646" s="293"/>
      <c r="N646" s="292"/>
      <c r="O646" s="293"/>
      <c r="P646" s="282"/>
      <c r="Q646" s="282"/>
      <c r="R646" s="282"/>
      <c r="S646" s="282"/>
      <c r="T646" s="14" t="str">
        <f t="shared" si="30"/>
        <v/>
      </c>
      <c r="U646" s="47" t="str">
        <f t="shared" si="31"/>
        <v/>
      </c>
    </row>
    <row r="647" spans="1:21" ht="21.95" customHeight="1" x14ac:dyDescent="0.15">
      <c r="A647" s="282"/>
      <c r="B647" s="282"/>
      <c r="C647" s="282"/>
      <c r="D647" s="283"/>
      <c r="E647" s="283"/>
      <c r="F647" s="283"/>
      <c r="G647" s="284"/>
      <c r="H647" s="284"/>
      <c r="I647" s="285"/>
      <c r="J647" s="286"/>
      <c r="K647" s="319"/>
      <c r="L647" s="292"/>
      <c r="M647" s="293"/>
      <c r="N647" s="292"/>
      <c r="O647" s="293"/>
      <c r="P647" s="282"/>
      <c r="Q647" s="282"/>
      <c r="R647" s="282"/>
      <c r="S647" s="282"/>
      <c r="T647" s="14" t="str">
        <f t="shared" ref="T647:T710" si="33">CONCATENATE(L647,C647)</f>
        <v/>
      </c>
      <c r="U647" s="47" t="str">
        <f t="shared" ref="U647:U710" si="34">CONCATENATE(N647,H647)</f>
        <v/>
      </c>
    </row>
    <row r="648" spans="1:21" ht="21.95" customHeight="1" x14ac:dyDescent="0.15">
      <c r="A648" s="282"/>
      <c r="B648" s="282"/>
      <c r="C648" s="282"/>
      <c r="D648" s="283"/>
      <c r="E648" s="283"/>
      <c r="F648" s="283"/>
      <c r="G648" s="284"/>
      <c r="H648" s="284"/>
      <c r="I648" s="285"/>
      <c r="J648" s="286"/>
      <c r="K648" s="319"/>
      <c r="L648" s="292"/>
      <c r="M648" s="293"/>
      <c r="N648" s="292"/>
      <c r="O648" s="293"/>
      <c r="P648" s="282"/>
      <c r="Q648" s="282"/>
      <c r="R648" s="282"/>
      <c r="S648" s="282"/>
      <c r="T648" s="14" t="str">
        <f t="shared" si="33"/>
        <v/>
      </c>
      <c r="U648" s="47" t="str">
        <f t="shared" si="34"/>
        <v/>
      </c>
    </row>
    <row r="649" spans="1:21" ht="21.95" customHeight="1" x14ac:dyDescent="0.15">
      <c r="A649" s="282"/>
      <c r="B649" s="282"/>
      <c r="C649" s="282"/>
      <c r="D649" s="283"/>
      <c r="E649" s="283"/>
      <c r="F649" s="283"/>
      <c r="G649" s="284"/>
      <c r="H649" s="284"/>
      <c r="I649" s="285"/>
      <c r="J649" s="286"/>
      <c r="K649" s="319"/>
      <c r="L649" s="292"/>
      <c r="M649" s="293"/>
      <c r="N649" s="292"/>
      <c r="O649" s="293"/>
      <c r="P649" s="282"/>
      <c r="Q649" s="282"/>
      <c r="R649" s="282"/>
      <c r="S649" s="282"/>
      <c r="T649" s="14" t="str">
        <f t="shared" si="33"/>
        <v/>
      </c>
      <c r="U649" s="47" t="str">
        <f t="shared" si="34"/>
        <v/>
      </c>
    </row>
    <row r="650" spans="1:21" ht="21.95" customHeight="1" x14ac:dyDescent="0.15">
      <c r="A650" s="282"/>
      <c r="B650" s="282"/>
      <c r="C650" s="282"/>
      <c r="D650" s="283"/>
      <c r="E650" s="283"/>
      <c r="F650" s="283"/>
      <c r="G650" s="284"/>
      <c r="H650" s="284"/>
      <c r="I650" s="285"/>
      <c r="J650" s="286"/>
      <c r="K650" s="319"/>
      <c r="L650" s="292"/>
      <c r="M650" s="293"/>
      <c r="N650" s="292"/>
      <c r="O650" s="293"/>
      <c r="P650" s="282"/>
      <c r="Q650" s="282"/>
      <c r="R650" s="282"/>
      <c r="S650" s="282"/>
      <c r="T650" s="14" t="str">
        <f t="shared" si="33"/>
        <v/>
      </c>
      <c r="U650" s="47" t="str">
        <f t="shared" si="34"/>
        <v/>
      </c>
    </row>
    <row r="651" spans="1:21" ht="21.95" customHeight="1" x14ac:dyDescent="0.15">
      <c r="A651" s="282"/>
      <c r="B651" s="282"/>
      <c r="C651" s="282"/>
      <c r="D651" s="283"/>
      <c r="E651" s="283"/>
      <c r="F651" s="283"/>
      <c r="G651" s="284"/>
      <c r="H651" s="284"/>
      <c r="I651" s="285"/>
      <c r="J651" s="286"/>
      <c r="K651" s="319"/>
      <c r="L651" s="292"/>
      <c r="M651" s="293"/>
      <c r="N651" s="292"/>
      <c r="O651" s="293"/>
      <c r="P651" s="282"/>
      <c r="Q651" s="282"/>
      <c r="R651" s="282"/>
      <c r="S651" s="282"/>
      <c r="T651" s="14" t="str">
        <f t="shared" si="33"/>
        <v/>
      </c>
      <c r="U651" s="47" t="str">
        <f t="shared" si="34"/>
        <v/>
      </c>
    </row>
    <row r="652" spans="1:21" ht="21.95" customHeight="1" x14ac:dyDescent="0.15">
      <c r="A652" s="282"/>
      <c r="B652" s="282"/>
      <c r="C652" s="282"/>
      <c r="D652" s="283"/>
      <c r="E652" s="283"/>
      <c r="F652" s="283"/>
      <c r="G652" s="284"/>
      <c r="H652" s="284"/>
      <c r="I652" s="285"/>
      <c r="J652" s="286"/>
      <c r="K652" s="319"/>
      <c r="L652" s="292"/>
      <c r="M652" s="293"/>
      <c r="N652" s="292"/>
      <c r="O652" s="293"/>
      <c r="P652" s="282"/>
      <c r="Q652" s="282"/>
      <c r="R652" s="282"/>
      <c r="S652" s="282"/>
      <c r="T652" s="14" t="str">
        <f t="shared" si="33"/>
        <v/>
      </c>
      <c r="U652" s="47" t="str">
        <f t="shared" si="34"/>
        <v/>
      </c>
    </row>
    <row r="653" spans="1:21" ht="21.95" customHeight="1" x14ac:dyDescent="0.15">
      <c r="A653" s="282"/>
      <c r="B653" s="282"/>
      <c r="C653" s="282"/>
      <c r="D653" s="283"/>
      <c r="E653" s="283"/>
      <c r="F653" s="283"/>
      <c r="G653" s="284"/>
      <c r="H653" s="284"/>
      <c r="I653" s="285"/>
      <c r="J653" s="286"/>
      <c r="K653" s="319"/>
      <c r="L653" s="292"/>
      <c r="M653" s="293"/>
      <c r="N653" s="292"/>
      <c r="O653" s="293"/>
      <c r="P653" s="282"/>
      <c r="Q653" s="282"/>
      <c r="R653" s="282"/>
      <c r="S653" s="282"/>
      <c r="T653" s="14" t="str">
        <f t="shared" si="33"/>
        <v/>
      </c>
      <c r="U653" s="47" t="str">
        <f t="shared" si="34"/>
        <v/>
      </c>
    </row>
    <row r="654" spans="1:21" ht="21.95" customHeight="1" x14ac:dyDescent="0.15">
      <c r="A654" s="282"/>
      <c r="B654" s="282"/>
      <c r="C654" s="282"/>
      <c r="D654" s="283"/>
      <c r="E654" s="283"/>
      <c r="F654" s="283"/>
      <c r="G654" s="284"/>
      <c r="H654" s="284"/>
      <c r="I654" s="285"/>
      <c r="J654" s="286"/>
      <c r="K654" s="319"/>
      <c r="L654" s="292"/>
      <c r="M654" s="293"/>
      <c r="N654" s="292"/>
      <c r="O654" s="293"/>
      <c r="P654" s="282"/>
      <c r="Q654" s="282"/>
      <c r="R654" s="282"/>
      <c r="S654" s="282"/>
      <c r="T654" s="14" t="str">
        <f t="shared" si="33"/>
        <v/>
      </c>
      <c r="U654" s="47" t="str">
        <f t="shared" si="34"/>
        <v/>
      </c>
    </row>
    <row r="655" spans="1:21" ht="21.95" customHeight="1" x14ac:dyDescent="0.15">
      <c r="A655" s="282"/>
      <c r="B655" s="282"/>
      <c r="C655" s="282"/>
      <c r="D655" s="283"/>
      <c r="E655" s="283"/>
      <c r="F655" s="283"/>
      <c r="G655" s="284"/>
      <c r="H655" s="284"/>
      <c r="I655" s="285"/>
      <c r="J655" s="286"/>
      <c r="K655" s="319"/>
      <c r="L655" s="292"/>
      <c r="M655" s="293"/>
      <c r="N655" s="292"/>
      <c r="O655" s="293"/>
      <c r="P655" s="282"/>
      <c r="Q655" s="282"/>
      <c r="R655" s="282"/>
      <c r="S655" s="282"/>
      <c r="T655" s="14" t="str">
        <f t="shared" si="33"/>
        <v/>
      </c>
      <c r="U655" s="47" t="str">
        <f t="shared" si="34"/>
        <v/>
      </c>
    </row>
    <row r="656" spans="1:21" ht="21.95" customHeight="1" x14ac:dyDescent="0.15">
      <c r="A656" s="282"/>
      <c r="B656" s="282"/>
      <c r="C656" s="282"/>
      <c r="D656" s="283"/>
      <c r="E656" s="283"/>
      <c r="F656" s="283"/>
      <c r="G656" s="284"/>
      <c r="H656" s="284"/>
      <c r="I656" s="285"/>
      <c r="J656" s="286"/>
      <c r="K656" s="319"/>
      <c r="L656" s="292"/>
      <c r="M656" s="293"/>
      <c r="N656" s="292"/>
      <c r="O656" s="293"/>
      <c r="P656" s="282"/>
      <c r="Q656" s="282"/>
      <c r="R656" s="282"/>
      <c r="S656" s="282"/>
      <c r="T656" s="14" t="str">
        <f t="shared" si="33"/>
        <v/>
      </c>
      <c r="U656" s="47" t="str">
        <f t="shared" si="34"/>
        <v/>
      </c>
    </row>
    <row r="657" spans="1:21" ht="21.95" customHeight="1" x14ac:dyDescent="0.15">
      <c r="A657" s="282"/>
      <c r="B657" s="282"/>
      <c r="C657" s="282"/>
      <c r="D657" s="283"/>
      <c r="E657" s="283"/>
      <c r="F657" s="283"/>
      <c r="G657" s="284"/>
      <c r="H657" s="284"/>
      <c r="I657" s="285"/>
      <c r="J657" s="286"/>
      <c r="K657" s="319"/>
      <c r="L657" s="292"/>
      <c r="M657" s="293"/>
      <c r="N657" s="292"/>
      <c r="O657" s="293"/>
      <c r="P657" s="282"/>
      <c r="Q657" s="282"/>
      <c r="R657" s="282"/>
      <c r="S657" s="282"/>
      <c r="T657" s="14" t="str">
        <f t="shared" si="33"/>
        <v/>
      </c>
      <c r="U657" s="47" t="str">
        <f t="shared" si="34"/>
        <v/>
      </c>
    </row>
    <row r="658" spans="1:21" ht="21.95" customHeight="1" x14ac:dyDescent="0.15">
      <c r="A658" s="282"/>
      <c r="B658" s="282"/>
      <c r="C658" s="282"/>
      <c r="D658" s="283"/>
      <c r="E658" s="283"/>
      <c r="F658" s="283"/>
      <c r="G658" s="284"/>
      <c r="H658" s="284"/>
      <c r="I658" s="285"/>
      <c r="J658" s="286"/>
      <c r="K658" s="319"/>
      <c r="L658" s="292"/>
      <c r="M658" s="293"/>
      <c r="N658" s="292"/>
      <c r="O658" s="293"/>
      <c r="P658" s="282"/>
      <c r="Q658" s="282"/>
      <c r="R658" s="282"/>
      <c r="S658" s="282"/>
      <c r="T658" s="14" t="str">
        <f t="shared" si="33"/>
        <v/>
      </c>
      <c r="U658" s="47" t="str">
        <f t="shared" si="34"/>
        <v/>
      </c>
    </row>
    <row r="659" spans="1:21" ht="21.95" customHeight="1" x14ac:dyDescent="0.15">
      <c r="A659" s="282"/>
      <c r="B659" s="282"/>
      <c r="C659" s="282"/>
      <c r="D659" s="283"/>
      <c r="E659" s="283"/>
      <c r="F659" s="283"/>
      <c r="G659" s="284"/>
      <c r="H659" s="284"/>
      <c r="I659" s="285"/>
      <c r="J659" s="286"/>
      <c r="K659" s="319"/>
      <c r="L659" s="292"/>
      <c r="M659" s="293"/>
      <c r="N659" s="292"/>
      <c r="O659" s="293"/>
      <c r="P659" s="282"/>
      <c r="Q659" s="282"/>
      <c r="R659" s="282"/>
      <c r="S659" s="282"/>
      <c r="T659" s="14" t="str">
        <f t="shared" si="33"/>
        <v/>
      </c>
      <c r="U659" s="47" t="str">
        <f t="shared" si="34"/>
        <v/>
      </c>
    </row>
    <row r="660" spans="1:21" ht="21.95" customHeight="1" x14ac:dyDescent="0.15">
      <c r="A660" s="282"/>
      <c r="B660" s="282"/>
      <c r="C660" s="282"/>
      <c r="D660" s="283"/>
      <c r="E660" s="283"/>
      <c r="F660" s="283"/>
      <c r="G660" s="284"/>
      <c r="H660" s="284"/>
      <c r="I660" s="285"/>
      <c r="J660" s="286"/>
      <c r="K660" s="319"/>
      <c r="L660" s="292"/>
      <c r="M660" s="293"/>
      <c r="N660" s="292"/>
      <c r="O660" s="293"/>
      <c r="P660" s="282"/>
      <c r="Q660" s="282"/>
      <c r="R660" s="282"/>
      <c r="S660" s="282"/>
      <c r="T660" s="14" t="str">
        <f t="shared" si="33"/>
        <v/>
      </c>
      <c r="U660" s="47" t="str">
        <f t="shared" si="34"/>
        <v/>
      </c>
    </row>
    <row r="661" spans="1:21" ht="21.95" customHeight="1" x14ac:dyDescent="0.15">
      <c r="A661" s="282"/>
      <c r="B661" s="282"/>
      <c r="C661" s="282"/>
      <c r="D661" s="283"/>
      <c r="E661" s="283"/>
      <c r="F661" s="283"/>
      <c r="G661" s="284"/>
      <c r="H661" s="284"/>
      <c r="I661" s="285"/>
      <c r="J661" s="286"/>
      <c r="K661" s="319"/>
      <c r="L661" s="292"/>
      <c r="M661" s="293"/>
      <c r="N661" s="292"/>
      <c r="O661" s="293"/>
      <c r="P661" s="282"/>
      <c r="Q661" s="282"/>
      <c r="R661" s="282"/>
      <c r="S661" s="282"/>
      <c r="T661" s="14" t="str">
        <f t="shared" si="33"/>
        <v/>
      </c>
      <c r="U661" s="47" t="str">
        <f t="shared" si="34"/>
        <v/>
      </c>
    </row>
    <row r="662" spans="1:21" ht="21.95" customHeight="1" x14ac:dyDescent="0.15">
      <c r="A662" s="282"/>
      <c r="B662" s="282"/>
      <c r="C662" s="282"/>
      <c r="D662" s="283"/>
      <c r="E662" s="283"/>
      <c r="F662" s="283"/>
      <c r="G662" s="284"/>
      <c r="H662" s="284"/>
      <c r="I662" s="285"/>
      <c r="J662" s="286"/>
      <c r="K662" s="319"/>
      <c r="L662" s="292"/>
      <c r="M662" s="293"/>
      <c r="N662" s="292"/>
      <c r="O662" s="293"/>
      <c r="P662" s="282"/>
      <c r="Q662" s="282"/>
      <c r="R662" s="282"/>
      <c r="S662" s="282"/>
      <c r="T662" s="14" t="str">
        <f t="shared" si="33"/>
        <v/>
      </c>
      <c r="U662" s="47" t="str">
        <f t="shared" si="34"/>
        <v/>
      </c>
    </row>
    <row r="663" spans="1:21" ht="21.95" customHeight="1" x14ac:dyDescent="0.15">
      <c r="A663" s="282"/>
      <c r="B663" s="282"/>
      <c r="C663" s="282"/>
      <c r="D663" s="283"/>
      <c r="E663" s="283"/>
      <c r="F663" s="283"/>
      <c r="G663" s="284"/>
      <c r="H663" s="284"/>
      <c r="I663" s="285"/>
      <c r="J663" s="286"/>
      <c r="K663" s="319"/>
      <c r="L663" s="292"/>
      <c r="M663" s="293"/>
      <c r="N663" s="292"/>
      <c r="O663" s="293"/>
      <c r="P663" s="282"/>
      <c r="Q663" s="282"/>
      <c r="R663" s="282"/>
      <c r="S663" s="282"/>
      <c r="T663" s="14" t="str">
        <f t="shared" si="33"/>
        <v/>
      </c>
      <c r="U663" s="47" t="str">
        <f t="shared" si="34"/>
        <v/>
      </c>
    </row>
    <row r="664" spans="1:21" ht="21.95" customHeight="1" x14ac:dyDescent="0.15">
      <c r="A664" s="282"/>
      <c r="B664" s="282"/>
      <c r="C664" s="282"/>
      <c r="D664" s="283"/>
      <c r="E664" s="283"/>
      <c r="F664" s="283"/>
      <c r="G664" s="284"/>
      <c r="H664" s="284"/>
      <c r="I664" s="285"/>
      <c r="J664" s="286"/>
      <c r="K664" s="319"/>
      <c r="L664" s="292"/>
      <c r="M664" s="293"/>
      <c r="N664" s="292"/>
      <c r="O664" s="293"/>
      <c r="P664" s="282"/>
      <c r="Q664" s="282"/>
      <c r="R664" s="282"/>
      <c r="S664" s="282"/>
      <c r="T664" s="14" t="str">
        <f t="shared" si="33"/>
        <v/>
      </c>
      <c r="U664" s="47" t="str">
        <f t="shared" si="34"/>
        <v/>
      </c>
    </row>
    <row r="665" spans="1:21" ht="21.95" customHeight="1" x14ac:dyDescent="0.15">
      <c r="A665" s="282"/>
      <c r="B665" s="282"/>
      <c r="C665" s="282"/>
      <c r="D665" s="283"/>
      <c r="E665" s="283"/>
      <c r="F665" s="283"/>
      <c r="G665" s="284"/>
      <c r="H665" s="284"/>
      <c r="I665" s="285"/>
      <c r="J665" s="286"/>
      <c r="K665" s="319"/>
      <c r="L665" s="292"/>
      <c r="M665" s="293"/>
      <c r="N665" s="292"/>
      <c r="O665" s="293"/>
      <c r="P665" s="282"/>
      <c r="Q665" s="282"/>
      <c r="R665" s="282"/>
      <c r="S665" s="282"/>
      <c r="T665" s="14" t="str">
        <f t="shared" si="33"/>
        <v/>
      </c>
      <c r="U665" s="47" t="str">
        <f t="shared" si="34"/>
        <v/>
      </c>
    </row>
    <row r="666" spans="1:21" ht="21.95" customHeight="1" x14ac:dyDescent="0.15">
      <c r="A666" s="282"/>
      <c r="B666" s="282"/>
      <c r="C666" s="282"/>
      <c r="D666" s="283"/>
      <c r="E666" s="283"/>
      <c r="F666" s="283"/>
      <c r="G666" s="284"/>
      <c r="H666" s="284"/>
      <c r="I666" s="285"/>
      <c r="J666" s="286"/>
      <c r="K666" s="319"/>
      <c r="L666" s="292"/>
      <c r="M666" s="293"/>
      <c r="N666" s="292"/>
      <c r="O666" s="293"/>
      <c r="P666" s="282"/>
      <c r="Q666" s="282"/>
      <c r="R666" s="282"/>
      <c r="S666" s="282"/>
      <c r="T666" s="14" t="str">
        <f t="shared" si="33"/>
        <v/>
      </c>
      <c r="U666" s="47" t="str">
        <f t="shared" si="34"/>
        <v/>
      </c>
    </row>
    <row r="667" spans="1:21" ht="21.95" customHeight="1" x14ac:dyDescent="0.15">
      <c r="L667" s="292"/>
      <c r="M667" s="293"/>
      <c r="N667" s="292"/>
      <c r="O667" s="293"/>
      <c r="T667" s="14" t="str">
        <f t="shared" si="33"/>
        <v/>
      </c>
      <c r="U667" s="47" t="str">
        <f t="shared" si="34"/>
        <v/>
      </c>
    </row>
    <row r="668" spans="1:21" ht="21.95" customHeight="1" x14ac:dyDescent="0.15">
      <c r="L668" s="292"/>
      <c r="M668" s="293"/>
      <c r="N668" s="292"/>
      <c r="O668" s="293"/>
      <c r="T668" s="14" t="str">
        <f t="shared" si="33"/>
        <v/>
      </c>
      <c r="U668" s="47" t="str">
        <f t="shared" si="34"/>
        <v/>
      </c>
    </row>
    <row r="669" spans="1:21" ht="21.95" customHeight="1" x14ac:dyDescent="0.15">
      <c r="L669" s="292"/>
      <c r="M669" s="293"/>
      <c r="N669" s="292"/>
      <c r="O669" s="293"/>
      <c r="T669" s="14" t="str">
        <f t="shared" si="33"/>
        <v/>
      </c>
      <c r="U669" s="47" t="str">
        <f t="shared" si="34"/>
        <v/>
      </c>
    </row>
    <row r="670" spans="1:21" ht="21.95" customHeight="1" x14ac:dyDescent="0.15">
      <c r="L670" s="292"/>
      <c r="M670" s="293"/>
      <c r="N670" s="292"/>
      <c r="O670" s="293"/>
      <c r="T670" s="14" t="str">
        <f t="shared" si="33"/>
        <v/>
      </c>
      <c r="U670" s="47" t="str">
        <f t="shared" si="34"/>
        <v/>
      </c>
    </row>
    <row r="671" spans="1:21" ht="21.95" customHeight="1" x14ac:dyDescent="0.15">
      <c r="L671" s="292"/>
      <c r="M671" s="293"/>
      <c r="N671" s="292"/>
      <c r="O671" s="293"/>
      <c r="T671" s="14" t="str">
        <f t="shared" si="33"/>
        <v/>
      </c>
      <c r="U671" s="47" t="str">
        <f t="shared" si="34"/>
        <v/>
      </c>
    </row>
    <row r="672" spans="1:21" ht="21.95" customHeight="1" x14ac:dyDescent="0.15">
      <c r="L672" s="292"/>
      <c r="M672" s="293"/>
      <c r="N672" s="292"/>
      <c r="O672" s="293"/>
      <c r="T672" s="14" t="str">
        <f t="shared" si="33"/>
        <v/>
      </c>
      <c r="U672" s="47" t="str">
        <f t="shared" si="34"/>
        <v/>
      </c>
    </row>
    <row r="673" spans="12:21" ht="21.95" customHeight="1" x14ac:dyDescent="0.15">
      <c r="L673" s="292"/>
      <c r="M673" s="293"/>
      <c r="N673" s="292"/>
      <c r="O673" s="293"/>
      <c r="T673" s="14" t="str">
        <f t="shared" si="33"/>
        <v/>
      </c>
      <c r="U673" s="47" t="str">
        <f t="shared" si="34"/>
        <v/>
      </c>
    </row>
    <row r="674" spans="12:21" ht="21.95" customHeight="1" x14ac:dyDescent="0.15">
      <c r="L674" s="292"/>
      <c r="M674" s="293"/>
      <c r="N674" s="292"/>
      <c r="O674" s="293"/>
      <c r="T674" s="14" t="str">
        <f t="shared" si="33"/>
        <v/>
      </c>
      <c r="U674" s="47" t="str">
        <f t="shared" si="34"/>
        <v/>
      </c>
    </row>
    <row r="675" spans="12:21" ht="21.95" customHeight="1" x14ac:dyDescent="0.15">
      <c r="L675" s="292"/>
      <c r="M675" s="293"/>
      <c r="N675" s="292"/>
      <c r="O675" s="293"/>
      <c r="T675" s="14" t="str">
        <f t="shared" si="33"/>
        <v/>
      </c>
      <c r="U675" s="47" t="str">
        <f t="shared" si="34"/>
        <v/>
      </c>
    </row>
    <row r="676" spans="12:21" ht="21.95" customHeight="1" x14ac:dyDescent="0.15">
      <c r="L676" s="292"/>
      <c r="M676" s="293"/>
      <c r="N676" s="292"/>
      <c r="O676" s="293"/>
      <c r="T676" s="14" t="str">
        <f t="shared" si="33"/>
        <v/>
      </c>
      <c r="U676" s="47" t="str">
        <f t="shared" si="34"/>
        <v/>
      </c>
    </row>
    <row r="677" spans="12:21" ht="21.95" customHeight="1" x14ac:dyDescent="0.15">
      <c r="L677" s="292"/>
      <c r="M677" s="293"/>
      <c r="N677" s="292"/>
      <c r="O677" s="293"/>
      <c r="T677" s="14" t="str">
        <f t="shared" si="33"/>
        <v/>
      </c>
      <c r="U677" s="47" t="str">
        <f t="shared" si="34"/>
        <v/>
      </c>
    </row>
    <row r="678" spans="12:21" ht="21.95" customHeight="1" x14ac:dyDescent="0.15">
      <c r="L678" s="292"/>
      <c r="M678" s="293"/>
      <c r="N678" s="292"/>
      <c r="O678" s="293"/>
      <c r="T678" s="14" t="str">
        <f t="shared" si="33"/>
        <v/>
      </c>
      <c r="U678" s="47" t="str">
        <f t="shared" si="34"/>
        <v/>
      </c>
    </row>
    <row r="679" spans="12:21" ht="21.95" customHeight="1" x14ac:dyDescent="0.15">
      <c r="L679" s="292"/>
      <c r="M679" s="293"/>
      <c r="N679" s="292"/>
      <c r="O679" s="293"/>
      <c r="T679" s="14" t="str">
        <f t="shared" si="33"/>
        <v/>
      </c>
      <c r="U679" s="47" t="str">
        <f t="shared" si="34"/>
        <v/>
      </c>
    </row>
    <row r="680" spans="12:21" ht="21.95" customHeight="1" x14ac:dyDescent="0.15">
      <c r="L680" s="292"/>
      <c r="M680" s="293"/>
      <c r="N680" s="292"/>
      <c r="O680" s="293"/>
      <c r="T680" s="14" t="str">
        <f t="shared" si="33"/>
        <v/>
      </c>
      <c r="U680" s="47" t="str">
        <f t="shared" si="34"/>
        <v/>
      </c>
    </row>
    <row r="681" spans="12:21" ht="21.95" customHeight="1" x14ac:dyDescent="0.15">
      <c r="L681" s="292"/>
      <c r="M681" s="293"/>
      <c r="N681" s="292"/>
      <c r="O681" s="293"/>
      <c r="T681" s="14" t="str">
        <f t="shared" si="33"/>
        <v/>
      </c>
      <c r="U681" s="47" t="str">
        <f t="shared" si="34"/>
        <v/>
      </c>
    </row>
    <row r="682" spans="12:21" ht="21.95" customHeight="1" x14ac:dyDescent="0.15">
      <c r="L682" s="292"/>
      <c r="M682" s="293"/>
      <c r="N682" s="292"/>
      <c r="O682" s="293"/>
      <c r="T682" s="14" t="str">
        <f t="shared" si="33"/>
        <v/>
      </c>
      <c r="U682" s="47" t="str">
        <f t="shared" si="34"/>
        <v/>
      </c>
    </row>
    <row r="683" spans="12:21" ht="21.95" customHeight="1" x14ac:dyDescent="0.15">
      <c r="L683" s="292"/>
      <c r="M683" s="293"/>
      <c r="N683" s="292"/>
      <c r="O683" s="293"/>
      <c r="T683" s="14" t="str">
        <f t="shared" si="33"/>
        <v/>
      </c>
      <c r="U683" s="47" t="str">
        <f t="shared" si="34"/>
        <v/>
      </c>
    </row>
    <row r="684" spans="12:21" ht="21.95" customHeight="1" x14ac:dyDescent="0.15">
      <c r="L684" s="292"/>
      <c r="M684" s="293"/>
      <c r="N684" s="292"/>
      <c r="O684" s="293"/>
      <c r="T684" s="14" t="str">
        <f t="shared" si="33"/>
        <v/>
      </c>
      <c r="U684" s="47" t="str">
        <f t="shared" si="34"/>
        <v/>
      </c>
    </row>
    <row r="685" spans="12:21" ht="21.95" customHeight="1" x14ac:dyDescent="0.15">
      <c r="L685" s="292"/>
      <c r="M685" s="293"/>
      <c r="N685" s="292"/>
      <c r="O685" s="293"/>
      <c r="T685" s="14" t="str">
        <f t="shared" si="33"/>
        <v/>
      </c>
      <c r="U685" s="47" t="str">
        <f t="shared" si="34"/>
        <v/>
      </c>
    </row>
    <row r="686" spans="12:21" ht="21.95" customHeight="1" x14ac:dyDescent="0.15">
      <c r="L686" s="292"/>
      <c r="M686" s="293"/>
      <c r="N686" s="292"/>
      <c r="O686" s="293"/>
      <c r="T686" s="14" t="str">
        <f t="shared" si="33"/>
        <v/>
      </c>
      <c r="U686" s="47" t="str">
        <f t="shared" si="34"/>
        <v/>
      </c>
    </row>
    <row r="687" spans="12:21" ht="21.95" customHeight="1" x14ac:dyDescent="0.15">
      <c r="L687" s="292"/>
      <c r="M687" s="293"/>
      <c r="N687" s="292"/>
      <c r="O687" s="293"/>
      <c r="T687" s="14" t="str">
        <f t="shared" si="33"/>
        <v/>
      </c>
      <c r="U687" s="47" t="str">
        <f t="shared" si="34"/>
        <v/>
      </c>
    </row>
    <row r="688" spans="12:21" ht="21.95" customHeight="1" x14ac:dyDescent="0.15">
      <c r="L688" s="292"/>
      <c r="M688" s="293"/>
      <c r="N688" s="292"/>
      <c r="O688" s="293"/>
      <c r="T688" s="14" t="str">
        <f t="shared" si="33"/>
        <v/>
      </c>
      <c r="U688" s="47" t="str">
        <f t="shared" si="34"/>
        <v/>
      </c>
    </row>
    <row r="689" spans="12:21" ht="21.95" customHeight="1" x14ac:dyDescent="0.15">
      <c r="L689" s="292"/>
      <c r="M689" s="293"/>
      <c r="N689" s="292"/>
      <c r="O689" s="293"/>
      <c r="T689" s="14" t="str">
        <f t="shared" si="33"/>
        <v/>
      </c>
      <c r="U689" s="47" t="str">
        <f t="shared" si="34"/>
        <v/>
      </c>
    </row>
    <row r="690" spans="12:21" ht="21.95" customHeight="1" x14ac:dyDescent="0.15">
      <c r="L690" s="292"/>
      <c r="M690" s="293"/>
      <c r="N690" s="292"/>
      <c r="O690" s="293"/>
      <c r="T690" s="14" t="str">
        <f t="shared" si="33"/>
        <v/>
      </c>
      <c r="U690" s="47" t="str">
        <f t="shared" si="34"/>
        <v/>
      </c>
    </row>
    <row r="691" spans="12:21" ht="21.95" customHeight="1" x14ac:dyDescent="0.15">
      <c r="L691" s="292"/>
      <c r="M691" s="293"/>
      <c r="N691" s="292"/>
      <c r="O691" s="293"/>
      <c r="T691" s="14" t="str">
        <f t="shared" si="33"/>
        <v/>
      </c>
      <c r="U691" s="47" t="str">
        <f t="shared" si="34"/>
        <v/>
      </c>
    </row>
    <row r="692" spans="12:21" ht="21.95" customHeight="1" x14ac:dyDescent="0.15">
      <c r="L692" s="292"/>
      <c r="M692" s="293"/>
      <c r="N692" s="292"/>
      <c r="O692" s="293"/>
      <c r="T692" s="14" t="str">
        <f t="shared" si="33"/>
        <v/>
      </c>
      <c r="U692" s="47" t="str">
        <f t="shared" si="34"/>
        <v/>
      </c>
    </row>
    <row r="693" spans="12:21" ht="21.95" customHeight="1" x14ac:dyDescent="0.15">
      <c r="L693" s="292"/>
      <c r="M693" s="293"/>
      <c r="N693" s="292"/>
      <c r="O693" s="293"/>
      <c r="T693" s="14" t="str">
        <f t="shared" si="33"/>
        <v/>
      </c>
      <c r="U693" s="47" t="str">
        <f t="shared" si="34"/>
        <v/>
      </c>
    </row>
    <row r="694" spans="12:21" ht="21.95" customHeight="1" x14ac:dyDescent="0.15">
      <c r="L694" s="292"/>
      <c r="M694" s="293"/>
      <c r="N694" s="292"/>
      <c r="O694" s="293"/>
      <c r="T694" s="14" t="str">
        <f t="shared" si="33"/>
        <v/>
      </c>
      <c r="U694" s="47" t="str">
        <f t="shared" si="34"/>
        <v/>
      </c>
    </row>
    <row r="695" spans="12:21" ht="21.95" customHeight="1" x14ac:dyDescent="0.15">
      <c r="L695" s="292"/>
      <c r="M695" s="293"/>
      <c r="N695" s="292"/>
      <c r="O695" s="293"/>
      <c r="T695" s="14" t="str">
        <f t="shared" si="33"/>
        <v/>
      </c>
      <c r="U695" s="47" t="str">
        <f t="shared" si="34"/>
        <v/>
      </c>
    </row>
    <row r="696" spans="12:21" ht="21.95" customHeight="1" x14ac:dyDescent="0.15">
      <c r="L696" s="292"/>
      <c r="M696" s="293"/>
      <c r="N696" s="292"/>
      <c r="O696" s="293"/>
      <c r="T696" s="14" t="str">
        <f t="shared" si="33"/>
        <v/>
      </c>
      <c r="U696" s="47" t="str">
        <f t="shared" si="34"/>
        <v/>
      </c>
    </row>
    <row r="697" spans="12:21" ht="21.95" customHeight="1" x14ac:dyDescent="0.15">
      <c r="L697" s="292"/>
      <c r="M697" s="293"/>
      <c r="N697" s="292"/>
      <c r="O697" s="293"/>
      <c r="T697" s="14" t="str">
        <f t="shared" si="33"/>
        <v/>
      </c>
      <c r="U697" s="47" t="str">
        <f t="shared" si="34"/>
        <v/>
      </c>
    </row>
    <row r="698" spans="12:21" ht="21.95" customHeight="1" x14ac:dyDescent="0.15">
      <c r="L698" s="292"/>
      <c r="M698" s="293"/>
      <c r="N698" s="292"/>
      <c r="O698" s="293"/>
      <c r="T698" s="14" t="str">
        <f t="shared" si="33"/>
        <v/>
      </c>
      <c r="U698" s="47" t="str">
        <f t="shared" si="34"/>
        <v/>
      </c>
    </row>
    <row r="699" spans="12:21" ht="21.95" customHeight="1" x14ac:dyDescent="0.15">
      <c r="L699" s="292"/>
      <c r="M699" s="293"/>
      <c r="N699" s="292"/>
      <c r="O699" s="293"/>
      <c r="T699" s="14" t="str">
        <f t="shared" si="33"/>
        <v/>
      </c>
      <c r="U699" s="47" t="str">
        <f t="shared" si="34"/>
        <v/>
      </c>
    </row>
    <row r="700" spans="12:21" ht="21.95" customHeight="1" x14ac:dyDescent="0.15">
      <c r="L700" s="292"/>
      <c r="M700" s="293"/>
      <c r="N700" s="292"/>
      <c r="O700" s="293"/>
      <c r="T700" s="14" t="str">
        <f t="shared" si="33"/>
        <v/>
      </c>
      <c r="U700" s="47" t="str">
        <f t="shared" si="34"/>
        <v/>
      </c>
    </row>
    <row r="701" spans="12:21" ht="21.95" customHeight="1" x14ac:dyDescent="0.15">
      <c r="L701" s="292"/>
      <c r="M701" s="293"/>
      <c r="N701" s="292"/>
      <c r="O701" s="293"/>
      <c r="T701" s="14" t="str">
        <f t="shared" si="33"/>
        <v/>
      </c>
      <c r="U701" s="47" t="str">
        <f t="shared" si="34"/>
        <v/>
      </c>
    </row>
    <row r="702" spans="12:21" ht="21.95" customHeight="1" x14ac:dyDescent="0.15">
      <c r="L702" s="292"/>
      <c r="M702" s="293"/>
      <c r="N702" s="292"/>
      <c r="O702" s="293"/>
      <c r="T702" s="14" t="str">
        <f t="shared" si="33"/>
        <v/>
      </c>
      <c r="U702" s="47" t="str">
        <f t="shared" si="34"/>
        <v/>
      </c>
    </row>
    <row r="703" spans="12:21" ht="21.95" customHeight="1" x14ac:dyDescent="0.15">
      <c r="L703" s="292"/>
      <c r="M703" s="293"/>
      <c r="N703" s="292"/>
      <c r="O703" s="293"/>
      <c r="T703" s="14" t="str">
        <f t="shared" si="33"/>
        <v/>
      </c>
      <c r="U703" s="47" t="str">
        <f t="shared" si="34"/>
        <v/>
      </c>
    </row>
    <row r="704" spans="12:21" ht="21.95" customHeight="1" x14ac:dyDescent="0.15">
      <c r="L704" s="292"/>
      <c r="M704" s="293"/>
      <c r="N704" s="292"/>
      <c r="O704" s="293"/>
      <c r="T704" s="14" t="str">
        <f t="shared" si="33"/>
        <v/>
      </c>
      <c r="U704" s="47" t="str">
        <f t="shared" si="34"/>
        <v/>
      </c>
    </row>
    <row r="705" spans="12:21" ht="21.95" customHeight="1" x14ac:dyDescent="0.15">
      <c r="L705" s="292"/>
      <c r="M705" s="293"/>
      <c r="N705" s="292"/>
      <c r="O705" s="293"/>
      <c r="T705" s="14" t="str">
        <f t="shared" si="33"/>
        <v/>
      </c>
      <c r="U705" s="47" t="str">
        <f t="shared" si="34"/>
        <v/>
      </c>
    </row>
    <row r="706" spans="12:21" ht="21.95" customHeight="1" x14ac:dyDescent="0.15">
      <c r="L706" s="292"/>
      <c r="M706" s="293"/>
      <c r="N706" s="292"/>
      <c r="O706" s="293"/>
      <c r="T706" s="14" t="str">
        <f t="shared" si="33"/>
        <v/>
      </c>
      <c r="U706" s="47" t="str">
        <f t="shared" si="34"/>
        <v/>
      </c>
    </row>
    <row r="707" spans="12:21" ht="21.95" customHeight="1" x14ac:dyDescent="0.15">
      <c r="L707" s="292"/>
      <c r="M707" s="293"/>
      <c r="N707" s="292"/>
      <c r="O707" s="293"/>
      <c r="T707" s="14" t="str">
        <f t="shared" si="33"/>
        <v/>
      </c>
      <c r="U707" s="47" t="str">
        <f t="shared" si="34"/>
        <v/>
      </c>
    </row>
    <row r="708" spans="12:21" ht="21.95" customHeight="1" x14ac:dyDescent="0.15">
      <c r="L708" s="292"/>
      <c r="M708" s="293"/>
      <c r="N708" s="292"/>
      <c r="O708" s="293"/>
      <c r="T708" s="14" t="str">
        <f t="shared" si="33"/>
        <v/>
      </c>
      <c r="U708" s="47" t="str">
        <f t="shared" si="34"/>
        <v/>
      </c>
    </row>
    <row r="709" spans="12:21" ht="21.95" customHeight="1" x14ac:dyDescent="0.15">
      <c r="L709" s="292"/>
      <c r="M709" s="293"/>
      <c r="N709" s="292"/>
      <c r="O709" s="293"/>
      <c r="T709" s="14" t="str">
        <f t="shared" si="33"/>
        <v/>
      </c>
      <c r="U709" s="47" t="str">
        <f t="shared" si="34"/>
        <v/>
      </c>
    </row>
    <row r="710" spans="12:21" ht="21.95" customHeight="1" x14ac:dyDescent="0.15">
      <c r="L710" s="292"/>
      <c r="M710" s="293"/>
      <c r="N710" s="292"/>
      <c r="O710" s="293"/>
      <c r="T710" s="14" t="str">
        <f t="shared" si="33"/>
        <v/>
      </c>
      <c r="U710" s="47" t="str">
        <f t="shared" si="34"/>
        <v/>
      </c>
    </row>
    <row r="711" spans="12:21" ht="21.95" customHeight="1" x14ac:dyDescent="0.15">
      <c r="L711" s="292"/>
      <c r="M711" s="293"/>
      <c r="N711" s="292"/>
      <c r="O711" s="293"/>
      <c r="T711" s="14" t="str">
        <f t="shared" ref="T711:T774" si="35">CONCATENATE(L711,C711)</f>
        <v/>
      </c>
      <c r="U711" s="47" t="str">
        <f t="shared" ref="U711:U774" si="36">CONCATENATE(N711,H711)</f>
        <v/>
      </c>
    </row>
    <row r="712" spans="12:21" ht="21.95" customHeight="1" x14ac:dyDescent="0.15">
      <c r="L712" s="292"/>
      <c r="M712" s="293"/>
      <c r="N712" s="292"/>
      <c r="O712" s="293"/>
      <c r="T712" s="14" t="str">
        <f t="shared" si="35"/>
        <v/>
      </c>
      <c r="U712" s="47" t="str">
        <f t="shared" si="36"/>
        <v/>
      </c>
    </row>
    <row r="713" spans="12:21" ht="21.95" customHeight="1" x14ac:dyDescent="0.15">
      <c r="L713" s="292"/>
      <c r="M713" s="293"/>
      <c r="N713" s="292"/>
      <c r="O713" s="293"/>
      <c r="T713" s="14" t="str">
        <f t="shared" si="35"/>
        <v/>
      </c>
      <c r="U713" s="47" t="str">
        <f t="shared" si="36"/>
        <v/>
      </c>
    </row>
    <row r="714" spans="12:21" ht="21.95" customHeight="1" x14ac:dyDescent="0.15">
      <c r="L714" s="292"/>
      <c r="M714" s="293"/>
      <c r="N714" s="292"/>
      <c r="O714" s="293"/>
      <c r="T714" s="14" t="str">
        <f t="shared" si="35"/>
        <v/>
      </c>
      <c r="U714" s="47" t="str">
        <f t="shared" si="36"/>
        <v/>
      </c>
    </row>
    <row r="715" spans="12:21" ht="21.95" customHeight="1" x14ac:dyDescent="0.15">
      <c r="L715" s="292"/>
      <c r="M715" s="293"/>
      <c r="N715" s="292"/>
      <c r="O715" s="293"/>
      <c r="T715" s="14" t="str">
        <f t="shared" si="35"/>
        <v/>
      </c>
      <c r="U715" s="47" t="str">
        <f t="shared" si="36"/>
        <v/>
      </c>
    </row>
    <row r="716" spans="12:21" ht="21.95" customHeight="1" x14ac:dyDescent="0.15">
      <c r="L716" s="292"/>
      <c r="M716" s="293"/>
      <c r="N716" s="292"/>
      <c r="O716" s="293"/>
      <c r="T716" s="14" t="str">
        <f t="shared" si="35"/>
        <v/>
      </c>
      <c r="U716" s="47" t="str">
        <f t="shared" si="36"/>
        <v/>
      </c>
    </row>
    <row r="717" spans="12:21" ht="21.95" customHeight="1" x14ac:dyDescent="0.15">
      <c r="L717" s="292"/>
      <c r="M717" s="293"/>
      <c r="N717" s="292"/>
      <c r="O717" s="293"/>
      <c r="T717" s="14" t="str">
        <f t="shared" si="35"/>
        <v/>
      </c>
      <c r="U717" s="47" t="str">
        <f t="shared" si="36"/>
        <v/>
      </c>
    </row>
    <row r="718" spans="12:21" ht="21.95" customHeight="1" x14ac:dyDescent="0.15">
      <c r="L718" s="292"/>
      <c r="M718" s="293"/>
      <c r="N718" s="292"/>
      <c r="O718" s="293"/>
      <c r="T718" s="14" t="str">
        <f t="shared" si="35"/>
        <v/>
      </c>
      <c r="U718" s="47" t="str">
        <f t="shared" si="36"/>
        <v/>
      </c>
    </row>
    <row r="719" spans="12:21" ht="21.95" customHeight="1" x14ac:dyDescent="0.15">
      <c r="L719" s="292"/>
      <c r="M719" s="293"/>
      <c r="N719" s="292"/>
      <c r="O719" s="293"/>
      <c r="T719" s="14" t="str">
        <f t="shared" si="35"/>
        <v/>
      </c>
      <c r="U719" s="47" t="str">
        <f t="shared" si="36"/>
        <v/>
      </c>
    </row>
    <row r="720" spans="12:21" ht="21.95" customHeight="1" x14ac:dyDescent="0.15">
      <c r="L720" s="292"/>
      <c r="M720" s="293"/>
      <c r="N720" s="292"/>
      <c r="O720" s="293"/>
      <c r="T720" s="14" t="str">
        <f t="shared" si="35"/>
        <v/>
      </c>
      <c r="U720" s="47" t="str">
        <f t="shared" si="36"/>
        <v/>
      </c>
    </row>
    <row r="721" spans="12:21" ht="21.95" customHeight="1" x14ac:dyDescent="0.15">
      <c r="L721" s="292"/>
      <c r="M721" s="293"/>
      <c r="N721" s="292"/>
      <c r="O721" s="293"/>
      <c r="T721" s="14" t="str">
        <f t="shared" si="35"/>
        <v/>
      </c>
      <c r="U721" s="47" t="str">
        <f t="shared" si="36"/>
        <v/>
      </c>
    </row>
    <row r="722" spans="12:21" ht="21.95" customHeight="1" x14ac:dyDescent="0.15">
      <c r="L722" s="292"/>
      <c r="M722" s="293"/>
      <c r="N722" s="292"/>
      <c r="O722" s="293"/>
      <c r="T722" s="14" t="str">
        <f t="shared" si="35"/>
        <v/>
      </c>
      <c r="U722" s="47" t="str">
        <f t="shared" si="36"/>
        <v/>
      </c>
    </row>
    <row r="723" spans="12:21" ht="21.95" customHeight="1" x14ac:dyDescent="0.15">
      <c r="L723" s="292"/>
      <c r="M723" s="293"/>
      <c r="N723" s="292"/>
      <c r="O723" s="293"/>
      <c r="T723" s="14" t="str">
        <f t="shared" si="35"/>
        <v/>
      </c>
      <c r="U723" s="47" t="str">
        <f t="shared" si="36"/>
        <v/>
      </c>
    </row>
    <row r="724" spans="12:21" ht="21.95" customHeight="1" x14ac:dyDescent="0.15">
      <c r="L724" s="292"/>
      <c r="M724" s="293"/>
      <c r="N724" s="292"/>
      <c r="O724" s="293"/>
      <c r="T724" s="14" t="str">
        <f t="shared" si="35"/>
        <v/>
      </c>
      <c r="U724" s="47" t="str">
        <f t="shared" si="36"/>
        <v/>
      </c>
    </row>
    <row r="725" spans="12:21" ht="21.95" customHeight="1" x14ac:dyDescent="0.15">
      <c r="L725" s="292"/>
      <c r="M725" s="293"/>
      <c r="N725" s="292"/>
      <c r="O725" s="293"/>
      <c r="T725" s="14" t="str">
        <f t="shared" si="35"/>
        <v/>
      </c>
      <c r="U725" s="47" t="str">
        <f t="shared" si="36"/>
        <v/>
      </c>
    </row>
    <row r="726" spans="12:21" ht="21.95" customHeight="1" x14ac:dyDescent="0.15">
      <c r="L726" s="292"/>
      <c r="M726" s="293"/>
      <c r="N726" s="292"/>
      <c r="O726" s="293"/>
      <c r="T726" s="14" t="str">
        <f t="shared" si="35"/>
        <v/>
      </c>
      <c r="U726" s="47" t="str">
        <f t="shared" si="36"/>
        <v/>
      </c>
    </row>
    <row r="727" spans="12:21" ht="21.95" customHeight="1" x14ac:dyDescent="0.15">
      <c r="L727" s="292"/>
      <c r="M727" s="293"/>
      <c r="N727" s="292"/>
      <c r="O727" s="293"/>
      <c r="T727" s="14" t="str">
        <f t="shared" si="35"/>
        <v/>
      </c>
      <c r="U727" s="47" t="str">
        <f t="shared" si="36"/>
        <v/>
      </c>
    </row>
    <row r="728" spans="12:21" ht="21.95" customHeight="1" x14ac:dyDescent="0.15">
      <c r="L728" s="292"/>
      <c r="M728" s="293"/>
      <c r="N728" s="292"/>
      <c r="O728" s="293"/>
      <c r="T728" s="14" t="str">
        <f t="shared" si="35"/>
        <v/>
      </c>
      <c r="U728" s="47" t="str">
        <f t="shared" si="36"/>
        <v/>
      </c>
    </row>
    <row r="729" spans="12:21" ht="21.95" customHeight="1" x14ac:dyDescent="0.15">
      <c r="L729" s="292"/>
      <c r="M729" s="293"/>
      <c r="N729" s="292"/>
      <c r="O729" s="293"/>
      <c r="T729" s="14" t="str">
        <f t="shared" si="35"/>
        <v/>
      </c>
      <c r="U729" s="47" t="str">
        <f t="shared" si="36"/>
        <v/>
      </c>
    </row>
    <row r="730" spans="12:21" ht="21.95" customHeight="1" x14ac:dyDescent="0.15">
      <c r="L730" s="292"/>
      <c r="M730" s="293"/>
      <c r="N730" s="292"/>
      <c r="O730" s="293"/>
      <c r="T730" s="14" t="str">
        <f t="shared" si="35"/>
        <v/>
      </c>
      <c r="U730" s="47" t="str">
        <f t="shared" si="36"/>
        <v/>
      </c>
    </row>
    <row r="731" spans="12:21" ht="21.95" customHeight="1" x14ac:dyDescent="0.15">
      <c r="L731" s="292"/>
      <c r="M731" s="293"/>
      <c r="N731" s="292"/>
      <c r="O731" s="293"/>
      <c r="T731" s="14" t="str">
        <f t="shared" si="35"/>
        <v/>
      </c>
      <c r="U731" s="47" t="str">
        <f t="shared" si="36"/>
        <v/>
      </c>
    </row>
    <row r="732" spans="12:21" ht="21.95" customHeight="1" x14ac:dyDescent="0.15">
      <c r="L732" s="292"/>
      <c r="M732" s="293"/>
      <c r="N732" s="292"/>
      <c r="O732" s="293"/>
      <c r="T732" s="14" t="str">
        <f t="shared" si="35"/>
        <v/>
      </c>
      <c r="U732" s="47" t="str">
        <f t="shared" si="36"/>
        <v/>
      </c>
    </row>
    <row r="733" spans="12:21" ht="21.95" customHeight="1" x14ac:dyDescent="0.15">
      <c r="L733" s="292"/>
      <c r="M733" s="293"/>
      <c r="N733" s="292"/>
      <c r="O733" s="293"/>
      <c r="T733" s="14" t="str">
        <f t="shared" si="35"/>
        <v/>
      </c>
      <c r="U733" s="47" t="str">
        <f t="shared" si="36"/>
        <v/>
      </c>
    </row>
    <row r="734" spans="12:21" ht="21.95" customHeight="1" x14ac:dyDescent="0.15">
      <c r="L734" s="292"/>
      <c r="M734" s="293"/>
      <c r="N734" s="292"/>
      <c r="O734" s="293"/>
      <c r="T734" s="14" t="str">
        <f t="shared" si="35"/>
        <v/>
      </c>
      <c r="U734" s="47" t="str">
        <f t="shared" si="36"/>
        <v/>
      </c>
    </row>
    <row r="735" spans="12:21" ht="21.95" customHeight="1" x14ac:dyDescent="0.15">
      <c r="L735" s="292"/>
      <c r="M735" s="293"/>
      <c r="N735" s="292"/>
      <c r="O735" s="293"/>
      <c r="T735" s="14" t="str">
        <f t="shared" si="35"/>
        <v/>
      </c>
      <c r="U735" s="47" t="str">
        <f t="shared" si="36"/>
        <v/>
      </c>
    </row>
    <row r="736" spans="12:21" ht="21.95" customHeight="1" x14ac:dyDescent="0.15">
      <c r="L736" s="292"/>
      <c r="M736" s="293"/>
      <c r="N736" s="292"/>
      <c r="O736" s="293"/>
      <c r="T736" s="14" t="str">
        <f t="shared" si="35"/>
        <v/>
      </c>
      <c r="U736" s="47" t="str">
        <f t="shared" si="36"/>
        <v/>
      </c>
    </row>
    <row r="737" spans="12:21" ht="21.95" customHeight="1" x14ac:dyDescent="0.15">
      <c r="L737" s="292"/>
      <c r="M737" s="293"/>
      <c r="N737" s="292"/>
      <c r="O737" s="293"/>
      <c r="T737" s="14" t="str">
        <f t="shared" si="35"/>
        <v/>
      </c>
      <c r="U737" s="47" t="str">
        <f t="shared" si="36"/>
        <v/>
      </c>
    </row>
    <row r="738" spans="12:21" ht="21.95" customHeight="1" x14ac:dyDescent="0.15">
      <c r="L738" s="292"/>
      <c r="M738" s="293"/>
      <c r="N738" s="292"/>
      <c r="O738" s="293"/>
      <c r="T738" s="14" t="str">
        <f t="shared" si="35"/>
        <v/>
      </c>
      <c r="U738" s="47" t="str">
        <f t="shared" si="36"/>
        <v/>
      </c>
    </row>
    <row r="739" spans="12:21" ht="21.95" customHeight="1" x14ac:dyDescent="0.15">
      <c r="L739" s="292"/>
      <c r="M739" s="293"/>
      <c r="N739" s="292"/>
      <c r="O739" s="293"/>
      <c r="T739" s="14" t="str">
        <f t="shared" si="35"/>
        <v/>
      </c>
      <c r="U739" s="47" t="str">
        <f t="shared" si="36"/>
        <v/>
      </c>
    </row>
    <row r="740" spans="12:21" ht="21.95" customHeight="1" x14ac:dyDescent="0.15">
      <c r="L740" s="292"/>
      <c r="M740" s="293"/>
      <c r="N740" s="292"/>
      <c r="O740" s="293"/>
      <c r="T740" s="14" t="str">
        <f t="shared" si="35"/>
        <v/>
      </c>
      <c r="U740" s="47" t="str">
        <f t="shared" si="36"/>
        <v/>
      </c>
    </row>
    <row r="741" spans="12:21" ht="21.95" customHeight="1" x14ac:dyDescent="0.15">
      <c r="L741" s="292"/>
      <c r="M741" s="293"/>
      <c r="N741" s="292"/>
      <c r="O741" s="293"/>
      <c r="T741" s="14" t="str">
        <f t="shared" si="35"/>
        <v/>
      </c>
      <c r="U741" s="47" t="str">
        <f t="shared" si="36"/>
        <v/>
      </c>
    </row>
    <row r="742" spans="12:21" ht="21.95" customHeight="1" x14ac:dyDescent="0.15">
      <c r="L742" s="292"/>
      <c r="M742" s="293"/>
      <c r="N742" s="292"/>
      <c r="O742" s="293"/>
      <c r="T742" s="14" t="str">
        <f t="shared" si="35"/>
        <v/>
      </c>
      <c r="U742" s="47" t="str">
        <f t="shared" si="36"/>
        <v/>
      </c>
    </row>
    <row r="743" spans="12:21" ht="21.95" customHeight="1" x14ac:dyDescent="0.15">
      <c r="L743" s="292"/>
      <c r="M743" s="293"/>
      <c r="N743" s="292"/>
      <c r="O743" s="293"/>
      <c r="T743" s="14" t="str">
        <f t="shared" si="35"/>
        <v/>
      </c>
      <c r="U743" s="47" t="str">
        <f t="shared" si="36"/>
        <v/>
      </c>
    </row>
    <row r="744" spans="12:21" ht="21.95" customHeight="1" x14ac:dyDescent="0.15">
      <c r="L744" s="292"/>
      <c r="M744" s="293"/>
      <c r="N744" s="292"/>
      <c r="O744" s="293"/>
      <c r="T744" s="14" t="str">
        <f t="shared" si="35"/>
        <v/>
      </c>
      <c r="U744" s="47" t="str">
        <f t="shared" si="36"/>
        <v/>
      </c>
    </row>
    <row r="745" spans="12:21" ht="21.95" customHeight="1" x14ac:dyDescent="0.15">
      <c r="L745" s="292"/>
      <c r="M745" s="293"/>
      <c r="N745" s="292"/>
      <c r="O745" s="293"/>
      <c r="T745" s="14" t="str">
        <f t="shared" si="35"/>
        <v/>
      </c>
      <c r="U745" s="47" t="str">
        <f t="shared" si="36"/>
        <v/>
      </c>
    </row>
    <row r="746" spans="12:21" ht="21.95" customHeight="1" x14ac:dyDescent="0.15">
      <c r="L746" s="292"/>
      <c r="M746" s="293"/>
      <c r="N746" s="292"/>
      <c r="O746" s="293"/>
      <c r="T746" s="14" t="str">
        <f t="shared" si="35"/>
        <v/>
      </c>
      <c r="U746" s="47" t="str">
        <f t="shared" si="36"/>
        <v/>
      </c>
    </row>
    <row r="747" spans="12:21" ht="21.95" customHeight="1" x14ac:dyDescent="0.15">
      <c r="L747" s="292"/>
      <c r="M747" s="293"/>
      <c r="N747" s="292"/>
      <c r="O747" s="293"/>
      <c r="T747" s="14" t="str">
        <f t="shared" si="35"/>
        <v/>
      </c>
      <c r="U747" s="47" t="str">
        <f t="shared" si="36"/>
        <v/>
      </c>
    </row>
    <row r="748" spans="12:21" ht="21.95" customHeight="1" x14ac:dyDescent="0.15">
      <c r="L748" s="292"/>
      <c r="M748" s="293"/>
      <c r="N748" s="292"/>
      <c r="O748" s="293"/>
      <c r="T748" s="14" t="str">
        <f t="shared" si="35"/>
        <v/>
      </c>
      <c r="U748" s="47" t="str">
        <f t="shared" si="36"/>
        <v/>
      </c>
    </row>
    <row r="749" spans="12:21" ht="21.95" customHeight="1" x14ac:dyDescent="0.15">
      <c r="L749" s="292"/>
      <c r="M749" s="293"/>
      <c r="N749" s="292"/>
      <c r="O749" s="293"/>
      <c r="T749" s="14" t="str">
        <f t="shared" si="35"/>
        <v/>
      </c>
      <c r="U749" s="47" t="str">
        <f t="shared" si="36"/>
        <v/>
      </c>
    </row>
    <row r="750" spans="12:21" ht="21.95" customHeight="1" x14ac:dyDescent="0.15">
      <c r="L750" s="292"/>
      <c r="M750" s="293"/>
      <c r="N750" s="292"/>
      <c r="O750" s="293"/>
      <c r="T750" s="14" t="str">
        <f t="shared" si="35"/>
        <v/>
      </c>
      <c r="U750" s="47" t="str">
        <f t="shared" si="36"/>
        <v/>
      </c>
    </row>
    <row r="751" spans="12:21" ht="21.95" customHeight="1" x14ac:dyDescent="0.15">
      <c r="L751" s="292"/>
      <c r="M751" s="293"/>
      <c r="N751" s="292"/>
      <c r="O751" s="293"/>
      <c r="T751" s="14" t="str">
        <f t="shared" si="35"/>
        <v/>
      </c>
      <c r="U751" s="47" t="str">
        <f t="shared" si="36"/>
        <v/>
      </c>
    </row>
    <row r="752" spans="12:21" ht="21.95" customHeight="1" x14ac:dyDescent="0.15">
      <c r="L752" s="292"/>
      <c r="M752" s="293"/>
      <c r="N752" s="292"/>
      <c r="O752" s="293"/>
      <c r="T752" s="14" t="str">
        <f t="shared" si="35"/>
        <v/>
      </c>
      <c r="U752" s="47" t="str">
        <f t="shared" si="36"/>
        <v/>
      </c>
    </row>
    <row r="753" spans="12:21" ht="21.95" customHeight="1" x14ac:dyDescent="0.15">
      <c r="L753" s="292"/>
      <c r="M753" s="293"/>
      <c r="N753" s="292"/>
      <c r="O753" s="293"/>
      <c r="T753" s="14" t="str">
        <f t="shared" si="35"/>
        <v/>
      </c>
      <c r="U753" s="47" t="str">
        <f t="shared" si="36"/>
        <v/>
      </c>
    </row>
    <row r="754" spans="12:21" ht="21.95" customHeight="1" x14ac:dyDescent="0.15">
      <c r="L754" s="292"/>
      <c r="M754" s="293"/>
      <c r="N754" s="292"/>
      <c r="O754" s="293"/>
      <c r="T754" s="14" t="str">
        <f t="shared" si="35"/>
        <v/>
      </c>
      <c r="U754" s="47" t="str">
        <f t="shared" si="36"/>
        <v/>
      </c>
    </row>
    <row r="755" spans="12:21" ht="21.95" customHeight="1" x14ac:dyDescent="0.15">
      <c r="L755" s="292"/>
      <c r="M755" s="293"/>
      <c r="N755" s="292"/>
      <c r="O755" s="293"/>
      <c r="T755" s="14" t="str">
        <f t="shared" si="35"/>
        <v/>
      </c>
      <c r="U755" s="47" t="str">
        <f t="shared" si="36"/>
        <v/>
      </c>
    </row>
    <row r="756" spans="12:21" ht="21.95" customHeight="1" x14ac:dyDescent="0.15">
      <c r="L756" s="292"/>
      <c r="M756" s="293"/>
      <c r="N756" s="292"/>
      <c r="O756" s="293"/>
      <c r="T756" s="14" t="str">
        <f t="shared" si="35"/>
        <v/>
      </c>
      <c r="U756" s="47" t="str">
        <f t="shared" si="36"/>
        <v/>
      </c>
    </row>
    <row r="757" spans="12:21" ht="21.95" customHeight="1" x14ac:dyDescent="0.15">
      <c r="L757" s="292"/>
      <c r="M757" s="293"/>
      <c r="N757" s="292"/>
      <c r="O757" s="293"/>
      <c r="T757" s="14" t="str">
        <f t="shared" si="35"/>
        <v/>
      </c>
      <c r="U757" s="47" t="str">
        <f t="shared" si="36"/>
        <v/>
      </c>
    </row>
    <row r="758" spans="12:21" ht="21.95" customHeight="1" x14ac:dyDescent="0.15">
      <c r="L758" s="292"/>
      <c r="M758" s="293"/>
      <c r="N758" s="292"/>
      <c r="O758" s="293"/>
      <c r="T758" s="14" t="str">
        <f t="shared" si="35"/>
        <v/>
      </c>
      <c r="U758" s="47" t="str">
        <f t="shared" si="36"/>
        <v/>
      </c>
    </row>
    <row r="759" spans="12:21" ht="21.95" customHeight="1" x14ac:dyDescent="0.15">
      <c r="L759" s="292"/>
      <c r="M759" s="293"/>
      <c r="N759" s="292"/>
      <c r="O759" s="293"/>
      <c r="T759" s="14" t="str">
        <f t="shared" si="35"/>
        <v/>
      </c>
      <c r="U759" s="47" t="str">
        <f t="shared" si="36"/>
        <v/>
      </c>
    </row>
    <row r="760" spans="12:21" ht="21.95" customHeight="1" x14ac:dyDescent="0.15">
      <c r="L760" s="292"/>
      <c r="M760" s="293"/>
      <c r="N760" s="292"/>
      <c r="O760" s="293"/>
      <c r="T760" s="14" t="str">
        <f t="shared" si="35"/>
        <v/>
      </c>
      <c r="U760" s="47" t="str">
        <f t="shared" si="36"/>
        <v/>
      </c>
    </row>
    <row r="761" spans="12:21" ht="21.95" customHeight="1" x14ac:dyDescent="0.15">
      <c r="L761" s="292"/>
      <c r="M761" s="293"/>
      <c r="N761" s="292"/>
      <c r="O761" s="293"/>
      <c r="T761" s="14" t="str">
        <f t="shared" si="35"/>
        <v/>
      </c>
      <c r="U761" s="47" t="str">
        <f t="shared" si="36"/>
        <v/>
      </c>
    </row>
    <row r="762" spans="12:21" ht="21.95" customHeight="1" x14ac:dyDescent="0.15">
      <c r="L762" s="292"/>
      <c r="M762" s="293"/>
      <c r="N762" s="292"/>
      <c r="O762" s="293"/>
      <c r="T762" s="14" t="str">
        <f t="shared" si="35"/>
        <v/>
      </c>
      <c r="U762" s="47" t="str">
        <f t="shared" si="36"/>
        <v/>
      </c>
    </row>
    <row r="763" spans="12:21" ht="21.95" customHeight="1" x14ac:dyDescent="0.15">
      <c r="L763" s="292"/>
      <c r="M763" s="293"/>
      <c r="N763" s="292"/>
      <c r="O763" s="293"/>
      <c r="T763" s="14" t="str">
        <f t="shared" si="35"/>
        <v/>
      </c>
      <c r="U763" s="47" t="str">
        <f t="shared" si="36"/>
        <v/>
      </c>
    </row>
    <row r="764" spans="12:21" ht="21.95" customHeight="1" x14ac:dyDescent="0.15">
      <c r="L764" s="292"/>
      <c r="M764" s="293"/>
      <c r="N764" s="292"/>
      <c r="O764" s="293"/>
      <c r="T764" s="14" t="str">
        <f t="shared" si="35"/>
        <v/>
      </c>
      <c r="U764" s="47" t="str">
        <f t="shared" si="36"/>
        <v/>
      </c>
    </row>
    <row r="765" spans="12:21" ht="21.95" customHeight="1" x14ac:dyDescent="0.15">
      <c r="L765" s="292"/>
      <c r="M765" s="293"/>
      <c r="N765" s="292"/>
      <c r="O765" s="293"/>
      <c r="T765" s="14" t="str">
        <f t="shared" si="35"/>
        <v/>
      </c>
      <c r="U765" s="47" t="str">
        <f t="shared" si="36"/>
        <v/>
      </c>
    </row>
    <row r="766" spans="12:21" ht="21.95" customHeight="1" x14ac:dyDescent="0.15">
      <c r="L766" s="292"/>
      <c r="M766" s="293"/>
      <c r="N766" s="292"/>
      <c r="O766" s="293"/>
      <c r="T766" s="14" t="str">
        <f t="shared" si="35"/>
        <v/>
      </c>
      <c r="U766" s="47" t="str">
        <f t="shared" si="36"/>
        <v/>
      </c>
    </row>
    <row r="767" spans="12:21" ht="21.95" customHeight="1" x14ac:dyDescent="0.15">
      <c r="L767" s="292"/>
      <c r="M767" s="293"/>
      <c r="N767" s="292"/>
      <c r="O767" s="293"/>
      <c r="T767" s="14" t="str">
        <f t="shared" si="35"/>
        <v/>
      </c>
      <c r="U767" s="47" t="str">
        <f t="shared" si="36"/>
        <v/>
      </c>
    </row>
    <row r="768" spans="12:21" ht="21.95" customHeight="1" x14ac:dyDescent="0.15">
      <c r="L768" s="292"/>
      <c r="M768" s="293"/>
      <c r="N768" s="292"/>
      <c r="O768" s="293"/>
      <c r="T768" s="14" t="str">
        <f t="shared" si="35"/>
        <v/>
      </c>
      <c r="U768" s="47" t="str">
        <f t="shared" si="36"/>
        <v/>
      </c>
    </row>
    <row r="769" spans="12:21" ht="21.95" customHeight="1" x14ac:dyDescent="0.15">
      <c r="L769" s="292"/>
      <c r="M769" s="293"/>
      <c r="N769" s="292"/>
      <c r="O769" s="293"/>
      <c r="T769" s="14" t="str">
        <f t="shared" si="35"/>
        <v/>
      </c>
      <c r="U769" s="47" t="str">
        <f t="shared" si="36"/>
        <v/>
      </c>
    </row>
    <row r="770" spans="12:21" ht="21.95" customHeight="1" x14ac:dyDescent="0.15">
      <c r="L770" s="292"/>
      <c r="M770" s="293"/>
      <c r="N770" s="292"/>
      <c r="O770" s="293"/>
      <c r="T770" s="14" t="str">
        <f t="shared" si="35"/>
        <v/>
      </c>
      <c r="U770" s="47" t="str">
        <f t="shared" si="36"/>
        <v/>
      </c>
    </row>
    <row r="771" spans="12:21" ht="21.95" customHeight="1" x14ac:dyDescent="0.15">
      <c r="L771" s="292"/>
      <c r="M771" s="293"/>
      <c r="N771" s="292"/>
      <c r="O771" s="293"/>
      <c r="T771" s="14" t="str">
        <f t="shared" si="35"/>
        <v/>
      </c>
      <c r="U771" s="47" t="str">
        <f t="shared" si="36"/>
        <v/>
      </c>
    </row>
    <row r="772" spans="12:21" ht="21.95" customHeight="1" x14ac:dyDescent="0.15">
      <c r="L772" s="292"/>
      <c r="M772" s="293"/>
      <c r="N772" s="292"/>
      <c r="O772" s="293"/>
      <c r="T772" s="14" t="str">
        <f t="shared" si="35"/>
        <v/>
      </c>
      <c r="U772" s="47" t="str">
        <f t="shared" si="36"/>
        <v/>
      </c>
    </row>
    <row r="773" spans="12:21" ht="21.95" customHeight="1" x14ac:dyDescent="0.15">
      <c r="L773" s="292"/>
      <c r="M773" s="293"/>
      <c r="N773" s="292"/>
      <c r="O773" s="293"/>
      <c r="T773" s="14" t="str">
        <f t="shared" si="35"/>
        <v/>
      </c>
      <c r="U773" s="47" t="str">
        <f t="shared" si="36"/>
        <v/>
      </c>
    </row>
    <row r="774" spans="12:21" ht="21.95" customHeight="1" x14ac:dyDescent="0.15">
      <c r="L774" s="292"/>
      <c r="M774" s="293"/>
      <c r="N774" s="292"/>
      <c r="O774" s="293"/>
      <c r="T774" s="14" t="str">
        <f t="shared" si="35"/>
        <v/>
      </c>
      <c r="U774" s="47" t="str">
        <f t="shared" si="36"/>
        <v/>
      </c>
    </row>
    <row r="775" spans="12:21" ht="21.95" customHeight="1" x14ac:dyDescent="0.15">
      <c r="L775" s="292"/>
      <c r="M775" s="293"/>
      <c r="N775" s="292"/>
      <c r="O775" s="293"/>
      <c r="T775" s="14" t="str">
        <f t="shared" ref="T775:T838" si="37">CONCATENATE(L775,C775)</f>
        <v/>
      </c>
      <c r="U775" s="47" t="str">
        <f t="shared" ref="U775:U838" si="38">CONCATENATE(N775,H775)</f>
        <v/>
      </c>
    </row>
    <row r="776" spans="12:21" ht="21.95" customHeight="1" x14ac:dyDescent="0.15">
      <c r="L776" s="292"/>
      <c r="M776" s="293"/>
      <c r="N776" s="292"/>
      <c r="O776" s="293"/>
      <c r="T776" s="14" t="str">
        <f t="shared" si="37"/>
        <v/>
      </c>
      <c r="U776" s="47" t="str">
        <f t="shared" si="38"/>
        <v/>
      </c>
    </row>
    <row r="777" spans="12:21" ht="21.95" customHeight="1" x14ac:dyDescent="0.15">
      <c r="L777" s="292"/>
      <c r="M777" s="293"/>
      <c r="N777" s="292"/>
      <c r="O777" s="293"/>
      <c r="T777" s="14" t="str">
        <f t="shared" si="37"/>
        <v/>
      </c>
      <c r="U777" s="47" t="str">
        <f t="shared" si="38"/>
        <v/>
      </c>
    </row>
    <row r="778" spans="12:21" ht="21.95" customHeight="1" x14ac:dyDescent="0.15">
      <c r="L778" s="292"/>
      <c r="M778" s="293"/>
      <c r="N778" s="292"/>
      <c r="O778" s="293"/>
      <c r="T778" s="14" t="str">
        <f t="shared" si="37"/>
        <v/>
      </c>
      <c r="U778" s="47" t="str">
        <f t="shared" si="38"/>
        <v/>
      </c>
    </row>
    <row r="779" spans="12:21" ht="21.95" customHeight="1" x14ac:dyDescent="0.15">
      <c r="L779" s="292"/>
      <c r="M779" s="293"/>
      <c r="N779" s="292"/>
      <c r="O779" s="293"/>
      <c r="T779" s="14" t="str">
        <f t="shared" si="37"/>
        <v/>
      </c>
      <c r="U779" s="47" t="str">
        <f t="shared" si="38"/>
        <v/>
      </c>
    </row>
    <row r="780" spans="12:21" ht="21.95" customHeight="1" x14ac:dyDescent="0.15">
      <c r="L780" s="292"/>
      <c r="M780" s="293"/>
      <c r="N780" s="292"/>
      <c r="O780" s="293"/>
      <c r="T780" s="14" t="str">
        <f t="shared" si="37"/>
        <v/>
      </c>
      <c r="U780" s="47" t="str">
        <f t="shared" si="38"/>
        <v/>
      </c>
    </row>
    <row r="781" spans="12:21" ht="21.95" customHeight="1" x14ac:dyDescent="0.15">
      <c r="L781" s="292"/>
      <c r="M781" s="293"/>
      <c r="N781" s="292"/>
      <c r="O781" s="293"/>
      <c r="T781" s="14" t="str">
        <f t="shared" si="37"/>
        <v/>
      </c>
      <c r="U781" s="47" t="str">
        <f t="shared" si="38"/>
        <v/>
      </c>
    </row>
    <row r="782" spans="12:21" ht="21.95" customHeight="1" x14ac:dyDescent="0.15">
      <c r="L782" s="292"/>
      <c r="M782" s="293"/>
      <c r="N782" s="292"/>
      <c r="O782" s="293"/>
      <c r="T782" s="14" t="str">
        <f t="shared" si="37"/>
        <v/>
      </c>
      <c r="U782" s="47" t="str">
        <f t="shared" si="38"/>
        <v/>
      </c>
    </row>
    <row r="783" spans="12:21" ht="21.95" customHeight="1" x14ac:dyDescent="0.15">
      <c r="L783" s="292"/>
      <c r="M783" s="293"/>
      <c r="N783" s="292"/>
      <c r="O783" s="293"/>
      <c r="T783" s="14" t="str">
        <f t="shared" si="37"/>
        <v/>
      </c>
      <c r="U783" s="47" t="str">
        <f t="shared" si="38"/>
        <v/>
      </c>
    </row>
    <row r="784" spans="12:21" ht="21.95" customHeight="1" x14ac:dyDescent="0.15">
      <c r="L784" s="292"/>
      <c r="M784" s="293"/>
      <c r="N784" s="292"/>
      <c r="O784" s="293"/>
      <c r="T784" s="14" t="str">
        <f t="shared" si="37"/>
        <v/>
      </c>
      <c r="U784" s="47" t="str">
        <f t="shared" si="38"/>
        <v/>
      </c>
    </row>
    <row r="785" spans="12:21" ht="21.95" customHeight="1" x14ac:dyDescent="0.15">
      <c r="L785" s="292"/>
      <c r="M785" s="293"/>
      <c r="N785" s="292"/>
      <c r="O785" s="293"/>
      <c r="T785" s="14" t="str">
        <f t="shared" si="37"/>
        <v/>
      </c>
      <c r="U785" s="47" t="str">
        <f t="shared" si="38"/>
        <v/>
      </c>
    </row>
    <row r="786" spans="12:21" ht="21.95" customHeight="1" x14ac:dyDescent="0.15">
      <c r="L786" s="292"/>
      <c r="M786" s="293"/>
      <c r="N786" s="292"/>
      <c r="O786" s="293"/>
      <c r="T786" s="14" t="str">
        <f t="shared" si="37"/>
        <v/>
      </c>
      <c r="U786" s="47" t="str">
        <f t="shared" si="38"/>
        <v/>
      </c>
    </row>
    <row r="787" spans="12:21" ht="21.95" customHeight="1" x14ac:dyDescent="0.15">
      <c r="L787" s="292"/>
      <c r="M787" s="293"/>
      <c r="N787" s="292"/>
      <c r="O787" s="293"/>
      <c r="T787" s="14" t="str">
        <f t="shared" si="37"/>
        <v/>
      </c>
      <c r="U787" s="47" t="str">
        <f t="shared" si="38"/>
        <v/>
      </c>
    </row>
    <row r="788" spans="12:21" ht="21.95" customHeight="1" x14ac:dyDescent="0.15">
      <c r="L788" s="292"/>
      <c r="M788" s="293"/>
      <c r="N788" s="292"/>
      <c r="O788" s="293"/>
      <c r="T788" s="14" t="str">
        <f t="shared" si="37"/>
        <v/>
      </c>
      <c r="U788" s="47" t="str">
        <f t="shared" si="38"/>
        <v/>
      </c>
    </row>
    <row r="789" spans="12:21" ht="21.95" customHeight="1" x14ac:dyDescent="0.15">
      <c r="L789" s="292"/>
      <c r="M789" s="293"/>
      <c r="N789" s="292"/>
      <c r="O789" s="293"/>
      <c r="T789" s="14" t="str">
        <f t="shared" si="37"/>
        <v/>
      </c>
      <c r="U789" s="47" t="str">
        <f t="shared" si="38"/>
        <v/>
      </c>
    </row>
    <row r="790" spans="12:21" ht="21.95" customHeight="1" x14ac:dyDescent="0.15">
      <c r="L790" s="292"/>
      <c r="M790" s="293"/>
      <c r="N790" s="292"/>
      <c r="O790" s="293"/>
      <c r="T790" s="14" t="str">
        <f t="shared" si="37"/>
        <v/>
      </c>
      <c r="U790" s="47" t="str">
        <f t="shared" si="38"/>
        <v/>
      </c>
    </row>
    <row r="791" spans="12:21" ht="21.95" customHeight="1" x14ac:dyDescent="0.15">
      <c r="T791" s="14" t="str">
        <f t="shared" si="37"/>
        <v/>
      </c>
      <c r="U791" s="47" t="str">
        <f t="shared" si="38"/>
        <v/>
      </c>
    </row>
    <row r="792" spans="12:21" ht="21.95" customHeight="1" x14ac:dyDescent="0.15">
      <c r="T792" s="14" t="str">
        <f t="shared" si="37"/>
        <v/>
      </c>
      <c r="U792" s="47" t="str">
        <f t="shared" si="38"/>
        <v/>
      </c>
    </row>
    <row r="793" spans="12:21" ht="21.95" customHeight="1" x14ac:dyDescent="0.15">
      <c r="T793" s="14" t="str">
        <f t="shared" si="37"/>
        <v/>
      </c>
      <c r="U793" s="47" t="str">
        <f t="shared" si="38"/>
        <v/>
      </c>
    </row>
    <row r="794" spans="12:21" ht="21.95" customHeight="1" x14ac:dyDescent="0.15">
      <c r="T794" s="14" t="str">
        <f t="shared" si="37"/>
        <v/>
      </c>
      <c r="U794" s="47" t="str">
        <f t="shared" si="38"/>
        <v/>
      </c>
    </row>
    <row r="795" spans="12:21" ht="21.95" customHeight="1" x14ac:dyDescent="0.15">
      <c r="T795" s="14" t="str">
        <f t="shared" si="37"/>
        <v/>
      </c>
      <c r="U795" s="47" t="str">
        <f t="shared" si="38"/>
        <v/>
      </c>
    </row>
    <row r="796" spans="12:21" ht="21.95" customHeight="1" x14ac:dyDescent="0.15">
      <c r="T796" s="14" t="str">
        <f t="shared" si="37"/>
        <v/>
      </c>
      <c r="U796" s="47" t="str">
        <f t="shared" si="38"/>
        <v/>
      </c>
    </row>
    <row r="797" spans="12:21" ht="21.95" customHeight="1" x14ac:dyDescent="0.15">
      <c r="T797" s="14" t="str">
        <f t="shared" si="37"/>
        <v/>
      </c>
      <c r="U797" s="47" t="str">
        <f t="shared" si="38"/>
        <v/>
      </c>
    </row>
    <row r="798" spans="12:21" ht="21.95" customHeight="1" x14ac:dyDescent="0.15">
      <c r="T798" s="14" t="str">
        <f t="shared" si="37"/>
        <v/>
      </c>
      <c r="U798" s="47" t="str">
        <f t="shared" si="38"/>
        <v/>
      </c>
    </row>
    <row r="799" spans="12:21" ht="21.95" customHeight="1" x14ac:dyDescent="0.15">
      <c r="T799" s="14" t="str">
        <f t="shared" si="37"/>
        <v/>
      </c>
      <c r="U799" s="47" t="str">
        <f t="shared" si="38"/>
        <v/>
      </c>
    </row>
    <row r="800" spans="12:21" ht="21.95" customHeight="1" x14ac:dyDescent="0.15">
      <c r="T800" s="14" t="str">
        <f t="shared" si="37"/>
        <v/>
      </c>
      <c r="U800" s="47" t="str">
        <f t="shared" si="38"/>
        <v/>
      </c>
    </row>
    <row r="801" spans="20:21" ht="21.95" customHeight="1" x14ac:dyDescent="0.15">
      <c r="T801" s="14" t="str">
        <f t="shared" si="37"/>
        <v/>
      </c>
      <c r="U801" s="47" t="str">
        <f t="shared" si="38"/>
        <v/>
      </c>
    </row>
    <row r="802" spans="20:21" ht="21.95" customHeight="1" x14ac:dyDescent="0.15">
      <c r="T802" s="14" t="str">
        <f t="shared" si="37"/>
        <v/>
      </c>
      <c r="U802" s="47" t="str">
        <f t="shared" si="38"/>
        <v/>
      </c>
    </row>
    <row r="803" spans="20:21" ht="21.95" customHeight="1" x14ac:dyDescent="0.15">
      <c r="T803" s="14" t="str">
        <f t="shared" si="37"/>
        <v/>
      </c>
      <c r="U803" s="47" t="str">
        <f t="shared" si="38"/>
        <v/>
      </c>
    </row>
    <row r="804" spans="20:21" ht="21.95" customHeight="1" x14ac:dyDescent="0.15">
      <c r="T804" s="14" t="str">
        <f t="shared" si="37"/>
        <v/>
      </c>
      <c r="U804" s="47" t="str">
        <f t="shared" si="38"/>
        <v/>
      </c>
    </row>
    <row r="805" spans="20:21" ht="21.95" customHeight="1" x14ac:dyDescent="0.15">
      <c r="T805" s="14" t="str">
        <f t="shared" si="37"/>
        <v/>
      </c>
      <c r="U805" s="47" t="str">
        <f t="shared" si="38"/>
        <v/>
      </c>
    </row>
    <row r="806" spans="20:21" ht="21.95" customHeight="1" x14ac:dyDescent="0.15">
      <c r="T806" s="14" t="str">
        <f t="shared" si="37"/>
        <v/>
      </c>
      <c r="U806" s="47" t="str">
        <f t="shared" si="38"/>
        <v/>
      </c>
    </row>
    <row r="807" spans="20:21" ht="21.95" customHeight="1" x14ac:dyDescent="0.15">
      <c r="T807" s="14" t="str">
        <f t="shared" si="37"/>
        <v/>
      </c>
      <c r="U807" s="47" t="str">
        <f t="shared" si="38"/>
        <v/>
      </c>
    </row>
    <row r="808" spans="20:21" ht="21.95" customHeight="1" x14ac:dyDescent="0.15">
      <c r="T808" s="14" t="str">
        <f t="shared" si="37"/>
        <v/>
      </c>
      <c r="U808" s="47" t="str">
        <f t="shared" si="38"/>
        <v/>
      </c>
    </row>
    <row r="809" spans="20:21" ht="21.95" customHeight="1" x14ac:dyDescent="0.15">
      <c r="T809" s="14" t="str">
        <f t="shared" si="37"/>
        <v/>
      </c>
      <c r="U809" s="47" t="str">
        <f t="shared" si="38"/>
        <v/>
      </c>
    </row>
    <row r="810" spans="20:21" ht="21.95" customHeight="1" x14ac:dyDescent="0.15">
      <c r="T810" s="14" t="str">
        <f t="shared" si="37"/>
        <v/>
      </c>
      <c r="U810" s="47" t="str">
        <f t="shared" si="38"/>
        <v/>
      </c>
    </row>
    <row r="811" spans="20:21" ht="21.95" customHeight="1" x14ac:dyDescent="0.15">
      <c r="T811" s="14" t="str">
        <f t="shared" si="37"/>
        <v/>
      </c>
      <c r="U811" s="47" t="str">
        <f t="shared" si="38"/>
        <v/>
      </c>
    </row>
    <row r="812" spans="20:21" ht="21.95" customHeight="1" x14ac:dyDescent="0.15">
      <c r="T812" s="14" t="str">
        <f t="shared" si="37"/>
        <v/>
      </c>
      <c r="U812" s="47" t="str">
        <f t="shared" si="38"/>
        <v/>
      </c>
    </row>
    <row r="813" spans="20:21" ht="21.95" customHeight="1" x14ac:dyDescent="0.15">
      <c r="T813" s="14" t="str">
        <f t="shared" si="37"/>
        <v/>
      </c>
      <c r="U813" s="47" t="str">
        <f t="shared" si="38"/>
        <v/>
      </c>
    </row>
    <row r="814" spans="20:21" ht="21.95" customHeight="1" x14ac:dyDescent="0.15">
      <c r="T814" s="14" t="str">
        <f t="shared" si="37"/>
        <v/>
      </c>
      <c r="U814" s="47" t="str">
        <f t="shared" si="38"/>
        <v/>
      </c>
    </row>
    <row r="815" spans="20:21" ht="21.95" customHeight="1" x14ac:dyDescent="0.15">
      <c r="T815" s="14" t="str">
        <f t="shared" si="37"/>
        <v/>
      </c>
      <c r="U815" s="47" t="str">
        <f t="shared" si="38"/>
        <v/>
      </c>
    </row>
    <row r="816" spans="20:21" ht="21.95" customHeight="1" x14ac:dyDescent="0.15">
      <c r="T816" s="14" t="str">
        <f t="shared" si="37"/>
        <v/>
      </c>
      <c r="U816" s="47" t="str">
        <f t="shared" si="38"/>
        <v/>
      </c>
    </row>
    <row r="817" spans="20:21" ht="21.95" customHeight="1" x14ac:dyDescent="0.15">
      <c r="T817" s="14" t="str">
        <f t="shared" si="37"/>
        <v/>
      </c>
      <c r="U817" s="47" t="str">
        <f t="shared" si="38"/>
        <v/>
      </c>
    </row>
    <row r="818" spans="20:21" ht="21.95" customHeight="1" x14ac:dyDescent="0.15">
      <c r="T818" s="14" t="str">
        <f t="shared" si="37"/>
        <v/>
      </c>
      <c r="U818" s="47" t="str">
        <f t="shared" si="38"/>
        <v/>
      </c>
    </row>
    <row r="819" spans="20:21" ht="21.95" customHeight="1" x14ac:dyDescent="0.15">
      <c r="T819" s="14" t="str">
        <f t="shared" si="37"/>
        <v/>
      </c>
      <c r="U819" s="47" t="str">
        <f t="shared" si="38"/>
        <v/>
      </c>
    </row>
    <row r="820" spans="20:21" ht="21.95" customHeight="1" x14ac:dyDescent="0.15">
      <c r="T820" s="14" t="str">
        <f t="shared" si="37"/>
        <v/>
      </c>
      <c r="U820" s="47" t="str">
        <f t="shared" si="38"/>
        <v/>
      </c>
    </row>
    <row r="821" spans="20:21" ht="21.95" customHeight="1" x14ac:dyDescent="0.15">
      <c r="T821" s="14" t="str">
        <f t="shared" si="37"/>
        <v/>
      </c>
      <c r="U821" s="47" t="str">
        <f t="shared" si="38"/>
        <v/>
      </c>
    </row>
    <row r="822" spans="20:21" ht="21.95" customHeight="1" x14ac:dyDescent="0.15">
      <c r="T822" s="14" t="str">
        <f t="shared" si="37"/>
        <v/>
      </c>
      <c r="U822" s="47" t="str">
        <f t="shared" si="38"/>
        <v/>
      </c>
    </row>
    <row r="823" spans="20:21" ht="21.95" customHeight="1" x14ac:dyDescent="0.15">
      <c r="T823" s="14" t="str">
        <f t="shared" si="37"/>
        <v/>
      </c>
      <c r="U823" s="47" t="str">
        <f t="shared" si="38"/>
        <v/>
      </c>
    </row>
    <row r="824" spans="20:21" ht="21.95" customHeight="1" x14ac:dyDescent="0.15">
      <c r="T824" s="14" t="str">
        <f t="shared" si="37"/>
        <v/>
      </c>
      <c r="U824" s="47" t="str">
        <f t="shared" si="38"/>
        <v/>
      </c>
    </row>
    <row r="825" spans="20:21" ht="21.95" customHeight="1" x14ac:dyDescent="0.15">
      <c r="T825" s="14" t="str">
        <f t="shared" si="37"/>
        <v/>
      </c>
      <c r="U825" s="47" t="str">
        <f t="shared" si="38"/>
        <v/>
      </c>
    </row>
    <row r="826" spans="20:21" ht="21.95" customHeight="1" x14ac:dyDescent="0.15">
      <c r="T826" s="14" t="str">
        <f t="shared" si="37"/>
        <v/>
      </c>
      <c r="U826" s="47" t="str">
        <f t="shared" si="38"/>
        <v/>
      </c>
    </row>
    <row r="827" spans="20:21" ht="21.95" customHeight="1" x14ac:dyDescent="0.15">
      <c r="T827" s="14" t="str">
        <f t="shared" si="37"/>
        <v/>
      </c>
      <c r="U827" s="47" t="str">
        <f t="shared" si="38"/>
        <v/>
      </c>
    </row>
    <row r="828" spans="20:21" ht="21.95" customHeight="1" x14ac:dyDescent="0.15">
      <c r="T828" s="14" t="str">
        <f t="shared" si="37"/>
        <v/>
      </c>
      <c r="U828" s="47" t="str">
        <f t="shared" si="38"/>
        <v/>
      </c>
    </row>
    <row r="829" spans="20:21" ht="21.95" customHeight="1" x14ac:dyDescent="0.15">
      <c r="T829" s="14" t="str">
        <f t="shared" si="37"/>
        <v/>
      </c>
      <c r="U829" s="47" t="str">
        <f t="shared" si="38"/>
        <v/>
      </c>
    </row>
    <row r="830" spans="20:21" ht="21.95" customHeight="1" x14ac:dyDescent="0.15">
      <c r="T830" s="14" t="str">
        <f t="shared" si="37"/>
        <v/>
      </c>
      <c r="U830" s="47" t="str">
        <f t="shared" si="38"/>
        <v/>
      </c>
    </row>
    <row r="831" spans="20:21" ht="21.95" customHeight="1" x14ac:dyDescent="0.15">
      <c r="T831" s="14" t="str">
        <f t="shared" si="37"/>
        <v/>
      </c>
      <c r="U831" s="47" t="str">
        <f t="shared" si="38"/>
        <v/>
      </c>
    </row>
    <row r="832" spans="20:21" ht="21.95" customHeight="1" x14ac:dyDescent="0.15">
      <c r="T832" s="14" t="str">
        <f t="shared" si="37"/>
        <v/>
      </c>
      <c r="U832" s="47" t="str">
        <f t="shared" si="38"/>
        <v/>
      </c>
    </row>
    <row r="833" spans="20:21" ht="21.95" customHeight="1" x14ac:dyDescent="0.15">
      <c r="T833" s="14" t="str">
        <f t="shared" si="37"/>
        <v/>
      </c>
      <c r="U833" s="47" t="str">
        <f t="shared" si="38"/>
        <v/>
      </c>
    </row>
    <row r="834" spans="20:21" ht="21.95" customHeight="1" x14ac:dyDescent="0.15">
      <c r="T834" s="14" t="str">
        <f t="shared" si="37"/>
        <v/>
      </c>
      <c r="U834" s="47" t="str">
        <f t="shared" si="38"/>
        <v/>
      </c>
    </row>
    <row r="835" spans="20:21" ht="21.95" customHeight="1" x14ac:dyDescent="0.15">
      <c r="T835" s="14" t="str">
        <f t="shared" si="37"/>
        <v/>
      </c>
      <c r="U835" s="47" t="str">
        <f t="shared" si="38"/>
        <v/>
      </c>
    </row>
    <row r="836" spans="20:21" ht="21.95" customHeight="1" x14ac:dyDescent="0.15">
      <c r="T836" s="14" t="str">
        <f t="shared" si="37"/>
        <v/>
      </c>
      <c r="U836" s="47" t="str">
        <f t="shared" si="38"/>
        <v/>
      </c>
    </row>
    <row r="837" spans="20:21" ht="21.95" customHeight="1" x14ac:dyDescent="0.15">
      <c r="T837" s="14" t="str">
        <f t="shared" si="37"/>
        <v/>
      </c>
      <c r="U837" s="47" t="str">
        <f t="shared" si="38"/>
        <v/>
      </c>
    </row>
    <row r="838" spans="20:21" ht="21.95" customHeight="1" x14ac:dyDescent="0.15">
      <c r="T838" s="14" t="str">
        <f t="shared" si="37"/>
        <v/>
      </c>
      <c r="U838" s="47" t="str">
        <f t="shared" si="38"/>
        <v/>
      </c>
    </row>
    <row r="839" spans="20:21" ht="21.95" customHeight="1" x14ac:dyDescent="0.15">
      <c r="T839" s="14" t="str">
        <f t="shared" ref="T839:T902" si="39">CONCATENATE(L839,C839)</f>
        <v/>
      </c>
      <c r="U839" s="47" t="str">
        <f t="shared" ref="U839:U902" si="40">CONCATENATE(N839,H839)</f>
        <v/>
      </c>
    </row>
    <row r="840" spans="20:21" ht="21.95" customHeight="1" x14ac:dyDescent="0.15">
      <c r="T840" s="14" t="str">
        <f t="shared" si="39"/>
        <v/>
      </c>
      <c r="U840" s="47" t="str">
        <f t="shared" si="40"/>
        <v/>
      </c>
    </row>
    <row r="841" spans="20:21" ht="21.95" customHeight="1" x14ac:dyDescent="0.15">
      <c r="T841" s="14" t="str">
        <f t="shared" si="39"/>
        <v/>
      </c>
      <c r="U841" s="47" t="str">
        <f t="shared" si="40"/>
        <v/>
      </c>
    </row>
    <row r="842" spans="20:21" ht="21.95" customHeight="1" x14ac:dyDescent="0.15">
      <c r="T842" s="14" t="str">
        <f t="shared" si="39"/>
        <v/>
      </c>
      <c r="U842" s="47" t="str">
        <f t="shared" si="40"/>
        <v/>
      </c>
    </row>
    <row r="843" spans="20:21" ht="21.95" customHeight="1" x14ac:dyDescent="0.15">
      <c r="T843" s="14" t="str">
        <f t="shared" si="39"/>
        <v/>
      </c>
      <c r="U843" s="47" t="str">
        <f t="shared" si="40"/>
        <v/>
      </c>
    </row>
    <row r="844" spans="20:21" ht="21.95" customHeight="1" x14ac:dyDescent="0.15">
      <c r="T844" s="14" t="str">
        <f t="shared" si="39"/>
        <v/>
      </c>
      <c r="U844" s="47" t="str">
        <f t="shared" si="40"/>
        <v/>
      </c>
    </row>
    <row r="845" spans="20:21" ht="21.95" customHeight="1" x14ac:dyDescent="0.15">
      <c r="T845" s="14" t="str">
        <f t="shared" si="39"/>
        <v/>
      </c>
      <c r="U845" s="47" t="str">
        <f t="shared" si="40"/>
        <v/>
      </c>
    </row>
    <row r="846" spans="20:21" ht="21.95" customHeight="1" x14ac:dyDescent="0.15">
      <c r="T846" s="14" t="str">
        <f t="shared" si="39"/>
        <v/>
      </c>
      <c r="U846" s="47" t="str">
        <f t="shared" si="40"/>
        <v/>
      </c>
    </row>
    <row r="847" spans="20:21" ht="21.95" customHeight="1" x14ac:dyDescent="0.15">
      <c r="T847" s="14" t="str">
        <f t="shared" si="39"/>
        <v/>
      </c>
      <c r="U847" s="47" t="str">
        <f t="shared" si="40"/>
        <v/>
      </c>
    </row>
    <row r="848" spans="20:21" ht="21.95" customHeight="1" x14ac:dyDescent="0.15">
      <c r="T848" s="14" t="str">
        <f t="shared" si="39"/>
        <v/>
      </c>
      <c r="U848" s="47" t="str">
        <f t="shared" si="40"/>
        <v/>
      </c>
    </row>
    <row r="849" spans="20:21" ht="21.95" customHeight="1" x14ac:dyDescent="0.15">
      <c r="T849" s="14" t="str">
        <f t="shared" si="39"/>
        <v/>
      </c>
      <c r="U849" s="47" t="str">
        <f t="shared" si="40"/>
        <v/>
      </c>
    </row>
    <row r="850" spans="20:21" ht="21.95" customHeight="1" x14ac:dyDescent="0.15">
      <c r="T850" s="14" t="str">
        <f t="shared" si="39"/>
        <v/>
      </c>
      <c r="U850" s="47" t="str">
        <f t="shared" si="40"/>
        <v/>
      </c>
    </row>
    <row r="851" spans="20:21" ht="21.95" customHeight="1" x14ac:dyDescent="0.15">
      <c r="T851" s="14" t="str">
        <f t="shared" si="39"/>
        <v/>
      </c>
      <c r="U851" s="47" t="str">
        <f t="shared" si="40"/>
        <v/>
      </c>
    </row>
    <row r="852" spans="20:21" ht="21.95" customHeight="1" x14ac:dyDescent="0.15">
      <c r="T852" s="14" t="str">
        <f t="shared" si="39"/>
        <v/>
      </c>
      <c r="U852" s="47" t="str">
        <f t="shared" si="40"/>
        <v/>
      </c>
    </row>
    <row r="853" spans="20:21" ht="21.95" customHeight="1" x14ac:dyDescent="0.15">
      <c r="T853" s="14" t="str">
        <f t="shared" si="39"/>
        <v/>
      </c>
      <c r="U853" s="47" t="str">
        <f t="shared" si="40"/>
        <v/>
      </c>
    </row>
    <row r="854" spans="20:21" ht="21.95" customHeight="1" x14ac:dyDescent="0.15">
      <c r="T854" s="14" t="str">
        <f t="shared" si="39"/>
        <v/>
      </c>
      <c r="U854" s="47" t="str">
        <f t="shared" si="40"/>
        <v/>
      </c>
    </row>
    <row r="855" spans="20:21" ht="21.95" customHeight="1" x14ac:dyDescent="0.15">
      <c r="T855" s="14" t="str">
        <f t="shared" si="39"/>
        <v/>
      </c>
      <c r="U855" s="47" t="str">
        <f t="shared" si="40"/>
        <v/>
      </c>
    </row>
    <row r="856" spans="20:21" ht="21.95" customHeight="1" x14ac:dyDescent="0.15">
      <c r="T856" s="14" t="str">
        <f t="shared" si="39"/>
        <v/>
      </c>
      <c r="U856" s="47" t="str">
        <f t="shared" si="40"/>
        <v/>
      </c>
    </row>
    <row r="857" spans="20:21" ht="21.95" customHeight="1" x14ac:dyDescent="0.15">
      <c r="T857" s="14" t="str">
        <f t="shared" si="39"/>
        <v/>
      </c>
      <c r="U857" s="47" t="str">
        <f t="shared" si="40"/>
        <v/>
      </c>
    </row>
    <row r="858" spans="20:21" ht="21.95" customHeight="1" x14ac:dyDescent="0.15">
      <c r="T858" s="14" t="str">
        <f t="shared" si="39"/>
        <v/>
      </c>
      <c r="U858" s="47" t="str">
        <f t="shared" si="40"/>
        <v/>
      </c>
    </row>
    <row r="859" spans="20:21" ht="21.95" customHeight="1" x14ac:dyDescent="0.15">
      <c r="T859" s="14" t="str">
        <f t="shared" si="39"/>
        <v/>
      </c>
      <c r="U859" s="47" t="str">
        <f t="shared" si="40"/>
        <v/>
      </c>
    </row>
    <row r="860" spans="20:21" ht="21.95" customHeight="1" x14ac:dyDescent="0.15">
      <c r="T860" s="14" t="str">
        <f t="shared" si="39"/>
        <v/>
      </c>
      <c r="U860" s="47" t="str">
        <f t="shared" si="40"/>
        <v/>
      </c>
    </row>
    <row r="861" spans="20:21" ht="21.95" customHeight="1" x14ac:dyDescent="0.15">
      <c r="T861" s="14" t="str">
        <f t="shared" si="39"/>
        <v/>
      </c>
      <c r="U861" s="47" t="str">
        <f t="shared" si="40"/>
        <v/>
      </c>
    </row>
    <row r="862" spans="20:21" ht="21.95" customHeight="1" x14ac:dyDescent="0.15">
      <c r="T862" s="14" t="str">
        <f t="shared" si="39"/>
        <v/>
      </c>
      <c r="U862" s="47" t="str">
        <f t="shared" si="40"/>
        <v/>
      </c>
    </row>
    <row r="863" spans="20:21" ht="21.95" customHeight="1" x14ac:dyDescent="0.15">
      <c r="T863" s="14" t="str">
        <f t="shared" si="39"/>
        <v/>
      </c>
      <c r="U863" s="47" t="str">
        <f t="shared" si="40"/>
        <v/>
      </c>
    </row>
    <row r="864" spans="20:21" ht="21.95" customHeight="1" x14ac:dyDescent="0.15">
      <c r="T864" s="14" t="str">
        <f t="shared" si="39"/>
        <v/>
      </c>
      <c r="U864" s="47" t="str">
        <f t="shared" si="40"/>
        <v/>
      </c>
    </row>
    <row r="865" spans="20:21" ht="21.95" customHeight="1" x14ac:dyDescent="0.15">
      <c r="T865" s="14" t="str">
        <f t="shared" si="39"/>
        <v/>
      </c>
      <c r="U865" s="47" t="str">
        <f t="shared" si="40"/>
        <v/>
      </c>
    </row>
    <row r="866" spans="20:21" ht="21.95" customHeight="1" x14ac:dyDescent="0.15">
      <c r="T866" s="14" t="str">
        <f t="shared" si="39"/>
        <v/>
      </c>
      <c r="U866" s="47" t="str">
        <f t="shared" si="40"/>
        <v/>
      </c>
    </row>
    <row r="867" spans="20:21" ht="21.95" customHeight="1" x14ac:dyDescent="0.15">
      <c r="T867" s="14" t="str">
        <f t="shared" si="39"/>
        <v/>
      </c>
      <c r="U867" s="47" t="str">
        <f t="shared" si="40"/>
        <v/>
      </c>
    </row>
    <row r="868" spans="20:21" ht="21.95" customHeight="1" x14ac:dyDescent="0.15">
      <c r="T868" s="14" t="str">
        <f t="shared" si="39"/>
        <v/>
      </c>
      <c r="U868" s="47" t="str">
        <f t="shared" si="40"/>
        <v/>
      </c>
    </row>
    <row r="869" spans="20:21" ht="21.95" customHeight="1" x14ac:dyDescent="0.15">
      <c r="T869" s="14" t="str">
        <f t="shared" si="39"/>
        <v/>
      </c>
      <c r="U869" s="47" t="str">
        <f t="shared" si="40"/>
        <v/>
      </c>
    </row>
    <row r="870" spans="20:21" ht="21.95" customHeight="1" x14ac:dyDescent="0.15">
      <c r="T870" s="14" t="str">
        <f t="shared" si="39"/>
        <v/>
      </c>
      <c r="U870" s="47" t="str">
        <f t="shared" si="40"/>
        <v/>
      </c>
    </row>
    <row r="871" spans="20:21" ht="21.95" customHeight="1" x14ac:dyDescent="0.15">
      <c r="T871" s="14" t="str">
        <f t="shared" si="39"/>
        <v/>
      </c>
      <c r="U871" s="47" t="str">
        <f t="shared" si="40"/>
        <v/>
      </c>
    </row>
    <row r="872" spans="20:21" ht="21.95" customHeight="1" x14ac:dyDescent="0.15">
      <c r="T872" s="14" t="str">
        <f t="shared" si="39"/>
        <v/>
      </c>
      <c r="U872" s="47" t="str">
        <f t="shared" si="40"/>
        <v/>
      </c>
    </row>
    <row r="873" spans="20:21" ht="21.95" customHeight="1" x14ac:dyDescent="0.15">
      <c r="T873" s="14" t="str">
        <f t="shared" si="39"/>
        <v/>
      </c>
      <c r="U873" s="47" t="str">
        <f t="shared" si="40"/>
        <v/>
      </c>
    </row>
    <row r="874" spans="20:21" ht="21.95" customHeight="1" x14ac:dyDescent="0.15">
      <c r="T874" s="14" t="str">
        <f t="shared" si="39"/>
        <v/>
      </c>
      <c r="U874" s="47" t="str">
        <f t="shared" si="40"/>
        <v/>
      </c>
    </row>
    <row r="875" spans="20:21" ht="21.95" customHeight="1" x14ac:dyDescent="0.15">
      <c r="T875" s="14" t="str">
        <f t="shared" si="39"/>
        <v/>
      </c>
      <c r="U875" s="47" t="str">
        <f t="shared" si="40"/>
        <v/>
      </c>
    </row>
    <row r="876" spans="20:21" ht="21.95" customHeight="1" x14ac:dyDescent="0.15">
      <c r="T876" s="14" t="str">
        <f t="shared" si="39"/>
        <v/>
      </c>
      <c r="U876" s="47" t="str">
        <f t="shared" si="40"/>
        <v/>
      </c>
    </row>
    <row r="877" spans="20:21" ht="21.95" customHeight="1" x14ac:dyDescent="0.15">
      <c r="T877" s="14" t="str">
        <f t="shared" si="39"/>
        <v/>
      </c>
      <c r="U877" s="47" t="str">
        <f t="shared" si="40"/>
        <v/>
      </c>
    </row>
    <row r="878" spans="20:21" ht="21.95" customHeight="1" x14ac:dyDescent="0.15">
      <c r="T878" s="14" t="str">
        <f t="shared" si="39"/>
        <v/>
      </c>
      <c r="U878" s="47" t="str">
        <f t="shared" si="40"/>
        <v/>
      </c>
    </row>
    <row r="879" spans="20:21" ht="21.95" customHeight="1" x14ac:dyDescent="0.15">
      <c r="T879" s="14" t="str">
        <f t="shared" si="39"/>
        <v/>
      </c>
      <c r="U879" s="47" t="str">
        <f t="shared" si="40"/>
        <v/>
      </c>
    </row>
    <row r="880" spans="20:21" ht="21.95" customHeight="1" x14ac:dyDescent="0.15">
      <c r="T880" s="14" t="str">
        <f t="shared" si="39"/>
        <v/>
      </c>
      <c r="U880" s="47" t="str">
        <f t="shared" si="40"/>
        <v/>
      </c>
    </row>
    <row r="881" spans="20:21" ht="21.95" customHeight="1" x14ac:dyDescent="0.15">
      <c r="T881" s="14" t="str">
        <f t="shared" si="39"/>
        <v/>
      </c>
      <c r="U881" s="47" t="str">
        <f t="shared" si="40"/>
        <v/>
      </c>
    </row>
    <row r="882" spans="20:21" ht="21.95" customHeight="1" x14ac:dyDescent="0.15">
      <c r="T882" s="14" t="str">
        <f t="shared" si="39"/>
        <v/>
      </c>
      <c r="U882" s="47" t="str">
        <f t="shared" si="40"/>
        <v/>
      </c>
    </row>
    <row r="883" spans="20:21" ht="21.95" customHeight="1" x14ac:dyDescent="0.15">
      <c r="T883" s="14" t="str">
        <f t="shared" si="39"/>
        <v/>
      </c>
      <c r="U883" s="47" t="str">
        <f t="shared" si="40"/>
        <v/>
      </c>
    </row>
    <row r="884" spans="20:21" ht="21.95" customHeight="1" x14ac:dyDescent="0.15">
      <c r="T884" s="14" t="str">
        <f t="shared" si="39"/>
        <v/>
      </c>
      <c r="U884" s="47" t="str">
        <f t="shared" si="40"/>
        <v/>
      </c>
    </row>
    <row r="885" spans="20:21" ht="21.95" customHeight="1" x14ac:dyDescent="0.15">
      <c r="T885" s="14" t="str">
        <f t="shared" si="39"/>
        <v/>
      </c>
      <c r="U885" s="47" t="str">
        <f t="shared" si="40"/>
        <v/>
      </c>
    </row>
    <row r="886" spans="20:21" ht="21.95" customHeight="1" x14ac:dyDescent="0.15">
      <c r="T886" s="14" t="str">
        <f t="shared" si="39"/>
        <v/>
      </c>
      <c r="U886" s="47" t="str">
        <f t="shared" si="40"/>
        <v/>
      </c>
    </row>
    <row r="887" spans="20:21" ht="21.95" customHeight="1" x14ac:dyDescent="0.15">
      <c r="T887" s="14" t="str">
        <f t="shared" si="39"/>
        <v/>
      </c>
      <c r="U887" s="47" t="str">
        <f t="shared" si="40"/>
        <v/>
      </c>
    </row>
    <row r="888" spans="20:21" ht="21.95" customHeight="1" x14ac:dyDescent="0.15">
      <c r="T888" s="14" t="str">
        <f t="shared" si="39"/>
        <v/>
      </c>
      <c r="U888" s="47" t="str">
        <f t="shared" si="40"/>
        <v/>
      </c>
    </row>
    <row r="889" spans="20:21" ht="21.95" customHeight="1" x14ac:dyDescent="0.15">
      <c r="T889" s="14" t="str">
        <f t="shared" si="39"/>
        <v/>
      </c>
      <c r="U889" s="47" t="str">
        <f t="shared" si="40"/>
        <v/>
      </c>
    </row>
    <row r="890" spans="20:21" ht="21.95" customHeight="1" x14ac:dyDescent="0.15">
      <c r="T890" s="14" t="str">
        <f t="shared" si="39"/>
        <v/>
      </c>
      <c r="U890" s="47" t="str">
        <f t="shared" si="40"/>
        <v/>
      </c>
    </row>
    <row r="891" spans="20:21" ht="21.95" customHeight="1" x14ac:dyDescent="0.15">
      <c r="T891" s="14" t="str">
        <f t="shared" si="39"/>
        <v/>
      </c>
      <c r="U891" s="47" t="str">
        <f t="shared" si="40"/>
        <v/>
      </c>
    </row>
    <row r="892" spans="20:21" ht="21.95" customHeight="1" x14ac:dyDescent="0.15">
      <c r="T892" s="14" t="str">
        <f t="shared" si="39"/>
        <v/>
      </c>
      <c r="U892" s="47" t="str">
        <f t="shared" si="40"/>
        <v/>
      </c>
    </row>
    <row r="893" spans="20:21" ht="21.95" customHeight="1" x14ac:dyDescent="0.15">
      <c r="T893" s="14" t="str">
        <f t="shared" si="39"/>
        <v/>
      </c>
      <c r="U893" s="47" t="str">
        <f t="shared" si="40"/>
        <v/>
      </c>
    </row>
    <row r="894" spans="20:21" ht="21.95" customHeight="1" x14ac:dyDescent="0.15">
      <c r="T894" s="14" t="str">
        <f t="shared" si="39"/>
        <v/>
      </c>
      <c r="U894" s="47" t="str">
        <f t="shared" si="40"/>
        <v/>
      </c>
    </row>
    <row r="895" spans="20:21" ht="21.95" customHeight="1" x14ac:dyDescent="0.15">
      <c r="T895" s="14" t="str">
        <f t="shared" si="39"/>
        <v/>
      </c>
      <c r="U895" s="47" t="str">
        <f t="shared" si="40"/>
        <v/>
      </c>
    </row>
    <row r="896" spans="20:21" ht="21.95" customHeight="1" x14ac:dyDescent="0.15">
      <c r="T896" s="14" t="str">
        <f t="shared" si="39"/>
        <v/>
      </c>
      <c r="U896" s="47" t="str">
        <f t="shared" si="40"/>
        <v/>
      </c>
    </row>
    <row r="897" spans="20:21" ht="21.95" customHeight="1" x14ac:dyDescent="0.15">
      <c r="T897" s="14" t="str">
        <f t="shared" si="39"/>
        <v/>
      </c>
      <c r="U897" s="47" t="str">
        <f t="shared" si="40"/>
        <v/>
      </c>
    </row>
    <row r="898" spans="20:21" ht="21.95" customHeight="1" x14ac:dyDescent="0.15">
      <c r="T898" s="14" t="str">
        <f t="shared" si="39"/>
        <v/>
      </c>
      <c r="U898" s="47" t="str">
        <f t="shared" si="40"/>
        <v/>
      </c>
    </row>
    <row r="899" spans="20:21" ht="21.95" customHeight="1" x14ac:dyDescent="0.15">
      <c r="T899" s="14" t="str">
        <f t="shared" si="39"/>
        <v/>
      </c>
      <c r="U899" s="47" t="str">
        <f t="shared" si="40"/>
        <v/>
      </c>
    </row>
    <row r="900" spans="20:21" ht="21.95" customHeight="1" x14ac:dyDescent="0.15">
      <c r="T900" s="14" t="str">
        <f t="shared" si="39"/>
        <v/>
      </c>
      <c r="U900" s="47" t="str">
        <f t="shared" si="40"/>
        <v/>
      </c>
    </row>
    <row r="901" spans="20:21" ht="21.95" customHeight="1" x14ac:dyDescent="0.15">
      <c r="T901" s="14" t="str">
        <f t="shared" si="39"/>
        <v/>
      </c>
      <c r="U901" s="47" t="str">
        <f t="shared" si="40"/>
        <v/>
      </c>
    </row>
    <row r="902" spans="20:21" ht="21.95" customHeight="1" x14ac:dyDescent="0.15">
      <c r="T902" s="14" t="str">
        <f t="shared" si="39"/>
        <v/>
      </c>
      <c r="U902" s="47" t="str">
        <f t="shared" si="40"/>
        <v/>
      </c>
    </row>
    <row r="903" spans="20:21" ht="21.95" customHeight="1" x14ac:dyDescent="0.15">
      <c r="T903" s="14" t="str">
        <f t="shared" ref="T903:T927" si="41">CONCATENATE(L903,C903)</f>
        <v/>
      </c>
      <c r="U903" s="47" t="str">
        <f t="shared" ref="U903:U927" si="42">CONCATENATE(N903,H903)</f>
        <v/>
      </c>
    </row>
    <row r="904" spans="20:21" ht="21.95" customHeight="1" x14ac:dyDescent="0.15">
      <c r="T904" s="14" t="str">
        <f t="shared" si="41"/>
        <v/>
      </c>
      <c r="U904" s="47" t="str">
        <f t="shared" si="42"/>
        <v/>
      </c>
    </row>
    <row r="905" spans="20:21" ht="21.95" customHeight="1" x14ac:dyDescent="0.15">
      <c r="T905" s="14" t="str">
        <f t="shared" si="41"/>
        <v/>
      </c>
      <c r="U905" s="47" t="str">
        <f t="shared" si="42"/>
        <v/>
      </c>
    </row>
    <row r="906" spans="20:21" ht="21.95" customHeight="1" x14ac:dyDescent="0.15">
      <c r="T906" s="14" t="str">
        <f t="shared" si="41"/>
        <v/>
      </c>
      <c r="U906" s="47" t="str">
        <f t="shared" si="42"/>
        <v/>
      </c>
    </row>
    <row r="907" spans="20:21" ht="21.95" customHeight="1" x14ac:dyDescent="0.15">
      <c r="T907" s="14" t="str">
        <f t="shared" si="41"/>
        <v/>
      </c>
      <c r="U907" s="47" t="str">
        <f t="shared" si="42"/>
        <v/>
      </c>
    </row>
    <row r="908" spans="20:21" ht="21.95" customHeight="1" x14ac:dyDescent="0.15">
      <c r="T908" s="14" t="str">
        <f t="shared" si="41"/>
        <v/>
      </c>
      <c r="U908" s="47" t="str">
        <f t="shared" si="42"/>
        <v/>
      </c>
    </row>
    <row r="909" spans="20:21" ht="21.95" customHeight="1" x14ac:dyDescent="0.15">
      <c r="T909" s="14" t="str">
        <f t="shared" si="41"/>
        <v/>
      </c>
      <c r="U909" s="47" t="str">
        <f t="shared" si="42"/>
        <v/>
      </c>
    </row>
    <row r="910" spans="20:21" ht="21.95" customHeight="1" x14ac:dyDescent="0.15">
      <c r="T910" s="14" t="str">
        <f t="shared" si="41"/>
        <v/>
      </c>
      <c r="U910" s="47" t="str">
        <f t="shared" si="42"/>
        <v/>
      </c>
    </row>
    <row r="911" spans="20:21" ht="21.95" customHeight="1" x14ac:dyDescent="0.15">
      <c r="T911" s="14" t="str">
        <f t="shared" si="41"/>
        <v/>
      </c>
      <c r="U911" s="47" t="str">
        <f t="shared" si="42"/>
        <v/>
      </c>
    </row>
    <row r="912" spans="20:21" ht="21.95" customHeight="1" x14ac:dyDescent="0.15">
      <c r="T912" s="14" t="str">
        <f t="shared" si="41"/>
        <v/>
      </c>
      <c r="U912" s="47" t="str">
        <f t="shared" si="42"/>
        <v/>
      </c>
    </row>
    <row r="913" spans="20:21" ht="21.95" customHeight="1" x14ac:dyDescent="0.15">
      <c r="T913" s="14" t="str">
        <f t="shared" si="41"/>
        <v/>
      </c>
      <c r="U913" s="47" t="str">
        <f t="shared" si="42"/>
        <v/>
      </c>
    </row>
    <row r="914" spans="20:21" ht="21.95" customHeight="1" x14ac:dyDescent="0.15">
      <c r="T914" s="14" t="str">
        <f t="shared" si="41"/>
        <v/>
      </c>
      <c r="U914" s="47" t="str">
        <f t="shared" si="42"/>
        <v/>
      </c>
    </row>
    <row r="915" spans="20:21" ht="21.95" customHeight="1" x14ac:dyDescent="0.15">
      <c r="T915" s="14" t="str">
        <f t="shared" si="41"/>
        <v/>
      </c>
      <c r="U915" s="47" t="str">
        <f t="shared" si="42"/>
        <v/>
      </c>
    </row>
    <row r="916" spans="20:21" ht="21.95" customHeight="1" x14ac:dyDescent="0.15">
      <c r="T916" s="14" t="str">
        <f t="shared" si="41"/>
        <v/>
      </c>
      <c r="U916" s="47" t="str">
        <f t="shared" si="42"/>
        <v/>
      </c>
    </row>
    <row r="917" spans="20:21" ht="21.95" customHeight="1" x14ac:dyDescent="0.15">
      <c r="T917" s="14" t="str">
        <f t="shared" si="41"/>
        <v/>
      </c>
      <c r="U917" s="47" t="str">
        <f t="shared" si="42"/>
        <v/>
      </c>
    </row>
    <row r="918" spans="20:21" ht="21.95" customHeight="1" x14ac:dyDescent="0.15">
      <c r="T918" s="14" t="str">
        <f t="shared" si="41"/>
        <v/>
      </c>
      <c r="U918" s="47" t="str">
        <f t="shared" si="42"/>
        <v/>
      </c>
    </row>
    <row r="919" spans="20:21" ht="21.95" customHeight="1" x14ac:dyDescent="0.15">
      <c r="T919" s="14" t="str">
        <f t="shared" si="41"/>
        <v/>
      </c>
      <c r="U919" s="47" t="str">
        <f t="shared" si="42"/>
        <v/>
      </c>
    </row>
    <row r="920" spans="20:21" ht="21.95" customHeight="1" x14ac:dyDescent="0.15">
      <c r="T920" s="14" t="str">
        <f t="shared" si="41"/>
        <v/>
      </c>
      <c r="U920" s="47" t="str">
        <f t="shared" si="42"/>
        <v/>
      </c>
    </row>
    <row r="921" spans="20:21" ht="21.95" customHeight="1" x14ac:dyDescent="0.15">
      <c r="T921" s="14" t="str">
        <f t="shared" si="41"/>
        <v/>
      </c>
      <c r="U921" s="47" t="str">
        <f t="shared" si="42"/>
        <v/>
      </c>
    </row>
    <row r="922" spans="20:21" ht="21.95" customHeight="1" x14ac:dyDescent="0.15">
      <c r="T922" s="14" t="str">
        <f t="shared" si="41"/>
        <v/>
      </c>
      <c r="U922" s="47" t="str">
        <f t="shared" si="42"/>
        <v/>
      </c>
    </row>
    <row r="923" spans="20:21" ht="21.95" customHeight="1" x14ac:dyDescent="0.15">
      <c r="T923" s="14" t="str">
        <f t="shared" si="41"/>
        <v/>
      </c>
      <c r="U923" s="47" t="str">
        <f t="shared" si="42"/>
        <v/>
      </c>
    </row>
    <row r="924" spans="20:21" ht="21.95" customHeight="1" x14ac:dyDescent="0.15">
      <c r="T924" s="14" t="str">
        <f t="shared" si="41"/>
        <v/>
      </c>
      <c r="U924" s="47" t="str">
        <f t="shared" si="42"/>
        <v/>
      </c>
    </row>
    <row r="925" spans="20:21" ht="21.95" customHeight="1" x14ac:dyDescent="0.15">
      <c r="T925" s="14" t="str">
        <f t="shared" si="41"/>
        <v/>
      </c>
      <c r="U925" s="47" t="str">
        <f t="shared" si="42"/>
        <v/>
      </c>
    </row>
    <row r="926" spans="20:21" ht="21.95" customHeight="1" x14ac:dyDescent="0.15">
      <c r="T926" s="14" t="str">
        <f t="shared" si="41"/>
        <v/>
      </c>
      <c r="U926" s="47" t="str">
        <f t="shared" si="42"/>
        <v/>
      </c>
    </row>
    <row r="927" spans="20:21" ht="21.95" customHeight="1" x14ac:dyDescent="0.15">
      <c r="T927" s="14" t="str">
        <f t="shared" si="41"/>
        <v/>
      </c>
      <c r="U927" s="47" t="str">
        <f t="shared" si="42"/>
        <v/>
      </c>
    </row>
  </sheetData>
  <autoFilter ref="A6:AJ913"/>
  <mergeCells count="7">
    <mergeCell ref="K373:K375"/>
    <mergeCell ref="S4:S6"/>
    <mergeCell ref="K4:K6"/>
    <mergeCell ref="A4:A6"/>
    <mergeCell ref="B4:E5"/>
    <mergeCell ref="F4:J5"/>
    <mergeCell ref="K232:K234"/>
  </mergeCells>
  <phoneticPr fontId="4" type="noConversion"/>
  <conditionalFormatting sqref="O161:O178 O140:O157 O119:O136 M119:M136 M106:M115 M161:M178 M140:M157 O106:O115">
    <cfRule type="cellIs" dxfId="16" priority="1" stopIfTrue="1" operator="greaterThan">
      <formula>C106</formula>
    </cfRule>
  </conditionalFormatting>
  <conditionalFormatting sqref="J77:J79 J85 J82:J83 J91:J93 J96:J105">
    <cfRule type="cellIs" dxfId="15" priority="2" stopIfTrue="1" operator="greaterThan">
      <formula>D77</formula>
    </cfRule>
  </conditionalFormatting>
  <printOptions horizontalCentered="1"/>
  <pageMargins left="0.51181102362204722" right="0.23622047244094491" top="0.39370078740157483" bottom="7.874015748031496E-2" header="0.19685039370078741" footer="0"/>
  <pageSetup paperSize="9" scale="95" orientation="landscape" horizontalDpi="4294967292" verticalDpi="300" r:id="rId1"/>
  <headerFooter alignWithMargins="0">
    <oddHeader xml:space="preserve">&amp;C
</oddHeader>
    <oddFooter xml:space="preserve">&amp;C
</oddFooter>
  </headerFooter>
  <rowBreaks count="7" manualBreakCount="7">
    <brk id="26" max="18" man="1"/>
    <brk id="46" max="18" man="1"/>
    <brk id="66" max="18" man="1"/>
    <brk id="72" max="16" man="1"/>
    <brk id="114" max="16383" man="1"/>
    <brk id="135" max="15" man="1"/>
    <brk id="156" max="15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indexed="48"/>
  </sheetPr>
  <dimension ref="A1:AM922"/>
  <sheetViews>
    <sheetView showZeros="0" view="pageBreakPreview" zoomScale="70" workbookViewId="0">
      <selection activeCell="N25" sqref="N25"/>
    </sheetView>
  </sheetViews>
  <sheetFormatPr defaultColWidth="6.109375" defaultRowHeight="21.95" customHeight="1" x14ac:dyDescent="0.15"/>
  <cols>
    <col min="1" max="1" width="4.33203125" style="100" customWidth="1"/>
    <col min="2" max="2" width="6.77734375" style="100" customWidth="1"/>
    <col min="3" max="3" width="3.77734375" style="100" customWidth="1"/>
    <col min="4" max="5" width="8.77734375" style="174" customWidth="1"/>
    <col min="6" max="6" width="6.33203125" style="174" hidden="1" customWidth="1"/>
    <col min="7" max="7" width="6.77734375" style="222" customWidth="1"/>
    <col min="8" max="8" width="3.77734375" style="222" customWidth="1"/>
    <col min="9" max="9" width="8.77734375" style="288" customWidth="1"/>
    <col min="10" max="10" width="8.77734375" style="289" customWidth="1"/>
    <col min="11" max="11" width="6.77734375" style="320" customWidth="1"/>
    <col min="12" max="12" width="8.6640625" style="287" customWidth="1"/>
    <col min="13" max="13" width="15.77734375" style="282" customWidth="1"/>
    <col min="14" max="14" width="8.6640625" style="287" customWidth="1"/>
    <col min="15" max="15" width="15.77734375" style="282" customWidth="1"/>
    <col min="16" max="16" width="7.33203125" style="100" hidden="1" customWidth="1"/>
    <col min="17" max="17" width="13.77734375" style="100" hidden="1" customWidth="1"/>
    <col min="18" max="18" width="7.33203125" style="100" hidden="1" customWidth="1"/>
    <col min="19" max="19" width="6.77734375" style="100" customWidth="1"/>
    <col min="20" max="20" width="12.77734375" style="13" customWidth="1"/>
    <col min="21" max="21" width="14.5546875" style="48" customWidth="1"/>
    <col min="22" max="22" width="6.109375" style="13" customWidth="1"/>
    <col min="23" max="23" width="1.21875" style="2" customWidth="1"/>
    <col min="24" max="24" width="6.109375" style="2" customWidth="1"/>
    <col min="25" max="25" width="6.109375" style="13" customWidth="1"/>
    <col min="26" max="26" width="5" style="2" customWidth="1"/>
    <col min="27" max="27" width="5" style="13" customWidth="1"/>
    <col min="28" max="28" width="1" style="2" customWidth="1"/>
    <col min="29" max="29" width="4.88671875" style="2" customWidth="1"/>
    <col min="30" max="30" width="4.88671875" style="13" customWidth="1"/>
    <col min="31" max="31" width="6.109375" style="2" customWidth="1"/>
    <col min="32" max="32" width="6.109375" style="13" customWidth="1"/>
    <col min="33" max="33" width="1.109375" style="2" customWidth="1"/>
    <col min="34" max="34" width="5.33203125" style="2" customWidth="1"/>
    <col min="35" max="35" width="5.33203125" style="13" customWidth="1"/>
    <col min="36" max="36" width="8.88671875" style="2" customWidth="1"/>
    <col min="37" max="37" width="8" style="2" customWidth="1"/>
    <col min="38" max="16384" width="6.109375" style="2"/>
  </cols>
  <sheetData>
    <row r="1" spans="1:39" s="36" customFormat="1" ht="38.25" customHeight="1" x14ac:dyDescent="0.15">
      <c r="A1" s="160" t="s">
        <v>55</v>
      </c>
      <c r="B1" s="107"/>
      <c r="C1" s="90"/>
      <c r="D1" s="90"/>
      <c r="E1" s="90"/>
      <c r="F1" s="90"/>
      <c r="G1" s="161"/>
      <c r="H1" s="162"/>
      <c r="I1" s="90"/>
      <c r="J1" s="240"/>
      <c r="K1" s="311"/>
      <c r="L1" s="241"/>
      <c r="M1" s="241"/>
      <c r="N1" s="241"/>
      <c r="O1" s="241"/>
      <c r="P1" s="162"/>
      <c r="Q1" s="162"/>
      <c r="R1" s="162"/>
      <c r="S1" s="162"/>
      <c r="T1" s="39"/>
      <c r="U1" s="43"/>
    </row>
    <row r="2" spans="1:39" s="24" customFormat="1" ht="11.1" customHeight="1" x14ac:dyDescent="0.15">
      <c r="A2" s="91"/>
      <c r="B2" s="108"/>
      <c r="C2" s="91"/>
      <c r="D2" s="91"/>
      <c r="E2" s="91"/>
      <c r="F2" s="91"/>
      <c r="G2" s="183"/>
      <c r="H2" s="184"/>
      <c r="I2" s="91"/>
      <c r="J2" s="242"/>
      <c r="K2" s="312"/>
      <c r="L2" s="243"/>
      <c r="M2" s="243"/>
      <c r="N2" s="243"/>
      <c r="O2" s="243"/>
      <c r="P2" s="185"/>
      <c r="Q2" s="185"/>
      <c r="R2" s="185"/>
      <c r="S2" s="184"/>
      <c r="T2" s="40"/>
      <c r="U2" s="44"/>
    </row>
    <row r="3" spans="1:39" s="22" customFormat="1" ht="15" customHeight="1" x14ac:dyDescent="0.15">
      <c r="A3" s="201"/>
      <c r="B3" s="113"/>
      <c r="C3" s="92"/>
      <c r="D3" s="92"/>
      <c r="E3" s="92"/>
      <c r="F3" s="92"/>
      <c r="G3" s="202"/>
      <c r="H3" s="203"/>
      <c r="I3" s="92"/>
      <c r="J3" s="244"/>
      <c r="K3" s="313"/>
      <c r="L3" s="243"/>
      <c r="M3" s="245"/>
      <c r="N3" s="243"/>
      <c r="O3" s="245"/>
      <c r="P3" s="204"/>
      <c r="Q3" s="204"/>
      <c r="R3" s="204"/>
      <c r="S3" s="186">
        <v>12</v>
      </c>
      <c r="T3" s="41"/>
      <c r="U3" s="45"/>
      <c r="V3" s="37"/>
    </row>
    <row r="4" spans="1:39" s="22" customFormat="1" ht="21" customHeight="1" x14ac:dyDescent="0.15">
      <c r="A4" s="896" t="s">
        <v>222</v>
      </c>
      <c r="B4" s="899" t="s">
        <v>40</v>
      </c>
      <c r="C4" s="900"/>
      <c r="D4" s="900"/>
      <c r="E4" s="901"/>
      <c r="F4" s="905" t="s">
        <v>56</v>
      </c>
      <c r="G4" s="906"/>
      <c r="H4" s="906"/>
      <c r="I4" s="906"/>
      <c r="J4" s="907"/>
      <c r="K4" s="893" t="s">
        <v>57</v>
      </c>
      <c r="L4" s="114" t="s">
        <v>41</v>
      </c>
      <c r="M4" s="114"/>
      <c r="N4" s="114" t="s">
        <v>42</v>
      </c>
      <c r="O4" s="114"/>
      <c r="P4" s="114" t="s">
        <v>12</v>
      </c>
      <c r="Q4" s="114"/>
      <c r="R4" s="114"/>
      <c r="S4" s="890" t="s">
        <v>225</v>
      </c>
      <c r="T4" s="41"/>
      <c r="U4" s="45"/>
    </row>
    <row r="5" spans="1:39" s="22" customFormat="1" ht="21" customHeight="1" x14ac:dyDescent="0.15">
      <c r="A5" s="897"/>
      <c r="B5" s="902"/>
      <c r="C5" s="903"/>
      <c r="D5" s="903"/>
      <c r="E5" s="904"/>
      <c r="F5" s="908"/>
      <c r="G5" s="909"/>
      <c r="H5" s="909"/>
      <c r="I5" s="909"/>
      <c r="J5" s="910"/>
      <c r="K5" s="894"/>
      <c r="L5" s="246" t="s">
        <v>74</v>
      </c>
      <c r="M5" s="246"/>
      <c r="N5" s="246" t="s">
        <v>74</v>
      </c>
      <c r="O5" s="246"/>
      <c r="P5" s="115"/>
      <c r="Q5" s="115"/>
      <c r="R5" s="115"/>
      <c r="S5" s="891"/>
      <c r="T5" s="41"/>
      <c r="U5" s="45"/>
    </row>
    <row r="6" spans="1:39" s="22" customFormat="1" ht="24.95" customHeight="1" x14ac:dyDescent="0.15">
      <c r="A6" s="898"/>
      <c r="B6" s="247" t="s">
        <v>10</v>
      </c>
      <c r="C6" s="248" t="s">
        <v>13</v>
      </c>
      <c r="D6" s="249" t="s">
        <v>11</v>
      </c>
      <c r="E6" s="249" t="s">
        <v>14</v>
      </c>
      <c r="F6" s="250" t="s">
        <v>15</v>
      </c>
      <c r="G6" s="251" t="s">
        <v>10</v>
      </c>
      <c r="H6" s="252" t="s">
        <v>13</v>
      </c>
      <c r="I6" s="253" t="s">
        <v>11</v>
      </c>
      <c r="J6" s="253" t="s">
        <v>14</v>
      </c>
      <c r="K6" s="895"/>
      <c r="L6" s="254" t="s">
        <v>245</v>
      </c>
      <c r="M6" s="254" t="s">
        <v>246</v>
      </c>
      <c r="N6" s="254" t="s">
        <v>245</v>
      </c>
      <c r="O6" s="254" t="s">
        <v>246</v>
      </c>
      <c r="P6" s="254" t="s">
        <v>16</v>
      </c>
      <c r="Q6" s="254" t="s">
        <v>17</v>
      </c>
      <c r="R6" s="254" t="s">
        <v>18</v>
      </c>
      <c r="S6" s="892"/>
      <c r="T6" s="42" t="s">
        <v>20</v>
      </c>
      <c r="U6" s="46" t="s">
        <v>19</v>
      </c>
      <c r="AE6" s="23"/>
      <c r="AF6" s="23"/>
      <c r="AG6" s="23"/>
    </row>
    <row r="7" spans="1:39" ht="21" customHeight="1" x14ac:dyDescent="0.15">
      <c r="A7" s="163"/>
      <c r="B7" s="99"/>
      <c r="C7" s="97"/>
      <c r="D7" s="98"/>
      <c r="E7" s="98"/>
      <c r="F7" s="164"/>
      <c r="G7" s="221"/>
      <c r="H7" s="223"/>
      <c r="I7" s="224"/>
      <c r="J7" s="224"/>
      <c r="K7" s="314">
        <f>J7-E7</f>
        <v>0</v>
      </c>
      <c r="L7" s="69"/>
      <c r="M7" s="69"/>
      <c r="N7" s="69"/>
      <c r="O7" s="69"/>
      <c r="P7" s="152"/>
      <c r="Q7" s="152"/>
      <c r="R7" s="152"/>
      <c r="S7" s="153"/>
      <c r="T7" s="14" t="str">
        <f t="shared" ref="T7:T70" si="0">CONCATENATE(L7,C7)</f>
        <v/>
      </c>
      <c r="U7" s="47" t="str">
        <f t="shared" ref="U7:U70" si="1">CONCATENATE(N7,H7)</f>
        <v/>
      </c>
      <c r="V7" s="14"/>
      <c r="W7" s="3"/>
      <c r="X7" s="3"/>
      <c r="Y7" s="14"/>
      <c r="Z7" s="3"/>
      <c r="AA7" s="14"/>
      <c r="AB7" s="3"/>
      <c r="AC7" s="3"/>
      <c r="AD7" s="14"/>
      <c r="AE7" s="3"/>
      <c r="AF7" s="14"/>
      <c r="AG7" s="3"/>
      <c r="AH7" s="3"/>
      <c r="AI7" s="14"/>
      <c r="AJ7" s="3"/>
      <c r="AK7" s="3"/>
      <c r="AL7" s="6"/>
      <c r="AM7" s="6"/>
    </row>
    <row r="8" spans="1:39" ht="21" customHeight="1" x14ac:dyDescent="0.15">
      <c r="A8" s="74"/>
      <c r="B8" s="63"/>
      <c r="C8" s="57"/>
      <c r="D8" s="60"/>
      <c r="E8" s="60"/>
      <c r="F8" s="77"/>
      <c r="G8" s="219"/>
      <c r="H8" s="213"/>
      <c r="I8" s="214"/>
      <c r="J8" s="214"/>
      <c r="K8" s="315">
        <f t="shared" ref="K8:K71" si="2">J8-E8</f>
        <v>0</v>
      </c>
      <c r="L8" s="58"/>
      <c r="M8" s="58"/>
      <c r="N8" s="58"/>
      <c r="O8" s="58"/>
      <c r="P8" s="65"/>
      <c r="Q8" s="59"/>
      <c r="R8" s="65"/>
      <c r="S8" s="72"/>
      <c r="T8" s="14" t="str">
        <f t="shared" si="0"/>
        <v/>
      </c>
      <c r="U8" s="47" t="str">
        <f t="shared" si="1"/>
        <v/>
      </c>
      <c r="V8" s="14"/>
      <c r="W8" s="3"/>
      <c r="X8" s="3"/>
      <c r="Y8" s="14"/>
      <c r="Z8" s="3"/>
      <c r="AA8" s="14"/>
      <c r="AB8" s="3"/>
      <c r="AC8" s="3"/>
      <c r="AD8" s="14"/>
      <c r="AE8" s="3"/>
      <c r="AF8" s="14"/>
      <c r="AG8" s="3"/>
      <c r="AH8" s="3"/>
      <c r="AI8" s="14"/>
      <c r="AJ8" s="3"/>
      <c r="AK8" s="3"/>
      <c r="AL8" s="6"/>
      <c r="AM8" s="6"/>
    </row>
    <row r="9" spans="1:39" ht="21" customHeight="1" x14ac:dyDescent="0.15">
      <c r="A9" s="74"/>
      <c r="B9" s="63"/>
      <c r="C9" s="57"/>
      <c r="D9" s="60"/>
      <c r="E9" s="60"/>
      <c r="F9" s="77"/>
      <c r="G9" s="219"/>
      <c r="H9" s="213"/>
      <c r="I9" s="214"/>
      <c r="J9" s="214"/>
      <c r="K9" s="315">
        <f t="shared" si="2"/>
        <v>0</v>
      </c>
      <c r="L9" s="58"/>
      <c r="M9" s="58"/>
      <c r="N9" s="58"/>
      <c r="O9" s="58"/>
      <c r="P9" s="65"/>
      <c r="Q9" s="65"/>
      <c r="R9" s="65"/>
      <c r="S9" s="72"/>
      <c r="T9" s="14" t="str">
        <f t="shared" si="0"/>
        <v/>
      </c>
      <c r="U9" s="47" t="str">
        <f t="shared" si="1"/>
        <v/>
      </c>
      <c r="V9" s="14"/>
      <c r="W9" s="3"/>
      <c r="X9" s="3"/>
      <c r="Y9" s="14"/>
      <c r="Z9" s="3"/>
      <c r="AA9" s="14"/>
      <c r="AB9" s="3"/>
      <c r="AC9" s="3"/>
      <c r="AD9" s="14"/>
      <c r="AE9" s="3"/>
      <c r="AF9" s="14"/>
      <c r="AG9" s="3"/>
      <c r="AH9" s="3"/>
      <c r="AI9" s="14"/>
      <c r="AJ9" s="3"/>
      <c r="AK9" s="3"/>
      <c r="AL9" s="6"/>
      <c r="AM9" s="6"/>
    </row>
    <row r="10" spans="1:39" ht="21" customHeight="1" x14ac:dyDescent="0.15">
      <c r="A10" s="74"/>
      <c r="B10" s="63"/>
      <c r="C10" s="57"/>
      <c r="D10" s="60"/>
      <c r="E10" s="60"/>
      <c r="F10" s="77"/>
      <c r="G10" s="219"/>
      <c r="H10" s="213"/>
      <c r="I10" s="214"/>
      <c r="J10" s="214"/>
      <c r="K10" s="315">
        <f t="shared" si="2"/>
        <v>0</v>
      </c>
      <c r="L10" s="58"/>
      <c r="M10" s="58"/>
      <c r="N10" s="58"/>
      <c r="O10" s="58"/>
      <c r="P10" s="65"/>
      <c r="Q10" s="65"/>
      <c r="R10" s="65"/>
      <c r="S10" s="72"/>
      <c r="T10" s="14" t="str">
        <f t="shared" si="0"/>
        <v/>
      </c>
      <c r="U10" s="47" t="str">
        <f t="shared" si="1"/>
        <v/>
      </c>
      <c r="V10" s="14"/>
      <c r="W10" s="3"/>
      <c r="X10" s="3"/>
      <c r="Y10" s="14"/>
      <c r="Z10" s="3"/>
      <c r="AA10" s="14"/>
      <c r="AB10" s="3"/>
      <c r="AC10" s="3"/>
      <c r="AD10" s="14"/>
      <c r="AE10" s="3"/>
      <c r="AF10" s="14"/>
      <c r="AG10" s="3"/>
      <c r="AH10" s="3"/>
      <c r="AI10" s="14"/>
      <c r="AJ10" s="3"/>
      <c r="AK10" s="3"/>
      <c r="AL10" s="6"/>
      <c r="AM10" s="6"/>
    </row>
    <row r="11" spans="1:39" ht="21" customHeight="1" x14ac:dyDescent="0.15">
      <c r="A11" s="74"/>
      <c r="B11" s="63"/>
      <c r="C11" s="57"/>
      <c r="D11" s="255"/>
      <c r="E11" s="60"/>
      <c r="F11" s="77"/>
      <c r="G11" s="219"/>
      <c r="H11" s="213"/>
      <c r="I11" s="256"/>
      <c r="J11" s="214"/>
      <c r="K11" s="315">
        <f t="shared" si="2"/>
        <v>0</v>
      </c>
      <c r="L11" s="58"/>
      <c r="M11" s="58"/>
      <c r="N11" s="58"/>
      <c r="O11" s="58"/>
      <c r="P11" s="65"/>
      <c r="Q11" s="65"/>
      <c r="R11" s="65"/>
      <c r="S11" s="72"/>
      <c r="T11" s="14" t="str">
        <f t="shared" si="0"/>
        <v/>
      </c>
      <c r="U11" s="47" t="str">
        <f t="shared" si="1"/>
        <v/>
      </c>
      <c r="V11" s="14"/>
      <c r="W11" s="3"/>
      <c r="X11" s="3"/>
      <c r="Y11" s="14"/>
      <c r="Z11" s="3"/>
      <c r="AA11" s="14"/>
      <c r="AB11" s="3"/>
      <c r="AC11" s="3"/>
      <c r="AD11" s="14"/>
      <c r="AE11" s="3"/>
      <c r="AF11" s="14"/>
      <c r="AG11" s="3"/>
      <c r="AH11" s="3"/>
      <c r="AI11" s="14"/>
      <c r="AJ11" s="3"/>
      <c r="AK11" s="3"/>
      <c r="AL11" s="6"/>
      <c r="AM11" s="6"/>
    </row>
    <row r="12" spans="1:39" ht="21" customHeight="1" x14ac:dyDescent="0.15">
      <c r="A12" s="74"/>
      <c r="B12" s="63"/>
      <c r="C12" s="57"/>
      <c r="D12" s="60"/>
      <c r="E12" s="60"/>
      <c r="F12" s="77"/>
      <c r="G12" s="219"/>
      <c r="H12" s="213"/>
      <c r="I12" s="214"/>
      <c r="J12" s="214"/>
      <c r="K12" s="315">
        <f t="shared" si="2"/>
        <v>0</v>
      </c>
      <c r="L12" s="58"/>
      <c r="M12" s="58"/>
      <c r="N12" s="58"/>
      <c r="O12" s="58"/>
      <c r="P12" s="65"/>
      <c r="Q12" s="65"/>
      <c r="R12" s="65"/>
      <c r="S12" s="72"/>
      <c r="T12" s="14" t="str">
        <f t="shared" si="0"/>
        <v/>
      </c>
      <c r="U12" s="47" t="str">
        <f t="shared" si="1"/>
        <v/>
      </c>
      <c r="V12" s="15"/>
      <c r="W12" s="3"/>
      <c r="X12" s="3"/>
      <c r="Y12" s="14"/>
      <c r="Z12" s="3"/>
      <c r="AA12" s="14"/>
      <c r="AB12" s="3"/>
      <c r="AC12" s="3"/>
      <c r="AD12" s="14"/>
      <c r="AE12" s="3"/>
      <c r="AF12" s="14"/>
      <c r="AG12" s="3"/>
      <c r="AH12" s="3"/>
      <c r="AI12" s="14"/>
      <c r="AJ12" s="3"/>
      <c r="AK12" s="3"/>
      <c r="AL12" s="6"/>
      <c r="AM12" s="6"/>
    </row>
    <row r="13" spans="1:39" ht="21" customHeight="1" x14ac:dyDescent="0.15">
      <c r="A13" s="74"/>
      <c r="B13" s="63"/>
      <c r="C13" s="57"/>
      <c r="D13" s="60"/>
      <c r="E13" s="60"/>
      <c r="F13" s="77"/>
      <c r="G13" s="219"/>
      <c r="H13" s="213"/>
      <c r="I13" s="214"/>
      <c r="J13" s="214"/>
      <c r="K13" s="315">
        <f t="shared" si="2"/>
        <v>0</v>
      </c>
      <c r="L13" s="58"/>
      <c r="M13" s="58"/>
      <c r="N13" s="58"/>
      <c r="O13" s="58"/>
      <c r="P13" s="65"/>
      <c r="Q13" s="65"/>
      <c r="R13" s="65"/>
      <c r="S13" s="72"/>
      <c r="T13" s="14" t="str">
        <f t="shared" si="0"/>
        <v/>
      </c>
      <c r="U13" s="47" t="str">
        <f t="shared" si="1"/>
        <v/>
      </c>
      <c r="V13" s="14"/>
      <c r="W13" s="3"/>
      <c r="X13" s="3"/>
      <c r="Y13" s="14"/>
      <c r="Z13" s="3"/>
      <c r="AA13" s="14"/>
      <c r="AB13" s="3"/>
      <c r="AC13" s="3"/>
      <c r="AD13" s="14"/>
      <c r="AE13" s="3"/>
      <c r="AF13" s="14"/>
      <c r="AG13" s="3"/>
      <c r="AH13" s="3"/>
      <c r="AI13" s="14"/>
      <c r="AJ13" s="3"/>
      <c r="AK13" s="3"/>
      <c r="AL13" s="6"/>
      <c r="AM13" s="6"/>
    </row>
    <row r="14" spans="1:39" ht="21" customHeight="1" x14ac:dyDescent="0.15">
      <c r="A14" s="74"/>
      <c r="B14" s="63"/>
      <c r="C14" s="57"/>
      <c r="D14" s="60"/>
      <c r="E14" s="60"/>
      <c r="F14" s="77"/>
      <c r="G14" s="219"/>
      <c r="H14" s="213"/>
      <c r="I14" s="214"/>
      <c r="J14" s="214"/>
      <c r="K14" s="315">
        <f t="shared" si="2"/>
        <v>0</v>
      </c>
      <c r="L14" s="58"/>
      <c r="M14" s="58"/>
      <c r="N14" s="58"/>
      <c r="O14" s="58"/>
      <c r="P14" s="65"/>
      <c r="Q14" s="65"/>
      <c r="R14" s="65"/>
      <c r="S14" s="72"/>
      <c r="T14" s="14" t="str">
        <f t="shared" si="0"/>
        <v/>
      </c>
      <c r="U14" s="47" t="str">
        <f t="shared" si="1"/>
        <v/>
      </c>
      <c r="V14" s="14"/>
      <c r="W14" s="3"/>
      <c r="X14" s="3"/>
      <c r="Y14" s="14"/>
      <c r="Z14" s="3"/>
      <c r="AA14" s="14"/>
      <c r="AB14" s="3"/>
      <c r="AC14" s="3"/>
      <c r="AD14" s="14"/>
      <c r="AE14" s="3"/>
      <c r="AF14" s="14"/>
      <c r="AG14" s="3"/>
      <c r="AH14" s="3"/>
      <c r="AI14" s="14"/>
      <c r="AJ14" s="3"/>
      <c r="AK14" s="3"/>
      <c r="AL14" s="6"/>
      <c r="AM14" s="6"/>
    </row>
    <row r="15" spans="1:39" ht="21" customHeight="1" x14ac:dyDescent="0.15">
      <c r="A15" s="74"/>
      <c r="B15" s="63"/>
      <c r="C15" s="57"/>
      <c r="D15" s="60"/>
      <c r="E15" s="60"/>
      <c r="F15" s="77"/>
      <c r="G15" s="219"/>
      <c r="H15" s="213"/>
      <c r="I15" s="214"/>
      <c r="J15" s="214"/>
      <c r="K15" s="315">
        <f t="shared" si="2"/>
        <v>0</v>
      </c>
      <c r="L15" s="58"/>
      <c r="M15" s="58"/>
      <c r="N15" s="58"/>
      <c r="O15" s="58"/>
      <c r="P15" s="65" t="s">
        <v>243</v>
      </c>
      <c r="Q15" s="65"/>
      <c r="R15" s="65"/>
      <c r="S15" s="72"/>
      <c r="T15" s="14" t="str">
        <f t="shared" si="0"/>
        <v/>
      </c>
      <c r="U15" s="47" t="str">
        <f t="shared" si="1"/>
        <v/>
      </c>
      <c r="V15" s="14"/>
      <c r="W15" s="3"/>
      <c r="X15" s="3"/>
      <c r="Y15" s="14"/>
      <c r="Z15" s="3"/>
      <c r="AA15" s="14"/>
      <c r="AB15" s="3"/>
      <c r="AC15" s="3"/>
      <c r="AD15" s="14"/>
      <c r="AE15" s="3"/>
      <c r="AF15" s="14"/>
      <c r="AG15" s="3"/>
      <c r="AH15" s="3"/>
      <c r="AI15" s="14"/>
      <c r="AJ15" s="3"/>
      <c r="AK15" s="3"/>
      <c r="AL15" s="6"/>
      <c r="AM15" s="6"/>
    </row>
    <row r="16" spans="1:39" ht="21" customHeight="1" x14ac:dyDescent="0.15">
      <c r="A16" s="74"/>
      <c r="B16" s="63"/>
      <c r="C16" s="57"/>
      <c r="D16" s="60"/>
      <c r="E16" s="60"/>
      <c r="F16" s="77"/>
      <c r="G16" s="219"/>
      <c r="H16" s="213"/>
      <c r="I16" s="214"/>
      <c r="J16" s="214"/>
      <c r="K16" s="315">
        <f t="shared" si="2"/>
        <v>0</v>
      </c>
      <c r="L16" s="58"/>
      <c r="M16" s="58"/>
      <c r="N16" s="58"/>
      <c r="O16" s="58"/>
      <c r="P16" s="65"/>
      <c r="Q16" s="65"/>
      <c r="R16" s="65"/>
      <c r="S16" s="72"/>
      <c r="T16" s="14" t="str">
        <f t="shared" si="0"/>
        <v/>
      </c>
      <c r="U16" s="47" t="str">
        <f t="shared" si="1"/>
        <v/>
      </c>
      <c r="V16" s="14"/>
      <c r="W16" s="3"/>
      <c r="X16" s="3"/>
      <c r="Y16" s="14"/>
      <c r="Z16" s="3"/>
      <c r="AA16" s="14"/>
      <c r="AB16" s="3"/>
      <c r="AC16" s="3"/>
      <c r="AD16" s="14"/>
      <c r="AE16" s="3"/>
      <c r="AF16" s="14"/>
      <c r="AG16" s="3"/>
      <c r="AH16" s="3"/>
      <c r="AI16" s="14"/>
      <c r="AJ16" s="3"/>
      <c r="AK16" s="3"/>
      <c r="AL16" s="6"/>
      <c r="AM16" s="6"/>
    </row>
    <row r="17" spans="1:39" ht="21" customHeight="1" x14ac:dyDescent="0.15">
      <c r="A17" s="74"/>
      <c r="B17" s="63"/>
      <c r="C17" s="57"/>
      <c r="D17" s="60"/>
      <c r="E17" s="60"/>
      <c r="F17" s="77"/>
      <c r="G17" s="219"/>
      <c r="H17" s="213"/>
      <c r="I17" s="214"/>
      <c r="J17" s="214"/>
      <c r="K17" s="315">
        <f t="shared" si="2"/>
        <v>0</v>
      </c>
      <c r="L17" s="58"/>
      <c r="M17" s="58"/>
      <c r="N17" s="58"/>
      <c r="O17" s="58"/>
      <c r="P17" s="65"/>
      <c r="Q17" s="65"/>
      <c r="R17" s="65"/>
      <c r="S17" s="72"/>
      <c r="T17" s="14" t="str">
        <f t="shared" si="0"/>
        <v/>
      </c>
      <c r="U17" s="47" t="str">
        <f t="shared" si="1"/>
        <v/>
      </c>
      <c r="V17" s="14"/>
      <c r="W17" s="3"/>
      <c r="X17" s="3"/>
      <c r="Y17" s="14"/>
      <c r="Z17" s="3"/>
      <c r="AA17" s="14"/>
      <c r="AB17" s="3"/>
      <c r="AC17" s="3"/>
      <c r="AD17" s="14"/>
      <c r="AE17" s="3"/>
      <c r="AF17" s="14"/>
      <c r="AG17" s="3"/>
      <c r="AH17" s="3"/>
      <c r="AI17" s="14"/>
      <c r="AJ17" s="3"/>
      <c r="AK17" s="3"/>
      <c r="AL17" s="6"/>
      <c r="AM17" s="6"/>
    </row>
    <row r="18" spans="1:39" ht="21" customHeight="1" x14ac:dyDescent="0.15">
      <c r="A18" s="74"/>
      <c r="B18" s="63"/>
      <c r="C18" s="57"/>
      <c r="D18" s="60"/>
      <c r="E18" s="60"/>
      <c r="F18" s="77"/>
      <c r="G18" s="219"/>
      <c r="H18" s="213"/>
      <c r="I18" s="214"/>
      <c r="J18" s="214"/>
      <c r="K18" s="315">
        <f t="shared" si="2"/>
        <v>0</v>
      </c>
      <c r="L18" s="58"/>
      <c r="M18" s="58"/>
      <c r="N18" s="58"/>
      <c r="O18" s="58"/>
      <c r="P18" s="65"/>
      <c r="Q18" s="65"/>
      <c r="R18" s="65"/>
      <c r="S18" s="72"/>
      <c r="T18" s="14" t="str">
        <f t="shared" si="0"/>
        <v/>
      </c>
      <c r="U18" s="47" t="str">
        <f t="shared" si="1"/>
        <v/>
      </c>
      <c r="V18" s="14"/>
      <c r="W18" s="3"/>
      <c r="X18" s="3"/>
      <c r="Y18" s="14"/>
      <c r="Z18" s="3"/>
      <c r="AA18" s="14"/>
      <c r="AB18" s="3"/>
      <c r="AC18" s="3"/>
      <c r="AD18" s="14"/>
      <c r="AE18" s="3"/>
      <c r="AF18" s="14"/>
      <c r="AG18" s="3"/>
      <c r="AH18" s="3"/>
      <c r="AI18" s="14"/>
      <c r="AJ18" s="3"/>
      <c r="AK18" s="3"/>
      <c r="AL18" s="6"/>
      <c r="AM18" s="6"/>
    </row>
    <row r="19" spans="1:39" ht="21" customHeight="1" x14ac:dyDescent="0.15">
      <c r="A19" s="173"/>
      <c r="B19" s="63"/>
      <c r="C19" s="57"/>
      <c r="D19" s="60"/>
      <c r="E19" s="60"/>
      <c r="F19" s="77"/>
      <c r="G19" s="219"/>
      <c r="H19" s="213"/>
      <c r="I19" s="214"/>
      <c r="J19" s="214"/>
      <c r="K19" s="315">
        <f t="shared" si="2"/>
        <v>0</v>
      </c>
      <c r="L19" s="58"/>
      <c r="M19" s="58"/>
      <c r="N19" s="58"/>
      <c r="O19" s="58"/>
      <c r="P19" s="65"/>
      <c r="Q19" s="65"/>
      <c r="R19" s="65"/>
      <c r="S19" s="72"/>
      <c r="T19" s="14" t="str">
        <f t="shared" si="0"/>
        <v/>
      </c>
      <c r="U19" s="47" t="str">
        <f t="shared" si="1"/>
        <v/>
      </c>
      <c r="V19" s="14"/>
      <c r="W19" s="3"/>
      <c r="X19" s="3"/>
      <c r="Y19" s="14"/>
      <c r="Z19" s="3"/>
      <c r="AA19" s="14"/>
      <c r="AB19" s="3"/>
      <c r="AC19" s="3"/>
      <c r="AD19" s="14"/>
      <c r="AE19" s="3"/>
      <c r="AF19" s="14"/>
      <c r="AG19" s="3"/>
      <c r="AH19" s="3"/>
      <c r="AI19" s="14"/>
      <c r="AJ19" s="3"/>
      <c r="AK19" s="3"/>
      <c r="AL19" s="6"/>
      <c r="AM19" s="6"/>
    </row>
    <row r="20" spans="1:39" ht="21" customHeight="1" x14ac:dyDescent="0.15">
      <c r="A20" s="74"/>
      <c r="B20" s="63"/>
      <c r="C20" s="57"/>
      <c r="D20" s="60"/>
      <c r="E20" s="60"/>
      <c r="F20" s="77"/>
      <c r="G20" s="219"/>
      <c r="H20" s="213"/>
      <c r="I20" s="214"/>
      <c r="J20" s="214"/>
      <c r="K20" s="315">
        <f t="shared" si="2"/>
        <v>0</v>
      </c>
      <c r="L20" s="58"/>
      <c r="M20" s="58"/>
      <c r="N20" s="58"/>
      <c r="O20" s="58"/>
      <c r="P20" s="65"/>
      <c r="Q20" s="65"/>
      <c r="R20" s="65"/>
      <c r="S20" s="72"/>
      <c r="T20" s="14" t="str">
        <f t="shared" si="0"/>
        <v/>
      </c>
      <c r="U20" s="47" t="str">
        <f t="shared" si="1"/>
        <v/>
      </c>
      <c r="V20" s="14"/>
      <c r="W20" s="3"/>
      <c r="X20" s="3"/>
      <c r="Y20" s="14"/>
      <c r="Z20" s="3"/>
      <c r="AA20" s="14"/>
      <c r="AB20" s="3"/>
      <c r="AC20" s="3"/>
      <c r="AD20" s="14"/>
      <c r="AE20" s="3"/>
      <c r="AF20" s="14"/>
      <c r="AG20" s="3"/>
      <c r="AH20" s="3"/>
      <c r="AI20" s="14"/>
      <c r="AJ20" s="3"/>
      <c r="AK20" s="3"/>
      <c r="AL20" s="6"/>
      <c r="AM20" s="6"/>
    </row>
    <row r="21" spans="1:39" ht="21" customHeight="1" x14ac:dyDescent="0.15">
      <c r="A21" s="74"/>
      <c r="B21" s="63"/>
      <c r="C21" s="57"/>
      <c r="D21" s="60"/>
      <c r="E21" s="60"/>
      <c r="F21" s="77"/>
      <c r="G21" s="219"/>
      <c r="H21" s="213"/>
      <c r="I21" s="214"/>
      <c r="J21" s="214"/>
      <c r="K21" s="315">
        <f t="shared" si="2"/>
        <v>0</v>
      </c>
      <c r="L21" s="58"/>
      <c r="M21" s="58"/>
      <c r="N21" s="58"/>
      <c r="O21" s="58"/>
      <c r="P21" s="65"/>
      <c r="Q21" s="59"/>
      <c r="R21" s="65"/>
      <c r="S21" s="72"/>
      <c r="T21" s="14" t="str">
        <f t="shared" si="0"/>
        <v/>
      </c>
      <c r="U21" s="47" t="str">
        <f t="shared" si="1"/>
        <v/>
      </c>
      <c r="V21" s="14"/>
      <c r="W21" s="3"/>
      <c r="X21" s="3"/>
      <c r="Y21" s="14"/>
      <c r="Z21" s="3"/>
      <c r="AA21" s="14"/>
      <c r="AB21" s="3"/>
      <c r="AC21" s="3"/>
      <c r="AD21" s="14"/>
      <c r="AE21" s="3"/>
      <c r="AF21" s="14"/>
      <c r="AG21" s="3"/>
      <c r="AH21" s="3"/>
      <c r="AI21" s="14"/>
      <c r="AJ21" s="3"/>
      <c r="AK21" s="3"/>
      <c r="AL21" s="6"/>
      <c r="AM21" s="6"/>
    </row>
    <row r="22" spans="1:39" ht="21" customHeight="1" x14ac:dyDescent="0.15">
      <c r="A22" s="74"/>
      <c r="B22" s="63"/>
      <c r="C22" s="57"/>
      <c r="D22" s="60"/>
      <c r="E22" s="60"/>
      <c r="F22" s="77"/>
      <c r="G22" s="219"/>
      <c r="H22" s="213"/>
      <c r="I22" s="214"/>
      <c r="J22" s="214"/>
      <c r="K22" s="315">
        <f t="shared" si="2"/>
        <v>0</v>
      </c>
      <c r="L22" s="58"/>
      <c r="M22" s="58"/>
      <c r="N22" s="58"/>
      <c r="O22" s="58"/>
      <c r="P22" s="65"/>
      <c r="Q22" s="65"/>
      <c r="R22" s="65"/>
      <c r="S22" s="72"/>
      <c r="T22" s="14" t="str">
        <f t="shared" si="0"/>
        <v/>
      </c>
      <c r="U22" s="47" t="str">
        <f t="shared" si="1"/>
        <v/>
      </c>
      <c r="V22" s="14"/>
      <c r="W22" s="3"/>
      <c r="X22" s="3"/>
      <c r="Y22" s="14"/>
      <c r="Z22" s="3"/>
      <c r="AA22" s="14"/>
      <c r="AB22" s="3"/>
      <c r="AC22" s="3"/>
      <c r="AD22" s="14"/>
      <c r="AE22" s="3"/>
      <c r="AF22" s="14"/>
      <c r="AG22" s="3"/>
      <c r="AH22" s="3"/>
      <c r="AI22" s="14"/>
      <c r="AJ22" s="3"/>
      <c r="AK22" s="3"/>
      <c r="AL22" s="6"/>
      <c r="AM22" s="6"/>
    </row>
    <row r="23" spans="1:39" ht="21" customHeight="1" x14ac:dyDescent="0.15">
      <c r="A23" s="74"/>
      <c r="B23" s="63"/>
      <c r="C23" s="57"/>
      <c r="D23" s="60"/>
      <c r="E23" s="60"/>
      <c r="F23" s="77"/>
      <c r="G23" s="219"/>
      <c r="H23" s="213"/>
      <c r="I23" s="214"/>
      <c r="J23" s="214"/>
      <c r="K23" s="315">
        <f t="shared" si="2"/>
        <v>0</v>
      </c>
      <c r="L23" s="58"/>
      <c r="M23" s="58"/>
      <c r="N23" s="58"/>
      <c r="O23" s="58"/>
      <c r="P23" s="65"/>
      <c r="Q23" s="65"/>
      <c r="R23" s="65"/>
      <c r="S23" s="72"/>
      <c r="T23" s="14" t="str">
        <f t="shared" si="0"/>
        <v/>
      </c>
      <c r="U23" s="47" t="str">
        <f t="shared" si="1"/>
        <v/>
      </c>
      <c r="V23" s="14"/>
      <c r="W23" s="3"/>
      <c r="X23" s="3"/>
      <c r="Y23" s="14"/>
      <c r="Z23" s="3"/>
      <c r="AA23" s="14"/>
      <c r="AB23" s="3"/>
      <c r="AC23" s="3"/>
      <c r="AD23" s="14"/>
      <c r="AE23" s="3"/>
      <c r="AF23" s="14"/>
      <c r="AG23" s="3"/>
      <c r="AH23" s="3"/>
      <c r="AI23" s="14"/>
      <c r="AJ23" s="3"/>
      <c r="AK23" s="3"/>
      <c r="AL23" s="6"/>
      <c r="AM23" s="6"/>
    </row>
    <row r="24" spans="1:39" ht="21" customHeight="1" x14ac:dyDescent="0.15">
      <c r="A24" s="74"/>
      <c r="B24" s="63"/>
      <c r="C24" s="57"/>
      <c r="D24" s="60"/>
      <c r="E24" s="60"/>
      <c r="F24" s="77"/>
      <c r="G24" s="219"/>
      <c r="H24" s="213"/>
      <c r="I24" s="214"/>
      <c r="J24" s="214"/>
      <c r="K24" s="315">
        <f t="shared" si="2"/>
        <v>0</v>
      </c>
      <c r="L24" s="58"/>
      <c r="M24" s="58"/>
      <c r="N24" s="58"/>
      <c r="O24" s="58"/>
      <c r="P24" s="65"/>
      <c r="Q24" s="65"/>
      <c r="R24" s="65"/>
      <c r="S24" s="72"/>
      <c r="T24" s="14" t="str">
        <f t="shared" si="0"/>
        <v/>
      </c>
      <c r="U24" s="47" t="str">
        <f t="shared" si="1"/>
        <v/>
      </c>
      <c r="V24" s="16"/>
      <c r="W24" s="4"/>
      <c r="X24" s="4"/>
      <c r="Y24" s="16"/>
      <c r="Z24" s="3"/>
      <c r="AA24" s="14"/>
      <c r="AB24" s="4"/>
      <c r="AC24" s="3"/>
      <c r="AD24" s="14"/>
      <c r="AE24" s="4"/>
      <c r="AF24" s="16"/>
      <c r="AG24" s="4"/>
      <c r="AH24" s="4"/>
      <c r="AI24" s="16"/>
      <c r="AJ24" s="3"/>
      <c r="AK24" s="3"/>
      <c r="AL24" s="6"/>
      <c r="AM24" s="6"/>
    </row>
    <row r="25" spans="1:39" ht="21" customHeight="1" x14ac:dyDescent="0.15">
      <c r="A25" s="173"/>
      <c r="B25" s="63"/>
      <c r="C25" s="57"/>
      <c r="D25" s="60"/>
      <c r="E25" s="60"/>
      <c r="F25" s="77"/>
      <c r="G25" s="219"/>
      <c r="H25" s="213"/>
      <c r="I25" s="214"/>
      <c r="J25" s="214"/>
      <c r="K25" s="315">
        <f t="shared" si="2"/>
        <v>0</v>
      </c>
      <c r="L25" s="58"/>
      <c r="M25" s="58"/>
      <c r="N25" s="58"/>
      <c r="O25" s="58"/>
      <c r="P25" s="65"/>
      <c r="Q25" s="65"/>
      <c r="R25" s="65"/>
      <c r="S25" s="72"/>
      <c r="T25" s="14" t="str">
        <f t="shared" si="0"/>
        <v/>
      </c>
      <c r="U25" s="47" t="str">
        <f t="shared" si="1"/>
        <v/>
      </c>
      <c r="V25" s="16"/>
      <c r="W25" s="4"/>
      <c r="X25" s="4"/>
      <c r="Y25" s="16"/>
      <c r="Z25" s="3"/>
      <c r="AA25" s="14"/>
      <c r="AB25" s="4"/>
      <c r="AC25" s="3"/>
      <c r="AD25" s="14"/>
      <c r="AE25" s="4"/>
      <c r="AF25" s="16"/>
      <c r="AG25" s="4"/>
      <c r="AH25" s="4"/>
      <c r="AI25" s="16"/>
      <c r="AJ25" s="3"/>
      <c r="AK25" s="3"/>
      <c r="AL25" s="6"/>
      <c r="AM25" s="6"/>
    </row>
    <row r="26" spans="1:39" ht="21" customHeight="1" x14ac:dyDescent="0.15">
      <c r="A26" s="187"/>
      <c r="B26" s="105"/>
      <c r="C26" s="111"/>
      <c r="D26" s="95"/>
      <c r="E26" s="95"/>
      <c r="F26" s="166"/>
      <c r="G26" s="220"/>
      <c r="H26" s="228"/>
      <c r="I26" s="229"/>
      <c r="J26" s="229"/>
      <c r="K26" s="316">
        <f t="shared" si="2"/>
        <v>0</v>
      </c>
      <c r="L26" s="68"/>
      <c r="M26" s="68"/>
      <c r="N26" s="68"/>
      <c r="O26" s="68"/>
      <c r="P26" s="154"/>
      <c r="Q26" s="154"/>
      <c r="R26" s="154"/>
      <c r="S26" s="155"/>
      <c r="T26" s="14" t="str">
        <f t="shared" si="0"/>
        <v/>
      </c>
      <c r="U26" s="47" t="str">
        <f t="shared" si="1"/>
        <v/>
      </c>
      <c r="V26" s="17"/>
      <c r="W26" s="5"/>
      <c r="X26" s="5"/>
      <c r="Y26" s="17"/>
      <c r="Z26" s="3"/>
      <c r="AA26" s="14"/>
      <c r="AB26" s="5"/>
      <c r="AC26" s="3"/>
      <c r="AD26" s="14"/>
      <c r="AE26" s="5"/>
      <c r="AF26" s="17"/>
      <c r="AG26" s="5"/>
      <c r="AH26" s="5"/>
      <c r="AI26" s="17"/>
      <c r="AJ26" s="3"/>
      <c r="AK26" s="3"/>
      <c r="AL26" s="6"/>
      <c r="AM26" s="6"/>
    </row>
    <row r="27" spans="1:39" ht="21" customHeight="1" x14ac:dyDescent="0.15">
      <c r="A27" s="257"/>
      <c r="B27" s="99"/>
      <c r="C27" s="97"/>
      <c r="D27" s="98"/>
      <c r="E27" s="98"/>
      <c r="F27" s="164"/>
      <c r="G27" s="221"/>
      <c r="H27" s="223"/>
      <c r="I27" s="258"/>
      <c r="J27" s="258"/>
      <c r="K27" s="314">
        <f t="shared" si="2"/>
        <v>0</v>
      </c>
      <c r="L27" s="69"/>
      <c r="M27" s="69"/>
      <c r="N27" s="69"/>
      <c r="O27" s="69"/>
      <c r="P27" s="152"/>
      <c r="Q27" s="152"/>
      <c r="R27" s="152"/>
      <c r="S27" s="153"/>
      <c r="T27" s="14" t="str">
        <f t="shared" si="0"/>
        <v/>
      </c>
      <c r="U27" s="47" t="str">
        <f t="shared" si="1"/>
        <v/>
      </c>
      <c r="V27" s="14"/>
      <c r="W27" s="3"/>
      <c r="X27" s="3"/>
      <c r="Y27" s="14"/>
      <c r="Z27" s="3"/>
      <c r="AA27" s="14"/>
      <c r="AB27" s="3"/>
      <c r="AC27" s="3"/>
      <c r="AD27" s="14"/>
      <c r="AE27" s="3"/>
      <c r="AF27" s="14"/>
      <c r="AG27" s="3"/>
      <c r="AH27" s="3"/>
      <c r="AI27" s="14"/>
      <c r="AJ27" s="3"/>
      <c r="AK27" s="3"/>
    </row>
    <row r="28" spans="1:39" ht="21" customHeight="1" x14ac:dyDescent="0.15">
      <c r="A28" s="74"/>
      <c r="B28" s="63"/>
      <c r="C28" s="57"/>
      <c r="D28" s="60"/>
      <c r="E28" s="60"/>
      <c r="F28" s="77"/>
      <c r="G28" s="219"/>
      <c r="H28" s="213"/>
      <c r="I28" s="214"/>
      <c r="J28" s="214"/>
      <c r="K28" s="315">
        <f t="shared" si="2"/>
        <v>0</v>
      </c>
      <c r="L28" s="58"/>
      <c r="M28" s="58"/>
      <c r="N28" s="58"/>
      <c r="O28" s="58"/>
      <c r="P28" s="170"/>
      <c r="Q28" s="170"/>
      <c r="R28" s="170"/>
      <c r="S28" s="73"/>
      <c r="T28" s="14" t="str">
        <f t="shared" si="0"/>
        <v/>
      </c>
      <c r="U28" s="47" t="str">
        <f t="shared" si="1"/>
        <v/>
      </c>
      <c r="V28" s="14"/>
      <c r="W28" s="3"/>
      <c r="X28" s="3"/>
      <c r="Y28" s="14"/>
      <c r="Z28" s="3"/>
      <c r="AA28" s="14"/>
      <c r="AB28" s="3"/>
      <c r="AC28" s="3"/>
      <c r="AD28" s="14"/>
      <c r="AE28" s="3"/>
      <c r="AF28" s="14"/>
      <c r="AG28" s="3"/>
      <c r="AH28" s="3"/>
      <c r="AI28" s="14"/>
      <c r="AJ28" s="3"/>
      <c r="AK28" s="3"/>
    </row>
    <row r="29" spans="1:39" ht="21" customHeight="1" x14ac:dyDescent="0.15">
      <c r="A29" s="74"/>
      <c r="B29" s="64"/>
      <c r="C29" s="57"/>
      <c r="D29" s="60"/>
      <c r="E29" s="60"/>
      <c r="F29" s="77"/>
      <c r="G29" s="212"/>
      <c r="H29" s="213"/>
      <c r="I29" s="214"/>
      <c r="J29" s="214"/>
      <c r="K29" s="315">
        <f t="shared" si="2"/>
        <v>0</v>
      </c>
      <c r="L29" s="58"/>
      <c r="M29" s="58"/>
      <c r="N29" s="58"/>
      <c r="O29" s="58"/>
      <c r="P29" s="79"/>
      <c r="Q29" s="79"/>
      <c r="R29" s="65"/>
      <c r="S29" s="73"/>
      <c r="T29" s="14" t="str">
        <f t="shared" si="0"/>
        <v/>
      </c>
      <c r="U29" s="47" t="str">
        <f t="shared" si="1"/>
        <v/>
      </c>
      <c r="V29" s="14"/>
      <c r="W29" s="3"/>
      <c r="X29" s="3"/>
      <c r="Y29" s="14"/>
      <c r="Z29" s="3"/>
      <c r="AA29" s="14"/>
      <c r="AB29" s="3"/>
      <c r="AC29" s="3"/>
      <c r="AD29" s="14"/>
      <c r="AE29" s="3"/>
      <c r="AF29" s="14"/>
      <c r="AG29" s="3"/>
      <c r="AH29" s="3"/>
      <c r="AI29" s="14"/>
      <c r="AJ29" s="3"/>
      <c r="AK29" s="3"/>
      <c r="AL29" s="6"/>
      <c r="AM29" s="6"/>
    </row>
    <row r="30" spans="1:39" ht="21" customHeight="1" x14ac:dyDescent="0.15">
      <c r="A30" s="74"/>
      <c r="B30" s="63"/>
      <c r="C30" s="57"/>
      <c r="D30" s="60"/>
      <c r="E30" s="60"/>
      <c r="F30" s="77"/>
      <c r="G30" s="219"/>
      <c r="H30" s="213"/>
      <c r="I30" s="214"/>
      <c r="J30" s="214"/>
      <c r="K30" s="315">
        <f t="shared" si="2"/>
        <v>0</v>
      </c>
      <c r="L30" s="58"/>
      <c r="M30" s="58"/>
      <c r="N30" s="58"/>
      <c r="O30" s="58"/>
      <c r="P30" s="79"/>
      <c r="Q30" s="79"/>
      <c r="R30" s="65"/>
      <c r="S30" s="73"/>
      <c r="T30" s="14" t="str">
        <f t="shared" si="0"/>
        <v/>
      </c>
      <c r="U30" s="47" t="str">
        <f t="shared" si="1"/>
        <v/>
      </c>
      <c r="V30" s="14"/>
      <c r="W30" s="3"/>
      <c r="X30" s="3"/>
      <c r="Y30" s="14"/>
      <c r="Z30" s="3"/>
      <c r="AA30" s="14"/>
      <c r="AB30" s="3"/>
      <c r="AC30" s="3"/>
      <c r="AD30" s="14"/>
      <c r="AE30" s="3"/>
      <c r="AF30" s="14"/>
      <c r="AG30" s="3"/>
      <c r="AH30" s="3"/>
      <c r="AI30" s="14"/>
      <c r="AJ30" s="3"/>
      <c r="AK30" s="3"/>
      <c r="AL30" s="6"/>
      <c r="AM30" s="6"/>
    </row>
    <row r="31" spans="1:39" ht="21" customHeight="1" x14ac:dyDescent="0.15">
      <c r="A31" s="74"/>
      <c r="B31" s="63"/>
      <c r="C31" s="57"/>
      <c r="D31" s="60"/>
      <c r="E31" s="60"/>
      <c r="F31" s="77"/>
      <c r="G31" s="219"/>
      <c r="H31" s="213"/>
      <c r="I31" s="214"/>
      <c r="J31" s="214"/>
      <c r="K31" s="315">
        <f t="shared" si="2"/>
        <v>0</v>
      </c>
      <c r="L31" s="58"/>
      <c r="M31" s="58"/>
      <c r="N31" s="58"/>
      <c r="O31" s="58"/>
      <c r="P31" s="65"/>
      <c r="Q31" s="65"/>
      <c r="R31" s="65"/>
      <c r="S31" s="73"/>
      <c r="T31" s="14" t="str">
        <f t="shared" si="0"/>
        <v/>
      </c>
      <c r="U31" s="47" t="str">
        <f t="shared" si="1"/>
        <v/>
      </c>
      <c r="V31" s="14"/>
      <c r="W31" s="3"/>
      <c r="X31" s="3"/>
      <c r="Y31" s="14"/>
      <c r="Z31" s="3"/>
      <c r="AA31" s="14"/>
      <c r="AB31" s="3"/>
      <c r="AC31" s="3"/>
      <c r="AD31" s="14"/>
      <c r="AE31" s="3"/>
      <c r="AF31" s="14"/>
      <c r="AG31" s="3"/>
      <c r="AH31" s="3"/>
      <c r="AI31" s="14"/>
      <c r="AJ31" s="3"/>
      <c r="AK31" s="3"/>
      <c r="AL31" s="6"/>
      <c r="AM31" s="6"/>
    </row>
    <row r="32" spans="1:39" ht="21" customHeight="1" x14ac:dyDescent="0.15">
      <c r="A32" s="74"/>
      <c r="B32" s="63"/>
      <c r="C32" s="57"/>
      <c r="D32" s="60"/>
      <c r="E32" s="60"/>
      <c r="F32" s="77"/>
      <c r="G32" s="219"/>
      <c r="H32" s="213"/>
      <c r="I32" s="214"/>
      <c r="J32" s="214"/>
      <c r="K32" s="315">
        <f t="shared" si="2"/>
        <v>0</v>
      </c>
      <c r="L32" s="58"/>
      <c r="M32" s="58"/>
      <c r="N32" s="58"/>
      <c r="O32" s="58"/>
      <c r="P32" s="65"/>
      <c r="Q32" s="65"/>
      <c r="R32" s="65"/>
      <c r="S32" s="73"/>
      <c r="T32" s="14" t="str">
        <f t="shared" si="0"/>
        <v/>
      </c>
      <c r="U32" s="47" t="str">
        <f t="shared" si="1"/>
        <v/>
      </c>
      <c r="V32" s="15"/>
      <c r="W32" s="3"/>
      <c r="X32" s="3"/>
      <c r="Y32" s="14"/>
      <c r="Z32" s="3"/>
      <c r="AA32" s="14"/>
      <c r="AB32" s="3"/>
      <c r="AC32" s="3"/>
      <c r="AD32" s="14"/>
      <c r="AE32" s="3"/>
      <c r="AF32" s="14"/>
      <c r="AG32" s="3"/>
      <c r="AH32" s="3"/>
      <c r="AI32" s="14"/>
      <c r="AJ32" s="3"/>
      <c r="AK32" s="3"/>
      <c r="AL32" s="6"/>
      <c r="AM32" s="6"/>
    </row>
    <row r="33" spans="1:39" ht="21" customHeight="1" x14ac:dyDescent="0.15">
      <c r="A33" s="74"/>
      <c r="B33" s="63"/>
      <c r="C33" s="57"/>
      <c r="D33" s="60"/>
      <c r="E33" s="60"/>
      <c r="F33" s="77"/>
      <c r="G33" s="219"/>
      <c r="H33" s="213"/>
      <c r="I33" s="214"/>
      <c r="J33" s="214"/>
      <c r="K33" s="315">
        <f t="shared" si="2"/>
        <v>0</v>
      </c>
      <c r="L33" s="58"/>
      <c r="M33" s="58"/>
      <c r="N33" s="58"/>
      <c r="O33" s="58"/>
      <c r="P33" s="65"/>
      <c r="Q33" s="65"/>
      <c r="R33" s="65"/>
      <c r="S33" s="73"/>
      <c r="T33" s="14" t="str">
        <f t="shared" si="0"/>
        <v/>
      </c>
      <c r="U33" s="47" t="str">
        <f t="shared" si="1"/>
        <v/>
      </c>
      <c r="V33" s="14"/>
      <c r="W33" s="3"/>
      <c r="X33" s="3"/>
      <c r="Y33" s="14"/>
      <c r="Z33" s="3"/>
      <c r="AA33" s="14"/>
      <c r="AB33" s="3"/>
      <c r="AC33" s="3"/>
      <c r="AD33" s="14"/>
      <c r="AE33" s="3"/>
      <c r="AF33" s="14"/>
      <c r="AG33" s="3"/>
      <c r="AH33" s="3"/>
      <c r="AI33" s="14"/>
      <c r="AJ33" s="3"/>
      <c r="AK33" s="3"/>
      <c r="AL33" s="6"/>
      <c r="AM33" s="6"/>
    </row>
    <row r="34" spans="1:39" ht="21" customHeight="1" x14ac:dyDescent="0.15">
      <c r="A34" s="74"/>
      <c r="B34" s="63"/>
      <c r="C34" s="57"/>
      <c r="D34" s="60"/>
      <c r="E34" s="60"/>
      <c r="F34" s="77"/>
      <c r="G34" s="219"/>
      <c r="H34" s="213"/>
      <c r="I34" s="214"/>
      <c r="J34" s="214"/>
      <c r="K34" s="315">
        <f t="shared" si="2"/>
        <v>0</v>
      </c>
      <c r="L34" s="58"/>
      <c r="M34" s="58"/>
      <c r="N34" s="58"/>
      <c r="O34" s="58"/>
      <c r="P34" s="65"/>
      <c r="Q34" s="65"/>
      <c r="R34" s="65"/>
      <c r="S34" s="73"/>
      <c r="T34" s="14" t="str">
        <f t="shared" si="0"/>
        <v/>
      </c>
      <c r="U34" s="47" t="str">
        <f t="shared" si="1"/>
        <v/>
      </c>
      <c r="V34" s="14"/>
      <c r="W34" s="3"/>
      <c r="X34" s="3"/>
      <c r="Y34" s="14"/>
      <c r="Z34" s="3"/>
      <c r="AA34" s="14"/>
      <c r="AB34" s="3"/>
      <c r="AC34" s="3"/>
      <c r="AD34" s="14"/>
      <c r="AE34" s="3"/>
      <c r="AF34" s="14"/>
      <c r="AG34" s="3"/>
      <c r="AH34" s="3"/>
      <c r="AI34" s="14"/>
      <c r="AJ34" s="3"/>
      <c r="AK34" s="3"/>
      <c r="AL34" s="6"/>
      <c r="AM34" s="6"/>
    </row>
    <row r="35" spans="1:39" ht="21" customHeight="1" x14ac:dyDescent="0.15">
      <c r="A35" s="74"/>
      <c r="B35" s="63"/>
      <c r="C35" s="57"/>
      <c r="D35" s="60"/>
      <c r="E35" s="60"/>
      <c r="F35" s="77"/>
      <c r="G35" s="219"/>
      <c r="H35" s="213"/>
      <c r="I35" s="214"/>
      <c r="J35" s="214"/>
      <c r="K35" s="315">
        <f t="shared" si="2"/>
        <v>0</v>
      </c>
      <c r="L35" s="58"/>
      <c r="M35" s="58"/>
      <c r="N35" s="58"/>
      <c r="O35" s="58"/>
      <c r="P35" s="65"/>
      <c r="Q35" s="65"/>
      <c r="R35" s="65"/>
      <c r="S35" s="72"/>
      <c r="T35" s="14" t="str">
        <f t="shared" si="0"/>
        <v/>
      </c>
      <c r="U35" s="47" t="str">
        <f t="shared" si="1"/>
        <v/>
      </c>
      <c r="V35" s="14"/>
      <c r="W35" s="3"/>
      <c r="X35" s="3"/>
      <c r="Y35" s="14"/>
      <c r="Z35" s="3"/>
      <c r="AA35" s="14"/>
      <c r="AB35" s="3"/>
      <c r="AC35" s="3"/>
      <c r="AD35" s="14"/>
      <c r="AE35" s="3"/>
      <c r="AF35" s="14"/>
      <c r="AG35" s="3"/>
      <c r="AH35" s="3"/>
      <c r="AI35" s="14"/>
      <c r="AJ35" s="3"/>
      <c r="AK35" s="3"/>
      <c r="AL35" s="6"/>
      <c r="AM35" s="6"/>
    </row>
    <row r="36" spans="1:39" ht="21" customHeight="1" x14ac:dyDescent="0.15">
      <c r="A36" s="74"/>
      <c r="B36" s="64"/>
      <c r="C36" s="57"/>
      <c r="D36" s="60"/>
      <c r="E36" s="60"/>
      <c r="F36" s="77"/>
      <c r="G36" s="212"/>
      <c r="H36" s="213"/>
      <c r="I36" s="214"/>
      <c r="J36" s="214"/>
      <c r="K36" s="315">
        <f t="shared" si="2"/>
        <v>0</v>
      </c>
      <c r="L36" s="58"/>
      <c r="M36" s="58"/>
      <c r="N36" s="58"/>
      <c r="O36" s="58"/>
      <c r="P36" s="65"/>
      <c r="Q36" s="65"/>
      <c r="R36" s="65"/>
      <c r="S36" s="72"/>
      <c r="T36" s="14" t="str">
        <f t="shared" si="0"/>
        <v/>
      </c>
      <c r="U36" s="47" t="str">
        <f t="shared" si="1"/>
        <v/>
      </c>
      <c r="V36" s="14"/>
      <c r="W36" s="3"/>
      <c r="X36" s="3"/>
      <c r="Y36" s="14"/>
      <c r="Z36" s="3"/>
      <c r="AA36" s="14"/>
      <c r="AB36" s="3"/>
      <c r="AC36" s="3"/>
      <c r="AD36" s="14"/>
      <c r="AE36" s="3"/>
      <c r="AF36" s="14"/>
      <c r="AG36" s="3"/>
      <c r="AH36" s="3"/>
      <c r="AI36" s="14"/>
      <c r="AJ36" s="3"/>
      <c r="AK36" s="3"/>
      <c r="AL36" s="6"/>
      <c r="AM36" s="6"/>
    </row>
    <row r="37" spans="1:39" ht="21" customHeight="1" x14ac:dyDescent="0.15">
      <c r="A37" s="74"/>
      <c r="B37" s="63"/>
      <c r="C37" s="57"/>
      <c r="D37" s="60"/>
      <c r="E37" s="60"/>
      <c r="F37" s="77"/>
      <c r="G37" s="219"/>
      <c r="H37" s="213"/>
      <c r="I37" s="214"/>
      <c r="J37" s="214"/>
      <c r="K37" s="315">
        <f t="shared" si="2"/>
        <v>0</v>
      </c>
      <c r="L37" s="58"/>
      <c r="M37" s="58"/>
      <c r="N37" s="58"/>
      <c r="O37" s="58"/>
      <c r="P37" s="65"/>
      <c r="Q37" s="65"/>
      <c r="R37" s="65"/>
      <c r="S37" s="72"/>
      <c r="T37" s="14" t="str">
        <f t="shared" si="0"/>
        <v/>
      </c>
      <c r="U37" s="47" t="str">
        <f t="shared" si="1"/>
        <v/>
      </c>
      <c r="V37" s="14"/>
      <c r="W37" s="3"/>
      <c r="X37" s="3"/>
      <c r="Y37" s="14"/>
      <c r="Z37" s="3"/>
      <c r="AA37" s="14"/>
      <c r="AB37" s="3"/>
      <c r="AC37" s="3"/>
      <c r="AD37" s="14"/>
      <c r="AE37" s="3"/>
      <c r="AF37" s="14"/>
      <c r="AG37" s="3"/>
      <c r="AH37" s="3"/>
      <c r="AI37" s="14"/>
      <c r="AJ37" s="3"/>
      <c r="AK37" s="3"/>
      <c r="AL37" s="6"/>
      <c r="AM37" s="6"/>
    </row>
    <row r="38" spans="1:39" ht="21" customHeight="1" x14ac:dyDescent="0.15">
      <c r="A38" s="74"/>
      <c r="B38" s="63"/>
      <c r="C38" s="57"/>
      <c r="D38" s="60"/>
      <c r="E38" s="60"/>
      <c r="F38" s="77"/>
      <c r="G38" s="219"/>
      <c r="H38" s="213"/>
      <c r="I38" s="214"/>
      <c r="J38" s="214"/>
      <c r="K38" s="315">
        <f t="shared" si="2"/>
        <v>0</v>
      </c>
      <c r="L38" s="58"/>
      <c r="M38" s="58"/>
      <c r="N38" s="58"/>
      <c r="O38" s="58"/>
      <c r="P38" s="65"/>
      <c r="Q38" s="65"/>
      <c r="R38" s="65"/>
      <c r="S38" s="72"/>
      <c r="T38" s="14" t="str">
        <f t="shared" si="0"/>
        <v/>
      </c>
      <c r="U38" s="47" t="str">
        <f t="shared" si="1"/>
        <v/>
      </c>
      <c r="V38" s="14"/>
      <c r="W38" s="3"/>
      <c r="X38" s="3"/>
      <c r="Y38" s="14"/>
      <c r="Z38" s="3"/>
      <c r="AA38" s="14"/>
      <c r="AB38" s="3"/>
      <c r="AC38" s="3"/>
      <c r="AD38" s="14"/>
      <c r="AE38" s="3"/>
      <c r="AF38" s="14"/>
      <c r="AG38" s="3"/>
      <c r="AH38" s="3"/>
      <c r="AI38" s="14"/>
      <c r="AJ38" s="3"/>
      <c r="AK38" s="3"/>
      <c r="AL38" s="6"/>
      <c r="AM38" s="6"/>
    </row>
    <row r="39" spans="1:39" ht="21" customHeight="1" x14ac:dyDescent="0.15">
      <c r="A39" s="74"/>
      <c r="B39" s="63"/>
      <c r="C39" s="57"/>
      <c r="D39" s="60"/>
      <c r="E39" s="60"/>
      <c r="F39" s="77"/>
      <c r="G39" s="219"/>
      <c r="H39" s="213"/>
      <c r="I39" s="214"/>
      <c r="J39" s="214"/>
      <c r="K39" s="315">
        <f t="shared" si="2"/>
        <v>0</v>
      </c>
      <c r="L39" s="58"/>
      <c r="M39" s="58"/>
      <c r="N39" s="58"/>
      <c r="O39" s="58"/>
      <c r="P39" s="65"/>
      <c r="Q39" s="65"/>
      <c r="R39" s="65"/>
      <c r="S39" s="72"/>
      <c r="T39" s="14" t="str">
        <f t="shared" si="0"/>
        <v/>
      </c>
      <c r="U39" s="47" t="str">
        <f t="shared" si="1"/>
        <v/>
      </c>
      <c r="V39" s="14"/>
      <c r="W39" s="3"/>
      <c r="X39" s="3"/>
      <c r="Y39" s="14"/>
      <c r="Z39" s="3"/>
      <c r="AA39" s="14"/>
      <c r="AB39" s="3"/>
      <c r="AC39" s="3"/>
      <c r="AD39" s="14"/>
      <c r="AE39" s="3"/>
      <c r="AF39" s="14"/>
      <c r="AG39" s="3"/>
      <c r="AH39" s="3"/>
      <c r="AI39" s="14"/>
      <c r="AJ39" s="3"/>
      <c r="AK39" s="3"/>
      <c r="AL39" s="6"/>
      <c r="AM39" s="6"/>
    </row>
    <row r="40" spans="1:39" ht="21" customHeight="1" x14ac:dyDescent="0.15">
      <c r="A40" s="74"/>
      <c r="B40" s="63"/>
      <c r="C40" s="57"/>
      <c r="D40" s="60"/>
      <c r="E40" s="60"/>
      <c r="F40" s="77"/>
      <c r="G40" s="219"/>
      <c r="H40" s="213"/>
      <c r="I40" s="214"/>
      <c r="J40" s="214"/>
      <c r="K40" s="315">
        <f t="shared" si="2"/>
        <v>0</v>
      </c>
      <c r="L40" s="58"/>
      <c r="M40" s="58"/>
      <c r="N40" s="58"/>
      <c r="O40" s="58"/>
      <c r="P40" s="65"/>
      <c r="Q40" s="65"/>
      <c r="R40" s="65"/>
      <c r="S40" s="72"/>
      <c r="T40" s="14" t="str">
        <f t="shared" si="0"/>
        <v/>
      </c>
      <c r="U40" s="47" t="str">
        <f t="shared" si="1"/>
        <v/>
      </c>
      <c r="V40" s="14"/>
      <c r="W40" s="3"/>
      <c r="X40" s="3"/>
      <c r="Y40" s="14"/>
      <c r="Z40" s="3"/>
      <c r="AA40" s="14"/>
      <c r="AB40" s="3"/>
      <c r="AC40" s="3"/>
      <c r="AD40" s="14"/>
      <c r="AE40" s="3"/>
      <c r="AF40" s="14"/>
      <c r="AG40" s="3"/>
      <c r="AH40" s="3"/>
      <c r="AI40" s="14"/>
      <c r="AJ40" s="3"/>
      <c r="AK40" s="3"/>
      <c r="AL40" s="6"/>
      <c r="AM40" s="6"/>
    </row>
    <row r="41" spans="1:39" ht="21" customHeight="1" x14ac:dyDescent="0.15">
      <c r="A41" s="74"/>
      <c r="B41" s="63"/>
      <c r="C41" s="57"/>
      <c r="D41" s="60"/>
      <c r="E41" s="60"/>
      <c r="F41" s="77"/>
      <c r="G41" s="219"/>
      <c r="H41" s="213"/>
      <c r="I41" s="214"/>
      <c r="J41" s="214"/>
      <c r="K41" s="315">
        <f t="shared" si="2"/>
        <v>0</v>
      </c>
      <c r="L41" s="58"/>
      <c r="M41" s="58"/>
      <c r="N41" s="58"/>
      <c r="O41" s="58"/>
      <c r="P41" s="65"/>
      <c r="Q41" s="65"/>
      <c r="R41" s="65"/>
      <c r="S41" s="72"/>
      <c r="T41" s="14" t="str">
        <f t="shared" si="0"/>
        <v/>
      </c>
      <c r="U41" s="47" t="str">
        <f t="shared" si="1"/>
        <v/>
      </c>
      <c r="V41" s="14"/>
      <c r="W41" s="3"/>
      <c r="X41" s="3"/>
      <c r="Y41" s="14"/>
      <c r="Z41" s="3"/>
      <c r="AA41" s="14"/>
      <c r="AB41" s="3"/>
      <c r="AC41" s="3"/>
      <c r="AD41" s="14"/>
      <c r="AE41" s="3"/>
      <c r="AF41" s="14"/>
      <c r="AG41" s="3"/>
      <c r="AH41" s="3"/>
      <c r="AI41" s="14"/>
      <c r="AJ41" s="3"/>
      <c r="AK41" s="3"/>
      <c r="AL41" s="6"/>
      <c r="AM41" s="6"/>
    </row>
    <row r="42" spans="1:39" ht="21" customHeight="1" x14ac:dyDescent="0.15">
      <c r="A42" s="74"/>
      <c r="B42" s="63"/>
      <c r="C42" s="57"/>
      <c r="D42" s="60"/>
      <c r="E42" s="60"/>
      <c r="F42" s="77"/>
      <c r="G42" s="219"/>
      <c r="H42" s="213"/>
      <c r="I42" s="214"/>
      <c r="J42" s="214"/>
      <c r="K42" s="315">
        <f t="shared" si="2"/>
        <v>0</v>
      </c>
      <c r="L42" s="58"/>
      <c r="M42" s="58"/>
      <c r="N42" s="58"/>
      <c r="O42" s="58"/>
      <c r="P42" s="65"/>
      <c r="Q42" s="65"/>
      <c r="R42" s="65"/>
      <c r="S42" s="72"/>
      <c r="T42" s="14" t="str">
        <f t="shared" si="0"/>
        <v/>
      </c>
      <c r="U42" s="47" t="str">
        <f t="shared" si="1"/>
        <v/>
      </c>
      <c r="V42" s="14"/>
      <c r="W42" s="3"/>
      <c r="X42" s="3"/>
      <c r="Y42" s="14"/>
      <c r="Z42" s="3"/>
      <c r="AA42" s="14"/>
      <c r="AB42" s="3"/>
      <c r="AC42" s="3"/>
      <c r="AD42" s="14"/>
      <c r="AE42" s="3"/>
      <c r="AF42" s="14"/>
      <c r="AG42" s="3"/>
      <c r="AH42" s="3"/>
      <c r="AI42" s="14"/>
      <c r="AJ42" s="3"/>
      <c r="AK42" s="3"/>
      <c r="AL42" s="6"/>
      <c r="AM42" s="6"/>
    </row>
    <row r="43" spans="1:39" ht="21" customHeight="1" x14ac:dyDescent="0.15">
      <c r="A43" s="74"/>
      <c r="B43" s="63"/>
      <c r="C43" s="57"/>
      <c r="D43" s="60"/>
      <c r="E43" s="60"/>
      <c r="F43" s="77"/>
      <c r="G43" s="219"/>
      <c r="H43" s="213"/>
      <c r="I43" s="214"/>
      <c r="J43" s="214"/>
      <c r="K43" s="315">
        <f t="shared" si="2"/>
        <v>0</v>
      </c>
      <c r="L43" s="58"/>
      <c r="M43" s="58"/>
      <c r="N43" s="58"/>
      <c r="O43" s="58"/>
      <c r="P43" s="65"/>
      <c r="Q43" s="65"/>
      <c r="R43" s="65"/>
      <c r="S43" s="72"/>
      <c r="T43" s="14" t="str">
        <f t="shared" si="0"/>
        <v/>
      </c>
      <c r="U43" s="47" t="str">
        <f t="shared" si="1"/>
        <v/>
      </c>
      <c r="V43" s="14"/>
      <c r="W43" s="3"/>
      <c r="X43" s="3"/>
      <c r="Y43" s="14"/>
      <c r="Z43" s="3"/>
      <c r="AA43" s="14"/>
      <c r="AB43" s="3"/>
      <c r="AC43" s="3"/>
      <c r="AD43" s="14"/>
      <c r="AE43" s="3"/>
      <c r="AF43" s="14"/>
      <c r="AG43" s="3"/>
      <c r="AH43" s="3"/>
      <c r="AI43" s="14"/>
      <c r="AJ43" s="3"/>
      <c r="AK43" s="3"/>
      <c r="AL43" s="6"/>
      <c r="AM43" s="6"/>
    </row>
    <row r="44" spans="1:39" ht="21" customHeight="1" x14ac:dyDescent="0.15">
      <c r="A44" s="74"/>
      <c r="B44" s="63"/>
      <c r="C44" s="57"/>
      <c r="D44" s="60"/>
      <c r="E44" s="60"/>
      <c r="F44" s="77"/>
      <c r="G44" s="219"/>
      <c r="H44" s="213"/>
      <c r="I44" s="214"/>
      <c r="J44" s="214"/>
      <c r="K44" s="315">
        <f t="shared" si="2"/>
        <v>0</v>
      </c>
      <c r="L44" s="58"/>
      <c r="M44" s="58"/>
      <c r="N44" s="58"/>
      <c r="O44" s="58"/>
      <c r="P44" s="65"/>
      <c r="Q44" s="65"/>
      <c r="R44" s="65"/>
      <c r="S44" s="72"/>
      <c r="T44" s="14" t="str">
        <f t="shared" si="0"/>
        <v/>
      </c>
      <c r="U44" s="47" t="str">
        <f t="shared" si="1"/>
        <v/>
      </c>
      <c r="V44" s="16"/>
      <c r="W44" s="4"/>
      <c r="X44" s="4"/>
      <c r="Y44" s="16"/>
      <c r="Z44" s="3"/>
      <c r="AA44" s="14"/>
      <c r="AB44" s="4"/>
      <c r="AC44" s="3"/>
      <c r="AD44" s="14"/>
      <c r="AE44" s="4"/>
      <c r="AF44" s="16"/>
      <c r="AG44" s="4"/>
      <c r="AH44" s="4"/>
      <c r="AI44" s="16"/>
      <c r="AJ44" s="3"/>
      <c r="AK44" s="3"/>
      <c r="AL44" s="6"/>
      <c r="AM44" s="6"/>
    </row>
    <row r="45" spans="1:39" ht="21" customHeight="1" x14ac:dyDescent="0.15">
      <c r="A45" s="74"/>
      <c r="B45" s="63"/>
      <c r="C45" s="57"/>
      <c r="D45" s="60"/>
      <c r="E45" s="60"/>
      <c r="F45" s="77"/>
      <c r="G45" s="219"/>
      <c r="H45" s="213"/>
      <c r="I45" s="214"/>
      <c r="J45" s="214"/>
      <c r="K45" s="315">
        <f t="shared" si="2"/>
        <v>0</v>
      </c>
      <c r="L45" s="58"/>
      <c r="M45" s="58"/>
      <c r="N45" s="58"/>
      <c r="O45" s="58"/>
      <c r="P45" s="65"/>
      <c r="Q45" s="65"/>
      <c r="R45" s="65"/>
      <c r="S45" s="72"/>
      <c r="T45" s="14" t="str">
        <f t="shared" si="0"/>
        <v/>
      </c>
      <c r="U45" s="47" t="str">
        <f t="shared" si="1"/>
        <v/>
      </c>
      <c r="V45" s="16"/>
      <c r="W45" s="4"/>
      <c r="X45" s="4"/>
      <c r="Y45" s="16"/>
      <c r="Z45" s="3"/>
      <c r="AA45" s="14"/>
      <c r="AB45" s="4"/>
      <c r="AC45" s="3"/>
      <c r="AD45" s="14"/>
      <c r="AE45" s="4"/>
      <c r="AF45" s="16"/>
      <c r="AG45" s="4"/>
      <c r="AH45" s="4"/>
      <c r="AI45" s="16"/>
      <c r="AJ45" s="3"/>
      <c r="AK45" s="3"/>
      <c r="AL45" s="6"/>
      <c r="AM45" s="6"/>
    </row>
    <row r="46" spans="1:39" ht="21" customHeight="1" x14ac:dyDescent="0.15">
      <c r="A46" s="187"/>
      <c r="B46" s="105"/>
      <c r="C46" s="111"/>
      <c r="D46" s="95"/>
      <c r="E46" s="95"/>
      <c r="F46" s="166"/>
      <c r="G46" s="220"/>
      <c r="H46" s="228"/>
      <c r="I46" s="229"/>
      <c r="J46" s="229"/>
      <c r="K46" s="316">
        <f t="shared" si="2"/>
        <v>0</v>
      </c>
      <c r="L46" s="68"/>
      <c r="M46" s="68"/>
      <c r="N46" s="68"/>
      <c r="O46" s="68"/>
      <c r="P46" s="154"/>
      <c r="Q46" s="154"/>
      <c r="R46" s="154"/>
      <c r="S46" s="155"/>
      <c r="T46" s="14" t="str">
        <f t="shared" si="0"/>
        <v/>
      </c>
      <c r="U46" s="47" t="str">
        <f t="shared" si="1"/>
        <v/>
      </c>
      <c r="V46" s="17"/>
      <c r="W46" s="5"/>
      <c r="X46" s="5"/>
      <c r="Y46" s="17"/>
      <c r="Z46" s="3"/>
      <c r="AA46" s="14"/>
      <c r="AB46" s="5"/>
      <c r="AC46" s="3"/>
      <c r="AD46" s="14"/>
      <c r="AE46" s="5"/>
      <c r="AF46" s="17"/>
      <c r="AG46" s="5"/>
      <c r="AH46" s="5"/>
      <c r="AI46" s="17"/>
      <c r="AJ46" s="3"/>
      <c r="AK46" s="3"/>
      <c r="AL46" s="6"/>
      <c r="AM46" s="6"/>
    </row>
    <row r="47" spans="1:39" ht="21" customHeight="1" x14ac:dyDescent="0.15">
      <c r="A47" s="188"/>
      <c r="B47" s="99"/>
      <c r="C47" s="97"/>
      <c r="D47" s="98"/>
      <c r="E47" s="98"/>
      <c r="F47" s="164"/>
      <c r="G47" s="221"/>
      <c r="H47" s="223"/>
      <c r="I47" s="224"/>
      <c r="J47" s="224"/>
      <c r="K47" s="314">
        <f t="shared" si="2"/>
        <v>0</v>
      </c>
      <c r="L47" s="69"/>
      <c r="M47" s="69"/>
      <c r="N47" s="69"/>
      <c r="O47" s="69"/>
      <c r="P47" s="152"/>
      <c r="Q47" s="152"/>
      <c r="R47" s="152"/>
      <c r="S47" s="153"/>
      <c r="T47" s="14" t="str">
        <f t="shared" si="0"/>
        <v/>
      </c>
      <c r="U47" s="47" t="str">
        <f t="shared" si="1"/>
        <v/>
      </c>
      <c r="V47" s="14"/>
      <c r="W47" s="3"/>
      <c r="X47" s="3"/>
      <c r="Y47" s="14"/>
      <c r="Z47" s="3"/>
      <c r="AA47" s="14"/>
      <c r="AB47" s="3"/>
      <c r="AC47" s="3"/>
      <c r="AD47" s="14"/>
      <c r="AE47" s="3"/>
      <c r="AF47" s="14"/>
      <c r="AG47" s="3"/>
      <c r="AH47" s="3"/>
      <c r="AI47" s="14"/>
      <c r="AJ47" s="3"/>
      <c r="AK47" s="3"/>
    </row>
    <row r="48" spans="1:39" ht="21" customHeight="1" x14ac:dyDescent="0.15">
      <c r="A48" s="62"/>
      <c r="B48" s="63"/>
      <c r="C48" s="57"/>
      <c r="D48" s="60"/>
      <c r="E48" s="60"/>
      <c r="F48" s="77"/>
      <c r="G48" s="219"/>
      <c r="H48" s="213"/>
      <c r="I48" s="214"/>
      <c r="J48" s="214"/>
      <c r="K48" s="315">
        <f t="shared" si="2"/>
        <v>0</v>
      </c>
      <c r="L48" s="58"/>
      <c r="M48" s="58"/>
      <c r="N48" s="58"/>
      <c r="O48" s="58"/>
      <c r="P48" s="170"/>
      <c r="Q48" s="170"/>
      <c r="R48" s="170"/>
      <c r="S48" s="73"/>
      <c r="T48" s="14" t="str">
        <f t="shared" si="0"/>
        <v/>
      </c>
      <c r="U48" s="47" t="str">
        <f t="shared" si="1"/>
        <v/>
      </c>
      <c r="V48" s="14"/>
      <c r="W48" s="3"/>
      <c r="X48" s="3"/>
      <c r="Y48" s="14"/>
      <c r="Z48" s="3"/>
      <c r="AA48" s="14"/>
      <c r="AB48" s="3"/>
      <c r="AC48" s="3"/>
      <c r="AD48" s="14"/>
      <c r="AE48" s="3"/>
      <c r="AF48" s="14"/>
      <c r="AG48" s="3"/>
      <c r="AH48" s="3"/>
      <c r="AI48" s="14"/>
      <c r="AJ48" s="3"/>
      <c r="AK48" s="3"/>
    </row>
    <row r="49" spans="1:39" ht="21" customHeight="1" x14ac:dyDescent="0.15">
      <c r="A49" s="62"/>
      <c r="B49" s="63"/>
      <c r="C49" s="57"/>
      <c r="D49" s="60"/>
      <c r="E49" s="60"/>
      <c r="F49" s="77"/>
      <c r="G49" s="219"/>
      <c r="H49" s="213"/>
      <c r="I49" s="214"/>
      <c r="J49" s="214"/>
      <c r="K49" s="315">
        <f t="shared" si="2"/>
        <v>0</v>
      </c>
      <c r="L49" s="58"/>
      <c r="M49" s="58"/>
      <c r="N49" s="58"/>
      <c r="O49" s="58"/>
      <c r="P49" s="79"/>
      <c r="Q49" s="169"/>
      <c r="R49" s="79"/>
      <c r="S49" s="73"/>
      <c r="T49" s="14" t="str">
        <f t="shared" si="0"/>
        <v/>
      </c>
      <c r="U49" s="47" t="str">
        <f t="shared" si="1"/>
        <v/>
      </c>
      <c r="V49" s="14"/>
      <c r="W49" s="3"/>
      <c r="X49" s="3"/>
      <c r="Y49" s="14"/>
      <c r="Z49" s="3"/>
      <c r="AA49" s="14"/>
      <c r="AB49" s="3"/>
      <c r="AC49" s="3"/>
      <c r="AD49" s="14"/>
      <c r="AE49" s="3"/>
      <c r="AF49" s="14"/>
      <c r="AG49" s="3"/>
      <c r="AH49" s="3"/>
      <c r="AI49" s="14"/>
      <c r="AJ49" s="3"/>
      <c r="AK49" s="3"/>
      <c r="AL49" s="6"/>
      <c r="AM49" s="6"/>
    </row>
    <row r="50" spans="1:39" ht="21" customHeight="1" x14ac:dyDescent="0.15">
      <c r="A50" s="62"/>
      <c r="B50" s="63"/>
      <c r="C50" s="57"/>
      <c r="D50" s="60"/>
      <c r="E50" s="60"/>
      <c r="F50" s="77"/>
      <c r="G50" s="219"/>
      <c r="H50" s="213"/>
      <c r="I50" s="214"/>
      <c r="J50" s="214"/>
      <c r="K50" s="315">
        <f t="shared" si="2"/>
        <v>0</v>
      </c>
      <c r="L50" s="58"/>
      <c r="M50" s="58"/>
      <c r="N50" s="58"/>
      <c r="O50" s="58"/>
      <c r="P50" s="79"/>
      <c r="Q50" s="79"/>
      <c r="R50" s="65"/>
      <c r="S50" s="73"/>
      <c r="T50" s="14" t="str">
        <f t="shared" si="0"/>
        <v/>
      </c>
      <c r="U50" s="47" t="str">
        <f t="shared" si="1"/>
        <v/>
      </c>
      <c r="V50" s="14"/>
      <c r="W50" s="3"/>
      <c r="X50" s="3"/>
      <c r="Y50" s="14"/>
      <c r="Z50" s="3"/>
      <c r="AA50" s="14"/>
      <c r="AB50" s="3"/>
      <c r="AC50" s="3"/>
      <c r="AD50" s="14"/>
      <c r="AE50" s="3"/>
      <c r="AF50" s="14"/>
      <c r="AG50" s="3"/>
      <c r="AH50" s="3"/>
      <c r="AI50" s="14"/>
      <c r="AJ50" s="3"/>
      <c r="AK50" s="3"/>
      <c r="AL50" s="6"/>
      <c r="AM50" s="6"/>
    </row>
    <row r="51" spans="1:39" ht="21" customHeight="1" x14ac:dyDescent="0.15">
      <c r="A51" s="62"/>
      <c r="B51" s="63"/>
      <c r="C51" s="57"/>
      <c r="D51" s="60"/>
      <c r="E51" s="60"/>
      <c r="F51" s="77"/>
      <c r="G51" s="219"/>
      <c r="H51" s="213"/>
      <c r="I51" s="214"/>
      <c r="J51" s="214"/>
      <c r="K51" s="315">
        <f t="shared" si="2"/>
        <v>0</v>
      </c>
      <c r="L51" s="58"/>
      <c r="M51" s="58"/>
      <c r="N51" s="58"/>
      <c r="O51" s="58"/>
      <c r="P51" s="65"/>
      <c r="Q51" s="65"/>
      <c r="R51" s="65"/>
      <c r="S51" s="72"/>
      <c r="T51" s="14" t="str">
        <f t="shared" si="0"/>
        <v/>
      </c>
      <c r="U51" s="47" t="str">
        <f t="shared" si="1"/>
        <v/>
      </c>
      <c r="V51" s="14"/>
      <c r="W51" s="3"/>
      <c r="X51" s="3"/>
      <c r="Y51" s="14"/>
      <c r="Z51" s="3"/>
      <c r="AA51" s="14"/>
      <c r="AB51" s="3"/>
      <c r="AC51" s="3"/>
      <c r="AD51" s="14"/>
      <c r="AE51" s="3"/>
      <c r="AF51" s="14"/>
      <c r="AG51" s="3"/>
      <c r="AH51" s="3"/>
      <c r="AI51" s="14"/>
      <c r="AJ51" s="3"/>
      <c r="AK51" s="3"/>
      <c r="AL51" s="6"/>
      <c r="AM51" s="6"/>
    </row>
    <row r="52" spans="1:39" ht="21" customHeight="1" x14ac:dyDescent="0.15">
      <c r="A52" s="62"/>
      <c r="B52" s="63"/>
      <c r="C52" s="57"/>
      <c r="D52" s="60"/>
      <c r="E52" s="60"/>
      <c r="F52" s="77"/>
      <c r="G52" s="219"/>
      <c r="H52" s="213"/>
      <c r="I52" s="214"/>
      <c r="J52" s="214"/>
      <c r="K52" s="315">
        <f t="shared" si="2"/>
        <v>0</v>
      </c>
      <c r="L52" s="58"/>
      <c r="M52" s="58"/>
      <c r="N52" s="58"/>
      <c r="O52" s="58"/>
      <c r="P52" s="65"/>
      <c r="Q52" s="65"/>
      <c r="R52" s="65"/>
      <c r="S52" s="72"/>
      <c r="T52" s="14" t="str">
        <f t="shared" si="0"/>
        <v/>
      </c>
      <c r="U52" s="47" t="str">
        <f t="shared" si="1"/>
        <v/>
      </c>
      <c r="V52" s="15"/>
      <c r="W52" s="3"/>
      <c r="X52" s="3"/>
      <c r="Y52" s="14"/>
      <c r="Z52" s="3"/>
      <c r="AA52" s="14"/>
      <c r="AB52" s="3"/>
      <c r="AC52" s="3"/>
      <c r="AD52" s="14"/>
      <c r="AE52" s="3"/>
      <c r="AF52" s="14"/>
      <c r="AG52" s="3"/>
      <c r="AH52" s="3"/>
      <c r="AI52" s="14"/>
      <c r="AJ52" s="3"/>
      <c r="AK52" s="3"/>
      <c r="AL52" s="6"/>
      <c r="AM52" s="6"/>
    </row>
    <row r="53" spans="1:39" ht="21" customHeight="1" x14ac:dyDescent="0.15">
      <c r="A53" s="62"/>
      <c r="B53" s="63"/>
      <c r="C53" s="57"/>
      <c r="D53" s="60"/>
      <c r="E53" s="60"/>
      <c r="F53" s="77"/>
      <c r="G53" s="219"/>
      <c r="H53" s="213"/>
      <c r="I53" s="214"/>
      <c r="J53" s="214"/>
      <c r="K53" s="315">
        <f t="shared" si="2"/>
        <v>0</v>
      </c>
      <c r="L53" s="58"/>
      <c r="M53" s="58"/>
      <c r="N53" s="58"/>
      <c r="O53" s="58"/>
      <c r="P53" s="65"/>
      <c r="Q53" s="59"/>
      <c r="R53" s="65"/>
      <c r="S53" s="72"/>
      <c r="T53" s="14" t="str">
        <f t="shared" si="0"/>
        <v/>
      </c>
      <c r="U53" s="47" t="str">
        <f t="shared" si="1"/>
        <v/>
      </c>
      <c r="V53" s="14"/>
      <c r="W53" s="3"/>
      <c r="X53" s="3"/>
      <c r="Y53" s="14"/>
      <c r="Z53" s="3"/>
      <c r="AA53" s="14"/>
      <c r="AB53" s="3"/>
      <c r="AC53" s="3"/>
      <c r="AD53" s="14"/>
      <c r="AE53" s="3"/>
      <c r="AF53" s="14"/>
      <c r="AG53" s="3"/>
      <c r="AH53" s="3"/>
      <c r="AI53" s="14"/>
      <c r="AJ53" s="3"/>
      <c r="AK53" s="3"/>
      <c r="AL53" s="6"/>
      <c r="AM53" s="6"/>
    </row>
    <row r="54" spans="1:39" ht="21" customHeight="1" x14ac:dyDescent="0.15">
      <c r="A54" s="62"/>
      <c r="B54" s="63"/>
      <c r="C54" s="57"/>
      <c r="D54" s="60"/>
      <c r="E54" s="60"/>
      <c r="F54" s="77"/>
      <c r="G54" s="219"/>
      <c r="H54" s="213"/>
      <c r="I54" s="214"/>
      <c r="J54" s="214"/>
      <c r="K54" s="315">
        <f t="shared" si="2"/>
        <v>0</v>
      </c>
      <c r="L54" s="58"/>
      <c r="M54" s="58"/>
      <c r="N54" s="58"/>
      <c r="O54" s="58"/>
      <c r="P54" s="65"/>
      <c r="Q54" s="65"/>
      <c r="R54" s="65"/>
      <c r="S54" s="72"/>
      <c r="T54" s="14" t="str">
        <f t="shared" si="0"/>
        <v/>
      </c>
      <c r="U54" s="47" t="str">
        <f t="shared" si="1"/>
        <v/>
      </c>
      <c r="V54" s="14"/>
      <c r="W54" s="3"/>
      <c r="X54" s="3"/>
      <c r="Y54" s="14"/>
      <c r="Z54" s="3"/>
      <c r="AA54" s="14"/>
      <c r="AB54" s="3"/>
      <c r="AC54" s="3"/>
      <c r="AD54" s="14"/>
      <c r="AE54" s="3"/>
      <c r="AF54" s="14"/>
      <c r="AG54" s="3"/>
      <c r="AH54" s="3"/>
      <c r="AI54" s="14"/>
      <c r="AJ54" s="3"/>
      <c r="AK54" s="3"/>
      <c r="AL54" s="6"/>
      <c r="AM54" s="6"/>
    </row>
    <row r="55" spans="1:39" ht="21" customHeight="1" x14ac:dyDescent="0.15">
      <c r="A55" s="62"/>
      <c r="B55" s="63"/>
      <c r="C55" s="57"/>
      <c r="D55" s="60"/>
      <c r="E55" s="60"/>
      <c r="F55" s="77"/>
      <c r="G55" s="219"/>
      <c r="H55" s="213"/>
      <c r="I55" s="214"/>
      <c r="J55" s="214"/>
      <c r="K55" s="315">
        <f t="shared" si="2"/>
        <v>0</v>
      </c>
      <c r="L55" s="58"/>
      <c r="M55" s="58"/>
      <c r="N55" s="58"/>
      <c r="O55" s="58"/>
      <c r="P55" s="65"/>
      <c r="Q55" s="65"/>
      <c r="R55" s="65"/>
      <c r="S55" s="72"/>
      <c r="T55" s="14" t="str">
        <f t="shared" si="0"/>
        <v/>
      </c>
      <c r="U55" s="47" t="str">
        <f t="shared" si="1"/>
        <v/>
      </c>
      <c r="V55" s="14"/>
      <c r="W55" s="3"/>
      <c r="X55" s="3"/>
      <c r="Y55" s="14"/>
      <c r="Z55" s="3"/>
      <c r="AA55" s="14"/>
      <c r="AB55" s="3"/>
      <c r="AC55" s="3"/>
      <c r="AD55" s="14"/>
      <c r="AE55" s="3"/>
      <c r="AF55" s="14"/>
      <c r="AG55" s="3"/>
      <c r="AH55" s="3"/>
      <c r="AI55" s="14"/>
      <c r="AJ55" s="3"/>
      <c r="AK55" s="3"/>
      <c r="AL55" s="6"/>
      <c r="AM55" s="6"/>
    </row>
    <row r="56" spans="1:39" ht="21" customHeight="1" x14ac:dyDescent="0.15">
      <c r="A56" s="62"/>
      <c r="B56" s="63"/>
      <c r="C56" s="57"/>
      <c r="D56" s="60"/>
      <c r="E56" s="60"/>
      <c r="F56" s="77"/>
      <c r="G56" s="219"/>
      <c r="H56" s="213"/>
      <c r="I56" s="214"/>
      <c r="J56" s="214"/>
      <c r="K56" s="315">
        <f t="shared" si="2"/>
        <v>0</v>
      </c>
      <c r="L56" s="58"/>
      <c r="M56" s="58"/>
      <c r="N56" s="58"/>
      <c r="O56" s="58"/>
      <c r="P56" s="65"/>
      <c r="Q56" s="65"/>
      <c r="R56" s="65"/>
      <c r="S56" s="72"/>
      <c r="T56" s="14" t="str">
        <f t="shared" si="0"/>
        <v/>
      </c>
      <c r="U56" s="47" t="str">
        <f t="shared" si="1"/>
        <v/>
      </c>
      <c r="V56" s="14"/>
      <c r="W56" s="3"/>
      <c r="X56" s="3"/>
      <c r="Y56" s="14"/>
      <c r="Z56" s="3"/>
      <c r="AA56" s="14"/>
      <c r="AB56" s="3"/>
      <c r="AC56" s="3"/>
      <c r="AD56" s="14"/>
      <c r="AE56" s="3"/>
      <c r="AF56" s="14"/>
      <c r="AG56" s="3"/>
      <c r="AH56" s="3"/>
      <c r="AI56" s="14"/>
      <c r="AJ56" s="3"/>
      <c r="AK56" s="3"/>
      <c r="AL56" s="6"/>
      <c r="AM56" s="6"/>
    </row>
    <row r="57" spans="1:39" ht="21" customHeight="1" x14ac:dyDescent="0.15">
      <c r="A57" s="62"/>
      <c r="B57" s="63"/>
      <c r="C57" s="57"/>
      <c r="D57" s="60"/>
      <c r="E57" s="60"/>
      <c r="F57" s="77"/>
      <c r="G57" s="219"/>
      <c r="H57" s="213"/>
      <c r="I57" s="214"/>
      <c r="J57" s="214"/>
      <c r="K57" s="315">
        <f t="shared" si="2"/>
        <v>0</v>
      </c>
      <c r="L57" s="58"/>
      <c r="M57" s="58"/>
      <c r="N57" s="58"/>
      <c r="O57" s="58"/>
      <c r="P57" s="65"/>
      <c r="Q57" s="65"/>
      <c r="R57" s="65"/>
      <c r="S57" s="72"/>
      <c r="T57" s="14" t="str">
        <f t="shared" si="0"/>
        <v/>
      </c>
      <c r="U57" s="47" t="str">
        <f t="shared" si="1"/>
        <v/>
      </c>
      <c r="V57" s="14"/>
      <c r="W57" s="3"/>
      <c r="X57" s="3"/>
      <c r="Y57" s="14"/>
      <c r="Z57" s="3"/>
      <c r="AA57" s="14"/>
      <c r="AB57" s="3"/>
      <c r="AC57" s="3"/>
      <c r="AD57" s="14"/>
      <c r="AE57" s="3"/>
      <c r="AF57" s="14"/>
      <c r="AG57" s="3"/>
      <c r="AH57" s="3"/>
      <c r="AI57" s="14"/>
      <c r="AJ57" s="3"/>
      <c r="AK57" s="3"/>
      <c r="AL57" s="6"/>
      <c r="AM57" s="6"/>
    </row>
    <row r="58" spans="1:39" ht="21" customHeight="1" x14ac:dyDescent="0.15">
      <c r="A58" s="62"/>
      <c r="B58" s="63"/>
      <c r="C58" s="57"/>
      <c r="D58" s="60"/>
      <c r="E58" s="60"/>
      <c r="F58" s="77"/>
      <c r="G58" s="219"/>
      <c r="H58" s="213"/>
      <c r="I58" s="214"/>
      <c r="J58" s="214"/>
      <c r="K58" s="315">
        <f t="shared" si="2"/>
        <v>0</v>
      </c>
      <c r="L58" s="58"/>
      <c r="M58" s="58"/>
      <c r="N58" s="58"/>
      <c r="O58" s="58"/>
      <c r="P58" s="65"/>
      <c r="Q58" s="65"/>
      <c r="R58" s="65"/>
      <c r="S58" s="72"/>
      <c r="T58" s="14" t="str">
        <f t="shared" si="0"/>
        <v/>
      </c>
      <c r="U58" s="47" t="str">
        <f t="shared" si="1"/>
        <v/>
      </c>
      <c r="V58" s="14"/>
      <c r="W58" s="3"/>
      <c r="X58" s="3"/>
      <c r="Y58" s="14"/>
      <c r="Z58" s="3"/>
      <c r="AA58" s="14"/>
      <c r="AB58" s="3"/>
      <c r="AC58" s="3"/>
      <c r="AD58" s="14"/>
      <c r="AE58" s="3"/>
      <c r="AF58" s="14"/>
      <c r="AG58" s="3"/>
      <c r="AH58" s="3"/>
      <c r="AI58" s="14"/>
      <c r="AJ58" s="3"/>
      <c r="AK58" s="3"/>
      <c r="AL58" s="6"/>
      <c r="AM58" s="6"/>
    </row>
    <row r="59" spans="1:39" ht="21" customHeight="1" x14ac:dyDescent="0.15">
      <c r="A59" s="62"/>
      <c r="B59" s="63"/>
      <c r="C59" s="57"/>
      <c r="D59" s="60"/>
      <c r="E59" s="60"/>
      <c r="F59" s="77"/>
      <c r="G59" s="219"/>
      <c r="H59" s="213"/>
      <c r="I59" s="214"/>
      <c r="J59" s="214"/>
      <c r="K59" s="315">
        <f t="shared" si="2"/>
        <v>0</v>
      </c>
      <c r="L59" s="58"/>
      <c r="M59" s="58"/>
      <c r="N59" s="58"/>
      <c r="O59" s="58"/>
      <c r="P59" s="65"/>
      <c r="Q59" s="65"/>
      <c r="R59" s="65"/>
      <c r="S59" s="72"/>
      <c r="T59" s="14" t="str">
        <f t="shared" si="0"/>
        <v/>
      </c>
      <c r="U59" s="47" t="str">
        <f t="shared" si="1"/>
        <v/>
      </c>
      <c r="V59" s="14"/>
      <c r="W59" s="3"/>
      <c r="X59" s="3"/>
      <c r="Y59" s="14"/>
      <c r="Z59" s="3"/>
      <c r="AA59" s="14"/>
      <c r="AB59" s="3"/>
      <c r="AC59" s="3"/>
      <c r="AD59" s="14"/>
      <c r="AE59" s="3"/>
      <c r="AF59" s="14"/>
      <c r="AG59" s="3"/>
      <c r="AH59" s="3"/>
      <c r="AI59" s="14"/>
      <c r="AJ59" s="3"/>
      <c r="AK59" s="3"/>
      <c r="AL59" s="6"/>
      <c r="AM59" s="6"/>
    </row>
    <row r="60" spans="1:39" ht="21" customHeight="1" x14ac:dyDescent="0.15">
      <c r="A60" s="62"/>
      <c r="B60" s="63"/>
      <c r="C60" s="57"/>
      <c r="D60" s="60"/>
      <c r="E60" s="60"/>
      <c r="F60" s="77"/>
      <c r="G60" s="219"/>
      <c r="H60" s="213"/>
      <c r="I60" s="214"/>
      <c r="J60" s="214"/>
      <c r="K60" s="315">
        <f t="shared" si="2"/>
        <v>0</v>
      </c>
      <c r="L60" s="58"/>
      <c r="M60" s="58"/>
      <c r="N60" s="58"/>
      <c r="O60" s="58"/>
      <c r="P60" s="65"/>
      <c r="Q60" s="65"/>
      <c r="R60" s="65"/>
      <c r="S60" s="72"/>
      <c r="T60" s="14" t="str">
        <f t="shared" si="0"/>
        <v/>
      </c>
      <c r="U60" s="47" t="str">
        <f t="shared" si="1"/>
        <v/>
      </c>
      <c r="V60" s="14"/>
      <c r="W60" s="3"/>
      <c r="X60" s="3"/>
      <c r="Y60" s="14"/>
      <c r="Z60" s="3"/>
      <c r="AA60" s="14"/>
      <c r="AB60" s="3"/>
      <c r="AC60" s="3"/>
      <c r="AD60" s="14"/>
      <c r="AE60" s="3"/>
      <c r="AF60" s="14"/>
      <c r="AG60" s="3"/>
      <c r="AH60" s="3"/>
      <c r="AI60" s="14"/>
      <c r="AJ60" s="3"/>
      <c r="AK60" s="3"/>
      <c r="AL60" s="6"/>
      <c r="AM60" s="6"/>
    </row>
    <row r="61" spans="1:39" ht="21" customHeight="1" x14ac:dyDescent="0.15">
      <c r="A61" s="62"/>
      <c r="B61" s="63"/>
      <c r="C61" s="57"/>
      <c r="D61" s="60"/>
      <c r="E61" s="60"/>
      <c r="F61" s="77"/>
      <c r="G61" s="219"/>
      <c r="H61" s="213"/>
      <c r="I61" s="214"/>
      <c r="J61" s="214"/>
      <c r="K61" s="315">
        <f t="shared" si="2"/>
        <v>0</v>
      </c>
      <c r="L61" s="58"/>
      <c r="M61" s="58"/>
      <c r="N61" s="58"/>
      <c r="O61" s="58"/>
      <c r="P61" s="65"/>
      <c r="Q61" s="65"/>
      <c r="R61" s="65"/>
      <c r="S61" s="72"/>
      <c r="T61" s="14" t="str">
        <f t="shared" si="0"/>
        <v/>
      </c>
      <c r="U61" s="47" t="str">
        <f t="shared" si="1"/>
        <v/>
      </c>
      <c r="V61" s="14"/>
      <c r="W61" s="3"/>
      <c r="X61" s="3"/>
      <c r="Y61" s="14"/>
      <c r="Z61" s="3"/>
      <c r="AA61" s="14"/>
      <c r="AB61" s="3"/>
      <c r="AC61" s="3"/>
      <c r="AD61" s="14"/>
      <c r="AE61" s="3"/>
      <c r="AF61" s="14"/>
      <c r="AG61" s="3"/>
      <c r="AH61" s="3"/>
      <c r="AI61" s="14"/>
      <c r="AJ61" s="3"/>
      <c r="AK61" s="3"/>
      <c r="AL61" s="6"/>
      <c r="AM61" s="6"/>
    </row>
    <row r="62" spans="1:39" ht="21" customHeight="1" x14ac:dyDescent="0.15">
      <c r="A62" s="62"/>
      <c r="B62" s="63"/>
      <c r="C62" s="57"/>
      <c r="D62" s="60"/>
      <c r="E62" s="60"/>
      <c r="F62" s="77"/>
      <c r="G62" s="219"/>
      <c r="H62" s="213"/>
      <c r="I62" s="214"/>
      <c r="J62" s="214"/>
      <c r="K62" s="315">
        <f t="shared" si="2"/>
        <v>0</v>
      </c>
      <c r="L62" s="58"/>
      <c r="M62" s="58"/>
      <c r="N62" s="58"/>
      <c r="O62" s="58"/>
      <c r="P62" s="65"/>
      <c r="Q62" s="65"/>
      <c r="R62" s="65"/>
      <c r="S62" s="72"/>
      <c r="T62" s="14" t="str">
        <f t="shared" si="0"/>
        <v/>
      </c>
      <c r="U62" s="47" t="str">
        <f t="shared" si="1"/>
        <v/>
      </c>
      <c r="V62" s="14"/>
      <c r="W62" s="3"/>
      <c r="X62" s="3"/>
      <c r="Y62" s="14"/>
      <c r="Z62" s="3"/>
      <c r="AA62" s="14"/>
      <c r="AB62" s="3"/>
      <c r="AC62" s="3"/>
      <c r="AD62" s="14"/>
      <c r="AE62" s="3"/>
      <c r="AF62" s="14"/>
      <c r="AG62" s="3"/>
      <c r="AH62" s="3"/>
      <c r="AI62" s="14"/>
      <c r="AJ62" s="3"/>
      <c r="AK62" s="3"/>
      <c r="AL62" s="6"/>
      <c r="AM62" s="6"/>
    </row>
    <row r="63" spans="1:39" ht="21" customHeight="1" x14ac:dyDescent="0.15">
      <c r="A63" s="62"/>
      <c r="B63" s="63"/>
      <c r="C63" s="57"/>
      <c r="D63" s="60"/>
      <c r="E63" s="60"/>
      <c r="F63" s="77"/>
      <c r="G63" s="219"/>
      <c r="H63" s="213"/>
      <c r="I63" s="214"/>
      <c r="J63" s="214"/>
      <c r="K63" s="315">
        <f t="shared" si="2"/>
        <v>0</v>
      </c>
      <c r="L63" s="58"/>
      <c r="M63" s="58"/>
      <c r="N63" s="58"/>
      <c r="O63" s="58"/>
      <c r="P63" s="65"/>
      <c r="Q63" s="65"/>
      <c r="R63" s="65"/>
      <c r="S63" s="72"/>
      <c r="T63" s="14" t="str">
        <f t="shared" si="0"/>
        <v/>
      </c>
      <c r="U63" s="47" t="str">
        <f t="shared" si="1"/>
        <v/>
      </c>
      <c r="V63" s="14"/>
      <c r="W63" s="3"/>
      <c r="X63" s="3"/>
      <c r="Y63" s="14"/>
      <c r="Z63" s="3"/>
      <c r="AA63" s="14"/>
      <c r="AB63" s="3"/>
      <c r="AC63" s="3"/>
      <c r="AD63" s="14"/>
      <c r="AE63" s="3"/>
      <c r="AF63" s="14"/>
      <c r="AG63" s="3"/>
      <c r="AH63" s="3"/>
      <c r="AI63" s="14"/>
      <c r="AJ63" s="3"/>
      <c r="AK63" s="3"/>
      <c r="AL63" s="6"/>
      <c r="AM63" s="6"/>
    </row>
    <row r="64" spans="1:39" ht="21" customHeight="1" x14ac:dyDescent="0.15">
      <c r="A64" s="62"/>
      <c r="B64" s="63"/>
      <c r="C64" s="57"/>
      <c r="D64" s="60"/>
      <c r="E64" s="60"/>
      <c r="F64" s="77"/>
      <c r="G64" s="219"/>
      <c r="H64" s="213"/>
      <c r="I64" s="214"/>
      <c r="J64" s="214"/>
      <c r="K64" s="315">
        <f t="shared" si="2"/>
        <v>0</v>
      </c>
      <c r="L64" s="58"/>
      <c r="M64" s="58"/>
      <c r="N64" s="58"/>
      <c r="O64" s="58"/>
      <c r="P64" s="65"/>
      <c r="Q64" s="65"/>
      <c r="R64" s="65"/>
      <c r="S64" s="72"/>
      <c r="T64" s="14" t="str">
        <f t="shared" si="0"/>
        <v/>
      </c>
      <c r="U64" s="47" t="str">
        <f t="shared" si="1"/>
        <v/>
      </c>
      <c r="V64" s="16"/>
      <c r="W64" s="4"/>
      <c r="X64" s="4"/>
      <c r="Y64" s="16"/>
      <c r="Z64" s="3"/>
      <c r="AA64" s="14"/>
      <c r="AB64" s="4"/>
      <c r="AC64" s="3"/>
      <c r="AD64" s="14"/>
      <c r="AE64" s="4"/>
      <c r="AF64" s="16"/>
      <c r="AG64" s="4"/>
      <c r="AH64" s="4"/>
      <c r="AI64" s="16"/>
      <c r="AJ64" s="3"/>
      <c r="AK64" s="3"/>
      <c r="AL64" s="6"/>
      <c r="AM64" s="6"/>
    </row>
    <row r="65" spans="1:39" ht="21" customHeight="1" x14ac:dyDescent="0.15">
      <c r="A65" s="62"/>
      <c r="B65" s="64"/>
      <c r="C65" s="57"/>
      <c r="D65" s="60"/>
      <c r="E65" s="60"/>
      <c r="F65" s="77"/>
      <c r="G65" s="212"/>
      <c r="H65" s="213"/>
      <c r="I65" s="214"/>
      <c r="J65" s="214"/>
      <c r="K65" s="315">
        <f t="shared" si="2"/>
        <v>0</v>
      </c>
      <c r="L65" s="58"/>
      <c r="M65" s="58"/>
      <c r="N65" s="58"/>
      <c r="O65" s="58"/>
      <c r="P65" s="65"/>
      <c r="Q65" s="65"/>
      <c r="R65" s="65"/>
      <c r="S65" s="72"/>
      <c r="T65" s="14" t="str">
        <f t="shared" si="0"/>
        <v/>
      </c>
      <c r="U65" s="47" t="str">
        <f t="shared" si="1"/>
        <v/>
      </c>
      <c r="V65" s="16"/>
      <c r="W65" s="4"/>
      <c r="X65" s="4"/>
      <c r="Y65" s="16"/>
      <c r="Z65" s="3"/>
      <c r="AA65" s="14"/>
      <c r="AB65" s="4"/>
      <c r="AC65" s="3"/>
      <c r="AD65" s="14"/>
      <c r="AE65" s="4"/>
      <c r="AF65" s="16"/>
      <c r="AG65" s="4"/>
      <c r="AH65" s="4"/>
      <c r="AI65" s="16"/>
      <c r="AJ65" s="3"/>
      <c r="AK65" s="3"/>
      <c r="AL65" s="6"/>
      <c r="AM65" s="6"/>
    </row>
    <row r="66" spans="1:39" ht="21" customHeight="1" x14ac:dyDescent="0.15">
      <c r="A66" s="172"/>
      <c r="B66" s="105"/>
      <c r="C66" s="111"/>
      <c r="D66" s="95"/>
      <c r="E66" s="95"/>
      <c r="F66" s="166"/>
      <c r="G66" s="220"/>
      <c r="H66" s="228"/>
      <c r="I66" s="229"/>
      <c r="J66" s="229"/>
      <c r="K66" s="316">
        <f t="shared" si="2"/>
        <v>0</v>
      </c>
      <c r="L66" s="68"/>
      <c r="M66" s="68"/>
      <c r="N66" s="68"/>
      <c r="O66" s="68"/>
      <c r="P66" s="154"/>
      <c r="Q66" s="154"/>
      <c r="R66" s="154"/>
      <c r="S66" s="155"/>
      <c r="T66" s="14" t="str">
        <f t="shared" si="0"/>
        <v/>
      </c>
      <c r="U66" s="47" t="str">
        <f t="shared" si="1"/>
        <v/>
      </c>
      <c r="V66" s="17"/>
      <c r="W66" s="5"/>
      <c r="X66" s="5"/>
      <c r="Y66" s="17"/>
      <c r="Z66" s="3"/>
      <c r="AA66" s="14"/>
      <c r="AB66" s="5"/>
      <c r="AC66" s="3"/>
      <c r="AD66" s="14"/>
      <c r="AE66" s="5"/>
      <c r="AF66" s="17"/>
      <c r="AG66" s="5"/>
      <c r="AH66" s="5"/>
      <c r="AI66" s="17"/>
      <c r="AJ66" s="3"/>
      <c r="AK66" s="3"/>
      <c r="AL66" s="6"/>
      <c r="AM66" s="6"/>
    </row>
    <row r="67" spans="1:39" ht="21" customHeight="1" x14ac:dyDescent="0.15">
      <c r="A67" s="171"/>
      <c r="B67" s="99"/>
      <c r="C67" s="97"/>
      <c r="D67" s="98"/>
      <c r="E67" s="98"/>
      <c r="F67" s="164"/>
      <c r="G67" s="221"/>
      <c r="H67" s="223"/>
      <c r="I67" s="224"/>
      <c r="J67" s="224"/>
      <c r="K67" s="314">
        <f t="shared" si="2"/>
        <v>0</v>
      </c>
      <c r="L67" s="69"/>
      <c r="M67" s="69"/>
      <c r="N67" s="69"/>
      <c r="O67" s="69"/>
      <c r="P67" s="152"/>
      <c r="Q67" s="152"/>
      <c r="R67" s="152"/>
      <c r="S67" s="153"/>
      <c r="T67" s="14" t="str">
        <f t="shared" si="0"/>
        <v/>
      </c>
      <c r="U67" s="47" t="str">
        <f t="shared" si="1"/>
        <v/>
      </c>
      <c r="V67" s="14"/>
      <c r="W67" s="3"/>
      <c r="X67" s="3"/>
      <c r="Y67" s="14"/>
      <c r="Z67" s="3"/>
      <c r="AA67" s="14"/>
      <c r="AB67" s="3"/>
      <c r="AC67" s="3"/>
      <c r="AD67" s="14"/>
      <c r="AE67" s="3"/>
      <c r="AF67" s="14"/>
      <c r="AG67" s="3"/>
      <c r="AH67" s="3"/>
      <c r="AI67" s="14"/>
      <c r="AJ67" s="3"/>
      <c r="AK67" s="3"/>
    </row>
    <row r="68" spans="1:39" ht="21" customHeight="1" x14ac:dyDescent="0.15">
      <c r="A68" s="62"/>
      <c r="B68" s="63"/>
      <c r="C68" s="57"/>
      <c r="D68" s="60"/>
      <c r="E68" s="60"/>
      <c r="F68" s="77"/>
      <c r="G68" s="219"/>
      <c r="H68" s="213"/>
      <c r="I68" s="238"/>
      <c r="J68" s="238"/>
      <c r="K68" s="315">
        <f t="shared" si="2"/>
        <v>0</v>
      </c>
      <c r="L68" s="58"/>
      <c r="M68" s="58"/>
      <c r="N68" s="58"/>
      <c r="O68" s="58"/>
      <c r="P68" s="79"/>
      <c r="Q68" s="79"/>
      <c r="R68" s="79"/>
      <c r="S68" s="73"/>
      <c r="T68" s="14" t="str">
        <f t="shared" si="0"/>
        <v/>
      </c>
      <c r="U68" s="47" t="str">
        <f t="shared" si="1"/>
        <v/>
      </c>
      <c r="V68" s="14"/>
      <c r="W68" s="3"/>
      <c r="X68" s="3"/>
      <c r="Y68" s="14"/>
      <c r="Z68" s="3"/>
      <c r="AA68" s="14"/>
      <c r="AB68" s="3"/>
      <c r="AC68" s="3"/>
      <c r="AD68" s="14"/>
      <c r="AE68" s="3"/>
      <c r="AF68" s="14"/>
      <c r="AG68" s="3"/>
      <c r="AH68" s="3"/>
      <c r="AI68" s="14"/>
      <c r="AJ68" s="3"/>
      <c r="AK68" s="3"/>
      <c r="AM68" s="6"/>
    </row>
    <row r="69" spans="1:39" ht="21" customHeight="1" x14ac:dyDescent="0.15">
      <c r="A69" s="176"/>
      <c r="B69" s="63"/>
      <c r="C69" s="57"/>
      <c r="D69" s="60"/>
      <c r="E69" s="60"/>
      <c r="F69" s="77"/>
      <c r="G69" s="219"/>
      <c r="H69" s="213"/>
      <c r="I69" s="238"/>
      <c r="J69" s="238"/>
      <c r="K69" s="315">
        <f t="shared" si="2"/>
        <v>0</v>
      </c>
      <c r="L69" s="58"/>
      <c r="M69" s="58"/>
      <c r="N69" s="58"/>
      <c r="O69" s="58"/>
      <c r="P69" s="79"/>
      <c r="Q69" s="79"/>
      <c r="R69" s="79"/>
      <c r="S69" s="73"/>
      <c r="T69" s="14" t="str">
        <f t="shared" si="0"/>
        <v/>
      </c>
      <c r="U69" s="47" t="str">
        <f t="shared" si="1"/>
        <v/>
      </c>
      <c r="V69" s="14"/>
      <c r="W69" s="3"/>
      <c r="X69" s="3"/>
      <c r="Y69" s="14"/>
      <c r="Z69" s="3"/>
      <c r="AA69" s="14"/>
      <c r="AB69" s="3"/>
      <c r="AC69" s="3"/>
      <c r="AD69" s="14"/>
      <c r="AE69" s="3"/>
      <c r="AF69" s="14"/>
      <c r="AG69" s="3"/>
      <c r="AH69" s="3"/>
      <c r="AI69" s="14"/>
      <c r="AJ69" s="3"/>
      <c r="AK69" s="3"/>
      <c r="AL69" s="6"/>
      <c r="AM69" s="6"/>
    </row>
    <row r="70" spans="1:39" ht="21" customHeight="1" x14ac:dyDescent="0.15">
      <c r="A70" s="62"/>
      <c r="B70" s="63"/>
      <c r="C70" s="57"/>
      <c r="D70" s="60"/>
      <c r="E70" s="60"/>
      <c r="F70" s="77"/>
      <c r="G70" s="219"/>
      <c r="H70" s="213"/>
      <c r="I70" s="214"/>
      <c r="J70" s="214"/>
      <c r="K70" s="315">
        <f t="shared" si="2"/>
        <v>0</v>
      </c>
      <c r="L70" s="58"/>
      <c r="M70" s="58"/>
      <c r="N70" s="58"/>
      <c r="O70" s="58"/>
      <c r="P70" s="79"/>
      <c r="Q70" s="79"/>
      <c r="R70" s="79"/>
      <c r="S70" s="73"/>
      <c r="T70" s="14" t="str">
        <f t="shared" si="0"/>
        <v/>
      </c>
      <c r="U70" s="47" t="str">
        <f t="shared" si="1"/>
        <v/>
      </c>
      <c r="V70" s="14"/>
      <c r="W70" s="3"/>
      <c r="X70" s="3"/>
      <c r="Y70" s="14"/>
      <c r="Z70" s="3"/>
      <c r="AA70" s="14"/>
      <c r="AB70" s="3"/>
      <c r="AC70" s="3"/>
      <c r="AD70" s="14"/>
      <c r="AE70" s="3"/>
      <c r="AF70" s="14"/>
      <c r="AG70" s="3"/>
      <c r="AH70" s="3"/>
      <c r="AI70" s="14"/>
      <c r="AJ70" s="3"/>
      <c r="AK70" s="3"/>
      <c r="AL70" s="6"/>
      <c r="AM70" s="6"/>
    </row>
    <row r="71" spans="1:39" ht="21" customHeight="1" x14ac:dyDescent="0.15">
      <c r="A71" s="173"/>
      <c r="B71" s="63"/>
      <c r="C71" s="57"/>
      <c r="D71" s="60"/>
      <c r="E71" s="60"/>
      <c r="F71" s="77"/>
      <c r="G71" s="219"/>
      <c r="H71" s="213"/>
      <c r="I71" s="214"/>
      <c r="J71" s="214"/>
      <c r="K71" s="315">
        <f t="shared" si="2"/>
        <v>0</v>
      </c>
      <c r="L71" s="58"/>
      <c r="M71" s="58"/>
      <c r="N71" s="58"/>
      <c r="O71" s="58"/>
      <c r="P71" s="65"/>
      <c r="Q71" s="65"/>
      <c r="R71" s="65"/>
      <c r="S71" s="72"/>
      <c r="T71" s="14" t="str">
        <f t="shared" ref="T71:T134" si="3">CONCATENATE(L71,C71)</f>
        <v/>
      </c>
      <c r="U71" s="47" t="str">
        <f t="shared" ref="U71:U134" si="4">CONCATENATE(N71,H71)</f>
        <v/>
      </c>
      <c r="V71" s="14"/>
      <c r="W71" s="3"/>
      <c r="X71" s="3"/>
      <c r="Y71" s="14"/>
      <c r="Z71" s="3"/>
      <c r="AA71" s="14"/>
      <c r="AB71" s="3"/>
      <c r="AC71" s="3"/>
      <c r="AD71" s="14"/>
      <c r="AE71" s="3"/>
      <c r="AF71" s="14"/>
      <c r="AG71" s="3"/>
      <c r="AH71" s="3"/>
      <c r="AI71" s="14"/>
      <c r="AJ71" s="3"/>
      <c r="AK71" s="3"/>
      <c r="AL71" s="6"/>
      <c r="AM71" s="6"/>
    </row>
    <row r="72" spans="1:39" ht="21" customHeight="1" x14ac:dyDescent="0.15">
      <c r="A72" s="62"/>
      <c r="B72" s="63"/>
      <c r="C72" s="57"/>
      <c r="D72" s="60"/>
      <c r="E72" s="60"/>
      <c r="F72" s="77"/>
      <c r="G72" s="219"/>
      <c r="H72" s="213"/>
      <c r="I72" s="214"/>
      <c r="J72" s="214"/>
      <c r="K72" s="315">
        <f t="shared" ref="K72:K105" si="5">J72-E72</f>
        <v>0</v>
      </c>
      <c r="L72" s="58"/>
      <c r="M72" s="58"/>
      <c r="N72" s="58"/>
      <c r="O72" s="58"/>
      <c r="P72" s="65"/>
      <c r="Q72" s="65"/>
      <c r="R72" s="65"/>
      <c r="S72" s="72"/>
      <c r="T72" s="14" t="str">
        <f t="shared" si="3"/>
        <v/>
      </c>
      <c r="U72" s="47" t="str">
        <f t="shared" si="4"/>
        <v/>
      </c>
      <c r="V72" s="15"/>
      <c r="W72" s="3"/>
      <c r="X72" s="3"/>
      <c r="Y72" s="14"/>
      <c r="Z72" s="3"/>
      <c r="AA72" s="14"/>
      <c r="AB72" s="3"/>
      <c r="AC72" s="3"/>
      <c r="AD72" s="14"/>
      <c r="AE72" s="3"/>
      <c r="AF72" s="14"/>
      <c r="AG72" s="3"/>
      <c r="AH72" s="3"/>
      <c r="AI72" s="14"/>
      <c r="AJ72" s="3"/>
      <c r="AK72" s="3"/>
      <c r="AL72" s="6"/>
      <c r="AM72" s="6"/>
    </row>
    <row r="73" spans="1:39" ht="21" customHeight="1" x14ac:dyDescent="0.15">
      <c r="A73" s="62"/>
      <c r="B73" s="63"/>
      <c r="C73" s="57"/>
      <c r="D73" s="60"/>
      <c r="E73" s="60"/>
      <c r="F73" s="77"/>
      <c r="G73" s="219"/>
      <c r="H73" s="213"/>
      <c r="I73" s="214"/>
      <c r="J73" s="214"/>
      <c r="K73" s="315">
        <f t="shared" si="5"/>
        <v>0</v>
      </c>
      <c r="L73" s="58"/>
      <c r="M73" s="58"/>
      <c r="N73" s="58"/>
      <c r="O73" s="58"/>
      <c r="P73" s="65"/>
      <c r="Q73" s="65"/>
      <c r="R73" s="65"/>
      <c r="S73" s="72"/>
      <c r="T73" s="14" t="str">
        <f t="shared" si="3"/>
        <v/>
      </c>
      <c r="U73" s="47" t="str">
        <f t="shared" si="4"/>
        <v/>
      </c>
      <c r="V73" s="14"/>
      <c r="W73" s="3"/>
      <c r="X73" s="3"/>
      <c r="Y73" s="14"/>
      <c r="Z73" s="3"/>
      <c r="AA73" s="14"/>
      <c r="AB73" s="3"/>
      <c r="AC73" s="3"/>
      <c r="AD73" s="14"/>
      <c r="AE73" s="3"/>
      <c r="AF73" s="14"/>
      <c r="AG73" s="3"/>
      <c r="AH73" s="3"/>
      <c r="AI73" s="14"/>
      <c r="AJ73" s="3"/>
      <c r="AK73" s="3"/>
      <c r="AL73" s="6"/>
      <c r="AM73" s="6"/>
    </row>
    <row r="74" spans="1:39" ht="21" customHeight="1" x14ac:dyDescent="0.15">
      <c r="A74" s="173"/>
      <c r="B74" s="63"/>
      <c r="C74" s="57"/>
      <c r="D74" s="60"/>
      <c r="E74" s="60"/>
      <c r="F74" s="77"/>
      <c r="G74" s="219"/>
      <c r="H74" s="213"/>
      <c r="I74" s="238"/>
      <c r="J74" s="238"/>
      <c r="K74" s="315">
        <f t="shared" si="5"/>
        <v>0</v>
      </c>
      <c r="L74" s="58"/>
      <c r="M74" s="58"/>
      <c r="N74" s="58"/>
      <c r="O74" s="58"/>
      <c r="P74" s="65"/>
      <c r="Q74" s="65"/>
      <c r="R74" s="65"/>
      <c r="S74" s="72"/>
      <c r="T74" s="14" t="str">
        <f t="shared" si="3"/>
        <v/>
      </c>
      <c r="U74" s="47" t="str">
        <f t="shared" si="4"/>
        <v/>
      </c>
      <c r="V74" s="14"/>
      <c r="W74" s="3"/>
      <c r="X74" s="3"/>
      <c r="Y74" s="14"/>
      <c r="Z74" s="3"/>
      <c r="AA74" s="14"/>
      <c r="AB74" s="3"/>
      <c r="AC74" s="3"/>
      <c r="AD74" s="14"/>
      <c r="AE74" s="3"/>
      <c r="AF74" s="14"/>
      <c r="AG74" s="3"/>
      <c r="AH74" s="3"/>
      <c r="AI74" s="14"/>
      <c r="AJ74" s="3"/>
      <c r="AK74" s="3"/>
      <c r="AL74" s="6"/>
      <c r="AM74" s="6"/>
    </row>
    <row r="75" spans="1:39" ht="21" customHeight="1" x14ac:dyDescent="0.15">
      <c r="A75" s="178"/>
      <c r="B75" s="63"/>
      <c r="C75" s="57"/>
      <c r="D75" s="60"/>
      <c r="E75" s="60"/>
      <c r="F75" s="77"/>
      <c r="G75" s="219"/>
      <c r="H75" s="213"/>
      <c r="I75" s="238"/>
      <c r="J75" s="238"/>
      <c r="K75" s="315">
        <f t="shared" si="5"/>
        <v>0</v>
      </c>
      <c r="L75" s="58"/>
      <c r="M75" s="58"/>
      <c r="N75" s="58"/>
      <c r="O75" s="58"/>
      <c r="P75" s="65"/>
      <c r="Q75" s="65"/>
      <c r="R75" s="65"/>
      <c r="S75" s="72"/>
      <c r="T75" s="14" t="str">
        <f t="shared" si="3"/>
        <v/>
      </c>
      <c r="U75" s="47" t="str">
        <f t="shared" si="4"/>
        <v/>
      </c>
      <c r="V75" s="14"/>
      <c r="W75" s="3"/>
      <c r="X75" s="3"/>
      <c r="Y75" s="14"/>
      <c r="Z75" s="3"/>
      <c r="AA75" s="14"/>
      <c r="AB75" s="3"/>
      <c r="AC75" s="3"/>
      <c r="AD75" s="14"/>
      <c r="AE75" s="3"/>
      <c r="AF75" s="14"/>
      <c r="AG75" s="3"/>
      <c r="AH75" s="3"/>
      <c r="AI75" s="14"/>
      <c r="AJ75" s="3"/>
      <c r="AK75" s="3"/>
      <c r="AL75" s="6"/>
      <c r="AM75" s="6"/>
    </row>
    <row r="76" spans="1:39" ht="21" customHeight="1" x14ac:dyDescent="0.15">
      <c r="A76" s="62"/>
      <c r="B76" s="63"/>
      <c r="C76" s="57"/>
      <c r="D76" s="60"/>
      <c r="E76" s="60"/>
      <c r="F76" s="77"/>
      <c r="G76" s="219"/>
      <c r="H76" s="213"/>
      <c r="I76" s="238"/>
      <c r="J76" s="238"/>
      <c r="K76" s="315">
        <f t="shared" si="5"/>
        <v>0</v>
      </c>
      <c r="L76" s="58"/>
      <c r="M76" s="58"/>
      <c r="N76" s="58"/>
      <c r="O76" s="58"/>
      <c r="P76" s="65"/>
      <c r="Q76" s="65"/>
      <c r="R76" s="65"/>
      <c r="S76" s="72"/>
      <c r="T76" s="14" t="str">
        <f t="shared" si="3"/>
        <v/>
      </c>
      <c r="U76" s="47" t="str">
        <f t="shared" si="4"/>
        <v/>
      </c>
      <c r="V76" s="14"/>
      <c r="W76" s="3"/>
      <c r="X76" s="3"/>
      <c r="Y76" s="14"/>
      <c r="Z76" s="3"/>
      <c r="AA76" s="14"/>
      <c r="AB76" s="3"/>
      <c r="AC76" s="3"/>
      <c r="AD76" s="14"/>
      <c r="AE76" s="3"/>
      <c r="AF76" s="14"/>
      <c r="AG76" s="3"/>
      <c r="AH76" s="3"/>
      <c r="AI76" s="14"/>
      <c r="AJ76" s="3"/>
      <c r="AK76" s="3"/>
      <c r="AL76" s="6"/>
      <c r="AM76" s="6"/>
    </row>
    <row r="77" spans="1:39" ht="21" customHeight="1" x14ac:dyDescent="0.15">
      <c r="A77" s="176"/>
      <c r="B77" s="63"/>
      <c r="C77" s="57"/>
      <c r="D77" s="60"/>
      <c r="E77" s="60"/>
      <c r="F77" s="77"/>
      <c r="G77" s="219"/>
      <c r="H77" s="213"/>
      <c r="I77" s="238"/>
      <c r="J77" s="238"/>
      <c r="K77" s="315">
        <f t="shared" si="5"/>
        <v>0</v>
      </c>
      <c r="L77" s="58"/>
      <c r="M77" s="58"/>
      <c r="N77" s="58"/>
      <c r="O77" s="58"/>
      <c r="P77" s="65"/>
      <c r="Q77" s="65"/>
      <c r="R77" s="65"/>
      <c r="S77" s="72"/>
      <c r="T77" s="14" t="str">
        <f t="shared" si="3"/>
        <v/>
      </c>
      <c r="U77" s="47" t="str">
        <f t="shared" si="4"/>
        <v/>
      </c>
      <c r="V77" s="14"/>
      <c r="W77" s="3"/>
      <c r="X77" s="3"/>
      <c r="Y77" s="14"/>
      <c r="Z77" s="3"/>
      <c r="AA77" s="14"/>
      <c r="AB77" s="3"/>
      <c r="AC77" s="3"/>
      <c r="AD77" s="14"/>
      <c r="AE77" s="3"/>
      <c r="AF77" s="14"/>
      <c r="AG77" s="3"/>
      <c r="AH77" s="3"/>
      <c r="AI77" s="14"/>
      <c r="AJ77" s="3"/>
      <c r="AK77" s="3"/>
      <c r="AL77" s="6"/>
      <c r="AM77" s="6"/>
    </row>
    <row r="78" spans="1:39" ht="21" customHeight="1" x14ac:dyDescent="0.15">
      <c r="A78" s="62"/>
      <c r="B78" s="63"/>
      <c r="C78" s="57"/>
      <c r="D78" s="60"/>
      <c r="E78" s="60"/>
      <c r="F78" s="77"/>
      <c r="G78" s="219"/>
      <c r="H78" s="213"/>
      <c r="I78" s="214"/>
      <c r="J78" s="214"/>
      <c r="K78" s="315">
        <f t="shared" si="5"/>
        <v>0</v>
      </c>
      <c r="L78" s="58"/>
      <c r="M78" s="58"/>
      <c r="N78" s="58"/>
      <c r="O78" s="58"/>
      <c r="P78" s="65"/>
      <c r="Q78" s="65"/>
      <c r="R78" s="65"/>
      <c r="S78" s="72"/>
      <c r="T78" s="14" t="str">
        <f t="shared" si="3"/>
        <v/>
      </c>
      <c r="U78" s="47" t="str">
        <f t="shared" si="4"/>
        <v/>
      </c>
      <c r="V78" s="14"/>
      <c r="W78" s="3"/>
      <c r="X78" s="3"/>
      <c r="Y78" s="14"/>
      <c r="Z78" s="3"/>
      <c r="AA78" s="14"/>
      <c r="AB78" s="3"/>
      <c r="AC78" s="3"/>
      <c r="AD78" s="14"/>
      <c r="AE78" s="3"/>
      <c r="AF78" s="14"/>
      <c r="AG78" s="3"/>
      <c r="AH78" s="3"/>
      <c r="AI78" s="14"/>
      <c r="AJ78" s="3"/>
      <c r="AK78" s="3"/>
      <c r="AL78" s="6"/>
      <c r="AM78" s="6"/>
    </row>
    <row r="79" spans="1:39" ht="21" customHeight="1" x14ac:dyDescent="0.15">
      <c r="A79" s="173"/>
      <c r="B79" s="63"/>
      <c r="C79" s="57"/>
      <c r="D79" s="60"/>
      <c r="E79" s="60"/>
      <c r="F79" s="77"/>
      <c r="G79" s="219"/>
      <c r="H79" s="213"/>
      <c r="I79" s="214"/>
      <c r="J79" s="214"/>
      <c r="K79" s="315">
        <f t="shared" si="5"/>
        <v>0</v>
      </c>
      <c r="L79" s="58"/>
      <c r="M79" s="58"/>
      <c r="N79" s="58"/>
      <c r="O79" s="58"/>
      <c r="P79" s="65"/>
      <c r="Q79" s="65"/>
      <c r="R79" s="65"/>
      <c r="S79" s="72"/>
      <c r="T79" s="14" t="str">
        <f t="shared" si="3"/>
        <v/>
      </c>
      <c r="U79" s="47" t="str">
        <f t="shared" si="4"/>
        <v/>
      </c>
      <c r="V79" s="14"/>
      <c r="W79" s="3"/>
      <c r="X79" s="3"/>
      <c r="Y79" s="14"/>
      <c r="Z79" s="3"/>
      <c r="AA79" s="14"/>
      <c r="AB79" s="3"/>
      <c r="AC79" s="3"/>
      <c r="AD79" s="14"/>
      <c r="AE79" s="3"/>
      <c r="AF79" s="14"/>
      <c r="AG79" s="3"/>
      <c r="AH79" s="3"/>
      <c r="AI79" s="14"/>
      <c r="AJ79" s="3"/>
      <c r="AK79" s="3"/>
      <c r="AL79" s="6"/>
      <c r="AM79" s="6"/>
    </row>
    <row r="80" spans="1:39" ht="21" customHeight="1" x14ac:dyDescent="0.15">
      <c r="A80" s="62"/>
      <c r="B80" s="63"/>
      <c r="C80" s="57"/>
      <c r="D80" s="60"/>
      <c r="E80" s="60"/>
      <c r="F80" s="77"/>
      <c r="G80" s="219"/>
      <c r="H80" s="213"/>
      <c r="I80" s="214"/>
      <c r="J80" s="214"/>
      <c r="K80" s="315">
        <f t="shared" si="5"/>
        <v>0</v>
      </c>
      <c r="L80" s="58"/>
      <c r="M80" s="58"/>
      <c r="N80" s="58"/>
      <c r="O80" s="58"/>
      <c r="P80" s="65"/>
      <c r="Q80" s="65"/>
      <c r="R80" s="65"/>
      <c r="S80" s="72"/>
      <c r="T80" s="14" t="str">
        <f t="shared" si="3"/>
        <v/>
      </c>
      <c r="U80" s="47" t="str">
        <f t="shared" si="4"/>
        <v/>
      </c>
      <c r="V80" s="14"/>
      <c r="W80" s="3"/>
      <c r="X80" s="3"/>
      <c r="Y80" s="14"/>
      <c r="Z80" s="3"/>
      <c r="AA80" s="14"/>
      <c r="AB80" s="3"/>
      <c r="AC80" s="3"/>
      <c r="AD80" s="14"/>
      <c r="AE80" s="3"/>
      <c r="AF80" s="14"/>
      <c r="AG80" s="3"/>
      <c r="AH80" s="3"/>
      <c r="AI80" s="14"/>
      <c r="AJ80" s="3"/>
      <c r="AK80" s="3"/>
      <c r="AL80" s="6"/>
      <c r="AM80" s="6"/>
    </row>
    <row r="81" spans="1:39" ht="21" customHeight="1" x14ac:dyDescent="0.15">
      <c r="A81" s="62"/>
      <c r="B81" s="64"/>
      <c r="C81" s="57"/>
      <c r="D81" s="60"/>
      <c r="E81" s="60"/>
      <c r="F81" s="77"/>
      <c r="G81" s="212"/>
      <c r="H81" s="213"/>
      <c r="I81" s="214"/>
      <c r="J81" s="214"/>
      <c r="K81" s="315">
        <f t="shared" si="5"/>
        <v>0</v>
      </c>
      <c r="L81" s="58"/>
      <c r="M81" s="58"/>
      <c r="N81" s="58"/>
      <c r="O81" s="58"/>
      <c r="P81" s="65"/>
      <c r="Q81" s="65"/>
      <c r="R81" s="65"/>
      <c r="S81" s="72"/>
      <c r="T81" s="14" t="str">
        <f t="shared" si="3"/>
        <v/>
      </c>
      <c r="U81" s="47" t="str">
        <f t="shared" si="4"/>
        <v/>
      </c>
      <c r="V81" s="14"/>
      <c r="W81" s="3"/>
      <c r="X81" s="3"/>
      <c r="Y81" s="14"/>
      <c r="Z81" s="3"/>
      <c r="AA81" s="14"/>
      <c r="AB81" s="3"/>
      <c r="AC81" s="3"/>
      <c r="AD81" s="14"/>
      <c r="AE81" s="3"/>
      <c r="AF81" s="14"/>
      <c r="AG81" s="3"/>
      <c r="AH81" s="3"/>
      <c r="AI81" s="14"/>
      <c r="AJ81" s="3"/>
      <c r="AK81" s="3"/>
      <c r="AL81" s="6"/>
      <c r="AM81" s="6"/>
    </row>
    <row r="82" spans="1:39" ht="21" customHeight="1" x14ac:dyDescent="0.15">
      <c r="A82" s="62"/>
      <c r="B82" s="63"/>
      <c r="C82" s="57"/>
      <c r="D82" s="60"/>
      <c r="E82" s="60"/>
      <c r="F82" s="77"/>
      <c r="G82" s="219"/>
      <c r="H82" s="213"/>
      <c r="I82" s="214"/>
      <c r="J82" s="214"/>
      <c r="K82" s="315">
        <f t="shared" si="5"/>
        <v>0</v>
      </c>
      <c r="L82" s="58"/>
      <c r="M82" s="58"/>
      <c r="N82" s="58"/>
      <c r="O82" s="58"/>
      <c r="P82" s="65"/>
      <c r="Q82" s="65"/>
      <c r="R82" s="65"/>
      <c r="S82" s="72"/>
      <c r="T82" s="14" t="str">
        <f t="shared" si="3"/>
        <v/>
      </c>
      <c r="U82" s="47" t="str">
        <f t="shared" si="4"/>
        <v/>
      </c>
      <c r="V82" s="14"/>
      <c r="W82" s="3"/>
      <c r="X82" s="3"/>
      <c r="Y82" s="14"/>
      <c r="Z82" s="3"/>
      <c r="AA82" s="14"/>
      <c r="AB82" s="3"/>
      <c r="AC82" s="3"/>
      <c r="AD82" s="14"/>
      <c r="AE82" s="3"/>
      <c r="AF82" s="14"/>
      <c r="AG82" s="3"/>
      <c r="AH82" s="3"/>
      <c r="AI82" s="14"/>
      <c r="AJ82" s="3"/>
      <c r="AK82" s="3"/>
      <c r="AL82" s="6"/>
      <c r="AM82" s="6"/>
    </row>
    <row r="83" spans="1:39" ht="21" customHeight="1" x14ac:dyDescent="0.15">
      <c r="A83" s="62"/>
      <c r="B83" s="63"/>
      <c r="C83" s="57"/>
      <c r="D83" s="60"/>
      <c r="E83" s="60"/>
      <c r="F83" s="77"/>
      <c r="G83" s="219"/>
      <c r="H83" s="213"/>
      <c r="I83" s="238"/>
      <c r="J83" s="238"/>
      <c r="K83" s="315">
        <f t="shared" si="5"/>
        <v>0</v>
      </c>
      <c r="L83" s="58"/>
      <c r="M83" s="58"/>
      <c r="N83" s="58"/>
      <c r="O83" s="58"/>
      <c r="P83" s="65"/>
      <c r="Q83" s="65"/>
      <c r="R83" s="65"/>
      <c r="S83" s="72"/>
      <c r="T83" s="14" t="str">
        <f t="shared" si="3"/>
        <v/>
      </c>
      <c r="U83" s="47" t="str">
        <f t="shared" si="4"/>
        <v/>
      </c>
      <c r="V83" s="14"/>
      <c r="W83" s="3"/>
      <c r="X83" s="3"/>
      <c r="Y83" s="14"/>
      <c r="Z83" s="3"/>
      <c r="AA83" s="14"/>
      <c r="AB83" s="3"/>
      <c r="AC83" s="3"/>
      <c r="AD83" s="14"/>
      <c r="AE83" s="3"/>
      <c r="AF83" s="14"/>
      <c r="AG83" s="3"/>
      <c r="AH83" s="3"/>
      <c r="AI83" s="14"/>
      <c r="AJ83" s="3"/>
      <c r="AK83" s="3"/>
      <c r="AL83" s="6"/>
      <c r="AM83" s="6"/>
    </row>
    <row r="84" spans="1:39" ht="21" customHeight="1" x14ac:dyDescent="0.15">
      <c r="A84" s="176"/>
      <c r="B84" s="63"/>
      <c r="C84" s="57"/>
      <c r="D84" s="60"/>
      <c r="E84" s="60"/>
      <c r="F84" s="77"/>
      <c r="G84" s="219"/>
      <c r="H84" s="213"/>
      <c r="I84" s="238"/>
      <c r="J84" s="238"/>
      <c r="K84" s="315">
        <f t="shared" si="5"/>
        <v>0</v>
      </c>
      <c r="L84" s="58"/>
      <c r="M84" s="58"/>
      <c r="N84" s="58"/>
      <c r="O84" s="58"/>
      <c r="P84" s="65"/>
      <c r="Q84" s="65"/>
      <c r="R84" s="65"/>
      <c r="S84" s="72"/>
      <c r="T84" s="14" t="str">
        <f t="shared" si="3"/>
        <v/>
      </c>
      <c r="U84" s="47" t="str">
        <f t="shared" si="4"/>
        <v/>
      </c>
      <c r="V84" s="14"/>
      <c r="W84" s="3"/>
      <c r="X84" s="3"/>
      <c r="Y84" s="14"/>
      <c r="Z84" s="3"/>
      <c r="AA84" s="14"/>
      <c r="AB84" s="3"/>
      <c r="AC84" s="3"/>
      <c r="AD84" s="14"/>
      <c r="AE84" s="3"/>
      <c r="AF84" s="14"/>
      <c r="AG84" s="3"/>
      <c r="AH84" s="3"/>
      <c r="AI84" s="14"/>
      <c r="AJ84" s="3"/>
      <c r="AK84" s="3"/>
      <c r="AL84" s="6"/>
      <c r="AM84" s="6"/>
    </row>
    <row r="85" spans="1:39" ht="21" customHeight="1" x14ac:dyDescent="0.15">
      <c r="A85" s="62"/>
      <c r="B85" s="63"/>
      <c r="C85" s="57"/>
      <c r="D85" s="60"/>
      <c r="E85" s="60"/>
      <c r="F85" s="77"/>
      <c r="G85" s="219"/>
      <c r="H85" s="213"/>
      <c r="I85" s="238"/>
      <c r="J85" s="238"/>
      <c r="K85" s="315">
        <f t="shared" si="5"/>
        <v>0</v>
      </c>
      <c r="L85" s="58"/>
      <c r="M85" s="58"/>
      <c r="N85" s="58"/>
      <c r="O85" s="58"/>
      <c r="P85" s="65"/>
      <c r="Q85" s="65"/>
      <c r="R85" s="65"/>
      <c r="S85" s="72"/>
      <c r="T85" s="14" t="str">
        <f t="shared" si="3"/>
        <v/>
      </c>
      <c r="U85" s="47" t="str">
        <f t="shared" si="4"/>
        <v/>
      </c>
      <c r="V85" s="14"/>
      <c r="W85" s="3"/>
      <c r="X85" s="3"/>
      <c r="Y85" s="14"/>
      <c r="Z85" s="3"/>
      <c r="AA85" s="14"/>
      <c r="AB85" s="3"/>
      <c r="AC85" s="3"/>
      <c r="AD85" s="14"/>
      <c r="AE85" s="3"/>
      <c r="AF85" s="14"/>
      <c r="AG85" s="3"/>
      <c r="AH85" s="3"/>
      <c r="AI85" s="14"/>
      <c r="AJ85" s="3"/>
      <c r="AK85" s="3"/>
      <c r="AL85" s="6"/>
      <c r="AM85" s="6"/>
    </row>
    <row r="86" spans="1:39" ht="21" customHeight="1" x14ac:dyDescent="0.15">
      <c r="A86" s="259"/>
      <c r="B86" s="105"/>
      <c r="C86" s="111"/>
      <c r="D86" s="95"/>
      <c r="E86" s="95"/>
      <c r="F86" s="166"/>
      <c r="G86" s="220"/>
      <c r="H86" s="228"/>
      <c r="I86" s="260"/>
      <c r="J86" s="260"/>
      <c r="K86" s="316">
        <f t="shared" si="5"/>
        <v>0</v>
      </c>
      <c r="L86" s="68"/>
      <c r="M86" s="68"/>
      <c r="N86" s="68"/>
      <c r="O86" s="68"/>
      <c r="P86" s="154"/>
      <c r="Q86" s="154"/>
      <c r="R86" s="154"/>
      <c r="S86" s="155"/>
      <c r="T86" s="14" t="str">
        <f t="shared" si="3"/>
        <v/>
      </c>
      <c r="U86" s="47" t="str">
        <f t="shared" si="4"/>
        <v/>
      </c>
      <c r="V86" s="16"/>
      <c r="W86" s="4"/>
      <c r="X86" s="4"/>
      <c r="Y86" s="16"/>
      <c r="Z86" s="3"/>
      <c r="AA86" s="14"/>
      <c r="AB86" s="4"/>
      <c r="AC86" s="3"/>
      <c r="AD86" s="14"/>
      <c r="AE86" s="4"/>
      <c r="AF86" s="16"/>
      <c r="AG86" s="4"/>
      <c r="AH86" s="4"/>
      <c r="AI86" s="16"/>
      <c r="AJ86" s="3"/>
      <c r="AK86" s="3"/>
      <c r="AL86" s="6"/>
      <c r="AM86" s="6"/>
    </row>
    <row r="87" spans="1:39" ht="21" customHeight="1" x14ac:dyDescent="0.15">
      <c r="A87" s="171"/>
      <c r="B87" s="99"/>
      <c r="C87" s="97"/>
      <c r="D87" s="98"/>
      <c r="E87" s="98"/>
      <c r="F87" s="164"/>
      <c r="G87" s="221"/>
      <c r="H87" s="223"/>
      <c r="I87" s="258"/>
      <c r="J87" s="258"/>
      <c r="K87" s="314">
        <f t="shared" si="5"/>
        <v>0</v>
      </c>
      <c r="L87" s="69"/>
      <c r="M87" s="69"/>
      <c r="N87" s="69"/>
      <c r="O87" s="69"/>
      <c r="P87" s="152"/>
      <c r="Q87" s="152"/>
      <c r="R87" s="152"/>
      <c r="S87" s="153"/>
      <c r="T87" s="14" t="str">
        <f t="shared" si="3"/>
        <v/>
      </c>
      <c r="U87" s="47" t="str">
        <f t="shared" si="4"/>
        <v/>
      </c>
      <c r="V87" s="16"/>
      <c r="W87" s="4"/>
      <c r="X87" s="4"/>
      <c r="Y87" s="16"/>
      <c r="Z87" s="3"/>
      <c r="AA87" s="14"/>
      <c r="AB87" s="4"/>
      <c r="AC87" s="3"/>
      <c r="AD87" s="14"/>
      <c r="AE87" s="4"/>
      <c r="AF87" s="16"/>
      <c r="AG87" s="4"/>
      <c r="AH87" s="4"/>
      <c r="AI87" s="16"/>
      <c r="AJ87" s="3"/>
      <c r="AK87" s="3"/>
      <c r="AL87" s="6"/>
      <c r="AM87" s="6"/>
    </row>
    <row r="88" spans="1:39" ht="21" customHeight="1" x14ac:dyDescent="0.15">
      <c r="A88" s="176"/>
      <c r="B88" s="63"/>
      <c r="C88" s="57"/>
      <c r="D88" s="60"/>
      <c r="E88" s="60"/>
      <c r="F88" s="77"/>
      <c r="G88" s="219"/>
      <c r="H88" s="213"/>
      <c r="I88" s="238"/>
      <c r="J88" s="238"/>
      <c r="K88" s="315">
        <f t="shared" si="5"/>
        <v>0</v>
      </c>
      <c r="L88" s="58"/>
      <c r="M88" s="58"/>
      <c r="N88" s="58"/>
      <c r="O88" s="58"/>
      <c r="P88" s="65"/>
      <c r="Q88" s="65"/>
      <c r="R88" s="65"/>
      <c r="S88" s="72"/>
      <c r="T88" s="14" t="str">
        <f t="shared" si="3"/>
        <v/>
      </c>
      <c r="U88" s="47" t="str">
        <f t="shared" si="4"/>
        <v/>
      </c>
      <c r="V88" s="17"/>
      <c r="W88" s="5"/>
      <c r="X88" s="5"/>
      <c r="Y88" s="17"/>
      <c r="Z88" s="3"/>
      <c r="AA88" s="14"/>
      <c r="AB88" s="5"/>
      <c r="AC88" s="3"/>
      <c r="AD88" s="14"/>
      <c r="AE88" s="5"/>
      <c r="AF88" s="17"/>
      <c r="AG88" s="5"/>
      <c r="AH88" s="5"/>
      <c r="AI88" s="17"/>
      <c r="AJ88" s="3"/>
      <c r="AK88" s="3"/>
      <c r="AL88" s="6"/>
      <c r="AM88" s="6"/>
    </row>
    <row r="89" spans="1:39" ht="21" customHeight="1" x14ac:dyDescent="0.15">
      <c r="A89" s="62"/>
      <c r="B89" s="63"/>
      <c r="C89" s="57"/>
      <c r="D89" s="60"/>
      <c r="E89" s="60"/>
      <c r="F89" s="77"/>
      <c r="G89" s="219"/>
      <c r="H89" s="213"/>
      <c r="I89" s="238"/>
      <c r="J89" s="238"/>
      <c r="K89" s="315">
        <f t="shared" si="5"/>
        <v>0</v>
      </c>
      <c r="L89" s="58"/>
      <c r="M89" s="58"/>
      <c r="N89" s="58"/>
      <c r="O89" s="58"/>
      <c r="P89" s="65"/>
      <c r="Q89" s="65"/>
      <c r="R89" s="65"/>
      <c r="S89" s="72"/>
      <c r="T89" s="14" t="str">
        <f t="shared" si="3"/>
        <v/>
      </c>
      <c r="U89" s="47" t="str">
        <f t="shared" si="4"/>
        <v/>
      </c>
      <c r="V89" s="14"/>
      <c r="W89" s="3"/>
      <c r="X89" s="3"/>
      <c r="Y89" s="14"/>
      <c r="Z89" s="3"/>
      <c r="AA89" s="14"/>
      <c r="AB89" s="3"/>
      <c r="AC89" s="3"/>
      <c r="AD89" s="14"/>
      <c r="AE89" s="3"/>
      <c r="AF89" s="14"/>
      <c r="AG89" s="3"/>
      <c r="AH89" s="3"/>
      <c r="AI89" s="14"/>
      <c r="AJ89" s="3"/>
      <c r="AK89" s="3"/>
    </row>
    <row r="90" spans="1:39" ht="21" customHeight="1" x14ac:dyDescent="0.15">
      <c r="A90" s="176"/>
      <c r="B90" s="63"/>
      <c r="C90" s="57"/>
      <c r="D90" s="60"/>
      <c r="E90" s="60"/>
      <c r="F90" s="77"/>
      <c r="G90" s="219"/>
      <c r="H90" s="213"/>
      <c r="I90" s="238"/>
      <c r="J90" s="238"/>
      <c r="K90" s="315">
        <f t="shared" si="5"/>
        <v>0</v>
      </c>
      <c r="L90" s="58"/>
      <c r="M90" s="58"/>
      <c r="N90" s="58"/>
      <c r="O90" s="58"/>
      <c r="P90" s="65"/>
      <c r="Q90" s="65"/>
      <c r="R90" s="65"/>
      <c r="S90" s="72"/>
      <c r="T90" s="14" t="str">
        <f t="shared" si="3"/>
        <v/>
      </c>
      <c r="U90" s="47" t="str">
        <f t="shared" si="4"/>
        <v/>
      </c>
      <c r="V90" s="14"/>
      <c r="W90" s="3"/>
      <c r="X90" s="3"/>
      <c r="Y90" s="14"/>
      <c r="Z90" s="3"/>
      <c r="AA90" s="14"/>
      <c r="AB90" s="3"/>
      <c r="AC90" s="3"/>
      <c r="AD90" s="14"/>
      <c r="AE90" s="3"/>
      <c r="AF90" s="14"/>
      <c r="AG90" s="3"/>
      <c r="AH90" s="3"/>
      <c r="AI90" s="14"/>
      <c r="AJ90" s="3"/>
      <c r="AK90" s="3"/>
    </row>
    <row r="91" spans="1:39" ht="21" customHeight="1" x14ac:dyDescent="0.15">
      <c r="A91" s="176"/>
      <c r="B91" s="63"/>
      <c r="C91" s="57"/>
      <c r="D91" s="60"/>
      <c r="E91" s="60"/>
      <c r="F91" s="77"/>
      <c r="G91" s="219"/>
      <c r="H91" s="213"/>
      <c r="I91" s="238"/>
      <c r="J91" s="238"/>
      <c r="K91" s="315">
        <f t="shared" si="5"/>
        <v>0</v>
      </c>
      <c r="L91" s="58"/>
      <c r="M91" s="58"/>
      <c r="N91" s="58"/>
      <c r="O91" s="58"/>
      <c r="P91" s="65"/>
      <c r="Q91" s="65"/>
      <c r="R91" s="65"/>
      <c r="S91" s="72"/>
      <c r="T91" s="14" t="str">
        <f t="shared" si="3"/>
        <v/>
      </c>
      <c r="U91" s="47" t="str">
        <f t="shared" si="4"/>
        <v/>
      </c>
      <c r="V91" s="14"/>
      <c r="W91" s="3"/>
      <c r="X91" s="3"/>
      <c r="Y91" s="14"/>
      <c r="Z91" s="3"/>
      <c r="AA91" s="14"/>
      <c r="AB91" s="3"/>
      <c r="AC91" s="3"/>
      <c r="AD91" s="14"/>
      <c r="AE91" s="3"/>
      <c r="AF91" s="14"/>
      <c r="AG91" s="3"/>
      <c r="AH91" s="3"/>
      <c r="AI91" s="14"/>
      <c r="AJ91" s="3"/>
      <c r="AK91" s="3"/>
      <c r="AL91" s="6"/>
      <c r="AM91" s="6"/>
    </row>
    <row r="92" spans="1:39" ht="21" customHeight="1" x14ac:dyDescent="0.15">
      <c r="A92" s="62"/>
      <c r="B92" s="63"/>
      <c r="C92" s="57"/>
      <c r="D92" s="60"/>
      <c r="E92" s="60"/>
      <c r="F92" s="77"/>
      <c r="G92" s="219"/>
      <c r="H92" s="213"/>
      <c r="I92" s="238"/>
      <c r="J92" s="238"/>
      <c r="K92" s="315">
        <f t="shared" si="5"/>
        <v>0</v>
      </c>
      <c r="L92" s="58"/>
      <c r="M92" s="58"/>
      <c r="N92" s="58"/>
      <c r="O92" s="58"/>
      <c r="P92" s="65"/>
      <c r="Q92" s="59"/>
      <c r="R92" s="65"/>
      <c r="S92" s="72"/>
      <c r="T92" s="14" t="str">
        <f t="shared" si="3"/>
        <v/>
      </c>
      <c r="U92" s="47" t="str">
        <f t="shared" si="4"/>
        <v/>
      </c>
      <c r="V92" s="14"/>
      <c r="W92" s="3"/>
      <c r="X92" s="3"/>
      <c r="Y92" s="14"/>
      <c r="Z92" s="3"/>
      <c r="AA92" s="14"/>
      <c r="AB92" s="3"/>
      <c r="AC92" s="3"/>
      <c r="AD92" s="14"/>
      <c r="AE92" s="3"/>
      <c r="AF92" s="14"/>
      <c r="AG92" s="3"/>
      <c r="AH92" s="3"/>
      <c r="AI92" s="14"/>
      <c r="AJ92" s="3"/>
      <c r="AK92" s="3"/>
      <c r="AL92" s="6"/>
      <c r="AM92" s="6"/>
    </row>
    <row r="93" spans="1:39" ht="21" customHeight="1" x14ac:dyDescent="0.15">
      <c r="A93" s="176"/>
      <c r="B93" s="63"/>
      <c r="C93" s="57"/>
      <c r="D93" s="60"/>
      <c r="E93" s="60"/>
      <c r="F93" s="77"/>
      <c r="G93" s="219"/>
      <c r="H93" s="213"/>
      <c r="I93" s="238"/>
      <c r="J93" s="238"/>
      <c r="K93" s="315">
        <f t="shared" si="5"/>
        <v>0</v>
      </c>
      <c r="L93" s="58"/>
      <c r="M93" s="58"/>
      <c r="N93" s="58"/>
      <c r="O93" s="58"/>
      <c r="P93" s="65"/>
      <c r="Q93" s="59"/>
      <c r="R93" s="65"/>
      <c r="S93" s="72"/>
      <c r="T93" s="14" t="str">
        <f t="shared" si="3"/>
        <v/>
      </c>
      <c r="U93" s="47" t="str">
        <f t="shared" si="4"/>
        <v/>
      </c>
      <c r="V93" s="14"/>
      <c r="W93" s="3"/>
      <c r="X93" s="3"/>
      <c r="Y93" s="14"/>
      <c r="Z93" s="3"/>
      <c r="AA93" s="14"/>
      <c r="AB93" s="3"/>
      <c r="AC93" s="3"/>
      <c r="AD93" s="14"/>
      <c r="AE93" s="3"/>
      <c r="AF93" s="14"/>
      <c r="AG93" s="3"/>
      <c r="AH93" s="3"/>
      <c r="AI93" s="14"/>
      <c r="AJ93" s="3"/>
      <c r="AK93" s="3"/>
      <c r="AL93" s="6"/>
      <c r="AM93" s="6"/>
    </row>
    <row r="94" spans="1:39" ht="21" customHeight="1" x14ac:dyDescent="0.15">
      <c r="A94" s="62"/>
      <c r="B94" s="63"/>
      <c r="C94" s="57"/>
      <c r="D94" s="60"/>
      <c r="E94" s="60"/>
      <c r="F94" s="77"/>
      <c r="G94" s="219"/>
      <c r="H94" s="213"/>
      <c r="I94" s="214"/>
      <c r="J94" s="214"/>
      <c r="K94" s="315">
        <f t="shared" si="5"/>
        <v>0</v>
      </c>
      <c r="L94" s="58"/>
      <c r="M94" s="58"/>
      <c r="N94" s="58"/>
      <c r="O94" s="58"/>
      <c r="P94" s="65"/>
      <c r="Q94" s="65"/>
      <c r="R94" s="65"/>
      <c r="S94" s="72"/>
      <c r="T94" s="14" t="str">
        <f t="shared" si="3"/>
        <v/>
      </c>
      <c r="U94" s="47" t="str">
        <f t="shared" si="4"/>
        <v/>
      </c>
      <c r="V94" s="15"/>
      <c r="W94" s="3"/>
      <c r="X94" s="3"/>
      <c r="Y94" s="14"/>
      <c r="Z94" s="3"/>
      <c r="AA94" s="14"/>
      <c r="AB94" s="3"/>
      <c r="AC94" s="3"/>
      <c r="AD94" s="14"/>
      <c r="AE94" s="3"/>
      <c r="AF94" s="14"/>
      <c r="AG94" s="3"/>
      <c r="AH94" s="3"/>
      <c r="AI94" s="14"/>
      <c r="AJ94" s="3"/>
      <c r="AK94" s="3"/>
      <c r="AL94" s="6"/>
      <c r="AM94" s="6"/>
    </row>
    <row r="95" spans="1:39" ht="21" customHeight="1" x14ac:dyDescent="0.15">
      <c r="A95" s="62"/>
      <c r="B95" s="63"/>
      <c r="C95" s="57"/>
      <c r="D95" s="60"/>
      <c r="E95" s="60"/>
      <c r="F95" s="77"/>
      <c r="G95" s="219"/>
      <c r="H95" s="213"/>
      <c r="I95" s="214"/>
      <c r="J95" s="214"/>
      <c r="K95" s="315">
        <f t="shared" si="5"/>
        <v>0</v>
      </c>
      <c r="L95" s="58"/>
      <c r="M95" s="58"/>
      <c r="N95" s="58"/>
      <c r="O95" s="58"/>
      <c r="P95" s="65"/>
      <c r="Q95" s="65"/>
      <c r="R95" s="65"/>
      <c r="S95" s="72"/>
      <c r="T95" s="14" t="str">
        <f t="shared" si="3"/>
        <v/>
      </c>
      <c r="U95" s="47" t="str">
        <f t="shared" si="4"/>
        <v/>
      </c>
      <c r="V95" s="14"/>
      <c r="W95" s="3"/>
      <c r="X95" s="3"/>
      <c r="Y95" s="14"/>
      <c r="Z95" s="3"/>
      <c r="AA95" s="14"/>
      <c r="AB95" s="3"/>
      <c r="AC95" s="3"/>
      <c r="AD95" s="14"/>
      <c r="AE95" s="3"/>
      <c r="AF95" s="14"/>
      <c r="AG95" s="3"/>
      <c r="AH95" s="3"/>
      <c r="AI95" s="14"/>
      <c r="AJ95" s="3"/>
      <c r="AK95" s="3"/>
      <c r="AL95" s="6"/>
      <c r="AM95" s="6"/>
    </row>
    <row r="96" spans="1:39" ht="21" customHeight="1" x14ac:dyDescent="0.15">
      <c r="A96" s="62"/>
      <c r="B96" s="63"/>
      <c r="C96" s="57"/>
      <c r="D96" s="60"/>
      <c r="E96" s="60"/>
      <c r="F96" s="77"/>
      <c r="G96" s="219"/>
      <c r="H96" s="213"/>
      <c r="I96" s="214"/>
      <c r="J96" s="214"/>
      <c r="K96" s="315">
        <f t="shared" si="5"/>
        <v>0</v>
      </c>
      <c r="L96" s="58"/>
      <c r="M96" s="58"/>
      <c r="N96" s="58"/>
      <c r="O96" s="58"/>
      <c r="P96" s="65"/>
      <c r="Q96" s="65"/>
      <c r="R96" s="65"/>
      <c r="S96" s="72"/>
      <c r="T96" s="14" t="str">
        <f t="shared" si="3"/>
        <v/>
      </c>
      <c r="U96" s="47" t="str">
        <f t="shared" si="4"/>
        <v/>
      </c>
      <c r="V96" s="14"/>
      <c r="W96" s="3"/>
      <c r="X96" s="3"/>
      <c r="Y96" s="14"/>
      <c r="Z96" s="3"/>
      <c r="AA96" s="14"/>
      <c r="AB96" s="3"/>
      <c r="AC96" s="3"/>
      <c r="AD96" s="14"/>
      <c r="AE96" s="3"/>
      <c r="AF96" s="14"/>
      <c r="AG96" s="3"/>
      <c r="AH96" s="3"/>
      <c r="AI96" s="14"/>
      <c r="AJ96" s="3"/>
      <c r="AK96" s="3"/>
      <c r="AL96" s="6"/>
      <c r="AM96" s="6"/>
    </row>
    <row r="97" spans="1:39" ht="21" customHeight="1" x14ac:dyDescent="0.15">
      <c r="A97" s="62"/>
      <c r="B97" s="63"/>
      <c r="C97" s="57"/>
      <c r="D97" s="60"/>
      <c r="E97" s="60"/>
      <c r="F97" s="77"/>
      <c r="G97" s="219"/>
      <c r="H97" s="213"/>
      <c r="I97" s="214"/>
      <c r="J97" s="214"/>
      <c r="K97" s="315">
        <f t="shared" si="5"/>
        <v>0</v>
      </c>
      <c r="L97" s="58"/>
      <c r="M97" s="58"/>
      <c r="N97" s="58"/>
      <c r="O97" s="58"/>
      <c r="P97" s="79"/>
      <c r="Q97" s="79"/>
      <c r="R97" s="79"/>
      <c r="S97" s="73"/>
      <c r="T97" s="14" t="str">
        <f t="shared" si="3"/>
        <v/>
      </c>
      <c r="U97" s="47" t="str">
        <f t="shared" si="4"/>
        <v/>
      </c>
      <c r="V97" s="14"/>
      <c r="W97" s="3"/>
      <c r="X97" s="3"/>
      <c r="Y97" s="14"/>
      <c r="Z97" s="3"/>
      <c r="AA97" s="14"/>
      <c r="AB97" s="3"/>
      <c r="AC97" s="3"/>
      <c r="AD97" s="14"/>
      <c r="AE97" s="3"/>
      <c r="AF97" s="14"/>
      <c r="AG97" s="3"/>
      <c r="AH97" s="3"/>
      <c r="AI97" s="14"/>
      <c r="AJ97" s="3"/>
      <c r="AK97" s="3"/>
      <c r="AL97" s="6"/>
      <c r="AM97" s="6"/>
    </row>
    <row r="98" spans="1:39" ht="21" customHeight="1" x14ac:dyDescent="0.15">
      <c r="A98" s="62"/>
      <c r="B98" s="63"/>
      <c r="C98" s="57"/>
      <c r="D98" s="60"/>
      <c r="E98" s="60"/>
      <c r="F98" s="77"/>
      <c r="G98" s="219"/>
      <c r="H98" s="213"/>
      <c r="I98" s="214"/>
      <c r="J98" s="214"/>
      <c r="K98" s="315">
        <f t="shared" si="5"/>
        <v>0</v>
      </c>
      <c r="L98" s="58"/>
      <c r="M98" s="58"/>
      <c r="N98" s="58"/>
      <c r="O98" s="58"/>
      <c r="P98" s="79"/>
      <c r="Q98" s="79"/>
      <c r="R98" s="79"/>
      <c r="S98" s="73"/>
      <c r="T98" s="14" t="str">
        <f t="shared" si="3"/>
        <v/>
      </c>
      <c r="U98" s="47" t="str">
        <f t="shared" si="4"/>
        <v/>
      </c>
      <c r="V98" s="14"/>
      <c r="W98" s="3"/>
      <c r="X98" s="3"/>
      <c r="Y98" s="14"/>
      <c r="Z98" s="3"/>
      <c r="AA98" s="14"/>
      <c r="AB98" s="3"/>
      <c r="AC98" s="3"/>
      <c r="AD98" s="14"/>
      <c r="AE98" s="3"/>
      <c r="AF98" s="14"/>
      <c r="AG98" s="3"/>
      <c r="AH98" s="3"/>
      <c r="AI98" s="14"/>
      <c r="AJ98" s="3"/>
      <c r="AK98" s="3"/>
      <c r="AL98" s="6"/>
      <c r="AM98" s="6"/>
    </row>
    <row r="99" spans="1:39" ht="21" customHeight="1" x14ac:dyDescent="0.15">
      <c r="A99" s="62"/>
      <c r="B99" s="63"/>
      <c r="C99" s="57"/>
      <c r="D99" s="60"/>
      <c r="E99" s="60"/>
      <c r="F99" s="77"/>
      <c r="G99" s="219"/>
      <c r="H99" s="213"/>
      <c r="I99" s="214"/>
      <c r="J99" s="214"/>
      <c r="K99" s="315">
        <f t="shared" si="5"/>
        <v>0</v>
      </c>
      <c r="L99" s="58"/>
      <c r="M99" s="58"/>
      <c r="N99" s="58"/>
      <c r="O99" s="58"/>
      <c r="P99" s="65"/>
      <c r="Q99" s="65"/>
      <c r="R99" s="65"/>
      <c r="S99" s="72"/>
      <c r="T99" s="14" t="str">
        <f t="shared" si="3"/>
        <v/>
      </c>
      <c r="U99" s="47" t="str">
        <f t="shared" si="4"/>
        <v/>
      </c>
      <c r="V99" s="14"/>
      <c r="W99" s="3"/>
      <c r="X99" s="3"/>
      <c r="Y99" s="14"/>
      <c r="Z99" s="3"/>
      <c r="AA99" s="14"/>
      <c r="AB99" s="3"/>
      <c r="AC99" s="3"/>
      <c r="AD99" s="14"/>
      <c r="AE99" s="3"/>
      <c r="AF99" s="14"/>
      <c r="AG99" s="3"/>
      <c r="AH99" s="3"/>
      <c r="AI99" s="14"/>
      <c r="AJ99" s="3"/>
      <c r="AK99" s="3"/>
      <c r="AL99" s="6"/>
      <c r="AM99" s="6"/>
    </row>
    <row r="100" spans="1:39" ht="21" customHeight="1" x14ac:dyDescent="0.15">
      <c r="A100" s="62"/>
      <c r="B100" s="63"/>
      <c r="C100" s="57"/>
      <c r="D100" s="60"/>
      <c r="E100" s="60"/>
      <c r="F100" s="77"/>
      <c r="G100" s="219"/>
      <c r="H100" s="213"/>
      <c r="I100" s="214"/>
      <c r="J100" s="214"/>
      <c r="K100" s="315">
        <f t="shared" si="5"/>
        <v>0</v>
      </c>
      <c r="L100" s="58"/>
      <c r="M100" s="58"/>
      <c r="N100" s="58"/>
      <c r="O100" s="58"/>
      <c r="P100" s="65"/>
      <c r="Q100" s="65"/>
      <c r="R100" s="65"/>
      <c r="S100" s="72"/>
      <c r="T100" s="14" t="str">
        <f t="shared" si="3"/>
        <v/>
      </c>
      <c r="U100" s="47" t="str">
        <f t="shared" si="4"/>
        <v/>
      </c>
      <c r="V100" s="14"/>
      <c r="W100" s="3"/>
      <c r="X100" s="3"/>
      <c r="Y100" s="14"/>
      <c r="Z100" s="3"/>
      <c r="AA100" s="14"/>
      <c r="AB100" s="3"/>
      <c r="AC100" s="3"/>
      <c r="AD100" s="14"/>
      <c r="AE100" s="3"/>
      <c r="AF100" s="14"/>
      <c r="AG100" s="3"/>
      <c r="AH100" s="3"/>
      <c r="AI100" s="14"/>
      <c r="AJ100" s="3"/>
      <c r="AK100" s="3"/>
      <c r="AL100" s="6"/>
      <c r="AM100" s="6"/>
    </row>
    <row r="101" spans="1:39" ht="21" customHeight="1" x14ac:dyDescent="0.15">
      <c r="A101" s="62"/>
      <c r="B101" s="63"/>
      <c r="C101" s="57"/>
      <c r="D101" s="60"/>
      <c r="E101" s="60"/>
      <c r="F101" s="77"/>
      <c r="G101" s="219"/>
      <c r="H101" s="213"/>
      <c r="I101" s="214"/>
      <c r="J101" s="214"/>
      <c r="K101" s="315">
        <f t="shared" si="5"/>
        <v>0</v>
      </c>
      <c r="L101" s="58"/>
      <c r="M101" s="58"/>
      <c r="N101" s="58"/>
      <c r="O101" s="58"/>
      <c r="P101" s="65"/>
      <c r="Q101" s="65"/>
      <c r="R101" s="65"/>
      <c r="S101" s="72"/>
      <c r="T101" s="14" t="str">
        <f t="shared" si="3"/>
        <v/>
      </c>
      <c r="U101" s="47" t="str">
        <f t="shared" si="4"/>
        <v/>
      </c>
      <c r="V101" s="14"/>
      <c r="W101" s="3"/>
      <c r="X101" s="3"/>
      <c r="Y101" s="14"/>
      <c r="Z101" s="3"/>
      <c r="AA101" s="14"/>
      <c r="AB101" s="3"/>
      <c r="AC101" s="3"/>
      <c r="AD101" s="14"/>
      <c r="AE101" s="3"/>
      <c r="AF101" s="14"/>
      <c r="AG101" s="3"/>
      <c r="AH101" s="3"/>
      <c r="AI101" s="14"/>
      <c r="AJ101" s="3"/>
      <c r="AK101" s="3"/>
      <c r="AL101" s="6"/>
      <c r="AM101" s="6"/>
    </row>
    <row r="102" spans="1:39" ht="21" customHeight="1" x14ac:dyDescent="0.15">
      <c r="A102" s="62"/>
      <c r="B102" s="63"/>
      <c r="C102" s="57"/>
      <c r="D102" s="60"/>
      <c r="E102" s="60"/>
      <c r="F102" s="77"/>
      <c r="G102" s="219"/>
      <c r="H102" s="213"/>
      <c r="I102" s="214"/>
      <c r="J102" s="214"/>
      <c r="K102" s="315">
        <f t="shared" si="5"/>
        <v>0</v>
      </c>
      <c r="L102" s="58"/>
      <c r="M102" s="58"/>
      <c r="N102" s="58"/>
      <c r="O102" s="58"/>
      <c r="P102" s="65"/>
      <c r="Q102" s="65"/>
      <c r="R102" s="65"/>
      <c r="S102" s="72"/>
      <c r="T102" s="14" t="str">
        <f t="shared" si="3"/>
        <v/>
      </c>
      <c r="U102" s="47" t="str">
        <f t="shared" si="4"/>
        <v/>
      </c>
      <c r="V102" s="14"/>
      <c r="W102" s="3"/>
      <c r="X102" s="3"/>
      <c r="Y102" s="14"/>
      <c r="Z102" s="3"/>
      <c r="AA102" s="14"/>
      <c r="AB102" s="3"/>
      <c r="AC102" s="3"/>
      <c r="AD102" s="14"/>
      <c r="AE102" s="3"/>
      <c r="AF102" s="14"/>
      <c r="AG102" s="3"/>
      <c r="AH102" s="3"/>
      <c r="AI102" s="14"/>
      <c r="AJ102" s="3"/>
      <c r="AK102" s="3"/>
      <c r="AL102" s="6"/>
      <c r="AM102" s="6"/>
    </row>
    <row r="103" spans="1:39" ht="21" customHeight="1" x14ac:dyDescent="0.15">
      <c r="A103" s="62"/>
      <c r="B103" s="63"/>
      <c r="C103" s="57"/>
      <c r="D103" s="60"/>
      <c r="E103" s="60"/>
      <c r="F103" s="77"/>
      <c r="G103" s="219"/>
      <c r="H103" s="213"/>
      <c r="I103" s="214"/>
      <c r="J103" s="214"/>
      <c r="K103" s="315">
        <f t="shared" si="5"/>
        <v>0</v>
      </c>
      <c r="L103" s="58"/>
      <c r="M103" s="58"/>
      <c r="N103" s="58"/>
      <c r="O103" s="58"/>
      <c r="P103" s="65"/>
      <c r="Q103" s="65"/>
      <c r="R103" s="65"/>
      <c r="S103" s="72"/>
      <c r="T103" s="14" t="str">
        <f t="shared" si="3"/>
        <v/>
      </c>
      <c r="U103" s="47" t="str">
        <f t="shared" si="4"/>
        <v/>
      </c>
      <c r="V103" s="14"/>
      <c r="W103" s="3"/>
      <c r="X103" s="3"/>
      <c r="Y103" s="14"/>
      <c r="Z103" s="3"/>
      <c r="AA103" s="14"/>
      <c r="AB103" s="3"/>
      <c r="AC103" s="3"/>
      <c r="AD103" s="14"/>
      <c r="AE103" s="3"/>
      <c r="AF103" s="14"/>
      <c r="AG103" s="3"/>
      <c r="AH103" s="3"/>
      <c r="AI103" s="14"/>
      <c r="AJ103" s="3"/>
      <c r="AK103" s="3"/>
      <c r="AL103" s="6"/>
      <c r="AM103" s="6"/>
    </row>
    <row r="104" spans="1:39" ht="21" customHeight="1" x14ac:dyDescent="0.15">
      <c r="A104" s="62"/>
      <c r="B104" s="63"/>
      <c r="C104" s="57"/>
      <c r="D104" s="60"/>
      <c r="E104" s="60"/>
      <c r="F104" s="77"/>
      <c r="G104" s="219"/>
      <c r="H104" s="213"/>
      <c r="I104" s="214"/>
      <c r="J104" s="214"/>
      <c r="K104" s="315">
        <f t="shared" si="5"/>
        <v>0</v>
      </c>
      <c r="L104" s="58"/>
      <c r="M104" s="58"/>
      <c r="N104" s="58"/>
      <c r="O104" s="58"/>
      <c r="P104" s="65"/>
      <c r="Q104" s="65"/>
      <c r="R104" s="65"/>
      <c r="S104" s="72"/>
      <c r="T104" s="14" t="str">
        <f t="shared" si="3"/>
        <v/>
      </c>
      <c r="U104" s="47" t="str">
        <f t="shared" si="4"/>
        <v/>
      </c>
      <c r="V104" s="14"/>
      <c r="W104" s="3"/>
      <c r="X104" s="3"/>
      <c r="Y104" s="14"/>
      <c r="Z104" s="3"/>
      <c r="AA104" s="14"/>
      <c r="AB104" s="3"/>
      <c r="AC104" s="3"/>
      <c r="AD104" s="14"/>
      <c r="AE104" s="3"/>
      <c r="AF104" s="14"/>
      <c r="AG104" s="3"/>
      <c r="AH104" s="3"/>
      <c r="AI104" s="14"/>
      <c r="AJ104" s="3"/>
      <c r="AK104" s="3"/>
      <c r="AL104" s="6"/>
      <c r="AM104" s="6"/>
    </row>
    <row r="105" spans="1:39" ht="21" customHeight="1" x14ac:dyDescent="0.15">
      <c r="A105" s="62"/>
      <c r="B105" s="63"/>
      <c r="C105" s="57"/>
      <c r="D105" s="60"/>
      <c r="E105" s="60"/>
      <c r="F105" s="77"/>
      <c r="G105" s="219"/>
      <c r="H105" s="213"/>
      <c r="I105" s="214"/>
      <c r="J105" s="214"/>
      <c r="K105" s="315">
        <f t="shared" si="5"/>
        <v>0</v>
      </c>
      <c r="L105" s="58"/>
      <c r="M105" s="58"/>
      <c r="N105" s="58"/>
      <c r="O105" s="58"/>
      <c r="P105" s="65"/>
      <c r="Q105" s="65"/>
      <c r="R105" s="65"/>
      <c r="S105" s="72"/>
      <c r="T105" s="14" t="str">
        <f t="shared" si="3"/>
        <v/>
      </c>
      <c r="U105" s="47" t="str">
        <f t="shared" si="4"/>
        <v/>
      </c>
      <c r="V105" s="14"/>
      <c r="W105" s="3"/>
      <c r="X105" s="3"/>
      <c r="Y105" s="14"/>
      <c r="Z105" s="3"/>
      <c r="AA105" s="14"/>
      <c r="AB105" s="3"/>
      <c r="AC105" s="3"/>
      <c r="AD105" s="14"/>
      <c r="AE105" s="3"/>
      <c r="AF105" s="14"/>
      <c r="AG105" s="3"/>
      <c r="AH105" s="3"/>
      <c r="AI105" s="14"/>
      <c r="AJ105" s="3"/>
      <c r="AK105" s="3"/>
      <c r="AL105" s="6"/>
      <c r="AM105" s="6"/>
    </row>
    <row r="106" spans="1:39" ht="21" customHeight="1" x14ac:dyDescent="0.15">
      <c r="A106" s="172">
        <v>98</v>
      </c>
      <c r="B106" s="105"/>
      <c r="C106" s="111"/>
      <c r="D106" s="95"/>
      <c r="E106" s="95"/>
      <c r="F106" s="166"/>
      <c r="G106" s="220"/>
      <c r="H106" s="228"/>
      <c r="I106" s="229"/>
      <c r="J106" s="229"/>
      <c r="K106" s="316">
        <f t="shared" ref="K106:K134" si="6">J106-E106</f>
        <v>0</v>
      </c>
      <c r="L106" s="68"/>
      <c r="M106" s="68"/>
      <c r="N106" s="68"/>
      <c r="O106" s="68"/>
      <c r="P106" s="154"/>
      <c r="Q106" s="154"/>
      <c r="R106" s="154"/>
      <c r="S106" s="155"/>
      <c r="T106" s="14" t="str">
        <f t="shared" si="3"/>
        <v/>
      </c>
      <c r="U106" s="47" t="str">
        <f t="shared" si="4"/>
        <v/>
      </c>
      <c r="V106" s="16"/>
      <c r="W106" s="4"/>
      <c r="X106" s="4"/>
      <c r="Y106" s="16"/>
      <c r="Z106" s="3"/>
      <c r="AA106" s="14"/>
      <c r="AB106" s="4"/>
      <c r="AC106" s="3"/>
      <c r="AD106" s="14"/>
      <c r="AE106" s="4"/>
      <c r="AF106" s="16"/>
      <c r="AG106" s="4"/>
      <c r="AH106" s="4"/>
      <c r="AI106" s="16"/>
      <c r="AJ106" s="3"/>
      <c r="AK106" s="3"/>
      <c r="AL106" s="6"/>
      <c r="AM106" s="6"/>
    </row>
    <row r="107" spans="1:39" ht="21" customHeight="1" x14ac:dyDescent="0.15">
      <c r="A107" s="171">
        <v>99</v>
      </c>
      <c r="B107" s="99"/>
      <c r="C107" s="97"/>
      <c r="D107" s="98"/>
      <c r="E107" s="98"/>
      <c r="F107" s="164"/>
      <c r="G107" s="221"/>
      <c r="H107" s="223"/>
      <c r="I107" s="224"/>
      <c r="J107" s="224"/>
      <c r="K107" s="314">
        <f t="shared" si="6"/>
        <v>0</v>
      </c>
      <c r="L107" s="69"/>
      <c r="M107" s="69"/>
      <c r="N107" s="69"/>
      <c r="O107" s="69"/>
      <c r="P107" s="152"/>
      <c r="Q107" s="152"/>
      <c r="R107" s="152"/>
      <c r="S107" s="153"/>
      <c r="T107" s="14" t="str">
        <f t="shared" si="3"/>
        <v/>
      </c>
      <c r="U107" s="47" t="str">
        <f t="shared" si="4"/>
        <v/>
      </c>
      <c r="V107" s="16"/>
      <c r="W107" s="4"/>
      <c r="X107" s="4"/>
      <c r="Y107" s="16"/>
      <c r="Z107" s="3"/>
      <c r="AA107" s="14"/>
      <c r="AB107" s="4"/>
      <c r="AC107" s="3"/>
      <c r="AD107" s="14"/>
      <c r="AE107" s="4"/>
      <c r="AF107" s="16"/>
      <c r="AG107" s="4"/>
      <c r="AH107" s="4"/>
      <c r="AI107" s="16"/>
      <c r="AJ107" s="3"/>
      <c r="AK107" s="3"/>
      <c r="AL107" s="6"/>
      <c r="AM107" s="6"/>
    </row>
    <row r="108" spans="1:39" ht="21" customHeight="1" x14ac:dyDescent="0.15">
      <c r="A108" s="62">
        <v>100</v>
      </c>
      <c r="B108" s="63"/>
      <c r="C108" s="57"/>
      <c r="D108" s="60"/>
      <c r="E108" s="60"/>
      <c r="F108" s="77"/>
      <c r="G108" s="219"/>
      <c r="H108" s="213"/>
      <c r="I108" s="214"/>
      <c r="J108" s="214"/>
      <c r="K108" s="315">
        <f t="shared" si="6"/>
        <v>0</v>
      </c>
      <c r="L108" s="58"/>
      <c r="M108" s="58"/>
      <c r="N108" s="58"/>
      <c r="O108" s="58"/>
      <c r="P108" s="65"/>
      <c r="Q108" s="65"/>
      <c r="R108" s="65"/>
      <c r="S108" s="72"/>
      <c r="T108" s="14" t="str">
        <f t="shared" si="3"/>
        <v/>
      </c>
      <c r="U108" s="47" t="str">
        <f t="shared" si="4"/>
        <v/>
      </c>
      <c r="V108" s="17"/>
      <c r="W108" s="5"/>
      <c r="X108" s="5"/>
      <c r="Y108" s="17"/>
      <c r="Z108" s="3"/>
      <c r="AA108" s="14"/>
      <c r="AB108" s="5"/>
      <c r="AC108" s="3"/>
      <c r="AD108" s="14"/>
      <c r="AE108" s="5"/>
      <c r="AF108" s="17"/>
      <c r="AG108" s="5"/>
      <c r="AH108" s="5"/>
      <c r="AI108" s="17"/>
      <c r="AJ108" s="3"/>
      <c r="AK108" s="3"/>
      <c r="AL108" s="6"/>
      <c r="AM108" s="6"/>
    </row>
    <row r="109" spans="1:39" ht="21" customHeight="1" x14ac:dyDescent="0.15">
      <c r="A109" s="62">
        <v>101</v>
      </c>
      <c r="B109" s="63"/>
      <c r="C109" s="57"/>
      <c r="D109" s="60"/>
      <c r="E109" s="60"/>
      <c r="F109" s="77"/>
      <c r="G109" s="219"/>
      <c r="H109" s="213"/>
      <c r="I109" s="214"/>
      <c r="J109" s="214"/>
      <c r="K109" s="315">
        <f t="shared" si="6"/>
        <v>0</v>
      </c>
      <c r="L109" s="58"/>
      <c r="M109" s="58"/>
      <c r="N109" s="58"/>
      <c r="O109" s="58"/>
      <c r="P109" s="65"/>
      <c r="Q109" s="65"/>
      <c r="R109" s="65"/>
      <c r="S109" s="72"/>
      <c r="T109" s="14" t="str">
        <f t="shared" si="3"/>
        <v/>
      </c>
      <c r="U109" s="47" t="str">
        <f t="shared" si="4"/>
        <v/>
      </c>
      <c r="V109" s="14"/>
      <c r="W109" s="3"/>
      <c r="X109" s="3"/>
      <c r="Y109" s="14"/>
      <c r="Z109" s="3"/>
      <c r="AA109" s="14"/>
      <c r="AB109" s="3"/>
      <c r="AC109" s="3"/>
      <c r="AD109" s="14"/>
      <c r="AE109" s="3"/>
      <c r="AF109" s="14"/>
      <c r="AG109" s="3"/>
      <c r="AH109" s="3"/>
      <c r="AI109" s="14"/>
      <c r="AJ109" s="3"/>
      <c r="AK109" s="3"/>
    </row>
    <row r="110" spans="1:39" ht="21" customHeight="1" x14ac:dyDescent="0.15">
      <c r="A110" s="62">
        <v>102</v>
      </c>
      <c r="B110" s="63"/>
      <c r="C110" s="57"/>
      <c r="D110" s="60"/>
      <c r="E110" s="60"/>
      <c r="F110" s="77"/>
      <c r="G110" s="219"/>
      <c r="H110" s="213"/>
      <c r="I110" s="214"/>
      <c r="J110" s="214"/>
      <c r="K110" s="315">
        <f t="shared" si="6"/>
        <v>0</v>
      </c>
      <c r="L110" s="58"/>
      <c r="M110" s="58"/>
      <c r="N110" s="58"/>
      <c r="O110" s="58"/>
      <c r="P110" s="65"/>
      <c r="Q110" s="65"/>
      <c r="R110" s="65"/>
      <c r="S110" s="72"/>
      <c r="T110" s="14" t="str">
        <f t="shared" si="3"/>
        <v/>
      </c>
      <c r="U110" s="47" t="str">
        <f t="shared" si="4"/>
        <v/>
      </c>
      <c r="V110" s="14"/>
      <c r="W110" s="3"/>
      <c r="X110" s="3"/>
      <c r="Y110" s="14"/>
      <c r="Z110" s="3"/>
      <c r="AA110" s="14"/>
      <c r="AB110" s="3"/>
      <c r="AC110" s="3"/>
      <c r="AD110" s="14"/>
      <c r="AE110" s="3"/>
      <c r="AF110" s="14"/>
      <c r="AG110" s="3"/>
      <c r="AH110" s="3"/>
      <c r="AI110" s="14"/>
      <c r="AJ110" s="3"/>
      <c r="AK110" s="3"/>
    </row>
    <row r="111" spans="1:39" ht="21" customHeight="1" x14ac:dyDescent="0.15">
      <c r="A111" s="62">
        <v>103</v>
      </c>
      <c r="B111" s="63"/>
      <c r="C111" s="57"/>
      <c r="D111" s="60"/>
      <c r="E111" s="60"/>
      <c r="F111" s="77"/>
      <c r="G111" s="219"/>
      <c r="H111" s="213"/>
      <c r="I111" s="214"/>
      <c r="J111" s="214"/>
      <c r="K111" s="315">
        <f t="shared" si="6"/>
        <v>0</v>
      </c>
      <c r="L111" s="58"/>
      <c r="M111" s="58"/>
      <c r="N111" s="58"/>
      <c r="O111" s="58"/>
      <c r="P111" s="65"/>
      <c r="Q111" s="65"/>
      <c r="R111" s="65"/>
      <c r="S111" s="72"/>
      <c r="T111" s="14" t="str">
        <f t="shared" si="3"/>
        <v/>
      </c>
      <c r="U111" s="47" t="str">
        <f t="shared" si="4"/>
        <v/>
      </c>
      <c r="V111" s="14"/>
      <c r="W111" s="3"/>
      <c r="X111" s="3"/>
      <c r="Y111" s="14"/>
      <c r="Z111" s="3"/>
      <c r="AA111" s="14"/>
      <c r="AB111" s="3"/>
      <c r="AC111" s="3"/>
      <c r="AD111" s="14"/>
      <c r="AE111" s="3"/>
      <c r="AF111" s="14"/>
      <c r="AG111" s="3"/>
      <c r="AH111" s="3"/>
      <c r="AI111" s="14"/>
      <c r="AJ111" s="3"/>
      <c r="AK111" s="3"/>
      <c r="AL111" s="6"/>
      <c r="AM111" s="6"/>
    </row>
    <row r="112" spans="1:39" ht="21" customHeight="1" x14ac:dyDescent="0.15">
      <c r="A112" s="62">
        <v>104</v>
      </c>
      <c r="B112" s="63"/>
      <c r="C112" s="57"/>
      <c r="D112" s="60"/>
      <c r="E112" s="60"/>
      <c r="F112" s="77"/>
      <c r="G112" s="219"/>
      <c r="H112" s="213"/>
      <c r="I112" s="214"/>
      <c r="J112" s="214"/>
      <c r="K112" s="315">
        <f t="shared" si="6"/>
        <v>0</v>
      </c>
      <c r="L112" s="58"/>
      <c r="M112" s="58"/>
      <c r="N112" s="58"/>
      <c r="O112" s="58"/>
      <c r="P112" s="65"/>
      <c r="Q112" s="65"/>
      <c r="R112" s="65"/>
      <c r="S112" s="72"/>
      <c r="T112" s="14" t="str">
        <f t="shared" si="3"/>
        <v/>
      </c>
      <c r="U112" s="47" t="str">
        <f t="shared" si="4"/>
        <v/>
      </c>
      <c r="V112" s="14"/>
      <c r="W112" s="3"/>
      <c r="X112" s="3"/>
      <c r="Y112" s="14"/>
      <c r="Z112" s="3"/>
      <c r="AA112" s="14"/>
      <c r="AB112" s="3"/>
      <c r="AC112" s="3"/>
      <c r="AD112" s="14"/>
      <c r="AE112" s="3"/>
      <c r="AF112" s="14"/>
      <c r="AG112" s="3"/>
      <c r="AH112" s="3"/>
      <c r="AI112" s="14"/>
      <c r="AJ112" s="3"/>
      <c r="AK112" s="3"/>
      <c r="AL112" s="6"/>
      <c r="AM112" s="6"/>
    </row>
    <row r="113" spans="1:39" ht="21" customHeight="1" x14ac:dyDescent="0.15">
      <c r="A113" s="62">
        <v>105</v>
      </c>
      <c r="B113" s="63"/>
      <c r="C113" s="57"/>
      <c r="D113" s="60"/>
      <c r="E113" s="60"/>
      <c r="F113" s="77"/>
      <c r="G113" s="219"/>
      <c r="H113" s="213"/>
      <c r="I113" s="214"/>
      <c r="J113" s="214"/>
      <c r="K113" s="315">
        <f t="shared" si="6"/>
        <v>0</v>
      </c>
      <c r="L113" s="58"/>
      <c r="M113" s="58"/>
      <c r="N113" s="58"/>
      <c r="O113" s="58"/>
      <c r="P113" s="65"/>
      <c r="Q113" s="65"/>
      <c r="R113" s="65"/>
      <c r="S113" s="72"/>
      <c r="T113" s="14" t="str">
        <f t="shared" si="3"/>
        <v/>
      </c>
      <c r="U113" s="47" t="str">
        <f t="shared" si="4"/>
        <v/>
      </c>
      <c r="V113" s="14"/>
      <c r="W113" s="3"/>
      <c r="X113" s="3"/>
      <c r="Y113" s="14"/>
      <c r="Z113" s="3"/>
      <c r="AA113" s="14"/>
      <c r="AB113" s="3"/>
      <c r="AC113" s="3"/>
      <c r="AD113" s="14"/>
      <c r="AE113" s="3"/>
      <c r="AF113" s="14"/>
      <c r="AG113" s="3"/>
      <c r="AH113" s="3"/>
      <c r="AI113" s="14"/>
      <c r="AJ113" s="3"/>
      <c r="AK113" s="3"/>
      <c r="AL113" s="6"/>
      <c r="AM113" s="6"/>
    </row>
    <row r="114" spans="1:39" ht="21" customHeight="1" x14ac:dyDescent="0.15">
      <c r="A114" s="62">
        <v>106</v>
      </c>
      <c r="B114" s="63"/>
      <c r="C114" s="57"/>
      <c r="D114" s="60"/>
      <c r="E114" s="60"/>
      <c r="F114" s="77"/>
      <c r="G114" s="219"/>
      <c r="H114" s="213"/>
      <c r="I114" s="214"/>
      <c r="J114" s="214"/>
      <c r="K114" s="315">
        <f t="shared" si="6"/>
        <v>0</v>
      </c>
      <c r="L114" s="58"/>
      <c r="M114" s="58"/>
      <c r="N114" s="58"/>
      <c r="O114" s="58"/>
      <c r="P114" s="65"/>
      <c r="Q114" s="65"/>
      <c r="R114" s="65"/>
      <c r="S114" s="72"/>
      <c r="T114" s="14" t="str">
        <f t="shared" si="3"/>
        <v/>
      </c>
      <c r="U114" s="47" t="str">
        <f t="shared" si="4"/>
        <v/>
      </c>
      <c r="V114" s="15"/>
      <c r="W114" s="3"/>
      <c r="X114" s="3"/>
      <c r="Y114" s="14"/>
      <c r="Z114" s="3"/>
      <c r="AA114" s="14"/>
      <c r="AB114" s="3"/>
      <c r="AC114" s="3"/>
      <c r="AD114" s="14"/>
      <c r="AE114" s="3"/>
      <c r="AF114" s="14"/>
      <c r="AG114" s="3"/>
      <c r="AH114" s="3"/>
      <c r="AI114" s="14"/>
      <c r="AJ114" s="3"/>
      <c r="AK114" s="3"/>
      <c r="AL114" s="6"/>
      <c r="AM114" s="6"/>
    </row>
    <row r="115" spans="1:39" ht="21" customHeight="1" x14ac:dyDescent="0.15">
      <c r="A115" s="62">
        <v>107</v>
      </c>
      <c r="B115" s="63"/>
      <c r="C115" s="57"/>
      <c r="D115" s="60"/>
      <c r="E115" s="60"/>
      <c r="F115" s="77"/>
      <c r="G115" s="219"/>
      <c r="H115" s="213"/>
      <c r="I115" s="214"/>
      <c r="J115" s="214"/>
      <c r="K115" s="315">
        <f t="shared" si="6"/>
        <v>0</v>
      </c>
      <c r="L115" s="58"/>
      <c r="M115" s="58"/>
      <c r="N115" s="58"/>
      <c r="O115" s="58"/>
      <c r="P115" s="65"/>
      <c r="Q115" s="65"/>
      <c r="R115" s="65"/>
      <c r="S115" s="72"/>
      <c r="T115" s="14" t="str">
        <f t="shared" si="3"/>
        <v/>
      </c>
      <c r="U115" s="47" t="str">
        <f t="shared" si="4"/>
        <v/>
      </c>
      <c r="V115" s="14"/>
      <c r="W115" s="3"/>
      <c r="X115" s="3"/>
      <c r="Y115" s="14"/>
      <c r="Z115" s="3"/>
      <c r="AA115" s="14"/>
      <c r="AB115" s="3"/>
      <c r="AC115" s="3"/>
      <c r="AD115" s="14"/>
      <c r="AE115" s="3"/>
      <c r="AF115" s="14"/>
      <c r="AG115" s="3"/>
      <c r="AH115" s="3"/>
      <c r="AI115" s="14"/>
      <c r="AJ115" s="3"/>
      <c r="AK115" s="3"/>
      <c r="AL115" s="6"/>
      <c r="AM115" s="6"/>
    </row>
    <row r="116" spans="1:39" ht="21" customHeight="1" x14ac:dyDescent="0.15">
      <c r="A116" s="206">
        <v>108</v>
      </c>
      <c r="B116" s="63"/>
      <c r="C116" s="57"/>
      <c r="D116" s="60"/>
      <c r="E116" s="60"/>
      <c r="F116" s="77"/>
      <c r="G116" s="219"/>
      <c r="H116" s="213"/>
      <c r="I116" s="214"/>
      <c r="J116" s="214"/>
      <c r="K116" s="315">
        <f t="shared" si="6"/>
        <v>0</v>
      </c>
      <c r="L116" s="58"/>
      <c r="M116" s="165"/>
      <c r="N116" s="58"/>
      <c r="O116" s="165"/>
      <c r="P116" s="65"/>
      <c r="Q116" s="65"/>
      <c r="R116" s="65"/>
      <c r="S116" s="72"/>
      <c r="T116" s="14" t="str">
        <f t="shared" si="3"/>
        <v/>
      </c>
      <c r="U116" s="47" t="str">
        <f t="shared" si="4"/>
        <v/>
      </c>
      <c r="V116" s="14"/>
      <c r="W116" s="3"/>
      <c r="X116" s="3"/>
      <c r="Y116" s="14"/>
      <c r="Z116" s="3"/>
      <c r="AA116" s="14"/>
      <c r="AB116" s="3"/>
      <c r="AC116" s="3"/>
      <c r="AD116" s="14"/>
      <c r="AE116" s="3"/>
      <c r="AF116" s="14"/>
      <c r="AG116" s="3"/>
      <c r="AH116" s="3"/>
      <c r="AI116" s="14"/>
      <c r="AJ116" s="3"/>
      <c r="AK116" s="3"/>
      <c r="AL116" s="6"/>
      <c r="AM116" s="6"/>
    </row>
    <row r="117" spans="1:39" ht="21" customHeight="1" x14ac:dyDescent="0.15">
      <c r="A117" s="62">
        <v>109</v>
      </c>
      <c r="B117" s="63"/>
      <c r="C117" s="57"/>
      <c r="D117" s="60"/>
      <c r="E117" s="60"/>
      <c r="F117" s="77"/>
      <c r="G117" s="219"/>
      <c r="H117" s="213"/>
      <c r="I117" s="214"/>
      <c r="J117" s="214"/>
      <c r="K117" s="315">
        <f t="shared" si="6"/>
        <v>0</v>
      </c>
      <c r="L117" s="58"/>
      <c r="M117" s="58"/>
      <c r="N117" s="58"/>
      <c r="O117" s="58"/>
      <c r="P117" s="170"/>
      <c r="Q117" s="170"/>
      <c r="R117" s="170"/>
      <c r="S117" s="73"/>
      <c r="T117" s="14" t="str">
        <f t="shared" si="3"/>
        <v/>
      </c>
      <c r="U117" s="47" t="str">
        <f t="shared" si="4"/>
        <v/>
      </c>
      <c r="V117" s="14"/>
      <c r="W117" s="3"/>
      <c r="X117" s="3"/>
      <c r="Y117" s="14"/>
      <c r="Z117" s="3"/>
      <c r="AA117" s="14"/>
      <c r="AB117" s="3"/>
      <c r="AC117" s="3"/>
      <c r="AD117" s="14"/>
      <c r="AE117" s="3"/>
      <c r="AF117" s="14"/>
      <c r="AG117" s="3"/>
      <c r="AH117" s="3"/>
      <c r="AI117" s="14"/>
      <c r="AJ117" s="3"/>
      <c r="AK117" s="3"/>
      <c r="AL117" s="6"/>
      <c r="AM117" s="6"/>
    </row>
    <row r="118" spans="1:39" ht="21" customHeight="1" x14ac:dyDescent="0.15">
      <c r="A118" s="62">
        <v>110</v>
      </c>
      <c r="B118" s="64"/>
      <c r="C118" s="57"/>
      <c r="D118" s="60"/>
      <c r="E118" s="60"/>
      <c r="F118" s="77"/>
      <c r="G118" s="212"/>
      <c r="H118" s="213"/>
      <c r="I118" s="214"/>
      <c r="J118" s="214"/>
      <c r="K118" s="315">
        <f t="shared" si="6"/>
        <v>0</v>
      </c>
      <c r="L118" s="58"/>
      <c r="M118" s="58"/>
      <c r="N118" s="58"/>
      <c r="O118" s="58"/>
      <c r="P118" s="79"/>
      <c r="Q118" s="79"/>
      <c r="R118" s="79"/>
      <c r="S118" s="73"/>
      <c r="T118" s="14" t="str">
        <f t="shared" si="3"/>
        <v/>
      </c>
      <c r="U118" s="47" t="str">
        <f t="shared" si="4"/>
        <v/>
      </c>
      <c r="V118" s="14"/>
      <c r="W118" s="3"/>
      <c r="X118" s="3"/>
      <c r="Y118" s="14"/>
      <c r="Z118" s="3"/>
      <c r="AA118" s="14"/>
      <c r="AB118" s="3"/>
      <c r="AC118" s="3"/>
      <c r="AD118" s="14"/>
      <c r="AE118" s="3"/>
      <c r="AF118" s="14"/>
      <c r="AG118" s="3"/>
      <c r="AH118" s="3"/>
      <c r="AI118" s="14"/>
      <c r="AJ118" s="3"/>
      <c r="AK118" s="3"/>
      <c r="AL118" s="6"/>
      <c r="AM118" s="6"/>
    </row>
    <row r="119" spans="1:39" ht="21" customHeight="1" x14ac:dyDescent="0.15">
      <c r="A119" s="62">
        <v>111</v>
      </c>
      <c r="B119" s="63"/>
      <c r="C119" s="57"/>
      <c r="D119" s="60"/>
      <c r="E119" s="60"/>
      <c r="F119" s="77"/>
      <c r="G119" s="219"/>
      <c r="H119" s="213"/>
      <c r="I119" s="214"/>
      <c r="J119" s="214"/>
      <c r="K119" s="315">
        <f t="shared" si="6"/>
        <v>0</v>
      </c>
      <c r="L119" s="58"/>
      <c r="M119" s="58"/>
      <c r="N119" s="58"/>
      <c r="O119" s="58"/>
      <c r="P119" s="79"/>
      <c r="Q119" s="79"/>
      <c r="R119" s="79"/>
      <c r="S119" s="73"/>
      <c r="T119" s="14" t="str">
        <f t="shared" si="3"/>
        <v/>
      </c>
      <c r="U119" s="47" t="str">
        <f t="shared" si="4"/>
        <v/>
      </c>
      <c r="V119" s="14"/>
      <c r="W119" s="3"/>
      <c r="X119" s="3"/>
      <c r="Y119" s="14"/>
      <c r="Z119" s="3"/>
      <c r="AA119" s="14"/>
      <c r="AB119" s="3"/>
      <c r="AC119" s="3"/>
      <c r="AD119" s="14"/>
      <c r="AE119" s="3"/>
      <c r="AF119" s="14"/>
      <c r="AG119" s="3"/>
      <c r="AH119" s="3"/>
      <c r="AI119" s="14"/>
      <c r="AJ119" s="3"/>
      <c r="AK119" s="3"/>
      <c r="AL119" s="6"/>
      <c r="AM119" s="6"/>
    </row>
    <row r="120" spans="1:39" ht="21" customHeight="1" x14ac:dyDescent="0.15">
      <c r="A120" s="62">
        <v>112</v>
      </c>
      <c r="B120" s="64"/>
      <c r="C120" s="57"/>
      <c r="D120" s="60"/>
      <c r="E120" s="60"/>
      <c r="F120" s="77"/>
      <c r="G120" s="212"/>
      <c r="H120" s="213"/>
      <c r="I120" s="214"/>
      <c r="J120" s="214"/>
      <c r="K120" s="315">
        <f t="shared" si="6"/>
        <v>0</v>
      </c>
      <c r="L120" s="58"/>
      <c r="M120" s="58"/>
      <c r="N120" s="58"/>
      <c r="O120" s="58"/>
      <c r="P120" s="65"/>
      <c r="Q120" s="65"/>
      <c r="R120" s="65"/>
      <c r="S120" s="72"/>
      <c r="T120" s="14" t="str">
        <f t="shared" si="3"/>
        <v/>
      </c>
      <c r="U120" s="47" t="str">
        <f t="shared" si="4"/>
        <v/>
      </c>
      <c r="V120" s="14"/>
      <c r="W120" s="3"/>
      <c r="X120" s="3"/>
      <c r="Y120" s="14"/>
      <c r="Z120" s="3"/>
      <c r="AA120" s="14"/>
      <c r="AB120" s="3"/>
      <c r="AC120" s="3"/>
      <c r="AD120" s="14"/>
      <c r="AE120" s="3"/>
      <c r="AF120" s="14"/>
      <c r="AG120" s="3"/>
      <c r="AH120" s="3"/>
      <c r="AI120" s="14"/>
      <c r="AJ120" s="3"/>
      <c r="AK120" s="3"/>
      <c r="AL120" s="6"/>
      <c r="AM120" s="6"/>
    </row>
    <row r="121" spans="1:39" ht="21" customHeight="1" x14ac:dyDescent="0.15">
      <c r="A121" s="62">
        <v>113</v>
      </c>
      <c r="B121" s="63"/>
      <c r="C121" s="57"/>
      <c r="D121" s="60"/>
      <c r="E121" s="60"/>
      <c r="F121" s="77"/>
      <c r="G121" s="219"/>
      <c r="H121" s="213"/>
      <c r="I121" s="214"/>
      <c r="J121" s="214"/>
      <c r="K121" s="315">
        <f t="shared" si="6"/>
        <v>0</v>
      </c>
      <c r="L121" s="58"/>
      <c r="M121" s="58"/>
      <c r="N121" s="58"/>
      <c r="O121" s="58"/>
      <c r="P121" s="65"/>
      <c r="Q121" s="65"/>
      <c r="R121" s="65"/>
      <c r="S121" s="72"/>
      <c r="T121" s="14" t="str">
        <f t="shared" si="3"/>
        <v/>
      </c>
      <c r="U121" s="47" t="str">
        <f t="shared" si="4"/>
        <v/>
      </c>
      <c r="V121" s="14"/>
      <c r="W121" s="3"/>
      <c r="X121" s="3"/>
      <c r="Y121" s="14"/>
      <c r="Z121" s="3"/>
      <c r="AA121" s="14"/>
      <c r="AB121" s="3"/>
      <c r="AC121" s="3"/>
      <c r="AD121" s="14"/>
      <c r="AE121" s="3"/>
      <c r="AF121" s="14"/>
      <c r="AG121" s="3"/>
      <c r="AH121" s="3"/>
      <c r="AI121" s="14"/>
      <c r="AJ121" s="3"/>
      <c r="AK121" s="3"/>
      <c r="AL121" s="6"/>
      <c r="AM121" s="6"/>
    </row>
    <row r="122" spans="1:39" ht="21" customHeight="1" x14ac:dyDescent="0.15">
      <c r="A122" s="62"/>
      <c r="B122" s="63"/>
      <c r="C122" s="57"/>
      <c r="D122" s="60"/>
      <c r="E122" s="60"/>
      <c r="F122" s="77"/>
      <c r="G122" s="219"/>
      <c r="H122" s="213"/>
      <c r="I122" s="214"/>
      <c r="J122" s="214"/>
      <c r="K122" s="315">
        <f t="shared" si="6"/>
        <v>0</v>
      </c>
      <c r="L122" s="58"/>
      <c r="M122" s="58"/>
      <c r="N122" s="58"/>
      <c r="O122" s="58"/>
      <c r="P122" s="65"/>
      <c r="Q122" s="65"/>
      <c r="R122" s="65"/>
      <c r="S122" s="72"/>
      <c r="T122" s="14" t="str">
        <f t="shared" si="3"/>
        <v/>
      </c>
      <c r="U122" s="47" t="str">
        <f t="shared" si="4"/>
        <v/>
      </c>
      <c r="V122" s="14"/>
      <c r="W122" s="3"/>
      <c r="X122" s="3"/>
      <c r="Y122" s="14"/>
      <c r="Z122" s="3"/>
      <c r="AA122" s="14"/>
      <c r="AB122" s="3"/>
      <c r="AC122" s="3"/>
      <c r="AD122" s="14"/>
      <c r="AE122" s="3"/>
      <c r="AF122" s="14"/>
      <c r="AG122" s="3"/>
      <c r="AH122" s="3"/>
      <c r="AI122" s="14"/>
      <c r="AJ122" s="3"/>
      <c r="AK122" s="3"/>
      <c r="AL122" s="6"/>
      <c r="AM122" s="6"/>
    </row>
    <row r="123" spans="1:39" ht="21" customHeight="1" x14ac:dyDescent="0.15">
      <c r="A123" s="62"/>
      <c r="B123" s="63"/>
      <c r="C123" s="57"/>
      <c r="D123" s="60"/>
      <c r="E123" s="60"/>
      <c r="F123" s="77"/>
      <c r="G123" s="219"/>
      <c r="H123" s="213"/>
      <c r="I123" s="214"/>
      <c r="J123" s="214"/>
      <c r="K123" s="315">
        <f t="shared" si="6"/>
        <v>0</v>
      </c>
      <c r="L123" s="58"/>
      <c r="M123" s="58"/>
      <c r="N123" s="58"/>
      <c r="O123" s="58"/>
      <c r="P123" s="65"/>
      <c r="Q123" s="59"/>
      <c r="R123" s="65"/>
      <c r="S123" s="72"/>
      <c r="T123" s="14" t="str">
        <f t="shared" si="3"/>
        <v/>
      </c>
      <c r="U123" s="47" t="str">
        <f t="shared" si="4"/>
        <v/>
      </c>
      <c r="V123" s="14"/>
      <c r="W123" s="3"/>
      <c r="X123" s="3"/>
      <c r="Y123" s="14"/>
      <c r="Z123" s="3"/>
      <c r="AA123" s="14"/>
      <c r="AB123" s="3"/>
      <c r="AC123" s="3"/>
      <c r="AD123" s="14"/>
      <c r="AE123" s="3"/>
      <c r="AF123" s="14"/>
      <c r="AG123" s="3"/>
      <c r="AH123" s="3"/>
      <c r="AI123" s="14"/>
      <c r="AJ123" s="3"/>
      <c r="AK123" s="3"/>
      <c r="AL123" s="6"/>
      <c r="AM123" s="6"/>
    </row>
    <row r="124" spans="1:39" ht="21" customHeight="1" x14ac:dyDescent="0.15">
      <c r="A124" s="62"/>
      <c r="B124" s="63"/>
      <c r="C124" s="57"/>
      <c r="D124" s="60"/>
      <c r="E124" s="60"/>
      <c r="F124" s="77"/>
      <c r="G124" s="219"/>
      <c r="H124" s="213"/>
      <c r="I124" s="214"/>
      <c r="J124" s="214"/>
      <c r="K124" s="315">
        <f t="shared" si="6"/>
        <v>0</v>
      </c>
      <c r="L124" s="58"/>
      <c r="M124" s="58"/>
      <c r="N124" s="58"/>
      <c r="O124" s="58"/>
      <c r="P124" s="65"/>
      <c r="Q124" s="65"/>
      <c r="R124" s="65"/>
      <c r="S124" s="72"/>
      <c r="T124" s="14" t="str">
        <f t="shared" si="3"/>
        <v/>
      </c>
      <c r="U124" s="47" t="str">
        <f t="shared" si="4"/>
        <v/>
      </c>
      <c r="V124" s="14"/>
      <c r="W124" s="3"/>
      <c r="X124" s="3"/>
      <c r="Y124" s="14"/>
      <c r="Z124" s="3"/>
      <c r="AA124" s="14"/>
      <c r="AB124" s="3"/>
      <c r="AC124" s="3"/>
      <c r="AD124" s="14"/>
      <c r="AE124" s="3"/>
      <c r="AF124" s="14"/>
      <c r="AG124" s="3"/>
      <c r="AH124" s="3"/>
      <c r="AI124" s="14"/>
      <c r="AJ124" s="3"/>
      <c r="AK124" s="3"/>
      <c r="AL124" s="6"/>
      <c r="AM124" s="6"/>
    </row>
    <row r="125" spans="1:39" ht="21" customHeight="1" x14ac:dyDescent="0.15">
      <c r="A125" s="62"/>
      <c r="B125" s="63"/>
      <c r="C125" s="57"/>
      <c r="D125" s="60"/>
      <c r="E125" s="60"/>
      <c r="F125" s="77"/>
      <c r="G125" s="219"/>
      <c r="H125" s="213"/>
      <c r="I125" s="214"/>
      <c r="J125" s="214"/>
      <c r="K125" s="315">
        <f t="shared" si="6"/>
        <v>0</v>
      </c>
      <c r="L125" s="58"/>
      <c r="M125" s="58"/>
      <c r="N125" s="58"/>
      <c r="O125" s="58"/>
      <c r="P125" s="65"/>
      <c r="Q125" s="65"/>
      <c r="R125" s="65"/>
      <c r="S125" s="72"/>
      <c r="T125" s="14" t="str">
        <f t="shared" si="3"/>
        <v/>
      </c>
      <c r="U125" s="47" t="str">
        <f t="shared" si="4"/>
        <v/>
      </c>
      <c r="V125" s="14"/>
      <c r="W125" s="3"/>
      <c r="X125" s="3"/>
      <c r="Y125" s="14"/>
      <c r="Z125" s="3"/>
      <c r="AA125" s="14"/>
      <c r="AB125" s="3"/>
      <c r="AC125" s="3"/>
      <c r="AD125" s="14"/>
      <c r="AE125" s="3"/>
      <c r="AF125" s="14"/>
      <c r="AG125" s="3"/>
      <c r="AH125" s="3"/>
      <c r="AI125" s="14"/>
      <c r="AJ125" s="3"/>
      <c r="AK125" s="3"/>
      <c r="AL125" s="6"/>
      <c r="AM125" s="6"/>
    </row>
    <row r="126" spans="1:39" ht="21" customHeight="1" x14ac:dyDescent="0.15">
      <c r="A126" s="172"/>
      <c r="B126" s="105"/>
      <c r="C126" s="111"/>
      <c r="D126" s="95"/>
      <c r="E126" s="95"/>
      <c r="F126" s="166"/>
      <c r="G126" s="220"/>
      <c r="H126" s="228"/>
      <c r="I126" s="229"/>
      <c r="J126" s="229"/>
      <c r="K126" s="316">
        <f t="shared" si="6"/>
        <v>0</v>
      </c>
      <c r="L126" s="68"/>
      <c r="M126" s="68"/>
      <c r="N126" s="68"/>
      <c r="O126" s="68"/>
      <c r="P126" s="154"/>
      <c r="Q126" s="154"/>
      <c r="R126" s="154"/>
      <c r="S126" s="155"/>
      <c r="T126" s="14" t="str">
        <f t="shared" si="3"/>
        <v/>
      </c>
      <c r="U126" s="47" t="str">
        <f t="shared" si="4"/>
        <v/>
      </c>
      <c r="V126" s="14"/>
      <c r="W126" s="3"/>
      <c r="X126" s="3"/>
      <c r="Y126" s="14"/>
      <c r="Z126" s="3"/>
      <c r="AA126" s="14"/>
      <c r="AB126" s="3"/>
      <c r="AC126" s="3"/>
      <c r="AD126" s="14"/>
      <c r="AE126" s="3"/>
      <c r="AF126" s="14"/>
      <c r="AG126" s="3"/>
      <c r="AH126" s="3"/>
      <c r="AI126" s="14"/>
      <c r="AJ126" s="3"/>
      <c r="AK126" s="3"/>
      <c r="AL126" s="6"/>
      <c r="AM126" s="6"/>
    </row>
    <row r="127" spans="1:39" ht="21" customHeight="1" x14ac:dyDescent="0.15">
      <c r="A127" s="171"/>
      <c r="B127" s="99"/>
      <c r="C127" s="97"/>
      <c r="D127" s="98"/>
      <c r="E127" s="98"/>
      <c r="F127" s="164"/>
      <c r="G127" s="221"/>
      <c r="H127" s="223"/>
      <c r="I127" s="224"/>
      <c r="J127" s="224"/>
      <c r="K127" s="314">
        <f t="shared" si="6"/>
        <v>0</v>
      </c>
      <c r="L127" s="69"/>
      <c r="M127" s="69"/>
      <c r="N127" s="69"/>
      <c r="O127" s="69"/>
      <c r="P127" s="152"/>
      <c r="Q127" s="152"/>
      <c r="R127" s="152"/>
      <c r="S127" s="153"/>
      <c r="T127" s="14" t="str">
        <f t="shared" si="3"/>
        <v/>
      </c>
      <c r="U127" s="47" t="str">
        <f t="shared" si="4"/>
        <v/>
      </c>
      <c r="V127" s="16"/>
      <c r="W127" s="4"/>
      <c r="X127" s="4"/>
      <c r="Y127" s="16"/>
      <c r="Z127" s="3"/>
      <c r="AA127" s="14"/>
      <c r="AB127" s="4"/>
      <c r="AC127" s="3"/>
      <c r="AD127" s="14"/>
      <c r="AE127" s="4"/>
      <c r="AF127" s="16"/>
      <c r="AG127" s="4"/>
      <c r="AH127" s="4"/>
      <c r="AI127" s="16"/>
      <c r="AJ127" s="3"/>
      <c r="AK127" s="3"/>
      <c r="AL127" s="6"/>
      <c r="AM127" s="6"/>
    </row>
    <row r="128" spans="1:39" ht="21" customHeight="1" x14ac:dyDescent="0.15">
      <c r="A128" s="62"/>
      <c r="B128" s="64"/>
      <c r="C128" s="57"/>
      <c r="D128" s="60"/>
      <c r="E128" s="60"/>
      <c r="F128" s="77"/>
      <c r="G128" s="212"/>
      <c r="H128" s="213"/>
      <c r="I128" s="214"/>
      <c r="J128" s="214"/>
      <c r="K128" s="315">
        <f t="shared" si="6"/>
        <v>0</v>
      </c>
      <c r="L128" s="58"/>
      <c r="M128" s="58"/>
      <c r="N128" s="58"/>
      <c r="O128" s="58"/>
      <c r="P128" s="65"/>
      <c r="Q128" s="65"/>
      <c r="R128" s="65"/>
      <c r="S128" s="72"/>
      <c r="T128" s="14" t="str">
        <f t="shared" si="3"/>
        <v/>
      </c>
      <c r="U128" s="47" t="str">
        <f t="shared" si="4"/>
        <v/>
      </c>
      <c r="V128" s="17"/>
      <c r="W128" s="5"/>
      <c r="X128" s="5"/>
      <c r="Y128" s="17"/>
      <c r="Z128" s="3"/>
      <c r="AA128" s="14"/>
      <c r="AB128" s="5"/>
      <c r="AC128" s="3"/>
      <c r="AD128" s="14"/>
      <c r="AE128" s="5"/>
      <c r="AF128" s="17"/>
      <c r="AG128" s="5"/>
      <c r="AH128" s="5"/>
      <c r="AI128" s="17"/>
      <c r="AJ128" s="3"/>
      <c r="AK128" s="3"/>
      <c r="AL128" s="6"/>
      <c r="AM128" s="6"/>
    </row>
    <row r="129" spans="1:39" ht="21" customHeight="1" x14ac:dyDescent="0.15">
      <c r="A129" s="62"/>
      <c r="B129" s="64"/>
      <c r="C129" s="57"/>
      <c r="D129" s="60"/>
      <c r="E129" s="60"/>
      <c r="F129" s="77"/>
      <c r="G129" s="212"/>
      <c r="H129" s="213"/>
      <c r="I129" s="214"/>
      <c r="J129" s="214"/>
      <c r="K129" s="315">
        <f t="shared" si="6"/>
        <v>0</v>
      </c>
      <c r="L129" s="58"/>
      <c r="M129" s="58"/>
      <c r="N129" s="58"/>
      <c r="O129" s="58"/>
      <c r="P129" s="65"/>
      <c r="Q129" s="65"/>
      <c r="R129" s="65"/>
      <c r="S129" s="72"/>
      <c r="T129" s="14" t="str">
        <f t="shared" si="3"/>
        <v/>
      </c>
      <c r="U129" s="47" t="str">
        <f t="shared" si="4"/>
        <v/>
      </c>
      <c r="V129" s="14"/>
      <c r="W129" s="3"/>
      <c r="X129" s="3"/>
      <c r="Y129" s="14"/>
      <c r="Z129" s="3"/>
      <c r="AA129" s="14"/>
      <c r="AB129" s="3"/>
      <c r="AC129" s="3"/>
      <c r="AD129" s="14"/>
      <c r="AE129" s="3"/>
      <c r="AF129" s="14"/>
      <c r="AG129" s="3"/>
      <c r="AH129" s="3"/>
      <c r="AI129" s="14"/>
      <c r="AJ129" s="3"/>
      <c r="AK129" s="3"/>
    </row>
    <row r="130" spans="1:39" ht="21" customHeight="1" x14ac:dyDescent="0.15">
      <c r="A130" s="62"/>
      <c r="B130" s="64"/>
      <c r="C130" s="57"/>
      <c r="D130" s="60"/>
      <c r="E130" s="60"/>
      <c r="F130" s="77"/>
      <c r="G130" s="212"/>
      <c r="H130" s="213"/>
      <c r="I130" s="214"/>
      <c r="J130" s="214"/>
      <c r="K130" s="315">
        <f t="shared" si="6"/>
        <v>0</v>
      </c>
      <c r="L130" s="58"/>
      <c r="M130" s="58"/>
      <c r="N130" s="58"/>
      <c r="O130" s="58"/>
      <c r="P130" s="65"/>
      <c r="Q130" s="65"/>
      <c r="R130" s="65"/>
      <c r="S130" s="72"/>
      <c r="T130" s="14" t="str">
        <f t="shared" si="3"/>
        <v/>
      </c>
      <c r="U130" s="47" t="str">
        <f t="shared" si="4"/>
        <v/>
      </c>
      <c r="V130" s="14"/>
      <c r="W130" s="3"/>
      <c r="X130" s="3"/>
      <c r="Y130" s="14"/>
      <c r="Z130" s="3"/>
      <c r="AA130" s="14"/>
      <c r="AB130" s="3"/>
      <c r="AC130" s="3"/>
      <c r="AD130" s="14"/>
      <c r="AE130" s="3"/>
      <c r="AF130" s="14"/>
      <c r="AG130" s="3"/>
      <c r="AH130" s="3"/>
      <c r="AI130" s="14"/>
      <c r="AJ130" s="3"/>
      <c r="AK130" s="3"/>
    </row>
    <row r="131" spans="1:39" ht="21" customHeight="1" x14ac:dyDescent="0.15">
      <c r="A131" s="62"/>
      <c r="B131" s="67"/>
      <c r="C131" s="63"/>
      <c r="D131" s="86"/>
      <c r="E131" s="86"/>
      <c r="F131" s="77"/>
      <c r="G131" s="216"/>
      <c r="H131" s="219"/>
      <c r="I131" s="225"/>
      <c r="J131" s="225"/>
      <c r="K131" s="315">
        <f t="shared" si="6"/>
        <v>0</v>
      </c>
      <c r="L131" s="65"/>
      <c r="M131" s="65"/>
      <c r="N131" s="65"/>
      <c r="O131" s="65"/>
      <c r="P131" s="65"/>
      <c r="Q131" s="65"/>
      <c r="R131" s="65"/>
      <c r="S131" s="72"/>
      <c r="T131" s="14" t="str">
        <f t="shared" si="3"/>
        <v/>
      </c>
      <c r="U131" s="47" t="str">
        <f t="shared" si="4"/>
        <v/>
      </c>
      <c r="V131" s="14"/>
      <c r="W131" s="3"/>
      <c r="X131" s="3"/>
      <c r="Y131" s="14"/>
      <c r="Z131" s="3"/>
      <c r="AA131" s="14"/>
      <c r="AB131" s="3"/>
      <c r="AC131" s="3"/>
      <c r="AD131" s="14"/>
      <c r="AE131" s="3"/>
      <c r="AF131" s="14"/>
      <c r="AG131" s="3"/>
      <c r="AH131" s="3"/>
      <c r="AI131" s="14"/>
      <c r="AJ131" s="3"/>
      <c r="AK131" s="3"/>
      <c r="AL131" s="6"/>
      <c r="AM131" s="6"/>
    </row>
    <row r="132" spans="1:39" ht="21" customHeight="1" x14ac:dyDescent="0.15">
      <c r="A132" s="62"/>
      <c r="B132" s="67"/>
      <c r="C132" s="63"/>
      <c r="D132" s="86"/>
      <c r="E132" s="86"/>
      <c r="F132" s="77"/>
      <c r="G132" s="216"/>
      <c r="H132" s="219"/>
      <c r="I132" s="225"/>
      <c r="J132" s="225"/>
      <c r="K132" s="315">
        <f t="shared" si="6"/>
        <v>0</v>
      </c>
      <c r="L132" s="65"/>
      <c r="M132" s="65"/>
      <c r="N132" s="65"/>
      <c r="O132" s="65"/>
      <c r="P132" s="65"/>
      <c r="Q132" s="65"/>
      <c r="R132" s="65"/>
      <c r="S132" s="72"/>
      <c r="T132" s="14" t="str">
        <f t="shared" si="3"/>
        <v/>
      </c>
      <c r="U132" s="47" t="str">
        <f t="shared" si="4"/>
        <v/>
      </c>
      <c r="V132" s="14"/>
      <c r="W132" s="3"/>
      <c r="X132" s="3"/>
      <c r="Y132" s="14"/>
      <c r="Z132" s="3"/>
      <c r="AA132" s="14"/>
      <c r="AB132" s="3"/>
      <c r="AC132" s="3"/>
      <c r="AD132" s="14"/>
      <c r="AE132" s="3"/>
      <c r="AF132" s="14"/>
      <c r="AG132" s="3"/>
      <c r="AH132" s="3"/>
      <c r="AI132" s="14"/>
      <c r="AJ132" s="3"/>
      <c r="AK132" s="3"/>
      <c r="AL132" s="6"/>
      <c r="AM132" s="6"/>
    </row>
    <row r="133" spans="1:39" ht="21" customHeight="1" x14ac:dyDescent="0.15">
      <c r="A133" s="205"/>
      <c r="B133" s="80"/>
      <c r="C133" s="81"/>
      <c r="D133" s="89"/>
      <c r="E133" s="60"/>
      <c r="F133" s="81"/>
      <c r="G133" s="263"/>
      <c r="H133" s="264"/>
      <c r="I133" s="230"/>
      <c r="J133" s="214"/>
      <c r="K133" s="315">
        <f t="shared" si="6"/>
        <v>0</v>
      </c>
      <c r="L133" s="189"/>
      <c r="M133" s="189"/>
      <c r="N133" s="189"/>
      <c r="O133" s="189"/>
      <c r="P133" s="189"/>
      <c r="Q133" s="189"/>
      <c r="R133" s="189"/>
      <c r="S133" s="180"/>
      <c r="T133" s="14" t="str">
        <f t="shared" si="3"/>
        <v/>
      </c>
      <c r="U133" s="47" t="str">
        <f t="shared" si="4"/>
        <v/>
      </c>
      <c r="V133" s="14"/>
      <c r="W133" s="3"/>
      <c r="X133" s="3"/>
      <c r="Y133" s="14"/>
      <c r="Z133" s="3"/>
      <c r="AA133" s="14"/>
      <c r="AB133" s="3"/>
      <c r="AC133" s="3"/>
      <c r="AD133" s="14"/>
      <c r="AE133" s="3"/>
      <c r="AF133" s="14"/>
      <c r="AG133" s="3"/>
      <c r="AH133" s="3"/>
      <c r="AI133" s="14"/>
      <c r="AJ133" s="3"/>
      <c r="AK133" s="3"/>
      <c r="AL133" s="6"/>
      <c r="AM133" s="6"/>
    </row>
    <row r="134" spans="1:39" ht="21" customHeight="1" x14ac:dyDescent="0.15">
      <c r="A134" s="173"/>
      <c r="B134" s="67"/>
      <c r="C134" s="63"/>
      <c r="D134" s="86"/>
      <c r="E134" s="86"/>
      <c r="F134" s="77"/>
      <c r="G134" s="216"/>
      <c r="H134" s="219"/>
      <c r="I134" s="225"/>
      <c r="J134" s="225"/>
      <c r="K134" s="315">
        <f t="shared" si="6"/>
        <v>0</v>
      </c>
      <c r="L134" s="65"/>
      <c r="M134" s="65"/>
      <c r="N134" s="65"/>
      <c r="O134" s="65"/>
      <c r="P134" s="65"/>
      <c r="Q134" s="65"/>
      <c r="R134" s="65"/>
      <c r="S134" s="72"/>
      <c r="T134" s="14" t="str">
        <f t="shared" si="3"/>
        <v/>
      </c>
      <c r="U134" s="47" t="str">
        <f t="shared" si="4"/>
        <v/>
      </c>
      <c r="V134" s="15"/>
      <c r="W134" s="3"/>
      <c r="X134" s="3"/>
      <c r="Y134" s="14"/>
      <c r="Z134" s="3"/>
      <c r="AA134" s="14"/>
      <c r="AB134" s="3"/>
      <c r="AC134" s="3"/>
      <c r="AD134" s="14"/>
      <c r="AE134" s="3"/>
      <c r="AF134" s="14"/>
      <c r="AG134" s="3"/>
      <c r="AH134" s="3"/>
      <c r="AI134" s="14"/>
      <c r="AJ134" s="3"/>
      <c r="AK134" s="3"/>
      <c r="AL134" s="6"/>
      <c r="AM134" s="6"/>
    </row>
    <row r="135" spans="1:39" ht="21" customHeight="1" x14ac:dyDescent="0.15">
      <c r="A135" s="173"/>
      <c r="B135" s="67"/>
      <c r="C135" s="63"/>
      <c r="D135" s="86"/>
      <c r="E135" s="86"/>
      <c r="F135" s="77"/>
      <c r="G135" s="216"/>
      <c r="H135" s="219"/>
      <c r="I135" s="225"/>
      <c r="J135" s="225"/>
      <c r="K135" s="315">
        <f t="shared" ref="K135:K198" si="7">J135-E135</f>
        <v>0</v>
      </c>
      <c r="L135" s="65"/>
      <c r="M135" s="65"/>
      <c r="N135" s="65"/>
      <c r="O135" s="65"/>
      <c r="P135" s="65"/>
      <c r="Q135" s="65"/>
      <c r="R135" s="65"/>
      <c r="S135" s="72"/>
      <c r="T135" s="14" t="str">
        <f t="shared" ref="T135:T198" si="8">CONCATENATE(L135,C135)</f>
        <v/>
      </c>
      <c r="U135" s="47" t="str">
        <f t="shared" ref="U135:U198" si="9">CONCATENATE(N135,H135)</f>
        <v/>
      </c>
      <c r="V135" s="14"/>
      <c r="W135" s="3"/>
      <c r="X135" s="3"/>
      <c r="Y135" s="14"/>
      <c r="Z135" s="3"/>
      <c r="AA135" s="14"/>
      <c r="AB135" s="3"/>
      <c r="AC135" s="3"/>
      <c r="AD135" s="14"/>
      <c r="AE135" s="3"/>
      <c r="AF135" s="14"/>
      <c r="AG135" s="3"/>
      <c r="AH135" s="3"/>
      <c r="AI135" s="14"/>
      <c r="AJ135" s="3"/>
      <c r="AK135" s="3"/>
      <c r="AL135" s="6"/>
      <c r="AM135" s="6"/>
    </row>
    <row r="136" spans="1:39" ht="21" customHeight="1" x14ac:dyDescent="0.15">
      <c r="A136" s="205"/>
      <c r="B136" s="80"/>
      <c r="C136" s="81"/>
      <c r="D136" s="89"/>
      <c r="E136" s="60"/>
      <c r="F136" s="81"/>
      <c r="G136" s="263"/>
      <c r="H136" s="264"/>
      <c r="I136" s="230"/>
      <c r="J136" s="214"/>
      <c r="K136" s="315">
        <f t="shared" si="7"/>
        <v>0</v>
      </c>
      <c r="L136" s="189"/>
      <c r="M136" s="189"/>
      <c r="N136" s="189"/>
      <c r="O136" s="189"/>
      <c r="P136" s="189"/>
      <c r="Q136" s="189"/>
      <c r="R136" s="189"/>
      <c r="S136" s="180"/>
      <c r="T136" s="14" t="str">
        <f t="shared" si="8"/>
        <v/>
      </c>
      <c r="U136" s="47" t="str">
        <f t="shared" si="9"/>
        <v/>
      </c>
      <c r="V136" s="14"/>
      <c r="W136" s="3"/>
      <c r="X136" s="3"/>
      <c r="Y136" s="14"/>
      <c r="Z136" s="3"/>
      <c r="AA136" s="14"/>
      <c r="AB136" s="3"/>
      <c r="AC136" s="3"/>
      <c r="AD136" s="14"/>
      <c r="AE136" s="3"/>
      <c r="AF136" s="14"/>
      <c r="AG136" s="3"/>
      <c r="AH136" s="3"/>
      <c r="AI136" s="14"/>
      <c r="AJ136" s="3"/>
      <c r="AK136" s="3"/>
      <c r="AL136" s="6"/>
      <c r="AM136" s="6"/>
    </row>
    <row r="137" spans="1:39" ht="21" customHeight="1" x14ac:dyDescent="0.15">
      <c r="A137" s="62"/>
      <c r="B137" s="78"/>
      <c r="C137" s="78"/>
      <c r="D137" s="86"/>
      <c r="E137" s="86"/>
      <c r="F137" s="77"/>
      <c r="G137" s="215"/>
      <c r="H137" s="215"/>
      <c r="I137" s="225"/>
      <c r="J137" s="225"/>
      <c r="K137" s="315">
        <f t="shared" si="7"/>
        <v>0</v>
      </c>
      <c r="L137" s="290"/>
      <c r="M137" s="169"/>
      <c r="N137" s="290"/>
      <c r="O137" s="169"/>
      <c r="P137" s="79"/>
      <c r="Q137" s="79"/>
      <c r="R137" s="79"/>
      <c r="S137" s="73"/>
      <c r="T137" s="14" t="str">
        <f t="shared" si="8"/>
        <v/>
      </c>
      <c r="U137" s="47" t="str">
        <f t="shared" si="9"/>
        <v/>
      </c>
      <c r="V137" s="14"/>
      <c r="W137" s="3"/>
      <c r="X137" s="3"/>
      <c r="Y137" s="14"/>
      <c r="Z137" s="3"/>
      <c r="AA137" s="14"/>
      <c r="AB137" s="3"/>
      <c r="AC137" s="3"/>
      <c r="AD137" s="14"/>
      <c r="AE137" s="3"/>
      <c r="AF137" s="14"/>
      <c r="AG137" s="3"/>
      <c r="AH137" s="3"/>
      <c r="AI137" s="14"/>
      <c r="AJ137" s="3"/>
      <c r="AK137" s="3"/>
      <c r="AL137" s="6"/>
      <c r="AM137" s="6"/>
    </row>
    <row r="138" spans="1:39" ht="21" customHeight="1" x14ac:dyDescent="0.15">
      <c r="A138" s="62"/>
      <c r="B138" s="78"/>
      <c r="C138" s="78"/>
      <c r="D138" s="86"/>
      <c r="E138" s="86"/>
      <c r="F138" s="77"/>
      <c r="G138" s="215"/>
      <c r="H138" s="215"/>
      <c r="I138" s="225"/>
      <c r="J138" s="225"/>
      <c r="K138" s="315">
        <f t="shared" si="7"/>
        <v>0</v>
      </c>
      <c r="L138" s="290"/>
      <c r="M138" s="169"/>
      <c r="N138" s="290"/>
      <c r="O138" s="169"/>
      <c r="P138" s="79"/>
      <c r="Q138" s="79"/>
      <c r="R138" s="79"/>
      <c r="S138" s="73"/>
      <c r="T138" s="14" t="str">
        <f t="shared" si="8"/>
        <v/>
      </c>
      <c r="U138" s="47" t="str">
        <f t="shared" si="9"/>
        <v/>
      </c>
      <c r="V138" s="14"/>
      <c r="W138" s="3"/>
      <c r="X138" s="3"/>
      <c r="Y138" s="14"/>
      <c r="Z138" s="3"/>
      <c r="AA138" s="14"/>
      <c r="AB138" s="3"/>
      <c r="AC138" s="3"/>
      <c r="AD138" s="14"/>
      <c r="AE138" s="3"/>
      <c r="AF138" s="14"/>
      <c r="AG138" s="3"/>
      <c r="AH138" s="3"/>
      <c r="AI138" s="14"/>
      <c r="AJ138" s="3"/>
      <c r="AK138" s="3"/>
      <c r="AL138" s="6"/>
      <c r="AM138" s="6"/>
    </row>
    <row r="139" spans="1:39" ht="21" customHeight="1" x14ac:dyDescent="0.15">
      <c r="A139" s="173"/>
      <c r="B139" s="67"/>
      <c r="C139" s="63"/>
      <c r="D139" s="86"/>
      <c r="E139" s="86"/>
      <c r="F139" s="77"/>
      <c r="G139" s="216"/>
      <c r="H139" s="219"/>
      <c r="I139" s="225"/>
      <c r="J139" s="225"/>
      <c r="K139" s="315">
        <f t="shared" si="7"/>
        <v>0</v>
      </c>
      <c r="L139" s="65"/>
      <c r="M139" s="65"/>
      <c r="N139" s="65"/>
      <c r="O139" s="65"/>
      <c r="P139" s="65"/>
      <c r="Q139" s="65"/>
      <c r="R139" s="65"/>
      <c r="S139" s="72"/>
      <c r="T139" s="14" t="str">
        <f t="shared" si="8"/>
        <v/>
      </c>
      <c r="U139" s="47" t="str">
        <f t="shared" si="9"/>
        <v/>
      </c>
      <c r="V139" s="14"/>
      <c r="W139" s="3"/>
      <c r="X139" s="3"/>
      <c r="Y139" s="14"/>
      <c r="Z139" s="3"/>
      <c r="AA139" s="14"/>
      <c r="AB139" s="3"/>
      <c r="AC139" s="3"/>
      <c r="AD139" s="14"/>
      <c r="AE139" s="3"/>
      <c r="AF139" s="14"/>
      <c r="AG139" s="3"/>
      <c r="AH139" s="3"/>
      <c r="AI139" s="14"/>
      <c r="AJ139" s="3"/>
      <c r="AK139" s="3"/>
      <c r="AL139" s="6"/>
      <c r="AM139" s="6"/>
    </row>
    <row r="140" spans="1:39" ht="21" customHeight="1" x14ac:dyDescent="0.15">
      <c r="A140" s="173"/>
      <c r="B140" s="67"/>
      <c r="C140" s="63"/>
      <c r="D140" s="86"/>
      <c r="E140" s="86"/>
      <c r="F140" s="77"/>
      <c r="G140" s="216"/>
      <c r="H140" s="219"/>
      <c r="I140" s="225"/>
      <c r="J140" s="225"/>
      <c r="K140" s="315">
        <f t="shared" si="7"/>
        <v>0</v>
      </c>
      <c r="L140" s="65"/>
      <c r="M140" s="65"/>
      <c r="N140" s="65"/>
      <c r="O140" s="65"/>
      <c r="P140" s="65"/>
      <c r="Q140" s="65"/>
      <c r="R140" s="65"/>
      <c r="S140" s="72"/>
      <c r="T140" s="14" t="str">
        <f t="shared" si="8"/>
        <v/>
      </c>
      <c r="U140" s="47" t="str">
        <f t="shared" si="9"/>
        <v/>
      </c>
      <c r="V140" s="14"/>
      <c r="W140" s="3"/>
      <c r="X140" s="3"/>
      <c r="Y140" s="14"/>
      <c r="Z140" s="3"/>
      <c r="AA140" s="14"/>
      <c r="AB140" s="3"/>
      <c r="AC140" s="3"/>
      <c r="AD140" s="14"/>
      <c r="AE140" s="3"/>
      <c r="AF140" s="14"/>
      <c r="AG140" s="3"/>
      <c r="AH140" s="3"/>
      <c r="AI140" s="14"/>
      <c r="AJ140" s="3"/>
      <c r="AK140" s="3"/>
      <c r="AL140" s="6"/>
      <c r="AM140" s="6"/>
    </row>
    <row r="141" spans="1:39" ht="21" customHeight="1" x14ac:dyDescent="0.15">
      <c r="A141" s="173"/>
      <c r="B141" s="67"/>
      <c r="C141" s="63"/>
      <c r="D141" s="86"/>
      <c r="E141" s="86"/>
      <c r="F141" s="77"/>
      <c r="G141" s="216"/>
      <c r="H141" s="219"/>
      <c r="I141" s="225"/>
      <c r="J141" s="225"/>
      <c r="K141" s="315">
        <f t="shared" si="7"/>
        <v>0</v>
      </c>
      <c r="L141" s="65"/>
      <c r="M141" s="65"/>
      <c r="N141" s="65"/>
      <c r="O141" s="65"/>
      <c r="P141" s="65"/>
      <c r="Q141" s="65"/>
      <c r="R141" s="65"/>
      <c r="S141" s="72"/>
      <c r="T141" s="14" t="str">
        <f t="shared" si="8"/>
        <v/>
      </c>
      <c r="U141" s="47" t="str">
        <f t="shared" si="9"/>
        <v/>
      </c>
      <c r="V141" s="14"/>
      <c r="W141" s="3"/>
      <c r="X141" s="3"/>
      <c r="Y141" s="14"/>
      <c r="Z141" s="3"/>
      <c r="AA141" s="14"/>
      <c r="AB141" s="3"/>
      <c r="AC141" s="3"/>
      <c r="AD141" s="14"/>
      <c r="AE141" s="3"/>
      <c r="AF141" s="14"/>
      <c r="AG141" s="3"/>
      <c r="AH141" s="3"/>
      <c r="AI141" s="14"/>
      <c r="AJ141" s="3"/>
      <c r="AK141" s="3"/>
      <c r="AL141" s="6"/>
      <c r="AM141" s="6"/>
    </row>
    <row r="142" spans="1:39" ht="21" customHeight="1" x14ac:dyDescent="0.15">
      <c r="A142" s="173"/>
      <c r="B142" s="67"/>
      <c r="C142" s="63"/>
      <c r="D142" s="86"/>
      <c r="E142" s="86"/>
      <c r="F142" s="77"/>
      <c r="G142" s="216"/>
      <c r="H142" s="219"/>
      <c r="I142" s="225"/>
      <c r="J142" s="225"/>
      <c r="K142" s="315">
        <f t="shared" si="7"/>
        <v>0</v>
      </c>
      <c r="L142" s="65"/>
      <c r="M142" s="65"/>
      <c r="N142" s="65"/>
      <c r="O142" s="65"/>
      <c r="P142" s="65"/>
      <c r="Q142" s="65"/>
      <c r="R142" s="65"/>
      <c r="S142" s="72"/>
      <c r="T142" s="14" t="str">
        <f t="shared" si="8"/>
        <v/>
      </c>
      <c r="U142" s="47" t="str">
        <f t="shared" si="9"/>
        <v/>
      </c>
      <c r="V142" s="14"/>
      <c r="W142" s="3"/>
      <c r="X142" s="3"/>
      <c r="Y142" s="14"/>
      <c r="Z142" s="3"/>
      <c r="AA142" s="14"/>
      <c r="AB142" s="3"/>
      <c r="AC142" s="3"/>
      <c r="AD142" s="14"/>
      <c r="AE142" s="3"/>
      <c r="AF142" s="14"/>
      <c r="AG142" s="3"/>
      <c r="AH142" s="3"/>
      <c r="AI142" s="14"/>
      <c r="AJ142" s="3"/>
      <c r="AK142" s="3"/>
      <c r="AL142" s="6"/>
      <c r="AM142" s="6"/>
    </row>
    <row r="143" spans="1:39" ht="21" customHeight="1" x14ac:dyDescent="0.15">
      <c r="A143" s="173"/>
      <c r="B143" s="67"/>
      <c r="C143" s="63"/>
      <c r="D143" s="86"/>
      <c r="E143" s="86"/>
      <c r="F143" s="77"/>
      <c r="G143" s="216"/>
      <c r="H143" s="219"/>
      <c r="I143" s="225"/>
      <c r="J143" s="225"/>
      <c r="K143" s="315">
        <f t="shared" si="7"/>
        <v>0</v>
      </c>
      <c r="L143" s="65"/>
      <c r="M143" s="65"/>
      <c r="N143" s="65"/>
      <c r="O143" s="65"/>
      <c r="P143" s="65"/>
      <c r="Q143" s="65"/>
      <c r="R143" s="65"/>
      <c r="S143" s="72"/>
      <c r="T143" s="14" t="str">
        <f t="shared" si="8"/>
        <v/>
      </c>
      <c r="U143" s="47" t="str">
        <f t="shared" si="9"/>
        <v/>
      </c>
      <c r="V143" s="14"/>
      <c r="W143" s="3"/>
      <c r="X143" s="3"/>
      <c r="Y143" s="14"/>
      <c r="Z143" s="3"/>
      <c r="AA143" s="14"/>
      <c r="AB143" s="3"/>
      <c r="AC143" s="3"/>
      <c r="AD143" s="14"/>
      <c r="AE143" s="3"/>
      <c r="AF143" s="14"/>
      <c r="AG143" s="3"/>
      <c r="AH143" s="3"/>
      <c r="AI143" s="14"/>
      <c r="AJ143" s="3"/>
      <c r="AK143" s="3"/>
      <c r="AL143" s="6"/>
      <c r="AM143" s="6"/>
    </row>
    <row r="144" spans="1:39" ht="21" customHeight="1" x14ac:dyDescent="0.15">
      <c r="A144" s="173"/>
      <c r="B144" s="67"/>
      <c r="C144" s="63"/>
      <c r="D144" s="86"/>
      <c r="E144" s="86"/>
      <c r="F144" s="77"/>
      <c r="G144" s="216"/>
      <c r="H144" s="219"/>
      <c r="I144" s="225"/>
      <c r="J144" s="225"/>
      <c r="K144" s="315">
        <f t="shared" si="7"/>
        <v>0</v>
      </c>
      <c r="L144" s="65"/>
      <c r="M144" s="65"/>
      <c r="N144" s="65"/>
      <c r="O144" s="65"/>
      <c r="P144" s="65"/>
      <c r="Q144" s="65"/>
      <c r="R144" s="65"/>
      <c r="S144" s="72"/>
      <c r="T144" s="14" t="str">
        <f t="shared" si="8"/>
        <v/>
      </c>
      <c r="U144" s="47" t="str">
        <f t="shared" si="9"/>
        <v/>
      </c>
      <c r="V144" s="14"/>
      <c r="W144" s="3"/>
      <c r="X144" s="3"/>
      <c r="Y144" s="14"/>
      <c r="Z144" s="3"/>
      <c r="AA144" s="14"/>
      <c r="AB144" s="3"/>
      <c r="AC144" s="3"/>
      <c r="AD144" s="14"/>
      <c r="AE144" s="3"/>
      <c r="AF144" s="14"/>
      <c r="AG144" s="3"/>
      <c r="AH144" s="3"/>
      <c r="AI144" s="14"/>
      <c r="AJ144" s="3"/>
      <c r="AK144" s="3"/>
      <c r="AL144" s="6"/>
      <c r="AM144" s="6"/>
    </row>
    <row r="145" spans="1:39" ht="21" customHeight="1" x14ac:dyDescent="0.15">
      <c r="A145" s="173"/>
      <c r="B145" s="67"/>
      <c r="C145" s="63"/>
      <c r="D145" s="86"/>
      <c r="E145" s="86"/>
      <c r="F145" s="77"/>
      <c r="G145" s="216"/>
      <c r="H145" s="219"/>
      <c r="I145" s="225"/>
      <c r="J145" s="225"/>
      <c r="K145" s="315">
        <f t="shared" si="7"/>
        <v>0</v>
      </c>
      <c r="L145" s="65"/>
      <c r="M145" s="65"/>
      <c r="N145" s="65"/>
      <c r="O145" s="65"/>
      <c r="P145" s="65"/>
      <c r="Q145" s="65"/>
      <c r="R145" s="65"/>
      <c r="S145" s="72"/>
      <c r="T145" s="14" t="str">
        <f t="shared" si="8"/>
        <v/>
      </c>
      <c r="U145" s="47" t="str">
        <f t="shared" si="9"/>
        <v/>
      </c>
      <c r="V145" s="14"/>
      <c r="W145" s="3"/>
      <c r="X145" s="3"/>
      <c r="Y145" s="14"/>
      <c r="Z145" s="3"/>
      <c r="AA145" s="14"/>
      <c r="AB145" s="3"/>
      <c r="AC145" s="3"/>
      <c r="AD145" s="14"/>
      <c r="AE145" s="3"/>
      <c r="AF145" s="14"/>
      <c r="AG145" s="3"/>
      <c r="AH145" s="3"/>
      <c r="AI145" s="14"/>
      <c r="AJ145" s="3"/>
      <c r="AK145" s="3"/>
      <c r="AL145" s="6"/>
      <c r="AM145" s="6"/>
    </row>
    <row r="146" spans="1:39" ht="21" customHeight="1" x14ac:dyDescent="0.15">
      <c r="A146" s="179"/>
      <c r="B146" s="104"/>
      <c r="C146" s="105"/>
      <c r="D146" s="106"/>
      <c r="E146" s="106"/>
      <c r="F146" s="166"/>
      <c r="G146" s="218"/>
      <c r="H146" s="220"/>
      <c r="I146" s="226"/>
      <c r="J146" s="226"/>
      <c r="K146" s="316">
        <f t="shared" si="7"/>
        <v>0</v>
      </c>
      <c r="L146" s="154"/>
      <c r="M146" s="154"/>
      <c r="N146" s="154"/>
      <c r="O146" s="154"/>
      <c r="P146" s="154"/>
      <c r="Q146" s="154"/>
      <c r="R146" s="154"/>
      <c r="S146" s="155"/>
      <c r="T146" s="14" t="str">
        <f t="shared" si="8"/>
        <v/>
      </c>
      <c r="U146" s="47" t="str">
        <f t="shared" si="9"/>
        <v/>
      </c>
      <c r="V146" s="16"/>
      <c r="W146" s="4"/>
      <c r="X146" s="4"/>
      <c r="Y146" s="16"/>
      <c r="Z146" s="3"/>
      <c r="AA146" s="14"/>
      <c r="AB146" s="4"/>
      <c r="AC146" s="3"/>
      <c r="AD146" s="14"/>
      <c r="AE146" s="4"/>
      <c r="AF146" s="16"/>
      <c r="AG146" s="4"/>
      <c r="AH146" s="4"/>
      <c r="AI146" s="16"/>
      <c r="AJ146" s="3"/>
      <c r="AK146" s="3"/>
      <c r="AL146" s="6"/>
      <c r="AM146" s="6"/>
    </row>
    <row r="147" spans="1:39" ht="21" customHeight="1" x14ac:dyDescent="0.15">
      <c r="A147" s="163"/>
      <c r="B147" s="71"/>
      <c r="C147" s="99"/>
      <c r="D147" s="102"/>
      <c r="E147" s="102"/>
      <c r="F147" s="164"/>
      <c r="G147" s="211"/>
      <c r="H147" s="221"/>
      <c r="I147" s="227"/>
      <c r="J147" s="227"/>
      <c r="K147" s="314">
        <f t="shared" si="7"/>
        <v>0</v>
      </c>
      <c r="L147" s="152"/>
      <c r="M147" s="152"/>
      <c r="N147" s="152"/>
      <c r="O147" s="152"/>
      <c r="P147" s="152"/>
      <c r="Q147" s="152"/>
      <c r="R147" s="152"/>
      <c r="S147" s="153"/>
      <c r="T147" s="14" t="str">
        <f t="shared" si="8"/>
        <v/>
      </c>
      <c r="U147" s="47" t="str">
        <f t="shared" si="9"/>
        <v/>
      </c>
      <c r="V147" s="16"/>
      <c r="W147" s="4"/>
      <c r="X147" s="4"/>
      <c r="Y147" s="16"/>
      <c r="Z147" s="3"/>
      <c r="AA147" s="14"/>
      <c r="AB147" s="4"/>
      <c r="AC147" s="3"/>
      <c r="AD147" s="14"/>
      <c r="AE147" s="4"/>
      <c r="AF147" s="16"/>
      <c r="AG147" s="4"/>
      <c r="AH147" s="4"/>
      <c r="AI147" s="16"/>
      <c r="AJ147" s="3"/>
      <c r="AK147" s="3"/>
      <c r="AL147" s="6"/>
      <c r="AM147" s="6"/>
    </row>
    <row r="148" spans="1:39" ht="21" customHeight="1" x14ac:dyDescent="0.15">
      <c r="A148" s="173"/>
      <c r="B148" s="67"/>
      <c r="C148" s="63"/>
      <c r="D148" s="86"/>
      <c r="E148" s="86"/>
      <c r="F148" s="77"/>
      <c r="G148" s="216"/>
      <c r="H148" s="219"/>
      <c r="I148" s="225"/>
      <c r="J148" s="225"/>
      <c r="K148" s="315">
        <f t="shared" si="7"/>
        <v>0</v>
      </c>
      <c r="L148" s="65"/>
      <c r="M148" s="65"/>
      <c r="N148" s="65"/>
      <c r="O148" s="65"/>
      <c r="P148" s="65"/>
      <c r="Q148" s="65"/>
      <c r="R148" s="65"/>
      <c r="S148" s="72"/>
      <c r="T148" s="14" t="str">
        <f t="shared" si="8"/>
        <v/>
      </c>
      <c r="U148" s="47" t="str">
        <f t="shared" si="9"/>
        <v/>
      </c>
      <c r="V148" s="17"/>
      <c r="W148" s="5"/>
      <c r="X148" s="5"/>
      <c r="Y148" s="17"/>
      <c r="Z148" s="3"/>
      <c r="AA148" s="14"/>
      <c r="AB148" s="5"/>
      <c r="AC148" s="3"/>
      <c r="AD148" s="14"/>
      <c r="AE148" s="5"/>
      <c r="AF148" s="17"/>
      <c r="AG148" s="5"/>
      <c r="AH148" s="5"/>
      <c r="AI148" s="17"/>
      <c r="AJ148" s="3"/>
      <c r="AK148" s="3"/>
      <c r="AL148" s="6"/>
      <c r="AM148" s="6"/>
    </row>
    <row r="149" spans="1:39" ht="21" customHeight="1" x14ac:dyDescent="0.15">
      <c r="A149" s="173" t="s">
        <v>242</v>
      </c>
      <c r="B149" s="67"/>
      <c r="C149" s="63"/>
      <c r="D149" s="86"/>
      <c r="E149" s="86"/>
      <c r="F149" s="77"/>
      <c r="G149" s="216"/>
      <c r="H149" s="219"/>
      <c r="I149" s="225"/>
      <c r="J149" s="225"/>
      <c r="K149" s="315">
        <f t="shared" si="7"/>
        <v>0</v>
      </c>
      <c r="L149" s="65"/>
      <c r="M149" s="65"/>
      <c r="N149" s="65"/>
      <c r="O149" s="65"/>
      <c r="P149" s="65"/>
      <c r="Q149" s="65"/>
      <c r="R149" s="65"/>
      <c r="S149" s="72"/>
      <c r="T149" s="14" t="str">
        <f t="shared" si="8"/>
        <v/>
      </c>
      <c r="U149" s="47" t="str">
        <f t="shared" si="9"/>
        <v/>
      </c>
      <c r="V149" s="25"/>
      <c r="W149" s="25"/>
      <c r="X149" s="25"/>
      <c r="Y149" s="25"/>
      <c r="Z149" s="11"/>
      <c r="AA149" s="18"/>
      <c r="AB149" s="11"/>
      <c r="AC149" s="11"/>
      <c r="AD149" s="18"/>
      <c r="AE149" s="25"/>
      <c r="AF149" s="25"/>
      <c r="AG149" s="25"/>
      <c r="AH149" s="25"/>
      <c r="AI149" s="25"/>
      <c r="AJ149" s="25"/>
      <c r="AK149" s="22"/>
      <c r="AL149" s="6"/>
      <c r="AM149" s="6"/>
    </row>
    <row r="150" spans="1:39" ht="21" customHeight="1" x14ac:dyDescent="0.15">
      <c r="A150" s="173"/>
      <c r="B150" s="67"/>
      <c r="C150" s="63"/>
      <c r="D150" s="86"/>
      <c r="E150" s="86"/>
      <c r="F150" s="77"/>
      <c r="G150" s="216"/>
      <c r="H150" s="219"/>
      <c r="I150" s="225"/>
      <c r="J150" s="225"/>
      <c r="K150" s="315">
        <f t="shared" si="7"/>
        <v>0</v>
      </c>
      <c r="L150" s="65"/>
      <c r="M150" s="65"/>
      <c r="N150" s="65"/>
      <c r="O150" s="65"/>
      <c r="P150" s="65"/>
      <c r="Q150" s="65"/>
      <c r="R150" s="65"/>
      <c r="S150" s="72"/>
      <c r="T150" s="14" t="str">
        <f t="shared" si="8"/>
        <v/>
      </c>
      <c r="U150" s="47" t="str">
        <f t="shared" si="9"/>
        <v/>
      </c>
      <c r="V150" s="14"/>
      <c r="W150" s="3"/>
      <c r="X150" s="3"/>
      <c r="Y150" s="14"/>
      <c r="Z150" s="3"/>
      <c r="AA150" s="14"/>
      <c r="AB150" s="3"/>
      <c r="AC150" s="3"/>
      <c r="AD150" s="14"/>
      <c r="AE150" s="3"/>
      <c r="AF150" s="14"/>
      <c r="AG150" s="3"/>
      <c r="AH150" s="3"/>
      <c r="AI150" s="14"/>
      <c r="AJ150" s="3"/>
      <c r="AK150" s="3"/>
    </row>
    <row r="151" spans="1:39" ht="21" customHeight="1" x14ac:dyDescent="0.15">
      <c r="A151" s="173"/>
      <c r="B151" s="67"/>
      <c r="C151" s="63"/>
      <c r="D151" s="86"/>
      <c r="E151" s="86"/>
      <c r="F151" s="77"/>
      <c r="G151" s="216"/>
      <c r="H151" s="219"/>
      <c r="I151" s="225"/>
      <c r="J151" s="225"/>
      <c r="K151" s="315">
        <f t="shared" si="7"/>
        <v>0</v>
      </c>
      <c r="L151" s="65"/>
      <c r="M151" s="65"/>
      <c r="N151" s="65"/>
      <c r="O151" s="65"/>
      <c r="P151" s="65"/>
      <c r="Q151" s="65"/>
      <c r="R151" s="65"/>
      <c r="S151" s="72"/>
      <c r="T151" s="14" t="str">
        <f t="shared" si="8"/>
        <v/>
      </c>
      <c r="U151" s="47" t="str">
        <f t="shared" si="9"/>
        <v/>
      </c>
      <c r="V151" s="14"/>
      <c r="W151" s="3"/>
      <c r="X151" s="3"/>
      <c r="Y151" s="14"/>
      <c r="Z151" s="3"/>
      <c r="AA151" s="14"/>
      <c r="AB151" s="3"/>
      <c r="AC151" s="3"/>
      <c r="AD151" s="14"/>
      <c r="AE151" s="3"/>
      <c r="AF151" s="14"/>
      <c r="AG151" s="3"/>
      <c r="AH151" s="3"/>
      <c r="AI151" s="14"/>
      <c r="AJ151" s="3"/>
      <c r="AK151" s="3"/>
    </row>
    <row r="152" spans="1:39" ht="21" customHeight="1" x14ac:dyDescent="0.15">
      <c r="A152" s="173"/>
      <c r="B152" s="67"/>
      <c r="C152" s="63"/>
      <c r="D152" s="86"/>
      <c r="E152" s="86"/>
      <c r="F152" s="77"/>
      <c r="G152" s="216"/>
      <c r="H152" s="219"/>
      <c r="I152" s="225"/>
      <c r="J152" s="225"/>
      <c r="K152" s="315">
        <f t="shared" si="7"/>
        <v>0</v>
      </c>
      <c r="L152" s="65"/>
      <c r="M152" s="65"/>
      <c r="N152" s="65"/>
      <c r="O152" s="65"/>
      <c r="P152" s="65"/>
      <c r="Q152" s="65"/>
      <c r="R152" s="65"/>
      <c r="S152" s="72"/>
      <c r="T152" s="14" t="str">
        <f t="shared" si="8"/>
        <v/>
      </c>
      <c r="U152" s="47" t="str">
        <f t="shared" si="9"/>
        <v/>
      </c>
      <c r="V152" s="14"/>
      <c r="W152" s="3"/>
      <c r="X152" s="3"/>
      <c r="Y152" s="14"/>
      <c r="Z152" s="3"/>
      <c r="AA152" s="14"/>
      <c r="AB152" s="3"/>
      <c r="AC152" s="3"/>
      <c r="AD152" s="14"/>
      <c r="AE152" s="3"/>
      <c r="AF152" s="14"/>
      <c r="AG152" s="3"/>
      <c r="AH152" s="3"/>
      <c r="AI152" s="14"/>
      <c r="AJ152" s="3"/>
      <c r="AK152" s="3"/>
      <c r="AL152" s="6"/>
      <c r="AM152" s="6"/>
    </row>
    <row r="153" spans="1:39" ht="21" customHeight="1" x14ac:dyDescent="0.15">
      <c r="A153" s="173"/>
      <c r="B153" s="67"/>
      <c r="C153" s="63"/>
      <c r="D153" s="86"/>
      <c r="E153" s="86"/>
      <c r="F153" s="77"/>
      <c r="G153" s="216"/>
      <c r="H153" s="219"/>
      <c r="I153" s="225"/>
      <c r="J153" s="225"/>
      <c r="K153" s="315">
        <f t="shared" si="7"/>
        <v>0</v>
      </c>
      <c r="L153" s="65"/>
      <c r="M153" s="65"/>
      <c r="N153" s="65"/>
      <c r="O153" s="65"/>
      <c r="P153" s="65"/>
      <c r="Q153" s="65"/>
      <c r="R153" s="65"/>
      <c r="S153" s="72"/>
      <c r="T153" s="14" t="str">
        <f t="shared" si="8"/>
        <v/>
      </c>
      <c r="U153" s="47" t="str">
        <f t="shared" si="9"/>
        <v/>
      </c>
      <c r="V153" s="14"/>
      <c r="W153" s="3"/>
      <c r="X153" s="3"/>
      <c r="Y153" s="14"/>
      <c r="Z153" s="3"/>
      <c r="AA153" s="14"/>
      <c r="AB153" s="3"/>
      <c r="AC153" s="3"/>
      <c r="AD153" s="14"/>
      <c r="AE153" s="3"/>
      <c r="AF153" s="14"/>
      <c r="AG153" s="3"/>
      <c r="AH153" s="3"/>
      <c r="AI153" s="14"/>
      <c r="AJ153" s="3"/>
      <c r="AK153" s="3"/>
      <c r="AL153" s="6"/>
      <c r="AM153" s="6"/>
    </row>
    <row r="154" spans="1:39" ht="21" customHeight="1" x14ac:dyDescent="0.15">
      <c r="A154" s="173"/>
      <c r="B154" s="67"/>
      <c r="C154" s="63"/>
      <c r="D154" s="86"/>
      <c r="E154" s="86"/>
      <c r="F154" s="77"/>
      <c r="G154" s="216"/>
      <c r="H154" s="219"/>
      <c r="I154" s="225"/>
      <c r="J154" s="225"/>
      <c r="K154" s="315">
        <f t="shared" si="7"/>
        <v>0</v>
      </c>
      <c r="L154" s="65"/>
      <c r="M154" s="65"/>
      <c r="N154" s="65"/>
      <c r="O154" s="65"/>
      <c r="P154" s="65"/>
      <c r="Q154" s="65"/>
      <c r="R154" s="65"/>
      <c r="S154" s="72"/>
      <c r="T154" s="14" t="str">
        <f t="shared" si="8"/>
        <v/>
      </c>
      <c r="U154" s="47" t="str">
        <f t="shared" si="9"/>
        <v/>
      </c>
      <c r="V154" s="14"/>
      <c r="W154" s="3"/>
      <c r="X154" s="3"/>
      <c r="Y154" s="14"/>
      <c r="Z154" s="3"/>
      <c r="AA154" s="14"/>
      <c r="AB154" s="3"/>
      <c r="AC154" s="3"/>
      <c r="AD154" s="14"/>
      <c r="AE154" s="3"/>
      <c r="AF154" s="14"/>
      <c r="AG154" s="3"/>
      <c r="AH154" s="3"/>
      <c r="AI154" s="14"/>
      <c r="AJ154" s="3"/>
      <c r="AK154" s="3"/>
      <c r="AL154" s="6"/>
      <c r="AM154" s="6"/>
    </row>
    <row r="155" spans="1:39" ht="21" customHeight="1" x14ac:dyDescent="0.15">
      <c r="A155" s="173"/>
      <c r="B155" s="67"/>
      <c r="C155" s="63"/>
      <c r="D155" s="86"/>
      <c r="E155" s="86"/>
      <c r="F155" s="77"/>
      <c r="G155" s="216"/>
      <c r="H155" s="219"/>
      <c r="I155" s="225"/>
      <c r="J155" s="225"/>
      <c r="K155" s="315">
        <f t="shared" si="7"/>
        <v>0</v>
      </c>
      <c r="L155" s="65"/>
      <c r="M155" s="65"/>
      <c r="N155" s="65"/>
      <c r="O155" s="65"/>
      <c r="P155" s="65"/>
      <c r="Q155" s="65"/>
      <c r="R155" s="65"/>
      <c r="S155" s="72"/>
      <c r="T155" s="14" t="str">
        <f t="shared" si="8"/>
        <v/>
      </c>
      <c r="U155" s="47" t="str">
        <f t="shared" si="9"/>
        <v/>
      </c>
      <c r="V155" s="15"/>
      <c r="W155" s="3"/>
      <c r="X155" s="3"/>
      <c r="Y155" s="14"/>
      <c r="Z155" s="3"/>
      <c r="AA155" s="14"/>
      <c r="AB155" s="3"/>
      <c r="AC155" s="3"/>
      <c r="AD155" s="14"/>
      <c r="AE155" s="3"/>
      <c r="AF155" s="14"/>
      <c r="AG155" s="3"/>
      <c r="AH155" s="3"/>
      <c r="AI155" s="14"/>
      <c r="AJ155" s="3"/>
      <c r="AK155" s="3"/>
      <c r="AL155" s="6"/>
      <c r="AM155" s="6"/>
    </row>
    <row r="156" spans="1:39" ht="21" customHeight="1" x14ac:dyDescent="0.15">
      <c r="A156" s="179"/>
      <c r="B156" s="104"/>
      <c r="C156" s="105"/>
      <c r="D156" s="106"/>
      <c r="E156" s="106"/>
      <c r="F156" s="166"/>
      <c r="G156" s="218"/>
      <c r="H156" s="220"/>
      <c r="I156" s="226"/>
      <c r="J156" s="226"/>
      <c r="K156" s="316">
        <f t="shared" si="7"/>
        <v>0</v>
      </c>
      <c r="L156" s="154"/>
      <c r="M156" s="154"/>
      <c r="N156" s="154"/>
      <c r="O156" s="154"/>
      <c r="P156" s="154"/>
      <c r="Q156" s="154"/>
      <c r="R156" s="154"/>
      <c r="S156" s="155"/>
      <c r="T156" s="328" t="str">
        <f t="shared" si="8"/>
        <v/>
      </c>
      <c r="U156" s="329" t="str">
        <f t="shared" si="9"/>
        <v/>
      </c>
      <c r="V156" s="328"/>
      <c r="W156" s="333"/>
      <c r="X156" s="333"/>
      <c r="Y156" s="328"/>
      <c r="Z156" s="333"/>
      <c r="AA156" s="328"/>
      <c r="AB156" s="333"/>
      <c r="AC156" s="333"/>
      <c r="AD156" s="328"/>
      <c r="AE156" s="3"/>
      <c r="AF156" s="14"/>
      <c r="AG156" s="3"/>
      <c r="AH156" s="3"/>
      <c r="AI156" s="14"/>
      <c r="AJ156" s="3"/>
      <c r="AK156" s="3"/>
      <c r="AL156" s="6"/>
      <c r="AM156" s="6"/>
    </row>
    <row r="157" spans="1:39" ht="21" customHeight="1" x14ac:dyDescent="0.15">
      <c r="A157" s="261"/>
      <c r="B157" s="151"/>
      <c r="C157" s="151"/>
      <c r="D157" s="321"/>
      <c r="E157" s="321"/>
      <c r="F157" s="76"/>
      <c r="G157" s="322"/>
      <c r="H157" s="322"/>
      <c r="I157" s="323"/>
      <c r="J157" s="323"/>
      <c r="K157" s="317">
        <f t="shared" si="7"/>
        <v>0</v>
      </c>
      <c r="L157" s="324"/>
      <c r="M157" s="325"/>
      <c r="N157" s="324"/>
      <c r="O157" s="325"/>
      <c r="P157" s="326"/>
      <c r="Q157" s="326"/>
      <c r="R157" s="326"/>
      <c r="S157" s="327"/>
      <c r="T157" s="14" t="str">
        <f t="shared" si="8"/>
        <v/>
      </c>
      <c r="U157" s="47" t="str">
        <f t="shared" si="9"/>
        <v/>
      </c>
      <c r="V157" s="14"/>
      <c r="W157" s="3"/>
      <c r="X157" s="3"/>
      <c r="Y157" s="14"/>
      <c r="Z157" s="3"/>
      <c r="AA157" s="14"/>
      <c r="AB157" s="3"/>
      <c r="AC157" s="3"/>
      <c r="AD157" s="14"/>
      <c r="AE157" s="3"/>
      <c r="AF157" s="14"/>
      <c r="AG157" s="3"/>
      <c r="AH157" s="3"/>
      <c r="AI157" s="14"/>
      <c r="AJ157" s="3"/>
      <c r="AK157" s="3"/>
      <c r="AL157" s="6"/>
      <c r="AM157" s="6"/>
    </row>
    <row r="158" spans="1:39" ht="21" customHeight="1" x14ac:dyDescent="0.15">
      <c r="A158" s="62"/>
      <c r="B158" s="78"/>
      <c r="C158" s="78"/>
      <c r="D158" s="86"/>
      <c r="E158" s="86"/>
      <c r="F158" s="77"/>
      <c r="G158" s="215"/>
      <c r="H158" s="215"/>
      <c r="I158" s="225"/>
      <c r="J158" s="225"/>
      <c r="K158" s="315">
        <f t="shared" si="7"/>
        <v>0</v>
      </c>
      <c r="L158" s="290"/>
      <c r="M158" s="169"/>
      <c r="N158" s="290"/>
      <c r="O158" s="169"/>
      <c r="P158" s="79"/>
      <c r="Q158" s="79"/>
      <c r="R158" s="79"/>
      <c r="S158" s="73"/>
      <c r="T158" s="14" t="str">
        <f t="shared" si="8"/>
        <v/>
      </c>
      <c r="U158" s="47" t="str">
        <f t="shared" si="9"/>
        <v/>
      </c>
      <c r="V158" s="14"/>
      <c r="W158" s="3"/>
      <c r="X158" s="3"/>
      <c r="Y158" s="14"/>
      <c r="Z158" s="3"/>
      <c r="AA158" s="14"/>
      <c r="AB158" s="3"/>
      <c r="AC158" s="3"/>
      <c r="AD158" s="14"/>
      <c r="AE158" s="3"/>
      <c r="AF158" s="14"/>
      <c r="AG158" s="3"/>
      <c r="AH158" s="3"/>
      <c r="AI158" s="14"/>
      <c r="AJ158" s="3"/>
      <c r="AK158" s="3"/>
      <c r="AL158" s="6"/>
      <c r="AM158" s="6"/>
    </row>
    <row r="159" spans="1:39" ht="21" customHeight="1" x14ac:dyDescent="0.15">
      <c r="A159" s="173"/>
      <c r="B159" s="67"/>
      <c r="C159" s="63"/>
      <c r="D159" s="86"/>
      <c r="E159" s="86"/>
      <c r="F159" s="77"/>
      <c r="G159" s="216"/>
      <c r="H159" s="219"/>
      <c r="I159" s="225"/>
      <c r="J159" s="225"/>
      <c r="K159" s="315">
        <f t="shared" si="7"/>
        <v>0</v>
      </c>
      <c r="L159" s="65"/>
      <c r="M159" s="65"/>
      <c r="N159" s="65"/>
      <c r="O159" s="65"/>
      <c r="P159" s="65"/>
      <c r="Q159" s="65"/>
      <c r="R159" s="65"/>
      <c r="S159" s="72"/>
      <c r="T159" s="14" t="str">
        <f t="shared" si="8"/>
        <v/>
      </c>
      <c r="U159" s="47" t="str">
        <f t="shared" si="9"/>
        <v/>
      </c>
      <c r="V159" s="14"/>
      <c r="W159" s="3"/>
      <c r="X159" s="3"/>
      <c r="Y159" s="14"/>
      <c r="Z159" s="3"/>
      <c r="AA159" s="14"/>
      <c r="AB159" s="3"/>
      <c r="AC159" s="3"/>
      <c r="AD159" s="14"/>
      <c r="AE159" s="3"/>
      <c r="AF159" s="14"/>
      <c r="AG159" s="3"/>
      <c r="AH159" s="3"/>
      <c r="AI159" s="14"/>
      <c r="AJ159" s="3"/>
      <c r="AK159" s="3"/>
      <c r="AL159" s="6"/>
      <c r="AM159" s="6"/>
    </row>
    <row r="160" spans="1:39" ht="21" customHeight="1" x14ac:dyDescent="0.15">
      <c r="A160" s="173"/>
      <c r="B160" s="67"/>
      <c r="C160" s="63"/>
      <c r="D160" s="86"/>
      <c r="E160" s="86"/>
      <c r="F160" s="77"/>
      <c r="G160" s="216"/>
      <c r="H160" s="219"/>
      <c r="I160" s="225"/>
      <c r="J160" s="225"/>
      <c r="K160" s="315">
        <f t="shared" si="7"/>
        <v>0</v>
      </c>
      <c r="L160" s="65"/>
      <c r="M160" s="65"/>
      <c r="N160" s="65"/>
      <c r="O160" s="65"/>
      <c r="P160" s="65"/>
      <c r="Q160" s="65"/>
      <c r="R160" s="65"/>
      <c r="S160" s="72"/>
      <c r="T160" s="14" t="str">
        <f t="shared" si="8"/>
        <v/>
      </c>
      <c r="U160" s="47" t="str">
        <f t="shared" si="9"/>
        <v/>
      </c>
      <c r="V160" s="14"/>
      <c r="W160" s="3"/>
      <c r="X160" s="3"/>
      <c r="Y160" s="14"/>
      <c r="Z160" s="3"/>
      <c r="AA160" s="14"/>
      <c r="AB160" s="3"/>
      <c r="AC160" s="3"/>
      <c r="AD160" s="14"/>
      <c r="AE160" s="3"/>
      <c r="AF160" s="14"/>
      <c r="AG160" s="3"/>
      <c r="AH160" s="3"/>
      <c r="AI160" s="14"/>
      <c r="AJ160" s="3"/>
      <c r="AK160" s="3"/>
      <c r="AL160" s="6"/>
      <c r="AM160" s="6"/>
    </row>
    <row r="161" spans="1:39" ht="21" customHeight="1" x14ac:dyDescent="0.15">
      <c r="A161" s="173"/>
      <c r="B161" s="67"/>
      <c r="C161" s="63"/>
      <c r="D161" s="86"/>
      <c r="E161" s="86"/>
      <c r="F161" s="77"/>
      <c r="G161" s="216"/>
      <c r="H161" s="219"/>
      <c r="I161" s="225"/>
      <c r="J161" s="225"/>
      <c r="K161" s="315">
        <f t="shared" si="7"/>
        <v>0</v>
      </c>
      <c r="L161" s="65"/>
      <c r="M161" s="65"/>
      <c r="N161" s="65"/>
      <c r="O161" s="65"/>
      <c r="P161" s="65"/>
      <c r="Q161" s="65"/>
      <c r="R161" s="65"/>
      <c r="S161" s="72"/>
      <c r="T161" s="14" t="str">
        <f t="shared" si="8"/>
        <v/>
      </c>
      <c r="U161" s="47" t="str">
        <f t="shared" si="9"/>
        <v/>
      </c>
      <c r="V161" s="14"/>
      <c r="W161" s="3"/>
      <c r="X161" s="3"/>
      <c r="Y161" s="14"/>
      <c r="Z161" s="3"/>
      <c r="AA161" s="14"/>
      <c r="AB161" s="3"/>
      <c r="AC161" s="3"/>
      <c r="AD161" s="14"/>
      <c r="AE161" s="3"/>
      <c r="AF161" s="14"/>
      <c r="AG161" s="3"/>
      <c r="AH161" s="3"/>
      <c r="AI161" s="14"/>
      <c r="AJ161" s="3"/>
      <c r="AK161" s="3"/>
      <c r="AL161" s="6"/>
      <c r="AM161" s="6"/>
    </row>
    <row r="162" spans="1:39" ht="21" customHeight="1" x14ac:dyDescent="0.15">
      <c r="A162" s="173"/>
      <c r="B162" s="67"/>
      <c r="C162" s="63"/>
      <c r="D162" s="86"/>
      <c r="E162" s="86"/>
      <c r="F162" s="77"/>
      <c r="G162" s="216"/>
      <c r="H162" s="219"/>
      <c r="I162" s="225"/>
      <c r="J162" s="225"/>
      <c r="K162" s="315">
        <f t="shared" si="7"/>
        <v>0</v>
      </c>
      <c r="L162" s="65"/>
      <c r="M162" s="65"/>
      <c r="N162" s="65"/>
      <c r="O162" s="65"/>
      <c r="P162" s="65"/>
      <c r="Q162" s="65"/>
      <c r="R162" s="65"/>
      <c r="S162" s="72"/>
      <c r="T162" s="14" t="str">
        <f t="shared" si="8"/>
        <v/>
      </c>
      <c r="U162" s="47" t="str">
        <f t="shared" si="9"/>
        <v/>
      </c>
      <c r="V162" s="14"/>
      <c r="W162" s="3"/>
      <c r="X162" s="3"/>
      <c r="Y162" s="14"/>
      <c r="Z162" s="3"/>
      <c r="AA162" s="14"/>
      <c r="AB162" s="3"/>
      <c r="AC162" s="3"/>
      <c r="AD162" s="14"/>
      <c r="AE162" s="3"/>
      <c r="AF162" s="14"/>
      <c r="AG162" s="3"/>
      <c r="AH162" s="3"/>
      <c r="AI162" s="14"/>
      <c r="AJ162" s="3"/>
      <c r="AK162" s="3"/>
      <c r="AL162" s="6"/>
      <c r="AM162" s="6"/>
    </row>
    <row r="163" spans="1:39" ht="21" customHeight="1" x14ac:dyDescent="0.15">
      <c r="A163" s="173"/>
      <c r="B163" s="67"/>
      <c r="C163" s="63"/>
      <c r="D163" s="86"/>
      <c r="E163" s="86"/>
      <c r="F163" s="77"/>
      <c r="G163" s="216"/>
      <c r="H163" s="219"/>
      <c r="I163" s="225"/>
      <c r="J163" s="225"/>
      <c r="K163" s="315">
        <f t="shared" si="7"/>
        <v>0</v>
      </c>
      <c r="L163" s="65"/>
      <c r="M163" s="65"/>
      <c r="N163" s="65"/>
      <c r="O163" s="65"/>
      <c r="P163" s="65"/>
      <c r="Q163" s="65"/>
      <c r="R163" s="65"/>
      <c r="S163" s="72"/>
      <c r="T163" s="14" t="str">
        <f t="shared" si="8"/>
        <v/>
      </c>
      <c r="U163" s="47" t="str">
        <f t="shared" si="9"/>
        <v/>
      </c>
      <c r="V163" s="14"/>
      <c r="W163" s="3"/>
      <c r="X163" s="3"/>
      <c r="Y163" s="14"/>
      <c r="Z163" s="3"/>
      <c r="AA163" s="14"/>
      <c r="AB163" s="3"/>
      <c r="AC163" s="3"/>
      <c r="AD163" s="14"/>
      <c r="AE163" s="3"/>
      <c r="AF163" s="14"/>
      <c r="AG163" s="3"/>
      <c r="AH163" s="3"/>
      <c r="AI163" s="14"/>
      <c r="AJ163" s="3"/>
      <c r="AK163" s="3"/>
      <c r="AL163" s="6"/>
      <c r="AM163" s="6"/>
    </row>
    <row r="164" spans="1:39" ht="21" customHeight="1" x14ac:dyDescent="0.15">
      <c r="A164" s="173"/>
      <c r="B164" s="67"/>
      <c r="C164" s="63"/>
      <c r="D164" s="86"/>
      <c r="E164" s="86"/>
      <c r="F164" s="77"/>
      <c r="G164" s="216"/>
      <c r="H164" s="219"/>
      <c r="I164" s="225"/>
      <c r="J164" s="225"/>
      <c r="K164" s="315">
        <f t="shared" si="7"/>
        <v>0</v>
      </c>
      <c r="L164" s="65"/>
      <c r="M164" s="65"/>
      <c r="N164" s="65"/>
      <c r="O164" s="65"/>
      <c r="P164" s="65"/>
      <c r="Q164" s="65"/>
      <c r="R164" s="65"/>
      <c r="S164" s="72"/>
      <c r="T164" s="14" t="str">
        <f t="shared" si="8"/>
        <v/>
      </c>
      <c r="U164" s="47" t="str">
        <f t="shared" si="9"/>
        <v/>
      </c>
      <c r="V164" s="14"/>
      <c r="W164" s="3"/>
      <c r="X164" s="3"/>
      <c r="Y164" s="14"/>
      <c r="Z164" s="3"/>
      <c r="AA164" s="14"/>
      <c r="AB164" s="3"/>
      <c r="AC164" s="3"/>
      <c r="AD164" s="14"/>
      <c r="AE164" s="3"/>
      <c r="AF164" s="14"/>
      <c r="AG164" s="3"/>
      <c r="AH164" s="3"/>
      <c r="AI164" s="14"/>
      <c r="AJ164" s="3"/>
      <c r="AK164" s="3"/>
      <c r="AL164" s="6"/>
      <c r="AM164" s="6"/>
    </row>
    <row r="165" spans="1:39" ht="21" customHeight="1" x14ac:dyDescent="0.15">
      <c r="A165" s="173"/>
      <c r="B165" s="67"/>
      <c r="C165" s="63"/>
      <c r="D165" s="86"/>
      <c r="E165" s="86"/>
      <c r="F165" s="77"/>
      <c r="G165" s="216"/>
      <c r="H165" s="219"/>
      <c r="I165" s="225"/>
      <c r="J165" s="225"/>
      <c r="K165" s="315">
        <f t="shared" si="7"/>
        <v>0</v>
      </c>
      <c r="L165" s="65"/>
      <c r="M165" s="65"/>
      <c r="N165" s="65"/>
      <c r="O165" s="65"/>
      <c r="P165" s="65"/>
      <c r="Q165" s="65"/>
      <c r="R165" s="65"/>
      <c r="S165" s="72"/>
      <c r="T165" s="14" t="str">
        <f t="shared" si="8"/>
        <v/>
      </c>
      <c r="U165" s="47" t="str">
        <f t="shared" si="9"/>
        <v/>
      </c>
      <c r="V165" s="14"/>
      <c r="W165" s="3"/>
      <c r="X165" s="3"/>
      <c r="Y165" s="14"/>
      <c r="Z165" s="3"/>
      <c r="AA165" s="14"/>
      <c r="AB165" s="3"/>
      <c r="AC165" s="3"/>
      <c r="AD165" s="14"/>
      <c r="AE165" s="3"/>
      <c r="AF165" s="14"/>
      <c r="AG165" s="3"/>
      <c r="AH165" s="3"/>
      <c r="AI165" s="14"/>
      <c r="AJ165" s="3"/>
      <c r="AK165" s="3"/>
      <c r="AL165" s="6"/>
      <c r="AM165" s="6"/>
    </row>
    <row r="166" spans="1:39" ht="21" customHeight="1" x14ac:dyDescent="0.15">
      <c r="A166" s="179"/>
      <c r="B166" s="104"/>
      <c r="C166" s="105"/>
      <c r="D166" s="106"/>
      <c r="E166" s="106"/>
      <c r="F166" s="166"/>
      <c r="G166" s="218"/>
      <c r="H166" s="220"/>
      <c r="I166" s="226"/>
      <c r="J166" s="226"/>
      <c r="K166" s="316">
        <f t="shared" si="7"/>
        <v>0</v>
      </c>
      <c r="L166" s="154"/>
      <c r="M166" s="154"/>
      <c r="N166" s="154"/>
      <c r="O166" s="154"/>
      <c r="P166" s="154"/>
      <c r="Q166" s="154"/>
      <c r="R166" s="154"/>
      <c r="S166" s="155"/>
      <c r="T166" s="14" t="str">
        <f t="shared" si="8"/>
        <v/>
      </c>
      <c r="U166" s="47" t="str">
        <f t="shared" si="9"/>
        <v/>
      </c>
      <c r="V166" s="14"/>
      <c r="W166" s="3"/>
      <c r="X166" s="3"/>
      <c r="Y166" s="14"/>
      <c r="Z166" s="3"/>
      <c r="AA166" s="14"/>
      <c r="AB166" s="3"/>
      <c r="AC166" s="3"/>
      <c r="AD166" s="14"/>
      <c r="AE166" s="3"/>
      <c r="AF166" s="14"/>
      <c r="AG166" s="3"/>
      <c r="AH166" s="3"/>
      <c r="AI166" s="14"/>
      <c r="AJ166" s="3"/>
      <c r="AK166" s="3"/>
      <c r="AL166" s="6"/>
      <c r="AM166" s="6"/>
    </row>
    <row r="167" spans="1:39" ht="21" customHeight="1" x14ac:dyDescent="0.15">
      <c r="A167" s="163"/>
      <c r="B167" s="71"/>
      <c r="C167" s="99"/>
      <c r="D167" s="102"/>
      <c r="E167" s="102"/>
      <c r="F167" s="164"/>
      <c r="G167" s="211"/>
      <c r="H167" s="221"/>
      <c r="I167" s="227"/>
      <c r="J167" s="227"/>
      <c r="K167" s="314">
        <f t="shared" si="7"/>
        <v>0</v>
      </c>
      <c r="L167" s="152"/>
      <c r="M167" s="152"/>
      <c r="N167" s="152"/>
      <c r="O167" s="152"/>
      <c r="P167" s="152"/>
      <c r="Q167" s="152"/>
      <c r="R167" s="152"/>
      <c r="S167" s="153"/>
      <c r="T167" s="14" t="str">
        <f t="shared" si="8"/>
        <v/>
      </c>
      <c r="U167" s="47" t="str">
        <f t="shared" si="9"/>
        <v/>
      </c>
      <c r="V167" s="16"/>
      <c r="W167" s="4"/>
      <c r="X167" s="4"/>
      <c r="Y167" s="16"/>
      <c r="Z167" s="3"/>
      <c r="AA167" s="14"/>
      <c r="AB167" s="4"/>
      <c r="AC167" s="3"/>
      <c r="AD167" s="14"/>
      <c r="AE167" s="4"/>
      <c r="AF167" s="16"/>
      <c r="AG167" s="4"/>
      <c r="AH167" s="4"/>
      <c r="AI167" s="16"/>
      <c r="AJ167" s="3"/>
      <c r="AK167" s="3"/>
      <c r="AL167" s="6"/>
      <c r="AM167" s="6"/>
    </row>
    <row r="168" spans="1:39" ht="21" customHeight="1" x14ac:dyDescent="0.15">
      <c r="A168" s="173"/>
      <c r="B168" s="67"/>
      <c r="C168" s="63"/>
      <c r="D168" s="86"/>
      <c r="E168" s="86"/>
      <c r="F168" s="77"/>
      <c r="G168" s="216"/>
      <c r="H168" s="219"/>
      <c r="I168" s="225"/>
      <c r="J168" s="225"/>
      <c r="K168" s="315">
        <f t="shared" si="7"/>
        <v>0</v>
      </c>
      <c r="L168" s="65"/>
      <c r="M168" s="65"/>
      <c r="N168" s="65"/>
      <c r="O168" s="65"/>
      <c r="P168" s="65"/>
      <c r="Q168" s="65"/>
      <c r="R168" s="65"/>
      <c r="S168" s="72"/>
      <c r="T168" s="14" t="str">
        <f t="shared" si="8"/>
        <v/>
      </c>
      <c r="U168" s="47" t="str">
        <f t="shared" si="9"/>
        <v/>
      </c>
      <c r="V168" s="16"/>
      <c r="W168" s="4"/>
      <c r="X168" s="4"/>
      <c r="Y168" s="16"/>
      <c r="Z168" s="3"/>
      <c r="AA168" s="14"/>
      <c r="AB168" s="4"/>
      <c r="AC168" s="3"/>
      <c r="AD168" s="14"/>
      <c r="AE168" s="4"/>
      <c r="AF168" s="16"/>
      <c r="AG168" s="4"/>
      <c r="AH168" s="4"/>
      <c r="AI168" s="16"/>
      <c r="AJ168" s="3"/>
      <c r="AK168" s="3"/>
      <c r="AL168" s="6"/>
      <c r="AM168" s="6"/>
    </row>
    <row r="169" spans="1:39" ht="21" customHeight="1" x14ac:dyDescent="0.15">
      <c r="A169" s="173"/>
      <c r="B169" s="67"/>
      <c r="C169" s="63"/>
      <c r="D169" s="86"/>
      <c r="E169" s="86"/>
      <c r="F169" s="77"/>
      <c r="G169" s="216"/>
      <c r="H169" s="219"/>
      <c r="I169" s="225"/>
      <c r="J169" s="225"/>
      <c r="K169" s="315">
        <f t="shared" si="7"/>
        <v>0</v>
      </c>
      <c r="L169" s="65"/>
      <c r="M169" s="65"/>
      <c r="N169" s="65"/>
      <c r="O169" s="65"/>
      <c r="P169" s="65"/>
      <c r="Q169" s="65"/>
      <c r="R169" s="65"/>
      <c r="S169" s="72"/>
      <c r="T169" s="14" t="str">
        <f t="shared" si="8"/>
        <v/>
      </c>
      <c r="U169" s="47" t="str">
        <f t="shared" si="9"/>
        <v/>
      </c>
      <c r="V169" s="17"/>
      <c r="W169" s="5"/>
      <c r="X169" s="5"/>
      <c r="Y169" s="17"/>
      <c r="Z169" s="3"/>
      <c r="AA169" s="14"/>
      <c r="AB169" s="5"/>
      <c r="AC169" s="3"/>
      <c r="AD169" s="14"/>
      <c r="AE169" s="5"/>
      <c r="AF169" s="17"/>
      <c r="AG169" s="5"/>
      <c r="AH169" s="5"/>
      <c r="AI169" s="17"/>
      <c r="AJ169" s="3"/>
      <c r="AK169" s="3"/>
      <c r="AL169" s="6"/>
      <c r="AM169" s="6"/>
    </row>
    <row r="170" spans="1:39" ht="21" customHeight="1" x14ac:dyDescent="0.15">
      <c r="A170" s="173" t="s">
        <v>242</v>
      </c>
      <c r="B170" s="67"/>
      <c r="C170" s="63"/>
      <c r="D170" s="86"/>
      <c r="E170" s="86"/>
      <c r="F170" s="77"/>
      <c r="G170" s="216"/>
      <c r="H170" s="219"/>
      <c r="I170" s="225"/>
      <c r="J170" s="225"/>
      <c r="K170" s="315">
        <f t="shared" si="7"/>
        <v>0</v>
      </c>
      <c r="L170" s="65"/>
      <c r="M170" s="65"/>
      <c r="N170" s="65"/>
      <c r="O170" s="65"/>
      <c r="P170" s="65"/>
      <c r="Q170" s="65"/>
      <c r="R170" s="65"/>
      <c r="S170" s="72"/>
      <c r="T170" s="14" t="str">
        <f t="shared" si="8"/>
        <v/>
      </c>
      <c r="U170" s="47" t="str">
        <f t="shared" si="9"/>
        <v/>
      </c>
      <c r="V170" s="25"/>
      <c r="W170" s="25"/>
      <c r="X170" s="25"/>
      <c r="Y170" s="25"/>
      <c r="Z170" s="11"/>
      <c r="AA170" s="18"/>
      <c r="AB170" s="11"/>
      <c r="AC170" s="11"/>
      <c r="AD170" s="18"/>
      <c r="AE170" s="25"/>
      <c r="AF170" s="25"/>
      <c r="AG170" s="25"/>
      <c r="AH170" s="25"/>
      <c r="AI170" s="25"/>
      <c r="AJ170" s="25"/>
      <c r="AK170" s="22"/>
      <c r="AL170" s="6"/>
      <c r="AM170" s="6"/>
    </row>
    <row r="171" spans="1:39" ht="21" customHeight="1" x14ac:dyDescent="0.15">
      <c r="A171" s="173"/>
      <c r="B171" s="67"/>
      <c r="C171" s="63"/>
      <c r="D171" s="86"/>
      <c r="E171" s="86"/>
      <c r="F171" s="77"/>
      <c r="G171" s="216"/>
      <c r="H171" s="219"/>
      <c r="I171" s="225"/>
      <c r="J171" s="225"/>
      <c r="K171" s="315">
        <f t="shared" si="7"/>
        <v>0</v>
      </c>
      <c r="L171" s="65"/>
      <c r="M171" s="65"/>
      <c r="N171" s="65"/>
      <c r="O171" s="65"/>
      <c r="P171" s="65"/>
      <c r="Q171" s="65"/>
      <c r="R171" s="65"/>
      <c r="S171" s="72"/>
      <c r="T171" s="14" t="str">
        <f t="shared" si="8"/>
        <v/>
      </c>
      <c r="U171" s="47" t="str">
        <f t="shared" si="9"/>
        <v/>
      </c>
      <c r="V171" s="14"/>
      <c r="W171" s="3"/>
      <c r="X171" s="3"/>
      <c r="Y171" s="14"/>
      <c r="Z171" s="3"/>
      <c r="AA171" s="14"/>
      <c r="AB171" s="3"/>
      <c r="AC171" s="3"/>
      <c r="AD171" s="14"/>
      <c r="AE171" s="3"/>
      <c r="AF171" s="14"/>
      <c r="AG171" s="3"/>
      <c r="AH171" s="3"/>
      <c r="AI171" s="14"/>
      <c r="AJ171" s="3"/>
      <c r="AK171" s="3"/>
      <c r="AL171" s="6"/>
      <c r="AM171" s="6"/>
    </row>
    <row r="172" spans="1:39" ht="21" customHeight="1" x14ac:dyDescent="0.15">
      <c r="A172" s="173"/>
      <c r="B172" s="67"/>
      <c r="C172" s="63"/>
      <c r="D172" s="86"/>
      <c r="E172" s="86"/>
      <c r="F172" s="77"/>
      <c r="G172" s="216"/>
      <c r="H172" s="219"/>
      <c r="I172" s="225"/>
      <c r="J172" s="225"/>
      <c r="K172" s="315">
        <f t="shared" si="7"/>
        <v>0</v>
      </c>
      <c r="L172" s="65"/>
      <c r="M172" s="65"/>
      <c r="N172" s="65"/>
      <c r="O172" s="65"/>
      <c r="P172" s="65"/>
      <c r="Q172" s="65"/>
      <c r="R172" s="65"/>
      <c r="S172" s="72"/>
      <c r="T172" s="14" t="str">
        <f t="shared" si="8"/>
        <v/>
      </c>
      <c r="U172" s="47" t="str">
        <f t="shared" si="9"/>
        <v/>
      </c>
      <c r="V172" s="14"/>
      <c r="W172" s="3"/>
      <c r="X172" s="3"/>
      <c r="Y172" s="14"/>
      <c r="Z172" s="3"/>
      <c r="AA172" s="14"/>
      <c r="AB172" s="3"/>
      <c r="AC172" s="3"/>
      <c r="AD172" s="14"/>
      <c r="AE172" s="3"/>
      <c r="AF172" s="14"/>
      <c r="AG172" s="3"/>
      <c r="AH172" s="3"/>
      <c r="AI172" s="14"/>
      <c r="AJ172" s="3"/>
      <c r="AK172" s="3"/>
      <c r="AL172" s="6"/>
      <c r="AM172" s="6"/>
    </row>
    <row r="173" spans="1:39" ht="21" customHeight="1" x14ac:dyDescent="0.15">
      <c r="A173" s="173"/>
      <c r="B173" s="67"/>
      <c r="C173" s="63"/>
      <c r="D173" s="86"/>
      <c r="E173" s="86"/>
      <c r="F173" s="77"/>
      <c r="G173" s="216"/>
      <c r="H173" s="219"/>
      <c r="I173" s="225"/>
      <c r="J173" s="225"/>
      <c r="K173" s="315">
        <f t="shared" si="7"/>
        <v>0</v>
      </c>
      <c r="L173" s="65"/>
      <c r="M173" s="65"/>
      <c r="N173" s="65"/>
      <c r="O173" s="65"/>
      <c r="P173" s="65"/>
      <c r="Q173" s="65"/>
      <c r="R173" s="65"/>
      <c r="S173" s="72"/>
      <c r="T173" s="14" t="str">
        <f t="shared" si="8"/>
        <v/>
      </c>
      <c r="U173" s="47" t="str">
        <f t="shared" si="9"/>
        <v/>
      </c>
      <c r="V173" s="14"/>
      <c r="W173" s="3"/>
      <c r="X173" s="3"/>
      <c r="Y173" s="14"/>
      <c r="Z173" s="3"/>
      <c r="AA173" s="14"/>
      <c r="AB173" s="3"/>
      <c r="AC173" s="3"/>
      <c r="AD173" s="14"/>
      <c r="AE173" s="3"/>
      <c r="AF173" s="14"/>
      <c r="AG173" s="3"/>
      <c r="AH173" s="3"/>
      <c r="AI173" s="14"/>
      <c r="AJ173" s="3"/>
      <c r="AK173" s="3"/>
      <c r="AL173" s="6"/>
      <c r="AM173" s="6"/>
    </row>
    <row r="174" spans="1:39" ht="21" customHeight="1" x14ac:dyDescent="0.15">
      <c r="A174" s="173"/>
      <c r="B174" s="67"/>
      <c r="C174" s="63"/>
      <c r="D174" s="86"/>
      <c r="E174" s="86"/>
      <c r="F174" s="77"/>
      <c r="G174" s="216"/>
      <c r="H174" s="219"/>
      <c r="I174" s="225"/>
      <c r="J174" s="225"/>
      <c r="K174" s="315">
        <f t="shared" si="7"/>
        <v>0</v>
      </c>
      <c r="L174" s="65"/>
      <c r="M174" s="65"/>
      <c r="N174" s="65"/>
      <c r="O174" s="65"/>
      <c r="P174" s="65"/>
      <c r="Q174" s="65"/>
      <c r="R174" s="65"/>
      <c r="S174" s="72"/>
      <c r="T174" s="14" t="str">
        <f t="shared" si="8"/>
        <v/>
      </c>
      <c r="U174" s="47" t="str">
        <f t="shared" si="9"/>
        <v/>
      </c>
      <c r="V174" s="14"/>
      <c r="W174" s="3"/>
      <c r="X174" s="3"/>
      <c r="Y174" s="14"/>
      <c r="Z174" s="3"/>
      <c r="AA174" s="14"/>
      <c r="AB174" s="3"/>
      <c r="AC174" s="3"/>
      <c r="AD174" s="14"/>
      <c r="AE174" s="3"/>
      <c r="AF174" s="14"/>
      <c r="AG174" s="3"/>
      <c r="AH174" s="3"/>
      <c r="AI174" s="14"/>
      <c r="AJ174" s="3"/>
      <c r="AK174" s="3"/>
      <c r="AL174" s="6"/>
      <c r="AM174" s="6"/>
    </row>
    <row r="175" spans="1:39" ht="21" customHeight="1" x14ac:dyDescent="0.15">
      <c r="A175" s="173"/>
      <c r="B175" s="67"/>
      <c r="C175" s="63"/>
      <c r="D175" s="86"/>
      <c r="E175" s="86"/>
      <c r="F175" s="77"/>
      <c r="G175" s="216"/>
      <c r="H175" s="219"/>
      <c r="I175" s="225"/>
      <c r="J175" s="225"/>
      <c r="K175" s="315">
        <f t="shared" si="7"/>
        <v>0</v>
      </c>
      <c r="L175" s="65"/>
      <c r="M175" s="65"/>
      <c r="N175" s="65"/>
      <c r="O175" s="65"/>
      <c r="P175" s="65"/>
      <c r="Q175" s="65"/>
      <c r="R175" s="65"/>
      <c r="S175" s="72"/>
      <c r="T175" s="14" t="str">
        <f t="shared" si="8"/>
        <v/>
      </c>
      <c r="U175" s="47" t="str">
        <f t="shared" si="9"/>
        <v/>
      </c>
      <c r="V175" s="14"/>
      <c r="W175" s="3"/>
      <c r="X175" s="3"/>
      <c r="Y175" s="14"/>
      <c r="Z175" s="3"/>
      <c r="AA175" s="14"/>
      <c r="AB175" s="3"/>
      <c r="AC175" s="3"/>
      <c r="AD175" s="14"/>
      <c r="AE175" s="3"/>
      <c r="AF175" s="14"/>
      <c r="AG175" s="3"/>
      <c r="AH175" s="3"/>
      <c r="AI175" s="14"/>
      <c r="AJ175" s="3"/>
      <c r="AK175" s="3"/>
      <c r="AL175" s="6"/>
      <c r="AM175" s="6"/>
    </row>
    <row r="176" spans="1:39" ht="21" customHeight="1" x14ac:dyDescent="0.15">
      <c r="A176" s="173"/>
      <c r="B176" s="67"/>
      <c r="C176" s="63"/>
      <c r="D176" s="86"/>
      <c r="E176" s="86"/>
      <c r="F176" s="77"/>
      <c r="G176" s="216"/>
      <c r="H176" s="219"/>
      <c r="I176" s="225"/>
      <c r="J176" s="225"/>
      <c r="K176" s="315">
        <f t="shared" si="7"/>
        <v>0</v>
      </c>
      <c r="L176" s="65"/>
      <c r="M176" s="65"/>
      <c r="N176" s="65"/>
      <c r="O176" s="65"/>
      <c r="P176" s="65"/>
      <c r="Q176" s="65"/>
      <c r="R176" s="65"/>
      <c r="S176" s="72"/>
      <c r="T176" s="14" t="str">
        <f t="shared" si="8"/>
        <v/>
      </c>
      <c r="U176" s="47" t="str">
        <f t="shared" si="9"/>
        <v/>
      </c>
      <c r="V176" s="15"/>
      <c r="W176" s="3"/>
      <c r="X176" s="3"/>
      <c r="Y176" s="14"/>
      <c r="Z176" s="3"/>
      <c r="AA176" s="14"/>
      <c r="AB176" s="3"/>
      <c r="AC176" s="3"/>
      <c r="AD176" s="14"/>
      <c r="AE176" s="3"/>
      <c r="AF176" s="14"/>
      <c r="AG176" s="3"/>
      <c r="AH176" s="3"/>
      <c r="AI176" s="14"/>
      <c r="AJ176" s="3"/>
      <c r="AK176" s="3"/>
      <c r="AL176" s="6"/>
      <c r="AM176" s="6"/>
    </row>
    <row r="177" spans="1:39" ht="21" customHeight="1" x14ac:dyDescent="0.15">
      <c r="A177" s="173"/>
      <c r="B177" s="67"/>
      <c r="C177" s="63"/>
      <c r="D177" s="86"/>
      <c r="E177" s="86"/>
      <c r="F177" s="77"/>
      <c r="G177" s="216"/>
      <c r="H177" s="219"/>
      <c r="I177" s="225"/>
      <c r="J177" s="225"/>
      <c r="K177" s="315">
        <f t="shared" si="7"/>
        <v>0</v>
      </c>
      <c r="L177" s="65"/>
      <c r="M177" s="65"/>
      <c r="N177" s="65"/>
      <c r="O177" s="65"/>
      <c r="P177" s="65"/>
      <c r="Q177" s="65"/>
      <c r="R177" s="65"/>
      <c r="S177" s="72"/>
      <c r="T177" s="14" t="str">
        <f t="shared" si="8"/>
        <v/>
      </c>
      <c r="U177" s="47" t="str">
        <f t="shared" si="9"/>
        <v/>
      </c>
      <c r="V177" s="14"/>
      <c r="W177" s="3"/>
      <c r="X177" s="3"/>
      <c r="Y177" s="14"/>
      <c r="Z177" s="3"/>
      <c r="AA177" s="14"/>
      <c r="AB177" s="3"/>
      <c r="AC177" s="3"/>
      <c r="AD177" s="14"/>
      <c r="AE177" s="3"/>
      <c r="AF177" s="14"/>
      <c r="AG177" s="3"/>
      <c r="AH177" s="3"/>
      <c r="AI177" s="14"/>
      <c r="AJ177" s="3"/>
      <c r="AK177" s="3"/>
      <c r="AL177" s="6"/>
      <c r="AM177" s="6"/>
    </row>
    <row r="178" spans="1:39" ht="21" customHeight="1" x14ac:dyDescent="0.15">
      <c r="A178" s="173"/>
      <c r="B178" s="67"/>
      <c r="C178" s="63"/>
      <c r="D178" s="86"/>
      <c r="E178" s="86"/>
      <c r="F178" s="77"/>
      <c r="G178" s="216"/>
      <c r="H178" s="219"/>
      <c r="I178" s="225"/>
      <c r="J178" s="225"/>
      <c r="K178" s="315">
        <f t="shared" si="7"/>
        <v>0</v>
      </c>
      <c r="L178" s="65"/>
      <c r="M178" s="65"/>
      <c r="N178" s="65"/>
      <c r="O178" s="65"/>
      <c r="P178" s="65"/>
      <c r="Q178" s="65"/>
      <c r="R178" s="65"/>
      <c r="S178" s="72"/>
      <c r="T178" s="14" t="str">
        <f t="shared" si="8"/>
        <v/>
      </c>
      <c r="U178" s="47" t="str">
        <f t="shared" si="9"/>
        <v/>
      </c>
      <c r="V178" s="14"/>
      <c r="W178" s="3"/>
      <c r="X178" s="3"/>
      <c r="Y178" s="14"/>
      <c r="Z178" s="3"/>
      <c r="AA178" s="14"/>
      <c r="AB178" s="3"/>
      <c r="AC178" s="3"/>
      <c r="AD178" s="14"/>
      <c r="AE178" s="3"/>
      <c r="AF178" s="14"/>
      <c r="AG178" s="3"/>
      <c r="AH178" s="3"/>
      <c r="AI178" s="14"/>
      <c r="AJ178" s="3"/>
      <c r="AK178" s="3"/>
      <c r="AL178" s="6"/>
      <c r="AM178" s="6"/>
    </row>
    <row r="179" spans="1:39" ht="21" customHeight="1" x14ac:dyDescent="0.15">
      <c r="A179" s="173"/>
      <c r="B179" s="67"/>
      <c r="C179" s="63"/>
      <c r="D179" s="86"/>
      <c r="E179" s="86"/>
      <c r="F179" s="77"/>
      <c r="G179" s="216"/>
      <c r="H179" s="219"/>
      <c r="I179" s="225"/>
      <c r="J179" s="225"/>
      <c r="K179" s="315">
        <f t="shared" si="7"/>
        <v>0</v>
      </c>
      <c r="L179" s="65"/>
      <c r="M179" s="65"/>
      <c r="N179" s="65"/>
      <c r="O179" s="65"/>
      <c r="P179" s="65"/>
      <c r="Q179" s="65"/>
      <c r="R179" s="65"/>
      <c r="S179" s="72"/>
      <c r="T179" s="14" t="str">
        <f t="shared" si="8"/>
        <v/>
      </c>
      <c r="U179" s="47" t="str">
        <f t="shared" si="9"/>
        <v/>
      </c>
      <c r="V179" s="14"/>
      <c r="W179" s="3"/>
      <c r="X179" s="3"/>
      <c r="Y179" s="14"/>
      <c r="Z179" s="3"/>
      <c r="AA179" s="14"/>
      <c r="AB179" s="3"/>
      <c r="AC179" s="3"/>
      <c r="AD179" s="14"/>
      <c r="AE179" s="3"/>
      <c r="AF179" s="14"/>
      <c r="AG179" s="3"/>
      <c r="AH179" s="3"/>
      <c r="AI179" s="14"/>
      <c r="AJ179" s="3"/>
      <c r="AK179" s="3"/>
      <c r="AL179" s="6"/>
      <c r="AM179" s="6"/>
    </row>
    <row r="180" spans="1:39" ht="21" customHeight="1" x14ac:dyDescent="0.15">
      <c r="A180" s="173"/>
      <c r="B180" s="67"/>
      <c r="C180" s="63"/>
      <c r="D180" s="86"/>
      <c r="E180" s="86"/>
      <c r="F180" s="77"/>
      <c r="G180" s="216"/>
      <c r="H180" s="219"/>
      <c r="I180" s="225"/>
      <c r="J180" s="225"/>
      <c r="K180" s="315">
        <f t="shared" si="7"/>
        <v>0</v>
      </c>
      <c r="L180" s="65"/>
      <c r="M180" s="65"/>
      <c r="N180" s="65"/>
      <c r="O180" s="65"/>
      <c r="P180" s="65"/>
      <c r="Q180" s="65"/>
      <c r="R180" s="65"/>
      <c r="S180" s="72"/>
      <c r="T180" s="14" t="str">
        <f t="shared" si="8"/>
        <v/>
      </c>
      <c r="U180" s="47" t="str">
        <f t="shared" si="9"/>
        <v/>
      </c>
      <c r="V180" s="14"/>
      <c r="W180" s="3"/>
      <c r="X180" s="3"/>
      <c r="Y180" s="14"/>
      <c r="Z180" s="3"/>
      <c r="AA180" s="14"/>
      <c r="AB180" s="3"/>
      <c r="AC180" s="3"/>
      <c r="AD180" s="14"/>
      <c r="AE180" s="3"/>
      <c r="AF180" s="14"/>
      <c r="AG180" s="3"/>
      <c r="AH180" s="3"/>
      <c r="AI180" s="14"/>
      <c r="AJ180" s="3"/>
      <c r="AK180" s="3"/>
      <c r="AL180" s="6"/>
      <c r="AM180" s="6"/>
    </row>
    <row r="181" spans="1:39" ht="21" customHeight="1" x14ac:dyDescent="0.15">
      <c r="A181" s="173"/>
      <c r="B181" s="67"/>
      <c r="C181" s="63"/>
      <c r="D181" s="86"/>
      <c r="E181" s="86"/>
      <c r="F181" s="77"/>
      <c r="G181" s="216"/>
      <c r="H181" s="219"/>
      <c r="I181" s="225"/>
      <c r="J181" s="225"/>
      <c r="K181" s="315">
        <f t="shared" si="7"/>
        <v>0</v>
      </c>
      <c r="L181" s="65"/>
      <c r="M181" s="65"/>
      <c r="N181" s="65"/>
      <c r="O181" s="65"/>
      <c r="P181" s="65"/>
      <c r="Q181" s="65"/>
      <c r="R181" s="65"/>
      <c r="S181" s="72"/>
      <c r="T181" s="14" t="str">
        <f t="shared" si="8"/>
        <v/>
      </c>
      <c r="U181" s="47" t="str">
        <f t="shared" si="9"/>
        <v/>
      </c>
      <c r="V181" s="14"/>
      <c r="W181" s="3"/>
      <c r="X181" s="3"/>
      <c r="Y181" s="14"/>
      <c r="Z181" s="3"/>
      <c r="AA181" s="14"/>
      <c r="AB181" s="3"/>
      <c r="AC181" s="3"/>
      <c r="AD181" s="14"/>
      <c r="AE181" s="3"/>
      <c r="AF181" s="14"/>
      <c r="AG181" s="3"/>
      <c r="AH181" s="3"/>
      <c r="AI181" s="14"/>
      <c r="AJ181" s="3"/>
      <c r="AK181" s="3"/>
      <c r="AL181" s="6"/>
      <c r="AM181" s="6"/>
    </row>
    <row r="182" spans="1:39" ht="21" customHeight="1" x14ac:dyDescent="0.15">
      <c r="A182" s="173"/>
      <c r="B182" s="67"/>
      <c r="C182" s="63"/>
      <c r="D182" s="86"/>
      <c r="E182" s="86"/>
      <c r="F182" s="77"/>
      <c r="G182" s="216"/>
      <c r="H182" s="219"/>
      <c r="I182" s="225"/>
      <c r="J182" s="225"/>
      <c r="K182" s="315">
        <f t="shared" si="7"/>
        <v>0</v>
      </c>
      <c r="L182" s="65"/>
      <c r="M182" s="65"/>
      <c r="N182" s="65"/>
      <c r="O182" s="65"/>
      <c r="P182" s="65"/>
      <c r="Q182" s="65"/>
      <c r="R182" s="65"/>
      <c r="S182" s="72"/>
      <c r="T182" s="14" t="str">
        <f t="shared" si="8"/>
        <v/>
      </c>
      <c r="U182" s="47" t="str">
        <f t="shared" si="9"/>
        <v/>
      </c>
      <c r="V182" s="14"/>
      <c r="W182" s="3"/>
      <c r="X182" s="3"/>
      <c r="Y182" s="14"/>
      <c r="Z182" s="3"/>
      <c r="AA182" s="14"/>
      <c r="AB182" s="3"/>
      <c r="AC182" s="3"/>
      <c r="AD182" s="14"/>
      <c r="AE182" s="3"/>
      <c r="AF182" s="14"/>
      <c r="AG182" s="3"/>
      <c r="AH182" s="3"/>
      <c r="AI182" s="14"/>
      <c r="AJ182" s="3"/>
      <c r="AK182" s="3"/>
      <c r="AL182" s="6"/>
      <c r="AM182" s="6"/>
    </row>
    <row r="183" spans="1:39" ht="21" customHeight="1" x14ac:dyDescent="0.15">
      <c r="A183" s="173"/>
      <c r="B183" s="67"/>
      <c r="C183" s="63"/>
      <c r="D183" s="86"/>
      <c r="E183" s="86"/>
      <c r="F183" s="77"/>
      <c r="G183" s="216"/>
      <c r="H183" s="219"/>
      <c r="I183" s="225"/>
      <c r="J183" s="225"/>
      <c r="K183" s="315">
        <f t="shared" si="7"/>
        <v>0</v>
      </c>
      <c r="L183" s="65"/>
      <c r="M183" s="65"/>
      <c r="N183" s="65"/>
      <c r="O183" s="65"/>
      <c r="P183" s="65"/>
      <c r="Q183" s="65"/>
      <c r="R183" s="65"/>
      <c r="S183" s="72"/>
      <c r="T183" s="14" t="str">
        <f t="shared" si="8"/>
        <v/>
      </c>
      <c r="U183" s="47" t="str">
        <f t="shared" si="9"/>
        <v/>
      </c>
      <c r="V183" s="14"/>
      <c r="W183" s="3"/>
      <c r="X183" s="3"/>
      <c r="Y183" s="14"/>
      <c r="Z183" s="3"/>
      <c r="AA183" s="14"/>
      <c r="AB183" s="3"/>
      <c r="AC183" s="3"/>
      <c r="AD183" s="14"/>
      <c r="AE183" s="3"/>
      <c r="AF183" s="14"/>
      <c r="AG183" s="3"/>
      <c r="AH183" s="3"/>
      <c r="AI183" s="14"/>
      <c r="AJ183" s="3"/>
      <c r="AK183" s="3"/>
      <c r="AL183" s="6"/>
      <c r="AM183" s="6"/>
    </row>
    <row r="184" spans="1:39" ht="21" customHeight="1" x14ac:dyDescent="0.15">
      <c r="A184" s="173"/>
      <c r="B184" s="67"/>
      <c r="C184" s="63"/>
      <c r="D184" s="86"/>
      <c r="E184" s="86"/>
      <c r="F184" s="77"/>
      <c r="G184" s="216"/>
      <c r="H184" s="219"/>
      <c r="I184" s="225"/>
      <c r="J184" s="225"/>
      <c r="K184" s="315">
        <f t="shared" si="7"/>
        <v>0</v>
      </c>
      <c r="L184" s="65"/>
      <c r="M184" s="65"/>
      <c r="N184" s="65"/>
      <c r="O184" s="65"/>
      <c r="P184" s="65"/>
      <c r="Q184" s="65"/>
      <c r="R184" s="65"/>
      <c r="S184" s="72"/>
      <c r="T184" s="14" t="str">
        <f t="shared" si="8"/>
        <v/>
      </c>
      <c r="U184" s="47" t="str">
        <f t="shared" si="9"/>
        <v/>
      </c>
      <c r="V184" s="14"/>
      <c r="W184" s="3"/>
      <c r="X184" s="3"/>
      <c r="Y184" s="14"/>
      <c r="Z184" s="3"/>
      <c r="AA184" s="14"/>
      <c r="AB184" s="3"/>
      <c r="AC184" s="3"/>
      <c r="AD184" s="14"/>
      <c r="AE184" s="3"/>
      <c r="AF184" s="14"/>
      <c r="AG184" s="3"/>
      <c r="AH184" s="3"/>
      <c r="AI184" s="14"/>
      <c r="AJ184" s="3"/>
      <c r="AK184" s="3"/>
      <c r="AL184" s="6"/>
      <c r="AM184" s="6"/>
    </row>
    <row r="185" spans="1:39" ht="21" customHeight="1" x14ac:dyDescent="0.15">
      <c r="A185" s="173"/>
      <c r="B185" s="67"/>
      <c r="C185" s="63"/>
      <c r="D185" s="86"/>
      <c r="E185" s="86"/>
      <c r="F185" s="77"/>
      <c r="G185" s="216"/>
      <c r="H185" s="219"/>
      <c r="I185" s="225"/>
      <c r="J185" s="225"/>
      <c r="K185" s="315">
        <f t="shared" si="7"/>
        <v>0</v>
      </c>
      <c r="L185" s="65"/>
      <c r="M185" s="65"/>
      <c r="N185" s="65"/>
      <c r="O185" s="65"/>
      <c r="P185" s="65"/>
      <c r="Q185" s="65"/>
      <c r="R185" s="65"/>
      <c r="S185" s="72"/>
      <c r="T185" s="14" t="str">
        <f t="shared" si="8"/>
        <v/>
      </c>
      <c r="U185" s="47" t="str">
        <f t="shared" si="9"/>
        <v/>
      </c>
      <c r="V185" s="14"/>
      <c r="W185" s="3"/>
      <c r="X185" s="3"/>
      <c r="Y185" s="14"/>
      <c r="Z185" s="3"/>
      <c r="AA185" s="14"/>
      <c r="AB185" s="3"/>
      <c r="AC185" s="3"/>
      <c r="AD185" s="14"/>
      <c r="AE185" s="3"/>
      <c r="AF185" s="14"/>
      <c r="AG185" s="3"/>
      <c r="AH185" s="3"/>
      <c r="AI185" s="14"/>
      <c r="AJ185" s="3"/>
      <c r="AK185" s="3"/>
      <c r="AL185" s="6"/>
      <c r="AM185" s="6"/>
    </row>
    <row r="186" spans="1:39" ht="21" customHeight="1" x14ac:dyDescent="0.15">
      <c r="A186" s="179"/>
      <c r="B186" s="104"/>
      <c r="C186" s="105"/>
      <c r="D186" s="106"/>
      <c r="E186" s="106"/>
      <c r="F186" s="166"/>
      <c r="G186" s="218"/>
      <c r="H186" s="220"/>
      <c r="I186" s="226"/>
      <c r="J186" s="226"/>
      <c r="K186" s="316">
        <f t="shared" si="7"/>
        <v>0</v>
      </c>
      <c r="L186" s="154"/>
      <c r="M186" s="154"/>
      <c r="N186" s="154"/>
      <c r="O186" s="154"/>
      <c r="P186" s="154"/>
      <c r="Q186" s="154"/>
      <c r="R186" s="154"/>
      <c r="S186" s="155"/>
      <c r="T186" s="14" t="str">
        <f t="shared" si="8"/>
        <v/>
      </c>
      <c r="U186" s="47" t="str">
        <f t="shared" si="9"/>
        <v/>
      </c>
      <c r="V186" s="14"/>
      <c r="W186" s="3"/>
      <c r="X186" s="3"/>
      <c r="Y186" s="14"/>
      <c r="Z186" s="3"/>
      <c r="AA186" s="14"/>
      <c r="AB186" s="3"/>
      <c r="AC186" s="3"/>
      <c r="AD186" s="14"/>
      <c r="AE186" s="3"/>
      <c r="AF186" s="14"/>
      <c r="AG186" s="3"/>
      <c r="AH186" s="3"/>
      <c r="AI186" s="14"/>
      <c r="AJ186" s="3"/>
      <c r="AK186" s="3"/>
      <c r="AL186" s="6"/>
      <c r="AM186" s="6"/>
    </row>
    <row r="187" spans="1:39" ht="21" customHeight="1" x14ac:dyDescent="0.15">
      <c r="A187" s="163"/>
      <c r="B187" s="71"/>
      <c r="C187" s="99"/>
      <c r="D187" s="102"/>
      <c r="E187" s="102"/>
      <c r="F187" s="164"/>
      <c r="G187" s="211"/>
      <c r="H187" s="221"/>
      <c r="I187" s="227"/>
      <c r="J187" s="227"/>
      <c r="K187" s="314">
        <f t="shared" si="7"/>
        <v>0</v>
      </c>
      <c r="L187" s="152"/>
      <c r="M187" s="152"/>
      <c r="N187" s="152"/>
      <c r="O187" s="152"/>
      <c r="P187" s="152"/>
      <c r="Q187" s="152"/>
      <c r="R187" s="152"/>
      <c r="S187" s="153"/>
      <c r="T187" s="14" t="str">
        <f t="shared" si="8"/>
        <v/>
      </c>
      <c r="U187" s="47" t="str">
        <f t="shared" si="9"/>
        <v/>
      </c>
      <c r="V187" s="14"/>
      <c r="W187" s="3"/>
      <c r="X187" s="3"/>
      <c r="Y187" s="14"/>
      <c r="Z187" s="3"/>
      <c r="AA187" s="14"/>
      <c r="AB187" s="3"/>
      <c r="AC187" s="3"/>
      <c r="AD187" s="14"/>
      <c r="AE187" s="3"/>
      <c r="AF187" s="14"/>
      <c r="AG187" s="3"/>
      <c r="AH187" s="3"/>
      <c r="AI187" s="14"/>
      <c r="AJ187" s="3"/>
      <c r="AK187" s="3"/>
      <c r="AL187" s="6"/>
      <c r="AM187" s="6"/>
    </row>
    <row r="188" spans="1:39" ht="21" customHeight="1" x14ac:dyDescent="0.15">
      <c r="A188" s="173"/>
      <c r="B188" s="67"/>
      <c r="C188" s="63"/>
      <c r="D188" s="86"/>
      <c r="E188" s="86"/>
      <c r="F188" s="77"/>
      <c r="G188" s="216"/>
      <c r="H188" s="219"/>
      <c r="I188" s="225"/>
      <c r="J188" s="225"/>
      <c r="K188" s="315">
        <f t="shared" si="7"/>
        <v>0</v>
      </c>
      <c r="L188" s="65"/>
      <c r="M188" s="65"/>
      <c r="N188" s="65"/>
      <c r="O188" s="65"/>
      <c r="P188" s="65"/>
      <c r="Q188" s="65"/>
      <c r="R188" s="65"/>
      <c r="S188" s="72"/>
      <c r="T188" s="14" t="str">
        <f t="shared" si="8"/>
        <v/>
      </c>
      <c r="U188" s="47" t="str">
        <f t="shared" si="9"/>
        <v/>
      </c>
      <c r="V188" s="16"/>
      <c r="W188" s="4"/>
      <c r="X188" s="4"/>
      <c r="Y188" s="16"/>
      <c r="Z188" s="3"/>
      <c r="AA188" s="14"/>
      <c r="AB188" s="4"/>
      <c r="AC188" s="3"/>
      <c r="AD188" s="14"/>
      <c r="AE188" s="4"/>
      <c r="AF188" s="16"/>
      <c r="AG188" s="4"/>
      <c r="AH188" s="4"/>
      <c r="AI188" s="16"/>
      <c r="AJ188" s="3"/>
      <c r="AK188" s="3"/>
      <c r="AL188" s="6"/>
      <c r="AM188" s="6"/>
    </row>
    <row r="189" spans="1:39" ht="21" customHeight="1" x14ac:dyDescent="0.15">
      <c r="A189" s="173"/>
      <c r="B189" s="67"/>
      <c r="C189" s="63"/>
      <c r="D189" s="86"/>
      <c r="E189" s="86"/>
      <c r="F189" s="77"/>
      <c r="G189" s="216"/>
      <c r="H189" s="219"/>
      <c r="I189" s="225"/>
      <c r="J189" s="225"/>
      <c r="K189" s="315">
        <f t="shared" si="7"/>
        <v>0</v>
      </c>
      <c r="L189" s="65"/>
      <c r="M189" s="65"/>
      <c r="N189" s="65"/>
      <c r="O189" s="65"/>
      <c r="P189" s="65"/>
      <c r="Q189" s="65"/>
      <c r="R189" s="65"/>
      <c r="S189" s="72"/>
      <c r="T189" s="14" t="str">
        <f t="shared" si="8"/>
        <v/>
      </c>
      <c r="U189" s="47" t="str">
        <f t="shared" si="9"/>
        <v/>
      </c>
      <c r="V189" s="16"/>
      <c r="W189" s="4"/>
      <c r="X189" s="4"/>
      <c r="Y189" s="16"/>
      <c r="Z189" s="3"/>
      <c r="AA189" s="14"/>
      <c r="AB189" s="4"/>
      <c r="AC189" s="3"/>
      <c r="AD189" s="14"/>
      <c r="AE189" s="4"/>
      <c r="AF189" s="16"/>
      <c r="AG189" s="4"/>
      <c r="AH189" s="4"/>
      <c r="AI189" s="16"/>
      <c r="AJ189" s="3"/>
      <c r="AK189" s="3"/>
      <c r="AL189" s="6"/>
      <c r="AM189" s="6"/>
    </row>
    <row r="190" spans="1:39" ht="21" customHeight="1" x14ac:dyDescent="0.15">
      <c r="A190" s="173"/>
      <c r="B190" s="67"/>
      <c r="C190" s="63"/>
      <c r="D190" s="86"/>
      <c r="E190" s="86"/>
      <c r="F190" s="77"/>
      <c r="G190" s="216"/>
      <c r="H190" s="219"/>
      <c r="I190" s="225"/>
      <c r="J190" s="225"/>
      <c r="K190" s="315">
        <f t="shared" si="7"/>
        <v>0</v>
      </c>
      <c r="L190" s="65"/>
      <c r="M190" s="65"/>
      <c r="N190" s="65"/>
      <c r="O190" s="65"/>
      <c r="P190" s="65"/>
      <c r="Q190" s="65"/>
      <c r="R190" s="65"/>
      <c r="S190" s="72"/>
      <c r="T190" s="14" t="str">
        <f t="shared" si="8"/>
        <v/>
      </c>
      <c r="U190" s="47" t="str">
        <f t="shared" si="9"/>
        <v/>
      </c>
      <c r="V190" s="17"/>
      <c r="W190" s="5"/>
      <c r="X190" s="5"/>
      <c r="Y190" s="17"/>
      <c r="Z190" s="3"/>
      <c r="AA190" s="14"/>
      <c r="AB190" s="5"/>
      <c r="AC190" s="3"/>
      <c r="AD190" s="14"/>
      <c r="AE190" s="5"/>
      <c r="AF190" s="17"/>
      <c r="AG190" s="5"/>
      <c r="AH190" s="5"/>
      <c r="AI190" s="17"/>
      <c r="AJ190" s="3"/>
      <c r="AK190" s="3"/>
      <c r="AL190" s="6"/>
      <c r="AM190" s="6"/>
    </row>
    <row r="191" spans="1:39" ht="21" customHeight="1" x14ac:dyDescent="0.15">
      <c r="A191" s="181" t="s">
        <v>242</v>
      </c>
      <c r="B191" s="63"/>
      <c r="C191" s="57"/>
      <c r="D191" s="88"/>
      <c r="E191" s="88"/>
      <c r="F191" s="190"/>
      <c r="G191" s="219"/>
      <c r="H191" s="213"/>
      <c r="I191" s="231"/>
      <c r="J191" s="231"/>
      <c r="K191" s="315">
        <f t="shared" si="7"/>
        <v>0</v>
      </c>
      <c r="L191" s="66"/>
      <c r="M191" s="58"/>
      <c r="N191" s="66"/>
      <c r="O191" s="58"/>
      <c r="P191" s="57"/>
      <c r="Q191" s="57"/>
      <c r="R191" s="57"/>
      <c r="S191" s="158"/>
      <c r="T191" s="14" t="str">
        <f t="shared" si="8"/>
        <v/>
      </c>
      <c r="U191" s="47" t="str">
        <f t="shared" si="9"/>
        <v/>
      </c>
      <c r="V191" s="25"/>
      <c r="W191" s="25"/>
      <c r="X191" s="25"/>
      <c r="Y191" s="25"/>
      <c r="Z191" s="11"/>
      <c r="AA191" s="18"/>
      <c r="AB191" s="11"/>
      <c r="AC191" s="11"/>
      <c r="AD191" s="18"/>
      <c r="AE191" s="25"/>
      <c r="AF191" s="25"/>
      <c r="AG191" s="25"/>
      <c r="AH191" s="25"/>
      <c r="AI191" s="25"/>
      <c r="AJ191" s="3"/>
      <c r="AK191" s="11"/>
      <c r="AL191" s="6"/>
      <c r="AM191" s="6"/>
    </row>
    <row r="192" spans="1:39" ht="21" customHeight="1" x14ac:dyDescent="0.15">
      <c r="A192" s="181"/>
      <c r="B192" s="63"/>
      <c r="C192" s="57"/>
      <c r="D192" s="88"/>
      <c r="E192" s="88"/>
      <c r="F192" s="190"/>
      <c r="G192" s="219"/>
      <c r="H192" s="213"/>
      <c r="I192" s="231"/>
      <c r="J192" s="231"/>
      <c r="K192" s="315">
        <f t="shared" si="7"/>
        <v>0</v>
      </c>
      <c r="L192" s="66"/>
      <c r="M192" s="58"/>
      <c r="N192" s="66"/>
      <c r="O192" s="58"/>
      <c r="P192" s="57"/>
      <c r="Q192" s="57"/>
      <c r="R192" s="57"/>
      <c r="S192" s="158"/>
      <c r="T192" s="14" t="str">
        <f t="shared" si="8"/>
        <v/>
      </c>
      <c r="U192" s="47" t="str">
        <f t="shared" si="9"/>
        <v/>
      </c>
      <c r="V192" s="14"/>
      <c r="W192" s="3"/>
      <c r="X192" s="3"/>
      <c r="Y192" s="14"/>
      <c r="Z192" s="3"/>
      <c r="AA192" s="14"/>
      <c r="AB192" s="3"/>
      <c r="AC192" s="3"/>
      <c r="AD192" s="14"/>
      <c r="AE192" s="3"/>
      <c r="AF192" s="14"/>
      <c r="AG192" s="3"/>
      <c r="AH192" s="3"/>
      <c r="AI192" s="14"/>
      <c r="AJ192" s="3"/>
      <c r="AK192" s="3"/>
      <c r="AL192" s="6"/>
      <c r="AM192" s="6"/>
    </row>
    <row r="193" spans="1:39" ht="21" customHeight="1" x14ac:dyDescent="0.15">
      <c r="A193" s="181"/>
      <c r="B193" s="63"/>
      <c r="C193" s="57"/>
      <c r="D193" s="88"/>
      <c r="E193" s="88"/>
      <c r="F193" s="190"/>
      <c r="G193" s="219"/>
      <c r="H193" s="213"/>
      <c r="I193" s="231"/>
      <c r="J193" s="231"/>
      <c r="K193" s="315">
        <f t="shared" si="7"/>
        <v>0</v>
      </c>
      <c r="L193" s="66"/>
      <c r="M193" s="58"/>
      <c r="N193" s="66"/>
      <c r="O193" s="58"/>
      <c r="P193" s="57"/>
      <c r="Q193" s="57"/>
      <c r="R193" s="57"/>
      <c r="S193" s="158"/>
      <c r="T193" s="14" t="str">
        <f t="shared" si="8"/>
        <v/>
      </c>
      <c r="U193" s="47" t="str">
        <f t="shared" si="9"/>
        <v/>
      </c>
      <c r="V193" s="14"/>
      <c r="W193" s="3"/>
      <c r="X193" s="3"/>
      <c r="Y193" s="14"/>
      <c r="Z193" s="3"/>
      <c r="AA193" s="14"/>
      <c r="AB193" s="3"/>
      <c r="AC193" s="3"/>
      <c r="AD193" s="14"/>
      <c r="AE193" s="3"/>
      <c r="AF193" s="14"/>
      <c r="AG193" s="3"/>
      <c r="AH193" s="3"/>
      <c r="AI193" s="14"/>
      <c r="AJ193" s="3"/>
      <c r="AK193" s="3"/>
      <c r="AL193" s="6"/>
      <c r="AM193" s="6"/>
    </row>
    <row r="194" spans="1:39" ht="21" customHeight="1" x14ac:dyDescent="0.15">
      <c r="A194" s="181"/>
      <c r="B194" s="63"/>
      <c r="C194" s="57"/>
      <c r="D194" s="87"/>
      <c r="E194" s="87"/>
      <c r="F194" s="191"/>
      <c r="G194" s="219"/>
      <c r="H194" s="213"/>
      <c r="I194" s="233"/>
      <c r="J194" s="233"/>
      <c r="K194" s="315">
        <f t="shared" si="7"/>
        <v>0</v>
      </c>
      <c r="L194" s="66"/>
      <c r="M194" s="58"/>
      <c r="N194" s="66"/>
      <c r="O194" s="58"/>
      <c r="P194" s="57"/>
      <c r="Q194" s="57"/>
      <c r="R194" s="57"/>
      <c r="S194" s="158"/>
      <c r="T194" s="14" t="str">
        <f t="shared" si="8"/>
        <v/>
      </c>
      <c r="U194" s="47" t="str">
        <f t="shared" si="9"/>
        <v/>
      </c>
      <c r="V194" s="14"/>
      <c r="W194" s="3"/>
      <c r="X194" s="3"/>
      <c r="Y194" s="14"/>
      <c r="Z194" s="3"/>
      <c r="AA194" s="14"/>
      <c r="AB194" s="3"/>
      <c r="AC194" s="3"/>
      <c r="AD194" s="14"/>
      <c r="AE194" s="3"/>
      <c r="AF194" s="14"/>
      <c r="AG194" s="3"/>
      <c r="AH194" s="3"/>
      <c r="AI194" s="14"/>
      <c r="AJ194" s="3"/>
      <c r="AK194" s="3"/>
      <c r="AL194" s="6"/>
      <c r="AM194" s="6"/>
    </row>
    <row r="195" spans="1:39" ht="21" customHeight="1" x14ac:dyDescent="0.15">
      <c r="A195" s="181"/>
      <c r="B195" s="63"/>
      <c r="C195" s="57"/>
      <c r="D195" s="88"/>
      <c r="E195" s="88"/>
      <c r="F195" s="190"/>
      <c r="G195" s="219"/>
      <c r="H195" s="213"/>
      <c r="I195" s="231"/>
      <c r="J195" s="231"/>
      <c r="K195" s="315">
        <f t="shared" si="7"/>
        <v>0</v>
      </c>
      <c r="L195" s="66"/>
      <c r="M195" s="58"/>
      <c r="N195" s="66"/>
      <c r="O195" s="58"/>
      <c r="P195" s="57"/>
      <c r="Q195" s="57"/>
      <c r="R195" s="57"/>
      <c r="S195" s="158"/>
      <c r="T195" s="14" t="str">
        <f t="shared" si="8"/>
        <v/>
      </c>
      <c r="U195" s="47" t="str">
        <f t="shared" si="9"/>
        <v/>
      </c>
      <c r="V195" s="14"/>
      <c r="W195" s="3"/>
      <c r="X195" s="3"/>
      <c r="Y195" s="14"/>
      <c r="Z195" s="3"/>
      <c r="AA195" s="14"/>
      <c r="AB195" s="3"/>
      <c r="AC195" s="3"/>
      <c r="AD195" s="14"/>
      <c r="AE195" s="3"/>
      <c r="AF195" s="14"/>
      <c r="AG195" s="3"/>
      <c r="AH195" s="3"/>
      <c r="AI195" s="14"/>
      <c r="AJ195" s="3"/>
      <c r="AK195" s="3"/>
      <c r="AL195" s="6"/>
      <c r="AM195" s="6"/>
    </row>
    <row r="196" spans="1:39" ht="21" customHeight="1" x14ac:dyDescent="0.15">
      <c r="A196" s="177"/>
      <c r="B196" s="78"/>
      <c r="C196" s="78"/>
      <c r="D196" s="86"/>
      <c r="E196" s="86"/>
      <c r="F196" s="77"/>
      <c r="G196" s="215"/>
      <c r="H196" s="215"/>
      <c r="I196" s="225"/>
      <c r="J196" s="225"/>
      <c r="K196" s="315">
        <f t="shared" si="7"/>
        <v>0</v>
      </c>
      <c r="L196" s="70"/>
      <c r="M196" s="67"/>
      <c r="N196" s="70"/>
      <c r="O196" s="67"/>
      <c r="P196" s="78"/>
      <c r="Q196" s="78"/>
      <c r="R196" s="78"/>
      <c r="S196" s="192"/>
      <c r="T196" s="14" t="str">
        <f t="shared" si="8"/>
        <v/>
      </c>
      <c r="U196" s="47" t="str">
        <f t="shared" si="9"/>
        <v/>
      </c>
      <c r="V196" s="14"/>
      <c r="W196" s="3"/>
      <c r="X196" s="3"/>
      <c r="Y196" s="14"/>
      <c r="Z196" s="3"/>
      <c r="AA196" s="14"/>
      <c r="AB196" s="3"/>
      <c r="AC196" s="3"/>
      <c r="AD196" s="14"/>
      <c r="AE196" s="3"/>
      <c r="AF196" s="14"/>
      <c r="AG196" s="3"/>
      <c r="AH196" s="3"/>
      <c r="AI196" s="14"/>
      <c r="AJ196" s="3"/>
      <c r="AK196" s="3"/>
      <c r="AL196" s="6"/>
      <c r="AM196" s="6"/>
    </row>
    <row r="197" spans="1:39" ht="21" customHeight="1" x14ac:dyDescent="0.15">
      <c r="A197" s="181"/>
      <c r="B197" s="63"/>
      <c r="C197" s="57"/>
      <c r="D197" s="88"/>
      <c r="E197" s="88"/>
      <c r="F197" s="190"/>
      <c r="G197" s="219"/>
      <c r="H197" s="213"/>
      <c r="I197" s="231"/>
      <c r="J197" s="231"/>
      <c r="K197" s="315">
        <f t="shared" si="7"/>
        <v>0</v>
      </c>
      <c r="L197" s="66"/>
      <c r="M197" s="58"/>
      <c r="N197" s="66"/>
      <c r="O197" s="58"/>
      <c r="P197" s="57"/>
      <c r="Q197" s="57"/>
      <c r="R197" s="57"/>
      <c r="S197" s="158"/>
      <c r="T197" s="14" t="str">
        <f t="shared" si="8"/>
        <v/>
      </c>
      <c r="U197" s="47" t="str">
        <f t="shared" si="9"/>
        <v/>
      </c>
      <c r="V197" s="15"/>
      <c r="W197" s="3"/>
      <c r="X197" s="3"/>
      <c r="Y197" s="14"/>
      <c r="Z197" s="3"/>
      <c r="AA197" s="14"/>
      <c r="AB197" s="3"/>
      <c r="AC197" s="3"/>
      <c r="AD197" s="14"/>
      <c r="AE197" s="3"/>
      <c r="AF197" s="14"/>
      <c r="AG197" s="3"/>
      <c r="AH197" s="3"/>
      <c r="AI197" s="14"/>
      <c r="AJ197" s="3"/>
      <c r="AK197" s="3"/>
      <c r="AL197" s="6"/>
      <c r="AM197" s="6"/>
    </row>
    <row r="198" spans="1:39" ht="21" customHeight="1" x14ac:dyDescent="0.15">
      <c r="A198" s="181"/>
      <c r="B198" s="63"/>
      <c r="C198" s="57"/>
      <c r="D198" s="88"/>
      <c r="E198" s="88"/>
      <c r="F198" s="190"/>
      <c r="G198" s="219"/>
      <c r="H198" s="213"/>
      <c r="I198" s="231"/>
      <c r="J198" s="231"/>
      <c r="K198" s="315">
        <f t="shared" si="7"/>
        <v>0</v>
      </c>
      <c r="L198" s="66"/>
      <c r="M198" s="58"/>
      <c r="N198" s="66"/>
      <c r="O198" s="58"/>
      <c r="P198" s="57"/>
      <c r="Q198" s="58"/>
      <c r="R198" s="57"/>
      <c r="S198" s="158"/>
      <c r="T198" s="14" t="str">
        <f t="shared" si="8"/>
        <v/>
      </c>
      <c r="U198" s="47" t="str">
        <f t="shared" si="9"/>
        <v/>
      </c>
      <c r="V198" s="14"/>
      <c r="W198" s="3"/>
      <c r="X198" s="3"/>
      <c r="Y198" s="14"/>
      <c r="Z198" s="3"/>
      <c r="AA198" s="14"/>
      <c r="AB198" s="3"/>
      <c r="AC198" s="3"/>
      <c r="AD198" s="14"/>
      <c r="AE198" s="3"/>
      <c r="AF198" s="14"/>
      <c r="AG198" s="3"/>
      <c r="AH198" s="3"/>
      <c r="AI198" s="14"/>
      <c r="AJ198" s="3"/>
      <c r="AK198" s="3"/>
      <c r="AL198" s="6"/>
      <c r="AM198" s="6"/>
    </row>
    <row r="199" spans="1:39" ht="21" customHeight="1" x14ac:dyDescent="0.15">
      <c r="A199" s="181"/>
      <c r="B199" s="63"/>
      <c r="C199" s="57"/>
      <c r="D199" s="88"/>
      <c r="E199" s="88"/>
      <c r="F199" s="190"/>
      <c r="G199" s="219"/>
      <c r="H199" s="213"/>
      <c r="I199" s="231"/>
      <c r="J199" s="231"/>
      <c r="K199" s="315">
        <f t="shared" ref="K199:K262" si="10">J199-E199</f>
        <v>0</v>
      </c>
      <c r="L199" s="66"/>
      <c r="M199" s="58"/>
      <c r="N199" s="66"/>
      <c r="O199" s="58"/>
      <c r="P199" s="57"/>
      <c r="Q199" s="58"/>
      <c r="R199" s="57"/>
      <c r="S199" s="158"/>
      <c r="T199" s="14" t="str">
        <f t="shared" ref="T199:T262" si="11">CONCATENATE(L199,C199)</f>
        <v/>
      </c>
      <c r="U199" s="47" t="str">
        <f t="shared" ref="U199:U262" si="12">CONCATENATE(N199,H199)</f>
        <v/>
      </c>
      <c r="V199" s="14"/>
      <c r="W199" s="3"/>
      <c r="X199" s="3"/>
      <c r="Y199" s="14"/>
      <c r="Z199" s="3"/>
      <c r="AA199" s="14"/>
      <c r="AB199" s="3"/>
      <c r="AC199" s="3"/>
      <c r="AD199" s="14"/>
      <c r="AE199" s="3"/>
      <c r="AF199" s="14"/>
      <c r="AG199" s="3"/>
      <c r="AH199" s="3"/>
      <c r="AI199" s="14"/>
      <c r="AJ199" s="3"/>
      <c r="AK199" s="3"/>
      <c r="AL199" s="6"/>
      <c r="AM199" s="6"/>
    </row>
    <row r="200" spans="1:39" ht="21" customHeight="1" x14ac:dyDescent="0.15">
      <c r="A200" s="181"/>
      <c r="B200" s="63"/>
      <c r="C200" s="57"/>
      <c r="D200" s="88"/>
      <c r="E200" s="88"/>
      <c r="F200" s="190"/>
      <c r="G200" s="219"/>
      <c r="H200" s="213"/>
      <c r="I200" s="231"/>
      <c r="J200" s="231"/>
      <c r="K200" s="315">
        <f t="shared" si="10"/>
        <v>0</v>
      </c>
      <c r="L200" s="66"/>
      <c r="M200" s="58"/>
      <c r="N200" s="66"/>
      <c r="O200" s="58"/>
      <c r="P200" s="57"/>
      <c r="Q200" s="57"/>
      <c r="R200" s="57"/>
      <c r="S200" s="158"/>
      <c r="T200" s="14" t="str">
        <f t="shared" si="11"/>
        <v/>
      </c>
      <c r="U200" s="47" t="str">
        <f t="shared" si="12"/>
        <v/>
      </c>
      <c r="V200" s="14"/>
      <c r="W200" s="3"/>
      <c r="X200" s="3"/>
      <c r="Y200" s="14"/>
      <c r="Z200" s="3"/>
      <c r="AA200" s="14"/>
      <c r="AB200" s="3"/>
      <c r="AC200" s="3"/>
      <c r="AD200" s="14"/>
      <c r="AE200" s="3"/>
      <c r="AF200" s="14"/>
      <c r="AG200" s="3"/>
      <c r="AH200" s="3"/>
      <c r="AI200" s="14"/>
      <c r="AJ200" s="3"/>
      <c r="AK200" s="3"/>
      <c r="AL200" s="6"/>
      <c r="AM200" s="6"/>
    </row>
    <row r="201" spans="1:39" ht="21" customHeight="1" x14ac:dyDescent="0.15">
      <c r="A201" s="181"/>
      <c r="B201" s="63"/>
      <c r="C201" s="57"/>
      <c r="D201" s="88"/>
      <c r="E201" s="88"/>
      <c r="F201" s="190"/>
      <c r="G201" s="219"/>
      <c r="H201" s="213"/>
      <c r="I201" s="231"/>
      <c r="J201" s="231"/>
      <c r="K201" s="315">
        <f t="shared" si="10"/>
        <v>0</v>
      </c>
      <c r="L201" s="66"/>
      <c r="M201" s="58"/>
      <c r="N201" s="66"/>
      <c r="O201" s="58"/>
      <c r="P201" s="57"/>
      <c r="Q201" s="58"/>
      <c r="R201" s="57"/>
      <c r="S201" s="158"/>
      <c r="T201" s="14" t="str">
        <f t="shared" si="11"/>
        <v/>
      </c>
      <c r="U201" s="47" t="str">
        <f t="shared" si="12"/>
        <v/>
      </c>
      <c r="V201" s="14"/>
      <c r="W201" s="3"/>
      <c r="X201" s="3"/>
      <c r="Y201" s="14"/>
      <c r="Z201" s="3"/>
      <c r="AA201" s="14"/>
      <c r="AB201" s="3"/>
      <c r="AC201" s="3"/>
      <c r="AD201" s="14"/>
      <c r="AE201" s="3"/>
      <c r="AF201" s="14"/>
      <c r="AG201" s="3"/>
      <c r="AH201" s="3"/>
      <c r="AI201" s="14"/>
      <c r="AJ201" s="3"/>
      <c r="AK201" s="3"/>
      <c r="AL201" s="6"/>
      <c r="AM201" s="6"/>
    </row>
    <row r="202" spans="1:39" ht="21" customHeight="1" x14ac:dyDescent="0.15">
      <c r="A202" s="181"/>
      <c r="B202" s="63"/>
      <c r="C202" s="57"/>
      <c r="D202" s="88"/>
      <c r="E202" s="88"/>
      <c r="F202" s="190"/>
      <c r="G202" s="219"/>
      <c r="H202" s="213"/>
      <c r="I202" s="231"/>
      <c r="J202" s="231"/>
      <c r="K202" s="315">
        <f t="shared" si="10"/>
        <v>0</v>
      </c>
      <c r="L202" s="66"/>
      <c r="M202" s="58"/>
      <c r="N202" s="66"/>
      <c r="O202" s="58"/>
      <c r="P202" s="57"/>
      <c r="Q202" s="57"/>
      <c r="R202" s="57"/>
      <c r="S202" s="158"/>
      <c r="T202" s="14" t="str">
        <f t="shared" si="11"/>
        <v/>
      </c>
      <c r="U202" s="47" t="str">
        <f t="shared" si="12"/>
        <v/>
      </c>
      <c r="V202" s="14"/>
      <c r="W202" s="3"/>
      <c r="X202" s="3"/>
      <c r="Y202" s="14"/>
      <c r="Z202" s="3"/>
      <c r="AA202" s="14"/>
      <c r="AB202" s="3"/>
      <c r="AC202" s="3"/>
      <c r="AD202" s="14"/>
      <c r="AE202" s="3"/>
      <c r="AF202" s="14"/>
      <c r="AG202" s="3"/>
      <c r="AH202" s="3"/>
      <c r="AI202" s="14"/>
      <c r="AJ202" s="3"/>
      <c r="AK202" s="3"/>
      <c r="AL202" s="6"/>
      <c r="AM202" s="6"/>
    </row>
    <row r="203" spans="1:39" ht="21" customHeight="1" x14ac:dyDescent="0.15">
      <c r="A203" s="181"/>
      <c r="B203" s="63"/>
      <c r="C203" s="57"/>
      <c r="D203" s="88"/>
      <c r="E203" s="88"/>
      <c r="F203" s="190"/>
      <c r="G203" s="219"/>
      <c r="H203" s="213"/>
      <c r="I203" s="231"/>
      <c r="J203" s="231"/>
      <c r="K203" s="315">
        <f t="shared" si="10"/>
        <v>0</v>
      </c>
      <c r="L203" s="66"/>
      <c r="M203" s="58"/>
      <c r="N203" s="66"/>
      <c r="O203" s="58"/>
      <c r="P203" s="57"/>
      <c r="Q203" s="57"/>
      <c r="R203" s="57"/>
      <c r="S203" s="158"/>
      <c r="T203" s="14" t="str">
        <f t="shared" si="11"/>
        <v/>
      </c>
      <c r="U203" s="47" t="str">
        <f t="shared" si="12"/>
        <v/>
      </c>
      <c r="V203" s="14"/>
      <c r="W203" s="3"/>
      <c r="X203" s="3"/>
      <c r="Y203" s="14"/>
      <c r="Z203" s="3"/>
      <c r="AA203" s="14"/>
      <c r="AB203" s="3"/>
      <c r="AC203" s="3"/>
      <c r="AD203" s="14"/>
      <c r="AE203" s="3"/>
      <c r="AF203" s="14"/>
      <c r="AG203" s="3"/>
      <c r="AH203" s="3"/>
      <c r="AI203" s="14"/>
      <c r="AJ203" s="3"/>
      <c r="AK203" s="3"/>
      <c r="AL203" s="6"/>
      <c r="AM203" s="6"/>
    </row>
    <row r="204" spans="1:39" ht="21" customHeight="1" x14ac:dyDescent="0.15">
      <c r="A204" s="181"/>
      <c r="B204" s="63"/>
      <c r="C204" s="57"/>
      <c r="D204" s="88"/>
      <c r="E204" s="88"/>
      <c r="F204" s="190"/>
      <c r="G204" s="219"/>
      <c r="H204" s="213"/>
      <c r="I204" s="231"/>
      <c r="J204" s="231"/>
      <c r="K204" s="315">
        <f t="shared" si="10"/>
        <v>0</v>
      </c>
      <c r="L204" s="66"/>
      <c r="M204" s="58"/>
      <c r="N204" s="66"/>
      <c r="O204" s="58"/>
      <c r="P204" s="57"/>
      <c r="Q204" s="57"/>
      <c r="R204" s="57"/>
      <c r="S204" s="158"/>
      <c r="T204" s="14" t="str">
        <f t="shared" si="11"/>
        <v/>
      </c>
      <c r="U204" s="47" t="str">
        <f t="shared" si="12"/>
        <v/>
      </c>
      <c r="V204" s="14"/>
      <c r="W204" s="3"/>
      <c r="X204" s="3"/>
      <c r="Y204" s="14"/>
      <c r="Z204" s="3"/>
      <c r="AA204" s="14"/>
      <c r="AB204" s="3"/>
      <c r="AC204" s="3"/>
      <c r="AD204" s="14"/>
      <c r="AE204" s="3"/>
      <c r="AF204" s="14"/>
      <c r="AG204" s="3"/>
      <c r="AH204" s="3"/>
      <c r="AI204" s="14"/>
      <c r="AJ204" s="3"/>
      <c r="AK204" s="3"/>
      <c r="AL204" s="6"/>
      <c r="AM204" s="6"/>
    </row>
    <row r="205" spans="1:39" ht="21" customHeight="1" x14ac:dyDescent="0.15">
      <c r="A205" s="181"/>
      <c r="B205" s="63"/>
      <c r="C205" s="57"/>
      <c r="D205" s="88"/>
      <c r="E205" s="88"/>
      <c r="F205" s="190"/>
      <c r="G205" s="219"/>
      <c r="H205" s="213"/>
      <c r="I205" s="231"/>
      <c r="J205" s="231"/>
      <c r="K205" s="315">
        <f t="shared" si="10"/>
        <v>0</v>
      </c>
      <c r="L205" s="66"/>
      <c r="M205" s="58"/>
      <c r="N205" s="66"/>
      <c r="O205" s="58"/>
      <c r="P205" s="57"/>
      <c r="Q205" s="57"/>
      <c r="R205" s="57"/>
      <c r="S205" s="158"/>
      <c r="T205" s="14" t="str">
        <f t="shared" si="11"/>
        <v/>
      </c>
      <c r="U205" s="47" t="str">
        <f t="shared" si="12"/>
        <v/>
      </c>
      <c r="V205" s="14"/>
      <c r="W205" s="3"/>
      <c r="X205" s="3"/>
      <c r="Y205" s="14"/>
      <c r="Z205" s="3"/>
      <c r="AA205" s="14"/>
      <c r="AB205" s="3"/>
      <c r="AC205" s="3"/>
      <c r="AD205" s="14"/>
      <c r="AE205" s="3"/>
      <c r="AF205" s="14"/>
      <c r="AG205" s="3"/>
      <c r="AH205" s="3"/>
      <c r="AI205" s="14"/>
      <c r="AJ205" s="3"/>
      <c r="AK205" s="3"/>
      <c r="AL205" s="6"/>
      <c r="AM205" s="6"/>
    </row>
    <row r="206" spans="1:39" ht="21" customHeight="1" x14ac:dyDescent="0.15">
      <c r="A206" s="193"/>
      <c r="B206" s="105"/>
      <c r="C206" s="111"/>
      <c r="D206" s="157"/>
      <c r="E206" s="157"/>
      <c r="F206" s="199"/>
      <c r="G206" s="220"/>
      <c r="H206" s="228"/>
      <c r="I206" s="236"/>
      <c r="J206" s="236"/>
      <c r="K206" s="316">
        <f t="shared" si="10"/>
        <v>0</v>
      </c>
      <c r="L206" s="265"/>
      <c r="M206" s="68"/>
      <c r="N206" s="265"/>
      <c r="O206" s="68"/>
      <c r="P206" s="111"/>
      <c r="Q206" s="111"/>
      <c r="R206" s="111"/>
      <c r="S206" s="195"/>
      <c r="T206" s="14" t="str">
        <f t="shared" si="11"/>
        <v/>
      </c>
      <c r="U206" s="47" t="str">
        <f t="shared" si="12"/>
        <v/>
      </c>
      <c r="V206" s="14"/>
      <c r="W206" s="3"/>
      <c r="X206" s="3"/>
      <c r="Y206" s="14"/>
      <c r="Z206" s="3"/>
      <c r="AA206" s="14"/>
      <c r="AB206" s="3"/>
      <c r="AC206" s="3"/>
      <c r="AD206" s="14"/>
      <c r="AE206" s="3"/>
      <c r="AF206" s="14"/>
      <c r="AG206" s="3"/>
      <c r="AH206" s="3"/>
      <c r="AI206" s="14"/>
      <c r="AJ206" s="3"/>
      <c r="AK206" s="3"/>
      <c r="AL206" s="6"/>
      <c r="AM206" s="6"/>
    </row>
    <row r="207" spans="1:39" ht="21" customHeight="1" x14ac:dyDescent="0.15">
      <c r="A207" s="196"/>
      <c r="B207" s="96"/>
      <c r="C207" s="97"/>
      <c r="D207" s="156"/>
      <c r="E207" s="156"/>
      <c r="F207" s="198"/>
      <c r="G207" s="237"/>
      <c r="H207" s="223"/>
      <c r="I207" s="235"/>
      <c r="J207" s="235"/>
      <c r="K207" s="314">
        <f t="shared" si="10"/>
        <v>0</v>
      </c>
      <c r="L207" s="291"/>
      <c r="M207" s="69"/>
      <c r="N207" s="291"/>
      <c r="O207" s="69"/>
      <c r="P207" s="97"/>
      <c r="Q207" s="97"/>
      <c r="R207" s="97"/>
      <c r="S207" s="116"/>
      <c r="T207" s="14" t="str">
        <f t="shared" si="11"/>
        <v/>
      </c>
      <c r="U207" s="47" t="str">
        <f t="shared" si="12"/>
        <v/>
      </c>
      <c r="V207" s="14"/>
      <c r="W207" s="3"/>
      <c r="X207" s="3"/>
      <c r="Y207" s="14"/>
      <c r="Z207" s="3"/>
      <c r="AA207" s="14"/>
      <c r="AB207" s="3"/>
      <c r="AC207" s="3"/>
      <c r="AD207" s="14"/>
      <c r="AE207" s="3"/>
      <c r="AF207" s="14"/>
      <c r="AG207" s="3"/>
      <c r="AH207" s="3"/>
      <c r="AI207" s="14"/>
      <c r="AJ207" s="3"/>
      <c r="AK207" s="3"/>
      <c r="AL207" s="6"/>
      <c r="AM207" s="6"/>
    </row>
    <row r="208" spans="1:39" ht="21" customHeight="1" x14ac:dyDescent="0.15">
      <c r="A208" s="181"/>
      <c r="B208" s="63"/>
      <c r="C208" s="57"/>
      <c r="D208" s="88"/>
      <c r="E208" s="88"/>
      <c r="F208" s="190"/>
      <c r="G208" s="219"/>
      <c r="H208" s="213"/>
      <c r="I208" s="231"/>
      <c r="J208" s="231"/>
      <c r="K208" s="315">
        <f t="shared" si="10"/>
        <v>0</v>
      </c>
      <c r="L208" s="66"/>
      <c r="M208" s="58"/>
      <c r="N208" s="66"/>
      <c r="O208" s="58"/>
      <c r="P208" s="57"/>
      <c r="Q208" s="58"/>
      <c r="R208" s="57"/>
      <c r="S208" s="158"/>
      <c r="T208" s="14" t="str">
        <f t="shared" si="11"/>
        <v/>
      </c>
      <c r="U208" s="47" t="str">
        <f t="shared" si="12"/>
        <v/>
      </c>
      <c r="V208" s="14"/>
      <c r="W208" s="3"/>
      <c r="X208" s="3"/>
      <c r="Y208" s="14"/>
      <c r="Z208" s="3"/>
      <c r="AA208" s="14"/>
      <c r="AB208" s="3"/>
      <c r="AC208" s="3"/>
      <c r="AD208" s="14"/>
      <c r="AE208" s="3"/>
      <c r="AF208" s="14"/>
      <c r="AG208" s="3"/>
      <c r="AH208" s="3"/>
      <c r="AI208" s="14"/>
      <c r="AJ208" s="3"/>
      <c r="AK208" s="3"/>
      <c r="AL208" s="6"/>
      <c r="AM208" s="6"/>
    </row>
    <row r="209" spans="1:39" ht="21" customHeight="1" x14ac:dyDescent="0.15">
      <c r="A209" s="181"/>
      <c r="B209" s="63"/>
      <c r="C209" s="57"/>
      <c r="D209" s="88"/>
      <c r="E209" s="88"/>
      <c r="F209" s="190"/>
      <c r="G209" s="219"/>
      <c r="H209" s="213"/>
      <c r="I209" s="231"/>
      <c r="J209" s="231"/>
      <c r="K209" s="315">
        <f t="shared" si="10"/>
        <v>0</v>
      </c>
      <c r="L209" s="66"/>
      <c r="M209" s="58"/>
      <c r="N209" s="66"/>
      <c r="O209" s="58"/>
      <c r="P209" s="57"/>
      <c r="Q209" s="57"/>
      <c r="R209" s="57"/>
      <c r="S209" s="158"/>
      <c r="T209" s="14" t="str">
        <f t="shared" si="11"/>
        <v/>
      </c>
      <c r="U209" s="47" t="str">
        <f t="shared" si="12"/>
        <v/>
      </c>
      <c r="V209" s="16"/>
      <c r="W209" s="4"/>
      <c r="X209" s="4"/>
      <c r="Y209" s="16"/>
      <c r="Z209" s="3"/>
      <c r="AA209" s="14"/>
      <c r="AB209" s="4"/>
      <c r="AC209" s="3"/>
      <c r="AD209" s="14"/>
      <c r="AE209" s="4"/>
      <c r="AF209" s="16"/>
      <c r="AG209" s="4"/>
      <c r="AH209" s="4"/>
      <c r="AI209" s="16"/>
      <c r="AJ209" s="3"/>
      <c r="AK209" s="3"/>
      <c r="AL209" s="6"/>
      <c r="AM209" s="6"/>
    </row>
    <row r="210" spans="1:39" ht="21" customHeight="1" x14ac:dyDescent="0.15">
      <c r="A210" s="181"/>
      <c r="B210" s="63"/>
      <c r="C210" s="57"/>
      <c r="D210" s="88"/>
      <c r="E210" s="88"/>
      <c r="F210" s="190"/>
      <c r="G210" s="219"/>
      <c r="H210" s="213"/>
      <c r="I210" s="231"/>
      <c r="J210" s="231"/>
      <c r="K210" s="315">
        <f t="shared" si="10"/>
        <v>0</v>
      </c>
      <c r="L210" s="66"/>
      <c r="M210" s="58"/>
      <c r="N210" s="66"/>
      <c r="O210" s="58"/>
      <c r="P210" s="57"/>
      <c r="Q210" s="57"/>
      <c r="R210" s="57"/>
      <c r="S210" s="158"/>
      <c r="T210" s="14" t="str">
        <f t="shared" si="11"/>
        <v/>
      </c>
      <c r="U210" s="47" t="str">
        <f t="shared" si="12"/>
        <v/>
      </c>
      <c r="V210" s="16"/>
      <c r="W210" s="4"/>
      <c r="X210" s="4"/>
      <c r="Y210" s="16"/>
      <c r="Z210" s="3"/>
      <c r="AA210" s="14"/>
      <c r="AB210" s="4"/>
      <c r="AC210" s="3"/>
      <c r="AD210" s="14"/>
      <c r="AE210" s="4"/>
      <c r="AF210" s="16"/>
      <c r="AG210" s="4"/>
      <c r="AH210" s="4"/>
      <c r="AI210" s="16"/>
      <c r="AJ210" s="3"/>
      <c r="AK210" s="3"/>
      <c r="AL210" s="6"/>
      <c r="AM210" s="6"/>
    </row>
    <row r="211" spans="1:39" ht="21" customHeight="1" x14ac:dyDescent="0.15">
      <c r="A211" s="181"/>
      <c r="B211" s="63"/>
      <c r="C211" s="57"/>
      <c r="D211" s="87"/>
      <c r="E211" s="87"/>
      <c r="F211" s="191"/>
      <c r="G211" s="219"/>
      <c r="H211" s="213"/>
      <c r="I211" s="233"/>
      <c r="J211" s="233"/>
      <c r="K211" s="315">
        <f t="shared" si="10"/>
        <v>0</v>
      </c>
      <c r="L211" s="66"/>
      <c r="M211" s="58"/>
      <c r="N211" s="66"/>
      <c r="O211" s="58"/>
      <c r="P211" s="57"/>
      <c r="Q211" s="57"/>
      <c r="R211" s="57"/>
      <c r="S211" s="158"/>
      <c r="T211" s="14" t="str">
        <f t="shared" si="11"/>
        <v/>
      </c>
      <c r="U211" s="47" t="str">
        <f t="shared" si="12"/>
        <v/>
      </c>
      <c r="V211" s="17"/>
      <c r="W211" s="5"/>
      <c r="X211" s="5"/>
      <c r="Y211" s="17"/>
      <c r="Z211" s="3"/>
      <c r="AA211" s="14"/>
      <c r="AB211" s="5"/>
      <c r="AC211" s="3"/>
      <c r="AD211" s="14"/>
      <c r="AE211" s="5"/>
      <c r="AF211" s="17"/>
      <c r="AG211" s="5"/>
      <c r="AH211" s="5"/>
      <c r="AI211" s="17"/>
      <c r="AJ211" s="3"/>
      <c r="AK211" s="3"/>
      <c r="AL211" s="6"/>
      <c r="AM211" s="6"/>
    </row>
    <row r="212" spans="1:39" ht="21" customHeight="1" x14ac:dyDescent="0.15">
      <c r="A212" s="181" t="s">
        <v>242</v>
      </c>
      <c r="B212" s="64"/>
      <c r="C212" s="57"/>
      <c r="D212" s="88"/>
      <c r="E212" s="88"/>
      <c r="F212" s="190"/>
      <c r="G212" s="212"/>
      <c r="H212" s="213"/>
      <c r="I212" s="231"/>
      <c r="J212" s="231"/>
      <c r="K212" s="315">
        <f t="shared" si="10"/>
        <v>0</v>
      </c>
      <c r="L212" s="66"/>
      <c r="M212" s="58"/>
      <c r="N212" s="66"/>
      <c r="O212" s="58"/>
      <c r="P212" s="57"/>
      <c r="Q212" s="58"/>
      <c r="R212" s="57"/>
      <c r="S212" s="158"/>
      <c r="T212" s="14" t="str">
        <f t="shared" si="11"/>
        <v/>
      </c>
      <c r="U212" s="47" t="str">
        <f t="shared" si="12"/>
        <v/>
      </c>
      <c r="V212" s="25"/>
      <c r="W212" s="25"/>
      <c r="X212" s="25"/>
      <c r="Y212" s="25"/>
      <c r="Z212" s="11"/>
      <c r="AA212" s="18"/>
      <c r="AB212" s="11"/>
      <c r="AC212" s="11"/>
      <c r="AD212" s="18"/>
      <c r="AE212" s="25"/>
      <c r="AF212" s="25"/>
      <c r="AG212" s="25"/>
      <c r="AH212" s="25"/>
      <c r="AI212" s="25"/>
      <c r="AJ212" s="3"/>
      <c r="AK212" s="11"/>
      <c r="AL212" s="6"/>
      <c r="AM212" s="6"/>
    </row>
    <row r="213" spans="1:39" ht="21" customHeight="1" x14ac:dyDescent="0.15">
      <c r="A213" s="181"/>
      <c r="B213" s="63"/>
      <c r="C213" s="57"/>
      <c r="D213" s="88"/>
      <c r="E213" s="88"/>
      <c r="F213" s="190"/>
      <c r="G213" s="219"/>
      <c r="H213" s="213"/>
      <c r="I213" s="231"/>
      <c r="J213" s="231"/>
      <c r="K213" s="315">
        <f t="shared" si="10"/>
        <v>0</v>
      </c>
      <c r="L213" s="66"/>
      <c r="M213" s="58"/>
      <c r="N213" s="66"/>
      <c r="O213" s="58"/>
      <c r="P213" s="57"/>
      <c r="Q213" s="58"/>
      <c r="R213" s="57"/>
      <c r="S213" s="158"/>
      <c r="T213" s="14" t="str">
        <f t="shared" si="11"/>
        <v/>
      </c>
      <c r="U213" s="47" t="str">
        <f t="shared" si="12"/>
        <v/>
      </c>
      <c r="V213" s="14"/>
      <c r="W213" s="3"/>
      <c r="X213" s="3"/>
      <c r="Y213" s="14"/>
      <c r="Z213" s="3"/>
      <c r="AA213" s="14"/>
      <c r="AB213" s="3"/>
      <c r="AC213" s="3"/>
      <c r="AD213" s="14"/>
      <c r="AE213" s="3"/>
      <c r="AF213" s="14"/>
      <c r="AG213" s="3"/>
      <c r="AH213" s="3"/>
      <c r="AI213" s="14"/>
      <c r="AJ213" s="3"/>
      <c r="AK213" s="3"/>
      <c r="AL213" s="6"/>
      <c r="AM213" s="6"/>
    </row>
    <row r="214" spans="1:39" ht="21" customHeight="1" x14ac:dyDescent="0.15">
      <c r="A214" s="181"/>
      <c r="B214" s="63"/>
      <c r="C214" s="57"/>
      <c r="D214" s="88"/>
      <c r="E214" s="88"/>
      <c r="F214" s="190"/>
      <c r="G214" s="219"/>
      <c r="H214" s="213"/>
      <c r="I214" s="231"/>
      <c r="J214" s="231"/>
      <c r="K214" s="315">
        <f t="shared" si="10"/>
        <v>0</v>
      </c>
      <c r="L214" s="66"/>
      <c r="M214" s="58"/>
      <c r="N214" s="66"/>
      <c r="O214" s="58"/>
      <c r="P214" s="57"/>
      <c r="Q214" s="57"/>
      <c r="R214" s="57"/>
      <c r="S214" s="158"/>
      <c r="T214" s="14" t="str">
        <f t="shared" si="11"/>
        <v/>
      </c>
      <c r="U214" s="47" t="str">
        <f t="shared" si="12"/>
        <v/>
      </c>
      <c r="V214" s="14"/>
      <c r="W214" s="3"/>
      <c r="X214" s="3"/>
      <c r="Y214" s="14"/>
      <c r="Z214" s="3"/>
      <c r="AA214" s="14"/>
      <c r="AB214" s="3"/>
      <c r="AC214" s="3"/>
      <c r="AD214" s="14"/>
      <c r="AE214" s="3"/>
      <c r="AF214" s="14"/>
      <c r="AG214" s="3"/>
      <c r="AH214" s="3"/>
      <c r="AI214" s="14"/>
      <c r="AJ214" s="3"/>
      <c r="AK214" s="3"/>
      <c r="AL214" s="6"/>
      <c r="AM214" s="6"/>
    </row>
    <row r="215" spans="1:39" ht="21" customHeight="1" x14ac:dyDescent="0.15">
      <c r="A215" s="181"/>
      <c r="B215" s="63"/>
      <c r="C215" s="57"/>
      <c r="D215" s="88"/>
      <c r="E215" s="88"/>
      <c r="F215" s="190"/>
      <c r="G215" s="219"/>
      <c r="H215" s="213"/>
      <c r="I215" s="231"/>
      <c r="J215" s="231"/>
      <c r="K215" s="315">
        <f t="shared" si="10"/>
        <v>0</v>
      </c>
      <c r="L215" s="66"/>
      <c r="M215" s="58"/>
      <c r="N215" s="66"/>
      <c r="O215" s="58"/>
      <c r="P215" s="57"/>
      <c r="Q215" s="57"/>
      <c r="R215" s="57"/>
      <c r="S215" s="158"/>
      <c r="T215" s="14" t="str">
        <f t="shared" si="11"/>
        <v/>
      </c>
      <c r="U215" s="47" t="str">
        <f t="shared" si="12"/>
        <v/>
      </c>
      <c r="V215" s="14"/>
      <c r="W215" s="3"/>
      <c r="X215" s="3"/>
      <c r="Y215" s="14"/>
      <c r="Z215" s="3"/>
      <c r="AA215" s="14"/>
      <c r="AB215" s="3"/>
      <c r="AC215" s="3"/>
      <c r="AD215" s="14"/>
      <c r="AE215" s="3"/>
      <c r="AF215" s="14"/>
      <c r="AG215" s="3"/>
      <c r="AH215" s="3"/>
      <c r="AI215" s="14"/>
      <c r="AJ215" s="3"/>
      <c r="AK215" s="3"/>
      <c r="AL215" s="6"/>
      <c r="AM215" s="6"/>
    </row>
    <row r="216" spans="1:39" ht="21" customHeight="1" x14ac:dyDescent="0.15">
      <c r="A216" s="177"/>
      <c r="B216" s="78"/>
      <c r="C216" s="78"/>
      <c r="D216" s="86"/>
      <c r="E216" s="86"/>
      <c r="F216" s="77"/>
      <c r="G216" s="215"/>
      <c r="H216" s="215"/>
      <c r="I216" s="225"/>
      <c r="J216" s="225"/>
      <c r="K216" s="315">
        <f t="shared" si="10"/>
        <v>0</v>
      </c>
      <c r="L216" s="70"/>
      <c r="M216" s="67"/>
      <c r="N216" s="70"/>
      <c r="O216" s="67"/>
      <c r="P216" s="78"/>
      <c r="Q216" s="78"/>
      <c r="R216" s="78"/>
      <c r="S216" s="192"/>
      <c r="T216" s="14" t="str">
        <f t="shared" si="11"/>
        <v/>
      </c>
      <c r="U216" s="47" t="str">
        <f t="shared" si="12"/>
        <v/>
      </c>
      <c r="V216" s="14"/>
      <c r="W216" s="3"/>
      <c r="X216" s="3"/>
      <c r="Y216" s="14"/>
      <c r="Z216" s="3"/>
      <c r="AA216" s="14"/>
      <c r="AB216" s="3"/>
      <c r="AC216" s="3"/>
      <c r="AD216" s="14"/>
      <c r="AE216" s="3"/>
      <c r="AF216" s="14"/>
      <c r="AG216" s="3"/>
      <c r="AH216" s="3"/>
      <c r="AI216" s="14"/>
      <c r="AJ216" s="3"/>
      <c r="AK216" s="3"/>
      <c r="AL216" s="6"/>
      <c r="AM216" s="6"/>
    </row>
    <row r="217" spans="1:39" ht="21" customHeight="1" x14ac:dyDescent="0.15">
      <c r="A217" s="181"/>
      <c r="B217" s="63"/>
      <c r="C217" s="57"/>
      <c r="D217" s="88"/>
      <c r="E217" s="88"/>
      <c r="F217" s="190"/>
      <c r="G217" s="219"/>
      <c r="H217" s="213"/>
      <c r="I217" s="231"/>
      <c r="J217" s="231"/>
      <c r="K217" s="315">
        <f t="shared" si="10"/>
        <v>0</v>
      </c>
      <c r="L217" s="66"/>
      <c r="M217" s="58"/>
      <c r="N217" s="66"/>
      <c r="O217" s="58"/>
      <c r="P217" s="57"/>
      <c r="Q217" s="57"/>
      <c r="R217" s="57"/>
      <c r="S217" s="158"/>
      <c r="T217" s="14" t="str">
        <f t="shared" si="11"/>
        <v/>
      </c>
      <c r="U217" s="47" t="str">
        <f t="shared" si="12"/>
        <v/>
      </c>
      <c r="V217" s="14"/>
      <c r="W217" s="3"/>
      <c r="X217" s="3"/>
      <c r="Y217" s="14"/>
      <c r="Z217" s="3"/>
      <c r="AA217" s="14"/>
      <c r="AB217" s="3"/>
      <c r="AC217" s="3"/>
      <c r="AD217" s="14"/>
      <c r="AE217" s="3"/>
      <c r="AF217" s="14"/>
      <c r="AG217" s="3"/>
      <c r="AH217" s="3"/>
      <c r="AI217" s="14"/>
      <c r="AJ217" s="3"/>
      <c r="AK217" s="3"/>
      <c r="AL217" s="6"/>
      <c r="AM217" s="6"/>
    </row>
    <row r="218" spans="1:39" ht="21" customHeight="1" x14ac:dyDescent="0.15">
      <c r="A218" s="181"/>
      <c r="B218" s="63"/>
      <c r="C218" s="57"/>
      <c r="D218" s="88"/>
      <c r="E218" s="88"/>
      <c r="F218" s="190"/>
      <c r="G218" s="219"/>
      <c r="H218" s="213"/>
      <c r="I218" s="231"/>
      <c r="J218" s="231"/>
      <c r="K218" s="315">
        <f t="shared" si="10"/>
        <v>0</v>
      </c>
      <c r="L218" s="66"/>
      <c r="M218" s="58"/>
      <c r="N218" s="66"/>
      <c r="O218" s="58"/>
      <c r="P218" s="57"/>
      <c r="Q218" s="58"/>
      <c r="R218" s="57"/>
      <c r="S218" s="158"/>
      <c r="T218" s="14" t="str">
        <f t="shared" si="11"/>
        <v/>
      </c>
      <c r="U218" s="47" t="str">
        <f t="shared" si="12"/>
        <v/>
      </c>
      <c r="V218" s="15"/>
      <c r="W218" s="3"/>
      <c r="X218" s="3"/>
      <c r="Y218" s="14"/>
      <c r="Z218" s="3"/>
      <c r="AA218" s="14"/>
      <c r="AB218" s="3"/>
      <c r="AC218" s="3"/>
      <c r="AD218" s="14"/>
      <c r="AE218" s="3"/>
      <c r="AF218" s="14"/>
      <c r="AG218" s="3"/>
      <c r="AH218" s="3"/>
      <c r="AI218" s="14"/>
      <c r="AJ218" s="3"/>
      <c r="AK218" s="3"/>
      <c r="AL218" s="6"/>
      <c r="AM218" s="6"/>
    </row>
    <row r="219" spans="1:39" ht="21" customHeight="1" x14ac:dyDescent="0.15">
      <c r="A219" s="181"/>
      <c r="B219" s="63"/>
      <c r="C219" s="57"/>
      <c r="D219" s="88"/>
      <c r="E219" s="88"/>
      <c r="F219" s="190"/>
      <c r="G219" s="219"/>
      <c r="H219" s="213"/>
      <c r="I219" s="231"/>
      <c r="J219" s="231"/>
      <c r="K219" s="315">
        <f t="shared" si="10"/>
        <v>0</v>
      </c>
      <c r="L219" s="66"/>
      <c r="M219" s="58"/>
      <c r="N219" s="66"/>
      <c r="O219" s="58"/>
      <c r="P219" s="57"/>
      <c r="Q219" s="58"/>
      <c r="R219" s="57"/>
      <c r="S219" s="158"/>
      <c r="T219" s="14" t="str">
        <f t="shared" si="11"/>
        <v/>
      </c>
      <c r="U219" s="47" t="str">
        <f t="shared" si="12"/>
        <v/>
      </c>
      <c r="V219" s="14"/>
      <c r="W219" s="3"/>
      <c r="X219" s="3"/>
      <c r="Y219" s="14"/>
      <c r="Z219" s="3"/>
      <c r="AA219" s="14"/>
      <c r="AB219" s="3"/>
      <c r="AC219" s="3"/>
      <c r="AD219" s="14"/>
      <c r="AE219" s="3"/>
      <c r="AF219" s="14"/>
      <c r="AG219" s="3"/>
      <c r="AH219" s="3"/>
      <c r="AI219" s="14"/>
      <c r="AJ219" s="3"/>
      <c r="AK219" s="3"/>
      <c r="AL219" s="6"/>
      <c r="AM219" s="6"/>
    </row>
    <row r="220" spans="1:39" ht="21" customHeight="1" x14ac:dyDescent="0.15">
      <c r="A220" s="181"/>
      <c r="B220" s="63"/>
      <c r="C220" s="57"/>
      <c r="D220" s="88"/>
      <c r="E220" s="88"/>
      <c r="F220" s="190"/>
      <c r="G220" s="219"/>
      <c r="H220" s="213"/>
      <c r="I220" s="231"/>
      <c r="J220" s="231"/>
      <c r="K220" s="315">
        <f t="shared" si="10"/>
        <v>0</v>
      </c>
      <c r="L220" s="66"/>
      <c r="M220" s="58"/>
      <c r="N220" s="66"/>
      <c r="O220" s="58"/>
      <c r="P220" s="57"/>
      <c r="Q220" s="57"/>
      <c r="R220" s="57"/>
      <c r="S220" s="158"/>
      <c r="T220" s="14" t="str">
        <f t="shared" si="11"/>
        <v/>
      </c>
      <c r="U220" s="47" t="str">
        <f t="shared" si="12"/>
        <v/>
      </c>
      <c r="V220" s="14"/>
      <c r="W220" s="3"/>
      <c r="X220" s="3"/>
      <c r="Y220" s="14"/>
      <c r="Z220" s="3"/>
      <c r="AA220" s="14"/>
      <c r="AB220" s="3"/>
      <c r="AC220" s="3"/>
      <c r="AD220" s="14"/>
      <c r="AE220" s="3"/>
      <c r="AF220" s="14"/>
      <c r="AG220" s="3"/>
      <c r="AH220" s="3"/>
      <c r="AI220" s="14"/>
      <c r="AJ220" s="3"/>
      <c r="AK220" s="3"/>
      <c r="AL220" s="6"/>
      <c r="AM220" s="6"/>
    </row>
    <row r="221" spans="1:39" ht="21" customHeight="1" x14ac:dyDescent="0.15">
      <c r="A221" s="181"/>
      <c r="B221" s="63"/>
      <c r="C221" s="57"/>
      <c r="D221" s="87"/>
      <c r="E221" s="87"/>
      <c r="F221" s="191"/>
      <c r="G221" s="219"/>
      <c r="H221" s="213"/>
      <c r="I221" s="233"/>
      <c r="J221" s="233"/>
      <c r="K221" s="315">
        <f t="shared" si="10"/>
        <v>0</v>
      </c>
      <c r="L221" s="66"/>
      <c r="M221" s="58"/>
      <c r="N221" s="66"/>
      <c r="O221" s="58"/>
      <c r="P221" s="57"/>
      <c r="Q221" s="58"/>
      <c r="R221" s="57"/>
      <c r="S221" s="158"/>
      <c r="T221" s="14" t="str">
        <f t="shared" si="11"/>
        <v/>
      </c>
      <c r="U221" s="47" t="str">
        <f t="shared" si="12"/>
        <v/>
      </c>
      <c r="V221" s="14"/>
      <c r="W221" s="3"/>
      <c r="X221" s="3"/>
      <c r="Y221" s="14"/>
      <c r="Z221" s="3"/>
      <c r="AA221" s="14"/>
      <c r="AB221" s="3"/>
      <c r="AC221" s="3"/>
      <c r="AD221" s="14"/>
      <c r="AE221" s="3"/>
      <c r="AF221" s="14"/>
      <c r="AG221" s="3"/>
      <c r="AH221" s="3"/>
      <c r="AI221" s="14"/>
      <c r="AJ221" s="3"/>
      <c r="AK221" s="3"/>
      <c r="AL221" s="6"/>
      <c r="AM221" s="6"/>
    </row>
    <row r="222" spans="1:39" ht="21" customHeight="1" x14ac:dyDescent="0.15">
      <c r="A222" s="181"/>
      <c r="B222" s="64"/>
      <c r="C222" s="57"/>
      <c r="D222" s="88"/>
      <c r="E222" s="88"/>
      <c r="F222" s="190"/>
      <c r="G222" s="212"/>
      <c r="H222" s="213"/>
      <c r="I222" s="231"/>
      <c r="J222" s="231"/>
      <c r="K222" s="315">
        <f t="shared" si="10"/>
        <v>0</v>
      </c>
      <c r="L222" s="66"/>
      <c r="M222" s="58"/>
      <c r="N222" s="66"/>
      <c r="O222" s="58"/>
      <c r="P222" s="57"/>
      <c r="Q222" s="57"/>
      <c r="R222" s="57"/>
      <c r="S222" s="158"/>
      <c r="T222" s="14" t="str">
        <f t="shared" si="11"/>
        <v/>
      </c>
      <c r="U222" s="47" t="str">
        <f t="shared" si="12"/>
        <v/>
      </c>
      <c r="V222" s="14"/>
      <c r="W222" s="3"/>
      <c r="X222" s="3"/>
      <c r="Y222" s="14"/>
      <c r="Z222" s="3"/>
      <c r="AA222" s="14"/>
      <c r="AB222" s="3"/>
      <c r="AC222" s="3"/>
      <c r="AD222" s="14"/>
      <c r="AE222" s="3"/>
      <c r="AF222" s="14"/>
      <c r="AG222" s="3"/>
      <c r="AH222" s="3"/>
      <c r="AI222" s="14"/>
      <c r="AJ222" s="3"/>
      <c r="AK222" s="3"/>
      <c r="AL222" s="6"/>
      <c r="AM222" s="6"/>
    </row>
    <row r="223" spans="1:39" ht="21" customHeight="1" x14ac:dyDescent="0.15">
      <c r="A223" s="181"/>
      <c r="B223" s="63"/>
      <c r="C223" s="57"/>
      <c r="D223" s="88"/>
      <c r="E223" s="88"/>
      <c r="F223" s="190"/>
      <c r="G223" s="219"/>
      <c r="H223" s="213"/>
      <c r="I223" s="231"/>
      <c r="J223" s="231"/>
      <c r="K223" s="315">
        <f t="shared" si="10"/>
        <v>0</v>
      </c>
      <c r="L223" s="66"/>
      <c r="M223" s="165"/>
      <c r="N223" s="66"/>
      <c r="O223" s="165"/>
      <c r="P223" s="57"/>
      <c r="Q223" s="58"/>
      <c r="R223" s="57"/>
      <c r="S223" s="158"/>
      <c r="T223" s="14" t="str">
        <f t="shared" si="11"/>
        <v/>
      </c>
      <c r="U223" s="47" t="str">
        <f t="shared" si="12"/>
        <v/>
      </c>
      <c r="V223" s="14"/>
      <c r="W223" s="3"/>
      <c r="X223" s="3"/>
      <c r="Y223" s="14"/>
      <c r="Z223" s="3"/>
      <c r="AA223" s="14"/>
      <c r="AB223" s="3"/>
      <c r="AC223" s="3"/>
      <c r="AD223" s="14"/>
      <c r="AE223" s="3"/>
      <c r="AF223" s="14"/>
      <c r="AG223" s="3"/>
      <c r="AH223" s="3"/>
      <c r="AI223" s="14"/>
      <c r="AJ223" s="3"/>
      <c r="AK223" s="3"/>
      <c r="AL223" s="6"/>
      <c r="AM223" s="6"/>
    </row>
    <row r="224" spans="1:39" ht="21" customHeight="1" x14ac:dyDescent="0.15">
      <c r="A224" s="181"/>
      <c r="B224" s="63"/>
      <c r="C224" s="57"/>
      <c r="D224" s="88"/>
      <c r="E224" s="88"/>
      <c r="F224" s="190"/>
      <c r="G224" s="219"/>
      <c r="H224" s="213"/>
      <c r="I224" s="231"/>
      <c r="J224" s="231"/>
      <c r="K224" s="315">
        <f t="shared" si="10"/>
        <v>0</v>
      </c>
      <c r="L224" s="66"/>
      <c r="M224" s="58"/>
      <c r="N224" s="66"/>
      <c r="O224" s="58"/>
      <c r="P224" s="57"/>
      <c r="Q224" s="58"/>
      <c r="R224" s="57"/>
      <c r="S224" s="158"/>
      <c r="T224" s="14" t="str">
        <f t="shared" si="11"/>
        <v/>
      </c>
      <c r="U224" s="47" t="str">
        <f t="shared" si="12"/>
        <v/>
      </c>
      <c r="V224" s="14"/>
      <c r="W224" s="3"/>
      <c r="X224" s="3"/>
      <c r="Y224" s="14"/>
      <c r="Z224" s="3"/>
      <c r="AA224" s="14"/>
      <c r="AB224" s="3"/>
      <c r="AC224" s="3"/>
      <c r="AD224" s="14"/>
      <c r="AE224" s="3"/>
      <c r="AF224" s="14"/>
      <c r="AG224" s="3"/>
      <c r="AH224" s="3"/>
      <c r="AI224" s="14"/>
      <c r="AJ224" s="3"/>
      <c r="AK224" s="3"/>
      <c r="AL224" s="6"/>
      <c r="AM224" s="6"/>
    </row>
    <row r="225" spans="1:39" ht="21" customHeight="1" x14ac:dyDescent="0.15">
      <c r="A225" s="181"/>
      <c r="B225" s="63"/>
      <c r="C225" s="57"/>
      <c r="D225" s="88"/>
      <c r="E225" s="88"/>
      <c r="F225" s="190"/>
      <c r="G225" s="219"/>
      <c r="H225" s="213"/>
      <c r="I225" s="231"/>
      <c r="J225" s="231"/>
      <c r="K225" s="315">
        <f t="shared" si="10"/>
        <v>0</v>
      </c>
      <c r="L225" s="66"/>
      <c r="M225" s="58"/>
      <c r="N225" s="66"/>
      <c r="O225" s="58"/>
      <c r="P225" s="57"/>
      <c r="Q225" s="57"/>
      <c r="R225" s="57"/>
      <c r="S225" s="158"/>
      <c r="T225" s="14" t="str">
        <f t="shared" si="11"/>
        <v/>
      </c>
      <c r="U225" s="47" t="str">
        <f t="shared" si="12"/>
        <v/>
      </c>
      <c r="V225" s="14"/>
      <c r="W225" s="3"/>
      <c r="X225" s="3"/>
      <c r="Y225" s="14"/>
      <c r="Z225" s="3"/>
      <c r="AA225" s="14"/>
      <c r="AB225" s="3"/>
      <c r="AC225" s="3"/>
      <c r="AD225" s="14"/>
      <c r="AE225" s="3"/>
      <c r="AF225" s="14"/>
      <c r="AG225" s="3"/>
      <c r="AH225" s="3"/>
      <c r="AI225" s="14"/>
      <c r="AJ225" s="3"/>
      <c r="AK225" s="3"/>
      <c r="AL225" s="6"/>
      <c r="AM225" s="6"/>
    </row>
    <row r="226" spans="1:39" ht="21" customHeight="1" x14ac:dyDescent="0.15">
      <c r="A226" s="193"/>
      <c r="B226" s="105"/>
      <c r="C226" s="111"/>
      <c r="D226" s="157"/>
      <c r="E226" s="157"/>
      <c r="F226" s="199"/>
      <c r="G226" s="220"/>
      <c r="H226" s="228"/>
      <c r="I226" s="236"/>
      <c r="J226" s="236"/>
      <c r="K226" s="316">
        <f t="shared" si="10"/>
        <v>0</v>
      </c>
      <c r="L226" s="265"/>
      <c r="M226" s="68"/>
      <c r="N226" s="265"/>
      <c r="O226" s="68"/>
      <c r="P226" s="111"/>
      <c r="Q226" s="111"/>
      <c r="R226" s="111"/>
      <c r="S226" s="195"/>
      <c r="T226" s="14" t="str">
        <f t="shared" si="11"/>
        <v/>
      </c>
      <c r="U226" s="47" t="str">
        <f t="shared" si="12"/>
        <v/>
      </c>
      <c r="V226" s="14"/>
      <c r="W226" s="3"/>
      <c r="X226" s="3"/>
      <c r="Y226" s="14"/>
      <c r="Z226" s="3"/>
      <c r="AA226" s="14"/>
      <c r="AB226" s="3"/>
      <c r="AC226" s="3"/>
      <c r="AD226" s="14"/>
      <c r="AE226" s="3"/>
      <c r="AF226" s="14"/>
      <c r="AG226" s="3"/>
      <c r="AH226" s="3"/>
      <c r="AI226" s="14"/>
      <c r="AJ226" s="3"/>
      <c r="AK226" s="3"/>
      <c r="AL226" s="6"/>
      <c r="AM226" s="6"/>
    </row>
    <row r="227" spans="1:39" ht="21" customHeight="1" x14ac:dyDescent="0.15">
      <c r="A227" s="196"/>
      <c r="B227" s="99"/>
      <c r="C227" s="97"/>
      <c r="D227" s="110"/>
      <c r="E227" s="110"/>
      <c r="F227" s="197"/>
      <c r="G227" s="221"/>
      <c r="H227" s="223"/>
      <c r="I227" s="232"/>
      <c r="J227" s="232"/>
      <c r="K227" s="314">
        <f t="shared" si="10"/>
        <v>0</v>
      </c>
      <c r="L227" s="291"/>
      <c r="M227" s="69"/>
      <c r="N227" s="291"/>
      <c r="O227" s="69"/>
      <c r="P227" s="97"/>
      <c r="Q227" s="97"/>
      <c r="R227" s="97"/>
      <c r="S227" s="116"/>
      <c r="T227" s="14" t="str">
        <f t="shared" si="11"/>
        <v/>
      </c>
      <c r="U227" s="47" t="str">
        <f t="shared" si="12"/>
        <v/>
      </c>
      <c r="V227" s="14"/>
      <c r="W227" s="3"/>
      <c r="X227" s="3"/>
      <c r="Y227" s="14"/>
      <c r="Z227" s="3"/>
      <c r="AA227" s="14"/>
      <c r="AB227" s="3"/>
      <c r="AC227" s="3"/>
      <c r="AD227" s="14"/>
      <c r="AE227" s="3"/>
      <c r="AF227" s="14"/>
      <c r="AG227" s="3"/>
      <c r="AH227" s="3"/>
      <c r="AI227" s="14"/>
      <c r="AJ227" s="3"/>
      <c r="AK227" s="3"/>
      <c r="AL227" s="6"/>
      <c r="AM227" s="6"/>
    </row>
    <row r="228" spans="1:39" ht="21" customHeight="1" x14ac:dyDescent="0.15">
      <c r="A228" s="181"/>
      <c r="B228" s="63"/>
      <c r="C228" s="57"/>
      <c r="D228" s="88"/>
      <c r="E228" s="88"/>
      <c r="F228" s="190"/>
      <c r="G228" s="219"/>
      <c r="H228" s="213"/>
      <c r="I228" s="231"/>
      <c r="J228" s="231"/>
      <c r="K228" s="315">
        <f t="shared" si="10"/>
        <v>0</v>
      </c>
      <c r="L228" s="66"/>
      <c r="M228" s="58"/>
      <c r="N228" s="66"/>
      <c r="O228" s="58"/>
      <c r="P228" s="57"/>
      <c r="Q228" s="57"/>
      <c r="R228" s="57"/>
      <c r="S228" s="158"/>
      <c r="T228" s="14" t="str">
        <f t="shared" si="11"/>
        <v/>
      </c>
      <c r="U228" s="47" t="str">
        <f t="shared" si="12"/>
        <v/>
      </c>
      <c r="V228" s="14"/>
      <c r="W228" s="3"/>
      <c r="X228" s="3"/>
      <c r="Y228" s="14"/>
      <c r="Z228" s="3"/>
      <c r="AA228" s="14"/>
      <c r="AB228" s="3"/>
      <c r="AC228" s="3"/>
      <c r="AD228" s="14"/>
      <c r="AE228" s="3"/>
      <c r="AF228" s="14"/>
      <c r="AG228" s="3"/>
      <c r="AH228" s="3"/>
      <c r="AI228" s="14"/>
      <c r="AJ228" s="3"/>
      <c r="AK228" s="3"/>
      <c r="AL228" s="6"/>
      <c r="AM228" s="6"/>
    </row>
    <row r="229" spans="1:39" ht="21" customHeight="1" x14ac:dyDescent="0.15">
      <c r="A229" s="181"/>
      <c r="B229" s="63"/>
      <c r="C229" s="57"/>
      <c r="D229" s="88"/>
      <c r="E229" s="88"/>
      <c r="F229" s="190"/>
      <c r="G229" s="219"/>
      <c r="H229" s="213"/>
      <c r="I229" s="231"/>
      <c r="J229" s="231"/>
      <c r="K229" s="315">
        <f t="shared" si="10"/>
        <v>0</v>
      </c>
      <c r="L229" s="66"/>
      <c r="M229" s="58"/>
      <c r="N229" s="66"/>
      <c r="O229" s="58"/>
      <c r="P229" s="57"/>
      <c r="Q229" s="57"/>
      <c r="R229" s="57"/>
      <c r="S229" s="158"/>
      <c r="T229" s="14" t="str">
        <f t="shared" si="11"/>
        <v/>
      </c>
      <c r="U229" s="47" t="str">
        <f t="shared" si="12"/>
        <v/>
      </c>
      <c r="V229" s="14"/>
      <c r="W229" s="3"/>
      <c r="X229" s="3"/>
      <c r="Y229" s="14"/>
      <c r="Z229" s="3"/>
      <c r="AA229" s="14"/>
      <c r="AB229" s="3"/>
      <c r="AC229" s="3"/>
      <c r="AD229" s="14"/>
      <c r="AE229" s="3"/>
      <c r="AF229" s="14"/>
      <c r="AG229" s="3"/>
      <c r="AH229" s="3"/>
      <c r="AI229" s="14"/>
      <c r="AJ229" s="3"/>
      <c r="AK229" s="3"/>
      <c r="AL229" s="6"/>
      <c r="AM229" s="6"/>
    </row>
    <row r="230" spans="1:39" ht="21" customHeight="1" x14ac:dyDescent="0.15">
      <c r="A230" s="181"/>
      <c r="B230" s="63"/>
      <c r="C230" s="57"/>
      <c r="D230" s="88"/>
      <c r="E230" s="88"/>
      <c r="F230" s="190"/>
      <c r="G230" s="219"/>
      <c r="H230" s="213"/>
      <c r="I230" s="231"/>
      <c r="J230" s="231"/>
      <c r="K230" s="315">
        <f t="shared" si="10"/>
        <v>0</v>
      </c>
      <c r="L230" s="66"/>
      <c r="M230" s="58"/>
      <c r="N230" s="66"/>
      <c r="O230" s="58"/>
      <c r="P230" s="57"/>
      <c r="Q230" s="57"/>
      <c r="R230" s="57"/>
      <c r="S230" s="158"/>
      <c r="T230" s="14" t="str">
        <f t="shared" si="11"/>
        <v/>
      </c>
      <c r="U230" s="47" t="str">
        <f t="shared" si="12"/>
        <v/>
      </c>
      <c r="V230" s="16"/>
      <c r="W230" s="4"/>
      <c r="X230" s="4"/>
      <c r="Y230" s="16"/>
      <c r="Z230" s="3"/>
      <c r="AA230" s="14"/>
      <c r="AB230" s="4"/>
      <c r="AC230" s="3"/>
      <c r="AD230" s="14"/>
      <c r="AE230" s="4"/>
      <c r="AF230" s="16"/>
      <c r="AG230" s="4"/>
      <c r="AH230" s="4"/>
      <c r="AI230" s="16"/>
      <c r="AJ230" s="3"/>
      <c r="AK230" s="3"/>
      <c r="AL230" s="6"/>
      <c r="AM230" s="6"/>
    </row>
    <row r="231" spans="1:39" ht="21" customHeight="1" x14ac:dyDescent="0.15">
      <c r="A231" s="181"/>
      <c r="B231" s="63"/>
      <c r="C231" s="57"/>
      <c r="D231" s="88"/>
      <c r="E231" s="88"/>
      <c r="F231" s="190"/>
      <c r="G231" s="219"/>
      <c r="H231" s="213"/>
      <c r="I231" s="231"/>
      <c r="J231" s="231"/>
      <c r="K231" s="315">
        <f t="shared" si="10"/>
        <v>0</v>
      </c>
      <c r="L231" s="66"/>
      <c r="M231" s="58"/>
      <c r="N231" s="66"/>
      <c r="O231" s="58"/>
      <c r="P231" s="57"/>
      <c r="Q231" s="57"/>
      <c r="R231" s="57"/>
      <c r="S231" s="158"/>
      <c r="T231" s="14" t="str">
        <f t="shared" si="11"/>
        <v/>
      </c>
      <c r="U231" s="47" t="str">
        <f t="shared" si="12"/>
        <v/>
      </c>
      <c r="V231" s="16"/>
      <c r="W231" s="4"/>
      <c r="X231" s="4"/>
      <c r="Y231" s="16"/>
      <c r="Z231" s="3"/>
      <c r="AA231" s="14"/>
      <c r="AB231" s="4"/>
      <c r="AC231" s="3"/>
      <c r="AD231" s="14"/>
      <c r="AE231" s="4"/>
      <c r="AF231" s="16"/>
      <c r="AG231" s="4"/>
      <c r="AH231" s="4"/>
      <c r="AI231" s="16"/>
      <c r="AJ231" s="3"/>
      <c r="AK231" s="3"/>
      <c r="AL231" s="6"/>
      <c r="AM231" s="6"/>
    </row>
    <row r="232" spans="1:39" ht="21" customHeight="1" x14ac:dyDescent="0.15">
      <c r="A232" s="181"/>
      <c r="B232" s="63"/>
      <c r="C232" s="57"/>
      <c r="D232" s="88"/>
      <c r="E232" s="88"/>
      <c r="F232" s="190"/>
      <c r="G232" s="219"/>
      <c r="H232" s="213"/>
      <c r="I232" s="231"/>
      <c r="J232" s="231"/>
      <c r="K232" s="831">
        <f t="shared" si="10"/>
        <v>0</v>
      </c>
      <c r="L232" s="66"/>
      <c r="M232" s="58"/>
      <c r="N232" s="66"/>
      <c r="O232" s="58"/>
      <c r="P232" s="57"/>
      <c r="Q232" s="57"/>
      <c r="R232" s="57"/>
      <c r="S232" s="158"/>
      <c r="T232" s="14" t="str">
        <f t="shared" si="11"/>
        <v/>
      </c>
      <c r="U232" s="47" t="str">
        <f t="shared" si="12"/>
        <v/>
      </c>
      <c r="V232" s="17"/>
      <c r="W232" s="5"/>
      <c r="X232" s="5"/>
      <c r="Y232" s="17"/>
      <c r="Z232" s="3"/>
      <c r="AA232" s="14"/>
      <c r="AB232" s="5"/>
      <c r="AC232" s="3"/>
      <c r="AD232" s="14"/>
      <c r="AE232" s="5"/>
      <c r="AF232" s="17"/>
      <c r="AG232" s="5"/>
      <c r="AH232" s="5"/>
      <c r="AI232" s="17"/>
      <c r="AJ232" s="3"/>
      <c r="AK232" s="3"/>
      <c r="AL232" s="6"/>
      <c r="AM232" s="6"/>
    </row>
    <row r="233" spans="1:39" ht="21" customHeight="1" x14ac:dyDescent="0.15">
      <c r="A233" s="182" t="s">
        <v>75</v>
      </c>
      <c r="B233" s="63"/>
      <c r="C233" s="57"/>
      <c r="D233" s="88"/>
      <c r="E233" s="88"/>
      <c r="F233" s="190"/>
      <c r="G233" s="219"/>
      <c r="H233" s="213"/>
      <c r="I233" s="231"/>
      <c r="J233" s="231"/>
      <c r="K233" s="831">
        <f t="shared" si="10"/>
        <v>0</v>
      </c>
      <c r="L233" s="66"/>
      <c r="M233" s="58"/>
      <c r="N233" s="66"/>
      <c r="O233" s="58"/>
      <c r="P233" s="57"/>
      <c r="Q233" s="57"/>
      <c r="R233" s="57"/>
      <c r="S233" s="158"/>
      <c r="T233" s="14" t="str">
        <f t="shared" si="11"/>
        <v/>
      </c>
      <c r="U233" s="47" t="str">
        <f t="shared" si="12"/>
        <v/>
      </c>
      <c r="V233" s="25"/>
      <c r="W233" s="25"/>
      <c r="X233" s="25"/>
      <c r="Y233" s="25"/>
      <c r="Z233" s="11"/>
      <c r="AA233" s="18"/>
      <c r="AB233" s="11"/>
      <c r="AC233" s="11"/>
      <c r="AD233" s="18"/>
      <c r="AE233" s="25"/>
      <c r="AF233" s="25"/>
      <c r="AG233" s="25"/>
      <c r="AH233" s="25"/>
      <c r="AI233" s="25"/>
      <c r="AJ233" s="3"/>
      <c r="AK233" s="11"/>
      <c r="AL233" s="6"/>
      <c r="AM233" s="6"/>
    </row>
    <row r="234" spans="1:39" ht="21" customHeight="1" x14ac:dyDescent="0.15">
      <c r="A234" s="182"/>
      <c r="B234" s="63"/>
      <c r="C234" s="57"/>
      <c r="D234" s="88"/>
      <c r="E234" s="88"/>
      <c r="F234" s="190"/>
      <c r="G234" s="219"/>
      <c r="H234" s="213"/>
      <c r="I234" s="231"/>
      <c r="J234" s="231"/>
      <c r="K234" s="831">
        <f t="shared" si="10"/>
        <v>0</v>
      </c>
      <c r="L234" s="66"/>
      <c r="M234" s="58"/>
      <c r="N234" s="66"/>
      <c r="O234" s="58"/>
      <c r="P234" s="57"/>
      <c r="Q234" s="57"/>
      <c r="R234" s="57"/>
      <c r="S234" s="158"/>
      <c r="T234" s="14" t="str">
        <f t="shared" si="11"/>
        <v/>
      </c>
      <c r="U234" s="47" t="str">
        <f t="shared" si="12"/>
        <v/>
      </c>
      <c r="V234" s="14"/>
      <c r="W234" s="3"/>
      <c r="X234" s="3"/>
      <c r="Y234" s="14"/>
      <c r="Z234" s="3"/>
      <c r="AA234" s="14"/>
      <c r="AB234" s="3"/>
      <c r="AC234" s="3"/>
      <c r="AD234" s="14"/>
      <c r="AE234" s="3"/>
      <c r="AF234" s="14"/>
      <c r="AG234" s="3"/>
      <c r="AH234" s="3"/>
      <c r="AI234" s="14"/>
      <c r="AJ234" s="3"/>
      <c r="AK234" s="3"/>
      <c r="AL234" s="6"/>
      <c r="AM234" s="6"/>
    </row>
    <row r="235" spans="1:39" ht="21" customHeight="1" x14ac:dyDescent="0.15">
      <c r="A235" s="182"/>
      <c r="B235" s="63"/>
      <c r="C235" s="57"/>
      <c r="D235" s="88"/>
      <c r="E235" s="88"/>
      <c r="F235" s="190"/>
      <c r="G235" s="219"/>
      <c r="H235" s="213"/>
      <c r="I235" s="231"/>
      <c r="J235" s="231"/>
      <c r="K235" s="318">
        <f t="shared" si="10"/>
        <v>0</v>
      </c>
      <c r="L235" s="66"/>
      <c r="M235" s="58"/>
      <c r="N235" s="66"/>
      <c r="O235" s="58"/>
      <c r="P235" s="57"/>
      <c r="Q235" s="57"/>
      <c r="R235" s="57"/>
      <c r="S235" s="158"/>
      <c r="T235" s="14" t="str">
        <f t="shared" si="11"/>
        <v/>
      </c>
      <c r="U235" s="47" t="str">
        <f t="shared" si="12"/>
        <v/>
      </c>
      <c r="V235" s="14"/>
      <c r="W235" s="3"/>
      <c r="X235" s="3"/>
      <c r="Y235" s="14"/>
      <c r="Z235" s="3"/>
      <c r="AA235" s="14"/>
      <c r="AB235" s="3"/>
      <c r="AC235" s="3"/>
      <c r="AD235" s="14"/>
      <c r="AE235" s="3"/>
      <c r="AF235" s="14"/>
      <c r="AG235" s="3"/>
      <c r="AH235" s="3"/>
      <c r="AI235" s="14"/>
      <c r="AJ235" s="3"/>
      <c r="AK235" s="3"/>
      <c r="AL235" s="6"/>
      <c r="AM235" s="6"/>
    </row>
    <row r="236" spans="1:39" ht="21" customHeight="1" x14ac:dyDescent="0.15">
      <c r="A236" s="181"/>
      <c r="B236" s="63"/>
      <c r="C236" s="57"/>
      <c r="D236" s="88"/>
      <c r="E236" s="88"/>
      <c r="F236" s="190"/>
      <c r="G236" s="219"/>
      <c r="H236" s="213"/>
      <c r="I236" s="231"/>
      <c r="J236" s="231"/>
      <c r="K236" s="315">
        <f t="shared" si="10"/>
        <v>0</v>
      </c>
      <c r="L236" s="66"/>
      <c r="M236" s="58"/>
      <c r="N236" s="66"/>
      <c r="O236" s="58"/>
      <c r="P236" s="57"/>
      <c r="Q236" s="57"/>
      <c r="R236" s="57"/>
      <c r="S236" s="158"/>
      <c r="T236" s="14" t="str">
        <f t="shared" si="11"/>
        <v/>
      </c>
      <c r="U236" s="47" t="str">
        <f t="shared" si="12"/>
        <v/>
      </c>
      <c r="V236" s="14"/>
      <c r="W236" s="3"/>
      <c r="X236" s="3"/>
      <c r="Y236" s="14"/>
      <c r="Z236" s="3"/>
      <c r="AA236" s="14"/>
      <c r="AB236" s="3"/>
      <c r="AC236" s="3"/>
      <c r="AD236" s="14"/>
      <c r="AE236" s="3"/>
      <c r="AF236" s="14"/>
      <c r="AG236" s="3"/>
      <c r="AH236" s="3"/>
      <c r="AI236" s="14"/>
      <c r="AJ236" s="3"/>
      <c r="AK236" s="3"/>
      <c r="AL236" s="6"/>
      <c r="AM236" s="6"/>
    </row>
    <row r="237" spans="1:39" ht="21" customHeight="1" x14ac:dyDescent="0.15">
      <c r="A237" s="181"/>
      <c r="B237" s="63"/>
      <c r="C237" s="57"/>
      <c r="D237" s="88"/>
      <c r="E237" s="88"/>
      <c r="F237" s="190"/>
      <c r="G237" s="219"/>
      <c r="H237" s="213"/>
      <c r="I237" s="231"/>
      <c r="J237" s="231"/>
      <c r="K237" s="315">
        <f t="shared" si="10"/>
        <v>0</v>
      </c>
      <c r="L237" s="66"/>
      <c r="M237" s="58"/>
      <c r="N237" s="66"/>
      <c r="O237" s="58"/>
      <c r="P237" s="57"/>
      <c r="Q237" s="57"/>
      <c r="R237" s="57"/>
      <c r="S237" s="158"/>
      <c r="T237" s="14" t="str">
        <f t="shared" si="11"/>
        <v/>
      </c>
      <c r="U237" s="47" t="str">
        <f t="shared" si="12"/>
        <v/>
      </c>
      <c r="V237" s="14"/>
      <c r="W237" s="3"/>
      <c r="X237" s="3"/>
      <c r="Y237" s="14"/>
      <c r="Z237" s="3"/>
      <c r="AA237" s="14"/>
      <c r="AB237" s="3"/>
      <c r="AC237" s="3"/>
      <c r="AD237" s="14"/>
      <c r="AE237" s="3"/>
      <c r="AF237" s="14"/>
      <c r="AG237" s="3"/>
      <c r="AH237" s="3"/>
      <c r="AI237" s="14"/>
      <c r="AJ237" s="3"/>
      <c r="AK237" s="3"/>
      <c r="AL237" s="6"/>
      <c r="AM237" s="6"/>
    </row>
    <row r="238" spans="1:39" ht="21" customHeight="1" x14ac:dyDescent="0.15">
      <c r="A238" s="181"/>
      <c r="B238" s="63"/>
      <c r="C238" s="57"/>
      <c r="D238" s="88"/>
      <c r="E238" s="88"/>
      <c r="F238" s="190"/>
      <c r="G238" s="219"/>
      <c r="H238" s="213"/>
      <c r="I238" s="231"/>
      <c r="J238" s="231"/>
      <c r="K238" s="315">
        <f t="shared" si="10"/>
        <v>0</v>
      </c>
      <c r="L238" s="66"/>
      <c r="M238" s="58"/>
      <c r="N238" s="66"/>
      <c r="O238" s="58"/>
      <c r="P238" s="57"/>
      <c r="Q238" s="57"/>
      <c r="R238" s="57"/>
      <c r="S238" s="158"/>
      <c r="T238" s="14" t="str">
        <f t="shared" si="11"/>
        <v/>
      </c>
      <c r="U238" s="47" t="str">
        <f t="shared" si="12"/>
        <v/>
      </c>
      <c r="V238" s="14"/>
      <c r="W238" s="3"/>
      <c r="X238" s="3"/>
      <c r="Y238" s="14"/>
      <c r="Z238" s="3"/>
      <c r="AA238" s="14"/>
      <c r="AB238" s="3"/>
      <c r="AC238" s="3"/>
      <c r="AD238" s="14"/>
      <c r="AE238" s="3"/>
      <c r="AF238" s="14"/>
      <c r="AG238" s="3"/>
      <c r="AH238" s="3"/>
      <c r="AI238" s="14"/>
      <c r="AJ238" s="3"/>
      <c r="AK238" s="3"/>
      <c r="AL238" s="6"/>
      <c r="AM238" s="6"/>
    </row>
    <row r="239" spans="1:39" ht="21" customHeight="1" x14ac:dyDescent="0.15">
      <c r="A239" s="177"/>
      <c r="B239" s="78"/>
      <c r="C239" s="78"/>
      <c r="D239" s="86"/>
      <c r="E239" s="86"/>
      <c r="F239" s="77"/>
      <c r="G239" s="215"/>
      <c r="H239" s="215"/>
      <c r="I239" s="225"/>
      <c r="J239" s="225"/>
      <c r="K239" s="315">
        <f t="shared" si="10"/>
        <v>0</v>
      </c>
      <c r="L239" s="70"/>
      <c r="M239" s="67"/>
      <c r="N239" s="70"/>
      <c r="O239" s="67"/>
      <c r="P239" s="78"/>
      <c r="Q239" s="78"/>
      <c r="R239" s="78"/>
      <c r="S239" s="192"/>
      <c r="T239" s="14" t="str">
        <f t="shared" si="11"/>
        <v/>
      </c>
      <c r="U239" s="47" t="str">
        <f t="shared" si="12"/>
        <v/>
      </c>
      <c r="V239" s="15"/>
      <c r="W239" s="3"/>
      <c r="X239" s="3"/>
      <c r="Y239" s="14"/>
      <c r="Z239" s="3"/>
      <c r="AA239" s="14"/>
      <c r="AB239" s="3"/>
      <c r="AC239" s="3"/>
      <c r="AD239" s="14"/>
      <c r="AE239" s="3"/>
      <c r="AF239" s="14"/>
      <c r="AG239" s="3"/>
      <c r="AH239" s="3"/>
      <c r="AI239" s="14"/>
      <c r="AJ239" s="3"/>
      <c r="AK239" s="3"/>
      <c r="AL239" s="6"/>
      <c r="AM239" s="6"/>
    </row>
    <row r="240" spans="1:39" ht="21" customHeight="1" x14ac:dyDescent="0.15">
      <c r="A240" s="181"/>
      <c r="B240" s="63"/>
      <c r="C240" s="57"/>
      <c r="D240" s="88"/>
      <c r="E240" s="88"/>
      <c r="F240" s="190"/>
      <c r="G240" s="219"/>
      <c r="H240" s="213"/>
      <c r="I240" s="231"/>
      <c r="J240" s="231"/>
      <c r="K240" s="315">
        <f t="shared" si="10"/>
        <v>0</v>
      </c>
      <c r="L240" s="66"/>
      <c r="M240" s="58"/>
      <c r="N240" s="66"/>
      <c r="O240" s="58"/>
      <c r="P240" s="57"/>
      <c r="Q240" s="57"/>
      <c r="R240" s="57"/>
      <c r="S240" s="158"/>
      <c r="T240" s="14" t="str">
        <f t="shared" si="11"/>
        <v/>
      </c>
      <c r="U240" s="47" t="str">
        <f t="shared" si="12"/>
        <v/>
      </c>
      <c r="V240" s="14"/>
      <c r="W240" s="3"/>
      <c r="X240" s="3"/>
      <c r="Y240" s="14"/>
      <c r="Z240" s="3"/>
      <c r="AA240" s="14"/>
      <c r="AB240" s="3"/>
      <c r="AC240" s="3"/>
      <c r="AD240" s="14"/>
      <c r="AE240" s="3"/>
      <c r="AF240" s="14"/>
      <c r="AG240" s="3"/>
      <c r="AH240" s="3"/>
      <c r="AI240" s="14"/>
      <c r="AJ240" s="3"/>
      <c r="AK240" s="3"/>
      <c r="AL240" s="6"/>
      <c r="AM240" s="6"/>
    </row>
    <row r="241" spans="1:39" ht="21" customHeight="1" x14ac:dyDescent="0.15">
      <c r="A241" s="181"/>
      <c r="B241" s="63"/>
      <c r="C241" s="57"/>
      <c r="D241" s="88"/>
      <c r="E241" s="88"/>
      <c r="F241" s="190"/>
      <c r="G241" s="219"/>
      <c r="H241" s="213"/>
      <c r="I241" s="231"/>
      <c r="J241" s="231"/>
      <c r="K241" s="315">
        <f t="shared" si="10"/>
        <v>0</v>
      </c>
      <c r="L241" s="66"/>
      <c r="M241" s="58"/>
      <c r="N241" s="66"/>
      <c r="O241" s="58"/>
      <c r="P241" s="57"/>
      <c r="Q241" s="57"/>
      <c r="R241" s="57"/>
      <c r="S241" s="158"/>
      <c r="T241" s="14" t="str">
        <f t="shared" si="11"/>
        <v/>
      </c>
      <c r="U241" s="47" t="str">
        <f t="shared" si="12"/>
        <v/>
      </c>
      <c r="V241" s="14"/>
      <c r="W241" s="3"/>
      <c r="X241" s="3"/>
      <c r="Y241" s="14"/>
      <c r="Z241" s="3"/>
      <c r="AA241" s="14"/>
      <c r="AB241" s="3"/>
      <c r="AC241" s="3"/>
      <c r="AD241" s="14"/>
      <c r="AE241" s="3"/>
      <c r="AF241" s="14"/>
      <c r="AG241" s="3"/>
      <c r="AH241" s="3"/>
      <c r="AI241" s="14"/>
      <c r="AJ241" s="3"/>
      <c r="AK241" s="3"/>
      <c r="AL241" s="6"/>
      <c r="AM241" s="6"/>
    </row>
    <row r="242" spans="1:39" ht="21" customHeight="1" x14ac:dyDescent="0.15">
      <c r="A242" s="181"/>
      <c r="B242" s="63"/>
      <c r="C242" s="57"/>
      <c r="D242" s="87"/>
      <c r="E242" s="87"/>
      <c r="F242" s="191"/>
      <c r="G242" s="219"/>
      <c r="H242" s="213"/>
      <c r="I242" s="233"/>
      <c r="J242" s="233"/>
      <c r="K242" s="315">
        <f t="shared" si="10"/>
        <v>0</v>
      </c>
      <c r="L242" s="66"/>
      <c r="M242" s="58"/>
      <c r="N242" s="66"/>
      <c r="O242" s="58"/>
      <c r="P242" s="57"/>
      <c r="Q242" s="58"/>
      <c r="R242" s="57"/>
      <c r="S242" s="158"/>
      <c r="T242" s="14" t="str">
        <f t="shared" si="11"/>
        <v/>
      </c>
      <c r="U242" s="47" t="str">
        <f t="shared" si="12"/>
        <v/>
      </c>
      <c r="V242" s="14"/>
      <c r="W242" s="3"/>
      <c r="X242" s="3"/>
      <c r="Y242" s="14"/>
      <c r="Z242" s="3"/>
      <c r="AA242" s="14"/>
      <c r="AB242" s="3"/>
      <c r="AC242" s="3"/>
      <c r="AD242" s="14"/>
      <c r="AE242" s="3"/>
      <c r="AF242" s="14"/>
      <c r="AG242" s="3"/>
      <c r="AH242" s="3"/>
      <c r="AI242" s="14"/>
      <c r="AJ242" s="3"/>
      <c r="AK242" s="3"/>
      <c r="AL242" s="6"/>
      <c r="AM242" s="6"/>
    </row>
    <row r="243" spans="1:39" ht="21" customHeight="1" x14ac:dyDescent="0.15">
      <c r="A243" s="181"/>
      <c r="B243" s="63"/>
      <c r="C243" s="57"/>
      <c r="D243" s="88"/>
      <c r="E243" s="88"/>
      <c r="F243" s="190"/>
      <c r="G243" s="219"/>
      <c r="H243" s="213"/>
      <c r="I243" s="231"/>
      <c r="J243" s="231"/>
      <c r="K243" s="315">
        <f t="shared" si="10"/>
        <v>0</v>
      </c>
      <c r="L243" s="66"/>
      <c r="M243" s="58"/>
      <c r="N243" s="66"/>
      <c r="O243" s="58"/>
      <c r="P243" s="57"/>
      <c r="Q243" s="57"/>
      <c r="R243" s="57"/>
      <c r="S243" s="158"/>
      <c r="T243" s="14" t="str">
        <f t="shared" si="11"/>
        <v/>
      </c>
      <c r="U243" s="47" t="str">
        <f t="shared" si="12"/>
        <v/>
      </c>
      <c r="V243" s="14"/>
      <c r="W243" s="3"/>
      <c r="X243" s="3"/>
      <c r="Y243" s="14"/>
      <c r="Z243" s="3"/>
      <c r="AA243" s="14"/>
      <c r="AB243" s="3"/>
      <c r="AC243" s="3"/>
      <c r="AD243" s="14"/>
      <c r="AE243" s="3"/>
      <c r="AF243" s="14"/>
      <c r="AG243" s="3"/>
      <c r="AH243" s="3"/>
      <c r="AI243" s="14"/>
      <c r="AJ243" s="3"/>
      <c r="AK243" s="3"/>
      <c r="AL243" s="6"/>
      <c r="AM243" s="6"/>
    </row>
    <row r="244" spans="1:39" ht="21" customHeight="1" x14ac:dyDescent="0.15">
      <c r="A244" s="181"/>
      <c r="B244" s="63"/>
      <c r="C244" s="57"/>
      <c r="D244" s="87"/>
      <c r="E244" s="87"/>
      <c r="F244" s="191"/>
      <c r="G244" s="219"/>
      <c r="H244" s="213"/>
      <c r="I244" s="233"/>
      <c r="J244" s="233"/>
      <c r="K244" s="315">
        <f t="shared" si="10"/>
        <v>0</v>
      </c>
      <c r="L244" s="66"/>
      <c r="M244" s="58"/>
      <c r="N244" s="66"/>
      <c r="O244" s="58"/>
      <c r="P244" s="57"/>
      <c r="Q244" s="57"/>
      <c r="R244" s="57"/>
      <c r="S244" s="158"/>
      <c r="T244" s="14" t="str">
        <f t="shared" si="11"/>
        <v/>
      </c>
      <c r="U244" s="47" t="str">
        <f t="shared" si="12"/>
        <v/>
      </c>
      <c r="V244" s="14"/>
      <c r="W244" s="3"/>
      <c r="X244" s="3"/>
      <c r="Y244" s="14"/>
      <c r="Z244" s="3"/>
      <c r="AA244" s="14"/>
      <c r="AB244" s="3"/>
      <c r="AC244" s="3"/>
      <c r="AD244" s="14"/>
      <c r="AE244" s="3"/>
      <c r="AF244" s="14"/>
      <c r="AG244" s="3"/>
      <c r="AH244" s="3"/>
      <c r="AI244" s="14"/>
      <c r="AJ244" s="3"/>
      <c r="AK244" s="3"/>
      <c r="AL244" s="6"/>
      <c r="AM244" s="6"/>
    </row>
    <row r="245" spans="1:39" ht="21" customHeight="1" x14ac:dyDescent="0.15">
      <c r="A245" s="181"/>
      <c r="B245" s="63"/>
      <c r="C245" s="57"/>
      <c r="D245" s="88"/>
      <c r="E245" s="88"/>
      <c r="F245" s="190"/>
      <c r="G245" s="219"/>
      <c r="H245" s="213"/>
      <c r="I245" s="231"/>
      <c r="J245" s="231"/>
      <c r="K245" s="315">
        <f t="shared" si="10"/>
        <v>0</v>
      </c>
      <c r="L245" s="66"/>
      <c r="M245" s="58"/>
      <c r="N245" s="66"/>
      <c r="O245" s="58"/>
      <c r="P245" s="57"/>
      <c r="Q245" s="57"/>
      <c r="R245" s="57"/>
      <c r="S245" s="158"/>
      <c r="T245" s="14" t="str">
        <f t="shared" si="11"/>
        <v/>
      </c>
      <c r="U245" s="47" t="str">
        <f t="shared" si="12"/>
        <v/>
      </c>
      <c r="V245" s="14"/>
      <c r="W245" s="3"/>
      <c r="X245" s="3"/>
      <c r="Y245" s="14"/>
      <c r="Z245" s="3"/>
      <c r="AA245" s="14"/>
      <c r="AB245" s="3"/>
      <c r="AC245" s="3"/>
      <c r="AD245" s="14"/>
      <c r="AE245" s="3"/>
      <c r="AF245" s="14"/>
      <c r="AG245" s="3"/>
      <c r="AH245" s="3"/>
      <c r="AI245" s="14"/>
      <c r="AJ245" s="3"/>
      <c r="AK245" s="3"/>
      <c r="AL245" s="6"/>
      <c r="AM245" s="6"/>
    </row>
    <row r="246" spans="1:39" ht="21" customHeight="1" x14ac:dyDescent="0.15">
      <c r="A246" s="193"/>
      <c r="B246" s="105"/>
      <c r="C246" s="111"/>
      <c r="D246" s="112"/>
      <c r="E246" s="112"/>
      <c r="F246" s="194"/>
      <c r="G246" s="220"/>
      <c r="H246" s="228"/>
      <c r="I246" s="234"/>
      <c r="J246" s="234"/>
      <c r="K246" s="316">
        <f t="shared" si="10"/>
        <v>0</v>
      </c>
      <c r="L246" s="265"/>
      <c r="M246" s="68"/>
      <c r="N246" s="265"/>
      <c r="O246" s="68"/>
      <c r="P246" s="111"/>
      <c r="Q246" s="111"/>
      <c r="R246" s="111"/>
      <c r="S246" s="195"/>
      <c r="T246" s="14" t="str">
        <f t="shared" si="11"/>
        <v/>
      </c>
      <c r="U246" s="47" t="str">
        <f t="shared" si="12"/>
        <v/>
      </c>
      <c r="V246" s="14"/>
      <c r="W246" s="3"/>
      <c r="X246" s="3"/>
      <c r="Y246" s="14"/>
      <c r="Z246" s="3"/>
      <c r="AA246" s="14"/>
      <c r="AB246" s="3"/>
      <c r="AC246" s="3"/>
      <c r="AD246" s="14"/>
      <c r="AE246" s="3"/>
      <c r="AF246" s="14"/>
      <c r="AG246" s="3"/>
      <c r="AH246" s="3"/>
      <c r="AI246" s="14"/>
      <c r="AJ246" s="3"/>
      <c r="AK246" s="3"/>
      <c r="AL246" s="6"/>
      <c r="AM246" s="6"/>
    </row>
    <row r="247" spans="1:39" ht="21" customHeight="1" x14ac:dyDescent="0.15">
      <c r="A247" s="196"/>
      <c r="B247" s="99"/>
      <c r="C247" s="97"/>
      <c r="D247" s="110"/>
      <c r="E247" s="110"/>
      <c r="F247" s="197"/>
      <c r="G247" s="221"/>
      <c r="H247" s="223"/>
      <c r="I247" s="232"/>
      <c r="J247" s="232"/>
      <c r="K247" s="314">
        <f t="shared" si="10"/>
        <v>0</v>
      </c>
      <c r="L247" s="291"/>
      <c r="M247" s="69"/>
      <c r="N247" s="291"/>
      <c r="O247" s="69"/>
      <c r="P247" s="97"/>
      <c r="Q247" s="97"/>
      <c r="R247" s="97"/>
      <c r="S247" s="116"/>
      <c r="T247" s="14" t="str">
        <f t="shared" si="11"/>
        <v/>
      </c>
      <c r="U247" s="47" t="str">
        <f t="shared" si="12"/>
        <v/>
      </c>
      <c r="V247" s="14"/>
      <c r="W247" s="3"/>
      <c r="X247" s="3"/>
      <c r="Y247" s="14"/>
      <c r="Z247" s="3"/>
      <c r="AA247" s="14"/>
      <c r="AB247" s="3"/>
      <c r="AC247" s="3"/>
      <c r="AD247" s="14"/>
      <c r="AE247" s="3"/>
      <c r="AF247" s="14"/>
      <c r="AG247" s="3"/>
      <c r="AH247" s="3"/>
      <c r="AI247" s="14"/>
      <c r="AJ247" s="3"/>
      <c r="AK247" s="3"/>
      <c r="AL247" s="6"/>
      <c r="AM247" s="6"/>
    </row>
    <row r="248" spans="1:39" ht="21" customHeight="1" x14ac:dyDescent="0.15">
      <c r="A248" s="181"/>
      <c r="B248" s="63"/>
      <c r="C248" s="57"/>
      <c r="D248" s="88"/>
      <c r="E248" s="88"/>
      <c r="F248" s="190"/>
      <c r="G248" s="219"/>
      <c r="H248" s="213"/>
      <c r="I248" s="231"/>
      <c r="J248" s="231"/>
      <c r="K248" s="315">
        <f t="shared" si="10"/>
        <v>0</v>
      </c>
      <c r="L248" s="66"/>
      <c r="M248" s="58"/>
      <c r="N248" s="66"/>
      <c r="O248" s="58"/>
      <c r="P248" s="57"/>
      <c r="Q248" s="57"/>
      <c r="R248" s="57"/>
      <c r="S248" s="158"/>
      <c r="T248" s="14" t="str">
        <f t="shared" si="11"/>
        <v/>
      </c>
      <c r="U248" s="47" t="str">
        <f t="shared" si="12"/>
        <v/>
      </c>
      <c r="V248" s="14"/>
      <c r="W248" s="3"/>
      <c r="X248" s="3"/>
      <c r="Y248" s="14"/>
      <c r="Z248" s="3"/>
      <c r="AA248" s="14"/>
      <c r="AB248" s="3"/>
      <c r="AC248" s="3"/>
      <c r="AD248" s="14"/>
      <c r="AE248" s="3"/>
      <c r="AF248" s="14"/>
      <c r="AG248" s="3"/>
      <c r="AH248" s="3"/>
      <c r="AI248" s="14"/>
      <c r="AJ248" s="3"/>
      <c r="AK248" s="3"/>
      <c r="AL248" s="6"/>
      <c r="AM248" s="6"/>
    </row>
    <row r="249" spans="1:39" ht="21" customHeight="1" x14ac:dyDescent="0.15">
      <c r="A249" s="181"/>
      <c r="B249" s="63"/>
      <c r="C249" s="57"/>
      <c r="D249" s="87"/>
      <c r="E249" s="87"/>
      <c r="F249" s="191"/>
      <c r="G249" s="219"/>
      <c r="H249" s="213"/>
      <c r="I249" s="233"/>
      <c r="J249" s="233"/>
      <c r="K249" s="315">
        <f t="shared" si="10"/>
        <v>0</v>
      </c>
      <c r="L249" s="66"/>
      <c r="M249" s="58"/>
      <c r="N249" s="66"/>
      <c r="O249" s="58"/>
      <c r="P249" s="57"/>
      <c r="Q249" s="57"/>
      <c r="R249" s="57"/>
      <c r="S249" s="158"/>
      <c r="T249" s="14" t="str">
        <f t="shared" si="11"/>
        <v/>
      </c>
      <c r="U249" s="47" t="str">
        <f t="shared" si="12"/>
        <v/>
      </c>
      <c r="V249" s="14"/>
      <c r="W249" s="3"/>
      <c r="X249" s="3"/>
      <c r="Y249" s="14"/>
      <c r="Z249" s="3"/>
      <c r="AA249" s="14"/>
      <c r="AB249" s="3"/>
      <c r="AC249" s="3"/>
      <c r="AD249" s="14"/>
      <c r="AE249" s="3"/>
      <c r="AF249" s="14"/>
      <c r="AG249" s="3"/>
      <c r="AH249" s="3"/>
      <c r="AI249" s="14"/>
      <c r="AJ249" s="3"/>
      <c r="AK249" s="3"/>
      <c r="AL249" s="6"/>
      <c r="AM249" s="6"/>
    </row>
    <row r="250" spans="1:39" ht="21" customHeight="1" x14ac:dyDescent="0.15">
      <c r="A250" s="181"/>
      <c r="B250" s="63"/>
      <c r="C250" s="57"/>
      <c r="D250" s="88"/>
      <c r="E250" s="88"/>
      <c r="F250" s="190"/>
      <c r="G250" s="219"/>
      <c r="H250" s="213"/>
      <c r="I250" s="231"/>
      <c r="J250" s="231"/>
      <c r="K250" s="315">
        <f t="shared" si="10"/>
        <v>0</v>
      </c>
      <c r="L250" s="66"/>
      <c r="M250" s="58"/>
      <c r="N250" s="66"/>
      <c r="O250" s="58"/>
      <c r="P250" s="57"/>
      <c r="Q250" s="57"/>
      <c r="R250" s="57"/>
      <c r="S250" s="158"/>
      <c r="T250" s="14" t="str">
        <f t="shared" si="11"/>
        <v/>
      </c>
      <c r="U250" s="47" t="str">
        <f t="shared" si="12"/>
        <v/>
      </c>
      <c r="V250" s="14"/>
      <c r="W250" s="3"/>
      <c r="X250" s="3"/>
      <c r="Y250" s="14"/>
      <c r="Z250" s="3"/>
      <c r="AA250" s="14"/>
      <c r="AB250" s="3"/>
      <c r="AC250" s="3"/>
      <c r="AD250" s="14"/>
      <c r="AE250" s="3"/>
      <c r="AF250" s="14"/>
      <c r="AG250" s="3"/>
      <c r="AH250" s="3"/>
      <c r="AI250" s="14"/>
      <c r="AJ250" s="3"/>
      <c r="AK250" s="3"/>
      <c r="AL250" s="6"/>
      <c r="AM250" s="6"/>
    </row>
    <row r="251" spans="1:39" ht="21" customHeight="1" x14ac:dyDescent="0.15">
      <c r="A251" s="181"/>
      <c r="B251" s="63"/>
      <c r="C251" s="57"/>
      <c r="D251" s="88"/>
      <c r="E251" s="88"/>
      <c r="F251" s="190"/>
      <c r="G251" s="219"/>
      <c r="H251" s="213"/>
      <c r="I251" s="231"/>
      <c r="J251" s="231"/>
      <c r="K251" s="315">
        <f t="shared" si="10"/>
        <v>0</v>
      </c>
      <c r="L251" s="66"/>
      <c r="M251" s="58"/>
      <c r="N251" s="66"/>
      <c r="O251" s="58"/>
      <c r="P251" s="57"/>
      <c r="Q251" s="57"/>
      <c r="R251" s="57"/>
      <c r="S251" s="158"/>
      <c r="T251" s="14" t="str">
        <f t="shared" si="11"/>
        <v/>
      </c>
      <c r="U251" s="47" t="str">
        <f t="shared" si="12"/>
        <v/>
      </c>
      <c r="V251" s="16"/>
      <c r="W251" s="4"/>
      <c r="X251" s="4"/>
      <c r="Y251" s="16"/>
      <c r="Z251" s="3"/>
      <c r="AA251" s="14"/>
      <c r="AB251" s="4"/>
      <c r="AC251" s="3"/>
      <c r="AD251" s="14"/>
      <c r="AE251" s="4"/>
      <c r="AF251" s="16"/>
      <c r="AG251" s="4"/>
      <c r="AH251" s="4"/>
      <c r="AI251" s="16"/>
      <c r="AJ251" s="3"/>
      <c r="AK251" s="3"/>
      <c r="AL251" s="6"/>
      <c r="AM251" s="6"/>
    </row>
    <row r="252" spans="1:39" ht="21" customHeight="1" x14ac:dyDescent="0.15">
      <c r="A252" s="181"/>
      <c r="B252" s="63"/>
      <c r="C252" s="57"/>
      <c r="D252" s="88"/>
      <c r="E252" s="88"/>
      <c r="F252" s="190"/>
      <c r="G252" s="219"/>
      <c r="H252" s="213"/>
      <c r="I252" s="231"/>
      <c r="J252" s="231"/>
      <c r="K252" s="315">
        <f t="shared" si="10"/>
        <v>0</v>
      </c>
      <c r="L252" s="66"/>
      <c r="M252" s="58"/>
      <c r="N252" s="66"/>
      <c r="O252" s="58"/>
      <c r="P252" s="57"/>
      <c r="Q252" s="57"/>
      <c r="R252" s="57"/>
      <c r="S252" s="158"/>
      <c r="T252" s="14" t="str">
        <f t="shared" si="11"/>
        <v/>
      </c>
      <c r="U252" s="47" t="str">
        <f t="shared" si="12"/>
        <v/>
      </c>
      <c r="V252" s="16"/>
      <c r="W252" s="4"/>
      <c r="X252" s="4"/>
      <c r="Y252" s="16"/>
      <c r="Z252" s="3"/>
      <c r="AA252" s="14"/>
      <c r="AB252" s="4"/>
      <c r="AC252" s="3"/>
      <c r="AD252" s="14"/>
      <c r="AE252" s="4"/>
      <c r="AF252" s="16"/>
      <c r="AG252" s="4"/>
      <c r="AH252" s="4"/>
      <c r="AI252" s="16"/>
      <c r="AJ252" s="3"/>
      <c r="AK252" s="3"/>
      <c r="AL252" s="6"/>
      <c r="AM252" s="6"/>
    </row>
    <row r="253" spans="1:39" ht="21" customHeight="1" x14ac:dyDescent="0.15">
      <c r="A253" s="181"/>
      <c r="B253" s="63"/>
      <c r="C253" s="57"/>
      <c r="D253" s="88"/>
      <c r="E253" s="88"/>
      <c r="F253" s="190"/>
      <c r="G253" s="219"/>
      <c r="H253" s="213"/>
      <c r="I253" s="231"/>
      <c r="J253" s="231"/>
      <c r="K253" s="315">
        <f t="shared" si="10"/>
        <v>0</v>
      </c>
      <c r="L253" s="66"/>
      <c r="M253" s="58"/>
      <c r="N253" s="66"/>
      <c r="O253" s="58"/>
      <c r="P253" s="57"/>
      <c r="Q253" s="57"/>
      <c r="R253" s="57"/>
      <c r="S253" s="158"/>
      <c r="T253" s="14" t="str">
        <f t="shared" si="11"/>
        <v/>
      </c>
      <c r="U253" s="47" t="str">
        <f t="shared" si="12"/>
        <v/>
      </c>
      <c r="V253" s="17"/>
      <c r="W253" s="5"/>
      <c r="X253" s="5"/>
      <c r="Y253" s="17"/>
      <c r="Z253" s="3"/>
      <c r="AA253" s="14"/>
      <c r="AB253" s="5"/>
      <c r="AC253" s="3"/>
      <c r="AD253" s="14"/>
      <c r="AE253" s="5"/>
      <c r="AF253" s="17"/>
      <c r="AG253" s="5"/>
      <c r="AH253" s="5"/>
      <c r="AI253" s="17"/>
      <c r="AJ253" s="3"/>
      <c r="AK253" s="3"/>
      <c r="AL253" s="6"/>
      <c r="AM253" s="6"/>
    </row>
    <row r="254" spans="1:39" ht="21" customHeight="1" x14ac:dyDescent="0.15">
      <c r="A254" s="181" t="s">
        <v>242</v>
      </c>
      <c r="B254" s="63"/>
      <c r="C254" s="57"/>
      <c r="D254" s="88"/>
      <c r="E254" s="88"/>
      <c r="F254" s="190"/>
      <c r="G254" s="219"/>
      <c r="H254" s="213"/>
      <c r="I254" s="231"/>
      <c r="J254" s="231"/>
      <c r="K254" s="315">
        <f t="shared" si="10"/>
        <v>0</v>
      </c>
      <c r="L254" s="66"/>
      <c r="M254" s="58"/>
      <c r="N254" s="66"/>
      <c r="O254" s="58"/>
      <c r="P254" s="57"/>
      <c r="Q254" s="57"/>
      <c r="R254" s="57"/>
      <c r="S254" s="158"/>
      <c r="T254" s="14" t="str">
        <f t="shared" si="11"/>
        <v/>
      </c>
      <c r="U254" s="47" t="str">
        <f t="shared" si="12"/>
        <v/>
      </c>
      <c r="V254" s="25"/>
      <c r="W254" s="25"/>
      <c r="X254" s="25"/>
      <c r="Y254" s="25"/>
      <c r="Z254" s="11"/>
      <c r="AA254" s="18"/>
      <c r="AB254" s="11"/>
      <c r="AC254" s="11"/>
      <c r="AD254" s="18"/>
      <c r="AE254" s="25"/>
      <c r="AF254" s="25"/>
      <c r="AG254" s="25"/>
      <c r="AH254" s="25"/>
      <c r="AI254" s="25"/>
      <c r="AJ254" s="3"/>
      <c r="AK254" s="11"/>
      <c r="AL254" s="6"/>
      <c r="AM254" s="6"/>
    </row>
    <row r="255" spans="1:39" ht="21" customHeight="1" x14ac:dyDescent="0.15">
      <c r="A255" s="181"/>
      <c r="B255" s="63"/>
      <c r="C255" s="57"/>
      <c r="D255" s="88"/>
      <c r="E255" s="88"/>
      <c r="F255" s="190"/>
      <c r="G255" s="219"/>
      <c r="H255" s="213"/>
      <c r="I255" s="231"/>
      <c r="J255" s="231"/>
      <c r="K255" s="315">
        <f t="shared" si="10"/>
        <v>0</v>
      </c>
      <c r="L255" s="66"/>
      <c r="M255" s="58"/>
      <c r="N255" s="66"/>
      <c r="O255" s="58"/>
      <c r="P255" s="57"/>
      <c r="Q255" s="57"/>
      <c r="R255" s="57"/>
      <c r="S255" s="158"/>
      <c r="T255" s="14" t="str">
        <f t="shared" si="11"/>
        <v/>
      </c>
      <c r="U255" s="47" t="str">
        <f t="shared" si="12"/>
        <v/>
      </c>
      <c r="V255" s="14"/>
      <c r="W255" s="3"/>
      <c r="X255" s="3"/>
      <c r="Y255" s="14"/>
      <c r="Z255" s="3"/>
      <c r="AA255" s="14"/>
      <c r="AB255" s="3"/>
      <c r="AC255" s="3"/>
      <c r="AD255" s="14"/>
      <c r="AE255" s="3"/>
      <c r="AF255" s="14"/>
      <c r="AG255" s="3"/>
      <c r="AH255" s="3"/>
      <c r="AI255" s="14"/>
      <c r="AJ255" s="3"/>
      <c r="AK255" s="3"/>
      <c r="AL255" s="6"/>
    </row>
    <row r="256" spans="1:39" ht="21" customHeight="1" x14ac:dyDescent="0.15">
      <c r="A256" s="181"/>
      <c r="B256" s="63"/>
      <c r="C256" s="57"/>
      <c r="D256" s="88"/>
      <c r="E256" s="88"/>
      <c r="F256" s="190"/>
      <c r="G256" s="219"/>
      <c r="H256" s="213"/>
      <c r="I256" s="231"/>
      <c r="J256" s="231"/>
      <c r="K256" s="315">
        <f t="shared" si="10"/>
        <v>0</v>
      </c>
      <c r="L256" s="66"/>
      <c r="M256" s="165"/>
      <c r="N256" s="66"/>
      <c r="O256" s="165"/>
      <c r="P256" s="57"/>
      <c r="Q256" s="57"/>
      <c r="R256" s="57"/>
      <c r="S256" s="158"/>
      <c r="T256" s="14" t="str">
        <f t="shared" si="11"/>
        <v/>
      </c>
      <c r="U256" s="47" t="str">
        <f t="shared" si="12"/>
        <v/>
      </c>
      <c r="V256" s="14"/>
      <c r="W256" s="3"/>
      <c r="X256" s="3"/>
      <c r="Y256" s="14"/>
      <c r="Z256" s="3"/>
      <c r="AA256" s="14"/>
      <c r="AB256" s="3"/>
      <c r="AC256" s="3"/>
      <c r="AD256" s="14"/>
      <c r="AE256" s="3"/>
      <c r="AF256" s="14"/>
      <c r="AG256" s="3"/>
      <c r="AH256" s="3"/>
      <c r="AI256" s="14"/>
      <c r="AJ256" s="3"/>
      <c r="AK256" s="3"/>
      <c r="AL256" s="6"/>
    </row>
    <row r="257" spans="1:38" ht="21" customHeight="1" x14ac:dyDescent="0.15">
      <c r="A257" s="181"/>
      <c r="B257" s="63"/>
      <c r="C257" s="57"/>
      <c r="D257" s="88"/>
      <c r="E257" s="88"/>
      <c r="F257" s="190"/>
      <c r="G257" s="219"/>
      <c r="H257" s="213"/>
      <c r="I257" s="231"/>
      <c r="J257" s="231"/>
      <c r="K257" s="315">
        <f t="shared" si="10"/>
        <v>0</v>
      </c>
      <c r="L257" s="66"/>
      <c r="M257" s="165"/>
      <c r="N257" s="66"/>
      <c r="O257" s="165"/>
      <c r="P257" s="57"/>
      <c r="Q257" s="57"/>
      <c r="R257" s="57"/>
      <c r="S257" s="158"/>
      <c r="T257" s="14" t="str">
        <f t="shared" si="11"/>
        <v/>
      </c>
      <c r="U257" s="47" t="str">
        <f t="shared" si="12"/>
        <v/>
      </c>
      <c r="V257" s="14"/>
      <c r="W257" s="3"/>
      <c r="X257" s="3"/>
      <c r="Y257" s="14"/>
      <c r="Z257" s="3"/>
      <c r="AA257" s="14"/>
      <c r="AB257" s="3"/>
      <c r="AC257" s="3"/>
      <c r="AD257" s="14"/>
      <c r="AE257" s="3"/>
      <c r="AF257" s="14"/>
      <c r="AG257" s="3"/>
      <c r="AH257" s="3"/>
      <c r="AI257" s="14"/>
      <c r="AJ257" s="3"/>
      <c r="AK257" s="3"/>
      <c r="AL257" s="6"/>
    </row>
    <row r="258" spans="1:38" ht="21" customHeight="1" x14ac:dyDescent="0.15">
      <c r="A258" s="181"/>
      <c r="B258" s="63"/>
      <c r="C258" s="57"/>
      <c r="D258" s="88"/>
      <c r="E258" s="88"/>
      <c r="F258" s="190"/>
      <c r="G258" s="219"/>
      <c r="H258" s="213"/>
      <c r="I258" s="231"/>
      <c r="J258" s="231"/>
      <c r="K258" s="315">
        <f t="shared" si="10"/>
        <v>0</v>
      </c>
      <c r="L258" s="66"/>
      <c r="M258" s="58"/>
      <c r="N258" s="66"/>
      <c r="O258" s="58"/>
      <c r="P258" s="57"/>
      <c r="Q258" s="57"/>
      <c r="R258" s="57"/>
      <c r="S258" s="158"/>
      <c r="T258" s="14" t="str">
        <f t="shared" si="11"/>
        <v/>
      </c>
      <c r="U258" s="47" t="str">
        <f t="shared" si="12"/>
        <v/>
      </c>
      <c r="V258" s="14"/>
      <c r="W258" s="3"/>
      <c r="X258" s="3"/>
      <c r="Y258" s="14"/>
      <c r="Z258" s="3"/>
      <c r="AA258" s="14"/>
      <c r="AB258" s="3"/>
      <c r="AC258" s="3"/>
      <c r="AD258" s="14"/>
      <c r="AE258" s="3"/>
      <c r="AF258" s="14"/>
      <c r="AG258" s="3"/>
      <c r="AH258" s="3"/>
      <c r="AI258" s="14"/>
      <c r="AJ258" s="3"/>
      <c r="AK258" s="3"/>
      <c r="AL258" s="6"/>
    </row>
    <row r="259" spans="1:38" ht="21" customHeight="1" x14ac:dyDescent="0.15">
      <c r="A259" s="177"/>
      <c r="B259" s="78"/>
      <c r="C259" s="78"/>
      <c r="D259" s="86"/>
      <c r="E259" s="86"/>
      <c r="F259" s="77"/>
      <c r="G259" s="215"/>
      <c r="H259" s="215"/>
      <c r="I259" s="225"/>
      <c r="J259" s="225"/>
      <c r="K259" s="315">
        <f t="shared" si="10"/>
        <v>0</v>
      </c>
      <c r="L259" s="70"/>
      <c r="M259" s="271"/>
      <c r="N259" s="70"/>
      <c r="O259" s="271"/>
      <c r="P259" s="78"/>
      <c r="Q259" s="78"/>
      <c r="R259" s="78"/>
      <c r="S259" s="192"/>
      <c r="T259" s="14" t="str">
        <f t="shared" si="11"/>
        <v/>
      </c>
      <c r="U259" s="47" t="str">
        <f t="shared" si="12"/>
        <v/>
      </c>
      <c r="V259" s="14"/>
      <c r="W259" s="3"/>
      <c r="X259" s="3"/>
      <c r="Y259" s="14"/>
      <c r="Z259" s="3"/>
      <c r="AA259" s="14"/>
      <c r="AB259" s="3"/>
      <c r="AC259" s="3"/>
      <c r="AD259" s="14"/>
      <c r="AE259" s="3"/>
      <c r="AF259" s="14"/>
      <c r="AG259" s="3"/>
      <c r="AH259" s="3"/>
      <c r="AI259" s="14"/>
      <c r="AJ259" s="3"/>
      <c r="AK259" s="3"/>
      <c r="AL259" s="6"/>
    </row>
    <row r="260" spans="1:38" ht="21" customHeight="1" x14ac:dyDescent="0.15">
      <c r="A260" s="266"/>
      <c r="B260" s="67"/>
      <c r="C260" s="78"/>
      <c r="D260" s="86"/>
      <c r="E260" s="86"/>
      <c r="F260" s="190"/>
      <c r="G260" s="216"/>
      <c r="H260" s="215"/>
      <c r="I260" s="225"/>
      <c r="J260" s="225"/>
      <c r="K260" s="315">
        <f t="shared" si="10"/>
        <v>0</v>
      </c>
      <c r="L260" s="66"/>
      <c r="M260" s="165"/>
      <c r="N260" s="66"/>
      <c r="O260" s="165"/>
      <c r="P260" s="57"/>
      <c r="Q260" s="57"/>
      <c r="R260" s="57"/>
      <c r="S260" s="158"/>
      <c r="T260" s="14" t="str">
        <f t="shared" si="11"/>
        <v/>
      </c>
      <c r="U260" s="47" t="str">
        <f t="shared" si="12"/>
        <v/>
      </c>
      <c r="V260" s="15"/>
      <c r="W260" s="3"/>
      <c r="X260" s="3"/>
      <c r="Y260" s="14"/>
      <c r="Z260" s="3"/>
      <c r="AA260" s="14"/>
      <c r="AB260" s="3"/>
      <c r="AC260" s="3"/>
      <c r="AD260" s="14"/>
      <c r="AE260" s="3"/>
      <c r="AF260" s="14"/>
      <c r="AG260" s="3"/>
      <c r="AH260" s="3"/>
      <c r="AI260" s="14"/>
      <c r="AJ260" s="3"/>
      <c r="AK260" s="3"/>
      <c r="AL260" s="6"/>
    </row>
    <row r="261" spans="1:38" ht="21" customHeight="1" x14ac:dyDescent="0.15">
      <c r="A261" s="266"/>
      <c r="B261" s="67"/>
      <c r="C261" s="78"/>
      <c r="D261" s="86"/>
      <c r="E261" s="86"/>
      <c r="F261" s="191"/>
      <c r="G261" s="216"/>
      <c r="H261" s="215"/>
      <c r="I261" s="225"/>
      <c r="J261" s="225"/>
      <c r="K261" s="315">
        <f t="shared" si="10"/>
        <v>0</v>
      </c>
      <c r="L261" s="66"/>
      <c r="M261" s="58"/>
      <c r="N261" s="66"/>
      <c r="O261" s="58"/>
      <c r="P261" s="57"/>
      <c r="Q261" s="57"/>
      <c r="R261" s="57"/>
      <c r="S261" s="158"/>
      <c r="T261" s="14" t="str">
        <f t="shared" si="11"/>
        <v/>
      </c>
      <c r="U261" s="47" t="str">
        <f t="shared" si="12"/>
        <v/>
      </c>
      <c r="V261" s="14"/>
      <c r="W261" s="3"/>
      <c r="X261" s="3"/>
      <c r="Y261" s="14"/>
      <c r="Z261" s="3"/>
      <c r="AA261" s="14"/>
      <c r="AB261" s="3"/>
      <c r="AC261" s="3"/>
      <c r="AD261" s="14"/>
      <c r="AE261" s="3"/>
      <c r="AF261" s="14"/>
      <c r="AG261" s="3"/>
      <c r="AH261" s="3"/>
      <c r="AI261" s="14"/>
      <c r="AJ261" s="3"/>
      <c r="AK261" s="3"/>
      <c r="AL261" s="6"/>
    </row>
    <row r="262" spans="1:38" ht="21" customHeight="1" x14ac:dyDescent="0.15">
      <c r="A262" s="266"/>
      <c r="B262" s="67"/>
      <c r="C262" s="78"/>
      <c r="D262" s="86"/>
      <c r="E262" s="86"/>
      <c r="F262" s="190"/>
      <c r="G262" s="216"/>
      <c r="H262" s="215"/>
      <c r="I262" s="225"/>
      <c r="J262" s="225"/>
      <c r="K262" s="315">
        <f t="shared" si="10"/>
        <v>0</v>
      </c>
      <c r="L262" s="66"/>
      <c r="M262" s="58"/>
      <c r="N262" s="66"/>
      <c r="O262" s="58"/>
      <c r="P262" s="57"/>
      <c r="Q262" s="57"/>
      <c r="R262" s="57"/>
      <c r="S262" s="158"/>
      <c r="T262" s="14" t="str">
        <f t="shared" si="11"/>
        <v/>
      </c>
      <c r="U262" s="47" t="str">
        <f t="shared" si="12"/>
        <v/>
      </c>
      <c r="V262" s="14"/>
      <c r="W262" s="3"/>
      <c r="X262" s="3"/>
      <c r="Y262" s="14"/>
      <c r="Z262" s="3"/>
      <c r="AA262" s="14"/>
      <c r="AB262" s="3"/>
      <c r="AC262" s="3"/>
      <c r="AD262" s="14"/>
      <c r="AE262" s="3"/>
      <c r="AF262" s="14"/>
      <c r="AG262" s="3"/>
      <c r="AH262" s="3"/>
      <c r="AI262" s="14"/>
      <c r="AJ262" s="3"/>
      <c r="AK262" s="3"/>
      <c r="AL262" s="6"/>
    </row>
    <row r="263" spans="1:38" ht="21" customHeight="1" x14ac:dyDescent="0.15">
      <c r="A263" s="266"/>
      <c r="B263" s="67"/>
      <c r="C263" s="78"/>
      <c r="D263" s="86"/>
      <c r="E263" s="86"/>
      <c r="F263" s="190"/>
      <c r="G263" s="216"/>
      <c r="H263" s="215"/>
      <c r="I263" s="225"/>
      <c r="J263" s="225"/>
      <c r="K263" s="315">
        <f t="shared" ref="K263:K326" si="13">J263-E263</f>
        <v>0</v>
      </c>
      <c r="L263" s="66"/>
      <c r="M263" s="58"/>
      <c r="N263" s="66"/>
      <c r="O263" s="58"/>
      <c r="P263" s="57"/>
      <c r="Q263" s="57"/>
      <c r="R263" s="57"/>
      <c r="S263" s="158"/>
      <c r="T263" s="14" t="str">
        <f t="shared" ref="T263:T326" si="14">CONCATENATE(L263,C263)</f>
        <v/>
      </c>
      <c r="U263" s="47" t="str">
        <f t="shared" ref="U263:U326" si="15">CONCATENATE(N263,H263)</f>
        <v/>
      </c>
      <c r="V263" s="14"/>
      <c r="W263" s="3"/>
      <c r="X263" s="3"/>
      <c r="Y263" s="14"/>
      <c r="Z263" s="3"/>
      <c r="AA263" s="14"/>
      <c r="AB263" s="3"/>
      <c r="AC263" s="3"/>
      <c r="AD263" s="14"/>
      <c r="AE263" s="3"/>
      <c r="AF263" s="14"/>
      <c r="AG263" s="3"/>
      <c r="AH263" s="3"/>
      <c r="AI263" s="14"/>
      <c r="AJ263" s="3"/>
      <c r="AK263" s="3"/>
      <c r="AL263" s="6"/>
    </row>
    <row r="264" spans="1:38" ht="21" customHeight="1" x14ac:dyDescent="0.15">
      <c r="A264" s="266"/>
      <c r="B264" s="67"/>
      <c r="C264" s="78"/>
      <c r="D264" s="86"/>
      <c r="E264" s="86"/>
      <c r="F264" s="190"/>
      <c r="G264" s="216"/>
      <c r="H264" s="215"/>
      <c r="I264" s="225"/>
      <c r="J264" s="225"/>
      <c r="K264" s="315">
        <f t="shared" si="13"/>
        <v>0</v>
      </c>
      <c r="L264" s="66"/>
      <c r="M264" s="58"/>
      <c r="N264" s="66"/>
      <c r="O264" s="58"/>
      <c r="P264" s="57"/>
      <c r="Q264" s="57"/>
      <c r="R264" s="57"/>
      <c r="S264" s="158"/>
      <c r="T264" s="14" t="str">
        <f t="shared" si="14"/>
        <v/>
      </c>
      <c r="U264" s="47" t="str">
        <f t="shared" si="15"/>
        <v/>
      </c>
      <c r="V264" s="14"/>
      <c r="W264" s="3"/>
      <c r="X264" s="3"/>
      <c r="Y264" s="14"/>
      <c r="Z264" s="3"/>
      <c r="AA264" s="14"/>
      <c r="AB264" s="3"/>
      <c r="AC264" s="3"/>
      <c r="AD264" s="14"/>
      <c r="AE264" s="3"/>
      <c r="AF264" s="14"/>
      <c r="AG264" s="3"/>
      <c r="AH264" s="3"/>
      <c r="AI264" s="14"/>
      <c r="AJ264" s="3"/>
      <c r="AK264" s="3"/>
      <c r="AL264" s="6"/>
    </row>
    <row r="265" spans="1:38" ht="21" customHeight="1" x14ac:dyDescent="0.15">
      <c r="A265" s="266"/>
      <c r="B265" s="67"/>
      <c r="C265" s="78"/>
      <c r="D265" s="86"/>
      <c r="E265" s="86"/>
      <c r="F265" s="190"/>
      <c r="G265" s="216"/>
      <c r="H265" s="215"/>
      <c r="I265" s="225"/>
      <c r="J265" s="225"/>
      <c r="K265" s="315">
        <f t="shared" si="13"/>
        <v>0</v>
      </c>
      <c r="L265" s="66"/>
      <c r="M265" s="58"/>
      <c r="N265" s="66"/>
      <c r="O265" s="58"/>
      <c r="P265" s="58"/>
      <c r="Q265" s="57"/>
      <c r="R265" s="57"/>
      <c r="S265" s="158"/>
      <c r="T265" s="14" t="str">
        <f t="shared" si="14"/>
        <v/>
      </c>
      <c r="U265" s="47" t="str">
        <f t="shared" si="15"/>
        <v/>
      </c>
      <c r="V265" s="14"/>
      <c r="W265" s="3"/>
      <c r="X265" s="3"/>
      <c r="Y265" s="14"/>
      <c r="Z265" s="3"/>
      <c r="AA265" s="14"/>
      <c r="AB265" s="3"/>
      <c r="AC265" s="3"/>
      <c r="AD265" s="14"/>
      <c r="AE265" s="3"/>
      <c r="AF265" s="14"/>
      <c r="AG265" s="3"/>
      <c r="AH265" s="3"/>
      <c r="AI265" s="14"/>
      <c r="AJ265" s="3"/>
      <c r="AK265" s="3"/>
      <c r="AL265" s="6"/>
    </row>
    <row r="266" spans="1:38" ht="21" customHeight="1" x14ac:dyDescent="0.15">
      <c r="A266" s="267"/>
      <c r="B266" s="104"/>
      <c r="C266" s="167"/>
      <c r="D266" s="106"/>
      <c r="E266" s="106"/>
      <c r="F266" s="199"/>
      <c r="G266" s="218"/>
      <c r="H266" s="217"/>
      <c r="I266" s="226"/>
      <c r="J266" s="226"/>
      <c r="K266" s="316">
        <f t="shared" si="13"/>
        <v>0</v>
      </c>
      <c r="L266" s="265"/>
      <c r="M266" s="68"/>
      <c r="N266" s="265"/>
      <c r="O266" s="68"/>
      <c r="P266" s="111"/>
      <c r="Q266" s="111"/>
      <c r="R266" s="111"/>
      <c r="S266" s="195"/>
      <c r="T266" s="14" t="str">
        <f t="shared" si="14"/>
        <v/>
      </c>
      <c r="U266" s="47" t="str">
        <f t="shared" si="15"/>
        <v/>
      </c>
      <c r="V266" s="14"/>
      <c r="W266" s="3"/>
      <c r="X266" s="3"/>
      <c r="Y266" s="14"/>
      <c r="Z266" s="3"/>
      <c r="AA266" s="14"/>
      <c r="AB266" s="3"/>
      <c r="AC266" s="3"/>
      <c r="AD266" s="14"/>
      <c r="AE266" s="3"/>
      <c r="AF266" s="14"/>
      <c r="AG266" s="3"/>
      <c r="AH266" s="3"/>
      <c r="AI266" s="14"/>
      <c r="AJ266" s="3"/>
      <c r="AK266" s="3"/>
      <c r="AL266" s="6"/>
    </row>
    <row r="267" spans="1:38" ht="21" customHeight="1" x14ac:dyDescent="0.15">
      <c r="A267" s="268"/>
      <c r="B267" s="103"/>
      <c r="C267" s="103"/>
      <c r="D267" s="102"/>
      <c r="E267" s="102"/>
      <c r="F267" s="197"/>
      <c r="G267" s="210"/>
      <c r="H267" s="210"/>
      <c r="I267" s="227"/>
      <c r="J267" s="227"/>
      <c r="K267" s="314">
        <f t="shared" si="13"/>
        <v>0</v>
      </c>
      <c r="L267" s="291"/>
      <c r="M267" s="69"/>
      <c r="N267" s="291"/>
      <c r="O267" s="69"/>
      <c r="P267" s="97"/>
      <c r="Q267" s="97"/>
      <c r="R267" s="97"/>
      <c r="S267" s="116"/>
      <c r="T267" s="14" t="str">
        <f t="shared" si="14"/>
        <v/>
      </c>
      <c r="U267" s="47" t="str">
        <f t="shared" si="15"/>
        <v/>
      </c>
      <c r="V267" s="14"/>
      <c r="W267" s="3"/>
      <c r="X267" s="3"/>
      <c r="Y267" s="14"/>
      <c r="Z267" s="3"/>
      <c r="AA267" s="14"/>
      <c r="AB267" s="3"/>
      <c r="AC267" s="3"/>
      <c r="AD267" s="14"/>
      <c r="AE267" s="3"/>
      <c r="AF267" s="14"/>
      <c r="AG267" s="3"/>
      <c r="AH267" s="3"/>
      <c r="AI267" s="14"/>
      <c r="AJ267" s="3"/>
      <c r="AK267" s="3"/>
      <c r="AL267" s="6"/>
    </row>
    <row r="268" spans="1:38" ht="21" customHeight="1" x14ac:dyDescent="0.15">
      <c r="A268" s="266"/>
      <c r="B268" s="78"/>
      <c r="C268" s="78"/>
      <c r="D268" s="86"/>
      <c r="E268" s="86"/>
      <c r="F268" s="190"/>
      <c r="G268" s="215"/>
      <c r="H268" s="215"/>
      <c r="I268" s="225"/>
      <c r="J268" s="225"/>
      <c r="K268" s="315">
        <f t="shared" si="13"/>
        <v>0</v>
      </c>
      <c r="L268" s="66"/>
      <c r="M268" s="58"/>
      <c r="N268" s="66"/>
      <c r="O268" s="58"/>
      <c r="P268" s="57"/>
      <c r="Q268" s="57"/>
      <c r="R268" s="57"/>
      <c r="S268" s="158"/>
      <c r="T268" s="14" t="str">
        <f t="shared" si="14"/>
        <v/>
      </c>
      <c r="U268" s="47" t="str">
        <f t="shared" si="15"/>
        <v/>
      </c>
      <c r="V268" s="14"/>
      <c r="W268" s="3"/>
      <c r="X268" s="3"/>
      <c r="Y268" s="14"/>
      <c r="Z268" s="3"/>
      <c r="AA268" s="14"/>
      <c r="AB268" s="3"/>
      <c r="AC268" s="3"/>
      <c r="AD268" s="14"/>
      <c r="AE268" s="3"/>
      <c r="AF268" s="14"/>
      <c r="AG268" s="3"/>
      <c r="AH268" s="3"/>
      <c r="AI268" s="14"/>
      <c r="AJ268" s="3"/>
      <c r="AK268" s="3"/>
      <c r="AL268" s="6"/>
    </row>
    <row r="269" spans="1:38" ht="21" customHeight="1" x14ac:dyDescent="0.15">
      <c r="A269" s="266"/>
      <c r="B269" s="78"/>
      <c r="C269" s="78"/>
      <c r="D269" s="86"/>
      <c r="E269" s="86"/>
      <c r="F269" s="190"/>
      <c r="G269" s="215"/>
      <c r="H269" s="215"/>
      <c r="I269" s="225"/>
      <c r="J269" s="225"/>
      <c r="K269" s="315">
        <f t="shared" si="13"/>
        <v>0</v>
      </c>
      <c r="L269" s="66"/>
      <c r="M269" s="58"/>
      <c r="N269" s="66"/>
      <c r="O269" s="58"/>
      <c r="P269" s="57"/>
      <c r="Q269" s="57"/>
      <c r="R269" s="57"/>
      <c r="S269" s="158"/>
      <c r="T269" s="14" t="str">
        <f t="shared" si="14"/>
        <v/>
      </c>
      <c r="U269" s="47" t="str">
        <f t="shared" si="15"/>
        <v/>
      </c>
      <c r="V269" s="14"/>
      <c r="W269" s="3"/>
      <c r="X269" s="3"/>
      <c r="Y269" s="14"/>
      <c r="Z269" s="3"/>
      <c r="AA269" s="14"/>
      <c r="AB269" s="3"/>
      <c r="AC269" s="3"/>
      <c r="AD269" s="14"/>
      <c r="AE269" s="3"/>
      <c r="AF269" s="14"/>
      <c r="AG269" s="3"/>
      <c r="AH269" s="3"/>
      <c r="AI269" s="14"/>
      <c r="AJ269" s="3"/>
      <c r="AK269" s="3"/>
      <c r="AL269" s="6"/>
    </row>
    <row r="270" spans="1:38" ht="21" customHeight="1" x14ac:dyDescent="0.15">
      <c r="A270" s="266"/>
      <c r="B270" s="78"/>
      <c r="C270" s="78"/>
      <c r="D270" s="86"/>
      <c r="E270" s="86"/>
      <c r="F270" s="191"/>
      <c r="G270" s="215"/>
      <c r="H270" s="215"/>
      <c r="I270" s="225"/>
      <c r="J270" s="225"/>
      <c r="K270" s="315">
        <f t="shared" si="13"/>
        <v>0</v>
      </c>
      <c r="L270" s="66"/>
      <c r="M270" s="58"/>
      <c r="N270" s="66"/>
      <c r="O270" s="58"/>
      <c r="P270" s="58"/>
      <c r="Q270" s="57"/>
      <c r="R270" s="57"/>
      <c r="S270" s="158"/>
      <c r="T270" s="14" t="str">
        <f t="shared" si="14"/>
        <v/>
      </c>
      <c r="U270" s="47" t="str">
        <f t="shared" si="15"/>
        <v/>
      </c>
      <c r="V270" s="14"/>
      <c r="W270" s="3"/>
      <c r="X270" s="3"/>
      <c r="Y270" s="14"/>
      <c r="Z270" s="3"/>
      <c r="AA270" s="14"/>
      <c r="AB270" s="3"/>
      <c r="AC270" s="3"/>
      <c r="AD270" s="14"/>
      <c r="AE270" s="3"/>
      <c r="AF270" s="14"/>
      <c r="AG270" s="3"/>
      <c r="AH270" s="3"/>
      <c r="AI270" s="14"/>
      <c r="AJ270" s="3"/>
      <c r="AK270" s="3"/>
      <c r="AL270" s="6"/>
    </row>
    <row r="271" spans="1:38" ht="21" customHeight="1" x14ac:dyDescent="0.15">
      <c r="A271" s="266">
        <f>IF(ISBLANK(H271),,A270+1)</f>
        <v>0</v>
      </c>
      <c r="B271" s="78"/>
      <c r="C271" s="78"/>
      <c r="D271" s="86"/>
      <c r="E271" s="86"/>
      <c r="F271" s="190"/>
      <c r="G271" s="215"/>
      <c r="H271" s="215"/>
      <c r="I271" s="225"/>
      <c r="J271" s="225"/>
      <c r="K271" s="315">
        <f t="shared" si="13"/>
        <v>0</v>
      </c>
      <c r="L271" s="66"/>
      <c r="M271" s="58"/>
      <c r="N271" s="66"/>
      <c r="O271" s="58"/>
      <c r="P271" s="57"/>
      <c r="Q271" s="57"/>
      <c r="R271" s="57"/>
      <c r="S271" s="158"/>
      <c r="T271" s="14" t="str">
        <f t="shared" si="14"/>
        <v/>
      </c>
      <c r="U271" s="47" t="str">
        <f t="shared" si="15"/>
        <v/>
      </c>
      <c r="V271" s="14"/>
      <c r="W271" s="3"/>
      <c r="X271" s="3"/>
      <c r="Y271" s="14"/>
      <c r="Z271" s="3"/>
      <c r="AA271" s="14"/>
      <c r="AB271" s="3"/>
      <c r="AC271" s="3"/>
      <c r="AD271" s="14"/>
      <c r="AE271" s="3"/>
      <c r="AF271" s="14"/>
      <c r="AG271" s="3"/>
      <c r="AH271" s="3"/>
      <c r="AI271" s="14"/>
      <c r="AJ271" s="3"/>
      <c r="AK271" s="3"/>
      <c r="AL271" s="6"/>
    </row>
    <row r="272" spans="1:38" ht="21" customHeight="1" x14ac:dyDescent="0.15">
      <c r="A272" s="266">
        <f>IF(ISBLANK(H272),,A271+1)</f>
        <v>0</v>
      </c>
      <c r="B272" s="78"/>
      <c r="C272" s="78"/>
      <c r="D272" s="86"/>
      <c r="E272" s="86"/>
      <c r="F272" s="190"/>
      <c r="G272" s="215"/>
      <c r="H272" s="215"/>
      <c r="I272" s="225"/>
      <c r="J272" s="225"/>
      <c r="K272" s="315">
        <f t="shared" si="13"/>
        <v>0</v>
      </c>
      <c r="L272" s="66"/>
      <c r="M272" s="58"/>
      <c r="N272" s="66"/>
      <c r="O272" s="58"/>
      <c r="P272" s="57"/>
      <c r="Q272" s="57"/>
      <c r="R272" s="57"/>
      <c r="S272" s="158"/>
      <c r="T272" s="14" t="str">
        <f t="shared" si="14"/>
        <v/>
      </c>
      <c r="U272" s="47" t="str">
        <f t="shared" si="15"/>
        <v/>
      </c>
      <c r="V272" s="16"/>
      <c r="W272" s="4"/>
      <c r="X272" s="4"/>
      <c r="Y272" s="16"/>
      <c r="Z272" s="3"/>
      <c r="AA272" s="14"/>
      <c r="AB272" s="4"/>
      <c r="AC272" s="3"/>
      <c r="AD272" s="14"/>
      <c r="AE272" s="4"/>
      <c r="AF272" s="16"/>
      <c r="AG272" s="4"/>
      <c r="AH272" s="4"/>
      <c r="AI272" s="16"/>
      <c r="AJ272" s="3"/>
      <c r="AK272" s="3"/>
      <c r="AL272" s="6"/>
    </row>
    <row r="273" spans="1:38" ht="21" customHeight="1" x14ac:dyDescent="0.15">
      <c r="A273" s="266">
        <f>IF(ISBLANK(H273),,A272+1)</f>
        <v>0</v>
      </c>
      <c r="B273" s="78"/>
      <c r="C273" s="78"/>
      <c r="D273" s="86"/>
      <c r="E273" s="86"/>
      <c r="F273" s="190"/>
      <c r="G273" s="215"/>
      <c r="H273" s="215"/>
      <c r="I273" s="225"/>
      <c r="J273" s="225"/>
      <c r="K273" s="315">
        <f t="shared" si="13"/>
        <v>0</v>
      </c>
      <c r="L273" s="66"/>
      <c r="M273" s="58"/>
      <c r="N273" s="66"/>
      <c r="O273" s="58"/>
      <c r="P273" s="58"/>
      <c r="Q273" s="58"/>
      <c r="R273" s="57"/>
      <c r="S273" s="158"/>
      <c r="T273" s="14" t="str">
        <f t="shared" si="14"/>
        <v/>
      </c>
      <c r="U273" s="47" t="str">
        <f t="shared" si="15"/>
        <v/>
      </c>
      <c r="V273" s="16"/>
      <c r="W273" s="4"/>
      <c r="X273" s="4"/>
      <c r="Y273" s="16"/>
      <c r="Z273" s="3"/>
      <c r="AA273" s="14"/>
      <c r="AB273" s="4"/>
      <c r="AC273" s="3"/>
      <c r="AD273" s="14"/>
      <c r="AE273" s="4"/>
      <c r="AF273" s="16"/>
      <c r="AG273" s="4"/>
      <c r="AH273" s="4"/>
      <c r="AI273" s="16"/>
      <c r="AJ273" s="3"/>
      <c r="AK273" s="3"/>
      <c r="AL273" s="6"/>
    </row>
    <row r="274" spans="1:38" ht="21" customHeight="1" x14ac:dyDescent="0.15">
      <c r="A274" s="266">
        <f>IF(ISBLANK(H274),,A273+1)</f>
        <v>0</v>
      </c>
      <c r="B274" s="78"/>
      <c r="C274" s="78"/>
      <c r="D274" s="86"/>
      <c r="E274" s="86"/>
      <c r="F274" s="77"/>
      <c r="G274" s="215"/>
      <c r="H274" s="215"/>
      <c r="I274" s="225"/>
      <c r="J274" s="225"/>
      <c r="K274" s="315">
        <f t="shared" si="13"/>
        <v>0</v>
      </c>
      <c r="L274" s="70"/>
      <c r="M274" s="67"/>
      <c r="N274" s="70"/>
      <c r="O274" s="67"/>
      <c r="P274" s="78"/>
      <c r="Q274" s="78"/>
      <c r="R274" s="78"/>
      <c r="S274" s="192"/>
      <c r="T274" s="14" t="str">
        <f t="shared" si="14"/>
        <v/>
      </c>
      <c r="U274" s="47" t="str">
        <f t="shared" si="15"/>
        <v/>
      </c>
      <c r="V274" s="17"/>
      <c r="W274" s="5"/>
      <c r="X274" s="5"/>
      <c r="Y274" s="17"/>
      <c r="Z274" s="3"/>
      <c r="AA274" s="14"/>
      <c r="AB274" s="5"/>
      <c r="AC274" s="3"/>
      <c r="AD274" s="14"/>
      <c r="AE274" s="5"/>
      <c r="AF274" s="17"/>
      <c r="AG274" s="5"/>
      <c r="AH274" s="5"/>
      <c r="AI274" s="17"/>
      <c r="AJ274" s="3"/>
      <c r="AK274" s="3"/>
      <c r="AL274" s="6"/>
    </row>
    <row r="275" spans="1:38" ht="21" customHeight="1" x14ac:dyDescent="0.15">
      <c r="A275" s="266" t="s">
        <v>242</v>
      </c>
      <c r="B275" s="78"/>
      <c r="C275" s="78"/>
      <c r="D275" s="86"/>
      <c r="E275" s="86"/>
      <c r="F275" s="77"/>
      <c r="G275" s="215"/>
      <c r="H275" s="215"/>
      <c r="I275" s="225"/>
      <c r="J275" s="225"/>
      <c r="K275" s="315">
        <f t="shared" si="13"/>
        <v>0</v>
      </c>
      <c r="L275" s="70"/>
      <c r="M275" s="271"/>
      <c r="N275" s="70"/>
      <c r="O275" s="271"/>
      <c r="P275" s="78"/>
      <c r="Q275" s="78"/>
      <c r="R275" s="78"/>
      <c r="S275" s="192"/>
      <c r="T275" s="14" t="str">
        <f t="shared" si="14"/>
        <v/>
      </c>
      <c r="U275" s="47" t="str">
        <f t="shared" si="15"/>
        <v/>
      </c>
      <c r="V275" s="25"/>
      <c r="W275" s="25"/>
      <c r="X275" s="25"/>
      <c r="Y275" s="25"/>
      <c r="Z275" s="11"/>
      <c r="AA275" s="18"/>
      <c r="AB275" s="11"/>
      <c r="AC275" s="11"/>
      <c r="AD275" s="18"/>
      <c r="AE275" s="25"/>
      <c r="AF275" s="25"/>
      <c r="AG275" s="25"/>
      <c r="AH275" s="25"/>
      <c r="AI275" s="25"/>
      <c r="AJ275" s="3"/>
      <c r="AK275" s="11"/>
      <c r="AL275" s="6"/>
    </row>
    <row r="276" spans="1:38" ht="21" customHeight="1" x14ac:dyDescent="0.15">
      <c r="A276" s="266">
        <f>IF(ISBLANK(H276),,A274+1)</f>
        <v>0</v>
      </c>
      <c r="B276" s="78"/>
      <c r="C276" s="78"/>
      <c r="D276" s="86"/>
      <c r="E276" s="86"/>
      <c r="F276" s="77"/>
      <c r="G276" s="215"/>
      <c r="H276" s="215"/>
      <c r="I276" s="225"/>
      <c r="J276" s="225"/>
      <c r="K276" s="315">
        <f t="shared" si="13"/>
        <v>0</v>
      </c>
      <c r="L276" s="70"/>
      <c r="M276" s="271"/>
      <c r="N276" s="70"/>
      <c r="O276" s="271"/>
      <c r="P276" s="78"/>
      <c r="Q276" s="78"/>
      <c r="R276" s="78"/>
      <c r="S276" s="192"/>
      <c r="T276" s="14" t="str">
        <f t="shared" si="14"/>
        <v/>
      </c>
      <c r="U276" s="47" t="str">
        <f t="shared" si="15"/>
        <v/>
      </c>
      <c r="V276" s="14"/>
      <c r="W276" s="3"/>
      <c r="X276" s="3"/>
      <c r="Y276" s="14"/>
      <c r="Z276" s="3"/>
      <c r="AA276" s="14"/>
      <c r="AB276" s="3"/>
      <c r="AC276" s="3"/>
      <c r="AD276" s="14"/>
      <c r="AE276" s="3"/>
      <c r="AF276" s="14"/>
      <c r="AG276" s="3"/>
      <c r="AH276" s="3"/>
      <c r="AI276" s="14"/>
      <c r="AJ276" s="3"/>
      <c r="AK276" s="3"/>
      <c r="AL276" s="6"/>
    </row>
    <row r="277" spans="1:38" ht="21" customHeight="1" x14ac:dyDescent="0.15">
      <c r="A277" s="266">
        <f t="shared" ref="A277:A295" si="16">IF(ISBLANK(H277),,A276+1)</f>
        <v>0</v>
      </c>
      <c r="B277" s="78"/>
      <c r="C277" s="78"/>
      <c r="D277" s="86"/>
      <c r="E277" s="86"/>
      <c r="F277" s="77"/>
      <c r="G277" s="215"/>
      <c r="H277" s="215"/>
      <c r="I277" s="225"/>
      <c r="J277" s="225"/>
      <c r="K277" s="315">
        <f t="shared" si="13"/>
        <v>0</v>
      </c>
      <c r="L277" s="70"/>
      <c r="M277" s="271"/>
      <c r="N277" s="70"/>
      <c r="O277" s="271"/>
      <c r="P277" s="78"/>
      <c r="Q277" s="78"/>
      <c r="R277" s="78"/>
      <c r="S277" s="192"/>
      <c r="T277" s="14" t="str">
        <f t="shared" si="14"/>
        <v/>
      </c>
      <c r="U277" s="47" t="str">
        <f t="shared" si="15"/>
        <v/>
      </c>
      <c r="V277" s="14"/>
      <c r="W277" s="3"/>
      <c r="X277" s="3"/>
      <c r="Y277" s="14"/>
      <c r="Z277" s="3"/>
      <c r="AA277" s="14"/>
      <c r="AB277" s="3"/>
      <c r="AC277" s="3"/>
      <c r="AD277" s="14"/>
      <c r="AE277" s="3"/>
      <c r="AF277" s="14"/>
      <c r="AG277" s="3"/>
      <c r="AH277" s="3"/>
      <c r="AI277" s="14"/>
      <c r="AJ277" s="3"/>
      <c r="AK277" s="3"/>
      <c r="AL277" s="6"/>
    </row>
    <row r="278" spans="1:38" ht="21" customHeight="1" x14ac:dyDescent="0.15">
      <c r="A278" s="266">
        <f t="shared" si="16"/>
        <v>0</v>
      </c>
      <c r="B278" s="78"/>
      <c r="C278" s="78"/>
      <c r="D278" s="86"/>
      <c r="E278" s="86"/>
      <c r="F278" s="77"/>
      <c r="G278" s="215"/>
      <c r="H278" s="215"/>
      <c r="I278" s="225"/>
      <c r="J278" s="225"/>
      <c r="K278" s="315">
        <f t="shared" si="13"/>
        <v>0</v>
      </c>
      <c r="L278" s="70"/>
      <c r="M278" s="67"/>
      <c r="N278" s="70"/>
      <c r="O278" s="67"/>
      <c r="P278" s="78"/>
      <c r="Q278" s="78"/>
      <c r="R278" s="78"/>
      <c r="S278" s="192"/>
      <c r="T278" s="14" t="str">
        <f t="shared" si="14"/>
        <v/>
      </c>
      <c r="U278" s="47" t="str">
        <f t="shared" si="15"/>
        <v/>
      </c>
      <c r="V278" s="14"/>
      <c r="W278" s="3"/>
      <c r="X278" s="3"/>
      <c r="Y278" s="14"/>
      <c r="Z278" s="3"/>
      <c r="AA278" s="14"/>
      <c r="AB278" s="3"/>
      <c r="AC278" s="3"/>
      <c r="AD278" s="14"/>
      <c r="AE278" s="3"/>
      <c r="AF278" s="14"/>
      <c r="AG278" s="3"/>
      <c r="AH278" s="3"/>
      <c r="AI278" s="14"/>
      <c r="AJ278" s="3"/>
      <c r="AK278" s="3"/>
      <c r="AL278" s="6"/>
    </row>
    <row r="279" spans="1:38" ht="21" customHeight="1" x14ac:dyDescent="0.15">
      <c r="A279" s="177">
        <f t="shared" si="16"/>
        <v>0</v>
      </c>
      <c r="B279" s="78"/>
      <c r="C279" s="78"/>
      <c r="D279" s="86"/>
      <c r="E279" s="86"/>
      <c r="F279" s="77"/>
      <c r="G279" s="215"/>
      <c r="H279" s="215"/>
      <c r="I279" s="225"/>
      <c r="J279" s="225"/>
      <c r="K279" s="315">
        <f t="shared" si="13"/>
        <v>0</v>
      </c>
      <c r="L279" s="70"/>
      <c r="M279" s="67"/>
      <c r="N279" s="70"/>
      <c r="O279" s="67"/>
      <c r="P279" s="78"/>
      <c r="Q279" s="78"/>
      <c r="R279" s="78"/>
      <c r="S279" s="192"/>
      <c r="T279" s="14" t="str">
        <f t="shared" si="14"/>
        <v/>
      </c>
      <c r="U279" s="47" t="str">
        <f t="shared" si="15"/>
        <v/>
      </c>
      <c r="V279" s="14"/>
      <c r="W279" s="3"/>
      <c r="X279" s="3"/>
      <c r="Y279" s="14"/>
      <c r="Z279" s="3"/>
      <c r="AA279" s="14"/>
      <c r="AB279" s="3"/>
      <c r="AC279" s="3"/>
      <c r="AD279" s="14"/>
      <c r="AE279" s="3"/>
      <c r="AF279" s="14"/>
      <c r="AG279" s="3"/>
      <c r="AH279" s="3"/>
      <c r="AI279" s="14"/>
      <c r="AJ279" s="3"/>
      <c r="AK279" s="3"/>
      <c r="AL279" s="6"/>
    </row>
    <row r="280" spans="1:38" ht="21" customHeight="1" x14ac:dyDescent="0.15">
      <c r="A280" s="266">
        <f t="shared" si="16"/>
        <v>0</v>
      </c>
      <c r="B280" s="67"/>
      <c r="C280" s="78"/>
      <c r="D280" s="86"/>
      <c r="E280" s="86"/>
      <c r="F280" s="77"/>
      <c r="G280" s="216"/>
      <c r="H280" s="215"/>
      <c r="I280" s="225"/>
      <c r="J280" s="225"/>
      <c r="K280" s="315">
        <f t="shared" si="13"/>
        <v>0</v>
      </c>
      <c r="L280" s="70"/>
      <c r="M280" s="67"/>
      <c r="N280" s="70"/>
      <c r="O280" s="67"/>
      <c r="P280" s="67"/>
      <c r="Q280" s="67"/>
      <c r="R280" s="67"/>
      <c r="S280" s="192"/>
      <c r="T280" s="14" t="str">
        <f t="shared" si="14"/>
        <v/>
      </c>
      <c r="U280" s="47" t="str">
        <f t="shared" si="15"/>
        <v/>
      </c>
      <c r="V280" s="14"/>
      <c r="W280" s="3"/>
      <c r="X280" s="3"/>
      <c r="Y280" s="14"/>
      <c r="Z280" s="3"/>
      <c r="AA280" s="14"/>
      <c r="AB280" s="3"/>
      <c r="AC280" s="3"/>
      <c r="AD280" s="14"/>
      <c r="AE280" s="3"/>
      <c r="AF280" s="14"/>
      <c r="AG280" s="3"/>
      <c r="AH280" s="3"/>
      <c r="AI280" s="14"/>
      <c r="AJ280" s="3"/>
      <c r="AK280" s="3"/>
      <c r="AL280" s="6"/>
    </row>
    <row r="281" spans="1:38" ht="21" customHeight="1" x14ac:dyDescent="0.15">
      <c r="A281" s="266">
        <f t="shared" si="16"/>
        <v>0</v>
      </c>
      <c r="B281" s="67"/>
      <c r="C281" s="78"/>
      <c r="D281" s="86"/>
      <c r="E281" s="86"/>
      <c r="F281" s="77"/>
      <c r="G281" s="216"/>
      <c r="H281" s="215"/>
      <c r="I281" s="225"/>
      <c r="J281" s="225"/>
      <c r="K281" s="315">
        <f t="shared" si="13"/>
        <v>0</v>
      </c>
      <c r="L281" s="70"/>
      <c r="M281" s="67"/>
      <c r="N281" s="70"/>
      <c r="O281" s="67"/>
      <c r="P281" s="67"/>
      <c r="Q281" s="67"/>
      <c r="R281" s="67"/>
      <c r="S281" s="192"/>
      <c r="T281" s="14" t="str">
        <f t="shared" si="14"/>
        <v/>
      </c>
      <c r="U281" s="47" t="str">
        <f t="shared" si="15"/>
        <v/>
      </c>
      <c r="V281" s="15"/>
      <c r="W281" s="3"/>
      <c r="X281" s="3"/>
      <c r="Y281" s="14"/>
      <c r="Z281" s="3"/>
      <c r="AA281" s="14"/>
      <c r="AB281" s="3"/>
      <c r="AC281" s="3"/>
      <c r="AD281" s="14"/>
      <c r="AE281" s="3"/>
      <c r="AF281" s="14"/>
      <c r="AG281" s="3"/>
      <c r="AH281" s="3"/>
      <c r="AI281" s="14"/>
      <c r="AJ281" s="3"/>
      <c r="AK281" s="3"/>
      <c r="AL281" s="6"/>
    </row>
    <row r="282" spans="1:38" ht="21" customHeight="1" x14ac:dyDescent="0.15">
      <c r="A282" s="266">
        <f t="shared" si="16"/>
        <v>0</v>
      </c>
      <c r="B282" s="67"/>
      <c r="C282" s="78"/>
      <c r="D282" s="86"/>
      <c r="E282" s="86"/>
      <c r="F282" s="77"/>
      <c r="G282" s="216"/>
      <c r="H282" s="215"/>
      <c r="I282" s="225"/>
      <c r="J282" s="225"/>
      <c r="K282" s="315">
        <f t="shared" si="13"/>
        <v>0</v>
      </c>
      <c r="L282" s="70"/>
      <c r="M282" s="67"/>
      <c r="N282" s="70"/>
      <c r="O282" s="67"/>
      <c r="P282" s="67"/>
      <c r="Q282" s="67"/>
      <c r="R282" s="67"/>
      <c r="S282" s="192"/>
      <c r="T282" s="14" t="str">
        <f t="shared" si="14"/>
        <v/>
      </c>
      <c r="U282" s="47" t="str">
        <f t="shared" si="15"/>
        <v/>
      </c>
      <c r="V282" s="14"/>
      <c r="W282" s="3"/>
      <c r="X282" s="3"/>
      <c r="Y282" s="14"/>
      <c r="Z282" s="3"/>
      <c r="AA282" s="14"/>
      <c r="AB282" s="3"/>
      <c r="AC282" s="3"/>
      <c r="AD282" s="14"/>
      <c r="AE282" s="3"/>
      <c r="AF282" s="14"/>
      <c r="AG282" s="3"/>
      <c r="AH282" s="3"/>
      <c r="AI282" s="14"/>
      <c r="AJ282" s="3"/>
      <c r="AK282" s="3"/>
      <c r="AL282" s="6"/>
    </row>
    <row r="283" spans="1:38" ht="21" customHeight="1" x14ac:dyDescent="0.15">
      <c r="A283" s="266">
        <f t="shared" si="16"/>
        <v>0</v>
      </c>
      <c r="B283" s="67"/>
      <c r="C283" s="78"/>
      <c r="D283" s="86"/>
      <c r="E283" s="86"/>
      <c r="F283" s="77"/>
      <c r="G283" s="216"/>
      <c r="H283" s="215"/>
      <c r="I283" s="225"/>
      <c r="J283" s="225"/>
      <c r="K283" s="315">
        <f t="shared" si="13"/>
        <v>0</v>
      </c>
      <c r="L283" s="70"/>
      <c r="M283" s="67"/>
      <c r="N283" s="70"/>
      <c r="O283" s="67"/>
      <c r="P283" s="67"/>
      <c r="Q283" s="67"/>
      <c r="R283" s="67"/>
      <c r="S283" s="192"/>
      <c r="T283" s="14" t="str">
        <f t="shared" si="14"/>
        <v/>
      </c>
      <c r="U283" s="47" t="str">
        <f t="shared" si="15"/>
        <v/>
      </c>
      <c r="V283" s="14"/>
      <c r="W283" s="3"/>
      <c r="X283" s="3"/>
      <c r="Y283" s="14"/>
      <c r="Z283" s="3"/>
      <c r="AA283" s="14"/>
      <c r="AB283" s="3"/>
      <c r="AC283" s="3"/>
      <c r="AD283" s="14"/>
      <c r="AE283" s="3"/>
      <c r="AF283" s="14"/>
      <c r="AG283" s="3"/>
      <c r="AH283" s="3"/>
      <c r="AI283" s="14"/>
      <c r="AJ283" s="3"/>
      <c r="AK283" s="3"/>
      <c r="AL283" s="6"/>
    </row>
    <row r="284" spans="1:38" ht="21" customHeight="1" x14ac:dyDescent="0.15">
      <c r="A284" s="266">
        <f t="shared" si="16"/>
        <v>0</v>
      </c>
      <c r="B284" s="67"/>
      <c r="C284" s="78"/>
      <c r="D284" s="86"/>
      <c r="E284" s="86"/>
      <c r="F284" s="77"/>
      <c r="G284" s="216"/>
      <c r="H284" s="215"/>
      <c r="I284" s="225"/>
      <c r="J284" s="225"/>
      <c r="K284" s="315">
        <f t="shared" si="13"/>
        <v>0</v>
      </c>
      <c r="L284" s="70"/>
      <c r="M284" s="67"/>
      <c r="N284" s="70"/>
      <c r="O284" s="67"/>
      <c r="P284" s="67"/>
      <c r="Q284" s="67"/>
      <c r="R284" s="67"/>
      <c r="S284" s="192"/>
      <c r="T284" s="14" t="str">
        <f t="shared" si="14"/>
        <v/>
      </c>
      <c r="U284" s="47" t="str">
        <f t="shared" si="15"/>
        <v/>
      </c>
      <c r="V284" s="14"/>
      <c r="W284" s="3"/>
      <c r="X284" s="3"/>
      <c r="Y284" s="14"/>
      <c r="Z284" s="3"/>
      <c r="AA284" s="14"/>
      <c r="AB284" s="3"/>
      <c r="AC284" s="3"/>
      <c r="AD284" s="14"/>
      <c r="AE284" s="3"/>
      <c r="AF284" s="14"/>
      <c r="AG284" s="3"/>
      <c r="AH284" s="3"/>
      <c r="AI284" s="14"/>
      <c r="AJ284" s="3"/>
      <c r="AK284" s="3"/>
      <c r="AL284" s="6"/>
    </row>
    <row r="285" spans="1:38" ht="21" customHeight="1" x14ac:dyDescent="0.15">
      <c r="A285" s="266">
        <f t="shared" si="16"/>
        <v>0</v>
      </c>
      <c r="B285" s="67"/>
      <c r="C285" s="78"/>
      <c r="D285" s="86"/>
      <c r="E285" s="86"/>
      <c r="F285" s="77"/>
      <c r="G285" s="216"/>
      <c r="H285" s="215"/>
      <c r="I285" s="225"/>
      <c r="J285" s="225"/>
      <c r="K285" s="315">
        <f t="shared" si="13"/>
        <v>0</v>
      </c>
      <c r="L285" s="70"/>
      <c r="M285" s="67"/>
      <c r="N285" s="70"/>
      <c r="O285" s="67"/>
      <c r="P285" s="67"/>
      <c r="Q285" s="67"/>
      <c r="R285" s="67"/>
      <c r="S285" s="192"/>
      <c r="T285" s="14" t="str">
        <f t="shared" si="14"/>
        <v/>
      </c>
      <c r="U285" s="47" t="str">
        <f t="shared" si="15"/>
        <v/>
      </c>
      <c r="V285" s="14"/>
      <c r="W285" s="3"/>
      <c r="X285" s="3"/>
      <c r="Y285" s="14"/>
      <c r="Z285" s="3"/>
      <c r="AA285" s="14"/>
      <c r="AB285" s="3"/>
      <c r="AC285" s="3"/>
      <c r="AD285" s="14"/>
      <c r="AE285" s="3"/>
      <c r="AF285" s="14"/>
      <c r="AG285" s="3"/>
      <c r="AH285" s="3"/>
      <c r="AI285" s="14"/>
      <c r="AJ285" s="3"/>
      <c r="AK285" s="3"/>
      <c r="AL285" s="6"/>
    </row>
    <row r="286" spans="1:38" ht="21" customHeight="1" x14ac:dyDescent="0.15">
      <c r="A286" s="267">
        <f t="shared" si="16"/>
        <v>0</v>
      </c>
      <c r="B286" s="104"/>
      <c r="C286" s="167"/>
      <c r="D286" s="106"/>
      <c r="E286" s="106"/>
      <c r="F286" s="166"/>
      <c r="G286" s="218"/>
      <c r="H286" s="217"/>
      <c r="I286" s="226"/>
      <c r="J286" s="226"/>
      <c r="K286" s="316">
        <f t="shared" si="13"/>
        <v>0</v>
      </c>
      <c r="L286" s="159"/>
      <c r="M286" s="104"/>
      <c r="N286" s="159"/>
      <c r="O286" s="104"/>
      <c r="P286" s="104"/>
      <c r="Q286" s="104"/>
      <c r="R286" s="104"/>
      <c r="S286" s="269"/>
      <c r="T286" s="14" t="str">
        <f t="shared" si="14"/>
        <v/>
      </c>
      <c r="U286" s="47" t="str">
        <f t="shared" si="15"/>
        <v/>
      </c>
      <c r="V286" s="14"/>
      <c r="W286" s="3"/>
      <c r="X286" s="3"/>
      <c r="Y286" s="14"/>
      <c r="Z286" s="3"/>
      <c r="AA286" s="14"/>
      <c r="AB286" s="3"/>
      <c r="AC286" s="3"/>
      <c r="AD286" s="14"/>
      <c r="AE286" s="3"/>
      <c r="AF286" s="14"/>
      <c r="AG286" s="3"/>
      <c r="AH286" s="3"/>
      <c r="AI286" s="14"/>
      <c r="AJ286" s="3"/>
      <c r="AK286" s="3"/>
      <c r="AL286" s="6"/>
    </row>
    <row r="287" spans="1:38" ht="21" customHeight="1" x14ac:dyDescent="0.15">
      <c r="A287" s="268">
        <f t="shared" si="16"/>
        <v>0</v>
      </c>
      <c r="B287" s="103"/>
      <c r="C287" s="103"/>
      <c r="D287" s="102"/>
      <c r="E287" s="102"/>
      <c r="F287" s="164"/>
      <c r="G287" s="210"/>
      <c r="H287" s="210"/>
      <c r="I287" s="227"/>
      <c r="J287" s="227"/>
      <c r="K287" s="314">
        <f t="shared" si="13"/>
        <v>0</v>
      </c>
      <c r="L287" s="200"/>
      <c r="M287" s="71"/>
      <c r="N287" s="200"/>
      <c r="O287" s="71"/>
      <c r="P287" s="103"/>
      <c r="Q287" s="103"/>
      <c r="R287" s="103"/>
      <c r="S287" s="270"/>
      <c r="T287" s="14" t="str">
        <f t="shared" si="14"/>
        <v/>
      </c>
      <c r="U287" s="47" t="str">
        <f t="shared" si="15"/>
        <v/>
      </c>
      <c r="V287" s="14"/>
      <c r="W287" s="3"/>
      <c r="X287" s="3"/>
      <c r="Y287" s="14"/>
      <c r="Z287" s="3"/>
      <c r="AA287" s="14"/>
      <c r="AB287" s="3"/>
      <c r="AC287" s="3"/>
      <c r="AD287" s="14"/>
      <c r="AE287" s="3"/>
      <c r="AF287" s="14"/>
      <c r="AG287" s="3"/>
      <c r="AH287" s="3"/>
      <c r="AI287" s="14"/>
      <c r="AJ287" s="3"/>
      <c r="AK287" s="3"/>
      <c r="AL287" s="6"/>
    </row>
    <row r="288" spans="1:38" ht="21" customHeight="1" x14ac:dyDescent="0.15">
      <c r="A288" s="266">
        <f t="shared" si="16"/>
        <v>0</v>
      </c>
      <c r="B288" s="78"/>
      <c r="C288" s="78"/>
      <c r="D288" s="86"/>
      <c r="E288" s="86"/>
      <c r="F288" s="77"/>
      <c r="G288" s="215"/>
      <c r="H288" s="215"/>
      <c r="I288" s="225"/>
      <c r="J288" s="225"/>
      <c r="K288" s="315">
        <f t="shared" si="13"/>
        <v>0</v>
      </c>
      <c r="L288" s="70"/>
      <c r="M288" s="67"/>
      <c r="N288" s="70"/>
      <c r="O288" s="67"/>
      <c r="P288" s="78"/>
      <c r="Q288" s="78"/>
      <c r="R288" s="78"/>
      <c r="S288" s="192"/>
      <c r="T288" s="14" t="str">
        <f t="shared" si="14"/>
        <v/>
      </c>
      <c r="U288" s="47" t="str">
        <f t="shared" si="15"/>
        <v/>
      </c>
      <c r="V288" s="14"/>
      <c r="W288" s="3"/>
      <c r="X288" s="3"/>
      <c r="Y288" s="14"/>
      <c r="Z288" s="3"/>
      <c r="AA288" s="14"/>
      <c r="AB288" s="3"/>
      <c r="AC288" s="3"/>
      <c r="AD288" s="14"/>
      <c r="AE288" s="3"/>
      <c r="AF288" s="14"/>
      <c r="AG288" s="3"/>
      <c r="AH288" s="3"/>
      <c r="AI288" s="14"/>
      <c r="AJ288" s="3"/>
      <c r="AK288" s="3"/>
      <c r="AL288" s="6"/>
    </row>
    <row r="289" spans="1:38" ht="21" customHeight="1" x14ac:dyDescent="0.15">
      <c r="A289" s="266">
        <f t="shared" si="16"/>
        <v>0</v>
      </c>
      <c r="B289" s="78"/>
      <c r="C289" s="78"/>
      <c r="D289" s="86"/>
      <c r="E289" s="86"/>
      <c r="F289" s="77"/>
      <c r="G289" s="215"/>
      <c r="H289" s="215"/>
      <c r="I289" s="225"/>
      <c r="J289" s="225"/>
      <c r="K289" s="315">
        <f t="shared" si="13"/>
        <v>0</v>
      </c>
      <c r="L289" s="70"/>
      <c r="M289" s="67"/>
      <c r="N289" s="70"/>
      <c r="O289" s="67"/>
      <c r="P289" s="78"/>
      <c r="Q289" s="78"/>
      <c r="R289" s="78"/>
      <c r="S289" s="192"/>
      <c r="T289" s="14" t="str">
        <f t="shared" si="14"/>
        <v/>
      </c>
      <c r="U289" s="47" t="str">
        <f t="shared" si="15"/>
        <v/>
      </c>
      <c r="V289" s="14"/>
      <c r="W289" s="3"/>
      <c r="X289" s="3"/>
      <c r="Y289" s="14"/>
      <c r="Z289" s="3"/>
      <c r="AA289" s="14"/>
      <c r="AB289" s="3"/>
      <c r="AC289" s="3"/>
      <c r="AD289" s="14"/>
      <c r="AE289" s="3"/>
      <c r="AF289" s="14"/>
      <c r="AG289" s="3"/>
      <c r="AH289" s="3"/>
      <c r="AI289" s="14"/>
      <c r="AJ289" s="3"/>
      <c r="AK289" s="3"/>
      <c r="AL289" s="6"/>
    </row>
    <row r="290" spans="1:38" ht="21" customHeight="1" x14ac:dyDescent="0.15">
      <c r="A290" s="266">
        <f t="shared" si="16"/>
        <v>0</v>
      </c>
      <c r="B290" s="78"/>
      <c r="C290" s="78"/>
      <c r="D290" s="86"/>
      <c r="E290" s="86"/>
      <c r="F290" s="77"/>
      <c r="G290" s="215"/>
      <c r="H290" s="215"/>
      <c r="I290" s="225"/>
      <c r="J290" s="225"/>
      <c r="K290" s="315">
        <f t="shared" si="13"/>
        <v>0</v>
      </c>
      <c r="L290" s="70"/>
      <c r="M290" s="67"/>
      <c r="N290" s="70"/>
      <c r="O290" s="67"/>
      <c r="P290" s="78"/>
      <c r="Q290" s="78"/>
      <c r="R290" s="78"/>
      <c r="S290" s="192"/>
      <c r="T290" s="14" t="str">
        <f t="shared" si="14"/>
        <v/>
      </c>
      <c r="U290" s="47" t="str">
        <f t="shared" si="15"/>
        <v/>
      </c>
      <c r="V290" s="14"/>
      <c r="W290" s="3"/>
      <c r="X290" s="3"/>
      <c r="Y290" s="14"/>
      <c r="Z290" s="3"/>
      <c r="AA290" s="14"/>
      <c r="AB290" s="3"/>
      <c r="AC290" s="3"/>
      <c r="AD290" s="14"/>
      <c r="AE290" s="3"/>
      <c r="AF290" s="14"/>
      <c r="AG290" s="3"/>
      <c r="AH290" s="3"/>
      <c r="AI290" s="14"/>
      <c r="AJ290" s="3"/>
      <c r="AK290" s="3"/>
      <c r="AL290" s="6"/>
    </row>
    <row r="291" spans="1:38" ht="21" customHeight="1" x14ac:dyDescent="0.15">
      <c r="A291" s="266">
        <f t="shared" si="16"/>
        <v>0</v>
      </c>
      <c r="B291" s="78"/>
      <c r="C291" s="78"/>
      <c r="D291" s="86"/>
      <c r="E291" s="86"/>
      <c r="F291" s="77"/>
      <c r="G291" s="215"/>
      <c r="H291" s="215"/>
      <c r="I291" s="225"/>
      <c r="J291" s="225"/>
      <c r="K291" s="315">
        <f t="shared" si="13"/>
        <v>0</v>
      </c>
      <c r="L291" s="70"/>
      <c r="M291" s="67"/>
      <c r="N291" s="70"/>
      <c r="O291" s="67"/>
      <c r="P291" s="78"/>
      <c r="Q291" s="78"/>
      <c r="R291" s="78"/>
      <c r="S291" s="192"/>
      <c r="T291" s="14" t="str">
        <f t="shared" si="14"/>
        <v/>
      </c>
      <c r="U291" s="47" t="str">
        <f t="shared" si="15"/>
        <v/>
      </c>
      <c r="V291" s="14"/>
      <c r="W291" s="3"/>
      <c r="X291" s="3"/>
      <c r="Y291" s="14"/>
      <c r="Z291" s="3"/>
      <c r="AA291" s="14"/>
      <c r="AB291" s="3"/>
      <c r="AC291" s="3"/>
      <c r="AD291" s="14"/>
      <c r="AE291" s="3"/>
      <c r="AF291" s="14"/>
      <c r="AG291" s="3"/>
      <c r="AH291" s="3"/>
      <c r="AI291" s="14"/>
      <c r="AJ291" s="3"/>
      <c r="AK291" s="3"/>
      <c r="AL291" s="6"/>
    </row>
    <row r="292" spans="1:38" ht="21" customHeight="1" x14ac:dyDescent="0.15">
      <c r="A292" s="266">
        <f t="shared" si="16"/>
        <v>0</v>
      </c>
      <c r="B292" s="78"/>
      <c r="C292" s="78"/>
      <c r="D292" s="86"/>
      <c r="E292" s="86"/>
      <c r="F292" s="77"/>
      <c r="G292" s="215"/>
      <c r="H292" s="215"/>
      <c r="I292" s="225"/>
      <c r="J292" s="225"/>
      <c r="K292" s="315">
        <f t="shared" si="13"/>
        <v>0</v>
      </c>
      <c r="L292" s="70"/>
      <c r="M292" s="67"/>
      <c r="N292" s="70"/>
      <c r="O292" s="67"/>
      <c r="P292" s="78"/>
      <c r="Q292" s="78"/>
      <c r="R292" s="78"/>
      <c r="S292" s="192"/>
      <c r="T292" s="14" t="str">
        <f t="shared" si="14"/>
        <v/>
      </c>
      <c r="U292" s="47" t="str">
        <f t="shared" si="15"/>
        <v/>
      </c>
      <c r="V292" s="14"/>
      <c r="W292" s="3"/>
      <c r="X292" s="3"/>
      <c r="Y292" s="14"/>
      <c r="Z292" s="3"/>
      <c r="AA292" s="14"/>
      <c r="AB292" s="3"/>
      <c r="AC292" s="3"/>
      <c r="AD292" s="14"/>
      <c r="AE292" s="3"/>
      <c r="AF292" s="14"/>
      <c r="AG292" s="3"/>
      <c r="AH292" s="3"/>
      <c r="AI292" s="14"/>
      <c r="AJ292" s="3"/>
      <c r="AK292" s="3"/>
      <c r="AL292" s="6"/>
    </row>
    <row r="293" spans="1:38" ht="21" customHeight="1" x14ac:dyDescent="0.15">
      <c r="A293" s="266">
        <f t="shared" si="16"/>
        <v>0</v>
      </c>
      <c r="B293" s="78"/>
      <c r="C293" s="78"/>
      <c r="D293" s="86"/>
      <c r="E293" s="86"/>
      <c r="F293" s="77"/>
      <c r="G293" s="215"/>
      <c r="H293" s="215"/>
      <c r="I293" s="225"/>
      <c r="J293" s="225"/>
      <c r="K293" s="315">
        <f t="shared" si="13"/>
        <v>0</v>
      </c>
      <c r="L293" s="70"/>
      <c r="M293" s="67"/>
      <c r="N293" s="70"/>
      <c r="O293" s="67"/>
      <c r="P293" s="78"/>
      <c r="Q293" s="78"/>
      <c r="R293" s="78"/>
      <c r="S293" s="192"/>
      <c r="T293" s="14" t="str">
        <f t="shared" si="14"/>
        <v/>
      </c>
      <c r="U293" s="47" t="str">
        <f t="shared" si="15"/>
        <v/>
      </c>
      <c r="V293" s="16"/>
      <c r="W293" s="4"/>
      <c r="X293" s="4"/>
      <c r="Y293" s="16"/>
      <c r="Z293" s="3"/>
      <c r="AA293" s="14"/>
      <c r="AB293" s="4"/>
      <c r="AC293" s="3"/>
      <c r="AD293" s="14"/>
      <c r="AE293" s="4"/>
      <c r="AF293" s="16"/>
      <c r="AG293" s="4"/>
      <c r="AH293" s="4"/>
      <c r="AI293" s="16"/>
      <c r="AJ293" s="3"/>
      <c r="AK293" s="3"/>
      <c r="AL293" s="6"/>
    </row>
    <row r="294" spans="1:38" ht="21" customHeight="1" x14ac:dyDescent="0.15">
      <c r="A294" s="266">
        <f t="shared" si="16"/>
        <v>0</v>
      </c>
      <c r="B294" s="78"/>
      <c r="C294" s="78"/>
      <c r="D294" s="86"/>
      <c r="E294" s="86"/>
      <c r="F294" s="77"/>
      <c r="G294" s="215"/>
      <c r="H294" s="215"/>
      <c r="I294" s="225"/>
      <c r="J294" s="225"/>
      <c r="K294" s="315">
        <f t="shared" si="13"/>
        <v>0</v>
      </c>
      <c r="L294" s="70"/>
      <c r="M294" s="67"/>
      <c r="N294" s="70"/>
      <c r="O294" s="67"/>
      <c r="P294" s="78"/>
      <c r="Q294" s="78"/>
      <c r="R294" s="78"/>
      <c r="S294" s="192"/>
      <c r="T294" s="14" t="str">
        <f t="shared" si="14"/>
        <v/>
      </c>
      <c r="U294" s="47" t="str">
        <f t="shared" si="15"/>
        <v/>
      </c>
      <c r="V294" s="16"/>
      <c r="W294" s="4"/>
      <c r="X294" s="4"/>
      <c r="Y294" s="16"/>
      <c r="Z294" s="3"/>
      <c r="AA294" s="14"/>
      <c r="AB294" s="4"/>
      <c r="AC294" s="3"/>
      <c r="AD294" s="14"/>
      <c r="AE294" s="4"/>
      <c r="AF294" s="16"/>
      <c r="AG294" s="4"/>
      <c r="AH294" s="4"/>
      <c r="AI294" s="16"/>
      <c r="AJ294" s="3"/>
      <c r="AK294" s="3"/>
      <c r="AL294" s="6"/>
    </row>
    <row r="295" spans="1:38" ht="21" customHeight="1" x14ac:dyDescent="0.15">
      <c r="A295" s="266">
        <f t="shared" si="16"/>
        <v>0</v>
      </c>
      <c r="B295" s="78"/>
      <c r="C295" s="78"/>
      <c r="D295" s="86"/>
      <c r="E295" s="86"/>
      <c r="F295" s="77"/>
      <c r="G295" s="215"/>
      <c r="H295" s="215"/>
      <c r="I295" s="225"/>
      <c r="J295" s="225"/>
      <c r="K295" s="315">
        <f t="shared" si="13"/>
        <v>0</v>
      </c>
      <c r="L295" s="70"/>
      <c r="M295" s="67"/>
      <c r="N295" s="70"/>
      <c r="O295" s="67"/>
      <c r="P295" s="78"/>
      <c r="Q295" s="78"/>
      <c r="R295" s="78"/>
      <c r="S295" s="192"/>
      <c r="T295" s="14" t="str">
        <f t="shared" si="14"/>
        <v/>
      </c>
      <c r="U295" s="47" t="str">
        <f t="shared" si="15"/>
        <v/>
      </c>
      <c r="V295" s="17"/>
      <c r="W295" s="5"/>
      <c r="X295" s="5"/>
      <c r="Y295" s="17"/>
      <c r="Z295" s="3"/>
      <c r="AA295" s="14"/>
      <c r="AB295" s="5"/>
      <c r="AC295" s="3"/>
      <c r="AD295" s="14"/>
      <c r="AE295" s="5"/>
      <c r="AF295" s="17"/>
      <c r="AG295" s="5"/>
      <c r="AH295" s="5"/>
      <c r="AI295" s="17"/>
      <c r="AJ295" s="3"/>
      <c r="AK295" s="3"/>
      <c r="AL295" s="6"/>
    </row>
    <row r="296" spans="1:38" ht="21" customHeight="1" x14ac:dyDescent="0.15">
      <c r="A296" s="266" t="s">
        <v>242</v>
      </c>
      <c r="B296" s="78"/>
      <c r="C296" s="78"/>
      <c r="D296" s="86"/>
      <c r="E296" s="86"/>
      <c r="F296" s="77"/>
      <c r="G296" s="215"/>
      <c r="H296" s="215"/>
      <c r="I296" s="225"/>
      <c r="J296" s="225"/>
      <c r="K296" s="315">
        <f t="shared" si="13"/>
        <v>0</v>
      </c>
      <c r="L296" s="70"/>
      <c r="M296" s="67"/>
      <c r="N296" s="70"/>
      <c r="O296" s="67"/>
      <c r="P296" s="78"/>
      <c r="Q296" s="78"/>
      <c r="R296" s="78"/>
      <c r="S296" s="192"/>
      <c r="T296" s="14" t="str">
        <f t="shared" si="14"/>
        <v/>
      </c>
      <c r="U296" s="47" t="str">
        <f t="shared" si="15"/>
        <v/>
      </c>
      <c r="V296" s="25"/>
      <c r="W296" s="25"/>
      <c r="X296" s="25"/>
      <c r="Y296" s="25"/>
      <c r="Z296" s="11"/>
      <c r="AA296" s="18"/>
      <c r="AB296" s="11"/>
      <c r="AC296" s="11"/>
      <c r="AD296" s="18"/>
      <c r="AE296" s="25"/>
      <c r="AF296" s="25"/>
      <c r="AG296" s="25"/>
      <c r="AH296" s="25"/>
      <c r="AI296" s="25"/>
      <c r="AJ296" s="3"/>
      <c r="AK296" s="11"/>
      <c r="AL296" s="6"/>
    </row>
    <row r="297" spans="1:38" ht="21" customHeight="1" x14ac:dyDescent="0.15">
      <c r="A297" s="266">
        <f>IF(ISBLANK(G297),,A295+1)</f>
        <v>0</v>
      </c>
      <c r="B297" s="78"/>
      <c r="C297" s="78"/>
      <c r="D297" s="86"/>
      <c r="E297" s="86"/>
      <c r="F297" s="77"/>
      <c r="G297" s="215"/>
      <c r="H297" s="215"/>
      <c r="I297" s="225"/>
      <c r="J297" s="225"/>
      <c r="K297" s="315">
        <f t="shared" si="13"/>
        <v>0</v>
      </c>
      <c r="L297" s="70"/>
      <c r="M297" s="67"/>
      <c r="N297" s="70"/>
      <c r="O297" s="67"/>
      <c r="P297" s="78"/>
      <c r="Q297" s="78"/>
      <c r="R297" s="78"/>
      <c r="S297" s="192"/>
      <c r="T297" s="14" t="str">
        <f t="shared" si="14"/>
        <v/>
      </c>
      <c r="U297" s="47" t="str">
        <f t="shared" si="15"/>
        <v/>
      </c>
    </row>
    <row r="298" spans="1:38" ht="21" customHeight="1" x14ac:dyDescent="0.15">
      <c r="A298" s="266">
        <f t="shared" ref="A298:A312" si="17">IF(ISBLANK(G298),,A297+1)</f>
        <v>0</v>
      </c>
      <c r="B298" s="78"/>
      <c r="C298" s="78"/>
      <c r="D298" s="86"/>
      <c r="E298" s="86"/>
      <c r="F298" s="77"/>
      <c r="G298" s="215"/>
      <c r="H298" s="215"/>
      <c r="I298" s="225"/>
      <c r="J298" s="225"/>
      <c r="K298" s="315">
        <f t="shared" si="13"/>
        <v>0</v>
      </c>
      <c r="L298" s="70"/>
      <c r="M298" s="67"/>
      <c r="N298" s="70"/>
      <c r="O298" s="67"/>
      <c r="P298" s="78"/>
      <c r="Q298" s="78"/>
      <c r="R298" s="78"/>
      <c r="S298" s="192"/>
      <c r="T298" s="14" t="str">
        <f t="shared" si="14"/>
        <v/>
      </c>
      <c r="U298" s="47" t="str">
        <f t="shared" si="15"/>
        <v/>
      </c>
    </row>
    <row r="299" spans="1:38" ht="21" customHeight="1" x14ac:dyDescent="0.15">
      <c r="A299" s="177">
        <f t="shared" si="17"/>
        <v>0</v>
      </c>
      <c r="B299" s="78"/>
      <c r="C299" s="78"/>
      <c r="D299" s="86"/>
      <c r="E299" s="86"/>
      <c r="F299" s="77"/>
      <c r="G299" s="215"/>
      <c r="H299" s="215"/>
      <c r="I299" s="225"/>
      <c r="J299" s="225"/>
      <c r="K299" s="315">
        <f t="shared" si="13"/>
        <v>0</v>
      </c>
      <c r="L299" s="70"/>
      <c r="M299" s="67"/>
      <c r="N299" s="70"/>
      <c r="O299" s="67"/>
      <c r="P299" s="78"/>
      <c r="Q299" s="78"/>
      <c r="R299" s="78"/>
      <c r="S299" s="192"/>
      <c r="T299" s="14" t="str">
        <f t="shared" si="14"/>
        <v/>
      </c>
      <c r="U299" s="47" t="str">
        <f t="shared" si="15"/>
        <v/>
      </c>
    </row>
    <row r="300" spans="1:38" ht="21" customHeight="1" x14ac:dyDescent="0.15">
      <c r="A300" s="266">
        <f t="shared" si="17"/>
        <v>0</v>
      </c>
      <c r="B300" s="67"/>
      <c r="C300" s="78"/>
      <c r="D300" s="86"/>
      <c r="E300" s="86"/>
      <c r="F300" s="77"/>
      <c r="G300" s="216"/>
      <c r="H300" s="215"/>
      <c r="I300" s="225"/>
      <c r="J300" s="225"/>
      <c r="K300" s="315">
        <f t="shared" si="13"/>
        <v>0</v>
      </c>
      <c r="L300" s="70"/>
      <c r="M300" s="67"/>
      <c r="N300" s="70"/>
      <c r="O300" s="67"/>
      <c r="P300" s="67"/>
      <c r="Q300" s="67"/>
      <c r="R300" s="67"/>
      <c r="S300" s="192"/>
      <c r="T300" s="14" t="str">
        <f t="shared" si="14"/>
        <v/>
      </c>
      <c r="U300" s="47" t="str">
        <f t="shared" si="15"/>
        <v/>
      </c>
    </row>
    <row r="301" spans="1:38" ht="21" customHeight="1" x14ac:dyDescent="0.15">
      <c r="A301" s="266">
        <f t="shared" si="17"/>
        <v>0</v>
      </c>
      <c r="B301" s="67"/>
      <c r="C301" s="78"/>
      <c r="D301" s="86"/>
      <c r="E301" s="86"/>
      <c r="F301" s="77"/>
      <c r="G301" s="216"/>
      <c r="H301" s="215"/>
      <c r="I301" s="225"/>
      <c r="J301" s="225"/>
      <c r="K301" s="315">
        <f t="shared" si="13"/>
        <v>0</v>
      </c>
      <c r="L301" s="70"/>
      <c r="M301" s="67"/>
      <c r="N301" s="70"/>
      <c r="O301" s="67"/>
      <c r="P301" s="67"/>
      <c r="Q301" s="67"/>
      <c r="R301" s="67"/>
      <c r="S301" s="192"/>
      <c r="T301" s="14" t="str">
        <f t="shared" si="14"/>
        <v/>
      </c>
      <c r="U301" s="47" t="str">
        <f t="shared" si="15"/>
        <v/>
      </c>
    </row>
    <row r="302" spans="1:38" ht="21" customHeight="1" x14ac:dyDescent="0.15">
      <c r="A302" s="266">
        <f t="shared" si="17"/>
        <v>0</v>
      </c>
      <c r="B302" s="67"/>
      <c r="C302" s="78"/>
      <c r="D302" s="86"/>
      <c r="E302" s="86"/>
      <c r="F302" s="77"/>
      <c r="G302" s="216"/>
      <c r="H302" s="215"/>
      <c r="I302" s="225"/>
      <c r="J302" s="225"/>
      <c r="K302" s="315">
        <f t="shared" si="13"/>
        <v>0</v>
      </c>
      <c r="L302" s="70"/>
      <c r="M302" s="67"/>
      <c r="N302" s="70"/>
      <c r="O302" s="67"/>
      <c r="P302" s="67"/>
      <c r="Q302" s="67"/>
      <c r="R302" s="67"/>
      <c r="S302" s="192"/>
      <c r="T302" s="14" t="str">
        <f t="shared" si="14"/>
        <v/>
      </c>
      <c r="U302" s="47" t="str">
        <f t="shared" si="15"/>
        <v/>
      </c>
    </row>
    <row r="303" spans="1:38" ht="21" customHeight="1" x14ac:dyDescent="0.15">
      <c r="A303" s="266">
        <f t="shared" si="17"/>
        <v>0</v>
      </c>
      <c r="B303" s="67"/>
      <c r="C303" s="78"/>
      <c r="D303" s="86"/>
      <c r="E303" s="86"/>
      <c r="F303" s="77"/>
      <c r="G303" s="216"/>
      <c r="H303" s="215"/>
      <c r="I303" s="225"/>
      <c r="J303" s="225"/>
      <c r="K303" s="315">
        <f t="shared" si="13"/>
        <v>0</v>
      </c>
      <c r="L303" s="70"/>
      <c r="M303" s="67"/>
      <c r="N303" s="70"/>
      <c r="O303" s="67"/>
      <c r="P303" s="67"/>
      <c r="Q303" s="67"/>
      <c r="R303" s="67"/>
      <c r="S303" s="192"/>
      <c r="T303" s="14" t="str">
        <f t="shared" si="14"/>
        <v/>
      </c>
      <c r="U303" s="47" t="str">
        <f t="shared" si="15"/>
        <v/>
      </c>
    </row>
    <row r="304" spans="1:38" ht="21" customHeight="1" x14ac:dyDescent="0.15">
      <c r="A304" s="266">
        <f t="shared" si="17"/>
        <v>0</v>
      </c>
      <c r="B304" s="67"/>
      <c r="C304" s="78"/>
      <c r="D304" s="86"/>
      <c r="E304" s="86"/>
      <c r="F304" s="77"/>
      <c r="G304" s="216"/>
      <c r="H304" s="215"/>
      <c r="I304" s="225"/>
      <c r="J304" s="225"/>
      <c r="K304" s="315">
        <f t="shared" si="13"/>
        <v>0</v>
      </c>
      <c r="L304" s="70"/>
      <c r="M304" s="67"/>
      <c r="N304" s="70"/>
      <c r="O304" s="67"/>
      <c r="P304" s="67"/>
      <c r="Q304" s="67"/>
      <c r="R304" s="67"/>
      <c r="S304" s="192"/>
      <c r="T304" s="14" t="str">
        <f t="shared" si="14"/>
        <v/>
      </c>
      <c r="U304" s="47" t="str">
        <f t="shared" si="15"/>
        <v/>
      </c>
    </row>
    <row r="305" spans="1:21" ht="21" customHeight="1" x14ac:dyDescent="0.15">
      <c r="A305" s="266">
        <f t="shared" si="17"/>
        <v>0</v>
      </c>
      <c r="B305" s="67"/>
      <c r="C305" s="78"/>
      <c r="D305" s="86"/>
      <c r="E305" s="86"/>
      <c r="F305" s="77"/>
      <c r="G305" s="216"/>
      <c r="H305" s="215"/>
      <c r="I305" s="225"/>
      <c r="J305" s="225"/>
      <c r="K305" s="315">
        <f t="shared" si="13"/>
        <v>0</v>
      </c>
      <c r="L305" s="70"/>
      <c r="M305" s="67"/>
      <c r="N305" s="70"/>
      <c r="O305" s="67"/>
      <c r="P305" s="67"/>
      <c r="Q305" s="67"/>
      <c r="R305" s="67"/>
      <c r="S305" s="192"/>
      <c r="T305" s="14" t="str">
        <f t="shared" si="14"/>
        <v/>
      </c>
      <c r="U305" s="47" t="str">
        <f t="shared" si="15"/>
        <v/>
      </c>
    </row>
    <row r="306" spans="1:21" ht="21" customHeight="1" x14ac:dyDescent="0.15">
      <c r="A306" s="267">
        <f t="shared" si="17"/>
        <v>0</v>
      </c>
      <c r="B306" s="104"/>
      <c r="C306" s="167"/>
      <c r="D306" s="106"/>
      <c r="E306" s="106"/>
      <c r="F306" s="166"/>
      <c r="G306" s="218"/>
      <c r="H306" s="217"/>
      <c r="I306" s="226"/>
      <c r="J306" s="226"/>
      <c r="K306" s="316">
        <f t="shared" si="13"/>
        <v>0</v>
      </c>
      <c r="L306" s="159"/>
      <c r="M306" s="104"/>
      <c r="N306" s="159"/>
      <c r="O306" s="104"/>
      <c r="P306" s="104"/>
      <c r="Q306" s="104"/>
      <c r="R306" s="104"/>
      <c r="S306" s="269"/>
      <c r="T306" s="14" t="str">
        <f t="shared" si="14"/>
        <v/>
      </c>
      <c r="U306" s="47" t="str">
        <f t="shared" si="15"/>
        <v/>
      </c>
    </row>
    <row r="307" spans="1:21" ht="21" customHeight="1" x14ac:dyDescent="0.15">
      <c r="A307" s="268">
        <f t="shared" si="17"/>
        <v>0</v>
      </c>
      <c r="B307" s="103"/>
      <c r="C307" s="103"/>
      <c r="D307" s="102"/>
      <c r="E307" s="102"/>
      <c r="F307" s="164"/>
      <c r="G307" s="210"/>
      <c r="H307" s="210"/>
      <c r="I307" s="227"/>
      <c r="J307" s="227"/>
      <c r="K307" s="314">
        <f t="shared" si="13"/>
        <v>0</v>
      </c>
      <c r="L307" s="200"/>
      <c r="M307" s="71"/>
      <c r="N307" s="200"/>
      <c r="O307" s="71"/>
      <c r="P307" s="103"/>
      <c r="Q307" s="103"/>
      <c r="R307" s="103"/>
      <c r="S307" s="270"/>
      <c r="T307" s="14" t="str">
        <f t="shared" si="14"/>
        <v/>
      </c>
      <c r="U307" s="47" t="str">
        <f t="shared" si="15"/>
        <v/>
      </c>
    </row>
    <row r="308" spans="1:21" ht="21" customHeight="1" x14ac:dyDescent="0.15">
      <c r="A308" s="266">
        <f t="shared" si="17"/>
        <v>0</v>
      </c>
      <c r="B308" s="78"/>
      <c r="C308" s="78"/>
      <c r="D308" s="86"/>
      <c r="E308" s="86"/>
      <c r="F308" s="77"/>
      <c r="G308" s="215"/>
      <c r="H308" s="215"/>
      <c r="I308" s="225"/>
      <c r="J308" s="225"/>
      <c r="K308" s="315">
        <f t="shared" si="13"/>
        <v>0</v>
      </c>
      <c r="L308" s="70"/>
      <c r="M308" s="67"/>
      <c r="N308" s="70"/>
      <c r="O308" s="67"/>
      <c r="P308" s="78"/>
      <c r="Q308" s="78"/>
      <c r="R308" s="78"/>
      <c r="S308" s="192"/>
      <c r="T308" s="14" t="str">
        <f t="shared" si="14"/>
        <v/>
      </c>
      <c r="U308" s="47" t="str">
        <f t="shared" si="15"/>
        <v/>
      </c>
    </row>
    <row r="309" spans="1:21" ht="21" customHeight="1" x14ac:dyDescent="0.15">
      <c r="A309" s="266">
        <f t="shared" si="17"/>
        <v>0</v>
      </c>
      <c r="B309" s="78"/>
      <c r="C309" s="78"/>
      <c r="D309" s="86"/>
      <c r="E309" s="86"/>
      <c r="F309" s="77"/>
      <c r="G309" s="215"/>
      <c r="H309" s="215"/>
      <c r="I309" s="225"/>
      <c r="J309" s="225"/>
      <c r="K309" s="315">
        <f t="shared" si="13"/>
        <v>0</v>
      </c>
      <c r="L309" s="70"/>
      <c r="M309" s="67"/>
      <c r="N309" s="70"/>
      <c r="O309" s="67"/>
      <c r="P309" s="78"/>
      <c r="Q309" s="78"/>
      <c r="R309" s="78"/>
      <c r="S309" s="192"/>
      <c r="T309" s="14" t="str">
        <f t="shared" si="14"/>
        <v/>
      </c>
      <c r="U309" s="47" t="str">
        <f t="shared" si="15"/>
        <v/>
      </c>
    </row>
    <row r="310" spans="1:21" ht="21" customHeight="1" x14ac:dyDescent="0.15">
      <c r="A310" s="266">
        <f t="shared" si="17"/>
        <v>0</v>
      </c>
      <c r="B310" s="78"/>
      <c r="C310" s="78"/>
      <c r="D310" s="86"/>
      <c r="E310" s="86"/>
      <c r="F310" s="77"/>
      <c r="G310" s="215"/>
      <c r="H310" s="215"/>
      <c r="I310" s="225"/>
      <c r="J310" s="225"/>
      <c r="K310" s="315">
        <f t="shared" si="13"/>
        <v>0</v>
      </c>
      <c r="L310" s="70"/>
      <c r="M310" s="67"/>
      <c r="N310" s="70"/>
      <c r="O310" s="67"/>
      <c r="P310" s="78"/>
      <c r="Q310" s="78"/>
      <c r="R310" s="78"/>
      <c r="S310" s="192"/>
      <c r="T310" s="14" t="str">
        <f t="shared" si="14"/>
        <v/>
      </c>
      <c r="U310" s="47" t="str">
        <f t="shared" si="15"/>
        <v/>
      </c>
    </row>
    <row r="311" spans="1:21" ht="21" customHeight="1" x14ac:dyDescent="0.15">
      <c r="A311" s="266">
        <f t="shared" si="17"/>
        <v>0</v>
      </c>
      <c r="B311" s="78"/>
      <c r="C311" s="78"/>
      <c r="D311" s="86"/>
      <c r="E311" s="86"/>
      <c r="F311" s="77"/>
      <c r="G311" s="215"/>
      <c r="H311" s="215"/>
      <c r="I311" s="225"/>
      <c r="J311" s="225"/>
      <c r="K311" s="315">
        <f t="shared" si="13"/>
        <v>0</v>
      </c>
      <c r="L311" s="70"/>
      <c r="M311" s="67"/>
      <c r="N311" s="70"/>
      <c r="O311" s="67"/>
      <c r="P311" s="78"/>
      <c r="Q311" s="78"/>
      <c r="R311" s="78"/>
      <c r="S311" s="192"/>
      <c r="T311" s="14" t="str">
        <f t="shared" si="14"/>
        <v/>
      </c>
      <c r="U311" s="47" t="str">
        <f t="shared" si="15"/>
        <v/>
      </c>
    </row>
    <row r="312" spans="1:21" ht="21" customHeight="1" x14ac:dyDescent="0.15">
      <c r="A312" s="266">
        <f t="shared" si="17"/>
        <v>0</v>
      </c>
      <c r="B312" s="78"/>
      <c r="C312" s="78"/>
      <c r="D312" s="86"/>
      <c r="E312" s="86"/>
      <c r="F312" s="77"/>
      <c r="G312" s="215"/>
      <c r="H312" s="215"/>
      <c r="I312" s="225"/>
      <c r="J312" s="225"/>
      <c r="K312" s="315">
        <f t="shared" si="13"/>
        <v>0</v>
      </c>
      <c r="L312" s="70"/>
      <c r="M312" s="271"/>
      <c r="N312" s="70"/>
      <c r="O312" s="271"/>
      <c r="P312" s="78"/>
      <c r="Q312" s="78"/>
      <c r="R312" s="78"/>
      <c r="S312" s="192"/>
      <c r="T312" s="14" t="str">
        <f t="shared" si="14"/>
        <v/>
      </c>
      <c r="U312" s="47" t="str">
        <f t="shared" si="15"/>
        <v/>
      </c>
    </row>
    <row r="313" spans="1:21" ht="21" customHeight="1" x14ac:dyDescent="0.15">
      <c r="A313" s="266"/>
      <c r="B313" s="78"/>
      <c r="C313" s="78"/>
      <c r="D313" s="86"/>
      <c r="E313" s="86"/>
      <c r="F313" s="77"/>
      <c r="G313" s="215"/>
      <c r="H313" s="215"/>
      <c r="I313" s="225"/>
      <c r="J313" s="225"/>
      <c r="K313" s="315">
        <f t="shared" si="13"/>
        <v>0</v>
      </c>
      <c r="L313" s="70"/>
      <c r="M313" s="67"/>
      <c r="N313" s="70"/>
      <c r="O313" s="67"/>
      <c r="P313" s="78"/>
      <c r="Q313" s="78"/>
      <c r="R313" s="78"/>
      <c r="S313" s="192"/>
      <c r="T313" s="14" t="str">
        <f t="shared" si="14"/>
        <v/>
      </c>
      <c r="U313" s="47" t="str">
        <f t="shared" si="15"/>
        <v/>
      </c>
    </row>
    <row r="314" spans="1:21" ht="21" customHeight="1" x14ac:dyDescent="0.15">
      <c r="A314" s="266"/>
      <c r="B314" s="78"/>
      <c r="C314" s="78"/>
      <c r="D314" s="86"/>
      <c r="E314" s="86"/>
      <c r="F314" s="77"/>
      <c r="G314" s="215"/>
      <c r="H314" s="215"/>
      <c r="I314" s="225"/>
      <c r="J314" s="225"/>
      <c r="K314" s="315">
        <f t="shared" si="13"/>
        <v>0</v>
      </c>
      <c r="L314" s="70"/>
      <c r="M314" s="67"/>
      <c r="N314" s="70"/>
      <c r="O314" s="67"/>
      <c r="P314" s="78"/>
      <c r="Q314" s="78"/>
      <c r="R314" s="78"/>
      <c r="S314" s="192"/>
      <c r="T314" s="14" t="str">
        <f t="shared" si="14"/>
        <v/>
      </c>
      <c r="U314" s="47" t="str">
        <f t="shared" si="15"/>
        <v/>
      </c>
    </row>
    <row r="315" spans="1:21" ht="21" customHeight="1" x14ac:dyDescent="0.15">
      <c r="A315" s="266"/>
      <c r="B315" s="78"/>
      <c r="C315" s="78"/>
      <c r="D315" s="86"/>
      <c r="E315" s="86"/>
      <c r="F315" s="77"/>
      <c r="G315" s="215"/>
      <c r="H315" s="215"/>
      <c r="I315" s="225"/>
      <c r="J315" s="225"/>
      <c r="K315" s="315">
        <f t="shared" si="13"/>
        <v>0</v>
      </c>
      <c r="L315" s="70"/>
      <c r="M315" s="67"/>
      <c r="N315" s="70"/>
      <c r="O315" s="67"/>
      <c r="P315" s="78"/>
      <c r="Q315" s="78"/>
      <c r="R315" s="78"/>
      <c r="S315" s="192"/>
      <c r="T315" s="14" t="str">
        <f t="shared" si="14"/>
        <v/>
      </c>
      <c r="U315" s="47" t="str">
        <f t="shared" si="15"/>
        <v/>
      </c>
    </row>
    <row r="316" spans="1:21" ht="21" customHeight="1" x14ac:dyDescent="0.15">
      <c r="A316" s="266"/>
      <c r="B316" s="78"/>
      <c r="C316" s="78"/>
      <c r="D316" s="86"/>
      <c r="E316" s="86"/>
      <c r="F316" s="77"/>
      <c r="G316" s="215"/>
      <c r="H316" s="215"/>
      <c r="I316" s="225"/>
      <c r="J316" s="225"/>
      <c r="K316" s="315">
        <f t="shared" si="13"/>
        <v>0</v>
      </c>
      <c r="L316" s="70"/>
      <c r="M316" s="67"/>
      <c r="N316" s="70"/>
      <c r="O316" s="67"/>
      <c r="P316" s="78"/>
      <c r="Q316" s="78"/>
      <c r="R316" s="78"/>
      <c r="S316" s="192"/>
      <c r="T316" s="14" t="str">
        <f t="shared" si="14"/>
        <v/>
      </c>
      <c r="U316" s="47" t="str">
        <f t="shared" si="15"/>
        <v/>
      </c>
    </row>
    <row r="317" spans="1:21" ht="21" customHeight="1" x14ac:dyDescent="0.15">
      <c r="A317" s="266"/>
      <c r="B317" s="78"/>
      <c r="C317" s="78"/>
      <c r="D317" s="86"/>
      <c r="E317" s="86"/>
      <c r="F317" s="77"/>
      <c r="G317" s="215"/>
      <c r="H317" s="215"/>
      <c r="I317" s="225"/>
      <c r="J317" s="225"/>
      <c r="K317" s="315">
        <f t="shared" si="13"/>
        <v>0</v>
      </c>
      <c r="L317" s="70"/>
      <c r="M317" s="67"/>
      <c r="N317" s="70"/>
      <c r="O317" s="67"/>
      <c r="P317" s="78"/>
      <c r="Q317" s="78"/>
      <c r="R317" s="78"/>
      <c r="S317" s="192"/>
      <c r="T317" s="14" t="str">
        <f t="shared" si="14"/>
        <v/>
      </c>
      <c r="U317" s="47" t="str">
        <f t="shared" si="15"/>
        <v/>
      </c>
    </row>
    <row r="318" spans="1:21" ht="21" customHeight="1" x14ac:dyDescent="0.15">
      <c r="A318" s="266"/>
      <c r="B318" s="78"/>
      <c r="C318" s="78"/>
      <c r="D318" s="86"/>
      <c r="E318" s="86"/>
      <c r="F318" s="77"/>
      <c r="G318" s="215"/>
      <c r="H318" s="215"/>
      <c r="I318" s="225"/>
      <c r="J318" s="225"/>
      <c r="K318" s="315">
        <f t="shared" si="13"/>
        <v>0</v>
      </c>
      <c r="L318" s="70"/>
      <c r="M318" s="271"/>
      <c r="N318" s="70"/>
      <c r="O318" s="271"/>
      <c r="P318" s="78"/>
      <c r="Q318" s="78"/>
      <c r="R318" s="78"/>
      <c r="S318" s="192"/>
      <c r="T318" s="14" t="str">
        <f t="shared" si="14"/>
        <v/>
      </c>
      <c r="U318" s="47" t="str">
        <f t="shared" si="15"/>
        <v/>
      </c>
    </row>
    <row r="319" spans="1:21" ht="21" customHeight="1" x14ac:dyDescent="0.15">
      <c r="A319" s="177"/>
      <c r="B319" s="78"/>
      <c r="C319" s="78"/>
      <c r="D319" s="86"/>
      <c r="E319" s="86"/>
      <c r="F319" s="77"/>
      <c r="G319" s="215"/>
      <c r="H319" s="215"/>
      <c r="I319" s="225"/>
      <c r="J319" s="225"/>
      <c r="K319" s="315">
        <f t="shared" si="13"/>
        <v>0</v>
      </c>
      <c r="L319" s="70"/>
      <c r="M319" s="67"/>
      <c r="N319" s="70"/>
      <c r="O319" s="67"/>
      <c r="P319" s="78"/>
      <c r="Q319" s="78"/>
      <c r="R319" s="78"/>
      <c r="S319" s="192"/>
      <c r="T319" s="14" t="str">
        <f t="shared" si="14"/>
        <v/>
      </c>
      <c r="U319" s="47" t="str">
        <f t="shared" si="15"/>
        <v/>
      </c>
    </row>
    <row r="320" spans="1:21" ht="21" customHeight="1" x14ac:dyDescent="0.15">
      <c r="A320" s="266"/>
      <c r="B320" s="67"/>
      <c r="C320" s="78"/>
      <c r="D320" s="86"/>
      <c r="E320" s="86"/>
      <c r="F320" s="77"/>
      <c r="G320" s="216"/>
      <c r="H320" s="215"/>
      <c r="I320" s="225"/>
      <c r="J320" s="225"/>
      <c r="K320" s="315">
        <f t="shared" si="13"/>
        <v>0</v>
      </c>
      <c r="L320" s="70"/>
      <c r="M320" s="67"/>
      <c r="N320" s="70"/>
      <c r="O320" s="67"/>
      <c r="P320" s="67"/>
      <c r="Q320" s="67"/>
      <c r="R320" s="67"/>
      <c r="S320" s="192"/>
      <c r="T320" s="14" t="str">
        <f t="shared" si="14"/>
        <v/>
      </c>
      <c r="U320" s="47" t="str">
        <f t="shared" si="15"/>
        <v/>
      </c>
    </row>
    <row r="321" spans="1:21" ht="21" customHeight="1" x14ac:dyDescent="0.15">
      <c r="A321" s="266"/>
      <c r="B321" s="67"/>
      <c r="C321" s="78"/>
      <c r="D321" s="86"/>
      <c r="E321" s="86"/>
      <c r="F321" s="77"/>
      <c r="G321" s="216"/>
      <c r="H321" s="215"/>
      <c r="I321" s="225"/>
      <c r="J321" s="225"/>
      <c r="K321" s="315">
        <f t="shared" si="13"/>
        <v>0</v>
      </c>
      <c r="L321" s="70"/>
      <c r="M321" s="67"/>
      <c r="N321" s="70"/>
      <c r="O321" s="67"/>
      <c r="P321" s="67"/>
      <c r="Q321" s="67"/>
      <c r="R321" s="67"/>
      <c r="S321" s="192"/>
      <c r="T321" s="14" t="str">
        <f t="shared" si="14"/>
        <v/>
      </c>
      <c r="U321" s="47" t="str">
        <f t="shared" si="15"/>
        <v/>
      </c>
    </row>
    <row r="322" spans="1:21" ht="21" customHeight="1" x14ac:dyDescent="0.15">
      <c r="A322" s="266"/>
      <c r="B322" s="67"/>
      <c r="C322" s="78"/>
      <c r="D322" s="86"/>
      <c r="E322" s="86"/>
      <c r="F322" s="77"/>
      <c r="G322" s="216"/>
      <c r="H322" s="215"/>
      <c r="I322" s="225"/>
      <c r="J322" s="225"/>
      <c r="K322" s="315">
        <f t="shared" si="13"/>
        <v>0</v>
      </c>
      <c r="L322" s="70"/>
      <c r="M322" s="67"/>
      <c r="N322" s="70"/>
      <c r="O322" s="67"/>
      <c r="P322" s="67"/>
      <c r="Q322" s="67"/>
      <c r="R322" s="67"/>
      <c r="S322" s="192"/>
      <c r="T322" s="14" t="str">
        <f t="shared" si="14"/>
        <v/>
      </c>
      <c r="U322" s="47" t="str">
        <f t="shared" si="15"/>
        <v/>
      </c>
    </row>
    <row r="323" spans="1:21" ht="21" customHeight="1" x14ac:dyDescent="0.15">
      <c r="A323" s="266"/>
      <c r="B323" s="67"/>
      <c r="C323" s="78"/>
      <c r="D323" s="86"/>
      <c r="E323" s="86"/>
      <c r="F323" s="77"/>
      <c r="G323" s="216"/>
      <c r="H323" s="215"/>
      <c r="I323" s="225"/>
      <c r="J323" s="225"/>
      <c r="K323" s="315">
        <f t="shared" si="13"/>
        <v>0</v>
      </c>
      <c r="L323" s="70"/>
      <c r="M323" s="67"/>
      <c r="N323" s="70"/>
      <c r="O323" s="67"/>
      <c r="P323" s="67"/>
      <c r="Q323" s="67"/>
      <c r="R323" s="67"/>
      <c r="S323" s="192"/>
      <c r="T323" s="14" t="str">
        <f t="shared" si="14"/>
        <v/>
      </c>
      <c r="U323" s="47" t="str">
        <f t="shared" si="15"/>
        <v/>
      </c>
    </row>
    <row r="324" spans="1:21" ht="21" customHeight="1" x14ac:dyDescent="0.15">
      <c r="A324" s="266"/>
      <c r="B324" s="67"/>
      <c r="C324" s="78"/>
      <c r="D324" s="86"/>
      <c r="E324" s="86"/>
      <c r="F324" s="77"/>
      <c r="G324" s="216"/>
      <c r="H324" s="215"/>
      <c r="I324" s="225"/>
      <c r="J324" s="225"/>
      <c r="K324" s="315">
        <f t="shared" si="13"/>
        <v>0</v>
      </c>
      <c r="L324" s="70"/>
      <c r="M324" s="67"/>
      <c r="N324" s="70"/>
      <c r="O324" s="67"/>
      <c r="P324" s="67"/>
      <c r="Q324" s="67"/>
      <c r="R324" s="67"/>
      <c r="S324" s="192"/>
      <c r="T324" s="14" t="str">
        <f t="shared" si="14"/>
        <v/>
      </c>
      <c r="U324" s="47" t="str">
        <f t="shared" si="15"/>
        <v/>
      </c>
    </row>
    <row r="325" spans="1:21" ht="21" customHeight="1" x14ac:dyDescent="0.15">
      <c r="A325" s="266"/>
      <c r="B325" s="67"/>
      <c r="C325" s="78"/>
      <c r="D325" s="86"/>
      <c r="E325" s="86"/>
      <c r="F325" s="77"/>
      <c r="G325" s="216"/>
      <c r="H325" s="215"/>
      <c r="I325" s="225"/>
      <c r="J325" s="225"/>
      <c r="K325" s="315">
        <f t="shared" si="13"/>
        <v>0</v>
      </c>
      <c r="L325" s="70"/>
      <c r="M325" s="67"/>
      <c r="N325" s="70"/>
      <c r="O325" s="67"/>
      <c r="P325" s="67"/>
      <c r="Q325" s="67"/>
      <c r="R325" s="67"/>
      <c r="S325" s="192"/>
      <c r="T325" s="14" t="str">
        <f t="shared" si="14"/>
        <v/>
      </c>
      <c r="U325" s="47" t="str">
        <f t="shared" si="15"/>
        <v/>
      </c>
    </row>
    <row r="326" spans="1:21" ht="21" customHeight="1" x14ac:dyDescent="0.15">
      <c r="A326" s="267"/>
      <c r="B326" s="104"/>
      <c r="C326" s="167"/>
      <c r="D326" s="106"/>
      <c r="E326" s="106"/>
      <c r="F326" s="166"/>
      <c r="G326" s="218"/>
      <c r="H326" s="217"/>
      <c r="I326" s="226"/>
      <c r="J326" s="226"/>
      <c r="K326" s="316">
        <f t="shared" si="13"/>
        <v>0</v>
      </c>
      <c r="L326" s="159"/>
      <c r="M326" s="104"/>
      <c r="N326" s="159"/>
      <c r="O326" s="104"/>
      <c r="P326" s="104"/>
      <c r="Q326" s="104"/>
      <c r="R326" s="104"/>
      <c r="S326" s="269"/>
      <c r="T326" s="14" t="str">
        <f t="shared" si="14"/>
        <v/>
      </c>
      <c r="U326" s="47" t="str">
        <f t="shared" si="15"/>
        <v/>
      </c>
    </row>
    <row r="327" spans="1:21" ht="21" customHeight="1" x14ac:dyDescent="0.15">
      <c r="A327" s="268"/>
      <c r="B327" s="103"/>
      <c r="C327" s="103"/>
      <c r="D327" s="102"/>
      <c r="E327" s="102"/>
      <c r="F327" s="164"/>
      <c r="G327" s="210"/>
      <c r="H327" s="210"/>
      <c r="I327" s="227"/>
      <c r="J327" s="227"/>
      <c r="K327" s="314">
        <f t="shared" ref="K327:K390" si="18">J327-E327</f>
        <v>0</v>
      </c>
      <c r="L327" s="200"/>
      <c r="M327" s="71"/>
      <c r="N327" s="200"/>
      <c r="O327" s="71"/>
      <c r="P327" s="103"/>
      <c r="Q327" s="103"/>
      <c r="R327" s="103"/>
      <c r="S327" s="270"/>
      <c r="T327" s="14" t="str">
        <f t="shared" ref="T327:T390" si="19">CONCATENATE(L327,C327)</f>
        <v/>
      </c>
      <c r="U327" s="47" t="str">
        <f t="shared" ref="U327:U390" si="20">CONCATENATE(N327,H327)</f>
        <v/>
      </c>
    </row>
    <row r="328" spans="1:21" ht="21" customHeight="1" x14ac:dyDescent="0.15">
      <c r="A328" s="266"/>
      <c r="B328" s="78"/>
      <c r="C328" s="78"/>
      <c r="D328" s="86"/>
      <c r="E328" s="86"/>
      <c r="F328" s="77"/>
      <c r="G328" s="215"/>
      <c r="H328" s="215"/>
      <c r="I328" s="225"/>
      <c r="J328" s="225"/>
      <c r="K328" s="315">
        <f t="shared" si="18"/>
        <v>0</v>
      </c>
      <c r="L328" s="70"/>
      <c r="M328" s="67"/>
      <c r="N328" s="70"/>
      <c r="O328" s="67"/>
      <c r="P328" s="78"/>
      <c r="Q328" s="78"/>
      <c r="R328" s="78"/>
      <c r="S328" s="192"/>
      <c r="T328" s="14" t="str">
        <f t="shared" si="19"/>
        <v/>
      </c>
      <c r="U328" s="47" t="str">
        <f t="shared" si="20"/>
        <v/>
      </c>
    </row>
    <row r="329" spans="1:21" ht="21" customHeight="1" x14ac:dyDescent="0.15">
      <c r="A329" s="266"/>
      <c r="B329" s="78"/>
      <c r="C329" s="78"/>
      <c r="D329" s="86"/>
      <c r="E329" s="86"/>
      <c r="F329" s="77"/>
      <c r="G329" s="215"/>
      <c r="H329" s="215"/>
      <c r="I329" s="225"/>
      <c r="J329" s="225"/>
      <c r="K329" s="315">
        <f t="shared" si="18"/>
        <v>0</v>
      </c>
      <c r="L329" s="70"/>
      <c r="M329" s="67"/>
      <c r="N329" s="70"/>
      <c r="O329" s="67"/>
      <c r="P329" s="78"/>
      <c r="Q329" s="78"/>
      <c r="R329" s="78"/>
      <c r="S329" s="192"/>
      <c r="T329" s="14" t="str">
        <f t="shared" si="19"/>
        <v/>
      </c>
      <c r="U329" s="47" t="str">
        <f t="shared" si="20"/>
        <v/>
      </c>
    </row>
    <row r="330" spans="1:21" ht="21" customHeight="1" x14ac:dyDescent="0.15">
      <c r="A330" s="266"/>
      <c r="B330" s="78"/>
      <c r="C330" s="78"/>
      <c r="D330" s="86"/>
      <c r="E330" s="86"/>
      <c r="F330" s="77"/>
      <c r="G330" s="215"/>
      <c r="H330" s="215"/>
      <c r="I330" s="225"/>
      <c r="J330" s="225"/>
      <c r="K330" s="315">
        <f t="shared" si="18"/>
        <v>0</v>
      </c>
      <c r="L330" s="70"/>
      <c r="M330" s="67"/>
      <c r="N330" s="70"/>
      <c r="O330" s="67"/>
      <c r="P330" s="78"/>
      <c r="Q330" s="78"/>
      <c r="R330" s="78"/>
      <c r="S330" s="192"/>
      <c r="T330" s="14" t="str">
        <f t="shared" si="19"/>
        <v/>
      </c>
      <c r="U330" s="47" t="str">
        <f t="shared" si="20"/>
        <v/>
      </c>
    </row>
    <row r="331" spans="1:21" ht="21" customHeight="1" x14ac:dyDescent="0.15">
      <c r="A331" s="266"/>
      <c r="B331" s="78"/>
      <c r="C331" s="78"/>
      <c r="D331" s="86"/>
      <c r="E331" s="86"/>
      <c r="F331" s="77"/>
      <c r="G331" s="215"/>
      <c r="H331" s="215"/>
      <c r="I331" s="225"/>
      <c r="J331" s="225"/>
      <c r="K331" s="315">
        <f t="shared" si="18"/>
        <v>0</v>
      </c>
      <c r="L331" s="70"/>
      <c r="M331" s="67"/>
      <c r="N331" s="70"/>
      <c r="O331" s="67"/>
      <c r="P331" s="78"/>
      <c r="Q331" s="78"/>
      <c r="R331" s="78"/>
      <c r="S331" s="192"/>
      <c r="T331" s="14" t="str">
        <f t="shared" si="19"/>
        <v/>
      </c>
      <c r="U331" s="47" t="str">
        <f t="shared" si="20"/>
        <v/>
      </c>
    </row>
    <row r="332" spans="1:21" ht="21" customHeight="1" x14ac:dyDescent="0.15">
      <c r="A332" s="266"/>
      <c r="B332" s="78"/>
      <c r="C332" s="78"/>
      <c r="D332" s="86"/>
      <c r="E332" s="86"/>
      <c r="F332" s="77"/>
      <c r="G332" s="215"/>
      <c r="H332" s="215"/>
      <c r="I332" s="225"/>
      <c r="J332" s="225"/>
      <c r="K332" s="315">
        <f t="shared" si="18"/>
        <v>0</v>
      </c>
      <c r="L332" s="70"/>
      <c r="M332" s="271"/>
      <c r="N332" s="70"/>
      <c r="O332" s="271"/>
      <c r="P332" s="78"/>
      <c r="Q332" s="78"/>
      <c r="R332" s="78"/>
      <c r="S332" s="192"/>
      <c r="T332" s="14" t="str">
        <f t="shared" si="19"/>
        <v/>
      </c>
      <c r="U332" s="47" t="str">
        <f t="shared" si="20"/>
        <v/>
      </c>
    </row>
    <row r="333" spans="1:21" ht="21" customHeight="1" x14ac:dyDescent="0.15">
      <c r="A333" s="266"/>
      <c r="B333" s="78"/>
      <c r="C333" s="78"/>
      <c r="D333" s="86"/>
      <c r="E333" s="86"/>
      <c r="F333" s="77"/>
      <c r="G333" s="215"/>
      <c r="H333" s="215"/>
      <c r="I333" s="225"/>
      <c r="J333" s="225"/>
      <c r="K333" s="315">
        <f t="shared" si="18"/>
        <v>0</v>
      </c>
      <c r="L333" s="70"/>
      <c r="M333" s="271"/>
      <c r="N333" s="70"/>
      <c r="O333" s="271"/>
      <c r="P333" s="78"/>
      <c r="Q333" s="78"/>
      <c r="R333" s="78"/>
      <c r="S333" s="192"/>
      <c r="T333" s="14" t="str">
        <f t="shared" si="19"/>
        <v/>
      </c>
      <c r="U333" s="47" t="str">
        <f t="shared" si="20"/>
        <v/>
      </c>
    </row>
    <row r="334" spans="1:21" ht="21" customHeight="1" x14ac:dyDescent="0.15">
      <c r="A334" s="266"/>
      <c r="B334" s="78"/>
      <c r="C334" s="78"/>
      <c r="D334" s="86"/>
      <c r="E334" s="86"/>
      <c r="F334" s="77"/>
      <c r="G334" s="215"/>
      <c r="H334" s="215"/>
      <c r="I334" s="225"/>
      <c r="J334" s="225"/>
      <c r="K334" s="315">
        <f t="shared" si="18"/>
        <v>0</v>
      </c>
      <c r="L334" s="70"/>
      <c r="M334" s="67"/>
      <c r="N334" s="70"/>
      <c r="O334" s="67"/>
      <c r="P334" s="78"/>
      <c r="Q334" s="78"/>
      <c r="R334" s="78"/>
      <c r="S334" s="192"/>
      <c r="T334" s="14" t="str">
        <f t="shared" si="19"/>
        <v/>
      </c>
      <c r="U334" s="47" t="str">
        <f t="shared" si="20"/>
        <v/>
      </c>
    </row>
    <row r="335" spans="1:21" ht="21" customHeight="1" x14ac:dyDescent="0.15">
      <c r="A335" s="266"/>
      <c r="B335" s="78"/>
      <c r="C335" s="78"/>
      <c r="D335" s="86"/>
      <c r="E335" s="86"/>
      <c r="F335" s="77"/>
      <c r="G335" s="215"/>
      <c r="H335" s="215"/>
      <c r="I335" s="225"/>
      <c r="J335" s="225"/>
      <c r="K335" s="315">
        <f t="shared" si="18"/>
        <v>0</v>
      </c>
      <c r="L335" s="70"/>
      <c r="M335" s="67"/>
      <c r="N335" s="70"/>
      <c r="O335" s="67"/>
      <c r="P335" s="78"/>
      <c r="Q335" s="78"/>
      <c r="R335" s="78"/>
      <c r="S335" s="192"/>
      <c r="T335" s="14" t="str">
        <f t="shared" si="19"/>
        <v/>
      </c>
      <c r="U335" s="47" t="str">
        <f t="shared" si="20"/>
        <v/>
      </c>
    </row>
    <row r="336" spans="1:21" ht="21" customHeight="1" x14ac:dyDescent="0.15">
      <c r="A336" s="266"/>
      <c r="B336" s="78"/>
      <c r="C336" s="78"/>
      <c r="D336" s="86"/>
      <c r="E336" s="86"/>
      <c r="F336" s="77"/>
      <c r="G336" s="215"/>
      <c r="H336" s="215"/>
      <c r="I336" s="225"/>
      <c r="J336" s="225"/>
      <c r="K336" s="315">
        <f t="shared" si="18"/>
        <v>0</v>
      </c>
      <c r="L336" s="70"/>
      <c r="M336" s="67"/>
      <c r="N336" s="70"/>
      <c r="O336" s="67"/>
      <c r="P336" s="78"/>
      <c r="Q336" s="78"/>
      <c r="R336" s="78"/>
      <c r="S336" s="192"/>
      <c r="T336" s="14" t="str">
        <f t="shared" si="19"/>
        <v/>
      </c>
      <c r="U336" s="47" t="str">
        <f t="shared" si="20"/>
        <v/>
      </c>
    </row>
    <row r="337" spans="1:21" ht="21" customHeight="1" x14ac:dyDescent="0.15">
      <c r="A337" s="266"/>
      <c r="B337" s="78"/>
      <c r="C337" s="78"/>
      <c r="D337" s="86"/>
      <c r="E337" s="86"/>
      <c r="F337" s="77"/>
      <c r="G337" s="215"/>
      <c r="H337" s="215"/>
      <c r="I337" s="225"/>
      <c r="J337" s="225"/>
      <c r="K337" s="315">
        <f t="shared" si="18"/>
        <v>0</v>
      </c>
      <c r="L337" s="70"/>
      <c r="M337" s="67"/>
      <c r="N337" s="70"/>
      <c r="O337" s="67"/>
      <c r="P337" s="78"/>
      <c r="Q337" s="78"/>
      <c r="R337" s="78"/>
      <c r="S337" s="192"/>
      <c r="T337" s="14" t="str">
        <f t="shared" si="19"/>
        <v/>
      </c>
      <c r="U337" s="47" t="str">
        <f t="shared" si="20"/>
        <v/>
      </c>
    </row>
    <row r="338" spans="1:21" ht="21" customHeight="1" x14ac:dyDescent="0.15">
      <c r="A338" s="266"/>
      <c r="B338" s="78"/>
      <c r="C338" s="78"/>
      <c r="D338" s="86"/>
      <c r="E338" s="86"/>
      <c r="F338" s="77"/>
      <c r="G338" s="215"/>
      <c r="H338" s="215"/>
      <c r="I338" s="225"/>
      <c r="J338" s="225"/>
      <c r="K338" s="315">
        <f t="shared" si="18"/>
        <v>0</v>
      </c>
      <c r="L338" s="70"/>
      <c r="M338" s="67"/>
      <c r="N338" s="70"/>
      <c r="O338" s="67"/>
      <c r="P338" s="78"/>
      <c r="Q338" s="78"/>
      <c r="R338" s="78"/>
      <c r="S338" s="192"/>
      <c r="T338" s="14" t="str">
        <f t="shared" si="19"/>
        <v/>
      </c>
      <c r="U338" s="47" t="str">
        <f t="shared" si="20"/>
        <v/>
      </c>
    </row>
    <row r="339" spans="1:21" ht="21" customHeight="1" x14ac:dyDescent="0.15">
      <c r="A339" s="177"/>
      <c r="B339" s="78"/>
      <c r="C339" s="78"/>
      <c r="D339" s="86"/>
      <c r="E339" s="86"/>
      <c r="F339" s="77"/>
      <c r="G339" s="215"/>
      <c r="H339" s="215"/>
      <c r="I339" s="225"/>
      <c r="J339" s="225"/>
      <c r="K339" s="315">
        <f t="shared" si="18"/>
        <v>0</v>
      </c>
      <c r="L339" s="70"/>
      <c r="M339" s="67"/>
      <c r="N339" s="70"/>
      <c r="O339" s="67"/>
      <c r="P339" s="78"/>
      <c r="Q339" s="78"/>
      <c r="R339" s="78"/>
      <c r="S339" s="192"/>
      <c r="T339" s="14" t="str">
        <f t="shared" si="19"/>
        <v/>
      </c>
      <c r="U339" s="47" t="str">
        <f t="shared" si="20"/>
        <v/>
      </c>
    </row>
    <row r="340" spans="1:21" ht="21" customHeight="1" x14ac:dyDescent="0.15">
      <c r="A340" s="266"/>
      <c r="B340" s="67"/>
      <c r="C340" s="78"/>
      <c r="D340" s="86"/>
      <c r="E340" s="86"/>
      <c r="F340" s="77"/>
      <c r="G340" s="216"/>
      <c r="H340" s="215"/>
      <c r="I340" s="225"/>
      <c r="J340" s="225"/>
      <c r="K340" s="315">
        <f t="shared" si="18"/>
        <v>0</v>
      </c>
      <c r="L340" s="70"/>
      <c r="M340" s="67"/>
      <c r="N340" s="70"/>
      <c r="O340" s="67"/>
      <c r="P340" s="67"/>
      <c r="Q340" s="67"/>
      <c r="R340" s="67"/>
      <c r="S340" s="192"/>
      <c r="T340" s="14" t="str">
        <f t="shared" si="19"/>
        <v/>
      </c>
      <c r="U340" s="47" t="str">
        <f t="shared" si="20"/>
        <v/>
      </c>
    </row>
    <row r="341" spans="1:21" ht="21" customHeight="1" x14ac:dyDescent="0.15">
      <c r="A341" s="266"/>
      <c r="B341" s="67"/>
      <c r="C341" s="78"/>
      <c r="D341" s="86"/>
      <c r="E341" s="86"/>
      <c r="F341" s="77"/>
      <c r="G341" s="216"/>
      <c r="H341" s="215"/>
      <c r="I341" s="225"/>
      <c r="J341" s="225"/>
      <c r="K341" s="315">
        <f t="shared" si="18"/>
        <v>0</v>
      </c>
      <c r="L341" s="70"/>
      <c r="M341" s="67"/>
      <c r="N341" s="70"/>
      <c r="O341" s="67"/>
      <c r="P341" s="67"/>
      <c r="Q341" s="67"/>
      <c r="R341" s="67"/>
      <c r="S341" s="192"/>
      <c r="T341" s="14" t="str">
        <f t="shared" si="19"/>
        <v/>
      </c>
      <c r="U341" s="47" t="str">
        <f t="shared" si="20"/>
        <v/>
      </c>
    </row>
    <row r="342" spans="1:21" ht="21" customHeight="1" x14ac:dyDescent="0.15">
      <c r="A342" s="266"/>
      <c r="B342" s="67"/>
      <c r="C342" s="78"/>
      <c r="D342" s="86"/>
      <c r="E342" s="86"/>
      <c r="F342" s="77"/>
      <c r="G342" s="216"/>
      <c r="H342" s="215"/>
      <c r="I342" s="225"/>
      <c r="J342" s="225"/>
      <c r="K342" s="315">
        <f t="shared" si="18"/>
        <v>0</v>
      </c>
      <c r="L342" s="70"/>
      <c r="M342" s="67"/>
      <c r="N342" s="70"/>
      <c r="O342" s="67"/>
      <c r="P342" s="67"/>
      <c r="Q342" s="67"/>
      <c r="R342" s="67"/>
      <c r="S342" s="192"/>
      <c r="T342" s="14" t="str">
        <f t="shared" si="19"/>
        <v/>
      </c>
      <c r="U342" s="47" t="str">
        <f t="shared" si="20"/>
        <v/>
      </c>
    </row>
    <row r="343" spans="1:21" ht="21" customHeight="1" x14ac:dyDescent="0.15">
      <c r="A343" s="266"/>
      <c r="B343" s="67"/>
      <c r="C343" s="78"/>
      <c r="D343" s="86"/>
      <c r="E343" s="86"/>
      <c r="F343" s="77"/>
      <c r="G343" s="216"/>
      <c r="H343" s="215"/>
      <c r="I343" s="225"/>
      <c r="J343" s="225"/>
      <c r="K343" s="315">
        <f t="shared" si="18"/>
        <v>0</v>
      </c>
      <c r="L343" s="70"/>
      <c r="M343" s="67"/>
      <c r="N343" s="70"/>
      <c r="O343" s="67"/>
      <c r="P343" s="67"/>
      <c r="Q343" s="67"/>
      <c r="R343" s="67"/>
      <c r="S343" s="192"/>
      <c r="T343" s="14" t="str">
        <f t="shared" si="19"/>
        <v/>
      </c>
      <c r="U343" s="47" t="str">
        <f t="shared" si="20"/>
        <v/>
      </c>
    </row>
    <row r="344" spans="1:21" ht="21" customHeight="1" x14ac:dyDescent="0.15">
      <c r="A344" s="266"/>
      <c r="B344" s="67"/>
      <c r="C344" s="78"/>
      <c r="D344" s="86"/>
      <c r="E344" s="86"/>
      <c r="F344" s="77"/>
      <c r="G344" s="216"/>
      <c r="H344" s="215"/>
      <c r="I344" s="225"/>
      <c r="J344" s="225"/>
      <c r="K344" s="315">
        <f t="shared" si="18"/>
        <v>0</v>
      </c>
      <c r="L344" s="70"/>
      <c r="M344" s="67"/>
      <c r="N344" s="70"/>
      <c r="O344" s="67"/>
      <c r="P344" s="67"/>
      <c r="Q344" s="67"/>
      <c r="R344" s="67"/>
      <c r="S344" s="192"/>
      <c r="T344" s="14" t="str">
        <f t="shared" si="19"/>
        <v/>
      </c>
      <c r="U344" s="47" t="str">
        <f t="shared" si="20"/>
        <v/>
      </c>
    </row>
    <row r="345" spans="1:21" ht="21" customHeight="1" x14ac:dyDescent="0.15">
      <c r="A345" s="266"/>
      <c r="B345" s="67"/>
      <c r="C345" s="78"/>
      <c r="D345" s="86"/>
      <c r="E345" s="86"/>
      <c r="F345" s="77"/>
      <c r="G345" s="216"/>
      <c r="H345" s="215"/>
      <c r="I345" s="225"/>
      <c r="J345" s="225"/>
      <c r="K345" s="315">
        <f t="shared" si="18"/>
        <v>0</v>
      </c>
      <c r="L345" s="70"/>
      <c r="M345" s="67"/>
      <c r="N345" s="70"/>
      <c r="O345" s="67"/>
      <c r="P345" s="67"/>
      <c r="Q345" s="67"/>
      <c r="R345" s="67"/>
      <c r="S345" s="192"/>
      <c r="T345" s="14" t="str">
        <f t="shared" si="19"/>
        <v/>
      </c>
      <c r="U345" s="47" t="str">
        <f t="shared" si="20"/>
        <v/>
      </c>
    </row>
    <row r="346" spans="1:21" ht="21" customHeight="1" x14ac:dyDescent="0.15">
      <c r="A346" s="267"/>
      <c r="B346" s="104"/>
      <c r="C346" s="167"/>
      <c r="D346" s="106"/>
      <c r="E346" s="106"/>
      <c r="F346" s="166"/>
      <c r="G346" s="218"/>
      <c r="H346" s="217"/>
      <c r="I346" s="226"/>
      <c r="J346" s="226"/>
      <c r="K346" s="316">
        <f t="shared" si="18"/>
        <v>0</v>
      </c>
      <c r="L346" s="159"/>
      <c r="M346" s="104"/>
      <c r="N346" s="159"/>
      <c r="O346" s="104"/>
      <c r="P346" s="104"/>
      <c r="Q346" s="104"/>
      <c r="R346" s="104"/>
      <c r="S346" s="269"/>
      <c r="T346" s="14" t="str">
        <f t="shared" si="19"/>
        <v/>
      </c>
      <c r="U346" s="47" t="str">
        <f t="shared" si="20"/>
        <v/>
      </c>
    </row>
    <row r="347" spans="1:21" ht="21" customHeight="1" x14ac:dyDescent="0.15">
      <c r="A347" s="268"/>
      <c r="B347" s="103"/>
      <c r="C347" s="103"/>
      <c r="D347" s="102"/>
      <c r="E347" s="102"/>
      <c r="F347" s="164"/>
      <c r="G347" s="210"/>
      <c r="H347" s="210"/>
      <c r="I347" s="227"/>
      <c r="J347" s="227"/>
      <c r="K347" s="314">
        <f t="shared" si="18"/>
        <v>0</v>
      </c>
      <c r="L347" s="200"/>
      <c r="M347" s="71"/>
      <c r="N347" s="200"/>
      <c r="O347" s="71"/>
      <c r="P347" s="103"/>
      <c r="Q347" s="103"/>
      <c r="R347" s="103"/>
      <c r="S347" s="270"/>
      <c r="T347" s="14" t="str">
        <f t="shared" si="19"/>
        <v/>
      </c>
      <c r="U347" s="47" t="str">
        <f t="shared" si="20"/>
        <v/>
      </c>
    </row>
    <row r="348" spans="1:21" ht="21" customHeight="1" x14ac:dyDescent="0.15">
      <c r="A348" s="266"/>
      <c r="B348" s="78"/>
      <c r="C348" s="78"/>
      <c r="D348" s="86"/>
      <c r="E348" s="86"/>
      <c r="F348" s="77"/>
      <c r="G348" s="215"/>
      <c r="H348" s="215"/>
      <c r="I348" s="225"/>
      <c r="J348" s="225"/>
      <c r="K348" s="315">
        <f t="shared" si="18"/>
        <v>0</v>
      </c>
      <c r="L348" s="70"/>
      <c r="M348" s="67"/>
      <c r="N348" s="70"/>
      <c r="O348" s="67"/>
      <c r="P348" s="78"/>
      <c r="Q348" s="78"/>
      <c r="R348" s="78"/>
      <c r="S348" s="192"/>
      <c r="T348" s="14" t="str">
        <f t="shared" si="19"/>
        <v/>
      </c>
      <c r="U348" s="47" t="str">
        <f t="shared" si="20"/>
        <v/>
      </c>
    </row>
    <row r="349" spans="1:21" ht="21" customHeight="1" x14ac:dyDescent="0.15">
      <c r="A349" s="266"/>
      <c r="B349" s="78"/>
      <c r="C349" s="78"/>
      <c r="D349" s="86"/>
      <c r="E349" s="86"/>
      <c r="F349" s="77"/>
      <c r="G349" s="215"/>
      <c r="H349" s="215"/>
      <c r="I349" s="225"/>
      <c r="J349" s="225"/>
      <c r="K349" s="315">
        <f t="shared" si="18"/>
        <v>0</v>
      </c>
      <c r="L349" s="70"/>
      <c r="M349" s="67"/>
      <c r="N349" s="70"/>
      <c r="O349" s="67"/>
      <c r="P349" s="78"/>
      <c r="Q349" s="78"/>
      <c r="R349" s="78"/>
      <c r="S349" s="192"/>
      <c r="T349" s="14" t="str">
        <f t="shared" si="19"/>
        <v/>
      </c>
      <c r="U349" s="47" t="str">
        <f t="shared" si="20"/>
        <v/>
      </c>
    </row>
    <row r="350" spans="1:21" ht="21" customHeight="1" x14ac:dyDescent="0.15">
      <c r="A350" s="266"/>
      <c r="B350" s="78"/>
      <c r="C350" s="78"/>
      <c r="D350" s="86"/>
      <c r="E350" s="86"/>
      <c r="F350" s="77"/>
      <c r="G350" s="215"/>
      <c r="H350" s="215"/>
      <c r="I350" s="225"/>
      <c r="J350" s="225"/>
      <c r="K350" s="315">
        <f t="shared" si="18"/>
        <v>0</v>
      </c>
      <c r="L350" s="70"/>
      <c r="M350" s="67"/>
      <c r="N350" s="70"/>
      <c r="O350" s="67"/>
      <c r="P350" s="78"/>
      <c r="Q350" s="78"/>
      <c r="R350" s="78"/>
      <c r="S350" s="192"/>
      <c r="T350" s="14" t="str">
        <f t="shared" si="19"/>
        <v/>
      </c>
      <c r="U350" s="47" t="str">
        <f t="shared" si="20"/>
        <v/>
      </c>
    </row>
    <row r="351" spans="1:21" ht="21" customHeight="1" x14ac:dyDescent="0.15">
      <c r="A351" s="266"/>
      <c r="B351" s="78"/>
      <c r="C351" s="78"/>
      <c r="D351" s="86"/>
      <c r="E351" s="86"/>
      <c r="F351" s="77"/>
      <c r="G351" s="215"/>
      <c r="H351" s="215"/>
      <c r="I351" s="225"/>
      <c r="J351" s="225"/>
      <c r="K351" s="315">
        <f t="shared" si="18"/>
        <v>0</v>
      </c>
      <c r="L351" s="70"/>
      <c r="M351" s="67"/>
      <c r="N351" s="70"/>
      <c r="O351" s="67"/>
      <c r="P351" s="78"/>
      <c r="Q351" s="78"/>
      <c r="R351" s="78"/>
      <c r="S351" s="192"/>
      <c r="T351" s="14" t="str">
        <f t="shared" si="19"/>
        <v/>
      </c>
      <c r="U351" s="47" t="str">
        <f t="shared" si="20"/>
        <v/>
      </c>
    </row>
    <row r="352" spans="1:21" ht="21" customHeight="1" x14ac:dyDescent="0.15">
      <c r="A352" s="266"/>
      <c r="B352" s="78"/>
      <c r="C352" s="78"/>
      <c r="D352" s="86"/>
      <c r="E352" s="86"/>
      <c r="F352" s="77"/>
      <c r="G352" s="215"/>
      <c r="H352" s="215"/>
      <c r="I352" s="225"/>
      <c r="J352" s="225"/>
      <c r="K352" s="315">
        <f t="shared" si="18"/>
        <v>0</v>
      </c>
      <c r="L352" s="70"/>
      <c r="M352" s="67"/>
      <c r="N352" s="70"/>
      <c r="O352" s="67"/>
      <c r="P352" s="78"/>
      <c r="Q352" s="78"/>
      <c r="R352" s="78"/>
      <c r="S352" s="192"/>
      <c r="T352" s="14" t="str">
        <f t="shared" si="19"/>
        <v/>
      </c>
      <c r="U352" s="47" t="str">
        <f t="shared" si="20"/>
        <v/>
      </c>
    </row>
    <row r="353" spans="1:21" ht="21" customHeight="1" x14ac:dyDescent="0.15">
      <c r="A353" s="266"/>
      <c r="B353" s="78"/>
      <c r="C353" s="78"/>
      <c r="D353" s="86"/>
      <c r="E353" s="86"/>
      <c r="F353" s="77"/>
      <c r="G353" s="215"/>
      <c r="H353" s="215"/>
      <c r="I353" s="225"/>
      <c r="J353" s="225"/>
      <c r="K353" s="315">
        <f t="shared" si="18"/>
        <v>0</v>
      </c>
      <c r="L353" s="70"/>
      <c r="M353" s="67"/>
      <c r="N353" s="70"/>
      <c r="O353" s="67"/>
      <c r="P353" s="78"/>
      <c r="Q353" s="78"/>
      <c r="R353" s="78"/>
      <c r="S353" s="192"/>
      <c r="T353" s="14" t="str">
        <f t="shared" si="19"/>
        <v/>
      </c>
      <c r="U353" s="47" t="str">
        <f t="shared" si="20"/>
        <v/>
      </c>
    </row>
    <row r="354" spans="1:21" ht="21" customHeight="1" x14ac:dyDescent="0.15">
      <c r="A354" s="266"/>
      <c r="B354" s="78"/>
      <c r="C354" s="78"/>
      <c r="D354" s="86"/>
      <c r="E354" s="86"/>
      <c r="F354" s="77"/>
      <c r="G354" s="215"/>
      <c r="H354" s="215"/>
      <c r="I354" s="225"/>
      <c r="J354" s="225"/>
      <c r="K354" s="315">
        <f t="shared" si="18"/>
        <v>0</v>
      </c>
      <c r="L354" s="70"/>
      <c r="M354" s="67"/>
      <c r="N354" s="70"/>
      <c r="O354" s="67"/>
      <c r="P354" s="78"/>
      <c r="Q354" s="78"/>
      <c r="R354" s="78"/>
      <c r="S354" s="192"/>
      <c r="T354" s="14" t="str">
        <f t="shared" si="19"/>
        <v/>
      </c>
      <c r="U354" s="47" t="str">
        <f t="shared" si="20"/>
        <v/>
      </c>
    </row>
    <row r="355" spans="1:21" ht="21" customHeight="1" x14ac:dyDescent="0.15">
      <c r="A355" s="266"/>
      <c r="B355" s="78"/>
      <c r="C355" s="78"/>
      <c r="D355" s="86"/>
      <c r="E355" s="86"/>
      <c r="F355" s="77"/>
      <c r="G355" s="215"/>
      <c r="H355" s="215"/>
      <c r="I355" s="225"/>
      <c r="J355" s="225"/>
      <c r="K355" s="315">
        <f t="shared" si="18"/>
        <v>0</v>
      </c>
      <c r="L355" s="70"/>
      <c r="M355" s="67"/>
      <c r="N355" s="70"/>
      <c r="O355" s="67"/>
      <c r="P355" s="78"/>
      <c r="Q355" s="78"/>
      <c r="R355" s="78"/>
      <c r="S355" s="192"/>
      <c r="T355" s="14" t="str">
        <f t="shared" si="19"/>
        <v/>
      </c>
      <c r="U355" s="47" t="str">
        <f t="shared" si="20"/>
        <v/>
      </c>
    </row>
    <row r="356" spans="1:21" ht="21" customHeight="1" x14ac:dyDescent="0.15">
      <c r="A356" s="266"/>
      <c r="B356" s="78"/>
      <c r="C356" s="78"/>
      <c r="D356" s="86"/>
      <c r="E356" s="86"/>
      <c r="F356" s="77"/>
      <c r="G356" s="215"/>
      <c r="H356" s="215"/>
      <c r="I356" s="225"/>
      <c r="J356" s="225"/>
      <c r="K356" s="315">
        <f t="shared" si="18"/>
        <v>0</v>
      </c>
      <c r="L356" s="70"/>
      <c r="M356" s="67"/>
      <c r="N356" s="70"/>
      <c r="O356" s="67"/>
      <c r="P356" s="78"/>
      <c r="Q356" s="78"/>
      <c r="R356" s="78"/>
      <c r="S356" s="192"/>
      <c r="T356" s="14" t="str">
        <f t="shared" si="19"/>
        <v/>
      </c>
      <c r="U356" s="47" t="str">
        <f t="shared" si="20"/>
        <v/>
      </c>
    </row>
    <row r="357" spans="1:21" ht="21" customHeight="1" x14ac:dyDescent="0.15">
      <c r="A357" s="266"/>
      <c r="B357" s="78"/>
      <c r="C357" s="78"/>
      <c r="D357" s="86"/>
      <c r="E357" s="86"/>
      <c r="F357" s="77"/>
      <c r="G357" s="215"/>
      <c r="H357" s="215"/>
      <c r="I357" s="225"/>
      <c r="J357" s="225"/>
      <c r="K357" s="315">
        <f t="shared" si="18"/>
        <v>0</v>
      </c>
      <c r="L357" s="70"/>
      <c r="M357" s="67"/>
      <c r="N357" s="70"/>
      <c r="O357" s="67"/>
      <c r="P357" s="78"/>
      <c r="Q357" s="78"/>
      <c r="R357" s="78"/>
      <c r="S357" s="192"/>
      <c r="T357" s="14" t="str">
        <f t="shared" si="19"/>
        <v/>
      </c>
      <c r="U357" s="47" t="str">
        <f t="shared" si="20"/>
        <v/>
      </c>
    </row>
    <row r="358" spans="1:21" ht="21" customHeight="1" x14ac:dyDescent="0.15">
      <c r="A358" s="266"/>
      <c r="B358" s="78"/>
      <c r="C358" s="78"/>
      <c r="D358" s="86"/>
      <c r="E358" s="86"/>
      <c r="F358" s="77"/>
      <c r="G358" s="215"/>
      <c r="H358" s="215"/>
      <c r="I358" s="225"/>
      <c r="J358" s="225"/>
      <c r="K358" s="315">
        <f t="shared" si="18"/>
        <v>0</v>
      </c>
      <c r="L358" s="70"/>
      <c r="M358" s="67"/>
      <c r="N358" s="70"/>
      <c r="O358" s="67"/>
      <c r="P358" s="78"/>
      <c r="Q358" s="78"/>
      <c r="R358" s="78"/>
      <c r="S358" s="192"/>
      <c r="T358" s="14" t="str">
        <f t="shared" si="19"/>
        <v/>
      </c>
      <c r="U358" s="47" t="str">
        <f t="shared" si="20"/>
        <v/>
      </c>
    </row>
    <row r="359" spans="1:21" ht="21" customHeight="1" x14ac:dyDescent="0.15">
      <c r="A359" s="177"/>
      <c r="B359" s="78"/>
      <c r="C359" s="78"/>
      <c r="D359" s="86"/>
      <c r="E359" s="86"/>
      <c r="F359" s="77"/>
      <c r="G359" s="215"/>
      <c r="H359" s="215"/>
      <c r="I359" s="225"/>
      <c r="J359" s="225"/>
      <c r="K359" s="315">
        <f t="shared" si="18"/>
        <v>0</v>
      </c>
      <c r="L359" s="70"/>
      <c r="M359" s="67"/>
      <c r="N359" s="70"/>
      <c r="O359" s="67"/>
      <c r="P359" s="78"/>
      <c r="Q359" s="78"/>
      <c r="R359" s="78"/>
      <c r="S359" s="192"/>
      <c r="T359" s="14" t="str">
        <f t="shared" si="19"/>
        <v/>
      </c>
      <c r="U359" s="47" t="str">
        <f t="shared" si="20"/>
        <v/>
      </c>
    </row>
    <row r="360" spans="1:21" ht="21" customHeight="1" x14ac:dyDescent="0.15">
      <c r="A360" s="266"/>
      <c r="B360" s="67"/>
      <c r="C360" s="78"/>
      <c r="D360" s="86"/>
      <c r="E360" s="86"/>
      <c r="F360" s="77"/>
      <c r="G360" s="216"/>
      <c r="H360" s="215"/>
      <c r="I360" s="225"/>
      <c r="J360" s="225"/>
      <c r="K360" s="315">
        <f t="shared" si="18"/>
        <v>0</v>
      </c>
      <c r="L360" s="70"/>
      <c r="M360" s="67"/>
      <c r="N360" s="70"/>
      <c r="O360" s="67"/>
      <c r="P360" s="67"/>
      <c r="Q360" s="67"/>
      <c r="R360" s="67"/>
      <c r="S360" s="192"/>
      <c r="T360" s="14" t="str">
        <f t="shared" si="19"/>
        <v/>
      </c>
      <c r="U360" s="47" t="str">
        <f t="shared" si="20"/>
        <v/>
      </c>
    </row>
    <row r="361" spans="1:21" ht="21" customHeight="1" x14ac:dyDescent="0.15">
      <c r="A361" s="266"/>
      <c r="B361" s="67"/>
      <c r="C361" s="78"/>
      <c r="D361" s="86"/>
      <c r="E361" s="86"/>
      <c r="F361" s="77"/>
      <c r="G361" s="216"/>
      <c r="H361" s="215"/>
      <c r="I361" s="225"/>
      <c r="J361" s="225"/>
      <c r="K361" s="315">
        <f t="shared" si="18"/>
        <v>0</v>
      </c>
      <c r="L361" s="70"/>
      <c r="M361" s="67"/>
      <c r="N361" s="70"/>
      <c r="O361" s="67"/>
      <c r="P361" s="67"/>
      <c r="Q361" s="67"/>
      <c r="R361" s="67"/>
      <c r="S361" s="192"/>
      <c r="T361" s="14" t="str">
        <f t="shared" si="19"/>
        <v/>
      </c>
      <c r="U361" s="47" t="str">
        <f t="shared" si="20"/>
        <v/>
      </c>
    </row>
    <row r="362" spans="1:21" ht="21" customHeight="1" x14ac:dyDescent="0.15">
      <c r="A362" s="266"/>
      <c r="B362" s="67"/>
      <c r="C362" s="78"/>
      <c r="D362" s="86"/>
      <c r="E362" s="86"/>
      <c r="F362" s="77"/>
      <c r="G362" s="216"/>
      <c r="H362" s="215"/>
      <c r="I362" s="225"/>
      <c r="J362" s="225"/>
      <c r="K362" s="315">
        <f t="shared" si="18"/>
        <v>0</v>
      </c>
      <c r="L362" s="70"/>
      <c r="M362" s="67"/>
      <c r="N362" s="70"/>
      <c r="O362" s="67"/>
      <c r="P362" s="67"/>
      <c r="Q362" s="67"/>
      <c r="R362" s="67"/>
      <c r="S362" s="192"/>
      <c r="T362" s="14" t="str">
        <f t="shared" si="19"/>
        <v/>
      </c>
      <c r="U362" s="47" t="str">
        <f t="shared" si="20"/>
        <v/>
      </c>
    </row>
    <row r="363" spans="1:21" ht="21" customHeight="1" x14ac:dyDescent="0.15">
      <c r="A363" s="266"/>
      <c r="B363" s="67"/>
      <c r="C363" s="78"/>
      <c r="D363" s="86"/>
      <c r="E363" s="86"/>
      <c r="F363" s="77"/>
      <c r="G363" s="216"/>
      <c r="H363" s="215"/>
      <c r="I363" s="225"/>
      <c r="J363" s="225"/>
      <c r="K363" s="315">
        <f t="shared" si="18"/>
        <v>0</v>
      </c>
      <c r="L363" s="70"/>
      <c r="M363" s="67"/>
      <c r="N363" s="70"/>
      <c r="O363" s="67"/>
      <c r="P363" s="67"/>
      <c r="Q363" s="67"/>
      <c r="R363" s="67"/>
      <c r="S363" s="192"/>
      <c r="T363" s="14" t="str">
        <f t="shared" si="19"/>
        <v/>
      </c>
      <c r="U363" s="47" t="str">
        <f t="shared" si="20"/>
        <v/>
      </c>
    </row>
    <row r="364" spans="1:21" ht="21" customHeight="1" x14ac:dyDescent="0.15">
      <c r="A364" s="266"/>
      <c r="B364" s="67"/>
      <c r="C364" s="78"/>
      <c r="D364" s="86"/>
      <c r="E364" s="86"/>
      <c r="F364" s="77"/>
      <c r="G364" s="216"/>
      <c r="H364" s="215"/>
      <c r="I364" s="225"/>
      <c r="J364" s="225"/>
      <c r="K364" s="315">
        <f t="shared" si="18"/>
        <v>0</v>
      </c>
      <c r="L364" s="70"/>
      <c r="M364" s="67"/>
      <c r="N364" s="70"/>
      <c r="O364" s="67"/>
      <c r="P364" s="67"/>
      <c r="Q364" s="67"/>
      <c r="R364" s="67"/>
      <c r="S364" s="192"/>
      <c r="T364" s="14" t="str">
        <f t="shared" si="19"/>
        <v/>
      </c>
      <c r="U364" s="47" t="str">
        <f t="shared" si="20"/>
        <v/>
      </c>
    </row>
    <row r="365" spans="1:21" ht="21" customHeight="1" x14ac:dyDescent="0.15">
      <c r="A365" s="266"/>
      <c r="B365" s="67"/>
      <c r="C365" s="78"/>
      <c r="D365" s="86"/>
      <c r="E365" s="86"/>
      <c r="F365" s="77"/>
      <c r="G365" s="216"/>
      <c r="H365" s="215"/>
      <c r="I365" s="225"/>
      <c r="J365" s="225"/>
      <c r="K365" s="315">
        <f t="shared" si="18"/>
        <v>0</v>
      </c>
      <c r="L365" s="70"/>
      <c r="M365" s="67"/>
      <c r="N365" s="70"/>
      <c r="O365" s="67"/>
      <c r="P365" s="67"/>
      <c r="Q365" s="67"/>
      <c r="R365" s="67"/>
      <c r="S365" s="192"/>
      <c r="T365" s="14" t="str">
        <f t="shared" si="19"/>
        <v/>
      </c>
      <c r="U365" s="47" t="str">
        <f t="shared" si="20"/>
        <v/>
      </c>
    </row>
    <row r="366" spans="1:21" ht="21" customHeight="1" x14ac:dyDescent="0.15">
      <c r="A366" s="267"/>
      <c r="B366" s="104"/>
      <c r="C366" s="167"/>
      <c r="D366" s="106"/>
      <c r="E366" s="106"/>
      <c r="F366" s="166"/>
      <c r="G366" s="218"/>
      <c r="H366" s="217"/>
      <c r="I366" s="226"/>
      <c r="J366" s="226"/>
      <c r="K366" s="316">
        <f t="shared" si="18"/>
        <v>0</v>
      </c>
      <c r="L366" s="159"/>
      <c r="M366" s="104"/>
      <c r="N366" s="159"/>
      <c r="O366" s="104"/>
      <c r="P366" s="104"/>
      <c r="Q366" s="104"/>
      <c r="R366" s="104"/>
      <c r="S366" s="269"/>
      <c r="T366" s="14" t="str">
        <f t="shared" si="19"/>
        <v/>
      </c>
      <c r="U366" s="47" t="str">
        <f t="shared" si="20"/>
        <v/>
      </c>
    </row>
    <row r="367" spans="1:21" ht="21" customHeight="1" x14ac:dyDescent="0.15">
      <c r="A367" s="268"/>
      <c r="B367" s="103"/>
      <c r="C367" s="103"/>
      <c r="D367" s="102"/>
      <c r="E367" s="102"/>
      <c r="F367" s="164"/>
      <c r="G367" s="210"/>
      <c r="H367" s="210"/>
      <c r="I367" s="227"/>
      <c r="J367" s="227"/>
      <c r="K367" s="314">
        <f t="shared" si="18"/>
        <v>0</v>
      </c>
      <c r="L367" s="200"/>
      <c r="M367" s="71"/>
      <c r="N367" s="200"/>
      <c r="O367" s="71"/>
      <c r="P367" s="103"/>
      <c r="Q367" s="103"/>
      <c r="R367" s="103"/>
      <c r="S367" s="270"/>
      <c r="T367" s="14" t="str">
        <f t="shared" si="19"/>
        <v/>
      </c>
      <c r="U367" s="47" t="str">
        <f t="shared" si="20"/>
        <v/>
      </c>
    </row>
    <row r="368" spans="1:21" ht="21" customHeight="1" x14ac:dyDescent="0.15">
      <c r="A368" s="266"/>
      <c r="B368" s="78"/>
      <c r="C368" s="78"/>
      <c r="D368" s="86"/>
      <c r="E368" s="86"/>
      <c r="F368" s="77"/>
      <c r="G368" s="215"/>
      <c r="H368" s="215"/>
      <c r="I368" s="225"/>
      <c r="J368" s="225"/>
      <c r="K368" s="315">
        <f t="shared" si="18"/>
        <v>0</v>
      </c>
      <c r="L368" s="70"/>
      <c r="M368" s="67"/>
      <c r="N368" s="70"/>
      <c r="O368" s="67"/>
      <c r="P368" s="78"/>
      <c r="Q368" s="78"/>
      <c r="R368" s="78"/>
      <c r="S368" s="192"/>
      <c r="T368" s="14" t="str">
        <f t="shared" si="19"/>
        <v/>
      </c>
      <c r="U368" s="47" t="str">
        <f t="shared" si="20"/>
        <v/>
      </c>
    </row>
    <row r="369" spans="1:21" ht="21" customHeight="1" x14ac:dyDescent="0.15">
      <c r="A369" s="266"/>
      <c r="B369" s="78"/>
      <c r="C369" s="78"/>
      <c r="D369" s="86"/>
      <c r="E369" s="86"/>
      <c r="F369" s="77"/>
      <c r="G369" s="215"/>
      <c r="H369" s="215"/>
      <c r="I369" s="225"/>
      <c r="J369" s="225"/>
      <c r="K369" s="315">
        <f t="shared" si="18"/>
        <v>0</v>
      </c>
      <c r="L369" s="70"/>
      <c r="M369" s="271"/>
      <c r="N369" s="70"/>
      <c r="O369" s="271"/>
      <c r="P369" s="78"/>
      <c r="Q369" s="78"/>
      <c r="R369" s="78"/>
      <c r="S369" s="192"/>
      <c r="T369" s="14" t="str">
        <f t="shared" si="19"/>
        <v/>
      </c>
      <c r="U369" s="47" t="str">
        <f t="shared" si="20"/>
        <v/>
      </c>
    </row>
    <row r="370" spans="1:21" ht="21" customHeight="1" x14ac:dyDescent="0.15">
      <c r="A370" s="266"/>
      <c r="B370" s="78"/>
      <c r="C370" s="78"/>
      <c r="D370" s="86"/>
      <c r="E370" s="86"/>
      <c r="F370" s="77"/>
      <c r="G370" s="215"/>
      <c r="H370" s="215"/>
      <c r="I370" s="225"/>
      <c r="J370" s="225"/>
      <c r="K370" s="315">
        <f t="shared" si="18"/>
        <v>0</v>
      </c>
      <c r="L370" s="70"/>
      <c r="M370" s="271"/>
      <c r="N370" s="70"/>
      <c r="O370" s="271"/>
      <c r="P370" s="78"/>
      <c r="Q370" s="78"/>
      <c r="R370" s="78"/>
      <c r="S370" s="192"/>
      <c r="T370" s="14" t="str">
        <f t="shared" si="19"/>
        <v/>
      </c>
      <c r="U370" s="47" t="str">
        <f t="shared" si="20"/>
        <v/>
      </c>
    </row>
    <row r="371" spans="1:21" ht="21" customHeight="1" x14ac:dyDescent="0.15">
      <c r="A371" s="266"/>
      <c r="B371" s="78"/>
      <c r="C371" s="78"/>
      <c r="D371" s="86"/>
      <c r="E371" s="86"/>
      <c r="F371" s="77"/>
      <c r="G371" s="215"/>
      <c r="H371" s="215"/>
      <c r="I371" s="225"/>
      <c r="J371" s="225"/>
      <c r="K371" s="315">
        <f t="shared" si="18"/>
        <v>0</v>
      </c>
      <c r="L371" s="70"/>
      <c r="M371" s="67"/>
      <c r="N371" s="70"/>
      <c r="O371" s="67"/>
      <c r="P371" s="78"/>
      <c r="Q371" s="78"/>
      <c r="R371" s="78"/>
      <c r="S371" s="192"/>
      <c r="T371" s="14" t="str">
        <f t="shared" si="19"/>
        <v/>
      </c>
      <c r="U371" s="47" t="str">
        <f t="shared" si="20"/>
        <v/>
      </c>
    </row>
    <row r="372" spans="1:21" ht="21" customHeight="1" x14ac:dyDescent="0.15">
      <c r="A372" s="266"/>
      <c r="B372" s="78"/>
      <c r="C372" s="78"/>
      <c r="D372" s="86"/>
      <c r="E372" s="86"/>
      <c r="F372" s="77"/>
      <c r="G372" s="215"/>
      <c r="H372" s="215"/>
      <c r="I372" s="225"/>
      <c r="J372" s="225"/>
      <c r="K372" s="315">
        <f t="shared" si="18"/>
        <v>0</v>
      </c>
      <c r="L372" s="70"/>
      <c r="M372" s="67"/>
      <c r="N372" s="70"/>
      <c r="O372" s="67"/>
      <c r="P372" s="78"/>
      <c r="Q372" s="78"/>
      <c r="R372" s="78"/>
      <c r="S372" s="192"/>
      <c r="T372" s="14" t="str">
        <f t="shared" si="19"/>
        <v/>
      </c>
      <c r="U372" s="47" t="str">
        <f t="shared" si="20"/>
        <v/>
      </c>
    </row>
    <row r="373" spans="1:21" ht="21" customHeight="1" x14ac:dyDescent="0.15">
      <c r="A373" s="266"/>
      <c r="B373" s="78"/>
      <c r="C373" s="78"/>
      <c r="D373" s="86"/>
      <c r="E373" s="86"/>
      <c r="F373" s="77"/>
      <c r="G373" s="215"/>
      <c r="H373" s="215"/>
      <c r="I373" s="225"/>
      <c r="J373" s="225"/>
      <c r="K373" s="831">
        <f t="shared" si="18"/>
        <v>0</v>
      </c>
      <c r="L373" s="70"/>
      <c r="M373" s="67"/>
      <c r="N373" s="70"/>
      <c r="O373" s="67"/>
      <c r="P373" s="78"/>
      <c r="Q373" s="78"/>
      <c r="R373" s="78"/>
      <c r="S373" s="192"/>
      <c r="T373" s="14" t="str">
        <f t="shared" si="19"/>
        <v/>
      </c>
      <c r="U373" s="47" t="str">
        <f t="shared" si="20"/>
        <v/>
      </c>
    </row>
    <row r="374" spans="1:21" ht="21" customHeight="1" x14ac:dyDescent="0.15">
      <c r="A374" s="272"/>
      <c r="B374" s="78"/>
      <c r="C374" s="78"/>
      <c r="D374" s="86"/>
      <c r="E374" s="86"/>
      <c r="F374" s="77"/>
      <c r="G374" s="215"/>
      <c r="H374" s="215"/>
      <c r="I374" s="225"/>
      <c r="J374" s="225"/>
      <c r="K374" s="831">
        <f t="shared" si="18"/>
        <v>0</v>
      </c>
      <c r="L374" s="70"/>
      <c r="M374" s="67"/>
      <c r="N374" s="70"/>
      <c r="O374" s="67"/>
      <c r="P374" s="78"/>
      <c r="Q374" s="78"/>
      <c r="R374" s="78"/>
      <c r="S374" s="192"/>
      <c r="T374" s="14" t="str">
        <f t="shared" si="19"/>
        <v/>
      </c>
      <c r="U374" s="47" t="str">
        <f t="shared" si="20"/>
        <v/>
      </c>
    </row>
    <row r="375" spans="1:21" ht="21" customHeight="1" x14ac:dyDescent="0.15">
      <c r="A375" s="272"/>
      <c r="B375" s="78"/>
      <c r="C375" s="78"/>
      <c r="D375" s="86"/>
      <c r="E375" s="86"/>
      <c r="F375" s="77"/>
      <c r="G375" s="215"/>
      <c r="H375" s="215"/>
      <c r="I375" s="225"/>
      <c r="J375" s="225"/>
      <c r="K375" s="831">
        <f t="shared" si="18"/>
        <v>0</v>
      </c>
      <c r="L375" s="70"/>
      <c r="M375" s="67"/>
      <c r="N375" s="70"/>
      <c r="O375" s="67"/>
      <c r="P375" s="78"/>
      <c r="Q375" s="78"/>
      <c r="R375" s="78"/>
      <c r="S375" s="192"/>
      <c r="T375" s="14" t="str">
        <f t="shared" si="19"/>
        <v/>
      </c>
      <c r="U375" s="47" t="str">
        <f t="shared" si="20"/>
        <v/>
      </c>
    </row>
    <row r="376" spans="1:21" ht="21" customHeight="1" x14ac:dyDescent="0.15">
      <c r="A376" s="272"/>
      <c r="B376" s="78"/>
      <c r="C376" s="78"/>
      <c r="D376" s="86"/>
      <c r="E376" s="86"/>
      <c r="F376" s="77"/>
      <c r="G376" s="215"/>
      <c r="H376" s="215"/>
      <c r="I376" s="225"/>
      <c r="J376" s="225"/>
      <c r="K376" s="318">
        <f t="shared" si="18"/>
        <v>0</v>
      </c>
      <c r="L376" s="70"/>
      <c r="M376" s="67"/>
      <c r="N376" s="70"/>
      <c r="O376" s="67"/>
      <c r="P376" s="78"/>
      <c r="Q376" s="78"/>
      <c r="R376" s="78"/>
      <c r="S376" s="192"/>
      <c r="T376" s="14" t="str">
        <f t="shared" si="19"/>
        <v/>
      </c>
      <c r="U376" s="47" t="str">
        <f t="shared" si="20"/>
        <v/>
      </c>
    </row>
    <row r="377" spans="1:21" ht="21" customHeight="1" x14ac:dyDescent="0.15">
      <c r="A377" s="266"/>
      <c r="B377" s="78"/>
      <c r="C377" s="78"/>
      <c r="D377" s="86"/>
      <c r="E377" s="86"/>
      <c r="F377" s="77"/>
      <c r="G377" s="215"/>
      <c r="H377" s="215"/>
      <c r="I377" s="225"/>
      <c r="J377" s="225"/>
      <c r="K377" s="315">
        <f t="shared" si="18"/>
        <v>0</v>
      </c>
      <c r="L377" s="70"/>
      <c r="M377" s="67"/>
      <c r="N377" s="70"/>
      <c r="O377" s="67"/>
      <c r="P377" s="78"/>
      <c r="Q377" s="78"/>
      <c r="R377" s="78"/>
      <c r="S377" s="192"/>
      <c r="T377" s="14" t="str">
        <f t="shared" si="19"/>
        <v/>
      </c>
      <c r="U377" s="47" t="str">
        <f t="shared" si="20"/>
        <v/>
      </c>
    </row>
    <row r="378" spans="1:21" ht="21" customHeight="1" x14ac:dyDescent="0.15">
      <c r="A378" s="266"/>
      <c r="B378" s="78"/>
      <c r="C378" s="78"/>
      <c r="D378" s="86"/>
      <c r="E378" s="86"/>
      <c r="F378" s="77"/>
      <c r="G378" s="215"/>
      <c r="H378" s="215"/>
      <c r="I378" s="225"/>
      <c r="J378" s="225"/>
      <c r="K378" s="315">
        <f t="shared" si="18"/>
        <v>0</v>
      </c>
      <c r="L378" s="70"/>
      <c r="M378" s="67"/>
      <c r="N378" s="70"/>
      <c r="O378" s="67"/>
      <c r="P378" s="78"/>
      <c r="Q378" s="78"/>
      <c r="R378" s="78"/>
      <c r="S378" s="192"/>
      <c r="T378" s="14" t="str">
        <f t="shared" si="19"/>
        <v/>
      </c>
      <c r="U378" s="47" t="str">
        <f t="shared" si="20"/>
        <v/>
      </c>
    </row>
    <row r="379" spans="1:21" ht="21" customHeight="1" x14ac:dyDescent="0.15">
      <c r="A379" s="266"/>
      <c r="B379" s="78"/>
      <c r="C379" s="78"/>
      <c r="D379" s="86"/>
      <c r="E379" s="86"/>
      <c r="F379" s="77"/>
      <c r="G379" s="215"/>
      <c r="H379" s="215"/>
      <c r="I379" s="225"/>
      <c r="J379" s="225"/>
      <c r="K379" s="315">
        <f t="shared" si="18"/>
        <v>0</v>
      </c>
      <c r="L379" s="70"/>
      <c r="M379" s="67"/>
      <c r="N379" s="70"/>
      <c r="O379" s="67"/>
      <c r="P379" s="78"/>
      <c r="Q379" s="78"/>
      <c r="R379" s="78"/>
      <c r="S379" s="192"/>
      <c r="T379" s="14" t="str">
        <f t="shared" si="19"/>
        <v/>
      </c>
      <c r="U379" s="47" t="str">
        <f t="shared" si="20"/>
        <v/>
      </c>
    </row>
    <row r="380" spans="1:21" ht="21" customHeight="1" x14ac:dyDescent="0.15">
      <c r="A380" s="266"/>
      <c r="B380" s="78"/>
      <c r="C380" s="78"/>
      <c r="D380" s="86"/>
      <c r="E380" s="86"/>
      <c r="F380" s="77"/>
      <c r="G380" s="215"/>
      <c r="H380" s="215"/>
      <c r="I380" s="225"/>
      <c r="J380" s="225"/>
      <c r="K380" s="315">
        <f t="shared" si="18"/>
        <v>0</v>
      </c>
      <c r="L380" s="70"/>
      <c r="M380" s="67"/>
      <c r="N380" s="70"/>
      <c r="O380" s="67"/>
      <c r="P380" s="78"/>
      <c r="Q380" s="78"/>
      <c r="R380" s="78"/>
      <c r="S380" s="192"/>
      <c r="T380" s="14" t="str">
        <f t="shared" si="19"/>
        <v/>
      </c>
      <c r="U380" s="47" t="str">
        <f t="shared" si="20"/>
        <v/>
      </c>
    </row>
    <row r="381" spans="1:21" ht="21" customHeight="1" x14ac:dyDescent="0.15">
      <c r="A381" s="266"/>
      <c r="B381" s="78"/>
      <c r="C381" s="78"/>
      <c r="D381" s="86"/>
      <c r="E381" s="86"/>
      <c r="F381" s="77"/>
      <c r="G381" s="215"/>
      <c r="H381" s="215"/>
      <c r="I381" s="225"/>
      <c r="J381" s="225"/>
      <c r="K381" s="315">
        <f t="shared" si="18"/>
        <v>0</v>
      </c>
      <c r="L381" s="70"/>
      <c r="M381" s="67"/>
      <c r="N381" s="70"/>
      <c r="O381" s="67"/>
      <c r="P381" s="78"/>
      <c r="Q381" s="78"/>
      <c r="R381" s="78"/>
      <c r="S381" s="192"/>
      <c r="T381" s="14" t="str">
        <f t="shared" si="19"/>
        <v/>
      </c>
      <c r="U381" s="47" t="str">
        <f t="shared" si="20"/>
        <v/>
      </c>
    </row>
    <row r="382" spans="1:21" ht="21" customHeight="1" x14ac:dyDescent="0.15">
      <c r="A382" s="177"/>
      <c r="B382" s="78"/>
      <c r="C382" s="78"/>
      <c r="D382" s="86"/>
      <c r="E382" s="86"/>
      <c r="F382" s="77"/>
      <c r="G382" s="215"/>
      <c r="H382" s="215"/>
      <c r="I382" s="225"/>
      <c r="J382" s="225"/>
      <c r="K382" s="315">
        <f t="shared" si="18"/>
        <v>0</v>
      </c>
      <c r="L382" s="70"/>
      <c r="M382" s="67"/>
      <c r="N382" s="70"/>
      <c r="O382" s="67"/>
      <c r="P382" s="78"/>
      <c r="Q382" s="78"/>
      <c r="R382" s="78"/>
      <c r="S382" s="192"/>
      <c r="T382" s="14" t="str">
        <f t="shared" si="19"/>
        <v/>
      </c>
      <c r="U382" s="47" t="str">
        <f t="shared" si="20"/>
        <v/>
      </c>
    </row>
    <row r="383" spans="1:21" ht="21" customHeight="1" x14ac:dyDescent="0.15">
      <c r="A383" s="266"/>
      <c r="B383" s="67"/>
      <c r="C383" s="78"/>
      <c r="D383" s="86"/>
      <c r="E383" s="86"/>
      <c r="F383" s="77"/>
      <c r="G383" s="216"/>
      <c r="H383" s="215"/>
      <c r="I383" s="225"/>
      <c r="J383" s="225"/>
      <c r="K383" s="315">
        <f t="shared" si="18"/>
        <v>0</v>
      </c>
      <c r="L383" s="70"/>
      <c r="M383" s="67"/>
      <c r="N383" s="70"/>
      <c r="O383" s="67"/>
      <c r="P383" s="67"/>
      <c r="Q383" s="67"/>
      <c r="R383" s="67"/>
      <c r="S383" s="192"/>
      <c r="T383" s="14" t="str">
        <f t="shared" si="19"/>
        <v/>
      </c>
      <c r="U383" s="47" t="str">
        <f t="shared" si="20"/>
        <v/>
      </c>
    </row>
    <row r="384" spans="1:21" ht="21" customHeight="1" x14ac:dyDescent="0.15">
      <c r="A384" s="266"/>
      <c r="B384" s="67"/>
      <c r="C384" s="78"/>
      <c r="D384" s="86"/>
      <c r="E384" s="86"/>
      <c r="F384" s="77"/>
      <c r="G384" s="216"/>
      <c r="H384" s="215"/>
      <c r="I384" s="225"/>
      <c r="J384" s="225"/>
      <c r="K384" s="315">
        <f t="shared" si="18"/>
        <v>0</v>
      </c>
      <c r="L384" s="70"/>
      <c r="M384" s="67"/>
      <c r="N384" s="70"/>
      <c r="O384" s="67"/>
      <c r="P384" s="67"/>
      <c r="Q384" s="67"/>
      <c r="R384" s="67"/>
      <c r="S384" s="192"/>
      <c r="T384" s="14" t="str">
        <f t="shared" si="19"/>
        <v/>
      </c>
      <c r="U384" s="47" t="str">
        <f t="shared" si="20"/>
        <v/>
      </c>
    </row>
    <row r="385" spans="1:21" ht="21" customHeight="1" x14ac:dyDescent="0.15">
      <c r="A385" s="266"/>
      <c r="B385" s="67"/>
      <c r="C385" s="78"/>
      <c r="D385" s="86"/>
      <c r="E385" s="86"/>
      <c r="F385" s="77"/>
      <c r="G385" s="216"/>
      <c r="H385" s="215"/>
      <c r="I385" s="225"/>
      <c r="J385" s="225"/>
      <c r="K385" s="315">
        <f t="shared" si="18"/>
        <v>0</v>
      </c>
      <c r="L385" s="70"/>
      <c r="M385" s="67"/>
      <c r="N385" s="70"/>
      <c r="O385" s="67"/>
      <c r="P385" s="67"/>
      <c r="Q385" s="67"/>
      <c r="R385" s="67"/>
      <c r="S385" s="192"/>
      <c r="T385" s="14" t="str">
        <f t="shared" si="19"/>
        <v/>
      </c>
      <c r="U385" s="47" t="str">
        <f t="shared" si="20"/>
        <v/>
      </c>
    </row>
    <row r="386" spans="1:21" ht="21" customHeight="1" x14ac:dyDescent="0.15">
      <c r="A386" s="267"/>
      <c r="B386" s="104"/>
      <c r="C386" s="167"/>
      <c r="D386" s="106"/>
      <c r="E386" s="106"/>
      <c r="F386" s="166"/>
      <c r="G386" s="218"/>
      <c r="H386" s="217"/>
      <c r="I386" s="226"/>
      <c r="J386" s="226"/>
      <c r="K386" s="316">
        <f t="shared" si="18"/>
        <v>0</v>
      </c>
      <c r="L386" s="159"/>
      <c r="M386" s="104"/>
      <c r="N386" s="159"/>
      <c r="O386" s="104"/>
      <c r="P386" s="104"/>
      <c r="Q386" s="104"/>
      <c r="R386" s="104"/>
      <c r="S386" s="269"/>
      <c r="T386" s="14" t="str">
        <f t="shared" si="19"/>
        <v/>
      </c>
      <c r="U386" s="47" t="str">
        <f t="shared" si="20"/>
        <v/>
      </c>
    </row>
    <row r="387" spans="1:21" ht="21" customHeight="1" x14ac:dyDescent="0.15">
      <c r="A387" s="268"/>
      <c r="B387" s="71"/>
      <c r="C387" s="103"/>
      <c r="D387" s="102"/>
      <c r="E387" s="102"/>
      <c r="F387" s="164"/>
      <c r="G387" s="211"/>
      <c r="H387" s="210"/>
      <c r="I387" s="227"/>
      <c r="J387" s="227"/>
      <c r="K387" s="314">
        <f t="shared" si="18"/>
        <v>0</v>
      </c>
      <c r="L387" s="200"/>
      <c r="M387" s="71"/>
      <c r="N387" s="200"/>
      <c r="O387" s="71"/>
      <c r="P387" s="71"/>
      <c r="Q387" s="71"/>
      <c r="R387" s="71"/>
      <c r="S387" s="270"/>
      <c r="T387" s="14" t="str">
        <f t="shared" si="19"/>
        <v/>
      </c>
      <c r="U387" s="47" t="str">
        <f t="shared" si="20"/>
        <v/>
      </c>
    </row>
    <row r="388" spans="1:21" ht="21" customHeight="1" x14ac:dyDescent="0.15">
      <c r="A388" s="266"/>
      <c r="B388" s="67"/>
      <c r="C388" s="78"/>
      <c r="D388" s="86"/>
      <c r="E388" s="86"/>
      <c r="F388" s="77"/>
      <c r="G388" s="216"/>
      <c r="H388" s="215"/>
      <c r="I388" s="225"/>
      <c r="J388" s="225"/>
      <c r="K388" s="315">
        <f t="shared" si="18"/>
        <v>0</v>
      </c>
      <c r="L388" s="70"/>
      <c r="M388" s="67"/>
      <c r="N388" s="70"/>
      <c r="O388" s="67"/>
      <c r="P388" s="67"/>
      <c r="Q388" s="67"/>
      <c r="R388" s="67"/>
      <c r="S388" s="192"/>
      <c r="T388" s="14" t="str">
        <f t="shared" si="19"/>
        <v/>
      </c>
      <c r="U388" s="47" t="str">
        <f t="shared" si="20"/>
        <v/>
      </c>
    </row>
    <row r="389" spans="1:21" ht="21" customHeight="1" x14ac:dyDescent="0.15">
      <c r="A389" s="266"/>
      <c r="B389" s="67"/>
      <c r="C389" s="78"/>
      <c r="D389" s="86"/>
      <c r="E389" s="86"/>
      <c r="F389" s="77"/>
      <c r="G389" s="216"/>
      <c r="H389" s="215"/>
      <c r="I389" s="225"/>
      <c r="J389" s="225"/>
      <c r="K389" s="315">
        <f t="shared" si="18"/>
        <v>0</v>
      </c>
      <c r="L389" s="70"/>
      <c r="M389" s="67"/>
      <c r="N389" s="70"/>
      <c r="O389" s="67"/>
      <c r="P389" s="67"/>
      <c r="Q389" s="67"/>
      <c r="R389" s="67"/>
      <c r="S389" s="192"/>
      <c r="T389" s="14" t="str">
        <f t="shared" si="19"/>
        <v/>
      </c>
      <c r="U389" s="47" t="str">
        <f t="shared" si="20"/>
        <v/>
      </c>
    </row>
    <row r="390" spans="1:21" ht="21" customHeight="1" x14ac:dyDescent="0.15">
      <c r="A390" s="266"/>
      <c r="B390" s="78"/>
      <c r="C390" s="78"/>
      <c r="D390" s="86"/>
      <c r="E390" s="86"/>
      <c r="F390" s="77"/>
      <c r="G390" s="215"/>
      <c r="H390" s="215"/>
      <c r="I390" s="225"/>
      <c r="J390" s="225"/>
      <c r="K390" s="315">
        <f t="shared" si="18"/>
        <v>0</v>
      </c>
      <c r="L390" s="70"/>
      <c r="M390" s="67"/>
      <c r="N390" s="70"/>
      <c r="O390" s="67"/>
      <c r="P390" s="78"/>
      <c r="Q390" s="78"/>
      <c r="R390" s="78"/>
      <c r="S390" s="192"/>
      <c r="T390" s="14" t="str">
        <f t="shared" si="19"/>
        <v/>
      </c>
      <c r="U390" s="47" t="str">
        <f t="shared" si="20"/>
        <v/>
      </c>
    </row>
    <row r="391" spans="1:21" ht="21" customHeight="1" x14ac:dyDescent="0.15">
      <c r="A391" s="266"/>
      <c r="B391" s="78"/>
      <c r="C391" s="78"/>
      <c r="D391" s="86"/>
      <c r="E391" s="86"/>
      <c r="F391" s="77"/>
      <c r="G391" s="215"/>
      <c r="H391" s="215"/>
      <c r="I391" s="225"/>
      <c r="J391" s="225"/>
      <c r="K391" s="315">
        <f t="shared" ref="K391:K454" si="21">J391-E391</f>
        <v>0</v>
      </c>
      <c r="L391" s="70"/>
      <c r="M391" s="67"/>
      <c r="N391" s="70"/>
      <c r="O391" s="67"/>
      <c r="P391" s="78"/>
      <c r="Q391" s="78"/>
      <c r="R391" s="78"/>
      <c r="S391" s="192"/>
      <c r="T391" s="14" t="str">
        <f t="shared" ref="T391:T454" si="22">CONCATENATE(L391,C391)</f>
        <v/>
      </c>
      <c r="U391" s="47" t="str">
        <f t="shared" ref="U391:U454" si="23">CONCATENATE(N391,H391)</f>
        <v/>
      </c>
    </row>
    <row r="392" spans="1:21" ht="21" customHeight="1" x14ac:dyDescent="0.15">
      <c r="A392" s="266"/>
      <c r="B392" s="78"/>
      <c r="C392" s="78"/>
      <c r="D392" s="86"/>
      <c r="E392" s="86"/>
      <c r="F392" s="77"/>
      <c r="G392" s="215"/>
      <c r="H392" s="215"/>
      <c r="I392" s="225"/>
      <c r="J392" s="225"/>
      <c r="K392" s="315">
        <f t="shared" si="21"/>
        <v>0</v>
      </c>
      <c r="L392" s="70"/>
      <c r="M392" s="67"/>
      <c r="N392" s="70"/>
      <c r="O392" s="67"/>
      <c r="P392" s="78"/>
      <c r="Q392" s="78"/>
      <c r="R392" s="78"/>
      <c r="S392" s="192"/>
      <c r="T392" s="14" t="str">
        <f t="shared" si="22"/>
        <v/>
      </c>
      <c r="U392" s="47" t="str">
        <f t="shared" si="23"/>
        <v/>
      </c>
    </row>
    <row r="393" spans="1:21" ht="21" customHeight="1" x14ac:dyDescent="0.15">
      <c r="A393" s="266"/>
      <c r="B393" s="78"/>
      <c r="C393" s="78"/>
      <c r="D393" s="86"/>
      <c r="E393" s="86"/>
      <c r="F393" s="77"/>
      <c r="G393" s="215"/>
      <c r="H393" s="215"/>
      <c r="I393" s="225"/>
      <c r="J393" s="225"/>
      <c r="K393" s="315">
        <f t="shared" si="21"/>
        <v>0</v>
      </c>
      <c r="L393" s="70"/>
      <c r="M393" s="67"/>
      <c r="N393" s="70"/>
      <c r="O393" s="67"/>
      <c r="P393" s="78"/>
      <c r="Q393" s="78"/>
      <c r="R393" s="78"/>
      <c r="S393" s="192"/>
      <c r="T393" s="14" t="str">
        <f t="shared" si="22"/>
        <v/>
      </c>
      <c r="U393" s="47" t="str">
        <f t="shared" si="23"/>
        <v/>
      </c>
    </row>
    <row r="394" spans="1:21" ht="21" customHeight="1" x14ac:dyDescent="0.15">
      <c r="A394" s="266"/>
      <c r="B394" s="78"/>
      <c r="C394" s="78"/>
      <c r="D394" s="86"/>
      <c r="E394" s="86"/>
      <c r="F394" s="77"/>
      <c r="G394" s="215"/>
      <c r="H394" s="215"/>
      <c r="I394" s="225"/>
      <c r="J394" s="225"/>
      <c r="K394" s="315">
        <f t="shared" si="21"/>
        <v>0</v>
      </c>
      <c r="L394" s="70"/>
      <c r="M394" s="67"/>
      <c r="N394" s="70"/>
      <c r="O394" s="67"/>
      <c r="P394" s="78"/>
      <c r="Q394" s="78"/>
      <c r="R394" s="78"/>
      <c r="S394" s="192"/>
      <c r="T394" s="14" t="str">
        <f t="shared" si="22"/>
        <v/>
      </c>
      <c r="U394" s="47" t="str">
        <f t="shared" si="23"/>
        <v/>
      </c>
    </row>
    <row r="395" spans="1:21" ht="21" customHeight="1" x14ac:dyDescent="0.15">
      <c r="A395" s="266"/>
      <c r="B395" s="78"/>
      <c r="C395" s="78"/>
      <c r="D395" s="86"/>
      <c r="E395" s="86"/>
      <c r="F395" s="77"/>
      <c r="G395" s="215"/>
      <c r="H395" s="215"/>
      <c r="I395" s="225"/>
      <c r="J395" s="225"/>
      <c r="K395" s="315">
        <f t="shared" si="21"/>
        <v>0</v>
      </c>
      <c r="L395" s="70"/>
      <c r="M395" s="67"/>
      <c r="N395" s="70"/>
      <c r="O395" s="67"/>
      <c r="P395" s="78"/>
      <c r="Q395" s="78"/>
      <c r="R395" s="78"/>
      <c r="S395" s="192"/>
      <c r="T395" s="14" t="str">
        <f t="shared" si="22"/>
        <v/>
      </c>
      <c r="U395" s="47" t="str">
        <f t="shared" si="23"/>
        <v/>
      </c>
    </row>
    <row r="396" spans="1:21" ht="21" customHeight="1" x14ac:dyDescent="0.15">
      <c r="A396" s="266"/>
      <c r="B396" s="78"/>
      <c r="C396" s="78"/>
      <c r="D396" s="86"/>
      <c r="E396" s="86"/>
      <c r="F396" s="77"/>
      <c r="G396" s="215"/>
      <c r="H396" s="215"/>
      <c r="I396" s="225"/>
      <c r="J396" s="225"/>
      <c r="K396" s="315">
        <f t="shared" si="21"/>
        <v>0</v>
      </c>
      <c r="L396" s="70"/>
      <c r="M396" s="67"/>
      <c r="N396" s="70"/>
      <c r="O396" s="67"/>
      <c r="P396" s="78"/>
      <c r="Q396" s="78"/>
      <c r="R396" s="78"/>
      <c r="S396" s="192"/>
      <c r="T396" s="14" t="str">
        <f t="shared" si="22"/>
        <v/>
      </c>
      <c r="U396" s="47" t="str">
        <f t="shared" si="23"/>
        <v/>
      </c>
    </row>
    <row r="397" spans="1:21" ht="21" customHeight="1" x14ac:dyDescent="0.15">
      <c r="A397" s="266"/>
      <c r="B397" s="78"/>
      <c r="C397" s="78"/>
      <c r="D397" s="86"/>
      <c r="E397" s="86"/>
      <c r="F397" s="77"/>
      <c r="G397" s="215"/>
      <c r="H397" s="215"/>
      <c r="I397" s="225"/>
      <c r="J397" s="225"/>
      <c r="K397" s="315">
        <f t="shared" si="21"/>
        <v>0</v>
      </c>
      <c r="L397" s="70"/>
      <c r="M397" s="67"/>
      <c r="N397" s="70"/>
      <c r="O397" s="67"/>
      <c r="P397" s="78"/>
      <c r="Q397" s="78"/>
      <c r="R397" s="78"/>
      <c r="S397" s="192"/>
      <c r="T397" s="14" t="str">
        <f t="shared" si="22"/>
        <v/>
      </c>
      <c r="U397" s="47" t="str">
        <f t="shared" si="23"/>
        <v/>
      </c>
    </row>
    <row r="398" spans="1:21" ht="21" customHeight="1" x14ac:dyDescent="0.15">
      <c r="A398" s="266"/>
      <c r="B398" s="78"/>
      <c r="C398" s="78"/>
      <c r="D398" s="86"/>
      <c r="E398" s="86"/>
      <c r="F398" s="77"/>
      <c r="G398" s="215"/>
      <c r="H398" s="215"/>
      <c r="I398" s="225"/>
      <c r="J398" s="225"/>
      <c r="K398" s="315">
        <f t="shared" si="21"/>
        <v>0</v>
      </c>
      <c r="L398" s="70"/>
      <c r="M398" s="67"/>
      <c r="N398" s="70"/>
      <c r="O398" s="67"/>
      <c r="P398" s="78"/>
      <c r="Q398" s="78"/>
      <c r="R398" s="78"/>
      <c r="S398" s="192"/>
      <c r="T398" s="14" t="str">
        <f t="shared" si="22"/>
        <v/>
      </c>
      <c r="U398" s="47" t="str">
        <f t="shared" si="23"/>
        <v/>
      </c>
    </row>
    <row r="399" spans="1:21" ht="21" customHeight="1" x14ac:dyDescent="0.15">
      <c r="A399" s="266"/>
      <c r="B399" s="78"/>
      <c r="C399" s="78"/>
      <c r="D399" s="86"/>
      <c r="E399" s="86"/>
      <c r="F399" s="77"/>
      <c r="G399" s="215"/>
      <c r="H399" s="215"/>
      <c r="I399" s="225"/>
      <c r="J399" s="225"/>
      <c r="K399" s="315">
        <f t="shared" si="21"/>
        <v>0</v>
      </c>
      <c r="L399" s="70"/>
      <c r="M399" s="67"/>
      <c r="N399" s="70"/>
      <c r="O399" s="67"/>
      <c r="P399" s="78"/>
      <c r="Q399" s="78"/>
      <c r="R399" s="78"/>
      <c r="S399" s="192"/>
      <c r="T399" s="14" t="str">
        <f t="shared" si="22"/>
        <v/>
      </c>
      <c r="U399" s="47" t="str">
        <f t="shared" si="23"/>
        <v/>
      </c>
    </row>
    <row r="400" spans="1:21" ht="21" customHeight="1" x14ac:dyDescent="0.15">
      <c r="A400" s="266"/>
      <c r="B400" s="78"/>
      <c r="C400" s="78"/>
      <c r="D400" s="86"/>
      <c r="E400" s="86"/>
      <c r="F400" s="77"/>
      <c r="G400" s="215"/>
      <c r="H400" s="215"/>
      <c r="I400" s="225"/>
      <c r="J400" s="225"/>
      <c r="K400" s="315">
        <f t="shared" si="21"/>
        <v>0</v>
      </c>
      <c r="L400" s="70"/>
      <c r="M400" s="67"/>
      <c r="N400" s="70"/>
      <c r="O400" s="67"/>
      <c r="P400" s="78"/>
      <c r="Q400" s="78"/>
      <c r="R400" s="78"/>
      <c r="S400" s="192"/>
      <c r="T400" s="14" t="str">
        <f t="shared" si="22"/>
        <v/>
      </c>
      <c r="U400" s="47" t="str">
        <f t="shared" si="23"/>
        <v/>
      </c>
    </row>
    <row r="401" spans="1:21" ht="21" customHeight="1" x14ac:dyDescent="0.15">
      <c r="A401" s="266"/>
      <c r="B401" s="78"/>
      <c r="C401" s="78"/>
      <c r="D401" s="86"/>
      <c r="E401" s="86"/>
      <c r="F401" s="77"/>
      <c r="G401" s="215"/>
      <c r="H401" s="215"/>
      <c r="I401" s="225"/>
      <c r="J401" s="225"/>
      <c r="K401" s="315">
        <f t="shared" si="21"/>
        <v>0</v>
      </c>
      <c r="L401" s="70"/>
      <c r="M401" s="67"/>
      <c r="N401" s="70"/>
      <c r="O401" s="67"/>
      <c r="P401" s="78"/>
      <c r="Q401" s="78"/>
      <c r="R401" s="78"/>
      <c r="S401" s="192"/>
      <c r="T401" s="14" t="str">
        <f t="shared" si="22"/>
        <v/>
      </c>
      <c r="U401" s="47" t="str">
        <f t="shared" si="23"/>
        <v/>
      </c>
    </row>
    <row r="402" spans="1:21" ht="21" customHeight="1" x14ac:dyDescent="0.15">
      <c r="A402" s="177"/>
      <c r="B402" s="78"/>
      <c r="C402" s="78"/>
      <c r="D402" s="86"/>
      <c r="E402" s="86"/>
      <c r="F402" s="77"/>
      <c r="G402" s="215"/>
      <c r="H402" s="215"/>
      <c r="I402" s="225"/>
      <c r="J402" s="225"/>
      <c r="K402" s="315">
        <f t="shared" si="21"/>
        <v>0</v>
      </c>
      <c r="L402" s="70"/>
      <c r="M402" s="67"/>
      <c r="N402" s="70"/>
      <c r="O402" s="67"/>
      <c r="P402" s="78"/>
      <c r="Q402" s="78"/>
      <c r="R402" s="78"/>
      <c r="S402" s="192"/>
      <c r="T402" s="14" t="str">
        <f t="shared" si="22"/>
        <v/>
      </c>
      <c r="U402" s="47" t="str">
        <f t="shared" si="23"/>
        <v/>
      </c>
    </row>
    <row r="403" spans="1:21" ht="21" customHeight="1" x14ac:dyDescent="0.15">
      <c r="A403" s="266"/>
      <c r="B403" s="67"/>
      <c r="C403" s="78"/>
      <c r="D403" s="86"/>
      <c r="E403" s="86"/>
      <c r="F403" s="77"/>
      <c r="G403" s="216"/>
      <c r="H403" s="215"/>
      <c r="I403" s="225"/>
      <c r="J403" s="225"/>
      <c r="K403" s="315">
        <f t="shared" si="21"/>
        <v>0</v>
      </c>
      <c r="L403" s="70"/>
      <c r="M403" s="67"/>
      <c r="N403" s="70"/>
      <c r="O403" s="67"/>
      <c r="P403" s="67"/>
      <c r="Q403" s="67"/>
      <c r="R403" s="67"/>
      <c r="S403" s="192"/>
      <c r="T403" s="14" t="str">
        <f t="shared" si="22"/>
        <v/>
      </c>
      <c r="U403" s="47" t="str">
        <f t="shared" si="23"/>
        <v/>
      </c>
    </row>
    <row r="404" spans="1:21" ht="21" customHeight="1" x14ac:dyDescent="0.15">
      <c r="A404" s="266"/>
      <c r="B404" s="67"/>
      <c r="C404" s="78"/>
      <c r="D404" s="86"/>
      <c r="E404" s="86"/>
      <c r="F404" s="77"/>
      <c r="G404" s="216"/>
      <c r="H404" s="215"/>
      <c r="I404" s="225"/>
      <c r="J404" s="225"/>
      <c r="K404" s="315">
        <f t="shared" si="21"/>
        <v>0</v>
      </c>
      <c r="L404" s="70"/>
      <c r="M404" s="67"/>
      <c r="N404" s="70"/>
      <c r="O404" s="67"/>
      <c r="P404" s="67"/>
      <c r="Q404" s="67"/>
      <c r="R404" s="67"/>
      <c r="S404" s="192"/>
      <c r="T404" s="14" t="str">
        <f t="shared" si="22"/>
        <v/>
      </c>
      <c r="U404" s="47" t="str">
        <f t="shared" si="23"/>
        <v/>
      </c>
    </row>
    <row r="405" spans="1:21" ht="21" customHeight="1" x14ac:dyDescent="0.15">
      <c r="A405" s="266"/>
      <c r="B405" s="67"/>
      <c r="C405" s="78"/>
      <c r="D405" s="86"/>
      <c r="E405" s="86"/>
      <c r="F405" s="77"/>
      <c r="G405" s="216"/>
      <c r="H405" s="215"/>
      <c r="I405" s="225"/>
      <c r="J405" s="225"/>
      <c r="K405" s="315">
        <f t="shared" si="21"/>
        <v>0</v>
      </c>
      <c r="L405" s="70"/>
      <c r="M405" s="67"/>
      <c r="N405" s="70"/>
      <c r="O405" s="67"/>
      <c r="P405" s="67"/>
      <c r="Q405" s="67"/>
      <c r="R405" s="67"/>
      <c r="S405" s="192"/>
      <c r="T405" s="14" t="str">
        <f t="shared" si="22"/>
        <v/>
      </c>
      <c r="U405" s="47" t="str">
        <f t="shared" si="23"/>
        <v/>
      </c>
    </row>
    <row r="406" spans="1:21" ht="21" customHeight="1" x14ac:dyDescent="0.15">
      <c r="A406" s="267"/>
      <c r="B406" s="104"/>
      <c r="C406" s="167"/>
      <c r="D406" s="106"/>
      <c r="E406" s="106"/>
      <c r="F406" s="166"/>
      <c r="G406" s="218"/>
      <c r="H406" s="217"/>
      <c r="I406" s="226"/>
      <c r="J406" s="226"/>
      <c r="K406" s="316">
        <f t="shared" si="21"/>
        <v>0</v>
      </c>
      <c r="L406" s="159"/>
      <c r="M406" s="104"/>
      <c r="N406" s="159"/>
      <c r="O406" s="104"/>
      <c r="P406" s="104"/>
      <c r="Q406" s="104"/>
      <c r="R406" s="104"/>
      <c r="S406" s="269"/>
      <c r="T406" s="14" t="str">
        <f t="shared" si="22"/>
        <v/>
      </c>
      <c r="U406" s="47" t="str">
        <f t="shared" si="23"/>
        <v/>
      </c>
    </row>
    <row r="407" spans="1:21" ht="21" customHeight="1" x14ac:dyDescent="0.15">
      <c r="A407" s="268"/>
      <c r="B407" s="71"/>
      <c r="C407" s="103"/>
      <c r="D407" s="102"/>
      <c r="E407" s="102"/>
      <c r="F407" s="164"/>
      <c r="G407" s="211"/>
      <c r="H407" s="210"/>
      <c r="I407" s="227"/>
      <c r="J407" s="227"/>
      <c r="K407" s="314">
        <f t="shared" si="21"/>
        <v>0</v>
      </c>
      <c r="L407" s="200"/>
      <c r="M407" s="71"/>
      <c r="N407" s="200"/>
      <c r="O407" s="71"/>
      <c r="P407" s="71"/>
      <c r="Q407" s="71"/>
      <c r="R407" s="71"/>
      <c r="S407" s="270"/>
      <c r="T407" s="14" t="str">
        <f t="shared" si="22"/>
        <v/>
      </c>
      <c r="U407" s="47" t="str">
        <f t="shared" si="23"/>
        <v/>
      </c>
    </row>
    <row r="408" spans="1:21" ht="21" customHeight="1" x14ac:dyDescent="0.15">
      <c r="A408" s="266"/>
      <c r="B408" s="67"/>
      <c r="C408" s="78"/>
      <c r="D408" s="86"/>
      <c r="E408" s="86"/>
      <c r="F408" s="77"/>
      <c r="G408" s="216"/>
      <c r="H408" s="215"/>
      <c r="I408" s="225"/>
      <c r="J408" s="225"/>
      <c r="K408" s="315">
        <f t="shared" si="21"/>
        <v>0</v>
      </c>
      <c r="L408" s="70"/>
      <c r="M408" s="67"/>
      <c r="N408" s="70"/>
      <c r="O408" s="67"/>
      <c r="P408" s="67"/>
      <c r="Q408" s="67"/>
      <c r="R408" s="67"/>
      <c r="S408" s="192"/>
      <c r="T408" s="14" t="str">
        <f t="shared" si="22"/>
        <v/>
      </c>
      <c r="U408" s="47" t="str">
        <f t="shared" si="23"/>
        <v/>
      </c>
    </row>
    <row r="409" spans="1:21" ht="21" customHeight="1" x14ac:dyDescent="0.15">
      <c r="A409" s="266"/>
      <c r="B409" s="67"/>
      <c r="C409" s="78"/>
      <c r="D409" s="86"/>
      <c r="E409" s="86"/>
      <c r="F409" s="77"/>
      <c r="G409" s="216"/>
      <c r="H409" s="215"/>
      <c r="I409" s="225"/>
      <c r="J409" s="225"/>
      <c r="K409" s="315">
        <f t="shared" si="21"/>
        <v>0</v>
      </c>
      <c r="L409" s="70"/>
      <c r="M409" s="67"/>
      <c r="N409" s="70"/>
      <c r="O409" s="67"/>
      <c r="P409" s="67"/>
      <c r="Q409" s="67"/>
      <c r="R409" s="67"/>
      <c r="S409" s="192"/>
      <c r="T409" s="14" t="str">
        <f t="shared" si="22"/>
        <v/>
      </c>
      <c r="U409" s="47" t="str">
        <f t="shared" si="23"/>
        <v/>
      </c>
    </row>
    <row r="410" spans="1:21" ht="21" customHeight="1" x14ac:dyDescent="0.15">
      <c r="A410" s="266"/>
      <c r="B410" s="78"/>
      <c r="C410" s="78"/>
      <c r="D410" s="86"/>
      <c r="E410" s="86"/>
      <c r="F410" s="77"/>
      <c r="G410" s="215"/>
      <c r="H410" s="215"/>
      <c r="I410" s="225"/>
      <c r="J410" s="225"/>
      <c r="K410" s="315">
        <f t="shared" si="21"/>
        <v>0</v>
      </c>
      <c r="L410" s="70"/>
      <c r="M410" s="67"/>
      <c r="N410" s="70"/>
      <c r="O410" s="67"/>
      <c r="P410" s="78"/>
      <c r="Q410" s="78"/>
      <c r="R410" s="78"/>
      <c r="S410" s="192"/>
      <c r="T410" s="14" t="str">
        <f t="shared" si="22"/>
        <v/>
      </c>
      <c r="U410" s="47" t="str">
        <f t="shared" si="23"/>
        <v/>
      </c>
    </row>
    <row r="411" spans="1:21" ht="21" customHeight="1" x14ac:dyDescent="0.15">
      <c r="A411" s="266"/>
      <c r="B411" s="78"/>
      <c r="C411" s="78"/>
      <c r="D411" s="86"/>
      <c r="E411" s="86"/>
      <c r="F411" s="77"/>
      <c r="G411" s="215"/>
      <c r="H411" s="215"/>
      <c r="I411" s="225"/>
      <c r="J411" s="225"/>
      <c r="K411" s="315">
        <f t="shared" si="21"/>
        <v>0</v>
      </c>
      <c r="L411" s="70"/>
      <c r="M411" s="67"/>
      <c r="N411" s="70"/>
      <c r="O411" s="67"/>
      <c r="P411" s="78"/>
      <c r="Q411" s="78"/>
      <c r="R411" s="78"/>
      <c r="S411" s="192"/>
      <c r="T411" s="14" t="str">
        <f t="shared" si="22"/>
        <v/>
      </c>
      <c r="U411" s="47" t="str">
        <f t="shared" si="23"/>
        <v/>
      </c>
    </row>
    <row r="412" spans="1:21" ht="21" customHeight="1" x14ac:dyDescent="0.15">
      <c r="A412" s="266"/>
      <c r="B412" s="78"/>
      <c r="C412" s="78"/>
      <c r="D412" s="86"/>
      <c r="E412" s="86"/>
      <c r="F412" s="77"/>
      <c r="G412" s="215"/>
      <c r="H412" s="215"/>
      <c r="I412" s="225"/>
      <c r="J412" s="225"/>
      <c r="K412" s="315">
        <f t="shared" si="21"/>
        <v>0</v>
      </c>
      <c r="L412" s="70"/>
      <c r="M412" s="67"/>
      <c r="N412" s="70"/>
      <c r="O412" s="67"/>
      <c r="P412" s="78"/>
      <c r="Q412" s="78"/>
      <c r="R412" s="78"/>
      <c r="S412" s="192"/>
      <c r="T412" s="14" t="str">
        <f t="shared" si="22"/>
        <v/>
      </c>
      <c r="U412" s="47" t="str">
        <f t="shared" si="23"/>
        <v/>
      </c>
    </row>
    <row r="413" spans="1:21" ht="21" customHeight="1" x14ac:dyDescent="0.15">
      <c r="A413" s="266"/>
      <c r="B413" s="78"/>
      <c r="C413" s="78"/>
      <c r="D413" s="86"/>
      <c r="E413" s="86"/>
      <c r="F413" s="77"/>
      <c r="G413" s="215"/>
      <c r="H413" s="215"/>
      <c r="I413" s="225"/>
      <c r="J413" s="225"/>
      <c r="K413" s="315">
        <f t="shared" si="21"/>
        <v>0</v>
      </c>
      <c r="L413" s="70"/>
      <c r="M413" s="67"/>
      <c r="N413" s="70"/>
      <c r="O413" s="67"/>
      <c r="P413" s="78"/>
      <c r="Q413" s="78"/>
      <c r="R413" s="78"/>
      <c r="S413" s="192"/>
      <c r="T413" s="14" t="str">
        <f t="shared" si="22"/>
        <v/>
      </c>
      <c r="U413" s="47" t="str">
        <f t="shared" si="23"/>
        <v/>
      </c>
    </row>
    <row r="414" spans="1:21" ht="21" customHeight="1" x14ac:dyDescent="0.15">
      <c r="A414" s="266"/>
      <c r="B414" s="78"/>
      <c r="C414" s="78"/>
      <c r="D414" s="86"/>
      <c r="E414" s="86"/>
      <c r="F414" s="77"/>
      <c r="G414" s="215"/>
      <c r="H414" s="215"/>
      <c r="I414" s="225"/>
      <c r="J414" s="225"/>
      <c r="K414" s="315">
        <f t="shared" si="21"/>
        <v>0</v>
      </c>
      <c r="L414" s="70"/>
      <c r="M414" s="67"/>
      <c r="N414" s="70"/>
      <c r="O414" s="67"/>
      <c r="P414" s="78"/>
      <c r="Q414" s="78"/>
      <c r="R414" s="78"/>
      <c r="S414" s="192"/>
      <c r="T414" s="14" t="str">
        <f t="shared" si="22"/>
        <v/>
      </c>
      <c r="U414" s="47" t="str">
        <f t="shared" si="23"/>
        <v/>
      </c>
    </row>
    <row r="415" spans="1:21" ht="21" customHeight="1" x14ac:dyDescent="0.15">
      <c r="A415" s="266"/>
      <c r="B415" s="78"/>
      <c r="C415" s="78"/>
      <c r="D415" s="86"/>
      <c r="E415" s="86"/>
      <c r="F415" s="77"/>
      <c r="G415" s="215"/>
      <c r="H415" s="215"/>
      <c r="I415" s="225"/>
      <c r="J415" s="225"/>
      <c r="K415" s="315">
        <f t="shared" si="21"/>
        <v>0</v>
      </c>
      <c r="L415" s="70"/>
      <c r="M415" s="67"/>
      <c r="N415" s="70"/>
      <c r="O415" s="67"/>
      <c r="P415" s="78"/>
      <c r="Q415" s="78"/>
      <c r="R415" s="78"/>
      <c r="S415" s="192"/>
      <c r="T415" s="14" t="str">
        <f t="shared" si="22"/>
        <v/>
      </c>
      <c r="U415" s="47" t="str">
        <f t="shared" si="23"/>
        <v/>
      </c>
    </row>
    <row r="416" spans="1:21" ht="21" customHeight="1" x14ac:dyDescent="0.15">
      <c r="A416" s="266"/>
      <c r="B416" s="78"/>
      <c r="C416" s="78"/>
      <c r="D416" s="86"/>
      <c r="E416" s="86"/>
      <c r="F416" s="77"/>
      <c r="G416" s="215"/>
      <c r="H416" s="215"/>
      <c r="I416" s="225"/>
      <c r="J416" s="225"/>
      <c r="K416" s="315">
        <f t="shared" si="21"/>
        <v>0</v>
      </c>
      <c r="L416" s="70"/>
      <c r="M416" s="67"/>
      <c r="N416" s="70"/>
      <c r="O416" s="67"/>
      <c r="P416" s="78"/>
      <c r="Q416" s="78"/>
      <c r="R416" s="78"/>
      <c r="S416" s="192"/>
      <c r="T416" s="14" t="str">
        <f t="shared" si="22"/>
        <v/>
      </c>
      <c r="U416" s="47" t="str">
        <f t="shared" si="23"/>
        <v/>
      </c>
    </row>
    <row r="417" spans="1:21" ht="21" customHeight="1" x14ac:dyDescent="0.15">
      <c r="A417" s="266"/>
      <c r="B417" s="78"/>
      <c r="C417" s="78"/>
      <c r="D417" s="86"/>
      <c r="E417" s="86"/>
      <c r="F417" s="77"/>
      <c r="G417" s="215"/>
      <c r="H417" s="215"/>
      <c r="I417" s="225"/>
      <c r="J417" s="225"/>
      <c r="K417" s="315">
        <f t="shared" si="21"/>
        <v>0</v>
      </c>
      <c r="L417" s="70"/>
      <c r="M417" s="67"/>
      <c r="N417" s="70"/>
      <c r="O417" s="67"/>
      <c r="P417" s="78"/>
      <c r="Q417" s="78"/>
      <c r="R417" s="78"/>
      <c r="S417" s="192"/>
      <c r="T417" s="14" t="str">
        <f t="shared" si="22"/>
        <v/>
      </c>
      <c r="U417" s="47" t="str">
        <f t="shared" si="23"/>
        <v/>
      </c>
    </row>
    <row r="418" spans="1:21" ht="21" customHeight="1" x14ac:dyDescent="0.15">
      <c r="A418" s="266"/>
      <c r="B418" s="78"/>
      <c r="C418" s="78"/>
      <c r="D418" s="86"/>
      <c r="E418" s="86"/>
      <c r="F418" s="77"/>
      <c r="G418" s="215"/>
      <c r="H418" s="215"/>
      <c r="I418" s="225"/>
      <c r="J418" s="225"/>
      <c r="K418" s="315">
        <f t="shared" si="21"/>
        <v>0</v>
      </c>
      <c r="L418" s="70"/>
      <c r="M418" s="67"/>
      <c r="N418" s="70"/>
      <c r="O418" s="67"/>
      <c r="P418" s="78"/>
      <c r="Q418" s="78"/>
      <c r="R418" s="78"/>
      <c r="S418" s="192"/>
      <c r="T418" s="14" t="str">
        <f t="shared" si="22"/>
        <v/>
      </c>
      <c r="U418" s="47" t="str">
        <f t="shared" si="23"/>
        <v/>
      </c>
    </row>
    <row r="419" spans="1:21" ht="21" customHeight="1" x14ac:dyDescent="0.15">
      <c r="A419" s="266"/>
      <c r="B419" s="78"/>
      <c r="C419" s="78"/>
      <c r="D419" s="86"/>
      <c r="E419" s="86"/>
      <c r="F419" s="77"/>
      <c r="G419" s="215"/>
      <c r="H419" s="215"/>
      <c r="I419" s="225"/>
      <c r="J419" s="225"/>
      <c r="K419" s="315">
        <f t="shared" si="21"/>
        <v>0</v>
      </c>
      <c r="L419" s="70"/>
      <c r="M419" s="67"/>
      <c r="N419" s="70"/>
      <c r="O419" s="67"/>
      <c r="P419" s="78"/>
      <c r="Q419" s="78"/>
      <c r="R419" s="78"/>
      <c r="S419" s="192"/>
      <c r="T419" s="14" t="str">
        <f t="shared" si="22"/>
        <v/>
      </c>
      <c r="U419" s="47" t="str">
        <f t="shared" si="23"/>
        <v/>
      </c>
    </row>
    <row r="420" spans="1:21" ht="21" customHeight="1" x14ac:dyDescent="0.15">
      <c r="A420" s="266"/>
      <c r="B420" s="78"/>
      <c r="C420" s="78"/>
      <c r="D420" s="86"/>
      <c r="E420" s="86"/>
      <c r="F420" s="77"/>
      <c r="G420" s="215"/>
      <c r="H420" s="215"/>
      <c r="I420" s="225"/>
      <c r="J420" s="225"/>
      <c r="K420" s="315">
        <f t="shared" si="21"/>
        <v>0</v>
      </c>
      <c r="L420" s="70"/>
      <c r="M420" s="67"/>
      <c r="N420" s="70"/>
      <c r="O420" s="67"/>
      <c r="P420" s="78"/>
      <c r="Q420" s="78"/>
      <c r="R420" s="78"/>
      <c r="S420" s="192"/>
      <c r="T420" s="14" t="str">
        <f t="shared" si="22"/>
        <v/>
      </c>
      <c r="U420" s="47" t="str">
        <f t="shared" si="23"/>
        <v/>
      </c>
    </row>
    <row r="421" spans="1:21" ht="21" customHeight="1" x14ac:dyDescent="0.15">
      <c r="A421" s="266"/>
      <c r="B421" s="78"/>
      <c r="C421" s="78"/>
      <c r="D421" s="86"/>
      <c r="E421" s="86"/>
      <c r="F421" s="77"/>
      <c r="G421" s="215"/>
      <c r="H421" s="215"/>
      <c r="I421" s="225"/>
      <c r="J421" s="225"/>
      <c r="K421" s="315">
        <f t="shared" si="21"/>
        <v>0</v>
      </c>
      <c r="L421" s="70"/>
      <c r="M421" s="67"/>
      <c r="N421" s="70"/>
      <c r="O421" s="67"/>
      <c r="P421" s="78"/>
      <c r="Q421" s="78"/>
      <c r="R421" s="78"/>
      <c r="S421" s="192"/>
      <c r="T421" s="14" t="str">
        <f t="shared" si="22"/>
        <v/>
      </c>
      <c r="U421" s="47" t="str">
        <f t="shared" si="23"/>
        <v/>
      </c>
    </row>
    <row r="422" spans="1:21" ht="21" customHeight="1" x14ac:dyDescent="0.15">
      <c r="A422" s="177"/>
      <c r="B422" s="78"/>
      <c r="C422" s="78"/>
      <c r="D422" s="86"/>
      <c r="E422" s="86"/>
      <c r="F422" s="77"/>
      <c r="G422" s="215"/>
      <c r="H422" s="215"/>
      <c r="I422" s="225"/>
      <c r="J422" s="225"/>
      <c r="K422" s="315">
        <f t="shared" si="21"/>
        <v>0</v>
      </c>
      <c r="L422" s="70"/>
      <c r="M422" s="67"/>
      <c r="N422" s="70"/>
      <c r="O422" s="67"/>
      <c r="P422" s="78"/>
      <c r="Q422" s="78"/>
      <c r="R422" s="78"/>
      <c r="S422" s="192"/>
      <c r="T422" s="14" t="str">
        <f t="shared" si="22"/>
        <v/>
      </c>
      <c r="U422" s="47" t="str">
        <f t="shared" si="23"/>
        <v/>
      </c>
    </row>
    <row r="423" spans="1:21" ht="21" customHeight="1" x14ac:dyDescent="0.15">
      <c r="A423" s="266"/>
      <c r="B423" s="67"/>
      <c r="C423" s="78"/>
      <c r="D423" s="86"/>
      <c r="E423" s="86"/>
      <c r="F423" s="77"/>
      <c r="G423" s="216"/>
      <c r="H423" s="215"/>
      <c r="I423" s="225"/>
      <c r="J423" s="225"/>
      <c r="K423" s="315">
        <f t="shared" si="21"/>
        <v>0</v>
      </c>
      <c r="L423" s="70"/>
      <c r="M423" s="67"/>
      <c r="N423" s="70"/>
      <c r="O423" s="67"/>
      <c r="P423" s="67"/>
      <c r="Q423" s="67"/>
      <c r="R423" s="67"/>
      <c r="S423" s="192"/>
      <c r="T423" s="14" t="str">
        <f t="shared" si="22"/>
        <v/>
      </c>
      <c r="U423" s="47" t="str">
        <f t="shared" si="23"/>
        <v/>
      </c>
    </row>
    <row r="424" spans="1:21" ht="21" customHeight="1" x14ac:dyDescent="0.15">
      <c r="A424" s="266"/>
      <c r="B424" s="67"/>
      <c r="C424" s="78"/>
      <c r="D424" s="86"/>
      <c r="E424" s="86"/>
      <c r="F424" s="77"/>
      <c r="G424" s="216"/>
      <c r="H424" s="215"/>
      <c r="I424" s="225"/>
      <c r="J424" s="225"/>
      <c r="K424" s="315">
        <f t="shared" si="21"/>
        <v>0</v>
      </c>
      <c r="L424" s="70"/>
      <c r="M424" s="67"/>
      <c r="N424" s="70"/>
      <c r="O424" s="67"/>
      <c r="P424" s="67"/>
      <c r="Q424" s="67"/>
      <c r="R424" s="67"/>
      <c r="S424" s="192"/>
      <c r="T424" s="14" t="str">
        <f t="shared" si="22"/>
        <v/>
      </c>
      <c r="U424" s="47" t="str">
        <f t="shared" si="23"/>
        <v/>
      </c>
    </row>
    <row r="425" spans="1:21" ht="21" customHeight="1" x14ac:dyDescent="0.15">
      <c r="A425" s="266"/>
      <c r="B425" s="67"/>
      <c r="C425" s="78"/>
      <c r="D425" s="86"/>
      <c r="E425" s="86"/>
      <c r="F425" s="77"/>
      <c r="G425" s="216"/>
      <c r="H425" s="215"/>
      <c r="I425" s="225"/>
      <c r="J425" s="225"/>
      <c r="K425" s="315">
        <f t="shared" si="21"/>
        <v>0</v>
      </c>
      <c r="L425" s="70"/>
      <c r="M425" s="67"/>
      <c r="N425" s="70"/>
      <c r="O425" s="67"/>
      <c r="P425" s="67"/>
      <c r="Q425" s="67"/>
      <c r="R425" s="67"/>
      <c r="S425" s="192"/>
      <c r="T425" s="14" t="str">
        <f t="shared" si="22"/>
        <v/>
      </c>
      <c r="U425" s="47" t="str">
        <f t="shared" si="23"/>
        <v/>
      </c>
    </row>
    <row r="426" spans="1:21" ht="21" customHeight="1" x14ac:dyDescent="0.15">
      <c r="A426" s="267"/>
      <c r="B426" s="104"/>
      <c r="C426" s="167"/>
      <c r="D426" s="106"/>
      <c r="E426" s="106"/>
      <c r="F426" s="166"/>
      <c r="G426" s="218"/>
      <c r="H426" s="217"/>
      <c r="I426" s="226"/>
      <c r="J426" s="226"/>
      <c r="K426" s="316">
        <f t="shared" si="21"/>
        <v>0</v>
      </c>
      <c r="L426" s="159"/>
      <c r="M426" s="104"/>
      <c r="N426" s="159"/>
      <c r="O426" s="104"/>
      <c r="P426" s="104"/>
      <c r="Q426" s="104"/>
      <c r="R426" s="104"/>
      <c r="S426" s="269"/>
      <c r="T426" s="14" t="str">
        <f t="shared" si="22"/>
        <v/>
      </c>
      <c r="U426" s="47" t="str">
        <f t="shared" si="23"/>
        <v/>
      </c>
    </row>
    <row r="427" spans="1:21" ht="21" customHeight="1" x14ac:dyDescent="0.15">
      <c r="A427" s="268"/>
      <c r="B427" s="71"/>
      <c r="C427" s="103"/>
      <c r="D427" s="102"/>
      <c r="E427" s="102"/>
      <c r="F427" s="164"/>
      <c r="G427" s="211"/>
      <c r="H427" s="210"/>
      <c r="I427" s="227"/>
      <c r="J427" s="227"/>
      <c r="K427" s="314">
        <f t="shared" si="21"/>
        <v>0</v>
      </c>
      <c r="L427" s="200"/>
      <c r="M427" s="71"/>
      <c r="N427" s="200"/>
      <c r="O427" s="71"/>
      <c r="P427" s="71"/>
      <c r="Q427" s="71"/>
      <c r="R427" s="71"/>
      <c r="S427" s="270"/>
      <c r="T427" s="14" t="str">
        <f t="shared" si="22"/>
        <v/>
      </c>
      <c r="U427" s="47" t="str">
        <f t="shared" si="23"/>
        <v/>
      </c>
    </row>
    <row r="428" spans="1:21" ht="21" customHeight="1" x14ac:dyDescent="0.15">
      <c r="A428" s="266"/>
      <c r="B428" s="67"/>
      <c r="C428" s="78"/>
      <c r="D428" s="86"/>
      <c r="E428" s="86"/>
      <c r="F428" s="77"/>
      <c r="G428" s="216"/>
      <c r="H428" s="215"/>
      <c r="I428" s="225"/>
      <c r="J428" s="225"/>
      <c r="K428" s="315">
        <f t="shared" si="21"/>
        <v>0</v>
      </c>
      <c r="L428" s="70"/>
      <c r="M428" s="67"/>
      <c r="N428" s="70"/>
      <c r="O428" s="67"/>
      <c r="P428" s="67"/>
      <c r="Q428" s="67"/>
      <c r="R428" s="67"/>
      <c r="S428" s="192"/>
      <c r="T428" s="14" t="str">
        <f t="shared" si="22"/>
        <v/>
      </c>
      <c r="U428" s="47" t="str">
        <f t="shared" si="23"/>
        <v/>
      </c>
    </row>
    <row r="429" spans="1:21" ht="21" customHeight="1" x14ac:dyDescent="0.15">
      <c r="A429" s="266"/>
      <c r="B429" s="67"/>
      <c r="C429" s="78"/>
      <c r="D429" s="86"/>
      <c r="E429" s="86"/>
      <c r="F429" s="77"/>
      <c r="G429" s="215"/>
      <c r="H429" s="215"/>
      <c r="I429" s="225"/>
      <c r="J429" s="225"/>
      <c r="K429" s="315">
        <f t="shared" si="21"/>
        <v>0</v>
      </c>
      <c r="L429" s="70"/>
      <c r="M429" s="67"/>
      <c r="N429" s="70"/>
      <c r="O429" s="67"/>
      <c r="P429" s="78"/>
      <c r="Q429" s="78"/>
      <c r="R429" s="78"/>
      <c r="S429" s="192"/>
      <c r="T429" s="14" t="str">
        <f t="shared" si="22"/>
        <v/>
      </c>
      <c r="U429" s="47" t="str">
        <f t="shared" si="23"/>
        <v/>
      </c>
    </row>
    <row r="430" spans="1:21" ht="21" customHeight="1" x14ac:dyDescent="0.15">
      <c r="A430" s="266"/>
      <c r="B430" s="78"/>
      <c r="C430" s="78"/>
      <c r="D430" s="86"/>
      <c r="E430" s="86"/>
      <c r="F430" s="77"/>
      <c r="G430" s="215"/>
      <c r="H430" s="215"/>
      <c r="I430" s="225"/>
      <c r="J430" s="225"/>
      <c r="K430" s="315">
        <f t="shared" si="21"/>
        <v>0</v>
      </c>
      <c r="L430" s="70"/>
      <c r="M430" s="67"/>
      <c r="N430" s="70"/>
      <c r="O430" s="67"/>
      <c r="P430" s="78"/>
      <c r="Q430" s="78"/>
      <c r="R430" s="78"/>
      <c r="S430" s="192"/>
      <c r="T430" s="14" t="str">
        <f t="shared" si="22"/>
        <v/>
      </c>
      <c r="U430" s="47" t="str">
        <f t="shared" si="23"/>
        <v/>
      </c>
    </row>
    <row r="431" spans="1:21" ht="21" customHeight="1" x14ac:dyDescent="0.15">
      <c r="A431" s="266"/>
      <c r="B431" s="78"/>
      <c r="C431" s="78"/>
      <c r="D431" s="86"/>
      <c r="E431" s="86"/>
      <c r="F431" s="77"/>
      <c r="G431" s="215"/>
      <c r="H431" s="215"/>
      <c r="I431" s="273"/>
      <c r="J431" s="273"/>
      <c r="K431" s="315">
        <f t="shared" si="21"/>
        <v>0</v>
      </c>
      <c r="L431" s="70"/>
      <c r="M431" s="67"/>
      <c r="N431" s="70"/>
      <c r="O431" s="67"/>
      <c r="P431" s="78"/>
      <c r="Q431" s="78"/>
      <c r="R431" s="78"/>
      <c r="S431" s="192"/>
      <c r="T431" s="14" t="str">
        <f t="shared" si="22"/>
        <v/>
      </c>
      <c r="U431" s="47" t="str">
        <f t="shared" si="23"/>
        <v/>
      </c>
    </row>
    <row r="432" spans="1:21" ht="21" customHeight="1" x14ac:dyDescent="0.15">
      <c r="A432" s="266"/>
      <c r="B432" s="78"/>
      <c r="C432" s="78"/>
      <c r="D432" s="86"/>
      <c r="E432" s="86"/>
      <c r="F432" s="77"/>
      <c r="G432" s="215"/>
      <c r="H432" s="215"/>
      <c r="I432" s="273"/>
      <c r="J432" s="273"/>
      <c r="K432" s="315">
        <f t="shared" si="21"/>
        <v>0</v>
      </c>
      <c r="L432" s="70"/>
      <c r="M432" s="67"/>
      <c r="N432" s="70"/>
      <c r="O432" s="67"/>
      <c r="P432" s="78"/>
      <c r="Q432" s="78"/>
      <c r="R432" s="78"/>
      <c r="S432" s="192"/>
      <c r="T432" s="14" t="str">
        <f t="shared" si="22"/>
        <v/>
      </c>
      <c r="U432" s="47" t="str">
        <f t="shared" si="23"/>
        <v/>
      </c>
    </row>
    <row r="433" spans="1:21" ht="21" customHeight="1" x14ac:dyDescent="0.15">
      <c r="A433" s="266"/>
      <c r="B433" s="78"/>
      <c r="C433" s="78"/>
      <c r="D433" s="86"/>
      <c r="E433" s="86"/>
      <c r="F433" s="77"/>
      <c r="G433" s="215"/>
      <c r="H433" s="215"/>
      <c r="I433" s="273"/>
      <c r="J433" s="273"/>
      <c r="K433" s="315">
        <f t="shared" si="21"/>
        <v>0</v>
      </c>
      <c r="L433" s="70"/>
      <c r="M433" s="67"/>
      <c r="N433" s="70"/>
      <c r="O433" s="67"/>
      <c r="P433" s="78"/>
      <c r="Q433" s="78"/>
      <c r="R433" s="78"/>
      <c r="S433" s="192"/>
      <c r="T433" s="14" t="str">
        <f t="shared" si="22"/>
        <v/>
      </c>
      <c r="U433" s="47" t="str">
        <f t="shared" si="23"/>
        <v/>
      </c>
    </row>
    <row r="434" spans="1:21" ht="21" customHeight="1" x14ac:dyDescent="0.15">
      <c r="A434" s="266"/>
      <c r="B434" s="78"/>
      <c r="C434" s="78"/>
      <c r="D434" s="86"/>
      <c r="E434" s="86"/>
      <c r="F434" s="77"/>
      <c r="G434" s="215"/>
      <c r="H434" s="215"/>
      <c r="I434" s="273"/>
      <c r="J434" s="273"/>
      <c r="K434" s="315">
        <f t="shared" si="21"/>
        <v>0</v>
      </c>
      <c r="L434" s="70"/>
      <c r="M434" s="67"/>
      <c r="N434" s="70"/>
      <c r="O434" s="67"/>
      <c r="P434" s="78"/>
      <c r="Q434" s="78"/>
      <c r="R434" s="78"/>
      <c r="S434" s="192"/>
      <c r="T434" s="14" t="str">
        <f t="shared" si="22"/>
        <v/>
      </c>
      <c r="U434" s="47" t="str">
        <f t="shared" si="23"/>
        <v/>
      </c>
    </row>
    <row r="435" spans="1:21" ht="21" customHeight="1" x14ac:dyDescent="0.15">
      <c r="A435" s="266"/>
      <c r="B435" s="78"/>
      <c r="C435" s="78"/>
      <c r="D435" s="86"/>
      <c r="E435" s="86"/>
      <c r="F435" s="77"/>
      <c r="G435" s="215"/>
      <c r="H435" s="215"/>
      <c r="I435" s="273"/>
      <c r="J435" s="273"/>
      <c r="K435" s="315">
        <f t="shared" si="21"/>
        <v>0</v>
      </c>
      <c r="L435" s="70"/>
      <c r="M435" s="67"/>
      <c r="N435" s="70"/>
      <c r="O435" s="67"/>
      <c r="P435" s="78"/>
      <c r="Q435" s="78"/>
      <c r="R435" s="78"/>
      <c r="S435" s="192"/>
      <c r="T435" s="14" t="str">
        <f t="shared" si="22"/>
        <v/>
      </c>
      <c r="U435" s="47" t="str">
        <f t="shared" si="23"/>
        <v/>
      </c>
    </row>
    <row r="436" spans="1:21" ht="21" customHeight="1" x14ac:dyDescent="0.15">
      <c r="A436" s="266"/>
      <c r="B436" s="78"/>
      <c r="C436" s="78"/>
      <c r="D436" s="86"/>
      <c r="E436" s="86"/>
      <c r="F436" s="77"/>
      <c r="G436" s="215"/>
      <c r="H436" s="215"/>
      <c r="I436" s="273"/>
      <c r="J436" s="273"/>
      <c r="K436" s="315">
        <f t="shared" si="21"/>
        <v>0</v>
      </c>
      <c r="L436" s="70"/>
      <c r="M436" s="67"/>
      <c r="N436" s="70"/>
      <c r="O436" s="67"/>
      <c r="P436" s="78"/>
      <c r="Q436" s="78"/>
      <c r="R436" s="78"/>
      <c r="S436" s="192"/>
      <c r="T436" s="14" t="str">
        <f t="shared" si="22"/>
        <v/>
      </c>
      <c r="U436" s="47" t="str">
        <f t="shared" si="23"/>
        <v/>
      </c>
    </row>
    <row r="437" spans="1:21" ht="21" customHeight="1" x14ac:dyDescent="0.15">
      <c r="A437" s="266"/>
      <c r="B437" s="78"/>
      <c r="C437" s="78"/>
      <c r="D437" s="86"/>
      <c r="E437" s="86"/>
      <c r="F437" s="77"/>
      <c r="G437" s="215"/>
      <c r="H437" s="215"/>
      <c r="I437" s="273"/>
      <c r="J437" s="273"/>
      <c r="K437" s="315">
        <f t="shared" si="21"/>
        <v>0</v>
      </c>
      <c r="L437" s="70"/>
      <c r="M437" s="67"/>
      <c r="N437" s="70"/>
      <c r="O437" s="67"/>
      <c r="P437" s="78"/>
      <c r="Q437" s="78"/>
      <c r="R437" s="78"/>
      <c r="S437" s="192"/>
      <c r="T437" s="14" t="str">
        <f t="shared" si="22"/>
        <v/>
      </c>
      <c r="U437" s="47" t="str">
        <f t="shared" si="23"/>
        <v/>
      </c>
    </row>
    <row r="438" spans="1:21" ht="21" customHeight="1" x14ac:dyDescent="0.15">
      <c r="A438" s="266"/>
      <c r="B438" s="78"/>
      <c r="C438" s="78"/>
      <c r="D438" s="86"/>
      <c r="E438" s="86"/>
      <c r="F438" s="77"/>
      <c r="G438" s="215"/>
      <c r="H438" s="215"/>
      <c r="I438" s="273"/>
      <c r="J438" s="273"/>
      <c r="K438" s="315">
        <f t="shared" si="21"/>
        <v>0</v>
      </c>
      <c r="L438" s="70"/>
      <c r="M438" s="67"/>
      <c r="N438" s="70"/>
      <c r="O438" s="67"/>
      <c r="P438" s="78"/>
      <c r="Q438" s="78"/>
      <c r="R438" s="78"/>
      <c r="S438" s="192"/>
      <c r="T438" s="14" t="str">
        <f t="shared" si="22"/>
        <v/>
      </c>
      <c r="U438" s="47" t="str">
        <f t="shared" si="23"/>
        <v/>
      </c>
    </row>
    <row r="439" spans="1:21" ht="21" customHeight="1" x14ac:dyDescent="0.15">
      <c r="A439" s="266"/>
      <c r="B439" s="78"/>
      <c r="C439" s="78"/>
      <c r="D439" s="86"/>
      <c r="E439" s="86"/>
      <c r="F439" s="77"/>
      <c r="G439" s="215"/>
      <c r="H439" s="215"/>
      <c r="I439" s="273"/>
      <c r="J439" s="273"/>
      <c r="K439" s="315">
        <f t="shared" si="21"/>
        <v>0</v>
      </c>
      <c r="L439" s="70"/>
      <c r="M439" s="67"/>
      <c r="N439" s="70"/>
      <c r="O439" s="67"/>
      <c r="P439" s="78"/>
      <c r="Q439" s="78"/>
      <c r="R439" s="78"/>
      <c r="S439" s="192"/>
      <c r="T439" s="14" t="str">
        <f t="shared" si="22"/>
        <v/>
      </c>
      <c r="U439" s="47" t="str">
        <f t="shared" si="23"/>
        <v/>
      </c>
    </row>
    <row r="440" spans="1:21" ht="21" customHeight="1" x14ac:dyDescent="0.15">
      <c r="A440" s="266"/>
      <c r="B440" s="78"/>
      <c r="C440" s="78"/>
      <c r="D440" s="86"/>
      <c r="E440" s="86"/>
      <c r="F440" s="77"/>
      <c r="G440" s="215"/>
      <c r="H440" s="215"/>
      <c r="I440" s="273"/>
      <c r="J440" s="273"/>
      <c r="K440" s="315">
        <f t="shared" si="21"/>
        <v>0</v>
      </c>
      <c r="L440" s="70"/>
      <c r="M440" s="67"/>
      <c r="N440" s="70"/>
      <c r="O440" s="67"/>
      <c r="P440" s="78"/>
      <c r="Q440" s="78"/>
      <c r="R440" s="78"/>
      <c r="S440" s="192"/>
      <c r="T440" s="14" t="str">
        <f t="shared" si="22"/>
        <v/>
      </c>
      <c r="U440" s="47" t="str">
        <f t="shared" si="23"/>
        <v/>
      </c>
    </row>
    <row r="441" spans="1:21" ht="21" customHeight="1" x14ac:dyDescent="0.15">
      <c r="A441" s="266"/>
      <c r="B441" s="78"/>
      <c r="C441" s="78"/>
      <c r="D441" s="86"/>
      <c r="E441" s="86"/>
      <c r="F441" s="77"/>
      <c r="G441" s="215"/>
      <c r="H441" s="215"/>
      <c r="I441" s="273"/>
      <c r="J441" s="273"/>
      <c r="K441" s="315">
        <f t="shared" si="21"/>
        <v>0</v>
      </c>
      <c r="L441" s="70"/>
      <c r="M441" s="67"/>
      <c r="N441" s="70"/>
      <c r="O441" s="67"/>
      <c r="P441" s="78"/>
      <c r="Q441" s="78"/>
      <c r="R441" s="78"/>
      <c r="S441" s="192"/>
      <c r="T441" s="14" t="str">
        <f t="shared" si="22"/>
        <v/>
      </c>
      <c r="U441" s="47" t="str">
        <f t="shared" si="23"/>
        <v/>
      </c>
    </row>
    <row r="442" spans="1:21" ht="21" customHeight="1" x14ac:dyDescent="0.15">
      <c r="A442" s="177"/>
      <c r="B442" s="78"/>
      <c r="C442" s="78"/>
      <c r="D442" s="86"/>
      <c r="E442" s="86"/>
      <c r="F442" s="77"/>
      <c r="G442" s="215"/>
      <c r="H442" s="215"/>
      <c r="I442" s="273"/>
      <c r="J442" s="273"/>
      <c r="K442" s="315">
        <f t="shared" si="21"/>
        <v>0</v>
      </c>
      <c r="L442" s="70"/>
      <c r="M442" s="67"/>
      <c r="N442" s="70"/>
      <c r="O442" s="67"/>
      <c r="P442" s="78"/>
      <c r="Q442" s="78"/>
      <c r="R442" s="78"/>
      <c r="S442" s="192"/>
      <c r="T442" s="14" t="str">
        <f t="shared" si="22"/>
        <v/>
      </c>
      <c r="U442" s="47" t="str">
        <f t="shared" si="23"/>
        <v/>
      </c>
    </row>
    <row r="443" spans="1:21" ht="21" customHeight="1" x14ac:dyDescent="0.15">
      <c r="A443" s="266"/>
      <c r="B443" s="67"/>
      <c r="C443" s="78"/>
      <c r="D443" s="77"/>
      <c r="E443" s="77"/>
      <c r="F443" s="77"/>
      <c r="G443" s="215"/>
      <c r="H443" s="216"/>
      <c r="I443" s="273"/>
      <c r="J443" s="273"/>
      <c r="K443" s="315">
        <f t="shared" si="21"/>
        <v>0</v>
      </c>
      <c r="L443" s="70"/>
      <c r="M443" s="67"/>
      <c r="N443" s="70"/>
      <c r="O443" s="67"/>
      <c r="P443" s="67"/>
      <c r="Q443" s="67"/>
      <c r="R443" s="67"/>
      <c r="S443" s="192"/>
      <c r="T443" s="14" t="str">
        <f t="shared" si="22"/>
        <v/>
      </c>
      <c r="U443" s="47" t="str">
        <f t="shared" si="23"/>
        <v/>
      </c>
    </row>
    <row r="444" spans="1:21" ht="21" customHeight="1" x14ac:dyDescent="0.15">
      <c r="A444" s="266"/>
      <c r="B444" s="67"/>
      <c r="C444" s="78"/>
      <c r="D444" s="77"/>
      <c r="E444" s="77"/>
      <c r="F444" s="77"/>
      <c r="G444" s="215"/>
      <c r="H444" s="216"/>
      <c r="I444" s="273"/>
      <c r="J444" s="273"/>
      <c r="K444" s="315">
        <f t="shared" si="21"/>
        <v>0</v>
      </c>
      <c r="L444" s="70"/>
      <c r="M444" s="67"/>
      <c r="N444" s="70"/>
      <c r="O444" s="67"/>
      <c r="P444" s="67"/>
      <c r="Q444" s="67"/>
      <c r="R444" s="67"/>
      <c r="S444" s="192"/>
      <c r="T444" s="14" t="str">
        <f t="shared" si="22"/>
        <v/>
      </c>
      <c r="U444" s="47" t="str">
        <f t="shared" si="23"/>
        <v/>
      </c>
    </row>
    <row r="445" spans="1:21" ht="21" customHeight="1" x14ac:dyDescent="0.15">
      <c r="A445" s="266"/>
      <c r="B445" s="67"/>
      <c r="C445" s="78"/>
      <c r="D445" s="77"/>
      <c r="E445" s="77"/>
      <c r="F445" s="77"/>
      <c r="G445" s="215"/>
      <c r="H445" s="216"/>
      <c r="I445" s="273"/>
      <c r="J445" s="273"/>
      <c r="K445" s="315">
        <f t="shared" si="21"/>
        <v>0</v>
      </c>
      <c r="L445" s="70"/>
      <c r="M445" s="67"/>
      <c r="N445" s="70"/>
      <c r="O445" s="67"/>
      <c r="P445" s="67"/>
      <c r="Q445" s="67"/>
      <c r="R445" s="67"/>
      <c r="S445" s="192"/>
      <c r="T445" s="14" t="str">
        <f t="shared" si="22"/>
        <v/>
      </c>
      <c r="U445" s="47" t="str">
        <f t="shared" si="23"/>
        <v/>
      </c>
    </row>
    <row r="446" spans="1:21" ht="21" customHeight="1" x14ac:dyDescent="0.15">
      <c r="A446" s="267"/>
      <c r="B446" s="104"/>
      <c r="C446" s="167"/>
      <c r="D446" s="166"/>
      <c r="E446" s="166"/>
      <c r="F446" s="166"/>
      <c r="G446" s="217"/>
      <c r="H446" s="218"/>
      <c r="I446" s="274"/>
      <c r="J446" s="274"/>
      <c r="K446" s="316">
        <f t="shared" si="21"/>
        <v>0</v>
      </c>
      <c r="L446" s="159"/>
      <c r="M446" s="104"/>
      <c r="N446" s="159"/>
      <c r="O446" s="104"/>
      <c r="P446" s="104"/>
      <c r="Q446" s="104"/>
      <c r="R446" s="104"/>
      <c r="S446" s="269"/>
      <c r="T446" s="14" t="str">
        <f t="shared" si="22"/>
        <v/>
      </c>
      <c r="U446" s="47" t="str">
        <f t="shared" si="23"/>
        <v/>
      </c>
    </row>
    <row r="447" spans="1:21" ht="21" customHeight="1" x14ac:dyDescent="0.15">
      <c r="A447" s="275"/>
      <c r="B447" s="101"/>
      <c r="C447" s="151"/>
      <c r="D447" s="76"/>
      <c r="E447" s="76"/>
      <c r="F447" s="76"/>
      <c r="G447" s="151"/>
      <c r="H447" s="101"/>
      <c r="I447" s="76"/>
      <c r="J447" s="76"/>
      <c r="K447" s="317">
        <f t="shared" si="21"/>
        <v>0</v>
      </c>
      <c r="L447" s="276"/>
      <c r="M447" s="101"/>
      <c r="N447" s="276"/>
      <c r="O447" s="101"/>
      <c r="P447" s="101"/>
      <c r="Q447" s="101"/>
      <c r="R447" s="101"/>
      <c r="S447" s="277"/>
      <c r="T447" s="14" t="str">
        <f t="shared" si="22"/>
        <v/>
      </c>
      <c r="U447" s="47" t="str">
        <f t="shared" si="23"/>
        <v/>
      </c>
    </row>
    <row r="448" spans="1:21" ht="21" customHeight="1" x14ac:dyDescent="0.15">
      <c r="A448" s="266"/>
      <c r="B448" s="67"/>
      <c r="C448" s="78"/>
      <c r="D448" s="77"/>
      <c r="E448" s="77"/>
      <c r="F448" s="77"/>
      <c r="G448" s="215"/>
      <c r="H448" s="216"/>
      <c r="I448" s="273"/>
      <c r="J448" s="273"/>
      <c r="K448" s="315">
        <f t="shared" si="21"/>
        <v>0</v>
      </c>
      <c r="L448" s="70"/>
      <c r="M448" s="67"/>
      <c r="N448" s="70"/>
      <c r="O448" s="67"/>
      <c r="P448" s="67"/>
      <c r="Q448" s="67"/>
      <c r="R448" s="67"/>
      <c r="S448" s="192"/>
      <c r="T448" s="14" t="str">
        <f t="shared" si="22"/>
        <v/>
      </c>
      <c r="U448" s="47" t="str">
        <f t="shared" si="23"/>
        <v/>
      </c>
    </row>
    <row r="449" spans="1:21" ht="21" customHeight="1" x14ac:dyDescent="0.15">
      <c r="A449" s="266"/>
      <c r="B449" s="67"/>
      <c r="C449" s="78"/>
      <c r="D449" s="77"/>
      <c r="E449" s="77"/>
      <c r="F449" s="77"/>
      <c r="G449" s="215"/>
      <c r="H449" s="216"/>
      <c r="I449" s="273"/>
      <c r="J449" s="273"/>
      <c r="K449" s="315">
        <f t="shared" si="21"/>
        <v>0</v>
      </c>
      <c r="L449" s="70"/>
      <c r="M449" s="67"/>
      <c r="N449" s="70"/>
      <c r="O449" s="67"/>
      <c r="P449" s="67"/>
      <c r="Q449" s="67"/>
      <c r="R449" s="67"/>
      <c r="S449" s="192"/>
      <c r="T449" s="14" t="str">
        <f t="shared" si="22"/>
        <v/>
      </c>
      <c r="U449" s="47" t="str">
        <f t="shared" si="23"/>
        <v/>
      </c>
    </row>
    <row r="450" spans="1:21" ht="21" customHeight="1" x14ac:dyDescent="0.15">
      <c r="A450" s="266"/>
      <c r="B450" s="78"/>
      <c r="C450" s="78"/>
      <c r="D450" s="77"/>
      <c r="E450" s="77"/>
      <c r="F450" s="77"/>
      <c r="G450" s="215"/>
      <c r="H450" s="215"/>
      <c r="I450" s="273"/>
      <c r="J450" s="273"/>
      <c r="K450" s="315">
        <f t="shared" si="21"/>
        <v>0</v>
      </c>
      <c r="L450" s="70"/>
      <c r="M450" s="67"/>
      <c r="N450" s="70"/>
      <c r="O450" s="67"/>
      <c r="P450" s="78"/>
      <c r="Q450" s="78"/>
      <c r="R450" s="78"/>
      <c r="S450" s="192"/>
      <c r="T450" s="14" t="str">
        <f t="shared" si="22"/>
        <v/>
      </c>
      <c r="U450" s="47" t="str">
        <f t="shared" si="23"/>
        <v/>
      </c>
    </row>
    <row r="451" spans="1:21" ht="21" customHeight="1" x14ac:dyDescent="0.15">
      <c r="A451" s="266"/>
      <c r="B451" s="78"/>
      <c r="C451" s="78"/>
      <c r="D451" s="77"/>
      <c r="E451" s="77"/>
      <c r="F451" s="77"/>
      <c r="G451" s="215"/>
      <c r="H451" s="215"/>
      <c r="I451" s="273"/>
      <c r="J451" s="273"/>
      <c r="K451" s="315">
        <f t="shared" si="21"/>
        <v>0</v>
      </c>
      <c r="L451" s="70"/>
      <c r="M451" s="67"/>
      <c r="N451" s="70"/>
      <c r="O451" s="67"/>
      <c r="P451" s="78"/>
      <c r="Q451" s="78"/>
      <c r="R451" s="78"/>
      <c r="S451" s="192"/>
      <c r="T451" s="14" t="str">
        <f t="shared" si="22"/>
        <v/>
      </c>
      <c r="U451" s="47" t="str">
        <f t="shared" si="23"/>
        <v/>
      </c>
    </row>
    <row r="452" spans="1:21" ht="21" customHeight="1" x14ac:dyDescent="0.15">
      <c r="A452" s="266"/>
      <c r="B452" s="78"/>
      <c r="C452" s="78"/>
      <c r="D452" s="77"/>
      <c r="E452" s="77"/>
      <c r="F452" s="77"/>
      <c r="G452" s="215"/>
      <c r="H452" s="215"/>
      <c r="I452" s="273"/>
      <c r="J452" s="273"/>
      <c r="K452" s="315">
        <f t="shared" si="21"/>
        <v>0</v>
      </c>
      <c r="L452" s="70"/>
      <c r="M452" s="67"/>
      <c r="N452" s="70"/>
      <c r="O452" s="67"/>
      <c r="P452" s="78"/>
      <c r="Q452" s="78"/>
      <c r="R452" s="78"/>
      <c r="S452" s="192"/>
      <c r="T452" s="14" t="str">
        <f t="shared" si="22"/>
        <v/>
      </c>
      <c r="U452" s="47" t="str">
        <f t="shared" si="23"/>
        <v/>
      </c>
    </row>
    <row r="453" spans="1:21" ht="21" customHeight="1" x14ac:dyDescent="0.15">
      <c r="A453" s="266"/>
      <c r="B453" s="78"/>
      <c r="C453" s="78"/>
      <c r="D453" s="77"/>
      <c r="E453" s="77"/>
      <c r="F453" s="77"/>
      <c r="G453" s="215"/>
      <c r="H453" s="215"/>
      <c r="I453" s="273"/>
      <c r="J453" s="273"/>
      <c r="K453" s="315">
        <f t="shared" si="21"/>
        <v>0</v>
      </c>
      <c r="L453" s="70"/>
      <c r="M453" s="67"/>
      <c r="N453" s="70"/>
      <c r="O453" s="67"/>
      <c r="P453" s="78"/>
      <c r="Q453" s="78"/>
      <c r="R453" s="78"/>
      <c r="S453" s="192"/>
      <c r="T453" s="14" t="str">
        <f t="shared" si="22"/>
        <v/>
      </c>
      <c r="U453" s="47" t="str">
        <f t="shared" si="23"/>
        <v/>
      </c>
    </row>
    <row r="454" spans="1:21" ht="21" customHeight="1" x14ac:dyDescent="0.15">
      <c r="A454" s="266"/>
      <c r="B454" s="78"/>
      <c r="C454" s="78"/>
      <c r="D454" s="77"/>
      <c r="E454" s="77"/>
      <c r="F454" s="77"/>
      <c r="G454" s="215"/>
      <c r="H454" s="215"/>
      <c r="I454" s="273"/>
      <c r="J454" s="273"/>
      <c r="K454" s="315">
        <f t="shared" si="21"/>
        <v>0</v>
      </c>
      <c r="L454" s="70"/>
      <c r="M454" s="67"/>
      <c r="N454" s="70"/>
      <c r="O454" s="67"/>
      <c r="P454" s="78"/>
      <c r="Q454" s="78"/>
      <c r="R454" s="78"/>
      <c r="S454" s="192"/>
      <c r="T454" s="14" t="str">
        <f t="shared" si="22"/>
        <v/>
      </c>
      <c r="U454" s="47" t="str">
        <f t="shared" si="23"/>
        <v/>
      </c>
    </row>
    <row r="455" spans="1:21" ht="21" customHeight="1" x14ac:dyDescent="0.15">
      <c r="A455" s="266"/>
      <c r="B455" s="78"/>
      <c r="C455" s="78"/>
      <c r="D455" s="77"/>
      <c r="E455" s="77"/>
      <c r="F455" s="77"/>
      <c r="G455" s="215"/>
      <c r="H455" s="215"/>
      <c r="I455" s="273"/>
      <c r="J455" s="273"/>
      <c r="K455" s="315">
        <f t="shared" ref="K455:K518" si="24">J455-E455</f>
        <v>0</v>
      </c>
      <c r="L455" s="70"/>
      <c r="M455" s="67"/>
      <c r="N455" s="70"/>
      <c r="O455" s="67"/>
      <c r="P455" s="78"/>
      <c r="Q455" s="78"/>
      <c r="R455" s="78"/>
      <c r="S455" s="192"/>
      <c r="T455" s="14" t="str">
        <f t="shared" ref="T455:T518" si="25">CONCATENATE(L455,C455)</f>
        <v/>
      </c>
      <c r="U455" s="47" t="str">
        <f t="shared" ref="U455:U518" si="26">CONCATENATE(N455,H455)</f>
        <v/>
      </c>
    </row>
    <row r="456" spans="1:21" ht="21" customHeight="1" x14ac:dyDescent="0.15">
      <c r="A456" s="266"/>
      <c r="B456" s="78"/>
      <c r="C456" s="78"/>
      <c r="D456" s="77"/>
      <c r="E456" s="77"/>
      <c r="F456" s="77"/>
      <c r="G456" s="215"/>
      <c r="H456" s="215"/>
      <c r="I456" s="273"/>
      <c r="J456" s="273"/>
      <c r="K456" s="315">
        <f t="shared" si="24"/>
        <v>0</v>
      </c>
      <c r="L456" s="70"/>
      <c r="M456" s="67"/>
      <c r="N456" s="70"/>
      <c r="O456" s="67"/>
      <c r="P456" s="78"/>
      <c r="Q456" s="78"/>
      <c r="R456" s="78"/>
      <c r="S456" s="192"/>
      <c r="T456" s="14" t="str">
        <f t="shared" si="25"/>
        <v/>
      </c>
      <c r="U456" s="47" t="str">
        <f t="shared" si="26"/>
        <v/>
      </c>
    </row>
    <row r="457" spans="1:21" ht="21" customHeight="1" x14ac:dyDescent="0.15">
      <c r="A457" s="266"/>
      <c r="B457" s="78"/>
      <c r="C457" s="78"/>
      <c r="D457" s="77"/>
      <c r="E457" s="77"/>
      <c r="F457" s="77"/>
      <c r="G457" s="215"/>
      <c r="H457" s="215"/>
      <c r="I457" s="273"/>
      <c r="J457" s="273"/>
      <c r="K457" s="315">
        <f t="shared" si="24"/>
        <v>0</v>
      </c>
      <c r="L457" s="70"/>
      <c r="M457" s="67"/>
      <c r="N457" s="70"/>
      <c r="O457" s="67"/>
      <c r="P457" s="78"/>
      <c r="Q457" s="78"/>
      <c r="R457" s="78"/>
      <c r="S457" s="192"/>
      <c r="T457" s="14" t="str">
        <f t="shared" si="25"/>
        <v/>
      </c>
      <c r="U457" s="47" t="str">
        <f t="shared" si="26"/>
        <v/>
      </c>
    </row>
    <row r="458" spans="1:21" ht="21" customHeight="1" x14ac:dyDescent="0.15">
      <c r="A458" s="266"/>
      <c r="B458" s="78"/>
      <c r="C458" s="78"/>
      <c r="D458" s="77"/>
      <c r="E458" s="77"/>
      <c r="F458" s="77"/>
      <c r="G458" s="215"/>
      <c r="H458" s="215"/>
      <c r="I458" s="273"/>
      <c r="J458" s="273"/>
      <c r="K458" s="315">
        <f t="shared" si="24"/>
        <v>0</v>
      </c>
      <c r="L458" s="70"/>
      <c r="M458" s="67"/>
      <c r="N458" s="70"/>
      <c r="O458" s="67"/>
      <c r="P458" s="78"/>
      <c r="Q458" s="78"/>
      <c r="R458" s="78"/>
      <c r="S458" s="192"/>
      <c r="T458" s="14" t="str">
        <f t="shared" si="25"/>
        <v/>
      </c>
      <c r="U458" s="47" t="str">
        <f t="shared" si="26"/>
        <v/>
      </c>
    </row>
    <row r="459" spans="1:21" ht="21" customHeight="1" x14ac:dyDescent="0.15">
      <c r="A459" s="266"/>
      <c r="B459" s="78"/>
      <c r="C459" s="78"/>
      <c r="D459" s="77"/>
      <c r="E459" s="77"/>
      <c r="F459" s="77"/>
      <c r="G459" s="215"/>
      <c r="H459" s="215"/>
      <c r="I459" s="273"/>
      <c r="J459" s="273"/>
      <c r="K459" s="315">
        <f t="shared" si="24"/>
        <v>0</v>
      </c>
      <c r="L459" s="70"/>
      <c r="M459" s="67"/>
      <c r="N459" s="70"/>
      <c r="O459" s="67"/>
      <c r="P459" s="78"/>
      <c r="Q459" s="78"/>
      <c r="R459" s="78"/>
      <c r="S459" s="192"/>
      <c r="T459" s="14" t="str">
        <f t="shared" si="25"/>
        <v/>
      </c>
      <c r="U459" s="47" t="str">
        <f t="shared" si="26"/>
        <v/>
      </c>
    </row>
    <row r="460" spans="1:21" ht="21" customHeight="1" x14ac:dyDescent="0.15">
      <c r="A460" s="266"/>
      <c r="B460" s="78"/>
      <c r="C460" s="78"/>
      <c r="D460" s="77"/>
      <c r="E460" s="77"/>
      <c r="F460" s="77"/>
      <c r="G460" s="215"/>
      <c r="H460" s="215"/>
      <c r="I460" s="273"/>
      <c r="J460" s="273"/>
      <c r="K460" s="315">
        <f t="shared" si="24"/>
        <v>0</v>
      </c>
      <c r="L460" s="70"/>
      <c r="M460" s="67"/>
      <c r="N460" s="70"/>
      <c r="O460" s="67"/>
      <c r="P460" s="78"/>
      <c r="Q460" s="78"/>
      <c r="R460" s="78"/>
      <c r="S460" s="192"/>
      <c r="T460" s="14" t="str">
        <f t="shared" si="25"/>
        <v/>
      </c>
      <c r="U460" s="47" t="str">
        <f t="shared" si="26"/>
        <v/>
      </c>
    </row>
    <row r="461" spans="1:21" ht="21" customHeight="1" x14ac:dyDescent="0.15">
      <c r="A461" s="266"/>
      <c r="B461" s="78"/>
      <c r="C461" s="78"/>
      <c r="D461" s="77"/>
      <c r="E461" s="77"/>
      <c r="F461" s="77"/>
      <c r="G461" s="215"/>
      <c r="H461" s="215"/>
      <c r="I461" s="273"/>
      <c r="J461" s="273"/>
      <c r="K461" s="315">
        <f t="shared" si="24"/>
        <v>0</v>
      </c>
      <c r="L461" s="70"/>
      <c r="M461" s="67"/>
      <c r="N461" s="70"/>
      <c r="O461" s="67"/>
      <c r="P461" s="78"/>
      <c r="Q461" s="78"/>
      <c r="R461" s="78"/>
      <c r="S461" s="192"/>
      <c r="T461" s="14" t="str">
        <f t="shared" si="25"/>
        <v/>
      </c>
      <c r="U461" s="47" t="str">
        <f t="shared" si="26"/>
        <v/>
      </c>
    </row>
    <row r="462" spans="1:21" ht="21" customHeight="1" x14ac:dyDescent="0.15">
      <c r="A462" s="177"/>
      <c r="B462" s="78"/>
      <c r="C462" s="78"/>
      <c r="D462" s="77"/>
      <c r="E462" s="77"/>
      <c r="F462" s="77"/>
      <c r="G462" s="215"/>
      <c r="H462" s="215"/>
      <c r="I462" s="273"/>
      <c r="J462" s="273"/>
      <c r="K462" s="315">
        <f t="shared" si="24"/>
        <v>0</v>
      </c>
      <c r="L462" s="70"/>
      <c r="M462" s="67"/>
      <c r="N462" s="70"/>
      <c r="O462" s="67"/>
      <c r="P462" s="78"/>
      <c r="Q462" s="78"/>
      <c r="R462" s="78"/>
      <c r="S462" s="192"/>
      <c r="T462" s="14" t="str">
        <f t="shared" si="25"/>
        <v/>
      </c>
      <c r="U462" s="47" t="str">
        <f t="shared" si="26"/>
        <v/>
      </c>
    </row>
    <row r="463" spans="1:21" ht="21" customHeight="1" x14ac:dyDescent="0.15">
      <c r="A463" s="207"/>
      <c r="B463" s="93"/>
      <c r="C463" s="94"/>
      <c r="D463" s="94"/>
      <c r="E463" s="278"/>
      <c r="F463" s="94"/>
      <c r="G463" s="279"/>
      <c r="H463" s="239"/>
      <c r="I463" s="280"/>
      <c r="J463" s="260"/>
      <c r="K463" s="316">
        <f t="shared" si="24"/>
        <v>0</v>
      </c>
      <c r="L463" s="208"/>
      <c r="M463" s="208"/>
      <c r="N463" s="208"/>
      <c r="O463" s="208"/>
      <c r="P463" s="208"/>
      <c r="Q463" s="208"/>
      <c r="R463" s="208"/>
      <c r="S463" s="209"/>
      <c r="T463" s="14" t="str">
        <f t="shared" si="25"/>
        <v/>
      </c>
      <c r="U463" s="47" t="str">
        <f t="shared" si="26"/>
        <v/>
      </c>
    </row>
    <row r="464" spans="1:21" ht="21" customHeight="1" x14ac:dyDescent="0.15">
      <c r="A464" s="268"/>
      <c r="B464" s="71"/>
      <c r="C464" s="103"/>
      <c r="D464" s="164"/>
      <c r="E464" s="164"/>
      <c r="F464" s="164"/>
      <c r="G464" s="210"/>
      <c r="H464" s="211"/>
      <c r="I464" s="281"/>
      <c r="J464" s="281"/>
      <c r="K464" s="314">
        <f t="shared" si="24"/>
        <v>0</v>
      </c>
      <c r="L464" s="200"/>
      <c r="M464" s="71"/>
      <c r="N464" s="200"/>
      <c r="O464" s="71"/>
      <c r="P464" s="71"/>
      <c r="Q464" s="71"/>
      <c r="R464" s="71"/>
      <c r="S464" s="270"/>
      <c r="T464" s="14" t="str">
        <f t="shared" si="25"/>
        <v/>
      </c>
      <c r="U464" s="47" t="str">
        <f t="shared" si="26"/>
        <v/>
      </c>
    </row>
    <row r="465" spans="1:21" ht="21" customHeight="1" x14ac:dyDescent="0.15">
      <c r="A465" s="266"/>
      <c r="B465" s="67"/>
      <c r="C465" s="78"/>
      <c r="D465" s="77"/>
      <c r="E465" s="77"/>
      <c r="F465" s="77"/>
      <c r="G465" s="215"/>
      <c r="H465" s="216"/>
      <c r="I465" s="273"/>
      <c r="J465" s="273"/>
      <c r="K465" s="315">
        <f t="shared" si="24"/>
        <v>0</v>
      </c>
      <c r="L465" s="70"/>
      <c r="M465" s="67"/>
      <c r="N465" s="70"/>
      <c r="O465" s="67"/>
      <c r="P465" s="67"/>
      <c r="Q465" s="67"/>
      <c r="R465" s="67"/>
      <c r="S465" s="192"/>
      <c r="T465" s="14" t="str">
        <f t="shared" si="25"/>
        <v/>
      </c>
      <c r="U465" s="47" t="str">
        <f t="shared" si="26"/>
        <v/>
      </c>
    </row>
    <row r="466" spans="1:21" ht="21" customHeight="1" x14ac:dyDescent="0.15">
      <c r="A466" s="266"/>
      <c r="B466" s="67"/>
      <c r="C466" s="78"/>
      <c r="D466" s="77"/>
      <c r="E466" s="77"/>
      <c r="F466" s="77"/>
      <c r="G466" s="215"/>
      <c r="H466" s="216"/>
      <c r="I466" s="273"/>
      <c r="J466" s="273"/>
      <c r="K466" s="315">
        <f t="shared" si="24"/>
        <v>0</v>
      </c>
      <c r="L466" s="70"/>
      <c r="M466" s="67"/>
      <c r="N466" s="70"/>
      <c r="O466" s="67"/>
      <c r="P466" s="67"/>
      <c r="Q466" s="67"/>
      <c r="R466" s="67"/>
      <c r="S466" s="192"/>
      <c r="T466" s="14" t="str">
        <f t="shared" si="25"/>
        <v/>
      </c>
      <c r="U466" s="47" t="str">
        <f t="shared" si="26"/>
        <v/>
      </c>
    </row>
    <row r="467" spans="1:21" ht="21" customHeight="1" x14ac:dyDescent="0.15">
      <c r="A467" s="266"/>
      <c r="B467" s="67"/>
      <c r="C467" s="78"/>
      <c r="D467" s="77"/>
      <c r="E467" s="77"/>
      <c r="F467" s="77"/>
      <c r="G467" s="215"/>
      <c r="H467" s="216"/>
      <c r="I467" s="273"/>
      <c r="J467" s="273"/>
      <c r="K467" s="315">
        <f t="shared" si="24"/>
        <v>0</v>
      </c>
      <c r="L467" s="70"/>
      <c r="M467" s="67"/>
      <c r="N467" s="70"/>
      <c r="O467" s="67"/>
      <c r="P467" s="67"/>
      <c r="Q467" s="67"/>
      <c r="R467" s="67"/>
      <c r="S467" s="192"/>
      <c r="T467" s="14" t="str">
        <f t="shared" si="25"/>
        <v/>
      </c>
      <c r="U467" s="47" t="str">
        <f t="shared" si="26"/>
        <v/>
      </c>
    </row>
    <row r="468" spans="1:21" ht="21" customHeight="1" x14ac:dyDescent="0.15">
      <c r="A468" s="266"/>
      <c r="B468" s="67"/>
      <c r="C468" s="78"/>
      <c r="D468" s="77"/>
      <c r="E468" s="77"/>
      <c r="F468" s="77"/>
      <c r="G468" s="215"/>
      <c r="H468" s="216"/>
      <c r="I468" s="273"/>
      <c r="J468" s="273"/>
      <c r="K468" s="315">
        <f t="shared" si="24"/>
        <v>0</v>
      </c>
      <c r="L468" s="70"/>
      <c r="M468" s="67"/>
      <c r="N468" s="70"/>
      <c r="O468" s="67"/>
      <c r="P468" s="67"/>
      <c r="Q468" s="67"/>
      <c r="R468" s="67"/>
      <c r="S468" s="192"/>
      <c r="T468" s="14" t="str">
        <f t="shared" si="25"/>
        <v/>
      </c>
      <c r="U468" s="47" t="str">
        <f t="shared" si="26"/>
        <v/>
      </c>
    </row>
    <row r="469" spans="1:21" ht="21" customHeight="1" x14ac:dyDescent="0.15">
      <c r="A469" s="266"/>
      <c r="B469" s="67"/>
      <c r="C469" s="78"/>
      <c r="D469" s="77"/>
      <c r="E469" s="77"/>
      <c r="F469" s="77"/>
      <c r="G469" s="215"/>
      <c r="H469" s="216"/>
      <c r="I469" s="273"/>
      <c r="J469" s="273"/>
      <c r="K469" s="315">
        <f t="shared" si="24"/>
        <v>0</v>
      </c>
      <c r="L469" s="70"/>
      <c r="M469" s="67"/>
      <c r="N469" s="70"/>
      <c r="O469" s="67"/>
      <c r="P469" s="67"/>
      <c r="Q469" s="67"/>
      <c r="R469" s="67"/>
      <c r="S469" s="192"/>
      <c r="T469" s="14" t="str">
        <f t="shared" si="25"/>
        <v/>
      </c>
      <c r="U469" s="47" t="str">
        <f t="shared" si="26"/>
        <v/>
      </c>
    </row>
    <row r="470" spans="1:21" ht="21" customHeight="1" x14ac:dyDescent="0.15">
      <c r="A470" s="266"/>
      <c r="B470" s="67"/>
      <c r="C470" s="78"/>
      <c r="D470" s="77"/>
      <c r="E470" s="77"/>
      <c r="F470" s="77"/>
      <c r="G470" s="215"/>
      <c r="H470" s="216"/>
      <c r="I470" s="273"/>
      <c r="J470" s="273"/>
      <c r="K470" s="315">
        <f t="shared" si="24"/>
        <v>0</v>
      </c>
      <c r="L470" s="70"/>
      <c r="M470" s="67"/>
      <c r="N470" s="70"/>
      <c r="O470" s="67"/>
      <c r="P470" s="67"/>
      <c r="Q470" s="67"/>
      <c r="R470" s="67"/>
      <c r="S470" s="192"/>
      <c r="T470" s="14" t="str">
        <f t="shared" si="25"/>
        <v/>
      </c>
      <c r="U470" s="47" t="str">
        <f t="shared" si="26"/>
        <v/>
      </c>
    </row>
    <row r="471" spans="1:21" ht="21" customHeight="1" x14ac:dyDescent="0.15">
      <c r="A471" s="266"/>
      <c r="B471" s="78"/>
      <c r="C471" s="78"/>
      <c r="D471" s="77"/>
      <c r="E471" s="77"/>
      <c r="F471" s="77"/>
      <c r="G471" s="215"/>
      <c r="H471" s="215"/>
      <c r="I471" s="273"/>
      <c r="J471" s="273"/>
      <c r="K471" s="315">
        <f t="shared" si="24"/>
        <v>0</v>
      </c>
      <c r="L471" s="70"/>
      <c r="M471" s="67"/>
      <c r="N471" s="70"/>
      <c r="O471" s="67"/>
      <c r="P471" s="78"/>
      <c r="Q471" s="78"/>
      <c r="R471" s="78"/>
      <c r="S471" s="192"/>
      <c r="T471" s="14" t="str">
        <f t="shared" si="25"/>
        <v/>
      </c>
      <c r="U471" s="47" t="str">
        <f t="shared" si="26"/>
        <v/>
      </c>
    </row>
    <row r="472" spans="1:21" ht="21" customHeight="1" x14ac:dyDescent="0.15">
      <c r="A472" s="266"/>
      <c r="B472" s="78"/>
      <c r="C472" s="78"/>
      <c r="D472" s="77"/>
      <c r="E472" s="77"/>
      <c r="F472" s="77"/>
      <c r="G472" s="215"/>
      <c r="H472" s="215"/>
      <c r="I472" s="273"/>
      <c r="J472" s="273"/>
      <c r="K472" s="315">
        <f t="shared" si="24"/>
        <v>0</v>
      </c>
      <c r="L472" s="70"/>
      <c r="M472" s="67"/>
      <c r="N472" s="70"/>
      <c r="O472" s="67"/>
      <c r="P472" s="78"/>
      <c r="Q472" s="78"/>
      <c r="R472" s="78"/>
      <c r="S472" s="192"/>
      <c r="T472" s="14" t="str">
        <f t="shared" si="25"/>
        <v/>
      </c>
      <c r="U472" s="47" t="str">
        <f t="shared" si="26"/>
        <v/>
      </c>
    </row>
    <row r="473" spans="1:21" ht="21" customHeight="1" x14ac:dyDescent="0.15">
      <c r="A473" s="266"/>
      <c r="B473" s="78"/>
      <c r="C473" s="78"/>
      <c r="D473" s="77"/>
      <c r="E473" s="77"/>
      <c r="F473" s="77"/>
      <c r="G473" s="215"/>
      <c r="H473" s="215"/>
      <c r="I473" s="273"/>
      <c r="J473" s="273"/>
      <c r="K473" s="315">
        <f t="shared" si="24"/>
        <v>0</v>
      </c>
      <c r="L473" s="70"/>
      <c r="M473" s="67"/>
      <c r="N473" s="70"/>
      <c r="O473" s="67"/>
      <c r="P473" s="78"/>
      <c r="Q473" s="78"/>
      <c r="R473" s="78"/>
      <c r="S473" s="192"/>
      <c r="T473" s="14" t="str">
        <f t="shared" si="25"/>
        <v/>
      </c>
      <c r="U473" s="47" t="str">
        <f t="shared" si="26"/>
        <v/>
      </c>
    </row>
    <row r="474" spans="1:21" ht="21" customHeight="1" x14ac:dyDescent="0.15">
      <c r="A474" s="266"/>
      <c r="B474" s="78"/>
      <c r="C474" s="78"/>
      <c r="D474" s="77"/>
      <c r="E474" s="77"/>
      <c r="F474" s="77"/>
      <c r="G474" s="215"/>
      <c r="H474" s="215"/>
      <c r="I474" s="273"/>
      <c r="J474" s="273"/>
      <c r="K474" s="315">
        <f t="shared" si="24"/>
        <v>0</v>
      </c>
      <c r="L474" s="70"/>
      <c r="M474" s="67"/>
      <c r="N474" s="70"/>
      <c r="O474" s="67"/>
      <c r="P474" s="78"/>
      <c r="Q474" s="78"/>
      <c r="R474" s="78"/>
      <c r="S474" s="192"/>
      <c r="T474" s="14" t="str">
        <f t="shared" si="25"/>
        <v/>
      </c>
      <c r="U474" s="47" t="str">
        <f t="shared" si="26"/>
        <v/>
      </c>
    </row>
    <row r="475" spans="1:21" ht="21" customHeight="1" x14ac:dyDescent="0.15">
      <c r="A475" s="266"/>
      <c r="B475" s="78"/>
      <c r="C475" s="78"/>
      <c r="D475" s="77"/>
      <c r="E475" s="77"/>
      <c r="F475" s="77"/>
      <c r="G475" s="215"/>
      <c r="H475" s="215"/>
      <c r="I475" s="273"/>
      <c r="J475" s="273"/>
      <c r="K475" s="315">
        <f t="shared" si="24"/>
        <v>0</v>
      </c>
      <c r="L475" s="70"/>
      <c r="M475" s="67"/>
      <c r="N475" s="70"/>
      <c r="O475" s="67"/>
      <c r="P475" s="78"/>
      <c r="Q475" s="78"/>
      <c r="R475" s="78"/>
      <c r="S475" s="192"/>
      <c r="T475" s="14" t="str">
        <f t="shared" si="25"/>
        <v/>
      </c>
      <c r="U475" s="47" t="str">
        <f t="shared" si="26"/>
        <v/>
      </c>
    </row>
    <row r="476" spans="1:21" ht="21" customHeight="1" x14ac:dyDescent="0.15">
      <c r="A476" s="266"/>
      <c r="B476" s="78"/>
      <c r="C476" s="78"/>
      <c r="D476" s="77"/>
      <c r="E476" s="77"/>
      <c r="F476" s="77"/>
      <c r="G476" s="215"/>
      <c r="H476" s="215"/>
      <c r="I476" s="273"/>
      <c r="J476" s="273"/>
      <c r="K476" s="315">
        <f t="shared" si="24"/>
        <v>0</v>
      </c>
      <c r="L476" s="70"/>
      <c r="M476" s="67"/>
      <c r="N476" s="70"/>
      <c r="O476" s="67"/>
      <c r="P476" s="78"/>
      <c r="Q476" s="78"/>
      <c r="R476" s="78"/>
      <c r="S476" s="192"/>
      <c r="T476" s="14" t="str">
        <f t="shared" si="25"/>
        <v/>
      </c>
      <c r="U476" s="47" t="str">
        <f t="shared" si="26"/>
        <v/>
      </c>
    </row>
    <row r="477" spans="1:21" ht="21" customHeight="1" x14ac:dyDescent="0.15">
      <c r="A477" s="266"/>
      <c r="B477" s="78"/>
      <c r="C477" s="78"/>
      <c r="D477" s="77"/>
      <c r="E477" s="77"/>
      <c r="F477" s="77"/>
      <c r="G477" s="215"/>
      <c r="H477" s="215"/>
      <c r="I477" s="273"/>
      <c r="J477" s="273"/>
      <c r="K477" s="315">
        <f t="shared" si="24"/>
        <v>0</v>
      </c>
      <c r="L477" s="70"/>
      <c r="M477" s="67"/>
      <c r="N477" s="70"/>
      <c r="O477" s="67"/>
      <c r="P477" s="78"/>
      <c r="Q477" s="78"/>
      <c r="R477" s="78"/>
      <c r="S477" s="192"/>
      <c r="T477" s="14" t="str">
        <f t="shared" si="25"/>
        <v/>
      </c>
      <c r="U477" s="47" t="str">
        <f t="shared" si="26"/>
        <v/>
      </c>
    </row>
    <row r="478" spans="1:21" ht="21" customHeight="1" x14ac:dyDescent="0.15">
      <c r="A478" s="266"/>
      <c r="B478" s="78"/>
      <c r="C478" s="78"/>
      <c r="D478" s="77"/>
      <c r="E478" s="77"/>
      <c r="F478" s="77"/>
      <c r="G478" s="215"/>
      <c r="H478" s="215"/>
      <c r="I478" s="273"/>
      <c r="J478" s="273"/>
      <c r="K478" s="315">
        <f t="shared" si="24"/>
        <v>0</v>
      </c>
      <c r="L478" s="70"/>
      <c r="M478" s="67"/>
      <c r="N478" s="70"/>
      <c r="O478" s="67"/>
      <c r="P478" s="78"/>
      <c r="Q478" s="78"/>
      <c r="R478" s="78"/>
      <c r="S478" s="192"/>
      <c r="T478" s="14" t="str">
        <f t="shared" si="25"/>
        <v/>
      </c>
      <c r="U478" s="47" t="str">
        <f t="shared" si="26"/>
        <v/>
      </c>
    </row>
    <row r="479" spans="1:21" ht="21" customHeight="1" x14ac:dyDescent="0.15">
      <c r="A479" s="266"/>
      <c r="B479" s="78"/>
      <c r="C479" s="78"/>
      <c r="D479" s="77"/>
      <c r="E479" s="77"/>
      <c r="F479" s="77"/>
      <c r="G479" s="215"/>
      <c r="H479" s="215"/>
      <c r="I479" s="273"/>
      <c r="J479" s="273"/>
      <c r="K479" s="315">
        <f t="shared" si="24"/>
        <v>0</v>
      </c>
      <c r="L479" s="70"/>
      <c r="M479" s="67"/>
      <c r="N479" s="70"/>
      <c r="O479" s="67"/>
      <c r="P479" s="78"/>
      <c r="Q479" s="78"/>
      <c r="R479" s="78"/>
      <c r="S479" s="192"/>
      <c r="T479" s="14" t="str">
        <f t="shared" si="25"/>
        <v/>
      </c>
      <c r="U479" s="47" t="str">
        <f t="shared" si="26"/>
        <v/>
      </c>
    </row>
    <row r="480" spans="1:21" ht="21" customHeight="1" x14ac:dyDescent="0.15">
      <c r="A480" s="266"/>
      <c r="B480" s="78"/>
      <c r="C480" s="78"/>
      <c r="D480" s="77"/>
      <c r="E480" s="77"/>
      <c r="F480" s="77"/>
      <c r="G480" s="215"/>
      <c r="H480" s="215"/>
      <c r="I480" s="273"/>
      <c r="J480" s="273"/>
      <c r="K480" s="315">
        <f t="shared" si="24"/>
        <v>0</v>
      </c>
      <c r="L480" s="70"/>
      <c r="M480" s="67"/>
      <c r="N480" s="70"/>
      <c r="O480" s="67"/>
      <c r="P480" s="78"/>
      <c r="Q480" s="78"/>
      <c r="R480" s="78"/>
      <c r="S480" s="192"/>
      <c r="T480" s="14" t="str">
        <f t="shared" si="25"/>
        <v/>
      </c>
      <c r="U480" s="47" t="str">
        <f t="shared" si="26"/>
        <v/>
      </c>
    </row>
    <row r="481" spans="1:21" ht="21" customHeight="1" x14ac:dyDescent="0.15">
      <c r="A481" s="266"/>
      <c r="B481" s="78"/>
      <c r="C481" s="78"/>
      <c r="D481" s="77"/>
      <c r="E481" s="77"/>
      <c r="F481" s="77"/>
      <c r="G481" s="215"/>
      <c r="H481" s="215"/>
      <c r="I481" s="273"/>
      <c r="J481" s="273"/>
      <c r="K481" s="315">
        <f t="shared" si="24"/>
        <v>0</v>
      </c>
      <c r="L481" s="70"/>
      <c r="M481" s="67"/>
      <c r="N481" s="70"/>
      <c r="O481" s="67"/>
      <c r="P481" s="78"/>
      <c r="Q481" s="78"/>
      <c r="R481" s="78"/>
      <c r="S481" s="192"/>
      <c r="T481" s="14" t="str">
        <f t="shared" si="25"/>
        <v/>
      </c>
      <c r="U481" s="47" t="str">
        <f t="shared" si="26"/>
        <v/>
      </c>
    </row>
    <row r="482" spans="1:21" ht="21" customHeight="1" x14ac:dyDescent="0.15">
      <c r="A482" s="266"/>
      <c r="B482" s="78"/>
      <c r="C482" s="78"/>
      <c r="D482" s="77"/>
      <c r="E482" s="77"/>
      <c r="F482" s="77"/>
      <c r="G482" s="215"/>
      <c r="H482" s="215"/>
      <c r="I482" s="273"/>
      <c r="J482" s="273"/>
      <c r="K482" s="315">
        <f t="shared" si="24"/>
        <v>0</v>
      </c>
      <c r="L482" s="70"/>
      <c r="M482" s="67"/>
      <c r="N482" s="70"/>
      <c r="O482" s="67"/>
      <c r="P482" s="78"/>
      <c r="Q482" s="78"/>
      <c r="R482" s="78"/>
      <c r="S482" s="192"/>
      <c r="T482" s="14" t="str">
        <f t="shared" si="25"/>
        <v/>
      </c>
      <c r="U482" s="47" t="str">
        <f t="shared" si="26"/>
        <v/>
      </c>
    </row>
    <row r="483" spans="1:21" ht="21" customHeight="1" x14ac:dyDescent="0.15">
      <c r="A483" s="177"/>
      <c r="B483" s="78"/>
      <c r="C483" s="78"/>
      <c r="D483" s="77"/>
      <c r="E483" s="77"/>
      <c r="F483" s="77"/>
      <c r="G483" s="215"/>
      <c r="H483" s="215"/>
      <c r="I483" s="273"/>
      <c r="J483" s="273"/>
      <c r="K483" s="315">
        <f t="shared" si="24"/>
        <v>0</v>
      </c>
      <c r="L483" s="70"/>
      <c r="M483" s="67"/>
      <c r="N483" s="70"/>
      <c r="O483" s="67"/>
      <c r="P483" s="78"/>
      <c r="Q483" s="78"/>
      <c r="R483" s="78"/>
      <c r="S483" s="192"/>
      <c r="T483" s="14" t="str">
        <f t="shared" si="25"/>
        <v/>
      </c>
      <c r="U483" s="47" t="str">
        <f t="shared" si="26"/>
        <v/>
      </c>
    </row>
    <row r="484" spans="1:21" ht="21" customHeight="1" x14ac:dyDescent="0.15">
      <c r="A484" s="207"/>
      <c r="B484" s="93"/>
      <c r="C484" s="94"/>
      <c r="D484" s="94"/>
      <c r="E484" s="278"/>
      <c r="F484" s="94"/>
      <c r="G484" s="279"/>
      <c r="H484" s="239"/>
      <c r="I484" s="280"/>
      <c r="J484" s="260"/>
      <c r="K484" s="316">
        <f t="shared" si="24"/>
        <v>0</v>
      </c>
      <c r="L484" s="208"/>
      <c r="M484" s="208"/>
      <c r="N484" s="208"/>
      <c r="O484" s="208"/>
      <c r="P484" s="208"/>
      <c r="Q484" s="208"/>
      <c r="R484" s="208"/>
      <c r="S484" s="209"/>
      <c r="T484" s="14" t="str">
        <f t="shared" si="25"/>
        <v/>
      </c>
      <c r="U484" s="47" t="str">
        <f t="shared" si="26"/>
        <v/>
      </c>
    </row>
    <row r="485" spans="1:21" ht="21" customHeight="1" x14ac:dyDescent="0.15">
      <c r="A485" s="268"/>
      <c r="B485" s="71"/>
      <c r="C485" s="103"/>
      <c r="D485" s="164"/>
      <c r="E485" s="164"/>
      <c r="F485" s="164"/>
      <c r="G485" s="210"/>
      <c r="H485" s="211"/>
      <c r="I485" s="281"/>
      <c r="J485" s="281"/>
      <c r="K485" s="314">
        <f t="shared" si="24"/>
        <v>0</v>
      </c>
      <c r="L485" s="200"/>
      <c r="M485" s="71"/>
      <c r="N485" s="200"/>
      <c r="O485" s="71"/>
      <c r="P485" s="71"/>
      <c r="Q485" s="71"/>
      <c r="R485" s="71"/>
      <c r="S485" s="270"/>
      <c r="T485" s="14" t="str">
        <f t="shared" si="25"/>
        <v/>
      </c>
      <c r="U485" s="47" t="str">
        <f t="shared" si="26"/>
        <v/>
      </c>
    </row>
    <row r="486" spans="1:21" ht="21" customHeight="1" x14ac:dyDescent="0.15">
      <c r="A486" s="266"/>
      <c r="B486" s="67"/>
      <c r="C486" s="78"/>
      <c r="D486" s="77"/>
      <c r="E486" s="77"/>
      <c r="F486" s="77"/>
      <c r="G486" s="215"/>
      <c r="H486" s="216"/>
      <c r="I486" s="273"/>
      <c r="J486" s="273"/>
      <c r="K486" s="315">
        <f t="shared" si="24"/>
        <v>0</v>
      </c>
      <c r="L486" s="70"/>
      <c r="M486" s="67"/>
      <c r="N486" s="70"/>
      <c r="O486" s="67"/>
      <c r="P486" s="67"/>
      <c r="Q486" s="67"/>
      <c r="R486" s="67"/>
      <c r="S486" s="192"/>
      <c r="T486" s="14" t="str">
        <f t="shared" si="25"/>
        <v/>
      </c>
      <c r="U486" s="47" t="str">
        <f t="shared" si="26"/>
        <v/>
      </c>
    </row>
    <row r="487" spans="1:21" ht="21" customHeight="1" x14ac:dyDescent="0.15">
      <c r="A487" s="266"/>
      <c r="B487" s="67"/>
      <c r="C487" s="78"/>
      <c r="D487" s="77"/>
      <c r="E487" s="77"/>
      <c r="F487" s="77"/>
      <c r="G487" s="215"/>
      <c r="H487" s="216"/>
      <c r="I487" s="273"/>
      <c r="J487" s="273"/>
      <c r="K487" s="315">
        <f t="shared" si="24"/>
        <v>0</v>
      </c>
      <c r="L487" s="70"/>
      <c r="M487" s="67"/>
      <c r="N487" s="70"/>
      <c r="O487" s="67"/>
      <c r="P487" s="67"/>
      <c r="Q487" s="67"/>
      <c r="R487" s="67"/>
      <c r="S487" s="192"/>
      <c r="T487" s="14" t="str">
        <f t="shared" si="25"/>
        <v/>
      </c>
      <c r="U487" s="47" t="str">
        <f t="shared" si="26"/>
        <v/>
      </c>
    </row>
    <row r="488" spans="1:21" ht="21" customHeight="1" x14ac:dyDescent="0.15">
      <c r="A488" s="266"/>
      <c r="B488" s="67"/>
      <c r="C488" s="78"/>
      <c r="D488" s="77"/>
      <c r="E488" s="77"/>
      <c r="F488" s="77"/>
      <c r="G488" s="215"/>
      <c r="H488" s="216"/>
      <c r="I488" s="273"/>
      <c r="J488" s="273"/>
      <c r="K488" s="315">
        <f t="shared" si="24"/>
        <v>0</v>
      </c>
      <c r="L488" s="70"/>
      <c r="M488" s="67"/>
      <c r="N488" s="70"/>
      <c r="O488" s="67"/>
      <c r="P488" s="67"/>
      <c r="Q488" s="67"/>
      <c r="R488" s="67"/>
      <c r="S488" s="192"/>
      <c r="T488" s="14" t="str">
        <f t="shared" si="25"/>
        <v/>
      </c>
      <c r="U488" s="47" t="str">
        <f t="shared" si="26"/>
        <v/>
      </c>
    </row>
    <row r="489" spans="1:21" ht="21" customHeight="1" x14ac:dyDescent="0.15">
      <c r="A489" s="266"/>
      <c r="B489" s="67"/>
      <c r="C489" s="78"/>
      <c r="D489" s="77"/>
      <c r="E489" s="77"/>
      <c r="F489" s="77"/>
      <c r="G489" s="215"/>
      <c r="H489" s="216"/>
      <c r="I489" s="273"/>
      <c r="J489" s="273"/>
      <c r="K489" s="315">
        <f t="shared" si="24"/>
        <v>0</v>
      </c>
      <c r="L489" s="70"/>
      <c r="M489" s="67"/>
      <c r="N489" s="70"/>
      <c r="O489" s="67"/>
      <c r="P489" s="67"/>
      <c r="Q489" s="67"/>
      <c r="R489" s="67"/>
      <c r="S489" s="192"/>
      <c r="T489" s="14" t="str">
        <f t="shared" si="25"/>
        <v/>
      </c>
      <c r="U489" s="47" t="str">
        <f t="shared" si="26"/>
        <v/>
      </c>
    </row>
    <row r="490" spans="1:21" ht="21" customHeight="1" x14ac:dyDescent="0.15">
      <c r="A490" s="266"/>
      <c r="B490" s="67"/>
      <c r="C490" s="78"/>
      <c r="D490" s="77"/>
      <c r="E490" s="77"/>
      <c r="F490" s="77"/>
      <c r="G490" s="215"/>
      <c r="H490" s="216"/>
      <c r="I490" s="273"/>
      <c r="J490" s="273"/>
      <c r="K490" s="315">
        <f t="shared" si="24"/>
        <v>0</v>
      </c>
      <c r="L490" s="70"/>
      <c r="M490" s="67"/>
      <c r="N490" s="70"/>
      <c r="O490" s="67"/>
      <c r="P490" s="67"/>
      <c r="Q490" s="67"/>
      <c r="R490" s="67"/>
      <c r="S490" s="192"/>
      <c r="T490" s="14" t="str">
        <f t="shared" si="25"/>
        <v/>
      </c>
      <c r="U490" s="47" t="str">
        <f t="shared" si="26"/>
        <v/>
      </c>
    </row>
    <row r="491" spans="1:21" ht="21" customHeight="1" x14ac:dyDescent="0.15">
      <c r="A491" s="266"/>
      <c r="B491" s="67"/>
      <c r="C491" s="78"/>
      <c r="D491" s="77"/>
      <c r="E491" s="77"/>
      <c r="F491" s="77"/>
      <c r="G491" s="215"/>
      <c r="H491" s="216"/>
      <c r="I491" s="273"/>
      <c r="J491" s="273"/>
      <c r="K491" s="315">
        <f t="shared" si="24"/>
        <v>0</v>
      </c>
      <c r="L491" s="70"/>
      <c r="M491" s="67"/>
      <c r="N491" s="70"/>
      <c r="O491" s="67"/>
      <c r="P491" s="67"/>
      <c r="Q491" s="67"/>
      <c r="R491" s="67"/>
      <c r="S491" s="192"/>
      <c r="T491" s="14" t="str">
        <f t="shared" si="25"/>
        <v/>
      </c>
      <c r="U491" s="47" t="str">
        <f t="shared" si="26"/>
        <v/>
      </c>
    </row>
    <row r="492" spans="1:21" ht="21" customHeight="1" x14ac:dyDescent="0.15">
      <c r="A492" s="266"/>
      <c r="B492" s="78"/>
      <c r="C492" s="78"/>
      <c r="D492" s="77"/>
      <c r="E492" s="77"/>
      <c r="F492" s="77"/>
      <c r="G492" s="215"/>
      <c r="H492" s="215"/>
      <c r="I492" s="273"/>
      <c r="J492" s="273"/>
      <c r="K492" s="315">
        <f t="shared" si="24"/>
        <v>0</v>
      </c>
      <c r="L492" s="70"/>
      <c r="M492" s="67"/>
      <c r="N492" s="70"/>
      <c r="O492" s="67"/>
      <c r="P492" s="78"/>
      <c r="Q492" s="78"/>
      <c r="R492" s="78"/>
      <c r="S492" s="192"/>
      <c r="T492" s="14" t="str">
        <f t="shared" si="25"/>
        <v/>
      </c>
      <c r="U492" s="47" t="str">
        <f t="shared" si="26"/>
        <v/>
      </c>
    </row>
    <row r="493" spans="1:21" ht="21" customHeight="1" x14ac:dyDescent="0.15">
      <c r="A493" s="266"/>
      <c r="B493" s="78"/>
      <c r="C493" s="78"/>
      <c r="D493" s="77"/>
      <c r="E493" s="77"/>
      <c r="F493" s="77"/>
      <c r="G493" s="215"/>
      <c r="H493" s="215"/>
      <c r="I493" s="273"/>
      <c r="J493" s="273"/>
      <c r="K493" s="315">
        <f t="shared" si="24"/>
        <v>0</v>
      </c>
      <c r="L493" s="70"/>
      <c r="M493" s="67"/>
      <c r="N493" s="70"/>
      <c r="O493" s="67"/>
      <c r="P493" s="78"/>
      <c r="Q493" s="78"/>
      <c r="R493" s="78"/>
      <c r="S493" s="192"/>
      <c r="T493" s="14" t="str">
        <f t="shared" si="25"/>
        <v/>
      </c>
      <c r="U493" s="47" t="str">
        <f t="shared" si="26"/>
        <v/>
      </c>
    </row>
    <row r="494" spans="1:21" ht="21" customHeight="1" x14ac:dyDescent="0.15">
      <c r="A494" s="266"/>
      <c r="B494" s="78"/>
      <c r="C494" s="78"/>
      <c r="D494" s="77"/>
      <c r="E494" s="77"/>
      <c r="F494" s="77"/>
      <c r="G494" s="215"/>
      <c r="H494" s="215"/>
      <c r="I494" s="273"/>
      <c r="J494" s="273"/>
      <c r="K494" s="315">
        <f t="shared" si="24"/>
        <v>0</v>
      </c>
      <c r="L494" s="70"/>
      <c r="M494" s="67"/>
      <c r="N494" s="70"/>
      <c r="O494" s="67"/>
      <c r="P494" s="78"/>
      <c r="Q494" s="78"/>
      <c r="R494" s="78"/>
      <c r="S494" s="192"/>
      <c r="T494" s="14" t="str">
        <f t="shared" si="25"/>
        <v/>
      </c>
      <c r="U494" s="47" t="str">
        <f t="shared" si="26"/>
        <v/>
      </c>
    </row>
    <row r="495" spans="1:21" ht="21" customHeight="1" x14ac:dyDescent="0.15">
      <c r="A495" s="266"/>
      <c r="B495" s="78"/>
      <c r="C495" s="78"/>
      <c r="D495" s="77"/>
      <c r="E495" s="77"/>
      <c r="F495" s="77"/>
      <c r="G495" s="215"/>
      <c r="H495" s="215"/>
      <c r="I495" s="273"/>
      <c r="J495" s="273"/>
      <c r="K495" s="315">
        <f t="shared" si="24"/>
        <v>0</v>
      </c>
      <c r="L495" s="70"/>
      <c r="M495" s="67"/>
      <c r="N495" s="70"/>
      <c r="O495" s="67"/>
      <c r="P495" s="78"/>
      <c r="Q495" s="78"/>
      <c r="R495" s="78"/>
      <c r="S495" s="192"/>
      <c r="T495" s="14" t="str">
        <f t="shared" si="25"/>
        <v/>
      </c>
      <c r="U495" s="47" t="str">
        <f t="shared" si="26"/>
        <v/>
      </c>
    </row>
    <row r="496" spans="1:21" ht="21" customHeight="1" x14ac:dyDescent="0.15">
      <c r="A496" s="266"/>
      <c r="B496" s="78"/>
      <c r="C496" s="78"/>
      <c r="D496" s="77"/>
      <c r="E496" s="77"/>
      <c r="F496" s="77"/>
      <c r="G496" s="215"/>
      <c r="H496" s="215"/>
      <c r="I496" s="273"/>
      <c r="J496" s="273"/>
      <c r="K496" s="315">
        <f t="shared" si="24"/>
        <v>0</v>
      </c>
      <c r="L496" s="70"/>
      <c r="M496" s="67"/>
      <c r="N496" s="70"/>
      <c r="O496" s="67"/>
      <c r="P496" s="78"/>
      <c r="Q496" s="78"/>
      <c r="R496" s="78"/>
      <c r="S496" s="192"/>
      <c r="T496" s="14" t="str">
        <f t="shared" si="25"/>
        <v/>
      </c>
      <c r="U496" s="47" t="str">
        <f t="shared" si="26"/>
        <v/>
      </c>
    </row>
    <row r="497" spans="1:21" ht="21" customHeight="1" x14ac:dyDescent="0.15">
      <c r="A497" s="266"/>
      <c r="B497" s="78"/>
      <c r="C497" s="78"/>
      <c r="D497" s="77"/>
      <c r="E497" s="77"/>
      <c r="F497" s="77"/>
      <c r="G497" s="215"/>
      <c r="H497" s="215"/>
      <c r="I497" s="273"/>
      <c r="J497" s="273"/>
      <c r="K497" s="315">
        <f t="shared" si="24"/>
        <v>0</v>
      </c>
      <c r="L497" s="70"/>
      <c r="M497" s="67"/>
      <c r="N497" s="70"/>
      <c r="O497" s="67"/>
      <c r="P497" s="78"/>
      <c r="Q497" s="78"/>
      <c r="R497" s="78"/>
      <c r="S497" s="192"/>
      <c r="T497" s="14" t="str">
        <f t="shared" si="25"/>
        <v/>
      </c>
      <c r="U497" s="47" t="str">
        <f t="shared" si="26"/>
        <v/>
      </c>
    </row>
    <row r="498" spans="1:21" ht="21" customHeight="1" x14ac:dyDescent="0.15">
      <c r="A498" s="266"/>
      <c r="B498" s="78"/>
      <c r="C498" s="78"/>
      <c r="D498" s="77"/>
      <c r="E498" s="77"/>
      <c r="F498" s="77"/>
      <c r="G498" s="215"/>
      <c r="H498" s="215"/>
      <c r="I498" s="273"/>
      <c r="J498" s="273"/>
      <c r="K498" s="315">
        <f t="shared" si="24"/>
        <v>0</v>
      </c>
      <c r="L498" s="70"/>
      <c r="M498" s="67"/>
      <c r="N498" s="70"/>
      <c r="O498" s="67"/>
      <c r="P498" s="78"/>
      <c r="Q498" s="78"/>
      <c r="R498" s="78"/>
      <c r="S498" s="192"/>
      <c r="T498" s="14" t="str">
        <f t="shared" si="25"/>
        <v/>
      </c>
      <c r="U498" s="47" t="str">
        <f t="shared" si="26"/>
        <v/>
      </c>
    </row>
    <row r="499" spans="1:21" ht="21" customHeight="1" x14ac:dyDescent="0.15">
      <c r="A499" s="266"/>
      <c r="B499" s="78"/>
      <c r="C499" s="78"/>
      <c r="D499" s="77"/>
      <c r="E499" s="77"/>
      <c r="F499" s="77"/>
      <c r="G499" s="215"/>
      <c r="H499" s="215"/>
      <c r="I499" s="273"/>
      <c r="J499" s="273"/>
      <c r="K499" s="315">
        <f t="shared" si="24"/>
        <v>0</v>
      </c>
      <c r="L499" s="70"/>
      <c r="M499" s="67"/>
      <c r="N499" s="70"/>
      <c r="O499" s="67"/>
      <c r="P499" s="78"/>
      <c r="Q499" s="78"/>
      <c r="R499" s="78"/>
      <c r="S499" s="192"/>
      <c r="T499" s="14" t="str">
        <f t="shared" si="25"/>
        <v/>
      </c>
      <c r="U499" s="47" t="str">
        <f t="shared" si="26"/>
        <v/>
      </c>
    </row>
    <row r="500" spans="1:21" ht="21" customHeight="1" x14ac:dyDescent="0.15">
      <c r="A500" s="266"/>
      <c r="B500" s="78"/>
      <c r="C500" s="78"/>
      <c r="D500" s="77"/>
      <c r="E500" s="77"/>
      <c r="F500" s="77"/>
      <c r="G500" s="215"/>
      <c r="H500" s="215"/>
      <c r="I500" s="273"/>
      <c r="J500" s="273"/>
      <c r="K500" s="315">
        <f t="shared" si="24"/>
        <v>0</v>
      </c>
      <c r="L500" s="70"/>
      <c r="M500" s="67"/>
      <c r="N500" s="70"/>
      <c r="O500" s="67"/>
      <c r="P500" s="78"/>
      <c r="Q500" s="78"/>
      <c r="R500" s="78"/>
      <c r="S500" s="192"/>
      <c r="T500" s="14" t="str">
        <f t="shared" si="25"/>
        <v/>
      </c>
      <c r="U500" s="47" t="str">
        <f t="shared" si="26"/>
        <v/>
      </c>
    </row>
    <row r="501" spans="1:21" ht="21" customHeight="1" x14ac:dyDescent="0.15">
      <c r="A501" s="266"/>
      <c r="B501" s="78"/>
      <c r="C501" s="78"/>
      <c r="D501" s="77"/>
      <c r="E501" s="77"/>
      <c r="F501" s="77"/>
      <c r="G501" s="215"/>
      <c r="H501" s="215"/>
      <c r="I501" s="273"/>
      <c r="J501" s="273"/>
      <c r="K501" s="315">
        <f t="shared" si="24"/>
        <v>0</v>
      </c>
      <c r="L501" s="70"/>
      <c r="M501" s="67"/>
      <c r="N501" s="70"/>
      <c r="O501" s="67"/>
      <c r="P501" s="78"/>
      <c r="Q501" s="78"/>
      <c r="R501" s="78"/>
      <c r="S501" s="192"/>
      <c r="T501" s="14" t="str">
        <f t="shared" si="25"/>
        <v/>
      </c>
      <c r="U501" s="47" t="str">
        <f t="shared" si="26"/>
        <v/>
      </c>
    </row>
    <row r="502" spans="1:21" ht="21" customHeight="1" x14ac:dyDescent="0.15">
      <c r="A502" s="266"/>
      <c r="B502" s="78"/>
      <c r="C502" s="78"/>
      <c r="D502" s="77"/>
      <c r="E502" s="77"/>
      <c r="F502" s="77"/>
      <c r="G502" s="215"/>
      <c r="H502" s="215"/>
      <c r="I502" s="273"/>
      <c r="J502" s="273"/>
      <c r="K502" s="315">
        <f t="shared" si="24"/>
        <v>0</v>
      </c>
      <c r="L502" s="70"/>
      <c r="M502" s="67"/>
      <c r="N502" s="70"/>
      <c r="O502" s="67"/>
      <c r="P502" s="78"/>
      <c r="Q502" s="78"/>
      <c r="R502" s="78"/>
      <c r="S502" s="192"/>
      <c r="T502" s="14" t="str">
        <f t="shared" si="25"/>
        <v/>
      </c>
      <c r="U502" s="47" t="str">
        <f t="shared" si="26"/>
        <v/>
      </c>
    </row>
    <row r="503" spans="1:21" ht="21" customHeight="1" x14ac:dyDescent="0.15">
      <c r="A503" s="266"/>
      <c r="B503" s="78"/>
      <c r="C503" s="78"/>
      <c r="D503" s="77"/>
      <c r="E503" s="77"/>
      <c r="F503" s="77"/>
      <c r="G503" s="215"/>
      <c r="H503" s="215"/>
      <c r="I503" s="273"/>
      <c r="J503" s="273"/>
      <c r="K503" s="315">
        <f t="shared" si="24"/>
        <v>0</v>
      </c>
      <c r="L503" s="70"/>
      <c r="M503" s="67"/>
      <c r="N503" s="70"/>
      <c r="O503" s="67"/>
      <c r="P503" s="78"/>
      <c r="Q503" s="78"/>
      <c r="R503" s="78"/>
      <c r="S503" s="192"/>
      <c r="T503" s="14" t="str">
        <f t="shared" si="25"/>
        <v/>
      </c>
      <c r="U503" s="47" t="str">
        <f t="shared" si="26"/>
        <v/>
      </c>
    </row>
    <row r="504" spans="1:21" ht="21" customHeight="1" x14ac:dyDescent="0.15">
      <c r="A504" s="177"/>
      <c r="B504" s="78"/>
      <c r="C504" s="78"/>
      <c r="D504" s="77"/>
      <c r="E504" s="77"/>
      <c r="F504" s="77"/>
      <c r="G504" s="215"/>
      <c r="H504" s="215"/>
      <c r="I504" s="273"/>
      <c r="J504" s="273"/>
      <c r="K504" s="315">
        <f t="shared" si="24"/>
        <v>0</v>
      </c>
      <c r="L504" s="70"/>
      <c r="M504" s="67"/>
      <c r="N504" s="70"/>
      <c r="O504" s="67"/>
      <c r="P504" s="78"/>
      <c r="Q504" s="78"/>
      <c r="R504" s="78"/>
      <c r="S504" s="192"/>
      <c r="T504" s="14" t="str">
        <f t="shared" si="25"/>
        <v/>
      </c>
      <c r="U504" s="47" t="str">
        <f t="shared" si="26"/>
        <v/>
      </c>
    </row>
    <row r="505" spans="1:21" ht="21" customHeight="1" x14ac:dyDescent="0.15">
      <c r="A505" s="207"/>
      <c r="B505" s="93"/>
      <c r="C505" s="94"/>
      <c r="D505" s="94"/>
      <c r="E505" s="278"/>
      <c r="F505" s="94"/>
      <c r="G505" s="279"/>
      <c r="H505" s="239"/>
      <c r="I505" s="280"/>
      <c r="J505" s="260"/>
      <c r="K505" s="316">
        <f t="shared" si="24"/>
        <v>0</v>
      </c>
      <c r="L505" s="208"/>
      <c r="M505" s="208"/>
      <c r="N505" s="208"/>
      <c r="O505" s="208"/>
      <c r="P505" s="208"/>
      <c r="Q505" s="208"/>
      <c r="R505" s="208"/>
      <c r="S505" s="209"/>
      <c r="T505" s="14" t="str">
        <f t="shared" si="25"/>
        <v/>
      </c>
      <c r="U505" s="47" t="str">
        <f t="shared" si="26"/>
        <v/>
      </c>
    </row>
    <row r="506" spans="1:21" ht="21" customHeight="1" x14ac:dyDescent="0.15">
      <c r="A506" s="268"/>
      <c r="B506" s="71"/>
      <c r="C506" s="103"/>
      <c r="D506" s="164"/>
      <c r="E506" s="164"/>
      <c r="F506" s="164"/>
      <c r="G506" s="210"/>
      <c r="H506" s="211"/>
      <c r="I506" s="281"/>
      <c r="J506" s="281"/>
      <c r="K506" s="314">
        <f t="shared" si="24"/>
        <v>0</v>
      </c>
      <c r="L506" s="200"/>
      <c r="M506" s="71"/>
      <c r="N506" s="200"/>
      <c r="O506" s="71"/>
      <c r="P506" s="71"/>
      <c r="Q506" s="71"/>
      <c r="R506" s="71"/>
      <c r="S506" s="270"/>
      <c r="T506" s="14" t="str">
        <f t="shared" si="25"/>
        <v/>
      </c>
      <c r="U506" s="47" t="str">
        <f t="shared" si="26"/>
        <v/>
      </c>
    </row>
    <row r="507" spans="1:21" ht="21" customHeight="1" x14ac:dyDescent="0.15">
      <c r="A507" s="266"/>
      <c r="B507" s="67"/>
      <c r="C507" s="78"/>
      <c r="D507" s="77"/>
      <c r="E507" s="77"/>
      <c r="F507" s="77"/>
      <c r="G507" s="215"/>
      <c r="H507" s="216"/>
      <c r="I507" s="273"/>
      <c r="J507" s="273"/>
      <c r="K507" s="315">
        <f t="shared" si="24"/>
        <v>0</v>
      </c>
      <c r="L507" s="70"/>
      <c r="M507" s="67"/>
      <c r="N507" s="70"/>
      <c r="O507" s="67"/>
      <c r="P507" s="67"/>
      <c r="Q507" s="67"/>
      <c r="R507" s="67"/>
      <c r="S507" s="192"/>
      <c r="T507" s="14" t="str">
        <f t="shared" si="25"/>
        <v/>
      </c>
      <c r="U507" s="47" t="str">
        <f t="shared" si="26"/>
        <v/>
      </c>
    </row>
    <row r="508" spans="1:21" ht="21" customHeight="1" x14ac:dyDescent="0.15">
      <c r="A508" s="266"/>
      <c r="B508" s="67"/>
      <c r="C508" s="78"/>
      <c r="D508" s="77"/>
      <c r="E508" s="77"/>
      <c r="F508" s="77"/>
      <c r="G508" s="215"/>
      <c r="H508" s="216"/>
      <c r="I508" s="273"/>
      <c r="J508" s="273"/>
      <c r="K508" s="315">
        <f t="shared" si="24"/>
        <v>0</v>
      </c>
      <c r="L508" s="70"/>
      <c r="M508" s="67"/>
      <c r="N508" s="70"/>
      <c r="O508" s="67"/>
      <c r="P508" s="67"/>
      <c r="Q508" s="67"/>
      <c r="R508" s="67"/>
      <c r="S508" s="192"/>
      <c r="T508" s="14" t="str">
        <f t="shared" si="25"/>
        <v/>
      </c>
      <c r="U508" s="47" t="str">
        <f t="shared" si="26"/>
        <v/>
      </c>
    </row>
    <row r="509" spans="1:21" ht="21" customHeight="1" x14ac:dyDescent="0.15">
      <c r="A509" s="266"/>
      <c r="B509" s="67"/>
      <c r="C509" s="78"/>
      <c r="D509" s="77"/>
      <c r="E509" s="77"/>
      <c r="F509" s="77"/>
      <c r="G509" s="215"/>
      <c r="H509" s="216"/>
      <c r="I509" s="273"/>
      <c r="J509" s="273"/>
      <c r="K509" s="315">
        <f t="shared" si="24"/>
        <v>0</v>
      </c>
      <c r="L509" s="70"/>
      <c r="M509" s="67"/>
      <c r="N509" s="70"/>
      <c r="O509" s="67"/>
      <c r="P509" s="67"/>
      <c r="Q509" s="67"/>
      <c r="R509" s="67"/>
      <c r="S509" s="192"/>
      <c r="T509" s="14" t="str">
        <f t="shared" si="25"/>
        <v/>
      </c>
      <c r="U509" s="47" t="str">
        <f t="shared" si="26"/>
        <v/>
      </c>
    </row>
    <row r="510" spans="1:21" ht="21" customHeight="1" x14ac:dyDescent="0.15">
      <c r="A510" s="266"/>
      <c r="B510" s="67"/>
      <c r="C510" s="78"/>
      <c r="D510" s="77"/>
      <c r="E510" s="77"/>
      <c r="F510" s="77"/>
      <c r="G510" s="215"/>
      <c r="H510" s="216"/>
      <c r="I510" s="273"/>
      <c r="J510" s="273"/>
      <c r="K510" s="315">
        <f t="shared" si="24"/>
        <v>0</v>
      </c>
      <c r="L510" s="70"/>
      <c r="M510" s="67"/>
      <c r="N510" s="70"/>
      <c r="O510" s="67"/>
      <c r="P510" s="67"/>
      <c r="Q510" s="67"/>
      <c r="R510" s="67"/>
      <c r="S510" s="192"/>
      <c r="T510" s="14" t="str">
        <f t="shared" si="25"/>
        <v/>
      </c>
      <c r="U510" s="47" t="str">
        <f t="shared" si="26"/>
        <v/>
      </c>
    </row>
    <row r="511" spans="1:21" ht="21" customHeight="1" x14ac:dyDescent="0.15">
      <c r="A511" s="266"/>
      <c r="B511" s="67"/>
      <c r="C511" s="78"/>
      <c r="D511" s="77"/>
      <c r="E511" s="77"/>
      <c r="F511" s="77"/>
      <c r="G511" s="215"/>
      <c r="H511" s="216"/>
      <c r="I511" s="273"/>
      <c r="J511" s="273"/>
      <c r="K511" s="315">
        <f t="shared" si="24"/>
        <v>0</v>
      </c>
      <c r="L511" s="70"/>
      <c r="M511" s="67"/>
      <c r="N511" s="70"/>
      <c r="O511" s="67"/>
      <c r="P511" s="67"/>
      <c r="Q511" s="67"/>
      <c r="R511" s="67"/>
      <c r="S511" s="192"/>
      <c r="T511" s="14" t="str">
        <f t="shared" si="25"/>
        <v/>
      </c>
      <c r="U511" s="47" t="str">
        <f t="shared" si="26"/>
        <v/>
      </c>
    </row>
    <row r="512" spans="1:21" ht="21" customHeight="1" x14ac:dyDescent="0.15">
      <c r="A512" s="266"/>
      <c r="B512" s="67"/>
      <c r="C512" s="78"/>
      <c r="D512" s="77"/>
      <c r="E512" s="77"/>
      <c r="F512" s="77"/>
      <c r="G512" s="215"/>
      <c r="H512" s="216"/>
      <c r="I512" s="273"/>
      <c r="J512" s="273"/>
      <c r="K512" s="315">
        <f t="shared" si="24"/>
        <v>0</v>
      </c>
      <c r="L512" s="70"/>
      <c r="M512" s="67"/>
      <c r="N512" s="70"/>
      <c r="O512" s="67"/>
      <c r="P512" s="67"/>
      <c r="Q512" s="67"/>
      <c r="R512" s="67"/>
      <c r="S512" s="192"/>
      <c r="T512" s="14" t="str">
        <f t="shared" si="25"/>
        <v/>
      </c>
      <c r="U512" s="47" t="str">
        <f t="shared" si="26"/>
        <v/>
      </c>
    </row>
    <row r="513" spans="1:21" ht="21" customHeight="1" x14ac:dyDescent="0.15">
      <c r="A513" s="266"/>
      <c r="B513" s="78"/>
      <c r="C513" s="78"/>
      <c r="D513" s="77"/>
      <c r="E513" s="77"/>
      <c r="F513" s="77"/>
      <c r="G513" s="215"/>
      <c r="H513" s="215"/>
      <c r="I513" s="273"/>
      <c r="J513" s="273"/>
      <c r="K513" s="315">
        <f t="shared" si="24"/>
        <v>0</v>
      </c>
      <c r="L513" s="70"/>
      <c r="M513" s="67"/>
      <c r="N513" s="70"/>
      <c r="O513" s="67"/>
      <c r="P513" s="78"/>
      <c r="Q513" s="78"/>
      <c r="R513" s="78"/>
      <c r="S513" s="192"/>
      <c r="T513" s="14" t="str">
        <f t="shared" si="25"/>
        <v/>
      </c>
      <c r="U513" s="47" t="str">
        <f t="shared" si="26"/>
        <v/>
      </c>
    </row>
    <row r="514" spans="1:21" ht="21" customHeight="1" x14ac:dyDescent="0.15">
      <c r="A514" s="266"/>
      <c r="B514" s="78"/>
      <c r="C514" s="78"/>
      <c r="D514" s="77"/>
      <c r="E514" s="77"/>
      <c r="F514" s="77"/>
      <c r="G514" s="215"/>
      <c r="H514" s="215"/>
      <c r="I514" s="273"/>
      <c r="J514" s="273"/>
      <c r="K514" s="315">
        <f t="shared" si="24"/>
        <v>0</v>
      </c>
      <c r="L514" s="70"/>
      <c r="M514" s="67"/>
      <c r="N514" s="70"/>
      <c r="O514" s="67"/>
      <c r="P514" s="78"/>
      <c r="Q514" s="78"/>
      <c r="R514" s="78"/>
      <c r="S514" s="192"/>
      <c r="T514" s="14" t="str">
        <f t="shared" si="25"/>
        <v/>
      </c>
      <c r="U514" s="47" t="str">
        <f t="shared" si="26"/>
        <v/>
      </c>
    </row>
    <row r="515" spans="1:21" ht="21" customHeight="1" x14ac:dyDescent="0.15">
      <c r="A515" s="266"/>
      <c r="B515" s="78"/>
      <c r="C515" s="78"/>
      <c r="D515" s="77"/>
      <c r="E515" s="77"/>
      <c r="F515" s="77"/>
      <c r="G515" s="215"/>
      <c r="H515" s="215"/>
      <c r="I515" s="273"/>
      <c r="J515" s="273"/>
      <c r="K515" s="315">
        <f t="shared" si="24"/>
        <v>0</v>
      </c>
      <c r="L515" s="70"/>
      <c r="M515" s="67"/>
      <c r="N515" s="70"/>
      <c r="O515" s="67"/>
      <c r="P515" s="78"/>
      <c r="Q515" s="78"/>
      <c r="R515" s="78"/>
      <c r="S515" s="192"/>
      <c r="T515" s="14" t="str">
        <f t="shared" si="25"/>
        <v/>
      </c>
      <c r="U515" s="47" t="str">
        <f t="shared" si="26"/>
        <v/>
      </c>
    </row>
    <row r="516" spans="1:21" ht="21" customHeight="1" x14ac:dyDescent="0.15">
      <c r="A516" s="266"/>
      <c r="B516" s="78"/>
      <c r="C516" s="78"/>
      <c r="D516" s="77"/>
      <c r="E516" s="77"/>
      <c r="F516" s="77"/>
      <c r="G516" s="215"/>
      <c r="H516" s="215"/>
      <c r="I516" s="273"/>
      <c r="J516" s="273"/>
      <c r="K516" s="315">
        <f t="shared" si="24"/>
        <v>0</v>
      </c>
      <c r="L516" s="70"/>
      <c r="M516" s="67"/>
      <c r="N516" s="70"/>
      <c r="O516" s="67"/>
      <c r="P516" s="78"/>
      <c r="Q516" s="78"/>
      <c r="R516" s="78"/>
      <c r="S516" s="192"/>
      <c r="T516" s="14" t="str">
        <f t="shared" si="25"/>
        <v/>
      </c>
      <c r="U516" s="47" t="str">
        <f t="shared" si="26"/>
        <v/>
      </c>
    </row>
    <row r="517" spans="1:21" ht="21" customHeight="1" x14ac:dyDescent="0.15">
      <c r="A517" s="266"/>
      <c r="B517" s="78"/>
      <c r="C517" s="78"/>
      <c r="D517" s="77"/>
      <c r="E517" s="77"/>
      <c r="F517" s="77"/>
      <c r="G517" s="215"/>
      <c r="H517" s="215"/>
      <c r="I517" s="273"/>
      <c r="J517" s="273"/>
      <c r="K517" s="315">
        <f t="shared" si="24"/>
        <v>0</v>
      </c>
      <c r="L517" s="70"/>
      <c r="M517" s="67"/>
      <c r="N517" s="70"/>
      <c r="O517" s="67"/>
      <c r="P517" s="78"/>
      <c r="Q517" s="78"/>
      <c r="R517" s="78"/>
      <c r="S517" s="192"/>
      <c r="T517" s="14" t="str">
        <f t="shared" si="25"/>
        <v/>
      </c>
      <c r="U517" s="47" t="str">
        <f t="shared" si="26"/>
        <v/>
      </c>
    </row>
    <row r="518" spans="1:21" ht="21" customHeight="1" x14ac:dyDescent="0.15">
      <c r="A518" s="266"/>
      <c r="B518" s="78"/>
      <c r="C518" s="78"/>
      <c r="D518" s="77"/>
      <c r="E518" s="77"/>
      <c r="F518" s="77"/>
      <c r="G518" s="215"/>
      <c r="H518" s="215"/>
      <c r="I518" s="273"/>
      <c r="J518" s="273"/>
      <c r="K518" s="315">
        <f t="shared" si="24"/>
        <v>0</v>
      </c>
      <c r="L518" s="70"/>
      <c r="M518" s="67"/>
      <c r="N518" s="70"/>
      <c r="O518" s="67"/>
      <c r="P518" s="78"/>
      <c r="Q518" s="78"/>
      <c r="R518" s="78"/>
      <c r="S518" s="192"/>
      <c r="T518" s="14" t="str">
        <f t="shared" si="25"/>
        <v/>
      </c>
      <c r="U518" s="47" t="str">
        <f t="shared" si="26"/>
        <v/>
      </c>
    </row>
    <row r="519" spans="1:21" ht="21" customHeight="1" x14ac:dyDescent="0.15">
      <c r="A519" s="266"/>
      <c r="B519" s="78"/>
      <c r="C519" s="78"/>
      <c r="D519" s="77"/>
      <c r="E519" s="77"/>
      <c r="F519" s="77"/>
      <c r="G519" s="215"/>
      <c r="H519" s="215"/>
      <c r="I519" s="273"/>
      <c r="J519" s="273"/>
      <c r="K519" s="315">
        <f t="shared" ref="K519:K582" si="27">J519-E519</f>
        <v>0</v>
      </c>
      <c r="L519" s="70"/>
      <c r="M519" s="67"/>
      <c r="N519" s="70"/>
      <c r="O519" s="67"/>
      <c r="P519" s="78"/>
      <c r="Q519" s="78"/>
      <c r="R519" s="78"/>
      <c r="S519" s="192"/>
      <c r="T519" s="14" t="str">
        <f t="shared" ref="T519:T582" si="28">CONCATENATE(L519,C519)</f>
        <v/>
      </c>
      <c r="U519" s="47" t="str">
        <f t="shared" ref="U519:U582" si="29">CONCATENATE(N519,H519)</f>
        <v/>
      </c>
    </row>
    <row r="520" spans="1:21" ht="21" customHeight="1" x14ac:dyDescent="0.15">
      <c r="A520" s="266"/>
      <c r="B520" s="78"/>
      <c r="C520" s="78"/>
      <c r="D520" s="77"/>
      <c r="E520" s="77"/>
      <c r="F520" s="77"/>
      <c r="G520" s="215"/>
      <c r="H520" s="215"/>
      <c r="I520" s="273"/>
      <c r="J520" s="273"/>
      <c r="K520" s="315">
        <f t="shared" si="27"/>
        <v>0</v>
      </c>
      <c r="L520" s="70"/>
      <c r="M520" s="67"/>
      <c r="N520" s="70"/>
      <c r="O520" s="67"/>
      <c r="P520" s="78"/>
      <c r="Q520" s="78"/>
      <c r="R520" s="78"/>
      <c r="S520" s="192"/>
      <c r="T520" s="14" t="str">
        <f t="shared" si="28"/>
        <v/>
      </c>
      <c r="U520" s="47" t="str">
        <f t="shared" si="29"/>
        <v/>
      </c>
    </row>
    <row r="521" spans="1:21" ht="21" customHeight="1" x14ac:dyDescent="0.15">
      <c r="A521" s="266"/>
      <c r="B521" s="78"/>
      <c r="C521" s="78"/>
      <c r="D521" s="77"/>
      <c r="E521" s="77"/>
      <c r="F521" s="77"/>
      <c r="G521" s="215"/>
      <c r="H521" s="215"/>
      <c r="I521" s="273"/>
      <c r="J521" s="273"/>
      <c r="K521" s="315">
        <f t="shared" si="27"/>
        <v>0</v>
      </c>
      <c r="L521" s="70"/>
      <c r="M521" s="67"/>
      <c r="N521" s="70"/>
      <c r="O521" s="67"/>
      <c r="P521" s="78"/>
      <c r="Q521" s="78"/>
      <c r="R521" s="78"/>
      <c r="S521" s="192"/>
      <c r="T521" s="14" t="str">
        <f t="shared" si="28"/>
        <v/>
      </c>
      <c r="U521" s="47" t="str">
        <f t="shared" si="29"/>
        <v/>
      </c>
    </row>
    <row r="522" spans="1:21" ht="21" customHeight="1" x14ac:dyDescent="0.15">
      <c r="A522" s="266"/>
      <c r="B522" s="78"/>
      <c r="C522" s="78"/>
      <c r="D522" s="77"/>
      <c r="E522" s="77"/>
      <c r="F522" s="77"/>
      <c r="G522" s="215"/>
      <c r="H522" s="215"/>
      <c r="I522" s="273"/>
      <c r="J522" s="273"/>
      <c r="K522" s="315">
        <f t="shared" si="27"/>
        <v>0</v>
      </c>
      <c r="L522" s="70"/>
      <c r="M522" s="67"/>
      <c r="N522" s="70"/>
      <c r="O522" s="67"/>
      <c r="P522" s="78"/>
      <c r="Q522" s="78"/>
      <c r="R522" s="78"/>
      <c r="S522" s="192"/>
      <c r="T522" s="14" t="str">
        <f t="shared" si="28"/>
        <v/>
      </c>
      <c r="U522" s="47" t="str">
        <f t="shared" si="29"/>
        <v/>
      </c>
    </row>
    <row r="523" spans="1:21" ht="21" customHeight="1" x14ac:dyDescent="0.15">
      <c r="A523" s="266"/>
      <c r="B523" s="78"/>
      <c r="C523" s="78"/>
      <c r="D523" s="77"/>
      <c r="E523" s="77"/>
      <c r="F523" s="77"/>
      <c r="G523" s="215"/>
      <c r="H523" s="215"/>
      <c r="I523" s="273"/>
      <c r="J523" s="273"/>
      <c r="K523" s="315">
        <f t="shared" si="27"/>
        <v>0</v>
      </c>
      <c r="L523" s="70"/>
      <c r="M523" s="67"/>
      <c r="N523" s="70"/>
      <c r="O523" s="67"/>
      <c r="P523" s="78"/>
      <c r="Q523" s="78"/>
      <c r="R523" s="78"/>
      <c r="S523" s="192"/>
      <c r="T523" s="14" t="str">
        <f t="shared" si="28"/>
        <v/>
      </c>
      <c r="U523" s="47" t="str">
        <f t="shared" si="29"/>
        <v/>
      </c>
    </row>
    <row r="524" spans="1:21" ht="21" customHeight="1" x14ac:dyDescent="0.15">
      <c r="A524" s="266"/>
      <c r="B524" s="78"/>
      <c r="C524" s="78"/>
      <c r="D524" s="77"/>
      <c r="E524" s="77"/>
      <c r="F524" s="77"/>
      <c r="G524" s="215"/>
      <c r="H524" s="215"/>
      <c r="I524" s="273"/>
      <c r="J524" s="273"/>
      <c r="K524" s="315">
        <f t="shared" si="27"/>
        <v>0</v>
      </c>
      <c r="L524" s="70"/>
      <c r="M524" s="67"/>
      <c r="N524" s="70"/>
      <c r="O524" s="67"/>
      <c r="P524" s="78"/>
      <c r="Q524" s="78"/>
      <c r="R524" s="78"/>
      <c r="S524" s="192"/>
      <c r="T524" s="14" t="str">
        <f t="shared" si="28"/>
        <v/>
      </c>
      <c r="U524" s="47" t="str">
        <f t="shared" si="29"/>
        <v/>
      </c>
    </row>
    <row r="525" spans="1:21" ht="21" customHeight="1" x14ac:dyDescent="0.15">
      <c r="A525" s="177"/>
      <c r="B525" s="78"/>
      <c r="C525" s="78"/>
      <c r="D525" s="77"/>
      <c r="E525" s="77"/>
      <c r="F525" s="77"/>
      <c r="G525" s="215"/>
      <c r="H525" s="215"/>
      <c r="I525" s="273"/>
      <c r="J525" s="273"/>
      <c r="K525" s="315">
        <f t="shared" si="27"/>
        <v>0</v>
      </c>
      <c r="L525" s="70"/>
      <c r="M525" s="67"/>
      <c r="N525" s="70"/>
      <c r="O525" s="67"/>
      <c r="P525" s="78"/>
      <c r="Q525" s="78"/>
      <c r="R525" s="78"/>
      <c r="S525" s="192"/>
      <c r="T525" s="14" t="str">
        <f t="shared" si="28"/>
        <v/>
      </c>
      <c r="U525" s="47" t="str">
        <f t="shared" si="29"/>
        <v/>
      </c>
    </row>
    <row r="526" spans="1:21" ht="21" customHeight="1" x14ac:dyDescent="0.15">
      <c r="A526" s="207"/>
      <c r="B526" s="93"/>
      <c r="C526" s="94"/>
      <c r="D526" s="94"/>
      <c r="E526" s="278"/>
      <c r="F526" s="94"/>
      <c r="G526" s="279"/>
      <c r="H526" s="239"/>
      <c r="I526" s="280"/>
      <c r="J526" s="260"/>
      <c r="K526" s="316">
        <f t="shared" si="27"/>
        <v>0</v>
      </c>
      <c r="L526" s="208"/>
      <c r="M526" s="208"/>
      <c r="N526" s="208"/>
      <c r="O526" s="208"/>
      <c r="P526" s="208"/>
      <c r="Q526" s="208"/>
      <c r="R526" s="208"/>
      <c r="S526" s="209"/>
      <c r="T526" s="14" t="str">
        <f t="shared" si="28"/>
        <v/>
      </c>
      <c r="U526" s="47" t="str">
        <f t="shared" si="29"/>
        <v/>
      </c>
    </row>
    <row r="527" spans="1:21" ht="21" customHeight="1" x14ac:dyDescent="0.15">
      <c r="A527" s="268"/>
      <c r="B527" s="71"/>
      <c r="C527" s="103"/>
      <c r="D527" s="164"/>
      <c r="E527" s="164"/>
      <c r="F527" s="164"/>
      <c r="G527" s="210"/>
      <c r="H527" s="211"/>
      <c r="I527" s="281"/>
      <c r="J527" s="281"/>
      <c r="K527" s="314">
        <f t="shared" si="27"/>
        <v>0</v>
      </c>
      <c r="L527" s="200"/>
      <c r="M527" s="71"/>
      <c r="N527" s="200"/>
      <c r="O527" s="71"/>
      <c r="P527" s="71"/>
      <c r="Q527" s="71"/>
      <c r="R527" s="71"/>
      <c r="S527" s="270"/>
      <c r="T527" s="14" t="str">
        <f t="shared" si="28"/>
        <v/>
      </c>
      <c r="U527" s="47" t="str">
        <f t="shared" si="29"/>
        <v/>
      </c>
    </row>
    <row r="528" spans="1:21" ht="21" customHeight="1" x14ac:dyDescent="0.15">
      <c r="A528" s="266"/>
      <c r="B528" s="67"/>
      <c r="C528" s="78"/>
      <c r="D528" s="77"/>
      <c r="E528" s="77"/>
      <c r="F528" s="77"/>
      <c r="G528" s="215"/>
      <c r="H528" s="216"/>
      <c r="I528" s="273"/>
      <c r="J528" s="273"/>
      <c r="K528" s="315">
        <f t="shared" si="27"/>
        <v>0</v>
      </c>
      <c r="L528" s="70"/>
      <c r="M528" s="67"/>
      <c r="N528" s="70"/>
      <c r="O528" s="67"/>
      <c r="P528" s="67"/>
      <c r="Q528" s="67"/>
      <c r="R528" s="67"/>
      <c r="S528" s="192"/>
      <c r="T528" s="14" t="str">
        <f t="shared" si="28"/>
        <v/>
      </c>
      <c r="U528" s="47" t="str">
        <f t="shared" si="29"/>
        <v/>
      </c>
    </row>
    <row r="529" spans="1:21" ht="21" customHeight="1" x14ac:dyDescent="0.15">
      <c r="A529" s="266"/>
      <c r="B529" s="67"/>
      <c r="C529" s="78"/>
      <c r="D529" s="77"/>
      <c r="E529" s="77"/>
      <c r="F529" s="77"/>
      <c r="G529" s="215"/>
      <c r="H529" s="216"/>
      <c r="I529" s="273"/>
      <c r="J529" s="273"/>
      <c r="K529" s="315">
        <f t="shared" si="27"/>
        <v>0</v>
      </c>
      <c r="L529" s="70"/>
      <c r="M529" s="67"/>
      <c r="N529" s="70"/>
      <c r="O529" s="67"/>
      <c r="P529" s="67"/>
      <c r="Q529" s="67"/>
      <c r="R529" s="67"/>
      <c r="S529" s="192"/>
      <c r="T529" s="14" t="str">
        <f t="shared" si="28"/>
        <v/>
      </c>
      <c r="U529" s="47" t="str">
        <f t="shared" si="29"/>
        <v/>
      </c>
    </row>
    <row r="530" spans="1:21" ht="21" customHeight="1" x14ac:dyDescent="0.15">
      <c r="A530" s="266"/>
      <c r="B530" s="67"/>
      <c r="C530" s="78"/>
      <c r="D530" s="77"/>
      <c r="E530" s="77"/>
      <c r="F530" s="77"/>
      <c r="G530" s="215"/>
      <c r="H530" s="216"/>
      <c r="I530" s="273"/>
      <c r="J530" s="273"/>
      <c r="K530" s="315">
        <f t="shared" si="27"/>
        <v>0</v>
      </c>
      <c r="L530" s="70"/>
      <c r="M530" s="67"/>
      <c r="N530" s="70"/>
      <c r="O530" s="67"/>
      <c r="P530" s="67"/>
      <c r="Q530" s="67"/>
      <c r="R530" s="67"/>
      <c r="S530" s="192"/>
      <c r="T530" s="14" t="str">
        <f t="shared" si="28"/>
        <v/>
      </c>
      <c r="U530" s="47" t="str">
        <f t="shared" si="29"/>
        <v/>
      </c>
    </row>
    <row r="531" spans="1:21" ht="21" customHeight="1" x14ac:dyDescent="0.15">
      <c r="A531" s="266"/>
      <c r="B531" s="67"/>
      <c r="C531" s="78"/>
      <c r="D531" s="77"/>
      <c r="E531" s="77"/>
      <c r="F531" s="77"/>
      <c r="G531" s="215"/>
      <c r="H531" s="216"/>
      <c r="I531" s="273"/>
      <c r="J531" s="273"/>
      <c r="K531" s="315">
        <f t="shared" si="27"/>
        <v>0</v>
      </c>
      <c r="L531" s="70"/>
      <c r="M531" s="67"/>
      <c r="N531" s="70"/>
      <c r="O531" s="67"/>
      <c r="P531" s="67"/>
      <c r="Q531" s="67"/>
      <c r="R531" s="67"/>
      <c r="S531" s="192"/>
      <c r="T531" s="14" t="str">
        <f t="shared" si="28"/>
        <v/>
      </c>
      <c r="U531" s="47" t="str">
        <f t="shared" si="29"/>
        <v/>
      </c>
    </row>
    <row r="532" spans="1:21" ht="21" customHeight="1" x14ac:dyDescent="0.15">
      <c r="A532" s="266"/>
      <c r="B532" s="67"/>
      <c r="C532" s="78"/>
      <c r="D532" s="77"/>
      <c r="E532" s="77"/>
      <c r="F532" s="77"/>
      <c r="G532" s="215"/>
      <c r="H532" s="216"/>
      <c r="I532" s="273"/>
      <c r="J532" s="273"/>
      <c r="K532" s="315">
        <f t="shared" si="27"/>
        <v>0</v>
      </c>
      <c r="L532" s="70"/>
      <c r="M532" s="67"/>
      <c r="N532" s="70"/>
      <c r="O532" s="67"/>
      <c r="P532" s="67"/>
      <c r="Q532" s="67"/>
      <c r="R532" s="67"/>
      <c r="S532" s="192"/>
      <c r="T532" s="14" t="str">
        <f t="shared" si="28"/>
        <v/>
      </c>
      <c r="U532" s="47" t="str">
        <f t="shared" si="29"/>
        <v/>
      </c>
    </row>
    <row r="533" spans="1:21" ht="21" customHeight="1" x14ac:dyDescent="0.15">
      <c r="A533" s="266"/>
      <c r="B533" s="67"/>
      <c r="C533" s="78"/>
      <c r="D533" s="77"/>
      <c r="E533" s="77"/>
      <c r="F533" s="77"/>
      <c r="G533" s="215"/>
      <c r="H533" s="216"/>
      <c r="I533" s="273"/>
      <c r="J533" s="273"/>
      <c r="K533" s="315">
        <f t="shared" si="27"/>
        <v>0</v>
      </c>
      <c r="L533" s="70"/>
      <c r="M533" s="67"/>
      <c r="N533" s="70"/>
      <c r="O533" s="67"/>
      <c r="P533" s="67"/>
      <c r="Q533" s="67"/>
      <c r="R533" s="67"/>
      <c r="S533" s="192"/>
      <c r="T533" s="14" t="str">
        <f t="shared" si="28"/>
        <v/>
      </c>
      <c r="U533" s="47" t="str">
        <f t="shared" si="29"/>
        <v/>
      </c>
    </row>
    <row r="534" spans="1:21" ht="21" customHeight="1" x14ac:dyDescent="0.15">
      <c r="A534" s="266"/>
      <c r="B534" s="78"/>
      <c r="C534" s="78"/>
      <c r="D534" s="77"/>
      <c r="E534" s="77"/>
      <c r="F534" s="77"/>
      <c r="G534" s="215"/>
      <c r="H534" s="215"/>
      <c r="I534" s="273"/>
      <c r="J534" s="273"/>
      <c r="K534" s="315">
        <f t="shared" si="27"/>
        <v>0</v>
      </c>
      <c r="L534" s="70"/>
      <c r="M534" s="67"/>
      <c r="N534" s="70"/>
      <c r="O534" s="67"/>
      <c r="P534" s="78"/>
      <c r="Q534" s="78"/>
      <c r="R534" s="78"/>
      <c r="S534" s="192"/>
      <c r="T534" s="14" t="str">
        <f t="shared" si="28"/>
        <v/>
      </c>
      <c r="U534" s="47" t="str">
        <f t="shared" si="29"/>
        <v/>
      </c>
    </row>
    <row r="535" spans="1:21" ht="21" customHeight="1" x14ac:dyDescent="0.15">
      <c r="A535" s="266"/>
      <c r="B535" s="78"/>
      <c r="C535" s="78"/>
      <c r="D535" s="77"/>
      <c r="E535" s="77"/>
      <c r="F535" s="77"/>
      <c r="G535" s="215"/>
      <c r="H535" s="215"/>
      <c r="I535" s="273"/>
      <c r="J535" s="273"/>
      <c r="K535" s="315">
        <f t="shared" si="27"/>
        <v>0</v>
      </c>
      <c r="L535" s="70"/>
      <c r="M535" s="67"/>
      <c r="N535" s="70"/>
      <c r="O535" s="67"/>
      <c r="P535" s="78"/>
      <c r="Q535" s="78"/>
      <c r="R535" s="78"/>
      <c r="S535" s="192"/>
      <c r="T535" s="14" t="str">
        <f t="shared" si="28"/>
        <v/>
      </c>
      <c r="U535" s="47" t="str">
        <f t="shared" si="29"/>
        <v/>
      </c>
    </row>
    <row r="536" spans="1:21" ht="21" customHeight="1" x14ac:dyDescent="0.15">
      <c r="A536" s="266"/>
      <c r="B536" s="78"/>
      <c r="C536" s="78"/>
      <c r="D536" s="77"/>
      <c r="E536" s="77"/>
      <c r="F536" s="77"/>
      <c r="G536" s="215"/>
      <c r="H536" s="215"/>
      <c r="I536" s="273"/>
      <c r="J536" s="273"/>
      <c r="K536" s="315">
        <f t="shared" si="27"/>
        <v>0</v>
      </c>
      <c r="L536" s="70"/>
      <c r="M536" s="67"/>
      <c r="N536" s="70"/>
      <c r="O536" s="67"/>
      <c r="P536" s="78"/>
      <c r="Q536" s="78"/>
      <c r="R536" s="78"/>
      <c r="S536" s="192"/>
      <c r="T536" s="14" t="str">
        <f t="shared" si="28"/>
        <v/>
      </c>
      <c r="U536" s="47" t="str">
        <f t="shared" si="29"/>
        <v/>
      </c>
    </row>
    <row r="537" spans="1:21" ht="21" customHeight="1" x14ac:dyDescent="0.15">
      <c r="A537" s="266"/>
      <c r="B537" s="78"/>
      <c r="C537" s="78"/>
      <c r="D537" s="77"/>
      <c r="E537" s="77"/>
      <c r="F537" s="77"/>
      <c r="G537" s="215"/>
      <c r="H537" s="215"/>
      <c r="I537" s="273"/>
      <c r="J537" s="273"/>
      <c r="K537" s="315">
        <f t="shared" si="27"/>
        <v>0</v>
      </c>
      <c r="L537" s="70"/>
      <c r="M537" s="67"/>
      <c r="N537" s="70"/>
      <c r="O537" s="67"/>
      <c r="P537" s="78"/>
      <c r="Q537" s="78"/>
      <c r="R537" s="78"/>
      <c r="S537" s="192"/>
      <c r="T537" s="14" t="str">
        <f t="shared" si="28"/>
        <v/>
      </c>
      <c r="U537" s="47" t="str">
        <f t="shared" si="29"/>
        <v/>
      </c>
    </row>
    <row r="538" spans="1:21" ht="21" customHeight="1" x14ac:dyDescent="0.15">
      <c r="A538" s="266"/>
      <c r="B538" s="78"/>
      <c r="C538" s="78"/>
      <c r="D538" s="77"/>
      <c r="E538" s="77"/>
      <c r="F538" s="77"/>
      <c r="G538" s="215"/>
      <c r="H538" s="215"/>
      <c r="I538" s="273"/>
      <c r="J538" s="273"/>
      <c r="K538" s="315">
        <f t="shared" si="27"/>
        <v>0</v>
      </c>
      <c r="L538" s="70"/>
      <c r="M538" s="67"/>
      <c r="N538" s="70"/>
      <c r="O538" s="67"/>
      <c r="P538" s="78"/>
      <c r="Q538" s="78"/>
      <c r="R538" s="78"/>
      <c r="S538" s="192"/>
      <c r="T538" s="14" t="str">
        <f t="shared" si="28"/>
        <v/>
      </c>
      <c r="U538" s="47" t="str">
        <f t="shared" si="29"/>
        <v/>
      </c>
    </row>
    <row r="539" spans="1:21" ht="21" customHeight="1" x14ac:dyDescent="0.15">
      <c r="A539" s="266"/>
      <c r="B539" s="78"/>
      <c r="C539" s="78"/>
      <c r="D539" s="77"/>
      <c r="E539" s="77"/>
      <c r="F539" s="77"/>
      <c r="G539" s="215"/>
      <c r="H539" s="215"/>
      <c r="I539" s="273"/>
      <c r="J539" s="273"/>
      <c r="K539" s="315">
        <f t="shared" si="27"/>
        <v>0</v>
      </c>
      <c r="L539" s="70"/>
      <c r="M539" s="67"/>
      <c r="N539" s="70"/>
      <c r="O539" s="67"/>
      <c r="P539" s="78"/>
      <c r="Q539" s="78"/>
      <c r="R539" s="78"/>
      <c r="S539" s="192"/>
      <c r="T539" s="14" t="str">
        <f t="shared" si="28"/>
        <v/>
      </c>
      <c r="U539" s="47" t="str">
        <f t="shared" si="29"/>
        <v/>
      </c>
    </row>
    <row r="540" spans="1:21" ht="21" customHeight="1" x14ac:dyDescent="0.15">
      <c r="A540" s="266"/>
      <c r="B540" s="78"/>
      <c r="C540" s="78"/>
      <c r="D540" s="77"/>
      <c r="E540" s="77"/>
      <c r="F540" s="77"/>
      <c r="G540" s="215"/>
      <c r="H540" s="215"/>
      <c r="I540" s="273"/>
      <c r="J540" s="273"/>
      <c r="K540" s="315">
        <f t="shared" si="27"/>
        <v>0</v>
      </c>
      <c r="L540" s="70"/>
      <c r="M540" s="67"/>
      <c r="N540" s="70"/>
      <c r="O540" s="67"/>
      <c r="P540" s="78"/>
      <c r="Q540" s="78"/>
      <c r="R540" s="78"/>
      <c r="S540" s="192"/>
      <c r="T540" s="14" t="str">
        <f t="shared" si="28"/>
        <v/>
      </c>
      <c r="U540" s="47" t="str">
        <f t="shared" si="29"/>
        <v/>
      </c>
    </row>
    <row r="541" spans="1:21" ht="21" customHeight="1" x14ac:dyDescent="0.15">
      <c r="A541" s="266"/>
      <c r="B541" s="78"/>
      <c r="C541" s="78"/>
      <c r="D541" s="77"/>
      <c r="E541" s="77"/>
      <c r="F541" s="77"/>
      <c r="G541" s="215"/>
      <c r="H541" s="215"/>
      <c r="I541" s="273"/>
      <c r="J541" s="273"/>
      <c r="K541" s="315">
        <f t="shared" si="27"/>
        <v>0</v>
      </c>
      <c r="L541" s="70"/>
      <c r="M541" s="67"/>
      <c r="N541" s="70"/>
      <c r="O541" s="67"/>
      <c r="P541" s="78"/>
      <c r="Q541" s="78"/>
      <c r="R541" s="78"/>
      <c r="S541" s="192"/>
      <c r="T541" s="14" t="str">
        <f t="shared" si="28"/>
        <v/>
      </c>
      <c r="U541" s="47" t="str">
        <f t="shared" si="29"/>
        <v/>
      </c>
    </row>
    <row r="542" spans="1:21" ht="21" customHeight="1" x14ac:dyDescent="0.15">
      <c r="A542" s="266"/>
      <c r="B542" s="78"/>
      <c r="C542" s="78"/>
      <c r="D542" s="77"/>
      <c r="E542" s="77"/>
      <c r="F542" s="77"/>
      <c r="G542" s="215"/>
      <c r="H542" s="215"/>
      <c r="I542" s="273"/>
      <c r="J542" s="273"/>
      <c r="K542" s="315">
        <f t="shared" si="27"/>
        <v>0</v>
      </c>
      <c r="L542" s="70"/>
      <c r="M542" s="67"/>
      <c r="N542" s="70"/>
      <c r="O542" s="67"/>
      <c r="P542" s="78"/>
      <c r="Q542" s="78"/>
      <c r="R542" s="78"/>
      <c r="S542" s="192"/>
      <c r="T542" s="14" t="str">
        <f t="shared" si="28"/>
        <v/>
      </c>
      <c r="U542" s="47" t="str">
        <f t="shared" si="29"/>
        <v/>
      </c>
    </row>
    <row r="543" spans="1:21" ht="21" customHeight="1" x14ac:dyDescent="0.15">
      <c r="A543" s="266"/>
      <c r="B543" s="78"/>
      <c r="C543" s="78"/>
      <c r="D543" s="77"/>
      <c r="E543" s="77"/>
      <c r="F543" s="77"/>
      <c r="G543" s="215"/>
      <c r="H543" s="215"/>
      <c r="I543" s="273"/>
      <c r="J543" s="273"/>
      <c r="K543" s="315">
        <f t="shared" si="27"/>
        <v>0</v>
      </c>
      <c r="L543" s="70"/>
      <c r="M543" s="67"/>
      <c r="N543" s="70"/>
      <c r="O543" s="67"/>
      <c r="P543" s="78"/>
      <c r="Q543" s="78"/>
      <c r="R543" s="78"/>
      <c r="S543" s="192"/>
      <c r="T543" s="14" t="str">
        <f t="shared" si="28"/>
        <v/>
      </c>
      <c r="U543" s="47" t="str">
        <f t="shared" si="29"/>
        <v/>
      </c>
    </row>
    <row r="544" spans="1:21" ht="21" customHeight="1" x14ac:dyDescent="0.15">
      <c r="A544" s="266"/>
      <c r="B544" s="78"/>
      <c r="C544" s="78"/>
      <c r="D544" s="77"/>
      <c r="E544" s="77"/>
      <c r="F544" s="77"/>
      <c r="G544" s="215"/>
      <c r="H544" s="215"/>
      <c r="I544" s="273"/>
      <c r="J544" s="273"/>
      <c r="K544" s="315">
        <f t="shared" si="27"/>
        <v>0</v>
      </c>
      <c r="L544" s="70"/>
      <c r="M544" s="67"/>
      <c r="N544" s="70"/>
      <c r="O544" s="67"/>
      <c r="P544" s="78"/>
      <c r="Q544" s="78"/>
      <c r="R544" s="78"/>
      <c r="S544" s="192"/>
      <c r="T544" s="14" t="str">
        <f t="shared" si="28"/>
        <v/>
      </c>
      <c r="U544" s="47" t="str">
        <f t="shared" si="29"/>
        <v/>
      </c>
    </row>
    <row r="545" spans="1:21" ht="21" customHeight="1" x14ac:dyDescent="0.15">
      <c r="A545" s="266"/>
      <c r="B545" s="78"/>
      <c r="C545" s="78"/>
      <c r="D545" s="77"/>
      <c r="E545" s="77"/>
      <c r="F545" s="77"/>
      <c r="G545" s="215"/>
      <c r="H545" s="215"/>
      <c r="I545" s="273"/>
      <c r="J545" s="273"/>
      <c r="K545" s="315">
        <f t="shared" si="27"/>
        <v>0</v>
      </c>
      <c r="L545" s="70"/>
      <c r="M545" s="67"/>
      <c r="N545" s="70"/>
      <c r="O545" s="67"/>
      <c r="P545" s="78"/>
      <c r="Q545" s="78"/>
      <c r="R545" s="78"/>
      <c r="S545" s="192"/>
      <c r="T545" s="14" t="str">
        <f t="shared" si="28"/>
        <v/>
      </c>
      <c r="U545" s="47" t="str">
        <f t="shared" si="29"/>
        <v/>
      </c>
    </row>
    <row r="546" spans="1:21" ht="21" customHeight="1" x14ac:dyDescent="0.15">
      <c r="A546" s="177"/>
      <c r="B546" s="78"/>
      <c r="C546" s="78"/>
      <c r="D546" s="77"/>
      <c r="E546" s="77"/>
      <c r="F546" s="77"/>
      <c r="G546" s="215"/>
      <c r="H546" s="215"/>
      <c r="I546" s="273"/>
      <c r="J546" s="273"/>
      <c r="K546" s="315">
        <f t="shared" si="27"/>
        <v>0</v>
      </c>
      <c r="L546" s="70"/>
      <c r="M546" s="67"/>
      <c r="N546" s="70"/>
      <c r="O546" s="67"/>
      <c r="P546" s="78"/>
      <c r="Q546" s="78"/>
      <c r="R546" s="78"/>
      <c r="S546" s="192"/>
      <c r="T546" s="14" t="str">
        <f t="shared" si="28"/>
        <v/>
      </c>
      <c r="U546" s="47" t="str">
        <f t="shared" si="29"/>
        <v/>
      </c>
    </row>
    <row r="547" spans="1:21" ht="21" customHeight="1" x14ac:dyDescent="0.15">
      <c r="A547" s="207"/>
      <c r="B547" s="93"/>
      <c r="C547" s="94"/>
      <c r="D547" s="94"/>
      <c r="E547" s="278"/>
      <c r="F547" s="94"/>
      <c r="G547" s="279"/>
      <c r="H547" s="239"/>
      <c r="I547" s="280"/>
      <c r="J547" s="260"/>
      <c r="K547" s="316">
        <f t="shared" si="27"/>
        <v>0</v>
      </c>
      <c r="L547" s="208"/>
      <c r="M547" s="208"/>
      <c r="N547" s="208"/>
      <c r="O547" s="208"/>
      <c r="P547" s="208"/>
      <c r="Q547" s="208"/>
      <c r="R547" s="208"/>
      <c r="S547" s="209"/>
      <c r="T547" s="14" t="str">
        <f t="shared" si="28"/>
        <v/>
      </c>
      <c r="U547" s="47" t="str">
        <f t="shared" si="29"/>
        <v/>
      </c>
    </row>
    <row r="548" spans="1:21" ht="21" customHeight="1" x14ac:dyDescent="0.15">
      <c r="A548" s="282"/>
      <c r="B548" s="282"/>
      <c r="C548" s="282"/>
      <c r="D548" s="283"/>
      <c r="E548" s="283"/>
      <c r="F548" s="283"/>
      <c r="G548" s="284"/>
      <c r="H548" s="284"/>
      <c r="I548" s="285"/>
      <c r="J548" s="286"/>
      <c r="K548" s="319">
        <f t="shared" si="27"/>
        <v>0</v>
      </c>
      <c r="L548" s="292"/>
      <c r="M548" s="293"/>
      <c r="N548" s="292"/>
      <c r="O548" s="293"/>
      <c r="P548" s="282"/>
      <c r="Q548" s="282"/>
      <c r="R548" s="282"/>
      <c r="S548" s="282"/>
      <c r="T548" s="14" t="str">
        <f t="shared" si="28"/>
        <v/>
      </c>
      <c r="U548" s="47" t="str">
        <f t="shared" si="29"/>
        <v/>
      </c>
    </row>
    <row r="549" spans="1:21" ht="21" customHeight="1" x14ac:dyDescent="0.15">
      <c r="A549" s="282"/>
      <c r="B549" s="282"/>
      <c r="C549" s="282"/>
      <c r="D549" s="283"/>
      <c r="E549" s="283"/>
      <c r="F549" s="283"/>
      <c r="G549" s="284"/>
      <c r="H549" s="284"/>
      <c r="I549" s="285"/>
      <c r="J549" s="286"/>
      <c r="K549" s="319">
        <f t="shared" si="27"/>
        <v>0</v>
      </c>
      <c r="L549" s="292"/>
      <c r="M549" s="293"/>
      <c r="N549" s="292"/>
      <c r="O549" s="293"/>
      <c r="P549" s="282"/>
      <c r="Q549" s="282"/>
      <c r="R549" s="282"/>
      <c r="S549" s="282"/>
      <c r="T549" s="14" t="str">
        <f t="shared" si="28"/>
        <v/>
      </c>
      <c r="U549" s="47" t="str">
        <f t="shared" si="29"/>
        <v/>
      </c>
    </row>
    <row r="550" spans="1:21" ht="21" customHeight="1" x14ac:dyDescent="0.15">
      <c r="A550" s="282"/>
      <c r="B550" s="282"/>
      <c r="C550" s="282"/>
      <c r="D550" s="283"/>
      <c r="E550" s="283"/>
      <c r="F550" s="283"/>
      <c r="G550" s="284"/>
      <c r="H550" s="284"/>
      <c r="I550" s="285"/>
      <c r="J550" s="286"/>
      <c r="K550" s="319">
        <f t="shared" si="27"/>
        <v>0</v>
      </c>
      <c r="L550" s="292"/>
      <c r="M550" s="293"/>
      <c r="N550" s="292"/>
      <c r="O550" s="293"/>
      <c r="P550" s="282"/>
      <c r="Q550" s="282"/>
      <c r="R550" s="282"/>
      <c r="S550" s="282"/>
      <c r="T550" s="14" t="str">
        <f t="shared" si="28"/>
        <v/>
      </c>
      <c r="U550" s="47" t="str">
        <f t="shared" si="29"/>
        <v/>
      </c>
    </row>
    <row r="551" spans="1:21" ht="21" customHeight="1" x14ac:dyDescent="0.15">
      <c r="A551" s="282"/>
      <c r="B551" s="282"/>
      <c r="C551" s="282"/>
      <c r="D551" s="283"/>
      <c r="E551" s="283"/>
      <c r="F551" s="283"/>
      <c r="G551" s="284"/>
      <c r="H551" s="284"/>
      <c r="I551" s="285"/>
      <c r="J551" s="286"/>
      <c r="K551" s="319">
        <f t="shared" si="27"/>
        <v>0</v>
      </c>
      <c r="L551" s="292"/>
      <c r="M551" s="293"/>
      <c r="N551" s="292"/>
      <c r="O551" s="293"/>
      <c r="P551" s="282"/>
      <c r="Q551" s="282"/>
      <c r="R551" s="282"/>
      <c r="S551" s="282"/>
      <c r="T551" s="14" t="str">
        <f t="shared" si="28"/>
        <v/>
      </c>
      <c r="U551" s="47" t="str">
        <f t="shared" si="29"/>
        <v/>
      </c>
    </row>
    <row r="552" spans="1:21" ht="21" customHeight="1" x14ac:dyDescent="0.15">
      <c r="A552" s="282"/>
      <c r="B552" s="282"/>
      <c r="C552" s="282"/>
      <c r="D552" s="283"/>
      <c r="E552" s="283"/>
      <c r="F552" s="283"/>
      <c r="G552" s="284"/>
      <c r="H552" s="284"/>
      <c r="I552" s="285"/>
      <c r="J552" s="286"/>
      <c r="K552" s="319">
        <f t="shared" si="27"/>
        <v>0</v>
      </c>
      <c r="L552" s="292"/>
      <c r="M552" s="293"/>
      <c r="N552" s="292"/>
      <c r="O552" s="293"/>
      <c r="P552" s="282"/>
      <c r="Q552" s="282"/>
      <c r="R552" s="282"/>
      <c r="S552" s="282"/>
      <c r="T552" s="14" t="str">
        <f t="shared" si="28"/>
        <v/>
      </c>
      <c r="U552" s="47" t="str">
        <f t="shared" si="29"/>
        <v/>
      </c>
    </row>
    <row r="553" spans="1:21" ht="21" customHeight="1" x14ac:dyDescent="0.15">
      <c r="A553" s="282"/>
      <c r="B553" s="282"/>
      <c r="C553" s="282"/>
      <c r="D553" s="283"/>
      <c r="E553" s="283"/>
      <c r="F553" s="283"/>
      <c r="G553" s="284"/>
      <c r="H553" s="284"/>
      <c r="I553" s="285"/>
      <c r="J553" s="286"/>
      <c r="K553" s="319">
        <f t="shared" si="27"/>
        <v>0</v>
      </c>
      <c r="L553" s="292"/>
      <c r="M553" s="293"/>
      <c r="N553" s="292"/>
      <c r="O553" s="293"/>
      <c r="P553" s="282"/>
      <c r="Q553" s="282"/>
      <c r="R553" s="282"/>
      <c r="S553" s="282"/>
      <c r="T553" s="14" t="str">
        <f t="shared" si="28"/>
        <v/>
      </c>
      <c r="U553" s="47" t="str">
        <f t="shared" si="29"/>
        <v/>
      </c>
    </row>
    <row r="554" spans="1:21" ht="21" customHeight="1" x14ac:dyDescent="0.15">
      <c r="A554" s="282"/>
      <c r="B554" s="282"/>
      <c r="C554" s="282"/>
      <c r="D554" s="283"/>
      <c r="E554" s="283"/>
      <c r="F554" s="283"/>
      <c r="G554" s="284"/>
      <c r="H554" s="284"/>
      <c r="I554" s="285"/>
      <c r="J554" s="286"/>
      <c r="K554" s="319">
        <f t="shared" si="27"/>
        <v>0</v>
      </c>
      <c r="L554" s="292"/>
      <c r="M554" s="293"/>
      <c r="N554" s="292"/>
      <c r="O554" s="293"/>
      <c r="P554" s="282"/>
      <c r="Q554" s="282"/>
      <c r="R554" s="282"/>
      <c r="S554" s="282"/>
      <c r="T554" s="14" t="str">
        <f t="shared" si="28"/>
        <v/>
      </c>
      <c r="U554" s="47" t="str">
        <f t="shared" si="29"/>
        <v/>
      </c>
    </row>
    <row r="555" spans="1:21" ht="21" customHeight="1" x14ac:dyDescent="0.15">
      <c r="A555" s="282"/>
      <c r="B555" s="282"/>
      <c r="C555" s="282"/>
      <c r="D555" s="283"/>
      <c r="E555" s="283"/>
      <c r="F555" s="283"/>
      <c r="G555" s="284"/>
      <c r="H555" s="284"/>
      <c r="I555" s="285"/>
      <c r="J555" s="286"/>
      <c r="K555" s="319">
        <f t="shared" si="27"/>
        <v>0</v>
      </c>
      <c r="L555" s="292"/>
      <c r="M555" s="293"/>
      <c r="N555" s="292"/>
      <c r="O555" s="293"/>
      <c r="P555" s="282"/>
      <c r="Q555" s="282"/>
      <c r="R555" s="282"/>
      <c r="S555" s="282"/>
      <c r="T555" s="14" t="str">
        <f t="shared" si="28"/>
        <v/>
      </c>
      <c r="U555" s="47" t="str">
        <f t="shared" si="29"/>
        <v/>
      </c>
    </row>
    <row r="556" spans="1:21" ht="21" customHeight="1" x14ac:dyDescent="0.15">
      <c r="A556" s="282"/>
      <c r="B556" s="282"/>
      <c r="C556" s="282"/>
      <c r="D556" s="283"/>
      <c r="E556" s="283"/>
      <c r="F556" s="283"/>
      <c r="G556" s="284"/>
      <c r="H556" s="284"/>
      <c r="I556" s="285"/>
      <c r="J556" s="286"/>
      <c r="K556" s="319">
        <f t="shared" si="27"/>
        <v>0</v>
      </c>
      <c r="L556" s="292"/>
      <c r="M556" s="293"/>
      <c r="N556" s="292"/>
      <c r="O556" s="293"/>
      <c r="P556" s="282"/>
      <c r="Q556" s="282"/>
      <c r="R556" s="282"/>
      <c r="S556" s="282"/>
      <c r="T556" s="14" t="str">
        <f t="shared" si="28"/>
        <v/>
      </c>
      <c r="U556" s="47" t="str">
        <f t="shared" si="29"/>
        <v/>
      </c>
    </row>
    <row r="557" spans="1:21" ht="21" customHeight="1" x14ac:dyDescent="0.15">
      <c r="A557" s="282"/>
      <c r="B557" s="282"/>
      <c r="C557" s="282"/>
      <c r="D557" s="283"/>
      <c r="E557" s="283"/>
      <c r="F557" s="283"/>
      <c r="G557" s="284"/>
      <c r="H557" s="284"/>
      <c r="I557" s="285"/>
      <c r="J557" s="286"/>
      <c r="K557" s="319">
        <f t="shared" si="27"/>
        <v>0</v>
      </c>
      <c r="L557" s="292"/>
      <c r="M557" s="293"/>
      <c r="N557" s="292"/>
      <c r="O557" s="293"/>
      <c r="P557" s="282"/>
      <c r="Q557" s="282"/>
      <c r="R557" s="282"/>
      <c r="S557" s="282"/>
      <c r="T557" s="14" t="str">
        <f t="shared" si="28"/>
        <v/>
      </c>
      <c r="U557" s="47" t="str">
        <f t="shared" si="29"/>
        <v/>
      </c>
    </row>
    <row r="558" spans="1:21" ht="21" customHeight="1" x14ac:dyDescent="0.15">
      <c r="A558" s="282"/>
      <c r="B558" s="282"/>
      <c r="C558" s="282"/>
      <c r="D558" s="283"/>
      <c r="E558" s="283"/>
      <c r="F558" s="283"/>
      <c r="G558" s="284"/>
      <c r="H558" s="284"/>
      <c r="I558" s="285"/>
      <c r="J558" s="286"/>
      <c r="K558" s="319">
        <f t="shared" si="27"/>
        <v>0</v>
      </c>
      <c r="L558" s="292"/>
      <c r="M558" s="293"/>
      <c r="N558" s="292"/>
      <c r="O558" s="293"/>
      <c r="P558" s="282"/>
      <c r="Q558" s="282"/>
      <c r="R558" s="282"/>
      <c r="S558" s="282"/>
      <c r="T558" s="14" t="str">
        <f t="shared" si="28"/>
        <v/>
      </c>
      <c r="U558" s="47" t="str">
        <f t="shared" si="29"/>
        <v/>
      </c>
    </row>
    <row r="559" spans="1:21" ht="21" customHeight="1" x14ac:dyDescent="0.15">
      <c r="A559" s="282"/>
      <c r="B559" s="282"/>
      <c r="C559" s="282"/>
      <c r="D559" s="283"/>
      <c r="E559" s="283"/>
      <c r="F559" s="283"/>
      <c r="G559" s="284"/>
      <c r="H559" s="284"/>
      <c r="I559" s="285"/>
      <c r="J559" s="286"/>
      <c r="K559" s="319">
        <f t="shared" si="27"/>
        <v>0</v>
      </c>
      <c r="L559" s="292"/>
      <c r="M559" s="293"/>
      <c r="N559" s="292"/>
      <c r="O559" s="293"/>
      <c r="P559" s="282"/>
      <c r="Q559" s="282"/>
      <c r="R559" s="282"/>
      <c r="S559" s="282"/>
      <c r="T559" s="14" t="str">
        <f t="shared" si="28"/>
        <v/>
      </c>
      <c r="U559" s="47" t="str">
        <f t="shared" si="29"/>
        <v/>
      </c>
    </row>
    <row r="560" spans="1:21" ht="21" customHeight="1" x14ac:dyDescent="0.15">
      <c r="A560" s="282"/>
      <c r="B560" s="282"/>
      <c r="C560" s="282"/>
      <c r="D560" s="283"/>
      <c r="E560" s="283"/>
      <c r="F560" s="283"/>
      <c r="G560" s="284"/>
      <c r="H560" s="284"/>
      <c r="I560" s="285"/>
      <c r="J560" s="286"/>
      <c r="K560" s="319">
        <f t="shared" si="27"/>
        <v>0</v>
      </c>
      <c r="L560" s="292"/>
      <c r="M560" s="293"/>
      <c r="N560" s="292"/>
      <c r="O560" s="293"/>
      <c r="P560" s="282"/>
      <c r="Q560" s="282"/>
      <c r="R560" s="282"/>
      <c r="S560" s="282"/>
      <c r="T560" s="14" t="str">
        <f t="shared" si="28"/>
        <v/>
      </c>
      <c r="U560" s="47" t="str">
        <f t="shared" si="29"/>
        <v/>
      </c>
    </row>
    <row r="561" spans="1:21" ht="21" customHeight="1" x14ac:dyDescent="0.15">
      <c r="A561" s="282"/>
      <c r="B561" s="282"/>
      <c r="C561" s="282"/>
      <c r="D561" s="283"/>
      <c r="E561" s="283"/>
      <c r="F561" s="283"/>
      <c r="G561" s="284"/>
      <c r="H561" s="284"/>
      <c r="I561" s="285"/>
      <c r="J561" s="286"/>
      <c r="K561" s="319">
        <f t="shared" si="27"/>
        <v>0</v>
      </c>
      <c r="L561" s="292"/>
      <c r="M561" s="293"/>
      <c r="N561" s="292"/>
      <c r="O561" s="293"/>
      <c r="P561" s="282"/>
      <c r="Q561" s="282"/>
      <c r="R561" s="282"/>
      <c r="S561" s="282"/>
      <c r="T561" s="14" t="str">
        <f t="shared" si="28"/>
        <v/>
      </c>
      <c r="U561" s="47" t="str">
        <f t="shared" si="29"/>
        <v/>
      </c>
    </row>
    <row r="562" spans="1:21" ht="21" customHeight="1" x14ac:dyDescent="0.15">
      <c r="A562" s="282"/>
      <c r="B562" s="282"/>
      <c r="C562" s="282"/>
      <c r="D562" s="283"/>
      <c r="E562" s="283"/>
      <c r="F562" s="283"/>
      <c r="G562" s="284"/>
      <c r="H562" s="284"/>
      <c r="I562" s="285"/>
      <c r="J562" s="286"/>
      <c r="K562" s="319">
        <f t="shared" si="27"/>
        <v>0</v>
      </c>
      <c r="L562" s="292"/>
      <c r="M562" s="293"/>
      <c r="N562" s="292"/>
      <c r="O562" s="293"/>
      <c r="P562" s="282"/>
      <c r="Q562" s="282"/>
      <c r="R562" s="282"/>
      <c r="S562" s="282"/>
      <c r="T562" s="14" t="str">
        <f t="shared" si="28"/>
        <v/>
      </c>
      <c r="U562" s="47" t="str">
        <f t="shared" si="29"/>
        <v/>
      </c>
    </row>
    <row r="563" spans="1:21" ht="21" customHeight="1" x14ac:dyDescent="0.15">
      <c r="A563" s="282"/>
      <c r="B563" s="282"/>
      <c r="C563" s="282"/>
      <c r="D563" s="283"/>
      <c r="E563" s="283"/>
      <c r="F563" s="283"/>
      <c r="G563" s="284"/>
      <c r="H563" s="284"/>
      <c r="I563" s="285"/>
      <c r="J563" s="286"/>
      <c r="K563" s="319">
        <f t="shared" si="27"/>
        <v>0</v>
      </c>
      <c r="L563" s="292"/>
      <c r="M563" s="293"/>
      <c r="N563" s="292"/>
      <c r="O563" s="293"/>
      <c r="P563" s="282"/>
      <c r="Q563" s="282"/>
      <c r="R563" s="282"/>
      <c r="S563" s="282"/>
      <c r="T563" s="14" t="str">
        <f t="shared" si="28"/>
        <v/>
      </c>
      <c r="U563" s="47" t="str">
        <f t="shared" si="29"/>
        <v/>
      </c>
    </row>
    <row r="564" spans="1:21" ht="21" customHeight="1" x14ac:dyDescent="0.15">
      <c r="A564" s="282"/>
      <c r="B564" s="282"/>
      <c r="C564" s="282"/>
      <c r="D564" s="283"/>
      <c r="E564" s="283"/>
      <c r="F564" s="283"/>
      <c r="G564" s="284"/>
      <c r="H564" s="284"/>
      <c r="I564" s="285"/>
      <c r="J564" s="286"/>
      <c r="K564" s="319">
        <f t="shared" si="27"/>
        <v>0</v>
      </c>
      <c r="L564" s="292"/>
      <c r="M564" s="293"/>
      <c r="N564" s="292"/>
      <c r="O564" s="293"/>
      <c r="P564" s="282"/>
      <c r="Q564" s="282"/>
      <c r="R564" s="282"/>
      <c r="S564" s="282"/>
      <c r="T564" s="14" t="str">
        <f t="shared" si="28"/>
        <v/>
      </c>
      <c r="U564" s="47" t="str">
        <f t="shared" si="29"/>
        <v/>
      </c>
    </row>
    <row r="565" spans="1:21" ht="21" customHeight="1" x14ac:dyDescent="0.15">
      <c r="A565" s="282"/>
      <c r="B565" s="282"/>
      <c r="C565" s="282"/>
      <c r="D565" s="283"/>
      <c r="E565" s="283"/>
      <c r="F565" s="283"/>
      <c r="G565" s="284"/>
      <c r="H565" s="284"/>
      <c r="I565" s="285"/>
      <c r="J565" s="286"/>
      <c r="K565" s="319">
        <f t="shared" si="27"/>
        <v>0</v>
      </c>
      <c r="L565" s="292"/>
      <c r="M565" s="293"/>
      <c r="N565" s="292"/>
      <c r="O565" s="293"/>
      <c r="P565" s="282"/>
      <c r="Q565" s="282"/>
      <c r="R565" s="282"/>
      <c r="S565" s="282"/>
      <c r="T565" s="14" t="str">
        <f t="shared" si="28"/>
        <v/>
      </c>
      <c r="U565" s="47" t="str">
        <f t="shared" si="29"/>
        <v/>
      </c>
    </row>
    <row r="566" spans="1:21" ht="21" customHeight="1" x14ac:dyDescent="0.15">
      <c r="A566" s="282"/>
      <c r="B566" s="282"/>
      <c r="C566" s="282"/>
      <c r="D566" s="283"/>
      <c r="E566" s="283"/>
      <c r="F566" s="283"/>
      <c r="G566" s="284"/>
      <c r="H566" s="284"/>
      <c r="I566" s="285"/>
      <c r="J566" s="286"/>
      <c r="K566" s="319">
        <f t="shared" si="27"/>
        <v>0</v>
      </c>
      <c r="L566" s="292"/>
      <c r="M566" s="293"/>
      <c r="N566" s="292"/>
      <c r="O566" s="293"/>
      <c r="P566" s="282"/>
      <c r="Q566" s="282"/>
      <c r="R566" s="282"/>
      <c r="S566" s="282"/>
      <c r="T566" s="14" t="str">
        <f t="shared" si="28"/>
        <v/>
      </c>
      <c r="U566" s="47" t="str">
        <f t="shared" si="29"/>
        <v/>
      </c>
    </row>
    <row r="567" spans="1:21" ht="21" customHeight="1" x14ac:dyDescent="0.15">
      <c r="A567" s="282"/>
      <c r="B567" s="282"/>
      <c r="C567" s="282"/>
      <c r="D567" s="283"/>
      <c r="E567" s="283"/>
      <c r="F567" s="283"/>
      <c r="G567" s="284"/>
      <c r="H567" s="284"/>
      <c r="I567" s="285"/>
      <c r="J567" s="286"/>
      <c r="K567" s="319">
        <f t="shared" si="27"/>
        <v>0</v>
      </c>
      <c r="L567" s="292"/>
      <c r="M567" s="293"/>
      <c r="N567" s="292"/>
      <c r="O567" s="293"/>
      <c r="P567" s="282"/>
      <c r="Q567" s="282"/>
      <c r="R567" s="282"/>
      <c r="S567" s="282"/>
      <c r="T567" s="14" t="str">
        <f t="shared" si="28"/>
        <v/>
      </c>
      <c r="U567" s="47" t="str">
        <f t="shared" si="29"/>
        <v/>
      </c>
    </row>
    <row r="568" spans="1:21" ht="21" customHeight="1" x14ac:dyDescent="0.15">
      <c r="A568" s="282"/>
      <c r="B568" s="282"/>
      <c r="C568" s="282"/>
      <c r="D568" s="283"/>
      <c r="E568" s="283"/>
      <c r="F568" s="283"/>
      <c r="G568" s="284"/>
      <c r="H568" s="284"/>
      <c r="I568" s="285"/>
      <c r="J568" s="286"/>
      <c r="K568" s="319">
        <f t="shared" si="27"/>
        <v>0</v>
      </c>
      <c r="L568" s="292"/>
      <c r="M568" s="293"/>
      <c r="N568" s="292"/>
      <c r="O568" s="293"/>
      <c r="P568" s="282"/>
      <c r="Q568" s="282"/>
      <c r="R568" s="282"/>
      <c r="S568" s="282"/>
      <c r="T568" s="14" t="str">
        <f t="shared" si="28"/>
        <v/>
      </c>
      <c r="U568" s="47" t="str">
        <f t="shared" si="29"/>
        <v/>
      </c>
    </row>
    <row r="569" spans="1:21" ht="21" customHeight="1" x14ac:dyDescent="0.15">
      <c r="A569" s="282"/>
      <c r="B569" s="282"/>
      <c r="C569" s="282"/>
      <c r="D569" s="283"/>
      <c r="E569" s="283"/>
      <c r="F569" s="283"/>
      <c r="G569" s="284"/>
      <c r="H569" s="284"/>
      <c r="I569" s="285"/>
      <c r="J569" s="286"/>
      <c r="K569" s="319">
        <f t="shared" si="27"/>
        <v>0</v>
      </c>
      <c r="L569" s="292"/>
      <c r="M569" s="293"/>
      <c r="N569" s="292"/>
      <c r="O569" s="293"/>
      <c r="P569" s="282"/>
      <c r="Q569" s="282"/>
      <c r="R569" s="282"/>
      <c r="S569" s="282"/>
      <c r="T569" s="14" t="str">
        <f t="shared" si="28"/>
        <v/>
      </c>
      <c r="U569" s="47" t="str">
        <f t="shared" si="29"/>
        <v/>
      </c>
    </row>
    <row r="570" spans="1:21" ht="21" customHeight="1" x14ac:dyDescent="0.15">
      <c r="A570" s="282"/>
      <c r="B570" s="282"/>
      <c r="C570" s="282"/>
      <c r="D570" s="283"/>
      <c r="E570" s="283"/>
      <c r="F570" s="283"/>
      <c r="G570" s="284"/>
      <c r="H570" s="284"/>
      <c r="I570" s="285"/>
      <c r="J570" s="286"/>
      <c r="K570" s="319">
        <f t="shared" si="27"/>
        <v>0</v>
      </c>
      <c r="L570" s="292"/>
      <c r="M570" s="293"/>
      <c r="N570" s="292"/>
      <c r="O570" s="293"/>
      <c r="P570" s="282"/>
      <c r="Q570" s="282"/>
      <c r="R570" s="282"/>
      <c r="S570" s="282"/>
      <c r="T570" s="14" t="str">
        <f t="shared" si="28"/>
        <v/>
      </c>
      <c r="U570" s="47" t="str">
        <f t="shared" si="29"/>
        <v/>
      </c>
    </row>
    <row r="571" spans="1:21" ht="21" customHeight="1" x14ac:dyDescent="0.15">
      <c r="A571" s="282"/>
      <c r="B571" s="282"/>
      <c r="C571" s="282"/>
      <c r="D571" s="283"/>
      <c r="E571" s="283"/>
      <c r="F571" s="283"/>
      <c r="G571" s="284"/>
      <c r="H571" s="284"/>
      <c r="I571" s="285"/>
      <c r="J571" s="286"/>
      <c r="K571" s="319">
        <f t="shared" si="27"/>
        <v>0</v>
      </c>
      <c r="L571" s="292"/>
      <c r="M571" s="293"/>
      <c r="N571" s="292"/>
      <c r="O571" s="293"/>
      <c r="P571" s="282"/>
      <c r="Q571" s="282"/>
      <c r="R571" s="282"/>
      <c r="S571" s="282"/>
      <c r="T571" s="14" t="str">
        <f t="shared" si="28"/>
        <v/>
      </c>
      <c r="U571" s="47" t="str">
        <f t="shared" si="29"/>
        <v/>
      </c>
    </row>
    <row r="572" spans="1:21" ht="21" customHeight="1" x14ac:dyDescent="0.15">
      <c r="A572" s="282"/>
      <c r="B572" s="282"/>
      <c r="C572" s="282"/>
      <c r="D572" s="283"/>
      <c r="E572" s="283"/>
      <c r="F572" s="283"/>
      <c r="G572" s="284"/>
      <c r="H572" s="284"/>
      <c r="I572" s="285"/>
      <c r="J572" s="286"/>
      <c r="K572" s="319">
        <f t="shared" si="27"/>
        <v>0</v>
      </c>
      <c r="L572" s="292"/>
      <c r="M572" s="293"/>
      <c r="N572" s="292"/>
      <c r="O572" s="293"/>
      <c r="P572" s="282"/>
      <c r="Q572" s="282"/>
      <c r="R572" s="282"/>
      <c r="S572" s="282"/>
      <c r="T572" s="14" t="str">
        <f t="shared" si="28"/>
        <v/>
      </c>
      <c r="U572" s="47" t="str">
        <f t="shared" si="29"/>
        <v/>
      </c>
    </row>
    <row r="573" spans="1:21" ht="21" customHeight="1" x14ac:dyDescent="0.15">
      <c r="A573" s="282"/>
      <c r="B573" s="282"/>
      <c r="C573" s="282"/>
      <c r="D573" s="283"/>
      <c r="E573" s="283"/>
      <c r="F573" s="283"/>
      <c r="G573" s="284"/>
      <c r="H573" s="284"/>
      <c r="I573" s="285"/>
      <c r="J573" s="286"/>
      <c r="K573" s="319">
        <f t="shared" si="27"/>
        <v>0</v>
      </c>
      <c r="L573" s="292"/>
      <c r="M573" s="293"/>
      <c r="N573" s="292"/>
      <c r="O573" s="293"/>
      <c r="P573" s="282"/>
      <c r="Q573" s="282"/>
      <c r="R573" s="282"/>
      <c r="S573" s="282"/>
      <c r="T573" s="14" t="str">
        <f t="shared" si="28"/>
        <v/>
      </c>
      <c r="U573" s="47" t="str">
        <f t="shared" si="29"/>
        <v/>
      </c>
    </row>
    <row r="574" spans="1:21" ht="21" customHeight="1" x14ac:dyDescent="0.15">
      <c r="A574" s="282"/>
      <c r="B574" s="282"/>
      <c r="C574" s="282"/>
      <c r="D574" s="283"/>
      <c r="E574" s="283"/>
      <c r="F574" s="283"/>
      <c r="G574" s="284"/>
      <c r="H574" s="284"/>
      <c r="I574" s="285"/>
      <c r="J574" s="286"/>
      <c r="K574" s="319">
        <f t="shared" si="27"/>
        <v>0</v>
      </c>
      <c r="L574" s="292"/>
      <c r="M574" s="293"/>
      <c r="N574" s="292"/>
      <c r="O574" s="293"/>
      <c r="P574" s="282"/>
      <c r="Q574" s="282"/>
      <c r="R574" s="282"/>
      <c r="S574" s="282"/>
      <c r="T574" s="14" t="str">
        <f t="shared" si="28"/>
        <v/>
      </c>
      <c r="U574" s="47" t="str">
        <f t="shared" si="29"/>
        <v/>
      </c>
    </row>
    <row r="575" spans="1:21" ht="21" customHeight="1" x14ac:dyDescent="0.15">
      <c r="A575" s="282"/>
      <c r="B575" s="282"/>
      <c r="C575" s="282"/>
      <c r="D575" s="283"/>
      <c r="E575" s="283"/>
      <c r="F575" s="283"/>
      <c r="G575" s="284"/>
      <c r="H575" s="284"/>
      <c r="I575" s="285"/>
      <c r="J575" s="286"/>
      <c r="K575" s="319">
        <f t="shared" si="27"/>
        <v>0</v>
      </c>
      <c r="L575" s="292"/>
      <c r="M575" s="293"/>
      <c r="N575" s="292"/>
      <c r="O575" s="293"/>
      <c r="P575" s="282"/>
      <c r="Q575" s="282"/>
      <c r="R575" s="282"/>
      <c r="S575" s="282"/>
      <c r="T575" s="14" t="str">
        <f t="shared" si="28"/>
        <v/>
      </c>
      <c r="U575" s="47" t="str">
        <f t="shared" si="29"/>
        <v/>
      </c>
    </row>
    <row r="576" spans="1:21" ht="21" customHeight="1" x14ac:dyDescent="0.15">
      <c r="A576" s="282"/>
      <c r="B576" s="282"/>
      <c r="C576" s="282"/>
      <c r="D576" s="283"/>
      <c r="E576" s="283"/>
      <c r="F576" s="283"/>
      <c r="G576" s="284"/>
      <c r="H576" s="284"/>
      <c r="I576" s="285"/>
      <c r="J576" s="286"/>
      <c r="K576" s="319">
        <f t="shared" si="27"/>
        <v>0</v>
      </c>
      <c r="L576" s="292"/>
      <c r="M576" s="293"/>
      <c r="N576" s="292"/>
      <c r="O576" s="293"/>
      <c r="P576" s="282"/>
      <c r="Q576" s="282"/>
      <c r="R576" s="282"/>
      <c r="S576" s="282"/>
      <c r="T576" s="14" t="str">
        <f t="shared" si="28"/>
        <v/>
      </c>
      <c r="U576" s="47" t="str">
        <f t="shared" si="29"/>
        <v/>
      </c>
    </row>
    <row r="577" spans="1:21" ht="21" customHeight="1" x14ac:dyDescent="0.15">
      <c r="A577" s="282"/>
      <c r="B577" s="282"/>
      <c r="C577" s="282"/>
      <c r="D577" s="283"/>
      <c r="E577" s="283"/>
      <c r="F577" s="283"/>
      <c r="G577" s="284"/>
      <c r="H577" s="284"/>
      <c r="I577" s="285"/>
      <c r="J577" s="286"/>
      <c r="K577" s="319">
        <f t="shared" si="27"/>
        <v>0</v>
      </c>
      <c r="L577" s="292"/>
      <c r="M577" s="293"/>
      <c r="N577" s="292"/>
      <c r="O577" s="293"/>
      <c r="P577" s="282"/>
      <c r="Q577" s="282"/>
      <c r="R577" s="282"/>
      <c r="S577" s="282"/>
      <c r="T577" s="14" t="str">
        <f t="shared" si="28"/>
        <v/>
      </c>
      <c r="U577" s="47" t="str">
        <f t="shared" si="29"/>
        <v/>
      </c>
    </row>
    <row r="578" spans="1:21" ht="21" customHeight="1" x14ac:dyDescent="0.15">
      <c r="A578" s="282"/>
      <c r="B578" s="282"/>
      <c r="C578" s="282"/>
      <c r="D578" s="283"/>
      <c r="E578" s="283"/>
      <c r="F578" s="283"/>
      <c r="G578" s="284"/>
      <c r="H578" s="284"/>
      <c r="I578" s="285"/>
      <c r="J578" s="286"/>
      <c r="K578" s="319">
        <f t="shared" si="27"/>
        <v>0</v>
      </c>
      <c r="L578" s="292"/>
      <c r="M578" s="293"/>
      <c r="N578" s="292"/>
      <c r="O578" s="293"/>
      <c r="P578" s="282"/>
      <c r="Q578" s="282"/>
      <c r="R578" s="282"/>
      <c r="S578" s="282"/>
      <c r="T578" s="14" t="str">
        <f t="shared" si="28"/>
        <v/>
      </c>
      <c r="U578" s="47" t="str">
        <f t="shared" si="29"/>
        <v/>
      </c>
    </row>
    <row r="579" spans="1:21" ht="21" customHeight="1" x14ac:dyDescent="0.15">
      <c r="A579" s="282"/>
      <c r="B579" s="282"/>
      <c r="C579" s="282"/>
      <c r="D579" s="283"/>
      <c r="E579" s="283"/>
      <c r="F579" s="283"/>
      <c r="G579" s="284"/>
      <c r="H579" s="284"/>
      <c r="I579" s="285"/>
      <c r="J579" s="286"/>
      <c r="K579" s="319">
        <f t="shared" si="27"/>
        <v>0</v>
      </c>
      <c r="L579" s="292"/>
      <c r="M579" s="293"/>
      <c r="N579" s="292"/>
      <c r="O579" s="293"/>
      <c r="P579" s="282"/>
      <c r="Q579" s="282"/>
      <c r="R579" s="282"/>
      <c r="S579" s="282"/>
      <c r="T579" s="14" t="str">
        <f t="shared" si="28"/>
        <v/>
      </c>
      <c r="U579" s="47" t="str">
        <f t="shared" si="29"/>
        <v/>
      </c>
    </row>
    <row r="580" spans="1:21" ht="21" customHeight="1" x14ac:dyDescent="0.15">
      <c r="A580" s="282"/>
      <c r="B580" s="282"/>
      <c r="C580" s="282"/>
      <c r="D580" s="283"/>
      <c r="E580" s="283"/>
      <c r="F580" s="283"/>
      <c r="G580" s="284"/>
      <c r="H580" s="284"/>
      <c r="I580" s="285"/>
      <c r="J580" s="286"/>
      <c r="K580" s="319">
        <f t="shared" si="27"/>
        <v>0</v>
      </c>
      <c r="L580" s="292"/>
      <c r="M580" s="293"/>
      <c r="N580" s="292"/>
      <c r="O580" s="293"/>
      <c r="P580" s="282"/>
      <c r="Q580" s="282"/>
      <c r="R580" s="282"/>
      <c r="S580" s="282"/>
      <c r="T580" s="14" t="str">
        <f t="shared" si="28"/>
        <v/>
      </c>
      <c r="U580" s="47" t="str">
        <f t="shared" si="29"/>
        <v/>
      </c>
    </row>
    <row r="581" spans="1:21" ht="21" customHeight="1" x14ac:dyDescent="0.15">
      <c r="A581" s="282"/>
      <c r="B581" s="282"/>
      <c r="C581" s="282"/>
      <c r="D581" s="283"/>
      <c r="E581" s="283"/>
      <c r="F581" s="283"/>
      <c r="G581" s="284"/>
      <c r="H581" s="284"/>
      <c r="I581" s="285"/>
      <c r="J581" s="286"/>
      <c r="K581" s="319">
        <f t="shared" si="27"/>
        <v>0</v>
      </c>
      <c r="L581" s="292"/>
      <c r="M581" s="293"/>
      <c r="N581" s="292"/>
      <c r="O581" s="293"/>
      <c r="P581" s="282"/>
      <c r="Q581" s="282"/>
      <c r="R581" s="282"/>
      <c r="S581" s="282"/>
      <c r="T581" s="14" t="str">
        <f t="shared" si="28"/>
        <v/>
      </c>
      <c r="U581" s="47" t="str">
        <f t="shared" si="29"/>
        <v/>
      </c>
    </row>
    <row r="582" spans="1:21" ht="21" customHeight="1" x14ac:dyDescent="0.15">
      <c r="A582" s="282"/>
      <c r="B582" s="282"/>
      <c r="C582" s="282"/>
      <c r="D582" s="283"/>
      <c r="E582" s="283"/>
      <c r="F582" s="283"/>
      <c r="G582" s="284"/>
      <c r="H582" s="284"/>
      <c r="I582" s="285"/>
      <c r="J582" s="286"/>
      <c r="K582" s="319">
        <f t="shared" si="27"/>
        <v>0</v>
      </c>
      <c r="L582" s="292"/>
      <c r="M582" s="293"/>
      <c r="N582" s="292"/>
      <c r="O582" s="293"/>
      <c r="P582" s="282"/>
      <c r="Q582" s="282"/>
      <c r="R582" s="282"/>
      <c r="S582" s="282"/>
      <c r="T582" s="14" t="str">
        <f t="shared" si="28"/>
        <v/>
      </c>
      <c r="U582" s="47" t="str">
        <f t="shared" si="29"/>
        <v/>
      </c>
    </row>
    <row r="583" spans="1:21" ht="21" customHeight="1" x14ac:dyDescent="0.15">
      <c r="A583" s="282"/>
      <c r="B583" s="282"/>
      <c r="C583" s="282"/>
      <c r="D583" s="283"/>
      <c r="E583" s="283"/>
      <c r="F583" s="283"/>
      <c r="G583" s="284"/>
      <c r="H583" s="284"/>
      <c r="I583" s="285"/>
      <c r="J583" s="286"/>
      <c r="K583" s="319">
        <f t="shared" ref="K583:K627" si="30">J583-E583</f>
        <v>0</v>
      </c>
      <c r="L583" s="292"/>
      <c r="M583" s="293"/>
      <c r="N583" s="292"/>
      <c r="O583" s="293"/>
      <c r="P583" s="282"/>
      <c r="Q583" s="282"/>
      <c r="R583" s="282"/>
      <c r="S583" s="282"/>
      <c r="T583" s="14" t="str">
        <f t="shared" ref="T583:T646" si="31">CONCATENATE(L583,C583)</f>
        <v/>
      </c>
      <c r="U583" s="47" t="str">
        <f t="shared" ref="U583:U646" si="32">CONCATENATE(N583,H583)</f>
        <v/>
      </c>
    </row>
    <row r="584" spans="1:21" ht="21" customHeight="1" x14ac:dyDescent="0.15">
      <c r="A584" s="282"/>
      <c r="B584" s="282"/>
      <c r="C584" s="282"/>
      <c r="D584" s="283"/>
      <c r="E584" s="283"/>
      <c r="F584" s="283"/>
      <c r="G584" s="284"/>
      <c r="H584" s="284"/>
      <c r="I584" s="285"/>
      <c r="J584" s="286"/>
      <c r="K584" s="319">
        <f t="shared" si="30"/>
        <v>0</v>
      </c>
      <c r="L584" s="292"/>
      <c r="M584" s="293"/>
      <c r="N584" s="292"/>
      <c r="O584" s="293"/>
      <c r="P584" s="282"/>
      <c r="Q584" s="282"/>
      <c r="R584" s="282"/>
      <c r="S584" s="282"/>
      <c r="T584" s="14" t="str">
        <f t="shared" si="31"/>
        <v/>
      </c>
      <c r="U584" s="47" t="str">
        <f t="shared" si="32"/>
        <v/>
      </c>
    </row>
    <row r="585" spans="1:21" ht="21" customHeight="1" x14ac:dyDescent="0.15">
      <c r="A585" s="282"/>
      <c r="B585" s="282"/>
      <c r="C585" s="282"/>
      <c r="D585" s="283"/>
      <c r="E585" s="283"/>
      <c r="F585" s="283"/>
      <c r="G585" s="284"/>
      <c r="H585" s="284"/>
      <c r="I585" s="285"/>
      <c r="J585" s="286"/>
      <c r="K585" s="319">
        <f t="shared" si="30"/>
        <v>0</v>
      </c>
      <c r="L585" s="292"/>
      <c r="M585" s="293"/>
      <c r="N585" s="292"/>
      <c r="O585" s="293"/>
      <c r="P585" s="282"/>
      <c r="Q585" s="282"/>
      <c r="R585" s="282"/>
      <c r="S585" s="282"/>
      <c r="T585" s="14" t="str">
        <f t="shared" si="31"/>
        <v/>
      </c>
      <c r="U585" s="47" t="str">
        <f t="shared" si="32"/>
        <v/>
      </c>
    </row>
    <row r="586" spans="1:21" ht="21" customHeight="1" x14ac:dyDescent="0.15">
      <c r="A586" s="282"/>
      <c r="B586" s="282"/>
      <c r="C586" s="282"/>
      <c r="D586" s="283"/>
      <c r="E586" s="283"/>
      <c r="F586" s="283"/>
      <c r="G586" s="284"/>
      <c r="H586" s="284"/>
      <c r="I586" s="285"/>
      <c r="J586" s="286"/>
      <c r="K586" s="319">
        <f t="shared" si="30"/>
        <v>0</v>
      </c>
      <c r="L586" s="292"/>
      <c r="M586" s="293"/>
      <c r="N586" s="292"/>
      <c r="O586" s="293"/>
      <c r="P586" s="282"/>
      <c r="Q586" s="282"/>
      <c r="R586" s="282"/>
      <c r="S586" s="282"/>
      <c r="T586" s="14" t="str">
        <f t="shared" si="31"/>
        <v/>
      </c>
      <c r="U586" s="47" t="str">
        <f t="shared" si="32"/>
        <v/>
      </c>
    </row>
    <row r="587" spans="1:21" ht="21" customHeight="1" x14ac:dyDescent="0.15">
      <c r="A587" s="282"/>
      <c r="B587" s="282"/>
      <c r="C587" s="282"/>
      <c r="D587" s="283"/>
      <c r="E587" s="283"/>
      <c r="F587" s="283"/>
      <c r="G587" s="284"/>
      <c r="H587" s="284"/>
      <c r="I587" s="285"/>
      <c r="J587" s="286"/>
      <c r="K587" s="319">
        <f t="shared" si="30"/>
        <v>0</v>
      </c>
      <c r="L587" s="292"/>
      <c r="M587" s="293"/>
      <c r="N587" s="292"/>
      <c r="O587" s="293"/>
      <c r="P587" s="282"/>
      <c r="Q587" s="282"/>
      <c r="R587" s="282"/>
      <c r="S587" s="282"/>
      <c r="T587" s="14" t="str">
        <f t="shared" si="31"/>
        <v/>
      </c>
      <c r="U587" s="47" t="str">
        <f t="shared" si="32"/>
        <v/>
      </c>
    </row>
    <row r="588" spans="1:21" ht="21" customHeight="1" x14ac:dyDescent="0.15">
      <c r="A588" s="282"/>
      <c r="B588" s="282"/>
      <c r="C588" s="282"/>
      <c r="D588" s="283"/>
      <c r="E588" s="283"/>
      <c r="F588" s="283"/>
      <c r="G588" s="284"/>
      <c r="H588" s="284"/>
      <c r="I588" s="285"/>
      <c r="J588" s="286"/>
      <c r="K588" s="319">
        <f t="shared" si="30"/>
        <v>0</v>
      </c>
      <c r="L588" s="292"/>
      <c r="M588" s="293"/>
      <c r="N588" s="292"/>
      <c r="O588" s="293"/>
      <c r="P588" s="282"/>
      <c r="Q588" s="282"/>
      <c r="R588" s="282"/>
      <c r="S588" s="282"/>
      <c r="T588" s="14" t="str">
        <f t="shared" si="31"/>
        <v/>
      </c>
      <c r="U588" s="47" t="str">
        <f t="shared" si="32"/>
        <v/>
      </c>
    </row>
    <row r="589" spans="1:21" ht="21" customHeight="1" x14ac:dyDescent="0.15">
      <c r="A589" s="282"/>
      <c r="B589" s="282"/>
      <c r="C589" s="282"/>
      <c r="D589" s="283"/>
      <c r="E589" s="283"/>
      <c r="F589" s="283"/>
      <c r="G589" s="284"/>
      <c r="H589" s="284"/>
      <c r="I589" s="285"/>
      <c r="J589" s="286"/>
      <c r="K589" s="319">
        <f t="shared" si="30"/>
        <v>0</v>
      </c>
      <c r="L589" s="292"/>
      <c r="M589" s="293"/>
      <c r="N589" s="292"/>
      <c r="O589" s="293"/>
      <c r="P589" s="282"/>
      <c r="Q589" s="282"/>
      <c r="R589" s="282"/>
      <c r="S589" s="282"/>
      <c r="T589" s="14" t="str">
        <f t="shared" si="31"/>
        <v/>
      </c>
      <c r="U589" s="47" t="str">
        <f t="shared" si="32"/>
        <v/>
      </c>
    </row>
    <row r="590" spans="1:21" ht="21" customHeight="1" x14ac:dyDescent="0.15">
      <c r="A590" s="282"/>
      <c r="B590" s="282"/>
      <c r="C590" s="282"/>
      <c r="D590" s="283"/>
      <c r="E590" s="283"/>
      <c r="F590" s="283"/>
      <c r="G590" s="284"/>
      <c r="H590" s="284"/>
      <c r="I590" s="285"/>
      <c r="J590" s="286"/>
      <c r="K590" s="319">
        <f t="shared" si="30"/>
        <v>0</v>
      </c>
      <c r="L590" s="292"/>
      <c r="M590" s="293"/>
      <c r="N590" s="292"/>
      <c r="O590" s="293"/>
      <c r="P590" s="282"/>
      <c r="Q590" s="282"/>
      <c r="R590" s="282"/>
      <c r="S590" s="282"/>
      <c r="T590" s="14" t="str">
        <f t="shared" si="31"/>
        <v/>
      </c>
      <c r="U590" s="47" t="str">
        <f t="shared" si="32"/>
        <v/>
      </c>
    </row>
    <row r="591" spans="1:21" ht="21" customHeight="1" x14ac:dyDescent="0.15">
      <c r="A591" s="282"/>
      <c r="B591" s="282"/>
      <c r="C591" s="282"/>
      <c r="D591" s="283"/>
      <c r="E591" s="283"/>
      <c r="F591" s="283"/>
      <c r="G591" s="284"/>
      <c r="H591" s="284"/>
      <c r="I591" s="285"/>
      <c r="J591" s="286"/>
      <c r="K591" s="319">
        <f t="shared" si="30"/>
        <v>0</v>
      </c>
      <c r="L591" s="292"/>
      <c r="M591" s="293"/>
      <c r="N591" s="292"/>
      <c r="O591" s="293"/>
      <c r="P591" s="282"/>
      <c r="Q591" s="282"/>
      <c r="R591" s="282"/>
      <c r="S591" s="282"/>
      <c r="T591" s="14" t="str">
        <f t="shared" si="31"/>
        <v/>
      </c>
      <c r="U591" s="47" t="str">
        <f t="shared" si="32"/>
        <v/>
      </c>
    </row>
    <row r="592" spans="1:21" ht="21" customHeight="1" x14ac:dyDescent="0.15">
      <c r="A592" s="282"/>
      <c r="B592" s="282"/>
      <c r="C592" s="282"/>
      <c r="D592" s="283"/>
      <c r="E592" s="283"/>
      <c r="F592" s="283"/>
      <c r="G592" s="284"/>
      <c r="H592" s="284"/>
      <c r="I592" s="285"/>
      <c r="J592" s="286"/>
      <c r="K592" s="319">
        <f t="shared" si="30"/>
        <v>0</v>
      </c>
      <c r="L592" s="292"/>
      <c r="M592" s="293"/>
      <c r="N592" s="292"/>
      <c r="O592" s="293"/>
      <c r="P592" s="282"/>
      <c r="Q592" s="282"/>
      <c r="R592" s="282"/>
      <c r="S592" s="282"/>
      <c r="T592" s="14" t="str">
        <f t="shared" si="31"/>
        <v/>
      </c>
      <c r="U592" s="47" t="str">
        <f t="shared" si="32"/>
        <v/>
      </c>
    </row>
    <row r="593" spans="1:21" ht="21" customHeight="1" x14ac:dyDescent="0.15">
      <c r="A593" s="282"/>
      <c r="B593" s="282"/>
      <c r="C593" s="282"/>
      <c r="D593" s="283"/>
      <c r="E593" s="283"/>
      <c r="F593" s="283"/>
      <c r="G593" s="284"/>
      <c r="H593" s="284"/>
      <c r="I593" s="285"/>
      <c r="J593" s="286"/>
      <c r="K593" s="319">
        <f t="shared" si="30"/>
        <v>0</v>
      </c>
      <c r="L593" s="292"/>
      <c r="M593" s="293"/>
      <c r="N593" s="292"/>
      <c r="O593" s="293"/>
      <c r="P593" s="282"/>
      <c r="Q593" s="282"/>
      <c r="R593" s="282"/>
      <c r="S593" s="282"/>
      <c r="T593" s="14" t="str">
        <f t="shared" si="31"/>
        <v/>
      </c>
      <c r="U593" s="47" t="str">
        <f t="shared" si="32"/>
        <v/>
      </c>
    </row>
    <row r="594" spans="1:21" ht="21" customHeight="1" x14ac:dyDescent="0.15">
      <c r="A594" s="282"/>
      <c r="B594" s="282"/>
      <c r="C594" s="282"/>
      <c r="D594" s="283"/>
      <c r="E594" s="283"/>
      <c r="F594" s="283"/>
      <c r="G594" s="284"/>
      <c r="H594" s="284"/>
      <c r="I594" s="285"/>
      <c r="J594" s="286"/>
      <c r="K594" s="319">
        <f t="shared" si="30"/>
        <v>0</v>
      </c>
      <c r="L594" s="292"/>
      <c r="M594" s="293"/>
      <c r="N594" s="292"/>
      <c r="O594" s="293"/>
      <c r="P594" s="282"/>
      <c r="Q594" s="282"/>
      <c r="R594" s="282"/>
      <c r="S594" s="282"/>
      <c r="T594" s="14" t="str">
        <f t="shared" si="31"/>
        <v/>
      </c>
      <c r="U594" s="47" t="str">
        <f t="shared" si="32"/>
        <v/>
      </c>
    </row>
    <row r="595" spans="1:21" ht="21" customHeight="1" x14ac:dyDescent="0.15">
      <c r="A595" s="282"/>
      <c r="B595" s="282"/>
      <c r="C595" s="282"/>
      <c r="D595" s="283"/>
      <c r="E595" s="283"/>
      <c r="F595" s="283"/>
      <c r="G595" s="284"/>
      <c r="H595" s="284"/>
      <c r="I595" s="285"/>
      <c r="J595" s="286"/>
      <c r="K595" s="319">
        <f t="shared" si="30"/>
        <v>0</v>
      </c>
      <c r="L595" s="292"/>
      <c r="M595" s="293"/>
      <c r="N595" s="292"/>
      <c r="O595" s="293"/>
      <c r="P595" s="282"/>
      <c r="Q595" s="282"/>
      <c r="R595" s="282"/>
      <c r="S595" s="282"/>
      <c r="T595" s="14" t="str">
        <f t="shared" si="31"/>
        <v/>
      </c>
      <c r="U595" s="47" t="str">
        <f t="shared" si="32"/>
        <v/>
      </c>
    </row>
    <row r="596" spans="1:21" ht="21" customHeight="1" x14ac:dyDescent="0.15">
      <c r="A596" s="282"/>
      <c r="B596" s="282"/>
      <c r="C596" s="282"/>
      <c r="D596" s="283"/>
      <c r="E596" s="283"/>
      <c r="F596" s="283"/>
      <c r="G596" s="284"/>
      <c r="H596" s="284"/>
      <c r="I596" s="285"/>
      <c r="J596" s="286"/>
      <c r="K596" s="319">
        <f t="shared" si="30"/>
        <v>0</v>
      </c>
      <c r="L596" s="292"/>
      <c r="M596" s="293"/>
      <c r="N596" s="292"/>
      <c r="O596" s="293"/>
      <c r="P596" s="282"/>
      <c r="Q596" s="282"/>
      <c r="R596" s="282"/>
      <c r="S596" s="282"/>
      <c r="T596" s="14" t="str">
        <f t="shared" si="31"/>
        <v/>
      </c>
      <c r="U596" s="47" t="str">
        <f t="shared" si="32"/>
        <v/>
      </c>
    </row>
    <row r="597" spans="1:21" ht="21" customHeight="1" x14ac:dyDescent="0.15">
      <c r="A597" s="282"/>
      <c r="B597" s="282"/>
      <c r="C597" s="282"/>
      <c r="D597" s="283"/>
      <c r="E597" s="283"/>
      <c r="F597" s="283"/>
      <c r="G597" s="284"/>
      <c r="H597" s="284"/>
      <c r="I597" s="285"/>
      <c r="J597" s="286"/>
      <c r="K597" s="319">
        <f t="shared" si="30"/>
        <v>0</v>
      </c>
      <c r="L597" s="292"/>
      <c r="M597" s="293"/>
      <c r="N597" s="292"/>
      <c r="O597" s="293"/>
      <c r="P597" s="282"/>
      <c r="Q597" s="282"/>
      <c r="R597" s="282"/>
      <c r="S597" s="282"/>
      <c r="T597" s="14" t="str">
        <f t="shared" si="31"/>
        <v/>
      </c>
      <c r="U597" s="47" t="str">
        <f t="shared" si="32"/>
        <v/>
      </c>
    </row>
    <row r="598" spans="1:21" ht="21" customHeight="1" x14ac:dyDescent="0.15">
      <c r="A598" s="282"/>
      <c r="B598" s="282"/>
      <c r="C598" s="282"/>
      <c r="D598" s="283"/>
      <c r="E598" s="283"/>
      <c r="F598" s="283"/>
      <c r="G598" s="284"/>
      <c r="H598" s="284"/>
      <c r="I598" s="285"/>
      <c r="J598" s="286"/>
      <c r="K598" s="319">
        <f t="shared" si="30"/>
        <v>0</v>
      </c>
      <c r="L598" s="292"/>
      <c r="M598" s="293"/>
      <c r="N598" s="292"/>
      <c r="O598" s="293"/>
      <c r="P598" s="282"/>
      <c r="Q598" s="282"/>
      <c r="R598" s="282"/>
      <c r="S598" s="282"/>
      <c r="T598" s="14" t="str">
        <f t="shared" si="31"/>
        <v/>
      </c>
      <c r="U598" s="47" t="str">
        <f t="shared" si="32"/>
        <v/>
      </c>
    </row>
    <row r="599" spans="1:21" ht="21" customHeight="1" x14ac:dyDescent="0.15">
      <c r="A599" s="282"/>
      <c r="B599" s="282"/>
      <c r="C599" s="282"/>
      <c r="D599" s="283"/>
      <c r="E599" s="283"/>
      <c r="F599" s="283"/>
      <c r="G599" s="284"/>
      <c r="H599" s="284"/>
      <c r="I599" s="285"/>
      <c r="J599" s="286"/>
      <c r="K599" s="319">
        <f t="shared" si="30"/>
        <v>0</v>
      </c>
      <c r="L599" s="292"/>
      <c r="M599" s="293"/>
      <c r="N599" s="292"/>
      <c r="O599" s="293"/>
      <c r="P599" s="282"/>
      <c r="Q599" s="282"/>
      <c r="R599" s="282"/>
      <c r="S599" s="282"/>
      <c r="T599" s="14" t="str">
        <f t="shared" si="31"/>
        <v/>
      </c>
      <c r="U599" s="47" t="str">
        <f t="shared" si="32"/>
        <v/>
      </c>
    </row>
    <row r="600" spans="1:21" ht="21" customHeight="1" x14ac:dyDescent="0.15">
      <c r="A600" s="282"/>
      <c r="B600" s="282"/>
      <c r="C600" s="282"/>
      <c r="D600" s="283"/>
      <c r="E600" s="283"/>
      <c r="F600" s="283"/>
      <c r="G600" s="284"/>
      <c r="H600" s="284"/>
      <c r="I600" s="285"/>
      <c r="J600" s="286"/>
      <c r="K600" s="319">
        <f t="shared" si="30"/>
        <v>0</v>
      </c>
      <c r="L600" s="292"/>
      <c r="M600" s="293"/>
      <c r="N600" s="292"/>
      <c r="O600" s="293"/>
      <c r="P600" s="282"/>
      <c r="Q600" s="282"/>
      <c r="R600" s="282"/>
      <c r="S600" s="282"/>
      <c r="T600" s="14" t="str">
        <f t="shared" si="31"/>
        <v/>
      </c>
      <c r="U600" s="47" t="str">
        <f t="shared" si="32"/>
        <v/>
      </c>
    </row>
    <row r="601" spans="1:21" ht="21" customHeight="1" x14ac:dyDescent="0.15">
      <c r="A601" s="282"/>
      <c r="B601" s="282"/>
      <c r="C601" s="282"/>
      <c r="D601" s="283"/>
      <c r="E601" s="283"/>
      <c r="F601" s="283"/>
      <c r="G601" s="284"/>
      <c r="H601" s="284"/>
      <c r="I601" s="285"/>
      <c r="J601" s="286"/>
      <c r="K601" s="319">
        <f t="shared" si="30"/>
        <v>0</v>
      </c>
      <c r="L601" s="292"/>
      <c r="M601" s="293"/>
      <c r="N601" s="292"/>
      <c r="O601" s="293"/>
      <c r="P601" s="282"/>
      <c r="Q601" s="282"/>
      <c r="R601" s="282"/>
      <c r="S601" s="282"/>
      <c r="T601" s="14" t="str">
        <f t="shared" si="31"/>
        <v/>
      </c>
      <c r="U601" s="47" t="str">
        <f t="shared" si="32"/>
        <v/>
      </c>
    </row>
    <row r="602" spans="1:21" ht="21" customHeight="1" x14ac:dyDescent="0.15">
      <c r="A602" s="282"/>
      <c r="B602" s="282"/>
      <c r="C602" s="282"/>
      <c r="D602" s="283"/>
      <c r="E602" s="283"/>
      <c r="F602" s="283"/>
      <c r="G602" s="284"/>
      <c r="H602" s="284"/>
      <c r="I602" s="285"/>
      <c r="J602" s="286"/>
      <c r="K602" s="319">
        <f t="shared" si="30"/>
        <v>0</v>
      </c>
      <c r="L602" s="292"/>
      <c r="M602" s="293"/>
      <c r="N602" s="292"/>
      <c r="O602" s="293"/>
      <c r="P602" s="282"/>
      <c r="Q602" s="282"/>
      <c r="R602" s="282"/>
      <c r="S602" s="282"/>
      <c r="T602" s="14" t="str">
        <f t="shared" si="31"/>
        <v/>
      </c>
      <c r="U602" s="47" t="str">
        <f t="shared" si="32"/>
        <v/>
      </c>
    </row>
    <row r="603" spans="1:21" ht="21" customHeight="1" x14ac:dyDescent="0.15">
      <c r="A603" s="282"/>
      <c r="B603" s="282"/>
      <c r="C603" s="282"/>
      <c r="D603" s="283"/>
      <c r="E603" s="283"/>
      <c r="F603" s="283"/>
      <c r="G603" s="284"/>
      <c r="H603" s="284"/>
      <c r="I603" s="285"/>
      <c r="J603" s="286"/>
      <c r="K603" s="319">
        <f t="shared" si="30"/>
        <v>0</v>
      </c>
      <c r="L603" s="292"/>
      <c r="M603" s="293"/>
      <c r="N603" s="292"/>
      <c r="O603" s="293"/>
      <c r="P603" s="282"/>
      <c r="Q603" s="282"/>
      <c r="R603" s="282"/>
      <c r="S603" s="282"/>
      <c r="T603" s="14" t="str">
        <f t="shared" si="31"/>
        <v/>
      </c>
      <c r="U603" s="47" t="str">
        <f t="shared" si="32"/>
        <v/>
      </c>
    </row>
    <row r="604" spans="1:21" ht="21" customHeight="1" x14ac:dyDescent="0.15">
      <c r="A604" s="282"/>
      <c r="B604" s="282"/>
      <c r="C604" s="282"/>
      <c r="D604" s="283"/>
      <c r="E604" s="283"/>
      <c r="F604" s="283"/>
      <c r="G604" s="284"/>
      <c r="H604" s="284"/>
      <c r="I604" s="285"/>
      <c r="J604" s="286"/>
      <c r="K604" s="319">
        <f t="shared" si="30"/>
        <v>0</v>
      </c>
      <c r="L604" s="292"/>
      <c r="M604" s="293"/>
      <c r="N604" s="292"/>
      <c r="O604" s="293"/>
      <c r="P604" s="282"/>
      <c r="Q604" s="282"/>
      <c r="R604" s="282"/>
      <c r="S604" s="282"/>
      <c r="T604" s="14" t="str">
        <f t="shared" si="31"/>
        <v/>
      </c>
      <c r="U604" s="47" t="str">
        <f t="shared" si="32"/>
        <v/>
      </c>
    </row>
    <row r="605" spans="1:21" ht="21" customHeight="1" x14ac:dyDescent="0.15">
      <c r="A605" s="282"/>
      <c r="B605" s="282"/>
      <c r="C605" s="282"/>
      <c r="D605" s="283"/>
      <c r="E605" s="283"/>
      <c r="F605" s="283"/>
      <c r="G605" s="284"/>
      <c r="H605" s="284"/>
      <c r="I605" s="285"/>
      <c r="J605" s="286"/>
      <c r="K605" s="319">
        <f t="shared" si="30"/>
        <v>0</v>
      </c>
      <c r="L605" s="292"/>
      <c r="M605" s="293"/>
      <c r="N605" s="292"/>
      <c r="O605" s="293"/>
      <c r="P605" s="282"/>
      <c r="Q605" s="282"/>
      <c r="R605" s="282"/>
      <c r="S605" s="282"/>
      <c r="T605" s="14" t="str">
        <f t="shared" si="31"/>
        <v/>
      </c>
      <c r="U605" s="47" t="str">
        <f t="shared" si="32"/>
        <v/>
      </c>
    </row>
    <row r="606" spans="1:21" ht="21" customHeight="1" x14ac:dyDescent="0.15">
      <c r="A606" s="282"/>
      <c r="B606" s="282"/>
      <c r="C606" s="282"/>
      <c r="D606" s="283"/>
      <c r="E606" s="283"/>
      <c r="F606" s="283"/>
      <c r="G606" s="284"/>
      <c r="H606" s="284"/>
      <c r="I606" s="285"/>
      <c r="J606" s="286"/>
      <c r="K606" s="319">
        <f t="shared" si="30"/>
        <v>0</v>
      </c>
      <c r="L606" s="292"/>
      <c r="M606" s="293"/>
      <c r="N606" s="292"/>
      <c r="O606" s="293"/>
      <c r="P606" s="282"/>
      <c r="Q606" s="282"/>
      <c r="R606" s="282"/>
      <c r="S606" s="282"/>
      <c r="T606" s="14" t="str">
        <f t="shared" si="31"/>
        <v/>
      </c>
      <c r="U606" s="47" t="str">
        <f t="shared" si="32"/>
        <v/>
      </c>
    </row>
    <row r="607" spans="1:21" ht="21" customHeight="1" x14ac:dyDescent="0.15">
      <c r="A607" s="282"/>
      <c r="B607" s="282"/>
      <c r="C607" s="282"/>
      <c r="D607" s="283"/>
      <c r="E607" s="283"/>
      <c r="F607" s="283"/>
      <c r="G607" s="284"/>
      <c r="H607" s="284"/>
      <c r="I607" s="285"/>
      <c r="J607" s="286"/>
      <c r="K607" s="319">
        <f t="shared" si="30"/>
        <v>0</v>
      </c>
      <c r="L607" s="292"/>
      <c r="M607" s="293"/>
      <c r="N607" s="292"/>
      <c r="O607" s="293"/>
      <c r="P607" s="282"/>
      <c r="Q607" s="282"/>
      <c r="R607" s="282"/>
      <c r="S607" s="282"/>
      <c r="T607" s="14" t="str">
        <f t="shared" si="31"/>
        <v/>
      </c>
      <c r="U607" s="47" t="str">
        <f t="shared" si="32"/>
        <v/>
      </c>
    </row>
    <row r="608" spans="1:21" ht="21" customHeight="1" x14ac:dyDescent="0.15">
      <c r="A608" s="282"/>
      <c r="B608" s="282"/>
      <c r="C608" s="282"/>
      <c r="D608" s="283"/>
      <c r="E608" s="283"/>
      <c r="F608" s="283"/>
      <c r="G608" s="284"/>
      <c r="H608" s="284"/>
      <c r="I608" s="285"/>
      <c r="J608" s="286"/>
      <c r="K608" s="319">
        <f t="shared" si="30"/>
        <v>0</v>
      </c>
      <c r="L608" s="292"/>
      <c r="M608" s="293"/>
      <c r="N608" s="292"/>
      <c r="O608" s="293"/>
      <c r="P608" s="282"/>
      <c r="Q608" s="282"/>
      <c r="R608" s="282"/>
      <c r="S608" s="282"/>
      <c r="T608" s="14" t="str">
        <f t="shared" si="31"/>
        <v/>
      </c>
      <c r="U608" s="47" t="str">
        <f t="shared" si="32"/>
        <v/>
      </c>
    </row>
    <row r="609" spans="1:21" ht="21" customHeight="1" x14ac:dyDescent="0.15">
      <c r="A609" s="282"/>
      <c r="B609" s="282"/>
      <c r="C609" s="282"/>
      <c r="D609" s="283"/>
      <c r="E609" s="283"/>
      <c r="F609" s="283"/>
      <c r="G609" s="284"/>
      <c r="H609" s="284"/>
      <c r="I609" s="285"/>
      <c r="J609" s="286"/>
      <c r="K609" s="319">
        <f t="shared" si="30"/>
        <v>0</v>
      </c>
      <c r="L609" s="292"/>
      <c r="M609" s="293"/>
      <c r="N609" s="292"/>
      <c r="O609" s="293"/>
      <c r="P609" s="282"/>
      <c r="Q609" s="282"/>
      <c r="R609" s="282"/>
      <c r="S609" s="282"/>
      <c r="T609" s="14" t="str">
        <f t="shared" si="31"/>
        <v/>
      </c>
      <c r="U609" s="47" t="str">
        <f t="shared" si="32"/>
        <v/>
      </c>
    </row>
    <row r="610" spans="1:21" ht="21" customHeight="1" x14ac:dyDescent="0.15">
      <c r="A610" s="282"/>
      <c r="B610" s="282"/>
      <c r="C610" s="282"/>
      <c r="D610" s="283"/>
      <c r="E610" s="283"/>
      <c r="F610" s="283"/>
      <c r="G610" s="284"/>
      <c r="H610" s="284"/>
      <c r="I610" s="285"/>
      <c r="J610" s="286"/>
      <c r="K610" s="319">
        <f t="shared" si="30"/>
        <v>0</v>
      </c>
      <c r="L610" s="292"/>
      <c r="M610" s="293"/>
      <c r="N610" s="292"/>
      <c r="O610" s="293"/>
      <c r="P610" s="282"/>
      <c r="Q610" s="282"/>
      <c r="R610" s="282"/>
      <c r="S610" s="282"/>
      <c r="T610" s="14" t="str">
        <f t="shared" si="31"/>
        <v/>
      </c>
      <c r="U610" s="47" t="str">
        <f t="shared" si="32"/>
        <v/>
      </c>
    </row>
    <row r="611" spans="1:21" ht="21" customHeight="1" x14ac:dyDescent="0.15">
      <c r="A611" s="282"/>
      <c r="B611" s="282"/>
      <c r="C611" s="282"/>
      <c r="D611" s="283"/>
      <c r="E611" s="283"/>
      <c r="F611" s="283"/>
      <c r="G611" s="284"/>
      <c r="H611" s="284"/>
      <c r="I611" s="285"/>
      <c r="J611" s="286"/>
      <c r="K611" s="319">
        <f t="shared" si="30"/>
        <v>0</v>
      </c>
      <c r="L611" s="292"/>
      <c r="M611" s="293"/>
      <c r="N611" s="292"/>
      <c r="O611" s="293"/>
      <c r="P611" s="282"/>
      <c r="Q611" s="282"/>
      <c r="R611" s="282"/>
      <c r="S611" s="282"/>
      <c r="T611" s="14" t="str">
        <f t="shared" si="31"/>
        <v/>
      </c>
      <c r="U611" s="47" t="str">
        <f t="shared" si="32"/>
        <v/>
      </c>
    </row>
    <row r="612" spans="1:21" ht="21" customHeight="1" x14ac:dyDescent="0.15">
      <c r="A612" s="282"/>
      <c r="B612" s="282"/>
      <c r="C612" s="282"/>
      <c r="D612" s="283"/>
      <c r="E612" s="283"/>
      <c r="F612" s="283"/>
      <c r="G612" s="284"/>
      <c r="H612" s="284"/>
      <c r="I612" s="285"/>
      <c r="J612" s="286"/>
      <c r="K612" s="319">
        <f t="shared" si="30"/>
        <v>0</v>
      </c>
      <c r="L612" s="292"/>
      <c r="M612" s="293"/>
      <c r="N612" s="292"/>
      <c r="O612" s="293"/>
      <c r="P612" s="282"/>
      <c r="Q612" s="282"/>
      <c r="R612" s="282"/>
      <c r="S612" s="282"/>
      <c r="T612" s="14" t="str">
        <f t="shared" si="31"/>
        <v/>
      </c>
      <c r="U612" s="47" t="str">
        <f t="shared" si="32"/>
        <v/>
      </c>
    </row>
    <row r="613" spans="1:21" ht="21" customHeight="1" x14ac:dyDescent="0.15">
      <c r="A613" s="282"/>
      <c r="B613" s="282"/>
      <c r="C613" s="282"/>
      <c r="D613" s="283"/>
      <c r="E613" s="283"/>
      <c r="F613" s="283"/>
      <c r="G613" s="284"/>
      <c r="H613" s="284"/>
      <c r="I613" s="285"/>
      <c r="J613" s="286"/>
      <c r="K613" s="319">
        <f t="shared" si="30"/>
        <v>0</v>
      </c>
      <c r="L613" s="292"/>
      <c r="M613" s="293"/>
      <c r="N613" s="292"/>
      <c r="O613" s="293"/>
      <c r="P613" s="282"/>
      <c r="Q613" s="282"/>
      <c r="R613" s="282"/>
      <c r="S613" s="282"/>
      <c r="T613" s="14" t="str">
        <f t="shared" si="31"/>
        <v/>
      </c>
      <c r="U613" s="47" t="str">
        <f t="shared" si="32"/>
        <v/>
      </c>
    </row>
    <row r="614" spans="1:21" ht="21" customHeight="1" x14ac:dyDescent="0.15">
      <c r="A614" s="282"/>
      <c r="B614" s="282"/>
      <c r="C614" s="282"/>
      <c r="D614" s="283"/>
      <c r="E614" s="283"/>
      <c r="F614" s="283"/>
      <c r="G614" s="284"/>
      <c r="H614" s="284"/>
      <c r="I614" s="285"/>
      <c r="J614" s="286"/>
      <c r="K614" s="319">
        <f t="shared" si="30"/>
        <v>0</v>
      </c>
      <c r="L614" s="292"/>
      <c r="M614" s="293"/>
      <c r="N614" s="292"/>
      <c r="O614" s="293"/>
      <c r="P614" s="282"/>
      <c r="Q614" s="282"/>
      <c r="R614" s="282"/>
      <c r="S614" s="282"/>
      <c r="T614" s="14" t="str">
        <f t="shared" si="31"/>
        <v/>
      </c>
      <c r="U614" s="47" t="str">
        <f t="shared" si="32"/>
        <v/>
      </c>
    </row>
    <row r="615" spans="1:21" ht="21" customHeight="1" x14ac:dyDescent="0.15">
      <c r="A615" s="282"/>
      <c r="B615" s="282"/>
      <c r="C615" s="282"/>
      <c r="D615" s="283"/>
      <c r="E615" s="283"/>
      <c r="F615" s="283"/>
      <c r="G615" s="284"/>
      <c r="H615" s="284"/>
      <c r="I615" s="285"/>
      <c r="J615" s="286"/>
      <c r="K615" s="319">
        <f t="shared" si="30"/>
        <v>0</v>
      </c>
      <c r="L615" s="292"/>
      <c r="M615" s="293"/>
      <c r="N615" s="292"/>
      <c r="O615" s="293"/>
      <c r="P615" s="282"/>
      <c r="Q615" s="282"/>
      <c r="R615" s="282"/>
      <c r="S615" s="282"/>
      <c r="T615" s="14" t="str">
        <f t="shared" si="31"/>
        <v/>
      </c>
      <c r="U615" s="47" t="str">
        <f t="shared" si="32"/>
        <v/>
      </c>
    </row>
    <row r="616" spans="1:21" ht="21" customHeight="1" x14ac:dyDescent="0.15">
      <c r="A616" s="282"/>
      <c r="B616" s="282"/>
      <c r="C616" s="282"/>
      <c r="D616" s="283"/>
      <c r="E616" s="283"/>
      <c r="F616" s="283"/>
      <c r="G616" s="284"/>
      <c r="H616" s="284"/>
      <c r="I616" s="285"/>
      <c r="J616" s="286"/>
      <c r="K616" s="319">
        <f t="shared" si="30"/>
        <v>0</v>
      </c>
      <c r="L616" s="292"/>
      <c r="M616" s="293"/>
      <c r="N616" s="292"/>
      <c r="O616" s="293"/>
      <c r="P616" s="282"/>
      <c r="Q616" s="282"/>
      <c r="R616" s="282"/>
      <c r="S616" s="282"/>
      <c r="T616" s="14" t="str">
        <f t="shared" si="31"/>
        <v/>
      </c>
      <c r="U616" s="47" t="str">
        <f t="shared" si="32"/>
        <v/>
      </c>
    </row>
    <row r="617" spans="1:21" ht="21" customHeight="1" x14ac:dyDescent="0.15">
      <c r="A617" s="282"/>
      <c r="B617" s="282"/>
      <c r="C617" s="282"/>
      <c r="D617" s="283"/>
      <c r="E617" s="283"/>
      <c r="F617" s="283"/>
      <c r="G617" s="284"/>
      <c r="H617" s="284"/>
      <c r="I617" s="285"/>
      <c r="J617" s="286"/>
      <c r="K617" s="319">
        <f t="shared" si="30"/>
        <v>0</v>
      </c>
      <c r="L617" s="292"/>
      <c r="M617" s="293"/>
      <c r="N617" s="292"/>
      <c r="O617" s="293"/>
      <c r="P617" s="282"/>
      <c r="Q617" s="282"/>
      <c r="R617" s="282"/>
      <c r="S617" s="282"/>
      <c r="T617" s="14" t="str">
        <f t="shared" si="31"/>
        <v/>
      </c>
      <c r="U617" s="47" t="str">
        <f t="shared" si="32"/>
        <v/>
      </c>
    </row>
    <row r="618" spans="1:21" ht="21" customHeight="1" x14ac:dyDescent="0.15">
      <c r="A618" s="282"/>
      <c r="B618" s="282"/>
      <c r="C618" s="282"/>
      <c r="D618" s="283"/>
      <c r="E618" s="283"/>
      <c r="F618" s="283"/>
      <c r="G618" s="284"/>
      <c r="H618" s="284"/>
      <c r="I618" s="285"/>
      <c r="J618" s="286"/>
      <c r="K618" s="319">
        <f t="shared" si="30"/>
        <v>0</v>
      </c>
      <c r="L618" s="292"/>
      <c r="M618" s="293"/>
      <c r="N618" s="292"/>
      <c r="O618" s="293"/>
      <c r="P618" s="282"/>
      <c r="Q618" s="282"/>
      <c r="R618" s="282"/>
      <c r="S618" s="282"/>
      <c r="T618" s="14" t="str">
        <f t="shared" si="31"/>
        <v/>
      </c>
      <c r="U618" s="47" t="str">
        <f t="shared" si="32"/>
        <v/>
      </c>
    </row>
    <row r="619" spans="1:21" ht="21" customHeight="1" x14ac:dyDescent="0.15">
      <c r="A619" s="282"/>
      <c r="B619" s="282"/>
      <c r="C619" s="282"/>
      <c r="D619" s="283"/>
      <c r="E619" s="283"/>
      <c r="F619" s="283"/>
      <c r="G619" s="284"/>
      <c r="H619" s="284"/>
      <c r="I619" s="285"/>
      <c r="J619" s="286"/>
      <c r="K619" s="319">
        <f t="shared" si="30"/>
        <v>0</v>
      </c>
      <c r="L619" s="292"/>
      <c r="M619" s="293"/>
      <c r="N619" s="292"/>
      <c r="O619" s="293"/>
      <c r="P619" s="282"/>
      <c r="Q619" s="282"/>
      <c r="R619" s="282"/>
      <c r="S619" s="282"/>
      <c r="T619" s="14" t="str">
        <f t="shared" si="31"/>
        <v/>
      </c>
      <c r="U619" s="47" t="str">
        <f t="shared" si="32"/>
        <v/>
      </c>
    </row>
    <row r="620" spans="1:21" ht="21" customHeight="1" x14ac:dyDescent="0.15">
      <c r="A620" s="282"/>
      <c r="B620" s="282"/>
      <c r="C620" s="282"/>
      <c r="D620" s="283"/>
      <c r="E620" s="283"/>
      <c r="F620" s="283"/>
      <c r="G620" s="284"/>
      <c r="H620" s="284"/>
      <c r="I620" s="285"/>
      <c r="J620" s="286"/>
      <c r="K620" s="319">
        <f t="shared" si="30"/>
        <v>0</v>
      </c>
      <c r="L620" s="292"/>
      <c r="M620" s="293"/>
      <c r="N620" s="292"/>
      <c r="O620" s="293"/>
      <c r="P620" s="282"/>
      <c r="Q620" s="282"/>
      <c r="R620" s="282"/>
      <c r="S620" s="282"/>
      <c r="T620" s="14" t="str">
        <f t="shared" si="31"/>
        <v/>
      </c>
      <c r="U620" s="47" t="str">
        <f t="shared" si="32"/>
        <v/>
      </c>
    </row>
    <row r="621" spans="1:21" ht="21" customHeight="1" x14ac:dyDescent="0.15">
      <c r="A621" s="282"/>
      <c r="B621" s="282"/>
      <c r="C621" s="282"/>
      <c r="D621" s="283"/>
      <c r="E621" s="283"/>
      <c r="F621" s="283"/>
      <c r="G621" s="284"/>
      <c r="H621" s="284"/>
      <c r="I621" s="285"/>
      <c r="J621" s="286"/>
      <c r="K621" s="319">
        <f t="shared" si="30"/>
        <v>0</v>
      </c>
      <c r="L621" s="292"/>
      <c r="M621" s="293"/>
      <c r="N621" s="292"/>
      <c r="O621" s="293"/>
      <c r="P621" s="282"/>
      <c r="Q621" s="282"/>
      <c r="R621" s="282"/>
      <c r="S621" s="282"/>
      <c r="T621" s="14" t="str">
        <f t="shared" si="31"/>
        <v/>
      </c>
      <c r="U621" s="47" t="str">
        <f t="shared" si="32"/>
        <v/>
      </c>
    </row>
    <row r="622" spans="1:21" ht="21" customHeight="1" x14ac:dyDescent="0.15">
      <c r="A622" s="282"/>
      <c r="B622" s="282"/>
      <c r="C622" s="282"/>
      <c r="D622" s="283"/>
      <c r="E622" s="283"/>
      <c r="F622" s="283"/>
      <c r="G622" s="284"/>
      <c r="H622" s="284"/>
      <c r="I622" s="285"/>
      <c r="J622" s="286"/>
      <c r="K622" s="319">
        <f t="shared" si="30"/>
        <v>0</v>
      </c>
      <c r="L622" s="292"/>
      <c r="M622" s="293"/>
      <c r="N622" s="292"/>
      <c r="O622" s="293"/>
      <c r="P622" s="282"/>
      <c r="Q622" s="282"/>
      <c r="R622" s="282"/>
      <c r="S622" s="282"/>
      <c r="T622" s="14" t="str">
        <f t="shared" si="31"/>
        <v/>
      </c>
      <c r="U622" s="47" t="str">
        <f t="shared" si="32"/>
        <v/>
      </c>
    </row>
    <row r="623" spans="1:21" ht="21" customHeight="1" x14ac:dyDescent="0.15">
      <c r="A623" s="282"/>
      <c r="B623" s="282"/>
      <c r="C623" s="282"/>
      <c r="D623" s="283"/>
      <c r="E623" s="283"/>
      <c r="F623" s="283"/>
      <c r="G623" s="284"/>
      <c r="H623" s="284"/>
      <c r="I623" s="285"/>
      <c r="J623" s="286"/>
      <c r="K623" s="319">
        <f t="shared" si="30"/>
        <v>0</v>
      </c>
      <c r="L623" s="292"/>
      <c r="M623" s="293"/>
      <c r="N623" s="292"/>
      <c r="O623" s="293"/>
      <c r="P623" s="282"/>
      <c r="Q623" s="282"/>
      <c r="R623" s="282"/>
      <c r="S623" s="282"/>
      <c r="T623" s="14" t="str">
        <f t="shared" si="31"/>
        <v/>
      </c>
      <c r="U623" s="47" t="str">
        <f t="shared" si="32"/>
        <v/>
      </c>
    </row>
    <row r="624" spans="1:21" ht="21" customHeight="1" x14ac:dyDescent="0.15">
      <c r="A624" s="282"/>
      <c r="B624" s="282"/>
      <c r="C624" s="282"/>
      <c r="D624" s="283"/>
      <c r="E624" s="283"/>
      <c r="F624" s="283"/>
      <c r="G624" s="284"/>
      <c r="H624" s="284"/>
      <c r="I624" s="285"/>
      <c r="J624" s="286"/>
      <c r="K624" s="319">
        <f t="shared" si="30"/>
        <v>0</v>
      </c>
      <c r="L624" s="292"/>
      <c r="M624" s="293"/>
      <c r="N624" s="292"/>
      <c r="O624" s="293"/>
      <c r="P624" s="282"/>
      <c r="Q624" s="282"/>
      <c r="R624" s="282"/>
      <c r="S624" s="282"/>
      <c r="T624" s="14" t="str">
        <f t="shared" si="31"/>
        <v/>
      </c>
      <c r="U624" s="47" t="str">
        <f t="shared" si="32"/>
        <v/>
      </c>
    </row>
    <row r="625" spans="1:21" ht="21" customHeight="1" x14ac:dyDescent="0.15">
      <c r="A625" s="282"/>
      <c r="B625" s="282"/>
      <c r="C625" s="282"/>
      <c r="D625" s="283"/>
      <c r="E625" s="283"/>
      <c r="F625" s="283"/>
      <c r="G625" s="284"/>
      <c r="H625" s="284"/>
      <c r="I625" s="285"/>
      <c r="J625" s="286"/>
      <c r="K625" s="319">
        <f t="shared" si="30"/>
        <v>0</v>
      </c>
      <c r="L625" s="292"/>
      <c r="M625" s="293"/>
      <c r="N625" s="292"/>
      <c r="O625" s="293"/>
      <c r="P625" s="282"/>
      <c r="Q625" s="282"/>
      <c r="R625" s="282"/>
      <c r="S625" s="282"/>
      <c r="T625" s="14" t="str">
        <f t="shared" si="31"/>
        <v/>
      </c>
      <c r="U625" s="47" t="str">
        <f t="shared" si="32"/>
        <v/>
      </c>
    </row>
    <row r="626" spans="1:21" ht="21" customHeight="1" x14ac:dyDescent="0.15">
      <c r="A626" s="282"/>
      <c r="B626" s="282"/>
      <c r="C626" s="282"/>
      <c r="D626" s="283"/>
      <c r="E626" s="283"/>
      <c r="F626" s="283"/>
      <c r="G626" s="284"/>
      <c r="H626" s="284"/>
      <c r="I626" s="285"/>
      <c r="J626" s="286"/>
      <c r="K626" s="319">
        <f t="shared" si="30"/>
        <v>0</v>
      </c>
      <c r="L626" s="292"/>
      <c r="M626" s="293"/>
      <c r="N626" s="292"/>
      <c r="O626" s="293"/>
      <c r="P626" s="282"/>
      <c r="Q626" s="282"/>
      <c r="R626" s="282"/>
      <c r="S626" s="282"/>
      <c r="T626" s="14" t="str">
        <f t="shared" si="31"/>
        <v/>
      </c>
      <c r="U626" s="47" t="str">
        <f t="shared" si="32"/>
        <v/>
      </c>
    </row>
    <row r="627" spans="1:21" ht="21" customHeight="1" x14ac:dyDescent="0.15">
      <c r="A627" s="282"/>
      <c r="B627" s="282"/>
      <c r="C627" s="282"/>
      <c r="D627" s="283"/>
      <c r="E627" s="283"/>
      <c r="F627" s="283"/>
      <c r="G627" s="284"/>
      <c r="H627" s="284"/>
      <c r="I627" s="285"/>
      <c r="J627" s="286"/>
      <c r="K627" s="319">
        <f t="shared" si="30"/>
        <v>0</v>
      </c>
      <c r="L627" s="292"/>
      <c r="M627" s="293"/>
      <c r="N627" s="292"/>
      <c r="O627" s="293"/>
      <c r="P627" s="282"/>
      <c r="Q627" s="282"/>
      <c r="R627" s="282"/>
      <c r="S627" s="282"/>
      <c r="T627" s="14" t="str">
        <f t="shared" si="31"/>
        <v/>
      </c>
      <c r="U627" s="47" t="str">
        <f t="shared" si="32"/>
        <v/>
      </c>
    </row>
    <row r="628" spans="1:21" ht="21" customHeight="1" x14ac:dyDescent="0.15">
      <c r="A628" s="282"/>
      <c r="B628" s="282"/>
      <c r="C628" s="282"/>
      <c r="D628" s="283"/>
      <c r="E628" s="283"/>
      <c r="F628" s="283"/>
      <c r="G628" s="284"/>
      <c r="H628" s="284"/>
      <c r="I628" s="285"/>
      <c r="J628" s="286"/>
      <c r="K628" s="319"/>
      <c r="L628" s="292"/>
      <c r="M628" s="293"/>
      <c r="N628" s="292"/>
      <c r="O628" s="293"/>
      <c r="P628" s="282"/>
      <c r="Q628" s="282"/>
      <c r="R628" s="282"/>
      <c r="S628" s="282"/>
      <c r="T628" s="14" t="str">
        <f t="shared" si="31"/>
        <v/>
      </c>
      <c r="U628" s="47" t="str">
        <f t="shared" si="32"/>
        <v/>
      </c>
    </row>
    <row r="629" spans="1:21" ht="21" customHeight="1" x14ac:dyDescent="0.15">
      <c r="A629" s="282"/>
      <c r="B629" s="282"/>
      <c r="C629" s="282"/>
      <c r="D629" s="283"/>
      <c r="E629" s="283"/>
      <c r="F629" s="283"/>
      <c r="G629" s="284"/>
      <c r="H629" s="284"/>
      <c r="I629" s="285"/>
      <c r="J629" s="286"/>
      <c r="K629" s="319"/>
      <c r="L629" s="292"/>
      <c r="M629" s="293"/>
      <c r="N629" s="292"/>
      <c r="O629" s="293"/>
      <c r="P629" s="282"/>
      <c r="Q629" s="282"/>
      <c r="R629" s="282"/>
      <c r="S629" s="282"/>
      <c r="T629" s="14" t="str">
        <f t="shared" si="31"/>
        <v/>
      </c>
      <c r="U629" s="47" t="str">
        <f t="shared" si="32"/>
        <v/>
      </c>
    </row>
    <row r="630" spans="1:21" ht="21" customHeight="1" x14ac:dyDescent="0.15">
      <c r="A630" s="282"/>
      <c r="B630" s="282"/>
      <c r="C630" s="282"/>
      <c r="D630" s="283"/>
      <c r="E630" s="283"/>
      <c r="F630" s="283"/>
      <c r="G630" s="284"/>
      <c r="H630" s="284"/>
      <c r="I630" s="285"/>
      <c r="J630" s="286"/>
      <c r="K630" s="319"/>
      <c r="L630" s="292"/>
      <c r="M630" s="293"/>
      <c r="N630" s="292"/>
      <c r="O630" s="293"/>
      <c r="P630" s="282"/>
      <c r="Q630" s="282"/>
      <c r="R630" s="282"/>
      <c r="S630" s="282"/>
      <c r="T630" s="14" t="str">
        <f t="shared" si="31"/>
        <v/>
      </c>
      <c r="U630" s="47" t="str">
        <f t="shared" si="32"/>
        <v/>
      </c>
    </row>
    <row r="631" spans="1:21" ht="21" customHeight="1" x14ac:dyDescent="0.15">
      <c r="A631" s="282"/>
      <c r="B631" s="282"/>
      <c r="C631" s="282"/>
      <c r="D631" s="283"/>
      <c r="E631" s="283"/>
      <c r="F631" s="283"/>
      <c r="G631" s="284"/>
      <c r="H631" s="284"/>
      <c r="I631" s="285"/>
      <c r="J631" s="286"/>
      <c r="K631" s="319"/>
      <c r="L631" s="292"/>
      <c r="M631" s="293"/>
      <c r="N631" s="292"/>
      <c r="O631" s="293"/>
      <c r="P631" s="282"/>
      <c r="Q631" s="282"/>
      <c r="R631" s="282"/>
      <c r="S631" s="282"/>
      <c r="T631" s="14" t="str">
        <f t="shared" si="31"/>
        <v/>
      </c>
      <c r="U631" s="47" t="str">
        <f t="shared" si="32"/>
        <v/>
      </c>
    </row>
    <row r="632" spans="1:21" ht="21" customHeight="1" x14ac:dyDescent="0.15">
      <c r="A632" s="282"/>
      <c r="B632" s="282"/>
      <c r="C632" s="282"/>
      <c r="D632" s="283"/>
      <c r="E632" s="283"/>
      <c r="F632" s="283"/>
      <c r="G632" s="284"/>
      <c r="H632" s="284"/>
      <c r="I632" s="285"/>
      <c r="J632" s="286"/>
      <c r="K632" s="319"/>
      <c r="L632" s="292"/>
      <c r="M632" s="293"/>
      <c r="N632" s="292"/>
      <c r="O632" s="293"/>
      <c r="P632" s="282"/>
      <c r="Q632" s="282"/>
      <c r="R632" s="282"/>
      <c r="S632" s="282"/>
      <c r="T632" s="14" t="str">
        <f t="shared" si="31"/>
        <v/>
      </c>
      <c r="U632" s="47" t="str">
        <f t="shared" si="32"/>
        <v/>
      </c>
    </row>
    <row r="633" spans="1:21" ht="21" customHeight="1" x14ac:dyDescent="0.15">
      <c r="A633" s="282"/>
      <c r="B633" s="282"/>
      <c r="C633" s="282"/>
      <c r="D633" s="283"/>
      <c r="E633" s="283"/>
      <c r="F633" s="283"/>
      <c r="G633" s="284"/>
      <c r="H633" s="284"/>
      <c r="I633" s="285"/>
      <c r="J633" s="286"/>
      <c r="K633" s="319"/>
      <c r="L633" s="292"/>
      <c r="M633" s="293"/>
      <c r="N633" s="292"/>
      <c r="O633" s="293"/>
      <c r="P633" s="282"/>
      <c r="Q633" s="282"/>
      <c r="R633" s="282"/>
      <c r="S633" s="282"/>
      <c r="T633" s="14" t="str">
        <f t="shared" si="31"/>
        <v/>
      </c>
      <c r="U633" s="47" t="str">
        <f t="shared" si="32"/>
        <v/>
      </c>
    </row>
    <row r="634" spans="1:21" ht="21" customHeight="1" x14ac:dyDescent="0.15">
      <c r="A634" s="282"/>
      <c r="B634" s="282"/>
      <c r="C634" s="282"/>
      <c r="D634" s="283"/>
      <c r="E634" s="283"/>
      <c r="F634" s="283"/>
      <c r="G634" s="284"/>
      <c r="H634" s="284"/>
      <c r="I634" s="285"/>
      <c r="J634" s="286"/>
      <c r="K634" s="319"/>
      <c r="L634" s="292"/>
      <c r="M634" s="293"/>
      <c r="N634" s="292"/>
      <c r="O634" s="293"/>
      <c r="P634" s="282"/>
      <c r="Q634" s="282"/>
      <c r="R634" s="282"/>
      <c r="S634" s="282"/>
      <c r="T634" s="14" t="str">
        <f t="shared" si="31"/>
        <v/>
      </c>
      <c r="U634" s="47" t="str">
        <f t="shared" si="32"/>
        <v/>
      </c>
    </row>
    <row r="635" spans="1:21" ht="21" customHeight="1" x14ac:dyDescent="0.15">
      <c r="A635" s="282"/>
      <c r="B635" s="282"/>
      <c r="C635" s="282"/>
      <c r="D635" s="283"/>
      <c r="E635" s="283"/>
      <c r="F635" s="283"/>
      <c r="G635" s="284"/>
      <c r="H635" s="284"/>
      <c r="I635" s="285"/>
      <c r="J635" s="286"/>
      <c r="K635" s="319"/>
      <c r="L635" s="292"/>
      <c r="M635" s="293"/>
      <c r="N635" s="292"/>
      <c r="O635" s="293"/>
      <c r="P635" s="282"/>
      <c r="Q635" s="282"/>
      <c r="R635" s="282"/>
      <c r="S635" s="282"/>
      <c r="T635" s="14" t="str">
        <f t="shared" si="31"/>
        <v/>
      </c>
      <c r="U635" s="47" t="str">
        <f t="shared" si="32"/>
        <v/>
      </c>
    </row>
    <row r="636" spans="1:21" ht="21" customHeight="1" x14ac:dyDescent="0.15">
      <c r="A636" s="282"/>
      <c r="B636" s="282"/>
      <c r="C636" s="282"/>
      <c r="D636" s="283"/>
      <c r="E636" s="283"/>
      <c r="F636" s="283"/>
      <c r="G636" s="284"/>
      <c r="H636" s="284"/>
      <c r="I636" s="285"/>
      <c r="J636" s="286"/>
      <c r="K636" s="319"/>
      <c r="L636" s="292"/>
      <c r="M636" s="293"/>
      <c r="N636" s="292"/>
      <c r="O636" s="293"/>
      <c r="P636" s="282"/>
      <c r="Q636" s="282"/>
      <c r="R636" s="282"/>
      <c r="S636" s="282"/>
      <c r="T636" s="14" t="str">
        <f t="shared" si="31"/>
        <v/>
      </c>
      <c r="U636" s="47" t="str">
        <f t="shared" si="32"/>
        <v/>
      </c>
    </row>
    <row r="637" spans="1:21" ht="21" customHeight="1" x14ac:dyDescent="0.15">
      <c r="A637" s="282"/>
      <c r="B637" s="282"/>
      <c r="C637" s="282"/>
      <c r="D637" s="283"/>
      <c r="E637" s="283"/>
      <c r="F637" s="283"/>
      <c r="G637" s="284"/>
      <c r="H637" s="284"/>
      <c r="I637" s="285"/>
      <c r="J637" s="286"/>
      <c r="K637" s="319"/>
      <c r="L637" s="292"/>
      <c r="M637" s="293"/>
      <c r="N637" s="292"/>
      <c r="O637" s="293"/>
      <c r="P637" s="282"/>
      <c r="Q637" s="282"/>
      <c r="R637" s="282"/>
      <c r="S637" s="282"/>
      <c r="T637" s="14" t="str">
        <f t="shared" si="31"/>
        <v/>
      </c>
      <c r="U637" s="47" t="str">
        <f t="shared" si="32"/>
        <v/>
      </c>
    </row>
    <row r="638" spans="1:21" ht="21" customHeight="1" x14ac:dyDescent="0.15">
      <c r="A638" s="282"/>
      <c r="B638" s="282"/>
      <c r="C638" s="282"/>
      <c r="D638" s="283"/>
      <c r="E638" s="283"/>
      <c r="F638" s="283"/>
      <c r="G638" s="284"/>
      <c r="H638" s="284"/>
      <c r="I638" s="285"/>
      <c r="J638" s="286"/>
      <c r="K638" s="319"/>
      <c r="L638" s="292"/>
      <c r="M638" s="293"/>
      <c r="N638" s="292"/>
      <c r="O638" s="293"/>
      <c r="P638" s="282"/>
      <c r="Q638" s="282"/>
      <c r="R638" s="282"/>
      <c r="S638" s="282"/>
      <c r="T638" s="14" t="str">
        <f t="shared" si="31"/>
        <v/>
      </c>
      <c r="U638" s="47" t="str">
        <f t="shared" si="32"/>
        <v/>
      </c>
    </row>
    <row r="639" spans="1:21" ht="21" customHeight="1" x14ac:dyDescent="0.15">
      <c r="A639" s="282"/>
      <c r="B639" s="282"/>
      <c r="C639" s="282"/>
      <c r="D639" s="283"/>
      <c r="E639" s="283"/>
      <c r="F639" s="283"/>
      <c r="G639" s="284"/>
      <c r="H639" s="284"/>
      <c r="I639" s="285"/>
      <c r="J639" s="286"/>
      <c r="K639" s="319"/>
      <c r="L639" s="292"/>
      <c r="M639" s="293"/>
      <c r="N639" s="292"/>
      <c r="O639" s="293"/>
      <c r="P639" s="282"/>
      <c r="Q639" s="282"/>
      <c r="R639" s="282"/>
      <c r="S639" s="282"/>
      <c r="T639" s="14" t="str">
        <f t="shared" si="31"/>
        <v/>
      </c>
      <c r="U639" s="47" t="str">
        <f t="shared" si="32"/>
        <v/>
      </c>
    </row>
    <row r="640" spans="1:21" ht="21" customHeight="1" x14ac:dyDescent="0.15">
      <c r="A640" s="282"/>
      <c r="B640" s="282"/>
      <c r="C640" s="282"/>
      <c r="D640" s="283"/>
      <c r="E640" s="283"/>
      <c r="F640" s="283"/>
      <c r="G640" s="284"/>
      <c r="H640" s="284"/>
      <c r="I640" s="285"/>
      <c r="J640" s="286"/>
      <c r="K640" s="319"/>
      <c r="L640" s="292"/>
      <c r="M640" s="293"/>
      <c r="N640" s="292"/>
      <c r="O640" s="293"/>
      <c r="P640" s="282"/>
      <c r="Q640" s="282"/>
      <c r="R640" s="282"/>
      <c r="S640" s="282"/>
      <c r="T640" s="14" t="str">
        <f t="shared" si="31"/>
        <v/>
      </c>
      <c r="U640" s="47" t="str">
        <f t="shared" si="32"/>
        <v/>
      </c>
    </row>
    <row r="641" spans="1:21" ht="21" customHeight="1" x14ac:dyDescent="0.15">
      <c r="A641" s="282"/>
      <c r="B641" s="282"/>
      <c r="C641" s="282"/>
      <c r="D641" s="283"/>
      <c r="E641" s="283"/>
      <c r="F641" s="283"/>
      <c r="G641" s="284"/>
      <c r="H641" s="284"/>
      <c r="I641" s="285"/>
      <c r="J641" s="286"/>
      <c r="K641" s="319"/>
      <c r="L641" s="292"/>
      <c r="M641" s="293"/>
      <c r="N641" s="292"/>
      <c r="O641" s="293"/>
      <c r="P641" s="282"/>
      <c r="Q641" s="282"/>
      <c r="R641" s="282"/>
      <c r="S641" s="282"/>
      <c r="T641" s="14" t="str">
        <f t="shared" si="31"/>
        <v/>
      </c>
      <c r="U641" s="47" t="str">
        <f t="shared" si="32"/>
        <v/>
      </c>
    </row>
    <row r="642" spans="1:21" ht="21" customHeight="1" x14ac:dyDescent="0.15">
      <c r="A642" s="282"/>
      <c r="B642" s="282"/>
      <c r="C642" s="282"/>
      <c r="D642" s="283"/>
      <c r="E642" s="283"/>
      <c r="F642" s="283"/>
      <c r="G642" s="284"/>
      <c r="H642" s="284"/>
      <c r="I642" s="285"/>
      <c r="J642" s="286"/>
      <c r="K642" s="319"/>
      <c r="L642" s="292"/>
      <c r="M642" s="293"/>
      <c r="N642" s="292"/>
      <c r="O642" s="293"/>
      <c r="P642" s="282"/>
      <c r="Q642" s="282"/>
      <c r="R642" s="282"/>
      <c r="S642" s="282"/>
      <c r="T642" s="14" t="str">
        <f t="shared" si="31"/>
        <v/>
      </c>
      <c r="U642" s="47" t="str">
        <f t="shared" si="32"/>
        <v/>
      </c>
    </row>
    <row r="643" spans="1:21" ht="21" customHeight="1" x14ac:dyDescent="0.15">
      <c r="A643" s="282"/>
      <c r="B643" s="282"/>
      <c r="C643" s="282"/>
      <c r="D643" s="283"/>
      <c r="E643" s="283"/>
      <c r="F643" s="283"/>
      <c r="G643" s="284"/>
      <c r="H643" s="284"/>
      <c r="I643" s="285"/>
      <c r="J643" s="286"/>
      <c r="K643" s="319"/>
      <c r="L643" s="292"/>
      <c r="M643" s="293"/>
      <c r="N643" s="292"/>
      <c r="O643" s="293"/>
      <c r="P643" s="282"/>
      <c r="Q643" s="282"/>
      <c r="R643" s="282"/>
      <c r="S643" s="282"/>
      <c r="T643" s="14" t="str">
        <f t="shared" si="31"/>
        <v/>
      </c>
      <c r="U643" s="47" t="str">
        <f t="shared" si="32"/>
        <v/>
      </c>
    </row>
    <row r="644" spans="1:21" ht="21" customHeight="1" x14ac:dyDescent="0.15">
      <c r="A644" s="282"/>
      <c r="B644" s="282"/>
      <c r="C644" s="282"/>
      <c r="D644" s="283"/>
      <c r="E644" s="283"/>
      <c r="F644" s="283"/>
      <c r="G644" s="284"/>
      <c r="H644" s="284"/>
      <c r="I644" s="285"/>
      <c r="J644" s="286"/>
      <c r="K644" s="319"/>
      <c r="L644" s="292"/>
      <c r="M644" s="293"/>
      <c r="N644" s="292"/>
      <c r="O644" s="293"/>
      <c r="P644" s="282"/>
      <c r="Q644" s="282"/>
      <c r="R644" s="282"/>
      <c r="S644" s="282"/>
      <c r="T644" s="14" t="str">
        <f t="shared" si="31"/>
        <v/>
      </c>
      <c r="U644" s="47" t="str">
        <f t="shared" si="32"/>
        <v/>
      </c>
    </row>
    <row r="645" spans="1:21" ht="21" customHeight="1" x14ac:dyDescent="0.15">
      <c r="A645" s="282"/>
      <c r="B645" s="282"/>
      <c r="C645" s="282"/>
      <c r="D645" s="283"/>
      <c r="E645" s="283"/>
      <c r="F645" s="283"/>
      <c r="G645" s="284"/>
      <c r="H645" s="284"/>
      <c r="I645" s="285"/>
      <c r="J645" s="286"/>
      <c r="K645" s="319"/>
      <c r="L645" s="292"/>
      <c r="M645" s="293"/>
      <c r="N645" s="292"/>
      <c r="O645" s="293"/>
      <c r="P645" s="282"/>
      <c r="Q645" s="282"/>
      <c r="R645" s="282"/>
      <c r="S645" s="282"/>
      <c r="T645" s="14" t="str">
        <f t="shared" si="31"/>
        <v/>
      </c>
      <c r="U645" s="47" t="str">
        <f t="shared" si="32"/>
        <v/>
      </c>
    </row>
    <row r="646" spans="1:21" ht="21" customHeight="1" x14ac:dyDescent="0.15">
      <c r="A646" s="282"/>
      <c r="B646" s="282"/>
      <c r="C646" s="282"/>
      <c r="D646" s="283"/>
      <c r="E646" s="283"/>
      <c r="F646" s="283"/>
      <c r="G646" s="284"/>
      <c r="H646" s="284"/>
      <c r="I646" s="285"/>
      <c r="J646" s="286"/>
      <c r="K646" s="319"/>
      <c r="L646" s="292"/>
      <c r="M646" s="293"/>
      <c r="N646" s="292"/>
      <c r="O646" s="293"/>
      <c r="P646" s="282"/>
      <c r="Q646" s="282"/>
      <c r="R646" s="282"/>
      <c r="S646" s="282"/>
      <c r="T646" s="14" t="str">
        <f t="shared" si="31"/>
        <v/>
      </c>
      <c r="U646" s="47" t="str">
        <f t="shared" si="32"/>
        <v/>
      </c>
    </row>
    <row r="647" spans="1:21" ht="21" customHeight="1" x14ac:dyDescent="0.15">
      <c r="A647" s="282"/>
      <c r="B647" s="282"/>
      <c r="C647" s="282"/>
      <c r="D647" s="283"/>
      <c r="E647" s="283"/>
      <c r="F647" s="283"/>
      <c r="G647" s="284"/>
      <c r="H647" s="284"/>
      <c r="I647" s="285"/>
      <c r="J647" s="286"/>
      <c r="K647" s="319"/>
      <c r="L647" s="292"/>
      <c r="M647" s="293"/>
      <c r="N647" s="292"/>
      <c r="O647" s="293"/>
      <c r="P647" s="282"/>
      <c r="Q647" s="282"/>
      <c r="R647" s="282"/>
      <c r="S647" s="282"/>
      <c r="T647" s="14" t="str">
        <f t="shared" ref="T647:T710" si="33">CONCATENATE(L647,C647)</f>
        <v/>
      </c>
      <c r="U647" s="47" t="str">
        <f t="shared" ref="U647:U710" si="34">CONCATENATE(N647,H647)</f>
        <v/>
      </c>
    </row>
    <row r="648" spans="1:21" ht="21" customHeight="1" x14ac:dyDescent="0.15">
      <c r="A648" s="282"/>
      <c r="B648" s="282"/>
      <c r="C648" s="282"/>
      <c r="D648" s="283"/>
      <c r="E648" s="283"/>
      <c r="F648" s="283"/>
      <c r="G648" s="284"/>
      <c r="H648" s="284"/>
      <c r="I648" s="285"/>
      <c r="J648" s="286"/>
      <c r="K648" s="319"/>
      <c r="L648" s="292"/>
      <c r="M648" s="293"/>
      <c r="N648" s="292"/>
      <c r="O648" s="293"/>
      <c r="P648" s="282"/>
      <c r="Q648" s="282"/>
      <c r="R648" s="282"/>
      <c r="S648" s="282"/>
      <c r="T648" s="14" t="str">
        <f t="shared" si="33"/>
        <v/>
      </c>
      <c r="U648" s="47" t="str">
        <f t="shared" si="34"/>
        <v/>
      </c>
    </row>
    <row r="649" spans="1:21" ht="21" customHeight="1" x14ac:dyDescent="0.15">
      <c r="A649" s="282"/>
      <c r="B649" s="282"/>
      <c r="C649" s="282"/>
      <c r="D649" s="283"/>
      <c r="E649" s="283"/>
      <c r="F649" s="283"/>
      <c r="G649" s="284"/>
      <c r="H649" s="284"/>
      <c r="I649" s="285"/>
      <c r="J649" s="286"/>
      <c r="K649" s="319"/>
      <c r="L649" s="292"/>
      <c r="M649" s="293"/>
      <c r="N649" s="292"/>
      <c r="O649" s="293"/>
      <c r="P649" s="282"/>
      <c r="Q649" s="282"/>
      <c r="R649" s="282"/>
      <c r="S649" s="282"/>
      <c r="T649" s="14" t="str">
        <f t="shared" si="33"/>
        <v/>
      </c>
      <c r="U649" s="47" t="str">
        <f t="shared" si="34"/>
        <v/>
      </c>
    </row>
    <row r="650" spans="1:21" ht="21" customHeight="1" x14ac:dyDescent="0.15">
      <c r="A650" s="282"/>
      <c r="B650" s="282"/>
      <c r="C650" s="282"/>
      <c r="D650" s="283"/>
      <c r="E650" s="283"/>
      <c r="F650" s="283"/>
      <c r="G650" s="284"/>
      <c r="H650" s="284"/>
      <c r="I650" s="285"/>
      <c r="J650" s="286"/>
      <c r="K650" s="319"/>
      <c r="L650" s="292"/>
      <c r="M650" s="293"/>
      <c r="N650" s="292"/>
      <c r="O650" s="293"/>
      <c r="P650" s="282"/>
      <c r="Q650" s="282"/>
      <c r="R650" s="282"/>
      <c r="S650" s="282"/>
      <c r="T650" s="14" t="str">
        <f t="shared" si="33"/>
        <v/>
      </c>
      <c r="U650" s="47" t="str">
        <f t="shared" si="34"/>
        <v/>
      </c>
    </row>
    <row r="651" spans="1:21" ht="21" customHeight="1" x14ac:dyDescent="0.15">
      <c r="A651" s="282"/>
      <c r="B651" s="282"/>
      <c r="C651" s="282"/>
      <c r="D651" s="283"/>
      <c r="E651" s="283"/>
      <c r="F651" s="283"/>
      <c r="G651" s="284"/>
      <c r="H651" s="284"/>
      <c r="I651" s="285"/>
      <c r="J651" s="286"/>
      <c r="K651" s="319"/>
      <c r="L651" s="292"/>
      <c r="M651" s="293"/>
      <c r="N651" s="292"/>
      <c r="O651" s="293"/>
      <c r="P651" s="282"/>
      <c r="Q651" s="282"/>
      <c r="R651" s="282"/>
      <c r="S651" s="282"/>
      <c r="T651" s="14" t="str">
        <f t="shared" si="33"/>
        <v/>
      </c>
      <c r="U651" s="47" t="str">
        <f t="shared" si="34"/>
        <v/>
      </c>
    </row>
    <row r="652" spans="1:21" ht="21" customHeight="1" x14ac:dyDescent="0.15">
      <c r="A652" s="282"/>
      <c r="B652" s="282"/>
      <c r="C652" s="282"/>
      <c r="D652" s="283"/>
      <c r="E652" s="283"/>
      <c r="F652" s="283"/>
      <c r="G652" s="284"/>
      <c r="H652" s="284"/>
      <c r="I652" s="285"/>
      <c r="J652" s="286"/>
      <c r="K652" s="319"/>
      <c r="L652" s="292"/>
      <c r="M652" s="293"/>
      <c r="N652" s="292"/>
      <c r="O652" s="293"/>
      <c r="P652" s="282"/>
      <c r="Q652" s="282"/>
      <c r="R652" s="282"/>
      <c r="S652" s="282"/>
      <c r="T652" s="14" t="str">
        <f t="shared" si="33"/>
        <v/>
      </c>
      <c r="U652" s="47" t="str">
        <f t="shared" si="34"/>
        <v/>
      </c>
    </row>
    <row r="653" spans="1:21" ht="21" customHeight="1" x14ac:dyDescent="0.15">
      <c r="A653" s="282"/>
      <c r="B653" s="282"/>
      <c r="C653" s="282"/>
      <c r="D653" s="283"/>
      <c r="E653" s="283"/>
      <c r="F653" s="283"/>
      <c r="G653" s="284"/>
      <c r="H653" s="284"/>
      <c r="I653" s="285"/>
      <c r="J653" s="286"/>
      <c r="K653" s="319"/>
      <c r="L653" s="292"/>
      <c r="M653" s="293"/>
      <c r="N653" s="292"/>
      <c r="O653" s="293"/>
      <c r="P653" s="282"/>
      <c r="Q653" s="282"/>
      <c r="R653" s="282"/>
      <c r="S653" s="282"/>
      <c r="T653" s="14" t="str">
        <f t="shared" si="33"/>
        <v/>
      </c>
      <c r="U653" s="47" t="str">
        <f t="shared" si="34"/>
        <v/>
      </c>
    </row>
    <row r="654" spans="1:21" ht="21" customHeight="1" x14ac:dyDescent="0.15">
      <c r="A654" s="282"/>
      <c r="B654" s="282"/>
      <c r="C654" s="282"/>
      <c r="D654" s="283"/>
      <c r="E654" s="283"/>
      <c r="F654" s="283"/>
      <c r="G654" s="284"/>
      <c r="H654" s="284"/>
      <c r="I654" s="285"/>
      <c r="J654" s="286"/>
      <c r="K654" s="319"/>
      <c r="L654" s="292"/>
      <c r="M654" s="293"/>
      <c r="N654" s="292"/>
      <c r="O654" s="293"/>
      <c r="P654" s="282"/>
      <c r="Q654" s="282"/>
      <c r="R654" s="282"/>
      <c r="S654" s="282"/>
      <c r="T654" s="14" t="str">
        <f t="shared" si="33"/>
        <v/>
      </c>
      <c r="U654" s="47" t="str">
        <f t="shared" si="34"/>
        <v/>
      </c>
    </row>
    <row r="655" spans="1:21" ht="21" customHeight="1" x14ac:dyDescent="0.15">
      <c r="A655" s="282"/>
      <c r="B655" s="282"/>
      <c r="C655" s="282"/>
      <c r="D655" s="283"/>
      <c r="E655" s="283"/>
      <c r="F655" s="283"/>
      <c r="G655" s="284"/>
      <c r="H655" s="284"/>
      <c r="I655" s="285"/>
      <c r="J655" s="286"/>
      <c r="K655" s="319"/>
      <c r="L655" s="292"/>
      <c r="M655" s="293"/>
      <c r="N655" s="292"/>
      <c r="O655" s="293"/>
      <c r="P655" s="282"/>
      <c r="Q655" s="282"/>
      <c r="R655" s="282"/>
      <c r="S655" s="282"/>
      <c r="T655" s="14" t="str">
        <f t="shared" si="33"/>
        <v/>
      </c>
      <c r="U655" s="47" t="str">
        <f t="shared" si="34"/>
        <v/>
      </c>
    </row>
    <row r="656" spans="1:21" ht="21" customHeight="1" x14ac:dyDescent="0.15">
      <c r="A656" s="282"/>
      <c r="B656" s="282"/>
      <c r="C656" s="282"/>
      <c r="D656" s="283"/>
      <c r="E656" s="283"/>
      <c r="F656" s="283"/>
      <c r="G656" s="284"/>
      <c r="H656" s="284"/>
      <c r="I656" s="285"/>
      <c r="J656" s="286"/>
      <c r="K656" s="319"/>
      <c r="L656" s="292"/>
      <c r="M656" s="293"/>
      <c r="N656" s="292"/>
      <c r="O656" s="293"/>
      <c r="P656" s="282"/>
      <c r="Q656" s="282"/>
      <c r="R656" s="282"/>
      <c r="S656" s="282"/>
      <c r="T656" s="14" t="str">
        <f t="shared" si="33"/>
        <v/>
      </c>
      <c r="U656" s="47" t="str">
        <f t="shared" si="34"/>
        <v/>
      </c>
    </row>
    <row r="657" spans="1:21" ht="21" customHeight="1" x14ac:dyDescent="0.15">
      <c r="A657" s="282"/>
      <c r="B657" s="282"/>
      <c r="C657" s="282"/>
      <c r="D657" s="283"/>
      <c r="E657" s="283"/>
      <c r="F657" s="283"/>
      <c r="G657" s="284"/>
      <c r="H657" s="284"/>
      <c r="I657" s="285"/>
      <c r="J657" s="286"/>
      <c r="K657" s="319"/>
      <c r="L657" s="292"/>
      <c r="M657" s="293"/>
      <c r="N657" s="292"/>
      <c r="O657" s="293"/>
      <c r="P657" s="282"/>
      <c r="Q657" s="282"/>
      <c r="R657" s="282"/>
      <c r="S657" s="282"/>
      <c r="T657" s="14" t="str">
        <f t="shared" si="33"/>
        <v/>
      </c>
      <c r="U657" s="47" t="str">
        <f t="shared" si="34"/>
        <v/>
      </c>
    </row>
    <row r="658" spans="1:21" ht="21" customHeight="1" x14ac:dyDescent="0.15">
      <c r="A658" s="282"/>
      <c r="B658" s="282"/>
      <c r="C658" s="282"/>
      <c r="D658" s="283"/>
      <c r="E658" s="283"/>
      <c r="F658" s="283"/>
      <c r="G658" s="284"/>
      <c r="H658" s="284"/>
      <c r="I658" s="285"/>
      <c r="J658" s="286"/>
      <c r="K658" s="319"/>
      <c r="L658" s="292"/>
      <c r="M658" s="293"/>
      <c r="N658" s="292"/>
      <c r="O658" s="293"/>
      <c r="P658" s="282"/>
      <c r="Q658" s="282"/>
      <c r="R658" s="282"/>
      <c r="S658" s="282"/>
      <c r="T658" s="14" t="str">
        <f t="shared" si="33"/>
        <v/>
      </c>
      <c r="U658" s="47" t="str">
        <f t="shared" si="34"/>
        <v/>
      </c>
    </row>
    <row r="659" spans="1:21" ht="21" customHeight="1" x14ac:dyDescent="0.15">
      <c r="A659" s="282"/>
      <c r="B659" s="282"/>
      <c r="C659" s="282"/>
      <c r="D659" s="283"/>
      <c r="E659" s="283"/>
      <c r="F659" s="283"/>
      <c r="G659" s="284"/>
      <c r="H659" s="284"/>
      <c r="I659" s="285"/>
      <c r="J659" s="286"/>
      <c r="K659" s="319"/>
      <c r="L659" s="292"/>
      <c r="M659" s="293"/>
      <c r="N659" s="292"/>
      <c r="O659" s="293"/>
      <c r="P659" s="282"/>
      <c r="Q659" s="282"/>
      <c r="R659" s="282"/>
      <c r="S659" s="282"/>
      <c r="T659" s="14" t="str">
        <f t="shared" si="33"/>
        <v/>
      </c>
      <c r="U659" s="47" t="str">
        <f t="shared" si="34"/>
        <v/>
      </c>
    </row>
    <row r="660" spans="1:21" ht="21" customHeight="1" x14ac:dyDescent="0.15">
      <c r="A660" s="282"/>
      <c r="B660" s="282"/>
      <c r="C660" s="282"/>
      <c r="D660" s="283"/>
      <c r="E660" s="283"/>
      <c r="F660" s="283"/>
      <c r="G660" s="284"/>
      <c r="H660" s="284"/>
      <c r="I660" s="285"/>
      <c r="J660" s="286"/>
      <c r="K660" s="319"/>
      <c r="L660" s="292"/>
      <c r="M660" s="293"/>
      <c r="N660" s="292"/>
      <c r="O660" s="293"/>
      <c r="P660" s="282"/>
      <c r="Q660" s="282"/>
      <c r="R660" s="282"/>
      <c r="S660" s="282"/>
      <c r="T660" s="14" t="str">
        <f t="shared" si="33"/>
        <v/>
      </c>
      <c r="U660" s="47" t="str">
        <f t="shared" si="34"/>
        <v/>
      </c>
    </row>
    <row r="661" spans="1:21" ht="21" customHeight="1" x14ac:dyDescent="0.15">
      <c r="A661" s="282"/>
      <c r="B661" s="282"/>
      <c r="C661" s="282"/>
      <c r="D661" s="283"/>
      <c r="E661" s="283"/>
      <c r="F661" s="283"/>
      <c r="G661" s="284"/>
      <c r="H661" s="284"/>
      <c r="I661" s="285"/>
      <c r="J661" s="286"/>
      <c r="K661" s="319"/>
      <c r="L661" s="292"/>
      <c r="M661" s="293"/>
      <c r="N661" s="292"/>
      <c r="O661" s="293"/>
      <c r="P661" s="282"/>
      <c r="Q661" s="282"/>
      <c r="R661" s="282"/>
      <c r="S661" s="282"/>
      <c r="T661" s="14" t="str">
        <f t="shared" si="33"/>
        <v/>
      </c>
      <c r="U661" s="47" t="str">
        <f t="shared" si="34"/>
        <v/>
      </c>
    </row>
    <row r="662" spans="1:21" ht="21" customHeight="1" x14ac:dyDescent="0.15">
      <c r="A662" s="282"/>
      <c r="B662" s="282"/>
      <c r="C662" s="282"/>
      <c r="D662" s="283"/>
      <c r="E662" s="283"/>
      <c r="F662" s="283"/>
      <c r="G662" s="284"/>
      <c r="H662" s="284"/>
      <c r="I662" s="285"/>
      <c r="J662" s="286"/>
      <c r="K662" s="319"/>
      <c r="L662" s="292"/>
      <c r="M662" s="293"/>
      <c r="N662" s="292"/>
      <c r="O662" s="293"/>
      <c r="P662" s="282"/>
      <c r="Q662" s="282"/>
      <c r="R662" s="282"/>
      <c r="S662" s="282"/>
      <c r="T662" s="14" t="str">
        <f t="shared" si="33"/>
        <v/>
      </c>
      <c r="U662" s="47" t="str">
        <f t="shared" si="34"/>
        <v/>
      </c>
    </row>
    <row r="663" spans="1:21" ht="21" customHeight="1" x14ac:dyDescent="0.15">
      <c r="A663" s="282"/>
      <c r="B663" s="282"/>
      <c r="C663" s="282"/>
      <c r="D663" s="283"/>
      <c r="E663" s="283"/>
      <c r="F663" s="283"/>
      <c r="G663" s="284"/>
      <c r="H663" s="284"/>
      <c r="I663" s="285"/>
      <c r="J663" s="286"/>
      <c r="K663" s="319"/>
      <c r="L663" s="292"/>
      <c r="M663" s="293"/>
      <c r="N663" s="292"/>
      <c r="O663" s="293"/>
      <c r="P663" s="282"/>
      <c r="Q663" s="282"/>
      <c r="R663" s="282"/>
      <c r="S663" s="282"/>
      <c r="T663" s="14" t="str">
        <f t="shared" si="33"/>
        <v/>
      </c>
      <c r="U663" s="47" t="str">
        <f t="shared" si="34"/>
        <v/>
      </c>
    </row>
    <row r="664" spans="1:21" ht="21" customHeight="1" x14ac:dyDescent="0.15">
      <c r="A664" s="282"/>
      <c r="B664" s="282"/>
      <c r="C664" s="282"/>
      <c r="D664" s="283"/>
      <c r="E664" s="283"/>
      <c r="F664" s="283"/>
      <c r="G664" s="284"/>
      <c r="H664" s="284"/>
      <c r="I664" s="285"/>
      <c r="J664" s="286"/>
      <c r="K664" s="319"/>
      <c r="L664" s="292"/>
      <c r="M664" s="293"/>
      <c r="N664" s="292"/>
      <c r="O664" s="293"/>
      <c r="P664" s="282"/>
      <c r="Q664" s="282"/>
      <c r="R664" s="282"/>
      <c r="S664" s="282"/>
      <c r="T664" s="14" t="str">
        <f t="shared" si="33"/>
        <v/>
      </c>
      <c r="U664" s="47" t="str">
        <f t="shared" si="34"/>
        <v/>
      </c>
    </row>
    <row r="665" spans="1:21" ht="21" customHeight="1" x14ac:dyDescent="0.15">
      <c r="A665" s="282"/>
      <c r="B665" s="282"/>
      <c r="C665" s="282"/>
      <c r="D665" s="283"/>
      <c r="E665" s="283"/>
      <c r="F665" s="283"/>
      <c r="G665" s="284"/>
      <c r="H665" s="284"/>
      <c r="I665" s="285"/>
      <c r="J665" s="286"/>
      <c r="K665" s="319"/>
      <c r="L665" s="292"/>
      <c r="M665" s="293"/>
      <c r="N665" s="292"/>
      <c r="O665" s="293"/>
      <c r="P665" s="282"/>
      <c r="Q665" s="282"/>
      <c r="R665" s="282"/>
      <c r="S665" s="282"/>
      <c r="T665" s="14" t="str">
        <f t="shared" si="33"/>
        <v/>
      </c>
      <c r="U665" s="47" t="str">
        <f t="shared" si="34"/>
        <v/>
      </c>
    </row>
    <row r="666" spans="1:21" ht="21" customHeight="1" x14ac:dyDescent="0.15">
      <c r="A666" s="282"/>
      <c r="B666" s="282"/>
      <c r="C666" s="282"/>
      <c r="D666" s="283"/>
      <c r="E666" s="283"/>
      <c r="F666" s="283"/>
      <c r="G666" s="284"/>
      <c r="H666" s="284"/>
      <c r="I666" s="285"/>
      <c r="J666" s="286"/>
      <c r="K666" s="319"/>
      <c r="L666" s="292"/>
      <c r="M666" s="293"/>
      <c r="N666" s="292"/>
      <c r="O666" s="293"/>
      <c r="P666" s="282"/>
      <c r="Q666" s="282"/>
      <c r="R666" s="282"/>
      <c r="S666" s="282"/>
      <c r="T666" s="14" t="str">
        <f t="shared" si="33"/>
        <v/>
      </c>
      <c r="U666" s="47" t="str">
        <f t="shared" si="34"/>
        <v/>
      </c>
    </row>
    <row r="667" spans="1:21" ht="21" customHeight="1" x14ac:dyDescent="0.15">
      <c r="L667" s="292"/>
      <c r="M667" s="293"/>
      <c r="N667" s="292"/>
      <c r="O667" s="293"/>
      <c r="T667" s="14" t="str">
        <f t="shared" si="33"/>
        <v/>
      </c>
      <c r="U667" s="47" t="str">
        <f t="shared" si="34"/>
        <v/>
      </c>
    </row>
    <row r="668" spans="1:21" ht="21" customHeight="1" x14ac:dyDescent="0.15">
      <c r="L668" s="292"/>
      <c r="M668" s="293"/>
      <c r="N668" s="292"/>
      <c r="O668" s="293"/>
      <c r="T668" s="14" t="str">
        <f t="shared" si="33"/>
        <v/>
      </c>
      <c r="U668" s="47" t="str">
        <f t="shared" si="34"/>
        <v/>
      </c>
    </row>
    <row r="669" spans="1:21" ht="21" customHeight="1" x14ac:dyDescent="0.15">
      <c r="L669" s="292"/>
      <c r="M669" s="293"/>
      <c r="N669" s="292"/>
      <c r="O669" s="293"/>
      <c r="T669" s="14" t="str">
        <f t="shared" si="33"/>
        <v/>
      </c>
      <c r="U669" s="47" t="str">
        <f t="shared" si="34"/>
        <v/>
      </c>
    </row>
    <row r="670" spans="1:21" ht="21" customHeight="1" x14ac:dyDescent="0.15">
      <c r="L670" s="292"/>
      <c r="M670" s="293"/>
      <c r="N670" s="292"/>
      <c r="O670" s="293"/>
      <c r="T670" s="14" t="str">
        <f t="shared" si="33"/>
        <v/>
      </c>
      <c r="U670" s="47" t="str">
        <f t="shared" si="34"/>
        <v/>
      </c>
    </row>
    <row r="671" spans="1:21" ht="21" customHeight="1" x14ac:dyDescent="0.15">
      <c r="L671" s="292"/>
      <c r="M671" s="293"/>
      <c r="N671" s="292"/>
      <c r="O671" s="293"/>
      <c r="T671" s="14" t="str">
        <f t="shared" si="33"/>
        <v/>
      </c>
      <c r="U671" s="47" t="str">
        <f t="shared" si="34"/>
        <v/>
      </c>
    </row>
    <row r="672" spans="1:21" ht="21" customHeight="1" x14ac:dyDescent="0.15">
      <c r="L672" s="292"/>
      <c r="M672" s="293"/>
      <c r="N672" s="292"/>
      <c r="O672" s="293"/>
      <c r="T672" s="14" t="str">
        <f t="shared" si="33"/>
        <v/>
      </c>
      <c r="U672" s="47" t="str">
        <f t="shared" si="34"/>
        <v/>
      </c>
    </row>
    <row r="673" spans="12:21" ht="21" customHeight="1" x14ac:dyDescent="0.15">
      <c r="L673" s="292"/>
      <c r="M673" s="293"/>
      <c r="N673" s="292"/>
      <c r="O673" s="293"/>
      <c r="T673" s="14" t="str">
        <f t="shared" si="33"/>
        <v/>
      </c>
      <c r="U673" s="47" t="str">
        <f t="shared" si="34"/>
        <v/>
      </c>
    </row>
    <row r="674" spans="12:21" ht="21" customHeight="1" x14ac:dyDescent="0.15">
      <c r="L674" s="292"/>
      <c r="M674" s="293"/>
      <c r="N674" s="292"/>
      <c r="O674" s="293"/>
      <c r="T674" s="14" t="str">
        <f t="shared" si="33"/>
        <v/>
      </c>
      <c r="U674" s="47" t="str">
        <f t="shared" si="34"/>
        <v/>
      </c>
    </row>
    <row r="675" spans="12:21" ht="21" customHeight="1" x14ac:dyDescent="0.15">
      <c r="L675" s="292"/>
      <c r="M675" s="293"/>
      <c r="N675" s="292"/>
      <c r="O675" s="293"/>
      <c r="T675" s="14" t="str">
        <f t="shared" si="33"/>
        <v/>
      </c>
      <c r="U675" s="47" t="str">
        <f t="shared" si="34"/>
        <v/>
      </c>
    </row>
    <row r="676" spans="12:21" ht="21" customHeight="1" x14ac:dyDescent="0.15">
      <c r="L676" s="292"/>
      <c r="M676" s="293"/>
      <c r="N676" s="292"/>
      <c r="O676" s="293"/>
      <c r="T676" s="14" t="str">
        <f t="shared" si="33"/>
        <v/>
      </c>
      <c r="U676" s="47" t="str">
        <f t="shared" si="34"/>
        <v/>
      </c>
    </row>
    <row r="677" spans="12:21" ht="21" customHeight="1" x14ac:dyDescent="0.15">
      <c r="L677" s="292"/>
      <c r="M677" s="293"/>
      <c r="N677" s="292"/>
      <c r="O677" s="293"/>
      <c r="T677" s="14" t="str">
        <f t="shared" si="33"/>
        <v/>
      </c>
      <c r="U677" s="47" t="str">
        <f t="shared" si="34"/>
        <v/>
      </c>
    </row>
    <row r="678" spans="12:21" ht="21" customHeight="1" x14ac:dyDescent="0.15">
      <c r="L678" s="292"/>
      <c r="M678" s="293"/>
      <c r="N678" s="292"/>
      <c r="O678" s="293"/>
      <c r="T678" s="14" t="str">
        <f t="shared" si="33"/>
        <v/>
      </c>
      <c r="U678" s="47" t="str">
        <f t="shared" si="34"/>
        <v/>
      </c>
    </row>
    <row r="679" spans="12:21" ht="21" customHeight="1" x14ac:dyDescent="0.15">
      <c r="L679" s="292"/>
      <c r="M679" s="293"/>
      <c r="N679" s="292"/>
      <c r="O679" s="293"/>
      <c r="T679" s="14" t="str">
        <f t="shared" si="33"/>
        <v/>
      </c>
      <c r="U679" s="47" t="str">
        <f t="shared" si="34"/>
        <v/>
      </c>
    </row>
    <row r="680" spans="12:21" ht="21" customHeight="1" x14ac:dyDescent="0.15">
      <c r="L680" s="292"/>
      <c r="M680" s="293"/>
      <c r="N680" s="292"/>
      <c r="O680" s="293"/>
      <c r="T680" s="14" t="str">
        <f t="shared" si="33"/>
        <v/>
      </c>
      <c r="U680" s="47" t="str">
        <f t="shared" si="34"/>
        <v/>
      </c>
    </row>
    <row r="681" spans="12:21" ht="21" customHeight="1" x14ac:dyDescent="0.15">
      <c r="L681" s="292"/>
      <c r="M681" s="293"/>
      <c r="N681" s="292"/>
      <c r="O681" s="293"/>
      <c r="T681" s="14" t="str">
        <f t="shared" si="33"/>
        <v/>
      </c>
      <c r="U681" s="47" t="str">
        <f t="shared" si="34"/>
        <v/>
      </c>
    </row>
    <row r="682" spans="12:21" ht="21" customHeight="1" x14ac:dyDescent="0.15">
      <c r="L682" s="292"/>
      <c r="M682" s="293"/>
      <c r="N682" s="292"/>
      <c r="O682" s="293"/>
      <c r="T682" s="14" t="str">
        <f t="shared" si="33"/>
        <v/>
      </c>
      <c r="U682" s="47" t="str">
        <f t="shared" si="34"/>
        <v/>
      </c>
    </row>
    <row r="683" spans="12:21" ht="21" customHeight="1" x14ac:dyDescent="0.15">
      <c r="L683" s="292"/>
      <c r="M683" s="293"/>
      <c r="N683" s="292"/>
      <c r="O683" s="293"/>
      <c r="T683" s="14" t="str">
        <f t="shared" si="33"/>
        <v/>
      </c>
      <c r="U683" s="47" t="str">
        <f t="shared" si="34"/>
        <v/>
      </c>
    </row>
    <row r="684" spans="12:21" ht="21" customHeight="1" x14ac:dyDescent="0.15">
      <c r="L684" s="292"/>
      <c r="M684" s="293"/>
      <c r="N684" s="292"/>
      <c r="O684" s="293"/>
      <c r="T684" s="14" t="str">
        <f t="shared" si="33"/>
        <v/>
      </c>
      <c r="U684" s="47" t="str">
        <f t="shared" si="34"/>
        <v/>
      </c>
    </row>
    <row r="685" spans="12:21" ht="21" customHeight="1" x14ac:dyDescent="0.15">
      <c r="L685" s="292"/>
      <c r="M685" s="293"/>
      <c r="N685" s="292"/>
      <c r="O685" s="293"/>
      <c r="T685" s="14" t="str">
        <f t="shared" si="33"/>
        <v/>
      </c>
      <c r="U685" s="47" t="str">
        <f t="shared" si="34"/>
        <v/>
      </c>
    </row>
    <row r="686" spans="12:21" ht="21" customHeight="1" x14ac:dyDescent="0.15">
      <c r="L686" s="292"/>
      <c r="M686" s="293"/>
      <c r="N686" s="292"/>
      <c r="O686" s="293"/>
      <c r="T686" s="14" t="str">
        <f t="shared" si="33"/>
        <v/>
      </c>
      <c r="U686" s="47" t="str">
        <f t="shared" si="34"/>
        <v/>
      </c>
    </row>
    <row r="687" spans="12:21" ht="21" customHeight="1" x14ac:dyDescent="0.15">
      <c r="L687" s="292"/>
      <c r="M687" s="293"/>
      <c r="N687" s="292"/>
      <c r="O687" s="293"/>
      <c r="T687" s="14" t="str">
        <f t="shared" si="33"/>
        <v/>
      </c>
      <c r="U687" s="47" t="str">
        <f t="shared" si="34"/>
        <v/>
      </c>
    </row>
    <row r="688" spans="12:21" ht="21" customHeight="1" x14ac:dyDescent="0.15">
      <c r="L688" s="292"/>
      <c r="M688" s="293"/>
      <c r="N688" s="292"/>
      <c r="O688" s="293"/>
      <c r="T688" s="14" t="str">
        <f t="shared" si="33"/>
        <v/>
      </c>
      <c r="U688" s="47" t="str">
        <f t="shared" si="34"/>
        <v/>
      </c>
    </row>
    <row r="689" spans="12:21" ht="21" customHeight="1" x14ac:dyDescent="0.15">
      <c r="L689" s="292"/>
      <c r="M689" s="293"/>
      <c r="N689" s="292"/>
      <c r="O689" s="293"/>
      <c r="T689" s="14" t="str">
        <f t="shared" si="33"/>
        <v/>
      </c>
      <c r="U689" s="47" t="str">
        <f t="shared" si="34"/>
        <v/>
      </c>
    </row>
    <row r="690" spans="12:21" ht="21" customHeight="1" x14ac:dyDescent="0.15">
      <c r="L690" s="292"/>
      <c r="M690" s="293"/>
      <c r="N690" s="292"/>
      <c r="O690" s="293"/>
      <c r="T690" s="14" t="str">
        <f t="shared" si="33"/>
        <v/>
      </c>
      <c r="U690" s="47" t="str">
        <f t="shared" si="34"/>
        <v/>
      </c>
    </row>
    <row r="691" spans="12:21" ht="21" customHeight="1" x14ac:dyDescent="0.15">
      <c r="L691" s="292"/>
      <c r="M691" s="293"/>
      <c r="N691" s="292"/>
      <c r="O691" s="293"/>
      <c r="T691" s="14" t="str">
        <f t="shared" si="33"/>
        <v/>
      </c>
      <c r="U691" s="47" t="str">
        <f t="shared" si="34"/>
        <v/>
      </c>
    </row>
    <row r="692" spans="12:21" ht="21" customHeight="1" x14ac:dyDescent="0.15">
      <c r="L692" s="292"/>
      <c r="M692" s="293"/>
      <c r="N692" s="292"/>
      <c r="O692" s="293"/>
      <c r="T692" s="14" t="str">
        <f t="shared" si="33"/>
        <v/>
      </c>
      <c r="U692" s="47" t="str">
        <f t="shared" si="34"/>
        <v/>
      </c>
    </row>
    <row r="693" spans="12:21" ht="21" customHeight="1" x14ac:dyDescent="0.15">
      <c r="L693" s="292"/>
      <c r="M693" s="293"/>
      <c r="N693" s="292"/>
      <c r="O693" s="293"/>
      <c r="T693" s="14" t="str">
        <f t="shared" si="33"/>
        <v/>
      </c>
      <c r="U693" s="47" t="str">
        <f t="shared" si="34"/>
        <v/>
      </c>
    </row>
    <row r="694" spans="12:21" ht="21" customHeight="1" x14ac:dyDescent="0.15">
      <c r="L694" s="292"/>
      <c r="M694" s="293"/>
      <c r="N694" s="292"/>
      <c r="O694" s="293"/>
      <c r="T694" s="14" t="str">
        <f t="shared" si="33"/>
        <v/>
      </c>
      <c r="U694" s="47" t="str">
        <f t="shared" si="34"/>
        <v/>
      </c>
    </row>
    <row r="695" spans="12:21" ht="21" customHeight="1" x14ac:dyDescent="0.15">
      <c r="L695" s="292"/>
      <c r="M695" s="293"/>
      <c r="N695" s="292"/>
      <c r="O695" s="293"/>
      <c r="T695" s="14" t="str">
        <f t="shared" si="33"/>
        <v/>
      </c>
      <c r="U695" s="47" t="str">
        <f t="shared" si="34"/>
        <v/>
      </c>
    </row>
    <row r="696" spans="12:21" ht="21" customHeight="1" x14ac:dyDescent="0.15">
      <c r="L696" s="292"/>
      <c r="M696" s="293"/>
      <c r="N696" s="292"/>
      <c r="O696" s="293"/>
      <c r="T696" s="14" t="str">
        <f t="shared" si="33"/>
        <v/>
      </c>
      <c r="U696" s="47" t="str">
        <f t="shared" si="34"/>
        <v/>
      </c>
    </row>
    <row r="697" spans="12:21" ht="21" customHeight="1" x14ac:dyDescent="0.15">
      <c r="L697" s="292"/>
      <c r="M697" s="293"/>
      <c r="N697" s="292"/>
      <c r="O697" s="293"/>
      <c r="T697" s="14" t="str">
        <f t="shared" si="33"/>
        <v/>
      </c>
      <c r="U697" s="47" t="str">
        <f t="shared" si="34"/>
        <v/>
      </c>
    </row>
    <row r="698" spans="12:21" ht="21" customHeight="1" x14ac:dyDescent="0.15">
      <c r="L698" s="292"/>
      <c r="M698" s="293"/>
      <c r="N698" s="292"/>
      <c r="O698" s="293"/>
      <c r="T698" s="14" t="str">
        <f t="shared" si="33"/>
        <v/>
      </c>
      <c r="U698" s="47" t="str">
        <f t="shared" si="34"/>
        <v/>
      </c>
    </row>
    <row r="699" spans="12:21" ht="21" customHeight="1" x14ac:dyDescent="0.15">
      <c r="L699" s="292"/>
      <c r="M699" s="293"/>
      <c r="N699" s="292"/>
      <c r="O699" s="293"/>
      <c r="T699" s="14" t="str">
        <f t="shared" si="33"/>
        <v/>
      </c>
      <c r="U699" s="47" t="str">
        <f t="shared" si="34"/>
        <v/>
      </c>
    </row>
    <row r="700" spans="12:21" ht="21" customHeight="1" x14ac:dyDescent="0.15">
      <c r="L700" s="292"/>
      <c r="M700" s="293"/>
      <c r="N700" s="292"/>
      <c r="O700" s="293"/>
      <c r="T700" s="14" t="str">
        <f t="shared" si="33"/>
        <v/>
      </c>
      <c r="U700" s="47" t="str">
        <f t="shared" si="34"/>
        <v/>
      </c>
    </row>
    <row r="701" spans="12:21" ht="21" customHeight="1" x14ac:dyDescent="0.15">
      <c r="L701" s="292"/>
      <c r="M701" s="293"/>
      <c r="N701" s="292"/>
      <c r="O701" s="293"/>
      <c r="T701" s="14" t="str">
        <f t="shared" si="33"/>
        <v/>
      </c>
      <c r="U701" s="47" t="str">
        <f t="shared" si="34"/>
        <v/>
      </c>
    </row>
    <row r="702" spans="12:21" ht="21" customHeight="1" x14ac:dyDescent="0.15">
      <c r="L702" s="292"/>
      <c r="M702" s="293"/>
      <c r="N702" s="292"/>
      <c r="O702" s="293"/>
      <c r="T702" s="14" t="str">
        <f t="shared" si="33"/>
        <v/>
      </c>
      <c r="U702" s="47" t="str">
        <f t="shared" si="34"/>
        <v/>
      </c>
    </row>
    <row r="703" spans="12:21" ht="21" customHeight="1" x14ac:dyDescent="0.15">
      <c r="L703" s="292"/>
      <c r="M703" s="293"/>
      <c r="N703" s="292"/>
      <c r="O703" s="293"/>
      <c r="T703" s="14" t="str">
        <f t="shared" si="33"/>
        <v/>
      </c>
      <c r="U703" s="47" t="str">
        <f t="shared" si="34"/>
        <v/>
      </c>
    </row>
    <row r="704" spans="12:21" ht="21" customHeight="1" x14ac:dyDescent="0.15">
      <c r="L704" s="292"/>
      <c r="M704" s="293"/>
      <c r="N704" s="292"/>
      <c r="O704" s="293"/>
      <c r="T704" s="14" t="str">
        <f t="shared" si="33"/>
        <v/>
      </c>
      <c r="U704" s="47" t="str">
        <f t="shared" si="34"/>
        <v/>
      </c>
    </row>
    <row r="705" spans="12:21" ht="21" customHeight="1" x14ac:dyDescent="0.15">
      <c r="L705" s="292"/>
      <c r="M705" s="293"/>
      <c r="N705" s="292"/>
      <c r="O705" s="293"/>
      <c r="T705" s="14" t="str">
        <f t="shared" si="33"/>
        <v/>
      </c>
      <c r="U705" s="47" t="str">
        <f t="shared" si="34"/>
        <v/>
      </c>
    </row>
    <row r="706" spans="12:21" ht="21" customHeight="1" x14ac:dyDescent="0.15">
      <c r="L706" s="292"/>
      <c r="M706" s="293"/>
      <c r="N706" s="292"/>
      <c r="O706" s="293"/>
      <c r="T706" s="14" t="str">
        <f t="shared" si="33"/>
        <v/>
      </c>
      <c r="U706" s="47" t="str">
        <f t="shared" si="34"/>
        <v/>
      </c>
    </row>
    <row r="707" spans="12:21" ht="21" customHeight="1" x14ac:dyDescent="0.15">
      <c r="L707" s="292"/>
      <c r="M707" s="293"/>
      <c r="N707" s="292"/>
      <c r="O707" s="293"/>
      <c r="T707" s="14" t="str">
        <f t="shared" si="33"/>
        <v/>
      </c>
      <c r="U707" s="47" t="str">
        <f t="shared" si="34"/>
        <v/>
      </c>
    </row>
    <row r="708" spans="12:21" ht="21" customHeight="1" x14ac:dyDescent="0.15">
      <c r="L708" s="292"/>
      <c r="M708" s="293"/>
      <c r="N708" s="292"/>
      <c r="O708" s="293"/>
      <c r="T708" s="14" t="str">
        <f t="shared" si="33"/>
        <v/>
      </c>
      <c r="U708" s="47" t="str">
        <f t="shared" si="34"/>
        <v/>
      </c>
    </row>
    <row r="709" spans="12:21" ht="21" customHeight="1" x14ac:dyDescent="0.15">
      <c r="L709" s="292"/>
      <c r="M709" s="293"/>
      <c r="N709" s="292"/>
      <c r="O709" s="293"/>
      <c r="T709" s="14" t="str">
        <f t="shared" si="33"/>
        <v/>
      </c>
      <c r="U709" s="47" t="str">
        <f t="shared" si="34"/>
        <v/>
      </c>
    </row>
    <row r="710" spans="12:21" ht="21" customHeight="1" x14ac:dyDescent="0.15">
      <c r="L710" s="292"/>
      <c r="M710" s="293"/>
      <c r="N710" s="292"/>
      <c r="O710" s="293"/>
      <c r="T710" s="14" t="str">
        <f t="shared" si="33"/>
        <v/>
      </c>
      <c r="U710" s="47" t="str">
        <f t="shared" si="34"/>
        <v/>
      </c>
    </row>
    <row r="711" spans="12:21" ht="21" customHeight="1" x14ac:dyDescent="0.15">
      <c r="L711" s="292"/>
      <c r="M711" s="293"/>
      <c r="N711" s="292"/>
      <c r="O711" s="293"/>
      <c r="T711" s="14" t="str">
        <f t="shared" ref="T711:T774" si="35">CONCATENATE(L711,C711)</f>
        <v/>
      </c>
      <c r="U711" s="47" t="str">
        <f t="shared" ref="U711:U774" si="36">CONCATENATE(N711,H711)</f>
        <v/>
      </c>
    </row>
    <row r="712" spans="12:21" ht="21" customHeight="1" x14ac:dyDescent="0.15">
      <c r="L712" s="292"/>
      <c r="M712" s="293"/>
      <c r="N712" s="292"/>
      <c r="O712" s="293"/>
      <c r="T712" s="14" t="str">
        <f t="shared" si="35"/>
        <v/>
      </c>
      <c r="U712" s="47" t="str">
        <f t="shared" si="36"/>
        <v/>
      </c>
    </row>
    <row r="713" spans="12:21" ht="21" customHeight="1" x14ac:dyDescent="0.15">
      <c r="L713" s="292"/>
      <c r="M713" s="293"/>
      <c r="N713" s="292"/>
      <c r="O713" s="293"/>
      <c r="T713" s="14" t="str">
        <f t="shared" si="35"/>
        <v/>
      </c>
      <c r="U713" s="47" t="str">
        <f t="shared" si="36"/>
        <v/>
      </c>
    </row>
    <row r="714" spans="12:21" ht="21" customHeight="1" x14ac:dyDescent="0.15">
      <c r="L714" s="292"/>
      <c r="M714" s="293"/>
      <c r="N714" s="292"/>
      <c r="O714" s="293"/>
      <c r="T714" s="14" t="str">
        <f t="shared" si="35"/>
        <v/>
      </c>
      <c r="U714" s="47" t="str">
        <f t="shared" si="36"/>
        <v/>
      </c>
    </row>
    <row r="715" spans="12:21" ht="21" customHeight="1" x14ac:dyDescent="0.15">
      <c r="L715" s="292"/>
      <c r="M715" s="293"/>
      <c r="N715" s="292"/>
      <c r="O715" s="293"/>
      <c r="T715" s="14" t="str">
        <f t="shared" si="35"/>
        <v/>
      </c>
      <c r="U715" s="47" t="str">
        <f t="shared" si="36"/>
        <v/>
      </c>
    </row>
    <row r="716" spans="12:21" ht="21" customHeight="1" x14ac:dyDescent="0.15">
      <c r="L716" s="292"/>
      <c r="M716" s="293"/>
      <c r="N716" s="292"/>
      <c r="O716" s="293"/>
      <c r="T716" s="14" t="str">
        <f t="shared" si="35"/>
        <v/>
      </c>
      <c r="U716" s="47" t="str">
        <f t="shared" si="36"/>
        <v/>
      </c>
    </row>
    <row r="717" spans="12:21" ht="21" customHeight="1" x14ac:dyDescent="0.15">
      <c r="L717" s="292"/>
      <c r="M717" s="293"/>
      <c r="N717" s="292"/>
      <c r="O717" s="293"/>
      <c r="T717" s="14" t="str">
        <f t="shared" si="35"/>
        <v/>
      </c>
      <c r="U717" s="47" t="str">
        <f t="shared" si="36"/>
        <v/>
      </c>
    </row>
    <row r="718" spans="12:21" ht="21" customHeight="1" x14ac:dyDescent="0.15">
      <c r="L718" s="292"/>
      <c r="M718" s="293"/>
      <c r="N718" s="292"/>
      <c r="O718" s="293"/>
      <c r="T718" s="14" t="str">
        <f t="shared" si="35"/>
        <v/>
      </c>
      <c r="U718" s="47" t="str">
        <f t="shared" si="36"/>
        <v/>
      </c>
    </row>
    <row r="719" spans="12:21" ht="21" customHeight="1" x14ac:dyDescent="0.15">
      <c r="L719" s="292"/>
      <c r="M719" s="293"/>
      <c r="N719" s="292"/>
      <c r="O719" s="293"/>
      <c r="T719" s="14" t="str">
        <f t="shared" si="35"/>
        <v/>
      </c>
      <c r="U719" s="47" t="str">
        <f t="shared" si="36"/>
        <v/>
      </c>
    </row>
    <row r="720" spans="12:21" ht="21" customHeight="1" x14ac:dyDescent="0.15">
      <c r="L720" s="292"/>
      <c r="M720" s="293"/>
      <c r="N720" s="292"/>
      <c r="O720" s="293"/>
      <c r="T720" s="14" t="str">
        <f t="shared" si="35"/>
        <v/>
      </c>
      <c r="U720" s="47" t="str">
        <f t="shared" si="36"/>
        <v/>
      </c>
    </row>
    <row r="721" spans="12:21" ht="21" customHeight="1" x14ac:dyDescent="0.15">
      <c r="L721" s="292"/>
      <c r="M721" s="293"/>
      <c r="N721" s="292"/>
      <c r="O721" s="293"/>
      <c r="T721" s="14" t="str">
        <f t="shared" si="35"/>
        <v/>
      </c>
      <c r="U721" s="47" t="str">
        <f t="shared" si="36"/>
        <v/>
      </c>
    </row>
    <row r="722" spans="12:21" ht="21" customHeight="1" x14ac:dyDescent="0.15">
      <c r="L722" s="292"/>
      <c r="M722" s="293"/>
      <c r="N722" s="292"/>
      <c r="O722" s="293"/>
      <c r="T722" s="14" t="str">
        <f t="shared" si="35"/>
        <v/>
      </c>
      <c r="U722" s="47" t="str">
        <f t="shared" si="36"/>
        <v/>
      </c>
    </row>
    <row r="723" spans="12:21" ht="21" customHeight="1" x14ac:dyDescent="0.15">
      <c r="L723" s="292"/>
      <c r="M723" s="293"/>
      <c r="N723" s="292"/>
      <c r="O723" s="293"/>
      <c r="T723" s="14" t="str">
        <f t="shared" si="35"/>
        <v/>
      </c>
      <c r="U723" s="47" t="str">
        <f t="shared" si="36"/>
        <v/>
      </c>
    </row>
    <row r="724" spans="12:21" ht="21" customHeight="1" x14ac:dyDescent="0.15">
      <c r="L724" s="292"/>
      <c r="M724" s="293"/>
      <c r="N724" s="292"/>
      <c r="O724" s="293"/>
      <c r="T724" s="14" t="str">
        <f t="shared" si="35"/>
        <v/>
      </c>
      <c r="U724" s="47" t="str">
        <f t="shared" si="36"/>
        <v/>
      </c>
    </row>
    <row r="725" spans="12:21" ht="21" customHeight="1" x14ac:dyDescent="0.15">
      <c r="L725" s="292"/>
      <c r="M725" s="293"/>
      <c r="N725" s="292"/>
      <c r="O725" s="293"/>
      <c r="T725" s="14" t="str">
        <f t="shared" si="35"/>
        <v/>
      </c>
      <c r="U725" s="47" t="str">
        <f t="shared" si="36"/>
        <v/>
      </c>
    </row>
    <row r="726" spans="12:21" ht="21" customHeight="1" x14ac:dyDescent="0.15">
      <c r="L726" s="292"/>
      <c r="M726" s="293"/>
      <c r="N726" s="292"/>
      <c r="O726" s="293"/>
      <c r="T726" s="14" t="str">
        <f t="shared" si="35"/>
        <v/>
      </c>
      <c r="U726" s="47" t="str">
        <f t="shared" si="36"/>
        <v/>
      </c>
    </row>
    <row r="727" spans="12:21" ht="21" customHeight="1" x14ac:dyDescent="0.15">
      <c r="L727" s="292"/>
      <c r="M727" s="293"/>
      <c r="N727" s="292"/>
      <c r="O727" s="293"/>
      <c r="T727" s="14" t="str">
        <f t="shared" si="35"/>
        <v/>
      </c>
      <c r="U727" s="47" t="str">
        <f t="shared" si="36"/>
        <v/>
      </c>
    </row>
    <row r="728" spans="12:21" ht="21" customHeight="1" x14ac:dyDescent="0.15">
      <c r="L728" s="292"/>
      <c r="M728" s="293"/>
      <c r="N728" s="292"/>
      <c r="O728" s="293"/>
      <c r="T728" s="14" t="str">
        <f t="shared" si="35"/>
        <v/>
      </c>
      <c r="U728" s="47" t="str">
        <f t="shared" si="36"/>
        <v/>
      </c>
    </row>
    <row r="729" spans="12:21" ht="21" customHeight="1" x14ac:dyDescent="0.15">
      <c r="L729" s="292"/>
      <c r="M729" s="293"/>
      <c r="N729" s="292"/>
      <c r="O729" s="293"/>
      <c r="T729" s="14" t="str">
        <f t="shared" si="35"/>
        <v/>
      </c>
      <c r="U729" s="47" t="str">
        <f t="shared" si="36"/>
        <v/>
      </c>
    </row>
    <row r="730" spans="12:21" ht="21" customHeight="1" x14ac:dyDescent="0.15">
      <c r="L730" s="292"/>
      <c r="M730" s="293"/>
      <c r="N730" s="292"/>
      <c r="O730" s="293"/>
      <c r="T730" s="14" t="str">
        <f t="shared" si="35"/>
        <v/>
      </c>
      <c r="U730" s="47" t="str">
        <f t="shared" si="36"/>
        <v/>
      </c>
    </row>
    <row r="731" spans="12:21" ht="21" customHeight="1" x14ac:dyDescent="0.15">
      <c r="L731" s="292"/>
      <c r="M731" s="293"/>
      <c r="N731" s="292"/>
      <c r="O731" s="293"/>
      <c r="T731" s="14" t="str">
        <f t="shared" si="35"/>
        <v/>
      </c>
      <c r="U731" s="47" t="str">
        <f t="shared" si="36"/>
        <v/>
      </c>
    </row>
    <row r="732" spans="12:21" ht="21" customHeight="1" x14ac:dyDescent="0.15">
      <c r="L732" s="292"/>
      <c r="M732" s="293"/>
      <c r="N732" s="292"/>
      <c r="O732" s="293"/>
      <c r="T732" s="14" t="str">
        <f t="shared" si="35"/>
        <v/>
      </c>
      <c r="U732" s="47" t="str">
        <f t="shared" si="36"/>
        <v/>
      </c>
    </row>
    <row r="733" spans="12:21" ht="21" customHeight="1" x14ac:dyDescent="0.15">
      <c r="L733" s="292"/>
      <c r="M733" s="293"/>
      <c r="N733" s="292"/>
      <c r="O733" s="293"/>
      <c r="T733" s="14" t="str">
        <f t="shared" si="35"/>
        <v/>
      </c>
      <c r="U733" s="47" t="str">
        <f t="shared" si="36"/>
        <v/>
      </c>
    </row>
    <row r="734" spans="12:21" ht="21" customHeight="1" x14ac:dyDescent="0.15">
      <c r="L734" s="292"/>
      <c r="M734" s="293"/>
      <c r="N734" s="292"/>
      <c r="O734" s="293"/>
      <c r="T734" s="14" t="str">
        <f t="shared" si="35"/>
        <v/>
      </c>
      <c r="U734" s="47" t="str">
        <f t="shared" si="36"/>
        <v/>
      </c>
    </row>
    <row r="735" spans="12:21" ht="21" customHeight="1" x14ac:dyDescent="0.15">
      <c r="L735" s="292"/>
      <c r="M735" s="293"/>
      <c r="N735" s="292"/>
      <c r="O735" s="293"/>
      <c r="T735" s="14" t="str">
        <f t="shared" si="35"/>
        <v/>
      </c>
      <c r="U735" s="47" t="str">
        <f t="shared" si="36"/>
        <v/>
      </c>
    </row>
    <row r="736" spans="12:21" ht="21" customHeight="1" x14ac:dyDescent="0.15">
      <c r="L736" s="292"/>
      <c r="M736" s="293"/>
      <c r="N736" s="292"/>
      <c r="O736" s="293"/>
      <c r="T736" s="14" t="str">
        <f t="shared" si="35"/>
        <v/>
      </c>
      <c r="U736" s="47" t="str">
        <f t="shared" si="36"/>
        <v/>
      </c>
    </row>
    <row r="737" spans="12:21" ht="21" customHeight="1" x14ac:dyDescent="0.15">
      <c r="L737" s="292"/>
      <c r="M737" s="293"/>
      <c r="N737" s="292"/>
      <c r="O737" s="293"/>
      <c r="T737" s="14" t="str">
        <f t="shared" si="35"/>
        <v/>
      </c>
      <c r="U737" s="47" t="str">
        <f t="shared" si="36"/>
        <v/>
      </c>
    </row>
    <row r="738" spans="12:21" ht="21" customHeight="1" x14ac:dyDescent="0.15">
      <c r="L738" s="292"/>
      <c r="M738" s="293"/>
      <c r="N738" s="292"/>
      <c r="O738" s="293"/>
      <c r="T738" s="14" t="str">
        <f t="shared" si="35"/>
        <v/>
      </c>
      <c r="U738" s="47" t="str">
        <f t="shared" si="36"/>
        <v/>
      </c>
    </row>
    <row r="739" spans="12:21" ht="21" customHeight="1" x14ac:dyDescent="0.15">
      <c r="L739" s="292"/>
      <c r="M739" s="293"/>
      <c r="N739" s="292"/>
      <c r="O739" s="293"/>
      <c r="T739" s="14" t="str">
        <f t="shared" si="35"/>
        <v/>
      </c>
      <c r="U739" s="47" t="str">
        <f t="shared" si="36"/>
        <v/>
      </c>
    </row>
    <row r="740" spans="12:21" ht="21" customHeight="1" x14ac:dyDescent="0.15">
      <c r="L740" s="292"/>
      <c r="M740" s="293"/>
      <c r="N740" s="292"/>
      <c r="O740" s="293"/>
      <c r="T740" s="14" t="str">
        <f t="shared" si="35"/>
        <v/>
      </c>
      <c r="U740" s="47" t="str">
        <f t="shared" si="36"/>
        <v/>
      </c>
    </row>
    <row r="741" spans="12:21" ht="21" customHeight="1" x14ac:dyDescent="0.15">
      <c r="L741" s="292"/>
      <c r="M741" s="293"/>
      <c r="N741" s="292"/>
      <c r="O741" s="293"/>
      <c r="T741" s="14" t="str">
        <f t="shared" si="35"/>
        <v/>
      </c>
      <c r="U741" s="47" t="str">
        <f t="shared" si="36"/>
        <v/>
      </c>
    </row>
    <row r="742" spans="12:21" ht="21" customHeight="1" x14ac:dyDescent="0.15">
      <c r="L742" s="292"/>
      <c r="M742" s="293"/>
      <c r="N742" s="292"/>
      <c r="O742" s="293"/>
      <c r="T742" s="14" t="str">
        <f t="shared" si="35"/>
        <v/>
      </c>
      <c r="U742" s="47" t="str">
        <f t="shared" si="36"/>
        <v/>
      </c>
    </row>
    <row r="743" spans="12:21" ht="21.95" customHeight="1" x14ac:dyDescent="0.15">
      <c r="L743" s="292"/>
      <c r="M743" s="293"/>
      <c r="N743" s="292"/>
      <c r="O743" s="293"/>
      <c r="T743" s="14" t="str">
        <f t="shared" si="35"/>
        <v/>
      </c>
      <c r="U743" s="47" t="str">
        <f t="shared" si="36"/>
        <v/>
      </c>
    </row>
    <row r="744" spans="12:21" ht="21.95" customHeight="1" x14ac:dyDescent="0.15">
      <c r="L744" s="292"/>
      <c r="M744" s="293"/>
      <c r="N744" s="292"/>
      <c r="O744" s="293"/>
      <c r="T744" s="14" t="str">
        <f t="shared" si="35"/>
        <v/>
      </c>
      <c r="U744" s="47" t="str">
        <f t="shared" si="36"/>
        <v/>
      </c>
    </row>
    <row r="745" spans="12:21" ht="21.95" customHeight="1" x14ac:dyDescent="0.15">
      <c r="L745" s="292"/>
      <c r="M745" s="293"/>
      <c r="N745" s="292"/>
      <c r="O745" s="293"/>
      <c r="T745" s="14" t="str">
        <f t="shared" si="35"/>
        <v/>
      </c>
      <c r="U745" s="47" t="str">
        <f t="shared" si="36"/>
        <v/>
      </c>
    </row>
    <row r="746" spans="12:21" ht="21.95" customHeight="1" x14ac:dyDescent="0.15">
      <c r="L746" s="292"/>
      <c r="M746" s="293"/>
      <c r="N746" s="292"/>
      <c r="O746" s="293"/>
      <c r="T746" s="14" t="str">
        <f t="shared" si="35"/>
        <v/>
      </c>
      <c r="U746" s="47" t="str">
        <f t="shared" si="36"/>
        <v/>
      </c>
    </row>
    <row r="747" spans="12:21" ht="21.95" customHeight="1" x14ac:dyDescent="0.15">
      <c r="L747" s="292"/>
      <c r="M747" s="293"/>
      <c r="N747" s="292"/>
      <c r="O747" s="293"/>
      <c r="T747" s="14" t="str">
        <f t="shared" si="35"/>
        <v/>
      </c>
      <c r="U747" s="47" t="str">
        <f t="shared" si="36"/>
        <v/>
      </c>
    </row>
    <row r="748" spans="12:21" ht="21.95" customHeight="1" x14ac:dyDescent="0.15">
      <c r="L748" s="292"/>
      <c r="M748" s="293"/>
      <c r="N748" s="292"/>
      <c r="O748" s="293"/>
      <c r="T748" s="14" t="str">
        <f t="shared" si="35"/>
        <v/>
      </c>
      <c r="U748" s="47" t="str">
        <f t="shared" si="36"/>
        <v/>
      </c>
    </row>
    <row r="749" spans="12:21" ht="21.95" customHeight="1" x14ac:dyDescent="0.15">
      <c r="L749" s="292"/>
      <c r="M749" s="293"/>
      <c r="N749" s="292"/>
      <c r="O749" s="293"/>
      <c r="T749" s="14" t="str">
        <f t="shared" si="35"/>
        <v/>
      </c>
      <c r="U749" s="47" t="str">
        <f t="shared" si="36"/>
        <v/>
      </c>
    </row>
    <row r="750" spans="12:21" ht="21.95" customHeight="1" x14ac:dyDescent="0.15">
      <c r="L750" s="292"/>
      <c r="M750" s="293"/>
      <c r="N750" s="292"/>
      <c r="O750" s="293"/>
      <c r="T750" s="14" t="str">
        <f t="shared" si="35"/>
        <v/>
      </c>
      <c r="U750" s="47" t="str">
        <f t="shared" si="36"/>
        <v/>
      </c>
    </row>
    <row r="751" spans="12:21" ht="21.95" customHeight="1" x14ac:dyDescent="0.15">
      <c r="L751" s="292"/>
      <c r="M751" s="293"/>
      <c r="N751" s="292"/>
      <c r="O751" s="293"/>
      <c r="T751" s="14" t="str">
        <f t="shared" si="35"/>
        <v/>
      </c>
      <c r="U751" s="47" t="str">
        <f t="shared" si="36"/>
        <v/>
      </c>
    </row>
    <row r="752" spans="12:21" ht="21.95" customHeight="1" x14ac:dyDescent="0.15">
      <c r="L752" s="292"/>
      <c r="M752" s="293"/>
      <c r="N752" s="292"/>
      <c r="O752" s="293"/>
      <c r="T752" s="14" t="str">
        <f t="shared" si="35"/>
        <v/>
      </c>
      <c r="U752" s="47" t="str">
        <f t="shared" si="36"/>
        <v/>
      </c>
    </row>
    <row r="753" spans="12:21" ht="21.95" customHeight="1" x14ac:dyDescent="0.15">
      <c r="L753" s="292"/>
      <c r="M753" s="293"/>
      <c r="N753" s="292"/>
      <c r="O753" s="293"/>
      <c r="T753" s="14" t="str">
        <f t="shared" si="35"/>
        <v/>
      </c>
      <c r="U753" s="47" t="str">
        <f t="shared" si="36"/>
        <v/>
      </c>
    </row>
    <row r="754" spans="12:21" ht="21.95" customHeight="1" x14ac:dyDescent="0.15">
      <c r="L754" s="292"/>
      <c r="M754" s="293"/>
      <c r="N754" s="292"/>
      <c r="O754" s="293"/>
      <c r="T754" s="14" t="str">
        <f t="shared" si="35"/>
        <v/>
      </c>
      <c r="U754" s="47" t="str">
        <f t="shared" si="36"/>
        <v/>
      </c>
    </row>
    <row r="755" spans="12:21" ht="21.95" customHeight="1" x14ac:dyDescent="0.15">
      <c r="L755" s="292"/>
      <c r="M755" s="293"/>
      <c r="N755" s="292"/>
      <c r="O755" s="293"/>
      <c r="T755" s="14" t="str">
        <f t="shared" si="35"/>
        <v/>
      </c>
      <c r="U755" s="47" t="str">
        <f t="shared" si="36"/>
        <v/>
      </c>
    </row>
    <row r="756" spans="12:21" ht="21.95" customHeight="1" x14ac:dyDescent="0.15">
      <c r="L756" s="292"/>
      <c r="M756" s="293"/>
      <c r="N756" s="292"/>
      <c r="O756" s="293"/>
      <c r="T756" s="14" t="str">
        <f t="shared" si="35"/>
        <v/>
      </c>
      <c r="U756" s="47" t="str">
        <f t="shared" si="36"/>
        <v/>
      </c>
    </row>
    <row r="757" spans="12:21" ht="21.95" customHeight="1" x14ac:dyDescent="0.15">
      <c r="L757" s="292"/>
      <c r="M757" s="293"/>
      <c r="N757" s="292"/>
      <c r="O757" s="293"/>
      <c r="T757" s="14" t="str">
        <f t="shared" si="35"/>
        <v/>
      </c>
      <c r="U757" s="47" t="str">
        <f t="shared" si="36"/>
        <v/>
      </c>
    </row>
    <row r="758" spans="12:21" ht="21.95" customHeight="1" x14ac:dyDescent="0.15">
      <c r="L758" s="292"/>
      <c r="M758" s="293"/>
      <c r="N758" s="292"/>
      <c r="O758" s="293"/>
      <c r="T758" s="14" t="str">
        <f t="shared" si="35"/>
        <v/>
      </c>
      <c r="U758" s="47" t="str">
        <f t="shared" si="36"/>
        <v/>
      </c>
    </row>
    <row r="759" spans="12:21" ht="21.95" customHeight="1" x14ac:dyDescent="0.15">
      <c r="L759" s="292"/>
      <c r="M759" s="293"/>
      <c r="N759" s="292"/>
      <c r="O759" s="293"/>
      <c r="T759" s="14" t="str">
        <f t="shared" si="35"/>
        <v/>
      </c>
      <c r="U759" s="47" t="str">
        <f t="shared" si="36"/>
        <v/>
      </c>
    </row>
    <row r="760" spans="12:21" ht="21.95" customHeight="1" x14ac:dyDescent="0.15">
      <c r="L760" s="292"/>
      <c r="M760" s="293"/>
      <c r="N760" s="292"/>
      <c r="O760" s="293"/>
      <c r="T760" s="14" t="str">
        <f t="shared" si="35"/>
        <v/>
      </c>
      <c r="U760" s="47" t="str">
        <f t="shared" si="36"/>
        <v/>
      </c>
    </row>
    <row r="761" spans="12:21" ht="21.95" customHeight="1" x14ac:dyDescent="0.15">
      <c r="L761" s="292"/>
      <c r="M761" s="293"/>
      <c r="N761" s="292"/>
      <c r="O761" s="293"/>
      <c r="T761" s="14" t="str">
        <f t="shared" si="35"/>
        <v/>
      </c>
      <c r="U761" s="47" t="str">
        <f t="shared" si="36"/>
        <v/>
      </c>
    </row>
    <row r="762" spans="12:21" ht="21.95" customHeight="1" x14ac:dyDescent="0.15">
      <c r="L762" s="292"/>
      <c r="M762" s="293"/>
      <c r="N762" s="292"/>
      <c r="O762" s="293"/>
      <c r="T762" s="14" t="str">
        <f t="shared" si="35"/>
        <v/>
      </c>
      <c r="U762" s="47" t="str">
        <f t="shared" si="36"/>
        <v/>
      </c>
    </row>
    <row r="763" spans="12:21" ht="21.95" customHeight="1" x14ac:dyDescent="0.15">
      <c r="L763" s="292"/>
      <c r="M763" s="293"/>
      <c r="N763" s="292"/>
      <c r="O763" s="293"/>
      <c r="T763" s="14" t="str">
        <f t="shared" si="35"/>
        <v/>
      </c>
      <c r="U763" s="47" t="str">
        <f t="shared" si="36"/>
        <v/>
      </c>
    </row>
    <row r="764" spans="12:21" ht="21.95" customHeight="1" x14ac:dyDescent="0.15">
      <c r="L764" s="292"/>
      <c r="M764" s="293"/>
      <c r="N764" s="292"/>
      <c r="O764" s="293"/>
      <c r="T764" s="14" t="str">
        <f t="shared" si="35"/>
        <v/>
      </c>
      <c r="U764" s="47" t="str">
        <f t="shared" si="36"/>
        <v/>
      </c>
    </row>
    <row r="765" spans="12:21" ht="21.95" customHeight="1" x14ac:dyDescent="0.15">
      <c r="L765" s="292"/>
      <c r="M765" s="293"/>
      <c r="N765" s="292"/>
      <c r="O765" s="293"/>
      <c r="T765" s="14" t="str">
        <f t="shared" si="35"/>
        <v/>
      </c>
      <c r="U765" s="47" t="str">
        <f t="shared" si="36"/>
        <v/>
      </c>
    </row>
    <row r="766" spans="12:21" ht="21.95" customHeight="1" x14ac:dyDescent="0.15">
      <c r="L766" s="292"/>
      <c r="M766" s="293"/>
      <c r="N766" s="292"/>
      <c r="O766" s="293"/>
      <c r="T766" s="14" t="str">
        <f t="shared" si="35"/>
        <v/>
      </c>
      <c r="U766" s="47" t="str">
        <f t="shared" si="36"/>
        <v/>
      </c>
    </row>
    <row r="767" spans="12:21" ht="21.95" customHeight="1" x14ac:dyDescent="0.15">
      <c r="L767" s="292"/>
      <c r="M767" s="293"/>
      <c r="N767" s="292"/>
      <c r="O767" s="293"/>
      <c r="T767" s="14" t="str">
        <f t="shared" si="35"/>
        <v/>
      </c>
      <c r="U767" s="47" t="str">
        <f t="shared" si="36"/>
        <v/>
      </c>
    </row>
    <row r="768" spans="12:21" ht="21.95" customHeight="1" x14ac:dyDescent="0.15">
      <c r="L768" s="292"/>
      <c r="M768" s="293"/>
      <c r="N768" s="292"/>
      <c r="O768" s="293"/>
      <c r="T768" s="14" t="str">
        <f t="shared" si="35"/>
        <v/>
      </c>
      <c r="U768" s="47" t="str">
        <f t="shared" si="36"/>
        <v/>
      </c>
    </row>
    <row r="769" spans="12:21" ht="21.95" customHeight="1" x14ac:dyDescent="0.15">
      <c r="L769" s="292"/>
      <c r="M769" s="293"/>
      <c r="N769" s="292"/>
      <c r="O769" s="293"/>
      <c r="T769" s="14" t="str">
        <f t="shared" si="35"/>
        <v/>
      </c>
      <c r="U769" s="47" t="str">
        <f t="shared" si="36"/>
        <v/>
      </c>
    </row>
    <row r="770" spans="12:21" ht="21.95" customHeight="1" x14ac:dyDescent="0.15">
      <c r="L770" s="292"/>
      <c r="M770" s="293"/>
      <c r="N770" s="292"/>
      <c r="O770" s="293"/>
      <c r="T770" s="14" t="str">
        <f t="shared" si="35"/>
        <v/>
      </c>
      <c r="U770" s="47" t="str">
        <f t="shared" si="36"/>
        <v/>
      </c>
    </row>
    <row r="771" spans="12:21" ht="21.95" customHeight="1" x14ac:dyDescent="0.15">
      <c r="L771" s="292"/>
      <c r="M771" s="293"/>
      <c r="N771" s="292"/>
      <c r="O771" s="293"/>
      <c r="T771" s="14" t="str">
        <f t="shared" si="35"/>
        <v/>
      </c>
      <c r="U771" s="47" t="str">
        <f t="shared" si="36"/>
        <v/>
      </c>
    </row>
    <row r="772" spans="12:21" ht="21.95" customHeight="1" x14ac:dyDescent="0.15">
      <c r="L772" s="292"/>
      <c r="M772" s="293"/>
      <c r="N772" s="292"/>
      <c r="O772" s="293"/>
      <c r="T772" s="14" t="str">
        <f t="shared" si="35"/>
        <v/>
      </c>
      <c r="U772" s="47" t="str">
        <f t="shared" si="36"/>
        <v/>
      </c>
    </row>
    <row r="773" spans="12:21" ht="21.95" customHeight="1" x14ac:dyDescent="0.15">
      <c r="L773" s="292"/>
      <c r="M773" s="293"/>
      <c r="N773" s="292"/>
      <c r="O773" s="293"/>
      <c r="T773" s="14" t="str">
        <f t="shared" si="35"/>
        <v/>
      </c>
      <c r="U773" s="47" t="str">
        <f t="shared" si="36"/>
        <v/>
      </c>
    </row>
    <row r="774" spans="12:21" ht="21.95" customHeight="1" x14ac:dyDescent="0.15">
      <c r="L774" s="292"/>
      <c r="M774" s="293"/>
      <c r="N774" s="292"/>
      <c r="O774" s="293"/>
      <c r="T774" s="14" t="str">
        <f t="shared" si="35"/>
        <v/>
      </c>
      <c r="U774" s="47" t="str">
        <f t="shared" si="36"/>
        <v/>
      </c>
    </row>
    <row r="775" spans="12:21" ht="21.95" customHeight="1" x14ac:dyDescent="0.15">
      <c r="L775" s="292"/>
      <c r="M775" s="293"/>
      <c r="N775" s="292"/>
      <c r="O775" s="293"/>
      <c r="T775" s="14" t="str">
        <f t="shared" ref="T775:T838" si="37">CONCATENATE(L775,C775)</f>
        <v/>
      </c>
      <c r="U775" s="47" t="str">
        <f t="shared" ref="U775:U838" si="38">CONCATENATE(N775,H775)</f>
        <v/>
      </c>
    </row>
    <row r="776" spans="12:21" ht="21.95" customHeight="1" x14ac:dyDescent="0.15">
      <c r="L776" s="292"/>
      <c r="M776" s="293"/>
      <c r="N776" s="292"/>
      <c r="O776" s="293"/>
      <c r="T776" s="14" t="str">
        <f t="shared" si="37"/>
        <v/>
      </c>
      <c r="U776" s="47" t="str">
        <f t="shared" si="38"/>
        <v/>
      </c>
    </row>
    <row r="777" spans="12:21" ht="21.95" customHeight="1" x14ac:dyDescent="0.15">
      <c r="L777" s="292"/>
      <c r="M777" s="293"/>
      <c r="N777" s="292"/>
      <c r="O777" s="293"/>
      <c r="T777" s="14" t="str">
        <f t="shared" si="37"/>
        <v/>
      </c>
      <c r="U777" s="47" t="str">
        <f t="shared" si="38"/>
        <v/>
      </c>
    </row>
    <row r="778" spans="12:21" ht="21.95" customHeight="1" x14ac:dyDescent="0.15">
      <c r="L778" s="292"/>
      <c r="M778" s="293"/>
      <c r="N778" s="292"/>
      <c r="O778" s="293"/>
      <c r="T778" s="14" t="str">
        <f t="shared" si="37"/>
        <v/>
      </c>
      <c r="U778" s="47" t="str">
        <f t="shared" si="38"/>
        <v/>
      </c>
    </row>
    <row r="779" spans="12:21" ht="21.95" customHeight="1" x14ac:dyDescent="0.15">
      <c r="L779" s="292"/>
      <c r="M779" s="293"/>
      <c r="N779" s="292"/>
      <c r="O779" s="293"/>
      <c r="T779" s="14" t="str">
        <f t="shared" si="37"/>
        <v/>
      </c>
      <c r="U779" s="47" t="str">
        <f t="shared" si="38"/>
        <v/>
      </c>
    </row>
    <row r="780" spans="12:21" ht="21.95" customHeight="1" x14ac:dyDescent="0.15">
      <c r="L780" s="292"/>
      <c r="M780" s="293"/>
      <c r="N780" s="292"/>
      <c r="O780" s="293"/>
      <c r="T780" s="14" t="str">
        <f t="shared" si="37"/>
        <v/>
      </c>
      <c r="U780" s="47" t="str">
        <f t="shared" si="38"/>
        <v/>
      </c>
    </row>
    <row r="781" spans="12:21" ht="21.95" customHeight="1" x14ac:dyDescent="0.15">
      <c r="L781" s="292"/>
      <c r="M781" s="293"/>
      <c r="N781" s="292"/>
      <c r="O781" s="293"/>
      <c r="T781" s="14" t="str">
        <f t="shared" si="37"/>
        <v/>
      </c>
      <c r="U781" s="47" t="str">
        <f t="shared" si="38"/>
        <v/>
      </c>
    </row>
    <row r="782" spans="12:21" ht="21.95" customHeight="1" x14ac:dyDescent="0.15">
      <c r="L782" s="292"/>
      <c r="M782" s="293"/>
      <c r="N782" s="292"/>
      <c r="O782" s="293"/>
      <c r="T782" s="14" t="str">
        <f t="shared" si="37"/>
        <v/>
      </c>
      <c r="U782" s="47" t="str">
        <f t="shared" si="38"/>
        <v/>
      </c>
    </row>
    <row r="783" spans="12:21" ht="21.95" customHeight="1" x14ac:dyDescent="0.15">
      <c r="L783" s="292"/>
      <c r="M783" s="293"/>
      <c r="N783" s="292"/>
      <c r="O783" s="293"/>
      <c r="T783" s="14" t="str">
        <f t="shared" si="37"/>
        <v/>
      </c>
      <c r="U783" s="47" t="str">
        <f t="shared" si="38"/>
        <v/>
      </c>
    </row>
    <row r="784" spans="12:21" ht="21.95" customHeight="1" x14ac:dyDescent="0.15">
      <c r="L784" s="292"/>
      <c r="M784" s="293"/>
      <c r="N784" s="292"/>
      <c r="O784" s="293"/>
      <c r="T784" s="14" t="str">
        <f t="shared" si="37"/>
        <v/>
      </c>
      <c r="U784" s="47" t="str">
        <f t="shared" si="38"/>
        <v/>
      </c>
    </row>
    <row r="785" spans="12:21" ht="21.95" customHeight="1" x14ac:dyDescent="0.15">
      <c r="L785" s="292"/>
      <c r="M785" s="293"/>
      <c r="N785" s="292"/>
      <c r="O785" s="293"/>
      <c r="T785" s="14" t="str">
        <f t="shared" si="37"/>
        <v/>
      </c>
      <c r="U785" s="47" t="str">
        <f t="shared" si="38"/>
        <v/>
      </c>
    </row>
    <row r="786" spans="12:21" ht="21.95" customHeight="1" x14ac:dyDescent="0.15">
      <c r="L786" s="292"/>
      <c r="M786" s="293"/>
      <c r="N786" s="292"/>
      <c r="O786" s="293"/>
      <c r="T786" s="14" t="str">
        <f t="shared" si="37"/>
        <v/>
      </c>
      <c r="U786" s="47" t="str">
        <f t="shared" si="38"/>
        <v/>
      </c>
    </row>
    <row r="787" spans="12:21" ht="21.95" customHeight="1" x14ac:dyDescent="0.15">
      <c r="L787" s="292"/>
      <c r="M787" s="293"/>
      <c r="N787" s="292"/>
      <c r="O787" s="293"/>
      <c r="T787" s="14" t="str">
        <f t="shared" si="37"/>
        <v/>
      </c>
      <c r="U787" s="47" t="str">
        <f t="shared" si="38"/>
        <v/>
      </c>
    </row>
    <row r="788" spans="12:21" ht="21.95" customHeight="1" x14ac:dyDescent="0.15">
      <c r="L788" s="292"/>
      <c r="M788" s="293"/>
      <c r="N788" s="292"/>
      <c r="O788" s="293"/>
      <c r="T788" s="14" t="str">
        <f t="shared" si="37"/>
        <v/>
      </c>
      <c r="U788" s="47" t="str">
        <f t="shared" si="38"/>
        <v/>
      </c>
    </row>
    <row r="789" spans="12:21" ht="21.95" customHeight="1" x14ac:dyDescent="0.15">
      <c r="L789" s="292"/>
      <c r="M789" s="293"/>
      <c r="N789" s="292"/>
      <c r="O789" s="293"/>
      <c r="T789" s="14" t="str">
        <f t="shared" si="37"/>
        <v/>
      </c>
      <c r="U789" s="47" t="str">
        <f t="shared" si="38"/>
        <v/>
      </c>
    </row>
    <row r="790" spans="12:21" ht="21.95" customHeight="1" x14ac:dyDescent="0.15">
      <c r="L790" s="292"/>
      <c r="M790" s="293"/>
      <c r="N790" s="292"/>
      <c r="O790" s="293"/>
      <c r="T790" s="14" t="str">
        <f t="shared" si="37"/>
        <v/>
      </c>
      <c r="U790" s="47" t="str">
        <f t="shared" si="38"/>
        <v/>
      </c>
    </row>
    <row r="791" spans="12:21" ht="21.95" customHeight="1" x14ac:dyDescent="0.15">
      <c r="T791" s="14" t="str">
        <f t="shared" si="37"/>
        <v/>
      </c>
      <c r="U791" s="47" t="str">
        <f t="shared" si="38"/>
        <v/>
      </c>
    </row>
    <row r="792" spans="12:21" ht="21.95" customHeight="1" x14ac:dyDescent="0.15">
      <c r="T792" s="14" t="str">
        <f t="shared" si="37"/>
        <v/>
      </c>
      <c r="U792" s="47" t="str">
        <f t="shared" si="38"/>
        <v/>
      </c>
    </row>
    <row r="793" spans="12:21" ht="21.95" customHeight="1" x14ac:dyDescent="0.15">
      <c r="T793" s="14" t="str">
        <f t="shared" si="37"/>
        <v/>
      </c>
      <c r="U793" s="47" t="str">
        <f t="shared" si="38"/>
        <v/>
      </c>
    </row>
    <row r="794" spans="12:21" ht="21.95" customHeight="1" x14ac:dyDescent="0.15">
      <c r="T794" s="14" t="str">
        <f t="shared" si="37"/>
        <v/>
      </c>
      <c r="U794" s="47" t="str">
        <f t="shared" si="38"/>
        <v/>
      </c>
    </row>
    <row r="795" spans="12:21" ht="21.95" customHeight="1" x14ac:dyDescent="0.15">
      <c r="T795" s="14" t="str">
        <f t="shared" si="37"/>
        <v/>
      </c>
      <c r="U795" s="47" t="str">
        <f t="shared" si="38"/>
        <v/>
      </c>
    </row>
    <row r="796" spans="12:21" ht="21.95" customHeight="1" x14ac:dyDescent="0.15">
      <c r="T796" s="14" t="str">
        <f t="shared" si="37"/>
        <v/>
      </c>
      <c r="U796" s="47" t="str">
        <f t="shared" si="38"/>
        <v/>
      </c>
    </row>
    <row r="797" spans="12:21" ht="21.95" customHeight="1" x14ac:dyDescent="0.15">
      <c r="T797" s="14" t="str">
        <f t="shared" si="37"/>
        <v/>
      </c>
      <c r="U797" s="47" t="str">
        <f t="shared" si="38"/>
        <v/>
      </c>
    </row>
    <row r="798" spans="12:21" ht="21.95" customHeight="1" x14ac:dyDescent="0.15">
      <c r="T798" s="14" t="str">
        <f t="shared" si="37"/>
        <v/>
      </c>
      <c r="U798" s="47" t="str">
        <f t="shared" si="38"/>
        <v/>
      </c>
    </row>
    <row r="799" spans="12:21" ht="21.95" customHeight="1" x14ac:dyDescent="0.15">
      <c r="T799" s="14" t="str">
        <f t="shared" si="37"/>
        <v/>
      </c>
      <c r="U799" s="47" t="str">
        <f t="shared" si="38"/>
        <v/>
      </c>
    </row>
    <row r="800" spans="12:21" ht="21.95" customHeight="1" x14ac:dyDescent="0.15">
      <c r="T800" s="14" t="str">
        <f t="shared" si="37"/>
        <v/>
      </c>
      <c r="U800" s="47" t="str">
        <f t="shared" si="38"/>
        <v/>
      </c>
    </row>
    <row r="801" spans="20:21" ht="21.95" customHeight="1" x14ac:dyDescent="0.15">
      <c r="T801" s="14" t="str">
        <f t="shared" si="37"/>
        <v/>
      </c>
      <c r="U801" s="47" t="str">
        <f t="shared" si="38"/>
        <v/>
      </c>
    </row>
    <row r="802" spans="20:21" ht="21.95" customHeight="1" x14ac:dyDescent="0.15">
      <c r="T802" s="14" t="str">
        <f t="shared" si="37"/>
        <v/>
      </c>
      <c r="U802" s="47" t="str">
        <f t="shared" si="38"/>
        <v/>
      </c>
    </row>
    <row r="803" spans="20:21" ht="21.95" customHeight="1" x14ac:dyDescent="0.15">
      <c r="T803" s="14" t="str">
        <f t="shared" si="37"/>
        <v/>
      </c>
      <c r="U803" s="47" t="str">
        <f t="shared" si="38"/>
        <v/>
      </c>
    </row>
    <row r="804" spans="20:21" ht="21.95" customHeight="1" x14ac:dyDescent="0.15">
      <c r="T804" s="14" t="str">
        <f t="shared" si="37"/>
        <v/>
      </c>
      <c r="U804" s="47" t="str">
        <f t="shared" si="38"/>
        <v/>
      </c>
    </row>
    <row r="805" spans="20:21" ht="21.95" customHeight="1" x14ac:dyDescent="0.15">
      <c r="T805" s="14" t="str">
        <f t="shared" si="37"/>
        <v/>
      </c>
      <c r="U805" s="47" t="str">
        <f t="shared" si="38"/>
        <v/>
      </c>
    </row>
    <row r="806" spans="20:21" ht="21.95" customHeight="1" x14ac:dyDescent="0.15">
      <c r="T806" s="14" t="str">
        <f t="shared" si="37"/>
        <v/>
      </c>
      <c r="U806" s="47" t="str">
        <f t="shared" si="38"/>
        <v/>
      </c>
    </row>
    <row r="807" spans="20:21" ht="21.95" customHeight="1" x14ac:dyDescent="0.15">
      <c r="T807" s="14" t="str">
        <f t="shared" si="37"/>
        <v/>
      </c>
      <c r="U807" s="47" t="str">
        <f t="shared" si="38"/>
        <v/>
      </c>
    </row>
    <row r="808" spans="20:21" ht="21.95" customHeight="1" x14ac:dyDescent="0.15">
      <c r="T808" s="14" t="str">
        <f t="shared" si="37"/>
        <v/>
      </c>
      <c r="U808" s="47" t="str">
        <f t="shared" si="38"/>
        <v/>
      </c>
    </row>
    <row r="809" spans="20:21" ht="21.95" customHeight="1" x14ac:dyDescent="0.15">
      <c r="T809" s="14" t="str">
        <f t="shared" si="37"/>
        <v/>
      </c>
      <c r="U809" s="47" t="str">
        <f t="shared" si="38"/>
        <v/>
      </c>
    </row>
    <row r="810" spans="20:21" ht="21.95" customHeight="1" x14ac:dyDescent="0.15">
      <c r="T810" s="14" t="str">
        <f t="shared" si="37"/>
        <v/>
      </c>
      <c r="U810" s="47" t="str">
        <f t="shared" si="38"/>
        <v/>
      </c>
    </row>
    <row r="811" spans="20:21" ht="21.95" customHeight="1" x14ac:dyDescent="0.15">
      <c r="T811" s="14" t="str">
        <f t="shared" si="37"/>
        <v/>
      </c>
      <c r="U811" s="47" t="str">
        <f t="shared" si="38"/>
        <v/>
      </c>
    </row>
    <row r="812" spans="20:21" ht="21.95" customHeight="1" x14ac:dyDescent="0.15">
      <c r="T812" s="14" t="str">
        <f t="shared" si="37"/>
        <v/>
      </c>
      <c r="U812" s="47" t="str">
        <f t="shared" si="38"/>
        <v/>
      </c>
    </row>
    <row r="813" spans="20:21" ht="21.95" customHeight="1" x14ac:dyDescent="0.15">
      <c r="T813" s="14" t="str">
        <f t="shared" si="37"/>
        <v/>
      </c>
      <c r="U813" s="47" t="str">
        <f t="shared" si="38"/>
        <v/>
      </c>
    </row>
    <row r="814" spans="20:21" ht="21.95" customHeight="1" x14ac:dyDescent="0.15">
      <c r="T814" s="14" t="str">
        <f t="shared" si="37"/>
        <v/>
      </c>
      <c r="U814" s="47" t="str">
        <f t="shared" si="38"/>
        <v/>
      </c>
    </row>
    <row r="815" spans="20:21" ht="21.95" customHeight="1" x14ac:dyDescent="0.15">
      <c r="T815" s="14" t="str">
        <f t="shared" si="37"/>
        <v/>
      </c>
      <c r="U815" s="47" t="str">
        <f t="shared" si="38"/>
        <v/>
      </c>
    </row>
    <row r="816" spans="20:21" ht="21.95" customHeight="1" x14ac:dyDescent="0.15">
      <c r="T816" s="14" t="str">
        <f t="shared" si="37"/>
        <v/>
      </c>
      <c r="U816" s="47" t="str">
        <f t="shared" si="38"/>
        <v/>
      </c>
    </row>
    <row r="817" spans="20:21" ht="21.95" customHeight="1" x14ac:dyDescent="0.15">
      <c r="T817" s="14" t="str">
        <f t="shared" si="37"/>
        <v/>
      </c>
      <c r="U817" s="47" t="str">
        <f t="shared" si="38"/>
        <v/>
      </c>
    </row>
    <row r="818" spans="20:21" ht="21.95" customHeight="1" x14ac:dyDescent="0.15">
      <c r="T818" s="14" t="str">
        <f t="shared" si="37"/>
        <v/>
      </c>
      <c r="U818" s="47" t="str">
        <f t="shared" si="38"/>
        <v/>
      </c>
    </row>
    <row r="819" spans="20:21" ht="21.95" customHeight="1" x14ac:dyDescent="0.15">
      <c r="T819" s="14" t="str">
        <f t="shared" si="37"/>
        <v/>
      </c>
      <c r="U819" s="47" t="str">
        <f t="shared" si="38"/>
        <v/>
      </c>
    </row>
    <row r="820" spans="20:21" ht="21.95" customHeight="1" x14ac:dyDescent="0.15">
      <c r="T820" s="14" t="str">
        <f t="shared" si="37"/>
        <v/>
      </c>
      <c r="U820" s="47" t="str">
        <f t="shared" si="38"/>
        <v/>
      </c>
    </row>
    <row r="821" spans="20:21" ht="21.95" customHeight="1" x14ac:dyDescent="0.15">
      <c r="T821" s="14" t="str">
        <f t="shared" si="37"/>
        <v/>
      </c>
      <c r="U821" s="47" t="str">
        <f t="shared" si="38"/>
        <v/>
      </c>
    </row>
    <row r="822" spans="20:21" ht="21.95" customHeight="1" x14ac:dyDescent="0.15">
      <c r="T822" s="14" t="str">
        <f t="shared" si="37"/>
        <v/>
      </c>
      <c r="U822" s="47" t="str">
        <f t="shared" si="38"/>
        <v/>
      </c>
    </row>
    <row r="823" spans="20:21" ht="21.95" customHeight="1" x14ac:dyDescent="0.15">
      <c r="T823" s="14" t="str">
        <f t="shared" si="37"/>
        <v/>
      </c>
      <c r="U823" s="47" t="str">
        <f t="shared" si="38"/>
        <v/>
      </c>
    </row>
    <row r="824" spans="20:21" ht="21.95" customHeight="1" x14ac:dyDescent="0.15">
      <c r="T824" s="14" t="str">
        <f t="shared" si="37"/>
        <v/>
      </c>
      <c r="U824" s="47" t="str">
        <f t="shared" si="38"/>
        <v/>
      </c>
    </row>
    <row r="825" spans="20:21" ht="21.95" customHeight="1" x14ac:dyDescent="0.15">
      <c r="T825" s="14" t="str">
        <f t="shared" si="37"/>
        <v/>
      </c>
      <c r="U825" s="47" t="str">
        <f t="shared" si="38"/>
        <v/>
      </c>
    </row>
    <row r="826" spans="20:21" ht="21.95" customHeight="1" x14ac:dyDescent="0.15">
      <c r="T826" s="14" t="str">
        <f t="shared" si="37"/>
        <v/>
      </c>
      <c r="U826" s="47" t="str">
        <f t="shared" si="38"/>
        <v/>
      </c>
    </row>
    <row r="827" spans="20:21" ht="21.95" customHeight="1" x14ac:dyDescent="0.15">
      <c r="T827" s="14" t="str">
        <f t="shared" si="37"/>
        <v/>
      </c>
      <c r="U827" s="47" t="str">
        <f t="shared" si="38"/>
        <v/>
      </c>
    </row>
    <row r="828" spans="20:21" ht="21.95" customHeight="1" x14ac:dyDescent="0.15">
      <c r="T828" s="14" t="str">
        <f t="shared" si="37"/>
        <v/>
      </c>
      <c r="U828" s="47" t="str">
        <f t="shared" si="38"/>
        <v/>
      </c>
    </row>
    <row r="829" spans="20:21" ht="21.95" customHeight="1" x14ac:dyDescent="0.15">
      <c r="T829" s="14" t="str">
        <f t="shared" si="37"/>
        <v/>
      </c>
      <c r="U829" s="47" t="str">
        <f t="shared" si="38"/>
        <v/>
      </c>
    </row>
    <row r="830" spans="20:21" ht="21.95" customHeight="1" x14ac:dyDescent="0.15">
      <c r="T830" s="14" t="str">
        <f t="shared" si="37"/>
        <v/>
      </c>
      <c r="U830" s="47" t="str">
        <f t="shared" si="38"/>
        <v/>
      </c>
    </row>
    <row r="831" spans="20:21" ht="21.95" customHeight="1" x14ac:dyDescent="0.15">
      <c r="T831" s="14" t="str">
        <f t="shared" si="37"/>
        <v/>
      </c>
      <c r="U831" s="47" t="str">
        <f t="shared" si="38"/>
        <v/>
      </c>
    </row>
    <row r="832" spans="20:21" ht="21.95" customHeight="1" x14ac:dyDescent="0.15">
      <c r="T832" s="14" t="str">
        <f t="shared" si="37"/>
        <v/>
      </c>
      <c r="U832" s="47" t="str">
        <f t="shared" si="38"/>
        <v/>
      </c>
    </row>
    <row r="833" spans="20:21" ht="21.95" customHeight="1" x14ac:dyDescent="0.15">
      <c r="T833" s="14" t="str">
        <f t="shared" si="37"/>
        <v/>
      </c>
      <c r="U833" s="47" t="str">
        <f t="shared" si="38"/>
        <v/>
      </c>
    </row>
    <row r="834" spans="20:21" ht="21.95" customHeight="1" x14ac:dyDescent="0.15">
      <c r="T834" s="14" t="str">
        <f t="shared" si="37"/>
        <v/>
      </c>
      <c r="U834" s="47" t="str">
        <f t="shared" si="38"/>
        <v/>
      </c>
    </row>
    <row r="835" spans="20:21" ht="21.95" customHeight="1" x14ac:dyDescent="0.15">
      <c r="T835" s="14" t="str">
        <f t="shared" si="37"/>
        <v/>
      </c>
      <c r="U835" s="47" t="str">
        <f t="shared" si="38"/>
        <v/>
      </c>
    </row>
    <row r="836" spans="20:21" ht="21.95" customHeight="1" x14ac:dyDescent="0.15">
      <c r="T836" s="14" t="str">
        <f t="shared" si="37"/>
        <v/>
      </c>
      <c r="U836" s="47" t="str">
        <f t="shared" si="38"/>
        <v/>
      </c>
    </row>
    <row r="837" spans="20:21" ht="21.95" customHeight="1" x14ac:dyDescent="0.15">
      <c r="T837" s="14" t="str">
        <f t="shared" si="37"/>
        <v/>
      </c>
      <c r="U837" s="47" t="str">
        <f t="shared" si="38"/>
        <v/>
      </c>
    </row>
    <row r="838" spans="20:21" ht="21.95" customHeight="1" x14ac:dyDescent="0.15">
      <c r="T838" s="14" t="str">
        <f t="shared" si="37"/>
        <v/>
      </c>
      <c r="U838" s="47" t="str">
        <f t="shared" si="38"/>
        <v/>
      </c>
    </row>
    <row r="839" spans="20:21" ht="21.95" customHeight="1" x14ac:dyDescent="0.15">
      <c r="T839" s="14" t="str">
        <f t="shared" ref="T839:T902" si="39">CONCATENATE(L839,C839)</f>
        <v/>
      </c>
      <c r="U839" s="47" t="str">
        <f t="shared" ref="U839:U902" si="40">CONCATENATE(N839,H839)</f>
        <v/>
      </c>
    </row>
    <row r="840" spans="20:21" ht="21.95" customHeight="1" x14ac:dyDescent="0.15">
      <c r="T840" s="14" t="str">
        <f t="shared" si="39"/>
        <v/>
      </c>
      <c r="U840" s="47" t="str">
        <f t="shared" si="40"/>
        <v/>
      </c>
    </row>
    <row r="841" spans="20:21" ht="21.95" customHeight="1" x14ac:dyDescent="0.15">
      <c r="T841" s="14" t="str">
        <f t="shared" si="39"/>
        <v/>
      </c>
      <c r="U841" s="47" t="str">
        <f t="shared" si="40"/>
        <v/>
      </c>
    </row>
    <row r="842" spans="20:21" ht="21.95" customHeight="1" x14ac:dyDescent="0.15">
      <c r="T842" s="14" t="str">
        <f t="shared" si="39"/>
        <v/>
      </c>
      <c r="U842" s="47" t="str">
        <f t="shared" si="40"/>
        <v/>
      </c>
    </row>
    <row r="843" spans="20:21" ht="21.95" customHeight="1" x14ac:dyDescent="0.15">
      <c r="T843" s="14" t="str">
        <f t="shared" si="39"/>
        <v/>
      </c>
      <c r="U843" s="47" t="str">
        <f t="shared" si="40"/>
        <v/>
      </c>
    </row>
    <row r="844" spans="20:21" ht="21.95" customHeight="1" x14ac:dyDescent="0.15">
      <c r="T844" s="14" t="str">
        <f t="shared" si="39"/>
        <v/>
      </c>
      <c r="U844" s="47" t="str">
        <f t="shared" si="40"/>
        <v/>
      </c>
    </row>
    <row r="845" spans="20:21" ht="21.95" customHeight="1" x14ac:dyDescent="0.15">
      <c r="T845" s="14" t="str">
        <f t="shared" si="39"/>
        <v/>
      </c>
      <c r="U845" s="47" t="str">
        <f t="shared" si="40"/>
        <v/>
      </c>
    </row>
    <row r="846" spans="20:21" ht="21.95" customHeight="1" x14ac:dyDescent="0.15">
      <c r="T846" s="14" t="str">
        <f t="shared" si="39"/>
        <v/>
      </c>
      <c r="U846" s="47" t="str">
        <f t="shared" si="40"/>
        <v/>
      </c>
    </row>
    <row r="847" spans="20:21" ht="21.95" customHeight="1" x14ac:dyDescent="0.15">
      <c r="T847" s="14" t="str">
        <f t="shared" si="39"/>
        <v/>
      </c>
      <c r="U847" s="47" t="str">
        <f t="shared" si="40"/>
        <v/>
      </c>
    </row>
    <row r="848" spans="20:21" ht="21.95" customHeight="1" x14ac:dyDescent="0.15">
      <c r="T848" s="14" t="str">
        <f t="shared" si="39"/>
        <v/>
      </c>
      <c r="U848" s="47" t="str">
        <f t="shared" si="40"/>
        <v/>
      </c>
    </row>
    <row r="849" spans="20:21" ht="21.95" customHeight="1" x14ac:dyDescent="0.15">
      <c r="T849" s="14" t="str">
        <f t="shared" si="39"/>
        <v/>
      </c>
      <c r="U849" s="47" t="str">
        <f t="shared" si="40"/>
        <v/>
      </c>
    </row>
    <row r="850" spans="20:21" ht="21.95" customHeight="1" x14ac:dyDescent="0.15">
      <c r="T850" s="14" t="str">
        <f t="shared" si="39"/>
        <v/>
      </c>
      <c r="U850" s="47" t="str">
        <f t="shared" si="40"/>
        <v/>
      </c>
    </row>
    <row r="851" spans="20:21" ht="21.95" customHeight="1" x14ac:dyDescent="0.15">
      <c r="T851" s="14" t="str">
        <f t="shared" si="39"/>
        <v/>
      </c>
      <c r="U851" s="47" t="str">
        <f t="shared" si="40"/>
        <v/>
      </c>
    </row>
    <row r="852" spans="20:21" ht="21.95" customHeight="1" x14ac:dyDescent="0.15">
      <c r="T852" s="14" t="str">
        <f t="shared" si="39"/>
        <v/>
      </c>
      <c r="U852" s="47" t="str">
        <f t="shared" si="40"/>
        <v/>
      </c>
    </row>
    <row r="853" spans="20:21" ht="21.95" customHeight="1" x14ac:dyDescent="0.15">
      <c r="T853" s="14" t="str">
        <f t="shared" si="39"/>
        <v/>
      </c>
      <c r="U853" s="47" t="str">
        <f t="shared" si="40"/>
        <v/>
      </c>
    </row>
    <row r="854" spans="20:21" ht="21.95" customHeight="1" x14ac:dyDescent="0.15">
      <c r="T854" s="14" t="str">
        <f t="shared" si="39"/>
        <v/>
      </c>
      <c r="U854" s="47" t="str">
        <f t="shared" si="40"/>
        <v/>
      </c>
    </row>
    <row r="855" spans="20:21" ht="21.95" customHeight="1" x14ac:dyDescent="0.15">
      <c r="T855" s="14" t="str">
        <f t="shared" si="39"/>
        <v/>
      </c>
      <c r="U855" s="47" t="str">
        <f t="shared" si="40"/>
        <v/>
      </c>
    </row>
    <row r="856" spans="20:21" ht="21.95" customHeight="1" x14ac:dyDescent="0.15">
      <c r="T856" s="14" t="str">
        <f t="shared" si="39"/>
        <v/>
      </c>
      <c r="U856" s="47" t="str">
        <f t="shared" si="40"/>
        <v/>
      </c>
    </row>
    <row r="857" spans="20:21" ht="21.95" customHeight="1" x14ac:dyDescent="0.15">
      <c r="T857" s="14" t="str">
        <f t="shared" si="39"/>
        <v/>
      </c>
      <c r="U857" s="47" t="str">
        <f t="shared" si="40"/>
        <v/>
      </c>
    </row>
    <row r="858" spans="20:21" ht="21.95" customHeight="1" x14ac:dyDescent="0.15">
      <c r="T858" s="14" t="str">
        <f t="shared" si="39"/>
        <v/>
      </c>
      <c r="U858" s="47" t="str">
        <f t="shared" si="40"/>
        <v/>
      </c>
    </row>
    <row r="859" spans="20:21" ht="21.95" customHeight="1" x14ac:dyDescent="0.15">
      <c r="T859" s="14" t="str">
        <f t="shared" si="39"/>
        <v/>
      </c>
      <c r="U859" s="47" t="str">
        <f t="shared" si="40"/>
        <v/>
      </c>
    </row>
    <row r="860" spans="20:21" ht="21.95" customHeight="1" x14ac:dyDescent="0.15">
      <c r="T860" s="14" t="str">
        <f t="shared" si="39"/>
        <v/>
      </c>
      <c r="U860" s="47" t="str">
        <f t="shared" si="40"/>
        <v/>
      </c>
    </row>
    <row r="861" spans="20:21" ht="21.95" customHeight="1" x14ac:dyDescent="0.15">
      <c r="T861" s="14" t="str">
        <f t="shared" si="39"/>
        <v/>
      </c>
      <c r="U861" s="47" t="str">
        <f t="shared" si="40"/>
        <v/>
      </c>
    </row>
    <row r="862" spans="20:21" ht="21.95" customHeight="1" x14ac:dyDescent="0.15">
      <c r="T862" s="14" t="str">
        <f t="shared" si="39"/>
        <v/>
      </c>
      <c r="U862" s="47" t="str">
        <f t="shared" si="40"/>
        <v/>
      </c>
    </row>
    <row r="863" spans="20:21" ht="21.95" customHeight="1" x14ac:dyDescent="0.15">
      <c r="T863" s="14" t="str">
        <f t="shared" si="39"/>
        <v/>
      </c>
      <c r="U863" s="47" t="str">
        <f t="shared" si="40"/>
        <v/>
      </c>
    </row>
    <row r="864" spans="20:21" ht="21.95" customHeight="1" x14ac:dyDescent="0.15">
      <c r="T864" s="14" t="str">
        <f t="shared" si="39"/>
        <v/>
      </c>
      <c r="U864" s="47" t="str">
        <f t="shared" si="40"/>
        <v/>
      </c>
    </row>
    <row r="865" spans="20:21" ht="21.95" customHeight="1" x14ac:dyDescent="0.15">
      <c r="T865" s="14" t="str">
        <f t="shared" si="39"/>
        <v/>
      </c>
      <c r="U865" s="47" t="str">
        <f t="shared" si="40"/>
        <v/>
      </c>
    </row>
    <row r="866" spans="20:21" ht="21.95" customHeight="1" x14ac:dyDescent="0.15">
      <c r="T866" s="14" t="str">
        <f t="shared" si="39"/>
        <v/>
      </c>
      <c r="U866" s="47" t="str">
        <f t="shared" si="40"/>
        <v/>
      </c>
    </row>
    <row r="867" spans="20:21" ht="21.95" customHeight="1" x14ac:dyDescent="0.15">
      <c r="T867" s="14" t="str">
        <f t="shared" si="39"/>
        <v/>
      </c>
      <c r="U867" s="47" t="str">
        <f t="shared" si="40"/>
        <v/>
      </c>
    </row>
    <row r="868" spans="20:21" ht="21.95" customHeight="1" x14ac:dyDescent="0.15">
      <c r="T868" s="14" t="str">
        <f t="shared" si="39"/>
        <v/>
      </c>
      <c r="U868" s="47" t="str">
        <f t="shared" si="40"/>
        <v/>
      </c>
    </row>
    <row r="869" spans="20:21" ht="21.95" customHeight="1" x14ac:dyDescent="0.15">
      <c r="T869" s="14" t="str">
        <f t="shared" si="39"/>
        <v/>
      </c>
      <c r="U869" s="47" t="str">
        <f t="shared" si="40"/>
        <v/>
      </c>
    </row>
    <row r="870" spans="20:21" ht="21.95" customHeight="1" x14ac:dyDescent="0.15">
      <c r="T870" s="14" t="str">
        <f t="shared" si="39"/>
        <v/>
      </c>
      <c r="U870" s="47" t="str">
        <f t="shared" si="40"/>
        <v/>
      </c>
    </row>
    <row r="871" spans="20:21" ht="21.95" customHeight="1" x14ac:dyDescent="0.15">
      <c r="T871" s="14" t="str">
        <f t="shared" si="39"/>
        <v/>
      </c>
      <c r="U871" s="47" t="str">
        <f t="shared" si="40"/>
        <v/>
      </c>
    </row>
    <row r="872" spans="20:21" ht="21.95" customHeight="1" x14ac:dyDescent="0.15">
      <c r="T872" s="14" t="str">
        <f t="shared" si="39"/>
        <v/>
      </c>
      <c r="U872" s="47" t="str">
        <f t="shared" si="40"/>
        <v/>
      </c>
    </row>
    <row r="873" spans="20:21" ht="21.95" customHeight="1" x14ac:dyDescent="0.15">
      <c r="T873" s="14" t="str">
        <f t="shared" si="39"/>
        <v/>
      </c>
      <c r="U873" s="47" t="str">
        <f t="shared" si="40"/>
        <v/>
      </c>
    </row>
    <row r="874" spans="20:21" ht="21.95" customHeight="1" x14ac:dyDescent="0.15">
      <c r="T874" s="14" t="str">
        <f t="shared" si="39"/>
        <v/>
      </c>
      <c r="U874" s="47" t="str">
        <f t="shared" si="40"/>
        <v/>
      </c>
    </row>
    <row r="875" spans="20:21" ht="21.95" customHeight="1" x14ac:dyDescent="0.15">
      <c r="T875" s="14" t="str">
        <f t="shared" si="39"/>
        <v/>
      </c>
      <c r="U875" s="47" t="str">
        <f t="shared" si="40"/>
        <v/>
      </c>
    </row>
    <row r="876" spans="20:21" ht="21.95" customHeight="1" x14ac:dyDescent="0.15">
      <c r="T876" s="14" t="str">
        <f t="shared" si="39"/>
        <v/>
      </c>
      <c r="U876" s="47" t="str">
        <f t="shared" si="40"/>
        <v/>
      </c>
    </row>
    <row r="877" spans="20:21" ht="21.95" customHeight="1" x14ac:dyDescent="0.15">
      <c r="T877" s="14" t="str">
        <f t="shared" si="39"/>
        <v/>
      </c>
      <c r="U877" s="47" t="str">
        <f t="shared" si="40"/>
        <v/>
      </c>
    </row>
    <row r="878" spans="20:21" ht="21.95" customHeight="1" x14ac:dyDescent="0.15">
      <c r="T878" s="14" t="str">
        <f t="shared" si="39"/>
        <v/>
      </c>
      <c r="U878" s="47" t="str">
        <f t="shared" si="40"/>
        <v/>
      </c>
    </row>
    <row r="879" spans="20:21" ht="21.95" customHeight="1" x14ac:dyDescent="0.15">
      <c r="T879" s="14" t="str">
        <f t="shared" si="39"/>
        <v/>
      </c>
      <c r="U879" s="47" t="str">
        <f t="shared" si="40"/>
        <v/>
      </c>
    </row>
    <row r="880" spans="20:21" ht="21.95" customHeight="1" x14ac:dyDescent="0.15">
      <c r="T880" s="14" t="str">
        <f t="shared" si="39"/>
        <v/>
      </c>
      <c r="U880" s="47" t="str">
        <f t="shared" si="40"/>
        <v/>
      </c>
    </row>
    <row r="881" spans="20:21" ht="21.95" customHeight="1" x14ac:dyDescent="0.15">
      <c r="T881" s="14" t="str">
        <f t="shared" si="39"/>
        <v/>
      </c>
      <c r="U881" s="47" t="str">
        <f t="shared" si="40"/>
        <v/>
      </c>
    </row>
    <row r="882" spans="20:21" ht="21.95" customHeight="1" x14ac:dyDescent="0.15">
      <c r="T882" s="14" t="str">
        <f t="shared" si="39"/>
        <v/>
      </c>
      <c r="U882" s="47" t="str">
        <f t="shared" si="40"/>
        <v/>
      </c>
    </row>
    <row r="883" spans="20:21" ht="21.95" customHeight="1" x14ac:dyDescent="0.15">
      <c r="T883" s="14" t="str">
        <f t="shared" si="39"/>
        <v/>
      </c>
      <c r="U883" s="47" t="str">
        <f t="shared" si="40"/>
        <v/>
      </c>
    </row>
    <row r="884" spans="20:21" ht="21.95" customHeight="1" x14ac:dyDescent="0.15">
      <c r="T884" s="14" t="str">
        <f t="shared" si="39"/>
        <v/>
      </c>
      <c r="U884" s="47" t="str">
        <f t="shared" si="40"/>
        <v/>
      </c>
    </row>
    <row r="885" spans="20:21" ht="21.95" customHeight="1" x14ac:dyDescent="0.15">
      <c r="T885" s="14" t="str">
        <f t="shared" si="39"/>
        <v/>
      </c>
      <c r="U885" s="47" t="str">
        <f t="shared" si="40"/>
        <v/>
      </c>
    </row>
    <row r="886" spans="20:21" ht="21.95" customHeight="1" x14ac:dyDescent="0.15">
      <c r="T886" s="14" t="str">
        <f t="shared" si="39"/>
        <v/>
      </c>
      <c r="U886" s="47" t="str">
        <f t="shared" si="40"/>
        <v/>
      </c>
    </row>
    <row r="887" spans="20:21" ht="21.95" customHeight="1" x14ac:dyDescent="0.15">
      <c r="T887" s="14" t="str">
        <f t="shared" si="39"/>
        <v/>
      </c>
      <c r="U887" s="47" t="str">
        <f t="shared" si="40"/>
        <v/>
      </c>
    </row>
    <row r="888" spans="20:21" ht="21.95" customHeight="1" x14ac:dyDescent="0.15">
      <c r="T888" s="14" t="str">
        <f t="shared" si="39"/>
        <v/>
      </c>
      <c r="U888" s="47" t="str">
        <f t="shared" si="40"/>
        <v/>
      </c>
    </row>
    <row r="889" spans="20:21" ht="21.95" customHeight="1" x14ac:dyDescent="0.15">
      <c r="T889" s="14" t="str">
        <f t="shared" si="39"/>
        <v/>
      </c>
      <c r="U889" s="47" t="str">
        <f t="shared" si="40"/>
        <v/>
      </c>
    </row>
    <row r="890" spans="20:21" ht="21.95" customHeight="1" x14ac:dyDescent="0.15">
      <c r="T890" s="14" t="str">
        <f t="shared" si="39"/>
        <v/>
      </c>
      <c r="U890" s="47" t="str">
        <f t="shared" si="40"/>
        <v/>
      </c>
    </row>
    <row r="891" spans="20:21" ht="21.95" customHeight="1" x14ac:dyDescent="0.15">
      <c r="T891" s="14" t="str">
        <f t="shared" si="39"/>
        <v/>
      </c>
      <c r="U891" s="47" t="str">
        <f t="shared" si="40"/>
        <v/>
      </c>
    </row>
    <row r="892" spans="20:21" ht="21.95" customHeight="1" x14ac:dyDescent="0.15">
      <c r="T892" s="14" t="str">
        <f t="shared" si="39"/>
        <v/>
      </c>
      <c r="U892" s="47" t="str">
        <f t="shared" si="40"/>
        <v/>
      </c>
    </row>
    <row r="893" spans="20:21" ht="21.95" customHeight="1" x14ac:dyDescent="0.15">
      <c r="T893" s="14" t="str">
        <f t="shared" si="39"/>
        <v/>
      </c>
      <c r="U893" s="47" t="str">
        <f t="shared" si="40"/>
        <v/>
      </c>
    </row>
    <row r="894" spans="20:21" ht="21.95" customHeight="1" x14ac:dyDescent="0.15">
      <c r="T894" s="14" t="str">
        <f t="shared" si="39"/>
        <v/>
      </c>
      <c r="U894" s="47" t="str">
        <f t="shared" si="40"/>
        <v/>
      </c>
    </row>
    <row r="895" spans="20:21" ht="21.95" customHeight="1" x14ac:dyDescent="0.15">
      <c r="T895" s="14" t="str">
        <f t="shared" si="39"/>
        <v/>
      </c>
      <c r="U895" s="47" t="str">
        <f t="shared" si="40"/>
        <v/>
      </c>
    </row>
    <row r="896" spans="20:21" ht="21.95" customHeight="1" x14ac:dyDescent="0.15">
      <c r="T896" s="14" t="str">
        <f t="shared" si="39"/>
        <v/>
      </c>
      <c r="U896" s="47" t="str">
        <f t="shared" si="40"/>
        <v/>
      </c>
    </row>
    <row r="897" spans="20:21" ht="21.95" customHeight="1" x14ac:dyDescent="0.15">
      <c r="T897" s="14" t="str">
        <f t="shared" si="39"/>
        <v/>
      </c>
      <c r="U897" s="47" t="str">
        <f t="shared" si="40"/>
        <v/>
      </c>
    </row>
    <row r="898" spans="20:21" ht="21.95" customHeight="1" x14ac:dyDescent="0.15">
      <c r="T898" s="14" t="str">
        <f t="shared" si="39"/>
        <v/>
      </c>
      <c r="U898" s="47" t="str">
        <f t="shared" si="40"/>
        <v/>
      </c>
    </row>
    <row r="899" spans="20:21" ht="21.95" customHeight="1" x14ac:dyDescent="0.15">
      <c r="T899" s="14" t="str">
        <f t="shared" si="39"/>
        <v/>
      </c>
      <c r="U899" s="47" t="str">
        <f t="shared" si="40"/>
        <v/>
      </c>
    </row>
    <row r="900" spans="20:21" ht="21.95" customHeight="1" x14ac:dyDescent="0.15">
      <c r="T900" s="14" t="str">
        <f t="shared" si="39"/>
        <v/>
      </c>
      <c r="U900" s="47" t="str">
        <f t="shared" si="40"/>
        <v/>
      </c>
    </row>
    <row r="901" spans="20:21" ht="21.95" customHeight="1" x14ac:dyDescent="0.15">
      <c r="T901" s="14" t="str">
        <f t="shared" si="39"/>
        <v/>
      </c>
      <c r="U901" s="47" t="str">
        <f t="shared" si="40"/>
        <v/>
      </c>
    </row>
    <row r="902" spans="20:21" ht="21.95" customHeight="1" x14ac:dyDescent="0.15">
      <c r="T902" s="14" t="str">
        <f t="shared" si="39"/>
        <v/>
      </c>
      <c r="U902" s="47" t="str">
        <f t="shared" si="40"/>
        <v/>
      </c>
    </row>
    <row r="903" spans="20:21" ht="21.95" customHeight="1" x14ac:dyDescent="0.15">
      <c r="T903" s="14" t="str">
        <f t="shared" ref="T903:T922" si="41">CONCATENATE(L903,C903)</f>
        <v/>
      </c>
      <c r="U903" s="47" t="str">
        <f t="shared" ref="U903:U922" si="42">CONCATENATE(N903,H903)</f>
        <v/>
      </c>
    </row>
    <row r="904" spans="20:21" ht="21.95" customHeight="1" x14ac:dyDescent="0.15">
      <c r="T904" s="14" t="str">
        <f t="shared" si="41"/>
        <v/>
      </c>
      <c r="U904" s="47" t="str">
        <f t="shared" si="42"/>
        <v/>
      </c>
    </row>
    <row r="905" spans="20:21" ht="21.95" customHeight="1" x14ac:dyDescent="0.15">
      <c r="T905" s="14" t="str">
        <f t="shared" si="41"/>
        <v/>
      </c>
      <c r="U905" s="47" t="str">
        <f t="shared" si="42"/>
        <v/>
      </c>
    </row>
    <row r="906" spans="20:21" ht="21.95" customHeight="1" x14ac:dyDescent="0.15">
      <c r="T906" s="14" t="str">
        <f t="shared" si="41"/>
        <v/>
      </c>
      <c r="U906" s="47" t="str">
        <f t="shared" si="42"/>
        <v/>
      </c>
    </row>
    <row r="907" spans="20:21" ht="21.95" customHeight="1" x14ac:dyDescent="0.15">
      <c r="T907" s="14" t="str">
        <f t="shared" si="41"/>
        <v/>
      </c>
      <c r="U907" s="47" t="str">
        <f t="shared" si="42"/>
        <v/>
      </c>
    </row>
    <row r="908" spans="20:21" ht="21.95" customHeight="1" x14ac:dyDescent="0.15">
      <c r="T908" s="14" t="str">
        <f t="shared" si="41"/>
        <v/>
      </c>
      <c r="U908" s="47" t="str">
        <f t="shared" si="42"/>
        <v/>
      </c>
    </row>
    <row r="909" spans="20:21" ht="21.95" customHeight="1" x14ac:dyDescent="0.15">
      <c r="T909" s="14" t="str">
        <f t="shared" si="41"/>
        <v/>
      </c>
      <c r="U909" s="47" t="str">
        <f t="shared" si="42"/>
        <v/>
      </c>
    </row>
    <row r="910" spans="20:21" ht="21.95" customHeight="1" x14ac:dyDescent="0.15">
      <c r="T910" s="14" t="str">
        <f t="shared" si="41"/>
        <v/>
      </c>
      <c r="U910" s="47" t="str">
        <f t="shared" si="42"/>
        <v/>
      </c>
    </row>
    <row r="911" spans="20:21" ht="21.95" customHeight="1" x14ac:dyDescent="0.15">
      <c r="T911" s="14" t="str">
        <f t="shared" si="41"/>
        <v/>
      </c>
      <c r="U911" s="47" t="str">
        <f t="shared" si="42"/>
        <v/>
      </c>
    </row>
    <row r="912" spans="20:21" ht="21.95" customHeight="1" x14ac:dyDescent="0.15">
      <c r="T912" s="14" t="str">
        <f t="shared" si="41"/>
        <v/>
      </c>
      <c r="U912" s="47" t="str">
        <f t="shared" si="42"/>
        <v/>
      </c>
    </row>
    <row r="913" spans="20:21" ht="21.95" customHeight="1" x14ac:dyDescent="0.15">
      <c r="T913" s="14" t="str">
        <f t="shared" si="41"/>
        <v/>
      </c>
      <c r="U913" s="47" t="str">
        <f t="shared" si="42"/>
        <v/>
      </c>
    </row>
    <row r="914" spans="20:21" ht="21.95" customHeight="1" x14ac:dyDescent="0.15">
      <c r="T914" s="14" t="str">
        <f t="shared" si="41"/>
        <v/>
      </c>
      <c r="U914" s="47" t="str">
        <f t="shared" si="42"/>
        <v/>
      </c>
    </row>
    <row r="915" spans="20:21" ht="21.95" customHeight="1" x14ac:dyDescent="0.15">
      <c r="T915" s="14" t="str">
        <f t="shared" si="41"/>
        <v/>
      </c>
      <c r="U915" s="47" t="str">
        <f t="shared" si="42"/>
        <v/>
      </c>
    </row>
    <row r="916" spans="20:21" ht="21.95" customHeight="1" x14ac:dyDescent="0.15">
      <c r="T916" s="14" t="str">
        <f t="shared" si="41"/>
        <v/>
      </c>
      <c r="U916" s="47" t="str">
        <f t="shared" si="42"/>
        <v/>
      </c>
    </row>
    <row r="917" spans="20:21" ht="21.95" customHeight="1" x14ac:dyDescent="0.15">
      <c r="T917" s="14" t="str">
        <f t="shared" si="41"/>
        <v/>
      </c>
      <c r="U917" s="47" t="str">
        <f t="shared" si="42"/>
        <v/>
      </c>
    </row>
    <row r="918" spans="20:21" ht="21.95" customHeight="1" x14ac:dyDescent="0.15">
      <c r="T918" s="14" t="str">
        <f t="shared" si="41"/>
        <v/>
      </c>
      <c r="U918" s="47" t="str">
        <f t="shared" si="42"/>
        <v/>
      </c>
    </row>
    <row r="919" spans="20:21" ht="21.95" customHeight="1" x14ac:dyDescent="0.15">
      <c r="T919" s="14" t="str">
        <f t="shared" si="41"/>
        <v/>
      </c>
      <c r="U919" s="47" t="str">
        <f t="shared" si="42"/>
        <v/>
      </c>
    </row>
    <row r="920" spans="20:21" ht="21.95" customHeight="1" x14ac:dyDescent="0.15">
      <c r="T920" s="14" t="str">
        <f t="shared" si="41"/>
        <v/>
      </c>
      <c r="U920" s="47" t="str">
        <f t="shared" si="42"/>
        <v/>
      </c>
    </row>
    <row r="921" spans="20:21" ht="21.95" customHeight="1" x14ac:dyDescent="0.15">
      <c r="T921" s="14" t="str">
        <f t="shared" si="41"/>
        <v/>
      </c>
      <c r="U921" s="47" t="str">
        <f t="shared" si="42"/>
        <v/>
      </c>
    </row>
    <row r="922" spans="20:21" ht="21.95" customHeight="1" x14ac:dyDescent="0.15">
      <c r="T922" s="14" t="str">
        <f t="shared" si="41"/>
        <v/>
      </c>
      <c r="U922" s="47" t="str">
        <f t="shared" si="42"/>
        <v/>
      </c>
    </row>
  </sheetData>
  <autoFilter ref="A6:AM922"/>
  <mergeCells count="7">
    <mergeCell ref="K373:K375"/>
    <mergeCell ref="K4:K6"/>
    <mergeCell ref="A4:A6"/>
    <mergeCell ref="S4:S6"/>
    <mergeCell ref="F4:J5"/>
    <mergeCell ref="B4:E5"/>
    <mergeCell ref="K232:K234"/>
  </mergeCells>
  <phoneticPr fontId="4" type="noConversion"/>
  <conditionalFormatting sqref="J113:J120 J122:J128 J133:J150 J154:J171 J77:J79 J85 J82:J83 J91:J93 J96:J109">
    <cfRule type="cellIs" dxfId="14" priority="1" stopIfTrue="1" operator="greaterThan">
      <formula>D77</formula>
    </cfRule>
  </conditionalFormatting>
  <printOptions horizontalCentered="1"/>
  <pageMargins left="0.78740157480314965" right="0.23622047244094491" top="0.39370078740157483" bottom="0.39370078740157483" header="0" footer="0"/>
  <pageSetup paperSize="9" scale="95" orientation="landscape" horizontalDpi="4294967292" verticalDpi="300" r:id="rId1"/>
  <headerFooter alignWithMargins="0">
    <oddHeader xml:space="preserve">&amp;C
</oddHeader>
    <oddFooter xml:space="preserve">&amp;C
</oddFooter>
  </headerFooter>
  <rowBreaks count="7" manualBreakCount="7">
    <brk id="26" max="16383" man="1"/>
    <brk id="46" max="16383" man="1"/>
    <brk id="66" max="18" man="1"/>
    <brk id="86" max="18" man="1"/>
    <brk id="106" max="18" man="1"/>
    <brk id="128" max="15" man="1"/>
    <brk id="149" max="15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indexed="48"/>
  </sheetPr>
  <dimension ref="A1:AM925"/>
  <sheetViews>
    <sheetView showZeros="0" view="pageBreakPreview" zoomScale="70" workbookViewId="0">
      <selection activeCell="N25" sqref="N25"/>
    </sheetView>
  </sheetViews>
  <sheetFormatPr defaultColWidth="6.109375" defaultRowHeight="21.95" customHeight="1" x14ac:dyDescent="0.15"/>
  <cols>
    <col min="1" max="1" width="4.33203125" style="100" customWidth="1"/>
    <col min="2" max="2" width="6.77734375" style="100" customWidth="1"/>
    <col min="3" max="3" width="3.77734375" style="100" customWidth="1"/>
    <col min="4" max="5" width="8.77734375" style="174" customWidth="1"/>
    <col min="6" max="6" width="6.33203125" style="174" hidden="1" customWidth="1"/>
    <col min="7" max="7" width="6.77734375" style="222" customWidth="1"/>
    <col min="8" max="8" width="3.77734375" style="222" customWidth="1"/>
    <col min="9" max="9" width="8.77734375" style="288" customWidth="1"/>
    <col min="10" max="10" width="8.77734375" style="289" customWidth="1"/>
    <col min="11" max="11" width="6.77734375" style="320" customWidth="1"/>
    <col min="12" max="12" width="8.6640625" style="287" customWidth="1"/>
    <col min="13" max="13" width="15.77734375" style="282" customWidth="1"/>
    <col min="14" max="14" width="8.6640625" style="287" customWidth="1"/>
    <col min="15" max="15" width="15.77734375" style="282" customWidth="1"/>
    <col min="16" max="16" width="7.33203125" style="100" hidden="1" customWidth="1"/>
    <col min="17" max="17" width="13.77734375" style="100" hidden="1" customWidth="1"/>
    <col min="18" max="18" width="7.33203125" style="100" hidden="1" customWidth="1"/>
    <col min="19" max="19" width="6.77734375" style="100" customWidth="1"/>
    <col min="20" max="20" width="12.77734375" style="13" customWidth="1"/>
    <col min="21" max="21" width="14.5546875" style="48" customWidth="1"/>
    <col min="22" max="22" width="6.109375" style="13" customWidth="1"/>
    <col min="23" max="23" width="1.21875" style="2" customWidth="1"/>
    <col min="24" max="24" width="6.109375" style="2" customWidth="1"/>
    <col min="25" max="25" width="6.109375" style="13" customWidth="1"/>
    <col min="26" max="26" width="5" style="2" customWidth="1"/>
    <col min="27" max="27" width="5" style="13" customWidth="1"/>
    <col min="28" max="28" width="1" style="2" customWidth="1"/>
    <col min="29" max="29" width="4.88671875" style="2" customWidth="1"/>
    <col min="30" max="30" width="4.88671875" style="13" customWidth="1"/>
    <col min="31" max="31" width="6.109375" style="2" customWidth="1"/>
    <col min="32" max="32" width="6.109375" style="13" customWidth="1"/>
    <col min="33" max="33" width="1.109375" style="2" customWidth="1"/>
    <col min="34" max="34" width="5.33203125" style="2" customWidth="1"/>
    <col min="35" max="35" width="5.33203125" style="13" customWidth="1"/>
    <col min="36" max="36" width="8.88671875" style="2" customWidth="1"/>
    <col min="37" max="37" width="8" style="2" customWidth="1"/>
    <col min="38" max="16384" width="6.109375" style="2"/>
  </cols>
  <sheetData>
    <row r="1" spans="1:39" s="36" customFormat="1" ht="38.25" customHeight="1" x14ac:dyDescent="0.15">
      <c r="A1" s="160" t="s">
        <v>55</v>
      </c>
      <c r="B1" s="107"/>
      <c r="C1" s="90"/>
      <c r="D1" s="90"/>
      <c r="E1" s="90"/>
      <c r="F1" s="90"/>
      <c r="G1" s="161"/>
      <c r="H1" s="162"/>
      <c r="I1" s="90"/>
      <c r="J1" s="240"/>
      <c r="K1" s="311"/>
      <c r="L1" s="241"/>
      <c r="M1" s="241"/>
      <c r="N1" s="241"/>
      <c r="O1" s="241"/>
      <c r="P1" s="162"/>
      <c r="Q1" s="162"/>
      <c r="R1" s="162"/>
      <c r="S1" s="162"/>
      <c r="T1" s="39"/>
      <c r="U1" s="43"/>
    </row>
    <row r="2" spans="1:39" s="24" customFormat="1" ht="11.1" customHeight="1" x14ac:dyDescent="0.15">
      <c r="A2" s="91"/>
      <c r="B2" s="108"/>
      <c r="C2" s="91"/>
      <c r="D2" s="91"/>
      <c r="E2" s="91"/>
      <c r="F2" s="91"/>
      <c r="G2" s="183"/>
      <c r="H2" s="184"/>
      <c r="I2" s="91"/>
      <c r="J2" s="242"/>
      <c r="K2" s="312"/>
      <c r="L2" s="243"/>
      <c r="M2" s="243"/>
      <c r="N2" s="243"/>
      <c r="O2" s="243"/>
      <c r="P2" s="185"/>
      <c r="Q2" s="185"/>
      <c r="R2" s="185"/>
      <c r="S2" s="184"/>
      <c r="T2" s="40"/>
      <c r="U2" s="44"/>
    </row>
    <row r="3" spans="1:39" s="22" customFormat="1" ht="15" customHeight="1" x14ac:dyDescent="0.15">
      <c r="A3" s="201"/>
      <c r="B3" s="113"/>
      <c r="C3" s="92"/>
      <c r="D3" s="92"/>
      <c r="E3" s="92"/>
      <c r="F3" s="92"/>
      <c r="G3" s="202"/>
      <c r="H3" s="203"/>
      <c r="I3" s="92"/>
      <c r="J3" s="244"/>
      <c r="K3" s="313"/>
      <c r="L3" s="243"/>
      <c r="M3" s="245"/>
      <c r="N3" s="243"/>
      <c r="O3" s="245"/>
      <c r="P3" s="204"/>
      <c r="Q3" s="204"/>
      <c r="R3" s="204"/>
      <c r="S3" s="186">
        <v>13</v>
      </c>
      <c r="T3" s="41"/>
      <c r="U3" s="45"/>
      <c r="V3" s="37"/>
    </row>
    <row r="4" spans="1:39" s="22" customFormat="1" ht="21" customHeight="1" x14ac:dyDescent="0.15">
      <c r="A4" s="896" t="s">
        <v>222</v>
      </c>
      <c r="B4" s="899" t="s">
        <v>40</v>
      </c>
      <c r="C4" s="900"/>
      <c r="D4" s="900"/>
      <c r="E4" s="901"/>
      <c r="F4" s="905" t="s">
        <v>56</v>
      </c>
      <c r="G4" s="906"/>
      <c r="H4" s="906"/>
      <c r="I4" s="906"/>
      <c r="J4" s="907"/>
      <c r="K4" s="893" t="s">
        <v>57</v>
      </c>
      <c r="L4" s="114" t="s">
        <v>41</v>
      </c>
      <c r="M4" s="114"/>
      <c r="N4" s="114" t="s">
        <v>42</v>
      </c>
      <c r="O4" s="114"/>
      <c r="P4" s="114" t="s">
        <v>12</v>
      </c>
      <c r="Q4" s="114"/>
      <c r="R4" s="114"/>
      <c r="S4" s="890" t="s">
        <v>225</v>
      </c>
      <c r="T4" s="41"/>
      <c r="U4" s="45"/>
    </row>
    <row r="5" spans="1:39" s="22" customFormat="1" ht="21" customHeight="1" x14ac:dyDescent="0.15">
      <c r="A5" s="897"/>
      <c r="B5" s="902"/>
      <c r="C5" s="903"/>
      <c r="D5" s="903"/>
      <c r="E5" s="904"/>
      <c r="F5" s="908"/>
      <c r="G5" s="909"/>
      <c r="H5" s="909"/>
      <c r="I5" s="909"/>
      <c r="J5" s="910"/>
      <c r="K5" s="894"/>
      <c r="L5" s="246" t="s">
        <v>74</v>
      </c>
      <c r="M5" s="246"/>
      <c r="N5" s="246" t="s">
        <v>74</v>
      </c>
      <c r="O5" s="246"/>
      <c r="P5" s="115"/>
      <c r="Q5" s="115"/>
      <c r="R5" s="115"/>
      <c r="S5" s="891"/>
      <c r="T5" s="41"/>
      <c r="U5" s="45"/>
    </row>
    <row r="6" spans="1:39" s="22" customFormat="1" ht="24.95" customHeight="1" x14ac:dyDescent="0.15">
      <c r="A6" s="898"/>
      <c r="B6" s="247" t="s">
        <v>10</v>
      </c>
      <c r="C6" s="248" t="s">
        <v>13</v>
      </c>
      <c r="D6" s="249" t="s">
        <v>11</v>
      </c>
      <c r="E6" s="249" t="s">
        <v>14</v>
      </c>
      <c r="F6" s="250" t="s">
        <v>15</v>
      </c>
      <c r="G6" s="251" t="s">
        <v>10</v>
      </c>
      <c r="H6" s="252" t="s">
        <v>13</v>
      </c>
      <c r="I6" s="253" t="s">
        <v>11</v>
      </c>
      <c r="J6" s="253" t="s">
        <v>14</v>
      </c>
      <c r="K6" s="895"/>
      <c r="L6" s="254" t="s">
        <v>245</v>
      </c>
      <c r="M6" s="254" t="s">
        <v>246</v>
      </c>
      <c r="N6" s="254" t="s">
        <v>245</v>
      </c>
      <c r="O6" s="254" t="s">
        <v>246</v>
      </c>
      <c r="P6" s="254" t="s">
        <v>16</v>
      </c>
      <c r="Q6" s="254" t="s">
        <v>17</v>
      </c>
      <c r="R6" s="254" t="s">
        <v>18</v>
      </c>
      <c r="S6" s="892"/>
      <c r="T6" s="42" t="s">
        <v>20</v>
      </c>
      <c r="U6" s="46" t="s">
        <v>19</v>
      </c>
      <c r="AE6" s="23"/>
      <c r="AF6" s="23"/>
      <c r="AG6" s="23"/>
    </row>
    <row r="7" spans="1:39" s="29" customFormat="1" ht="21" customHeight="1" x14ac:dyDescent="0.15">
      <c r="A7" s="163"/>
      <c r="B7" s="99"/>
      <c r="C7" s="97"/>
      <c r="D7" s="98"/>
      <c r="E7" s="98"/>
      <c r="F7" s="164"/>
      <c r="G7" s="221"/>
      <c r="H7" s="223"/>
      <c r="I7" s="224"/>
      <c r="J7" s="224"/>
      <c r="K7" s="314">
        <f>J7-E7</f>
        <v>0</v>
      </c>
      <c r="L7" s="69"/>
      <c r="M7" s="69"/>
      <c r="N7" s="69"/>
      <c r="O7" s="69"/>
      <c r="P7" s="152"/>
      <c r="Q7" s="152"/>
      <c r="R7" s="152"/>
      <c r="S7" s="153"/>
      <c r="T7" s="27" t="str">
        <f t="shared" ref="T7:T70" si="0">CONCATENATE(L7,C7)</f>
        <v/>
      </c>
      <c r="U7" s="49" t="str">
        <f t="shared" ref="U7:U70" si="1">CONCATENATE(N7,H7)</f>
        <v/>
      </c>
      <c r="V7" s="27"/>
      <c r="W7" s="26"/>
      <c r="X7" s="26"/>
      <c r="Y7" s="27"/>
      <c r="Z7" s="3"/>
      <c r="AA7" s="14"/>
      <c r="AB7" s="3"/>
      <c r="AC7" s="3"/>
      <c r="AD7" s="14"/>
      <c r="AE7" s="26"/>
      <c r="AF7" s="27"/>
      <c r="AG7" s="26"/>
      <c r="AH7" s="26"/>
      <c r="AI7" s="27"/>
      <c r="AJ7" s="26"/>
      <c r="AK7" s="26"/>
      <c r="AL7" s="28"/>
      <c r="AM7" s="28"/>
    </row>
    <row r="8" spans="1:39" s="29" customFormat="1" ht="21" customHeight="1" x14ac:dyDescent="0.15">
      <c r="A8" s="74"/>
      <c r="B8" s="63"/>
      <c r="C8" s="57"/>
      <c r="D8" s="60"/>
      <c r="E8" s="60"/>
      <c r="F8" s="77"/>
      <c r="G8" s="219"/>
      <c r="H8" s="213"/>
      <c r="I8" s="214"/>
      <c r="J8" s="214"/>
      <c r="K8" s="315">
        <f t="shared" ref="K8:K71" si="2">J8-E8</f>
        <v>0</v>
      </c>
      <c r="L8" s="58"/>
      <c r="M8" s="58"/>
      <c r="N8" s="58"/>
      <c r="O8" s="58"/>
      <c r="P8" s="65"/>
      <c r="Q8" s="59"/>
      <c r="R8" s="65"/>
      <c r="S8" s="72"/>
      <c r="T8" s="27" t="str">
        <f t="shared" si="0"/>
        <v/>
      </c>
      <c r="U8" s="49" t="str">
        <f t="shared" si="1"/>
        <v/>
      </c>
      <c r="V8" s="27"/>
      <c r="W8" s="26"/>
      <c r="X8" s="26"/>
      <c r="Y8" s="27"/>
      <c r="Z8" s="3"/>
      <c r="AA8" s="14"/>
      <c r="AB8" s="3"/>
      <c r="AC8" s="3"/>
      <c r="AD8" s="14"/>
      <c r="AE8" s="26"/>
      <c r="AF8" s="27"/>
      <c r="AG8" s="26"/>
      <c r="AH8" s="26"/>
      <c r="AI8" s="27"/>
      <c r="AJ8" s="26"/>
      <c r="AK8" s="26"/>
      <c r="AL8" s="28"/>
      <c r="AM8" s="28"/>
    </row>
    <row r="9" spans="1:39" s="29" customFormat="1" ht="21" customHeight="1" x14ac:dyDescent="0.15">
      <c r="A9" s="74"/>
      <c r="B9" s="63"/>
      <c r="C9" s="57"/>
      <c r="D9" s="60"/>
      <c r="E9" s="60"/>
      <c r="F9" s="77"/>
      <c r="G9" s="219"/>
      <c r="H9" s="213"/>
      <c r="I9" s="214"/>
      <c r="J9" s="214"/>
      <c r="K9" s="315">
        <f t="shared" si="2"/>
        <v>0</v>
      </c>
      <c r="L9" s="58"/>
      <c r="M9" s="58"/>
      <c r="N9" s="58"/>
      <c r="O9" s="58"/>
      <c r="P9" s="65"/>
      <c r="Q9" s="65"/>
      <c r="R9" s="65"/>
      <c r="S9" s="72"/>
      <c r="T9" s="27" t="str">
        <f t="shared" si="0"/>
        <v/>
      </c>
      <c r="U9" s="49" t="str">
        <f t="shared" si="1"/>
        <v/>
      </c>
      <c r="V9" s="27"/>
      <c r="W9" s="26"/>
      <c r="X9" s="26"/>
      <c r="Y9" s="27"/>
      <c r="Z9" s="3"/>
      <c r="AA9" s="14"/>
      <c r="AB9" s="3"/>
      <c r="AC9" s="3"/>
      <c r="AD9" s="14"/>
      <c r="AE9" s="26"/>
      <c r="AF9" s="27"/>
      <c r="AG9" s="26"/>
      <c r="AH9" s="26"/>
      <c r="AI9" s="27"/>
      <c r="AJ9" s="26"/>
      <c r="AK9" s="26"/>
      <c r="AL9" s="28"/>
      <c r="AM9" s="28"/>
    </row>
    <row r="10" spans="1:39" s="29" customFormat="1" ht="21" customHeight="1" x14ac:dyDescent="0.15">
      <c r="A10" s="74"/>
      <c r="B10" s="63"/>
      <c r="C10" s="57"/>
      <c r="D10" s="60"/>
      <c r="E10" s="60"/>
      <c r="F10" s="77"/>
      <c r="G10" s="219"/>
      <c r="H10" s="213"/>
      <c r="I10" s="214"/>
      <c r="J10" s="214"/>
      <c r="K10" s="315">
        <f t="shared" si="2"/>
        <v>0</v>
      </c>
      <c r="L10" s="58"/>
      <c r="M10" s="58"/>
      <c r="N10" s="58"/>
      <c r="O10" s="58"/>
      <c r="P10" s="65"/>
      <c r="Q10" s="65"/>
      <c r="R10" s="65"/>
      <c r="S10" s="72"/>
      <c r="T10" s="27" t="str">
        <f t="shared" si="0"/>
        <v/>
      </c>
      <c r="U10" s="49" t="str">
        <f t="shared" si="1"/>
        <v/>
      </c>
      <c r="V10" s="27"/>
      <c r="W10" s="26"/>
      <c r="X10" s="26"/>
      <c r="Y10" s="27"/>
      <c r="Z10" s="3"/>
      <c r="AA10" s="14"/>
      <c r="AB10" s="3"/>
      <c r="AC10" s="3"/>
      <c r="AD10" s="14"/>
      <c r="AE10" s="26"/>
      <c r="AF10" s="27"/>
      <c r="AG10" s="26"/>
      <c r="AH10" s="26"/>
      <c r="AI10" s="27"/>
      <c r="AJ10" s="26"/>
      <c r="AK10" s="26"/>
      <c r="AL10" s="28"/>
      <c r="AM10" s="28"/>
    </row>
    <row r="11" spans="1:39" s="29" customFormat="1" ht="21" customHeight="1" x14ac:dyDescent="0.15">
      <c r="A11" s="74"/>
      <c r="B11" s="63"/>
      <c r="C11" s="57"/>
      <c r="D11" s="255"/>
      <c r="E11" s="60"/>
      <c r="F11" s="77"/>
      <c r="G11" s="219"/>
      <c r="H11" s="213"/>
      <c r="I11" s="256"/>
      <c r="J11" s="214"/>
      <c r="K11" s="315">
        <f t="shared" si="2"/>
        <v>0</v>
      </c>
      <c r="L11" s="58"/>
      <c r="M11" s="58"/>
      <c r="N11" s="58"/>
      <c r="O11" s="58"/>
      <c r="P11" s="65"/>
      <c r="Q11" s="65"/>
      <c r="R11" s="65"/>
      <c r="S11" s="72"/>
      <c r="T11" s="27" t="str">
        <f t="shared" si="0"/>
        <v/>
      </c>
      <c r="U11" s="49" t="str">
        <f t="shared" si="1"/>
        <v/>
      </c>
      <c r="V11" s="27"/>
      <c r="W11" s="26"/>
      <c r="X11" s="26"/>
      <c r="Y11" s="27"/>
      <c r="Z11" s="3"/>
      <c r="AA11" s="14"/>
      <c r="AB11" s="3"/>
      <c r="AC11" s="3"/>
      <c r="AD11" s="14"/>
      <c r="AE11" s="26"/>
      <c r="AF11" s="27"/>
      <c r="AG11" s="26"/>
      <c r="AH11" s="26"/>
      <c r="AI11" s="27"/>
      <c r="AJ11" s="26"/>
      <c r="AK11" s="26"/>
      <c r="AL11" s="28"/>
      <c r="AM11" s="28"/>
    </row>
    <row r="12" spans="1:39" s="29" customFormat="1" ht="21" customHeight="1" x14ac:dyDescent="0.15">
      <c r="A12" s="74"/>
      <c r="B12" s="63"/>
      <c r="C12" s="57"/>
      <c r="D12" s="60"/>
      <c r="E12" s="60"/>
      <c r="F12" s="77"/>
      <c r="G12" s="219"/>
      <c r="H12" s="213"/>
      <c r="I12" s="214"/>
      <c r="J12" s="214"/>
      <c r="K12" s="315">
        <f t="shared" si="2"/>
        <v>0</v>
      </c>
      <c r="L12" s="58"/>
      <c r="M12" s="58"/>
      <c r="N12" s="58"/>
      <c r="O12" s="58"/>
      <c r="P12" s="65"/>
      <c r="Q12" s="65"/>
      <c r="R12" s="65"/>
      <c r="S12" s="72"/>
      <c r="T12" s="27" t="str">
        <f t="shared" si="0"/>
        <v/>
      </c>
      <c r="U12" s="49" t="str">
        <f t="shared" si="1"/>
        <v/>
      </c>
      <c r="V12" s="30"/>
      <c r="W12" s="26"/>
      <c r="X12" s="26"/>
      <c r="Y12" s="27"/>
      <c r="Z12" s="3"/>
      <c r="AA12" s="14"/>
      <c r="AB12" s="3"/>
      <c r="AC12" s="3"/>
      <c r="AD12" s="14"/>
      <c r="AE12" s="26"/>
      <c r="AF12" s="27"/>
      <c r="AG12" s="26"/>
      <c r="AH12" s="26"/>
      <c r="AI12" s="27"/>
      <c r="AJ12" s="26"/>
      <c r="AK12" s="26"/>
      <c r="AL12" s="28"/>
      <c r="AM12" s="28"/>
    </row>
    <row r="13" spans="1:39" s="29" customFormat="1" ht="21" customHeight="1" x14ac:dyDescent="0.15">
      <c r="A13" s="74"/>
      <c r="B13" s="63"/>
      <c r="C13" s="57"/>
      <c r="D13" s="60"/>
      <c r="E13" s="60"/>
      <c r="F13" s="77"/>
      <c r="G13" s="219"/>
      <c r="H13" s="213"/>
      <c r="I13" s="214"/>
      <c r="J13" s="214"/>
      <c r="K13" s="315">
        <f t="shared" si="2"/>
        <v>0</v>
      </c>
      <c r="L13" s="58"/>
      <c r="M13" s="58"/>
      <c r="N13" s="58"/>
      <c r="O13" s="58"/>
      <c r="P13" s="65"/>
      <c r="Q13" s="65"/>
      <c r="R13" s="65"/>
      <c r="S13" s="72"/>
      <c r="T13" s="27" t="str">
        <f t="shared" si="0"/>
        <v/>
      </c>
      <c r="U13" s="49" t="str">
        <f t="shared" si="1"/>
        <v/>
      </c>
      <c r="V13" s="27"/>
      <c r="W13" s="26"/>
      <c r="X13" s="26"/>
      <c r="Y13" s="27"/>
      <c r="Z13" s="3"/>
      <c r="AA13" s="14"/>
      <c r="AB13" s="3"/>
      <c r="AC13" s="3"/>
      <c r="AD13" s="14"/>
      <c r="AE13" s="26"/>
      <c r="AF13" s="27"/>
      <c r="AG13" s="26"/>
      <c r="AH13" s="26"/>
      <c r="AI13" s="27"/>
      <c r="AJ13" s="26"/>
      <c r="AK13" s="26"/>
      <c r="AL13" s="28"/>
      <c r="AM13" s="28"/>
    </row>
    <row r="14" spans="1:39" s="29" customFormat="1" ht="21" customHeight="1" x14ac:dyDescent="0.15">
      <c r="A14" s="74"/>
      <c r="B14" s="63"/>
      <c r="C14" s="57"/>
      <c r="D14" s="60"/>
      <c r="E14" s="60"/>
      <c r="F14" s="77"/>
      <c r="G14" s="219"/>
      <c r="H14" s="213"/>
      <c r="I14" s="214"/>
      <c r="J14" s="214"/>
      <c r="K14" s="315">
        <f t="shared" si="2"/>
        <v>0</v>
      </c>
      <c r="L14" s="58"/>
      <c r="M14" s="58"/>
      <c r="N14" s="58"/>
      <c r="O14" s="58"/>
      <c r="P14" s="65"/>
      <c r="Q14" s="65"/>
      <c r="R14" s="65"/>
      <c r="S14" s="72"/>
      <c r="T14" s="27" t="str">
        <f t="shared" si="0"/>
        <v/>
      </c>
      <c r="U14" s="49" t="str">
        <f t="shared" si="1"/>
        <v/>
      </c>
      <c r="V14" s="27"/>
      <c r="W14" s="26"/>
      <c r="X14" s="26"/>
      <c r="Y14" s="27"/>
      <c r="Z14" s="3"/>
      <c r="AA14" s="14"/>
      <c r="AB14" s="3"/>
      <c r="AC14" s="3"/>
      <c r="AD14" s="14"/>
      <c r="AE14" s="26"/>
      <c r="AF14" s="27"/>
      <c r="AG14" s="26"/>
      <c r="AH14" s="26"/>
      <c r="AI14" s="27"/>
      <c r="AJ14" s="26"/>
      <c r="AK14" s="26"/>
      <c r="AL14" s="28"/>
      <c r="AM14" s="28"/>
    </row>
    <row r="15" spans="1:39" s="29" customFormat="1" ht="21" customHeight="1" x14ac:dyDescent="0.15">
      <c r="A15" s="74"/>
      <c r="B15" s="63"/>
      <c r="C15" s="57"/>
      <c r="D15" s="60"/>
      <c r="E15" s="60"/>
      <c r="F15" s="77"/>
      <c r="G15" s="219"/>
      <c r="H15" s="213"/>
      <c r="I15" s="214"/>
      <c r="J15" s="214"/>
      <c r="K15" s="315">
        <f t="shared" si="2"/>
        <v>0</v>
      </c>
      <c r="L15" s="58"/>
      <c r="M15" s="58"/>
      <c r="N15" s="58"/>
      <c r="O15" s="58"/>
      <c r="P15" s="65" t="s">
        <v>243</v>
      </c>
      <c r="Q15" s="65"/>
      <c r="R15" s="65"/>
      <c r="S15" s="72"/>
      <c r="T15" s="27" t="str">
        <f t="shared" si="0"/>
        <v/>
      </c>
      <c r="U15" s="49" t="str">
        <f t="shared" si="1"/>
        <v/>
      </c>
      <c r="V15" s="27"/>
      <c r="W15" s="26"/>
      <c r="X15" s="26"/>
      <c r="Y15" s="27"/>
      <c r="Z15" s="3"/>
      <c r="AA15" s="14"/>
      <c r="AB15" s="3"/>
      <c r="AC15" s="3"/>
      <c r="AD15" s="14"/>
      <c r="AE15" s="26"/>
      <c r="AF15" s="27"/>
      <c r="AG15" s="26"/>
      <c r="AH15" s="26"/>
      <c r="AI15" s="27"/>
      <c r="AJ15" s="26"/>
      <c r="AK15" s="26"/>
      <c r="AL15" s="28"/>
      <c r="AM15" s="28"/>
    </row>
    <row r="16" spans="1:39" s="29" customFormat="1" ht="21" customHeight="1" x14ac:dyDescent="0.15">
      <c r="A16" s="74"/>
      <c r="B16" s="63"/>
      <c r="C16" s="57"/>
      <c r="D16" s="60"/>
      <c r="E16" s="60"/>
      <c r="F16" s="77"/>
      <c r="G16" s="219"/>
      <c r="H16" s="213"/>
      <c r="I16" s="214"/>
      <c r="J16" s="214"/>
      <c r="K16" s="315">
        <f t="shared" si="2"/>
        <v>0</v>
      </c>
      <c r="L16" s="58"/>
      <c r="M16" s="58"/>
      <c r="N16" s="58"/>
      <c r="O16" s="58"/>
      <c r="P16" s="65"/>
      <c r="Q16" s="65"/>
      <c r="R16" s="65"/>
      <c r="S16" s="72"/>
      <c r="T16" s="27" t="str">
        <f t="shared" si="0"/>
        <v/>
      </c>
      <c r="U16" s="49" t="str">
        <f t="shared" si="1"/>
        <v/>
      </c>
      <c r="V16" s="27"/>
      <c r="W16" s="26"/>
      <c r="X16" s="26"/>
      <c r="Y16" s="27"/>
      <c r="Z16" s="3"/>
      <c r="AA16" s="14"/>
      <c r="AB16" s="3"/>
      <c r="AC16" s="3"/>
      <c r="AD16" s="14"/>
      <c r="AE16" s="26"/>
      <c r="AF16" s="27"/>
      <c r="AG16" s="26"/>
      <c r="AH16" s="26"/>
      <c r="AI16" s="27"/>
      <c r="AJ16" s="26"/>
      <c r="AK16" s="26"/>
      <c r="AL16" s="28"/>
      <c r="AM16" s="28"/>
    </row>
    <row r="17" spans="1:39" s="29" customFormat="1" ht="21" customHeight="1" x14ac:dyDescent="0.15">
      <c r="A17" s="74"/>
      <c r="B17" s="63"/>
      <c r="C17" s="57"/>
      <c r="D17" s="60"/>
      <c r="E17" s="60"/>
      <c r="F17" s="77"/>
      <c r="G17" s="219"/>
      <c r="H17" s="213"/>
      <c r="I17" s="214"/>
      <c r="J17" s="214"/>
      <c r="K17" s="315">
        <f t="shared" si="2"/>
        <v>0</v>
      </c>
      <c r="L17" s="58"/>
      <c r="M17" s="58"/>
      <c r="N17" s="58"/>
      <c r="O17" s="58"/>
      <c r="P17" s="65"/>
      <c r="Q17" s="65"/>
      <c r="R17" s="65"/>
      <c r="S17" s="72"/>
      <c r="T17" s="27" t="str">
        <f t="shared" si="0"/>
        <v/>
      </c>
      <c r="U17" s="49" t="str">
        <f t="shared" si="1"/>
        <v/>
      </c>
      <c r="V17" s="27"/>
      <c r="W17" s="26"/>
      <c r="X17" s="26"/>
      <c r="Y17" s="27"/>
      <c r="Z17" s="3"/>
      <c r="AA17" s="14"/>
      <c r="AB17" s="3"/>
      <c r="AC17" s="3"/>
      <c r="AD17" s="14"/>
      <c r="AE17" s="26"/>
      <c r="AF17" s="27"/>
      <c r="AG17" s="26"/>
      <c r="AH17" s="26"/>
      <c r="AI17" s="27"/>
      <c r="AJ17" s="26"/>
      <c r="AK17" s="26"/>
      <c r="AL17" s="28"/>
      <c r="AM17" s="28"/>
    </row>
    <row r="18" spans="1:39" s="29" customFormat="1" ht="21" customHeight="1" x14ac:dyDescent="0.15">
      <c r="A18" s="74"/>
      <c r="B18" s="63"/>
      <c r="C18" s="57"/>
      <c r="D18" s="60"/>
      <c r="E18" s="60"/>
      <c r="F18" s="77"/>
      <c r="G18" s="219"/>
      <c r="H18" s="213"/>
      <c r="I18" s="214"/>
      <c r="J18" s="214"/>
      <c r="K18" s="315">
        <f t="shared" si="2"/>
        <v>0</v>
      </c>
      <c r="L18" s="58"/>
      <c r="M18" s="58"/>
      <c r="N18" s="58"/>
      <c r="O18" s="58"/>
      <c r="P18" s="65"/>
      <c r="Q18" s="65"/>
      <c r="R18" s="65"/>
      <c r="S18" s="72"/>
      <c r="T18" s="27" t="str">
        <f t="shared" si="0"/>
        <v/>
      </c>
      <c r="U18" s="49" t="str">
        <f t="shared" si="1"/>
        <v/>
      </c>
      <c r="V18" s="27"/>
      <c r="W18" s="26"/>
      <c r="X18" s="26"/>
      <c r="Y18" s="27"/>
      <c r="Z18" s="3"/>
      <c r="AA18" s="14"/>
      <c r="AB18" s="3"/>
      <c r="AC18" s="3"/>
      <c r="AD18" s="14"/>
      <c r="AE18" s="26"/>
      <c r="AF18" s="27"/>
      <c r="AG18" s="26"/>
      <c r="AH18" s="26"/>
      <c r="AI18" s="27"/>
      <c r="AJ18" s="26"/>
      <c r="AK18" s="26"/>
      <c r="AL18" s="28"/>
      <c r="AM18" s="28"/>
    </row>
    <row r="19" spans="1:39" s="29" customFormat="1" ht="21" customHeight="1" x14ac:dyDescent="0.15">
      <c r="A19" s="173"/>
      <c r="B19" s="63"/>
      <c r="C19" s="57"/>
      <c r="D19" s="60"/>
      <c r="E19" s="60"/>
      <c r="F19" s="77"/>
      <c r="G19" s="219"/>
      <c r="H19" s="213"/>
      <c r="I19" s="214"/>
      <c r="J19" s="214"/>
      <c r="K19" s="315">
        <f t="shared" si="2"/>
        <v>0</v>
      </c>
      <c r="L19" s="58"/>
      <c r="M19" s="58"/>
      <c r="N19" s="58"/>
      <c r="O19" s="58"/>
      <c r="P19" s="65"/>
      <c r="Q19" s="65"/>
      <c r="R19" s="65"/>
      <c r="S19" s="72"/>
      <c r="T19" s="27" t="str">
        <f t="shared" si="0"/>
        <v/>
      </c>
      <c r="U19" s="49" t="str">
        <f t="shared" si="1"/>
        <v/>
      </c>
      <c r="V19" s="27"/>
      <c r="W19" s="26"/>
      <c r="X19" s="26"/>
      <c r="Y19" s="27"/>
      <c r="Z19" s="3"/>
      <c r="AA19" s="14"/>
      <c r="AB19" s="3"/>
      <c r="AC19" s="3"/>
      <c r="AD19" s="14"/>
      <c r="AE19" s="26"/>
      <c r="AF19" s="27"/>
      <c r="AG19" s="26"/>
      <c r="AH19" s="26"/>
      <c r="AI19" s="27"/>
      <c r="AJ19" s="26"/>
      <c r="AK19" s="26"/>
      <c r="AL19" s="28"/>
      <c r="AM19" s="28"/>
    </row>
    <row r="20" spans="1:39" s="29" customFormat="1" ht="21" customHeight="1" x14ac:dyDescent="0.15">
      <c r="A20" s="74"/>
      <c r="B20" s="63"/>
      <c r="C20" s="57"/>
      <c r="D20" s="60"/>
      <c r="E20" s="60"/>
      <c r="F20" s="77"/>
      <c r="G20" s="219"/>
      <c r="H20" s="213"/>
      <c r="I20" s="214"/>
      <c r="J20" s="214"/>
      <c r="K20" s="315">
        <f t="shared" si="2"/>
        <v>0</v>
      </c>
      <c r="L20" s="58"/>
      <c r="M20" s="58"/>
      <c r="N20" s="58"/>
      <c r="O20" s="58"/>
      <c r="P20" s="65"/>
      <c r="Q20" s="65"/>
      <c r="R20" s="65"/>
      <c r="S20" s="72"/>
      <c r="T20" s="27" t="str">
        <f t="shared" si="0"/>
        <v/>
      </c>
      <c r="U20" s="49" t="str">
        <f t="shared" si="1"/>
        <v/>
      </c>
      <c r="V20" s="27"/>
      <c r="W20" s="26"/>
      <c r="X20" s="26"/>
      <c r="Y20" s="27"/>
      <c r="Z20" s="3"/>
      <c r="AA20" s="14"/>
      <c r="AB20" s="3"/>
      <c r="AC20" s="3"/>
      <c r="AD20" s="14"/>
      <c r="AE20" s="26"/>
      <c r="AF20" s="27"/>
      <c r="AG20" s="26"/>
      <c r="AH20" s="26"/>
      <c r="AI20" s="27"/>
      <c r="AJ20" s="26"/>
      <c r="AK20" s="26"/>
      <c r="AL20" s="28"/>
      <c r="AM20" s="28"/>
    </row>
    <row r="21" spans="1:39" s="29" customFormat="1" ht="21" customHeight="1" x14ac:dyDescent="0.15">
      <c r="A21" s="74"/>
      <c r="B21" s="63"/>
      <c r="C21" s="57"/>
      <c r="D21" s="60"/>
      <c r="E21" s="60"/>
      <c r="F21" s="77"/>
      <c r="G21" s="219"/>
      <c r="H21" s="213"/>
      <c r="I21" s="214"/>
      <c r="J21" s="214"/>
      <c r="K21" s="315">
        <f t="shared" si="2"/>
        <v>0</v>
      </c>
      <c r="L21" s="58"/>
      <c r="M21" s="58"/>
      <c r="N21" s="58"/>
      <c r="O21" s="58"/>
      <c r="P21" s="65"/>
      <c r="Q21" s="59"/>
      <c r="R21" s="65"/>
      <c r="S21" s="72"/>
      <c r="T21" s="27" t="str">
        <f t="shared" si="0"/>
        <v/>
      </c>
      <c r="U21" s="49" t="str">
        <f t="shared" si="1"/>
        <v/>
      </c>
      <c r="V21" s="27"/>
      <c r="W21" s="26"/>
      <c r="X21" s="26"/>
      <c r="Y21" s="27"/>
      <c r="Z21" s="3"/>
      <c r="AA21" s="14"/>
      <c r="AB21" s="3"/>
      <c r="AC21" s="3"/>
      <c r="AD21" s="14"/>
      <c r="AE21" s="26"/>
      <c r="AF21" s="27"/>
      <c r="AG21" s="26"/>
      <c r="AH21" s="26"/>
      <c r="AI21" s="27"/>
      <c r="AJ21" s="26"/>
      <c r="AK21" s="26"/>
      <c r="AL21" s="28"/>
      <c r="AM21" s="28"/>
    </row>
    <row r="22" spans="1:39" s="29" customFormat="1" ht="21" customHeight="1" x14ac:dyDescent="0.15">
      <c r="A22" s="74"/>
      <c r="B22" s="63"/>
      <c r="C22" s="57"/>
      <c r="D22" s="60"/>
      <c r="E22" s="60"/>
      <c r="F22" s="77"/>
      <c r="G22" s="219"/>
      <c r="H22" s="213"/>
      <c r="I22" s="214"/>
      <c r="J22" s="214"/>
      <c r="K22" s="315">
        <f t="shared" si="2"/>
        <v>0</v>
      </c>
      <c r="L22" s="58"/>
      <c r="M22" s="58"/>
      <c r="N22" s="58"/>
      <c r="O22" s="58"/>
      <c r="P22" s="65"/>
      <c r="Q22" s="65"/>
      <c r="R22" s="65"/>
      <c r="S22" s="72"/>
      <c r="T22" s="27" t="str">
        <f t="shared" si="0"/>
        <v/>
      </c>
      <c r="U22" s="49" t="str">
        <f t="shared" si="1"/>
        <v/>
      </c>
      <c r="V22" s="27"/>
      <c r="W22" s="26"/>
      <c r="X22" s="26"/>
      <c r="Y22" s="27"/>
      <c r="Z22" s="3"/>
      <c r="AA22" s="14"/>
      <c r="AB22" s="3"/>
      <c r="AC22" s="3"/>
      <c r="AD22" s="14"/>
      <c r="AE22" s="26"/>
      <c r="AF22" s="27"/>
      <c r="AG22" s="26"/>
      <c r="AH22" s="26"/>
      <c r="AI22" s="27"/>
      <c r="AJ22" s="26"/>
      <c r="AK22" s="26"/>
      <c r="AL22" s="28"/>
      <c r="AM22" s="28"/>
    </row>
    <row r="23" spans="1:39" s="29" customFormat="1" ht="21" customHeight="1" x14ac:dyDescent="0.15">
      <c r="A23" s="74"/>
      <c r="B23" s="63"/>
      <c r="C23" s="57"/>
      <c r="D23" s="60"/>
      <c r="E23" s="60"/>
      <c r="F23" s="77"/>
      <c r="G23" s="219"/>
      <c r="H23" s="213"/>
      <c r="I23" s="214"/>
      <c r="J23" s="214"/>
      <c r="K23" s="315">
        <f t="shared" si="2"/>
        <v>0</v>
      </c>
      <c r="L23" s="58"/>
      <c r="M23" s="58"/>
      <c r="N23" s="58"/>
      <c r="O23" s="58"/>
      <c r="P23" s="65"/>
      <c r="Q23" s="65"/>
      <c r="R23" s="65"/>
      <c r="S23" s="72"/>
      <c r="T23" s="27" t="str">
        <f t="shared" si="0"/>
        <v/>
      </c>
      <c r="U23" s="49" t="str">
        <f t="shared" si="1"/>
        <v/>
      </c>
      <c r="V23" s="27"/>
      <c r="W23" s="26"/>
      <c r="X23" s="26"/>
      <c r="Y23" s="27"/>
      <c r="Z23" s="3"/>
      <c r="AA23" s="14"/>
      <c r="AB23" s="3"/>
      <c r="AC23" s="3"/>
      <c r="AD23" s="14"/>
      <c r="AE23" s="26"/>
      <c r="AF23" s="27"/>
      <c r="AG23" s="26"/>
      <c r="AH23" s="26"/>
      <c r="AI23" s="27"/>
      <c r="AJ23" s="26"/>
      <c r="AK23" s="26"/>
      <c r="AL23" s="28"/>
      <c r="AM23" s="28"/>
    </row>
    <row r="24" spans="1:39" s="29" customFormat="1" ht="21" customHeight="1" x14ac:dyDescent="0.15">
      <c r="A24" s="74"/>
      <c r="B24" s="63"/>
      <c r="C24" s="57"/>
      <c r="D24" s="60"/>
      <c r="E24" s="60"/>
      <c r="F24" s="77"/>
      <c r="G24" s="219"/>
      <c r="H24" s="213"/>
      <c r="I24" s="214"/>
      <c r="J24" s="214"/>
      <c r="K24" s="315">
        <f t="shared" si="2"/>
        <v>0</v>
      </c>
      <c r="L24" s="58"/>
      <c r="M24" s="58"/>
      <c r="N24" s="58"/>
      <c r="O24" s="58"/>
      <c r="P24" s="65"/>
      <c r="Q24" s="65"/>
      <c r="R24" s="65"/>
      <c r="S24" s="72"/>
      <c r="T24" s="27" t="str">
        <f t="shared" si="0"/>
        <v/>
      </c>
      <c r="U24" s="49" t="str">
        <f t="shared" si="1"/>
        <v/>
      </c>
      <c r="V24" s="32"/>
      <c r="W24" s="31"/>
      <c r="X24" s="31"/>
      <c r="Y24" s="32"/>
      <c r="Z24" s="3"/>
      <c r="AA24" s="14"/>
      <c r="AB24" s="4"/>
      <c r="AC24" s="3"/>
      <c r="AD24" s="14"/>
      <c r="AE24" s="31"/>
      <c r="AF24" s="32"/>
      <c r="AG24" s="31"/>
      <c r="AH24" s="31"/>
      <c r="AI24" s="32"/>
      <c r="AJ24" s="26"/>
      <c r="AK24" s="26"/>
      <c r="AL24" s="28"/>
      <c r="AM24" s="28"/>
    </row>
    <row r="25" spans="1:39" s="29" customFormat="1" ht="21" customHeight="1" x14ac:dyDescent="0.15">
      <c r="A25" s="173"/>
      <c r="B25" s="63"/>
      <c r="C25" s="57"/>
      <c r="D25" s="60"/>
      <c r="E25" s="60"/>
      <c r="F25" s="77"/>
      <c r="G25" s="219"/>
      <c r="H25" s="213"/>
      <c r="I25" s="214"/>
      <c r="J25" s="214"/>
      <c r="K25" s="315">
        <f t="shared" si="2"/>
        <v>0</v>
      </c>
      <c r="L25" s="58"/>
      <c r="M25" s="58"/>
      <c r="N25" s="58"/>
      <c r="O25" s="58"/>
      <c r="P25" s="65"/>
      <c r="Q25" s="65"/>
      <c r="R25" s="65"/>
      <c r="S25" s="72"/>
      <c r="T25" s="27" t="str">
        <f t="shared" si="0"/>
        <v/>
      </c>
      <c r="U25" s="49" t="str">
        <f t="shared" si="1"/>
        <v/>
      </c>
      <c r="V25" s="32"/>
      <c r="W25" s="31"/>
      <c r="X25" s="31"/>
      <c r="Y25" s="32"/>
      <c r="Z25" s="3"/>
      <c r="AA25" s="14"/>
      <c r="AB25" s="4"/>
      <c r="AC25" s="3"/>
      <c r="AD25" s="14"/>
      <c r="AE25" s="31"/>
      <c r="AF25" s="32"/>
      <c r="AG25" s="31"/>
      <c r="AH25" s="31"/>
      <c r="AI25" s="32"/>
      <c r="AJ25" s="26"/>
      <c r="AK25" s="26"/>
      <c r="AL25" s="28"/>
      <c r="AM25" s="28"/>
    </row>
    <row r="26" spans="1:39" s="29" customFormat="1" ht="21" customHeight="1" x14ac:dyDescent="0.15">
      <c r="A26" s="187"/>
      <c r="B26" s="105"/>
      <c r="C26" s="111"/>
      <c r="D26" s="95"/>
      <c r="E26" s="95"/>
      <c r="F26" s="166"/>
      <c r="G26" s="220"/>
      <c r="H26" s="228"/>
      <c r="I26" s="229"/>
      <c r="J26" s="229"/>
      <c r="K26" s="316">
        <f t="shared" si="2"/>
        <v>0</v>
      </c>
      <c r="L26" s="68"/>
      <c r="M26" s="68"/>
      <c r="N26" s="68"/>
      <c r="O26" s="68"/>
      <c r="P26" s="154"/>
      <c r="Q26" s="154"/>
      <c r="R26" s="154"/>
      <c r="S26" s="155"/>
      <c r="T26" s="27" t="str">
        <f t="shared" si="0"/>
        <v/>
      </c>
      <c r="U26" s="49" t="str">
        <f t="shared" si="1"/>
        <v/>
      </c>
      <c r="V26" s="34"/>
      <c r="W26" s="33"/>
      <c r="X26" s="33"/>
      <c r="Y26" s="34"/>
      <c r="Z26" s="3"/>
      <c r="AA26" s="14"/>
      <c r="AB26" s="5"/>
      <c r="AC26" s="3"/>
      <c r="AD26" s="14"/>
      <c r="AE26" s="33"/>
      <c r="AF26" s="34"/>
      <c r="AG26" s="33"/>
      <c r="AH26" s="33"/>
      <c r="AI26" s="34"/>
      <c r="AJ26" s="26"/>
      <c r="AK26" s="26"/>
      <c r="AL26" s="28"/>
      <c r="AM26" s="28"/>
    </row>
    <row r="27" spans="1:39" s="29" customFormat="1" ht="21" customHeight="1" x14ac:dyDescent="0.15">
      <c r="A27" s="257"/>
      <c r="B27" s="99"/>
      <c r="C27" s="97"/>
      <c r="D27" s="98"/>
      <c r="E27" s="98"/>
      <c r="F27" s="164"/>
      <c r="G27" s="221"/>
      <c r="H27" s="223"/>
      <c r="I27" s="258"/>
      <c r="J27" s="258"/>
      <c r="K27" s="314">
        <f t="shared" si="2"/>
        <v>0</v>
      </c>
      <c r="L27" s="69"/>
      <c r="M27" s="69"/>
      <c r="N27" s="69"/>
      <c r="O27" s="69"/>
      <c r="P27" s="152"/>
      <c r="Q27" s="152"/>
      <c r="R27" s="152"/>
      <c r="S27" s="153"/>
      <c r="T27" s="27" t="str">
        <f t="shared" si="0"/>
        <v/>
      </c>
      <c r="U27" s="49" t="str">
        <f t="shared" si="1"/>
        <v/>
      </c>
      <c r="V27" s="27"/>
      <c r="W27" s="26"/>
      <c r="X27" s="26"/>
      <c r="Y27" s="27"/>
      <c r="Z27" s="3"/>
      <c r="AA27" s="14"/>
      <c r="AB27" s="3"/>
      <c r="AC27" s="3"/>
      <c r="AD27" s="14"/>
      <c r="AE27" s="26"/>
      <c r="AF27" s="27"/>
      <c r="AG27" s="26"/>
      <c r="AH27" s="26"/>
      <c r="AI27" s="27"/>
      <c r="AJ27" s="26"/>
      <c r="AK27" s="26"/>
    </row>
    <row r="28" spans="1:39" s="29" customFormat="1" ht="21" customHeight="1" x14ac:dyDescent="0.15">
      <c r="A28" s="74"/>
      <c r="B28" s="63"/>
      <c r="C28" s="57"/>
      <c r="D28" s="60"/>
      <c r="E28" s="60"/>
      <c r="F28" s="77"/>
      <c r="G28" s="219"/>
      <c r="H28" s="213"/>
      <c r="I28" s="214"/>
      <c r="J28" s="214"/>
      <c r="K28" s="315">
        <f t="shared" si="2"/>
        <v>0</v>
      </c>
      <c r="L28" s="58"/>
      <c r="M28" s="58"/>
      <c r="N28" s="58"/>
      <c r="O28" s="58"/>
      <c r="P28" s="170"/>
      <c r="Q28" s="170"/>
      <c r="R28" s="170"/>
      <c r="S28" s="73"/>
      <c r="T28" s="27" t="str">
        <f t="shared" si="0"/>
        <v/>
      </c>
      <c r="U28" s="49" t="str">
        <f t="shared" si="1"/>
        <v/>
      </c>
      <c r="V28" s="27"/>
      <c r="W28" s="26"/>
      <c r="X28" s="26"/>
      <c r="Y28" s="27"/>
      <c r="Z28" s="3"/>
      <c r="AA28" s="14"/>
      <c r="AB28" s="3"/>
      <c r="AC28" s="3"/>
      <c r="AD28" s="14"/>
      <c r="AE28" s="26"/>
      <c r="AF28" s="27"/>
      <c r="AG28" s="26"/>
      <c r="AH28" s="26"/>
      <c r="AI28" s="27"/>
      <c r="AJ28" s="26"/>
      <c r="AK28" s="26"/>
    </row>
    <row r="29" spans="1:39" s="29" customFormat="1" ht="21" customHeight="1" x14ac:dyDescent="0.15">
      <c r="A29" s="74"/>
      <c r="B29" s="64"/>
      <c r="C29" s="57"/>
      <c r="D29" s="60"/>
      <c r="E29" s="60"/>
      <c r="F29" s="77"/>
      <c r="G29" s="212"/>
      <c r="H29" s="213"/>
      <c r="I29" s="214"/>
      <c r="J29" s="214"/>
      <c r="K29" s="315">
        <f t="shared" si="2"/>
        <v>0</v>
      </c>
      <c r="L29" s="58"/>
      <c r="M29" s="58"/>
      <c r="N29" s="58"/>
      <c r="O29" s="58"/>
      <c r="P29" s="79"/>
      <c r="Q29" s="79"/>
      <c r="R29" s="65"/>
      <c r="S29" s="73"/>
      <c r="T29" s="27" t="str">
        <f t="shared" si="0"/>
        <v/>
      </c>
      <c r="U29" s="49" t="str">
        <f t="shared" si="1"/>
        <v/>
      </c>
      <c r="V29" s="27"/>
      <c r="W29" s="26"/>
      <c r="X29" s="26"/>
      <c r="Y29" s="27"/>
      <c r="Z29" s="3"/>
      <c r="AA29" s="14"/>
      <c r="AB29" s="3"/>
      <c r="AC29" s="3"/>
      <c r="AD29" s="14"/>
      <c r="AE29" s="26"/>
      <c r="AF29" s="27"/>
      <c r="AG29" s="26"/>
      <c r="AH29" s="26"/>
      <c r="AI29" s="27"/>
      <c r="AJ29" s="26"/>
      <c r="AK29" s="26"/>
      <c r="AL29" s="28"/>
      <c r="AM29" s="28"/>
    </row>
    <row r="30" spans="1:39" s="29" customFormat="1" ht="21" customHeight="1" x14ac:dyDescent="0.15">
      <c r="A30" s="74"/>
      <c r="B30" s="63"/>
      <c r="C30" s="57"/>
      <c r="D30" s="60"/>
      <c r="E30" s="60"/>
      <c r="F30" s="77"/>
      <c r="G30" s="219"/>
      <c r="H30" s="213"/>
      <c r="I30" s="214"/>
      <c r="J30" s="214"/>
      <c r="K30" s="315">
        <f t="shared" si="2"/>
        <v>0</v>
      </c>
      <c r="L30" s="58"/>
      <c r="M30" s="58"/>
      <c r="N30" s="58"/>
      <c r="O30" s="58"/>
      <c r="P30" s="79"/>
      <c r="Q30" s="79"/>
      <c r="R30" s="65"/>
      <c r="S30" s="73"/>
      <c r="T30" s="27" t="str">
        <f t="shared" si="0"/>
        <v/>
      </c>
      <c r="U30" s="49" t="str">
        <f t="shared" si="1"/>
        <v/>
      </c>
      <c r="V30" s="27"/>
      <c r="W30" s="26"/>
      <c r="X30" s="26"/>
      <c r="Y30" s="27"/>
      <c r="Z30" s="3"/>
      <c r="AA30" s="14"/>
      <c r="AB30" s="3"/>
      <c r="AC30" s="3"/>
      <c r="AD30" s="14"/>
      <c r="AE30" s="26"/>
      <c r="AF30" s="27"/>
      <c r="AG30" s="26"/>
      <c r="AH30" s="26"/>
      <c r="AI30" s="27"/>
      <c r="AJ30" s="26"/>
      <c r="AK30" s="26"/>
      <c r="AL30" s="28"/>
      <c r="AM30" s="28"/>
    </row>
    <row r="31" spans="1:39" s="29" customFormat="1" ht="21" customHeight="1" x14ac:dyDescent="0.15">
      <c r="A31" s="74"/>
      <c r="B31" s="63"/>
      <c r="C31" s="57"/>
      <c r="D31" s="60"/>
      <c r="E31" s="60"/>
      <c r="F31" s="77"/>
      <c r="G31" s="219"/>
      <c r="H31" s="213"/>
      <c r="I31" s="214"/>
      <c r="J31" s="214"/>
      <c r="K31" s="315">
        <f t="shared" si="2"/>
        <v>0</v>
      </c>
      <c r="L31" s="58"/>
      <c r="M31" s="58"/>
      <c r="N31" s="58"/>
      <c r="O31" s="58"/>
      <c r="P31" s="65"/>
      <c r="Q31" s="65"/>
      <c r="R31" s="65"/>
      <c r="S31" s="73"/>
      <c r="T31" s="27" t="str">
        <f t="shared" si="0"/>
        <v/>
      </c>
      <c r="U31" s="49" t="str">
        <f t="shared" si="1"/>
        <v/>
      </c>
      <c r="V31" s="27"/>
      <c r="W31" s="26"/>
      <c r="X31" s="26"/>
      <c r="Y31" s="27"/>
      <c r="Z31" s="3"/>
      <c r="AA31" s="14"/>
      <c r="AB31" s="3"/>
      <c r="AC31" s="3"/>
      <c r="AD31" s="14"/>
      <c r="AE31" s="26"/>
      <c r="AF31" s="27"/>
      <c r="AG31" s="26"/>
      <c r="AH31" s="26"/>
      <c r="AI31" s="27"/>
      <c r="AJ31" s="26"/>
      <c r="AK31" s="26"/>
      <c r="AL31" s="28"/>
      <c r="AM31" s="28"/>
    </row>
    <row r="32" spans="1:39" s="29" customFormat="1" ht="21" customHeight="1" x14ac:dyDescent="0.15">
      <c r="A32" s="74"/>
      <c r="B32" s="63"/>
      <c r="C32" s="57"/>
      <c r="D32" s="60"/>
      <c r="E32" s="60"/>
      <c r="F32" s="77"/>
      <c r="G32" s="219"/>
      <c r="H32" s="213"/>
      <c r="I32" s="214"/>
      <c r="J32" s="214"/>
      <c r="K32" s="315">
        <f t="shared" si="2"/>
        <v>0</v>
      </c>
      <c r="L32" s="58"/>
      <c r="M32" s="58"/>
      <c r="N32" s="58"/>
      <c r="O32" s="58"/>
      <c r="P32" s="65"/>
      <c r="Q32" s="65"/>
      <c r="R32" s="65"/>
      <c r="S32" s="73"/>
      <c r="T32" s="27" t="str">
        <f t="shared" si="0"/>
        <v/>
      </c>
      <c r="U32" s="49" t="str">
        <f t="shared" si="1"/>
        <v/>
      </c>
      <c r="V32" s="30"/>
      <c r="W32" s="26"/>
      <c r="X32" s="26"/>
      <c r="Y32" s="27"/>
      <c r="Z32" s="3"/>
      <c r="AA32" s="14"/>
      <c r="AB32" s="3"/>
      <c r="AC32" s="3"/>
      <c r="AD32" s="14"/>
      <c r="AE32" s="26"/>
      <c r="AF32" s="27"/>
      <c r="AG32" s="26"/>
      <c r="AH32" s="26"/>
      <c r="AI32" s="27"/>
      <c r="AJ32" s="26"/>
      <c r="AK32" s="26"/>
      <c r="AL32" s="28"/>
      <c r="AM32" s="28"/>
    </row>
    <row r="33" spans="1:39" s="29" customFormat="1" ht="21" customHeight="1" x14ac:dyDescent="0.15">
      <c r="A33" s="74"/>
      <c r="B33" s="63"/>
      <c r="C33" s="57"/>
      <c r="D33" s="60"/>
      <c r="E33" s="60"/>
      <c r="F33" s="77"/>
      <c r="G33" s="219"/>
      <c r="H33" s="213"/>
      <c r="I33" s="214"/>
      <c r="J33" s="214"/>
      <c r="K33" s="315">
        <f t="shared" si="2"/>
        <v>0</v>
      </c>
      <c r="L33" s="58"/>
      <c r="M33" s="58"/>
      <c r="N33" s="58"/>
      <c r="O33" s="58"/>
      <c r="P33" s="65"/>
      <c r="Q33" s="65"/>
      <c r="R33" s="65"/>
      <c r="S33" s="73"/>
      <c r="T33" s="27" t="str">
        <f t="shared" si="0"/>
        <v/>
      </c>
      <c r="U33" s="49" t="str">
        <f t="shared" si="1"/>
        <v/>
      </c>
      <c r="V33" s="27"/>
      <c r="W33" s="26"/>
      <c r="X33" s="26"/>
      <c r="Y33" s="27"/>
      <c r="Z33" s="3"/>
      <c r="AA33" s="14"/>
      <c r="AB33" s="3"/>
      <c r="AC33" s="3"/>
      <c r="AD33" s="14"/>
      <c r="AE33" s="26"/>
      <c r="AF33" s="27"/>
      <c r="AG33" s="26"/>
      <c r="AH33" s="26"/>
      <c r="AI33" s="27"/>
      <c r="AJ33" s="26"/>
      <c r="AK33" s="26"/>
      <c r="AL33" s="28"/>
      <c r="AM33" s="28"/>
    </row>
    <row r="34" spans="1:39" s="29" customFormat="1" ht="21" customHeight="1" x14ac:dyDescent="0.15">
      <c r="A34" s="74"/>
      <c r="B34" s="63"/>
      <c r="C34" s="57"/>
      <c r="D34" s="60"/>
      <c r="E34" s="60"/>
      <c r="F34" s="77"/>
      <c r="G34" s="219"/>
      <c r="H34" s="213"/>
      <c r="I34" s="214"/>
      <c r="J34" s="214"/>
      <c r="K34" s="315">
        <f t="shared" si="2"/>
        <v>0</v>
      </c>
      <c r="L34" s="58"/>
      <c r="M34" s="58"/>
      <c r="N34" s="58"/>
      <c r="O34" s="58"/>
      <c r="P34" s="65"/>
      <c r="Q34" s="65"/>
      <c r="R34" s="65"/>
      <c r="S34" s="73"/>
      <c r="T34" s="27" t="str">
        <f t="shared" si="0"/>
        <v/>
      </c>
      <c r="U34" s="49" t="str">
        <f t="shared" si="1"/>
        <v/>
      </c>
      <c r="V34" s="27"/>
      <c r="W34" s="26"/>
      <c r="X34" s="26"/>
      <c r="Y34" s="27"/>
      <c r="Z34" s="3"/>
      <c r="AA34" s="14"/>
      <c r="AB34" s="3"/>
      <c r="AC34" s="3"/>
      <c r="AD34" s="14"/>
      <c r="AE34" s="26"/>
      <c r="AF34" s="27"/>
      <c r="AG34" s="26"/>
      <c r="AH34" s="26"/>
      <c r="AI34" s="27"/>
      <c r="AJ34" s="26"/>
      <c r="AK34" s="26"/>
      <c r="AL34" s="28"/>
      <c r="AM34" s="28"/>
    </row>
    <row r="35" spans="1:39" s="29" customFormat="1" ht="21" customHeight="1" x14ac:dyDescent="0.15">
      <c r="A35" s="74"/>
      <c r="B35" s="63"/>
      <c r="C35" s="57"/>
      <c r="D35" s="60"/>
      <c r="E35" s="60"/>
      <c r="F35" s="77"/>
      <c r="G35" s="219"/>
      <c r="H35" s="213"/>
      <c r="I35" s="214"/>
      <c r="J35" s="214"/>
      <c r="K35" s="315">
        <f t="shared" si="2"/>
        <v>0</v>
      </c>
      <c r="L35" s="58"/>
      <c r="M35" s="58"/>
      <c r="N35" s="58"/>
      <c r="O35" s="58"/>
      <c r="P35" s="65"/>
      <c r="Q35" s="65"/>
      <c r="R35" s="65"/>
      <c r="S35" s="72"/>
      <c r="T35" s="27" t="str">
        <f t="shared" si="0"/>
        <v/>
      </c>
      <c r="U35" s="49" t="str">
        <f t="shared" si="1"/>
        <v/>
      </c>
      <c r="V35" s="27"/>
      <c r="W35" s="26"/>
      <c r="X35" s="26"/>
      <c r="Y35" s="27"/>
      <c r="Z35" s="3"/>
      <c r="AA35" s="14"/>
      <c r="AB35" s="3"/>
      <c r="AC35" s="3"/>
      <c r="AD35" s="14"/>
      <c r="AE35" s="26"/>
      <c r="AF35" s="27"/>
      <c r="AG35" s="26"/>
      <c r="AH35" s="26"/>
      <c r="AI35" s="27"/>
      <c r="AJ35" s="26"/>
      <c r="AK35" s="26"/>
      <c r="AL35" s="28"/>
      <c r="AM35" s="28"/>
    </row>
    <row r="36" spans="1:39" s="29" customFormat="1" ht="21" customHeight="1" x14ac:dyDescent="0.15">
      <c r="A36" s="74"/>
      <c r="B36" s="64"/>
      <c r="C36" s="57"/>
      <c r="D36" s="60"/>
      <c r="E36" s="60"/>
      <c r="F36" s="77"/>
      <c r="G36" s="212"/>
      <c r="H36" s="213"/>
      <c r="I36" s="214"/>
      <c r="J36" s="214"/>
      <c r="K36" s="315">
        <f t="shared" si="2"/>
        <v>0</v>
      </c>
      <c r="L36" s="58"/>
      <c r="M36" s="58"/>
      <c r="N36" s="58"/>
      <c r="O36" s="58"/>
      <c r="P36" s="65"/>
      <c r="Q36" s="65"/>
      <c r="R36" s="65"/>
      <c r="S36" s="72"/>
      <c r="T36" s="27" t="str">
        <f t="shared" si="0"/>
        <v/>
      </c>
      <c r="U36" s="49" t="str">
        <f t="shared" si="1"/>
        <v/>
      </c>
      <c r="V36" s="27"/>
      <c r="W36" s="26"/>
      <c r="X36" s="26"/>
      <c r="Y36" s="27"/>
      <c r="Z36" s="3"/>
      <c r="AA36" s="14"/>
      <c r="AB36" s="3"/>
      <c r="AC36" s="3"/>
      <c r="AD36" s="14"/>
      <c r="AE36" s="26"/>
      <c r="AF36" s="27"/>
      <c r="AG36" s="26"/>
      <c r="AH36" s="26"/>
      <c r="AI36" s="27"/>
      <c r="AJ36" s="26"/>
      <c r="AK36" s="26"/>
      <c r="AL36" s="28"/>
      <c r="AM36" s="28"/>
    </row>
    <row r="37" spans="1:39" s="29" customFormat="1" ht="21" customHeight="1" x14ac:dyDescent="0.15">
      <c r="A37" s="74"/>
      <c r="B37" s="63"/>
      <c r="C37" s="57"/>
      <c r="D37" s="60"/>
      <c r="E37" s="60"/>
      <c r="F37" s="77"/>
      <c r="G37" s="219"/>
      <c r="H37" s="213"/>
      <c r="I37" s="214"/>
      <c r="J37" s="214"/>
      <c r="K37" s="315">
        <f t="shared" si="2"/>
        <v>0</v>
      </c>
      <c r="L37" s="58"/>
      <c r="M37" s="58"/>
      <c r="N37" s="58"/>
      <c r="O37" s="58"/>
      <c r="P37" s="65"/>
      <c r="Q37" s="65"/>
      <c r="R37" s="65"/>
      <c r="S37" s="72"/>
      <c r="T37" s="27" t="str">
        <f t="shared" si="0"/>
        <v/>
      </c>
      <c r="U37" s="49" t="str">
        <f t="shared" si="1"/>
        <v/>
      </c>
      <c r="V37" s="27"/>
      <c r="W37" s="26"/>
      <c r="X37" s="26"/>
      <c r="Y37" s="27"/>
      <c r="Z37" s="3"/>
      <c r="AA37" s="14"/>
      <c r="AB37" s="3"/>
      <c r="AC37" s="3"/>
      <c r="AD37" s="14"/>
      <c r="AE37" s="26"/>
      <c r="AF37" s="27"/>
      <c r="AG37" s="26"/>
      <c r="AH37" s="26"/>
      <c r="AI37" s="27"/>
      <c r="AJ37" s="26"/>
      <c r="AK37" s="26"/>
      <c r="AL37" s="28"/>
      <c r="AM37" s="28"/>
    </row>
    <row r="38" spans="1:39" s="29" customFormat="1" ht="21" customHeight="1" x14ac:dyDescent="0.15">
      <c r="A38" s="74"/>
      <c r="B38" s="63"/>
      <c r="C38" s="57"/>
      <c r="D38" s="60"/>
      <c r="E38" s="60"/>
      <c r="F38" s="77"/>
      <c r="G38" s="219"/>
      <c r="H38" s="213"/>
      <c r="I38" s="214"/>
      <c r="J38" s="214"/>
      <c r="K38" s="315">
        <f t="shared" si="2"/>
        <v>0</v>
      </c>
      <c r="L38" s="58"/>
      <c r="M38" s="58"/>
      <c r="N38" s="58"/>
      <c r="O38" s="58"/>
      <c r="P38" s="65"/>
      <c r="Q38" s="65"/>
      <c r="R38" s="65"/>
      <c r="S38" s="72"/>
      <c r="T38" s="27" t="str">
        <f t="shared" si="0"/>
        <v/>
      </c>
      <c r="U38" s="49" t="str">
        <f t="shared" si="1"/>
        <v/>
      </c>
      <c r="V38" s="27"/>
      <c r="W38" s="26"/>
      <c r="X38" s="26"/>
      <c r="Y38" s="27"/>
      <c r="Z38" s="3"/>
      <c r="AA38" s="14"/>
      <c r="AB38" s="3"/>
      <c r="AC38" s="3"/>
      <c r="AD38" s="14"/>
      <c r="AE38" s="26"/>
      <c r="AF38" s="27"/>
      <c r="AG38" s="26"/>
      <c r="AH38" s="26"/>
      <c r="AI38" s="27"/>
      <c r="AJ38" s="26"/>
      <c r="AK38" s="26"/>
      <c r="AL38" s="28"/>
      <c r="AM38" s="28"/>
    </row>
    <row r="39" spans="1:39" s="29" customFormat="1" ht="21" customHeight="1" x14ac:dyDescent="0.15">
      <c r="A39" s="74"/>
      <c r="B39" s="63"/>
      <c r="C39" s="57"/>
      <c r="D39" s="60"/>
      <c r="E39" s="60"/>
      <c r="F39" s="77"/>
      <c r="G39" s="219"/>
      <c r="H39" s="213"/>
      <c r="I39" s="214"/>
      <c r="J39" s="214"/>
      <c r="K39" s="315">
        <f t="shared" si="2"/>
        <v>0</v>
      </c>
      <c r="L39" s="58"/>
      <c r="M39" s="58"/>
      <c r="N39" s="58"/>
      <c r="O39" s="58"/>
      <c r="P39" s="65"/>
      <c r="Q39" s="65"/>
      <c r="R39" s="65"/>
      <c r="S39" s="72"/>
      <c r="T39" s="27" t="str">
        <f t="shared" si="0"/>
        <v/>
      </c>
      <c r="U39" s="49" t="str">
        <f t="shared" si="1"/>
        <v/>
      </c>
      <c r="V39" s="27"/>
      <c r="W39" s="26"/>
      <c r="X39" s="26"/>
      <c r="Y39" s="27"/>
      <c r="Z39" s="3"/>
      <c r="AA39" s="14"/>
      <c r="AB39" s="3"/>
      <c r="AC39" s="3"/>
      <c r="AD39" s="14"/>
      <c r="AE39" s="26"/>
      <c r="AF39" s="27"/>
      <c r="AG39" s="26"/>
      <c r="AH39" s="26"/>
      <c r="AI39" s="27"/>
      <c r="AJ39" s="26"/>
      <c r="AK39" s="26"/>
      <c r="AL39" s="28"/>
      <c r="AM39" s="28"/>
    </row>
    <row r="40" spans="1:39" s="29" customFormat="1" ht="21" customHeight="1" x14ac:dyDescent="0.15">
      <c r="A40" s="74"/>
      <c r="B40" s="63"/>
      <c r="C40" s="57"/>
      <c r="D40" s="60"/>
      <c r="E40" s="60"/>
      <c r="F40" s="77"/>
      <c r="G40" s="219"/>
      <c r="H40" s="213"/>
      <c r="I40" s="214"/>
      <c r="J40" s="214"/>
      <c r="K40" s="315">
        <f t="shared" si="2"/>
        <v>0</v>
      </c>
      <c r="L40" s="58"/>
      <c r="M40" s="58"/>
      <c r="N40" s="58"/>
      <c r="O40" s="58"/>
      <c r="P40" s="65"/>
      <c r="Q40" s="65"/>
      <c r="R40" s="65"/>
      <c r="S40" s="72"/>
      <c r="T40" s="27" t="str">
        <f t="shared" si="0"/>
        <v/>
      </c>
      <c r="U40" s="49" t="str">
        <f t="shared" si="1"/>
        <v/>
      </c>
      <c r="V40" s="27"/>
      <c r="W40" s="26"/>
      <c r="X40" s="26"/>
      <c r="Y40" s="27"/>
      <c r="Z40" s="3"/>
      <c r="AA40" s="14"/>
      <c r="AB40" s="3"/>
      <c r="AC40" s="3"/>
      <c r="AD40" s="14"/>
      <c r="AE40" s="26"/>
      <c r="AF40" s="27"/>
      <c r="AG40" s="26"/>
      <c r="AH40" s="26"/>
      <c r="AI40" s="27"/>
      <c r="AJ40" s="26"/>
      <c r="AK40" s="26"/>
      <c r="AL40" s="28"/>
      <c r="AM40" s="28"/>
    </row>
    <row r="41" spans="1:39" s="29" customFormat="1" ht="21" customHeight="1" x14ac:dyDescent="0.15">
      <c r="A41" s="74"/>
      <c r="B41" s="63"/>
      <c r="C41" s="57"/>
      <c r="D41" s="60"/>
      <c r="E41" s="60"/>
      <c r="F41" s="77"/>
      <c r="G41" s="219"/>
      <c r="H41" s="213"/>
      <c r="I41" s="214"/>
      <c r="J41" s="214"/>
      <c r="K41" s="315">
        <f t="shared" si="2"/>
        <v>0</v>
      </c>
      <c r="L41" s="58"/>
      <c r="M41" s="58"/>
      <c r="N41" s="58"/>
      <c r="O41" s="58"/>
      <c r="P41" s="65"/>
      <c r="Q41" s="65"/>
      <c r="R41" s="65"/>
      <c r="S41" s="72"/>
      <c r="T41" s="27" t="str">
        <f t="shared" si="0"/>
        <v/>
      </c>
      <c r="U41" s="49" t="str">
        <f t="shared" si="1"/>
        <v/>
      </c>
      <c r="V41" s="27"/>
      <c r="W41" s="26"/>
      <c r="X41" s="26"/>
      <c r="Y41" s="27"/>
      <c r="Z41" s="3"/>
      <c r="AA41" s="14"/>
      <c r="AB41" s="3"/>
      <c r="AC41" s="3"/>
      <c r="AD41" s="14"/>
      <c r="AE41" s="26"/>
      <c r="AF41" s="27"/>
      <c r="AG41" s="26"/>
      <c r="AH41" s="26"/>
      <c r="AI41" s="27"/>
      <c r="AJ41" s="26"/>
      <c r="AK41" s="26"/>
      <c r="AL41" s="28"/>
      <c r="AM41" s="28"/>
    </row>
    <row r="42" spans="1:39" s="29" customFormat="1" ht="21" customHeight="1" x14ac:dyDescent="0.15">
      <c r="A42" s="74"/>
      <c r="B42" s="63"/>
      <c r="C42" s="57"/>
      <c r="D42" s="60"/>
      <c r="E42" s="60"/>
      <c r="F42" s="77"/>
      <c r="G42" s="219"/>
      <c r="H42" s="213"/>
      <c r="I42" s="214"/>
      <c r="J42" s="214"/>
      <c r="K42" s="315">
        <f t="shared" si="2"/>
        <v>0</v>
      </c>
      <c r="L42" s="58"/>
      <c r="M42" s="58"/>
      <c r="N42" s="58"/>
      <c r="O42" s="58"/>
      <c r="P42" s="65"/>
      <c r="Q42" s="65"/>
      <c r="R42" s="65"/>
      <c r="S42" s="72"/>
      <c r="T42" s="27" t="str">
        <f t="shared" si="0"/>
        <v/>
      </c>
      <c r="U42" s="49" t="str">
        <f t="shared" si="1"/>
        <v/>
      </c>
      <c r="V42" s="27"/>
      <c r="W42" s="26"/>
      <c r="X42" s="26"/>
      <c r="Y42" s="27"/>
      <c r="Z42" s="3"/>
      <c r="AA42" s="14"/>
      <c r="AB42" s="3"/>
      <c r="AC42" s="3"/>
      <c r="AD42" s="14"/>
      <c r="AE42" s="26"/>
      <c r="AF42" s="27"/>
      <c r="AG42" s="26"/>
      <c r="AH42" s="26"/>
      <c r="AI42" s="27"/>
      <c r="AJ42" s="26"/>
      <c r="AK42" s="26"/>
      <c r="AL42" s="28"/>
      <c r="AM42" s="28"/>
    </row>
    <row r="43" spans="1:39" s="29" customFormat="1" ht="21" customHeight="1" x14ac:dyDescent="0.15">
      <c r="A43" s="74"/>
      <c r="B43" s="63"/>
      <c r="C43" s="57"/>
      <c r="D43" s="60"/>
      <c r="E43" s="60"/>
      <c r="F43" s="77"/>
      <c r="G43" s="219"/>
      <c r="H43" s="213"/>
      <c r="I43" s="214"/>
      <c r="J43" s="214"/>
      <c r="K43" s="315">
        <f t="shared" si="2"/>
        <v>0</v>
      </c>
      <c r="L43" s="58"/>
      <c r="M43" s="58"/>
      <c r="N43" s="58"/>
      <c r="O43" s="58"/>
      <c r="P43" s="65"/>
      <c r="Q43" s="65"/>
      <c r="R43" s="65"/>
      <c r="S43" s="72"/>
      <c r="T43" s="27" t="str">
        <f t="shared" si="0"/>
        <v/>
      </c>
      <c r="U43" s="49" t="str">
        <f t="shared" si="1"/>
        <v/>
      </c>
      <c r="V43" s="27"/>
      <c r="W43" s="26"/>
      <c r="X43" s="26"/>
      <c r="Y43" s="27"/>
      <c r="Z43" s="3"/>
      <c r="AA43" s="14"/>
      <c r="AB43" s="3"/>
      <c r="AC43" s="3"/>
      <c r="AD43" s="14"/>
      <c r="AE43" s="26"/>
      <c r="AF43" s="27"/>
      <c r="AG43" s="26"/>
      <c r="AH43" s="26"/>
      <c r="AI43" s="27"/>
      <c r="AJ43" s="26"/>
      <c r="AK43" s="26"/>
      <c r="AL43" s="28"/>
      <c r="AM43" s="28"/>
    </row>
    <row r="44" spans="1:39" s="29" customFormat="1" ht="21" customHeight="1" x14ac:dyDescent="0.15">
      <c r="A44" s="74"/>
      <c r="B44" s="63"/>
      <c r="C44" s="57"/>
      <c r="D44" s="60"/>
      <c r="E44" s="60"/>
      <c r="F44" s="77"/>
      <c r="G44" s="219"/>
      <c r="H44" s="213"/>
      <c r="I44" s="214"/>
      <c r="J44" s="214"/>
      <c r="K44" s="315">
        <f t="shared" si="2"/>
        <v>0</v>
      </c>
      <c r="L44" s="58"/>
      <c r="M44" s="58"/>
      <c r="N44" s="58"/>
      <c r="O44" s="58"/>
      <c r="P44" s="65"/>
      <c r="Q44" s="65"/>
      <c r="R44" s="65"/>
      <c r="S44" s="72"/>
      <c r="T44" s="27" t="str">
        <f t="shared" si="0"/>
        <v/>
      </c>
      <c r="U44" s="49" t="str">
        <f t="shared" si="1"/>
        <v/>
      </c>
      <c r="V44" s="32"/>
      <c r="W44" s="31"/>
      <c r="X44" s="31"/>
      <c r="Y44" s="32"/>
      <c r="Z44" s="3"/>
      <c r="AA44" s="14"/>
      <c r="AB44" s="4"/>
      <c r="AC44" s="3"/>
      <c r="AD44" s="14"/>
      <c r="AE44" s="31"/>
      <c r="AF44" s="32"/>
      <c r="AG44" s="31"/>
      <c r="AH44" s="31"/>
      <c r="AI44" s="32"/>
      <c r="AJ44" s="26"/>
      <c r="AK44" s="26"/>
      <c r="AL44" s="28"/>
      <c r="AM44" s="28"/>
    </row>
    <row r="45" spans="1:39" s="29" customFormat="1" ht="21" customHeight="1" x14ac:dyDescent="0.15">
      <c r="A45" s="74"/>
      <c r="B45" s="63"/>
      <c r="C45" s="57"/>
      <c r="D45" s="60"/>
      <c r="E45" s="60"/>
      <c r="F45" s="77"/>
      <c r="G45" s="219"/>
      <c r="H45" s="213"/>
      <c r="I45" s="214"/>
      <c r="J45" s="214"/>
      <c r="K45" s="315">
        <f t="shared" si="2"/>
        <v>0</v>
      </c>
      <c r="L45" s="58"/>
      <c r="M45" s="58"/>
      <c r="N45" s="58"/>
      <c r="O45" s="58"/>
      <c r="P45" s="65"/>
      <c r="Q45" s="65"/>
      <c r="R45" s="65"/>
      <c r="S45" s="72"/>
      <c r="T45" s="27" t="str">
        <f t="shared" si="0"/>
        <v/>
      </c>
      <c r="U45" s="49" t="str">
        <f t="shared" si="1"/>
        <v/>
      </c>
      <c r="V45" s="32"/>
      <c r="W45" s="31"/>
      <c r="X45" s="31"/>
      <c r="Y45" s="32"/>
      <c r="Z45" s="3"/>
      <c r="AA45" s="14"/>
      <c r="AB45" s="4"/>
      <c r="AC45" s="3"/>
      <c r="AD45" s="14"/>
      <c r="AE45" s="31"/>
      <c r="AF45" s="32"/>
      <c r="AG45" s="31"/>
      <c r="AH45" s="31"/>
      <c r="AI45" s="32"/>
      <c r="AJ45" s="26"/>
      <c r="AK45" s="26"/>
      <c r="AL45" s="28"/>
      <c r="AM45" s="28"/>
    </row>
    <row r="46" spans="1:39" s="29" customFormat="1" ht="21" customHeight="1" x14ac:dyDescent="0.15">
      <c r="A46" s="187"/>
      <c r="B46" s="105"/>
      <c r="C46" s="111"/>
      <c r="D46" s="95"/>
      <c r="E46" s="95"/>
      <c r="F46" s="166"/>
      <c r="G46" s="220"/>
      <c r="H46" s="228"/>
      <c r="I46" s="229"/>
      <c r="J46" s="229"/>
      <c r="K46" s="316">
        <f t="shared" si="2"/>
        <v>0</v>
      </c>
      <c r="L46" s="68"/>
      <c r="M46" s="68"/>
      <c r="N46" s="68"/>
      <c r="O46" s="68"/>
      <c r="P46" s="154"/>
      <c r="Q46" s="154"/>
      <c r="R46" s="154"/>
      <c r="S46" s="155"/>
      <c r="T46" s="27" t="str">
        <f t="shared" si="0"/>
        <v/>
      </c>
      <c r="U46" s="49" t="str">
        <f t="shared" si="1"/>
        <v/>
      </c>
      <c r="V46" s="34"/>
      <c r="W46" s="33"/>
      <c r="X46" s="33"/>
      <c r="Y46" s="34"/>
      <c r="Z46" s="3"/>
      <c r="AA46" s="14"/>
      <c r="AB46" s="5"/>
      <c r="AC46" s="3"/>
      <c r="AD46" s="14"/>
      <c r="AE46" s="33"/>
      <c r="AF46" s="34"/>
      <c r="AG46" s="33"/>
      <c r="AH46" s="33"/>
      <c r="AI46" s="34"/>
      <c r="AJ46" s="26"/>
      <c r="AK46" s="26"/>
      <c r="AL46" s="28"/>
      <c r="AM46" s="28"/>
    </row>
    <row r="47" spans="1:39" s="29" customFormat="1" ht="21" customHeight="1" x14ac:dyDescent="0.15">
      <c r="A47" s="188"/>
      <c r="B47" s="99"/>
      <c r="C47" s="97"/>
      <c r="D47" s="98"/>
      <c r="E47" s="98"/>
      <c r="F47" s="164"/>
      <c r="G47" s="221"/>
      <c r="H47" s="223"/>
      <c r="I47" s="224"/>
      <c r="J47" s="224"/>
      <c r="K47" s="314">
        <f t="shared" si="2"/>
        <v>0</v>
      </c>
      <c r="L47" s="69"/>
      <c r="M47" s="69"/>
      <c r="N47" s="69"/>
      <c r="O47" s="69"/>
      <c r="P47" s="152"/>
      <c r="Q47" s="152"/>
      <c r="R47" s="152"/>
      <c r="S47" s="153"/>
      <c r="T47" s="27" t="str">
        <f t="shared" si="0"/>
        <v/>
      </c>
      <c r="U47" s="49" t="str">
        <f t="shared" si="1"/>
        <v/>
      </c>
      <c r="V47" s="27"/>
      <c r="W47" s="26"/>
      <c r="X47" s="26"/>
      <c r="Y47" s="27"/>
      <c r="Z47" s="3"/>
      <c r="AA47" s="14"/>
      <c r="AB47" s="3"/>
      <c r="AC47" s="3"/>
      <c r="AD47" s="14"/>
      <c r="AE47" s="26"/>
      <c r="AF47" s="27"/>
      <c r="AG47" s="26"/>
      <c r="AH47" s="26"/>
      <c r="AI47" s="27"/>
      <c r="AJ47" s="26"/>
      <c r="AK47" s="26"/>
    </row>
    <row r="48" spans="1:39" s="29" customFormat="1" ht="21" customHeight="1" x14ac:dyDescent="0.15">
      <c r="A48" s="62"/>
      <c r="B48" s="63"/>
      <c r="C48" s="57"/>
      <c r="D48" s="60"/>
      <c r="E48" s="60"/>
      <c r="F48" s="77"/>
      <c r="G48" s="219"/>
      <c r="H48" s="213"/>
      <c r="I48" s="214"/>
      <c r="J48" s="214"/>
      <c r="K48" s="315">
        <f t="shared" si="2"/>
        <v>0</v>
      </c>
      <c r="L48" s="58"/>
      <c r="M48" s="58"/>
      <c r="N48" s="58"/>
      <c r="O48" s="58"/>
      <c r="P48" s="170"/>
      <c r="Q48" s="170"/>
      <c r="R48" s="170"/>
      <c r="S48" s="73"/>
      <c r="T48" s="27" t="str">
        <f t="shared" si="0"/>
        <v/>
      </c>
      <c r="U48" s="49" t="str">
        <f t="shared" si="1"/>
        <v/>
      </c>
      <c r="V48" s="27"/>
      <c r="W48" s="26"/>
      <c r="X48" s="26"/>
      <c r="Y48" s="27"/>
      <c r="Z48" s="3"/>
      <c r="AA48" s="14"/>
      <c r="AB48" s="3"/>
      <c r="AC48" s="3"/>
      <c r="AD48" s="14"/>
      <c r="AE48" s="26"/>
      <c r="AF48" s="27"/>
      <c r="AG48" s="26"/>
      <c r="AH48" s="26"/>
      <c r="AI48" s="27"/>
      <c r="AJ48" s="26"/>
      <c r="AK48" s="26"/>
    </row>
    <row r="49" spans="1:39" s="29" customFormat="1" ht="21" customHeight="1" x14ac:dyDescent="0.15">
      <c r="A49" s="62"/>
      <c r="B49" s="63"/>
      <c r="C49" s="57"/>
      <c r="D49" s="60"/>
      <c r="E49" s="60"/>
      <c r="F49" s="77"/>
      <c r="G49" s="219"/>
      <c r="H49" s="213"/>
      <c r="I49" s="214"/>
      <c r="J49" s="214"/>
      <c r="K49" s="315">
        <f t="shared" si="2"/>
        <v>0</v>
      </c>
      <c r="L49" s="58"/>
      <c r="M49" s="58"/>
      <c r="N49" s="58"/>
      <c r="O49" s="58"/>
      <c r="P49" s="79"/>
      <c r="Q49" s="169"/>
      <c r="R49" s="79"/>
      <c r="S49" s="73"/>
      <c r="T49" s="27" t="str">
        <f t="shared" si="0"/>
        <v/>
      </c>
      <c r="U49" s="49" t="str">
        <f t="shared" si="1"/>
        <v/>
      </c>
      <c r="V49" s="27"/>
      <c r="W49" s="26"/>
      <c r="X49" s="26"/>
      <c r="Y49" s="27"/>
      <c r="Z49" s="3"/>
      <c r="AA49" s="14"/>
      <c r="AB49" s="3"/>
      <c r="AC49" s="3"/>
      <c r="AD49" s="14"/>
      <c r="AE49" s="26"/>
      <c r="AF49" s="27"/>
      <c r="AG49" s="26"/>
      <c r="AH49" s="26"/>
      <c r="AI49" s="27"/>
      <c r="AJ49" s="26"/>
      <c r="AK49" s="26"/>
      <c r="AL49" s="28"/>
      <c r="AM49" s="28"/>
    </row>
    <row r="50" spans="1:39" s="29" customFormat="1" ht="21" customHeight="1" x14ac:dyDescent="0.15">
      <c r="A50" s="62"/>
      <c r="B50" s="63"/>
      <c r="C50" s="57"/>
      <c r="D50" s="60"/>
      <c r="E50" s="60"/>
      <c r="F50" s="77"/>
      <c r="G50" s="219"/>
      <c r="H50" s="213"/>
      <c r="I50" s="214"/>
      <c r="J50" s="214"/>
      <c r="K50" s="315">
        <f t="shared" si="2"/>
        <v>0</v>
      </c>
      <c r="L50" s="58"/>
      <c r="M50" s="58"/>
      <c r="N50" s="58"/>
      <c r="O50" s="58"/>
      <c r="P50" s="79"/>
      <c r="Q50" s="79"/>
      <c r="R50" s="65"/>
      <c r="S50" s="73"/>
      <c r="T50" s="27" t="str">
        <f t="shared" si="0"/>
        <v/>
      </c>
      <c r="U50" s="49" t="str">
        <f t="shared" si="1"/>
        <v/>
      </c>
      <c r="V50" s="27"/>
      <c r="W50" s="26"/>
      <c r="X50" s="26"/>
      <c r="Y50" s="27"/>
      <c r="Z50" s="3"/>
      <c r="AA50" s="14"/>
      <c r="AB50" s="3"/>
      <c r="AC50" s="3"/>
      <c r="AD50" s="14"/>
      <c r="AE50" s="26"/>
      <c r="AF50" s="27"/>
      <c r="AG50" s="26"/>
      <c r="AH50" s="26"/>
      <c r="AI50" s="27"/>
      <c r="AJ50" s="26"/>
      <c r="AK50" s="26"/>
      <c r="AL50" s="28"/>
      <c r="AM50" s="28"/>
    </row>
    <row r="51" spans="1:39" s="29" customFormat="1" ht="21" customHeight="1" x14ac:dyDescent="0.15">
      <c r="A51" s="62"/>
      <c r="B51" s="63"/>
      <c r="C51" s="57"/>
      <c r="D51" s="60"/>
      <c r="E51" s="60"/>
      <c r="F51" s="77"/>
      <c r="G51" s="219"/>
      <c r="H51" s="213"/>
      <c r="I51" s="214"/>
      <c r="J51" s="214"/>
      <c r="K51" s="315">
        <f t="shared" si="2"/>
        <v>0</v>
      </c>
      <c r="L51" s="58"/>
      <c r="M51" s="58"/>
      <c r="N51" s="58"/>
      <c r="O51" s="58"/>
      <c r="P51" s="65"/>
      <c r="Q51" s="65"/>
      <c r="R51" s="65"/>
      <c r="S51" s="72"/>
      <c r="T51" s="27" t="str">
        <f t="shared" si="0"/>
        <v/>
      </c>
      <c r="U51" s="49" t="str">
        <f t="shared" si="1"/>
        <v/>
      </c>
      <c r="V51" s="27"/>
      <c r="W51" s="26"/>
      <c r="X51" s="26"/>
      <c r="Y51" s="27"/>
      <c r="Z51" s="3"/>
      <c r="AA51" s="14"/>
      <c r="AB51" s="3"/>
      <c r="AC51" s="3"/>
      <c r="AD51" s="14"/>
      <c r="AE51" s="26"/>
      <c r="AF51" s="27"/>
      <c r="AG51" s="26"/>
      <c r="AH51" s="26"/>
      <c r="AI51" s="27"/>
      <c r="AJ51" s="26"/>
      <c r="AK51" s="26"/>
      <c r="AL51" s="28"/>
      <c r="AM51" s="28"/>
    </row>
    <row r="52" spans="1:39" s="29" customFormat="1" ht="21" customHeight="1" x14ac:dyDescent="0.15">
      <c r="A52" s="62"/>
      <c r="B52" s="63"/>
      <c r="C52" s="57"/>
      <c r="D52" s="60"/>
      <c r="E52" s="60"/>
      <c r="F52" s="77"/>
      <c r="G52" s="219"/>
      <c r="H52" s="213"/>
      <c r="I52" s="214"/>
      <c r="J52" s="214"/>
      <c r="K52" s="315">
        <f t="shared" si="2"/>
        <v>0</v>
      </c>
      <c r="L52" s="58"/>
      <c r="M52" s="58"/>
      <c r="N52" s="58"/>
      <c r="O52" s="58"/>
      <c r="P52" s="65"/>
      <c r="Q52" s="65"/>
      <c r="R52" s="65"/>
      <c r="S52" s="72"/>
      <c r="T52" s="27" t="str">
        <f t="shared" si="0"/>
        <v/>
      </c>
      <c r="U52" s="49" t="str">
        <f t="shared" si="1"/>
        <v/>
      </c>
      <c r="V52" s="30"/>
      <c r="W52" s="26"/>
      <c r="X52" s="26"/>
      <c r="Y52" s="27"/>
      <c r="Z52" s="3"/>
      <c r="AA52" s="14"/>
      <c r="AB52" s="3"/>
      <c r="AC52" s="3"/>
      <c r="AD52" s="14"/>
      <c r="AE52" s="26"/>
      <c r="AF52" s="27"/>
      <c r="AG52" s="26"/>
      <c r="AH52" s="26"/>
      <c r="AI52" s="27"/>
      <c r="AJ52" s="26"/>
      <c r="AK52" s="26"/>
      <c r="AL52" s="28"/>
      <c r="AM52" s="28"/>
    </row>
    <row r="53" spans="1:39" s="29" customFormat="1" ht="21" customHeight="1" x14ac:dyDescent="0.15">
      <c r="A53" s="62"/>
      <c r="B53" s="63"/>
      <c r="C53" s="57"/>
      <c r="D53" s="60"/>
      <c r="E53" s="60"/>
      <c r="F53" s="77"/>
      <c r="G53" s="219"/>
      <c r="H53" s="213"/>
      <c r="I53" s="214"/>
      <c r="J53" s="214"/>
      <c r="K53" s="315">
        <f t="shared" si="2"/>
        <v>0</v>
      </c>
      <c r="L53" s="58"/>
      <c r="M53" s="58"/>
      <c r="N53" s="58"/>
      <c r="O53" s="58"/>
      <c r="P53" s="65"/>
      <c r="Q53" s="59"/>
      <c r="R53" s="65"/>
      <c r="S53" s="72"/>
      <c r="T53" s="27" t="str">
        <f t="shared" si="0"/>
        <v/>
      </c>
      <c r="U53" s="49" t="str">
        <f t="shared" si="1"/>
        <v/>
      </c>
      <c r="V53" s="27"/>
      <c r="W53" s="26"/>
      <c r="X53" s="26"/>
      <c r="Y53" s="27"/>
      <c r="Z53" s="3"/>
      <c r="AA53" s="14"/>
      <c r="AB53" s="3"/>
      <c r="AC53" s="3"/>
      <c r="AD53" s="14"/>
      <c r="AE53" s="26"/>
      <c r="AF53" s="27"/>
      <c r="AG53" s="26"/>
      <c r="AH53" s="26"/>
      <c r="AI53" s="27"/>
      <c r="AJ53" s="26"/>
      <c r="AK53" s="26"/>
      <c r="AL53" s="28"/>
      <c r="AM53" s="28"/>
    </row>
    <row r="54" spans="1:39" s="29" customFormat="1" ht="21" customHeight="1" x14ac:dyDescent="0.15">
      <c r="A54" s="62"/>
      <c r="B54" s="63"/>
      <c r="C54" s="57"/>
      <c r="D54" s="60"/>
      <c r="E54" s="60"/>
      <c r="F54" s="77"/>
      <c r="G54" s="219"/>
      <c r="H54" s="213"/>
      <c r="I54" s="214"/>
      <c r="J54" s="214"/>
      <c r="K54" s="315">
        <f t="shared" si="2"/>
        <v>0</v>
      </c>
      <c r="L54" s="58"/>
      <c r="M54" s="58"/>
      <c r="N54" s="58"/>
      <c r="O54" s="58"/>
      <c r="P54" s="65"/>
      <c r="Q54" s="65"/>
      <c r="R54" s="65"/>
      <c r="S54" s="72"/>
      <c r="T54" s="27" t="str">
        <f t="shared" si="0"/>
        <v/>
      </c>
      <c r="U54" s="49" t="str">
        <f t="shared" si="1"/>
        <v/>
      </c>
      <c r="V54" s="27"/>
      <c r="W54" s="26"/>
      <c r="X54" s="26"/>
      <c r="Y54" s="27"/>
      <c r="Z54" s="3"/>
      <c r="AA54" s="14"/>
      <c r="AB54" s="3"/>
      <c r="AC54" s="3"/>
      <c r="AD54" s="14"/>
      <c r="AE54" s="26"/>
      <c r="AF54" s="27"/>
      <c r="AG54" s="26"/>
      <c r="AH54" s="26"/>
      <c r="AI54" s="27"/>
      <c r="AJ54" s="26"/>
      <c r="AK54" s="26"/>
      <c r="AL54" s="28"/>
      <c r="AM54" s="28"/>
    </row>
    <row r="55" spans="1:39" s="29" customFormat="1" ht="21" customHeight="1" x14ac:dyDescent="0.15">
      <c r="A55" s="62"/>
      <c r="B55" s="63"/>
      <c r="C55" s="57"/>
      <c r="D55" s="60"/>
      <c r="E55" s="60"/>
      <c r="F55" s="77"/>
      <c r="G55" s="219"/>
      <c r="H55" s="213"/>
      <c r="I55" s="214"/>
      <c r="J55" s="214"/>
      <c r="K55" s="315">
        <f t="shared" si="2"/>
        <v>0</v>
      </c>
      <c r="L55" s="58"/>
      <c r="M55" s="58"/>
      <c r="N55" s="58"/>
      <c r="O55" s="58"/>
      <c r="P55" s="65"/>
      <c r="Q55" s="65"/>
      <c r="R55" s="65"/>
      <c r="S55" s="72"/>
      <c r="T55" s="27" t="str">
        <f t="shared" si="0"/>
        <v/>
      </c>
      <c r="U55" s="49" t="str">
        <f t="shared" si="1"/>
        <v/>
      </c>
      <c r="V55" s="27"/>
      <c r="W55" s="26"/>
      <c r="X55" s="26"/>
      <c r="Y55" s="27"/>
      <c r="Z55" s="3"/>
      <c r="AA55" s="14"/>
      <c r="AB55" s="3"/>
      <c r="AC55" s="3"/>
      <c r="AD55" s="14"/>
      <c r="AE55" s="26"/>
      <c r="AF55" s="27"/>
      <c r="AG55" s="26"/>
      <c r="AH55" s="26"/>
      <c r="AI55" s="27"/>
      <c r="AJ55" s="26"/>
      <c r="AK55" s="26"/>
      <c r="AL55" s="28"/>
      <c r="AM55" s="28"/>
    </row>
    <row r="56" spans="1:39" s="29" customFormat="1" ht="21" customHeight="1" x14ac:dyDescent="0.15">
      <c r="A56" s="62"/>
      <c r="B56" s="63"/>
      <c r="C56" s="57"/>
      <c r="D56" s="60"/>
      <c r="E56" s="60"/>
      <c r="F56" s="77"/>
      <c r="G56" s="219"/>
      <c r="H56" s="213"/>
      <c r="I56" s="214"/>
      <c r="J56" s="214"/>
      <c r="K56" s="315">
        <f t="shared" si="2"/>
        <v>0</v>
      </c>
      <c r="L56" s="58"/>
      <c r="M56" s="58"/>
      <c r="N56" s="58"/>
      <c r="O56" s="58"/>
      <c r="P56" s="65"/>
      <c r="Q56" s="65"/>
      <c r="R56" s="65"/>
      <c r="S56" s="72"/>
      <c r="T56" s="27" t="str">
        <f t="shared" si="0"/>
        <v/>
      </c>
      <c r="U56" s="49" t="str">
        <f t="shared" si="1"/>
        <v/>
      </c>
      <c r="V56" s="27"/>
      <c r="W56" s="26"/>
      <c r="X56" s="26"/>
      <c r="Y56" s="27"/>
      <c r="Z56" s="3"/>
      <c r="AA56" s="14"/>
      <c r="AB56" s="3"/>
      <c r="AC56" s="3"/>
      <c r="AD56" s="14"/>
      <c r="AE56" s="26"/>
      <c r="AF56" s="27"/>
      <c r="AG56" s="26"/>
      <c r="AH56" s="26"/>
      <c r="AI56" s="27"/>
      <c r="AJ56" s="26"/>
      <c r="AK56" s="26"/>
      <c r="AL56" s="28"/>
      <c r="AM56" s="28"/>
    </row>
    <row r="57" spans="1:39" s="29" customFormat="1" ht="21" customHeight="1" x14ac:dyDescent="0.15">
      <c r="A57" s="62"/>
      <c r="B57" s="63"/>
      <c r="C57" s="57"/>
      <c r="D57" s="60"/>
      <c r="E57" s="60"/>
      <c r="F57" s="77"/>
      <c r="G57" s="219"/>
      <c r="H57" s="213"/>
      <c r="I57" s="214"/>
      <c r="J57" s="214"/>
      <c r="K57" s="315">
        <f t="shared" si="2"/>
        <v>0</v>
      </c>
      <c r="L57" s="58"/>
      <c r="M57" s="58"/>
      <c r="N57" s="58"/>
      <c r="O57" s="58"/>
      <c r="P57" s="65"/>
      <c r="Q57" s="65"/>
      <c r="R57" s="65"/>
      <c r="S57" s="72"/>
      <c r="T57" s="27" t="str">
        <f t="shared" si="0"/>
        <v/>
      </c>
      <c r="U57" s="49" t="str">
        <f t="shared" si="1"/>
        <v/>
      </c>
      <c r="V57" s="27"/>
      <c r="W57" s="26"/>
      <c r="X57" s="26"/>
      <c r="Y57" s="27"/>
      <c r="Z57" s="3"/>
      <c r="AA57" s="14"/>
      <c r="AB57" s="3"/>
      <c r="AC57" s="3"/>
      <c r="AD57" s="14"/>
      <c r="AE57" s="26"/>
      <c r="AF57" s="27"/>
      <c r="AG57" s="26"/>
      <c r="AH57" s="26"/>
      <c r="AI57" s="27"/>
      <c r="AJ57" s="26"/>
      <c r="AK57" s="26"/>
      <c r="AL57" s="28"/>
      <c r="AM57" s="28"/>
    </row>
    <row r="58" spans="1:39" s="29" customFormat="1" ht="21" customHeight="1" x14ac:dyDescent="0.15">
      <c r="A58" s="62"/>
      <c r="B58" s="63"/>
      <c r="C58" s="57"/>
      <c r="D58" s="60"/>
      <c r="E58" s="60"/>
      <c r="F58" s="77"/>
      <c r="G58" s="219"/>
      <c r="H58" s="213"/>
      <c r="I58" s="214"/>
      <c r="J58" s="214"/>
      <c r="K58" s="315">
        <f t="shared" si="2"/>
        <v>0</v>
      </c>
      <c r="L58" s="58"/>
      <c r="M58" s="58"/>
      <c r="N58" s="58"/>
      <c r="O58" s="58"/>
      <c r="P58" s="65"/>
      <c r="Q58" s="65"/>
      <c r="R58" s="65"/>
      <c r="S58" s="72"/>
      <c r="T58" s="27" t="str">
        <f t="shared" si="0"/>
        <v/>
      </c>
      <c r="U58" s="49" t="str">
        <f t="shared" si="1"/>
        <v/>
      </c>
      <c r="V58" s="27"/>
      <c r="W58" s="26"/>
      <c r="X58" s="26"/>
      <c r="Y58" s="27"/>
      <c r="Z58" s="3"/>
      <c r="AA58" s="14"/>
      <c r="AB58" s="3"/>
      <c r="AC58" s="3"/>
      <c r="AD58" s="14"/>
      <c r="AE58" s="26"/>
      <c r="AF58" s="27"/>
      <c r="AG58" s="26"/>
      <c r="AH58" s="26"/>
      <c r="AI58" s="27"/>
      <c r="AJ58" s="26"/>
      <c r="AK58" s="26"/>
      <c r="AL58" s="28"/>
      <c r="AM58" s="28"/>
    </row>
    <row r="59" spans="1:39" s="29" customFormat="1" ht="21" customHeight="1" x14ac:dyDescent="0.15">
      <c r="A59" s="62"/>
      <c r="B59" s="63"/>
      <c r="C59" s="57"/>
      <c r="D59" s="60"/>
      <c r="E59" s="60"/>
      <c r="F59" s="77"/>
      <c r="G59" s="219"/>
      <c r="H59" s="213"/>
      <c r="I59" s="214"/>
      <c r="J59" s="214"/>
      <c r="K59" s="315">
        <f t="shared" si="2"/>
        <v>0</v>
      </c>
      <c r="L59" s="58"/>
      <c r="M59" s="58"/>
      <c r="N59" s="58"/>
      <c r="O59" s="58"/>
      <c r="P59" s="65"/>
      <c r="Q59" s="65"/>
      <c r="R59" s="65"/>
      <c r="S59" s="72"/>
      <c r="T59" s="27" t="str">
        <f t="shared" si="0"/>
        <v/>
      </c>
      <c r="U59" s="49" t="str">
        <f t="shared" si="1"/>
        <v/>
      </c>
      <c r="V59" s="27"/>
      <c r="W59" s="26"/>
      <c r="X59" s="26"/>
      <c r="Y59" s="27"/>
      <c r="Z59" s="3"/>
      <c r="AA59" s="14"/>
      <c r="AB59" s="3"/>
      <c r="AC59" s="3"/>
      <c r="AD59" s="14"/>
      <c r="AE59" s="26"/>
      <c r="AF59" s="27"/>
      <c r="AG59" s="26"/>
      <c r="AH59" s="26"/>
      <c r="AI59" s="27"/>
      <c r="AJ59" s="26"/>
      <c r="AK59" s="26"/>
      <c r="AL59" s="28"/>
      <c r="AM59" s="28"/>
    </row>
    <row r="60" spans="1:39" s="29" customFormat="1" ht="21" customHeight="1" x14ac:dyDescent="0.15">
      <c r="A60" s="62"/>
      <c r="B60" s="63"/>
      <c r="C60" s="57"/>
      <c r="D60" s="60"/>
      <c r="E60" s="60"/>
      <c r="F60" s="77"/>
      <c r="G60" s="219"/>
      <c r="H60" s="213"/>
      <c r="I60" s="214"/>
      <c r="J60" s="214"/>
      <c r="K60" s="315">
        <f t="shared" si="2"/>
        <v>0</v>
      </c>
      <c r="L60" s="58"/>
      <c r="M60" s="58"/>
      <c r="N60" s="58"/>
      <c r="O60" s="58"/>
      <c r="P60" s="65"/>
      <c r="Q60" s="65"/>
      <c r="R60" s="65"/>
      <c r="S60" s="72"/>
      <c r="T60" s="27" t="str">
        <f t="shared" si="0"/>
        <v/>
      </c>
      <c r="U60" s="49" t="str">
        <f t="shared" si="1"/>
        <v/>
      </c>
      <c r="V60" s="27"/>
      <c r="W60" s="26"/>
      <c r="X60" s="26"/>
      <c r="Y60" s="27"/>
      <c r="Z60" s="3"/>
      <c r="AA60" s="14"/>
      <c r="AB60" s="3"/>
      <c r="AC60" s="3"/>
      <c r="AD60" s="14"/>
      <c r="AE60" s="26"/>
      <c r="AF60" s="27"/>
      <c r="AG60" s="26"/>
      <c r="AH60" s="26"/>
      <c r="AI60" s="27"/>
      <c r="AJ60" s="26"/>
      <c r="AK60" s="26"/>
      <c r="AL60" s="28"/>
      <c r="AM60" s="28"/>
    </row>
    <row r="61" spans="1:39" s="29" customFormat="1" ht="21" customHeight="1" x14ac:dyDescent="0.15">
      <c r="A61" s="62"/>
      <c r="B61" s="63"/>
      <c r="C61" s="57"/>
      <c r="D61" s="60"/>
      <c r="E61" s="60"/>
      <c r="F61" s="77"/>
      <c r="G61" s="219"/>
      <c r="H61" s="213"/>
      <c r="I61" s="214"/>
      <c r="J61" s="214"/>
      <c r="K61" s="315">
        <f t="shared" si="2"/>
        <v>0</v>
      </c>
      <c r="L61" s="58"/>
      <c r="M61" s="58"/>
      <c r="N61" s="58"/>
      <c r="O61" s="58"/>
      <c r="P61" s="65"/>
      <c r="Q61" s="65"/>
      <c r="R61" s="65"/>
      <c r="S61" s="72"/>
      <c r="T61" s="27" t="str">
        <f t="shared" si="0"/>
        <v/>
      </c>
      <c r="U61" s="49" t="str">
        <f t="shared" si="1"/>
        <v/>
      </c>
      <c r="V61" s="27"/>
      <c r="W61" s="26"/>
      <c r="X61" s="26"/>
      <c r="Y61" s="27"/>
      <c r="Z61" s="3"/>
      <c r="AA61" s="14"/>
      <c r="AB61" s="3"/>
      <c r="AC61" s="3"/>
      <c r="AD61" s="14"/>
      <c r="AE61" s="26"/>
      <c r="AF61" s="27"/>
      <c r="AG61" s="26"/>
      <c r="AH61" s="26"/>
      <c r="AI61" s="27"/>
      <c r="AJ61" s="26"/>
      <c r="AK61" s="26"/>
      <c r="AL61" s="28"/>
      <c r="AM61" s="28"/>
    </row>
    <row r="62" spans="1:39" s="29" customFormat="1" ht="21" customHeight="1" x14ac:dyDescent="0.15">
      <c r="A62" s="62"/>
      <c r="B62" s="63"/>
      <c r="C62" s="57"/>
      <c r="D62" s="60"/>
      <c r="E62" s="60"/>
      <c r="F62" s="77"/>
      <c r="G62" s="219"/>
      <c r="H62" s="213"/>
      <c r="I62" s="214"/>
      <c r="J62" s="214"/>
      <c r="K62" s="315">
        <f t="shared" si="2"/>
        <v>0</v>
      </c>
      <c r="L62" s="58"/>
      <c r="M62" s="58"/>
      <c r="N62" s="58"/>
      <c r="O62" s="58"/>
      <c r="P62" s="65"/>
      <c r="Q62" s="65"/>
      <c r="R62" s="65"/>
      <c r="S62" s="72"/>
      <c r="T62" s="27" t="str">
        <f t="shared" si="0"/>
        <v/>
      </c>
      <c r="U62" s="49" t="str">
        <f t="shared" si="1"/>
        <v/>
      </c>
      <c r="V62" s="27"/>
      <c r="W62" s="26"/>
      <c r="X62" s="26"/>
      <c r="Y62" s="27"/>
      <c r="Z62" s="3"/>
      <c r="AA62" s="14"/>
      <c r="AB62" s="3"/>
      <c r="AC62" s="3"/>
      <c r="AD62" s="14"/>
      <c r="AE62" s="26"/>
      <c r="AF62" s="27"/>
      <c r="AG62" s="26"/>
      <c r="AH62" s="26"/>
      <c r="AI62" s="27"/>
      <c r="AJ62" s="26"/>
      <c r="AK62" s="26"/>
      <c r="AL62" s="28"/>
      <c r="AM62" s="28"/>
    </row>
    <row r="63" spans="1:39" s="29" customFormat="1" ht="21" customHeight="1" x14ac:dyDescent="0.15">
      <c r="A63" s="62"/>
      <c r="B63" s="63"/>
      <c r="C63" s="57"/>
      <c r="D63" s="60"/>
      <c r="E63" s="60"/>
      <c r="F63" s="77"/>
      <c r="G63" s="219"/>
      <c r="H63" s="213"/>
      <c r="I63" s="214"/>
      <c r="J63" s="214"/>
      <c r="K63" s="315">
        <f t="shared" si="2"/>
        <v>0</v>
      </c>
      <c r="L63" s="58"/>
      <c r="M63" s="58"/>
      <c r="N63" s="58"/>
      <c r="O63" s="58"/>
      <c r="P63" s="65"/>
      <c r="Q63" s="65"/>
      <c r="R63" s="65"/>
      <c r="S63" s="72"/>
      <c r="T63" s="27" t="str">
        <f t="shared" si="0"/>
        <v/>
      </c>
      <c r="U63" s="49" t="str">
        <f t="shared" si="1"/>
        <v/>
      </c>
      <c r="V63" s="27"/>
      <c r="W63" s="26"/>
      <c r="X63" s="26"/>
      <c r="Y63" s="27"/>
      <c r="Z63" s="3"/>
      <c r="AA63" s="14"/>
      <c r="AB63" s="3"/>
      <c r="AC63" s="3"/>
      <c r="AD63" s="14"/>
      <c r="AE63" s="26"/>
      <c r="AF63" s="27"/>
      <c r="AG63" s="26"/>
      <c r="AH63" s="26"/>
      <c r="AI63" s="27"/>
      <c r="AJ63" s="26"/>
      <c r="AK63" s="26"/>
      <c r="AL63" s="28"/>
      <c r="AM63" s="28"/>
    </row>
    <row r="64" spans="1:39" s="29" customFormat="1" ht="21" customHeight="1" x14ac:dyDescent="0.15">
      <c r="A64" s="62"/>
      <c r="B64" s="63"/>
      <c r="C64" s="57"/>
      <c r="D64" s="60"/>
      <c r="E64" s="60"/>
      <c r="F64" s="77"/>
      <c r="G64" s="219"/>
      <c r="H64" s="213"/>
      <c r="I64" s="214"/>
      <c r="J64" s="214"/>
      <c r="K64" s="315">
        <f t="shared" si="2"/>
        <v>0</v>
      </c>
      <c r="L64" s="58"/>
      <c r="M64" s="58"/>
      <c r="N64" s="58"/>
      <c r="O64" s="58"/>
      <c r="P64" s="65"/>
      <c r="Q64" s="65"/>
      <c r="R64" s="65"/>
      <c r="S64" s="72"/>
      <c r="T64" s="27" t="str">
        <f t="shared" si="0"/>
        <v/>
      </c>
      <c r="U64" s="49" t="str">
        <f t="shared" si="1"/>
        <v/>
      </c>
      <c r="V64" s="32"/>
      <c r="W64" s="31"/>
      <c r="X64" s="31"/>
      <c r="Y64" s="32"/>
      <c r="Z64" s="3"/>
      <c r="AA64" s="14"/>
      <c r="AB64" s="4"/>
      <c r="AC64" s="3"/>
      <c r="AD64" s="14"/>
      <c r="AE64" s="31"/>
      <c r="AF64" s="32"/>
      <c r="AG64" s="31"/>
      <c r="AH64" s="31"/>
      <c r="AI64" s="32"/>
      <c r="AJ64" s="26"/>
      <c r="AK64" s="26"/>
      <c r="AL64" s="28"/>
      <c r="AM64" s="28"/>
    </row>
    <row r="65" spans="1:39" s="29" customFormat="1" ht="21" customHeight="1" x14ac:dyDescent="0.15">
      <c r="A65" s="62"/>
      <c r="B65" s="64"/>
      <c r="C65" s="57"/>
      <c r="D65" s="60"/>
      <c r="E65" s="60"/>
      <c r="F65" s="77"/>
      <c r="G65" s="212"/>
      <c r="H65" s="213"/>
      <c r="I65" s="214"/>
      <c r="J65" s="214"/>
      <c r="K65" s="315">
        <f t="shared" si="2"/>
        <v>0</v>
      </c>
      <c r="L65" s="58"/>
      <c r="M65" s="58"/>
      <c r="N65" s="58"/>
      <c r="O65" s="58"/>
      <c r="P65" s="65"/>
      <c r="Q65" s="65"/>
      <c r="R65" s="65"/>
      <c r="S65" s="72"/>
      <c r="T65" s="27" t="str">
        <f t="shared" si="0"/>
        <v/>
      </c>
      <c r="U65" s="49" t="str">
        <f t="shared" si="1"/>
        <v/>
      </c>
      <c r="V65" s="32"/>
      <c r="W65" s="31"/>
      <c r="X65" s="31"/>
      <c r="Y65" s="32"/>
      <c r="Z65" s="3"/>
      <c r="AA65" s="14"/>
      <c r="AB65" s="4"/>
      <c r="AC65" s="3"/>
      <c r="AD65" s="14"/>
      <c r="AE65" s="31"/>
      <c r="AF65" s="32"/>
      <c r="AG65" s="31"/>
      <c r="AH65" s="31"/>
      <c r="AI65" s="32"/>
      <c r="AJ65" s="26"/>
      <c r="AK65" s="26"/>
      <c r="AL65" s="28"/>
      <c r="AM65" s="28"/>
    </row>
    <row r="66" spans="1:39" s="29" customFormat="1" ht="21" customHeight="1" x14ac:dyDescent="0.15">
      <c r="A66" s="172"/>
      <c r="B66" s="105"/>
      <c r="C66" s="111"/>
      <c r="D66" s="95"/>
      <c r="E66" s="95"/>
      <c r="F66" s="166"/>
      <c r="G66" s="220"/>
      <c r="H66" s="228"/>
      <c r="I66" s="229"/>
      <c r="J66" s="229"/>
      <c r="K66" s="316">
        <f t="shared" si="2"/>
        <v>0</v>
      </c>
      <c r="L66" s="68"/>
      <c r="M66" s="68"/>
      <c r="N66" s="68"/>
      <c r="O66" s="68"/>
      <c r="P66" s="154"/>
      <c r="Q66" s="154"/>
      <c r="R66" s="154"/>
      <c r="S66" s="155"/>
      <c r="T66" s="27" t="str">
        <f t="shared" si="0"/>
        <v/>
      </c>
      <c r="U66" s="49" t="str">
        <f t="shared" si="1"/>
        <v/>
      </c>
      <c r="V66" s="34"/>
      <c r="W66" s="33"/>
      <c r="X66" s="33"/>
      <c r="Y66" s="34"/>
      <c r="Z66" s="3"/>
      <c r="AA66" s="14"/>
      <c r="AB66" s="5"/>
      <c r="AC66" s="3"/>
      <c r="AD66" s="14"/>
      <c r="AE66" s="33"/>
      <c r="AF66" s="34"/>
      <c r="AG66" s="33"/>
      <c r="AH66" s="33"/>
      <c r="AI66" s="34"/>
      <c r="AJ66" s="26"/>
      <c r="AK66" s="26"/>
      <c r="AL66" s="28"/>
      <c r="AM66" s="28"/>
    </row>
    <row r="67" spans="1:39" s="29" customFormat="1" ht="21" customHeight="1" x14ac:dyDescent="0.15">
      <c r="A67" s="171"/>
      <c r="B67" s="99"/>
      <c r="C67" s="97"/>
      <c r="D67" s="98"/>
      <c r="E67" s="98"/>
      <c r="F67" s="164"/>
      <c r="G67" s="221"/>
      <c r="H67" s="223"/>
      <c r="I67" s="224"/>
      <c r="J67" s="224"/>
      <c r="K67" s="314">
        <f t="shared" si="2"/>
        <v>0</v>
      </c>
      <c r="L67" s="69"/>
      <c r="M67" s="69"/>
      <c r="N67" s="69"/>
      <c r="O67" s="69"/>
      <c r="P67" s="152"/>
      <c r="Q67" s="152"/>
      <c r="R67" s="152"/>
      <c r="S67" s="153"/>
      <c r="T67" s="27" t="str">
        <f t="shared" si="0"/>
        <v/>
      </c>
      <c r="U67" s="49" t="str">
        <f t="shared" si="1"/>
        <v/>
      </c>
      <c r="V67" s="27"/>
      <c r="W67" s="26"/>
      <c r="X67" s="26"/>
      <c r="Y67" s="27"/>
      <c r="Z67" s="3"/>
      <c r="AA67" s="14"/>
      <c r="AB67" s="3"/>
      <c r="AC67" s="3"/>
      <c r="AD67" s="14"/>
      <c r="AE67" s="26"/>
      <c r="AF67" s="27"/>
      <c r="AG67" s="26"/>
      <c r="AH67" s="26"/>
      <c r="AI67" s="27"/>
      <c r="AJ67" s="26"/>
      <c r="AK67" s="26"/>
    </row>
    <row r="68" spans="1:39" s="29" customFormat="1" ht="21" customHeight="1" x14ac:dyDescent="0.15">
      <c r="A68" s="62"/>
      <c r="B68" s="63"/>
      <c r="C68" s="57"/>
      <c r="D68" s="60"/>
      <c r="E68" s="60"/>
      <c r="F68" s="77"/>
      <c r="G68" s="219"/>
      <c r="H68" s="213"/>
      <c r="I68" s="238"/>
      <c r="J68" s="238"/>
      <c r="K68" s="315">
        <f t="shared" si="2"/>
        <v>0</v>
      </c>
      <c r="L68" s="58"/>
      <c r="M68" s="58"/>
      <c r="N68" s="58"/>
      <c r="O68" s="58"/>
      <c r="P68" s="79"/>
      <c r="Q68" s="79"/>
      <c r="R68" s="79"/>
      <c r="S68" s="73"/>
      <c r="T68" s="27" t="str">
        <f t="shared" si="0"/>
        <v/>
      </c>
      <c r="U68" s="49" t="str">
        <f t="shared" si="1"/>
        <v/>
      </c>
      <c r="V68" s="27"/>
      <c r="W68" s="26"/>
      <c r="X68" s="26"/>
      <c r="Y68" s="27"/>
      <c r="Z68" s="3"/>
      <c r="AA68" s="14"/>
      <c r="AB68" s="3"/>
      <c r="AC68" s="3"/>
      <c r="AD68" s="14"/>
      <c r="AE68" s="26"/>
      <c r="AF68" s="27"/>
      <c r="AG68" s="26"/>
      <c r="AH68" s="26"/>
      <c r="AI68" s="27"/>
      <c r="AJ68" s="26"/>
      <c r="AK68" s="26"/>
      <c r="AM68" s="28"/>
    </row>
    <row r="69" spans="1:39" s="29" customFormat="1" ht="21" customHeight="1" x14ac:dyDescent="0.15">
      <c r="A69" s="176"/>
      <c r="B69" s="63"/>
      <c r="C69" s="57"/>
      <c r="D69" s="60"/>
      <c r="E69" s="60"/>
      <c r="F69" s="77"/>
      <c r="G69" s="219"/>
      <c r="H69" s="213"/>
      <c r="I69" s="238"/>
      <c r="J69" s="238"/>
      <c r="K69" s="315">
        <f t="shared" si="2"/>
        <v>0</v>
      </c>
      <c r="L69" s="58"/>
      <c r="M69" s="58"/>
      <c r="N69" s="58"/>
      <c r="O69" s="58"/>
      <c r="P69" s="79"/>
      <c r="Q69" s="79"/>
      <c r="R69" s="79"/>
      <c r="S69" s="73"/>
      <c r="T69" s="27" t="str">
        <f t="shared" si="0"/>
        <v/>
      </c>
      <c r="U69" s="49" t="str">
        <f t="shared" si="1"/>
        <v/>
      </c>
      <c r="V69" s="27"/>
      <c r="W69" s="26"/>
      <c r="X69" s="26"/>
      <c r="Y69" s="27"/>
      <c r="Z69" s="3"/>
      <c r="AA69" s="14"/>
      <c r="AB69" s="3"/>
      <c r="AC69" s="3"/>
      <c r="AD69" s="14"/>
      <c r="AE69" s="26"/>
      <c r="AF69" s="27"/>
      <c r="AG69" s="26"/>
      <c r="AH69" s="26"/>
      <c r="AI69" s="27"/>
      <c r="AJ69" s="26"/>
      <c r="AK69" s="26"/>
      <c r="AL69" s="28"/>
      <c r="AM69" s="28"/>
    </row>
    <row r="70" spans="1:39" s="29" customFormat="1" ht="21" customHeight="1" x14ac:dyDescent="0.15">
      <c r="A70" s="62"/>
      <c r="B70" s="63"/>
      <c r="C70" s="57"/>
      <c r="D70" s="60"/>
      <c r="E70" s="60"/>
      <c r="F70" s="77"/>
      <c r="G70" s="219"/>
      <c r="H70" s="213"/>
      <c r="I70" s="214"/>
      <c r="J70" s="214"/>
      <c r="K70" s="315">
        <f t="shared" si="2"/>
        <v>0</v>
      </c>
      <c r="L70" s="58"/>
      <c r="M70" s="58"/>
      <c r="N70" s="58"/>
      <c r="O70" s="58"/>
      <c r="P70" s="79"/>
      <c r="Q70" s="79"/>
      <c r="R70" s="79"/>
      <c r="S70" s="73"/>
      <c r="T70" s="27" t="str">
        <f t="shared" si="0"/>
        <v/>
      </c>
      <c r="U70" s="49" t="str">
        <f t="shared" si="1"/>
        <v/>
      </c>
      <c r="V70" s="27"/>
      <c r="W70" s="26"/>
      <c r="X70" s="26"/>
      <c r="Y70" s="27"/>
      <c r="Z70" s="3"/>
      <c r="AA70" s="14"/>
      <c r="AB70" s="3"/>
      <c r="AC70" s="3"/>
      <c r="AD70" s="14"/>
      <c r="AE70" s="26"/>
      <c r="AF70" s="27"/>
      <c r="AG70" s="26"/>
      <c r="AH70" s="26"/>
      <c r="AI70" s="27"/>
      <c r="AJ70" s="26"/>
      <c r="AK70" s="26"/>
      <c r="AL70" s="28"/>
      <c r="AM70" s="28"/>
    </row>
    <row r="71" spans="1:39" s="29" customFormat="1" ht="21" customHeight="1" x14ac:dyDescent="0.15">
      <c r="A71" s="173"/>
      <c r="B71" s="63"/>
      <c r="C71" s="57"/>
      <c r="D71" s="60"/>
      <c r="E71" s="60"/>
      <c r="F71" s="77"/>
      <c r="G71" s="219"/>
      <c r="H71" s="213"/>
      <c r="I71" s="214"/>
      <c r="J71" s="214"/>
      <c r="K71" s="315">
        <f t="shared" si="2"/>
        <v>0</v>
      </c>
      <c r="L71" s="58"/>
      <c r="M71" s="58"/>
      <c r="N71" s="58"/>
      <c r="O71" s="58"/>
      <c r="P71" s="65"/>
      <c r="Q71" s="65"/>
      <c r="R71" s="65"/>
      <c r="S71" s="72"/>
      <c r="T71" s="27" t="str">
        <f t="shared" ref="T71:T134" si="3">CONCATENATE(L71,C71)</f>
        <v/>
      </c>
      <c r="U71" s="49" t="str">
        <f t="shared" ref="U71:U134" si="4">CONCATENATE(N71,H71)</f>
        <v/>
      </c>
      <c r="V71" s="27"/>
      <c r="W71" s="26"/>
      <c r="X71" s="26"/>
      <c r="Y71" s="27"/>
      <c r="Z71" s="3"/>
      <c r="AA71" s="14"/>
      <c r="AB71" s="3"/>
      <c r="AC71" s="3"/>
      <c r="AD71" s="14"/>
      <c r="AE71" s="26"/>
      <c r="AF71" s="27"/>
      <c r="AG71" s="26"/>
      <c r="AH71" s="26"/>
      <c r="AI71" s="27"/>
      <c r="AJ71" s="26"/>
      <c r="AK71" s="26"/>
      <c r="AL71" s="28"/>
      <c r="AM71" s="28"/>
    </row>
    <row r="72" spans="1:39" s="29" customFormat="1" ht="21" customHeight="1" x14ac:dyDescent="0.15">
      <c r="A72" s="62"/>
      <c r="B72" s="63"/>
      <c r="C72" s="57"/>
      <c r="D72" s="60"/>
      <c r="E72" s="60"/>
      <c r="F72" s="77"/>
      <c r="G72" s="219"/>
      <c r="H72" s="213"/>
      <c r="I72" s="214"/>
      <c r="J72" s="214"/>
      <c r="K72" s="315">
        <f t="shared" ref="K72:K105" si="5">J72-E72</f>
        <v>0</v>
      </c>
      <c r="L72" s="58"/>
      <c r="M72" s="58"/>
      <c r="N72" s="58"/>
      <c r="O72" s="58"/>
      <c r="P72" s="65"/>
      <c r="Q72" s="65"/>
      <c r="R72" s="65"/>
      <c r="S72" s="72"/>
      <c r="T72" s="27" t="str">
        <f t="shared" si="3"/>
        <v/>
      </c>
      <c r="U72" s="49" t="str">
        <f t="shared" si="4"/>
        <v/>
      </c>
      <c r="V72" s="30"/>
      <c r="W72" s="26"/>
      <c r="X72" s="26"/>
      <c r="Y72" s="27"/>
      <c r="Z72" s="3"/>
      <c r="AA72" s="14"/>
      <c r="AB72" s="3"/>
      <c r="AC72" s="3"/>
      <c r="AD72" s="14"/>
      <c r="AE72" s="26"/>
      <c r="AF72" s="27"/>
      <c r="AG72" s="26"/>
      <c r="AH72" s="26"/>
      <c r="AI72" s="27"/>
      <c r="AJ72" s="26"/>
      <c r="AK72" s="26"/>
      <c r="AL72" s="28"/>
      <c r="AM72" s="28"/>
    </row>
    <row r="73" spans="1:39" s="29" customFormat="1" ht="21" customHeight="1" x14ac:dyDescent="0.15">
      <c r="A73" s="62"/>
      <c r="B73" s="63"/>
      <c r="C73" s="57"/>
      <c r="D73" s="60"/>
      <c r="E73" s="60"/>
      <c r="F73" s="77"/>
      <c r="G73" s="219"/>
      <c r="H73" s="213"/>
      <c r="I73" s="214"/>
      <c r="J73" s="214"/>
      <c r="K73" s="315">
        <f t="shared" si="5"/>
        <v>0</v>
      </c>
      <c r="L73" s="58"/>
      <c r="M73" s="58"/>
      <c r="N73" s="58"/>
      <c r="O73" s="58"/>
      <c r="P73" s="65"/>
      <c r="Q73" s="65"/>
      <c r="R73" s="65"/>
      <c r="S73" s="72"/>
      <c r="T73" s="27" t="str">
        <f t="shared" si="3"/>
        <v/>
      </c>
      <c r="U73" s="49" t="str">
        <f t="shared" si="4"/>
        <v/>
      </c>
      <c r="V73" s="27"/>
      <c r="W73" s="26"/>
      <c r="X73" s="26"/>
      <c r="Y73" s="27"/>
      <c r="Z73" s="3"/>
      <c r="AA73" s="14"/>
      <c r="AB73" s="3"/>
      <c r="AC73" s="3"/>
      <c r="AD73" s="14"/>
      <c r="AE73" s="26"/>
      <c r="AF73" s="27"/>
      <c r="AG73" s="26"/>
      <c r="AH73" s="26"/>
      <c r="AI73" s="27"/>
      <c r="AJ73" s="26"/>
      <c r="AK73" s="26"/>
      <c r="AL73" s="28"/>
      <c r="AM73" s="28"/>
    </row>
    <row r="74" spans="1:39" s="29" customFormat="1" ht="21" customHeight="1" x14ac:dyDescent="0.15">
      <c r="A74" s="173"/>
      <c r="B74" s="63"/>
      <c r="C74" s="57"/>
      <c r="D74" s="60"/>
      <c r="E74" s="60"/>
      <c r="F74" s="77"/>
      <c r="G74" s="219"/>
      <c r="H74" s="213"/>
      <c r="I74" s="238"/>
      <c r="J74" s="238"/>
      <c r="K74" s="315">
        <f t="shared" si="5"/>
        <v>0</v>
      </c>
      <c r="L74" s="58"/>
      <c r="M74" s="58"/>
      <c r="N74" s="58"/>
      <c r="O74" s="58"/>
      <c r="P74" s="65"/>
      <c r="Q74" s="65"/>
      <c r="R74" s="65"/>
      <c r="S74" s="72"/>
      <c r="T74" s="27" t="str">
        <f t="shared" si="3"/>
        <v/>
      </c>
      <c r="U74" s="49" t="str">
        <f t="shared" si="4"/>
        <v/>
      </c>
      <c r="V74" s="27"/>
      <c r="W74" s="26"/>
      <c r="X74" s="26"/>
      <c r="Y74" s="27"/>
      <c r="Z74" s="3"/>
      <c r="AA74" s="14"/>
      <c r="AB74" s="3"/>
      <c r="AC74" s="3"/>
      <c r="AD74" s="14"/>
      <c r="AE74" s="26"/>
      <c r="AF74" s="27"/>
      <c r="AG74" s="26"/>
      <c r="AH74" s="26"/>
      <c r="AI74" s="27"/>
      <c r="AJ74" s="26"/>
      <c r="AK74" s="26"/>
      <c r="AL74" s="28"/>
      <c r="AM74" s="28"/>
    </row>
    <row r="75" spans="1:39" s="29" customFormat="1" ht="21" customHeight="1" x14ac:dyDescent="0.15">
      <c r="A75" s="178"/>
      <c r="B75" s="63"/>
      <c r="C75" s="57"/>
      <c r="D75" s="60"/>
      <c r="E75" s="60"/>
      <c r="F75" s="77"/>
      <c r="G75" s="219"/>
      <c r="H75" s="213"/>
      <c r="I75" s="238"/>
      <c r="J75" s="238"/>
      <c r="K75" s="315">
        <f t="shared" si="5"/>
        <v>0</v>
      </c>
      <c r="L75" s="58"/>
      <c r="M75" s="58"/>
      <c r="N75" s="58"/>
      <c r="O75" s="58"/>
      <c r="P75" s="65"/>
      <c r="Q75" s="65"/>
      <c r="R75" s="65"/>
      <c r="S75" s="72"/>
      <c r="T75" s="27" t="str">
        <f t="shared" si="3"/>
        <v/>
      </c>
      <c r="U75" s="49" t="str">
        <f t="shared" si="4"/>
        <v/>
      </c>
      <c r="V75" s="27"/>
      <c r="W75" s="26"/>
      <c r="X75" s="26"/>
      <c r="Y75" s="27"/>
      <c r="Z75" s="3"/>
      <c r="AA75" s="14"/>
      <c r="AB75" s="3"/>
      <c r="AC75" s="3"/>
      <c r="AD75" s="14"/>
      <c r="AE75" s="26"/>
      <c r="AF75" s="27"/>
      <c r="AG75" s="26"/>
      <c r="AH75" s="26"/>
      <c r="AI75" s="27"/>
      <c r="AJ75" s="26"/>
      <c r="AK75" s="26"/>
      <c r="AL75" s="28"/>
      <c r="AM75" s="28"/>
    </row>
    <row r="76" spans="1:39" s="29" customFormat="1" ht="21" customHeight="1" x14ac:dyDescent="0.15">
      <c r="A76" s="62"/>
      <c r="B76" s="63"/>
      <c r="C76" s="57"/>
      <c r="D76" s="60"/>
      <c r="E76" s="60"/>
      <c r="F76" s="77"/>
      <c r="G76" s="219"/>
      <c r="H76" s="213"/>
      <c r="I76" s="238"/>
      <c r="J76" s="238"/>
      <c r="K76" s="315">
        <f t="shared" si="5"/>
        <v>0</v>
      </c>
      <c r="L76" s="58"/>
      <c r="M76" s="58"/>
      <c r="N76" s="58"/>
      <c r="O76" s="58"/>
      <c r="P76" s="65"/>
      <c r="Q76" s="65"/>
      <c r="R76" s="65"/>
      <c r="S76" s="72"/>
      <c r="T76" s="27" t="str">
        <f t="shared" si="3"/>
        <v/>
      </c>
      <c r="U76" s="49" t="str">
        <f t="shared" si="4"/>
        <v/>
      </c>
      <c r="V76" s="27"/>
      <c r="W76" s="26"/>
      <c r="X76" s="26"/>
      <c r="Y76" s="27"/>
      <c r="Z76" s="3"/>
      <c r="AA76" s="14"/>
      <c r="AB76" s="3"/>
      <c r="AC76" s="3"/>
      <c r="AD76" s="14"/>
      <c r="AE76" s="26"/>
      <c r="AF76" s="27"/>
      <c r="AG76" s="26"/>
      <c r="AH76" s="26"/>
      <c r="AI76" s="27"/>
      <c r="AJ76" s="26"/>
      <c r="AK76" s="26"/>
      <c r="AL76" s="28"/>
      <c r="AM76" s="28"/>
    </row>
    <row r="77" spans="1:39" s="29" customFormat="1" ht="21" customHeight="1" x14ac:dyDescent="0.15">
      <c r="A77" s="176"/>
      <c r="B77" s="63"/>
      <c r="C77" s="57"/>
      <c r="D77" s="60"/>
      <c r="E77" s="60"/>
      <c r="F77" s="77"/>
      <c r="G77" s="219"/>
      <c r="H77" s="213"/>
      <c r="I77" s="238"/>
      <c r="J77" s="238"/>
      <c r="K77" s="315">
        <f t="shared" si="5"/>
        <v>0</v>
      </c>
      <c r="L77" s="58"/>
      <c r="M77" s="58"/>
      <c r="N77" s="58"/>
      <c r="O77" s="58"/>
      <c r="P77" s="65"/>
      <c r="Q77" s="65"/>
      <c r="R77" s="65"/>
      <c r="S77" s="72"/>
      <c r="T77" s="27" t="str">
        <f t="shared" si="3"/>
        <v/>
      </c>
      <c r="U77" s="49" t="str">
        <f t="shared" si="4"/>
        <v/>
      </c>
      <c r="V77" s="27"/>
      <c r="W77" s="26"/>
      <c r="X77" s="26"/>
      <c r="Y77" s="27"/>
      <c r="Z77" s="3"/>
      <c r="AA77" s="14"/>
      <c r="AB77" s="3"/>
      <c r="AC77" s="3"/>
      <c r="AD77" s="14"/>
      <c r="AE77" s="26"/>
      <c r="AF77" s="27"/>
      <c r="AG77" s="26"/>
      <c r="AH77" s="26"/>
      <c r="AI77" s="27"/>
      <c r="AJ77" s="26"/>
      <c r="AK77" s="26"/>
      <c r="AL77" s="28"/>
      <c r="AM77" s="28"/>
    </row>
    <row r="78" spans="1:39" s="29" customFormat="1" ht="21" customHeight="1" x14ac:dyDescent="0.15">
      <c r="A78" s="62"/>
      <c r="B78" s="63"/>
      <c r="C78" s="57"/>
      <c r="D78" s="60"/>
      <c r="E78" s="60"/>
      <c r="F78" s="77"/>
      <c r="G78" s="219"/>
      <c r="H78" s="213"/>
      <c r="I78" s="214"/>
      <c r="J78" s="214"/>
      <c r="K78" s="315">
        <f t="shared" si="5"/>
        <v>0</v>
      </c>
      <c r="L78" s="58"/>
      <c r="M78" s="58"/>
      <c r="N78" s="58"/>
      <c r="O78" s="58"/>
      <c r="P78" s="65"/>
      <c r="Q78" s="65"/>
      <c r="R78" s="65"/>
      <c r="S78" s="72"/>
      <c r="T78" s="27" t="str">
        <f t="shared" si="3"/>
        <v/>
      </c>
      <c r="U78" s="49" t="str">
        <f t="shared" si="4"/>
        <v/>
      </c>
      <c r="V78" s="27"/>
      <c r="W78" s="26"/>
      <c r="X78" s="26"/>
      <c r="Y78" s="27"/>
      <c r="Z78" s="3"/>
      <c r="AA78" s="14"/>
      <c r="AB78" s="3"/>
      <c r="AC78" s="3"/>
      <c r="AD78" s="14"/>
      <c r="AE78" s="26"/>
      <c r="AF78" s="27"/>
      <c r="AG78" s="26"/>
      <c r="AH78" s="26"/>
      <c r="AI78" s="27"/>
      <c r="AJ78" s="26"/>
      <c r="AK78" s="26"/>
      <c r="AL78" s="28"/>
      <c r="AM78" s="28"/>
    </row>
    <row r="79" spans="1:39" s="29" customFormat="1" ht="21" customHeight="1" x14ac:dyDescent="0.15">
      <c r="A79" s="173"/>
      <c r="B79" s="63"/>
      <c r="C79" s="57"/>
      <c r="D79" s="60"/>
      <c r="E79" s="60"/>
      <c r="F79" s="77"/>
      <c r="G79" s="219"/>
      <c r="H79" s="213"/>
      <c r="I79" s="214"/>
      <c r="J79" s="214"/>
      <c r="K79" s="315">
        <f t="shared" si="5"/>
        <v>0</v>
      </c>
      <c r="L79" s="58"/>
      <c r="M79" s="58"/>
      <c r="N79" s="58"/>
      <c r="O79" s="58"/>
      <c r="P79" s="65"/>
      <c r="Q79" s="65"/>
      <c r="R79" s="65"/>
      <c r="S79" s="72"/>
      <c r="T79" s="27" t="str">
        <f t="shared" si="3"/>
        <v/>
      </c>
      <c r="U79" s="49" t="str">
        <f t="shared" si="4"/>
        <v/>
      </c>
      <c r="V79" s="27"/>
      <c r="W79" s="26"/>
      <c r="X79" s="26"/>
      <c r="Y79" s="27"/>
      <c r="Z79" s="3"/>
      <c r="AA79" s="14"/>
      <c r="AB79" s="3"/>
      <c r="AC79" s="3"/>
      <c r="AD79" s="14"/>
      <c r="AE79" s="26"/>
      <c r="AF79" s="27"/>
      <c r="AG79" s="26"/>
      <c r="AH79" s="26"/>
      <c r="AI79" s="27"/>
      <c r="AJ79" s="26"/>
      <c r="AK79" s="26"/>
      <c r="AL79" s="28"/>
      <c r="AM79" s="28"/>
    </row>
    <row r="80" spans="1:39" s="29" customFormat="1" ht="21" customHeight="1" x14ac:dyDescent="0.15">
      <c r="A80" s="62"/>
      <c r="B80" s="63"/>
      <c r="C80" s="57"/>
      <c r="D80" s="60"/>
      <c r="E80" s="60"/>
      <c r="F80" s="77"/>
      <c r="G80" s="219"/>
      <c r="H80" s="213"/>
      <c r="I80" s="214"/>
      <c r="J80" s="214"/>
      <c r="K80" s="315">
        <f t="shared" si="5"/>
        <v>0</v>
      </c>
      <c r="L80" s="58"/>
      <c r="M80" s="58"/>
      <c r="N80" s="58"/>
      <c r="O80" s="58"/>
      <c r="P80" s="65"/>
      <c r="Q80" s="65"/>
      <c r="R80" s="65"/>
      <c r="S80" s="72"/>
      <c r="T80" s="27" t="str">
        <f t="shared" si="3"/>
        <v/>
      </c>
      <c r="U80" s="49" t="str">
        <f t="shared" si="4"/>
        <v/>
      </c>
      <c r="V80" s="27"/>
      <c r="W80" s="26"/>
      <c r="X80" s="26"/>
      <c r="Y80" s="27"/>
      <c r="Z80" s="3"/>
      <c r="AA80" s="14"/>
      <c r="AB80" s="3"/>
      <c r="AC80" s="3"/>
      <c r="AD80" s="14"/>
      <c r="AE80" s="26"/>
      <c r="AF80" s="27"/>
      <c r="AG80" s="26"/>
      <c r="AH80" s="26"/>
      <c r="AI80" s="27"/>
      <c r="AJ80" s="26"/>
      <c r="AK80" s="26"/>
      <c r="AL80" s="28"/>
      <c r="AM80" s="28"/>
    </row>
    <row r="81" spans="1:39" s="29" customFormat="1" ht="21" customHeight="1" x14ac:dyDescent="0.15">
      <c r="A81" s="62"/>
      <c r="B81" s="64"/>
      <c r="C81" s="57"/>
      <c r="D81" s="60"/>
      <c r="E81" s="60"/>
      <c r="F81" s="77"/>
      <c r="G81" s="212"/>
      <c r="H81" s="213"/>
      <c r="I81" s="214"/>
      <c r="J81" s="214"/>
      <c r="K81" s="315">
        <f t="shared" si="5"/>
        <v>0</v>
      </c>
      <c r="L81" s="58"/>
      <c r="M81" s="58"/>
      <c r="N81" s="58"/>
      <c r="O81" s="58"/>
      <c r="P81" s="65"/>
      <c r="Q81" s="65"/>
      <c r="R81" s="65"/>
      <c r="S81" s="72"/>
      <c r="T81" s="27" t="str">
        <f t="shared" si="3"/>
        <v/>
      </c>
      <c r="U81" s="49" t="str">
        <f t="shared" si="4"/>
        <v/>
      </c>
      <c r="V81" s="27"/>
      <c r="W81" s="26"/>
      <c r="X81" s="26"/>
      <c r="Y81" s="27"/>
      <c r="Z81" s="3"/>
      <c r="AA81" s="14"/>
      <c r="AB81" s="3"/>
      <c r="AC81" s="3"/>
      <c r="AD81" s="14"/>
      <c r="AE81" s="26"/>
      <c r="AF81" s="27"/>
      <c r="AG81" s="26"/>
      <c r="AH81" s="26"/>
      <c r="AI81" s="27"/>
      <c r="AJ81" s="26"/>
      <c r="AK81" s="26"/>
      <c r="AL81" s="28"/>
      <c r="AM81" s="28"/>
    </row>
    <row r="82" spans="1:39" s="29" customFormat="1" ht="21" customHeight="1" x14ac:dyDescent="0.15">
      <c r="A82" s="62"/>
      <c r="B82" s="63"/>
      <c r="C82" s="57"/>
      <c r="D82" s="60"/>
      <c r="E82" s="60"/>
      <c r="F82" s="77"/>
      <c r="G82" s="219"/>
      <c r="H82" s="213"/>
      <c r="I82" s="214"/>
      <c r="J82" s="214"/>
      <c r="K82" s="315">
        <f t="shared" si="5"/>
        <v>0</v>
      </c>
      <c r="L82" s="58"/>
      <c r="M82" s="58"/>
      <c r="N82" s="58"/>
      <c r="O82" s="58"/>
      <c r="P82" s="65"/>
      <c r="Q82" s="65"/>
      <c r="R82" s="65"/>
      <c r="S82" s="72"/>
      <c r="T82" s="27" t="str">
        <f t="shared" si="3"/>
        <v/>
      </c>
      <c r="U82" s="49" t="str">
        <f t="shared" si="4"/>
        <v/>
      </c>
      <c r="V82" s="27"/>
      <c r="W82" s="26"/>
      <c r="X82" s="26"/>
      <c r="Y82" s="27"/>
      <c r="Z82" s="3"/>
      <c r="AA82" s="14"/>
      <c r="AB82" s="3"/>
      <c r="AC82" s="3"/>
      <c r="AD82" s="14"/>
      <c r="AE82" s="26"/>
      <c r="AF82" s="27"/>
      <c r="AG82" s="26"/>
      <c r="AH82" s="26"/>
      <c r="AI82" s="27"/>
      <c r="AJ82" s="26"/>
      <c r="AK82" s="26"/>
      <c r="AL82" s="28"/>
      <c r="AM82" s="28"/>
    </row>
    <row r="83" spans="1:39" s="29" customFormat="1" ht="21" customHeight="1" x14ac:dyDescent="0.15">
      <c r="A83" s="62"/>
      <c r="B83" s="63"/>
      <c r="C83" s="57"/>
      <c r="D83" s="60"/>
      <c r="E83" s="60"/>
      <c r="F83" s="77"/>
      <c r="G83" s="219"/>
      <c r="H83" s="213"/>
      <c r="I83" s="238"/>
      <c r="J83" s="238"/>
      <c r="K83" s="315">
        <f t="shared" si="5"/>
        <v>0</v>
      </c>
      <c r="L83" s="58"/>
      <c r="M83" s="58"/>
      <c r="N83" s="58"/>
      <c r="O83" s="58"/>
      <c r="P83" s="65"/>
      <c r="Q83" s="65"/>
      <c r="R83" s="65"/>
      <c r="S83" s="72"/>
      <c r="T83" s="27" t="str">
        <f t="shared" si="3"/>
        <v/>
      </c>
      <c r="U83" s="49" t="str">
        <f t="shared" si="4"/>
        <v/>
      </c>
      <c r="V83" s="27"/>
      <c r="W83" s="26"/>
      <c r="X83" s="26"/>
      <c r="Y83" s="27"/>
      <c r="Z83" s="3"/>
      <c r="AA83" s="14"/>
      <c r="AB83" s="3"/>
      <c r="AC83" s="3"/>
      <c r="AD83" s="14"/>
      <c r="AE83" s="26"/>
      <c r="AF83" s="27"/>
      <c r="AG83" s="26"/>
      <c r="AH83" s="26"/>
      <c r="AI83" s="27"/>
      <c r="AJ83" s="26"/>
      <c r="AK83" s="26"/>
      <c r="AL83" s="28"/>
      <c r="AM83" s="28"/>
    </row>
    <row r="84" spans="1:39" s="29" customFormat="1" ht="21" customHeight="1" x14ac:dyDescent="0.15">
      <c r="A84" s="176"/>
      <c r="B84" s="63"/>
      <c r="C84" s="57"/>
      <c r="D84" s="60"/>
      <c r="E84" s="60"/>
      <c r="F84" s="77"/>
      <c r="G84" s="219"/>
      <c r="H84" s="213"/>
      <c r="I84" s="238"/>
      <c r="J84" s="238"/>
      <c r="K84" s="315">
        <f t="shared" si="5"/>
        <v>0</v>
      </c>
      <c r="L84" s="58"/>
      <c r="M84" s="58"/>
      <c r="N84" s="58"/>
      <c r="O84" s="58"/>
      <c r="P84" s="65"/>
      <c r="Q84" s="65"/>
      <c r="R84" s="65"/>
      <c r="S84" s="72"/>
      <c r="T84" s="27" t="str">
        <f t="shared" si="3"/>
        <v/>
      </c>
      <c r="U84" s="49" t="str">
        <f t="shared" si="4"/>
        <v/>
      </c>
      <c r="V84" s="32"/>
      <c r="W84" s="31"/>
      <c r="X84" s="31"/>
      <c r="Y84" s="32"/>
      <c r="Z84" s="3"/>
      <c r="AA84" s="14"/>
      <c r="AB84" s="4"/>
      <c r="AC84" s="3"/>
      <c r="AD84" s="14"/>
      <c r="AE84" s="31"/>
      <c r="AF84" s="32"/>
      <c r="AG84" s="31"/>
      <c r="AH84" s="31"/>
      <c r="AI84" s="32"/>
      <c r="AJ84" s="26"/>
      <c r="AK84" s="26"/>
      <c r="AL84" s="28"/>
      <c r="AM84" s="28"/>
    </row>
    <row r="85" spans="1:39" s="29" customFormat="1" ht="21" customHeight="1" x14ac:dyDescent="0.15">
      <c r="A85" s="62"/>
      <c r="B85" s="63"/>
      <c r="C85" s="57"/>
      <c r="D85" s="60"/>
      <c r="E85" s="60"/>
      <c r="F85" s="77"/>
      <c r="G85" s="219"/>
      <c r="H85" s="213"/>
      <c r="I85" s="238"/>
      <c r="J85" s="238"/>
      <c r="K85" s="315">
        <f t="shared" si="5"/>
        <v>0</v>
      </c>
      <c r="L85" s="58"/>
      <c r="M85" s="58"/>
      <c r="N85" s="58"/>
      <c r="O85" s="58"/>
      <c r="P85" s="65"/>
      <c r="Q85" s="65"/>
      <c r="R85" s="65"/>
      <c r="S85" s="72"/>
      <c r="T85" s="27" t="str">
        <f t="shared" si="3"/>
        <v/>
      </c>
      <c r="U85" s="49" t="str">
        <f t="shared" si="4"/>
        <v/>
      </c>
      <c r="V85" s="32"/>
      <c r="W85" s="31"/>
      <c r="X85" s="31"/>
      <c r="Y85" s="32"/>
      <c r="Z85" s="3"/>
      <c r="AA85" s="14"/>
      <c r="AB85" s="4"/>
      <c r="AC85" s="3"/>
      <c r="AD85" s="14"/>
      <c r="AE85" s="31"/>
      <c r="AF85" s="32"/>
      <c r="AG85" s="31"/>
      <c r="AH85" s="31"/>
      <c r="AI85" s="32"/>
      <c r="AJ85" s="26"/>
      <c r="AK85" s="26"/>
      <c r="AL85" s="28"/>
      <c r="AM85" s="28"/>
    </row>
    <row r="86" spans="1:39" s="29" customFormat="1" ht="21" customHeight="1" x14ac:dyDescent="0.15">
      <c r="A86" s="259"/>
      <c r="B86" s="105"/>
      <c r="C86" s="111"/>
      <c r="D86" s="95"/>
      <c r="E86" s="95"/>
      <c r="F86" s="166"/>
      <c r="G86" s="220"/>
      <c r="H86" s="228"/>
      <c r="I86" s="260"/>
      <c r="J86" s="260"/>
      <c r="K86" s="316">
        <f t="shared" si="5"/>
        <v>0</v>
      </c>
      <c r="L86" s="68"/>
      <c r="M86" s="68"/>
      <c r="N86" s="68"/>
      <c r="O86" s="68"/>
      <c r="P86" s="154"/>
      <c r="Q86" s="154"/>
      <c r="R86" s="154"/>
      <c r="S86" s="155"/>
      <c r="T86" s="27" t="str">
        <f t="shared" si="3"/>
        <v/>
      </c>
      <c r="U86" s="49" t="str">
        <f t="shared" si="4"/>
        <v/>
      </c>
      <c r="V86" s="34"/>
      <c r="W86" s="33"/>
      <c r="X86" s="33"/>
      <c r="Y86" s="34"/>
      <c r="Z86" s="3"/>
      <c r="AA86" s="14"/>
      <c r="AB86" s="5"/>
      <c r="AC86" s="3"/>
      <c r="AD86" s="14"/>
      <c r="AE86" s="33"/>
      <c r="AF86" s="34"/>
      <c r="AG86" s="33"/>
      <c r="AH86" s="33"/>
      <c r="AI86" s="34"/>
      <c r="AJ86" s="26"/>
      <c r="AK86" s="26"/>
      <c r="AL86" s="28"/>
      <c r="AM86" s="28"/>
    </row>
    <row r="87" spans="1:39" s="22" customFormat="1" ht="21" customHeight="1" x14ac:dyDescent="0.15">
      <c r="A87" s="171"/>
      <c r="B87" s="99"/>
      <c r="C87" s="97"/>
      <c r="D87" s="98"/>
      <c r="E87" s="98"/>
      <c r="F87" s="164"/>
      <c r="G87" s="221"/>
      <c r="H87" s="223"/>
      <c r="I87" s="258"/>
      <c r="J87" s="258"/>
      <c r="K87" s="314">
        <f t="shared" si="5"/>
        <v>0</v>
      </c>
      <c r="L87" s="69"/>
      <c r="M87" s="69"/>
      <c r="N87" s="69"/>
      <c r="O87" s="69"/>
      <c r="P87" s="152"/>
      <c r="Q87" s="152"/>
      <c r="R87" s="152"/>
      <c r="S87" s="153"/>
      <c r="T87" s="27" t="str">
        <f t="shared" si="3"/>
        <v/>
      </c>
      <c r="U87" s="49" t="str">
        <f t="shared" si="4"/>
        <v/>
      </c>
      <c r="V87" s="25"/>
      <c r="W87" s="25"/>
      <c r="X87" s="25"/>
      <c r="Y87" s="25"/>
      <c r="Z87" s="11"/>
      <c r="AA87" s="18"/>
      <c r="AB87" s="11"/>
      <c r="AC87" s="11"/>
      <c r="AD87" s="18"/>
      <c r="AE87" s="25"/>
      <c r="AF87" s="25"/>
      <c r="AG87" s="25"/>
      <c r="AH87" s="25"/>
      <c r="AI87" s="25"/>
      <c r="AJ87" s="25"/>
    </row>
    <row r="88" spans="1:39" s="29" customFormat="1" ht="21" customHeight="1" x14ac:dyDescent="0.15">
      <c r="A88" s="176"/>
      <c r="B88" s="63"/>
      <c r="C88" s="57"/>
      <c r="D88" s="60"/>
      <c r="E88" s="60"/>
      <c r="F88" s="77"/>
      <c r="G88" s="219"/>
      <c r="H88" s="213"/>
      <c r="I88" s="238"/>
      <c r="J88" s="238"/>
      <c r="K88" s="315">
        <f t="shared" si="5"/>
        <v>0</v>
      </c>
      <c r="L88" s="58"/>
      <c r="M88" s="58"/>
      <c r="N88" s="58"/>
      <c r="O88" s="58"/>
      <c r="P88" s="65"/>
      <c r="Q88" s="65"/>
      <c r="R88" s="65"/>
      <c r="S88" s="72"/>
      <c r="T88" s="27" t="str">
        <f t="shared" si="3"/>
        <v/>
      </c>
      <c r="U88" s="49" t="str">
        <f t="shared" si="4"/>
        <v/>
      </c>
      <c r="V88" s="27"/>
      <c r="W88" s="26"/>
      <c r="X88" s="26"/>
      <c r="Y88" s="27"/>
      <c r="Z88" s="3"/>
      <c r="AA88" s="14"/>
      <c r="AB88" s="3"/>
      <c r="AC88" s="3"/>
      <c r="AD88" s="14"/>
      <c r="AE88" s="26"/>
      <c r="AF88" s="27"/>
      <c r="AG88" s="26"/>
      <c r="AH88" s="26"/>
      <c r="AI88" s="27"/>
      <c r="AJ88" s="26"/>
      <c r="AK88" s="26"/>
    </row>
    <row r="89" spans="1:39" s="29" customFormat="1" ht="21" customHeight="1" x14ac:dyDescent="0.15">
      <c r="A89" s="62"/>
      <c r="B89" s="63"/>
      <c r="C89" s="57"/>
      <c r="D89" s="60"/>
      <c r="E89" s="60"/>
      <c r="F89" s="77"/>
      <c r="G89" s="219"/>
      <c r="H89" s="213"/>
      <c r="I89" s="238"/>
      <c r="J89" s="238"/>
      <c r="K89" s="315">
        <f t="shared" si="5"/>
        <v>0</v>
      </c>
      <c r="L89" s="58"/>
      <c r="M89" s="58"/>
      <c r="N89" s="58"/>
      <c r="O89" s="58"/>
      <c r="P89" s="65"/>
      <c r="Q89" s="65"/>
      <c r="R89" s="65"/>
      <c r="S89" s="72"/>
      <c r="T89" s="27" t="str">
        <f t="shared" si="3"/>
        <v/>
      </c>
      <c r="U89" s="49" t="str">
        <f t="shared" si="4"/>
        <v/>
      </c>
      <c r="V89" s="27"/>
      <c r="W89" s="26"/>
      <c r="X89" s="26"/>
      <c r="Y89" s="27"/>
      <c r="Z89" s="3"/>
      <c r="AA89" s="14"/>
      <c r="AB89" s="3"/>
      <c r="AC89" s="3"/>
      <c r="AD89" s="14"/>
      <c r="AE89" s="26"/>
      <c r="AF89" s="27"/>
      <c r="AG89" s="26"/>
      <c r="AH89" s="26"/>
      <c r="AI89" s="27"/>
      <c r="AJ89" s="26"/>
      <c r="AK89" s="26"/>
    </row>
    <row r="90" spans="1:39" s="29" customFormat="1" ht="21" customHeight="1" x14ac:dyDescent="0.15">
      <c r="A90" s="176"/>
      <c r="B90" s="63"/>
      <c r="C90" s="57"/>
      <c r="D90" s="60"/>
      <c r="E90" s="60"/>
      <c r="F90" s="77"/>
      <c r="G90" s="219"/>
      <c r="H90" s="213"/>
      <c r="I90" s="238"/>
      <c r="J90" s="238"/>
      <c r="K90" s="315">
        <f t="shared" si="5"/>
        <v>0</v>
      </c>
      <c r="L90" s="58"/>
      <c r="M90" s="58"/>
      <c r="N90" s="58"/>
      <c r="O90" s="58"/>
      <c r="P90" s="65"/>
      <c r="Q90" s="65"/>
      <c r="R90" s="65"/>
      <c r="S90" s="72"/>
      <c r="T90" s="27" t="str">
        <f t="shared" si="3"/>
        <v/>
      </c>
      <c r="U90" s="49" t="str">
        <f t="shared" si="4"/>
        <v/>
      </c>
      <c r="V90" s="27"/>
      <c r="W90" s="26"/>
      <c r="X90" s="26"/>
      <c r="Y90" s="27"/>
      <c r="Z90" s="3"/>
      <c r="AA90" s="14"/>
      <c r="AB90" s="3"/>
      <c r="AC90" s="3"/>
      <c r="AD90" s="14"/>
      <c r="AE90" s="26"/>
      <c r="AF90" s="27"/>
      <c r="AG90" s="26"/>
      <c r="AH90" s="26"/>
      <c r="AI90" s="27"/>
      <c r="AJ90" s="26"/>
      <c r="AK90" s="26"/>
      <c r="AL90" s="28"/>
      <c r="AM90" s="28"/>
    </row>
    <row r="91" spans="1:39" s="29" customFormat="1" ht="21" customHeight="1" x14ac:dyDescent="0.15">
      <c r="A91" s="176"/>
      <c r="B91" s="63"/>
      <c r="C91" s="57"/>
      <c r="D91" s="60"/>
      <c r="E91" s="60"/>
      <c r="F91" s="77"/>
      <c r="G91" s="219"/>
      <c r="H91" s="213"/>
      <c r="I91" s="238"/>
      <c r="J91" s="238"/>
      <c r="K91" s="315">
        <f t="shared" si="5"/>
        <v>0</v>
      </c>
      <c r="L91" s="58"/>
      <c r="M91" s="58"/>
      <c r="N91" s="58"/>
      <c r="O91" s="58"/>
      <c r="P91" s="65"/>
      <c r="Q91" s="65"/>
      <c r="R91" s="65"/>
      <c r="S91" s="72"/>
      <c r="T91" s="27" t="str">
        <f t="shared" si="3"/>
        <v/>
      </c>
      <c r="U91" s="49" t="str">
        <f t="shared" si="4"/>
        <v/>
      </c>
      <c r="V91" s="27"/>
      <c r="W91" s="26"/>
      <c r="X91" s="26"/>
      <c r="Y91" s="27"/>
      <c r="Z91" s="3"/>
      <c r="AA91" s="14"/>
      <c r="AB91" s="3"/>
      <c r="AC91" s="3"/>
      <c r="AD91" s="14"/>
      <c r="AE91" s="26"/>
      <c r="AF91" s="27"/>
      <c r="AG91" s="26"/>
      <c r="AH91" s="26"/>
      <c r="AI91" s="27"/>
      <c r="AJ91" s="26"/>
      <c r="AK91" s="26"/>
      <c r="AL91" s="28"/>
      <c r="AM91" s="28"/>
    </row>
    <row r="92" spans="1:39" s="29" customFormat="1" ht="21" customHeight="1" x14ac:dyDescent="0.15">
      <c r="A92" s="62"/>
      <c r="B92" s="63"/>
      <c r="C92" s="57"/>
      <c r="D92" s="60"/>
      <c r="E92" s="60"/>
      <c r="F92" s="77"/>
      <c r="G92" s="219"/>
      <c r="H92" s="213"/>
      <c r="I92" s="238"/>
      <c r="J92" s="238"/>
      <c r="K92" s="315">
        <f t="shared" si="5"/>
        <v>0</v>
      </c>
      <c r="L92" s="58"/>
      <c r="M92" s="58"/>
      <c r="N92" s="58"/>
      <c r="O92" s="58"/>
      <c r="P92" s="65"/>
      <c r="Q92" s="59"/>
      <c r="R92" s="65"/>
      <c r="S92" s="72"/>
      <c r="T92" s="27" t="str">
        <f t="shared" si="3"/>
        <v/>
      </c>
      <c r="U92" s="49" t="str">
        <f t="shared" si="4"/>
        <v/>
      </c>
      <c r="V92" s="27"/>
      <c r="W92" s="26"/>
      <c r="X92" s="26"/>
      <c r="Y92" s="27"/>
      <c r="Z92" s="3"/>
      <c r="AA92" s="14"/>
      <c r="AB92" s="3"/>
      <c r="AC92" s="3"/>
      <c r="AD92" s="14"/>
      <c r="AE92" s="26"/>
      <c r="AF92" s="27"/>
      <c r="AG92" s="26"/>
      <c r="AH92" s="26"/>
      <c r="AI92" s="27"/>
      <c r="AJ92" s="26"/>
      <c r="AK92" s="26"/>
      <c r="AL92" s="28"/>
      <c r="AM92" s="28"/>
    </row>
    <row r="93" spans="1:39" s="29" customFormat="1" ht="21" customHeight="1" x14ac:dyDescent="0.15">
      <c r="A93" s="176"/>
      <c r="B93" s="63"/>
      <c r="C93" s="57"/>
      <c r="D93" s="60"/>
      <c r="E93" s="60"/>
      <c r="F93" s="77"/>
      <c r="G93" s="219"/>
      <c r="H93" s="213"/>
      <c r="I93" s="238"/>
      <c r="J93" s="238"/>
      <c r="K93" s="315">
        <f t="shared" si="5"/>
        <v>0</v>
      </c>
      <c r="L93" s="58"/>
      <c r="M93" s="58"/>
      <c r="N93" s="58"/>
      <c r="O93" s="58"/>
      <c r="P93" s="65"/>
      <c r="Q93" s="59"/>
      <c r="R93" s="65"/>
      <c r="S93" s="72"/>
      <c r="T93" s="27" t="str">
        <f t="shared" si="3"/>
        <v/>
      </c>
      <c r="U93" s="49" t="str">
        <f t="shared" si="4"/>
        <v/>
      </c>
      <c r="V93" s="30"/>
      <c r="W93" s="26"/>
      <c r="X93" s="26"/>
      <c r="Y93" s="27"/>
      <c r="Z93" s="3"/>
      <c r="AA93" s="14"/>
      <c r="AB93" s="3"/>
      <c r="AC93" s="3"/>
      <c r="AD93" s="14"/>
      <c r="AE93" s="26"/>
      <c r="AF93" s="27"/>
      <c r="AG93" s="26"/>
      <c r="AH93" s="26"/>
      <c r="AI93" s="27"/>
      <c r="AJ93" s="26"/>
      <c r="AK93" s="26"/>
      <c r="AL93" s="28"/>
      <c r="AM93" s="28"/>
    </row>
    <row r="94" spans="1:39" s="29" customFormat="1" ht="21" customHeight="1" x14ac:dyDescent="0.15">
      <c r="A94" s="62"/>
      <c r="B94" s="63"/>
      <c r="C94" s="57"/>
      <c r="D94" s="60"/>
      <c r="E94" s="60"/>
      <c r="F94" s="77"/>
      <c r="G94" s="219"/>
      <c r="H94" s="213"/>
      <c r="I94" s="214"/>
      <c r="J94" s="214"/>
      <c r="K94" s="315">
        <f t="shared" si="5"/>
        <v>0</v>
      </c>
      <c r="L94" s="58"/>
      <c r="M94" s="58"/>
      <c r="N94" s="58"/>
      <c r="O94" s="58"/>
      <c r="P94" s="65"/>
      <c r="Q94" s="65"/>
      <c r="R94" s="65"/>
      <c r="S94" s="72"/>
      <c r="T94" s="27" t="str">
        <f t="shared" si="3"/>
        <v/>
      </c>
      <c r="U94" s="49" t="str">
        <f t="shared" si="4"/>
        <v/>
      </c>
      <c r="V94" s="27"/>
      <c r="W94" s="26"/>
      <c r="X94" s="26"/>
      <c r="Y94" s="27"/>
      <c r="Z94" s="3"/>
      <c r="AA94" s="14"/>
      <c r="AB94" s="3"/>
      <c r="AC94" s="3"/>
      <c r="AD94" s="14"/>
      <c r="AE94" s="26"/>
      <c r="AF94" s="27"/>
      <c r="AG94" s="26"/>
      <c r="AH94" s="26"/>
      <c r="AI94" s="27"/>
      <c r="AJ94" s="26"/>
      <c r="AK94" s="26"/>
      <c r="AL94" s="28"/>
      <c r="AM94" s="28"/>
    </row>
    <row r="95" spans="1:39" s="29" customFormat="1" ht="21" customHeight="1" x14ac:dyDescent="0.15">
      <c r="A95" s="62"/>
      <c r="B95" s="63"/>
      <c r="C95" s="57"/>
      <c r="D95" s="60"/>
      <c r="E95" s="60"/>
      <c r="F95" s="77"/>
      <c r="G95" s="219"/>
      <c r="H95" s="213"/>
      <c r="I95" s="214"/>
      <c r="J95" s="214"/>
      <c r="K95" s="315">
        <f t="shared" si="5"/>
        <v>0</v>
      </c>
      <c r="L95" s="58"/>
      <c r="M95" s="58"/>
      <c r="N95" s="58"/>
      <c r="O95" s="58"/>
      <c r="P95" s="65"/>
      <c r="Q95" s="65"/>
      <c r="R95" s="65"/>
      <c r="S95" s="72"/>
      <c r="T95" s="27" t="str">
        <f t="shared" si="3"/>
        <v/>
      </c>
      <c r="U95" s="49" t="str">
        <f t="shared" si="4"/>
        <v/>
      </c>
      <c r="V95" s="27"/>
      <c r="W95" s="26"/>
      <c r="X95" s="26"/>
      <c r="Y95" s="27"/>
      <c r="Z95" s="3"/>
      <c r="AA95" s="14"/>
      <c r="AB95" s="3"/>
      <c r="AC95" s="3"/>
      <c r="AD95" s="14"/>
      <c r="AE95" s="26"/>
      <c r="AF95" s="27"/>
      <c r="AG95" s="26"/>
      <c r="AH95" s="26"/>
      <c r="AI95" s="27"/>
      <c r="AJ95" s="26"/>
      <c r="AK95" s="26"/>
      <c r="AL95" s="28"/>
      <c r="AM95" s="28"/>
    </row>
    <row r="96" spans="1:39" s="29" customFormat="1" ht="21" customHeight="1" x14ac:dyDescent="0.15">
      <c r="A96" s="62"/>
      <c r="B96" s="63"/>
      <c r="C96" s="57"/>
      <c r="D96" s="60"/>
      <c r="E96" s="60"/>
      <c r="F96" s="77"/>
      <c r="G96" s="219"/>
      <c r="H96" s="213"/>
      <c r="I96" s="214"/>
      <c r="J96" s="214"/>
      <c r="K96" s="315">
        <f t="shared" si="5"/>
        <v>0</v>
      </c>
      <c r="L96" s="58"/>
      <c r="M96" s="58"/>
      <c r="N96" s="58"/>
      <c r="O96" s="58"/>
      <c r="P96" s="65"/>
      <c r="Q96" s="65"/>
      <c r="R96" s="65"/>
      <c r="S96" s="72"/>
      <c r="T96" s="27" t="str">
        <f t="shared" si="3"/>
        <v/>
      </c>
      <c r="U96" s="49" t="str">
        <f t="shared" si="4"/>
        <v/>
      </c>
      <c r="V96" s="27"/>
      <c r="W96" s="26"/>
      <c r="X96" s="26"/>
      <c r="Y96" s="27"/>
      <c r="Z96" s="3"/>
      <c r="AA96" s="14"/>
      <c r="AB96" s="3"/>
      <c r="AC96" s="3"/>
      <c r="AD96" s="14"/>
      <c r="AE96" s="26"/>
      <c r="AF96" s="27"/>
      <c r="AG96" s="26"/>
      <c r="AH96" s="26"/>
      <c r="AI96" s="27"/>
      <c r="AJ96" s="26"/>
      <c r="AK96" s="26"/>
      <c r="AL96" s="28"/>
      <c r="AM96" s="28"/>
    </row>
    <row r="97" spans="1:39" s="29" customFormat="1" ht="21" customHeight="1" x14ac:dyDescent="0.15">
      <c r="A97" s="62"/>
      <c r="B97" s="63"/>
      <c r="C97" s="57"/>
      <c r="D97" s="60"/>
      <c r="E97" s="60"/>
      <c r="F97" s="77"/>
      <c r="G97" s="219"/>
      <c r="H97" s="213"/>
      <c r="I97" s="214"/>
      <c r="J97" s="214"/>
      <c r="K97" s="315">
        <f t="shared" si="5"/>
        <v>0</v>
      </c>
      <c r="L97" s="58"/>
      <c r="M97" s="58"/>
      <c r="N97" s="58"/>
      <c r="O97" s="58"/>
      <c r="P97" s="79"/>
      <c r="Q97" s="79"/>
      <c r="R97" s="79"/>
      <c r="S97" s="73"/>
      <c r="T97" s="27" t="str">
        <f t="shared" si="3"/>
        <v/>
      </c>
      <c r="U97" s="49" t="str">
        <f t="shared" si="4"/>
        <v/>
      </c>
      <c r="V97" s="27"/>
      <c r="W97" s="26"/>
      <c r="X97" s="26"/>
      <c r="Y97" s="27"/>
      <c r="Z97" s="3"/>
      <c r="AA97" s="14"/>
      <c r="AB97" s="3"/>
      <c r="AC97" s="3"/>
      <c r="AD97" s="14"/>
      <c r="AE97" s="26"/>
      <c r="AF97" s="27"/>
      <c r="AG97" s="26"/>
      <c r="AH97" s="26"/>
      <c r="AI97" s="27"/>
      <c r="AJ97" s="26"/>
      <c r="AK97" s="26"/>
      <c r="AL97" s="28"/>
      <c r="AM97" s="28"/>
    </row>
    <row r="98" spans="1:39" s="29" customFormat="1" ht="21" customHeight="1" x14ac:dyDescent="0.15">
      <c r="A98" s="62"/>
      <c r="B98" s="63"/>
      <c r="C98" s="57"/>
      <c r="D98" s="60"/>
      <c r="E98" s="60"/>
      <c r="F98" s="77"/>
      <c r="G98" s="219"/>
      <c r="H98" s="213"/>
      <c r="I98" s="214"/>
      <c r="J98" s="214"/>
      <c r="K98" s="315">
        <f t="shared" si="5"/>
        <v>0</v>
      </c>
      <c r="L98" s="58"/>
      <c r="M98" s="58"/>
      <c r="N98" s="58"/>
      <c r="O98" s="58"/>
      <c r="P98" s="79"/>
      <c r="Q98" s="79"/>
      <c r="R98" s="79"/>
      <c r="S98" s="73"/>
      <c r="T98" s="27" t="str">
        <f t="shared" si="3"/>
        <v/>
      </c>
      <c r="U98" s="49" t="str">
        <f t="shared" si="4"/>
        <v/>
      </c>
      <c r="V98" s="27"/>
      <c r="W98" s="26"/>
      <c r="X98" s="26"/>
      <c r="Y98" s="27"/>
      <c r="Z98" s="3"/>
      <c r="AA98" s="14"/>
      <c r="AB98" s="3"/>
      <c r="AC98" s="3"/>
      <c r="AD98" s="14"/>
      <c r="AE98" s="26"/>
      <c r="AF98" s="27"/>
      <c r="AG98" s="26"/>
      <c r="AH98" s="26"/>
      <c r="AI98" s="27"/>
      <c r="AJ98" s="26"/>
      <c r="AK98" s="26"/>
      <c r="AL98" s="28"/>
      <c r="AM98" s="28"/>
    </row>
    <row r="99" spans="1:39" s="29" customFormat="1" ht="21" customHeight="1" x14ac:dyDescent="0.15">
      <c r="A99" s="62"/>
      <c r="B99" s="63"/>
      <c r="C99" s="57"/>
      <c r="D99" s="60"/>
      <c r="E99" s="60"/>
      <c r="F99" s="77"/>
      <c r="G99" s="219"/>
      <c r="H99" s="213"/>
      <c r="I99" s="214"/>
      <c r="J99" s="214"/>
      <c r="K99" s="315">
        <f t="shared" si="5"/>
        <v>0</v>
      </c>
      <c r="L99" s="58"/>
      <c r="M99" s="58"/>
      <c r="N99" s="58"/>
      <c r="O99" s="58"/>
      <c r="P99" s="65"/>
      <c r="Q99" s="65"/>
      <c r="R99" s="65"/>
      <c r="S99" s="72"/>
      <c r="T99" s="27" t="str">
        <f t="shared" si="3"/>
        <v/>
      </c>
      <c r="U99" s="49" t="str">
        <f t="shared" si="4"/>
        <v/>
      </c>
      <c r="V99" s="27"/>
      <c r="W99" s="26"/>
      <c r="X99" s="26"/>
      <c r="Y99" s="27"/>
      <c r="Z99" s="3"/>
      <c r="AA99" s="14"/>
      <c r="AB99" s="3"/>
      <c r="AC99" s="3"/>
      <c r="AD99" s="14"/>
      <c r="AE99" s="26"/>
      <c r="AF99" s="27"/>
      <c r="AG99" s="26"/>
      <c r="AH99" s="26"/>
      <c r="AI99" s="27"/>
      <c r="AJ99" s="26"/>
      <c r="AK99" s="26"/>
      <c r="AL99" s="28"/>
      <c r="AM99" s="28"/>
    </row>
    <row r="100" spans="1:39" s="29" customFormat="1" ht="21" customHeight="1" x14ac:dyDescent="0.15">
      <c r="A100" s="62"/>
      <c r="B100" s="63"/>
      <c r="C100" s="57"/>
      <c r="D100" s="60"/>
      <c r="E100" s="60"/>
      <c r="F100" s="77"/>
      <c r="G100" s="219"/>
      <c r="H100" s="213"/>
      <c r="I100" s="214"/>
      <c r="J100" s="214"/>
      <c r="K100" s="315">
        <f t="shared" si="5"/>
        <v>0</v>
      </c>
      <c r="L100" s="58"/>
      <c r="M100" s="58"/>
      <c r="N100" s="58"/>
      <c r="O100" s="58"/>
      <c r="P100" s="65"/>
      <c r="Q100" s="65"/>
      <c r="R100" s="65"/>
      <c r="S100" s="72"/>
      <c r="T100" s="27" t="str">
        <f t="shared" si="3"/>
        <v/>
      </c>
      <c r="U100" s="49" t="str">
        <f t="shared" si="4"/>
        <v/>
      </c>
      <c r="V100" s="27"/>
      <c r="W100" s="26"/>
      <c r="X100" s="26"/>
      <c r="Y100" s="27"/>
      <c r="Z100" s="3"/>
      <c r="AA100" s="14"/>
      <c r="AB100" s="3"/>
      <c r="AC100" s="3"/>
      <c r="AD100" s="14"/>
      <c r="AE100" s="26"/>
      <c r="AF100" s="27"/>
      <c r="AG100" s="26"/>
      <c r="AH100" s="26"/>
      <c r="AI100" s="27"/>
      <c r="AJ100" s="26"/>
      <c r="AK100" s="26"/>
      <c r="AL100" s="28"/>
      <c r="AM100" s="28"/>
    </row>
    <row r="101" spans="1:39" s="29" customFormat="1" ht="21" customHeight="1" x14ac:dyDescent="0.15">
      <c r="A101" s="62"/>
      <c r="B101" s="63"/>
      <c r="C101" s="57"/>
      <c r="D101" s="60"/>
      <c r="E101" s="60"/>
      <c r="F101" s="77"/>
      <c r="G101" s="219"/>
      <c r="H101" s="213"/>
      <c r="I101" s="214"/>
      <c r="J101" s="214"/>
      <c r="K101" s="315">
        <f t="shared" si="5"/>
        <v>0</v>
      </c>
      <c r="L101" s="58"/>
      <c r="M101" s="58"/>
      <c r="N101" s="58"/>
      <c r="O101" s="58"/>
      <c r="P101" s="65"/>
      <c r="Q101" s="65"/>
      <c r="R101" s="65"/>
      <c r="S101" s="72"/>
      <c r="T101" s="27" t="str">
        <f t="shared" si="3"/>
        <v/>
      </c>
      <c r="U101" s="49" t="str">
        <f t="shared" si="4"/>
        <v/>
      </c>
      <c r="V101" s="27"/>
      <c r="W101" s="26"/>
      <c r="X101" s="26"/>
      <c r="Y101" s="27"/>
      <c r="Z101" s="3"/>
      <c r="AA101" s="14"/>
      <c r="AB101" s="3"/>
      <c r="AC101" s="3"/>
      <c r="AD101" s="14"/>
      <c r="AE101" s="26"/>
      <c r="AF101" s="27"/>
      <c r="AG101" s="26"/>
      <c r="AH101" s="26"/>
      <c r="AI101" s="27"/>
      <c r="AJ101" s="26"/>
      <c r="AK101" s="26"/>
      <c r="AL101" s="28"/>
      <c r="AM101" s="28"/>
    </row>
    <row r="102" spans="1:39" s="29" customFormat="1" ht="21" customHeight="1" x14ac:dyDescent="0.15">
      <c r="A102" s="62"/>
      <c r="B102" s="63"/>
      <c r="C102" s="57"/>
      <c r="D102" s="60"/>
      <c r="E102" s="60"/>
      <c r="F102" s="77"/>
      <c r="G102" s="219"/>
      <c r="H102" s="213"/>
      <c r="I102" s="214"/>
      <c r="J102" s="214"/>
      <c r="K102" s="315">
        <f t="shared" si="5"/>
        <v>0</v>
      </c>
      <c r="L102" s="58"/>
      <c r="M102" s="58"/>
      <c r="N102" s="58"/>
      <c r="O102" s="58"/>
      <c r="P102" s="65"/>
      <c r="Q102" s="65"/>
      <c r="R102" s="65"/>
      <c r="S102" s="72"/>
      <c r="T102" s="27" t="str">
        <f t="shared" si="3"/>
        <v/>
      </c>
      <c r="U102" s="49" t="str">
        <f t="shared" si="4"/>
        <v/>
      </c>
      <c r="V102" s="27"/>
      <c r="W102" s="26"/>
      <c r="X102" s="26"/>
      <c r="Y102" s="27"/>
      <c r="Z102" s="3"/>
      <c r="AA102" s="14"/>
      <c r="AB102" s="3"/>
      <c r="AC102" s="3"/>
      <c r="AD102" s="14"/>
      <c r="AE102" s="26"/>
      <c r="AF102" s="27"/>
      <c r="AG102" s="26"/>
      <c r="AH102" s="26"/>
      <c r="AI102" s="27"/>
      <c r="AJ102" s="26"/>
      <c r="AK102" s="26"/>
      <c r="AL102" s="28"/>
      <c r="AM102" s="28"/>
    </row>
    <row r="103" spans="1:39" s="29" customFormat="1" ht="21" customHeight="1" x14ac:dyDescent="0.15">
      <c r="A103" s="62"/>
      <c r="B103" s="63"/>
      <c r="C103" s="57"/>
      <c r="D103" s="60"/>
      <c r="E103" s="60"/>
      <c r="F103" s="77"/>
      <c r="G103" s="219"/>
      <c r="H103" s="213"/>
      <c r="I103" s="214"/>
      <c r="J103" s="214"/>
      <c r="K103" s="315">
        <f t="shared" si="5"/>
        <v>0</v>
      </c>
      <c r="L103" s="58"/>
      <c r="M103" s="58"/>
      <c r="N103" s="58"/>
      <c r="O103" s="58"/>
      <c r="P103" s="65"/>
      <c r="Q103" s="65"/>
      <c r="R103" s="65"/>
      <c r="S103" s="72"/>
      <c r="T103" s="27" t="str">
        <f t="shared" si="3"/>
        <v/>
      </c>
      <c r="U103" s="49" t="str">
        <f t="shared" si="4"/>
        <v/>
      </c>
      <c r="V103" s="27"/>
      <c r="W103" s="26"/>
      <c r="X103" s="26"/>
      <c r="Y103" s="27"/>
      <c r="Z103" s="3"/>
      <c r="AA103" s="14"/>
      <c r="AB103" s="3"/>
      <c r="AC103" s="3"/>
      <c r="AD103" s="14"/>
      <c r="AE103" s="26"/>
      <c r="AF103" s="27"/>
      <c r="AG103" s="26"/>
      <c r="AH103" s="26"/>
      <c r="AI103" s="27"/>
      <c r="AJ103" s="26"/>
      <c r="AK103" s="26"/>
      <c r="AL103" s="28"/>
      <c r="AM103" s="28"/>
    </row>
    <row r="104" spans="1:39" s="29" customFormat="1" ht="21" customHeight="1" x14ac:dyDescent="0.15">
      <c r="A104" s="62"/>
      <c r="B104" s="63"/>
      <c r="C104" s="57"/>
      <c r="D104" s="60"/>
      <c r="E104" s="60"/>
      <c r="F104" s="77"/>
      <c r="G104" s="219"/>
      <c r="H104" s="213"/>
      <c r="I104" s="214"/>
      <c r="J104" s="214"/>
      <c r="K104" s="315">
        <f t="shared" si="5"/>
        <v>0</v>
      </c>
      <c r="L104" s="58"/>
      <c r="M104" s="58"/>
      <c r="N104" s="58"/>
      <c r="O104" s="58"/>
      <c r="P104" s="65"/>
      <c r="Q104" s="65"/>
      <c r="R104" s="65"/>
      <c r="S104" s="72"/>
      <c r="T104" s="27" t="str">
        <f t="shared" si="3"/>
        <v/>
      </c>
      <c r="U104" s="49" t="str">
        <f t="shared" si="4"/>
        <v/>
      </c>
      <c r="V104" s="27"/>
      <c r="W104" s="26"/>
      <c r="X104" s="26"/>
      <c r="Y104" s="27"/>
      <c r="Z104" s="3"/>
      <c r="AA104" s="14"/>
      <c r="AB104" s="3"/>
      <c r="AC104" s="3"/>
      <c r="AD104" s="14"/>
      <c r="AE104" s="26"/>
      <c r="AF104" s="27"/>
      <c r="AG104" s="26"/>
      <c r="AH104" s="26"/>
      <c r="AI104" s="27"/>
      <c r="AJ104" s="26"/>
      <c r="AK104" s="26"/>
      <c r="AL104" s="28"/>
      <c r="AM104" s="28"/>
    </row>
    <row r="105" spans="1:39" s="29" customFormat="1" ht="21" customHeight="1" x14ac:dyDescent="0.15">
      <c r="A105" s="62"/>
      <c r="B105" s="63"/>
      <c r="C105" s="57"/>
      <c r="D105" s="60"/>
      <c r="E105" s="60"/>
      <c r="F105" s="77"/>
      <c r="G105" s="219"/>
      <c r="H105" s="213"/>
      <c r="I105" s="214"/>
      <c r="J105" s="214"/>
      <c r="K105" s="315">
        <f t="shared" si="5"/>
        <v>0</v>
      </c>
      <c r="L105" s="58"/>
      <c r="M105" s="58"/>
      <c r="N105" s="58"/>
      <c r="O105" s="58"/>
      <c r="P105" s="65"/>
      <c r="Q105" s="65"/>
      <c r="R105" s="65"/>
      <c r="S105" s="72"/>
      <c r="T105" s="27" t="str">
        <f t="shared" si="3"/>
        <v/>
      </c>
      <c r="U105" s="49" t="str">
        <f t="shared" si="4"/>
        <v/>
      </c>
      <c r="V105" s="32"/>
      <c r="W105" s="31"/>
      <c r="X105" s="31"/>
      <c r="Y105" s="32"/>
      <c r="Z105" s="3"/>
      <c r="AA105" s="14"/>
      <c r="AB105" s="4"/>
      <c r="AC105" s="3"/>
      <c r="AD105" s="14"/>
      <c r="AE105" s="31"/>
      <c r="AF105" s="32"/>
      <c r="AG105" s="31"/>
      <c r="AH105" s="31"/>
      <c r="AI105" s="32"/>
      <c r="AJ105" s="26"/>
      <c r="AK105" s="26"/>
      <c r="AL105" s="28"/>
      <c r="AM105" s="28"/>
    </row>
    <row r="106" spans="1:39" s="29" customFormat="1" ht="21" customHeight="1" x14ac:dyDescent="0.15">
      <c r="A106" s="172">
        <f>IF(ISBLANK(H106),,A105+1)</f>
        <v>0</v>
      </c>
      <c r="B106" s="105"/>
      <c r="C106" s="111"/>
      <c r="D106" s="95"/>
      <c r="E106" s="95"/>
      <c r="F106" s="166"/>
      <c r="G106" s="220"/>
      <c r="H106" s="228"/>
      <c r="I106" s="229"/>
      <c r="J106" s="229"/>
      <c r="K106" s="316">
        <f t="shared" ref="K106:K134" si="6">J106-E106</f>
        <v>0</v>
      </c>
      <c r="L106" s="68"/>
      <c r="M106" s="68"/>
      <c r="N106" s="68"/>
      <c r="O106" s="68"/>
      <c r="P106" s="154"/>
      <c r="Q106" s="154"/>
      <c r="R106" s="154"/>
      <c r="S106" s="155"/>
      <c r="T106" s="27" t="str">
        <f t="shared" si="3"/>
        <v/>
      </c>
      <c r="U106" s="49" t="str">
        <f t="shared" si="4"/>
        <v/>
      </c>
      <c r="V106" s="32"/>
      <c r="W106" s="31"/>
      <c r="X106" s="31"/>
      <c r="Y106" s="32"/>
      <c r="Z106" s="3"/>
      <c r="AA106" s="14"/>
      <c r="AB106" s="4"/>
      <c r="AC106" s="3"/>
      <c r="AD106" s="14"/>
      <c r="AE106" s="31"/>
      <c r="AF106" s="32"/>
      <c r="AG106" s="31"/>
      <c r="AH106" s="31"/>
      <c r="AI106" s="32"/>
      <c r="AJ106" s="26"/>
      <c r="AK106" s="26"/>
      <c r="AL106" s="28"/>
      <c r="AM106" s="28"/>
    </row>
    <row r="107" spans="1:39" s="29" customFormat="1" ht="21" customHeight="1" x14ac:dyDescent="0.15">
      <c r="A107" s="171">
        <f>IF(ISBLANK(H107),,A106+1)</f>
        <v>0</v>
      </c>
      <c r="B107" s="99"/>
      <c r="C107" s="97"/>
      <c r="D107" s="98"/>
      <c r="E107" s="98"/>
      <c r="F107" s="164"/>
      <c r="G107" s="221"/>
      <c r="H107" s="223"/>
      <c r="I107" s="224"/>
      <c r="J107" s="224"/>
      <c r="K107" s="314">
        <f t="shared" si="6"/>
        <v>0</v>
      </c>
      <c r="L107" s="69"/>
      <c r="M107" s="69"/>
      <c r="N107" s="69"/>
      <c r="O107" s="69"/>
      <c r="P107" s="152"/>
      <c r="Q107" s="152"/>
      <c r="R107" s="152"/>
      <c r="S107" s="153"/>
      <c r="T107" s="27" t="str">
        <f t="shared" si="3"/>
        <v/>
      </c>
      <c r="U107" s="49" t="str">
        <f t="shared" si="4"/>
        <v/>
      </c>
      <c r="V107" s="34"/>
      <c r="W107" s="33"/>
      <c r="X107" s="33"/>
      <c r="Y107" s="34"/>
      <c r="Z107" s="3"/>
      <c r="AA107" s="14"/>
      <c r="AB107" s="5"/>
      <c r="AC107" s="3"/>
      <c r="AD107" s="14"/>
      <c r="AE107" s="33"/>
      <c r="AF107" s="34"/>
      <c r="AG107" s="33"/>
      <c r="AH107" s="33"/>
      <c r="AI107" s="34"/>
      <c r="AJ107" s="26"/>
      <c r="AK107" s="26"/>
      <c r="AL107" s="28"/>
      <c r="AM107" s="28"/>
    </row>
    <row r="108" spans="1:39" s="22" customFormat="1" ht="21" customHeight="1" x14ac:dyDescent="0.15">
      <c r="A108" s="62" t="s">
        <v>242</v>
      </c>
      <c r="B108" s="63"/>
      <c r="C108" s="57"/>
      <c r="D108" s="60"/>
      <c r="E108" s="60"/>
      <c r="F108" s="77"/>
      <c r="G108" s="219"/>
      <c r="H108" s="213"/>
      <c r="I108" s="214"/>
      <c r="J108" s="214"/>
      <c r="K108" s="315">
        <f t="shared" si="6"/>
        <v>0</v>
      </c>
      <c r="L108" s="58"/>
      <c r="M108" s="58"/>
      <c r="N108" s="58"/>
      <c r="O108" s="58"/>
      <c r="P108" s="65"/>
      <c r="Q108" s="65"/>
      <c r="R108" s="65"/>
      <c r="S108" s="72"/>
      <c r="T108" s="27" t="str">
        <f t="shared" si="3"/>
        <v/>
      </c>
      <c r="U108" s="49" t="str">
        <f t="shared" si="4"/>
        <v/>
      </c>
      <c r="V108" s="25"/>
      <c r="W108" s="25"/>
      <c r="X108" s="25"/>
      <c r="Y108" s="25"/>
      <c r="Z108" s="11"/>
      <c r="AA108" s="18"/>
      <c r="AB108" s="11"/>
      <c r="AC108" s="11"/>
      <c r="AD108" s="18"/>
      <c r="AE108" s="25"/>
      <c r="AF108" s="25"/>
      <c r="AG108" s="25"/>
      <c r="AH108" s="25"/>
      <c r="AI108" s="25"/>
      <c r="AJ108" s="25"/>
    </row>
    <row r="109" spans="1:39" s="29" customFormat="1" ht="21" customHeight="1" x14ac:dyDescent="0.15">
      <c r="A109" s="62">
        <f>IF(ISBLANK(H109),,A107+1)</f>
        <v>0</v>
      </c>
      <c r="B109" s="63"/>
      <c r="C109" s="57"/>
      <c r="D109" s="60"/>
      <c r="E109" s="60"/>
      <c r="F109" s="77"/>
      <c r="G109" s="219"/>
      <c r="H109" s="213"/>
      <c r="I109" s="214"/>
      <c r="J109" s="214"/>
      <c r="K109" s="315">
        <f t="shared" si="6"/>
        <v>0</v>
      </c>
      <c r="L109" s="58"/>
      <c r="M109" s="58"/>
      <c r="N109" s="58"/>
      <c r="O109" s="58"/>
      <c r="P109" s="65"/>
      <c r="Q109" s="65"/>
      <c r="R109" s="65"/>
      <c r="S109" s="72"/>
      <c r="T109" s="27" t="str">
        <f t="shared" si="3"/>
        <v/>
      </c>
      <c r="U109" s="49" t="str">
        <f t="shared" si="4"/>
        <v/>
      </c>
      <c r="V109" s="27"/>
      <c r="W109" s="26"/>
      <c r="X109" s="26"/>
      <c r="Y109" s="27"/>
      <c r="Z109" s="3"/>
      <c r="AA109" s="14"/>
      <c r="AB109" s="3"/>
      <c r="AC109" s="3"/>
      <c r="AD109" s="14"/>
      <c r="AE109" s="26"/>
      <c r="AF109" s="27"/>
      <c r="AG109" s="26"/>
      <c r="AH109" s="26"/>
      <c r="AI109" s="27"/>
      <c r="AJ109" s="26"/>
      <c r="AK109" s="26"/>
    </row>
    <row r="110" spans="1:39" s="29" customFormat="1" ht="21" customHeight="1" x14ac:dyDescent="0.15">
      <c r="A110" s="62">
        <f t="shared" ref="A110:A128" si="7">IF(ISBLANK(H110),,A109+1)</f>
        <v>0</v>
      </c>
      <c r="B110" s="63"/>
      <c r="C110" s="57"/>
      <c r="D110" s="60"/>
      <c r="E110" s="60"/>
      <c r="F110" s="77"/>
      <c r="G110" s="219"/>
      <c r="H110" s="213"/>
      <c r="I110" s="214"/>
      <c r="J110" s="214"/>
      <c r="K110" s="315">
        <f t="shared" si="6"/>
        <v>0</v>
      </c>
      <c r="L110" s="58"/>
      <c r="M110" s="58"/>
      <c r="N110" s="58"/>
      <c r="O110" s="58"/>
      <c r="P110" s="65"/>
      <c r="Q110" s="65"/>
      <c r="R110" s="65"/>
      <c r="S110" s="72"/>
      <c r="T110" s="27" t="str">
        <f t="shared" si="3"/>
        <v/>
      </c>
      <c r="U110" s="49" t="str">
        <f t="shared" si="4"/>
        <v/>
      </c>
      <c r="V110" s="27"/>
      <c r="W110" s="26"/>
      <c r="X110" s="26"/>
      <c r="Y110" s="27"/>
      <c r="Z110" s="3"/>
      <c r="AA110" s="14"/>
      <c r="AB110" s="3"/>
      <c r="AC110" s="3"/>
      <c r="AD110" s="14"/>
      <c r="AE110" s="26"/>
      <c r="AF110" s="27"/>
      <c r="AG110" s="26"/>
      <c r="AH110" s="26"/>
      <c r="AI110" s="27"/>
      <c r="AJ110" s="26"/>
      <c r="AK110" s="26"/>
    </row>
    <row r="111" spans="1:39" s="29" customFormat="1" ht="21" customHeight="1" x14ac:dyDescent="0.15">
      <c r="A111" s="62">
        <f t="shared" si="7"/>
        <v>0</v>
      </c>
      <c r="B111" s="63"/>
      <c r="C111" s="57"/>
      <c r="D111" s="60"/>
      <c r="E111" s="60"/>
      <c r="F111" s="77"/>
      <c r="G111" s="219"/>
      <c r="H111" s="213"/>
      <c r="I111" s="214"/>
      <c r="J111" s="214"/>
      <c r="K111" s="315">
        <f t="shared" si="6"/>
        <v>0</v>
      </c>
      <c r="L111" s="58"/>
      <c r="M111" s="58"/>
      <c r="N111" s="58"/>
      <c r="O111" s="58"/>
      <c r="P111" s="65"/>
      <c r="Q111" s="65"/>
      <c r="R111" s="65"/>
      <c r="S111" s="72"/>
      <c r="T111" s="27" t="str">
        <f t="shared" si="3"/>
        <v/>
      </c>
      <c r="U111" s="49" t="str">
        <f t="shared" si="4"/>
        <v/>
      </c>
      <c r="V111" s="27"/>
      <c r="W111" s="26"/>
      <c r="X111" s="26"/>
      <c r="Y111" s="27"/>
      <c r="Z111" s="3"/>
      <c r="AA111" s="14"/>
      <c r="AB111" s="3"/>
      <c r="AC111" s="3"/>
      <c r="AD111" s="14"/>
      <c r="AE111" s="26"/>
      <c r="AF111" s="27"/>
      <c r="AG111" s="26"/>
      <c r="AH111" s="26"/>
      <c r="AI111" s="27"/>
      <c r="AJ111" s="26"/>
      <c r="AK111" s="26"/>
      <c r="AL111" s="28"/>
      <c r="AM111" s="28"/>
    </row>
    <row r="112" spans="1:39" s="29" customFormat="1" ht="21" customHeight="1" x14ac:dyDescent="0.15">
      <c r="A112" s="62">
        <f t="shared" si="7"/>
        <v>0</v>
      </c>
      <c r="B112" s="63"/>
      <c r="C112" s="57"/>
      <c r="D112" s="60"/>
      <c r="E112" s="60"/>
      <c r="F112" s="77"/>
      <c r="G112" s="219"/>
      <c r="H112" s="213"/>
      <c r="I112" s="214"/>
      <c r="J112" s="214"/>
      <c r="K112" s="315">
        <f t="shared" si="6"/>
        <v>0</v>
      </c>
      <c r="L112" s="58"/>
      <c r="M112" s="58"/>
      <c r="N112" s="58"/>
      <c r="O112" s="58"/>
      <c r="P112" s="65"/>
      <c r="Q112" s="65"/>
      <c r="R112" s="65"/>
      <c r="S112" s="72"/>
      <c r="T112" s="27" t="str">
        <f t="shared" si="3"/>
        <v/>
      </c>
      <c r="U112" s="49" t="str">
        <f t="shared" si="4"/>
        <v/>
      </c>
      <c r="V112" s="27"/>
      <c r="W112" s="26"/>
      <c r="X112" s="26"/>
      <c r="Y112" s="27"/>
      <c r="Z112" s="3"/>
      <c r="AA112" s="14"/>
      <c r="AB112" s="3"/>
      <c r="AC112" s="3"/>
      <c r="AD112" s="14"/>
      <c r="AE112" s="26"/>
      <c r="AF112" s="27"/>
      <c r="AG112" s="26"/>
      <c r="AH112" s="26"/>
      <c r="AI112" s="27"/>
      <c r="AJ112" s="26"/>
      <c r="AK112" s="26"/>
      <c r="AL112" s="28"/>
      <c r="AM112" s="28"/>
    </row>
    <row r="113" spans="1:39" s="29" customFormat="1" ht="21" customHeight="1" x14ac:dyDescent="0.15">
      <c r="A113" s="62">
        <f t="shared" si="7"/>
        <v>0</v>
      </c>
      <c r="B113" s="63"/>
      <c r="C113" s="57"/>
      <c r="D113" s="60"/>
      <c r="E113" s="60"/>
      <c r="F113" s="77"/>
      <c r="G113" s="219"/>
      <c r="H113" s="213"/>
      <c r="I113" s="214"/>
      <c r="J113" s="214"/>
      <c r="K113" s="315">
        <f t="shared" si="6"/>
        <v>0</v>
      </c>
      <c r="L113" s="58"/>
      <c r="M113" s="58"/>
      <c r="N113" s="58"/>
      <c r="O113" s="58"/>
      <c r="P113" s="65"/>
      <c r="Q113" s="65"/>
      <c r="R113" s="65"/>
      <c r="S113" s="72"/>
      <c r="T113" s="27" t="str">
        <f t="shared" si="3"/>
        <v/>
      </c>
      <c r="U113" s="49" t="str">
        <f t="shared" si="4"/>
        <v/>
      </c>
      <c r="V113" s="27"/>
      <c r="W113" s="26"/>
      <c r="X113" s="26"/>
      <c r="Y113" s="27"/>
      <c r="Z113" s="3"/>
      <c r="AA113" s="14"/>
      <c r="AB113" s="3"/>
      <c r="AC113" s="3"/>
      <c r="AD113" s="14"/>
      <c r="AE113" s="26"/>
      <c r="AF113" s="27"/>
      <c r="AG113" s="26"/>
      <c r="AH113" s="26"/>
      <c r="AI113" s="27"/>
      <c r="AJ113" s="26"/>
      <c r="AK113" s="26"/>
      <c r="AL113" s="28"/>
      <c r="AM113" s="28"/>
    </row>
    <row r="114" spans="1:39" s="29" customFormat="1" ht="21" customHeight="1" x14ac:dyDescent="0.15">
      <c r="A114" s="62">
        <f t="shared" si="7"/>
        <v>0</v>
      </c>
      <c r="B114" s="63"/>
      <c r="C114" s="57"/>
      <c r="D114" s="60"/>
      <c r="E114" s="60"/>
      <c r="F114" s="77"/>
      <c r="G114" s="219"/>
      <c r="H114" s="213"/>
      <c r="I114" s="214"/>
      <c r="J114" s="214"/>
      <c r="K114" s="315">
        <f t="shared" si="6"/>
        <v>0</v>
      </c>
      <c r="L114" s="58"/>
      <c r="M114" s="58"/>
      <c r="N114" s="58"/>
      <c r="O114" s="58"/>
      <c r="P114" s="65"/>
      <c r="Q114" s="65"/>
      <c r="R114" s="65"/>
      <c r="S114" s="72"/>
      <c r="T114" s="27" t="str">
        <f t="shared" si="3"/>
        <v/>
      </c>
      <c r="U114" s="49" t="str">
        <f t="shared" si="4"/>
        <v/>
      </c>
      <c r="V114" s="30"/>
      <c r="W114" s="26"/>
      <c r="X114" s="26"/>
      <c r="Y114" s="27"/>
      <c r="Z114" s="3"/>
      <c r="AA114" s="14"/>
      <c r="AB114" s="3"/>
      <c r="AC114" s="3"/>
      <c r="AD114" s="14"/>
      <c r="AE114" s="26"/>
      <c r="AF114" s="27"/>
      <c r="AG114" s="26"/>
      <c r="AH114" s="26"/>
      <c r="AI114" s="27"/>
      <c r="AJ114" s="26"/>
      <c r="AK114" s="26"/>
      <c r="AL114" s="28"/>
      <c r="AM114" s="28"/>
    </row>
    <row r="115" spans="1:39" s="29" customFormat="1" ht="21" customHeight="1" x14ac:dyDescent="0.15">
      <c r="A115" s="62">
        <f t="shared" si="7"/>
        <v>0</v>
      </c>
      <c r="B115" s="63"/>
      <c r="C115" s="57"/>
      <c r="D115" s="60"/>
      <c r="E115" s="60"/>
      <c r="F115" s="77"/>
      <c r="G115" s="219"/>
      <c r="H115" s="213"/>
      <c r="I115" s="214"/>
      <c r="J115" s="214"/>
      <c r="K115" s="315">
        <f t="shared" si="6"/>
        <v>0</v>
      </c>
      <c r="L115" s="58"/>
      <c r="M115" s="58"/>
      <c r="N115" s="58"/>
      <c r="O115" s="58"/>
      <c r="P115" s="65"/>
      <c r="Q115" s="65"/>
      <c r="R115" s="65"/>
      <c r="S115" s="72"/>
      <c r="T115" s="27" t="str">
        <f t="shared" si="3"/>
        <v/>
      </c>
      <c r="U115" s="49" t="str">
        <f t="shared" si="4"/>
        <v/>
      </c>
      <c r="V115" s="27"/>
      <c r="W115" s="26"/>
      <c r="X115" s="26"/>
      <c r="Y115" s="27"/>
      <c r="Z115" s="3"/>
      <c r="AA115" s="14"/>
      <c r="AB115" s="3"/>
      <c r="AC115" s="3"/>
      <c r="AD115" s="14"/>
      <c r="AE115" s="26"/>
      <c r="AF115" s="27"/>
      <c r="AG115" s="26"/>
      <c r="AH115" s="26"/>
      <c r="AI115" s="27"/>
      <c r="AJ115" s="26"/>
      <c r="AK115" s="26"/>
      <c r="AL115" s="28"/>
      <c r="AM115" s="28"/>
    </row>
    <row r="116" spans="1:39" s="29" customFormat="1" ht="21" customHeight="1" x14ac:dyDescent="0.15">
      <c r="A116" s="206">
        <f t="shared" si="7"/>
        <v>0</v>
      </c>
      <c r="B116" s="63"/>
      <c r="C116" s="57"/>
      <c r="D116" s="60"/>
      <c r="E116" s="60"/>
      <c r="F116" s="77"/>
      <c r="G116" s="219"/>
      <c r="H116" s="213"/>
      <c r="I116" s="214"/>
      <c r="J116" s="214"/>
      <c r="K116" s="315">
        <f t="shared" si="6"/>
        <v>0</v>
      </c>
      <c r="L116" s="58"/>
      <c r="M116" s="58"/>
      <c r="N116" s="58"/>
      <c r="O116" s="58"/>
      <c r="P116" s="65"/>
      <c r="Q116" s="65"/>
      <c r="R116" s="65"/>
      <c r="S116" s="72"/>
      <c r="T116" s="27" t="str">
        <f t="shared" si="3"/>
        <v/>
      </c>
      <c r="U116" s="49" t="str">
        <f t="shared" si="4"/>
        <v/>
      </c>
      <c r="V116" s="27"/>
      <c r="W116" s="26"/>
      <c r="X116" s="26"/>
      <c r="Y116" s="27"/>
      <c r="Z116" s="3"/>
      <c r="AA116" s="14"/>
      <c r="AB116" s="3"/>
      <c r="AC116" s="3"/>
      <c r="AD116" s="14"/>
      <c r="AE116" s="26"/>
      <c r="AF116" s="27"/>
      <c r="AG116" s="26"/>
      <c r="AH116" s="26"/>
      <c r="AI116" s="27"/>
      <c r="AJ116" s="26"/>
      <c r="AK116" s="26"/>
      <c r="AL116" s="28"/>
      <c r="AM116" s="28"/>
    </row>
    <row r="117" spans="1:39" s="29" customFormat="1" ht="21" customHeight="1" x14ac:dyDescent="0.15">
      <c r="A117" s="62">
        <f t="shared" si="7"/>
        <v>0</v>
      </c>
      <c r="B117" s="63"/>
      <c r="C117" s="57"/>
      <c r="D117" s="60"/>
      <c r="E117" s="60"/>
      <c r="F117" s="77"/>
      <c r="G117" s="219"/>
      <c r="H117" s="213"/>
      <c r="I117" s="214"/>
      <c r="J117" s="214"/>
      <c r="K117" s="315">
        <f t="shared" si="6"/>
        <v>0</v>
      </c>
      <c r="L117" s="58"/>
      <c r="M117" s="58"/>
      <c r="N117" s="58"/>
      <c r="O117" s="58"/>
      <c r="P117" s="170"/>
      <c r="Q117" s="170"/>
      <c r="R117" s="170"/>
      <c r="S117" s="73"/>
      <c r="T117" s="27" t="str">
        <f t="shared" si="3"/>
        <v/>
      </c>
      <c r="U117" s="49" t="str">
        <f t="shared" si="4"/>
        <v/>
      </c>
      <c r="V117" s="27"/>
      <c r="W117" s="26"/>
      <c r="X117" s="26"/>
      <c r="Y117" s="27"/>
      <c r="Z117" s="3"/>
      <c r="AA117" s="14"/>
      <c r="AB117" s="3"/>
      <c r="AC117" s="3"/>
      <c r="AD117" s="14"/>
      <c r="AE117" s="26"/>
      <c r="AF117" s="27"/>
      <c r="AG117" s="26"/>
      <c r="AH117" s="26"/>
      <c r="AI117" s="27"/>
      <c r="AJ117" s="26"/>
      <c r="AK117" s="26"/>
      <c r="AL117" s="28"/>
      <c r="AM117" s="28"/>
    </row>
    <row r="118" spans="1:39" s="29" customFormat="1" ht="21" customHeight="1" x14ac:dyDescent="0.15">
      <c r="A118" s="62">
        <f t="shared" si="7"/>
        <v>0</v>
      </c>
      <c r="B118" s="64"/>
      <c r="C118" s="57"/>
      <c r="D118" s="60"/>
      <c r="E118" s="60"/>
      <c r="F118" s="77"/>
      <c r="G118" s="212"/>
      <c r="H118" s="213"/>
      <c r="I118" s="214"/>
      <c r="J118" s="214"/>
      <c r="K118" s="315">
        <f t="shared" si="6"/>
        <v>0</v>
      </c>
      <c r="L118" s="58"/>
      <c r="M118" s="58"/>
      <c r="N118" s="58"/>
      <c r="O118" s="58"/>
      <c r="P118" s="79"/>
      <c r="Q118" s="79"/>
      <c r="R118" s="79"/>
      <c r="S118" s="73"/>
      <c r="T118" s="27" t="str">
        <f t="shared" si="3"/>
        <v/>
      </c>
      <c r="U118" s="49" t="str">
        <f t="shared" si="4"/>
        <v/>
      </c>
      <c r="V118" s="27"/>
      <c r="W118" s="26"/>
      <c r="X118" s="26"/>
      <c r="Y118" s="27"/>
      <c r="Z118" s="3"/>
      <c r="AA118" s="14"/>
      <c r="AB118" s="3"/>
      <c r="AC118" s="3"/>
      <c r="AD118" s="14"/>
      <c r="AE118" s="26"/>
      <c r="AF118" s="27"/>
      <c r="AG118" s="26"/>
      <c r="AH118" s="26"/>
      <c r="AI118" s="27"/>
      <c r="AJ118" s="26"/>
      <c r="AK118" s="26"/>
      <c r="AL118" s="28"/>
      <c r="AM118" s="28"/>
    </row>
    <row r="119" spans="1:39" s="29" customFormat="1" ht="21" customHeight="1" x14ac:dyDescent="0.15">
      <c r="A119" s="62">
        <f t="shared" si="7"/>
        <v>0</v>
      </c>
      <c r="B119" s="63"/>
      <c r="C119" s="57"/>
      <c r="D119" s="60"/>
      <c r="E119" s="60"/>
      <c r="F119" s="77"/>
      <c r="G119" s="219"/>
      <c r="H119" s="213"/>
      <c r="I119" s="214"/>
      <c r="J119" s="214"/>
      <c r="K119" s="315">
        <f t="shared" si="6"/>
        <v>0</v>
      </c>
      <c r="L119" s="58"/>
      <c r="M119" s="58"/>
      <c r="N119" s="58"/>
      <c r="O119" s="58"/>
      <c r="P119" s="79"/>
      <c r="Q119" s="79"/>
      <c r="R119" s="79"/>
      <c r="S119" s="73"/>
      <c r="T119" s="27" t="str">
        <f t="shared" si="3"/>
        <v/>
      </c>
      <c r="U119" s="49" t="str">
        <f t="shared" si="4"/>
        <v/>
      </c>
      <c r="V119" s="27"/>
      <c r="W119" s="26"/>
      <c r="X119" s="26"/>
      <c r="Y119" s="27"/>
      <c r="Z119" s="3"/>
      <c r="AA119" s="14"/>
      <c r="AB119" s="3"/>
      <c r="AC119" s="3"/>
      <c r="AD119" s="14"/>
      <c r="AE119" s="26"/>
      <c r="AF119" s="27"/>
      <c r="AG119" s="26"/>
      <c r="AH119" s="26"/>
      <c r="AI119" s="27"/>
      <c r="AJ119" s="26"/>
      <c r="AK119" s="26"/>
      <c r="AL119" s="28"/>
      <c r="AM119" s="28"/>
    </row>
    <row r="120" spans="1:39" s="29" customFormat="1" ht="21" customHeight="1" x14ac:dyDescent="0.15">
      <c r="A120" s="62">
        <f t="shared" si="7"/>
        <v>0</v>
      </c>
      <c r="B120" s="64"/>
      <c r="C120" s="57"/>
      <c r="D120" s="60"/>
      <c r="E120" s="60"/>
      <c r="F120" s="77"/>
      <c r="G120" s="212"/>
      <c r="H120" s="213"/>
      <c r="I120" s="214"/>
      <c r="J120" s="214"/>
      <c r="K120" s="315">
        <f t="shared" si="6"/>
        <v>0</v>
      </c>
      <c r="L120" s="58"/>
      <c r="M120" s="58"/>
      <c r="N120" s="58"/>
      <c r="O120" s="58"/>
      <c r="P120" s="65"/>
      <c r="Q120" s="65"/>
      <c r="R120" s="65"/>
      <c r="S120" s="72"/>
      <c r="T120" s="27" t="str">
        <f t="shared" si="3"/>
        <v/>
      </c>
      <c r="U120" s="49" t="str">
        <f t="shared" si="4"/>
        <v/>
      </c>
      <c r="V120" s="27"/>
      <c r="W120" s="26"/>
      <c r="X120" s="26"/>
      <c r="Y120" s="27"/>
      <c r="Z120" s="3"/>
      <c r="AA120" s="14"/>
      <c r="AB120" s="3"/>
      <c r="AC120" s="3"/>
      <c r="AD120" s="14"/>
      <c r="AE120" s="26"/>
      <c r="AF120" s="27"/>
      <c r="AG120" s="26"/>
      <c r="AH120" s="26"/>
      <c r="AI120" s="27"/>
      <c r="AJ120" s="26"/>
      <c r="AK120" s="26"/>
      <c r="AL120" s="28"/>
      <c r="AM120" s="28"/>
    </row>
    <row r="121" spans="1:39" s="29" customFormat="1" ht="21" customHeight="1" x14ac:dyDescent="0.15">
      <c r="A121" s="62">
        <f t="shared" si="7"/>
        <v>0</v>
      </c>
      <c r="B121" s="63"/>
      <c r="C121" s="57"/>
      <c r="D121" s="60"/>
      <c r="E121" s="60"/>
      <c r="F121" s="77"/>
      <c r="G121" s="219"/>
      <c r="H121" s="213"/>
      <c r="I121" s="214"/>
      <c r="J121" s="214"/>
      <c r="K121" s="315">
        <f t="shared" si="6"/>
        <v>0</v>
      </c>
      <c r="L121" s="58"/>
      <c r="M121" s="58"/>
      <c r="N121" s="58"/>
      <c r="O121" s="58"/>
      <c r="P121" s="65"/>
      <c r="Q121" s="65"/>
      <c r="R121" s="65"/>
      <c r="S121" s="72"/>
      <c r="T121" s="27" t="str">
        <f t="shared" si="3"/>
        <v/>
      </c>
      <c r="U121" s="49" t="str">
        <f t="shared" si="4"/>
        <v/>
      </c>
      <c r="V121" s="27"/>
      <c r="W121" s="26"/>
      <c r="X121" s="26"/>
      <c r="Y121" s="27"/>
      <c r="Z121" s="3"/>
      <c r="AA121" s="14"/>
      <c r="AB121" s="3"/>
      <c r="AC121" s="3"/>
      <c r="AD121" s="14"/>
      <c r="AE121" s="26"/>
      <c r="AF121" s="27"/>
      <c r="AG121" s="26"/>
      <c r="AH121" s="26"/>
      <c r="AI121" s="27"/>
      <c r="AJ121" s="26"/>
      <c r="AK121" s="26"/>
      <c r="AL121" s="28"/>
      <c r="AM121" s="28"/>
    </row>
    <row r="122" spans="1:39" s="29" customFormat="1" ht="21" customHeight="1" x14ac:dyDescent="0.15">
      <c r="A122" s="62">
        <f t="shared" si="7"/>
        <v>0</v>
      </c>
      <c r="B122" s="63"/>
      <c r="C122" s="57"/>
      <c r="D122" s="60"/>
      <c r="E122" s="60"/>
      <c r="F122" s="77"/>
      <c r="G122" s="219"/>
      <c r="H122" s="213"/>
      <c r="I122" s="214"/>
      <c r="J122" s="214"/>
      <c r="K122" s="315">
        <f t="shared" si="6"/>
        <v>0</v>
      </c>
      <c r="L122" s="58"/>
      <c r="M122" s="58"/>
      <c r="N122" s="58"/>
      <c r="O122" s="58"/>
      <c r="P122" s="65"/>
      <c r="Q122" s="65"/>
      <c r="R122" s="65"/>
      <c r="S122" s="72"/>
      <c r="T122" s="27" t="str">
        <f t="shared" si="3"/>
        <v/>
      </c>
      <c r="U122" s="49" t="str">
        <f t="shared" si="4"/>
        <v/>
      </c>
      <c r="V122" s="27"/>
      <c r="W122" s="26"/>
      <c r="X122" s="26"/>
      <c r="Y122" s="27"/>
      <c r="Z122" s="3"/>
      <c r="AA122" s="14"/>
      <c r="AB122" s="3"/>
      <c r="AC122" s="3"/>
      <c r="AD122" s="14"/>
      <c r="AE122" s="26"/>
      <c r="AF122" s="27"/>
      <c r="AG122" s="26"/>
      <c r="AH122" s="26"/>
      <c r="AI122" s="27"/>
      <c r="AJ122" s="26"/>
      <c r="AK122" s="26"/>
      <c r="AL122" s="28"/>
      <c r="AM122" s="28"/>
    </row>
    <row r="123" spans="1:39" s="29" customFormat="1" ht="21" customHeight="1" x14ac:dyDescent="0.15">
      <c r="A123" s="62">
        <f t="shared" si="7"/>
        <v>0</v>
      </c>
      <c r="B123" s="63"/>
      <c r="C123" s="57"/>
      <c r="D123" s="60"/>
      <c r="E123" s="60"/>
      <c r="F123" s="77"/>
      <c r="G123" s="219"/>
      <c r="H123" s="213"/>
      <c r="I123" s="214"/>
      <c r="J123" s="214"/>
      <c r="K123" s="315">
        <f t="shared" si="6"/>
        <v>0</v>
      </c>
      <c r="L123" s="58"/>
      <c r="M123" s="58"/>
      <c r="N123" s="58"/>
      <c r="O123" s="58"/>
      <c r="P123" s="65"/>
      <c r="Q123" s="59"/>
      <c r="R123" s="65"/>
      <c r="S123" s="72"/>
      <c r="T123" s="27" t="str">
        <f t="shared" si="3"/>
        <v/>
      </c>
      <c r="U123" s="49" t="str">
        <f t="shared" si="4"/>
        <v/>
      </c>
      <c r="V123" s="27"/>
      <c r="W123" s="26"/>
      <c r="X123" s="26"/>
      <c r="Y123" s="27"/>
      <c r="Z123" s="3"/>
      <c r="AA123" s="14"/>
      <c r="AB123" s="3"/>
      <c r="AC123" s="3"/>
      <c r="AD123" s="14"/>
      <c r="AE123" s="26"/>
      <c r="AF123" s="27"/>
      <c r="AG123" s="26"/>
      <c r="AH123" s="26"/>
      <c r="AI123" s="27"/>
      <c r="AJ123" s="26"/>
      <c r="AK123" s="26"/>
      <c r="AL123" s="28"/>
      <c r="AM123" s="28"/>
    </row>
    <row r="124" spans="1:39" s="29" customFormat="1" ht="21" customHeight="1" x14ac:dyDescent="0.15">
      <c r="A124" s="62">
        <f t="shared" si="7"/>
        <v>0</v>
      </c>
      <c r="B124" s="63"/>
      <c r="C124" s="57"/>
      <c r="D124" s="60"/>
      <c r="E124" s="60"/>
      <c r="F124" s="77"/>
      <c r="G124" s="219"/>
      <c r="H124" s="213"/>
      <c r="I124" s="214"/>
      <c r="J124" s="214"/>
      <c r="K124" s="315">
        <f t="shared" si="6"/>
        <v>0</v>
      </c>
      <c r="L124" s="58"/>
      <c r="M124" s="58"/>
      <c r="N124" s="58"/>
      <c r="O124" s="58"/>
      <c r="P124" s="65"/>
      <c r="Q124" s="65"/>
      <c r="R124" s="65"/>
      <c r="S124" s="72"/>
      <c r="T124" s="27" t="str">
        <f t="shared" si="3"/>
        <v/>
      </c>
      <c r="U124" s="49" t="str">
        <f t="shared" si="4"/>
        <v/>
      </c>
      <c r="V124" s="27"/>
      <c r="W124" s="26"/>
      <c r="X124" s="26"/>
      <c r="Y124" s="27"/>
      <c r="Z124" s="3"/>
      <c r="AA124" s="14"/>
      <c r="AB124" s="3"/>
      <c r="AC124" s="3"/>
      <c r="AD124" s="14"/>
      <c r="AE124" s="26"/>
      <c r="AF124" s="27"/>
      <c r="AG124" s="26"/>
      <c r="AH124" s="26"/>
      <c r="AI124" s="27"/>
      <c r="AJ124" s="26"/>
      <c r="AK124" s="26"/>
      <c r="AL124" s="28"/>
      <c r="AM124" s="28"/>
    </row>
    <row r="125" spans="1:39" s="29" customFormat="1" ht="21" customHeight="1" x14ac:dyDescent="0.15">
      <c r="A125" s="62">
        <f t="shared" si="7"/>
        <v>0</v>
      </c>
      <c r="B125" s="63"/>
      <c r="C125" s="57"/>
      <c r="D125" s="60"/>
      <c r="E125" s="60"/>
      <c r="F125" s="77"/>
      <c r="G125" s="219"/>
      <c r="H125" s="213"/>
      <c r="I125" s="214"/>
      <c r="J125" s="214"/>
      <c r="K125" s="315">
        <f t="shared" si="6"/>
        <v>0</v>
      </c>
      <c r="L125" s="58"/>
      <c r="M125" s="58"/>
      <c r="N125" s="58"/>
      <c r="O125" s="58"/>
      <c r="P125" s="65"/>
      <c r="Q125" s="65"/>
      <c r="R125" s="65"/>
      <c r="S125" s="72"/>
      <c r="T125" s="27" t="str">
        <f t="shared" si="3"/>
        <v/>
      </c>
      <c r="U125" s="49" t="str">
        <f t="shared" si="4"/>
        <v/>
      </c>
      <c r="V125" s="27"/>
      <c r="W125" s="26"/>
      <c r="X125" s="26"/>
      <c r="Y125" s="27"/>
      <c r="Z125" s="3"/>
      <c r="AA125" s="14"/>
      <c r="AB125" s="3"/>
      <c r="AC125" s="3"/>
      <c r="AD125" s="14"/>
      <c r="AE125" s="26"/>
      <c r="AF125" s="27"/>
      <c r="AG125" s="26"/>
      <c r="AH125" s="26"/>
      <c r="AI125" s="27"/>
      <c r="AJ125" s="26"/>
      <c r="AK125" s="26"/>
      <c r="AL125" s="28"/>
      <c r="AM125" s="28"/>
    </row>
    <row r="126" spans="1:39" s="29" customFormat="1" ht="21" customHeight="1" x14ac:dyDescent="0.15">
      <c r="A126" s="172">
        <f t="shared" si="7"/>
        <v>0</v>
      </c>
      <c r="B126" s="105"/>
      <c r="C126" s="111"/>
      <c r="D126" s="95"/>
      <c r="E126" s="95"/>
      <c r="F126" s="166"/>
      <c r="G126" s="220"/>
      <c r="H126" s="228"/>
      <c r="I126" s="229"/>
      <c r="J126" s="229"/>
      <c r="K126" s="316">
        <f t="shared" si="6"/>
        <v>0</v>
      </c>
      <c r="L126" s="68"/>
      <c r="M126" s="68"/>
      <c r="N126" s="68"/>
      <c r="O126" s="68"/>
      <c r="P126" s="154"/>
      <c r="Q126" s="154"/>
      <c r="R126" s="154"/>
      <c r="S126" s="155"/>
      <c r="T126" s="27" t="str">
        <f t="shared" si="3"/>
        <v/>
      </c>
      <c r="U126" s="49" t="str">
        <f t="shared" si="4"/>
        <v/>
      </c>
      <c r="V126" s="32"/>
      <c r="W126" s="31"/>
      <c r="X126" s="31"/>
      <c r="Y126" s="32"/>
      <c r="Z126" s="3"/>
      <c r="AA126" s="14"/>
      <c r="AB126" s="4"/>
      <c r="AC126" s="3"/>
      <c r="AD126" s="14"/>
      <c r="AE126" s="31"/>
      <c r="AF126" s="32"/>
      <c r="AG126" s="31"/>
      <c r="AH126" s="31"/>
      <c r="AI126" s="32"/>
      <c r="AJ126" s="26"/>
      <c r="AK126" s="26"/>
      <c r="AL126" s="28"/>
      <c r="AM126" s="28"/>
    </row>
    <row r="127" spans="1:39" s="29" customFormat="1" ht="21" customHeight="1" x14ac:dyDescent="0.15">
      <c r="A127" s="171">
        <f t="shared" si="7"/>
        <v>0</v>
      </c>
      <c r="B127" s="99"/>
      <c r="C127" s="97"/>
      <c r="D127" s="98"/>
      <c r="E127" s="98"/>
      <c r="F127" s="164"/>
      <c r="G127" s="221"/>
      <c r="H127" s="223"/>
      <c r="I127" s="224"/>
      <c r="J127" s="224"/>
      <c r="K127" s="314">
        <f t="shared" si="6"/>
        <v>0</v>
      </c>
      <c r="L127" s="69"/>
      <c r="M127" s="69"/>
      <c r="N127" s="69"/>
      <c r="O127" s="69"/>
      <c r="P127" s="152"/>
      <c r="Q127" s="152"/>
      <c r="R127" s="152"/>
      <c r="S127" s="153"/>
      <c r="T127" s="27" t="str">
        <f t="shared" si="3"/>
        <v/>
      </c>
      <c r="U127" s="49" t="str">
        <f t="shared" si="4"/>
        <v/>
      </c>
      <c r="V127" s="32"/>
      <c r="W127" s="31"/>
      <c r="X127" s="31"/>
      <c r="Y127" s="32"/>
      <c r="Z127" s="3"/>
      <c r="AA127" s="14"/>
      <c r="AB127" s="4"/>
      <c r="AC127" s="3"/>
      <c r="AD127" s="14"/>
      <c r="AE127" s="31"/>
      <c r="AF127" s="32"/>
      <c r="AG127" s="31"/>
      <c r="AH127" s="31"/>
      <c r="AI127" s="32"/>
      <c r="AJ127" s="26"/>
      <c r="AK127" s="26"/>
      <c r="AL127" s="28"/>
      <c r="AM127" s="28"/>
    </row>
    <row r="128" spans="1:39" s="29" customFormat="1" ht="21" customHeight="1" x14ac:dyDescent="0.15">
      <c r="A128" s="62">
        <f t="shared" si="7"/>
        <v>0</v>
      </c>
      <c r="B128" s="64"/>
      <c r="C128" s="57"/>
      <c r="D128" s="60"/>
      <c r="E128" s="60"/>
      <c r="F128" s="77"/>
      <c r="G128" s="212"/>
      <c r="H128" s="213"/>
      <c r="I128" s="214"/>
      <c r="J128" s="214"/>
      <c r="K128" s="315">
        <f t="shared" si="6"/>
        <v>0</v>
      </c>
      <c r="L128" s="58"/>
      <c r="M128" s="58"/>
      <c r="N128" s="58"/>
      <c r="O128" s="58"/>
      <c r="P128" s="65"/>
      <c r="Q128" s="65"/>
      <c r="R128" s="65"/>
      <c r="S128" s="72"/>
      <c r="T128" s="27" t="str">
        <f t="shared" si="3"/>
        <v/>
      </c>
      <c r="U128" s="49" t="str">
        <f t="shared" si="4"/>
        <v/>
      </c>
      <c r="V128" s="34"/>
      <c r="W128" s="33"/>
      <c r="X128" s="33"/>
      <c r="Y128" s="34"/>
      <c r="Z128" s="3"/>
      <c r="AA128" s="14"/>
      <c r="AB128" s="5"/>
      <c r="AC128" s="3"/>
      <c r="AD128" s="14"/>
      <c r="AE128" s="33"/>
      <c r="AF128" s="34"/>
      <c r="AG128" s="33"/>
      <c r="AH128" s="33"/>
      <c r="AI128" s="34"/>
      <c r="AJ128" s="26"/>
      <c r="AK128" s="26"/>
      <c r="AL128" s="28"/>
      <c r="AM128" s="28"/>
    </row>
    <row r="129" spans="1:39" s="22" customFormat="1" ht="21" customHeight="1" x14ac:dyDescent="0.15">
      <c r="A129" s="62" t="s">
        <v>242</v>
      </c>
      <c r="B129" s="64"/>
      <c r="C129" s="57"/>
      <c r="D129" s="60"/>
      <c r="E129" s="60"/>
      <c r="F129" s="77"/>
      <c r="G129" s="212"/>
      <c r="H129" s="213"/>
      <c r="I129" s="214"/>
      <c r="J129" s="214"/>
      <c r="K129" s="315">
        <f t="shared" si="6"/>
        <v>0</v>
      </c>
      <c r="L129" s="58"/>
      <c r="M129" s="58"/>
      <c r="N129" s="58"/>
      <c r="O129" s="58"/>
      <c r="P129" s="65"/>
      <c r="Q129" s="65"/>
      <c r="R129" s="65"/>
      <c r="S129" s="72"/>
      <c r="T129" s="27" t="str">
        <f t="shared" si="3"/>
        <v/>
      </c>
      <c r="U129" s="49" t="str">
        <f t="shared" si="4"/>
        <v/>
      </c>
      <c r="V129" s="25"/>
      <c r="W129" s="25"/>
      <c r="X129" s="25"/>
      <c r="Y129" s="25"/>
      <c r="Z129" s="11"/>
      <c r="AA129" s="18"/>
      <c r="AB129" s="11"/>
      <c r="AC129" s="11"/>
      <c r="AD129" s="18"/>
      <c r="AE129" s="25"/>
      <c r="AF129" s="25"/>
      <c r="AG129" s="25"/>
      <c r="AH129" s="25"/>
      <c r="AI129" s="25"/>
      <c r="AJ129" s="25"/>
    </row>
    <row r="130" spans="1:39" s="29" customFormat="1" ht="21" customHeight="1" x14ac:dyDescent="0.15">
      <c r="A130" s="62">
        <f>IF(ISBLANK(H130),,A128+1)</f>
        <v>0</v>
      </c>
      <c r="B130" s="64"/>
      <c r="C130" s="57"/>
      <c r="D130" s="60"/>
      <c r="E130" s="60"/>
      <c r="F130" s="77"/>
      <c r="G130" s="212"/>
      <c r="H130" s="213"/>
      <c r="I130" s="214"/>
      <c r="J130" s="214"/>
      <c r="K130" s="315">
        <f t="shared" si="6"/>
        <v>0</v>
      </c>
      <c r="L130" s="58"/>
      <c r="M130" s="58"/>
      <c r="N130" s="58"/>
      <c r="O130" s="58"/>
      <c r="P130" s="65"/>
      <c r="Q130" s="65"/>
      <c r="R130" s="65"/>
      <c r="S130" s="72"/>
      <c r="T130" s="27" t="str">
        <f t="shared" si="3"/>
        <v/>
      </c>
      <c r="U130" s="49" t="str">
        <f t="shared" si="4"/>
        <v/>
      </c>
      <c r="V130" s="27"/>
      <c r="W130" s="26"/>
      <c r="X130" s="26"/>
      <c r="Y130" s="27"/>
      <c r="Z130" s="3"/>
      <c r="AA130" s="14"/>
      <c r="AB130" s="3"/>
      <c r="AC130" s="3"/>
      <c r="AD130" s="14"/>
      <c r="AE130" s="26"/>
      <c r="AF130" s="27"/>
      <c r="AG130" s="26"/>
      <c r="AH130" s="26"/>
      <c r="AI130" s="27"/>
      <c r="AJ130" s="26"/>
      <c r="AK130" s="26"/>
    </row>
    <row r="131" spans="1:39" s="29" customFormat="1" ht="21" customHeight="1" x14ac:dyDescent="0.15">
      <c r="A131" s="62">
        <f t="shared" ref="A131:A149" si="8">IF(ISBLANK(H131),,A130+1)</f>
        <v>0</v>
      </c>
      <c r="B131" s="67"/>
      <c r="C131" s="63"/>
      <c r="D131" s="86"/>
      <c r="E131" s="86"/>
      <c r="F131" s="77"/>
      <c r="G131" s="216"/>
      <c r="H131" s="219"/>
      <c r="I131" s="225"/>
      <c r="J131" s="225"/>
      <c r="K131" s="315">
        <f t="shared" si="6"/>
        <v>0</v>
      </c>
      <c r="L131" s="65"/>
      <c r="M131" s="65"/>
      <c r="N131" s="65"/>
      <c r="O131" s="65"/>
      <c r="P131" s="65"/>
      <c r="Q131" s="65"/>
      <c r="R131" s="65"/>
      <c r="S131" s="72"/>
      <c r="T131" s="27" t="str">
        <f t="shared" si="3"/>
        <v/>
      </c>
      <c r="U131" s="49" t="str">
        <f t="shared" si="4"/>
        <v/>
      </c>
      <c r="V131" s="27"/>
      <c r="W131" s="26"/>
      <c r="X131" s="26"/>
      <c r="Y131" s="27"/>
      <c r="Z131" s="3"/>
      <c r="AA131" s="14"/>
      <c r="AB131" s="3"/>
      <c r="AC131" s="3"/>
      <c r="AD131" s="14"/>
      <c r="AE131" s="26"/>
      <c r="AF131" s="27"/>
      <c r="AG131" s="26"/>
      <c r="AH131" s="26"/>
      <c r="AI131" s="27"/>
      <c r="AJ131" s="26"/>
      <c r="AK131" s="26"/>
    </row>
    <row r="132" spans="1:39" s="29" customFormat="1" ht="21" customHeight="1" x14ac:dyDescent="0.15">
      <c r="A132" s="62">
        <f t="shared" si="8"/>
        <v>0</v>
      </c>
      <c r="B132" s="67"/>
      <c r="C132" s="63"/>
      <c r="D132" s="86"/>
      <c r="E132" s="86"/>
      <c r="F132" s="77"/>
      <c r="G132" s="216"/>
      <c r="H132" s="219"/>
      <c r="I132" s="225"/>
      <c r="J132" s="225"/>
      <c r="K132" s="315">
        <f t="shared" si="6"/>
        <v>0</v>
      </c>
      <c r="L132" s="65"/>
      <c r="M132" s="65"/>
      <c r="N132" s="65"/>
      <c r="O132" s="65"/>
      <c r="P132" s="65"/>
      <c r="Q132" s="65"/>
      <c r="R132" s="65"/>
      <c r="S132" s="72"/>
      <c r="T132" s="27" t="str">
        <f t="shared" si="3"/>
        <v/>
      </c>
      <c r="U132" s="49" t="str">
        <f t="shared" si="4"/>
        <v/>
      </c>
      <c r="V132" s="27"/>
      <c r="W132" s="26"/>
      <c r="X132" s="26"/>
      <c r="Y132" s="27"/>
      <c r="Z132" s="3"/>
      <c r="AA132" s="14"/>
      <c r="AB132" s="3"/>
      <c r="AC132" s="3"/>
      <c r="AD132" s="14"/>
      <c r="AE132" s="26"/>
      <c r="AF132" s="27"/>
      <c r="AG132" s="26"/>
      <c r="AH132" s="26"/>
      <c r="AI132" s="27"/>
      <c r="AJ132" s="26"/>
      <c r="AK132" s="26"/>
      <c r="AL132" s="28"/>
      <c r="AM132" s="28"/>
    </row>
    <row r="133" spans="1:39" s="29" customFormat="1" ht="21" customHeight="1" x14ac:dyDescent="0.15">
      <c r="A133" s="205">
        <f t="shared" si="8"/>
        <v>0</v>
      </c>
      <c r="B133" s="80"/>
      <c r="C133" s="81"/>
      <c r="D133" s="89"/>
      <c r="E133" s="60"/>
      <c r="F133" s="81"/>
      <c r="G133" s="263"/>
      <c r="H133" s="264"/>
      <c r="I133" s="230"/>
      <c r="J133" s="214"/>
      <c r="K133" s="315">
        <f t="shared" si="6"/>
        <v>0</v>
      </c>
      <c r="L133" s="189"/>
      <c r="M133" s="189"/>
      <c r="N133" s="189"/>
      <c r="O133" s="189"/>
      <c r="P133" s="189"/>
      <c r="Q133" s="189"/>
      <c r="R133" s="189"/>
      <c r="S133" s="180"/>
      <c r="T133" s="27" t="str">
        <f t="shared" si="3"/>
        <v/>
      </c>
      <c r="U133" s="49" t="str">
        <f t="shared" si="4"/>
        <v/>
      </c>
      <c r="V133" s="27"/>
      <c r="W133" s="26"/>
      <c r="X133" s="26"/>
      <c r="Y133" s="27"/>
      <c r="Z133" s="3"/>
      <c r="AA133" s="14"/>
      <c r="AB133" s="3"/>
      <c r="AC133" s="3"/>
      <c r="AD133" s="14"/>
      <c r="AE133" s="26"/>
      <c r="AF133" s="27"/>
      <c r="AG133" s="26"/>
      <c r="AH133" s="26"/>
      <c r="AI133" s="27"/>
      <c r="AJ133" s="26"/>
      <c r="AK133" s="26"/>
      <c r="AL133" s="28"/>
      <c r="AM133" s="28"/>
    </row>
    <row r="134" spans="1:39" s="29" customFormat="1" ht="21" customHeight="1" x14ac:dyDescent="0.15">
      <c r="A134" s="173">
        <f t="shared" si="8"/>
        <v>0</v>
      </c>
      <c r="B134" s="67"/>
      <c r="C134" s="63"/>
      <c r="D134" s="86"/>
      <c r="E134" s="86"/>
      <c r="F134" s="77"/>
      <c r="G134" s="216"/>
      <c r="H134" s="219"/>
      <c r="I134" s="225"/>
      <c r="J134" s="225"/>
      <c r="K134" s="315">
        <f t="shared" si="6"/>
        <v>0</v>
      </c>
      <c r="L134" s="65"/>
      <c r="M134" s="65"/>
      <c r="N134" s="65"/>
      <c r="O134" s="65"/>
      <c r="P134" s="65"/>
      <c r="Q134" s="65"/>
      <c r="R134" s="65"/>
      <c r="S134" s="72"/>
      <c r="T134" s="27" t="str">
        <f t="shared" si="3"/>
        <v/>
      </c>
      <c r="U134" s="49" t="str">
        <f t="shared" si="4"/>
        <v/>
      </c>
      <c r="V134" s="27"/>
      <c r="W134" s="26"/>
      <c r="X134" s="26"/>
      <c r="Y134" s="27"/>
      <c r="Z134" s="3"/>
      <c r="AA134" s="14"/>
      <c r="AB134" s="3"/>
      <c r="AC134" s="3"/>
      <c r="AD134" s="14"/>
      <c r="AE134" s="26"/>
      <c r="AF134" s="27"/>
      <c r="AG134" s="26"/>
      <c r="AH134" s="26"/>
      <c r="AI134" s="27"/>
      <c r="AJ134" s="26"/>
      <c r="AK134" s="26"/>
      <c r="AL134" s="28"/>
      <c r="AM134" s="28"/>
    </row>
    <row r="135" spans="1:39" s="29" customFormat="1" ht="21" customHeight="1" x14ac:dyDescent="0.15">
      <c r="A135" s="173">
        <f t="shared" si="8"/>
        <v>0</v>
      </c>
      <c r="B135" s="67"/>
      <c r="C135" s="63"/>
      <c r="D135" s="86"/>
      <c r="E135" s="86"/>
      <c r="F135" s="77"/>
      <c r="G135" s="216"/>
      <c r="H135" s="219"/>
      <c r="I135" s="225"/>
      <c r="J135" s="225"/>
      <c r="K135" s="315">
        <f t="shared" ref="K135:K198" si="9">J135-E135</f>
        <v>0</v>
      </c>
      <c r="L135" s="65"/>
      <c r="M135" s="65"/>
      <c r="N135" s="65"/>
      <c r="O135" s="65"/>
      <c r="P135" s="65"/>
      <c r="Q135" s="65"/>
      <c r="R135" s="65"/>
      <c r="S135" s="72"/>
      <c r="T135" s="27" t="str">
        <f t="shared" ref="T135:T198" si="10">CONCATENATE(L135,C135)</f>
        <v/>
      </c>
      <c r="U135" s="49" t="str">
        <f t="shared" ref="U135:U198" si="11">CONCATENATE(N135,H135)</f>
        <v/>
      </c>
      <c r="V135" s="30"/>
      <c r="W135" s="26"/>
      <c r="X135" s="26"/>
      <c r="Y135" s="27"/>
      <c r="Z135" s="3"/>
      <c r="AA135" s="14"/>
      <c r="AB135" s="3"/>
      <c r="AC135" s="3"/>
      <c r="AD135" s="14"/>
      <c r="AE135" s="26"/>
      <c r="AF135" s="27"/>
      <c r="AG135" s="26"/>
      <c r="AH135" s="26"/>
      <c r="AI135" s="27"/>
      <c r="AJ135" s="26"/>
      <c r="AK135" s="26"/>
      <c r="AL135" s="28"/>
      <c r="AM135" s="28"/>
    </row>
    <row r="136" spans="1:39" s="29" customFormat="1" ht="21" customHeight="1" x14ac:dyDescent="0.15">
      <c r="A136" s="205">
        <f t="shared" si="8"/>
        <v>0</v>
      </c>
      <c r="B136" s="80"/>
      <c r="C136" s="81"/>
      <c r="D136" s="89"/>
      <c r="E136" s="60"/>
      <c r="F136" s="81"/>
      <c r="G136" s="263"/>
      <c r="H136" s="264"/>
      <c r="I136" s="230"/>
      <c r="J136" s="214"/>
      <c r="K136" s="315">
        <f t="shared" si="9"/>
        <v>0</v>
      </c>
      <c r="L136" s="189"/>
      <c r="M136" s="189"/>
      <c r="N136" s="189"/>
      <c r="O136" s="189"/>
      <c r="P136" s="189"/>
      <c r="Q136" s="189"/>
      <c r="R136" s="189"/>
      <c r="S136" s="180"/>
      <c r="T136" s="27" t="str">
        <f t="shared" si="10"/>
        <v/>
      </c>
      <c r="U136" s="49" t="str">
        <f t="shared" si="11"/>
        <v/>
      </c>
      <c r="V136" s="27"/>
      <c r="W136" s="26"/>
      <c r="X136" s="26"/>
      <c r="Y136" s="27"/>
      <c r="Z136" s="3"/>
      <c r="AA136" s="14"/>
      <c r="AB136" s="3"/>
      <c r="AC136" s="3"/>
      <c r="AD136" s="14"/>
      <c r="AE136" s="26"/>
      <c r="AF136" s="27"/>
      <c r="AG136" s="26"/>
      <c r="AH136" s="26"/>
      <c r="AI136" s="27"/>
      <c r="AJ136" s="26"/>
      <c r="AK136" s="26"/>
      <c r="AL136" s="28"/>
      <c r="AM136" s="28"/>
    </row>
    <row r="137" spans="1:39" s="29" customFormat="1" ht="21" customHeight="1" x14ac:dyDescent="0.15">
      <c r="A137" s="62">
        <f t="shared" si="8"/>
        <v>0</v>
      </c>
      <c r="B137" s="78"/>
      <c r="C137" s="78"/>
      <c r="D137" s="86"/>
      <c r="E137" s="86"/>
      <c r="F137" s="77"/>
      <c r="G137" s="215"/>
      <c r="H137" s="215"/>
      <c r="I137" s="225"/>
      <c r="J137" s="225"/>
      <c r="K137" s="315">
        <f t="shared" si="9"/>
        <v>0</v>
      </c>
      <c r="L137" s="290"/>
      <c r="M137" s="169"/>
      <c r="N137" s="290"/>
      <c r="O137" s="169"/>
      <c r="P137" s="79"/>
      <c r="Q137" s="79"/>
      <c r="R137" s="79"/>
      <c r="S137" s="73"/>
      <c r="T137" s="27" t="str">
        <f t="shared" si="10"/>
        <v/>
      </c>
      <c r="U137" s="49" t="str">
        <f t="shared" si="11"/>
        <v/>
      </c>
      <c r="V137" s="27"/>
      <c r="W137" s="26"/>
      <c r="X137" s="26"/>
      <c r="Y137" s="27"/>
      <c r="Z137" s="3"/>
      <c r="AA137" s="14"/>
      <c r="AB137" s="3"/>
      <c r="AC137" s="3"/>
      <c r="AD137" s="14"/>
      <c r="AE137" s="26"/>
      <c r="AF137" s="27"/>
      <c r="AG137" s="26"/>
      <c r="AH137" s="26"/>
      <c r="AI137" s="27"/>
      <c r="AJ137" s="26"/>
      <c r="AK137" s="26"/>
      <c r="AL137" s="28"/>
      <c r="AM137" s="28"/>
    </row>
    <row r="138" spans="1:39" s="29" customFormat="1" ht="21" customHeight="1" x14ac:dyDescent="0.15">
      <c r="A138" s="62">
        <f t="shared" si="8"/>
        <v>0</v>
      </c>
      <c r="B138" s="78"/>
      <c r="C138" s="78"/>
      <c r="D138" s="86"/>
      <c r="E138" s="86"/>
      <c r="F138" s="77"/>
      <c r="G138" s="215"/>
      <c r="H138" s="215"/>
      <c r="I138" s="225"/>
      <c r="J138" s="225"/>
      <c r="K138" s="315">
        <f t="shared" si="9"/>
        <v>0</v>
      </c>
      <c r="L138" s="290"/>
      <c r="M138" s="169"/>
      <c r="N138" s="290"/>
      <c r="O138" s="169"/>
      <c r="P138" s="79"/>
      <c r="Q138" s="79"/>
      <c r="R138" s="79"/>
      <c r="S138" s="73"/>
      <c r="T138" s="27" t="str">
        <f t="shared" si="10"/>
        <v/>
      </c>
      <c r="U138" s="49" t="str">
        <f t="shared" si="11"/>
        <v/>
      </c>
      <c r="V138" s="27"/>
      <c r="W138" s="26"/>
      <c r="X138" s="26"/>
      <c r="Y138" s="27"/>
      <c r="Z138" s="3"/>
      <c r="AA138" s="14"/>
      <c r="AB138" s="3"/>
      <c r="AC138" s="3"/>
      <c r="AD138" s="14"/>
      <c r="AE138" s="26"/>
      <c r="AF138" s="27"/>
      <c r="AG138" s="26"/>
      <c r="AH138" s="26"/>
      <c r="AI138" s="27"/>
      <c r="AJ138" s="26"/>
      <c r="AK138" s="26"/>
      <c r="AL138" s="28"/>
      <c r="AM138" s="28"/>
    </row>
    <row r="139" spans="1:39" s="29" customFormat="1" ht="21" customHeight="1" x14ac:dyDescent="0.15">
      <c r="A139" s="173">
        <f t="shared" si="8"/>
        <v>0</v>
      </c>
      <c r="B139" s="67"/>
      <c r="C139" s="63"/>
      <c r="D139" s="86"/>
      <c r="E139" s="86"/>
      <c r="F139" s="77"/>
      <c r="G139" s="216"/>
      <c r="H139" s="219"/>
      <c r="I139" s="225"/>
      <c r="J139" s="225"/>
      <c r="K139" s="315">
        <f t="shared" si="9"/>
        <v>0</v>
      </c>
      <c r="L139" s="65"/>
      <c r="M139" s="65"/>
      <c r="N139" s="65"/>
      <c r="O139" s="65"/>
      <c r="P139" s="65"/>
      <c r="Q139" s="65"/>
      <c r="R139" s="65"/>
      <c r="S139" s="72"/>
      <c r="T139" s="27" t="str">
        <f t="shared" si="10"/>
        <v/>
      </c>
      <c r="U139" s="49" t="str">
        <f t="shared" si="11"/>
        <v/>
      </c>
      <c r="V139" s="27"/>
      <c r="W139" s="26"/>
      <c r="X139" s="26"/>
      <c r="Y139" s="27"/>
      <c r="Z139" s="3"/>
      <c r="AA139" s="14"/>
      <c r="AB139" s="3"/>
      <c r="AC139" s="3"/>
      <c r="AD139" s="14"/>
      <c r="AE139" s="26"/>
      <c r="AF139" s="27"/>
      <c r="AG139" s="26"/>
      <c r="AH139" s="26"/>
      <c r="AI139" s="27"/>
      <c r="AJ139" s="26"/>
      <c r="AK139" s="26"/>
      <c r="AL139" s="28"/>
      <c r="AM139" s="28"/>
    </row>
    <row r="140" spans="1:39" s="29" customFormat="1" ht="21" customHeight="1" x14ac:dyDescent="0.15">
      <c r="A140" s="173">
        <f t="shared" si="8"/>
        <v>0</v>
      </c>
      <c r="B140" s="67"/>
      <c r="C140" s="63"/>
      <c r="D140" s="86"/>
      <c r="E140" s="86"/>
      <c r="F140" s="77"/>
      <c r="G140" s="216"/>
      <c r="H140" s="219"/>
      <c r="I140" s="225"/>
      <c r="J140" s="225"/>
      <c r="K140" s="315">
        <f t="shared" si="9"/>
        <v>0</v>
      </c>
      <c r="L140" s="65"/>
      <c r="M140" s="65"/>
      <c r="N140" s="65"/>
      <c r="O140" s="65"/>
      <c r="P140" s="65"/>
      <c r="Q140" s="65"/>
      <c r="R140" s="65"/>
      <c r="S140" s="72"/>
      <c r="T140" s="27" t="str">
        <f t="shared" si="10"/>
        <v/>
      </c>
      <c r="U140" s="49" t="str">
        <f t="shared" si="11"/>
        <v/>
      </c>
      <c r="V140" s="27"/>
      <c r="W140" s="26"/>
      <c r="X140" s="26"/>
      <c r="Y140" s="27"/>
      <c r="Z140" s="3"/>
      <c r="AA140" s="14"/>
      <c r="AB140" s="3"/>
      <c r="AC140" s="3"/>
      <c r="AD140" s="14"/>
      <c r="AE140" s="26"/>
      <c r="AF140" s="27"/>
      <c r="AG140" s="26"/>
      <c r="AH140" s="26"/>
      <c r="AI140" s="27"/>
      <c r="AJ140" s="26"/>
      <c r="AK140" s="26"/>
      <c r="AL140" s="28"/>
      <c r="AM140" s="28"/>
    </row>
    <row r="141" spans="1:39" s="29" customFormat="1" ht="21" customHeight="1" x14ac:dyDescent="0.15">
      <c r="A141" s="173">
        <f t="shared" si="8"/>
        <v>0</v>
      </c>
      <c r="B141" s="67"/>
      <c r="C141" s="63"/>
      <c r="D141" s="86"/>
      <c r="E141" s="86"/>
      <c r="F141" s="77"/>
      <c r="G141" s="216"/>
      <c r="H141" s="219"/>
      <c r="I141" s="225"/>
      <c r="J141" s="225"/>
      <c r="K141" s="315">
        <f t="shared" si="9"/>
        <v>0</v>
      </c>
      <c r="L141" s="65"/>
      <c r="M141" s="65"/>
      <c r="N141" s="65"/>
      <c r="O141" s="65"/>
      <c r="P141" s="65"/>
      <c r="Q141" s="65"/>
      <c r="R141" s="65"/>
      <c r="S141" s="72"/>
      <c r="T141" s="27" t="str">
        <f t="shared" si="10"/>
        <v/>
      </c>
      <c r="U141" s="49" t="str">
        <f t="shared" si="11"/>
        <v/>
      </c>
      <c r="V141" s="27"/>
      <c r="W141" s="26"/>
      <c r="X141" s="26"/>
      <c r="Y141" s="27"/>
      <c r="Z141" s="3"/>
      <c r="AA141" s="14"/>
      <c r="AB141" s="3"/>
      <c r="AC141" s="3"/>
      <c r="AD141" s="14"/>
      <c r="AE141" s="26"/>
      <c r="AF141" s="27"/>
      <c r="AG141" s="26"/>
      <c r="AH141" s="26"/>
      <c r="AI141" s="27"/>
      <c r="AJ141" s="26"/>
      <c r="AK141" s="26"/>
      <c r="AL141" s="28"/>
      <c r="AM141" s="28"/>
    </row>
    <row r="142" spans="1:39" s="29" customFormat="1" ht="21" customHeight="1" x14ac:dyDescent="0.15">
      <c r="A142" s="173">
        <f t="shared" si="8"/>
        <v>0</v>
      </c>
      <c r="B142" s="67"/>
      <c r="C142" s="63"/>
      <c r="D142" s="86"/>
      <c r="E142" s="86"/>
      <c r="F142" s="77"/>
      <c r="G142" s="216"/>
      <c r="H142" s="219"/>
      <c r="I142" s="225"/>
      <c r="J142" s="225"/>
      <c r="K142" s="315">
        <f t="shared" si="9"/>
        <v>0</v>
      </c>
      <c r="L142" s="65"/>
      <c r="M142" s="65"/>
      <c r="N142" s="65"/>
      <c r="O142" s="65"/>
      <c r="P142" s="65"/>
      <c r="Q142" s="65"/>
      <c r="R142" s="65"/>
      <c r="S142" s="72"/>
      <c r="T142" s="27" t="str">
        <f t="shared" si="10"/>
        <v/>
      </c>
      <c r="U142" s="49" t="str">
        <f t="shared" si="11"/>
        <v/>
      </c>
      <c r="V142" s="27"/>
      <c r="W142" s="26"/>
      <c r="X142" s="26"/>
      <c r="Y142" s="27"/>
      <c r="Z142" s="3"/>
      <c r="AA142" s="14"/>
      <c r="AB142" s="3"/>
      <c r="AC142" s="3"/>
      <c r="AD142" s="14"/>
      <c r="AE142" s="26"/>
      <c r="AF142" s="27"/>
      <c r="AG142" s="26"/>
      <c r="AH142" s="26"/>
      <c r="AI142" s="27"/>
      <c r="AJ142" s="26"/>
      <c r="AK142" s="26"/>
      <c r="AL142" s="28"/>
      <c r="AM142" s="28"/>
    </row>
    <row r="143" spans="1:39" s="29" customFormat="1" ht="21" customHeight="1" x14ac:dyDescent="0.15">
      <c r="A143" s="173">
        <f t="shared" si="8"/>
        <v>0</v>
      </c>
      <c r="B143" s="67"/>
      <c r="C143" s="63"/>
      <c r="D143" s="86"/>
      <c r="E143" s="86"/>
      <c r="F143" s="77"/>
      <c r="G143" s="216"/>
      <c r="H143" s="219"/>
      <c r="I143" s="225"/>
      <c r="J143" s="225"/>
      <c r="K143" s="315">
        <f t="shared" si="9"/>
        <v>0</v>
      </c>
      <c r="L143" s="65"/>
      <c r="M143" s="65"/>
      <c r="N143" s="65"/>
      <c r="O143" s="65"/>
      <c r="P143" s="65"/>
      <c r="Q143" s="65"/>
      <c r="R143" s="65"/>
      <c r="S143" s="72"/>
      <c r="T143" s="27" t="str">
        <f t="shared" si="10"/>
        <v/>
      </c>
      <c r="U143" s="49" t="str">
        <f t="shared" si="11"/>
        <v/>
      </c>
      <c r="V143" s="27"/>
      <c r="W143" s="26"/>
      <c r="X143" s="26"/>
      <c r="Y143" s="27"/>
      <c r="Z143" s="3"/>
      <c r="AA143" s="14"/>
      <c r="AB143" s="3"/>
      <c r="AC143" s="3"/>
      <c r="AD143" s="14"/>
      <c r="AE143" s="26"/>
      <c r="AF143" s="27"/>
      <c r="AG143" s="26"/>
      <c r="AH143" s="26"/>
      <c r="AI143" s="27"/>
      <c r="AJ143" s="26"/>
      <c r="AK143" s="26"/>
      <c r="AL143" s="28"/>
      <c r="AM143" s="28"/>
    </row>
    <row r="144" spans="1:39" s="29" customFormat="1" ht="21" customHeight="1" x14ac:dyDescent="0.15">
      <c r="A144" s="173">
        <f t="shared" si="8"/>
        <v>0</v>
      </c>
      <c r="B144" s="67"/>
      <c r="C144" s="63"/>
      <c r="D144" s="86"/>
      <c r="E144" s="86"/>
      <c r="F144" s="77"/>
      <c r="G144" s="216"/>
      <c r="H144" s="219"/>
      <c r="I144" s="225"/>
      <c r="J144" s="225"/>
      <c r="K144" s="315">
        <f t="shared" si="9"/>
        <v>0</v>
      </c>
      <c r="L144" s="65"/>
      <c r="M144" s="65"/>
      <c r="N144" s="65"/>
      <c r="O144" s="65"/>
      <c r="P144" s="65"/>
      <c r="Q144" s="65"/>
      <c r="R144" s="65"/>
      <c r="S144" s="72"/>
      <c r="T144" s="27" t="str">
        <f t="shared" si="10"/>
        <v/>
      </c>
      <c r="U144" s="49" t="str">
        <f t="shared" si="11"/>
        <v/>
      </c>
      <c r="V144" s="27"/>
      <c r="W144" s="26"/>
      <c r="X144" s="26"/>
      <c r="Y144" s="27"/>
      <c r="Z144" s="3"/>
      <c r="AA144" s="14"/>
      <c r="AB144" s="3"/>
      <c r="AC144" s="3"/>
      <c r="AD144" s="14"/>
      <c r="AE144" s="26"/>
      <c r="AF144" s="27"/>
      <c r="AG144" s="26"/>
      <c r="AH144" s="26"/>
      <c r="AI144" s="27"/>
      <c r="AJ144" s="26"/>
      <c r="AK144" s="26"/>
      <c r="AL144" s="28"/>
      <c r="AM144" s="28"/>
    </row>
    <row r="145" spans="1:39" s="29" customFormat="1" ht="21" customHeight="1" x14ac:dyDescent="0.15">
      <c r="A145" s="173">
        <f t="shared" si="8"/>
        <v>0</v>
      </c>
      <c r="B145" s="67"/>
      <c r="C145" s="63"/>
      <c r="D145" s="86"/>
      <c r="E145" s="86"/>
      <c r="F145" s="77"/>
      <c r="G145" s="216"/>
      <c r="H145" s="219"/>
      <c r="I145" s="225"/>
      <c r="J145" s="225"/>
      <c r="K145" s="315">
        <f t="shared" si="9"/>
        <v>0</v>
      </c>
      <c r="L145" s="65"/>
      <c r="M145" s="65"/>
      <c r="N145" s="65"/>
      <c r="O145" s="65"/>
      <c r="P145" s="65"/>
      <c r="Q145" s="65"/>
      <c r="R145" s="65"/>
      <c r="S145" s="72"/>
      <c r="T145" s="27" t="str">
        <f t="shared" si="10"/>
        <v/>
      </c>
      <c r="U145" s="49" t="str">
        <f t="shared" si="11"/>
        <v/>
      </c>
      <c r="V145" s="27"/>
      <c r="W145" s="26"/>
      <c r="X145" s="26"/>
      <c r="Y145" s="27"/>
      <c r="Z145" s="3"/>
      <c r="AA145" s="14"/>
      <c r="AB145" s="3"/>
      <c r="AC145" s="3"/>
      <c r="AD145" s="14"/>
      <c r="AE145" s="26"/>
      <c r="AF145" s="27"/>
      <c r="AG145" s="26"/>
      <c r="AH145" s="26"/>
      <c r="AI145" s="27"/>
      <c r="AJ145" s="26"/>
      <c r="AK145" s="26"/>
      <c r="AL145" s="28"/>
      <c r="AM145" s="28"/>
    </row>
    <row r="146" spans="1:39" s="29" customFormat="1" ht="21" customHeight="1" x14ac:dyDescent="0.15">
      <c r="A146" s="179">
        <f t="shared" si="8"/>
        <v>0</v>
      </c>
      <c r="B146" s="104"/>
      <c r="C146" s="105"/>
      <c r="D146" s="106"/>
      <c r="E146" s="106"/>
      <c r="F146" s="166"/>
      <c r="G146" s="218"/>
      <c r="H146" s="220"/>
      <c r="I146" s="226"/>
      <c r="J146" s="226"/>
      <c r="K146" s="316">
        <f t="shared" si="9"/>
        <v>0</v>
      </c>
      <c r="L146" s="154"/>
      <c r="M146" s="154"/>
      <c r="N146" s="154"/>
      <c r="O146" s="154"/>
      <c r="P146" s="154"/>
      <c r="Q146" s="154"/>
      <c r="R146" s="154"/>
      <c r="S146" s="155"/>
      <c r="T146" s="27" t="str">
        <f t="shared" si="10"/>
        <v/>
      </c>
      <c r="U146" s="49" t="str">
        <f t="shared" si="11"/>
        <v/>
      </c>
      <c r="V146" s="27"/>
      <c r="W146" s="26"/>
      <c r="X146" s="26"/>
      <c r="Y146" s="27"/>
      <c r="Z146" s="3"/>
      <c r="AA146" s="14"/>
      <c r="AB146" s="3"/>
      <c r="AC146" s="3"/>
      <c r="AD146" s="14"/>
      <c r="AE146" s="26"/>
      <c r="AF146" s="27"/>
      <c r="AG146" s="26"/>
      <c r="AH146" s="26"/>
      <c r="AI146" s="27"/>
      <c r="AJ146" s="26"/>
      <c r="AK146" s="26"/>
      <c r="AL146" s="28"/>
      <c r="AM146" s="28"/>
    </row>
    <row r="147" spans="1:39" s="29" customFormat="1" ht="21" customHeight="1" x14ac:dyDescent="0.15">
      <c r="A147" s="163">
        <f t="shared" si="8"/>
        <v>0</v>
      </c>
      <c r="B147" s="71"/>
      <c r="C147" s="99"/>
      <c r="D147" s="102"/>
      <c r="E147" s="102"/>
      <c r="F147" s="164"/>
      <c r="G147" s="211"/>
      <c r="H147" s="221"/>
      <c r="I147" s="227"/>
      <c r="J147" s="227"/>
      <c r="K147" s="314">
        <f t="shared" si="9"/>
        <v>0</v>
      </c>
      <c r="L147" s="152"/>
      <c r="M147" s="152"/>
      <c r="N147" s="152"/>
      <c r="O147" s="152"/>
      <c r="P147" s="152"/>
      <c r="Q147" s="152"/>
      <c r="R147" s="152"/>
      <c r="S147" s="153"/>
      <c r="T147" s="27" t="str">
        <f t="shared" si="10"/>
        <v/>
      </c>
      <c r="U147" s="49" t="str">
        <f t="shared" si="11"/>
        <v/>
      </c>
      <c r="V147" s="32"/>
      <c r="W147" s="31"/>
      <c r="X147" s="31"/>
      <c r="Y147" s="32"/>
      <c r="Z147" s="3"/>
      <c r="AA147" s="14"/>
      <c r="AB147" s="4"/>
      <c r="AC147" s="3"/>
      <c r="AD147" s="14"/>
      <c r="AE147" s="31"/>
      <c r="AF147" s="32"/>
      <c r="AG147" s="31"/>
      <c r="AH147" s="31"/>
      <c r="AI147" s="32"/>
      <c r="AJ147" s="26"/>
      <c r="AK147" s="26"/>
      <c r="AL147" s="28"/>
      <c r="AM147" s="28"/>
    </row>
    <row r="148" spans="1:39" s="29" customFormat="1" ht="21" customHeight="1" x14ac:dyDescent="0.15">
      <c r="A148" s="173">
        <f t="shared" si="8"/>
        <v>0</v>
      </c>
      <c r="B148" s="67"/>
      <c r="C148" s="63"/>
      <c r="D148" s="86"/>
      <c r="E148" s="86"/>
      <c r="F148" s="77"/>
      <c r="G148" s="216"/>
      <c r="H148" s="219"/>
      <c r="I148" s="225"/>
      <c r="J148" s="225"/>
      <c r="K148" s="315">
        <f t="shared" si="9"/>
        <v>0</v>
      </c>
      <c r="L148" s="65"/>
      <c r="M148" s="65"/>
      <c r="N148" s="65"/>
      <c r="O148" s="65"/>
      <c r="P148" s="65"/>
      <c r="Q148" s="65"/>
      <c r="R148" s="65"/>
      <c r="S148" s="72"/>
      <c r="T148" s="27" t="str">
        <f t="shared" si="10"/>
        <v/>
      </c>
      <c r="U148" s="49" t="str">
        <f t="shared" si="11"/>
        <v/>
      </c>
      <c r="V148" s="32"/>
      <c r="W148" s="31"/>
      <c r="X148" s="31"/>
      <c r="Y148" s="32"/>
      <c r="Z148" s="3"/>
      <c r="AA148" s="14"/>
      <c r="AB148" s="4"/>
      <c r="AC148" s="3"/>
      <c r="AD148" s="14"/>
      <c r="AE148" s="31"/>
      <c r="AF148" s="32"/>
      <c r="AG148" s="31"/>
      <c r="AH148" s="31"/>
      <c r="AI148" s="32"/>
      <c r="AJ148" s="26"/>
      <c r="AK148" s="26"/>
      <c r="AL148" s="28"/>
      <c r="AM148" s="28"/>
    </row>
    <row r="149" spans="1:39" s="29" customFormat="1" ht="21" customHeight="1" x14ac:dyDescent="0.15">
      <c r="A149" s="173">
        <f t="shared" si="8"/>
        <v>0</v>
      </c>
      <c r="B149" s="67"/>
      <c r="C149" s="63"/>
      <c r="D149" s="86"/>
      <c r="E149" s="86"/>
      <c r="F149" s="77"/>
      <c r="G149" s="216"/>
      <c r="H149" s="219"/>
      <c r="I149" s="225"/>
      <c r="J149" s="225"/>
      <c r="K149" s="315">
        <f t="shared" si="9"/>
        <v>0</v>
      </c>
      <c r="L149" s="65"/>
      <c r="M149" s="65"/>
      <c r="N149" s="65"/>
      <c r="O149" s="65"/>
      <c r="P149" s="65"/>
      <c r="Q149" s="65"/>
      <c r="R149" s="65"/>
      <c r="S149" s="72"/>
      <c r="T149" s="27" t="str">
        <f t="shared" si="10"/>
        <v/>
      </c>
      <c r="U149" s="49" t="str">
        <f t="shared" si="11"/>
        <v/>
      </c>
      <c r="V149" s="34"/>
      <c r="W149" s="33"/>
      <c r="X149" s="33"/>
      <c r="Y149" s="34"/>
      <c r="Z149" s="3"/>
      <c r="AA149" s="14"/>
      <c r="AB149" s="5"/>
      <c r="AC149" s="3"/>
      <c r="AD149" s="14"/>
      <c r="AE149" s="33"/>
      <c r="AF149" s="34"/>
      <c r="AG149" s="33"/>
      <c r="AH149" s="33"/>
      <c r="AI149" s="34"/>
      <c r="AJ149" s="26"/>
      <c r="AK149" s="26"/>
      <c r="AL149" s="28"/>
      <c r="AM149" s="28"/>
    </row>
    <row r="150" spans="1:39" s="22" customFormat="1" ht="21" customHeight="1" x14ac:dyDescent="0.15">
      <c r="A150" s="173" t="s">
        <v>242</v>
      </c>
      <c r="B150" s="67"/>
      <c r="C150" s="63"/>
      <c r="D150" s="86"/>
      <c r="E150" s="86"/>
      <c r="F150" s="77"/>
      <c r="G150" s="216"/>
      <c r="H150" s="219"/>
      <c r="I150" s="225"/>
      <c r="J150" s="225"/>
      <c r="K150" s="315">
        <f t="shared" si="9"/>
        <v>0</v>
      </c>
      <c r="L150" s="65"/>
      <c r="M150" s="65"/>
      <c r="N150" s="65"/>
      <c r="O150" s="65"/>
      <c r="P150" s="65"/>
      <c r="Q150" s="65"/>
      <c r="R150" s="65"/>
      <c r="S150" s="72"/>
      <c r="T150" s="27" t="str">
        <f t="shared" si="10"/>
        <v/>
      </c>
      <c r="U150" s="49" t="str">
        <f t="shared" si="11"/>
        <v/>
      </c>
      <c r="V150" s="25"/>
      <c r="W150" s="25"/>
      <c r="X150" s="25"/>
      <c r="Y150" s="25"/>
      <c r="Z150" s="11"/>
      <c r="AA150" s="18"/>
      <c r="AB150" s="11"/>
      <c r="AC150" s="11"/>
      <c r="AD150" s="18"/>
      <c r="AE150" s="25"/>
      <c r="AF150" s="25"/>
      <c r="AG150" s="25"/>
      <c r="AH150" s="25"/>
      <c r="AI150" s="25"/>
      <c r="AJ150" s="25"/>
    </row>
    <row r="151" spans="1:39" s="29" customFormat="1" ht="21" customHeight="1" x14ac:dyDescent="0.15">
      <c r="A151" s="173">
        <f>IF(ISBLANK(H151),,A149+1)</f>
        <v>0</v>
      </c>
      <c r="B151" s="67"/>
      <c r="C151" s="63"/>
      <c r="D151" s="86"/>
      <c r="E151" s="86"/>
      <c r="F151" s="77"/>
      <c r="G151" s="216"/>
      <c r="H151" s="219"/>
      <c r="I151" s="225"/>
      <c r="J151" s="225"/>
      <c r="K151" s="315">
        <f t="shared" si="9"/>
        <v>0</v>
      </c>
      <c r="L151" s="65"/>
      <c r="M151" s="65"/>
      <c r="N151" s="65"/>
      <c r="O151" s="65"/>
      <c r="P151" s="65"/>
      <c r="Q151" s="65"/>
      <c r="R151" s="65"/>
      <c r="S151" s="72"/>
      <c r="T151" s="27" t="str">
        <f t="shared" si="10"/>
        <v/>
      </c>
      <c r="U151" s="49" t="str">
        <f t="shared" si="11"/>
        <v/>
      </c>
      <c r="V151" s="27"/>
      <c r="W151" s="26"/>
      <c r="X151" s="26"/>
      <c r="Y151" s="27"/>
      <c r="Z151" s="3"/>
      <c r="AA151" s="14"/>
      <c r="AB151" s="3"/>
      <c r="AC151" s="3"/>
      <c r="AD151" s="14"/>
      <c r="AE151" s="26"/>
      <c r="AF151" s="27"/>
      <c r="AG151" s="26"/>
      <c r="AH151" s="26"/>
      <c r="AI151" s="27"/>
      <c r="AJ151" s="26"/>
      <c r="AK151" s="26"/>
    </row>
    <row r="152" spans="1:39" s="29" customFormat="1" ht="21" customHeight="1" x14ac:dyDescent="0.15">
      <c r="A152" s="173">
        <f t="shared" ref="A152:A165" si="12">IF(ISBLANK(H152),,A151+1)</f>
        <v>0</v>
      </c>
      <c r="B152" s="67"/>
      <c r="C152" s="63"/>
      <c r="D152" s="86"/>
      <c r="E152" s="86"/>
      <c r="F152" s="77"/>
      <c r="G152" s="216"/>
      <c r="H152" s="219"/>
      <c r="I152" s="225"/>
      <c r="J152" s="225"/>
      <c r="K152" s="315">
        <f t="shared" si="9"/>
        <v>0</v>
      </c>
      <c r="L152" s="65"/>
      <c r="M152" s="65"/>
      <c r="N152" s="65"/>
      <c r="O152" s="65"/>
      <c r="P152" s="65"/>
      <c r="Q152" s="65"/>
      <c r="R152" s="65"/>
      <c r="S152" s="72"/>
      <c r="T152" s="27" t="str">
        <f t="shared" si="10"/>
        <v/>
      </c>
      <c r="U152" s="49" t="str">
        <f t="shared" si="11"/>
        <v/>
      </c>
      <c r="V152" s="27"/>
      <c r="W152" s="26"/>
      <c r="X152" s="26"/>
      <c r="Y152" s="27"/>
      <c r="Z152" s="3"/>
      <c r="AA152" s="14"/>
      <c r="AB152" s="3"/>
      <c r="AC152" s="3"/>
      <c r="AD152" s="14"/>
      <c r="AE152" s="26"/>
      <c r="AF152" s="27"/>
      <c r="AG152" s="26"/>
      <c r="AH152" s="26"/>
      <c r="AI152" s="27"/>
      <c r="AJ152" s="26"/>
      <c r="AK152" s="26"/>
    </row>
    <row r="153" spans="1:39" s="29" customFormat="1" ht="21" customHeight="1" x14ac:dyDescent="0.15">
      <c r="A153" s="173">
        <f t="shared" si="12"/>
        <v>0</v>
      </c>
      <c r="B153" s="67"/>
      <c r="C153" s="63"/>
      <c r="D153" s="86"/>
      <c r="E153" s="86"/>
      <c r="F153" s="77"/>
      <c r="G153" s="216"/>
      <c r="H153" s="219"/>
      <c r="I153" s="225"/>
      <c r="J153" s="225"/>
      <c r="K153" s="315">
        <f t="shared" si="9"/>
        <v>0</v>
      </c>
      <c r="L153" s="65"/>
      <c r="M153" s="65"/>
      <c r="N153" s="65"/>
      <c r="O153" s="65"/>
      <c r="P153" s="65"/>
      <c r="Q153" s="65"/>
      <c r="R153" s="65"/>
      <c r="S153" s="72"/>
      <c r="T153" s="27" t="str">
        <f t="shared" si="10"/>
        <v/>
      </c>
      <c r="U153" s="49" t="str">
        <f t="shared" si="11"/>
        <v/>
      </c>
      <c r="V153" s="27"/>
      <c r="W153" s="26"/>
      <c r="X153" s="26"/>
      <c r="Y153" s="27"/>
      <c r="Z153" s="3"/>
      <c r="AA153" s="14"/>
      <c r="AB153" s="3"/>
      <c r="AC153" s="3"/>
      <c r="AD153" s="14"/>
      <c r="AE153" s="26"/>
      <c r="AF153" s="27"/>
      <c r="AG153" s="26"/>
      <c r="AH153" s="26"/>
      <c r="AI153" s="27"/>
      <c r="AJ153" s="26"/>
      <c r="AK153" s="26"/>
      <c r="AL153" s="28"/>
      <c r="AM153" s="28"/>
    </row>
    <row r="154" spans="1:39" s="29" customFormat="1" ht="21" customHeight="1" x14ac:dyDescent="0.15">
      <c r="A154" s="173">
        <f t="shared" si="12"/>
        <v>0</v>
      </c>
      <c r="B154" s="67"/>
      <c r="C154" s="63"/>
      <c r="D154" s="86"/>
      <c r="E154" s="86"/>
      <c r="F154" s="77"/>
      <c r="G154" s="216"/>
      <c r="H154" s="219"/>
      <c r="I154" s="225"/>
      <c r="J154" s="225"/>
      <c r="K154" s="315">
        <f t="shared" si="9"/>
        <v>0</v>
      </c>
      <c r="L154" s="65"/>
      <c r="M154" s="65"/>
      <c r="N154" s="65"/>
      <c r="O154" s="65"/>
      <c r="P154" s="65"/>
      <c r="Q154" s="65"/>
      <c r="R154" s="65"/>
      <c r="S154" s="72"/>
      <c r="T154" s="27" t="str">
        <f t="shared" si="10"/>
        <v/>
      </c>
      <c r="U154" s="49" t="str">
        <f t="shared" si="11"/>
        <v/>
      </c>
      <c r="V154" s="27"/>
      <c r="W154" s="26"/>
      <c r="X154" s="26"/>
      <c r="Y154" s="27"/>
      <c r="Z154" s="3"/>
      <c r="AA154" s="14"/>
      <c r="AB154" s="3"/>
      <c r="AC154" s="3"/>
      <c r="AD154" s="14"/>
      <c r="AE154" s="26"/>
      <c r="AF154" s="27"/>
      <c r="AG154" s="26"/>
      <c r="AH154" s="26"/>
      <c r="AI154" s="27"/>
      <c r="AJ154" s="26"/>
      <c r="AK154" s="26"/>
      <c r="AL154" s="28"/>
      <c r="AM154" s="28"/>
    </row>
    <row r="155" spans="1:39" s="29" customFormat="1" ht="21" customHeight="1" x14ac:dyDescent="0.15">
      <c r="A155" s="173">
        <f t="shared" si="12"/>
        <v>0</v>
      </c>
      <c r="B155" s="67"/>
      <c r="C155" s="63"/>
      <c r="D155" s="86"/>
      <c r="E155" s="86"/>
      <c r="F155" s="77"/>
      <c r="G155" s="216"/>
      <c r="H155" s="219"/>
      <c r="I155" s="225"/>
      <c r="J155" s="225"/>
      <c r="K155" s="315">
        <f t="shared" si="9"/>
        <v>0</v>
      </c>
      <c r="L155" s="65"/>
      <c r="M155" s="65"/>
      <c r="N155" s="65"/>
      <c r="O155" s="65"/>
      <c r="P155" s="65"/>
      <c r="Q155" s="65"/>
      <c r="R155" s="65"/>
      <c r="S155" s="72"/>
      <c r="T155" s="27" t="str">
        <f t="shared" si="10"/>
        <v/>
      </c>
      <c r="U155" s="49" t="str">
        <f t="shared" si="11"/>
        <v/>
      </c>
      <c r="V155" s="27"/>
      <c r="W155" s="26"/>
      <c r="X155" s="26"/>
      <c r="Y155" s="27"/>
      <c r="Z155" s="3"/>
      <c r="AA155" s="14"/>
      <c r="AB155" s="3"/>
      <c r="AC155" s="3"/>
      <c r="AD155" s="14"/>
      <c r="AE155" s="26"/>
      <c r="AF155" s="27"/>
      <c r="AG155" s="26"/>
      <c r="AH155" s="26"/>
      <c r="AI155" s="27"/>
      <c r="AJ155" s="26"/>
      <c r="AK155" s="26"/>
      <c r="AL155" s="28"/>
      <c r="AM155" s="28"/>
    </row>
    <row r="156" spans="1:39" s="29" customFormat="1" ht="21" customHeight="1" x14ac:dyDescent="0.15">
      <c r="A156" s="179">
        <f t="shared" si="12"/>
        <v>0</v>
      </c>
      <c r="B156" s="104"/>
      <c r="C156" s="105"/>
      <c r="D156" s="106"/>
      <c r="E156" s="106"/>
      <c r="F156" s="166"/>
      <c r="G156" s="218"/>
      <c r="H156" s="220"/>
      <c r="I156" s="226"/>
      <c r="J156" s="226"/>
      <c r="K156" s="316">
        <f t="shared" si="9"/>
        <v>0</v>
      </c>
      <c r="L156" s="154"/>
      <c r="M156" s="154"/>
      <c r="N156" s="154"/>
      <c r="O156" s="154"/>
      <c r="P156" s="154"/>
      <c r="Q156" s="154"/>
      <c r="R156" s="154"/>
      <c r="S156" s="155"/>
      <c r="T156" s="334" t="str">
        <f t="shared" si="10"/>
        <v/>
      </c>
      <c r="U156" s="335" t="str">
        <f t="shared" si="11"/>
        <v/>
      </c>
      <c r="V156" s="337"/>
      <c r="W156" s="336"/>
      <c r="X156" s="336"/>
      <c r="Y156" s="334"/>
      <c r="Z156" s="333"/>
      <c r="AA156" s="328"/>
      <c r="AB156" s="333"/>
      <c r="AC156" s="333"/>
      <c r="AD156" s="328"/>
      <c r="AE156" s="26"/>
      <c r="AF156" s="27"/>
      <c r="AG156" s="26"/>
      <c r="AH156" s="26"/>
      <c r="AI156" s="27"/>
      <c r="AJ156" s="26"/>
      <c r="AK156" s="26"/>
      <c r="AL156" s="28"/>
      <c r="AM156" s="28"/>
    </row>
    <row r="157" spans="1:39" s="29" customFormat="1" ht="21" customHeight="1" x14ac:dyDescent="0.15">
      <c r="A157" s="261">
        <f t="shared" si="12"/>
        <v>0</v>
      </c>
      <c r="B157" s="151"/>
      <c r="C157" s="151"/>
      <c r="D157" s="321"/>
      <c r="E157" s="321"/>
      <c r="F157" s="76"/>
      <c r="G157" s="322"/>
      <c r="H157" s="322"/>
      <c r="I157" s="323"/>
      <c r="J157" s="323"/>
      <c r="K157" s="317">
        <f t="shared" si="9"/>
        <v>0</v>
      </c>
      <c r="L157" s="324"/>
      <c r="M157" s="325"/>
      <c r="N157" s="324"/>
      <c r="O157" s="325"/>
      <c r="P157" s="326"/>
      <c r="Q157" s="326"/>
      <c r="R157" s="326"/>
      <c r="S157" s="327"/>
      <c r="T157" s="27" t="str">
        <f t="shared" si="10"/>
        <v/>
      </c>
      <c r="U157" s="49" t="str">
        <f t="shared" si="11"/>
        <v/>
      </c>
      <c r="V157" s="27"/>
      <c r="W157" s="26"/>
      <c r="X157" s="26"/>
      <c r="Y157" s="27"/>
      <c r="Z157" s="3"/>
      <c r="AA157" s="14"/>
      <c r="AB157" s="3"/>
      <c r="AC157" s="3"/>
      <c r="AD157" s="14"/>
      <c r="AE157" s="26"/>
      <c r="AF157" s="27"/>
      <c r="AG157" s="26"/>
      <c r="AH157" s="26"/>
      <c r="AI157" s="27"/>
      <c r="AJ157" s="26"/>
      <c r="AK157" s="26"/>
      <c r="AL157" s="28"/>
      <c r="AM157" s="28"/>
    </row>
    <row r="158" spans="1:39" s="29" customFormat="1" ht="21" customHeight="1" x14ac:dyDescent="0.15">
      <c r="A158" s="62">
        <f t="shared" si="12"/>
        <v>0</v>
      </c>
      <c r="B158" s="78"/>
      <c r="C158" s="78"/>
      <c r="D158" s="86"/>
      <c r="E158" s="86"/>
      <c r="F158" s="77"/>
      <c r="G158" s="215"/>
      <c r="H158" s="215"/>
      <c r="I158" s="225"/>
      <c r="J158" s="225"/>
      <c r="K158" s="315">
        <f t="shared" si="9"/>
        <v>0</v>
      </c>
      <c r="L158" s="290"/>
      <c r="M158" s="169"/>
      <c r="N158" s="290"/>
      <c r="O158" s="169"/>
      <c r="P158" s="79"/>
      <c r="Q158" s="79"/>
      <c r="R158" s="79"/>
      <c r="S158" s="73"/>
      <c r="T158" s="27" t="str">
        <f t="shared" si="10"/>
        <v/>
      </c>
      <c r="U158" s="49" t="str">
        <f t="shared" si="11"/>
        <v/>
      </c>
      <c r="V158" s="27"/>
      <c r="W158" s="26"/>
      <c r="X158" s="26"/>
      <c r="Y158" s="27"/>
      <c r="Z158" s="3"/>
      <c r="AA158" s="14"/>
      <c r="AB158" s="3"/>
      <c r="AC158" s="3"/>
      <c r="AD158" s="14"/>
      <c r="AE158" s="26"/>
      <c r="AF158" s="27"/>
      <c r="AG158" s="26"/>
      <c r="AH158" s="26"/>
      <c r="AI158" s="27"/>
      <c r="AJ158" s="26"/>
      <c r="AK158" s="26"/>
      <c r="AL158" s="28"/>
      <c r="AM158" s="28"/>
    </row>
    <row r="159" spans="1:39" s="29" customFormat="1" ht="21" customHeight="1" x14ac:dyDescent="0.15">
      <c r="A159" s="173">
        <f t="shared" si="12"/>
        <v>0</v>
      </c>
      <c r="B159" s="67"/>
      <c r="C159" s="63"/>
      <c r="D159" s="86"/>
      <c r="E159" s="86"/>
      <c r="F159" s="77"/>
      <c r="G159" s="216"/>
      <c r="H159" s="219"/>
      <c r="I159" s="225"/>
      <c r="J159" s="225"/>
      <c r="K159" s="315">
        <f t="shared" si="9"/>
        <v>0</v>
      </c>
      <c r="L159" s="65"/>
      <c r="M159" s="65"/>
      <c r="N159" s="65"/>
      <c r="O159" s="65"/>
      <c r="P159" s="65"/>
      <c r="Q159" s="65"/>
      <c r="R159" s="65"/>
      <c r="S159" s="72"/>
      <c r="T159" s="27" t="str">
        <f t="shared" si="10"/>
        <v/>
      </c>
      <c r="U159" s="49" t="str">
        <f t="shared" si="11"/>
        <v/>
      </c>
      <c r="V159" s="27"/>
      <c r="W159" s="26"/>
      <c r="X159" s="26"/>
      <c r="Y159" s="27"/>
      <c r="Z159" s="3"/>
      <c r="AA159" s="14"/>
      <c r="AB159" s="3"/>
      <c r="AC159" s="3"/>
      <c r="AD159" s="14"/>
      <c r="AE159" s="26"/>
      <c r="AF159" s="27"/>
      <c r="AG159" s="26"/>
      <c r="AH159" s="26"/>
      <c r="AI159" s="27"/>
      <c r="AJ159" s="26"/>
      <c r="AK159" s="26"/>
      <c r="AL159" s="28"/>
      <c r="AM159" s="28"/>
    </row>
    <row r="160" spans="1:39" s="29" customFormat="1" ht="21" customHeight="1" x14ac:dyDescent="0.15">
      <c r="A160" s="173">
        <f t="shared" si="12"/>
        <v>0</v>
      </c>
      <c r="B160" s="67"/>
      <c r="C160" s="63"/>
      <c r="D160" s="86"/>
      <c r="E160" s="86"/>
      <c r="F160" s="77"/>
      <c r="G160" s="216"/>
      <c r="H160" s="219"/>
      <c r="I160" s="225"/>
      <c r="J160" s="225"/>
      <c r="K160" s="315">
        <f t="shared" si="9"/>
        <v>0</v>
      </c>
      <c r="L160" s="65"/>
      <c r="M160" s="65"/>
      <c r="N160" s="65"/>
      <c r="O160" s="65"/>
      <c r="P160" s="65"/>
      <c r="Q160" s="65"/>
      <c r="R160" s="65"/>
      <c r="S160" s="72"/>
      <c r="T160" s="27" t="str">
        <f t="shared" si="10"/>
        <v/>
      </c>
      <c r="U160" s="49" t="str">
        <f t="shared" si="11"/>
        <v/>
      </c>
      <c r="V160" s="27"/>
      <c r="W160" s="26"/>
      <c r="X160" s="26"/>
      <c r="Y160" s="27"/>
      <c r="Z160" s="3"/>
      <c r="AA160" s="14"/>
      <c r="AB160" s="3"/>
      <c r="AC160" s="3"/>
      <c r="AD160" s="14"/>
      <c r="AE160" s="26"/>
      <c r="AF160" s="27"/>
      <c r="AG160" s="26"/>
      <c r="AH160" s="26"/>
      <c r="AI160" s="27"/>
      <c r="AJ160" s="26"/>
      <c r="AK160" s="26"/>
      <c r="AL160" s="28"/>
      <c r="AM160" s="28"/>
    </row>
    <row r="161" spans="1:39" s="29" customFormat="1" ht="21" customHeight="1" x14ac:dyDescent="0.15">
      <c r="A161" s="173">
        <f t="shared" si="12"/>
        <v>0</v>
      </c>
      <c r="B161" s="67"/>
      <c r="C161" s="63"/>
      <c r="D161" s="86"/>
      <c r="E161" s="86"/>
      <c r="F161" s="77"/>
      <c r="G161" s="216"/>
      <c r="H161" s="219"/>
      <c r="I161" s="225"/>
      <c r="J161" s="225"/>
      <c r="K161" s="315">
        <f t="shared" si="9"/>
        <v>0</v>
      </c>
      <c r="L161" s="65"/>
      <c r="M161" s="65"/>
      <c r="N161" s="65"/>
      <c r="O161" s="65"/>
      <c r="P161" s="65"/>
      <c r="Q161" s="65"/>
      <c r="R161" s="65"/>
      <c r="S161" s="72"/>
      <c r="T161" s="27" t="str">
        <f t="shared" si="10"/>
        <v/>
      </c>
      <c r="U161" s="49" t="str">
        <f t="shared" si="11"/>
        <v/>
      </c>
      <c r="V161" s="27"/>
      <c r="W161" s="26"/>
      <c r="X161" s="26"/>
      <c r="Y161" s="27"/>
      <c r="Z161" s="3"/>
      <c r="AA161" s="14"/>
      <c r="AB161" s="3"/>
      <c r="AC161" s="3"/>
      <c r="AD161" s="14"/>
      <c r="AE161" s="26"/>
      <c r="AF161" s="27"/>
      <c r="AG161" s="26"/>
      <c r="AH161" s="26"/>
      <c r="AI161" s="27"/>
      <c r="AJ161" s="26"/>
      <c r="AK161" s="26"/>
      <c r="AL161" s="28"/>
      <c r="AM161" s="28"/>
    </row>
    <row r="162" spans="1:39" s="29" customFormat="1" ht="21" customHeight="1" x14ac:dyDescent="0.15">
      <c r="A162" s="173">
        <f t="shared" si="12"/>
        <v>0</v>
      </c>
      <c r="B162" s="67"/>
      <c r="C162" s="63"/>
      <c r="D162" s="86"/>
      <c r="E162" s="86"/>
      <c r="F162" s="77"/>
      <c r="G162" s="216"/>
      <c r="H162" s="219"/>
      <c r="I162" s="225"/>
      <c r="J162" s="225"/>
      <c r="K162" s="315">
        <f t="shared" si="9"/>
        <v>0</v>
      </c>
      <c r="L162" s="65"/>
      <c r="M162" s="65"/>
      <c r="N162" s="65"/>
      <c r="O162" s="65"/>
      <c r="P162" s="65"/>
      <c r="Q162" s="65"/>
      <c r="R162" s="65"/>
      <c r="S162" s="72"/>
      <c r="T162" s="27" t="str">
        <f t="shared" si="10"/>
        <v/>
      </c>
      <c r="U162" s="49" t="str">
        <f t="shared" si="11"/>
        <v/>
      </c>
      <c r="V162" s="27"/>
      <c r="W162" s="26"/>
      <c r="X162" s="26"/>
      <c r="Y162" s="27"/>
      <c r="Z162" s="3"/>
      <c r="AA162" s="14"/>
      <c r="AB162" s="3"/>
      <c r="AC162" s="3"/>
      <c r="AD162" s="14"/>
      <c r="AE162" s="26"/>
      <c r="AF162" s="27"/>
      <c r="AG162" s="26"/>
      <c r="AH162" s="26"/>
      <c r="AI162" s="27"/>
      <c r="AJ162" s="26"/>
      <c r="AK162" s="26"/>
      <c r="AL162" s="28"/>
      <c r="AM162" s="28"/>
    </row>
    <row r="163" spans="1:39" s="29" customFormat="1" ht="21" customHeight="1" x14ac:dyDescent="0.15">
      <c r="A163" s="173">
        <f t="shared" si="12"/>
        <v>0</v>
      </c>
      <c r="B163" s="67"/>
      <c r="C163" s="63"/>
      <c r="D163" s="86"/>
      <c r="E163" s="86"/>
      <c r="F163" s="77"/>
      <c r="G163" s="216"/>
      <c r="H163" s="219"/>
      <c r="I163" s="225"/>
      <c r="J163" s="225"/>
      <c r="K163" s="315">
        <f t="shared" si="9"/>
        <v>0</v>
      </c>
      <c r="L163" s="65"/>
      <c r="M163" s="65"/>
      <c r="N163" s="65"/>
      <c r="O163" s="65"/>
      <c r="P163" s="65"/>
      <c r="Q163" s="65"/>
      <c r="R163" s="65"/>
      <c r="S163" s="72"/>
      <c r="T163" s="27" t="str">
        <f t="shared" si="10"/>
        <v/>
      </c>
      <c r="U163" s="49" t="str">
        <f t="shared" si="11"/>
        <v/>
      </c>
      <c r="V163" s="27"/>
      <c r="W163" s="26"/>
      <c r="X163" s="26"/>
      <c r="Y163" s="27"/>
      <c r="Z163" s="3"/>
      <c r="AA163" s="14"/>
      <c r="AB163" s="3"/>
      <c r="AC163" s="3"/>
      <c r="AD163" s="14"/>
      <c r="AE163" s="26"/>
      <c r="AF163" s="27"/>
      <c r="AG163" s="26"/>
      <c r="AH163" s="26"/>
      <c r="AI163" s="27"/>
      <c r="AJ163" s="26"/>
      <c r="AK163" s="26"/>
      <c r="AL163" s="28"/>
      <c r="AM163" s="28"/>
    </row>
    <row r="164" spans="1:39" s="29" customFormat="1" ht="21" customHeight="1" x14ac:dyDescent="0.15">
      <c r="A164" s="173">
        <f t="shared" si="12"/>
        <v>0</v>
      </c>
      <c r="B164" s="67"/>
      <c r="C164" s="63"/>
      <c r="D164" s="86"/>
      <c r="E164" s="86"/>
      <c r="F164" s="77"/>
      <c r="G164" s="216"/>
      <c r="H164" s="219"/>
      <c r="I164" s="225"/>
      <c r="J164" s="225"/>
      <c r="K164" s="315">
        <f t="shared" si="9"/>
        <v>0</v>
      </c>
      <c r="L164" s="65"/>
      <c r="M164" s="65"/>
      <c r="N164" s="65"/>
      <c r="O164" s="65"/>
      <c r="P164" s="65"/>
      <c r="Q164" s="65"/>
      <c r="R164" s="65"/>
      <c r="S164" s="72"/>
      <c r="T164" s="27" t="str">
        <f t="shared" si="10"/>
        <v/>
      </c>
      <c r="U164" s="49" t="str">
        <f t="shared" si="11"/>
        <v/>
      </c>
      <c r="V164" s="27"/>
      <c r="W164" s="26"/>
      <c r="X164" s="26"/>
      <c r="Y164" s="27"/>
      <c r="Z164" s="3"/>
      <c r="AA164" s="14"/>
      <c r="AB164" s="3"/>
      <c r="AC164" s="3"/>
      <c r="AD164" s="14"/>
      <c r="AE164" s="26"/>
      <c r="AF164" s="27"/>
      <c r="AG164" s="26"/>
      <c r="AH164" s="26"/>
      <c r="AI164" s="27"/>
      <c r="AJ164" s="26"/>
      <c r="AK164" s="26"/>
      <c r="AL164" s="28"/>
      <c r="AM164" s="28"/>
    </row>
    <row r="165" spans="1:39" s="29" customFormat="1" ht="21" customHeight="1" x14ac:dyDescent="0.15">
      <c r="A165" s="173">
        <f t="shared" si="12"/>
        <v>0</v>
      </c>
      <c r="B165" s="67"/>
      <c r="C165" s="63"/>
      <c r="D165" s="86"/>
      <c r="E165" s="86"/>
      <c r="F165" s="77"/>
      <c r="G165" s="216"/>
      <c r="H165" s="219"/>
      <c r="I165" s="225"/>
      <c r="J165" s="225"/>
      <c r="K165" s="315">
        <f t="shared" si="9"/>
        <v>0</v>
      </c>
      <c r="L165" s="65"/>
      <c r="M165" s="65"/>
      <c r="N165" s="65"/>
      <c r="O165" s="65"/>
      <c r="P165" s="65"/>
      <c r="Q165" s="65"/>
      <c r="R165" s="65"/>
      <c r="S165" s="72"/>
      <c r="T165" s="27" t="str">
        <f t="shared" si="10"/>
        <v/>
      </c>
      <c r="U165" s="49" t="str">
        <f t="shared" si="11"/>
        <v/>
      </c>
      <c r="V165" s="27"/>
      <c r="W165" s="26"/>
      <c r="X165" s="26"/>
      <c r="Y165" s="27"/>
      <c r="Z165" s="3"/>
      <c r="AA165" s="14"/>
      <c r="AB165" s="3"/>
      <c r="AC165" s="3"/>
      <c r="AD165" s="14"/>
      <c r="AE165" s="26"/>
      <c r="AF165" s="27"/>
      <c r="AG165" s="26"/>
      <c r="AH165" s="26"/>
      <c r="AI165" s="27"/>
      <c r="AJ165" s="26"/>
      <c r="AK165" s="26"/>
      <c r="AL165" s="28"/>
      <c r="AM165" s="28"/>
    </row>
    <row r="166" spans="1:39" s="29" customFormat="1" ht="21" customHeight="1" x14ac:dyDescent="0.15">
      <c r="A166" s="179">
        <v>156</v>
      </c>
      <c r="B166" s="104"/>
      <c r="C166" s="105"/>
      <c r="D166" s="106"/>
      <c r="E166" s="106"/>
      <c r="F166" s="166"/>
      <c r="G166" s="218"/>
      <c r="H166" s="220"/>
      <c r="I166" s="226"/>
      <c r="J166" s="226"/>
      <c r="K166" s="316">
        <f t="shared" si="9"/>
        <v>0</v>
      </c>
      <c r="L166" s="154"/>
      <c r="M166" s="154"/>
      <c r="N166" s="154"/>
      <c r="O166" s="154"/>
      <c r="P166" s="154"/>
      <c r="Q166" s="154"/>
      <c r="R166" s="154"/>
      <c r="S166" s="155"/>
      <c r="T166" s="27" t="str">
        <f t="shared" si="10"/>
        <v/>
      </c>
      <c r="U166" s="49" t="str">
        <f t="shared" si="11"/>
        <v/>
      </c>
      <c r="V166" s="27"/>
      <c r="W166" s="26"/>
      <c r="X166" s="26"/>
      <c r="Y166" s="27"/>
      <c r="Z166" s="3"/>
      <c r="AA166" s="14"/>
      <c r="AB166" s="3"/>
      <c r="AC166" s="3"/>
      <c r="AD166" s="14"/>
      <c r="AE166" s="26"/>
      <c r="AF166" s="27"/>
      <c r="AG166" s="26"/>
      <c r="AH166" s="26"/>
      <c r="AI166" s="27"/>
      <c r="AJ166" s="26"/>
      <c r="AK166" s="26"/>
      <c r="AL166" s="28"/>
      <c r="AM166" s="28"/>
    </row>
    <row r="167" spans="1:39" s="29" customFormat="1" ht="21" customHeight="1" x14ac:dyDescent="0.15">
      <c r="A167" s="163">
        <v>157</v>
      </c>
      <c r="B167" s="71"/>
      <c r="C167" s="99"/>
      <c r="D167" s="102"/>
      <c r="E167" s="102"/>
      <c r="F167" s="164"/>
      <c r="G167" s="211"/>
      <c r="H167" s="221"/>
      <c r="I167" s="227"/>
      <c r="J167" s="227"/>
      <c r="K167" s="314">
        <f t="shared" si="9"/>
        <v>0</v>
      </c>
      <c r="L167" s="152"/>
      <c r="M167" s="152"/>
      <c r="N167" s="152"/>
      <c r="O167" s="152"/>
      <c r="P167" s="152"/>
      <c r="Q167" s="152"/>
      <c r="R167" s="152"/>
      <c r="S167" s="153"/>
      <c r="T167" s="27" t="str">
        <f t="shared" si="10"/>
        <v/>
      </c>
      <c r="U167" s="49" t="str">
        <f t="shared" si="11"/>
        <v/>
      </c>
      <c r="V167" s="27"/>
      <c r="W167" s="26"/>
      <c r="X167" s="26"/>
      <c r="Y167" s="27"/>
      <c r="Z167" s="3"/>
      <c r="AA167" s="14"/>
      <c r="AB167" s="3"/>
      <c r="AC167" s="3"/>
      <c r="AD167" s="14"/>
      <c r="AE167" s="26"/>
      <c r="AF167" s="27"/>
      <c r="AG167" s="26"/>
      <c r="AH167" s="26"/>
      <c r="AI167" s="27"/>
      <c r="AJ167" s="26"/>
      <c r="AK167" s="26"/>
      <c r="AL167" s="28"/>
      <c r="AM167" s="28"/>
    </row>
    <row r="168" spans="1:39" s="29" customFormat="1" ht="21" customHeight="1" x14ac:dyDescent="0.15">
      <c r="A168" s="173">
        <v>158</v>
      </c>
      <c r="B168" s="67"/>
      <c r="C168" s="63"/>
      <c r="D168" s="86"/>
      <c r="E168" s="86"/>
      <c r="F168" s="77"/>
      <c r="G168" s="216"/>
      <c r="H168" s="219"/>
      <c r="I168" s="225"/>
      <c r="J168" s="225"/>
      <c r="K168" s="315">
        <f t="shared" si="9"/>
        <v>0</v>
      </c>
      <c r="L168" s="65"/>
      <c r="M168" s="65"/>
      <c r="N168" s="65"/>
      <c r="O168" s="65"/>
      <c r="P168" s="65"/>
      <c r="Q168" s="65"/>
      <c r="R168" s="65"/>
      <c r="S168" s="72"/>
      <c r="T168" s="27" t="str">
        <f t="shared" si="10"/>
        <v/>
      </c>
      <c r="U168" s="49" t="str">
        <f t="shared" si="11"/>
        <v/>
      </c>
      <c r="V168" s="32"/>
      <c r="W168" s="31"/>
      <c r="X168" s="31"/>
      <c r="Y168" s="32"/>
      <c r="Z168" s="3"/>
      <c r="AA168" s="14"/>
      <c r="AB168" s="4"/>
      <c r="AC168" s="3"/>
      <c r="AD168" s="14"/>
      <c r="AE168" s="31"/>
      <c r="AF168" s="32"/>
      <c r="AG168" s="31"/>
      <c r="AH168" s="31"/>
      <c r="AI168" s="32"/>
      <c r="AJ168" s="26"/>
      <c r="AK168" s="26"/>
      <c r="AL168" s="28"/>
      <c r="AM168" s="28"/>
    </row>
    <row r="169" spans="1:39" s="29" customFormat="1" ht="21" customHeight="1" x14ac:dyDescent="0.15">
      <c r="A169" s="173">
        <v>159</v>
      </c>
      <c r="B169" s="67"/>
      <c r="C169" s="63"/>
      <c r="D169" s="86"/>
      <c r="E169" s="86"/>
      <c r="F169" s="77"/>
      <c r="G169" s="216"/>
      <c r="H169" s="219"/>
      <c r="I169" s="225"/>
      <c r="J169" s="225"/>
      <c r="K169" s="315">
        <f t="shared" si="9"/>
        <v>0</v>
      </c>
      <c r="L169" s="65"/>
      <c r="M169" s="65"/>
      <c r="N169" s="65"/>
      <c r="O169" s="65"/>
      <c r="P169" s="65"/>
      <c r="Q169" s="65"/>
      <c r="R169" s="65"/>
      <c r="S169" s="72"/>
      <c r="T169" s="27" t="str">
        <f t="shared" si="10"/>
        <v/>
      </c>
      <c r="U169" s="49" t="str">
        <f t="shared" si="11"/>
        <v/>
      </c>
      <c r="V169" s="32"/>
      <c r="W169" s="31"/>
      <c r="X169" s="31"/>
      <c r="Y169" s="32"/>
      <c r="Z169" s="3"/>
      <c r="AA169" s="14"/>
      <c r="AB169" s="4"/>
      <c r="AC169" s="3"/>
      <c r="AD169" s="14"/>
      <c r="AE169" s="31"/>
      <c r="AF169" s="32"/>
      <c r="AG169" s="31"/>
      <c r="AH169" s="31"/>
      <c r="AI169" s="32"/>
      <c r="AJ169" s="26"/>
      <c r="AK169" s="26"/>
      <c r="AL169" s="28"/>
      <c r="AM169" s="28"/>
    </row>
    <row r="170" spans="1:39" s="29" customFormat="1" ht="21" customHeight="1" x14ac:dyDescent="0.15">
      <c r="A170" s="173">
        <v>160</v>
      </c>
      <c r="B170" s="67"/>
      <c r="C170" s="63"/>
      <c r="D170" s="86"/>
      <c r="E170" s="86"/>
      <c r="F170" s="77"/>
      <c r="G170" s="216"/>
      <c r="H170" s="219"/>
      <c r="I170" s="225"/>
      <c r="J170" s="225"/>
      <c r="K170" s="315">
        <f t="shared" si="9"/>
        <v>0</v>
      </c>
      <c r="L170" s="65"/>
      <c r="M170" s="65"/>
      <c r="N170" s="65"/>
      <c r="O170" s="65"/>
      <c r="P170" s="65"/>
      <c r="Q170" s="65"/>
      <c r="R170" s="65"/>
      <c r="S170" s="72"/>
      <c r="T170" s="27" t="str">
        <f t="shared" si="10"/>
        <v/>
      </c>
      <c r="U170" s="49" t="str">
        <f t="shared" si="11"/>
        <v/>
      </c>
      <c r="V170" s="34"/>
      <c r="W170" s="33"/>
      <c r="X170" s="33"/>
      <c r="Y170" s="34"/>
      <c r="Z170" s="3"/>
      <c r="AA170" s="14"/>
      <c r="AB170" s="5"/>
      <c r="AC170" s="3"/>
      <c r="AD170" s="14"/>
      <c r="AE170" s="33"/>
      <c r="AF170" s="34"/>
      <c r="AG170" s="33"/>
      <c r="AH170" s="33"/>
      <c r="AI170" s="34"/>
      <c r="AJ170" s="26"/>
      <c r="AK170" s="26"/>
      <c r="AL170" s="28"/>
      <c r="AM170" s="28"/>
    </row>
    <row r="171" spans="1:39" s="22" customFormat="1" ht="21" customHeight="1" x14ac:dyDescent="0.15">
      <c r="A171" s="173" t="s">
        <v>242</v>
      </c>
      <c r="B171" s="67"/>
      <c r="C171" s="63"/>
      <c r="D171" s="86"/>
      <c r="E171" s="86"/>
      <c r="F171" s="77"/>
      <c r="G171" s="216"/>
      <c r="H171" s="219"/>
      <c r="I171" s="225"/>
      <c r="J171" s="225"/>
      <c r="K171" s="315">
        <f t="shared" si="9"/>
        <v>0</v>
      </c>
      <c r="L171" s="65"/>
      <c r="M171" s="65"/>
      <c r="N171" s="65"/>
      <c r="O171" s="65"/>
      <c r="P171" s="65"/>
      <c r="Q171" s="65"/>
      <c r="R171" s="65"/>
      <c r="S171" s="72"/>
      <c r="T171" s="27" t="str">
        <f t="shared" si="10"/>
        <v/>
      </c>
      <c r="U171" s="49" t="str">
        <f t="shared" si="11"/>
        <v/>
      </c>
      <c r="V171" s="25"/>
      <c r="W171" s="25"/>
      <c r="X171" s="25"/>
      <c r="Y171" s="25"/>
      <c r="Z171" s="11"/>
      <c r="AA171" s="18"/>
      <c r="AB171" s="11"/>
      <c r="AC171" s="11"/>
      <c r="AD171" s="18"/>
      <c r="AE171" s="25"/>
      <c r="AF171" s="25"/>
      <c r="AG171" s="25"/>
      <c r="AH171" s="25"/>
      <c r="AI171" s="25"/>
      <c r="AJ171" s="25"/>
    </row>
    <row r="172" spans="1:39" s="29" customFormat="1" ht="21" customHeight="1" x14ac:dyDescent="0.15">
      <c r="A172" s="173">
        <v>161</v>
      </c>
      <c r="B172" s="67"/>
      <c r="C172" s="63"/>
      <c r="D172" s="86"/>
      <c r="E172" s="86"/>
      <c r="F172" s="77"/>
      <c r="G172" s="216"/>
      <c r="H172" s="219"/>
      <c r="I172" s="225"/>
      <c r="J172" s="225"/>
      <c r="K172" s="315">
        <f t="shared" si="9"/>
        <v>0</v>
      </c>
      <c r="L172" s="65"/>
      <c r="M172" s="65"/>
      <c r="N172" s="65"/>
      <c r="O172" s="65"/>
      <c r="P172" s="65"/>
      <c r="Q172" s="65"/>
      <c r="R172" s="65"/>
      <c r="S172" s="72"/>
      <c r="T172" s="27" t="str">
        <f t="shared" si="10"/>
        <v/>
      </c>
      <c r="U172" s="49" t="str">
        <f t="shared" si="11"/>
        <v/>
      </c>
      <c r="V172" s="27"/>
      <c r="W172" s="26"/>
      <c r="X172" s="26"/>
      <c r="Y172" s="27"/>
      <c r="Z172" s="3"/>
      <c r="AA172" s="14"/>
      <c r="AB172" s="3"/>
      <c r="AC172" s="3"/>
      <c r="AD172" s="14"/>
      <c r="AE172" s="26"/>
      <c r="AF172" s="27"/>
      <c r="AG172" s="26"/>
      <c r="AH172" s="26"/>
      <c r="AI172" s="27"/>
      <c r="AJ172" s="26"/>
      <c r="AK172" s="26"/>
      <c r="AL172" s="28"/>
      <c r="AM172" s="28"/>
    </row>
    <row r="173" spans="1:39" s="29" customFormat="1" ht="21" customHeight="1" x14ac:dyDescent="0.15">
      <c r="A173" s="173">
        <v>162</v>
      </c>
      <c r="B173" s="67"/>
      <c r="C173" s="63"/>
      <c r="D173" s="86"/>
      <c r="E173" s="86"/>
      <c r="F173" s="77"/>
      <c r="G173" s="216"/>
      <c r="H173" s="219"/>
      <c r="I173" s="225"/>
      <c r="J173" s="225"/>
      <c r="K173" s="315">
        <f t="shared" si="9"/>
        <v>0</v>
      </c>
      <c r="L173" s="65"/>
      <c r="M173" s="65"/>
      <c r="N173" s="65"/>
      <c r="O173" s="65"/>
      <c r="P173" s="65"/>
      <c r="Q173" s="65"/>
      <c r="R173" s="65"/>
      <c r="S173" s="72"/>
      <c r="T173" s="27" t="str">
        <f t="shared" si="10"/>
        <v/>
      </c>
      <c r="U173" s="49" t="str">
        <f t="shared" si="11"/>
        <v/>
      </c>
      <c r="V173" s="27"/>
      <c r="W173" s="26"/>
      <c r="X173" s="26"/>
      <c r="Y173" s="27"/>
      <c r="Z173" s="3"/>
      <c r="AA173" s="14"/>
      <c r="AB173" s="3"/>
      <c r="AC173" s="3"/>
      <c r="AD173" s="14"/>
      <c r="AE173" s="26"/>
      <c r="AF173" s="27"/>
      <c r="AG173" s="26"/>
      <c r="AH173" s="26"/>
      <c r="AI173" s="27"/>
      <c r="AJ173" s="26"/>
      <c r="AK173" s="26"/>
      <c r="AL173" s="28"/>
      <c r="AM173" s="28"/>
    </row>
    <row r="174" spans="1:39" s="29" customFormat="1" ht="21" customHeight="1" x14ac:dyDescent="0.15">
      <c r="A174" s="173">
        <v>163</v>
      </c>
      <c r="B174" s="67"/>
      <c r="C174" s="63"/>
      <c r="D174" s="86"/>
      <c r="E174" s="86"/>
      <c r="F174" s="77"/>
      <c r="G174" s="216"/>
      <c r="H174" s="219"/>
      <c r="I174" s="225"/>
      <c r="J174" s="225"/>
      <c r="K174" s="315">
        <f t="shared" si="9"/>
        <v>0</v>
      </c>
      <c r="L174" s="65"/>
      <c r="M174" s="65"/>
      <c r="N174" s="65"/>
      <c r="O174" s="65"/>
      <c r="P174" s="65"/>
      <c r="Q174" s="65"/>
      <c r="R174" s="65"/>
      <c r="S174" s="72"/>
      <c r="T174" s="27" t="str">
        <f t="shared" si="10"/>
        <v/>
      </c>
      <c r="U174" s="49" t="str">
        <f t="shared" si="11"/>
        <v/>
      </c>
      <c r="V174" s="27"/>
      <c r="W174" s="26"/>
      <c r="X174" s="26"/>
      <c r="Y174" s="27"/>
      <c r="Z174" s="3"/>
      <c r="AA174" s="14"/>
      <c r="AB174" s="3"/>
      <c r="AC174" s="3"/>
      <c r="AD174" s="14"/>
      <c r="AE174" s="26"/>
      <c r="AF174" s="27"/>
      <c r="AG174" s="26"/>
      <c r="AH174" s="26"/>
      <c r="AI174" s="27"/>
      <c r="AJ174" s="26"/>
      <c r="AK174" s="26"/>
      <c r="AL174" s="28"/>
      <c r="AM174" s="28"/>
    </row>
    <row r="175" spans="1:39" s="29" customFormat="1" ht="21" customHeight="1" x14ac:dyDescent="0.15">
      <c r="A175" s="173">
        <v>164</v>
      </c>
      <c r="B175" s="67"/>
      <c r="C175" s="63"/>
      <c r="D175" s="86"/>
      <c r="E175" s="86"/>
      <c r="F175" s="77"/>
      <c r="G175" s="216"/>
      <c r="H175" s="219"/>
      <c r="I175" s="225"/>
      <c r="J175" s="225"/>
      <c r="K175" s="315">
        <f t="shared" si="9"/>
        <v>0</v>
      </c>
      <c r="L175" s="65"/>
      <c r="M175" s="65"/>
      <c r="N175" s="65"/>
      <c r="O175" s="65"/>
      <c r="P175" s="65"/>
      <c r="Q175" s="65"/>
      <c r="R175" s="65"/>
      <c r="S175" s="72"/>
      <c r="T175" s="27" t="str">
        <f t="shared" si="10"/>
        <v/>
      </c>
      <c r="U175" s="49" t="str">
        <f t="shared" si="11"/>
        <v/>
      </c>
      <c r="V175" s="27"/>
      <c r="W175" s="26"/>
      <c r="X175" s="26"/>
      <c r="Y175" s="27"/>
      <c r="Z175" s="3"/>
      <c r="AA175" s="14"/>
      <c r="AB175" s="3"/>
      <c r="AC175" s="3"/>
      <c r="AD175" s="14"/>
      <c r="AE175" s="26"/>
      <c r="AF175" s="27"/>
      <c r="AG175" s="26"/>
      <c r="AH175" s="26"/>
      <c r="AI175" s="27"/>
      <c r="AJ175" s="26"/>
      <c r="AK175" s="26"/>
      <c r="AL175" s="28"/>
      <c r="AM175" s="28"/>
    </row>
    <row r="176" spans="1:39" s="29" customFormat="1" ht="21" customHeight="1" x14ac:dyDescent="0.15">
      <c r="A176" s="173">
        <v>165</v>
      </c>
      <c r="B176" s="67"/>
      <c r="C176" s="63"/>
      <c r="D176" s="86"/>
      <c r="E176" s="86"/>
      <c r="F176" s="77"/>
      <c r="G176" s="216"/>
      <c r="H176" s="219"/>
      <c r="I176" s="225"/>
      <c r="J176" s="225"/>
      <c r="K176" s="315">
        <f t="shared" si="9"/>
        <v>0</v>
      </c>
      <c r="L176" s="65"/>
      <c r="M176" s="65"/>
      <c r="N176" s="65"/>
      <c r="O176" s="65"/>
      <c r="P176" s="65"/>
      <c r="Q176" s="65"/>
      <c r="R176" s="65"/>
      <c r="S176" s="72"/>
      <c r="T176" s="27" t="str">
        <f t="shared" si="10"/>
        <v/>
      </c>
      <c r="U176" s="49" t="str">
        <f t="shared" si="11"/>
        <v/>
      </c>
      <c r="V176" s="27"/>
      <c r="W176" s="26"/>
      <c r="X176" s="26"/>
      <c r="Y176" s="27"/>
      <c r="Z176" s="3"/>
      <c r="AA176" s="14"/>
      <c r="AB176" s="3"/>
      <c r="AC176" s="3"/>
      <c r="AD176" s="14"/>
      <c r="AE176" s="26"/>
      <c r="AF176" s="27"/>
      <c r="AG176" s="26"/>
      <c r="AH176" s="26"/>
      <c r="AI176" s="27"/>
      <c r="AJ176" s="26"/>
      <c r="AK176" s="26"/>
      <c r="AL176" s="28"/>
      <c r="AM176" s="28"/>
    </row>
    <row r="177" spans="1:39" s="29" customFormat="1" ht="21" customHeight="1" x14ac:dyDescent="0.15">
      <c r="A177" s="173">
        <v>166</v>
      </c>
      <c r="B177" s="67"/>
      <c r="C177" s="63"/>
      <c r="D177" s="86"/>
      <c r="E177" s="86"/>
      <c r="F177" s="77"/>
      <c r="G177" s="216"/>
      <c r="H177" s="219"/>
      <c r="I177" s="225"/>
      <c r="J177" s="225"/>
      <c r="K177" s="315">
        <f t="shared" si="9"/>
        <v>0</v>
      </c>
      <c r="L177" s="65"/>
      <c r="M177" s="65"/>
      <c r="N177" s="65"/>
      <c r="O177" s="65"/>
      <c r="P177" s="65"/>
      <c r="Q177" s="65"/>
      <c r="R177" s="65"/>
      <c r="S177" s="72"/>
      <c r="T177" s="27" t="str">
        <f t="shared" si="10"/>
        <v/>
      </c>
      <c r="U177" s="49" t="str">
        <f t="shared" si="11"/>
        <v/>
      </c>
      <c r="V177" s="30"/>
      <c r="W177" s="26"/>
      <c r="X177" s="26"/>
      <c r="Y177" s="27"/>
      <c r="Z177" s="3"/>
      <c r="AA177" s="14"/>
      <c r="AB177" s="3"/>
      <c r="AC177" s="3"/>
      <c r="AD177" s="14"/>
      <c r="AE177" s="26"/>
      <c r="AF177" s="27"/>
      <c r="AG177" s="26"/>
      <c r="AH177" s="26"/>
      <c r="AI177" s="27"/>
      <c r="AJ177" s="26"/>
      <c r="AK177" s="26"/>
      <c r="AL177" s="28"/>
      <c r="AM177" s="28"/>
    </row>
    <row r="178" spans="1:39" s="29" customFormat="1" ht="21" customHeight="1" x14ac:dyDescent="0.15">
      <c r="A178" s="173">
        <v>167</v>
      </c>
      <c r="B178" s="67"/>
      <c r="C178" s="63"/>
      <c r="D178" s="86"/>
      <c r="E178" s="86"/>
      <c r="F178" s="77"/>
      <c r="G178" s="216"/>
      <c r="H178" s="219"/>
      <c r="I178" s="225"/>
      <c r="J178" s="225"/>
      <c r="K178" s="315">
        <f t="shared" si="9"/>
        <v>0</v>
      </c>
      <c r="L178" s="65"/>
      <c r="M178" s="65"/>
      <c r="N178" s="65"/>
      <c r="O178" s="65"/>
      <c r="P178" s="65"/>
      <c r="Q178" s="65"/>
      <c r="R178" s="65"/>
      <c r="S178" s="72"/>
      <c r="T178" s="27" t="str">
        <f t="shared" si="10"/>
        <v/>
      </c>
      <c r="U178" s="49" t="str">
        <f t="shared" si="11"/>
        <v/>
      </c>
      <c r="V178" s="27"/>
      <c r="W178" s="26"/>
      <c r="X178" s="26"/>
      <c r="Y178" s="27"/>
      <c r="Z178" s="3"/>
      <c r="AA178" s="14"/>
      <c r="AB178" s="3"/>
      <c r="AC178" s="3"/>
      <c r="AD178" s="14"/>
      <c r="AE178" s="26"/>
      <c r="AF178" s="27"/>
      <c r="AG178" s="26"/>
      <c r="AH178" s="26"/>
      <c r="AI178" s="27"/>
      <c r="AJ178" s="26"/>
      <c r="AK178" s="26"/>
      <c r="AL178" s="28"/>
      <c r="AM178" s="28"/>
    </row>
    <row r="179" spans="1:39" s="29" customFormat="1" ht="21" customHeight="1" x14ac:dyDescent="0.15">
      <c r="A179" s="173">
        <v>168</v>
      </c>
      <c r="B179" s="67"/>
      <c r="C179" s="63"/>
      <c r="D179" s="86"/>
      <c r="E179" s="86"/>
      <c r="F179" s="77"/>
      <c r="G179" s="216"/>
      <c r="H179" s="219"/>
      <c r="I179" s="225"/>
      <c r="J179" s="225"/>
      <c r="K179" s="315">
        <f t="shared" si="9"/>
        <v>0</v>
      </c>
      <c r="L179" s="65"/>
      <c r="M179" s="65"/>
      <c r="N179" s="65"/>
      <c r="O179" s="65"/>
      <c r="P179" s="65"/>
      <c r="Q179" s="65"/>
      <c r="R179" s="65"/>
      <c r="S179" s="72"/>
      <c r="T179" s="27" t="str">
        <f t="shared" si="10"/>
        <v/>
      </c>
      <c r="U179" s="49" t="str">
        <f t="shared" si="11"/>
        <v/>
      </c>
      <c r="V179" s="27"/>
      <c r="W179" s="26"/>
      <c r="X179" s="26"/>
      <c r="Y179" s="27"/>
      <c r="Z179" s="3"/>
      <c r="AA179" s="14"/>
      <c r="AB179" s="3"/>
      <c r="AC179" s="3"/>
      <c r="AD179" s="14"/>
      <c r="AE179" s="26"/>
      <c r="AF179" s="27"/>
      <c r="AG179" s="26"/>
      <c r="AH179" s="26"/>
      <c r="AI179" s="27"/>
      <c r="AJ179" s="26"/>
      <c r="AK179" s="26"/>
      <c r="AL179" s="28"/>
      <c r="AM179" s="28"/>
    </row>
    <row r="180" spans="1:39" s="29" customFormat="1" ht="21" customHeight="1" x14ac:dyDescent="0.15">
      <c r="A180" s="173">
        <v>169</v>
      </c>
      <c r="B180" s="67"/>
      <c r="C180" s="63"/>
      <c r="D180" s="86"/>
      <c r="E180" s="86"/>
      <c r="F180" s="77"/>
      <c r="G180" s="216"/>
      <c r="H180" s="219"/>
      <c r="I180" s="225"/>
      <c r="J180" s="225"/>
      <c r="K180" s="315">
        <f t="shared" si="9"/>
        <v>0</v>
      </c>
      <c r="L180" s="65"/>
      <c r="M180" s="65"/>
      <c r="N180" s="65"/>
      <c r="O180" s="65"/>
      <c r="P180" s="65"/>
      <c r="Q180" s="65"/>
      <c r="R180" s="65"/>
      <c r="S180" s="72"/>
      <c r="T180" s="27" t="str">
        <f t="shared" si="10"/>
        <v/>
      </c>
      <c r="U180" s="49" t="str">
        <f t="shared" si="11"/>
        <v/>
      </c>
      <c r="V180" s="27"/>
      <c r="W180" s="26"/>
      <c r="X180" s="26"/>
      <c r="Y180" s="27"/>
      <c r="Z180" s="3"/>
      <c r="AA180" s="14"/>
      <c r="AB180" s="3"/>
      <c r="AC180" s="3"/>
      <c r="AD180" s="14"/>
      <c r="AE180" s="26"/>
      <c r="AF180" s="27"/>
      <c r="AG180" s="26"/>
      <c r="AH180" s="26"/>
      <c r="AI180" s="27"/>
      <c r="AJ180" s="26"/>
      <c r="AK180" s="26"/>
      <c r="AL180" s="28"/>
      <c r="AM180" s="28"/>
    </row>
    <row r="181" spans="1:39" s="29" customFormat="1" ht="21" customHeight="1" x14ac:dyDescent="0.15">
      <c r="A181" s="173">
        <v>170</v>
      </c>
      <c r="B181" s="67"/>
      <c r="C181" s="63"/>
      <c r="D181" s="86"/>
      <c r="E181" s="86"/>
      <c r="F181" s="77"/>
      <c r="G181" s="216"/>
      <c r="H181" s="219"/>
      <c r="I181" s="225"/>
      <c r="J181" s="225"/>
      <c r="K181" s="315">
        <f t="shared" si="9"/>
        <v>0</v>
      </c>
      <c r="L181" s="65"/>
      <c r="M181" s="65"/>
      <c r="N181" s="65"/>
      <c r="O181" s="65"/>
      <c r="P181" s="65"/>
      <c r="Q181" s="65"/>
      <c r="R181" s="65"/>
      <c r="S181" s="72"/>
      <c r="T181" s="27" t="str">
        <f t="shared" si="10"/>
        <v/>
      </c>
      <c r="U181" s="49" t="str">
        <f t="shared" si="11"/>
        <v/>
      </c>
      <c r="V181" s="27"/>
      <c r="W181" s="26"/>
      <c r="X181" s="26"/>
      <c r="Y181" s="27"/>
      <c r="Z181" s="3"/>
      <c r="AA181" s="14"/>
      <c r="AB181" s="3"/>
      <c r="AC181" s="3"/>
      <c r="AD181" s="14"/>
      <c r="AE181" s="26"/>
      <c r="AF181" s="27"/>
      <c r="AG181" s="26"/>
      <c r="AH181" s="26"/>
      <c r="AI181" s="27"/>
      <c r="AJ181" s="26"/>
      <c r="AK181" s="26"/>
      <c r="AL181" s="28"/>
      <c r="AM181" s="28"/>
    </row>
    <row r="182" spans="1:39" s="29" customFormat="1" ht="21" customHeight="1" x14ac:dyDescent="0.15">
      <c r="A182" s="173">
        <v>171</v>
      </c>
      <c r="B182" s="67"/>
      <c r="C182" s="63"/>
      <c r="D182" s="86"/>
      <c r="E182" s="86"/>
      <c r="F182" s="77"/>
      <c r="G182" s="216"/>
      <c r="H182" s="219"/>
      <c r="I182" s="225"/>
      <c r="J182" s="225"/>
      <c r="K182" s="315">
        <f t="shared" si="9"/>
        <v>0</v>
      </c>
      <c r="L182" s="65"/>
      <c r="M182" s="65"/>
      <c r="N182" s="65"/>
      <c r="O182" s="65"/>
      <c r="P182" s="65"/>
      <c r="Q182" s="65"/>
      <c r="R182" s="65"/>
      <c r="S182" s="72"/>
      <c r="T182" s="27" t="str">
        <f t="shared" si="10"/>
        <v/>
      </c>
      <c r="U182" s="49" t="str">
        <f t="shared" si="11"/>
        <v/>
      </c>
      <c r="V182" s="27"/>
      <c r="W182" s="26"/>
      <c r="X182" s="26"/>
      <c r="Y182" s="27"/>
      <c r="Z182" s="3"/>
      <c r="AA182" s="14"/>
      <c r="AB182" s="3"/>
      <c r="AC182" s="3"/>
      <c r="AD182" s="14"/>
      <c r="AE182" s="26"/>
      <c r="AF182" s="27"/>
      <c r="AG182" s="26"/>
      <c r="AH182" s="26"/>
      <c r="AI182" s="27"/>
      <c r="AJ182" s="26"/>
      <c r="AK182" s="26"/>
      <c r="AL182" s="28"/>
      <c r="AM182" s="28"/>
    </row>
    <row r="183" spans="1:39" s="29" customFormat="1" ht="21" customHeight="1" x14ac:dyDescent="0.15">
      <c r="A183" s="173">
        <v>172</v>
      </c>
      <c r="B183" s="67"/>
      <c r="C183" s="63"/>
      <c r="D183" s="86"/>
      <c r="E183" s="86"/>
      <c r="F183" s="77"/>
      <c r="G183" s="216"/>
      <c r="H183" s="219"/>
      <c r="I183" s="225"/>
      <c r="J183" s="225"/>
      <c r="K183" s="315">
        <f t="shared" si="9"/>
        <v>0</v>
      </c>
      <c r="L183" s="65"/>
      <c r="M183" s="65"/>
      <c r="N183" s="65"/>
      <c r="O183" s="65"/>
      <c r="P183" s="65"/>
      <c r="Q183" s="65"/>
      <c r="R183" s="65"/>
      <c r="S183" s="72"/>
      <c r="T183" s="27" t="str">
        <f t="shared" si="10"/>
        <v/>
      </c>
      <c r="U183" s="49" t="str">
        <f t="shared" si="11"/>
        <v/>
      </c>
      <c r="V183" s="27"/>
      <c r="W183" s="26"/>
      <c r="X183" s="26"/>
      <c r="Y183" s="27"/>
      <c r="Z183" s="3"/>
      <c r="AA183" s="14"/>
      <c r="AB183" s="3"/>
      <c r="AC183" s="3"/>
      <c r="AD183" s="14"/>
      <c r="AE183" s="26"/>
      <c r="AF183" s="27"/>
      <c r="AG183" s="26"/>
      <c r="AH183" s="26"/>
      <c r="AI183" s="27"/>
      <c r="AJ183" s="26"/>
      <c r="AK183" s="26"/>
      <c r="AL183" s="28"/>
      <c r="AM183" s="28"/>
    </row>
    <row r="184" spans="1:39" s="29" customFormat="1" ht="21" customHeight="1" x14ac:dyDescent="0.15">
      <c r="A184" s="173">
        <v>173</v>
      </c>
      <c r="B184" s="67"/>
      <c r="C184" s="63"/>
      <c r="D184" s="86"/>
      <c r="E184" s="86"/>
      <c r="F184" s="77"/>
      <c r="G184" s="216"/>
      <c r="H184" s="219"/>
      <c r="I184" s="225"/>
      <c r="J184" s="225"/>
      <c r="K184" s="315">
        <f t="shared" si="9"/>
        <v>0</v>
      </c>
      <c r="L184" s="65"/>
      <c r="M184" s="65"/>
      <c r="N184" s="65"/>
      <c r="O184" s="65"/>
      <c r="P184" s="65"/>
      <c r="Q184" s="65"/>
      <c r="R184" s="65"/>
      <c r="S184" s="72"/>
      <c r="T184" s="27" t="str">
        <f t="shared" si="10"/>
        <v/>
      </c>
      <c r="U184" s="49" t="str">
        <f t="shared" si="11"/>
        <v/>
      </c>
      <c r="V184" s="27"/>
      <c r="W184" s="26"/>
      <c r="X184" s="26"/>
      <c r="Y184" s="27"/>
      <c r="Z184" s="3"/>
      <c r="AA184" s="14"/>
      <c r="AB184" s="3"/>
      <c r="AC184" s="3"/>
      <c r="AD184" s="14"/>
      <c r="AE184" s="26"/>
      <c r="AF184" s="27"/>
      <c r="AG184" s="26"/>
      <c r="AH184" s="26"/>
      <c r="AI184" s="27"/>
      <c r="AJ184" s="26"/>
      <c r="AK184" s="26"/>
      <c r="AL184" s="28"/>
      <c r="AM184" s="28"/>
    </row>
    <row r="185" spans="1:39" s="29" customFormat="1" ht="21" customHeight="1" x14ac:dyDescent="0.15">
      <c r="A185" s="173">
        <v>174</v>
      </c>
      <c r="B185" s="67"/>
      <c r="C185" s="63"/>
      <c r="D185" s="86"/>
      <c r="E185" s="86"/>
      <c r="F185" s="77"/>
      <c r="G185" s="216"/>
      <c r="H185" s="219"/>
      <c r="I185" s="225"/>
      <c r="J185" s="225"/>
      <c r="K185" s="315">
        <f t="shared" si="9"/>
        <v>0</v>
      </c>
      <c r="L185" s="65"/>
      <c r="M185" s="65"/>
      <c r="N185" s="65"/>
      <c r="O185" s="65"/>
      <c r="P185" s="65"/>
      <c r="Q185" s="65"/>
      <c r="R185" s="65"/>
      <c r="S185" s="72"/>
      <c r="T185" s="27" t="str">
        <f t="shared" si="10"/>
        <v/>
      </c>
      <c r="U185" s="49" t="str">
        <f t="shared" si="11"/>
        <v/>
      </c>
      <c r="V185" s="27"/>
      <c r="W185" s="26"/>
      <c r="X185" s="26"/>
      <c r="Y185" s="27"/>
      <c r="Z185" s="3"/>
      <c r="AA185" s="14"/>
      <c r="AB185" s="3"/>
      <c r="AC185" s="3"/>
      <c r="AD185" s="14"/>
      <c r="AE185" s="26"/>
      <c r="AF185" s="27"/>
      <c r="AG185" s="26"/>
      <c r="AH185" s="26"/>
      <c r="AI185" s="27"/>
      <c r="AJ185" s="26"/>
      <c r="AK185" s="26"/>
      <c r="AL185" s="28"/>
      <c r="AM185" s="28"/>
    </row>
    <row r="186" spans="1:39" s="29" customFormat="1" ht="21" customHeight="1" x14ac:dyDescent="0.15">
      <c r="A186" s="179">
        <v>175</v>
      </c>
      <c r="B186" s="104"/>
      <c r="C186" s="105"/>
      <c r="D186" s="106"/>
      <c r="E186" s="106"/>
      <c r="F186" s="166"/>
      <c r="G186" s="218"/>
      <c r="H186" s="220"/>
      <c r="I186" s="226"/>
      <c r="J186" s="226"/>
      <c r="K186" s="316">
        <f t="shared" si="9"/>
        <v>0</v>
      </c>
      <c r="L186" s="154"/>
      <c r="M186" s="154"/>
      <c r="N186" s="154"/>
      <c r="O186" s="154"/>
      <c r="P186" s="154"/>
      <c r="Q186" s="154"/>
      <c r="R186" s="154"/>
      <c r="S186" s="155"/>
      <c r="T186" s="27" t="str">
        <f t="shared" si="10"/>
        <v/>
      </c>
      <c r="U186" s="49" t="str">
        <f t="shared" si="11"/>
        <v/>
      </c>
      <c r="V186" s="27"/>
      <c r="W186" s="26"/>
      <c r="X186" s="26"/>
      <c r="Y186" s="27"/>
      <c r="Z186" s="3"/>
      <c r="AA186" s="14"/>
      <c r="AB186" s="3"/>
      <c r="AC186" s="3"/>
      <c r="AD186" s="14"/>
      <c r="AE186" s="26"/>
      <c r="AF186" s="27"/>
      <c r="AG186" s="26"/>
      <c r="AH186" s="26"/>
      <c r="AI186" s="27"/>
      <c r="AJ186" s="26"/>
      <c r="AK186" s="26"/>
      <c r="AL186" s="28"/>
      <c r="AM186" s="28"/>
    </row>
    <row r="187" spans="1:39" s="29" customFormat="1" ht="21" customHeight="1" x14ac:dyDescent="0.15">
      <c r="A187" s="163">
        <v>176</v>
      </c>
      <c r="B187" s="71"/>
      <c r="C187" s="99"/>
      <c r="D187" s="102"/>
      <c r="E187" s="102"/>
      <c r="F187" s="164"/>
      <c r="G187" s="211"/>
      <c r="H187" s="221"/>
      <c r="I187" s="227"/>
      <c r="J187" s="227"/>
      <c r="K187" s="314">
        <f t="shared" si="9"/>
        <v>0</v>
      </c>
      <c r="L187" s="152"/>
      <c r="M187" s="152"/>
      <c r="N187" s="152"/>
      <c r="O187" s="152"/>
      <c r="P187" s="152"/>
      <c r="Q187" s="152"/>
      <c r="R187" s="152"/>
      <c r="S187" s="153"/>
      <c r="T187" s="27" t="str">
        <f t="shared" si="10"/>
        <v/>
      </c>
      <c r="U187" s="49" t="str">
        <f t="shared" si="11"/>
        <v/>
      </c>
      <c r="V187" s="27"/>
      <c r="W187" s="26"/>
      <c r="X187" s="26"/>
      <c r="Y187" s="27"/>
      <c r="Z187" s="3"/>
      <c r="AA187" s="14"/>
      <c r="AB187" s="3"/>
      <c r="AC187" s="3"/>
      <c r="AD187" s="14"/>
      <c r="AE187" s="26"/>
      <c r="AF187" s="27"/>
      <c r="AG187" s="26"/>
      <c r="AH187" s="26"/>
      <c r="AI187" s="27"/>
      <c r="AJ187" s="26"/>
      <c r="AK187" s="26"/>
      <c r="AL187" s="28"/>
      <c r="AM187" s="28"/>
    </row>
    <row r="188" spans="1:39" s="29" customFormat="1" ht="21" customHeight="1" x14ac:dyDescent="0.15">
      <c r="A188" s="173">
        <v>177</v>
      </c>
      <c r="B188" s="67"/>
      <c r="C188" s="63"/>
      <c r="D188" s="86"/>
      <c r="E188" s="86"/>
      <c r="F188" s="77"/>
      <c r="G188" s="216"/>
      <c r="H188" s="219"/>
      <c r="I188" s="225"/>
      <c r="J188" s="225"/>
      <c r="K188" s="315">
        <f t="shared" si="9"/>
        <v>0</v>
      </c>
      <c r="L188" s="65"/>
      <c r="M188" s="65"/>
      <c r="N188" s="65"/>
      <c r="O188" s="65"/>
      <c r="P188" s="65"/>
      <c r="Q188" s="65"/>
      <c r="R188" s="65"/>
      <c r="S188" s="72"/>
      <c r="T188" s="27" t="str">
        <f t="shared" si="10"/>
        <v/>
      </c>
      <c r="U188" s="49" t="str">
        <f t="shared" si="11"/>
        <v/>
      </c>
      <c r="V188" s="27"/>
      <c r="W188" s="26"/>
      <c r="X188" s="26"/>
      <c r="Y188" s="27"/>
      <c r="Z188" s="3"/>
      <c r="AA188" s="14"/>
      <c r="AB188" s="3"/>
      <c r="AC188" s="3"/>
      <c r="AD188" s="14"/>
      <c r="AE188" s="26"/>
      <c r="AF188" s="27"/>
      <c r="AG188" s="26"/>
      <c r="AH188" s="26"/>
      <c r="AI188" s="27"/>
      <c r="AJ188" s="26"/>
      <c r="AK188" s="26"/>
      <c r="AL188" s="28"/>
      <c r="AM188" s="28"/>
    </row>
    <row r="189" spans="1:39" s="29" customFormat="1" ht="21" customHeight="1" x14ac:dyDescent="0.15">
      <c r="A189" s="173">
        <v>178</v>
      </c>
      <c r="B189" s="67"/>
      <c r="C189" s="63"/>
      <c r="D189" s="86"/>
      <c r="E189" s="86"/>
      <c r="F189" s="77"/>
      <c r="G189" s="216"/>
      <c r="H189" s="219"/>
      <c r="I189" s="225"/>
      <c r="J189" s="225"/>
      <c r="K189" s="315">
        <f t="shared" si="9"/>
        <v>0</v>
      </c>
      <c r="L189" s="65"/>
      <c r="M189" s="65"/>
      <c r="N189" s="65"/>
      <c r="O189" s="65"/>
      <c r="P189" s="65"/>
      <c r="Q189" s="65"/>
      <c r="R189" s="65"/>
      <c r="S189" s="72"/>
      <c r="T189" s="27" t="str">
        <f t="shared" si="10"/>
        <v/>
      </c>
      <c r="U189" s="49" t="str">
        <f t="shared" si="11"/>
        <v/>
      </c>
      <c r="V189" s="32"/>
      <c r="W189" s="31"/>
      <c r="X189" s="31"/>
      <c r="Y189" s="32"/>
      <c r="Z189" s="3"/>
      <c r="AA189" s="14"/>
      <c r="AB189" s="4"/>
      <c r="AC189" s="3"/>
      <c r="AD189" s="14"/>
      <c r="AE189" s="31"/>
      <c r="AF189" s="32"/>
      <c r="AG189" s="31"/>
      <c r="AH189" s="31"/>
      <c r="AI189" s="32"/>
      <c r="AJ189" s="26"/>
      <c r="AK189" s="26"/>
      <c r="AL189" s="28"/>
      <c r="AM189" s="28"/>
    </row>
    <row r="190" spans="1:39" s="29" customFormat="1" ht="21" customHeight="1" x14ac:dyDescent="0.15">
      <c r="A190" s="173">
        <v>179</v>
      </c>
      <c r="B190" s="67"/>
      <c r="C190" s="63"/>
      <c r="D190" s="86"/>
      <c r="E190" s="86"/>
      <c r="F190" s="77"/>
      <c r="G190" s="216"/>
      <c r="H190" s="219"/>
      <c r="I190" s="225"/>
      <c r="J190" s="225"/>
      <c r="K190" s="315">
        <f t="shared" si="9"/>
        <v>0</v>
      </c>
      <c r="L190" s="65"/>
      <c r="M190" s="65"/>
      <c r="N190" s="65"/>
      <c r="O190" s="65"/>
      <c r="P190" s="65"/>
      <c r="Q190" s="65"/>
      <c r="R190" s="65"/>
      <c r="S190" s="72"/>
      <c r="T190" s="27" t="str">
        <f t="shared" si="10"/>
        <v/>
      </c>
      <c r="U190" s="49" t="str">
        <f t="shared" si="11"/>
        <v/>
      </c>
      <c r="V190" s="32"/>
      <c r="W190" s="31"/>
      <c r="X190" s="31"/>
      <c r="Y190" s="32"/>
      <c r="Z190" s="3"/>
      <c r="AA190" s="14"/>
      <c r="AB190" s="4"/>
      <c r="AC190" s="3"/>
      <c r="AD190" s="14"/>
      <c r="AE190" s="31"/>
      <c r="AF190" s="32"/>
      <c r="AG190" s="31"/>
      <c r="AH190" s="31"/>
      <c r="AI190" s="32"/>
      <c r="AJ190" s="26"/>
      <c r="AK190" s="26"/>
      <c r="AL190" s="28"/>
      <c r="AM190" s="28"/>
    </row>
    <row r="191" spans="1:39" s="29" customFormat="1" ht="21" customHeight="1" x14ac:dyDescent="0.15">
      <c r="A191" s="181">
        <v>180</v>
      </c>
      <c r="B191" s="63"/>
      <c r="C191" s="57"/>
      <c r="D191" s="88"/>
      <c r="E191" s="88"/>
      <c r="F191" s="190"/>
      <c r="G191" s="219"/>
      <c r="H191" s="213"/>
      <c r="I191" s="231"/>
      <c r="J191" s="231"/>
      <c r="K191" s="315">
        <f t="shared" si="9"/>
        <v>0</v>
      </c>
      <c r="L191" s="66"/>
      <c r="M191" s="58"/>
      <c r="N191" s="66"/>
      <c r="O191" s="58"/>
      <c r="P191" s="57"/>
      <c r="Q191" s="57"/>
      <c r="R191" s="57"/>
      <c r="S191" s="158"/>
      <c r="T191" s="27" t="str">
        <f t="shared" si="10"/>
        <v/>
      </c>
      <c r="U191" s="49" t="str">
        <f t="shared" si="11"/>
        <v/>
      </c>
      <c r="V191" s="34"/>
      <c r="W191" s="33"/>
      <c r="X191" s="33"/>
      <c r="Y191" s="34"/>
      <c r="Z191" s="3"/>
      <c r="AA191" s="14"/>
      <c r="AB191" s="5"/>
      <c r="AC191" s="3"/>
      <c r="AD191" s="14"/>
      <c r="AE191" s="33"/>
      <c r="AF191" s="34"/>
      <c r="AG191" s="33"/>
      <c r="AH191" s="33"/>
      <c r="AI191" s="34"/>
      <c r="AJ191" s="26"/>
      <c r="AK191" s="26"/>
      <c r="AL191" s="28"/>
      <c r="AM191" s="28"/>
    </row>
    <row r="192" spans="1:39" s="22" customFormat="1" ht="21" customHeight="1" x14ac:dyDescent="0.15">
      <c r="A192" s="181" t="s">
        <v>242</v>
      </c>
      <c r="B192" s="63"/>
      <c r="C192" s="57"/>
      <c r="D192" s="88"/>
      <c r="E192" s="88"/>
      <c r="F192" s="190"/>
      <c r="G192" s="219"/>
      <c r="H192" s="213"/>
      <c r="I192" s="231"/>
      <c r="J192" s="231"/>
      <c r="K192" s="315">
        <f t="shared" si="9"/>
        <v>0</v>
      </c>
      <c r="L192" s="66"/>
      <c r="M192" s="58"/>
      <c r="N192" s="66"/>
      <c r="O192" s="58"/>
      <c r="P192" s="57"/>
      <c r="Q192" s="57"/>
      <c r="R192" s="57"/>
      <c r="S192" s="158"/>
      <c r="T192" s="27" t="str">
        <f t="shared" si="10"/>
        <v/>
      </c>
      <c r="U192" s="49" t="str">
        <f t="shared" si="11"/>
        <v/>
      </c>
      <c r="V192" s="25"/>
      <c r="W192" s="25"/>
      <c r="X192" s="25"/>
      <c r="Y192" s="25"/>
      <c r="Z192" s="11"/>
      <c r="AA192" s="18"/>
      <c r="AB192" s="11"/>
      <c r="AC192" s="11"/>
      <c r="AD192" s="18"/>
      <c r="AE192" s="25"/>
      <c r="AF192" s="25"/>
      <c r="AG192" s="25"/>
      <c r="AH192" s="25"/>
      <c r="AI192" s="25"/>
      <c r="AJ192" s="25"/>
    </row>
    <row r="193" spans="1:39" s="29" customFormat="1" ht="21" customHeight="1" x14ac:dyDescent="0.15">
      <c r="A193" s="181">
        <v>181</v>
      </c>
      <c r="B193" s="63"/>
      <c r="C193" s="57"/>
      <c r="D193" s="88"/>
      <c r="E193" s="88"/>
      <c r="F193" s="190"/>
      <c r="G193" s="219"/>
      <c r="H193" s="213"/>
      <c r="I193" s="231"/>
      <c r="J193" s="231"/>
      <c r="K193" s="315">
        <f t="shared" si="9"/>
        <v>0</v>
      </c>
      <c r="L193" s="66"/>
      <c r="M193" s="58"/>
      <c r="N193" s="66"/>
      <c r="O193" s="58"/>
      <c r="P193" s="57"/>
      <c r="Q193" s="57"/>
      <c r="R193" s="57"/>
      <c r="S193" s="158"/>
      <c r="T193" s="27" t="str">
        <f t="shared" si="10"/>
        <v/>
      </c>
      <c r="U193" s="49" t="str">
        <f t="shared" si="11"/>
        <v/>
      </c>
      <c r="V193" s="27"/>
      <c r="W193" s="26"/>
      <c r="X193" s="26"/>
      <c r="Y193" s="27"/>
      <c r="Z193" s="3"/>
      <c r="AA193" s="14"/>
      <c r="AB193" s="3"/>
      <c r="AC193" s="3"/>
      <c r="AD193" s="14"/>
      <c r="AE193" s="26"/>
      <c r="AF193" s="27"/>
      <c r="AG193" s="26"/>
      <c r="AH193" s="26"/>
      <c r="AI193" s="27"/>
      <c r="AJ193" s="26"/>
      <c r="AK193" s="26"/>
      <c r="AL193" s="28"/>
      <c r="AM193" s="28"/>
    </row>
    <row r="194" spans="1:39" s="29" customFormat="1" ht="21" customHeight="1" x14ac:dyDescent="0.15">
      <c r="A194" s="181">
        <v>182</v>
      </c>
      <c r="B194" s="63"/>
      <c r="C194" s="57"/>
      <c r="D194" s="87"/>
      <c r="E194" s="87"/>
      <c r="F194" s="191"/>
      <c r="G194" s="219"/>
      <c r="H194" s="213"/>
      <c r="I194" s="233"/>
      <c r="J194" s="233"/>
      <c r="K194" s="315">
        <f t="shared" si="9"/>
        <v>0</v>
      </c>
      <c r="L194" s="66"/>
      <c r="M194" s="58"/>
      <c r="N194" s="66"/>
      <c r="O194" s="58"/>
      <c r="P194" s="57"/>
      <c r="Q194" s="57"/>
      <c r="R194" s="57"/>
      <c r="S194" s="158"/>
      <c r="T194" s="27" t="str">
        <f t="shared" si="10"/>
        <v/>
      </c>
      <c r="U194" s="49" t="str">
        <f t="shared" si="11"/>
        <v/>
      </c>
      <c r="V194" s="27"/>
      <c r="W194" s="26"/>
      <c r="X194" s="26"/>
      <c r="Y194" s="27"/>
      <c r="Z194" s="3"/>
      <c r="AA194" s="14"/>
      <c r="AB194" s="3"/>
      <c r="AC194" s="3"/>
      <c r="AD194" s="14"/>
      <c r="AE194" s="26"/>
      <c r="AF194" s="27"/>
      <c r="AG194" s="26"/>
      <c r="AH194" s="26"/>
      <c r="AI194" s="27"/>
      <c r="AJ194" s="26"/>
      <c r="AK194" s="26"/>
      <c r="AL194" s="28"/>
      <c r="AM194" s="28"/>
    </row>
    <row r="195" spans="1:39" s="29" customFormat="1" ht="21" customHeight="1" x14ac:dyDescent="0.15">
      <c r="A195" s="181">
        <v>183</v>
      </c>
      <c r="B195" s="63"/>
      <c r="C195" s="57"/>
      <c r="D195" s="88"/>
      <c r="E195" s="88"/>
      <c r="F195" s="190"/>
      <c r="G195" s="219"/>
      <c r="H195" s="213"/>
      <c r="I195" s="231"/>
      <c r="J195" s="231"/>
      <c r="K195" s="315">
        <f t="shared" si="9"/>
        <v>0</v>
      </c>
      <c r="L195" s="66"/>
      <c r="M195" s="58"/>
      <c r="N195" s="66"/>
      <c r="O195" s="58"/>
      <c r="P195" s="57"/>
      <c r="Q195" s="57"/>
      <c r="R195" s="57"/>
      <c r="S195" s="158"/>
      <c r="T195" s="27" t="str">
        <f t="shared" si="10"/>
        <v/>
      </c>
      <c r="U195" s="49" t="str">
        <f t="shared" si="11"/>
        <v/>
      </c>
      <c r="V195" s="27"/>
      <c r="W195" s="26"/>
      <c r="X195" s="26"/>
      <c r="Y195" s="27"/>
      <c r="Z195" s="3"/>
      <c r="AA195" s="14"/>
      <c r="AB195" s="3"/>
      <c r="AC195" s="3"/>
      <c r="AD195" s="14"/>
      <c r="AE195" s="26"/>
      <c r="AF195" s="27"/>
      <c r="AG195" s="26"/>
      <c r="AH195" s="26"/>
      <c r="AI195" s="27"/>
      <c r="AJ195" s="26"/>
      <c r="AK195" s="26"/>
      <c r="AL195" s="28"/>
      <c r="AM195" s="28"/>
    </row>
    <row r="196" spans="1:39" s="29" customFormat="1" ht="21" customHeight="1" x14ac:dyDescent="0.15">
      <c r="A196" s="177">
        <v>184</v>
      </c>
      <c r="B196" s="78"/>
      <c r="C196" s="78"/>
      <c r="D196" s="86"/>
      <c r="E196" s="86"/>
      <c r="F196" s="77"/>
      <c r="G196" s="215"/>
      <c r="H196" s="215"/>
      <c r="I196" s="225"/>
      <c r="J196" s="225"/>
      <c r="K196" s="315">
        <f t="shared" si="9"/>
        <v>0</v>
      </c>
      <c r="L196" s="70"/>
      <c r="M196" s="67"/>
      <c r="N196" s="70"/>
      <c r="O196" s="67"/>
      <c r="P196" s="78"/>
      <c r="Q196" s="78"/>
      <c r="R196" s="78"/>
      <c r="S196" s="192"/>
      <c r="T196" s="27" t="str">
        <f t="shared" si="10"/>
        <v/>
      </c>
      <c r="U196" s="49" t="str">
        <f t="shared" si="11"/>
        <v/>
      </c>
      <c r="V196" s="27"/>
      <c r="W196" s="26"/>
      <c r="X196" s="26"/>
      <c r="Y196" s="27"/>
      <c r="Z196" s="3"/>
      <c r="AA196" s="14"/>
      <c r="AB196" s="3"/>
      <c r="AC196" s="3"/>
      <c r="AD196" s="14"/>
      <c r="AE196" s="26"/>
      <c r="AF196" s="27"/>
      <c r="AG196" s="26"/>
      <c r="AH196" s="26"/>
      <c r="AI196" s="27"/>
      <c r="AJ196" s="26"/>
      <c r="AK196" s="26"/>
      <c r="AL196" s="28"/>
      <c r="AM196" s="28"/>
    </row>
    <row r="197" spans="1:39" s="29" customFormat="1" ht="21" customHeight="1" x14ac:dyDescent="0.15">
      <c r="A197" s="181">
        <v>185</v>
      </c>
      <c r="B197" s="63"/>
      <c r="C197" s="57"/>
      <c r="D197" s="88"/>
      <c r="E197" s="88"/>
      <c r="F197" s="190"/>
      <c r="G197" s="219"/>
      <c r="H197" s="213"/>
      <c r="I197" s="231"/>
      <c r="J197" s="231"/>
      <c r="K197" s="315">
        <f t="shared" si="9"/>
        <v>0</v>
      </c>
      <c r="L197" s="66"/>
      <c r="M197" s="58"/>
      <c r="N197" s="66"/>
      <c r="O197" s="58"/>
      <c r="P197" s="57"/>
      <c r="Q197" s="57"/>
      <c r="R197" s="57"/>
      <c r="S197" s="158"/>
      <c r="T197" s="27" t="str">
        <f t="shared" si="10"/>
        <v/>
      </c>
      <c r="U197" s="49" t="str">
        <f t="shared" si="11"/>
        <v/>
      </c>
      <c r="V197" s="27"/>
      <c r="W197" s="26"/>
      <c r="X197" s="26"/>
      <c r="Y197" s="27"/>
      <c r="Z197" s="3"/>
      <c r="AA197" s="14"/>
      <c r="AB197" s="3"/>
      <c r="AC197" s="3"/>
      <c r="AD197" s="14"/>
      <c r="AE197" s="26"/>
      <c r="AF197" s="27"/>
      <c r="AG197" s="26"/>
      <c r="AH197" s="26"/>
      <c r="AI197" s="27"/>
      <c r="AJ197" s="26"/>
      <c r="AK197" s="26"/>
      <c r="AL197" s="28"/>
      <c r="AM197" s="28"/>
    </row>
    <row r="198" spans="1:39" s="29" customFormat="1" ht="21" customHeight="1" x14ac:dyDescent="0.15">
      <c r="A198" s="181">
        <v>186</v>
      </c>
      <c r="B198" s="63"/>
      <c r="C198" s="57"/>
      <c r="D198" s="88"/>
      <c r="E198" s="88"/>
      <c r="F198" s="190"/>
      <c r="G198" s="219"/>
      <c r="H198" s="213"/>
      <c r="I198" s="231"/>
      <c r="J198" s="231"/>
      <c r="K198" s="315">
        <f t="shared" si="9"/>
        <v>0</v>
      </c>
      <c r="L198" s="66"/>
      <c r="M198" s="58"/>
      <c r="N198" s="66"/>
      <c r="O198" s="58"/>
      <c r="P198" s="57"/>
      <c r="Q198" s="58"/>
      <c r="R198" s="57"/>
      <c r="S198" s="158"/>
      <c r="T198" s="27" t="str">
        <f t="shared" si="10"/>
        <v/>
      </c>
      <c r="U198" s="49" t="str">
        <f t="shared" si="11"/>
        <v/>
      </c>
      <c r="V198" s="30"/>
      <c r="W198" s="26"/>
      <c r="X198" s="26"/>
      <c r="Y198" s="27"/>
      <c r="Z198" s="3"/>
      <c r="AA198" s="14"/>
      <c r="AB198" s="3"/>
      <c r="AC198" s="3"/>
      <c r="AD198" s="14"/>
      <c r="AE198" s="26"/>
      <c r="AF198" s="27"/>
      <c r="AG198" s="26"/>
      <c r="AH198" s="26"/>
      <c r="AI198" s="27"/>
      <c r="AJ198" s="26"/>
      <c r="AK198" s="26"/>
      <c r="AL198" s="28"/>
      <c r="AM198" s="28"/>
    </row>
    <row r="199" spans="1:39" s="29" customFormat="1" ht="21" customHeight="1" x14ac:dyDescent="0.15">
      <c r="A199" s="181">
        <v>187</v>
      </c>
      <c r="B199" s="63"/>
      <c r="C199" s="57"/>
      <c r="D199" s="88"/>
      <c r="E199" s="88"/>
      <c r="F199" s="190"/>
      <c r="G199" s="219"/>
      <c r="H199" s="213"/>
      <c r="I199" s="231"/>
      <c r="J199" s="231"/>
      <c r="K199" s="315">
        <f t="shared" ref="K199:K262" si="13">J199-E199</f>
        <v>0</v>
      </c>
      <c r="L199" s="66"/>
      <c r="M199" s="58"/>
      <c r="N199" s="66"/>
      <c r="O199" s="58"/>
      <c r="P199" s="57"/>
      <c r="Q199" s="58"/>
      <c r="R199" s="57"/>
      <c r="S199" s="158"/>
      <c r="T199" s="27" t="str">
        <f t="shared" ref="T199:T262" si="14">CONCATENATE(L199,C199)</f>
        <v/>
      </c>
      <c r="U199" s="49" t="str">
        <f t="shared" ref="U199:U262" si="15">CONCATENATE(N199,H199)</f>
        <v/>
      </c>
      <c r="V199" s="27"/>
      <c r="W199" s="26"/>
      <c r="X199" s="26"/>
      <c r="Y199" s="27"/>
      <c r="Z199" s="3"/>
      <c r="AA199" s="14"/>
      <c r="AB199" s="3"/>
      <c r="AC199" s="3"/>
      <c r="AD199" s="14"/>
      <c r="AE199" s="26"/>
      <c r="AF199" s="27"/>
      <c r="AG199" s="26"/>
      <c r="AH199" s="26"/>
      <c r="AI199" s="27"/>
      <c r="AJ199" s="26"/>
      <c r="AK199" s="26"/>
      <c r="AL199" s="28"/>
      <c r="AM199" s="28"/>
    </row>
    <row r="200" spans="1:39" s="29" customFormat="1" ht="21" customHeight="1" x14ac:dyDescent="0.15">
      <c r="A200" s="181">
        <v>188</v>
      </c>
      <c r="B200" s="63"/>
      <c r="C200" s="57"/>
      <c r="D200" s="88"/>
      <c r="E200" s="88"/>
      <c r="F200" s="190"/>
      <c r="G200" s="219"/>
      <c r="H200" s="213"/>
      <c r="I200" s="231"/>
      <c r="J200" s="231"/>
      <c r="K200" s="315">
        <f t="shared" si="13"/>
        <v>0</v>
      </c>
      <c r="L200" s="66"/>
      <c r="M200" s="58"/>
      <c r="N200" s="66"/>
      <c r="O200" s="58"/>
      <c r="P200" s="57"/>
      <c r="Q200" s="57"/>
      <c r="R200" s="57"/>
      <c r="S200" s="158"/>
      <c r="T200" s="27" t="str">
        <f t="shared" si="14"/>
        <v/>
      </c>
      <c r="U200" s="49" t="str">
        <f t="shared" si="15"/>
        <v/>
      </c>
      <c r="V200" s="27"/>
      <c r="W200" s="26"/>
      <c r="X200" s="26"/>
      <c r="Y200" s="27"/>
      <c r="Z200" s="3"/>
      <c r="AA200" s="14"/>
      <c r="AB200" s="3"/>
      <c r="AC200" s="3"/>
      <c r="AD200" s="14"/>
      <c r="AE200" s="26"/>
      <c r="AF200" s="27"/>
      <c r="AG200" s="26"/>
      <c r="AH200" s="26"/>
      <c r="AI200" s="27"/>
      <c r="AJ200" s="26"/>
      <c r="AK200" s="26"/>
      <c r="AL200" s="28"/>
      <c r="AM200" s="28"/>
    </row>
    <row r="201" spans="1:39" s="29" customFormat="1" ht="21" customHeight="1" x14ac:dyDescent="0.15">
      <c r="A201" s="181">
        <v>189</v>
      </c>
      <c r="B201" s="63"/>
      <c r="C201" s="57"/>
      <c r="D201" s="88"/>
      <c r="E201" s="88"/>
      <c r="F201" s="190"/>
      <c r="G201" s="219"/>
      <c r="H201" s="213"/>
      <c r="I201" s="231"/>
      <c r="J201" s="231"/>
      <c r="K201" s="315">
        <f t="shared" si="13"/>
        <v>0</v>
      </c>
      <c r="L201" s="66"/>
      <c r="M201" s="58"/>
      <c r="N201" s="66"/>
      <c r="O201" s="58"/>
      <c r="P201" s="57"/>
      <c r="Q201" s="58"/>
      <c r="R201" s="57"/>
      <c r="S201" s="158"/>
      <c r="T201" s="27" t="str">
        <f t="shared" si="14"/>
        <v/>
      </c>
      <c r="U201" s="49" t="str">
        <f t="shared" si="15"/>
        <v/>
      </c>
      <c r="V201" s="27"/>
      <c r="W201" s="26"/>
      <c r="X201" s="26"/>
      <c r="Y201" s="27"/>
      <c r="Z201" s="3"/>
      <c r="AA201" s="14"/>
      <c r="AB201" s="3"/>
      <c r="AC201" s="3"/>
      <c r="AD201" s="14"/>
      <c r="AE201" s="26"/>
      <c r="AF201" s="27"/>
      <c r="AG201" s="26"/>
      <c r="AH201" s="26"/>
      <c r="AI201" s="27"/>
      <c r="AJ201" s="26"/>
      <c r="AK201" s="26"/>
      <c r="AL201" s="28"/>
      <c r="AM201" s="28"/>
    </row>
    <row r="202" spans="1:39" s="29" customFormat="1" ht="21" customHeight="1" x14ac:dyDescent="0.15">
      <c r="A202" s="181">
        <v>190</v>
      </c>
      <c r="B202" s="63"/>
      <c r="C202" s="57"/>
      <c r="D202" s="88"/>
      <c r="E202" s="88"/>
      <c r="F202" s="190"/>
      <c r="G202" s="219"/>
      <c r="H202" s="213"/>
      <c r="I202" s="231"/>
      <c r="J202" s="231"/>
      <c r="K202" s="315">
        <f t="shared" si="13"/>
        <v>0</v>
      </c>
      <c r="L202" s="66"/>
      <c r="M202" s="58"/>
      <c r="N202" s="66"/>
      <c r="O202" s="58"/>
      <c r="P202" s="57"/>
      <c r="Q202" s="57"/>
      <c r="R202" s="57"/>
      <c r="S202" s="158"/>
      <c r="T202" s="27" t="str">
        <f t="shared" si="14"/>
        <v/>
      </c>
      <c r="U202" s="49" t="str">
        <f t="shared" si="15"/>
        <v/>
      </c>
      <c r="V202" s="27"/>
      <c r="W202" s="26"/>
      <c r="X202" s="26"/>
      <c r="Y202" s="27"/>
      <c r="Z202" s="3"/>
      <c r="AA202" s="14"/>
      <c r="AB202" s="3"/>
      <c r="AC202" s="3"/>
      <c r="AD202" s="14"/>
      <c r="AE202" s="26"/>
      <c r="AF202" s="27"/>
      <c r="AG202" s="26"/>
      <c r="AH202" s="26"/>
      <c r="AI202" s="27"/>
      <c r="AJ202" s="26"/>
      <c r="AK202" s="26"/>
      <c r="AL202" s="28"/>
      <c r="AM202" s="28"/>
    </row>
    <row r="203" spans="1:39" s="29" customFormat="1" ht="21" customHeight="1" x14ac:dyDescent="0.15">
      <c r="A203" s="181"/>
      <c r="B203" s="63"/>
      <c r="C203" s="57"/>
      <c r="D203" s="88"/>
      <c r="E203" s="88"/>
      <c r="F203" s="190"/>
      <c r="G203" s="219"/>
      <c r="H203" s="213"/>
      <c r="I203" s="231"/>
      <c r="J203" s="231"/>
      <c r="K203" s="315">
        <f t="shared" si="13"/>
        <v>0</v>
      </c>
      <c r="L203" s="66"/>
      <c r="M203" s="58"/>
      <c r="N203" s="66"/>
      <c r="O203" s="58"/>
      <c r="P203" s="57"/>
      <c r="Q203" s="57"/>
      <c r="R203" s="57"/>
      <c r="S203" s="158"/>
      <c r="T203" s="27" t="str">
        <f t="shared" si="14"/>
        <v/>
      </c>
      <c r="U203" s="49" t="str">
        <f t="shared" si="15"/>
        <v/>
      </c>
      <c r="V203" s="27"/>
      <c r="W203" s="26"/>
      <c r="X203" s="26"/>
      <c r="Y203" s="27"/>
      <c r="Z203" s="3"/>
      <c r="AA203" s="14"/>
      <c r="AB203" s="3"/>
      <c r="AC203" s="3"/>
      <c r="AD203" s="14"/>
      <c r="AE203" s="26"/>
      <c r="AF203" s="27"/>
      <c r="AG203" s="26"/>
      <c r="AH203" s="26"/>
      <c r="AI203" s="27"/>
      <c r="AJ203" s="26"/>
      <c r="AK203" s="26"/>
      <c r="AL203" s="28"/>
      <c r="AM203" s="28"/>
    </row>
    <row r="204" spans="1:39" s="29" customFormat="1" ht="21" customHeight="1" x14ac:dyDescent="0.15">
      <c r="A204" s="181"/>
      <c r="B204" s="63"/>
      <c r="C204" s="57"/>
      <c r="D204" s="88"/>
      <c r="E204" s="88"/>
      <c r="F204" s="190"/>
      <c r="G204" s="219"/>
      <c r="H204" s="213"/>
      <c r="I204" s="231"/>
      <c r="J204" s="231"/>
      <c r="K204" s="315">
        <f t="shared" si="13"/>
        <v>0</v>
      </c>
      <c r="L204" s="66"/>
      <c r="M204" s="58"/>
      <c r="N204" s="66"/>
      <c r="O204" s="58"/>
      <c r="P204" s="57"/>
      <c r="Q204" s="57"/>
      <c r="R204" s="57"/>
      <c r="S204" s="158"/>
      <c r="T204" s="27" t="str">
        <f t="shared" si="14"/>
        <v/>
      </c>
      <c r="U204" s="49" t="str">
        <f t="shared" si="15"/>
        <v/>
      </c>
      <c r="V204" s="27"/>
      <c r="W204" s="26"/>
      <c r="X204" s="26"/>
      <c r="Y204" s="27"/>
      <c r="Z204" s="3"/>
      <c r="AA204" s="14"/>
      <c r="AB204" s="3"/>
      <c r="AC204" s="3"/>
      <c r="AD204" s="14"/>
      <c r="AE204" s="26"/>
      <c r="AF204" s="27"/>
      <c r="AG204" s="26"/>
      <c r="AH204" s="26"/>
      <c r="AI204" s="27"/>
      <c r="AJ204" s="26"/>
      <c r="AK204" s="26"/>
      <c r="AL204" s="28"/>
      <c r="AM204" s="28"/>
    </row>
    <row r="205" spans="1:39" s="29" customFormat="1" ht="21" customHeight="1" x14ac:dyDescent="0.15">
      <c r="A205" s="181"/>
      <c r="B205" s="63"/>
      <c r="C205" s="57"/>
      <c r="D205" s="88"/>
      <c r="E205" s="88"/>
      <c r="F205" s="190"/>
      <c r="G205" s="219"/>
      <c r="H205" s="213"/>
      <c r="I205" s="231"/>
      <c r="J205" s="231"/>
      <c r="K205" s="315">
        <f t="shared" si="13"/>
        <v>0</v>
      </c>
      <c r="L205" s="66"/>
      <c r="M205" s="58"/>
      <c r="N205" s="66"/>
      <c r="O205" s="58"/>
      <c r="P205" s="57"/>
      <c r="Q205" s="57"/>
      <c r="R205" s="57"/>
      <c r="S205" s="158"/>
      <c r="T205" s="27" t="str">
        <f t="shared" si="14"/>
        <v/>
      </c>
      <c r="U205" s="49" t="str">
        <f t="shared" si="15"/>
        <v/>
      </c>
      <c r="V205" s="27"/>
      <c r="W205" s="26"/>
      <c r="X205" s="26"/>
      <c r="Y205" s="27"/>
      <c r="Z205" s="3"/>
      <c r="AA205" s="14"/>
      <c r="AB205" s="3"/>
      <c r="AC205" s="3"/>
      <c r="AD205" s="14"/>
      <c r="AE205" s="26"/>
      <c r="AF205" s="27"/>
      <c r="AG205" s="26"/>
      <c r="AH205" s="26"/>
      <c r="AI205" s="27"/>
      <c r="AJ205" s="26"/>
      <c r="AK205" s="26"/>
      <c r="AL205" s="28"/>
      <c r="AM205" s="28"/>
    </row>
    <row r="206" spans="1:39" s="29" customFormat="1" ht="21" customHeight="1" x14ac:dyDescent="0.15">
      <c r="A206" s="193"/>
      <c r="B206" s="105"/>
      <c r="C206" s="111"/>
      <c r="D206" s="157"/>
      <c r="E206" s="157"/>
      <c r="F206" s="199"/>
      <c r="G206" s="220"/>
      <c r="H206" s="228"/>
      <c r="I206" s="236"/>
      <c r="J206" s="236"/>
      <c r="K206" s="316">
        <f t="shared" si="13"/>
        <v>0</v>
      </c>
      <c r="L206" s="265"/>
      <c r="M206" s="68"/>
      <c r="N206" s="265"/>
      <c r="O206" s="68"/>
      <c r="P206" s="111"/>
      <c r="Q206" s="111"/>
      <c r="R206" s="111"/>
      <c r="S206" s="195"/>
      <c r="T206" s="27" t="str">
        <f t="shared" si="14"/>
        <v/>
      </c>
      <c r="U206" s="49" t="str">
        <f t="shared" si="15"/>
        <v/>
      </c>
      <c r="V206" s="27"/>
      <c r="W206" s="26"/>
      <c r="X206" s="26"/>
      <c r="Y206" s="27"/>
      <c r="Z206" s="3"/>
      <c r="AA206" s="14"/>
      <c r="AB206" s="3"/>
      <c r="AC206" s="3"/>
      <c r="AD206" s="14"/>
      <c r="AE206" s="26"/>
      <c r="AF206" s="27"/>
      <c r="AG206" s="26"/>
      <c r="AH206" s="26"/>
      <c r="AI206" s="27"/>
      <c r="AJ206" s="26"/>
      <c r="AK206" s="26"/>
      <c r="AL206" s="28"/>
      <c r="AM206" s="28"/>
    </row>
    <row r="207" spans="1:39" s="29" customFormat="1" ht="21" customHeight="1" x14ac:dyDescent="0.15">
      <c r="A207" s="196"/>
      <c r="B207" s="96"/>
      <c r="C207" s="97"/>
      <c r="D207" s="156"/>
      <c r="E207" s="156"/>
      <c r="F207" s="198"/>
      <c r="G207" s="237"/>
      <c r="H207" s="223"/>
      <c r="I207" s="235"/>
      <c r="J207" s="235"/>
      <c r="K207" s="314">
        <f t="shared" si="13"/>
        <v>0</v>
      </c>
      <c r="L207" s="291"/>
      <c r="M207" s="69"/>
      <c r="N207" s="291"/>
      <c r="O207" s="69"/>
      <c r="P207" s="97"/>
      <c r="Q207" s="97"/>
      <c r="R207" s="97"/>
      <c r="S207" s="116"/>
      <c r="T207" s="27" t="str">
        <f t="shared" si="14"/>
        <v/>
      </c>
      <c r="U207" s="49" t="str">
        <f t="shared" si="15"/>
        <v/>
      </c>
      <c r="V207" s="27"/>
      <c r="W207" s="26"/>
      <c r="X207" s="26"/>
      <c r="Y207" s="27"/>
      <c r="Z207" s="3"/>
      <c r="AA207" s="14"/>
      <c r="AB207" s="3"/>
      <c r="AC207" s="3"/>
      <c r="AD207" s="14"/>
      <c r="AE207" s="26"/>
      <c r="AF207" s="27"/>
      <c r="AG207" s="26"/>
      <c r="AH207" s="26"/>
      <c r="AI207" s="27"/>
      <c r="AJ207" s="26"/>
      <c r="AK207" s="26"/>
      <c r="AL207" s="28"/>
      <c r="AM207" s="28"/>
    </row>
    <row r="208" spans="1:39" s="29" customFormat="1" ht="21" customHeight="1" x14ac:dyDescent="0.15">
      <c r="A208" s="181"/>
      <c r="B208" s="63"/>
      <c r="C208" s="57"/>
      <c r="D208" s="88"/>
      <c r="E208" s="88"/>
      <c r="F208" s="190"/>
      <c r="G208" s="219"/>
      <c r="H208" s="213"/>
      <c r="I208" s="231"/>
      <c r="J208" s="231"/>
      <c r="K208" s="315">
        <f t="shared" si="13"/>
        <v>0</v>
      </c>
      <c r="L208" s="66"/>
      <c r="M208" s="58"/>
      <c r="N208" s="66"/>
      <c r="O208" s="58"/>
      <c r="P208" s="57"/>
      <c r="Q208" s="58"/>
      <c r="R208" s="57"/>
      <c r="S208" s="158"/>
      <c r="T208" s="27" t="str">
        <f t="shared" si="14"/>
        <v/>
      </c>
      <c r="U208" s="49" t="str">
        <f t="shared" si="15"/>
        <v/>
      </c>
      <c r="V208" s="27"/>
      <c r="W208" s="26"/>
      <c r="X208" s="26"/>
      <c r="Y208" s="27"/>
      <c r="Z208" s="3"/>
      <c r="AA208" s="14"/>
      <c r="AB208" s="3"/>
      <c r="AC208" s="3"/>
      <c r="AD208" s="14"/>
      <c r="AE208" s="26"/>
      <c r="AF208" s="27"/>
      <c r="AG208" s="26"/>
      <c r="AH208" s="26"/>
      <c r="AI208" s="27"/>
      <c r="AJ208" s="26"/>
      <c r="AK208" s="26"/>
      <c r="AL208" s="28"/>
      <c r="AM208" s="28"/>
    </row>
    <row r="209" spans="1:39" s="29" customFormat="1" ht="21" customHeight="1" x14ac:dyDescent="0.15">
      <c r="A209" s="181"/>
      <c r="B209" s="63"/>
      <c r="C209" s="57"/>
      <c r="D209" s="88"/>
      <c r="E209" s="88"/>
      <c r="F209" s="190"/>
      <c r="G209" s="219"/>
      <c r="H209" s="213"/>
      <c r="I209" s="231"/>
      <c r="J209" s="231"/>
      <c r="K209" s="315">
        <f t="shared" si="13"/>
        <v>0</v>
      </c>
      <c r="L209" s="66"/>
      <c r="M209" s="58"/>
      <c r="N209" s="66"/>
      <c r="O209" s="58"/>
      <c r="P209" s="57"/>
      <c r="Q209" s="57"/>
      <c r="R209" s="57"/>
      <c r="S209" s="158"/>
      <c r="T209" s="27" t="str">
        <f t="shared" si="14"/>
        <v/>
      </c>
      <c r="U209" s="49" t="str">
        <f t="shared" si="15"/>
        <v/>
      </c>
      <c r="V209" s="27"/>
      <c r="W209" s="26"/>
      <c r="X209" s="26"/>
      <c r="Y209" s="27"/>
      <c r="Z209" s="3"/>
      <c r="AA209" s="14"/>
      <c r="AB209" s="3"/>
      <c r="AC209" s="3"/>
      <c r="AD209" s="14"/>
      <c r="AE209" s="26"/>
      <c r="AF209" s="27"/>
      <c r="AG209" s="26"/>
      <c r="AH209" s="26"/>
      <c r="AI209" s="27"/>
      <c r="AJ209" s="26"/>
      <c r="AK209" s="26"/>
      <c r="AL209" s="28"/>
      <c r="AM209" s="28"/>
    </row>
    <row r="210" spans="1:39" s="29" customFormat="1" ht="21" customHeight="1" x14ac:dyDescent="0.15">
      <c r="A210" s="181"/>
      <c r="B210" s="63"/>
      <c r="C210" s="57"/>
      <c r="D210" s="88"/>
      <c r="E210" s="88"/>
      <c r="F210" s="190"/>
      <c r="G210" s="219"/>
      <c r="H210" s="213"/>
      <c r="I210" s="231"/>
      <c r="J210" s="231"/>
      <c r="K210" s="315">
        <f t="shared" si="13"/>
        <v>0</v>
      </c>
      <c r="L210" s="66"/>
      <c r="M210" s="58"/>
      <c r="N210" s="66"/>
      <c r="O210" s="58"/>
      <c r="P210" s="57"/>
      <c r="Q210" s="57"/>
      <c r="R210" s="57"/>
      <c r="S210" s="158"/>
      <c r="T210" s="27" t="str">
        <f t="shared" si="14"/>
        <v/>
      </c>
      <c r="U210" s="49" t="str">
        <f t="shared" si="15"/>
        <v/>
      </c>
      <c r="V210" s="32"/>
      <c r="W210" s="31"/>
      <c r="X210" s="31"/>
      <c r="Y210" s="32"/>
      <c r="Z210" s="3"/>
      <c r="AA210" s="14"/>
      <c r="AB210" s="4"/>
      <c r="AC210" s="3"/>
      <c r="AD210" s="14"/>
      <c r="AE210" s="31"/>
      <c r="AF210" s="32"/>
      <c r="AG210" s="31"/>
      <c r="AH210" s="31"/>
      <c r="AI210" s="32"/>
      <c r="AJ210" s="26"/>
      <c r="AK210" s="26"/>
      <c r="AL210" s="28"/>
      <c r="AM210" s="28"/>
    </row>
    <row r="211" spans="1:39" s="29" customFormat="1" ht="21" customHeight="1" x14ac:dyDescent="0.15">
      <c r="A211" s="181"/>
      <c r="B211" s="63"/>
      <c r="C211" s="57"/>
      <c r="D211" s="87"/>
      <c r="E211" s="87"/>
      <c r="F211" s="191"/>
      <c r="G211" s="219"/>
      <c r="H211" s="213"/>
      <c r="I211" s="233"/>
      <c r="J211" s="233"/>
      <c r="K211" s="315">
        <f t="shared" si="13"/>
        <v>0</v>
      </c>
      <c r="L211" s="66"/>
      <c r="M211" s="58"/>
      <c r="N211" s="66"/>
      <c r="O211" s="58"/>
      <c r="P211" s="57"/>
      <c r="Q211" s="57"/>
      <c r="R211" s="57"/>
      <c r="S211" s="158"/>
      <c r="T211" s="27" t="str">
        <f t="shared" si="14"/>
        <v/>
      </c>
      <c r="U211" s="49" t="str">
        <f t="shared" si="15"/>
        <v/>
      </c>
      <c r="V211" s="32"/>
      <c r="W211" s="31"/>
      <c r="X211" s="31"/>
      <c r="Y211" s="32"/>
      <c r="Z211" s="3"/>
      <c r="AA211" s="14"/>
      <c r="AB211" s="4"/>
      <c r="AC211" s="3"/>
      <c r="AD211" s="14"/>
      <c r="AE211" s="31"/>
      <c r="AF211" s="32"/>
      <c r="AG211" s="31"/>
      <c r="AH211" s="31"/>
      <c r="AI211" s="32"/>
      <c r="AJ211" s="26"/>
      <c r="AK211" s="26"/>
      <c r="AL211" s="28"/>
      <c r="AM211" s="28"/>
    </row>
    <row r="212" spans="1:39" s="29" customFormat="1" ht="21" customHeight="1" x14ac:dyDescent="0.15">
      <c r="A212" s="181"/>
      <c r="B212" s="64"/>
      <c r="C212" s="57"/>
      <c r="D212" s="88"/>
      <c r="E212" s="88"/>
      <c r="F212" s="190"/>
      <c r="G212" s="212"/>
      <c r="H212" s="213"/>
      <c r="I212" s="231"/>
      <c r="J212" s="231"/>
      <c r="K212" s="315">
        <f t="shared" si="13"/>
        <v>0</v>
      </c>
      <c r="L212" s="66"/>
      <c r="M212" s="58"/>
      <c r="N212" s="66"/>
      <c r="O212" s="58"/>
      <c r="P212" s="57"/>
      <c r="Q212" s="58"/>
      <c r="R212" s="57"/>
      <c r="S212" s="158"/>
      <c r="T212" s="27" t="str">
        <f t="shared" si="14"/>
        <v/>
      </c>
      <c r="U212" s="49" t="str">
        <f t="shared" si="15"/>
        <v/>
      </c>
      <c r="V212" s="34"/>
      <c r="W212" s="33"/>
      <c r="X212" s="33"/>
      <c r="Y212" s="34"/>
      <c r="Z212" s="3"/>
      <c r="AA212" s="14"/>
      <c r="AB212" s="5"/>
      <c r="AC212" s="3"/>
      <c r="AD212" s="14"/>
      <c r="AE212" s="33"/>
      <c r="AF212" s="34"/>
      <c r="AG212" s="33"/>
      <c r="AH212" s="33"/>
      <c r="AI212" s="34"/>
      <c r="AJ212" s="26"/>
      <c r="AK212" s="26"/>
      <c r="AL212" s="28"/>
      <c r="AM212" s="28"/>
    </row>
    <row r="213" spans="1:39" s="22" customFormat="1" ht="21" customHeight="1" x14ac:dyDescent="0.15">
      <c r="A213" s="181" t="s">
        <v>242</v>
      </c>
      <c r="B213" s="63"/>
      <c r="C213" s="57"/>
      <c r="D213" s="88"/>
      <c r="E213" s="88"/>
      <c r="F213" s="190"/>
      <c r="G213" s="219"/>
      <c r="H213" s="213"/>
      <c r="I213" s="231"/>
      <c r="J213" s="231"/>
      <c r="K213" s="315">
        <f t="shared" si="13"/>
        <v>0</v>
      </c>
      <c r="L213" s="66"/>
      <c r="M213" s="58"/>
      <c r="N213" s="66"/>
      <c r="O213" s="58"/>
      <c r="P213" s="57"/>
      <c r="Q213" s="58"/>
      <c r="R213" s="57"/>
      <c r="S213" s="158"/>
      <c r="T213" s="27" t="str">
        <f t="shared" si="14"/>
        <v/>
      </c>
      <c r="U213" s="49" t="str">
        <f t="shared" si="15"/>
        <v/>
      </c>
      <c r="V213" s="25"/>
      <c r="W213" s="25"/>
      <c r="X213" s="25"/>
      <c r="Y213" s="25"/>
      <c r="Z213" s="11"/>
      <c r="AA213" s="18"/>
      <c r="AB213" s="11"/>
      <c r="AC213" s="11"/>
      <c r="AD213" s="18"/>
      <c r="AE213" s="25"/>
      <c r="AF213" s="25"/>
      <c r="AG213" s="25"/>
      <c r="AH213" s="25"/>
      <c r="AI213" s="25"/>
      <c r="AJ213" s="25"/>
    </row>
    <row r="214" spans="1:39" s="29" customFormat="1" ht="21" customHeight="1" x14ac:dyDescent="0.15">
      <c r="A214" s="181"/>
      <c r="B214" s="63"/>
      <c r="C214" s="57"/>
      <c r="D214" s="88"/>
      <c r="E214" s="88"/>
      <c r="F214" s="190"/>
      <c r="G214" s="219"/>
      <c r="H214" s="213"/>
      <c r="I214" s="231"/>
      <c r="J214" s="231"/>
      <c r="K214" s="315">
        <f t="shared" si="13"/>
        <v>0</v>
      </c>
      <c r="L214" s="66"/>
      <c r="M214" s="58"/>
      <c r="N214" s="66"/>
      <c r="O214" s="58"/>
      <c r="P214" s="57"/>
      <c r="Q214" s="57"/>
      <c r="R214" s="57"/>
      <c r="S214" s="158"/>
      <c r="T214" s="27" t="str">
        <f t="shared" si="14"/>
        <v/>
      </c>
      <c r="U214" s="49" t="str">
        <f t="shared" si="15"/>
        <v/>
      </c>
      <c r="V214" s="27"/>
      <c r="W214" s="26"/>
      <c r="X214" s="26"/>
      <c r="Y214" s="27"/>
      <c r="Z214" s="3"/>
      <c r="AA214" s="14"/>
      <c r="AB214" s="3"/>
      <c r="AC214" s="3"/>
      <c r="AD214" s="14"/>
      <c r="AE214" s="26"/>
      <c r="AF214" s="27"/>
      <c r="AG214" s="26"/>
      <c r="AH214" s="26"/>
      <c r="AI214" s="27"/>
      <c r="AJ214" s="26"/>
      <c r="AK214" s="26"/>
      <c r="AL214" s="28"/>
      <c r="AM214" s="28"/>
    </row>
    <row r="215" spans="1:39" s="29" customFormat="1" ht="21" customHeight="1" x14ac:dyDescent="0.15">
      <c r="A215" s="181"/>
      <c r="B215" s="63"/>
      <c r="C215" s="57"/>
      <c r="D215" s="88"/>
      <c r="E215" s="88"/>
      <c r="F215" s="190"/>
      <c r="G215" s="219"/>
      <c r="H215" s="213"/>
      <c r="I215" s="231"/>
      <c r="J215" s="231"/>
      <c r="K215" s="315">
        <f t="shared" si="13"/>
        <v>0</v>
      </c>
      <c r="L215" s="66"/>
      <c r="M215" s="58"/>
      <c r="N215" s="66"/>
      <c r="O215" s="58"/>
      <c r="P215" s="57"/>
      <c r="Q215" s="57"/>
      <c r="R215" s="57"/>
      <c r="S215" s="158"/>
      <c r="T215" s="27" t="str">
        <f t="shared" si="14"/>
        <v/>
      </c>
      <c r="U215" s="49" t="str">
        <f t="shared" si="15"/>
        <v/>
      </c>
      <c r="V215" s="27"/>
      <c r="W215" s="26"/>
      <c r="X215" s="26"/>
      <c r="Y215" s="27"/>
      <c r="Z215" s="3"/>
      <c r="AA215" s="14"/>
      <c r="AB215" s="3"/>
      <c r="AC215" s="3"/>
      <c r="AD215" s="14"/>
      <c r="AE215" s="26"/>
      <c r="AF215" s="27"/>
      <c r="AG215" s="26"/>
      <c r="AH215" s="26"/>
      <c r="AI215" s="27"/>
      <c r="AJ215" s="26"/>
      <c r="AK215" s="26"/>
      <c r="AL215" s="28"/>
      <c r="AM215" s="28"/>
    </row>
    <row r="216" spans="1:39" s="29" customFormat="1" ht="21" customHeight="1" x14ac:dyDescent="0.15">
      <c r="A216" s="177"/>
      <c r="B216" s="78"/>
      <c r="C216" s="78"/>
      <c r="D216" s="86"/>
      <c r="E216" s="86"/>
      <c r="F216" s="77"/>
      <c r="G216" s="215"/>
      <c r="H216" s="215"/>
      <c r="I216" s="225"/>
      <c r="J216" s="225"/>
      <c r="K216" s="315">
        <f t="shared" si="13"/>
        <v>0</v>
      </c>
      <c r="L216" s="70"/>
      <c r="M216" s="67"/>
      <c r="N216" s="70"/>
      <c r="O216" s="67"/>
      <c r="P216" s="78"/>
      <c r="Q216" s="78"/>
      <c r="R216" s="78"/>
      <c r="S216" s="192"/>
      <c r="T216" s="27" t="str">
        <f t="shared" si="14"/>
        <v/>
      </c>
      <c r="U216" s="49" t="str">
        <f t="shared" si="15"/>
        <v/>
      </c>
      <c r="V216" s="27"/>
      <c r="W216" s="26"/>
      <c r="X216" s="26"/>
      <c r="Y216" s="27"/>
      <c r="Z216" s="3"/>
      <c r="AA216" s="14"/>
      <c r="AB216" s="3"/>
      <c r="AC216" s="3"/>
      <c r="AD216" s="14"/>
      <c r="AE216" s="26"/>
      <c r="AF216" s="27"/>
      <c r="AG216" s="26"/>
      <c r="AH216" s="26"/>
      <c r="AI216" s="27"/>
      <c r="AJ216" s="26"/>
      <c r="AK216" s="26"/>
      <c r="AL216" s="28"/>
      <c r="AM216" s="28"/>
    </row>
    <row r="217" spans="1:39" s="29" customFormat="1" ht="21" customHeight="1" x14ac:dyDescent="0.15">
      <c r="A217" s="181"/>
      <c r="B217" s="63"/>
      <c r="C217" s="57"/>
      <c r="D217" s="88"/>
      <c r="E217" s="88"/>
      <c r="F217" s="190"/>
      <c r="G217" s="219"/>
      <c r="H217" s="213"/>
      <c r="I217" s="231"/>
      <c r="J217" s="231"/>
      <c r="K217" s="315">
        <f t="shared" si="13"/>
        <v>0</v>
      </c>
      <c r="L217" s="66"/>
      <c r="M217" s="58"/>
      <c r="N217" s="66"/>
      <c r="O217" s="58"/>
      <c r="P217" s="57"/>
      <c r="Q217" s="57"/>
      <c r="R217" s="57"/>
      <c r="S217" s="158"/>
      <c r="T217" s="27" t="str">
        <f t="shared" si="14"/>
        <v/>
      </c>
      <c r="U217" s="49" t="str">
        <f t="shared" si="15"/>
        <v/>
      </c>
      <c r="V217" s="27"/>
      <c r="W217" s="26"/>
      <c r="X217" s="26"/>
      <c r="Y217" s="27"/>
      <c r="Z217" s="3"/>
      <c r="AA217" s="14"/>
      <c r="AB217" s="3"/>
      <c r="AC217" s="3"/>
      <c r="AD217" s="14"/>
      <c r="AE217" s="26"/>
      <c r="AF217" s="27"/>
      <c r="AG217" s="26"/>
      <c r="AH217" s="26"/>
      <c r="AI217" s="27"/>
      <c r="AJ217" s="26"/>
      <c r="AK217" s="26"/>
      <c r="AL217" s="28"/>
      <c r="AM217" s="28"/>
    </row>
    <row r="218" spans="1:39" s="29" customFormat="1" ht="21" customHeight="1" x14ac:dyDescent="0.15">
      <c r="A218" s="181"/>
      <c r="B218" s="63"/>
      <c r="C218" s="57"/>
      <c r="D218" s="88"/>
      <c r="E218" s="88"/>
      <c r="F218" s="190"/>
      <c r="G218" s="219"/>
      <c r="H218" s="213"/>
      <c r="I218" s="231"/>
      <c r="J218" s="231"/>
      <c r="K218" s="315">
        <f t="shared" si="13"/>
        <v>0</v>
      </c>
      <c r="L218" s="66"/>
      <c r="M218" s="58"/>
      <c r="N218" s="66"/>
      <c r="O218" s="58"/>
      <c r="P218" s="57"/>
      <c r="Q218" s="58"/>
      <c r="R218" s="57"/>
      <c r="S218" s="158"/>
      <c r="T218" s="27" t="str">
        <f t="shared" si="14"/>
        <v/>
      </c>
      <c r="U218" s="49" t="str">
        <f t="shared" si="15"/>
        <v/>
      </c>
      <c r="V218" s="27"/>
      <c r="W218" s="26"/>
      <c r="X218" s="26"/>
      <c r="Y218" s="27"/>
      <c r="Z218" s="3"/>
      <c r="AA218" s="14"/>
      <c r="AB218" s="3"/>
      <c r="AC218" s="3"/>
      <c r="AD218" s="14"/>
      <c r="AE218" s="26"/>
      <c r="AF218" s="27"/>
      <c r="AG218" s="26"/>
      <c r="AH218" s="26"/>
      <c r="AI218" s="27"/>
      <c r="AJ218" s="26"/>
      <c r="AK218" s="26"/>
      <c r="AL218" s="28"/>
      <c r="AM218" s="28"/>
    </row>
    <row r="219" spans="1:39" s="29" customFormat="1" ht="21" customHeight="1" x14ac:dyDescent="0.15">
      <c r="A219" s="181"/>
      <c r="B219" s="63"/>
      <c r="C219" s="57"/>
      <c r="D219" s="88"/>
      <c r="E219" s="88"/>
      <c r="F219" s="190"/>
      <c r="G219" s="219"/>
      <c r="H219" s="213"/>
      <c r="I219" s="231"/>
      <c r="J219" s="231"/>
      <c r="K219" s="315">
        <f t="shared" si="13"/>
        <v>0</v>
      </c>
      <c r="L219" s="66"/>
      <c r="M219" s="58"/>
      <c r="N219" s="66"/>
      <c r="O219" s="58"/>
      <c r="P219" s="57"/>
      <c r="Q219" s="58"/>
      <c r="R219" s="57"/>
      <c r="S219" s="158"/>
      <c r="T219" s="27" t="str">
        <f t="shared" si="14"/>
        <v/>
      </c>
      <c r="U219" s="49" t="str">
        <f t="shared" si="15"/>
        <v/>
      </c>
      <c r="V219" s="30"/>
      <c r="W219" s="26"/>
      <c r="X219" s="26"/>
      <c r="Y219" s="27"/>
      <c r="Z219" s="3"/>
      <c r="AA219" s="14"/>
      <c r="AB219" s="3"/>
      <c r="AC219" s="3"/>
      <c r="AD219" s="14"/>
      <c r="AE219" s="26"/>
      <c r="AF219" s="27"/>
      <c r="AG219" s="26"/>
      <c r="AH219" s="26"/>
      <c r="AI219" s="27"/>
      <c r="AJ219" s="26"/>
      <c r="AK219" s="26"/>
      <c r="AL219" s="28"/>
      <c r="AM219" s="28"/>
    </row>
    <row r="220" spans="1:39" s="29" customFormat="1" ht="21" customHeight="1" x14ac:dyDescent="0.15">
      <c r="A220" s="181"/>
      <c r="B220" s="63"/>
      <c r="C220" s="57"/>
      <c r="D220" s="88"/>
      <c r="E220" s="88"/>
      <c r="F220" s="190"/>
      <c r="G220" s="219"/>
      <c r="H220" s="213"/>
      <c r="I220" s="231"/>
      <c r="J220" s="231"/>
      <c r="K220" s="315">
        <f t="shared" si="13"/>
        <v>0</v>
      </c>
      <c r="L220" s="66"/>
      <c r="M220" s="58"/>
      <c r="N220" s="66"/>
      <c r="O220" s="58"/>
      <c r="P220" s="57"/>
      <c r="Q220" s="57"/>
      <c r="R220" s="57"/>
      <c r="S220" s="158"/>
      <c r="T220" s="27" t="str">
        <f t="shared" si="14"/>
        <v/>
      </c>
      <c r="U220" s="49" t="str">
        <f t="shared" si="15"/>
        <v/>
      </c>
      <c r="V220" s="27"/>
      <c r="W220" s="26"/>
      <c r="X220" s="26"/>
      <c r="Y220" s="27"/>
      <c r="Z220" s="3"/>
      <c r="AA220" s="14"/>
      <c r="AB220" s="3"/>
      <c r="AC220" s="3"/>
      <c r="AD220" s="14"/>
      <c r="AE220" s="26"/>
      <c r="AF220" s="27"/>
      <c r="AG220" s="26"/>
      <c r="AH220" s="26"/>
      <c r="AI220" s="27"/>
      <c r="AJ220" s="26"/>
      <c r="AK220" s="26"/>
      <c r="AL220" s="28"/>
      <c r="AM220" s="28"/>
    </row>
    <row r="221" spans="1:39" s="29" customFormat="1" ht="21" customHeight="1" x14ac:dyDescent="0.15">
      <c r="A221" s="181"/>
      <c r="B221" s="63"/>
      <c r="C221" s="57"/>
      <c r="D221" s="87"/>
      <c r="E221" s="87"/>
      <c r="F221" s="191"/>
      <c r="G221" s="219"/>
      <c r="H221" s="213"/>
      <c r="I221" s="233"/>
      <c r="J221" s="233"/>
      <c r="K221" s="315">
        <f t="shared" si="13"/>
        <v>0</v>
      </c>
      <c r="L221" s="66"/>
      <c r="M221" s="58"/>
      <c r="N221" s="66"/>
      <c r="O221" s="58"/>
      <c r="P221" s="57"/>
      <c r="Q221" s="58"/>
      <c r="R221" s="57"/>
      <c r="S221" s="158"/>
      <c r="T221" s="27" t="str">
        <f t="shared" si="14"/>
        <v/>
      </c>
      <c r="U221" s="49" t="str">
        <f t="shared" si="15"/>
        <v/>
      </c>
      <c r="V221" s="27"/>
      <c r="W221" s="26"/>
      <c r="X221" s="26"/>
      <c r="Y221" s="27"/>
      <c r="Z221" s="3"/>
      <c r="AA221" s="14"/>
      <c r="AB221" s="3"/>
      <c r="AC221" s="3"/>
      <c r="AD221" s="14"/>
      <c r="AE221" s="26"/>
      <c r="AF221" s="27"/>
      <c r="AG221" s="26"/>
      <c r="AH221" s="26"/>
      <c r="AI221" s="27"/>
      <c r="AJ221" s="26"/>
      <c r="AK221" s="26"/>
      <c r="AL221" s="28"/>
      <c r="AM221" s="28"/>
    </row>
    <row r="222" spans="1:39" s="29" customFormat="1" ht="21" customHeight="1" x14ac:dyDescent="0.15">
      <c r="A222" s="181"/>
      <c r="B222" s="64"/>
      <c r="C222" s="57"/>
      <c r="D222" s="88"/>
      <c r="E222" s="88"/>
      <c r="F222" s="190"/>
      <c r="G222" s="212"/>
      <c r="H222" s="213"/>
      <c r="I222" s="231"/>
      <c r="J222" s="231"/>
      <c r="K222" s="315">
        <f t="shared" si="13"/>
        <v>0</v>
      </c>
      <c r="L222" s="66"/>
      <c r="M222" s="58"/>
      <c r="N222" s="66"/>
      <c r="O222" s="58"/>
      <c r="P222" s="57"/>
      <c r="Q222" s="57"/>
      <c r="R222" s="57"/>
      <c r="S222" s="158"/>
      <c r="T222" s="27" t="str">
        <f t="shared" si="14"/>
        <v/>
      </c>
      <c r="U222" s="49" t="str">
        <f t="shared" si="15"/>
        <v/>
      </c>
      <c r="V222" s="27"/>
      <c r="W222" s="26"/>
      <c r="X222" s="26"/>
      <c r="Y222" s="27"/>
      <c r="Z222" s="3"/>
      <c r="AA222" s="14"/>
      <c r="AB222" s="3"/>
      <c r="AC222" s="3"/>
      <c r="AD222" s="14"/>
      <c r="AE222" s="26"/>
      <c r="AF222" s="27"/>
      <c r="AG222" s="26"/>
      <c r="AH222" s="26"/>
      <c r="AI222" s="27"/>
      <c r="AJ222" s="26"/>
      <c r="AK222" s="26"/>
      <c r="AL222" s="28"/>
      <c r="AM222" s="28"/>
    </row>
    <row r="223" spans="1:39" s="29" customFormat="1" ht="21" customHeight="1" x14ac:dyDescent="0.15">
      <c r="A223" s="181"/>
      <c r="B223" s="63"/>
      <c r="C223" s="57"/>
      <c r="D223" s="88"/>
      <c r="E223" s="88"/>
      <c r="F223" s="190"/>
      <c r="G223" s="219"/>
      <c r="H223" s="213"/>
      <c r="I223" s="231"/>
      <c r="J223" s="231"/>
      <c r="K223" s="315">
        <f t="shared" si="13"/>
        <v>0</v>
      </c>
      <c r="L223" s="66"/>
      <c r="M223" s="165"/>
      <c r="N223" s="66"/>
      <c r="O223" s="165"/>
      <c r="P223" s="57"/>
      <c r="Q223" s="58"/>
      <c r="R223" s="57"/>
      <c r="S223" s="158"/>
      <c r="T223" s="27" t="str">
        <f t="shared" si="14"/>
        <v/>
      </c>
      <c r="U223" s="49" t="str">
        <f t="shared" si="15"/>
        <v/>
      </c>
      <c r="V223" s="27"/>
      <c r="W223" s="26"/>
      <c r="X223" s="26"/>
      <c r="Y223" s="27"/>
      <c r="Z223" s="3"/>
      <c r="AA223" s="14"/>
      <c r="AB223" s="3"/>
      <c r="AC223" s="3"/>
      <c r="AD223" s="14"/>
      <c r="AE223" s="26"/>
      <c r="AF223" s="27"/>
      <c r="AG223" s="26"/>
      <c r="AH223" s="26"/>
      <c r="AI223" s="27"/>
      <c r="AJ223" s="26"/>
      <c r="AK223" s="26"/>
      <c r="AL223" s="28"/>
      <c r="AM223" s="28"/>
    </row>
    <row r="224" spans="1:39" s="29" customFormat="1" ht="21" customHeight="1" x14ac:dyDescent="0.15">
      <c r="A224" s="181"/>
      <c r="B224" s="63"/>
      <c r="C224" s="57"/>
      <c r="D224" s="88"/>
      <c r="E224" s="88"/>
      <c r="F224" s="190"/>
      <c r="G224" s="219"/>
      <c r="H224" s="213"/>
      <c r="I224" s="231"/>
      <c r="J224" s="231"/>
      <c r="K224" s="315">
        <f t="shared" si="13"/>
        <v>0</v>
      </c>
      <c r="L224" s="66"/>
      <c r="M224" s="58"/>
      <c r="N224" s="66"/>
      <c r="O224" s="58"/>
      <c r="P224" s="57"/>
      <c r="Q224" s="58"/>
      <c r="R224" s="57"/>
      <c r="S224" s="158"/>
      <c r="T224" s="27" t="str">
        <f t="shared" si="14"/>
        <v/>
      </c>
      <c r="U224" s="49" t="str">
        <f t="shared" si="15"/>
        <v/>
      </c>
      <c r="V224" s="27"/>
      <c r="W224" s="26"/>
      <c r="X224" s="26"/>
      <c r="Y224" s="27"/>
      <c r="Z224" s="3"/>
      <c r="AA224" s="14"/>
      <c r="AB224" s="3"/>
      <c r="AC224" s="3"/>
      <c r="AD224" s="14"/>
      <c r="AE224" s="26"/>
      <c r="AF224" s="27"/>
      <c r="AG224" s="26"/>
      <c r="AH224" s="26"/>
      <c r="AI224" s="27"/>
      <c r="AJ224" s="26"/>
      <c r="AK224" s="26"/>
      <c r="AL224" s="28"/>
      <c r="AM224" s="28"/>
    </row>
    <row r="225" spans="1:39" s="29" customFormat="1" ht="21" customHeight="1" x14ac:dyDescent="0.15">
      <c r="A225" s="181"/>
      <c r="B225" s="63"/>
      <c r="C225" s="57"/>
      <c r="D225" s="88"/>
      <c r="E225" s="88"/>
      <c r="F225" s="190"/>
      <c r="G225" s="219"/>
      <c r="H225" s="213"/>
      <c r="I225" s="231"/>
      <c r="J225" s="231"/>
      <c r="K225" s="315">
        <f t="shared" si="13"/>
        <v>0</v>
      </c>
      <c r="L225" s="66"/>
      <c r="M225" s="58"/>
      <c r="N225" s="66"/>
      <c r="O225" s="58"/>
      <c r="P225" s="57"/>
      <c r="Q225" s="57"/>
      <c r="R225" s="57"/>
      <c r="S225" s="158"/>
      <c r="T225" s="27" t="str">
        <f t="shared" si="14"/>
        <v/>
      </c>
      <c r="U225" s="49" t="str">
        <f t="shared" si="15"/>
        <v/>
      </c>
      <c r="V225" s="27"/>
      <c r="W225" s="26"/>
      <c r="X225" s="26"/>
      <c r="Y225" s="27"/>
      <c r="Z225" s="3"/>
      <c r="AA225" s="14"/>
      <c r="AB225" s="3"/>
      <c r="AC225" s="3"/>
      <c r="AD225" s="14"/>
      <c r="AE225" s="26"/>
      <c r="AF225" s="27"/>
      <c r="AG225" s="26"/>
      <c r="AH225" s="26"/>
      <c r="AI225" s="27"/>
      <c r="AJ225" s="26"/>
      <c r="AK225" s="26"/>
      <c r="AL225" s="28"/>
      <c r="AM225" s="28"/>
    </row>
    <row r="226" spans="1:39" s="29" customFormat="1" ht="21" customHeight="1" x14ac:dyDescent="0.15">
      <c r="A226" s="193"/>
      <c r="B226" s="105"/>
      <c r="C226" s="111"/>
      <c r="D226" s="157"/>
      <c r="E226" s="157"/>
      <c r="F226" s="199"/>
      <c r="G226" s="220"/>
      <c r="H226" s="228"/>
      <c r="I226" s="236"/>
      <c r="J226" s="236"/>
      <c r="K226" s="316">
        <f t="shared" si="13"/>
        <v>0</v>
      </c>
      <c r="L226" s="265"/>
      <c r="M226" s="68"/>
      <c r="N226" s="265"/>
      <c r="O226" s="68"/>
      <c r="P226" s="111"/>
      <c r="Q226" s="111"/>
      <c r="R226" s="111"/>
      <c r="S226" s="195"/>
      <c r="T226" s="27" t="str">
        <f t="shared" si="14"/>
        <v/>
      </c>
      <c r="U226" s="49" t="str">
        <f t="shared" si="15"/>
        <v/>
      </c>
      <c r="V226" s="27"/>
      <c r="W226" s="26"/>
      <c r="X226" s="26"/>
      <c r="Y226" s="27"/>
      <c r="Z226" s="3"/>
      <c r="AA226" s="14"/>
      <c r="AB226" s="3"/>
      <c r="AC226" s="3"/>
      <c r="AD226" s="14"/>
      <c r="AE226" s="26"/>
      <c r="AF226" s="27"/>
      <c r="AG226" s="26"/>
      <c r="AH226" s="26"/>
      <c r="AI226" s="27"/>
      <c r="AJ226" s="26"/>
      <c r="AK226" s="26"/>
      <c r="AL226" s="28"/>
      <c r="AM226" s="28"/>
    </row>
    <row r="227" spans="1:39" s="29" customFormat="1" ht="21" customHeight="1" x14ac:dyDescent="0.15">
      <c r="A227" s="196"/>
      <c r="B227" s="99"/>
      <c r="C227" s="97"/>
      <c r="D227" s="110"/>
      <c r="E227" s="110"/>
      <c r="F227" s="197"/>
      <c r="G227" s="221"/>
      <c r="H227" s="223"/>
      <c r="I227" s="232"/>
      <c r="J227" s="232"/>
      <c r="K227" s="314">
        <f t="shared" si="13"/>
        <v>0</v>
      </c>
      <c r="L227" s="291"/>
      <c r="M227" s="69"/>
      <c r="N227" s="291"/>
      <c r="O227" s="69"/>
      <c r="P227" s="97"/>
      <c r="Q227" s="97"/>
      <c r="R227" s="97"/>
      <c r="S227" s="116"/>
      <c r="T227" s="27" t="str">
        <f t="shared" si="14"/>
        <v/>
      </c>
      <c r="U227" s="49" t="str">
        <f t="shared" si="15"/>
        <v/>
      </c>
      <c r="V227" s="27"/>
      <c r="W227" s="26"/>
      <c r="X227" s="26"/>
      <c r="Y227" s="27"/>
      <c r="Z227" s="3"/>
      <c r="AA227" s="14"/>
      <c r="AB227" s="3"/>
      <c r="AC227" s="3"/>
      <c r="AD227" s="14"/>
      <c r="AE227" s="26"/>
      <c r="AF227" s="27"/>
      <c r="AG227" s="26"/>
      <c r="AH227" s="26"/>
      <c r="AI227" s="27"/>
      <c r="AJ227" s="26"/>
      <c r="AK227" s="26"/>
      <c r="AL227" s="28"/>
      <c r="AM227" s="28"/>
    </row>
    <row r="228" spans="1:39" s="29" customFormat="1" ht="21" customHeight="1" x14ac:dyDescent="0.15">
      <c r="A228" s="181"/>
      <c r="B228" s="63"/>
      <c r="C228" s="57"/>
      <c r="D228" s="88"/>
      <c r="E228" s="88"/>
      <c r="F228" s="190"/>
      <c r="G228" s="219"/>
      <c r="H228" s="213"/>
      <c r="I228" s="231"/>
      <c r="J228" s="231"/>
      <c r="K228" s="315">
        <f t="shared" si="13"/>
        <v>0</v>
      </c>
      <c r="L228" s="66"/>
      <c r="M228" s="58"/>
      <c r="N228" s="66"/>
      <c r="O228" s="58"/>
      <c r="P228" s="57"/>
      <c r="Q228" s="57"/>
      <c r="R228" s="57"/>
      <c r="S228" s="158"/>
      <c r="T228" s="27" t="str">
        <f t="shared" si="14"/>
        <v/>
      </c>
      <c r="U228" s="49" t="str">
        <f t="shared" si="15"/>
        <v/>
      </c>
      <c r="V228" s="27"/>
      <c r="W228" s="26"/>
      <c r="X228" s="26"/>
      <c r="Y228" s="27"/>
      <c r="Z228" s="3"/>
      <c r="AA228" s="14"/>
      <c r="AB228" s="3"/>
      <c r="AC228" s="3"/>
      <c r="AD228" s="14"/>
      <c r="AE228" s="26"/>
      <c r="AF228" s="27"/>
      <c r="AG228" s="26"/>
      <c r="AH228" s="26"/>
      <c r="AI228" s="27"/>
      <c r="AJ228" s="26"/>
      <c r="AK228" s="26"/>
      <c r="AL228" s="28"/>
      <c r="AM228" s="28"/>
    </row>
    <row r="229" spans="1:39" s="29" customFormat="1" ht="21" customHeight="1" x14ac:dyDescent="0.15">
      <c r="A229" s="181"/>
      <c r="B229" s="63"/>
      <c r="C229" s="57"/>
      <c r="D229" s="88"/>
      <c r="E229" s="88"/>
      <c r="F229" s="190"/>
      <c r="G229" s="219"/>
      <c r="H229" s="213"/>
      <c r="I229" s="231"/>
      <c r="J229" s="231"/>
      <c r="K229" s="315">
        <f t="shared" si="13"/>
        <v>0</v>
      </c>
      <c r="L229" s="66"/>
      <c r="M229" s="58"/>
      <c r="N229" s="66"/>
      <c r="O229" s="58"/>
      <c r="P229" s="57"/>
      <c r="Q229" s="57"/>
      <c r="R229" s="57"/>
      <c r="S229" s="158"/>
      <c r="T229" s="27" t="str">
        <f t="shared" si="14"/>
        <v/>
      </c>
      <c r="U229" s="49" t="str">
        <f t="shared" si="15"/>
        <v/>
      </c>
      <c r="V229" s="27"/>
      <c r="W229" s="26"/>
      <c r="X229" s="26"/>
      <c r="Y229" s="27"/>
      <c r="Z229" s="3"/>
      <c r="AA229" s="14"/>
      <c r="AB229" s="3"/>
      <c r="AC229" s="3"/>
      <c r="AD229" s="14"/>
      <c r="AE229" s="26"/>
      <c r="AF229" s="27"/>
      <c r="AG229" s="26"/>
      <c r="AH229" s="26"/>
      <c r="AI229" s="27"/>
      <c r="AJ229" s="26"/>
      <c r="AK229" s="26"/>
      <c r="AL229" s="28"/>
      <c r="AM229" s="28"/>
    </row>
    <row r="230" spans="1:39" s="29" customFormat="1" ht="21" customHeight="1" x14ac:dyDescent="0.15">
      <c r="A230" s="181"/>
      <c r="B230" s="63"/>
      <c r="C230" s="57"/>
      <c r="D230" s="88"/>
      <c r="E230" s="88"/>
      <c r="F230" s="190"/>
      <c r="G230" s="219"/>
      <c r="H230" s="213"/>
      <c r="I230" s="231"/>
      <c r="J230" s="231"/>
      <c r="K230" s="315">
        <f t="shared" si="13"/>
        <v>0</v>
      </c>
      <c r="L230" s="66"/>
      <c r="M230" s="58"/>
      <c r="N230" s="66"/>
      <c r="O230" s="58"/>
      <c r="P230" s="57"/>
      <c r="Q230" s="57"/>
      <c r="R230" s="57"/>
      <c r="S230" s="158"/>
      <c r="T230" s="27" t="str">
        <f t="shared" si="14"/>
        <v/>
      </c>
      <c r="U230" s="49" t="str">
        <f t="shared" si="15"/>
        <v/>
      </c>
      <c r="V230" s="27"/>
      <c r="W230" s="26"/>
      <c r="X230" s="26"/>
      <c r="Y230" s="27"/>
      <c r="Z230" s="3"/>
      <c r="AA230" s="14"/>
      <c r="AB230" s="3"/>
      <c r="AC230" s="3"/>
      <c r="AD230" s="14"/>
      <c r="AE230" s="26"/>
      <c r="AF230" s="27"/>
      <c r="AG230" s="26"/>
      <c r="AH230" s="26"/>
      <c r="AI230" s="27"/>
      <c r="AJ230" s="26"/>
      <c r="AK230" s="26"/>
      <c r="AL230" s="28"/>
      <c r="AM230" s="28"/>
    </row>
    <row r="231" spans="1:39" s="29" customFormat="1" ht="21" customHeight="1" x14ac:dyDescent="0.15">
      <c r="A231" s="181"/>
      <c r="B231" s="63"/>
      <c r="C231" s="57"/>
      <c r="D231" s="88"/>
      <c r="E231" s="88"/>
      <c r="F231" s="190"/>
      <c r="G231" s="219"/>
      <c r="H231" s="213"/>
      <c r="I231" s="231"/>
      <c r="J231" s="231"/>
      <c r="K231" s="315">
        <f t="shared" si="13"/>
        <v>0</v>
      </c>
      <c r="L231" s="66"/>
      <c r="M231" s="58"/>
      <c r="N231" s="66"/>
      <c r="O231" s="58"/>
      <c r="P231" s="57"/>
      <c r="Q231" s="57"/>
      <c r="R231" s="57"/>
      <c r="S231" s="158"/>
      <c r="T231" s="27" t="str">
        <f t="shared" si="14"/>
        <v/>
      </c>
      <c r="U231" s="49" t="str">
        <f t="shared" si="15"/>
        <v/>
      </c>
      <c r="V231" s="32"/>
      <c r="W231" s="31"/>
      <c r="X231" s="31"/>
      <c r="Y231" s="32"/>
      <c r="Z231" s="3"/>
      <c r="AA231" s="14"/>
      <c r="AB231" s="4"/>
      <c r="AC231" s="3"/>
      <c r="AD231" s="14"/>
      <c r="AE231" s="31"/>
      <c r="AF231" s="32"/>
      <c r="AG231" s="31"/>
      <c r="AH231" s="31"/>
      <c r="AI231" s="32"/>
      <c r="AJ231" s="26"/>
      <c r="AK231" s="26"/>
      <c r="AL231" s="28"/>
      <c r="AM231" s="28"/>
    </row>
    <row r="232" spans="1:39" s="29" customFormat="1" ht="21" customHeight="1" x14ac:dyDescent="0.15">
      <c r="A232" s="181"/>
      <c r="B232" s="63"/>
      <c r="C232" s="57"/>
      <c r="D232" s="88"/>
      <c r="E232" s="88"/>
      <c r="F232" s="190"/>
      <c r="G232" s="219"/>
      <c r="H232" s="213"/>
      <c r="I232" s="231"/>
      <c r="J232" s="231"/>
      <c r="K232" s="831">
        <f t="shared" si="13"/>
        <v>0</v>
      </c>
      <c r="L232" s="66"/>
      <c r="M232" s="58"/>
      <c r="N232" s="66"/>
      <c r="O232" s="58"/>
      <c r="P232" s="57"/>
      <c r="Q232" s="57"/>
      <c r="R232" s="57"/>
      <c r="S232" s="158"/>
      <c r="T232" s="27" t="str">
        <f t="shared" si="14"/>
        <v/>
      </c>
      <c r="U232" s="49" t="str">
        <f t="shared" si="15"/>
        <v/>
      </c>
      <c r="V232" s="32"/>
      <c r="W232" s="31"/>
      <c r="X232" s="31"/>
      <c r="Y232" s="32"/>
      <c r="Z232" s="3"/>
      <c r="AA232" s="14"/>
      <c r="AB232" s="4"/>
      <c r="AC232" s="3"/>
      <c r="AD232" s="14"/>
      <c r="AE232" s="31"/>
      <c r="AF232" s="32"/>
      <c r="AG232" s="31"/>
      <c r="AH232" s="31"/>
      <c r="AI232" s="32"/>
      <c r="AJ232" s="26"/>
      <c r="AK232" s="26"/>
      <c r="AL232" s="28"/>
      <c r="AM232" s="28"/>
    </row>
    <row r="233" spans="1:39" s="29" customFormat="1" ht="21" customHeight="1" x14ac:dyDescent="0.15">
      <c r="A233" s="182"/>
      <c r="B233" s="63"/>
      <c r="C233" s="57"/>
      <c r="D233" s="88"/>
      <c r="E233" s="88"/>
      <c r="F233" s="190"/>
      <c r="G233" s="219"/>
      <c r="H233" s="213"/>
      <c r="I233" s="231"/>
      <c r="J233" s="231"/>
      <c r="K233" s="831">
        <f t="shared" si="13"/>
        <v>0</v>
      </c>
      <c r="L233" s="66"/>
      <c r="M233" s="58"/>
      <c r="N233" s="66"/>
      <c r="O233" s="58"/>
      <c r="P233" s="57"/>
      <c r="Q233" s="57"/>
      <c r="R233" s="57"/>
      <c r="S233" s="158"/>
      <c r="T233" s="27" t="str">
        <f t="shared" si="14"/>
        <v/>
      </c>
      <c r="U233" s="49" t="str">
        <f t="shared" si="15"/>
        <v/>
      </c>
      <c r="V233" s="34"/>
      <c r="W233" s="33"/>
      <c r="X233" s="33"/>
      <c r="Y233" s="34"/>
      <c r="Z233" s="3"/>
      <c r="AA233" s="14"/>
      <c r="AB233" s="5"/>
      <c r="AC233" s="3"/>
      <c r="AD233" s="14"/>
      <c r="AE233" s="33"/>
      <c r="AF233" s="34"/>
      <c r="AG233" s="33"/>
      <c r="AH233" s="33"/>
      <c r="AI233" s="34"/>
      <c r="AJ233" s="26"/>
      <c r="AK233" s="26"/>
      <c r="AL233" s="28"/>
      <c r="AM233" s="28"/>
    </row>
    <row r="234" spans="1:39" s="22" customFormat="1" ht="21" customHeight="1" x14ac:dyDescent="0.15">
      <c r="A234" s="182"/>
      <c r="B234" s="63"/>
      <c r="C234" s="57"/>
      <c r="D234" s="88"/>
      <c r="E234" s="88"/>
      <c r="F234" s="190"/>
      <c r="G234" s="219"/>
      <c r="H234" s="213"/>
      <c r="I234" s="231"/>
      <c r="J234" s="231"/>
      <c r="K234" s="831">
        <f t="shared" si="13"/>
        <v>0</v>
      </c>
      <c r="L234" s="66"/>
      <c r="M234" s="58"/>
      <c r="N234" s="66"/>
      <c r="O234" s="58"/>
      <c r="P234" s="57"/>
      <c r="Q234" s="57"/>
      <c r="R234" s="57"/>
      <c r="S234" s="158"/>
      <c r="T234" s="27" t="str">
        <f t="shared" si="14"/>
        <v/>
      </c>
      <c r="U234" s="49" t="str">
        <f t="shared" si="15"/>
        <v/>
      </c>
      <c r="V234" s="25"/>
      <c r="W234" s="25"/>
      <c r="X234" s="25"/>
      <c r="Y234" s="25"/>
      <c r="Z234" s="11"/>
      <c r="AA234" s="18"/>
      <c r="AB234" s="11"/>
      <c r="AC234" s="11"/>
      <c r="AD234" s="18"/>
      <c r="AE234" s="25"/>
      <c r="AF234" s="25"/>
      <c r="AG234" s="25"/>
      <c r="AH234" s="25"/>
      <c r="AI234" s="25"/>
      <c r="AJ234" s="25"/>
    </row>
    <row r="235" spans="1:39" s="29" customFormat="1" ht="21" customHeight="1" x14ac:dyDescent="0.15">
      <c r="A235" s="182">
        <v>221</v>
      </c>
      <c r="B235" s="63"/>
      <c r="C235" s="57"/>
      <c r="D235" s="88"/>
      <c r="E235" s="88"/>
      <c r="F235" s="190"/>
      <c r="G235" s="219"/>
      <c r="H235" s="213"/>
      <c r="I235" s="231"/>
      <c r="J235" s="231"/>
      <c r="K235" s="318">
        <f t="shared" si="13"/>
        <v>0</v>
      </c>
      <c r="L235" s="66"/>
      <c r="M235" s="58"/>
      <c r="N235" s="66"/>
      <c r="O235" s="58"/>
      <c r="P235" s="57"/>
      <c r="Q235" s="57"/>
      <c r="R235" s="57"/>
      <c r="S235" s="158"/>
      <c r="T235" s="27" t="str">
        <f t="shared" si="14"/>
        <v/>
      </c>
      <c r="U235" s="49" t="str">
        <f t="shared" si="15"/>
        <v/>
      </c>
      <c r="V235" s="27"/>
      <c r="W235" s="26"/>
      <c r="X235" s="26"/>
      <c r="Y235" s="27"/>
      <c r="Z235" s="3"/>
      <c r="AA235" s="14"/>
      <c r="AB235" s="3"/>
      <c r="AC235" s="3"/>
      <c r="AD235" s="14"/>
      <c r="AE235" s="26"/>
      <c r="AF235" s="27"/>
      <c r="AG235" s="26"/>
      <c r="AH235" s="26"/>
      <c r="AI235" s="27"/>
      <c r="AJ235" s="26"/>
      <c r="AK235" s="26"/>
      <c r="AL235" s="28"/>
      <c r="AM235" s="28"/>
    </row>
    <row r="236" spans="1:39" s="29" customFormat="1" ht="21" customHeight="1" x14ac:dyDescent="0.15">
      <c r="A236" s="181">
        <v>222</v>
      </c>
      <c r="B236" s="63"/>
      <c r="C236" s="57"/>
      <c r="D236" s="88"/>
      <c r="E236" s="88"/>
      <c r="F236" s="190"/>
      <c r="G236" s="219"/>
      <c r="H236" s="213"/>
      <c r="I236" s="231"/>
      <c r="J236" s="231"/>
      <c r="K236" s="315">
        <f t="shared" si="13"/>
        <v>0</v>
      </c>
      <c r="L236" s="66"/>
      <c r="M236" s="58"/>
      <c r="N236" s="66"/>
      <c r="O236" s="58"/>
      <c r="P236" s="57"/>
      <c r="Q236" s="57"/>
      <c r="R236" s="57"/>
      <c r="S236" s="158"/>
      <c r="T236" s="27" t="str">
        <f t="shared" si="14"/>
        <v/>
      </c>
      <c r="U236" s="49" t="str">
        <f t="shared" si="15"/>
        <v/>
      </c>
      <c r="V236" s="27"/>
      <c r="W236" s="26"/>
      <c r="X236" s="26"/>
      <c r="Y236" s="27"/>
      <c r="Z236" s="3"/>
      <c r="AA236" s="14"/>
      <c r="AB236" s="3"/>
      <c r="AC236" s="3"/>
      <c r="AD236" s="14"/>
      <c r="AE236" s="26"/>
      <c r="AF236" s="27"/>
      <c r="AG236" s="26"/>
      <c r="AH236" s="26"/>
      <c r="AI236" s="27"/>
      <c r="AJ236" s="26"/>
      <c r="AK236" s="26"/>
      <c r="AL236" s="28"/>
      <c r="AM236" s="28"/>
    </row>
    <row r="237" spans="1:39" s="29" customFormat="1" ht="21" customHeight="1" x14ac:dyDescent="0.15">
      <c r="A237" s="181">
        <v>223</v>
      </c>
      <c r="B237" s="63"/>
      <c r="C237" s="57"/>
      <c r="D237" s="88"/>
      <c r="E237" s="88"/>
      <c r="F237" s="190"/>
      <c r="G237" s="219"/>
      <c r="H237" s="213"/>
      <c r="I237" s="231"/>
      <c r="J237" s="231"/>
      <c r="K237" s="315">
        <f t="shared" si="13"/>
        <v>0</v>
      </c>
      <c r="L237" s="66"/>
      <c r="M237" s="58"/>
      <c r="N237" s="66"/>
      <c r="O237" s="58"/>
      <c r="P237" s="57"/>
      <c r="Q237" s="57"/>
      <c r="R237" s="57"/>
      <c r="S237" s="158"/>
      <c r="T237" s="27" t="str">
        <f t="shared" si="14"/>
        <v/>
      </c>
      <c r="U237" s="49" t="str">
        <f t="shared" si="15"/>
        <v/>
      </c>
      <c r="V237" s="27"/>
      <c r="W237" s="26"/>
      <c r="X237" s="26"/>
      <c r="Y237" s="27"/>
      <c r="Z237" s="3"/>
      <c r="AA237" s="14"/>
      <c r="AB237" s="3"/>
      <c r="AC237" s="3"/>
      <c r="AD237" s="14"/>
      <c r="AE237" s="26"/>
      <c r="AF237" s="27"/>
      <c r="AG237" s="26"/>
      <c r="AH237" s="26"/>
      <c r="AI237" s="27"/>
      <c r="AJ237" s="26"/>
      <c r="AK237" s="26"/>
      <c r="AL237" s="28"/>
      <c r="AM237" s="28"/>
    </row>
    <row r="238" spans="1:39" s="29" customFormat="1" ht="21" customHeight="1" x14ac:dyDescent="0.15">
      <c r="A238" s="181">
        <v>224</v>
      </c>
      <c r="B238" s="63"/>
      <c r="C238" s="57"/>
      <c r="D238" s="88"/>
      <c r="E238" s="88"/>
      <c r="F238" s="190"/>
      <c r="G238" s="219"/>
      <c r="H238" s="213"/>
      <c r="I238" s="231"/>
      <c r="J238" s="231"/>
      <c r="K238" s="315">
        <f t="shared" si="13"/>
        <v>0</v>
      </c>
      <c r="L238" s="66"/>
      <c r="M238" s="58"/>
      <c r="N238" s="66"/>
      <c r="O238" s="58"/>
      <c r="P238" s="57"/>
      <c r="Q238" s="57"/>
      <c r="R238" s="57"/>
      <c r="S238" s="158"/>
      <c r="T238" s="27" t="str">
        <f t="shared" si="14"/>
        <v/>
      </c>
      <c r="U238" s="49" t="str">
        <f t="shared" si="15"/>
        <v/>
      </c>
      <c r="V238" s="27"/>
      <c r="W238" s="26"/>
      <c r="X238" s="26"/>
      <c r="Y238" s="27"/>
      <c r="Z238" s="3"/>
      <c r="AA238" s="14"/>
      <c r="AB238" s="3"/>
      <c r="AC238" s="3"/>
      <c r="AD238" s="14"/>
      <c r="AE238" s="26"/>
      <c r="AF238" s="27"/>
      <c r="AG238" s="26"/>
      <c r="AH238" s="26"/>
      <c r="AI238" s="27"/>
      <c r="AJ238" s="26"/>
      <c r="AK238" s="26"/>
      <c r="AL238" s="28"/>
      <c r="AM238" s="28"/>
    </row>
    <row r="239" spans="1:39" s="29" customFormat="1" ht="21" customHeight="1" x14ac:dyDescent="0.15">
      <c r="A239" s="177">
        <v>225</v>
      </c>
      <c r="B239" s="78"/>
      <c r="C239" s="78"/>
      <c r="D239" s="86"/>
      <c r="E239" s="86"/>
      <c r="F239" s="77"/>
      <c r="G239" s="215"/>
      <c r="H239" s="215"/>
      <c r="I239" s="225"/>
      <c r="J239" s="225"/>
      <c r="K239" s="315">
        <f t="shared" si="13"/>
        <v>0</v>
      </c>
      <c r="L239" s="70"/>
      <c r="M239" s="67"/>
      <c r="N239" s="70"/>
      <c r="O239" s="67"/>
      <c r="P239" s="78"/>
      <c r="Q239" s="78"/>
      <c r="R239" s="78"/>
      <c r="S239" s="192"/>
      <c r="T239" s="27" t="str">
        <f t="shared" si="14"/>
        <v/>
      </c>
      <c r="U239" s="49" t="str">
        <f t="shared" si="15"/>
        <v/>
      </c>
      <c r="V239" s="27"/>
      <c r="W239" s="26"/>
      <c r="X239" s="26"/>
      <c r="Y239" s="27"/>
      <c r="Z239" s="3"/>
      <c r="AA239" s="14"/>
      <c r="AB239" s="3"/>
      <c r="AC239" s="3"/>
      <c r="AD239" s="14"/>
      <c r="AE239" s="26"/>
      <c r="AF239" s="27"/>
      <c r="AG239" s="26"/>
      <c r="AH239" s="26"/>
      <c r="AI239" s="27"/>
      <c r="AJ239" s="26"/>
      <c r="AK239" s="26"/>
      <c r="AL239" s="28"/>
      <c r="AM239" s="28"/>
    </row>
    <row r="240" spans="1:39" s="29" customFormat="1" ht="21" customHeight="1" x14ac:dyDescent="0.15">
      <c r="A240" s="181">
        <v>226</v>
      </c>
      <c r="B240" s="63"/>
      <c r="C240" s="57"/>
      <c r="D240" s="88"/>
      <c r="E240" s="88"/>
      <c r="F240" s="190"/>
      <c r="G240" s="219"/>
      <c r="H240" s="213"/>
      <c r="I240" s="231"/>
      <c r="J240" s="231"/>
      <c r="K240" s="315">
        <f t="shared" si="13"/>
        <v>0</v>
      </c>
      <c r="L240" s="66"/>
      <c r="M240" s="58"/>
      <c r="N240" s="66"/>
      <c r="O240" s="58"/>
      <c r="P240" s="57"/>
      <c r="Q240" s="57"/>
      <c r="R240" s="57"/>
      <c r="S240" s="158"/>
      <c r="T240" s="27" t="str">
        <f t="shared" si="14"/>
        <v/>
      </c>
      <c r="U240" s="49" t="str">
        <f t="shared" si="15"/>
        <v/>
      </c>
      <c r="V240" s="30"/>
      <c r="W240" s="26"/>
      <c r="X240" s="26"/>
      <c r="Y240" s="27"/>
      <c r="Z240" s="3"/>
      <c r="AA240" s="14"/>
      <c r="AB240" s="3"/>
      <c r="AC240" s="3"/>
      <c r="AD240" s="14"/>
      <c r="AE240" s="26"/>
      <c r="AF240" s="27"/>
      <c r="AG240" s="26"/>
      <c r="AH240" s="26"/>
      <c r="AI240" s="27"/>
      <c r="AJ240" s="26"/>
      <c r="AK240" s="26"/>
      <c r="AL240" s="28"/>
      <c r="AM240" s="28"/>
    </row>
    <row r="241" spans="1:39" s="29" customFormat="1" ht="21" customHeight="1" x14ac:dyDescent="0.15">
      <c r="A241" s="181">
        <v>227</v>
      </c>
      <c r="B241" s="63"/>
      <c r="C241" s="57"/>
      <c r="D241" s="88"/>
      <c r="E241" s="88"/>
      <c r="F241" s="190"/>
      <c r="G241" s="219"/>
      <c r="H241" s="213"/>
      <c r="I241" s="231"/>
      <c r="J241" s="231"/>
      <c r="K241" s="315">
        <f t="shared" si="13"/>
        <v>0</v>
      </c>
      <c r="L241" s="66"/>
      <c r="M241" s="58"/>
      <c r="N241" s="66"/>
      <c r="O241" s="58"/>
      <c r="P241" s="57"/>
      <c r="Q241" s="57"/>
      <c r="R241" s="57"/>
      <c r="S241" s="158"/>
      <c r="T241" s="27" t="str">
        <f t="shared" si="14"/>
        <v/>
      </c>
      <c r="U241" s="49" t="str">
        <f t="shared" si="15"/>
        <v/>
      </c>
      <c r="V241" s="27"/>
      <c r="W241" s="26"/>
      <c r="X241" s="26"/>
      <c r="Y241" s="27"/>
      <c r="Z241" s="3"/>
      <c r="AA241" s="14"/>
      <c r="AB241" s="3"/>
      <c r="AC241" s="3"/>
      <c r="AD241" s="14"/>
      <c r="AE241" s="26"/>
      <c r="AF241" s="27"/>
      <c r="AG241" s="26"/>
      <c r="AH241" s="26"/>
      <c r="AI241" s="27"/>
      <c r="AJ241" s="26"/>
      <c r="AK241" s="26"/>
      <c r="AL241" s="28"/>
      <c r="AM241" s="28"/>
    </row>
    <row r="242" spans="1:39" s="29" customFormat="1" ht="21" customHeight="1" x14ac:dyDescent="0.15">
      <c r="A242" s="181">
        <v>228</v>
      </c>
      <c r="B242" s="63"/>
      <c r="C242" s="57"/>
      <c r="D242" s="87"/>
      <c r="E242" s="87"/>
      <c r="F242" s="191"/>
      <c r="G242" s="219"/>
      <c r="H242" s="213"/>
      <c r="I242" s="233"/>
      <c r="J242" s="233"/>
      <c r="K242" s="315">
        <f t="shared" si="13"/>
        <v>0</v>
      </c>
      <c r="L242" s="66"/>
      <c r="M242" s="58"/>
      <c r="N242" s="66"/>
      <c r="O242" s="58"/>
      <c r="P242" s="57"/>
      <c r="Q242" s="58"/>
      <c r="R242" s="57"/>
      <c r="S242" s="158"/>
      <c r="T242" s="27" t="str">
        <f t="shared" si="14"/>
        <v/>
      </c>
      <c r="U242" s="49" t="str">
        <f t="shared" si="15"/>
        <v/>
      </c>
      <c r="V242" s="27"/>
      <c r="W242" s="26"/>
      <c r="X242" s="26"/>
      <c r="Y242" s="27"/>
      <c r="Z242" s="3"/>
      <c r="AA242" s="14"/>
      <c r="AB242" s="3"/>
      <c r="AC242" s="3"/>
      <c r="AD242" s="14"/>
      <c r="AE242" s="26"/>
      <c r="AF242" s="27"/>
      <c r="AG242" s="26"/>
      <c r="AH242" s="26"/>
      <c r="AI242" s="27"/>
      <c r="AJ242" s="26"/>
      <c r="AK242" s="26"/>
      <c r="AL242" s="28"/>
      <c r="AM242" s="28"/>
    </row>
    <row r="243" spans="1:39" s="29" customFormat="1" ht="21" customHeight="1" x14ac:dyDescent="0.15">
      <c r="A243" s="181">
        <v>229</v>
      </c>
      <c r="B243" s="63"/>
      <c r="C243" s="57"/>
      <c r="D243" s="88"/>
      <c r="E243" s="88"/>
      <c r="F243" s="190"/>
      <c r="G243" s="219"/>
      <c r="H243" s="213"/>
      <c r="I243" s="231"/>
      <c r="J243" s="231"/>
      <c r="K243" s="315">
        <f t="shared" si="13"/>
        <v>0</v>
      </c>
      <c r="L243" s="66"/>
      <c r="M243" s="58"/>
      <c r="N243" s="66"/>
      <c r="O243" s="58"/>
      <c r="P243" s="57"/>
      <c r="Q243" s="57"/>
      <c r="R243" s="57"/>
      <c r="S243" s="158"/>
      <c r="T243" s="27" t="str">
        <f t="shared" si="14"/>
        <v/>
      </c>
      <c r="U243" s="49" t="str">
        <f t="shared" si="15"/>
        <v/>
      </c>
      <c r="V243" s="27"/>
      <c r="W243" s="26"/>
      <c r="X243" s="26"/>
      <c r="Y243" s="27"/>
      <c r="Z243" s="3"/>
      <c r="AA243" s="14"/>
      <c r="AB243" s="3"/>
      <c r="AC243" s="3"/>
      <c r="AD243" s="14"/>
      <c r="AE243" s="26"/>
      <c r="AF243" s="27"/>
      <c r="AG243" s="26"/>
      <c r="AH243" s="26"/>
      <c r="AI243" s="27"/>
      <c r="AJ243" s="26"/>
      <c r="AK243" s="26"/>
      <c r="AL243" s="28"/>
      <c r="AM243" s="28"/>
    </row>
    <row r="244" spans="1:39" s="29" customFormat="1" ht="21" customHeight="1" x14ac:dyDescent="0.15">
      <c r="A244" s="181">
        <v>230</v>
      </c>
      <c r="B244" s="63"/>
      <c r="C244" s="57"/>
      <c r="D244" s="87"/>
      <c r="E244" s="87"/>
      <c r="F244" s="191"/>
      <c r="G244" s="219"/>
      <c r="H244" s="213"/>
      <c r="I244" s="233"/>
      <c r="J244" s="233"/>
      <c r="K244" s="315">
        <f t="shared" si="13"/>
        <v>0</v>
      </c>
      <c r="L244" s="66"/>
      <c r="M244" s="58"/>
      <c r="N244" s="66"/>
      <c r="O244" s="58"/>
      <c r="P244" s="57"/>
      <c r="Q244" s="57"/>
      <c r="R244" s="57"/>
      <c r="S244" s="158"/>
      <c r="T244" s="27" t="str">
        <f t="shared" si="14"/>
        <v/>
      </c>
      <c r="U244" s="49" t="str">
        <f t="shared" si="15"/>
        <v/>
      </c>
      <c r="V244" s="27"/>
      <c r="W244" s="26"/>
      <c r="X244" s="26"/>
      <c r="Y244" s="27"/>
      <c r="Z244" s="3"/>
      <c r="AA244" s="14"/>
      <c r="AB244" s="3"/>
      <c r="AC244" s="3"/>
      <c r="AD244" s="14"/>
      <c r="AE244" s="26"/>
      <c r="AF244" s="27"/>
      <c r="AG244" s="26"/>
      <c r="AH244" s="26"/>
      <c r="AI244" s="27"/>
      <c r="AJ244" s="26"/>
      <c r="AK244" s="26"/>
      <c r="AL244" s="28"/>
      <c r="AM244" s="28"/>
    </row>
    <row r="245" spans="1:39" s="29" customFormat="1" ht="21" customHeight="1" x14ac:dyDescent="0.15">
      <c r="A245" s="181">
        <v>231</v>
      </c>
      <c r="B245" s="63"/>
      <c r="C245" s="57"/>
      <c r="D245" s="88"/>
      <c r="E245" s="88"/>
      <c r="F245" s="190"/>
      <c r="G245" s="219"/>
      <c r="H245" s="213"/>
      <c r="I245" s="231"/>
      <c r="J245" s="231"/>
      <c r="K245" s="315">
        <f t="shared" si="13"/>
        <v>0</v>
      </c>
      <c r="L245" s="66"/>
      <c r="M245" s="58"/>
      <c r="N245" s="66"/>
      <c r="O245" s="58"/>
      <c r="P245" s="57"/>
      <c r="Q245" s="57"/>
      <c r="R245" s="57"/>
      <c r="S245" s="158"/>
      <c r="T245" s="27" t="str">
        <f t="shared" si="14"/>
        <v/>
      </c>
      <c r="U245" s="49" t="str">
        <f t="shared" si="15"/>
        <v/>
      </c>
      <c r="V245" s="27"/>
      <c r="W245" s="26"/>
      <c r="X245" s="26"/>
      <c r="Y245" s="27"/>
      <c r="Z245" s="3"/>
      <c r="AA245" s="14"/>
      <c r="AB245" s="3"/>
      <c r="AC245" s="3"/>
      <c r="AD245" s="14"/>
      <c r="AE245" s="26"/>
      <c r="AF245" s="27"/>
      <c r="AG245" s="26"/>
      <c r="AH245" s="26"/>
      <c r="AI245" s="27"/>
      <c r="AJ245" s="26"/>
      <c r="AK245" s="26"/>
      <c r="AL245" s="28"/>
      <c r="AM245" s="28"/>
    </row>
    <row r="246" spans="1:39" s="29" customFormat="1" ht="21" customHeight="1" x14ac:dyDescent="0.15">
      <c r="A246" s="193">
        <v>232</v>
      </c>
      <c r="B246" s="105"/>
      <c r="C246" s="111"/>
      <c r="D246" s="112"/>
      <c r="E246" s="112"/>
      <c r="F246" s="194"/>
      <c r="G246" s="220"/>
      <c r="H246" s="228"/>
      <c r="I246" s="234"/>
      <c r="J246" s="234"/>
      <c r="K246" s="316">
        <f t="shared" si="13"/>
        <v>0</v>
      </c>
      <c r="L246" s="265"/>
      <c r="M246" s="68"/>
      <c r="N246" s="265"/>
      <c r="O246" s="68"/>
      <c r="P246" s="111"/>
      <c r="Q246" s="111"/>
      <c r="R246" s="111"/>
      <c r="S246" s="195"/>
      <c r="T246" s="27" t="str">
        <f t="shared" si="14"/>
        <v/>
      </c>
      <c r="U246" s="49" t="str">
        <f t="shared" si="15"/>
        <v/>
      </c>
      <c r="V246" s="27"/>
      <c r="W246" s="26"/>
      <c r="X246" s="26"/>
      <c r="Y246" s="27"/>
      <c r="Z246" s="3"/>
      <c r="AA246" s="14"/>
      <c r="AB246" s="3"/>
      <c r="AC246" s="3"/>
      <c r="AD246" s="14"/>
      <c r="AE246" s="26"/>
      <c r="AF246" s="27"/>
      <c r="AG246" s="26"/>
      <c r="AH246" s="26"/>
      <c r="AI246" s="27"/>
      <c r="AJ246" s="26"/>
      <c r="AK246" s="26"/>
      <c r="AL246" s="28"/>
      <c r="AM246" s="28"/>
    </row>
    <row r="247" spans="1:39" s="29" customFormat="1" ht="21" customHeight="1" x14ac:dyDescent="0.15">
      <c r="A247" s="196">
        <v>233</v>
      </c>
      <c r="B247" s="99"/>
      <c r="C247" s="97"/>
      <c r="D247" s="110"/>
      <c r="E247" s="110"/>
      <c r="F247" s="197"/>
      <c r="G247" s="221"/>
      <c r="H247" s="223"/>
      <c r="I247" s="232"/>
      <c r="J247" s="232"/>
      <c r="K247" s="314">
        <f t="shared" si="13"/>
        <v>0</v>
      </c>
      <c r="L247" s="291"/>
      <c r="M247" s="69"/>
      <c r="N247" s="291"/>
      <c r="O247" s="69"/>
      <c r="P247" s="97"/>
      <c r="Q247" s="97"/>
      <c r="R247" s="97"/>
      <c r="S247" s="116"/>
      <c r="T247" s="27" t="str">
        <f t="shared" si="14"/>
        <v/>
      </c>
      <c r="U247" s="49" t="str">
        <f t="shared" si="15"/>
        <v/>
      </c>
      <c r="V247" s="27"/>
      <c r="W247" s="26"/>
      <c r="X247" s="26"/>
      <c r="Y247" s="27"/>
      <c r="Z247" s="3"/>
      <c r="AA247" s="14"/>
      <c r="AB247" s="3"/>
      <c r="AC247" s="3"/>
      <c r="AD247" s="14"/>
      <c r="AE247" s="26"/>
      <c r="AF247" s="27"/>
      <c r="AG247" s="26"/>
      <c r="AH247" s="26"/>
      <c r="AI247" s="27"/>
      <c r="AJ247" s="26"/>
      <c r="AK247" s="26"/>
      <c r="AL247" s="28"/>
      <c r="AM247" s="28"/>
    </row>
    <row r="248" spans="1:39" s="29" customFormat="1" ht="21" customHeight="1" x14ac:dyDescent="0.15">
      <c r="A248" s="181">
        <v>234</v>
      </c>
      <c r="B248" s="63"/>
      <c r="C248" s="57"/>
      <c r="D248" s="88"/>
      <c r="E248" s="88"/>
      <c r="F248" s="190"/>
      <c r="G248" s="219"/>
      <c r="H248" s="213"/>
      <c r="I248" s="231"/>
      <c r="J248" s="231"/>
      <c r="K248" s="315">
        <f t="shared" si="13"/>
        <v>0</v>
      </c>
      <c r="L248" s="66"/>
      <c r="M248" s="58"/>
      <c r="N248" s="66"/>
      <c r="O248" s="58"/>
      <c r="P248" s="57"/>
      <c r="Q248" s="57"/>
      <c r="R248" s="57"/>
      <c r="S248" s="158"/>
      <c r="T248" s="27" t="str">
        <f t="shared" si="14"/>
        <v/>
      </c>
      <c r="U248" s="49" t="str">
        <f t="shared" si="15"/>
        <v/>
      </c>
      <c r="V248" s="27"/>
      <c r="W248" s="26"/>
      <c r="X248" s="26"/>
      <c r="Y248" s="27"/>
      <c r="Z248" s="3"/>
      <c r="AA248" s="14"/>
      <c r="AB248" s="3"/>
      <c r="AC248" s="3"/>
      <c r="AD248" s="14"/>
      <c r="AE248" s="26"/>
      <c r="AF248" s="27"/>
      <c r="AG248" s="26"/>
      <c r="AH248" s="26"/>
      <c r="AI248" s="27"/>
      <c r="AJ248" s="26"/>
      <c r="AK248" s="26"/>
      <c r="AL248" s="28"/>
      <c r="AM248" s="28"/>
    </row>
    <row r="249" spans="1:39" s="29" customFormat="1" ht="21" customHeight="1" x14ac:dyDescent="0.15">
      <c r="A249" s="181">
        <v>235</v>
      </c>
      <c r="B249" s="63"/>
      <c r="C249" s="57"/>
      <c r="D249" s="87"/>
      <c r="E249" s="87"/>
      <c r="F249" s="191"/>
      <c r="G249" s="219"/>
      <c r="H249" s="213"/>
      <c r="I249" s="233"/>
      <c r="J249" s="233"/>
      <c r="K249" s="315">
        <f t="shared" si="13"/>
        <v>0</v>
      </c>
      <c r="L249" s="66"/>
      <c r="M249" s="58"/>
      <c r="N249" s="66"/>
      <c r="O249" s="58"/>
      <c r="P249" s="57"/>
      <c r="Q249" s="57"/>
      <c r="R249" s="57"/>
      <c r="S249" s="158"/>
      <c r="T249" s="27" t="str">
        <f t="shared" si="14"/>
        <v/>
      </c>
      <c r="U249" s="49" t="str">
        <f t="shared" si="15"/>
        <v/>
      </c>
      <c r="V249" s="27"/>
      <c r="W249" s="26"/>
      <c r="X249" s="26"/>
      <c r="Y249" s="27"/>
      <c r="Z249" s="3"/>
      <c r="AA249" s="14"/>
      <c r="AB249" s="3"/>
      <c r="AC249" s="3"/>
      <c r="AD249" s="14"/>
      <c r="AE249" s="26"/>
      <c r="AF249" s="27"/>
      <c r="AG249" s="26"/>
      <c r="AH249" s="26"/>
      <c r="AI249" s="27"/>
      <c r="AJ249" s="26"/>
      <c r="AK249" s="26"/>
      <c r="AL249" s="28"/>
      <c r="AM249" s="28"/>
    </row>
    <row r="250" spans="1:39" s="29" customFormat="1" ht="21" customHeight="1" x14ac:dyDescent="0.15">
      <c r="A250" s="181">
        <v>236</v>
      </c>
      <c r="B250" s="63"/>
      <c r="C250" s="57"/>
      <c r="D250" s="88"/>
      <c r="E250" s="88"/>
      <c r="F250" s="190"/>
      <c r="G250" s="219"/>
      <c r="H250" s="213"/>
      <c r="I250" s="231"/>
      <c r="J250" s="231"/>
      <c r="K250" s="315">
        <f t="shared" si="13"/>
        <v>0</v>
      </c>
      <c r="L250" s="66"/>
      <c r="M250" s="58"/>
      <c r="N250" s="66"/>
      <c r="O250" s="58"/>
      <c r="P250" s="57"/>
      <c r="Q250" s="57"/>
      <c r="R250" s="57"/>
      <c r="S250" s="158"/>
      <c r="T250" s="27" t="str">
        <f t="shared" si="14"/>
        <v/>
      </c>
      <c r="U250" s="49" t="str">
        <f t="shared" si="15"/>
        <v/>
      </c>
      <c r="V250" s="27"/>
      <c r="W250" s="26"/>
      <c r="X250" s="26"/>
      <c r="Y250" s="27"/>
      <c r="Z250" s="3"/>
      <c r="AA250" s="14"/>
      <c r="AB250" s="3"/>
      <c r="AC250" s="3"/>
      <c r="AD250" s="14"/>
      <c r="AE250" s="26"/>
      <c r="AF250" s="27"/>
      <c r="AG250" s="26"/>
      <c r="AH250" s="26"/>
      <c r="AI250" s="27"/>
      <c r="AJ250" s="26"/>
      <c r="AK250" s="26"/>
      <c r="AL250" s="28"/>
      <c r="AM250" s="28"/>
    </row>
    <row r="251" spans="1:39" s="29" customFormat="1" ht="21" customHeight="1" x14ac:dyDescent="0.15">
      <c r="A251" s="181">
        <v>237</v>
      </c>
      <c r="B251" s="63"/>
      <c r="C251" s="57"/>
      <c r="D251" s="88"/>
      <c r="E251" s="88"/>
      <c r="F251" s="190"/>
      <c r="G251" s="219"/>
      <c r="H251" s="213"/>
      <c r="I251" s="231"/>
      <c r="J251" s="231"/>
      <c r="K251" s="315">
        <f t="shared" si="13"/>
        <v>0</v>
      </c>
      <c r="L251" s="66"/>
      <c r="M251" s="58"/>
      <c r="N251" s="66"/>
      <c r="O251" s="58"/>
      <c r="P251" s="57"/>
      <c r="Q251" s="57"/>
      <c r="R251" s="57"/>
      <c r="S251" s="158"/>
      <c r="T251" s="27" t="str">
        <f t="shared" si="14"/>
        <v/>
      </c>
      <c r="U251" s="49" t="str">
        <f t="shared" si="15"/>
        <v/>
      </c>
      <c r="V251" s="27"/>
      <c r="W251" s="26"/>
      <c r="X251" s="26"/>
      <c r="Y251" s="27"/>
      <c r="Z251" s="3"/>
      <c r="AA251" s="14"/>
      <c r="AB251" s="3"/>
      <c r="AC251" s="3"/>
      <c r="AD251" s="14"/>
      <c r="AE251" s="26"/>
      <c r="AF251" s="27"/>
      <c r="AG251" s="26"/>
      <c r="AH251" s="26"/>
      <c r="AI251" s="27"/>
      <c r="AJ251" s="26"/>
      <c r="AK251" s="26"/>
      <c r="AL251" s="28"/>
      <c r="AM251" s="28"/>
    </row>
    <row r="252" spans="1:39" s="29" customFormat="1" ht="21" customHeight="1" x14ac:dyDescent="0.15">
      <c r="A252" s="181">
        <v>238</v>
      </c>
      <c r="B252" s="63"/>
      <c r="C252" s="57"/>
      <c r="D252" s="88"/>
      <c r="E252" s="88"/>
      <c r="F252" s="190"/>
      <c r="G252" s="219"/>
      <c r="H252" s="213"/>
      <c r="I252" s="231"/>
      <c r="J252" s="231"/>
      <c r="K252" s="315">
        <f t="shared" si="13"/>
        <v>0</v>
      </c>
      <c r="L252" s="66"/>
      <c r="M252" s="58"/>
      <c r="N252" s="66"/>
      <c r="O252" s="58"/>
      <c r="P252" s="57"/>
      <c r="Q252" s="57"/>
      <c r="R252" s="57"/>
      <c r="S252" s="158"/>
      <c r="T252" s="27" t="str">
        <f t="shared" si="14"/>
        <v/>
      </c>
      <c r="U252" s="49" t="str">
        <f t="shared" si="15"/>
        <v/>
      </c>
      <c r="V252" s="32"/>
      <c r="W252" s="31"/>
      <c r="X252" s="31"/>
      <c r="Y252" s="32"/>
      <c r="Z252" s="3"/>
      <c r="AA252" s="14"/>
      <c r="AB252" s="4"/>
      <c r="AC252" s="3"/>
      <c r="AD252" s="14"/>
      <c r="AE252" s="31"/>
      <c r="AF252" s="32"/>
      <c r="AG252" s="31"/>
      <c r="AH252" s="31"/>
      <c r="AI252" s="32"/>
      <c r="AJ252" s="26"/>
      <c r="AK252" s="26"/>
      <c r="AL252" s="28"/>
      <c r="AM252" s="28"/>
    </row>
    <row r="253" spans="1:39" s="29" customFormat="1" ht="21" customHeight="1" x14ac:dyDescent="0.15">
      <c r="A253" s="181">
        <v>239</v>
      </c>
      <c r="B253" s="63"/>
      <c r="C253" s="57"/>
      <c r="D253" s="88"/>
      <c r="E253" s="88"/>
      <c r="F253" s="190"/>
      <c r="G253" s="219"/>
      <c r="H253" s="213"/>
      <c r="I253" s="231"/>
      <c r="J253" s="231"/>
      <c r="K253" s="315">
        <f t="shared" si="13"/>
        <v>0</v>
      </c>
      <c r="L253" s="66"/>
      <c r="M253" s="58"/>
      <c r="N253" s="66"/>
      <c r="O253" s="58"/>
      <c r="P253" s="57"/>
      <c r="Q253" s="57"/>
      <c r="R253" s="57"/>
      <c r="S253" s="158"/>
      <c r="T253" s="27" t="str">
        <f t="shared" si="14"/>
        <v/>
      </c>
      <c r="U253" s="49" t="str">
        <f t="shared" si="15"/>
        <v/>
      </c>
      <c r="V253" s="32"/>
      <c r="W253" s="31"/>
      <c r="X253" s="31"/>
      <c r="Y253" s="32"/>
      <c r="Z253" s="3"/>
      <c r="AA253" s="14"/>
      <c r="AB253" s="4"/>
      <c r="AC253" s="3"/>
      <c r="AD253" s="14"/>
      <c r="AE253" s="31"/>
      <c r="AF253" s="32"/>
      <c r="AG253" s="31"/>
      <c r="AH253" s="31"/>
      <c r="AI253" s="32"/>
      <c r="AJ253" s="26"/>
      <c r="AK253" s="26"/>
      <c r="AL253" s="28"/>
      <c r="AM253" s="28"/>
    </row>
    <row r="254" spans="1:39" s="29" customFormat="1" ht="21" customHeight="1" x14ac:dyDescent="0.15">
      <c r="A254" s="181">
        <v>240</v>
      </c>
      <c r="B254" s="63"/>
      <c r="C254" s="57"/>
      <c r="D254" s="88"/>
      <c r="E254" s="88"/>
      <c r="F254" s="190"/>
      <c r="G254" s="219"/>
      <c r="H254" s="213"/>
      <c r="I254" s="231"/>
      <c r="J254" s="231"/>
      <c r="K254" s="315">
        <f t="shared" si="13"/>
        <v>0</v>
      </c>
      <c r="L254" s="66"/>
      <c r="M254" s="58"/>
      <c r="N254" s="66"/>
      <c r="O254" s="58"/>
      <c r="P254" s="57"/>
      <c r="Q254" s="57"/>
      <c r="R254" s="57"/>
      <c r="S254" s="158"/>
      <c r="T254" s="27" t="str">
        <f t="shared" si="14"/>
        <v/>
      </c>
      <c r="U254" s="49" t="str">
        <f t="shared" si="15"/>
        <v/>
      </c>
      <c r="V254" s="34"/>
      <c r="W254" s="33"/>
      <c r="X254" s="33"/>
      <c r="Y254" s="34"/>
      <c r="Z254" s="3"/>
      <c r="AA254" s="14"/>
      <c r="AB254" s="5"/>
      <c r="AC254" s="3"/>
      <c r="AD254" s="14"/>
      <c r="AE254" s="33"/>
      <c r="AF254" s="34"/>
      <c r="AG254" s="33"/>
      <c r="AH254" s="33"/>
      <c r="AI254" s="34"/>
      <c r="AJ254" s="26"/>
      <c r="AK254" s="26"/>
      <c r="AL254" s="28"/>
      <c r="AM254" s="28"/>
    </row>
    <row r="255" spans="1:39" s="22" customFormat="1" ht="21" customHeight="1" x14ac:dyDescent="0.15">
      <c r="A255" s="181" t="s">
        <v>242</v>
      </c>
      <c r="B255" s="63"/>
      <c r="C255" s="57"/>
      <c r="D255" s="88"/>
      <c r="E255" s="88"/>
      <c r="F255" s="190"/>
      <c r="G255" s="219"/>
      <c r="H255" s="213"/>
      <c r="I255" s="231"/>
      <c r="J255" s="231"/>
      <c r="K255" s="315">
        <f t="shared" si="13"/>
        <v>0</v>
      </c>
      <c r="L255" s="66"/>
      <c r="M255" s="58"/>
      <c r="N255" s="66"/>
      <c r="O255" s="58"/>
      <c r="P255" s="57"/>
      <c r="Q255" s="57"/>
      <c r="R255" s="57"/>
      <c r="S255" s="158"/>
      <c r="T255" s="27" t="str">
        <f t="shared" si="14"/>
        <v/>
      </c>
      <c r="U255" s="49" t="str">
        <f t="shared" si="15"/>
        <v/>
      </c>
      <c r="V255" s="25"/>
      <c r="W255" s="25"/>
      <c r="X255" s="25"/>
      <c r="Y255" s="25"/>
      <c r="Z255" s="11"/>
      <c r="AA255" s="18"/>
      <c r="AB255" s="11"/>
      <c r="AC255" s="11"/>
      <c r="AD255" s="18"/>
      <c r="AE255" s="25"/>
      <c r="AF255" s="25"/>
      <c r="AG255" s="25"/>
      <c r="AH255" s="25"/>
      <c r="AI255" s="25"/>
      <c r="AJ255" s="25"/>
    </row>
    <row r="256" spans="1:39" s="29" customFormat="1" ht="21" customHeight="1" x14ac:dyDescent="0.15">
      <c r="A256" s="181">
        <v>241</v>
      </c>
      <c r="B256" s="63"/>
      <c r="C256" s="57"/>
      <c r="D256" s="88"/>
      <c r="E256" s="88"/>
      <c r="F256" s="190"/>
      <c r="G256" s="219"/>
      <c r="H256" s="213"/>
      <c r="I256" s="231"/>
      <c r="J256" s="231"/>
      <c r="K256" s="315">
        <f t="shared" si="13"/>
        <v>0</v>
      </c>
      <c r="L256" s="66"/>
      <c r="M256" s="165"/>
      <c r="N256" s="66"/>
      <c r="O256" s="165"/>
      <c r="P256" s="57"/>
      <c r="Q256" s="57"/>
      <c r="R256" s="57"/>
      <c r="S256" s="158"/>
      <c r="T256" s="27" t="str">
        <f t="shared" si="14"/>
        <v/>
      </c>
      <c r="U256" s="49" t="str">
        <f t="shared" si="15"/>
        <v/>
      </c>
      <c r="V256" s="27"/>
      <c r="W256" s="26"/>
      <c r="X256" s="26"/>
      <c r="Y256" s="27"/>
      <c r="Z256" s="3"/>
      <c r="AA256" s="14"/>
      <c r="AB256" s="3"/>
      <c r="AC256" s="3"/>
      <c r="AD256" s="14"/>
      <c r="AE256" s="26"/>
      <c r="AF256" s="27"/>
      <c r="AG256" s="26"/>
      <c r="AH256" s="26"/>
      <c r="AI256" s="27"/>
      <c r="AJ256" s="26"/>
      <c r="AK256" s="26"/>
      <c r="AL256" s="28"/>
    </row>
    <row r="257" spans="1:38" s="29" customFormat="1" ht="21" customHeight="1" x14ac:dyDescent="0.15">
      <c r="A257" s="181">
        <v>242</v>
      </c>
      <c r="B257" s="63"/>
      <c r="C257" s="57"/>
      <c r="D257" s="88"/>
      <c r="E257" s="88"/>
      <c r="F257" s="190"/>
      <c r="G257" s="219"/>
      <c r="H257" s="213"/>
      <c r="I257" s="231"/>
      <c r="J257" s="231"/>
      <c r="K257" s="315">
        <f t="shared" si="13"/>
        <v>0</v>
      </c>
      <c r="L257" s="66"/>
      <c r="M257" s="165"/>
      <c r="N257" s="66"/>
      <c r="O257" s="165"/>
      <c r="P257" s="57"/>
      <c r="Q257" s="57"/>
      <c r="R257" s="57"/>
      <c r="S257" s="158"/>
      <c r="T257" s="27" t="str">
        <f t="shared" si="14"/>
        <v/>
      </c>
      <c r="U257" s="49" t="str">
        <f t="shared" si="15"/>
        <v/>
      </c>
      <c r="V257" s="27"/>
      <c r="W257" s="26"/>
      <c r="X257" s="26"/>
      <c r="Y257" s="27"/>
      <c r="Z257" s="3"/>
      <c r="AA257" s="14"/>
      <c r="AB257" s="3"/>
      <c r="AC257" s="3"/>
      <c r="AD257" s="14"/>
      <c r="AE257" s="26"/>
      <c r="AF257" s="27"/>
      <c r="AG257" s="26"/>
      <c r="AH257" s="26"/>
      <c r="AI257" s="27"/>
      <c r="AJ257" s="26"/>
      <c r="AK257" s="26"/>
      <c r="AL257" s="28"/>
    </row>
    <row r="258" spans="1:38" s="29" customFormat="1" ht="21" customHeight="1" x14ac:dyDescent="0.15">
      <c r="A258" s="181">
        <f t="shared" ref="A258:A275" si="16">IF(ISBLANK(H258),,A257+1)</f>
        <v>0</v>
      </c>
      <c r="B258" s="63"/>
      <c r="C258" s="57"/>
      <c r="D258" s="88"/>
      <c r="E258" s="88"/>
      <c r="F258" s="190"/>
      <c r="G258" s="219"/>
      <c r="H258" s="213"/>
      <c r="I258" s="231"/>
      <c r="J258" s="231"/>
      <c r="K258" s="315">
        <f t="shared" si="13"/>
        <v>0</v>
      </c>
      <c r="L258" s="66"/>
      <c r="M258" s="58"/>
      <c r="N258" s="66"/>
      <c r="O258" s="58"/>
      <c r="P258" s="57"/>
      <c r="Q258" s="57"/>
      <c r="R258" s="57"/>
      <c r="S258" s="158"/>
      <c r="T258" s="27" t="str">
        <f t="shared" si="14"/>
        <v/>
      </c>
      <c r="U258" s="49" t="str">
        <f t="shared" si="15"/>
        <v/>
      </c>
      <c r="V258" s="27"/>
      <c r="W258" s="26"/>
      <c r="X258" s="26"/>
      <c r="Y258" s="27"/>
      <c r="Z258" s="3"/>
      <c r="AA258" s="14"/>
      <c r="AB258" s="3"/>
      <c r="AC258" s="3"/>
      <c r="AD258" s="14"/>
      <c r="AE258" s="26"/>
      <c r="AF258" s="27"/>
      <c r="AG258" s="26"/>
      <c r="AH258" s="26"/>
      <c r="AI258" s="27"/>
      <c r="AJ258" s="26"/>
      <c r="AK258" s="26"/>
      <c r="AL258" s="28"/>
    </row>
    <row r="259" spans="1:38" s="29" customFormat="1" ht="21" customHeight="1" x14ac:dyDescent="0.15">
      <c r="A259" s="177">
        <f t="shared" si="16"/>
        <v>0</v>
      </c>
      <c r="B259" s="78"/>
      <c r="C259" s="78"/>
      <c r="D259" s="86"/>
      <c r="E259" s="86"/>
      <c r="F259" s="77"/>
      <c r="G259" s="215"/>
      <c r="H259" s="215"/>
      <c r="I259" s="225"/>
      <c r="J259" s="225"/>
      <c r="K259" s="315">
        <f t="shared" si="13"/>
        <v>0</v>
      </c>
      <c r="L259" s="70"/>
      <c r="M259" s="271"/>
      <c r="N259" s="70"/>
      <c r="O259" s="271"/>
      <c r="P259" s="78"/>
      <c r="Q259" s="78"/>
      <c r="R259" s="78"/>
      <c r="S259" s="192"/>
      <c r="T259" s="27" t="str">
        <f t="shared" si="14"/>
        <v/>
      </c>
      <c r="U259" s="49" t="str">
        <f t="shared" si="15"/>
        <v/>
      </c>
      <c r="V259" s="27"/>
      <c r="W259" s="26"/>
      <c r="X259" s="26"/>
      <c r="Y259" s="27"/>
      <c r="Z259" s="3"/>
      <c r="AA259" s="14"/>
      <c r="AB259" s="3"/>
      <c r="AC259" s="3"/>
      <c r="AD259" s="14"/>
      <c r="AE259" s="26"/>
      <c r="AF259" s="27"/>
      <c r="AG259" s="26"/>
      <c r="AH259" s="26"/>
      <c r="AI259" s="27"/>
      <c r="AJ259" s="26"/>
      <c r="AK259" s="26"/>
      <c r="AL259" s="28"/>
    </row>
    <row r="260" spans="1:38" s="29" customFormat="1" ht="21" customHeight="1" x14ac:dyDescent="0.15">
      <c r="A260" s="266">
        <f t="shared" si="16"/>
        <v>0</v>
      </c>
      <c r="B260" s="67"/>
      <c r="C260" s="78"/>
      <c r="D260" s="86"/>
      <c r="E260" s="86"/>
      <c r="F260" s="190"/>
      <c r="G260" s="216"/>
      <c r="H260" s="215"/>
      <c r="I260" s="225"/>
      <c r="J260" s="225"/>
      <c r="K260" s="315">
        <f t="shared" si="13"/>
        <v>0</v>
      </c>
      <c r="L260" s="66"/>
      <c r="M260" s="165"/>
      <c r="N260" s="66"/>
      <c r="O260" s="165"/>
      <c r="P260" s="57"/>
      <c r="Q260" s="57"/>
      <c r="R260" s="57"/>
      <c r="S260" s="158"/>
      <c r="T260" s="27" t="str">
        <f t="shared" si="14"/>
        <v/>
      </c>
      <c r="U260" s="49" t="str">
        <f t="shared" si="15"/>
        <v/>
      </c>
      <c r="V260" s="27"/>
      <c r="W260" s="26"/>
      <c r="X260" s="26"/>
      <c r="Y260" s="27"/>
      <c r="Z260" s="3"/>
      <c r="AA260" s="14"/>
      <c r="AB260" s="3"/>
      <c r="AC260" s="3"/>
      <c r="AD260" s="14"/>
      <c r="AE260" s="26"/>
      <c r="AF260" s="27"/>
      <c r="AG260" s="26"/>
      <c r="AH260" s="26"/>
      <c r="AI260" s="27"/>
      <c r="AJ260" s="26"/>
      <c r="AK260" s="26"/>
      <c r="AL260" s="28"/>
    </row>
    <row r="261" spans="1:38" s="29" customFormat="1" ht="21" customHeight="1" x14ac:dyDescent="0.15">
      <c r="A261" s="266">
        <f t="shared" si="16"/>
        <v>0</v>
      </c>
      <c r="B261" s="67"/>
      <c r="C261" s="78"/>
      <c r="D261" s="86"/>
      <c r="E261" s="86"/>
      <c r="F261" s="191"/>
      <c r="G261" s="216"/>
      <c r="H261" s="215"/>
      <c r="I261" s="225"/>
      <c r="J261" s="225"/>
      <c r="K261" s="315">
        <f t="shared" si="13"/>
        <v>0</v>
      </c>
      <c r="L261" s="66"/>
      <c r="M261" s="58"/>
      <c r="N261" s="66"/>
      <c r="O261" s="58"/>
      <c r="P261" s="57"/>
      <c r="Q261" s="57"/>
      <c r="R261" s="57"/>
      <c r="S261" s="158"/>
      <c r="T261" s="27" t="str">
        <f t="shared" si="14"/>
        <v/>
      </c>
      <c r="U261" s="49" t="str">
        <f t="shared" si="15"/>
        <v/>
      </c>
      <c r="V261" s="30"/>
      <c r="W261" s="26"/>
      <c r="X261" s="26"/>
      <c r="Y261" s="27"/>
      <c r="Z261" s="3"/>
      <c r="AA261" s="14"/>
      <c r="AB261" s="3"/>
      <c r="AC261" s="3"/>
      <c r="AD261" s="14"/>
      <c r="AE261" s="26"/>
      <c r="AF261" s="27"/>
      <c r="AG261" s="26"/>
      <c r="AH261" s="26"/>
      <c r="AI261" s="27"/>
      <c r="AJ261" s="26"/>
      <c r="AK261" s="26"/>
      <c r="AL261" s="28"/>
    </row>
    <row r="262" spans="1:38" s="29" customFormat="1" ht="21" customHeight="1" x14ac:dyDescent="0.15">
      <c r="A262" s="266">
        <f t="shared" si="16"/>
        <v>0</v>
      </c>
      <c r="B262" s="67"/>
      <c r="C262" s="78"/>
      <c r="D262" s="86"/>
      <c r="E262" s="86"/>
      <c r="F262" s="190"/>
      <c r="G262" s="216"/>
      <c r="H262" s="215"/>
      <c r="I262" s="225"/>
      <c r="J262" s="225"/>
      <c r="K262" s="315">
        <f t="shared" si="13"/>
        <v>0</v>
      </c>
      <c r="L262" s="66"/>
      <c r="M262" s="58"/>
      <c r="N262" s="66"/>
      <c r="O262" s="58"/>
      <c r="P262" s="57"/>
      <c r="Q262" s="57"/>
      <c r="R262" s="57"/>
      <c r="S262" s="158"/>
      <c r="T262" s="27" t="str">
        <f t="shared" si="14"/>
        <v/>
      </c>
      <c r="U262" s="49" t="str">
        <f t="shared" si="15"/>
        <v/>
      </c>
      <c r="V262" s="27"/>
      <c r="W262" s="26"/>
      <c r="X262" s="26"/>
      <c r="Y262" s="27"/>
      <c r="Z262" s="3"/>
      <c r="AA262" s="14"/>
      <c r="AB262" s="3"/>
      <c r="AC262" s="3"/>
      <c r="AD262" s="14"/>
      <c r="AE262" s="26"/>
      <c r="AF262" s="27"/>
      <c r="AG262" s="26"/>
      <c r="AH262" s="26"/>
      <c r="AI262" s="27"/>
      <c r="AJ262" s="26"/>
      <c r="AK262" s="26"/>
      <c r="AL262" s="28"/>
    </row>
    <row r="263" spans="1:38" s="29" customFormat="1" ht="21" customHeight="1" x14ac:dyDescent="0.15">
      <c r="A263" s="266">
        <f t="shared" si="16"/>
        <v>0</v>
      </c>
      <c r="B263" s="67"/>
      <c r="C263" s="78"/>
      <c r="D263" s="86"/>
      <c r="E263" s="86"/>
      <c r="F263" s="190"/>
      <c r="G263" s="216"/>
      <c r="H263" s="215"/>
      <c r="I263" s="225"/>
      <c r="J263" s="225"/>
      <c r="K263" s="315">
        <f t="shared" ref="K263:K326" si="17">J263-E263</f>
        <v>0</v>
      </c>
      <c r="L263" s="66"/>
      <c r="M263" s="58"/>
      <c r="N263" s="66"/>
      <c r="O263" s="58"/>
      <c r="P263" s="57"/>
      <c r="Q263" s="57"/>
      <c r="R263" s="57"/>
      <c r="S263" s="158"/>
      <c r="T263" s="27" t="str">
        <f t="shared" ref="T263:T326" si="18">CONCATENATE(L263,C263)</f>
        <v/>
      </c>
      <c r="U263" s="49" t="str">
        <f t="shared" ref="U263:U326" si="19">CONCATENATE(N263,H263)</f>
        <v/>
      </c>
      <c r="V263" s="27"/>
      <c r="W263" s="26"/>
      <c r="X263" s="26"/>
      <c r="Y263" s="27"/>
      <c r="Z263" s="3"/>
      <c r="AA263" s="14"/>
      <c r="AB263" s="3"/>
      <c r="AC263" s="3"/>
      <c r="AD263" s="14"/>
      <c r="AE263" s="26"/>
      <c r="AF263" s="27"/>
      <c r="AG263" s="26"/>
      <c r="AH263" s="26"/>
      <c r="AI263" s="27"/>
      <c r="AJ263" s="26"/>
      <c r="AK263" s="26"/>
      <c r="AL263" s="28"/>
    </row>
    <row r="264" spans="1:38" s="29" customFormat="1" ht="21" customHeight="1" x14ac:dyDescent="0.15">
      <c r="A264" s="266">
        <f t="shared" si="16"/>
        <v>0</v>
      </c>
      <c r="B264" s="67"/>
      <c r="C264" s="78"/>
      <c r="D264" s="86"/>
      <c r="E264" s="86"/>
      <c r="F264" s="190"/>
      <c r="G264" s="216"/>
      <c r="H264" s="215"/>
      <c r="I264" s="225"/>
      <c r="J264" s="225"/>
      <c r="K264" s="315">
        <f t="shared" si="17"/>
        <v>0</v>
      </c>
      <c r="L264" s="66"/>
      <c r="M264" s="58"/>
      <c r="N264" s="66"/>
      <c r="O264" s="58"/>
      <c r="P264" s="57"/>
      <c r="Q264" s="57"/>
      <c r="R264" s="57"/>
      <c r="S264" s="158"/>
      <c r="T264" s="27" t="str">
        <f t="shared" si="18"/>
        <v/>
      </c>
      <c r="U264" s="49" t="str">
        <f t="shared" si="19"/>
        <v/>
      </c>
      <c r="V264" s="27"/>
      <c r="W264" s="26"/>
      <c r="X264" s="26"/>
      <c r="Y264" s="27"/>
      <c r="Z264" s="3"/>
      <c r="AA264" s="14"/>
      <c r="AB264" s="3"/>
      <c r="AC264" s="3"/>
      <c r="AD264" s="14"/>
      <c r="AE264" s="26"/>
      <c r="AF264" s="27"/>
      <c r="AG264" s="26"/>
      <c r="AH264" s="26"/>
      <c r="AI264" s="27"/>
      <c r="AJ264" s="26"/>
      <c r="AK264" s="26"/>
      <c r="AL264" s="28"/>
    </row>
    <row r="265" spans="1:38" s="29" customFormat="1" ht="21" customHeight="1" x14ac:dyDescent="0.15">
      <c r="A265" s="266">
        <f t="shared" si="16"/>
        <v>0</v>
      </c>
      <c r="B265" s="67"/>
      <c r="C265" s="78"/>
      <c r="D265" s="86"/>
      <c r="E265" s="86"/>
      <c r="F265" s="190"/>
      <c r="G265" s="216"/>
      <c r="H265" s="215"/>
      <c r="I265" s="225"/>
      <c r="J265" s="225"/>
      <c r="K265" s="315">
        <f t="shared" si="17"/>
        <v>0</v>
      </c>
      <c r="L265" s="66"/>
      <c r="M265" s="58"/>
      <c r="N265" s="66"/>
      <c r="O265" s="58"/>
      <c r="P265" s="58"/>
      <c r="Q265" s="57"/>
      <c r="R265" s="57"/>
      <c r="S265" s="158"/>
      <c r="T265" s="27" t="str">
        <f t="shared" si="18"/>
        <v/>
      </c>
      <c r="U265" s="49" t="str">
        <f t="shared" si="19"/>
        <v/>
      </c>
      <c r="V265" s="27"/>
      <c r="W265" s="26"/>
      <c r="X265" s="26"/>
      <c r="Y265" s="27"/>
      <c r="Z265" s="3"/>
      <c r="AA265" s="14"/>
      <c r="AB265" s="3"/>
      <c r="AC265" s="3"/>
      <c r="AD265" s="14"/>
      <c r="AE265" s="26"/>
      <c r="AF265" s="27"/>
      <c r="AG265" s="26"/>
      <c r="AH265" s="26"/>
      <c r="AI265" s="27"/>
      <c r="AJ265" s="26"/>
      <c r="AK265" s="26"/>
      <c r="AL265" s="28"/>
    </row>
    <row r="266" spans="1:38" s="29" customFormat="1" ht="21" customHeight="1" x14ac:dyDescent="0.15">
      <c r="A266" s="267">
        <f t="shared" si="16"/>
        <v>0</v>
      </c>
      <c r="B266" s="104"/>
      <c r="C266" s="167"/>
      <c r="D266" s="106"/>
      <c r="E266" s="106"/>
      <c r="F266" s="199"/>
      <c r="G266" s="218"/>
      <c r="H266" s="217"/>
      <c r="I266" s="226"/>
      <c r="J266" s="226"/>
      <c r="K266" s="316">
        <f t="shared" si="17"/>
        <v>0</v>
      </c>
      <c r="L266" s="265"/>
      <c r="M266" s="68"/>
      <c r="N266" s="265"/>
      <c r="O266" s="68"/>
      <c r="P266" s="111"/>
      <c r="Q266" s="111"/>
      <c r="R266" s="111"/>
      <c r="S266" s="195"/>
      <c r="T266" s="27" t="str">
        <f t="shared" si="18"/>
        <v/>
      </c>
      <c r="U266" s="49" t="str">
        <f t="shared" si="19"/>
        <v/>
      </c>
      <c r="V266" s="27"/>
      <c r="W266" s="26"/>
      <c r="X266" s="26"/>
      <c r="Y266" s="27"/>
      <c r="Z266" s="3"/>
      <c r="AA266" s="14"/>
      <c r="AB266" s="3"/>
      <c r="AC266" s="3"/>
      <c r="AD266" s="14"/>
      <c r="AE266" s="26"/>
      <c r="AF266" s="27"/>
      <c r="AG266" s="26"/>
      <c r="AH266" s="26"/>
      <c r="AI266" s="27"/>
      <c r="AJ266" s="26"/>
      <c r="AK266" s="26"/>
      <c r="AL266" s="28"/>
    </row>
    <row r="267" spans="1:38" s="29" customFormat="1" ht="21" customHeight="1" x14ac:dyDescent="0.15">
      <c r="A267" s="268">
        <f t="shared" si="16"/>
        <v>0</v>
      </c>
      <c r="B267" s="103"/>
      <c r="C267" s="103"/>
      <c r="D267" s="102"/>
      <c r="E267" s="102"/>
      <c r="F267" s="197"/>
      <c r="G267" s="210"/>
      <c r="H267" s="210"/>
      <c r="I267" s="227"/>
      <c r="J267" s="227"/>
      <c r="K267" s="314">
        <f t="shared" si="17"/>
        <v>0</v>
      </c>
      <c r="L267" s="291"/>
      <c r="M267" s="69"/>
      <c r="N267" s="291"/>
      <c r="O267" s="69"/>
      <c r="P267" s="97"/>
      <c r="Q267" s="97"/>
      <c r="R267" s="97"/>
      <c r="S267" s="116"/>
      <c r="T267" s="27" t="str">
        <f t="shared" si="18"/>
        <v/>
      </c>
      <c r="U267" s="49" t="str">
        <f t="shared" si="19"/>
        <v/>
      </c>
      <c r="V267" s="27"/>
      <c r="W267" s="26"/>
      <c r="X267" s="26"/>
      <c r="Y267" s="27"/>
      <c r="Z267" s="3"/>
      <c r="AA267" s="14"/>
      <c r="AB267" s="3"/>
      <c r="AC267" s="3"/>
      <c r="AD267" s="14"/>
      <c r="AE267" s="26"/>
      <c r="AF267" s="27"/>
      <c r="AG267" s="26"/>
      <c r="AH267" s="26"/>
      <c r="AI267" s="27"/>
      <c r="AJ267" s="26"/>
      <c r="AK267" s="26"/>
      <c r="AL267" s="28"/>
    </row>
    <row r="268" spans="1:38" s="29" customFormat="1" ht="21" customHeight="1" x14ac:dyDescent="0.15">
      <c r="A268" s="266">
        <f t="shared" si="16"/>
        <v>0</v>
      </c>
      <c r="B268" s="78"/>
      <c r="C268" s="78"/>
      <c r="D268" s="86"/>
      <c r="E268" s="86"/>
      <c r="F268" s="190"/>
      <c r="G268" s="215"/>
      <c r="H268" s="215"/>
      <c r="I268" s="225"/>
      <c r="J268" s="225"/>
      <c r="K268" s="315">
        <f t="shared" si="17"/>
        <v>0</v>
      </c>
      <c r="L268" s="66"/>
      <c r="M268" s="58"/>
      <c r="N268" s="66"/>
      <c r="O268" s="58"/>
      <c r="P268" s="57"/>
      <c r="Q268" s="57"/>
      <c r="R268" s="57"/>
      <c r="S268" s="158"/>
      <c r="T268" s="27" t="str">
        <f t="shared" si="18"/>
        <v/>
      </c>
      <c r="U268" s="49" t="str">
        <f t="shared" si="19"/>
        <v/>
      </c>
      <c r="V268" s="27"/>
      <c r="W268" s="26"/>
      <c r="X268" s="26"/>
      <c r="Y268" s="27"/>
      <c r="Z268" s="3"/>
      <c r="AA268" s="14"/>
      <c r="AB268" s="3"/>
      <c r="AC268" s="3"/>
      <c r="AD268" s="14"/>
      <c r="AE268" s="26"/>
      <c r="AF268" s="27"/>
      <c r="AG268" s="26"/>
      <c r="AH268" s="26"/>
      <c r="AI268" s="27"/>
      <c r="AJ268" s="26"/>
      <c r="AK268" s="26"/>
      <c r="AL268" s="28"/>
    </row>
    <row r="269" spans="1:38" s="29" customFormat="1" ht="21" customHeight="1" x14ac:dyDescent="0.15">
      <c r="A269" s="266">
        <f t="shared" si="16"/>
        <v>0</v>
      </c>
      <c r="B269" s="78"/>
      <c r="C269" s="78"/>
      <c r="D269" s="86"/>
      <c r="E269" s="86"/>
      <c r="F269" s="190"/>
      <c r="G269" s="215"/>
      <c r="H269" s="215"/>
      <c r="I269" s="225"/>
      <c r="J269" s="225"/>
      <c r="K269" s="315">
        <f t="shared" si="17"/>
        <v>0</v>
      </c>
      <c r="L269" s="66"/>
      <c r="M269" s="58"/>
      <c r="N269" s="66"/>
      <c r="O269" s="58"/>
      <c r="P269" s="57"/>
      <c r="Q269" s="57"/>
      <c r="R269" s="57"/>
      <c r="S269" s="158"/>
      <c r="T269" s="27" t="str">
        <f t="shared" si="18"/>
        <v/>
      </c>
      <c r="U269" s="49" t="str">
        <f t="shared" si="19"/>
        <v/>
      </c>
      <c r="V269" s="27"/>
      <c r="W269" s="26"/>
      <c r="X269" s="26"/>
      <c r="Y269" s="27"/>
      <c r="Z269" s="3"/>
      <c r="AA269" s="14"/>
      <c r="AB269" s="3"/>
      <c r="AC269" s="3"/>
      <c r="AD269" s="14"/>
      <c r="AE269" s="26"/>
      <c r="AF269" s="27"/>
      <c r="AG269" s="26"/>
      <c r="AH269" s="26"/>
      <c r="AI269" s="27"/>
      <c r="AJ269" s="26"/>
      <c r="AK269" s="26"/>
      <c r="AL269" s="28"/>
    </row>
    <row r="270" spans="1:38" s="29" customFormat="1" ht="21" customHeight="1" x14ac:dyDescent="0.15">
      <c r="A270" s="266">
        <f t="shared" si="16"/>
        <v>0</v>
      </c>
      <c r="B270" s="78"/>
      <c r="C270" s="78"/>
      <c r="D270" s="86"/>
      <c r="E270" s="86"/>
      <c r="F270" s="191"/>
      <c r="G270" s="215"/>
      <c r="H270" s="215"/>
      <c r="I270" s="225"/>
      <c r="J270" s="225"/>
      <c r="K270" s="315">
        <f t="shared" si="17"/>
        <v>0</v>
      </c>
      <c r="L270" s="66"/>
      <c r="M270" s="58"/>
      <c r="N270" s="66"/>
      <c r="O270" s="58"/>
      <c r="P270" s="58"/>
      <c r="Q270" s="57"/>
      <c r="R270" s="57"/>
      <c r="S270" s="158"/>
      <c r="T270" s="27" t="str">
        <f t="shared" si="18"/>
        <v/>
      </c>
      <c r="U270" s="49" t="str">
        <f t="shared" si="19"/>
        <v/>
      </c>
      <c r="V270" s="27"/>
      <c r="W270" s="26"/>
      <c r="X270" s="26"/>
      <c r="Y270" s="27"/>
      <c r="Z270" s="3"/>
      <c r="AA270" s="14"/>
      <c r="AB270" s="3"/>
      <c r="AC270" s="3"/>
      <c r="AD270" s="14"/>
      <c r="AE270" s="26"/>
      <c r="AF270" s="27"/>
      <c r="AG270" s="26"/>
      <c r="AH270" s="26"/>
      <c r="AI270" s="27"/>
      <c r="AJ270" s="26"/>
      <c r="AK270" s="26"/>
      <c r="AL270" s="28"/>
    </row>
    <row r="271" spans="1:38" s="29" customFormat="1" ht="21" customHeight="1" x14ac:dyDescent="0.15">
      <c r="A271" s="266">
        <f t="shared" si="16"/>
        <v>0</v>
      </c>
      <c r="B271" s="78"/>
      <c r="C271" s="78"/>
      <c r="D271" s="86"/>
      <c r="E271" s="86"/>
      <c r="F271" s="190"/>
      <c r="G271" s="215"/>
      <c r="H271" s="215"/>
      <c r="I271" s="225"/>
      <c r="J271" s="225"/>
      <c r="K271" s="315">
        <f t="shared" si="17"/>
        <v>0</v>
      </c>
      <c r="L271" s="66"/>
      <c r="M271" s="58"/>
      <c r="N271" s="66"/>
      <c r="O271" s="58"/>
      <c r="P271" s="57"/>
      <c r="Q271" s="57"/>
      <c r="R271" s="57"/>
      <c r="S271" s="158"/>
      <c r="T271" s="27" t="str">
        <f t="shared" si="18"/>
        <v/>
      </c>
      <c r="U271" s="49" t="str">
        <f t="shared" si="19"/>
        <v/>
      </c>
      <c r="V271" s="27"/>
      <c r="W271" s="26"/>
      <c r="X271" s="26"/>
      <c r="Y271" s="27"/>
      <c r="Z271" s="3"/>
      <c r="AA271" s="14"/>
      <c r="AB271" s="3"/>
      <c r="AC271" s="3"/>
      <c r="AD271" s="14"/>
      <c r="AE271" s="26"/>
      <c r="AF271" s="27"/>
      <c r="AG271" s="26"/>
      <c r="AH271" s="26"/>
      <c r="AI271" s="27"/>
      <c r="AJ271" s="26"/>
      <c r="AK271" s="26"/>
      <c r="AL271" s="28"/>
    </row>
    <row r="272" spans="1:38" s="29" customFormat="1" ht="21" customHeight="1" x14ac:dyDescent="0.15">
      <c r="A272" s="266">
        <f t="shared" si="16"/>
        <v>0</v>
      </c>
      <c r="B272" s="78"/>
      <c r="C272" s="78"/>
      <c r="D272" s="86"/>
      <c r="E272" s="86"/>
      <c r="F272" s="190"/>
      <c r="G272" s="215"/>
      <c r="H272" s="215"/>
      <c r="I272" s="225"/>
      <c r="J272" s="225"/>
      <c r="K272" s="315">
        <f t="shared" si="17"/>
        <v>0</v>
      </c>
      <c r="L272" s="66"/>
      <c r="M272" s="58"/>
      <c r="N272" s="66"/>
      <c r="O272" s="58"/>
      <c r="P272" s="57"/>
      <c r="Q272" s="57"/>
      <c r="R272" s="57"/>
      <c r="S272" s="158"/>
      <c r="T272" s="27" t="str">
        <f t="shared" si="18"/>
        <v/>
      </c>
      <c r="U272" s="49" t="str">
        <f t="shared" si="19"/>
        <v/>
      </c>
      <c r="V272" s="27"/>
      <c r="W272" s="26"/>
      <c r="X272" s="26"/>
      <c r="Y272" s="27"/>
      <c r="Z272" s="3"/>
      <c r="AA272" s="14"/>
      <c r="AB272" s="3"/>
      <c r="AC272" s="3"/>
      <c r="AD272" s="14"/>
      <c r="AE272" s="26"/>
      <c r="AF272" s="27"/>
      <c r="AG272" s="26"/>
      <c r="AH272" s="26"/>
      <c r="AI272" s="27"/>
      <c r="AJ272" s="26"/>
      <c r="AK272" s="26"/>
      <c r="AL272" s="28"/>
    </row>
    <row r="273" spans="1:38" s="29" customFormat="1" ht="21" customHeight="1" x14ac:dyDescent="0.15">
      <c r="A273" s="266">
        <f t="shared" si="16"/>
        <v>0</v>
      </c>
      <c r="B273" s="78"/>
      <c r="C273" s="78"/>
      <c r="D273" s="86"/>
      <c r="E273" s="86"/>
      <c r="F273" s="190"/>
      <c r="G273" s="215"/>
      <c r="H273" s="215"/>
      <c r="I273" s="225"/>
      <c r="J273" s="225"/>
      <c r="K273" s="315">
        <f t="shared" si="17"/>
        <v>0</v>
      </c>
      <c r="L273" s="66"/>
      <c r="M273" s="58"/>
      <c r="N273" s="66"/>
      <c r="O273" s="58"/>
      <c r="P273" s="58"/>
      <c r="Q273" s="58"/>
      <c r="R273" s="57"/>
      <c r="S273" s="158"/>
      <c r="T273" s="27" t="str">
        <f t="shared" si="18"/>
        <v/>
      </c>
      <c r="U273" s="49" t="str">
        <f t="shared" si="19"/>
        <v/>
      </c>
      <c r="V273" s="32"/>
      <c r="W273" s="31"/>
      <c r="X273" s="31"/>
      <c r="Y273" s="32"/>
      <c r="Z273" s="3"/>
      <c r="AA273" s="14"/>
      <c r="AB273" s="4"/>
      <c r="AC273" s="3"/>
      <c r="AD273" s="14"/>
      <c r="AE273" s="31"/>
      <c r="AF273" s="32"/>
      <c r="AG273" s="31"/>
      <c r="AH273" s="31"/>
      <c r="AI273" s="32"/>
      <c r="AJ273" s="26"/>
      <c r="AK273" s="26"/>
      <c r="AL273" s="28"/>
    </row>
    <row r="274" spans="1:38" s="29" customFormat="1" ht="21" customHeight="1" x14ac:dyDescent="0.15">
      <c r="A274" s="266">
        <f t="shared" si="16"/>
        <v>0</v>
      </c>
      <c r="B274" s="78"/>
      <c r="C274" s="78"/>
      <c r="D274" s="86"/>
      <c r="E274" s="86"/>
      <c r="F274" s="77"/>
      <c r="G274" s="215"/>
      <c r="H274" s="215"/>
      <c r="I274" s="225"/>
      <c r="J274" s="225"/>
      <c r="K274" s="315">
        <f t="shared" si="17"/>
        <v>0</v>
      </c>
      <c r="L274" s="70"/>
      <c r="M274" s="67"/>
      <c r="N274" s="70"/>
      <c r="O274" s="67"/>
      <c r="P274" s="78"/>
      <c r="Q274" s="78"/>
      <c r="R274" s="78"/>
      <c r="S274" s="192"/>
      <c r="T274" s="27" t="str">
        <f t="shared" si="18"/>
        <v/>
      </c>
      <c r="U274" s="49" t="str">
        <f t="shared" si="19"/>
        <v/>
      </c>
      <c r="V274" s="32"/>
      <c r="W274" s="31"/>
      <c r="X274" s="31"/>
      <c r="Y274" s="32"/>
      <c r="Z274" s="3"/>
      <c r="AA274" s="14"/>
      <c r="AB274" s="4"/>
      <c r="AC274" s="3"/>
      <c r="AD274" s="14"/>
      <c r="AE274" s="31"/>
      <c r="AF274" s="32"/>
      <c r="AG274" s="31"/>
      <c r="AH274" s="31"/>
      <c r="AI274" s="32"/>
      <c r="AJ274" s="26"/>
      <c r="AK274" s="26"/>
      <c r="AL274" s="28"/>
    </row>
    <row r="275" spans="1:38" s="29" customFormat="1" ht="21" customHeight="1" x14ac:dyDescent="0.15">
      <c r="A275" s="266">
        <f t="shared" si="16"/>
        <v>0</v>
      </c>
      <c r="B275" s="78"/>
      <c r="C275" s="78"/>
      <c r="D275" s="86"/>
      <c r="E275" s="86"/>
      <c r="F275" s="77"/>
      <c r="G275" s="215"/>
      <c r="H275" s="215"/>
      <c r="I275" s="225"/>
      <c r="J275" s="225"/>
      <c r="K275" s="315">
        <f t="shared" si="17"/>
        <v>0</v>
      </c>
      <c r="L275" s="70"/>
      <c r="M275" s="271"/>
      <c r="N275" s="70"/>
      <c r="O275" s="271"/>
      <c r="P275" s="78"/>
      <c r="Q275" s="78"/>
      <c r="R275" s="78"/>
      <c r="S275" s="192"/>
      <c r="T275" s="27" t="str">
        <f t="shared" si="18"/>
        <v/>
      </c>
      <c r="U275" s="49" t="str">
        <f t="shared" si="19"/>
        <v/>
      </c>
      <c r="V275" s="34"/>
      <c r="W275" s="33"/>
      <c r="X275" s="33"/>
      <c r="Y275" s="34"/>
      <c r="Z275" s="3"/>
      <c r="AA275" s="14"/>
      <c r="AB275" s="5"/>
      <c r="AC275" s="3"/>
      <c r="AD275" s="14"/>
      <c r="AE275" s="33"/>
      <c r="AF275" s="34"/>
      <c r="AG275" s="33"/>
      <c r="AH275" s="33"/>
      <c r="AI275" s="34"/>
      <c r="AJ275" s="26"/>
      <c r="AK275" s="26"/>
      <c r="AL275" s="28"/>
    </row>
    <row r="276" spans="1:38" s="22" customFormat="1" ht="21" customHeight="1" x14ac:dyDescent="0.15">
      <c r="A276" s="266" t="s">
        <v>242</v>
      </c>
      <c r="B276" s="78"/>
      <c r="C276" s="78"/>
      <c r="D276" s="86"/>
      <c r="E276" s="86"/>
      <c r="F276" s="77"/>
      <c r="G276" s="215"/>
      <c r="H276" s="215"/>
      <c r="I276" s="225"/>
      <c r="J276" s="225"/>
      <c r="K276" s="315">
        <f t="shared" si="17"/>
        <v>0</v>
      </c>
      <c r="L276" s="70"/>
      <c r="M276" s="271"/>
      <c r="N276" s="70"/>
      <c r="O276" s="271"/>
      <c r="P276" s="78"/>
      <c r="Q276" s="78"/>
      <c r="R276" s="78"/>
      <c r="S276" s="192"/>
      <c r="T276" s="27" t="str">
        <f t="shared" si="18"/>
        <v/>
      </c>
      <c r="U276" s="49" t="str">
        <f t="shared" si="19"/>
        <v/>
      </c>
      <c r="V276" s="25"/>
      <c r="W276" s="25"/>
      <c r="X276" s="25"/>
      <c r="Y276" s="25"/>
      <c r="Z276" s="11"/>
      <c r="AA276" s="18"/>
      <c r="AB276" s="11"/>
      <c r="AC276" s="11"/>
      <c r="AD276" s="18"/>
      <c r="AE276" s="25"/>
      <c r="AF276" s="25"/>
      <c r="AG276" s="25"/>
      <c r="AH276" s="25"/>
      <c r="AI276" s="25"/>
      <c r="AJ276" s="25"/>
    </row>
    <row r="277" spans="1:38" s="29" customFormat="1" ht="21" customHeight="1" x14ac:dyDescent="0.15">
      <c r="A277" s="266">
        <f>IF(ISBLANK(H277),,A275+1)</f>
        <v>0</v>
      </c>
      <c r="B277" s="78"/>
      <c r="C277" s="78"/>
      <c r="D277" s="86"/>
      <c r="E277" s="86"/>
      <c r="F277" s="77"/>
      <c r="G277" s="215"/>
      <c r="H277" s="215"/>
      <c r="I277" s="225"/>
      <c r="J277" s="225"/>
      <c r="K277" s="315">
        <f t="shared" si="17"/>
        <v>0</v>
      </c>
      <c r="L277" s="70"/>
      <c r="M277" s="271"/>
      <c r="N277" s="70"/>
      <c r="O277" s="271"/>
      <c r="P277" s="78"/>
      <c r="Q277" s="78"/>
      <c r="R277" s="78"/>
      <c r="S277" s="192"/>
      <c r="T277" s="27" t="str">
        <f t="shared" si="18"/>
        <v/>
      </c>
      <c r="U277" s="49" t="str">
        <f t="shared" si="19"/>
        <v/>
      </c>
      <c r="V277" s="27"/>
      <c r="W277" s="26"/>
      <c r="X277" s="26"/>
      <c r="Y277" s="27"/>
      <c r="Z277" s="3"/>
      <c r="AA277" s="14"/>
      <c r="AB277" s="3"/>
      <c r="AC277" s="3"/>
      <c r="AD277" s="14"/>
      <c r="AE277" s="26"/>
      <c r="AF277" s="27"/>
      <c r="AG277" s="26"/>
      <c r="AH277" s="26"/>
      <c r="AI277" s="27"/>
      <c r="AJ277" s="26"/>
      <c r="AK277" s="26"/>
      <c r="AL277" s="28"/>
    </row>
    <row r="278" spans="1:38" s="29" customFormat="1" ht="21" customHeight="1" x14ac:dyDescent="0.15">
      <c r="A278" s="266">
        <f t="shared" ref="A278:A296" si="20">IF(ISBLANK(H278),,A277+1)</f>
        <v>0</v>
      </c>
      <c r="B278" s="78"/>
      <c r="C278" s="78"/>
      <c r="D278" s="86"/>
      <c r="E278" s="86"/>
      <c r="F278" s="77"/>
      <c r="G278" s="215"/>
      <c r="H278" s="215"/>
      <c r="I278" s="225"/>
      <c r="J278" s="225"/>
      <c r="K278" s="315">
        <f t="shared" si="17"/>
        <v>0</v>
      </c>
      <c r="L278" s="70"/>
      <c r="M278" s="67"/>
      <c r="N278" s="70"/>
      <c r="O278" s="67"/>
      <c r="P278" s="78"/>
      <c r="Q278" s="78"/>
      <c r="R278" s="78"/>
      <c r="S278" s="192"/>
      <c r="T278" s="27" t="str">
        <f t="shared" si="18"/>
        <v/>
      </c>
      <c r="U278" s="49" t="str">
        <f t="shared" si="19"/>
        <v/>
      </c>
      <c r="V278" s="27"/>
      <c r="W278" s="26"/>
      <c r="X278" s="26"/>
      <c r="Y278" s="27"/>
      <c r="Z278" s="3"/>
      <c r="AA278" s="14"/>
      <c r="AB278" s="3"/>
      <c r="AC278" s="3"/>
      <c r="AD278" s="14"/>
      <c r="AE278" s="26"/>
      <c r="AF278" s="27"/>
      <c r="AG278" s="26"/>
      <c r="AH278" s="26"/>
      <c r="AI278" s="27"/>
      <c r="AJ278" s="26"/>
      <c r="AK278" s="26"/>
      <c r="AL278" s="28"/>
    </row>
    <row r="279" spans="1:38" s="29" customFormat="1" ht="21" customHeight="1" x14ac:dyDescent="0.15">
      <c r="A279" s="177">
        <f t="shared" si="20"/>
        <v>0</v>
      </c>
      <c r="B279" s="78"/>
      <c r="C279" s="78"/>
      <c r="D279" s="86"/>
      <c r="E279" s="86"/>
      <c r="F279" s="77"/>
      <c r="G279" s="215"/>
      <c r="H279" s="215"/>
      <c r="I279" s="225"/>
      <c r="J279" s="225"/>
      <c r="K279" s="315">
        <f t="shared" si="17"/>
        <v>0</v>
      </c>
      <c r="L279" s="70"/>
      <c r="M279" s="67"/>
      <c r="N279" s="70"/>
      <c r="O279" s="67"/>
      <c r="P279" s="78"/>
      <c r="Q279" s="78"/>
      <c r="R279" s="78"/>
      <c r="S279" s="192"/>
      <c r="T279" s="27" t="str">
        <f t="shared" si="18"/>
        <v/>
      </c>
      <c r="U279" s="49" t="str">
        <f t="shared" si="19"/>
        <v/>
      </c>
      <c r="V279" s="27"/>
      <c r="W279" s="26"/>
      <c r="X279" s="26"/>
      <c r="Y279" s="27"/>
      <c r="Z279" s="3"/>
      <c r="AA279" s="14"/>
      <c r="AB279" s="3"/>
      <c r="AC279" s="3"/>
      <c r="AD279" s="14"/>
      <c r="AE279" s="26"/>
      <c r="AF279" s="27"/>
      <c r="AG279" s="26"/>
      <c r="AH279" s="26"/>
      <c r="AI279" s="27"/>
      <c r="AJ279" s="26"/>
      <c r="AK279" s="26"/>
      <c r="AL279" s="28"/>
    </row>
    <row r="280" spans="1:38" s="29" customFormat="1" ht="21" customHeight="1" x14ac:dyDescent="0.15">
      <c r="A280" s="266">
        <f t="shared" si="20"/>
        <v>0</v>
      </c>
      <c r="B280" s="67"/>
      <c r="C280" s="78"/>
      <c r="D280" s="86"/>
      <c r="E280" s="86"/>
      <c r="F280" s="77"/>
      <c r="G280" s="216"/>
      <c r="H280" s="215"/>
      <c r="I280" s="225"/>
      <c r="J280" s="225"/>
      <c r="K280" s="315">
        <f t="shared" si="17"/>
        <v>0</v>
      </c>
      <c r="L280" s="70"/>
      <c r="M280" s="67"/>
      <c r="N280" s="70"/>
      <c r="O280" s="67"/>
      <c r="P280" s="67"/>
      <c r="Q280" s="67"/>
      <c r="R280" s="67"/>
      <c r="S280" s="192"/>
      <c r="T280" s="27" t="str">
        <f t="shared" si="18"/>
        <v/>
      </c>
      <c r="U280" s="49" t="str">
        <f t="shared" si="19"/>
        <v/>
      </c>
      <c r="V280" s="27"/>
      <c r="W280" s="26"/>
      <c r="X280" s="26"/>
      <c r="Y280" s="27"/>
      <c r="Z280" s="3"/>
      <c r="AA280" s="14"/>
      <c r="AB280" s="3"/>
      <c r="AC280" s="3"/>
      <c r="AD280" s="14"/>
      <c r="AE280" s="26"/>
      <c r="AF280" s="27"/>
      <c r="AG280" s="26"/>
      <c r="AH280" s="26"/>
      <c r="AI280" s="27"/>
      <c r="AJ280" s="26"/>
      <c r="AK280" s="26"/>
      <c r="AL280" s="28"/>
    </row>
    <row r="281" spans="1:38" s="29" customFormat="1" ht="21" customHeight="1" x14ac:dyDescent="0.15">
      <c r="A281" s="266">
        <f t="shared" si="20"/>
        <v>0</v>
      </c>
      <c r="B281" s="67"/>
      <c r="C281" s="78"/>
      <c r="D281" s="86"/>
      <c r="E281" s="86"/>
      <c r="F281" s="77"/>
      <c r="G281" s="216"/>
      <c r="H281" s="215"/>
      <c r="I281" s="225"/>
      <c r="J281" s="225"/>
      <c r="K281" s="315">
        <f t="shared" si="17"/>
        <v>0</v>
      </c>
      <c r="L281" s="70"/>
      <c r="M281" s="67"/>
      <c r="N281" s="70"/>
      <c r="O281" s="67"/>
      <c r="P281" s="67"/>
      <c r="Q281" s="67"/>
      <c r="R281" s="67"/>
      <c r="S281" s="192"/>
      <c r="T281" s="27" t="str">
        <f t="shared" si="18"/>
        <v/>
      </c>
      <c r="U281" s="49" t="str">
        <f t="shared" si="19"/>
        <v/>
      </c>
      <c r="V281" s="27"/>
      <c r="W281" s="26"/>
      <c r="X281" s="26"/>
      <c r="Y281" s="27"/>
      <c r="Z281" s="3"/>
      <c r="AA281" s="14"/>
      <c r="AB281" s="3"/>
      <c r="AC281" s="3"/>
      <c r="AD281" s="14"/>
      <c r="AE281" s="26"/>
      <c r="AF281" s="27"/>
      <c r="AG281" s="26"/>
      <c r="AH281" s="26"/>
      <c r="AI281" s="27"/>
      <c r="AJ281" s="26"/>
      <c r="AK281" s="26"/>
      <c r="AL281" s="28"/>
    </row>
    <row r="282" spans="1:38" s="29" customFormat="1" ht="21" customHeight="1" x14ac:dyDescent="0.15">
      <c r="A282" s="266">
        <f t="shared" si="20"/>
        <v>0</v>
      </c>
      <c r="B282" s="67"/>
      <c r="C282" s="78"/>
      <c r="D282" s="86"/>
      <c r="E282" s="86"/>
      <c r="F282" s="77"/>
      <c r="G282" s="216"/>
      <c r="H282" s="215"/>
      <c r="I282" s="225"/>
      <c r="J282" s="225"/>
      <c r="K282" s="315">
        <f t="shared" si="17"/>
        <v>0</v>
      </c>
      <c r="L282" s="70"/>
      <c r="M282" s="67"/>
      <c r="N282" s="70"/>
      <c r="O282" s="67"/>
      <c r="P282" s="67"/>
      <c r="Q282" s="67"/>
      <c r="R282" s="67"/>
      <c r="S282" s="192"/>
      <c r="T282" s="27" t="str">
        <f t="shared" si="18"/>
        <v/>
      </c>
      <c r="U282" s="49" t="str">
        <f t="shared" si="19"/>
        <v/>
      </c>
      <c r="V282" s="30"/>
      <c r="W282" s="26"/>
      <c r="X282" s="26"/>
      <c r="Y282" s="27"/>
      <c r="Z282" s="3"/>
      <c r="AA282" s="14"/>
      <c r="AB282" s="3"/>
      <c r="AC282" s="3"/>
      <c r="AD282" s="14"/>
      <c r="AE282" s="26"/>
      <c r="AF282" s="27"/>
      <c r="AG282" s="26"/>
      <c r="AH282" s="26"/>
      <c r="AI282" s="27"/>
      <c r="AJ282" s="26"/>
      <c r="AK282" s="26"/>
      <c r="AL282" s="28"/>
    </row>
    <row r="283" spans="1:38" s="29" customFormat="1" ht="21" customHeight="1" x14ac:dyDescent="0.15">
      <c r="A283" s="266">
        <f t="shared" si="20"/>
        <v>0</v>
      </c>
      <c r="B283" s="67"/>
      <c r="C283" s="78"/>
      <c r="D283" s="86"/>
      <c r="E283" s="86"/>
      <c r="F283" s="77"/>
      <c r="G283" s="216"/>
      <c r="H283" s="215"/>
      <c r="I283" s="225"/>
      <c r="J283" s="225"/>
      <c r="K283" s="315">
        <f t="shared" si="17"/>
        <v>0</v>
      </c>
      <c r="L283" s="70"/>
      <c r="M283" s="67"/>
      <c r="N283" s="70"/>
      <c r="O283" s="67"/>
      <c r="P283" s="67"/>
      <c r="Q283" s="67"/>
      <c r="R283" s="67"/>
      <c r="S283" s="192"/>
      <c r="T283" s="27" t="str">
        <f t="shared" si="18"/>
        <v/>
      </c>
      <c r="U283" s="49" t="str">
        <f t="shared" si="19"/>
        <v/>
      </c>
      <c r="V283" s="27"/>
      <c r="W283" s="26"/>
      <c r="X283" s="26"/>
      <c r="Y283" s="27"/>
      <c r="Z283" s="3"/>
      <c r="AA283" s="14"/>
      <c r="AB283" s="3"/>
      <c r="AC283" s="3"/>
      <c r="AD283" s="14"/>
      <c r="AE283" s="26"/>
      <c r="AF283" s="27"/>
      <c r="AG283" s="26"/>
      <c r="AH283" s="26"/>
      <c r="AI283" s="27"/>
      <c r="AJ283" s="26"/>
      <c r="AK283" s="26"/>
      <c r="AL283" s="28"/>
    </row>
    <row r="284" spans="1:38" s="29" customFormat="1" ht="21" customHeight="1" x14ac:dyDescent="0.15">
      <c r="A284" s="266">
        <f t="shared" si="20"/>
        <v>0</v>
      </c>
      <c r="B284" s="67"/>
      <c r="C284" s="78"/>
      <c r="D284" s="86"/>
      <c r="E284" s="86"/>
      <c r="F284" s="77"/>
      <c r="G284" s="216"/>
      <c r="H284" s="215"/>
      <c r="I284" s="225"/>
      <c r="J284" s="225"/>
      <c r="K284" s="315">
        <f t="shared" si="17"/>
        <v>0</v>
      </c>
      <c r="L284" s="70"/>
      <c r="M284" s="67"/>
      <c r="N284" s="70"/>
      <c r="O284" s="67"/>
      <c r="P284" s="67"/>
      <c r="Q284" s="67"/>
      <c r="R284" s="67"/>
      <c r="S284" s="192"/>
      <c r="T284" s="27" t="str">
        <f t="shared" si="18"/>
        <v/>
      </c>
      <c r="U284" s="49" t="str">
        <f t="shared" si="19"/>
        <v/>
      </c>
      <c r="V284" s="27"/>
      <c r="W284" s="26"/>
      <c r="X284" s="26"/>
      <c r="Y284" s="27"/>
      <c r="Z284" s="3"/>
      <c r="AA284" s="14"/>
      <c r="AB284" s="3"/>
      <c r="AC284" s="3"/>
      <c r="AD284" s="14"/>
      <c r="AE284" s="26"/>
      <c r="AF284" s="27"/>
      <c r="AG284" s="26"/>
      <c r="AH284" s="26"/>
      <c r="AI284" s="27"/>
      <c r="AJ284" s="26"/>
      <c r="AK284" s="26"/>
      <c r="AL284" s="28"/>
    </row>
    <row r="285" spans="1:38" s="29" customFormat="1" ht="21" customHeight="1" x14ac:dyDescent="0.15">
      <c r="A285" s="266">
        <f t="shared" si="20"/>
        <v>0</v>
      </c>
      <c r="B285" s="67"/>
      <c r="C285" s="78"/>
      <c r="D285" s="86"/>
      <c r="E285" s="86"/>
      <c r="F285" s="77"/>
      <c r="G285" s="216"/>
      <c r="H285" s="215"/>
      <c r="I285" s="225"/>
      <c r="J285" s="225"/>
      <c r="K285" s="315">
        <f t="shared" si="17"/>
        <v>0</v>
      </c>
      <c r="L285" s="70"/>
      <c r="M285" s="67"/>
      <c r="N285" s="70"/>
      <c r="O285" s="67"/>
      <c r="P285" s="67"/>
      <c r="Q285" s="67"/>
      <c r="R285" s="67"/>
      <c r="S285" s="192"/>
      <c r="T285" s="27" t="str">
        <f t="shared" si="18"/>
        <v/>
      </c>
      <c r="U285" s="49" t="str">
        <f t="shared" si="19"/>
        <v/>
      </c>
      <c r="V285" s="27"/>
      <c r="W285" s="26"/>
      <c r="X285" s="26"/>
      <c r="Y285" s="27"/>
      <c r="Z285" s="3"/>
      <c r="AA285" s="14"/>
      <c r="AB285" s="3"/>
      <c r="AC285" s="3"/>
      <c r="AD285" s="14"/>
      <c r="AE285" s="26"/>
      <c r="AF285" s="27"/>
      <c r="AG285" s="26"/>
      <c r="AH285" s="26"/>
      <c r="AI285" s="27"/>
      <c r="AJ285" s="26"/>
      <c r="AK285" s="26"/>
      <c r="AL285" s="28"/>
    </row>
    <row r="286" spans="1:38" s="29" customFormat="1" ht="21" customHeight="1" x14ac:dyDescent="0.15">
      <c r="A286" s="267">
        <f t="shared" si="20"/>
        <v>0</v>
      </c>
      <c r="B286" s="104"/>
      <c r="C286" s="167"/>
      <c r="D286" s="106"/>
      <c r="E286" s="106"/>
      <c r="F286" s="166"/>
      <c r="G286" s="218"/>
      <c r="H286" s="217"/>
      <c r="I286" s="226"/>
      <c r="J286" s="226"/>
      <c r="K286" s="316">
        <f t="shared" si="17"/>
        <v>0</v>
      </c>
      <c r="L286" s="159"/>
      <c r="M286" s="104"/>
      <c r="N286" s="159"/>
      <c r="O286" s="104"/>
      <c r="P286" s="104"/>
      <c r="Q286" s="104"/>
      <c r="R286" s="104"/>
      <c r="S286" s="269"/>
      <c r="T286" s="27" t="str">
        <f t="shared" si="18"/>
        <v/>
      </c>
      <c r="U286" s="49" t="str">
        <f t="shared" si="19"/>
        <v/>
      </c>
      <c r="V286" s="27"/>
      <c r="W286" s="26"/>
      <c r="X286" s="26"/>
      <c r="Y286" s="27"/>
      <c r="Z286" s="3"/>
      <c r="AA286" s="14"/>
      <c r="AB286" s="3"/>
      <c r="AC286" s="3"/>
      <c r="AD286" s="14"/>
      <c r="AE286" s="26"/>
      <c r="AF286" s="27"/>
      <c r="AG286" s="26"/>
      <c r="AH286" s="26"/>
      <c r="AI286" s="27"/>
      <c r="AJ286" s="26"/>
      <c r="AK286" s="26"/>
      <c r="AL286" s="28"/>
    </row>
    <row r="287" spans="1:38" s="29" customFormat="1" ht="21" customHeight="1" x14ac:dyDescent="0.15">
      <c r="A287" s="268">
        <f t="shared" si="20"/>
        <v>0</v>
      </c>
      <c r="B287" s="103"/>
      <c r="C287" s="103"/>
      <c r="D287" s="102"/>
      <c r="E287" s="102"/>
      <c r="F287" s="164"/>
      <c r="G287" s="210"/>
      <c r="H287" s="210"/>
      <c r="I287" s="227"/>
      <c r="J287" s="227"/>
      <c r="K287" s="314">
        <f t="shared" si="17"/>
        <v>0</v>
      </c>
      <c r="L287" s="200"/>
      <c r="M287" s="71"/>
      <c r="N287" s="200"/>
      <c r="O287" s="71"/>
      <c r="P287" s="103"/>
      <c r="Q287" s="103"/>
      <c r="R287" s="103"/>
      <c r="S287" s="270"/>
      <c r="T287" s="27" t="str">
        <f t="shared" si="18"/>
        <v/>
      </c>
      <c r="U287" s="49" t="str">
        <f t="shared" si="19"/>
        <v/>
      </c>
      <c r="V287" s="27"/>
      <c r="W287" s="26"/>
      <c r="X287" s="26"/>
      <c r="Y287" s="27"/>
      <c r="Z287" s="3"/>
      <c r="AA287" s="14"/>
      <c r="AB287" s="3"/>
      <c r="AC287" s="3"/>
      <c r="AD287" s="14"/>
      <c r="AE287" s="26"/>
      <c r="AF287" s="27"/>
      <c r="AG287" s="26"/>
      <c r="AH287" s="26"/>
      <c r="AI287" s="27"/>
      <c r="AJ287" s="26"/>
      <c r="AK287" s="26"/>
      <c r="AL287" s="28"/>
    </row>
    <row r="288" spans="1:38" s="29" customFormat="1" ht="21" customHeight="1" x14ac:dyDescent="0.15">
      <c r="A288" s="266">
        <f t="shared" si="20"/>
        <v>0</v>
      </c>
      <c r="B288" s="78"/>
      <c r="C288" s="78"/>
      <c r="D288" s="86"/>
      <c r="E288" s="86"/>
      <c r="F288" s="77"/>
      <c r="G288" s="215"/>
      <c r="H288" s="215"/>
      <c r="I288" s="225"/>
      <c r="J288" s="225"/>
      <c r="K288" s="315">
        <f t="shared" si="17"/>
        <v>0</v>
      </c>
      <c r="L288" s="70"/>
      <c r="M288" s="67"/>
      <c r="N288" s="70"/>
      <c r="O288" s="67"/>
      <c r="P288" s="78"/>
      <c r="Q288" s="78"/>
      <c r="R288" s="78"/>
      <c r="S288" s="192"/>
      <c r="T288" s="27" t="str">
        <f t="shared" si="18"/>
        <v/>
      </c>
      <c r="U288" s="49" t="str">
        <f t="shared" si="19"/>
        <v/>
      </c>
      <c r="V288" s="27"/>
      <c r="W288" s="26"/>
      <c r="X288" s="26"/>
      <c r="Y288" s="27"/>
      <c r="Z288" s="3"/>
      <c r="AA288" s="14"/>
      <c r="AB288" s="3"/>
      <c r="AC288" s="3"/>
      <c r="AD288" s="14"/>
      <c r="AE288" s="26"/>
      <c r="AF288" s="27"/>
      <c r="AG288" s="26"/>
      <c r="AH288" s="26"/>
      <c r="AI288" s="27"/>
      <c r="AJ288" s="26"/>
      <c r="AK288" s="26"/>
      <c r="AL288" s="28"/>
    </row>
    <row r="289" spans="1:38" s="29" customFormat="1" ht="21" customHeight="1" x14ac:dyDescent="0.15">
      <c r="A289" s="266">
        <f t="shared" si="20"/>
        <v>0</v>
      </c>
      <c r="B289" s="78"/>
      <c r="C289" s="78"/>
      <c r="D289" s="86"/>
      <c r="E289" s="86"/>
      <c r="F289" s="77"/>
      <c r="G289" s="215"/>
      <c r="H289" s="215"/>
      <c r="I289" s="225"/>
      <c r="J289" s="225"/>
      <c r="K289" s="315">
        <f t="shared" si="17"/>
        <v>0</v>
      </c>
      <c r="L289" s="70"/>
      <c r="M289" s="67"/>
      <c r="N289" s="70"/>
      <c r="O289" s="67"/>
      <c r="P289" s="78"/>
      <c r="Q289" s="78"/>
      <c r="R289" s="78"/>
      <c r="S289" s="192"/>
      <c r="T289" s="27" t="str">
        <f t="shared" si="18"/>
        <v/>
      </c>
      <c r="U289" s="49" t="str">
        <f t="shared" si="19"/>
        <v/>
      </c>
      <c r="V289" s="27"/>
      <c r="W289" s="26"/>
      <c r="X289" s="26"/>
      <c r="Y289" s="27"/>
      <c r="Z289" s="3"/>
      <c r="AA289" s="14"/>
      <c r="AB289" s="3"/>
      <c r="AC289" s="3"/>
      <c r="AD289" s="14"/>
      <c r="AE289" s="26"/>
      <c r="AF289" s="27"/>
      <c r="AG289" s="26"/>
      <c r="AH289" s="26"/>
      <c r="AI289" s="27"/>
      <c r="AJ289" s="26"/>
      <c r="AK289" s="26"/>
      <c r="AL289" s="28"/>
    </row>
    <row r="290" spans="1:38" s="29" customFormat="1" ht="21" customHeight="1" x14ac:dyDescent="0.15">
      <c r="A290" s="266">
        <f t="shared" si="20"/>
        <v>0</v>
      </c>
      <c r="B290" s="78"/>
      <c r="C290" s="78"/>
      <c r="D290" s="86"/>
      <c r="E290" s="86"/>
      <c r="F290" s="77"/>
      <c r="G290" s="215"/>
      <c r="H290" s="215"/>
      <c r="I290" s="225"/>
      <c r="J290" s="225"/>
      <c r="K290" s="315">
        <f t="shared" si="17"/>
        <v>0</v>
      </c>
      <c r="L290" s="70"/>
      <c r="M290" s="67"/>
      <c r="N290" s="70"/>
      <c r="O290" s="67"/>
      <c r="P290" s="78"/>
      <c r="Q290" s="78"/>
      <c r="R290" s="78"/>
      <c r="S290" s="192"/>
      <c r="T290" s="27" t="str">
        <f t="shared" si="18"/>
        <v/>
      </c>
      <c r="U290" s="49" t="str">
        <f t="shared" si="19"/>
        <v/>
      </c>
      <c r="V290" s="27"/>
      <c r="W290" s="26"/>
      <c r="X290" s="26"/>
      <c r="Y290" s="27"/>
      <c r="Z290" s="3"/>
      <c r="AA290" s="14"/>
      <c r="AB290" s="3"/>
      <c r="AC290" s="3"/>
      <c r="AD290" s="14"/>
      <c r="AE290" s="26"/>
      <c r="AF290" s="27"/>
      <c r="AG290" s="26"/>
      <c r="AH290" s="26"/>
      <c r="AI290" s="27"/>
      <c r="AJ290" s="26"/>
      <c r="AK290" s="26"/>
      <c r="AL290" s="28"/>
    </row>
    <row r="291" spans="1:38" s="29" customFormat="1" ht="21" customHeight="1" x14ac:dyDescent="0.15">
      <c r="A291" s="266">
        <f t="shared" si="20"/>
        <v>0</v>
      </c>
      <c r="B291" s="78"/>
      <c r="C291" s="78"/>
      <c r="D291" s="86"/>
      <c r="E291" s="86"/>
      <c r="F291" s="77"/>
      <c r="G291" s="215"/>
      <c r="H291" s="215"/>
      <c r="I291" s="225"/>
      <c r="J291" s="225"/>
      <c r="K291" s="315">
        <f t="shared" si="17"/>
        <v>0</v>
      </c>
      <c r="L291" s="70"/>
      <c r="M291" s="67"/>
      <c r="N291" s="70"/>
      <c r="O291" s="67"/>
      <c r="P291" s="78"/>
      <c r="Q291" s="78"/>
      <c r="R291" s="78"/>
      <c r="S291" s="192"/>
      <c r="T291" s="27" t="str">
        <f t="shared" si="18"/>
        <v/>
      </c>
      <c r="U291" s="49" t="str">
        <f t="shared" si="19"/>
        <v/>
      </c>
      <c r="V291" s="27"/>
      <c r="W291" s="26"/>
      <c r="X291" s="26"/>
      <c r="Y291" s="27"/>
      <c r="Z291" s="3"/>
      <c r="AA291" s="14"/>
      <c r="AB291" s="3"/>
      <c r="AC291" s="3"/>
      <c r="AD291" s="14"/>
      <c r="AE291" s="26"/>
      <c r="AF291" s="27"/>
      <c r="AG291" s="26"/>
      <c r="AH291" s="26"/>
      <c r="AI291" s="27"/>
      <c r="AJ291" s="26"/>
      <c r="AK291" s="26"/>
      <c r="AL291" s="28"/>
    </row>
    <row r="292" spans="1:38" s="29" customFormat="1" ht="21" customHeight="1" x14ac:dyDescent="0.15">
      <c r="A292" s="266">
        <f t="shared" si="20"/>
        <v>0</v>
      </c>
      <c r="B292" s="78"/>
      <c r="C292" s="78"/>
      <c r="D292" s="86"/>
      <c r="E292" s="86"/>
      <c r="F292" s="77"/>
      <c r="G292" s="215"/>
      <c r="H292" s="215"/>
      <c r="I292" s="225"/>
      <c r="J292" s="225"/>
      <c r="K292" s="315">
        <f t="shared" si="17"/>
        <v>0</v>
      </c>
      <c r="L292" s="70"/>
      <c r="M292" s="67"/>
      <c r="N292" s="70"/>
      <c r="O292" s="67"/>
      <c r="P292" s="78"/>
      <c r="Q292" s="78"/>
      <c r="R292" s="78"/>
      <c r="S292" s="192"/>
      <c r="T292" s="27" t="str">
        <f t="shared" si="18"/>
        <v/>
      </c>
      <c r="U292" s="49" t="str">
        <f t="shared" si="19"/>
        <v/>
      </c>
      <c r="V292" s="27"/>
      <c r="W292" s="26"/>
      <c r="X292" s="26"/>
      <c r="Y292" s="27"/>
      <c r="Z292" s="3"/>
      <c r="AA292" s="14"/>
      <c r="AB292" s="3"/>
      <c r="AC292" s="3"/>
      <c r="AD292" s="14"/>
      <c r="AE292" s="26"/>
      <c r="AF292" s="27"/>
      <c r="AG292" s="26"/>
      <c r="AH292" s="26"/>
      <c r="AI292" s="27"/>
      <c r="AJ292" s="26"/>
      <c r="AK292" s="26"/>
      <c r="AL292" s="28"/>
    </row>
    <row r="293" spans="1:38" s="29" customFormat="1" ht="21" customHeight="1" x14ac:dyDescent="0.15">
      <c r="A293" s="266">
        <f t="shared" si="20"/>
        <v>0</v>
      </c>
      <c r="B293" s="78"/>
      <c r="C293" s="78"/>
      <c r="D293" s="86"/>
      <c r="E293" s="86"/>
      <c r="F293" s="77"/>
      <c r="G293" s="215"/>
      <c r="H293" s="215"/>
      <c r="I293" s="225"/>
      <c r="J293" s="225"/>
      <c r="K293" s="315">
        <f t="shared" si="17"/>
        <v>0</v>
      </c>
      <c r="L293" s="70"/>
      <c r="M293" s="67"/>
      <c r="N293" s="70"/>
      <c r="O293" s="67"/>
      <c r="P293" s="78"/>
      <c r="Q293" s="78"/>
      <c r="R293" s="78"/>
      <c r="S293" s="192"/>
      <c r="T293" s="27" t="str">
        <f t="shared" si="18"/>
        <v/>
      </c>
      <c r="U293" s="49" t="str">
        <f t="shared" si="19"/>
        <v/>
      </c>
      <c r="V293" s="27"/>
      <c r="W293" s="26"/>
      <c r="X293" s="26"/>
      <c r="Y293" s="27"/>
      <c r="Z293" s="3"/>
      <c r="AA293" s="14"/>
      <c r="AB293" s="3"/>
      <c r="AC293" s="3"/>
      <c r="AD293" s="14"/>
      <c r="AE293" s="26"/>
      <c r="AF293" s="27"/>
      <c r="AG293" s="26"/>
      <c r="AH293" s="26"/>
      <c r="AI293" s="27"/>
      <c r="AJ293" s="26"/>
      <c r="AK293" s="26"/>
      <c r="AL293" s="28"/>
    </row>
    <row r="294" spans="1:38" s="29" customFormat="1" ht="21" customHeight="1" x14ac:dyDescent="0.15">
      <c r="A294" s="266">
        <f t="shared" si="20"/>
        <v>0</v>
      </c>
      <c r="B294" s="78"/>
      <c r="C294" s="78"/>
      <c r="D294" s="86"/>
      <c r="E294" s="86"/>
      <c r="F294" s="77"/>
      <c r="G294" s="215"/>
      <c r="H294" s="215"/>
      <c r="I294" s="225"/>
      <c r="J294" s="225"/>
      <c r="K294" s="315">
        <f t="shared" si="17"/>
        <v>0</v>
      </c>
      <c r="L294" s="70"/>
      <c r="M294" s="67"/>
      <c r="N294" s="70"/>
      <c r="O294" s="67"/>
      <c r="P294" s="78"/>
      <c r="Q294" s="78"/>
      <c r="R294" s="78"/>
      <c r="S294" s="192"/>
      <c r="T294" s="27" t="str">
        <f t="shared" si="18"/>
        <v/>
      </c>
      <c r="U294" s="49" t="str">
        <f t="shared" si="19"/>
        <v/>
      </c>
      <c r="V294" s="32"/>
      <c r="W294" s="31"/>
      <c r="X294" s="31"/>
      <c r="Y294" s="32"/>
      <c r="Z294" s="3"/>
      <c r="AA294" s="14"/>
      <c r="AB294" s="4"/>
      <c r="AC294" s="3"/>
      <c r="AD294" s="14"/>
      <c r="AE294" s="31"/>
      <c r="AF294" s="32"/>
      <c r="AG294" s="31"/>
      <c r="AH294" s="31"/>
      <c r="AI294" s="32"/>
      <c r="AJ294" s="26"/>
      <c r="AK294" s="26"/>
      <c r="AL294" s="28"/>
    </row>
    <row r="295" spans="1:38" s="29" customFormat="1" ht="21" customHeight="1" x14ac:dyDescent="0.15">
      <c r="A295" s="266">
        <f t="shared" si="20"/>
        <v>0</v>
      </c>
      <c r="B295" s="78"/>
      <c r="C295" s="78"/>
      <c r="D295" s="86"/>
      <c r="E295" s="86"/>
      <c r="F295" s="77"/>
      <c r="G295" s="215"/>
      <c r="H295" s="215"/>
      <c r="I295" s="225"/>
      <c r="J295" s="225"/>
      <c r="K295" s="315">
        <f t="shared" si="17"/>
        <v>0</v>
      </c>
      <c r="L295" s="70"/>
      <c r="M295" s="67"/>
      <c r="N295" s="70"/>
      <c r="O295" s="67"/>
      <c r="P295" s="78"/>
      <c r="Q295" s="78"/>
      <c r="R295" s="78"/>
      <c r="S295" s="192"/>
      <c r="T295" s="27" t="str">
        <f t="shared" si="18"/>
        <v/>
      </c>
      <c r="U295" s="49" t="str">
        <f t="shared" si="19"/>
        <v/>
      </c>
      <c r="V295" s="32"/>
      <c r="W295" s="31"/>
      <c r="X295" s="31"/>
      <c r="Y295" s="32"/>
      <c r="Z295" s="3"/>
      <c r="AA295" s="14"/>
      <c r="AB295" s="4"/>
      <c r="AC295" s="3"/>
      <c r="AD295" s="14"/>
      <c r="AE295" s="31"/>
      <c r="AF295" s="32"/>
      <c r="AG295" s="31"/>
      <c r="AH295" s="31"/>
      <c r="AI295" s="32"/>
      <c r="AJ295" s="26"/>
      <c r="AK295" s="26"/>
      <c r="AL295" s="28"/>
    </row>
    <row r="296" spans="1:38" s="29" customFormat="1" ht="21" customHeight="1" x14ac:dyDescent="0.15">
      <c r="A296" s="266">
        <f t="shared" si="20"/>
        <v>0</v>
      </c>
      <c r="B296" s="78"/>
      <c r="C296" s="78"/>
      <c r="D296" s="86"/>
      <c r="E296" s="86"/>
      <c r="F296" s="77"/>
      <c r="G296" s="215"/>
      <c r="H296" s="215"/>
      <c r="I296" s="225"/>
      <c r="J296" s="225"/>
      <c r="K296" s="315">
        <f t="shared" si="17"/>
        <v>0</v>
      </c>
      <c r="L296" s="70"/>
      <c r="M296" s="67"/>
      <c r="N296" s="70"/>
      <c r="O296" s="67"/>
      <c r="P296" s="78"/>
      <c r="Q296" s="78"/>
      <c r="R296" s="78"/>
      <c r="S296" s="192"/>
      <c r="T296" s="27" t="str">
        <f t="shared" si="18"/>
        <v/>
      </c>
      <c r="U296" s="49" t="str">
        <f t="shared" si="19"/>
        <v/>
      </c>
      <c r="V296" s="34"/>
      <c r="W296" s="33"/>
      <c r="X296" s="33"/>
      <c r="Y296" s="34"/>
      <c r="Z296" s="3"/>
      <c r="AA296" s="14"/>
      <c r="AB296" s="5"/>
      <c r="AC296" s="3"/>
      <c r="AD296" s="14"/>
      <c r="AE296" s="33"/>
      <c r="AF296" s="34"/>
      <c r="AG296" s="33"/>
      <c r="AH296" s="33"/>
      <c r="AI296" s="34"/>
      <c r="AJ296" s="26"/>
      <c r="AK296" s="26"/>
      <c r="AL296" s="28"/>
    </row>
    <row r="297" spans="1:38" s="29" customFormat="1" ht="21" customHeight="1" x14ac:dyDescent="0.15">
      <c r="A297" s="266" t="s">
        <v>242</v>
      </c>
      <c r="B297" s="78"/>
      <c r="C297" s="78"/>
      <c r="D297" s="86"/>
      <c r="E297" s="86"/>
      <c r="F297" s="77"/>
      <c r="G297" s="215"/>
      <c r="H297" s="215"/>
      <c r="I297" s="225"/>
      <c r="J297" s="225"/>
      <c r="K297" s="315">
        <f t="shared" si="17"/>
        <v>0</v>
      </c>
      <c r="L297" s="70"/>
      <c r="M297" s="67"/>
      <c r="N297" s="70"/>
      <c r="O297" s="67"/>
      <c r="P297" s="78"/>
      <c r="Q297" s="78"/>
      <c r="R297" s="78"/>
      <c r="S297" s="192"/>
      <c r="T297" s="27" t="str">
        <f t="shared" si="18"/>
        <v/>
      </c>
      <c r="U297" s="49" t="str">
        <f t="shared" si="19"/>
        <v/>
      </c>
      <c r="V297" s="25"/>
      <c r="W297" s="25"/>
      <c r="X297" s="25"/>
      <c r="Y297" s="25"/>
      <c r="Z297" s="11"/>
      <c r="AA297" s="18"/>
      <c r="AB297" s="11"/>
      <c r="AC297" s="11"/>
      <c r="AD297" s="18"/>
      <c r="AE297" s="25"/>
      <c r="AF297" s="25"/>
      <c r="AG297" s="25"/>
      <c r="AH297" s="25"/>
      <c r="AI297" s="25"/>
      <c r="AJ297" s="25"/>
      <c r="AK297" s="22"/>
      <c r="AL297" s="28"/>
    </row>
    <row r="298" spans="1:38" s="29" customFormat="1" ht="21" customHeight="1" x14ac:dyDescent="0.15">
      <c r="A298" s="266">
        <f>IF(ISBLANK(H298),,A296+1)</f>
        <v>0</v>
      </c>
      <c r="B298" s="78"/>
      <c r="C298" s="78"/>
      <c r="D298" s="86"/>
      <c r="E298" s="86"/>
      <c r="F298" s="77"/>
      <c r="G298" s="215"/>
      <c r="H298" s="215"/>
      <c r="I298" s="225"/>
      <c r="J298" s="225"/>
      <c r="K298" s="315">
        <f t="shared" si="17"/>
        <v>0</v>
      </c>
      <c r="L298" s="70"/>
      <c r="M298" s="67"/>
      <c r="N298" s="70"/>
      <c r="O298" s="67"/>
      <c r="P298" s="78"/>
      <c r="Q298" s="78"/>
      <c r="R298" s="78"/>
      <c r="S298" s="192"/>
      <c r="T298" s="27" t="str">
        <f t="shared" si="18"/>
        <v/>
      </c>
      <c r="U298" s="49" t="str">
        <f t="shared" si="19"/>
        <v/>
      </c>
      <c r="V298" s="35"/>
      <c r="Y298" s="35"/>
      <c r="Z298" s="2"/>
      <c r="AA298" s="13"/>
      <c r="AB298" s="2"/>
      <c r="AC298" s="2"/>
      <c r="AD298" s="13"/>
      <c r="AF298" s="35"/>
      <c r="AI298" s="35"/>
    </row>
    <row r="299" spans="1:38" s="29" customFormat="1" ht="21" customHeight="1" x14ac:dyDescent="0.15">
      <c r="A299" s="177">
        <f t="shared" ref="A299:A317" si="21">IF(ISBLANK(H299),,A298+1)</f>
        <v>0</v>
      </c>
      <c r="B299" s="78"/>
      <c r="C299" s="78"/>
      <c r="D299" s="86"/>
      <c r="E299" s="86"/>
      <c r="F299" s="77"/>
      <c r="G299" s="215"/>
      <c r="H299" s="215"/>
      <c r="I299" s="225"/>
      <c r="J299" s="225"/>
      <c r="K299" s="315">
        <f t="shared" si="17"/>
        <v>0</v>
      </c>
      <c r="L299" s="70"/>
      <c r="M299" s="67"/>
      <c r="N299" s="70"/>
      <c r="O299" s="67"/>
      <c r="P299" s="78"/>
      <c r="Q299" s="78"/>
      <c r="R299" s="78"/>
      <c r="S299" s="192"/>
      <c r="T299" s="27" t="str">
        <f t="shared" si="18"/>
        <v/>
      </c>
      <c r="U299" s="49" t="str">
        <f t="shared" si="19"/>
        <v/>
      </c>
      <c r="V299" s="35"/>
      <c r="Y299" s="35"/>
      <c r="Z299" s="2"/>
      <c r="AA299" s="13"/>
      <c r="AB299" s="2"/>
      <c r="AC299" s="2"/>
      <c r="AD299" s="13"/>
      <c r="AF299" s="35"/>
      <c r="AI299" s="35"/>
    </row>
    <row r="300" spans="1:38" s="29" customFormat="1" ht="21" customHeight="1" x14ac:dyDescent="0.15">
      <c r="A300" s="266">
        <f t="shared" si="21"/>
        <v>0</v>
      </c>
      <c r="B300" s="67"/>
      <c r="C300" s="78"/>
      <c r="D300" s="86"/>
      <c r="E300" s="86"/>
      <c r="F300" s="77"/>
      <c r="G300" s="216"/>
      <c r="H300" s="215"/>
      <c r="I300" s="225"/>
      <c r="J300" s="225"/>
      <c r="K300" s="315">
        <f t="shared" si="17"/>
        <v>0</v>
      </c>
      <c r="L300" s="70"/>
      <c r="M300" s="67"/>
      <c r="N300" s="70"/>
      <c r="O300" s="67"/>
      <c r="P300" s="67"/>
      <c r="Q300" s="67"/>
      <c r="R300" s="67"/>
      <c r="S300" s="192"/>
      <c r="T300" s="27" t="str">
        <f t="shared" si="18"/>
        <v/>
      </c>
      <c r="U300" s="49" t="str">
        <f t="shared" si="19"/>
        <v/>
      </c>
      <c r="V300" s="35"/>
      <c r="Y300" s="35"/>
      <c r="Z300" s="2"/>
      <c r="AA300" s="13"/>
      <c r="AB300" s="2"/>
      <c r="AC300" s="2"/>
      <c r="AD300" s="13"/>
      <c r="AF300" s="35"/>
      <c r="AI300" s="35"/>
    </row>
    <row r="301" spans="1:38" s="29" customFormat="1" ht="21" customHeight="1" x14ac:dyDescent="0.15">
      <c r="A301" s="266">
        <f t="shared" si="21"/>
        <v>0</v>
      </c>
      <c r="B301" s="67"/>
      <c r="C301" s="78"/>
      <c r="D301" s="86"/>
      <c r="E301" s="86"/>
      <c r="F301" s="77"/>
      <c r="G301" s="216"/>
      <c r="H301" s="215"/>
      <c r="I301" s="225"/>
      <c r="J301" s="225"/>
      <c r="K301" s="315">
        <f t="shared" si="17"/>
        <v>0</v>
      </c>
      <c r="L301" s="70"/>
      <c r="M301" s="67"/>
      <c r="N301" s="70"/>
      <c r="O301" s="67"/>
      <c r="P301" s="67"/>
      <c r="Q301" s="67"/>
      <c r="R301" s="67"/>
      <c r="S301" s="192"/>
      <c r="T301" s="27" t="str">
        <f t="shared" si="18"/>
        <v/>
      </c>
      <c r="U301" s="49" t="str">
        <f t="shared" si="19"/>
        <v/>
      </c>
      <c r="V301" s="35"/>
      <c r="Y301" s="35"/>
      <c r="Z301" s="2"/>
      <c r="AA301" s="13"/>
      <c r="AB301" s="2"/>
      <c r="AC301" s="2"/>
      <c r="AD301" s="13"/>
      <c r="AF301" s="35"/>
      <c r="AI301" s="35"/>
    </row>
    <row r="302" spans="1:38" s="29" customFormat="1" ht="21" customHeight="1" x14ac:dyDescent="0.15">
      <c r="A302" s="266">
        <f t="shared" si="21"/>
        <v>0</v>
      </c>
      <c r="B302" s="67"/>
      <c r="C302" s="78"/>
      <c r="D302" s="86"/>
      <c r="E302" s="86"/>
      <c r="F302" s="77"/>
      <c r="G302" s="216"/>
      <c r="H302" s="215"/>
      <c r="I302" s="225"/>
      <c r="J302" s="225"/>
      <c r="K302" s="315">
        <f t="shared" si="17"/>
        <v>0</v>
      </c>
      <c r="L302" s="70"/>
      <c r="M302" s="67"/>
      <c r="N302" s="70"/>
      <c r="O302" s="67"/>
      <c r="P302" s="67"/>
      <c r="Q302" s="67"/>
      <c r="R302" s="67"/>
      <c r="S302" s="192"/>
      <c r="T302" s="27" t="str">
        <f t="shared" si="18"/>
        <v/>
      </c>
      <c r="U302" s="49" t="str">
        <f t="shared" si="19"/>
        <v/>
      </c>
      <c r="V302" s="35"/>
      <c r="Y302" s="35"/>
      <c r="Z302" s="2"/>
      <c r="AA302" s="13"/>
      <c r="AB302" s="2"/>
      <c r="AC302" s="2"/>
      <c r="AD302" s="13"/>
      <c r="AF302" s="35"/>
      <c r="AI302" s="35"/>
    </row>
    <row r="303" spans="1:38" s="29" customFormat="1" ht="21" customHeight="1" x14ac:dyDescent="0.15">
      <c r="A303" s="266">
        <f t="shared" si="21"/>
        <v>0</v>
      </c>
      <c r="B303" s="67"/>
      <c r="C303" s="78"/>
      <c r="D303" s="86"/>
      <c r="E303" s="86"/>
      <c r="F303" s="77"/>
      <c r="G303" s="216"/>
      <c r="H303" s="215"/>
      <c r="I303" s="225"/>
      <c r="J303" s="225"/>
      <c r="K303" s="315">
        <f t="shared" si="17"/>
        <v>0</v>
      </c>
      <c r="L303" s="70"/>
      <c r="M303" s="67"/>
      <c r="N303" s="70"/>
      <c r="O303" s="67"/>
      <c r="P303" s="67"/>
      <c r="Q303" s="67"/>
      <c r="R303" s="67"/>
      <c r="S303" s="192"/>
      <c r="T303" s="27" t="str">
        <f t="shared" si="18"/>
        <v/>
      </c>
      <c r="U303" s="49" t="str">
        <f t="shared" si="19"/>
        <v/>
      </c>
      <c r="V303" s="35"/>
      <c r="Y303" s="35"/>
      <c r="Z303" s="2"/>
      <c r="AA303" s="13"/>
      <c r="AB303" s="2"/>
      <c r="AC303" s="2"/>
      <c r="AD303" s="13"/>
      <c r="AF303" s="35"/>
      <c r="AI303" s="35"/>
    </row>
    <row r="304" spans="1:38" s="29" customFormat="1" ht="21" customHeight="1" x14ac:dyDescent="0.15">
      <c r="A304" s="266">
        <f t="shared" si="21"/>
        <v>0</v>
      </c>
      <c r="B304" s="67"/>
      <c r="C304" s="78"/>
      <c r="D304" s="86"/>
      <c r="E304" s="86"/>
      <c r="F304" s="77"/>
      <c r="G304" s="216"/>
      <c r="H304" s="215"/>
      <c r="I304" s="225"/>
      <c r="J304" s="225"/>
      <c r="K304" s="315">
        <f t="shared" si="17"/>
        <v>0</v>
      </c>
      <c r="L304" s="70"/>
      <c r="M304" s="67"/>
      <c r="N304" s="70"/>
      <c r="O304" s="67"/>
      <c r="P304" s="67"/>
      <c r="Q304" s="67"/>
      <c r="R304" s="67"/>
      <c r="S304" s="192"/>
      <c r="T304" s="27" t="str">
        <f t="shared" si="18"/>
        <v/>
      </c>
      <c r="U304" s="49" t="str">
        <f t="shared" si="19"/>
        <v/>
      </c>
      <c r="V304" s="35"/>
      <c r="Y304" s="35"/>
      <c r="Z304" s="2"/>
      <c r="AA304" s="13"/>
      <c r="AB304" s="2"/>
      <c r="AC304" s="2"/>
      <c r="AD304" s="13"/>
      <c r="AF304" s="35"/>
      <c r="AI304" s="35"/>
    </row>
    <row r="305" spans="1:35" s="29" customFormat="1" ht="21" customHeight="1" x14ac:dyDescent="0.15">
      <c r="A305" s="266">
        <f t="shared" si="21"/>
        <v>0</v>
      </c>
      <c r="B305" s="67"/>
      <c r="C305" s="78"/>
      <c r="D305" s="86"/>
      <c r="E305" s="86"/>
      <c r="F305" s="77"/>
      <c r="G305" s="216"/>
      <c r="H305" s="215"/>
      <c r="I305" s="225"/>
      <c r="J305" s="225"/>
      <c r="K305" s="315">
        <f t="shared" si="17"/>
        <v>0</v>
      </c>
      <c r="L305" s="70"/>
      <c r="M305" s="67"/>
      <c r="N305" s="70"/>
      <c r="O305" s="67"/>
      <c r="P305" s="67"/>
      <c r="Q305" s="67"/>
      <c r="R305" s="67"/>
      <c r="S305" s="192"/>
      <c r="T305" s="27" t="str">
        <f t="shared" si="18"/>
        <v/>
      </c>
      <c r="U305" s="49" t="str">
        <f t="shared" si="19"/>
        <v/>
      </c>
      <c r="V305" s="35"/>
      <c r="Y305" s="35"/>
      <c r="Z305" s="2"/>
      <c r="AA305" s="13"/>
      <c r="AB305" s="2"/>
      <c r="AC305" s="2"/>
      <c r="AD305" s="13"/>
      <c r="AF305" s="35"/>
      <c r="AI305" s="35"/>
    </row>
    <row r="306" spans="1:35" s="29" customFormat="1" ht="21" customHeight="1" x14ac:dyDescent="0.15">
      <c r="A306" s="267">
        <f t="shared" si="21"/>
        <v>0</v>
      </c>
      <c r="B306" s="104"/>
      <c r="C306" s="167"/>
      <c r="D306" s="106"/>
      <c r="E306" s="106"/>
      <c r="F306" s="166"/>
      <c r="G306" s="218"/>
      <c r="H306" s="217"/>
      <c r="I306" s="226"/>
      <c r="J306" s="226"/>
      <c r="K306" s="316">
        <f t="shared" si="17"/>
        <v>0</v>
      </c>
      <c r="L306" s="159"/>
      <c r="M306" s="104"/>
      <c r="N306" s="159"/>
      <c r="O306" s="104"/>
      <c r="P306" s="104"/>
      <c r="Q306" s="104"/>
      <c r="R306" s="104"/>
      <c r="S306" s="269"/>
      <c r="T306" s="27" t="str">
        <f t="shared" si="18"/>
        <v/>
      </c>
      <c r="U306" s="49" t="str">
        <f t="shared" si="19"/>
        <v/>
      </c>
      <c r="V306" s="35"/>
      <c r="Y306" s="35"/>
      <c r="Z306" s="2"/>
      <c r="AA306" s="13"/>
      <c r="AB306" s="2"/>
      <c r="AC306" s="2"/>
      <c r="AD306" s="13"/>
      <c r="AF306" s="35"/>
      <c r="AI306" s="35"/>
    </row>
    <row r="307" spans="1:35" s="29" customFormat="1" ht="21" customHeight="1" x14ac:dyDescent="0.15">
      <c r="A307" s="268">
        <f t="shared" si="21"/>
        <v>0</v>
      </c>
      <c r="B307" s="103"/>
      <c r="C307" s="103"/>
      <c r="D307" s="102"/>
      <c r="E307" s="102"/>
      <c r="F307" s="164"/>
      <c r="G307" s="210"/>
      <c r="H307" s="210"/>
      <c r="I307" s="227"/>
      <c r="J307" s="227"/>
      <c r="K307" s="314">
        <f t="shared" si="17"/>
        <v>0</v>
      </c>
      <c r="L307" s="200"/>
      <c r="M307" s="71"/>
      <c r="N307" s="200"/>
      <c r="O307" s="71"/>
      <c r="P307" s="103"/>
      <c r="Q307" s="103"/>
      <c r="R307" s="103"/>
      <c r="S307" s="270"/>
      <c r="T307" s="27" t="str">
        <f t="shared" si="18"/>
        <v/>
      </c>
      <c r="U307" s="49" t="str">
        <f t="shared" si="19"/>
        <v/>
      </c>
      <c r="V307" s="35"/>
      <c r="Y307" s="35"/>
      <c r="Z307" s="2"/>
      <c r="AA307" s="13"/>
      <c r="AB307" s="2"/>
      <c r="AC307" s="2"/>
      <c r="AD307" s="13"/>
      <c r="AF307" s="35"/>
      <c r="AI307" s="35"/>
    </row>
    <row r="308" spans="1:35" s="29" customFormat="1" ht="21" customHeight="1" x14ac:dyDescent="0.15">
      <c r="A308" s="266">
        <f t="shared" si="21"/>
        <v>0</v>
      </c>
      <c r="B308" s="78"/>
      <c r="C308" s="78"/>
      <c r="D308" s="86"/>
      <c r="E308" s="86"/>
      <c r="F308" s="77"/>
      <c r="G308" s="215"/>
      <c r="H308" s="215"/>
      <c r="I308" s="225"/>
      <c r="J308" s="225"/>
      <c r="K308" s="315">
        <f t="shared" si="17"/>
        <v>0</v>
      </c>
      <c r="L308" s="70"/>
      <c r="M308" s="67"/>
      <c r="N308" s="70"/>
      <c r="O308" s="67"/>
      <c r="P308" s="78"/>
      <c r="Q308" s="78"/>
      <c r="R308" s="78"/>
      <c r="S308" s="192"/>
      <c r="T308" s="27" t="str">
        <f t="shared" si="18"/>
        <v/>
      </c>
      <c r="U308" s="49" t="str">
        <f t="shared" si="19"/>
        <v/>
      </c>
      <c r="V308" s="35"/>
      <c r="Y308" s="35"/>
      <c r="Z308" s="2"/>
      <c r="AA308" s="13"/>
      <c r="AB308" s="2"/>
      <c r="AC308" s="2"/>
      <c r="AD308" s="13"/>
      <c r="AF308" s="35"/>
      <c r="AI308" s="35"/>
    </row>
    <row r="309" spans="1:35" ht="21" customHeight="1" x14ac:dyDescent="0.15">
      <c r="A309" s="266">
        <f t="shared" si="21"/>
        <v>0</v>
      </c>
      <c r="B309" s="78"/>
      <c r="C309" s="78"/>
      <c r="D309" s="86"/>
      <c r="E309" s="86"/>
      <c r="F309" s="77"/>
      <c r="G309" s="215"/>
      <c r="H309" s="215"/>
      <c r="I309" s="225"/>
      <c r="J309" s="225"/>
      <c r="K309" s="315">
        <f t="shared" si="17"/>
        <v>0</v>
      </c>
      <c r="L309" s="70"/>
      <c r="M309" s="67"/>
      <c r="N309" s="70"/>
      <c r="O309" s="67"/>
      <c r="P309" s="78"/>
      <c r="Q309" s="78"/>
      <c r="R309" s="78"/>
      <c r="S309" s="192"/>
      <c r="T309" s="27" t="str">
        <f t="shared" si="18"/>
        <v/>
      </c>
      <c r="U309" s="49" t="str">
        <f t="shared" si="19"/>
        <v/>
      </c>
    </row>
    <row r="310" spans="1:35" ht="21" customHeight="1" x14ac:dyDescent="0.15">
      <c r="A310" s="266">
        <f t="shared" si="21"/>
        <v>0</v>
      </c>
      <c r="B310" s="78"/>
      <c r="C310" s="78"/>
      <c r="D310" s="86"/>
      <c r="E310" s="86"/>
      <c r="F310" s="77"/>
      <c r="G310" s="215"/>
      <c r="H310" s="215"/>
      <c r="I310" s="225"/>
      <c r="J310" s="225"/>
      <c r="K310" s="315">
        <f t="shared" si="17"/>
        <v>0</v>
      </c>
      <c r="L310" s="70"/>
      <c r="M310" s="67"/>
      <c r="N310" s="70"/>
      <c r="O310" s="67"/>
      <c r="P310" s="78"/>
      <c r="Q310" s="78"/>
      <c r="R310" s="78"/>
      <c r="S310" s="192"/>
      <c r="T310" s="27" t="str">
        <f t="shared" si="18"/>
        <v/>
      </c>
      <c r="U310" s="49" t="str">
        <f t="shared" si="19"/>
        <v/>
      </c>
    </row>
    <row r="311" spans="1:35" ht="21" customHeight="1" x14ac:dyDescent="0.15">
      <c r="A311" s="266">
        <f t="shared" si="21"/>
        <v>0</v>
      </c>
      <c r="B311" s="78"/>
      <c r="C311" s="78"/>
      <c r="D311" s="86"/>
      <c r="E311" s="86"/>
      <c r="F311" s="77"/>
      <c r="G311" s="215"/>
      <c r="H311" s="215"/>
      <c r="I311" s="225"/>
      <c r="J311" s="225"/>
      <c r="K311" s="315">
        <f t="shared" si="17"/>
        <v>0</v>
      </c>
      <c r="L311" s="70"/>
      <c r="M311" s="67"/>
      <c r="N311" s="70"/>
      <c r="O311" s="67"/>
      <c r="P311" s="78"/>
      <c r="Q311" s="78"/>
      <c r="R311" s="78"/>
      <c r="S311" s="192"/>
      <c r="T311" s="27" t="str">
        <f t="shared" si="18"/>
        <v/>
      </c>
      <c r="U311" s="49" t="str">
        <f t="shared" si="19"/>
        <v/>
      </c>
    </row>
    <row r="312" spans="1:35" ht="21" customHeight="1" x14ac:dyDescent="0.15">
      <c r="A312" s="266">
        <f t="shared" si="21"/>
        <v>0</v>
      </c>
      <c r="B312" s="78"/>
      <c r="C312" s="78"/>
      <c r="D312" s="86"/>
      <c r="E312" s="86"/>
      <c r="F312" s="77"/>
      <c r="G312" s="215"/>
      <c r="H312" s="215"/>
      <c r="I312" s="225"/>
      <c r="J312" s="225"/>
      <c r="K312" s="315">
        <f t="shared" si="17"/>
        <v>0</v>
      </c>
      <c r="L312" s="70"/>
      <c r="M312" s="271"/>
      <c r="N312" s="70"/>
      <c r="O312" s="271"/>
      <c r="P312" s="78"/>
      <c r="Q312" s="78"/>
      <c r="R312" s="78"/>
      <c r="S312" s="192"/>
      <c r="T312" s="27" t="str">
        <f t="shared" si="18"/>
        <v/>
      </c>
      <c r="U312" s="49" t="str">
        <f t="shared" si="19"/>
        <v/>
      </c>
    </row>
    <row r="313" spans="1:35" ht="21" customHeight="1" x14ac:dyDescent="0.15">
      <c r="A313" s="266">
        <f t="shared" si="21"/>
        <v>0</v>
      </c>
      <c r="B313" s="78"/>
      <c r="C313" s="78"/>
      <c r="D313" s="86"/>
      <c r="E313" s="86"/>
      <c r="F313" s="77"/>
      <c r="G313" s="215"/>
      <c r="H313" s="215"/>
      <c r="I313" s="225"/>
      <c r="J313" s="225"/>
      <c r="K313" s="315">
        <f t="shared" si="17"/>
        <v>0</v>
      </c>
      <c r="L313" s="70"/>
      <c r="M313" s="67"/>
      <c r="N313" s="70"/>
      <c r="O313" s="67"/>
      <c r="P313" s="78"/>
      <c r="Q313" s="78"/>
      <c r="R313" s="78"/>
      <c r="S313" s="192"/>
      <c r="T313" s="27" t="str">
        <f t="shared" si="18"/>
        <v/>
      </c>
      <c r="U313" s="49" t="str">
        <f t="shared" si="19"/>
        <v/>
      </c>
    </row>
    <row r="314" spans="1:35" ht="21" customHeight="1" x14ac:dyDescent="0.15">
      <c r="A314" s="266">
        <f t="shared" si="21"/>
        <v>0</v>
      </c>
      <c r="B314" s="78"/>
      <c r="C314" s="78"/>
      <c r="D314" s="86"/>
      <c r="E314" s="86"/>
      <c r="F314" s="77"/>
      <c r="G314" s="215"/>
      <c r="H314" s="215"/>
      <c r="I314" s="225"/>
      <c r="J314" s="225"/>
      <c r="K314" s="315">
        <f t="shared" si="17"/>
        <v>0</v>
      </c>
      <c r="L314" s="70"/>
      <c r="M314" s="67"/>
      <c r="N314" s="70"/>
      <c r="O314" s="67"/>
      <c r="P314" s="78"/>
      <c r="Q314" s="78"/>
      <c r="R314" s="78"/>
      <c r="S314" s="192"/>
      <c r="T314" s="27" t="str">
        <f t="shared" si="18"/>
        <v/>
      </c>
      <c r="U314" s="49" t="str">
        <f t="shared" si="19"/>
        <v/>
      </c>
    </row>
    <row r="315" spans="1:35" ht="21" customHeight="1" x14ac:dyDescent="0.15">
      <c r="A315" s="266">
        <f t="shared" si="21"/>
        <v>0</v>
      </c>
      <c r="B315" s="78"/>
      <c r="C315" s="78"/>
      <c r="D315" s="86"/>
      <c r="E315" s="86"/>
      <c r="F315" s="77"/>
      <c r="G315" s="215"/>
      <c r="H315" s="215"/>
      <c r="I315" s="225"/>
      <c r="J315" s="225"/>
      <c r="K315" s="315">
        <f t="shared" si="17"/>
        <v>0</v>
      </c>
      <c r="L315" s="70"/>
      <c r="M315" s="67"/>
      <c r="N315" s="70"/>
      <c r="O315" s="67"/>
      <c r="P315" s="78"/>
      <c r="Q315" s="78"/>
      <c r="R315" s="78"/>
      <c r="S315" s="192"/>
      <c r="T315" s="27" t="str">
        <f t="shared" si="18"/>
        <v/>
      </c>
      <c r="U315" s="49" t="str">
        <f t="shared" si="19"/>
        <v/>
      </c>
    </row>
    <row r="316" spans="1:35" ht="21" customHeight="1" x14ac:dyDescent="0.15">
      <c r="A316" s="266">
        <f t="shared" si="21"/>
        <v>0</v>
      </c>
      <c r="B316" s="78"/>
      <c r="C316" s="78"/>
      <c r="D316" s="86"/>
      <c r="E316" s="86"/>
      <c r="F316" s="77"/>
      <c r="G316" s="215"/>
      <c r="H316" s="215"/>
      <c r="I316" s="225"/>
      <c r="J316" s="225"/>
      <c r="K316" s="315">
        <f t="shared" si="17"/>
        <v>0</v>
      </c>
      <c r="L316" s="70"/>
      <c r="M316" s="67"/>
      <c r="N316" s="70"/>
      <c r="O316" s="67"/>
      <c r="P316" s="78"/>
      <c r="Q316" s="78"/>
      <c r="R316" s="78"/>
      <c r="S316" s="192"/>
      <c r="T316" s="27" t="str">
        <f t="shared" si="18"/>
        <v/>
      </c>
      <c r="U316" s="49" t="str">
        <f t="shared" si="19"/>
        <v/>
      </c>
    </row>
    <row r="317" spans="1:35" ht="21" customHeight="1" x14ac:dyDescent="0.15">
      <c r="A317" s="266">
        <f t="shared" si="21"/>
        <v>0</v>
      </c>
      <c r="B317" s="78"/>
      <c r="C317" s="78"/>
      <c r="D317" s="86"/>
      <c r="E317" s="86"/>
      <c r="F317" s="77"/>
      <c r="G317" s="215"/>
      <c r="H317" s="215"/>
      <c r="I317" s="225"/>
      <c r="J317" s="225"/>
      <c r="K317" s="315">
        <f t="shared" si="17"/>
        <v>0</v>
      </c>
      <c r="L317" s="70"/>
      <c r="M317" s="67"/>
      <c r="N317" s="70"/>
      <c r="O317" s="67"/>
      <c r="P317" s="78"/>
      <c r="Q317" s="78"/>
      <c r="R317" s="78"/>
      <c r="S317" s="192"/>
      <c r="T317" s="27" t="str">
        <f t="shared" si="18"/>
        <v/>
      </c>
      <c r="U317" s="49" t="str">
        <f t="shared" si="19"/>
        <v/>
      </c>
    </row>
    <row r="318" spans="1:35" ht="21" customHeight="1" x14ac:dyDescent="0.15">
      <c r="A318" s="266" t="s">
        <v>242</v>
      </c>
      <c r="B318" s="78"/>
      <c r="C318" s="78"/>
      <c r="D318" s="86"/>
      <c r="E318" s="86"/>
      <c r="F318" s="77"/>
      <c r="G318" s="215"/>
      <c r="H318" s="215"/>
      <c r="I318" s="225"/>
      <c r="J318" s="225"/>
      <c r="K318" s="315">
        <f t="shared" si="17"/>
        <v>0</v>
      </c>
      <c r="L318" s="70"/>
      <c r="M318" s="271"/>
      <c r="N318" s="70"/>
      <c r="O318" s="271"/>
      <c r="P318" s="78"/>
      <c r="Q318" s="78"/>
      <c r="R318" s="78"/>
      <c r="S318" s="192"/>
      <c r="T318" s="27" t="str">
        <f t="shared" si="18"/>
        <v/>
      </c>
      <c r="U318" s="49" t="str">
        <f t="shared" si="19"/>
        <v/>
      </c>
    </row>
    <row r="319" spans="1:35" ht="21" customHeight="1" x14ac:dyDescent="0.15">
      <c r="A319" s="177">
        <f>IF(ISBLANK(H319),,A317+1)</f>
        <v>0</v>
      </c>
      <c r="B319" s="78"/>
      <c r="C319" s="78"/>
      <c r="D319" s="86"/>
      <c r="E319" s="86"/>
      <c r="F319" s="77"/>
      <c r="G319" s="215"/>
      <c r="H319" s="215"/>
      <c r="I319" s="225"/>
      <c r="J319" s="225"/>
      <c r="K319" s="315">
        <f t="shared" si="17"/>
        <v>0</v>
      </c>
      <c r="L319" s="70"/>
      <c r="M319" s="67"/>
      <c r="N319" s="70"/>
      <c r="O319" s="67"/>
      <c r="P319" s="78"/>
      <c r="Q319" s="78"/>
      <c r="R319" s="78"/>
      <c r="S319" s="192"/>
      <c r="T319" s="27" t="str">
        <f t="shared" si="18"/>
        <v/>
      </c>
      <c r="U319" s="49" t="str">
        <f t="shared" si="19"/>
        <v/>
      </c>
    </row>
    <row r="320" spans="1:35" ht="21" customHeight="1" x14ac:dyDescent="0.15">
      <c r="A320" s="266">
        <f t="shared" ref="A320:A338" si="22">IF(ISBLANK(H320),,A319+1)</f>
        <v>0</v>
      </c>
      <c r="B320" s="67"/>
      <c r="C320" s="78"/>
      <c r="D320" s="86"/>
      <c r="E320" s="86"/>
      <c r="F320" s="77"/>
      <c r="G320" s="216"/>
      <c r="H320" s="215"/>
      <c r="I320" s="225"/>
      <c r="J320" s="225"/>
      <c r="K320" s="315">
        <f t="shared" si="17"/>
        <v>0</v>
      </c>
      <c r="L320" s="70"/>
      <c r="M320" s="67"/>
      <c r="N320" s="70"/>
      <c r="O320" s="67"/>
      <c r="P320" s="67"/>
      <c r="Q320" s="67"/>
      <c r="R320" s="67"/>
      <c r="S320" s="192"/>
      <c r="T320" s="27" t="str">
        <f t="shared" si="18"/>
        <v/>
      </c>
      <c r="U320" s="49" t="str">
        <f t="shared" si="19"/>
        <v/>
      </c>
    </row>
    <row r="321" spans="1:21" ht="21" customHeight="1" x14ac:dyDescent="0.15">
      <c r="A321" s="266">
        <f t="shared" si="22"/>
        <v>0</v>
      </c>
      <c r="B321" s="67"/>
      <c r="C321" s="78"/>
      <c r="D321" s="86"/>
      <c r="E321" s="86"/>
      <c r="F321" s="77"/>
      <c r="G321" s="216"/>
      <c r="H321" s="215"/>
      <c r="I321" s="225"/>
      <c r="J321" s="225"/>
      <c r="K321" s="315">
        <f t="shared" si="17"/>
        <v>0</v>
      </c>
      <c r="L321" s="70"/>
      <c r="M321" s="67"/>
      <c r="N321" s="70"/>
      <c r="O321" s="67"/>
      <c r="P321" s="67"/>
      <c r="Q321" s="67"/>
      <c r="R321" s="67"/>
      <c r="S321" s="192"/>
      <c r="T321" s="27" t="str">
        <f t="shared" si="18"/>
        <v/>
      </c>
      <c r="U321" s="49" t="str">
        <f t="shared" si="19"/>
        <v/>
      </c>
    </row>
    <row r="322" spans="1:21" ht="21" customHeight="1" x14ac:dyDescent="0.15">
      <c r="A322" s="266">
        <f t="shared" si="22"/>
        <v>0</v>
      </c>
      <c r="B322" s="67"/>
      <c r="C322" s="78"/>
      <c r="D322" s="86"/>
      <c r="E322" s="86"/>
      <c r="F322" s="77"/>
      <c r="G322" s="216"/>
      <c r="H322" s="215"/>
      <c r="I322" s="225"/>
      <c r="J322" s="225"/>
      <c r="K322" s="315">
        <f t="shared" si="17"/>
        <v>0</v>
      </c>
      <c r="L322" s="70"/>
      <c r="M322" s="67"/>
      <c r="N322" s="70"/>
      <c r="O322" s="67"/>
      <c r="P322" s="67"/>
      <c r="Q322" s="67"/>
      <c r="R322" s="67"/>
      <c r="S322" s="192"/>
      <c r="T322" s="27" t="str">
        <f t="shared" si="18"/>
        <v/>
      </c>
      <c r="U322" s="49" t="str">
        <f t="shared" si="19"/>
        <v/>
      </c>
    </row>
    <row r="323" spans="1:21" ht="21" customHeight="1" x14ac:dyDescent="0.15">
      <c r="A323" s="266">
        <f t="shared" si="22"/>
        <v>0</v>
      </c>
      <c r="B323" s="67"/>
      <c r="C323" s="78"/>
      <c r="D323" s="86"/>
      <c r="E323" s="86"/>
      <c r="F323" s="77"/>
      <c r="G323" s="216"/>
      <c r="H323" s="215"/>
      <c r="I323" s="225"/>
      <c r="J323" s="225"/>
      <c r="K323" s="315">
        <f t="shared" si="17"/>
        <v>0</v>
      </c>
      <c r="L323" s="70"/>
      <c r="M323" s="67"/>
      <c r="N323" s="70"/>
      <c r="O323" s="67"/>
      <c r="P323" s="67"/>
      <c r="Q323" s="67"/>
      <c r="R323" s="67"/>
      <c r="S323" s="192"/>
      <c r="T323" s="27" t="str">
        <f t="shared" si="18"/>
        <v/>
      </c>
      <c r="U323" s="49" t="str">
        <f t="shared" si="19"/>
        <v/>
      </c>
    </row>
    <row r="324" spans="1:21" ht="21" customHeight="1" x14ac:dyDescent="0.15">
      <c r="A324" s="266">
        <f t="shared" si="22"/>
        <v>0</v>
      </c>
      <c r="B324" s="67"/>
      <c r="C324" s="78"/>
      <c r="D324" s="86"/>
      <c r="E324" s="86"/>
      <c r="F324" s="77"/>
      <c r="G324" s="216"/>
      <c r="H324" s="215"/>
      <c r="I324" s="225"/>
      <c r="J324" s="225"/>
      <c r="K324" s="315">
        <f t="shared" si="17"/>
        <v>0</v>
      </c>
      <c r="L324" s="70"/>
      <c r="M324" s="67"/>
      <c r="N324" s="70"/>
      <c r="O324" s="67"/>
      <c r="P324" s="67"/>
      <c r="Q324" s="67"/>
      <c r="R324" s="67"/>
      <c r="S324" s="192"/>
      <c r="T324" s="27" t="str">
        <f t="shared" si="18"/>
        <v/>
      </c>
      <c r="U324" s="49" t="str">
        <f t="shared" si="19"/>
        <v/>
      </c>
    </row>
    <row r="325" spans="1:21" ht="21" customHeight="1" x14ac:dyDescent="0.15">
      <c r="A325" s="266">
        <f t="shared" si="22"/>
        <v>0</v>
      </c>
      <c r="B325" s="67"/>
      <c r="C325" s="78"/>
      <c r="D325" s="86"/>
      <c r="E325" s="86"/>
      <c r="F325" s="77"/>
      <c r="G325" s="216"/>
      <c r="H325" s="215"/>
      <c r="I325" s="225"/>
      <c r="J325" s="225"/>
      <c r="K325" s="315">
        <f t="shared" si="17"/>
        <v>0</v>
      </c>
      <c r="L325" s="70"/>
      <c r="M325" s="67"/>
      <c r="N325" s="70"/>
      <c r="O325" s="67"/>
      <c r="P325" s="67"/>
      <c r="Q325" s="67"/>
      <c r="R325" s="67"/>
      <c r="S325" s="192"/>
      <c r="T325" s="27" t="str">
        <f t="shared" si="18"/>
        <v/>
      </c>
      <c r="U325" s="49" t="str">
        <f t="shared" si="19"/>
        <v/>
      </c>
    </row>
    <row r="326" spans="1:21" ht="21" customHeight="1" x14ac:dyDescent="0.15">
      <c r="A326" s="267">
        <f t="shared" si="22"/>
        <v>0</v>
      </c>
      <c r="B326" s="104"/>
      <c r="C326" s="167"/>
      <c r="D326" s="106"/>
      <c r="E326" s="106"/>
      <c r="F326" s="166"/>
      <c r="G326" s="218"/>
      <c r="H326" s="217"/>
      <c r="I326" s="226"/>
      <c r="J326" s="226"/>
      <c r="K326" s="316">
        <f t="shared" si="17"/>
        <v>0</v>
      </c>
      <c r="L326" s="159"/>
      <c r="M326" s="104"/>
      <c r="N326" s="159"/>
      <c r="O326" s="104"/>
      <c r="P326" s="104"/>
      <c r="Q326" s="104"/>
      <c r="R326" s="104"/>
      <c r="S326" s="269"/>
      <c r="T326" s="27" t="str">
        <f t="shared" si="18"/>
        <v/>
      </c>
      <c r="U326" s="49" t="str">
        <f t="shared" si="19"/>
        <v/>
      </c>
    </row>
    <row r="327" spans="1:21" ht="21" customHeight="1" x14ac:dyDescent="0.15">
      <c r="A327" s="268">
        <f t="shared" si="22"/>
        <v>0</v>
      </c>
      <c r="B327" s="103"/>
      <c r="C327" s="103"/>
      <c r="D327" s="102"/>
      <c r="E327" s="102"/>
      <c r="F327" s="164"/>
      <c r="G327" s="210"/>
      <c r="H327" s="210"/>
      <c r="I327" s="227"/>
      <c r="J327" s="227"/>
      <c r="K327" s="314">
        <f t="shared" ref="K327:K390" si="23">J327-E327</f>
        <v>0</v>
      </c>
      <c r="L327" s="200"/>
      <c r="M327" s="71"/>
      <c r="N327" s="200"/>
      <c r="O327" s="71"/>
      <c r="P327" s="103"/>
      <c r="Q327" s="103"/>
      <c r="R327" s="103"/>
      <c r="S327" s="270"/>
      <c r="T327" s="27" t="str">
        <f t="shared" ref="T327:T390" si="24">CONCATENATE(L327,C327)</f>
        <v/>
      </c>
      <c r="U327" s="49" t="str">
        <f t="shared" ref="U327:U390" si="25">CONCATENATE(N327,H327)</f>
        <v/>
      </c>
    </row>
    <row r="328" spans="1:21" ht="21" customHeight="1" x14ac:dyDescent="0.15">
      <c r="A328" s="266">
        <f t="shared" si="22"/>
        <v>0</v>
      </c>
      <c r="B328" s="78"/>
      <c r="C328" s="78"/>
      <c r="D328" s="86"/>
      <c r="E328" s="86"/>
      <c r="F328" s="77"/>
      <c r="G328" s="215"/>
      <c r="H328" s="215"/>
      <c r="I328" s="225"/>
      <c r="J328" s="225"/>
      <c r="K328" s="315">
        <f t="shared" si="23"/>
        <v>0</v>
      </c>
      <c r="L328" s="70"/>
      <c r="M328" s="67"/>
      <c r="N328" s="70"/>
      <c r="O328" s="67"/>
      <c r="P328" s="78"/>
      <c r="Q328" s="78"/>
      <c r="R328" s="78"/>
      <c r="S328" s="192"/>
      <c r="T328" s="27" t="str">
        <f t="shared" si="24"/>
        <v/>
      </c>
      <c r="U328" s="49" t="str">
        <f t="shared" si="25"/>
        <v/>
      </c>
    </row>
    <row r="329" spans="1:21" ht="21" customHeight="1" x14ac:dyDescent="0.15">
      <c r="A329" s="266">
        <f t="shared" si="22"/>
        <v>0</v>
      </c>
      <c r="B329" s="78"/>
      <c r="C329" s="78"/>
      <c r="D329" s="86"/>
      <c r="E329" s="86"/>
      <c r="F329" s="77"/>
      <c r="G329" s="215"/>
      <c r="H329" s="215"/>
      <c r="I329" s="225"/>
      <c r="J329" s="225"/>
      <c r="K329" s="315">
        <f t="shared" si="23"/>
        <v>0</v>
      </c>
      <c r="L329" s="70"/>
      <c r="M329" s="67"/>
      <c r="N329" s="70"/>
      <c r="O329" s="67"/>
      <c r="P329" s="78"/>
      <c r="Q329" s="78"/>
      <c r="R329" s="78"/>
      <c r="S329" s="192"/>
      <c r="T329" s="27" t="str">
        <f t="shared" si="24"/>
        <v/>
      </c>
      <c r="U329" s="49" t="str">
        <f t="shared" si="25"/>
        <v/>
      </c>
    </row>
    <row r="330" spans="1:21" ht="21" customHeight="1" x14ac:dyDescent="0.15">
      <c r="A330" s="266">
        <f t="shared" si="22"/>
        <v>0</v>
      </c>
      <c r="B330" s="78"/>
      <c r="C330" s="78"/>
      <c r="D330" s="86"/>
      <c r="E330" s="86"/>
      <c r="F330" s="77"/>
      <c r="G330" s="215"/>
      <c r="H330" s="215"/>
      <c r="I330" s="225"/>
      <c r="J330" s="225"/>
      <c r="K330" s="315">
        <f t="shared" si="23"/>
        <v>0</v>
      </c>
      <c r="L330" s="70"/>
      <c r="M330" s="67"/>
      <c r="N330" s="70"/>
      <c r="O330" s="67"/>
      <c r="P330" s="78"/>
      <c r="Q330" s="78"/>
      <c r="R330" s="78"/>
      <c r="S330" s="192"/>
      <c r="T330" s="27" t="str">
        <f t="shared" si="24"/>
        <v/>
      </c>
      <c r="U330" s="49" t="str">
        <f t="shared" si="25"/>
        <v/>
      </c>
    </row>
    <row r="331" spans="1:21" ht="21" customHeight="1" x14ac:dyDescent="0.15">
      <c r="A331" s="266">
        <f t="shared" si="22"/>
        <v>0</v>
      </c>
      <c r="B331" s="78"/>
      <c r="C331" s="78"/>
      <c r="D331" s="86"/>
      <c r="E331" s="86"/>
      <c r="F331" s="77"/>
      <c r="G331" s="215"/>
      <c r="H331" s="215"/>
      <c r="I331" s="225"/>
      <c r="J331" s="225"/>
      <c r="K331" s="315">
        <f t="shared" si="23"/>
        <v>0</v>
      </c>
      <c r="L331" s="70"/>
      <c r="M331" s="67"/>
      <c r="N331" s="70"/>
      <c r="O331" s="67"/>
      <c r="P331" s="78"/>
      <c r="Q331" s="78"/>
      <c r="R331" s="78"/>
      <c r="S331" s="192"/>
      <c r="T331" s="27" t="str">
        <f t="shared" si="24"/>
        <v/>
      </c>
      <c r="U331" s="49" t="str">
        <f t="shared" si="25"/>
        <v/>
      </c>
    </row>
    <row r="332" spans="1:21" ht="21" customHeight="1" x14ac:dyDescent="0.15">
      <c r="A332" s="266">
        <f t="shared" si="22"/>
        <v>0</v>
      </c>
      <c r="B332" s="78"/>
      <c r="C332" s="78"/>
      <c r="D332" s="86"/>
      <c r="E332" s="86"/>
      <c r="F332" s="77"/>
      <c r="G332" s="215"/>
      <c r="H332" s="215"/>
      <c r="I332" s="225"/>
      <c r="J332" s="225"/>
      <c r="K332" s="315">
        <f t="shared" si="23"/>
        <v>0</v>
      </c>
      <c r="L332" s="70"/>
      <c r="M332" s="271"/>
      <c r="N332" s="70"/>
      <c r="O332" s="271"/>
      <c r="P332" s="78"/>
      <c r="Q332" s="78"/>
      <c r="R332" s="78"/>
      <c r="S332" s="192"/>
      <c r="T332" s="27" t="str">
        <f t="shared" si="24"/>
        <v/>
      </c>
      <c r="U332" s="49" t="str">
        <f t="shared" si="25"/>
        <v/>
      </c>
    </row>
    <row r="333" spans="1:21" ht="21" customHeight="1" x14ac:dyDescent="0.15">
      <c r="A333" s="266">
        <f t="shared" si="22"/>
        <v>0</v>
      </c>
      <c r="B333" s="78"/>
      <c r="C333" s="78"/>
      <c r="D333" s="86"/>
      <c r="E333" s="86"/>
      <c r="F333" s="77"/>
      <c r="G333" s="215"/>
      <c r="H333" s="215"/>
      <c r="I333" s="225"/>
      <c r="J333" s="225"/>
      <c r="K333" s="315">
        <f t="shared" si="23"/>
        <v>0</v>
      </c>
      <c r="L333" s="70"/>
      <c r="M333" s="271"/>
      <c r="N333" s="70"/>
      <c r="O333" s="271"/>
      <c r="P333" s="78"/>
      <c r="Q333" s="78"/>
      <c r="R333" s="78"/>
      <c r="S333" s="192"/>
      <c r="T333" s="27" t="str">
        <f t="shared" si="24"/>
        <v/>
      </c>
      <c r="U333" s="49" t="str">
        <f t="shared" si="25"/>
        <v/>
      </c>
    </row>
    <row r="334" spans="1:21" ht="21" customHeight="1" x14ac:dyDescent="0.15">
      <c r="A334" s="266">
        <f t="shared" si="22"/>
        <v>0</v>
      </c>
      <c r="B334" s="78"/>
      <c r="C334" s="78"/>
      <c r="D334" s="86"/>
      <c r="E334" s="86"/>
      <c r="F334" s="77"/>
      <c r="G334" s="215"/>
      <c r="H334" s="215"/>
      <c r="I334" s="225"/>
      <c r="J334" s="225"/>
      <c r="K334" s="315">
        <f t="shared" si="23"/>
        <v>0</v>
      </c>
      <c r="L334" s="70"/>
      <c r="M334" s="67"/>
      <c r="N334" s="70"/>
      <c r="O334" s="67"/>
      <c r="P334" s="78"/>
      <c r="Q334" s="78"/>
      <c r="R334" s="78"/>
      <c r="S334" s="192"/>
      <c r="T334" s="27" t="str">
        <f t="shared" si="24"/>
        <v/>
      </c>
      <c r="U334" s="49" t="str">
        <f t="shared" si="25"/>
        <v/>
      </c>
    </row>
    <row r="335" spans="1:21" ht="21" customHeight="1" x14ac:dyDescent="0.15">
      <c r="A335" s="266">
        <f t="shared" si="22"/>
        <v>0</v>
      </c>
      <c r="B335" s="78"/>
      <c r="C335" s="78"/>
      <c r="D335" s="86"/>
      <c r="E335" s="86"/>
      <c r="F335" s="77"/>
      <c r="G335" s="215"/>
      <c r="H335" s="215"/>
      <c r="I335" s="225"/>
      <c r="J335" s="225"/>
      <c r="K335" s="315">
        <f t="shared" si="23"/>
        <v>0</v>
      </c>
      <c r="L335" s="70"/>
      <c r="M335" s="67"/>
      <c r="N335" s="70"/>
      <c r="O335" s="67"/>
      <c r="P335" s="78"/>
      <c r="Q335" s="78"/>
      <c r="R335" s="78"/>
      <c r="S335" s="192"/>
      <c r="T335" s="27" t="str">
        <f t="shared" si="24"/>
        <v/>
      </c>
      <c r="U335" s="49" t="str">
        <f t="shared" si="25"/>
        <v/>
      </c>
    </row>
    <row r="336" spans="1:21" ht="21" customHeight="1" x14ac:dyDescent="0.15">
      <c r="A336" s="266">
        <f t="shared" si="22"/>
        <v>0</v>
      </c>
      <c r="B336" s="78"/>
      <c r="C336" s="78"/>
      <c r="D336" s="86"/>
      <c r="E336" s="86"/>
      <c r="F336" s="77"/>
      <c r="G336" s="215"/>
      <c r="H336" s="215"/>
      <c r="I336" s="225"/>
      <c r="J336" s="225"/>
      <c r="K336" s="315">
        <f t="shared" si="23"/>
        <v>0</v>
      </c>
      <c r="L336" s="70"/>
      <c r="M336" s="67"/>
      <c r="N336" s="70"/>
      <c r="O336" s="67"/>
      <c r="P336" s="78"/>
      <c r="Q336" s="78"/>
      <c r="R336" s="78"/>
      <c r="S336" s="192"/>
      <c r="T336" s="27" t="str">
        <f t="shared" si="24"/>
        <v/>
      </c>
      <c r="U336" s="49" t="str">
        <f t="shared" si="25"/>
        <v/>
      </c>
    </row>
    <row r="337" spans="1:21" ht="21" customHeight="1" x14ac:dyDescent="0.15">
      <c r="A337" s="266">
        <f t="shared" si="22"/>
        <v>0</v>
      </c>
      <c r="B337" s="78"/>
      <c r="C337" s="78"/>
      <c r="D337" s="86"/>
      <c r="E337" s="86"/>
      <c r="F337" s="77"/>
      <c r="G337" s="215"/>
      <c r="H337" s="215"/>
      <c r="I337" s="225"/>
      <c r="J337" s="225"/>
      <c r="K337" s="315">
        <f t="shared" si="23"/>
        <v>0</v>
      </c>
      <c r="L337" s="70"/>
      <c r="M337" s="67"/>
      <c r="N337" s="70"/>
      <c r="O337" s="67"/>
      <c r="P337" s="78"/>
      <c r="Q337" s="78"/>
      <c r="R337" s="78"/>
      <c r="S337" s="192"/>
      <c r="T337" s="27" t="str">
        <f t="shared" si="24"/>
        <v/>
      </c>
      <c r="U337" s="49" t="str">
        <f t="shared" si="25"/>
        <v/>
      </c>
    </row>
    <row r="338" spans="1:21" ht="21" customHeight="1" x14ac:dyDescent="0.15">
      <c r="A338" s="266">
        <f t="shared" si="22"/>
        <v>0</v>
      </c>
      <c r="B338" s="78"/>
      <c r="C338" s="78"/>
      <c r="D338" s="86"/>
      <c r="E338" s="86"/>
      <c r="F338" s="77"/>
      <c r="G338" s="215"/>
      <c r="H338" s="215"/>
      <c r="I338" s="225"/>
      <c r="J338" s="225"/>
      <c r="K338" s="315">
        <f t="shared" si="23"/>
        <v>0</v>
      </c>
      <c r="L338" s="70"/>
      <c r="M338" s="67"/>
      <c r="N338" s="70"/>
      <c r="O338" s="67"/>
      <c r="P338" s="78"/>
      <c r="Q338" s="78"/>
      <c r="R338" s="78"/>
      <c r="S338" s="192"/>
      <c r="T338" s="27" t="str">
        <f t="shared" si="24"/>
        <v/>
      </c>
      <c r="U338" s="49" t="str">
        <f t="shared" si="25"/>
        <v/>
      </c>
    </row>
    <row r="339" spans="1:21" ht="21" customHeight="1" x14ac:dyDescent="0.15">
      <c r="A339" s="177" t="s">
        <v>242</v>
      </c>
      <c r="B339" s="78"/>
      <c r="C339" s="78"/>
      <c r="D339" s="86"/>
      <c r="E339" s="86"/>
      <c r="F339" s="77"/>
      <c r="G339" s="215"/>
      <c r="H339" s="215"/>
      <c r="I339" s="225"/>
      <c r="J339" s="225"/>
      <c r="K339" s="315">
        <f t="shared" si="23"/>
        <v>0</v>
      </c>
      <c r="L339" s="70"/>
      <c r="M339" s="67"/>
      <c r="N339" s="70"/>
      <c r="O339" s="67"/>
      <c r="P339" s="78"/>
      <c r="Q339" s="78"/>
      <c r="R339" s="78"/>
      <c r="S339" s="192"/>
      <c r="T339" s="27" t="str">
        <f t="shared" si="24"/>
        <v/>
      </c>
      <c r="U339" s="49" t="str">
        <f t="shared" si="25"/>
        <v/>
      </c>
    </row>
    <row r="340" spans="1:21" ht="21" customHeight="1" x14ac:dyDescent="0.15">
      <c r="A340" s="266">
        <f>IF(ISBLANK(H340),,A338+1)</f>
        <v>0</v>
      </c>
      <c r="B340" s="67"/>
      <c r="C340" s="78"/>
      <c r="D340" s="86"/>
      <c r="E340" s="86"/>
      <c r="F340" s="77"/>
      <c r="G340" s="216"/>
      <c r="H340" s="215"/>
      <c r="I340" s="225"/>
      <c r="J340" s="225"/>
      <c r="K340" s="315">
        <f t="shared" si="23"/>
        <v>0</v>
      </c>
      <c r="L340" s="70"/>
      <c r="M340" s="67"/>
      <c r="N340" s="70"/>
      <c r="O340" s="67"/>
      <c r="P340" s="67"/>
      <c r="Q340" s="67"/>
      <c r="R340" s="67"/>
      <c r="S340" s="192"/>
      <c r="T340" s="27" t="str">
        <f t="shared" si="24"/>
        <v/>
      </c>
      <c r="U340" s="49" t="str">
        <f t="shared" si="25"/>
        <v/>
      </c>
    </row>
    <row r="341" spans="1:21" ht="21" customHeight="1" x14ac:dyDescent="0.15">
      <c r="A341" s="266">
        <f t="shared" ref="A341:A359" si="26">IF(ISBLANK(H341),,A340+1)</f>
        <v>0</v>
      </c>
      <c r="B341" s="67"/>
      <c r="C341" s="78"/>
      <c r="D341" s="86"/>
      <c r="E341" s="86"/>
      <c r="F341" s="77"/>
      <c r="G341" s="216"/>
      <c r="H341" s="215"/>
      <c r="I341" s="225"/>
      <c r="J341" s="225"/>
      <c r="K341" s="315">
        <f t="shared" si="23"/>
        <v>0</v>
      </c>
      <c r="L341" s="70"/>
      <c r="M341" s="67"/>
      <c r="N341" s="70"/>
      <c r="O341" s="67"/>
      <c r="P341" s="67"/>
      <c r="Q341" s="67"/>
      <c r="R341" s="67"/>
      <c r="S341" s="192"/>
      <c r="T341" s="27" t="str">
        <f t="shared" si="24"/>
        <v/>
      </c>
      <c r="U341" s="49" t="str">
        <f t="shared" si="25"/>
        <v/>
      </c>
    </row>
    <row r="342" spans="1:21" ht="21" customHeight="1" x14ac:dyDescent="0.15">
      <c r="A342" s="266">
        <f t="shared" si="26"/>
        <v>0</v>
      </c>
      <c r="B342" s="67"/>
      <c r="C342" s="78"/>
      <c r="D342" s="86"/>
      <c r="E342" s="86"/>
      <c r="F342" s="77"/>
      <c r="G342" s="216"/>
      <c r="H342" s="215"/>
      <c r="I342" s="225"/>
      <c r="J342" s="225"/>
      <c r="K342" s="315">
        <f t="shared" si="23"/>
        <v>0</v>
      </c>
      <c r="L342" s="70"/>
      <c r="M342" s="67"/>
      <c r="N342" s="70"/>
      <c r="O342" s="67"/>
      <c r="P342" s="67"/>
      <c r="Q342" s="67"/>
      <c r="R342" s="67"/>
      <c r="S342" s="192"/>
      <c r="T342" s="27" t="str">
        <f t="shared" si="24"/>
        <v/>
      </c>
      <c r="U342" s="49" t="str">
        <f t="shared" si="25"/>
        <v/>
      </c>
    </row>
    <row r="343" spans="1:21" ht="21" customHeight="1" x14ac:dyDescent="0.15">
      <c r="A343" s="266">
        <f t="shared" si="26"/>
        <v>0</v>
      </c>
      <c r="B343" s="67"/>
      <c r="C343" s="78"/>
      <c r="D343" s="86"/>
      <c r="E343" s="86"/>
      <c r="F343" s="77"/>
      <c r="G343" s="216"/>
      <c r="H343" s="215"/>
      <c r="I343" s="225"/>
      <c r="J343" s="225"/>
      <c r="K343" s="315">
        <f t="shared" si="23"/>
        <v>0</v>
      </c>
      <c r="L343" s="70"/>
      <c r="M343" s="67"/>
      <c r="N343" s="70"/>
      <c r="O343" s="67"/>
      <c r="P343" s="67"/>
      <c r="Q343" s="67"/>
      <c r="R343" s="67"/>
      <c r="S343" s="192"/>
      <c r="T343" s="27" t="str">
        <f t="shared" si="24"/>
        <v/>
      </c>
      <c r="U343" s="49" t="str">
        <f t="shared" si="25"/>
        <v/>
      </c>
    </row>
    <row r="344" spans="1:21" ht="21" customHeight="1" x14ac:dyDescent="0.15">
      <c r="A344" s="266">
        <f t="shared" si="26"/>
        <v>0</v>
      </c>
      <c r="B344" s="67"/>
      <c r="C344" s="78"/>
      <c r="D344" s="86"/>
      <c r="E344" s="86"/>
      <c r="F344" s="77"/>
      <c r="G344" s="216"/>
      <c r="H344" s="215"/>
      <c r="I344" s="225"/>
      <c r="J344" s="225"/>
      <c r="K344" s="315">
        <f t="shared" si="23"/>
        <v>0</v>
      </c>
      <c r="L344" s="70"/>
      <c r="M344" s="67"/>
      <c r="N344" s="70"/>
      <c r="O344" s="67"/>
      <c r="P344" s="67"/>
      <c r="Q344" s="67"/>
      <c r="R344" s="67"/>
      <c r="S344" s="192"/>
      <c r="T344" s="27" t="str">
        <f t="shared" si="24"/>
        <v/>
      </c>
      <c r="U344" s="49" t="str">
        <f t="shared" si="25"/>
        <v/>
      </c>
    </row>
    <row r="345" spans="1:21" ht="21" customHeight="1" x14ac:dyDescent="0.15">
      <c r="A345" s="266">
        <f t="shared" si="26"/>
        <v>0</v>
      </c>
      <c r="B345" s="67"/>
      <c r="C345" s="78"/>
      <c r="D345" s="86"/>
      <c r="E345" s="86"/>
      <c r="F345" s="77"/>
      <c r="G345" s="216"/>
      <c r="H345" s="215"/>
      <c r="I345" s="225"/>
      <c r="J345" s="225"/>
      <c r="K345" s="315">
        <f t="shared" si="23"/>
        <v>0</v>
      </c>
      <c r="L345" s="70"/>
      <c r="M345" s="67"/>
      <c r="N345" s="70"/>
      <c r="O345" s="67"/>
      <c r="P345" s="67"/>
      <c r="Q345" s="67"/>
      <c r="R345" s="67"/>
      <c r="S345" s="192"/>
      <c r="T345" s="27" t="str">
        <f t="shared" si="24"/>
        <v/>
      </c>
      <c r="U345" s="49" t="str">
        <f t="shared" si="25"/>
        <v/>
      </c>
    </row>
    <row r="346" spans="1:21" ht="21" customHeight="1" x14ac:dyDescent="0.15">
      <c r="A346" s="267">
        <f t="shared" si="26"/>
        <v>0</v>
      </c>
      <c r="B346" s="104"/>
      <c r="C346" s="167"/>
      <c r="D346" s="106"/>
      <c r="E346" s="106"/>
      <c r="F346" s="166"/>
      <c r="G346" s="218"/>
      <c r="H346" s="217"/>
      <c r="I346" s="226"/>
      <c r="J346" s="226"/>
      <c r="K346" s="316">
        <f t="shared" si="23"/>
        <v>0</v>
      </c>
      <c r="L346" s="159"/>
      <c r="M346" s="104"/>
      <c r="N346" s="159"/>
      <c r="O346" s="104"/>
      <c r="P346" s="104"/>
      <c r="Q346" s="104"/>
      <c r="R346" s="104"/>
      <c r="S346" s="269"/>
      <c r="T346" s="27" t="str">
        <f t="shared" si="24"/>
        <v/>
      </c>
      <c r="U346" s="49" t="str">
        <f t="shared" si="25"/>
        <v/>
      </c>
    </row>
    <row r="347" spans="1:21" ht="21" customHeight="1" x14ac:dyDescent="0.15">
      <c r="A347" s="268">
        <f t="shared" si="26"/>
        <v>0</v>
      </c>
      <c r="B347" s="103"/>
      <c r="C347" s="103"/>
      <c r="D347" s="102"/>
      <c r="E347" s="102"/>
      <c r="F347" s="164"/>
      <c r="G347" s="210"/>
      <c r="H347" s="210"/>
      <c r="I347" s="227"/>
      <c r="J347" s="227"/>
      <c r="K347" s="314">
        <f t="shared" si="23"/>
        <v>0</v>
      </c>
      <c r="L347" s="200"/>
      <c r="M347" s="71"/>
      <c r="N347" s="200"/>
      <c r="O347" s="71"/>
      <c r="P347" s="103"/>
      <c r="Q347" s="103"/>
      <c r="R347" s="103"/>
      <c r="S347" s="270"/>
      <c r="T347" s="27" t="str">
        <f t="shared" si="24"/>
        <v/>
      </c>
      <c r="U347" s="49" t="str">
        <f t="shared" si="25"/>
        <v/>
      </c>
    </row>
    <row r="348" spans="1:21" ht="21" customHeight="1" x14ac:dyDescent="0.15">
      <c r="A348" s="266">
        <f t="shared" si="26"/>
        <v>0</v>
      </c>
      <c r="B348" s="78"/>
      <c r="C348" s="78"/>
      <c r="D348" s="86"/>
      <c r="E348" s="86"/>
      <c r="F348" s="77"/>
      <c r="G348" s="215"/>
      <c r="H348" s="215"/>
      <c r="I348" s="225"/>
      <c r="J348" s="225"/>
      <c r="K348" s="315">
        <f t="shared" si="23"/>
        <v>0</v>
      </c>
      <c r="L348" s="70"/>
      <c r="M348" s="67"/>
      <c r="N348" s="70"/>
      <c r="O348" s="67"/>
      <c r="P348" s="78"/>
      <c r="Q348" s="78"/>
      <c r="R348" s="78"/>
      <c r="S348" s="192"/>
      <c r="T348" s="27" t="str">
        <f t="shared" si="24"/>
        <v/>
      </c>
      <c r="U348" s="49" t="str">
        <f t="shared" si="25"/>
        <v/>
      </c>
    </row>
    <row r="349" spans="1:21" ht="21" customHeight="1" x14ac:dyDescent="0.15">
      <c r="A349" s="266">
        <f t="shared" si="26"/>
        <v>0</v>
      </c>
      <c r="B349" s="78"/>
      <c r="C349" s="78"/>
      <c r="D349" s="86"/>
      <c r="E349" s="86"/>
      <c r="F349" s="77"/>
      <c r="G349" s="215"/>
      <c r="H349" s="215"/>
      <c r="I349" s="225"/>
      <c r="J349" s="225"/>
      <c r="K349" s="315">
        <f t="shared" si="23"/>
        <v>0</v>
      </c>
      <c r="L349" s="70"/>
      <c r="M349" s="67"/>
      <c r="N349" s="70"/>
      <c r="O349" s="67"/>
      <c r="P349" s="78"/>
      <c r="Q349" s="78"/>
      <c r="R349" s="78"/>
      <c r="S349" s="192"/>
      <c r="T349" s="27" t="str">
        <f t="shared" si="24"/>
        <v/>
      </c>
      <c r="U349" s="49" t="str">
        <f t="shared" si="25"/>
        <v/>
      </c>
    </row>
    <row r="350" spans="1:21" ht="21" customHeight="1" x14ac:dyDescent="0.15">
      <c r="A350" s="266">
        <f t="shared" si="26"/>
        <v>0</v>
      </c>
      <c r="B350" s="78"/>
      <c r="C350" s="78"/>
      <c r="D350" s="86"/>
      <c r="E350" s="86"/>
      <c r="F350" s="77"/>
      <c r="G350" s="215"/>
      <c r="H350" s="215"/>
      <c r="I350" s="225"/>
      <c r="J350" s="225"/>
      <c r="K350" s="315">
        <f t="shared" si="23"/>
        <v>0</v>
      </c>
      <c r="L350" s="70"/>
      <c r="M350" s="67"/>
      <c r="N350" s="70"/>
      <c r="O350" s="67"/>
      <c r="P350" s="78"/>
      <c r="Q350" s="78"/>
      <c r="R350" s="78"/>
      <c r="S350" s="192"/>
      <c r="T350" s="27" t="str">
        <f t="shared" si="24"/>
        <v/>
      </c>
      <c r="U350" s="49" t="str">
        <f t="shared" si="25"/>
        <v/>
      </c>
    </row>
    <row r="351" spans="1:21" ht="21" customHeight="1" x14ac:dyDescent="0.15">
      <c r="A351" s="266">
        <f t="shared" si="26"/>
        <v>0</v>
      </c>
      <c r="B351" s="78"/>
      <c r="C351" s="78"/>
      <c r="D351" s="86"/>
      <c r="E351" s="86"/>
      <c r="F351" s="77"/>
      <c r="G351" s="215"/>
      <c r="H351" s="215"/>
      <c r="I351" s="225"/>
      <c r="J351" s="225"/>
      <c r="K351" s="315">
        <f t="shared" si="23"/>
        <v>0</v>
      </c>
      <c r="L351" s="70"/>
      <c r="M351" s="67"/>
      <c r="N351" s="70"/>
      <c r="O351" s="67"/>
      <c r="P351" s="78"/>
      <c r="Q351" s="78"/>
      <c r="R351" s="78"/>
      <c r="S351" s="192"/>
      <c r="T351" s="27" t="str">
        <f t="shared" si="24"/>
        <v/>
      </c>
      <c r="U351" s="49" t="str">
        <f t="shared" si="25"/>
        <v/>
      </c>
    </row>
    <row r="352" spans="1:21" ht="21" customHeight="1" x14ac:dyDescent="0.15">
      <c r="A352" s="266">
        <f t="shared" si="26"/>
        <v>0</v>
      </c>
      <c r="B352" s="78"/>
      <c r="C352" s="78"/>
      <c r="D352" s="86"/>
      <c r="E352" s="86"/>
      <c r="F352" s="77"/>
      <c r="G352" s="215"/>
      <c r="H352" s="215"/>
      <c r="I352" s="225"/>
      <c r="J352" s="225"/>
      <c r="K352" s="315">
        <f t="shared" si="23"/>
        <v>0</v>
      </c>
      <c r="L352" s="70"/>
      <c r="M352" s="67"/>
      <c r="N352" s="70"/>
      <c r="O352" s="67"/>
      <c r="P352" s="78"/>
      <c r="Q352" s="78"/>
      <c r="R352" s="78"/>
      <c r="S352" s="192"/>
      <c r="T352" s="27" t="str">
        <f t="shared" si="24"/>
        <v/>
      </c>
      <c r="U352" s="49" t="str">
        <f t="shared" si="25"/>
        <v/>
      </c>
    </row>
    <row r="353" spans="1:21" ht="21" customHeight="1" x14ac:dyDescent="0.15">
      <c r="A353" s="266">
        <f t="shared" si="26"/>
        <v>0</v>
      </c>
      <c r="B353" s="78"/>
      <c r="C353" s="78"/>
      <c r="D353" s="86"/>
      <c r="E353" s="86"/>
      <c r="F353" s="77"/>
      <c r="G353" s="215"/>
      <c r="H353" s="215"/>
      <c r="I353" s="225"/>
      <c r="J353" s="225"/>
      <c r="K353" s="315">
        <f t="shared" si="23"/>
        <v>0</v>
      </c>
      <c r="L353" s="70"/>
      <c r="M353" s="67"/>
      <c r="N353" s="70"/>
      <c r="O353" s="67"/>
      <c r="P353" s="78"/>
      <c r="Q353" s="78"/>
      <c r="R353" s="78"/>
      <c r="S353" s="192"/>
      <c r="T353" s="27" t="str">
        <f t="shared" si="24"/>
        <v/>
      </c>
      <c r="U353" s="49" t="str">
        <f t="shared" si="25"/>
        <v/>
      </c>
    </row>
    <row r="354" spans="1:21" ht="21" customHeight="1" x14ac:dyDescent="0.15">
      <c r="A354" s="266">
        <f t="shared" si="26"/>
        <v>0</v>
      </c>
      <c r="B354" s="78"/>
      <c r="C354" s="78"/>
      <c r="D354" s="86"/>
      <c r="E354" s="86"/>
      <c r="F354" s="77"/>
      <c r="G354" s="215"/>
      <c r="H354" s="215"/>
      <c r="I354" s="225"/>
      <c r="J354" s="225"/>
      <c r="K354" s="315">
        <f t="shared" si="23"/>
        <v>0</v>
      </c>
      <c r="L354" s="70"/>
      <c r="M354" s="67"/>
      <c r="N354" s="70"/>
      <c r="O354" s="67"/>
      <c r="P354" s="78"/>
      <c r="Q354" s="78"/>
      <c r="R354" s="78"/>
      <c r="S354" s="192"/>
      <c r="T354" s="27" t="str">
        <f t="shared" si="24"/>
        <v/>
      </c>
      <c r="U354" s="49" t="str">
        <f t="shared" si="25"/>
        <v/>
      </c>
    </row>
    <row r="355" spans="1:21" ht="21" customHeight="1" x14ac:dyDescent="0.15">
      <c r="A355" s="266">
        <f t="shared" si="26"/>
        <v>0</v>
      </c>
      <c r="B355" s="78"/>
      <c r="C355" s="78"/>
      <c r="D355" s="86"/>
      <c r="E355" s="86"/>
      <c r="F355" s="77"/>
      <c r="G355" s="215"/>
      <c r="H355" s="215"/>
      <c r="I355" s="225"/>
      <c r="J355" s="225"/>
      <c r="K355" s="315">
        <f t="shared" si="23"/>
        <v>0</v>
      </c>
      <c r="L355" s="70"/>
      <c r="M355" s="67"/>
      <c r="N355" s="70"/>
      <c r="O355" s="67"/>
      <c r="P355" s="78"/>
      <c r="Q355" s="78"/>
      <c r="R355" s="78"/>
      <c r="S355" s="192"/>
      <c r="T355" s="27" t="str">
        <f t="shared" si="24"/>
        <v/>
      </c>
      <c r="U355" s="49" t="str">
        <f t="shared" si="25"/>
        <v/>
      </c>
    </row>
    <row r="356" spans="1:21" ht="21" customHeight="1" x14ac:dyDescent="0.15">
      <c r="A356" s="266">
        <f t="shared" si="26"/>
        <v>0</v>
      </c>
      <c r="B356" s="78"/>
      <c r="C356" s="78"/>
      <c r="D356" s="86"/>
      <c r="E356" s="86"/>
      <c r="F356" s="77"/>
      <c r="G356" s="215"/>
      <c r="H356" s="215"/>
      <c r="I356" s="225"/>
      <c r="J356" s="225"/>
      <c r="K356" s="315">
        <f t="shared" si="23"/>
        <v>0</v>
      </c>
      <c r="L356" s="70"/>
      <c r="M356" s="67"/>
      <c r="N356" s="70"/>
      <c r="O356" s="67"/>
      <c r="P356" s="78"/>
      <c r="Q356" s="78"/>
      <c r="R356" s="78"/>
      <c r="S356" s="192"/>
      <c r="T356" s="27" t="str">
        <f t="shared" si="24"/>
        <v/>
      </c>
      <c r="U356" s="49" t="str">
        <f t="shared" si="25"/>
        <v/>
      </c>
    </row>
    <row r="357" spans="1:21" ht="21" customHeight="1" x14ac:dyDescent="0.15">
      <c r="A357" s="266">
        <f t="shared" si="26"/>
        <v>0</v>
      </c>
      <c r="B357" s="78"/>
      <c r="C357" s="78"/>
      <c r="D357" s="86"/>
      <c r="E357" s="86"/>
      <c r="F357" s="77"/>
      <c r="G357" s="215"/>
      <c r="H357" s="215"/>
      <c r="I357" s="225"/>
      <c r="J357" s="225"/>
      <c r="K357" s="315">
        <f t="shared" si="23"/>
        <v>0</v>
      </c>
      <c r="L357" s="70"/>
      <c r="M357" s="67"/>
      <c r="N357" s="70"/>
      <c r="O357" s="67"/>
      <c r="P357" s="78"/>
      <c r="Q357" s="78"/>
      <c r="R357" s="78"/>
      <c r="S357" s="192"/>
      <c r="T357" s="27" t="str">
        <f t="shared" si="24"/>
        <v/>
      </c>
      <c r="U357" s="49" t="str">
        <f t="shared" si="25"/>
        <v/>
      </c>
    </row>
    <row r="358" spans="1:21" ht="21" customHeight="1" x14ac:dyDescent="0.15">
      <c r="A358" s="266">
        <f t="shared" si="26"/>
        <v>0</v>
      </c>
      <c r="B358" s="78"/>
      <c r="C358" s="78"/>
      <c r="D358" s="86"/>
      <c r="E358" s="86"/>
      <c r="F358" s="77"/>
      <c r="G358" s="215"/>
      <c r="H358" s="215"/>
      <c r="I358" s="225"/>
      <c r="J358" s="225"/>
      <c r="K358" s="315">
        <f t="shared" si="23"/>
        <v>0</v>
      </c>
      <c r="L358" s="70"/>
      <c r="M358" s="67"/>
      <c r="N358" s="70"/>
      <c r="O358" s="67"/>
      <c r="P358" s="78"/>
      <c r="Q358" s="78"/>
      <c r="R358" s="78"/>
      <c r="S358" s="192"/>
      <c r="T358" s="27" t="str">
        <f t="shared" si="24"/>
        <v/>
      </c>
      <c r="U358" s="49" t="str">
        <f t="shared" si="25"/>
        <v/>
      </c>
    </row>
    <row r="359" spans="1:21" ht="21" customHeight="1" x14ac:dyDescent="0.15">
      <c r="A359" s="177">
        <f t="shared" si="26"/>
        <v>0</v>
      </c>
      <c r="B359" s="78"/>
      <c r="C359" s="78"/>
      <c r="D359" s="86"/>
      <c r="E359" s="86"/>
      <c r="F359" s="77"/>
      <c r="G359" s="215"/>
      <c r="H359" s="215"/>
      <c r="I359" s="225"/>
      <c r="J359" s="225"/>
      <c r="K359" s="315">
        <f t="shared" si="23"/>
        <v>0</v>
      </c>
      <c r="L359" s="70"/>
      <c r="M359" s="67"/>
      <c r="N359" s="70"/>
      <c r="O359" s="67"/>
      <c r="P359" s="78"/>
      <c r="Q359" s="78"/>
      <c r="R359" s="78"/>
      <c r="S359" s="192"/>
      <c r="T359" s="27" t="str">
        <f t="shared" si="24"/>
        <v/>
      </c>
      <c r="U359" s="49" t="str">
        <f t="shared" si="25"/>
        <v/>
      </c>
    </row>
    <row r="360" spans="1:21" ht="21" customHeight="1" x14ac:dyDescent="0.15">
      <c r="A360" s="266" t="s">
        <v>242</v>
      </c>
      <c r="B360" s="67"/>
      <c r="C360" s="78"/>
      <c r="D360" s="86"/>
      <c r="E360" s="86"/>
      <c r="F360" s="77"/>
      <c r="G360" s="216"/>
      <c r="H360" s="215"/>
      <c r="I360" s="225"/>
      <c r="J360" s="225"/>
      <c r="K360" s="315">
        <f t="shared" si="23"/>
        <v>0</v>
      </c>
      <c r="L360" s="70"/>
      <c r="M360" s="67"/>
      <c r="N360" s="70"/>
      <c r="O360" s="67"/>
      <c r="P360" s="67"/>
      <c r="Q360" s="67"/>
      <c r="R360" s="67"/>
      <c r="S360" s="192"/>
      <c r="T360" s="27" t="str">
        <f t="shared" si="24"/>
        <v/>
      </c>
      <c r="U360" s="49" t="str">
        <f t="shared" si="25"/>
        <v/>
      </c>
    </row>
    <row r="361" spans="1:21" ht="21" customHeight="1" x14ac:dyDescent="0.15">
      <c r="A361" s="266">
        <f>IF(ISBLANK(H361),,A359+1)</f>
        <v>0</v>
      </c>
      <c r="B361" s="67"/>
      <c r="C361" s="78"/>
      <c r="D361" s="86"/>
      <c r="E361" s="86"/>
      <c r="F361" s="77"/>
      <c r="G361" s="216"/>
      <c r="H361" s="215"/>
      <c r="I361" s="225"/>
      <c r="J361" s="225"/>
      <c r="K361" s="315">
        <f t="shared" si="23"/>
        <v>0</v>
      </c>
      <c r="L361" s="70"/>
      <c r="M361" s="67"/>
      <c r="N361" s="70"/>
      <c r="O361" s="67"/>
      <c r="P361" s="67"/>
      <c r="Q361" s="67"/>
      <c r="R361" s="67"/>
      <c r="S361" s="192"/>
      <c r="T361" s="27" t="str">
        <f t="shared" si="24"/>
        <v/>
      </c>
      <c r="U361" s="49" t="str">
        <f t="shared" si="25"/>
        <v/>
      </c>
    </row>
    <row r="362" spans="1:21" ht="21" customHeight="1" x14ac:dyDescent="0.15">
      <c r="A362" s="266">
        <f t="shared" ref="A362:A377" si="27">IF(ISBLANK(H362),,A361+1)</f>
        <v>0</v>
      </c>
      <c r="B362" s="67"/>
      <c r="C362" s="78"/>
      <c r="D362" s="86"/>
      <c r="E362" s="86"/>
      <c r="F362" s="77"/>
      <c r="G362" s="216"/>
      <c r="H362" s="215"/>
      <c r="I362" s="225"/>
      <c r="J362" s="225"/>
      <c r="K362" s="315">
        <f t="shared" si="23"/>
        <v>0</v>
      </c>
      <c r="L362" s="70"/>
      <c r="M362" s="67"/>
      <c r="N362" s="70"/>
      <c r="O362" s="67"/>
      <c r="P362" s="67"/>
      <c r="Q362" s="67"/>
      <c r="R362" s="67"/>
      <c r="S362" s="192"/>
      <c r="T362" s="27" t="str">
        <f t="shared" si="24"/>
        <v/>
      </c>
      <c r="U362" s="49" t="str">
        <f t="shared" si="25"/>
        <v/>
      </c>
    </row>
    <row r="363" spans="1:21" ht="21" customHeight="1" x14ac:dyDescent="0.15">
      <c r="A363" s="266">
        <f t="shared" si="27"/>
        <v>0</v>
      </c>
      <c r="B363" s="67"/>
      <c r="C363" s="78"/>
      <c r="D363" s="86"/>
      <c r="E363" s="86"/>
      <c r="F363" s="77"/>
      <c r="G363" s="216"/>
      <c r="H363" s="215"/>
      <c r="I363" s="225"/>
      <c r="J363" s="225"/>
      <c r="K363" s="315">
        <f t="shared" si="23"/>
        <v>0</v>
      </c>
      <c r="L363" s="70"/>
      <c r="M363" s="67"/>
      <c r="N363" s="70"/>
      <c r="O363" s="67"/>
      <c r="P363" s="67"/>
      <c r="Q363" s="67"/>
      <c r="R363" s="67"/>
      <c r="S363" s="192"/>
      <c r="T363" s="27" t="str">
        <f t="shared" si="24"/>
        <v/>
      </c>
      <c r="U363" s="49" t="str">
        <f t="shared" si="25"/>
        <v/>
      </c>
    </row>
    <row r="364" spans="1:21" ht="21" customHeight="1" x14ac:dyDescent="0.15">
      <c r="A364" s="266">
        <f t="shared" si="27"/>
        <v>0</v>
      </c>
      <c r="B364" s="67"/>
      <c r="C364" s="78"/>
      <c r="D364" s="86"/>
      <c r="E364" s="86"/>
      <c r="F364" s="77"/>
      <c r="G364" s="216"/>
      <c r="H364" s="215"/>
      <c r="I364" s="225"/>
      <c r="J364" s="225"/>
      <c r="K364" s="315">
        <f t="shared" si="23"/>
        <v>0</v>
      </c>
      <c r="L364" s="70"/>
      <c r="M364" s="67"/>
      <c r="N364" s="70"/>
      <c r="O364" s="67"/>
      <c r="P364" s="67"/>
      <c r="Q364" s="67"/>
      <c r="R364" s="67"/>
      <c r="S364" s="192"/>
      <c r="T364" s="27" t="str">
        <f t="shared" si="24"/>
        <v/>
      </c>
      <c r="U364" s="49" t="str">
        <f t="shared" si="25"/>
        <v/>
      </c>
    </row>
    <row r="365" spans="1:21" ht="21" customHeight="1" x14ac:dyDescent="0.15">
      <c r="A365" s="266">
        <f t="shared" si="27"/>
        <v>0</v>
      </c>
      <c r="B365" s="67"/>
      <c r="C365" s="78"/>
      <c r="D365" s="86"/>
      <c r="E365" s="86"/>
      <c r="F365" s="77"/>
      <c r="G365" s="216"/>
      <c r="H365" s="215"/>
      <c r="I365" s="225"/>
      <c r="J365" s="225"/>
      <c r="K365" s="315">
        <f t="shared" si="23"/>
        <v>0</v>
      </c>
      <c r="L365" s="70"/>
      <c r="M365" s="67"/>
      <c r="N365" s="70"/>
      <c r="O365" s="67"/>
      <c r="P365" s="67"/>
      <c r="Q365" s="67"/>
      <c r="R365" s="67"/>
      <c r="S365" s="192"/>
      <c r="T365" s="27" t="str">
        <f t="shared" si="24"/>
        <v/>
      </c>
      <c r="U365" s="49" t="str">
        <f t="shared" si="25"/>
        <v/>
      </c>
    </row>
    <row r="366" spans="1:21" ht="21" customHeight="1" x14ac:dyDescent="0.15">
      <c r="A366" s="267">
        <f t="shared" si="27"/>
        <v>0</v>
      </c>
      <c r="B366" s="104"/>
      <c r="C366" s="167"/>
      <c r="D366" s="106"/>
      <c r="E366" s="106"/>
      <c r="F366" s="166"/>
      <c r="G366" s="218"/>
      <c r="H366" s="217"/>
      <c r="I366" s="226"/>
      <c r="J366" s="226"/>
      <c r="K366" s="316">
        <f t="shared" si="23"/>
        <v>0</v>
      </c>
      <c r="L366" s="159"/>
      <c r="M366" s="104"/>
      <c r="N366" s="159"/>
      <c r="O366" s="104"/>
      <c r="P366" s="104"/>
      <c r="Q366" s="104"/>
      <c r="R366" s="104"/>
      <c r="S366" s="269"/>
      <c r="T366" s="27" t="str">
        <f t="shared" si="24"/>
        <v/>
      </c>
      <c r="U366" s="49" t="str">
        <f t="shared" si="25"/>
        <v/>
      </c>
    </row>
    <row r="367" spans="1:21" ht="21" customHeight="1" x14ac:dyDescent="0.15">
      <c r="A367" s="268">
        <f t="shared" si="27"/>
        <v>0</v>
      </c>
      <c r="B367" s="103"/>
      <c r="C367" s="103"/>
      <c r="D367" s="102"/>
      <c r="E367" s="102"/>
      <c r="F367" s="164"/>
      <c r="G367" s="210"/>
      <c r="H367" s="210"/>
      <c r="I367" s="227"/>
      <c r="J367" s="227"/>
      <c r="K367" s="314">
        <f t="shared" si="23"/>
        <v>0</v>
      </c>
      <c r="L367" s="200"/>
      <c r="M367" s="71"/>
      <c r="N367" s="200"/>
      <c r="O367" s="71"/>
      <c r="P367" s="103"/>
      <c r="Q367" s="103"/>
      <c r="R367" s="103"/>
      <c r="S367" s="270"/>
      <c r="T367" s="27" t="str">
        <f t="shared" si="24"/>
        <v/>
      </c>
      <c r="U367" s="49" t="str">
        <f t="shared" si="25"/>
        <v/>
      </c>
    </row>
    <row r="368" spans="1:21" ht="21" customHeight="1" x14ac:dyDescent="0.15">
      <c r="A368" s="266">
        <f t="shared" si="27"/>
        <v>0</v>
      </c>
      <c r="B368" s="78"/>
      <c r="C368" s="78"/>
      <c r="D368" s="86"/>
      <c r="E368" s="86"/>
      <c r="F368" s="77"/>
      <c r="G368" s="215"/>
      <c r="H368" s="215"/>
      <c r="I368" s="225"/>
      <c r="J368" s="225"/>
      <c r="K368" s="315">
        <f t="shared" si="23"/>
        <v>0</v>
      </c>
      <c r="L368" s="70"/>
      <c r="M368" s="67"/>
      <c r="N368" s="70"/>
      <c r="O368" s="67"/>
      <c r="P368" s="78"/>
      <c r="Q368" s="78"/>
      <c r="R368" s="78"/>
      <c r="S368" s="192"/>
      <c r="T368" s="27" t="str">
        <f t="shared" si="24"/>
        <v/>
      </c>
      <c r="U368" s="49" t="str">
        <f t="shared" si="25"/>
        <v/>
      </c>
    </row>
    <row r="369" spans="1:21" ht="21" customHeight="1" x14ac:dyDescent="0.15">
      <c r="A369" s="266">
        <f t="shared" si="27"/>
        <v>0</v>
      </c>
      <c r="B369" s="78"/>
      <c r="C369" s="78"/>
      <c r="D369" s="86"/>
      <c r="E369" s="86"/>
      <c r="F369" s="77"/>
      <c r="G369" s="215"/>
      <c r="H369" s="215"/>
      <c r="I369" s="225"/>
      <c r="J369" s="225"/>
      <c r="K369" s="315">
        <f t="shared" si="23"/>
        <v>0</v>
      </c>
      <c r="L369" s="70"/>
      <c r="M369" s="271"/>
      <c r="N369" s="70"/>
      <c r="O369" s="271"/>
      <c r="P369" s="78"/>
      <c r="Q369" s="78"/>
      <c r="R369" s="78"/>
      <c r="S369" s="192"/>
      <c r="T369" s="27" t="str">
        <f t="shared" si="24"/>
        <v/>
      </c>
      <c r="U369" s="49" t="str">
        <f t="shared" si="25"/>
        <v/>
      </c>
    </row>
    <row r="370" spans="1:21" ht="21" customHeight="1" x14ac:dyDescent="0.15">
      <c r="A370" s="266">
        <f t="shared" si="27"/>
        <v>0</v>
      </c>
      <c r="B370" s="78"/>
      <c r="C370" s="78"/>
      <c r="D370" s="86"/>
      <c r="E370" s="86"/>
      <c r="F370" s="77"/>
      <c r="G370" s="215"/>
      <c r="H370" s="215"/>
      <c r="I370" s="225"/>
      <c r="J370" s="225"/>
      <c r="K370" s="315">
        <f t="shared" si="23"/>
        <v>0</v>
      </c>
      <c r="L370" s="70"/>
      <c r="M370" s="271"/>
      <c r="N370" s="70"/>
      <c r="O370" s="271"/>
      <c r="P370" s="78"/>
      <c r="Q370" s="78"/>
      <c r="R370" s="78"/>
      <c r="S370" s="192"/>
      <c r="T370" s="27" t="str">
        <f t="shared" si="24"/>
        <v/>
      </c>
      <c r="U370" s="49" t="str">
        <f t="shared" si="25"/>
        <v/>
      </c>
    </row>
    <row r="371" spans="1:21" ht="21" customHeight="1" x14ac:dyDescent="0.15">
      <c r="A371" s="266">
        <f t="shared" si="27"/>
        <v>0</v>
      </c>
      <c r="B371" s="78"/>
      <c r="C371" s="78"/>
      <c r="D371" s="86"/>
      <c r="E371" s="86"/>
      <c r="F371" s="77"/>
      <c r="G371" s="215"/>
      <c r="H371" s="215"/>
      <c r="I371" s="225"/>
      <c r="J371" s="225"/>
      <c r="K371" s="315">
        <f t="shared" si="23"/>
        <v>0</v>
      </c>
      <c r="L371" s="70"/>
      <c r="M371" s="67"/>
      <c r="N371" s="70"/>
      <c r="O371" s="67"/>
      <c r="P371" s="78"/>
      <c r="Q371" s="78"/>
      <c r="R371" s="78"/>
      <c r="S371" s="192"/>
      <c r="T371" s="27" t="str">
        <f t="shared" si="24"/>
        <v/>
      </c>
      <c r="U371" s="49" t="str">
        <f t="shared" si="25"/>
        <v/>
      </c>
    </row>
    <row r="372" spans="1:21" ht="21" customHeight="1" x14ac:dyDescent="0.15">
      <c r="A372" s="266">
        <f t="shared" si="27"/>
        <v>0</v>
      </c>
      <c r="B372" s="78"/>
      <c r="C372" s="78"/>
      <c r="D372" s="86"/>
      <c r="E372" s="86"/>
      <c r="F372" s="77"/>
      <c r="G372" s="215"/>
      <c r="H372" s="215"/>
      <c r="I372" s="225"/>
      <c r="J372" s="225"/>
      <c r="K372" s="315">
        <f t="shared" si="23"/>
        <v>0</v>
      </c>
      <c r="L372" s="70"/>
      <c r="M372" s="67"/>
      <c r="N372" s="70"/>
      <c r="O372" s="67"/>
      <c r="P372" s="78"/>
      <c r="Q372" s="78"/>
      <c r="R372" s="78"/>
      <c r="S372" s="192"/>
      <c r="T372" s="27" t="str">
        <f t="shared" si="24"/>
        <v/>
      </c>
      <c r="U372" s="49" t="str">
        <f t="shared" si="25"/>
        <v/>
      </c>
    </row>
    <row r="373" spans="1:21" ht="21" customHeight="1" x14ac:dyDescent="0.15">
      <c r="A373" s="266">
        <f t="shared" si="27"/>
        <v>0</v>
      </c>
      <c r="B373" s="78"/>
      <c r="C373" s="78"/>
      <c r="D373" s="86"/>
      <c r="E373" s="86"/>
      <c r="F373" s="77"/>
      <c r="G373" s="215"/>
      <c r="H373" s="215"/>
      <c r="I373" s="225"/>
      <c r="J373" s="225"/>
      <c r="K373" s="831">
        <f t="shared" si="23"/>
        <v>0</v>
      </c>
      <c r="L373" s="70"/>
      <c r="M373" s="67"/>
      <c r="N373" s="70"/>
      <c r="O373" s="67"/>
      <c r="P373" s="78"/>
      <c r="Q373" s="78"/>
      <c r="R373" s="78"/>
      <c r="S373" s="192"/>
      <c r="T373" s="27" t="str">
        <f t="shared" si="24"/>
        <v/>
      </c>
      <c r="U373" s="49" t="str">
        <f t="shared" si="25"/>
        <v/>
      </c>
    </row>
    <row r="374" spans="1:21" ht="21" customHeight="1" x14ac:dyDescent="0.15">
      <c r="A374" s="272">
        <f t="shared" si="27"/>
        <v>0</v>
      </c>
      <c r="B374" s="78"/>
      <c r="C374" s="78"/>
      <c r="D374" s="86"/>
      <c r="E374" s="86"/>
      <c r="F374" s="77"/>
      <c r="G374" s="215"/>
      <c r="H374" s="215"/>
      <c r="I374" s="225"/>
      <c r="J374" s="225"/>
      <c r="K374" s="831">
        <f t="shared" si="23"/>
        <v>0</v>
      </c>
      <c r="L374" s="70"/>
      <c r="M374" s="67"/>
      <c r="N374" s="70"/>
      <c r="O374" s="67"/>
      <c r="P374" s="78"/>
      <c r="Q374" s="78"/>
      <c r="R374" s="78"/>
      <c r="S374" s="192"/>
      <c r="T374" s="27" t="str">
        <f t="shared" si="24"/>
        <v/>
      </c>
      <c r="U374" s="49" t="str">
        <f t="shared" si="25"/>
        <v/>
      </c>
    </row>
    <row r="375" spans="1:21" ht="21" customHeight="1" x14ac:dyDescent="0.15">
      <c r="A375" s="272">
        <f t="shared" si="27"/>
        <v>0</v>
      </c>
      <c r="B375" s="78"/>
      <c r="C375" s="78"/>
      <c r="D375" s="86"/>
      <c r="E375" s="86"/>
      <c r="F375" s="77"/>
      <c r="G375" s="215"/>
      <c r="H375" s="215"/>
      <c r="I375" s="225"/>
      <c r="J375" s="225"/>
      <c r="K375" s="831">
        <f t="shared" si="23"/>
        <v>0</v>
      </c>
      <c r="L375" s="70"/>
      <c r="M375" s="67"/>
      <c r="N375" s="70"/>
      <c r="O375" s="67"/>
      <c r="P375" s="78"/>
      <c r="Q375" s="78"/>
      <c r="R375" s="78"/>
      <c r="S375" s="192"/>
      <c r="T375" s="27" t="str">
        <f t="shared" si="24"/>
        <v/>
      </c>
      <c r="U375" s="49" t="str">
        <f t="shared" si="25"/>
        <v/>
      </c>
    </row>
    <row r="376" spans="1:21" ht="21" customHeight="1" x14ac:dyDescent="0.15">
      <c r="A376" s="272">
        <f t="shared" si="27"/>
        <v>0</v>
      </c>
      <c r="B376" s="78"/>
      <c r="C376" s="78"/>
      <c r="D376" s="86"/>
      <c r="E376" s="86"/>
      <c r="F376" s="77"/>
      <c r="G376" s="215"/>
      <c r="H376" s="215"/>
      <c r="I376" s="225"/>
      <c r="J376" s="225"/>
      <c r="K376" s="318">
        <f t="shared" si="23"/>
        <v>0</v>
      </c>
      <c r="L376" s="70"/>
      <c r="M376" s="67"/>
      <c r="N376" s="70"/>
      <c r="O376" s="67"/>
      <c r="P376" s="78"/>
      <c r="Q376" s="78"/>
      <c r="R376" s="78"/>
      <c r="S376" s="192"/>
      <c r="T376" s="27" t="str">
        <f t="shared" si="24"/>
        <v/>
      </c>
      <c r="U376" s="49" t="str">
        <f t="shared" si="25"/>
        <v/>
      </c>
    </row>
    <row r="377" spans="1:21" ht="21" customHeight="1" x14ac:dyDescent="0.15">
      <c r="A377" s="266">
        <f t="shared" si="27"/>
        <v>0</v>
      </c>
      <c r="B377" s="78"/>
      <c r="C377" s="78"/>
      <c r="D377" s="86"/>
      <c r="E377" s="86"/>
      <c r="F377" s="77"/>
      <c r="G377" s="215"/>
      <c r="H377" s="215"/>
      <c r="I377" s="225"/>
      <c r="J377" s="225"/>
      <c r="K377" s="315">
        <f t="shared" si="23"/>
        <v>0</v>
      </c>
      <c r="L377" s="70"/>
      <c r="M377" s="67"/>
      <c r="N377" s="70"/>
      <c r="O377" s="67"/>
      <c r="P377" s="78"/>
      <c r="Q377" s="78"/>
      <c r="R377" s="78"/>
      <c r="S377" s="192"/>
      <c r="T377" s="27" t="str">
        <f t="shared" si="24"/>
        <v/>
      </c>
      <c r="U377" s="49" t="str">
        <f t="shared" si="25"/>
        <v/>
      </c>
    </row>
    <row r="378" spans="1:21" ht="21" customHeight="1" x14ac:dyDescent="0.15">
      <c r="A378" s="266"/>
      <c r="B378" s="78"/>
      <c r="C378" s="78"/>
      <c r="D378" s="86"/>
      <c r="E378" s="86"/>
      <c r="F378" s="77"/>
      <c r="G378" s="215"/>
      <c r="H378" s="215"/>
      <c r="I378" s="225"/>
      <c r="J378" s="225"/>
      <c r="K378" s="315">
        <f t="shared" si="23"/>
        <v>0</v>
      </c>
      <c r="L378" s="70"/>
      <c r="M378" s="67"/>
      <c r="N378" s="70"/>
      <c r="O378" s="67"/>
      <c r="P378" s="78"/>
      <c r="Q378" s="78"/>
      <c r="R378" s="78"/>
      <c r="S378" s="192"/>
      <c r="T378" s="27" t="str">
        <f t="shared" si="24"/>
        <v/>
      </c>
      <c r="U378" s="49" t="str">
        <f t="shared" si="25"/>
        <v/>
      </c>
    </row>
    <row r="379" spans="1:21" ht="21" customHeight="1" x14ac:dyDescent="0.15">
      <c r="A379" s="266"/>
      <c r="B379" s="78"/>
      <c r="C379" s="78"/>
      <c r="D379" s="86"/>
      <c r="E379" s="86"/>
      <c r="F379" s="77"/>
      <c r="G379" s="215"/>
      <c r="H379" s="215"/>
      <c r="I379" s="225"/>
      <c r="J379" s="225"/>
      <c r="K379" s="315">
        <f t="shared" si="23"/>
        <v>0</v>
      </c>
      <c r="L379" s="70"/>
      <c r="M379" s="67"/>
      <c r="N379" s="70"/>
      <c r="O379" s="67"/>
      <c r="P379" s="78"/>
      <c r="Q379" s="78"/>
      <c r="R379" s="78"/>
      <c r="S379" s="192"/>
      <c r="T379" s="27" t="str">
        <f t="shared" si="24"/>
        <v/>
      </c>
      <c r="U379" s="49" t="str">
        <f t="shared" si="25"/>
        <v/>
      </c>
    </row>
    <row r="380" spans="1:21" ht="21" customHeight="1" x14ac:dyDescent="0.15">
      <c r="A380" s="266"/>
      <c r="B380" s="78"/>
      <c r="C380" s="78"/>
      <c r="D380" s="86"/>
      <c r="E380" s="86"/>
      <c r="F380" s="77"/>
      <c r="G380" s="215"/>
      <c r="H380" s="215"/>
      <c r="I380" s="225"/>
      <c r="J380" s="225"/>
      <c r="K380" s="315">
        <f t="shared" si="23"/>
        <v>0</v>
      </c>
      <c r="L380" s="70"/>
      <c r="M380" s="67"/>
      <c r="N380" s="70"/>
      <c r="O380" s="67"/>
      <c r="P380" s="78"/>
      <c r="Q380" s="78"/>
      <c r="R380" s="78"/>
      <c r="S380" s="192"/>
      <c r="T380" s="27" t="str">
        <f t="shared" si="24"/>
        <v/>
      </c>
      <c r="U380" s="49" t="str">
        <f t="shared" si="25"/>
        <v/>
      </c>
    </row>
    <row r="381" spans="1:21" ht="21" customHeight="1" x14ac:dyDescent="0.15">
      <c r="A381" s="266" t="s">
        <v>242</v>
      </c>
      <c r="B381" s="78"/>
      <c r="C381" s="78"/>
      <c r="D381" s="86"/>
      <c r="E381" s="86"/>
      <c r="F381" s="77"/>
      <c r="G381" s="215"/>
      <c r="H381" s="215"/>
      <c r="I381" s="225"/>
      <c r="J381" s="225"/>
      <c r="K381" s="315">
        <f t="shared" si="23"/>
        <v>0</v>
      </c>
      <c r="L381" s="70"/>
      <c r="M381" s="67"/>
      <c r="N381" s="70"/>
      <c r="O381" s="67"/>
      <c r="P381" s="78"/>
      <c r="Q381" s="78"/>
      <c r="R381" s="78"/>
      <c r="S381" s="192"/>
      <c r="T381" s="27" t="str">
        <f t="shared" si="24"/>
        <v/>
      </c>
      <c r="U381" s="49" t="str">
        <f t="shared" si="25"/>
        <v/>
      </c>
    </row>
    <row r="382" spans="1:21" ht="21" customHeight="1" x14ac:dyDescent="0.15">
      <c r="A382" s="177"/>
      <c r="B382" s="78"/>
      <c r="C382" s="78"/>
      <c r="D382" s="86"/>
      <c r="E382" s="86"/>
      <c r="F382" s="77"/>
      <c r="G382" s="215"/>
      <c r="H382" s="215"/>
      <c r="I382" s="225"/>
      <c r="J382" s="225"/>
      <c r="K382" s="315">
        <f t="shared" si="23"/>
        <v>0</v>
      </c>
      <c r="L382" s="70"/>
      <c r="M382" s="67"/>
      <c r="N382" s="70"/>
      <c r="O382" s="67"/>
      <c r="P382" s="78"/>
      <c r="Q382" s="78"/>
      <c r="R382" s="78"/>
      <c r="S382" s="192"/>
      <c r="T382" s="27" t="str">
        <f t="shared" si="24"/>
        <v/>
      </c>
      <c r="U382" s="49" t="str">
        <f t="shared" si="25"/>
        <v/>
      </c>
    </row>
    <row r="383" spans="1:21" ht="21" customHeight="1" x14ac:dyDescent="0.15">
      <c r="A383" s="266"/>
      <c r="B383" s="67"/>
      <c r="C383" s="78"/>
      <c r="D383" s="86"/>
      <c r="E383" s="86"/>
      <c r="F383" s="77"/>
      <c r="G383" s="216"/>
      <c r="H383" s="215"/>
      <c r="I383" s="225"/>
      <c r="J383" s="225"/>
      <c r="K383" s="315">
        <f t="shared" si="23"/>
        <v>0</v>
      </c>
      <c r="L383" s="70"/>
      <c r="M383" s="67"/>
      <c r="N383" s="70"/>
      <c r="O383" s="67"/>
      <c r="P383" s="67"/>
      <c r="Q383" s="67"/>
      <c r="R383" s="67"/>
      <c r="S383" s="192"/>
      <c r="T383" s="27" t="str">
        <f t="shared" si="24"/>
        <v/>
      </c>
      <c r="U383" s="49" t="str">
        <f t="shared" si="25"/>
        <v/>
      </c>
    </row>
    <row r="384" spans="1:21" ht="21" customHeight="1" x14ac:dyDescent="0.15">
      <c r="A384" s="266"/>
      <c r="B384" s="67"/>
      <c r="C384" s="78"/>
      <c r="D384" s="86"/>
      <c r="E384" s="86"/>
      <c r="F384" s="77"/>
      <c r="G384" s="216"/>
      <c r="H384" s="215"/>
      <c r="I384" s="225"/>
      <c r="J384" s="225"/>
      <c r="K384" s="315">
        <f t="shared" si="23"/>
        <v>0</v>
      </c>
      <c r="L384" s="70"/>
      <c r="M384" s="67"/>
      <c r="N384" s="70"/>
      <c r="O384" s="67"/>
      <c r="P384" s="67"/>
      <c r="Q384" s="67"/>
      <c r="R384" s="67"/>
      <c r="S384" s="192"/>
      <c r="T384" s="27" t="str">
        <f t="shared" si="24"/>
        <v/>
      </c>
      <c r="U384" s="49" t="str">
        <f t="shared" si="25"/>
        <v/>
      </c>
    </row>
    <row r="385" spans="1:21" ht="21.95" customHeight="1" x14ac:dyDescent="0.15">
      <c r="A385" s="266"/>
      <c r="B385" s="67"/>
      <c r="C385" s="78"/>
      <c r="D385" s="86"/>
      <c r="E385" s="86"/>
      <c r="F385" s="77"/>
      <c r="G385" s="216"/>
      <c r="H385" s="215"/>
      <c r="I385" s="225"/>
      <c r="J385" s="225"/>
      <c r="K385" s="315">
        <f t="shared" si="23"/>
        <v>0</v>
      </c>
      <c r="L385" s="70"/>
      <c r="M385" s="67"/>
      <c r="N385" s="70"/>
      <c r="O385" s="67"/>
      <c r="P385" s="67"/>
      <c r="Q385" s="67"/>
      <c r="R385" s="67"/>
      <c r="S385" s="192"/>
      <c r="T385" s="27" t="str">
        <f t="shared" si="24"/>
        <v/>
      </c>
      <c r="U385" s="49" t="str">
        <f t="shared" si="25"/>
        <v/>
      </c>
    </row>
    <row r="386" spans="1:21" ht="21.95" customHeight="1" x14ac:dyDescent="0.15">
      <c r="A386" s="267"/>
      <c r="B386" s="104"/>
      <c r="C386" s="167"/>
      <c r="D386" s="106"/>
      <c r="E386" s="106"/>
      <c r="F386" s="166"/>
      <c r="G386" s="218"/>
      <c r="H386" s="217"/>
      <c r="I386" s="226"/>
      <c r="J386" s="226"/>
      <c r="K386" s="316">
        <f t="shared" si="23"/>
        <v>0</v>
      </c>
      <c r="L386" s="159"/>
      <c r="M386" s="104"/>
      <c r="N386" s="159"/>
      <c r="O386" s="104"/>
      <c r="P386" s="104"/>
      <c r="Q386" s="104"/>
      <c r="R386" s="104"/>
      <c r="S386" s="269"/>
      <c r="T386" s="27" t="str">
        <f t="shared" si="24"/>
        <v/>
      </c>
      <c r="U386" s="49" t="str">
        <f t="shared" si="25"/>
        <v/>
      </c>
    </row>
    <row r="387" spans="1:21" ht="21.95" customHeight="1" x14ac:dyDescent="0.15">
      <c r="A387" s="268"/>
      <c r="B387" s="71"/>
      <c r="C387" s="103"/>
      <c r="D387" s="102"/>
      <c r="E387" s="102"/>
      <c r="F387" s="164"/>
      <c r="G387" s="211"/>
      <c r="H387" s="210"/>
      <c r="I387" s="227"/>
      <c r="J387" s="227"/>
      <c r="K387" s="314">
        <f t="shared" si="23"/>
        <v>0</v>
      </c>
      <c r="L387" s="200"/>
      <c r="M387" s="71"/>
      <c r="N387" s="200"/>
      <c r="O387" s="71"/>
      <c r="P387" s="71"/>
      <c r="Q387" s="71"/>
      <c r="R387" s="71"/>
      <c r="S387" s="270"/>
      <c r="T387" s="27" t="str">
        <f t="shared" si="24"/>
        <v/>
      </c>
      <c r="U387" s="49" t="str">
        <f t="shared" si="25"/>
        <v/>
      </c>
    </row>
    <row r="388" spans="1:21" ht="21.95" customHeight="1" x14ac:dyDescent="0.15">
      <c r="A388" s="266"/>
      <c r="B388" s="67"/>
      <c r="C388" s="78"/>
      <c r="D388" s="86"/>
      <c r="E388" s="86"/>
      <c r="F388" s="77"/>
      <c r="G388" s="216"/>
      <c r="H388" s="215"/>
      <c r="I388" s="225"/>
      <c r="J388" s="225"/>
      <c r="K388" s="315">
        <f t="shared" si="23"/>
        <v>0</v>
      </c>
      <c r="L388" s="70"/>
      <c r="M388" s="67"/>
      <c r="N388" s="70"/>
      <c r="O388" s="67"/>
      <c r="P388" s="67"/>
      <c r="Q388" s="67"/>
      <c r="R388" s="67"/>
      <c r="S388" s="192"/>
      <c r="T388" s="27" t="str">
        <f t="shared" si="24"/>
        <v/>
      </c>
      <c r="U388" s="49" t="str">
        <f t="shared" si="25"/>
        <v/>
      </c>
    </row>
    <row r="389" spans="1:21" ht="21.95" customHeight="1" x14ac:dyDescent="0.15">
      <c r="A389" s="266"/>
      <c r="B389" s="67"/>
      <c r="C389" s="78"/>
      <c r="D389" s="86"/>
      <c r="E389" s="86"/>
      <c r="F389" s="77"/>
      <c r="G389" s="216"/>
      <c r="H389" s="215"/>
      <c r="I389" s="225"/>
      <c r="J389" s="225"/>
      <c r="K389" s="315">
        <f t="shared" si="23"/>
        <v>0</v>
      </c>
      <c r="L389" s="70"/>
      <c r="M389" s="67"/>
      <c r="N389" s="70"/>
      <c r="O389" s="67"/>
      <c r="P389" s="67"/>
      <c r="Q389" s="67"/>
      <c r="R389" s="67"/>
      <c r="S389" s="192"/>
      <c r="T389" s="27" t="str">
        <f t="shared" si="24"/>
        <v/>
      </c>
      <c r="U389" s="49" t="str">
        <f t="shared" si="25"/>
        <v/>
      </c>
    </row>
    <row r="390" spans="1:21" ht="21.95" customHeight="1" x14ac:dyDescent="0.15">
      <c r="A390" s="266"/>
      <c r="B390" s="78"/>
      <c r="C390" s="78"/>
      <c r="D390" s="86"/>
      <c r="E390" s="86"/>
      <c r="F390" s="77"/>
      <c r="G390" s="215"/>
      <c r="H390" s="215"/>
      <c r="I390" s="225"/>
      <c r="J390" s="225"/>
      <c r="K390" s="315">
        <f t="shared" si="23"/>
        <v>0</v>
      </c>
      <c r="L390" s="70"/>
      <c r="M390" s="67"/>
      <c r="N390" s="70"/>
      <c r="O390" s="67"/>
      <c r="P390" s="78"/>
      <c r="Q390" s="78"/>
      <c r="R390" s="78"/>
      <c r="S390" s="192"/>
      <c r="T390" s="27" t="str">
        <f t="shared" si="24"/>
        <v/>
      </c>
      <c r="U390" s="49" t="str">
        <f t="shared" si="25"/>
        <v/>
      </c>
    </row>
    <row r="391" spans="1:21" ht="21.95" customHeight="1" x14ac:dyDescent="0.15">
      <c r="A391" s="266"/>
      <c r="B391" s="78"/>
      <c r="C391" s="78"/>
      <c r="D391" s="86"/>
      <c r="E391" s="86"/>
      <c r="F391" s="77"/>
      <c r="G391" s="215"/>
      <c r="H391" s="215"/>
      <c r="I391" s="225"/>
      <c r="J391" s="225"/>
      <c r="K391" s="315">
        <f t="shared" ref="K391:K454" si="28">J391-E391</f>
        <v>0</v>
      </c>
      <c r="L391" s="70"/>
      <c r="M391" s="67"/>
      <c r="N391" s="70"/>
      <c r="O391" s="67"/>
      <c r="P391" s="78"/>
      <c r="Q391" s="78"/>
      <c r="R391" s="78"/>
      <c r="S391" s="192"/>
      <c r="T391" s="27" t="str">
        <f t="shared" ref="T391:T454" si="29">CONCATENATE(L391,C391)</f>
        <v/>
      </c>
      <c r="U391" s="49" t="str">
        <f t="shared" ref="U391:U454" si="30">CONCATENATE(N391,H391)</f>
        <v/>
      </c>
    </row>
    <row r="392" spans="1:21" ht="21.95" customHeight="1" x14ac:dyDescent="0.15">
      <c r="A392" s="266"/>
      <c r="B392" s="78"/>
      <c r="C392" s="78"/>
      <c r="D392" s="86"/>
      <c r="E392" s="86"/>
      <c r="F392" s="77"/>
      <c r="G392" s="215"/>
      <c r="H392" s="215"/>
      <c r="I392" s="225"/>
      <c r="J392" s="225"/>
      <c r="K392" s="315">
        <f t="shared" si="28"/>
        <v>0</v>
      </c>
      <c r="L392" s="70"/>
      <c r="M392" s="67"/>
      <c r="N392" s="70"/>
      <c r="O392" s="67"/>
      <c r="P392" s="78"/>
      <c r="Q392" s="78"/>
      <c r="R392" s="78"/>
      <c r="S392" s="192"/>
      <c r="T392" s="27" t="str">
        <f t="shared" si="29"/>
        <v/>
      </c>
      <c r="U392" s="49" t="str">
        <f t="shared" si="30"/>
        <v/>
      </c>
    </row>
    <row r="393" spans="1:21" ht="21.95" customHeight="1" x14ac:dyDescent="0.15">
      <c r="A393" s="266"/>
      <c r="B393" s="78"/>
      <c r="C393" s="78"/>
      <c r="D393" s="86"/>
      <c r="E393" s="86"/>
      <c r="F393" s="77"/>
      <c r="G393" s="215"/>
      <c r="H393" s="215"/>
      <c r="I393" s="225"/>
      <c r="J393" s="225"/>
      <c r="K393" s="315">
        <f t="shared" si="28"/>
        <v>0</v>
      </c>
      <c r="L393" s="70"/>
      <c r="M393" s="67"/>
      <c r="N393" s="70"/>
      <c r="O393" s="67"/>
      <c r="P393" s="78"/>
      <c r="Q393" s="78"/>
      <c r="R393" s="78"/>
      <c r="S393" s="192"/>
      <c r="T393" s="27" t="str">
        <f t="shared" si="29"/>
        <v/>
      </c>
      <c r="U393" s="49" t="str">
        <f t="shared" si="30"/>
        <v/>
      </c>
    </row>
    <row r="394" spans="1:21" ht="21.95" customHeight="1" x14ac:dyDescent="0.15">
      <c r="A394" s="266"/>
      <c r="B394" s="78"/>
      <c r="C394" s="78"/>
      <c r="D394" s="86"/>
      <c r="E394" s="86"/>
      <c r="F394" s="77"/>
      <c r="G394" s="215"/>
      <c r="H394" s="215"/>
      <c r="I394" s="225"/>
      <c r="J394" s="225"/>
      <c r="K394" s="315">
        <f t="shared" si="28"/>
        <v>0</v>
      </c>
      <c r="L394" s="70"/>
      <c r="M394" s="67"/>
      <c r="N394" s="70"/>
      <c r="O394" s="67"/>
      <c r="P394" s="78"/>
      <c r="Q394" s="78"/>
      <c r="R394" s="78"/>
      <c r="S394" s="192"/>
      <c r="T394" s="27" t="str">
        <f t="shared" si="29"/>
        <v/>
      </c>
      <c r="U394" s="49" t="str">
        <f t="shared" si="30"/>
        <v/>
      </c>
    </row>
    <row r="395" spans="1:21" ht="21.95" customHeight="1" x14ac:dyDescent="0.15">
      <c r="A395" s="266"/>
      <c r="B395" s="78"/>
      <c r="C395" s="78"/>
      <c r="D395" s="86"/>
      <c r="E395" s="86"/>
      <c r="F395" s="77"/>
      <c r="G395" s="215"/>
      <c r="H395" s="215"/>
      <c r="I395" s="225"/>
      <c r="J395" s="225"/>
      <c r="K395" s="315">
        <f t="shared" si="28"/>
        <v>0</v>
      </c>
      <c r="L395" s="70"/>
      <c r="M395" s="67"/>
      <c r="N395" s="70"/>
      <c r="O395" s="67"/>
      <c r="P395" s="78"/>
      <c r="Q395" s="78"/>
      <c r="R395" s="78"/>
      <c r="S395" s="192"/>
      <c r="T395" s="27" t="str">
        <f t="shared" si="29"/>
        <v/>
      </c>
      <c r="U395" s="49" t="str">
        <f t="shared" si="30"/>
        <v/>
      </c>
    </row>
    <row r="396" spans="1:21" ht="21.95" customHeight="1" x14ac:dyDescent="0.15">
      <c r="A396" s="266"/>
      <c r="B396" s="78"/>
      <c r="C396" s="78"/>
      <c r="D396" s="86"/>
      <c r="E396" s="86"/>
      <c r="F396" s="77"/>
      <c r="G396" s="215"/>
      <c r="H396" s="215"/>
      <c r="I396" s="225"/>
      <c r="J396" s="225"/>
      <c r="K396" s="315">
        <f t="shared" si="28"/>
        <v>0</v>
      </c>
      <c r="L396" s="70"/>
      <c r="M396" s="67"/>
      <c r="N396" s="70"/>
      <c r="O396" s="67"/>
      <c r="P396" s="78"/>
      <c r="Q396" s="78"/>
      <c r="R396" s="78"/>
      <c r="S396" s="192"/>
      <c r="T396" s="27" t="str">
        <f t="shared" si="29"/>
        <v/>
      </c>
      <c r="U396" s="49" t="str">
        <f t="shared" si="30"/>
        <v/>
      </c>
    </row>
    <row r="397" spans="1:21" ht="21.95" customHeight="1" x14ac:dyDescent="0.15">
      <c r="A397" s="266"/>
      <c r="B397" s="78"/>
      <c r="C397" s="78"/>
      <c r="D397" s="86"/>
      <c r="E397" s="86"/>
      <c r="F397" s="77"/>
      <c r="G397" s="215"/>
      <c r="H397" s="215"/>
      <c r="I397" s="225"/>
      <c r="J397" s="225"/>
      <c r="K397" s="315">
        <f t="shared" si="28"/>
        <v>0</v>
      </c>
      <c r="L397" s="70"/>
      <c r="M397" s="67"/>
      <c r="N397" s="70"/>
      <c r="O397" s="67"/>
      <c r="P397" s="78"/>
      <c r="Q397" s="78"/>
      <c r="R397" s="78"/>
      <c r="S397" s="192"/>
      <c r="T397" s="27" t="str">
        <f t="shared" si="29"/>
        <v/>
      </c>
      <c r="U397" s="49" t="str">
        <f t="shared" si="30"/>
        <v/>
      </c>
    </row>
    <row r="398" spans="1:21" ht="21.95" customHeight="1" x14ac:dyDescent="0.15">
      <c r="A398" s="266"/>
      <c r="B398" s="78"/>
      <c r="C398" s="78"/>
      <c r="D398" s="86"/>
      <c r="E398" s="86"/>
      <c r="F398" s="77"/>
      <c r="G398" s="215"/>
      <c r="H398" s="215"/>
      <c r="I398" s="225"/>
      <c r="J398" s="225"/>
      <c r="K398" s="315">
        <f t="shared" si="28"/>
        <v>0</v>
      </c>
      <c r="L398" s="70"/>
      <c r="M398" s="67"/>
      <c r="N398" s="70"/>
      <c r="O398" s="67"/>
      <c r="P398" s="78"/>
      <c r="Q398" s="78"/>
      <c r="R398" s="78"/>
      <c r="S398" s="192"/>
      <c r="T398" s="27" t="str">
        <f t="shared" si="29"/>
        <v/>
      </c>
      <c r="U398" s="49" t="str">
        <f t="shared" si="30"/>
        <v/>
      </c>
    </row>
    <row r="399" spans="1:21" ht="21.95" customHeight="1" x14ac:dyDescent="0.15">
      <c r="A399" s="266"/>
      <c r="B399" s="78"/>
      <c r="C399" s="78"/>
      <c r="D399" s="86"/>
      <c r="E399" s="86"/>
      <c r="F399" s="77"/>
      <c r="G399" s="215"/>
      <c r="H399" s="215"/>
      <c r="I399" s="225"/>
      <c r="J399" s="225"/>
      <c r="K399" s="315">
        <f t="shared" si="28"/>
        <v>0</v>
      </c>
      <c r="L399" s="70"/>
      <c r="M399" s="67"/>
      <c r="N399" s="70"/>
      <c r="O399" s="67"/>
      <c r="P399" s="78"/>
      <c r="Q399" s="78"/>
      <c r="R399" s="78"/>
      <c r="S399" s="192"/>
      <c r="T399" s="27" t="str">
        <f t="shared" si="29"/>
        <v/>
      </c>
      <c r="U399" s="49" t="str">
        <f t="shared" si="30"/>
        <v/>
      </c>
    </row>
    <row r="400" spans="1:21" ht="21.95" customHeight="1" x14ac:dyDescent="0.15">
      <c r="A400" s="266"/>
      <c r="B400" s="78"/>
      <c r="C400" s="78"/>
      <c r="D400" s="86"/>
      <c r="E400" s="86"/>
      <c r="F400" s="77"/>
      <c r="G400" s="215"/>
      <c r="H400" s="215"/>
      <c r="I400" s="225"/>
      <c r="J400" s="225"/>
      <c r="K400" s="315">
        <f t="shared" si="28"/>
        <v>0</v>
      </c>
      <c r="L400" s="70"/>
      <c r="M400" s="67"/>
      <c r="N400" s="70"/>
      <c r="O400" s="67"/>
      <c r="P400" s="78"/>
      <c r="Q400" s="78"/>
      <c r="R400" s="78"/>
      <c r="S400" s="192"/>
      <c r="T400" s="27" t="str">
        <f t="shared" si="29"/>
        <v/>
      </c>
      <c r="U400" s="49" t="str">
        <f t="shared" si="30"/>
        <v/>
      </c>
    </row>
    <row r="401" spans="1:21" ht="21.95" customHeight="1" x14ac:dyDescent="0.15">
      <c r="A401" s="266"/>
      <c r="B401" s="78"/>
      <c r="C401" s="78"/>
      <c r="D401" s="86"/>
      <c r="E401" s="86"/>
      <c r="F401" s="77"/>
      <c r="G401" s="215"/>
      <c r="H401" s="215"/>
      <c r="I401" s="225"/>
      <c r="J401" s="225"/>
      <c r="K401" s="315">
        <f t="shared" si="28"/>
        <v>0</v>
      </c>
      <c r="L401" s="70"/>
      <c r="M401" s="67"/>
      <c r="N401" s="70"/>
      <c r="O401" s="67"/>
      <c r="P401" s="78"/>
      <c r="Q401" s="78"/>
      <c r="R401" s="78"/>
      <c r="S401" s="192"/>
      <c r="T401" s="27" t="str">
        <f t="shared" si="29"/>
        <v/>
      </c>
      <c r="U401" s="49" t="str">
        <f t="shared" si="30"/>
        <v/>
      </c>
    </row>
    <row r="402" spans="1:21" ht="21.95" customHeight="1" x14ac:dyDescent="0.15">
      <c r="A402" s="177"/>
      <c r="B402" s="78"/>
      <c r="C402" s="78"/>
      <c r="D402" s="86"/>
      <c r="E402" s="86"/>
      <c r="F402" s="77"/>
      <c r="G402" s="215"/>
      <c r="H402" s="215"/>
      <c r="I402" s="225"/>
      <c r="J402" s="225"/>
      <c r="K402" s="315">
        <f t="shared" si="28"/>
        <v>0</v>
      </c>
      <c r="L402" s="70"/>
      <c r="M402" s="67"/>
      <c r="N402" s="70"/>
      <c r="O402" s="67"/>
      <c r="P402" s="78"/>
      <c r="Q402" s="78"/>
      <c r="R402" s="78"/>
      <c r="S402" s="192"/>
      <c r="T402" s="27" t="str">
        <f t="shared" si="29"/>
        <v/>
      </c>
      <c r="U402" s="49" t="str">
        <f t="shared" si="30"/>
        <v/>
      </c>
    </row>
    <row r="403" spans="1:21" ht="21.95" customHeight="1" x14ac:dyDescent="0.15">
      <c r="A403" s="266"/>
      <c r="B403" s="67"/>
      <c r="C403" s="78"/>
      <c r="D403" s="86"/>
      <c r="E403" s="86"/>
      <c r="F403" s="77"/>
      <c r="G403" s="216"/>
      <c r="H403" s="215"/>
      <c r="I403" s="225"/>
      <c r="J403" s="225"/>
      <c r="K403" s="315">
        <f t="shared" si="28"/>
        <v>0</v>
      </c>
      <c r="L403" s="70"/>
      <c r="M403" s="67"/>
      <c r="N403" s="70"/>
      <c r="O403" s="67"/>
      <c r="P403" s="67"/>
      <c r="Q403" s="67"/>
      <c r="R403" s="67"/>
      <c r="S403" s="192"/>
      <c r="T403" s="27" t="str">
        <f t="shared" si="29"/>
        <v/>
      </c>
      <c r="U403" s="49" t="str">
        <f t="shared" si="30"/>
        <v/>
      </c>
    </row>
    <row r="404" spans="1:21" ht="21.95" customHeight="1" x14ac:dyDescent="0.15">
      <c r="A404" s="266"/>
      <c r="B404" s="67"/>
      <c r="C404" s="78"/>
      <c r="D404" s="86"/>
      <c r="E404" s="86"/>
      <c r="F404" s="77"/>
      <c r="G404" s="216"/>
      <c r="H404" s="215"/>
      <c r="I404" s="225"/>
      <c r="J404" s="225"/>
      <c r="K404" s="315">
        <f t="shared" si="28"/>
        <v>0</v>
      </c>
      <c r="L404" s="70"/>
      <c r="M404" s="67"/>
      <c r="N404" s="70"/>
      <c r="O404" s="67"/>
      <c r="P404" s="67"/>
      <c r="Q404" s="67"/>
      <c r="R404" s="67"/>
      <c r="S404" s="192"/>
      <c r="T404" s="27" t="str">
        <f t="shared" si="29"/>
        <v/>
      </c>
      <c r="U404" s="49" t="str">
        <f t="shared" si="30"/>
        <v/>
      </c>
    </row>
    <row r="405" spans="1:21" ht="21.95" customHeight="1" x14ac:dyDescent="0.15">
      <c r="A405" s="266"/>
      <c r="B405" s="67"/>
      <c r="C405" s="78"/>
      <c r="D405" s="86"/>
      <c r="E405" s="86"/>
      <c r="F405" s="77"/>
      <c r="G405" s="216"/>
      <c r="H405" s="215"/>
      <c r="I405" s="225"/>
      <c r="J405" s="225"/>
      <c r="K405" s="315">
        <f t="shared" si="28"/>
        <v>0</v>
      </c>
      <c r="L405" s="70"/>
      <c r="M405" s="67"/>
      <c r="N405" s="70"/>
      <c r="O405" s="67"/>
      <c r="P405" s="67"/>
      <c r="Q405" s="67"/>
      <c r="R405" s="67"/>
      <c r="S405" s="192"/>
      <c r="T405" s="27" t="str">
        <f t="shared" si="29"/>
        <v/>
      </c>
      <c r="U405" s="49" t="str">
        <f t="shared" si="30"/>
        <v/>
      </c>
    </row>
    <row r="406" spans="1:21" ht="21.95" customHeight="1" x14ac:dyDescent="0.15">
      <c r="A406" s="267"/>
      <c r="B406" s="104"/>
      <c r="C406" s="167"/>
      <c r="D406" s="106"/>
      <c r="E406" s="106"/>
      <c r="F406" s="166"/>
      <c r="G406" s="218"/>
      <c r="H406" s="217"/>
      <c r="I406" s="226"/>
      <c r="J406" s="226"/>
      <c r="K406" s="316">
        <f t="shared" si="28"/>
        <v>0</v>
      </c>
      <c r="L406" s="159"/>
      <c r="M406" s="104"/>
      <c r="N406" s="159"/>
      <c r="O406" s="104"/>
      <c r="P406" s="104"/>
      <c r="Q406" s="104"/>
      <c r="R406" s="104"/>
      <c r="S406" s="269"/>
      <c r="T406" s="27" t="str">
        <f t="shared" si="29"/>
        <v/>
      </c>
      <c r="U406" s="49" t="str">
        <f t="shared" si="30"/>
        <v/>
      </c>
    </row>
    <row r="407" spans="1:21" ht="21.95" customHeight="1" x14ac:dyDescent="0.15">
      <c r="A407" s="268"/>
      <c r="B407" s="71"/>
      <c r="C407" s="103"/>
      <c r="D407" s="102"/>
      <c r="E407" s="102"/>
      <c r="F407" s="164"/>
      <c r="G407" s="211"/>
      <c r="H407" s="210"/>
      <c r="I407" s="227"/>
      <c r="J407" s="227"/>
      <c r="K407" s="314">
        <f t="shared" si="28"/>
        <v>0</v>
      </c>
      <c r="L407" s="200"/>
      <c r="M407" s="71"/>
      <c r="N407" s="200"/>
      <c r="O407" s="71"/>
      <c r="P407" s="71"/>
      <c r="Q407" s="71"/>
      <c r="R407" s="71"/>
      <c r="S407" s="270"/>
      <c r="T407" s="27" t="str">
        <f t="shared" si="29"/>
        <v/>
      </c>
      <c r="U407" s="49" t="str">
        <f t="shared" si="30"/>
        <v/>
      </c>
    </row>
    <row r="408" spans="1:21" ht="21.95" customHeight="1" x14ac:dyDescent="0.15">
      <c r="A408" s="266"/>
      <c r="B408" s="67"/>
      <c r="C408" s="78"/>
      <c r="D408" s="86"/>
      <c r="E408" s="86"/>
      <c r="F408" s="77"/>
      <c r="G408" s="216"/>
      <c r="H408" s="215"/>
      <c r="I408" s="225"/>
      <c r="J408" s="225"/>
      <c r="K408" s="315">
        <f t="shared" si="28"/>
        <v>0</v>
      </c>
      <c r="L408" s="70"/>
      <c r="M408" s="67"/>
      <c r="N408" s="70"/>
      <c r="O408" s="67"/>
      <c r="P408" s="67"/>
      <c r="Q408" s="67"/>
      <c r="R408" s="67"/>
      <c r="S408" s="192"/>
      <c r="T408" s="27" t="str">
        <f t="shared" si="29"/>
        <v/>
      </c>
      <c r="U408" s="49" t="str">
        <f t="shared" si="30"/>
        <v/>
      </c>
    </row>
    <row r="409" spans="1:21" ht="21.95" customHeight="1" x14ac:dyDescent="0.15">
      <c r="A409" s="266"/>
      <c r="B409" s="67"/>
      <c r="C409" s="78"/>
      <c r="D409" s="86"/>
      <c r="E409" s="86"/>
      <c r="F409" s="77"/>
      <c r="G409" s="216"/>
      <c r="H409" s="215"/>
      <c r="I409" s="225"/>
      <c r="J409" s="225"/>
      <c r="K409" s="315">
        <f t="shared" si="28"/>
        <v>0</v>
      </c>
      <c r="L409" s="70"/>
      <c r="M409" s="67"/>
      <c r="N409" s="70"/>
      <c r="O409" s="67"/>
      <c r="P409" s="67"/>
      <c r="Q409" s="67"/>
      <c r="R409" s="67"/>
      <c r="S409" s="192"/>
      <c r="T409" s="27" t="str">
        <f t="shared" si="29"/>
        <v/>
      </c>
      <c r="U409" s="49" t="str">
        <f t="shared" si="30"/>
        <v/>
      </c>
    </row>
    <row r="410" spans="1:21" ht="21.95" customHeight="1" x14ac:dyDescent="0.15">
      <c r="A410" s="266"/>
      <c r="B410" s="78"/>
      <c r="C410" s="78"/>
      <c r="D410" s="86"/>
      <c r="E410" s="86"/>
      <c r="F410" s="77"/>
      <c r="G410" s="215"/>
      <c r="H410" s="215"/>
      <c r="I410" s="225"/>
      <c r="J410" s="225"/>
      <c r="K410" s="315">
        <f t="shared" si="28"/>
        <v>0</v>
      </c>
      <c r="L410" s="70"/>
      <c r="M410" s="67"/>
      <c r="N410" s="70"/>
      <c r="O410" s="67"/>
      <c r="P410" s="78"/>
      <c r="Q410" s="78"/>
      <c r="R410" s="78"/>
      <c r="S410" s="192"/>
      <c r="T410" s="27" t="str">
        <f t="shared" si="29"/>
        <v/>
      </c>
      <c r="U410" s="49" t="str">
        <f t="shared" si="30"/>
        <v/>
      </c>
    </row>
    <row r="411" spans="1:21" ht="21.95" customHeight="1" x14ac:dyDescent="0.15">
      <c r="A411" s="266"/>
      <c r="B411" s="78"/>
      <c r="C411" s="78"/>
      <c r="D411" s="86"/>
      <c r="E411" s="86"/>
      <c r="F411" s="77"/>
      <c r="G411" s="215"/>
      <c r="H411" s="215"/>
      <c r="I411" s="225"/>
      <c r="J411" s="225"/>
      <c r="K411" s="315">
        <f t="shared" si="28"/>
        <v>0</v>
      </c>
      <c r="L411" s="70"/>
      <c r="M411" s="67"/>
      <c r="N411" s="70"/>
      <c r="O411" s="67"/>
      <c r="P411" s="78"/>
      <c r="Q411" s="78"/>
      <c r="R411" s="78"/>
      <c r="S411" s="192"/>
      <c r="T411" s="27" t="str">
        <f t="shared" si="29"/>
        <v/>
      </c>
      <c r="U411" s="49" t="str">
        <f t="shared" si="30"/>
        <v/>
      </c>
    </row>
    <row r="412" spans="1:21" ht="21.95" customHeight="1" x14ac:dyDescent="0.15">
      <c r="A412" s="266"/>
      <c r="B412" s="78"/>
      <c r="C412" s="78"/>
      <c r="D412" s="86"/>
      <c r="E412" s="86"/>
      <c r="F412" s="77"/>
      <c r="G412" s="215"/>
      <c r="H412" s="215"/>
      <c r="I412" s="225"/>
      <c r="J412" s="225"/>
      <c r="K412" s="315">
        <f t="shared" si="28"/>
        <v>0</v>
      </c>
      <c r="L412" s="70"/>
      <c r="M412" s="67"/>
      <c r="N412" s="70"/>
      <c r="O412" s="67"/>
      <c r="P412" s="78"/>
      <c r="Q412" s="78"/>
      <c r="R412" s="78"/>
      <c r="S412" s="192"/>
      <c r="T412" s="27" t="str">
        <f t="shared" si="29"/>
        <v/>
      </c>
      <c r="U412" s="49" t="str">
        <f t="shared" si="30"/>
        <v/>
      </c>
    </row>
    <row r="413" spans="1:21" ht="21.95" customHeight="1" x14ac:dyDescent="0.15">
      <c r="A413" s="266"/>
      <c r="B413" s="78"/>
      <c r="C413" s="78"/>
      <c r="D413" s="86"/>
      <c r="E413" s="86"/>
      <c r="F413" s="77"/>
      <c r="G413" s="215"/>
      <c r="H413" s="215"/>
      <c r="I413" s="225"/>
      <c r="J413" s="225"/>
      <c r="K413" s="315">
        <f t="shared" si="28"/>
        <v>0</v>
      </c>
      <c r="L413" s="70"/>
      <c r="M413" s="67"/>
      <c r="N413" s="70"/>
      <c r="O413" s="67"/>
      <c r="P413" s="78"/>
      <c r="Q413" s="78"/>
      <c r="R413" s="78"/>
      <c r="S413" s="192"/>
      <c r="T413" s="27" t="str">
        <f t="shared" si="29"/>
        <v/>
      </c>
      <c r="U413" s="49" t="str">
        <f t="shared" si="30"/>
        <v/>
      </c>
    </row>
    <row r="414" spans="1:21" ht="21.95" customHeight="1" x14ac:dyDescent="0.15">
      <c r="A414" s="266"/>
      <c r="B414" s="78"/>
      <c r="C414" s="78"/>
      <c r="D414" s="86"/>
      <c r="E414" s="86"/>
      <c r="F414" s="77"/>
      <c r="G414" s="215"/>
      <c r="H414" s="215"/>
      <c r="I414" s="225"/>
      <c r="J414" s="225"/>
      <c r="K414" s="315">
        <f t="shared" si="28"/>
        <v>0</v>
      </c>
      <c r="L414" s="70"/>
      <c r="M414" s="67"/>
      <c r="N414" s="70"/>
      <c r="O414" s="67"/>
      <c r="P414" s="78"/>
      <c r="Q414" s="78"/>
      <c r="R414" s="78"/>
      <c r="S414" s="192"/>
      <c r="T414" s="27" t="str">
        <f t="shared" si="29"/>
        <v/>
      </c>
      <c r="U414" s="49" t="str">
        <f t="shared" si="30"/>
        <v/>
      </c>
    </row>
    <row r="415" spans="1:21" ht="21.95" customHeight="1" x14ac:dyDescent="0.15">
      <c r="A415" s="266"/>
      <c r="B415" s="78"/>
      <c r="C415" s="78"/>
      <c r="D415" s="86"/>
      <c r="E415" s="86"/>
      <c r="F415" s="77"/>
      <c r="G415" s="215"/>
      <c r="H415" s="215"/>
      <c r="I415" s="225"/>
      <c r="J415" s="225"/>
      <c r="K415" s="315">
        <f t="shared" si="28"/>
        <v>0</v>
      </c>
      <c r="L415" s="70"/>
      <c r="M415" s="67"/>
      <c r="N415" s="70"/>
      <c r="O415" s="67"/>
      <c r="P415" s="78"/>
      <c r="Q415" s="78"/>
      <c r="R415" s="78"/>
      <c r="S415" s="192"/>
      <c r="T415" s="27" t="str">
        <f t="shared" si="29"/>
        <v/>
      </c>
      <c r="U415" s="49" t="str">
        <f t="shared" si="30"/>
        <v/>
      </c>
    </row>
    <row r="416" spans="1:21" ht="21.95" customHeight="1" x14ac:dyDescent="0.15">
      <c r="A416" s="266"/>
      <c r="B416" s="78"/>
      <c r="C416" s="78"/>
      <c r="D416" s="86"/>
      <c r="E416" s="86"/>
      <c r="F416" s="77"/>
      <c r="G416" s="215"/>
      <c r="H416" s="215"/>
      <c r="I416" s="225"/>
      <c r="J416" s="225"/>
      <c r="K416" s="315">
        <f t="shared" si="28"/>
        <v>0</v>
      </c>
      <c r="L416" s="70"/>
      <c r="M416" s="67"/>
      <c r="N416" s="70"/>
      <c r="O416" s="67"/>
      <c r="P416" s="78"/>
      <c r="Q416" s="78"/>
      <c r="R416" s="78"/>
      <c r="S416" s="192"/>
      <c r="T416" s="27" t="str">
        <f t="shared" si="29"/>
        <v/>
      </c>
      <c r="U416" s="49" t="str">
        <f t="shared" si="30"/>
        <v/>
      </c>
    </row>
    <row r="417" spans="1:21" ht="21.95" customHeight="1" x14ac:dyDescent="0.15">
      <c r="A417" s="266"/>
      <c r="B417" s="78"/>
      <c r="C417" s="78"/>
      <c r="D417" s="86"/>
      <c r="E417" s="86"/>
      <c r="F417" s="77"/>
      <c r="G417" s="215"/>
      <c r="H417" s="215"/>
      <c r="I417" s="225"/>
      <c r="J417" s="225"/>
      <c r="K417" s="315">
        <f t="shared" si="28"/>
        <v>0</v>
      </c>
      <c r="L417" s="70"/>
      <c r="M417" s="67"/>
      <c r="N417" s="70"/>
      <c r="O417" s="67"/>
      <c r="P417" s="78"/>
      <c r="Q417" s="78"/>
      <c r="R417" s="78"/>
      <c r="S417" s="192"/>
      <c r="T417" s="27" t="str">
        <f t="shared" si="29"/>
        <v/>
      </c>
      <c r="U417" s="49" t="str">
        <f t="shared" si="30"/>
        <v/>
      </c>
    </row>
    <row r="418" spans="1:21" ht="21.95" customHeight="1" x14ac:dyDescent="0.15">
      <c r="A418" s="266"/>
      <c r="B418" s="78"/>
      <c r="C418" s="78"/>
      <c r="D418" s="86"/>
      <c r="E418" s="86"/>
      <c r="F418" s="77"/>
      <c r="G418" s="215"/>
      <c r="H418" s="215"/>
      <c r="I418" s="225"/>
      <c r="J418" s="225"/>
      <c r="K418" s="315">
        <f t="shared" si="28"/>
        <v>0</v>
      </c>
      <c r="L418" s="70"/>
      <c r="M418" s="67"/>
      <c r="N418" s="70"/>
      <c r="O418" s="67"/>
      <c r="P418" s="78"/>
      <c r="Q418" s="78"/>
      <c r="R418" s="78"/>
      <c r="S418" s="192"/>
      <c r="T418" s="27" t="str">
        <f t="shared" si="29"/>
        <v/>
      </c>
      <c r="U418" s="49" t="str">
        <f t="shared" si="30"/>
        <v/>
      </c>
    </row>
    <row r="419" spans="1:21" ht="21.95" customHeight="1" x14ac:dyDescent="0.15">
      <c r="A419" s="266"/>
      <c r="B419" s="78"/>
      <c r="C419" s="78"/>
      <c r="D419" s="86"/>
      <c r="E419" s="86"/>
      <c r="F419" s="77"/>
      <c r="G419" s="215"/>
      <c r="H419" s="215"/>
      <c r="I419" s="225"/>
      <c r="J419" s="225"/>
      <c r="K419" s="315">
        <f t="shared" si="28"/>
        <v>0</v>
      </c>
      <c r="L419" s="70"/>
      <c r="M419" s="67"/>
      <c r="N419" s="70"/>
      <c r="O419" s="67"/>
      <c r="P419" s="78"/>
      <c r="Q419" s="78"/>
      <c r="R419" s="78"/>
      <c r="S419" s="192"/>
      <c r="T419" s="27" t="str">
        <f t="shared" si="29"/>
        <v/>
      </c>
      <c r="U419" s="49" t="str">
        <f t="shared" si="30"/>
        <v/>
      </c>
    </row>
    <row r="420" spans="1:21" ht="21.95" customHeight="1" x14ac:dyDescent="0.15">
      <c r="A420" s="266"/>
      <c r="B420" s="78"/>
      <c r="C420" s="78"/>
      <c r="D420" s="86"/>
      <c r="E420" s="86"/>
      <c r="F420" s="77"/>
      <c r="G420" s="215"/>
      <c r="H420" s="215"/>
      <c r="I420" s="225"/>
      <c r="J420" s="225"/>
      <c r="K420" s="315">
        <f t="shared" si="28"/>
        <v>0</v>
      </c>
      <c r="L420" s="70"/>
      <c r="M420" s="67"/>
      <c r="N420" s="70"/>
      <c r="O420" s="67"/>
      <c r="P420" s="78"/>
      <c r="Q420" s="78"/>
      <c r="R420" s="78"/>
      <c r="S420" s="192"/>
      <c r="T420" s="27" t="str">
        <f t="shared" si="29"/>
        <v/>
      </c>
      <c r="U420" s="49" t="str">
        <f t="shared" si="30"/>
        <v/>
      </c>
    </row>
    <row r="421" spans="1:21" ht="21.95" customHeight="1" x14ac:dyDescent="0.15">
      <c r="A421" s="266"/>
      <c r="B421" s="78"/>
      <c r="C421" s="78"/>
      <c r="D421" s="86"/>
      <c r="E421" s="86"/>
      <c r="F421" s="77"/>
      <c r="G421" s="215"/>
      <c r="H421" s="215"/>
      <c r="I421" s="225"/>
      <c r="J421" s="225"/>
      <c r="K421" s="315">
        <f t="shared" si="28"/>
        <v>0</v>
      </c>
      <c r="L421" s="70"/>
      <c r="M421" s="67"/>
      <c r="N421" s="70"/>
      <c r="O421" s="67"/>
      <c r="P421" s="78"/>
      <c r="Q421" s="78"/>
      <c r="R421" s="78"/>
      <c r="S421" s="192"/>
      <c r="T421" s="27" t="str">
        <f t="shared" si="29"/>
        <v/>
      </c>
      <c r="U421" s="49" t="str">
        <f t="shared" si="30"/>
        <v/>
      </c>
    </row>
    <row r="422" spans="1:21" ht="21.95" customHeight="1" x14ac:dyDescent="0.15">
      <c r="A422" s="177"/>
      <c r="B422" s="78"/>
      <c r="C422" s="78"/>
      <c r="D422" s="86"/>
      <c r="E422" s="86"/>
      <c r="F422" s="77"/>
      <c r="G422" s="215"/>
      <c r="H422" s="215"/>
      <c r="I422" s="225"/>
      <c r="J422" s="225"/>
      <c r="K422" s="315">
        <f t="shared" si="28"/>
        <v>0</v>
      </c>
      <c r="L422" s="70"/>
      <c r="M422" s="67"/>
      <c r="N422" s="70"/>
      <c r="O422" s="67"/>
      <c r="P422" s="78"/>
      <c r="Q422" s="78"/>
      <c r="R422" s="78"/>
      <c r="S422" s="192"/>
      <c r="T422" s="27" t="str">
        <f t="shared" si="29"/>
        <v/>
      </c>
      <c r="U422" s="49" t="str">
        <f t="shared" si="30"/>
        <v/>
      </c>
    </row>
    <row r="423" spans="1:21" ht="21.95" customHeight="1" x14ac:dyDescent="0.15">
      <c r="A423" s="266"/>
      <c r="B423" s="67"/>
      <c r="C423" s="78"/>
      <c r="D423" s="86"/>
      <c r="E423" s="86"/>
      <c r="F423" s="77"/>
      <c r="G423" s="216"/>
      <c r="H423" s="215"/>
      <c r="I423" s="225"/>
      <c r="J423" s="225"/>
      <c r="K423" s="315">
        <f t="shared" si="28"/>
        <v>0</v>
      </c>
      <c r="L423" s="70"/>
      <c r="M423" s="67"/>
      <c r="N423" s="70"/>
      <c r="O423" s="67"/>
      <c r="P423" s="67"/>
      <c r="Q423" s="67"/>
      <c r="R423" s="67"/>
      <c r="S423" s="192"/>
      <c r="T423" s="27" t="str">
        <f t="shared" si="29"/>
        <v/>
      </c>
      <c r="U423" s="49" t="str">
        <f t="shared" si="30"/>
        <v/>
      </c>
    </row>
    <row r="424" spans="1:21" ht="21.95" customHeight="1" x14ac:dyDescent="0.15">
      <c r="A424" s="266"/>
      <c r="B424" s="67"/>
      <c r="C424" s="78"/>
      <c r="D424" s="86"/>
      <c r="E424" s="86"/>
      <c r="F424" s="77"/>
      <c r="G424" s="216"/>
      <c r="H424" s="215"/>
      <c r="I424" s="225"/>
      <c r="J424" s="225"/>
      <c r="K424" s="315">
        <f t="shared" si="28"/>
        <v>0</v>
      </c>
      <c r="L424" s="70"/>
      <c r="M424" s="67"/>
      <c r="N424" s="70"/>
      <c r="O424" s="67"/>
      <c r="P424" s="67"/>
      <c r="Q424" s="67"/>
      <c r="R424" s="67"/>
      <c r="S424" s="192"/>
      <c r="T424" s="27" t="str">
        <f t="shared" si="29"/>
        <v/>
      </c>
      <c r="U424" s="49" t="str">
        <f t="shared" si="30"/>
        <v/>
      </c>
    </row>
    <row r="425" spans="1:21" ht="21.95" customHeight="1" x14ac:dyDescent="0.15">
      <c r="A425" s="266"/>
      <c r="B425" s="67"/>
      <c r="C425" s="78"/>
      <c r="D425" s="86"/>
      <c r="E425" s="86"/>
      <c r="F425" s="77"/>
      <c r="G425" s="216"/>
      <c r="H425" s="215"/>
      <c r="I425" s="225"/>
      <c r="J425" s="225"/>
      <c r="K425" s="315">
        <f t="shared" si="28"/>
        <v>0</v>
      </c>
      <c r="L425" s="70"/>
      <c r="M425" s="67"/>
      <c r="N425" s="70"/>
      <c r="O425" s="67"/>
      <c r="P425" s="67"/>
      <c r="Q425" s="67"/>
      <c r="R425" s="67"/>
      <c r="S425" s="192"/>
      <c r="T425" s="27" t="str">
        <f t="shared" si="29"/>
        <v/>
      </c>
      <c r="U425" s="49" t="str">
        <f t="shared" si="30"/>
        <v/>
      </c>
    </row>
    <row r="426" spans="1:21" ht="21.95" customHeight="1" x14ac:dyDescent="0.15">
      <c r="A426" s="267"/>
      <c r="B426" s="104"/>
      <c r="C426" s="167"/>
      <c r="D426" s="106"/>
      <c r="E426" s="106"/>
      <c r="F426" s="166"/>
      <c r="G426" s="218"/>
      <c r="H426" s="217"/>
      <c r="I426" s="226"/>
      <c r="J426" s="226"/>
      <c r="K426" s="316">
        <f t="shared" si="28"/>
        <v>0</v>
      </c>
      <c r="L426" s="159"/>
      <c r="M426" s="104"/>
      <c r="N426" s="159"/>
      <c r="O426" s="104"/>
      <c r="P426" s="104"/>
      <c r="Q426" s="104"/>
      <c r="R426" s="104"/>
      <c r="S426" s="269"/>
      <c r="T426" s="27" t="str">
        <f t="shared" si="29"/>
        <v/>
      </c>
      <c r="U426" s="49" t="str">
        <f t="shared" si="30"/>
        <v/>
      </c>
    </row>
    <row r="427" spans="1:21" ht="21.95" customHeight="1" x14ac:dyDescent="0.15">
      <c r="A427" s="268"/>
      <c r="B427" s="71"/>
      <c r="C427" s="103"/>
      <c r="D427" s="102"/>
      <c r="E427" s="102"/>
      <c r="F427" s="164"/>
      <c r="G427" s="211"/>
      <c r="H427" s="210"/>
      <c r="I427" s="227"/>
      <c r="J427" s="227"/>
      <c r="K427" s="314">
        <f t="shared" si="28"/>
        <v>0</v>
      </c>
      <c r="L427" s="200"/>
      <c r="M427" s="71"/>
      <c r="N427" s="200"/>
      <c r="O427" s="71"/>
      <c r="P427" s="71"/>
      <c r="Q427" s="71"/>
      <c r="R427" s="71"/>
      <c r="S427" s="270"/>
      <c r="T427" s="27" t="str">
        <f t="shared" si="29"/>
        <v/>
      </c>
      <c r="U427" s="49" t="str">
        <f t="shared" si="30"/>
        <v/>
      </c>
    </row>
    <row r="428" spans="1:21" ht="21.95" customHeight="1" x14ac:dyDescent="0.15">
      <c r="A428" s="266"/>
      <c r="B428" s="67"/>
      <c r="C428" s="78"/>
      <c r="D428" s="86"/>
      <c r="E428" s="86"/>
      <c r="F428" s="77"/>
      <c r="G428" s="216"/>
      <c r="H428" s="215"/>
      <c r="I428" s="225"/>
      <c r="J428" s="225"/>
      <c r="K428" s="315">
        <f t="shared" si="28"/>
        <v>0</v>
      </c>
      <c r="L428" s="70"/>
      <c r="M428" s="67"/>
      <c r="N428" s="70"/>
      <c r="O428" s="67"/>
      <c r="P428" s="67"/>
      <c r="Q428" s="67"/>
      <c r="R428" s="67"/>
      <c r="S428" s="192"/>
      <c r="T428" s="27" t="str">
        <f t="shared" si="29"/>
        <v/>
      </c>
      <c r="U428" s="49" t="str">
        <f t="shared" si="30"/>
        <v/>
      </c>
    </row>
    <row r="429" spans="1:21" ht="21.95" customHeight="1" x14ac:dyDescent="0.15">
      <c r="A429" s="266"/>
      <c r="B429" s="67"/>
      <c r="C429" s="78"/>
      <c r="D429" s="86"/>
      <c r="E429" s="86"/>
      <c r="F429" s="77"/>
      <c r="G429" s="215"/>
      <c r="H429" s="215"/>
      <c r="I429" s="225"/>
      <c r="J429" s="225"/>
      <c r="K429" s="315">
        <f t="shared" si="28"/>
        <v>0</v>
      </c>
      <c r="L429" s="70"/>
      <c r="M429" s="67"/>
      <c r="N429" s="70"/>
      <c r="O429" s="67"/>
      <c r="P429" s="78"/>
      <c r="Q429" s="78"/>
      <c r="R429" s="78"/>
      <c r="S429" s="192"/>
      <c r="T429" s="27" t="str">
        <f t="shared" si="29"/>
        <v/>
      </c>
      <c r="U429" s="49" t="str">
        <f t="shared" si="30"/>
        <v/>
      </c>
    </row>
    <row r="430" spans="1:21" ht="21.95" customHeight="1" x14ac:dyDescent="0.15">
      <c r="A430" s="266"/>
      <c r="B430" s="78"/>
      <c r="C430" s="78"/>
      <c r="D430" s="86"/>
      <c r="E430" s="86"/>
      <c r="F430" s="77"/>
      <c r="G430" s="215"/>
      <c r="H430" s="215"/>
      <c r="I430" s="225"/>
      <c r="J430" s="225"/>
      <c r="K430" s="315">
        <f t="shared" si="28"/>
        <v>0</v>
      </c>
      <c r="L430" s="70"/>
      <c r="M430" s="67"/>
      <c r="N430" s="70"/>
      <c r="O430" s="67"/>
      <c r="P430" s="78"/>
      <c r="Q430" s="78"/>
      <c r="R430" s="78"/>
      <c r="S430" s="192"/>
      <c r="T430" s="27" t="str">
        <f t="shared" si="29"/>
        <v/>
      </c>
      <c r="U430" s="49" t="str">
        <f t="shared" si="30"/>
        <v/>
      </c>
    </row>
    <row r="431" spans="1:21" ht="21.95" customHeight="1" x14ac:dyDescent="0.15">
      <c r="A431" s="266"/>
      <c r="B431" s="78"/>
      <c r="C431" s="78"/>
      <c r="D431" s="86"/>
      <c r="E431" s="86"/>
      <c r="F431" s="77"/>
      <c r="G431" s="215"/>
      <c r="H431" s="215"/>
      <c r="I431" s="273"/>
      <c r="J431" s="273"/>
      <c r="K431" s="315">
        <f t="shared" si="28"/>
        <v>0</v>
      </c>
      <c r="L431" s="70"/>
      <c r="M431" s="67"/>
      <c r="N431" s="70"/>
      <c r="O431" s="67"/>
      <c r="P431" s="78"/>
      <c r="Q431" s="78"/>
      <c r="R431" s="78"/>
      <c r="S431" s="192"/>
      <c r="T431" s="27" t="str">
        <f t="shared" si="29"/>
        <v/>
      </c>
      <c r="U431" s="49" t="str">
        <f t="shared" si="30"/>
        <v/>
      </c>
    </row>
    <row r="432" spans="1:21" ht="21.95" customHeight="1" x14ac:dyDescent="0.15">
      <c r="A432" s="266"/>
      <c r="B432" s="78"/>
      <c r="C432" s="78"/>
      <c r="D432" s="86"/>
      <c r="E432" s="86"/>
      <c r="F432" s="77"/>
      <c r="G432" s="215"/>
      <c r="H432" s="215"/>
      <c r="I432" s="273"/>
      <c r="J432" s="273"/>
      <c r="K432" s="315">
        <f t="shared" si="28"/>
        <v>0</v>
      </c>
      <c r="L432" s="70"/>
      <c r="M432" s="67"/>
      <c r="N432" s="70"/>
      <c r="O432" s="67"/>
      <c r="P432" s="78"/>
      <c r="Q432" s="78"/>
      <c r="R432" s="78"/>
      <c r="S432" s="192"/>
      <c r="T432" s="27" t="str">
        <f t="shared" si="29"/>
        <v/>
      </c>
      <c r="U432" s="49" t="str">
        <f t="shared" si="30"/>
        <v/>
      </c>
    </row>
    <row r="433" spans="1:21" ht="21.95" customHeight="1" x14ac:dyDescent="0.15">
      <c r="A433" s="266"/>
      <c r="B433" s="78"/>
      <c r="C433" s="78"/>
      <c r="D433" s="86"/>
      <c r="E433" s="86"/>
      <c r="F433" s="77"/>
      <c r="G433" s="215"/>
      <c r="H433" s="215"/>
      <c r="I433" s="273"/>
      <c r="J433" s="273"/>
      <c r="K433" s="315">
        <f t="shared" si="28"/>
        <v>0</v>
      </c>
      <c r="L433" s="70"/>
      <c r="M433" s="67"/>
      <c r="N433" s="70"/>
      <c r="O433" s="67"/>
      <c r="P433" s="78"/>
      <c r="Q433" s="78"/>
      <c r="R433" s="78"/>
      <c r="S433" s="192"/>
      <c r="T433" s="27" t="str">
        <f t="shared" si="29"/>
        <v/>
      </c>
      <c r="U433" s="49" t="str">
        <f t="shared" si="30"/>
        <v/>
      </c>
    </row>
    <row r="434" spans="1:21" ht="21.95" customHeight="1" x14ac:dyDescent="0.15">
      <c r="A434" s="266"/>
      <c r="B434" s="78"/>
      <c r="C434" s="78"/>
      <c r="D434" s="86"/>
      <c r="E434" s="86"/>
      <c r="F434" s="77"/>
      <c r="G434" s="215"/>
      <c r="H434" s="215"/>
      <c r="I434" s="273"/>
      <c r="J434" s="273"/>
      <c r="K434" s="315">
        <f t="shared" si="28"/>
        <v>0</v>
      </c>
      <c r="L434" s="70"/>
      <c r="M434" s="67"/>
      <c r="N434" s="70"/>
      <c r="O434" s="67"/>
      <c r="P434" s="78"/>
      <c r="Q434" s="78"/>
      <c r="R434" s="78"/>
      <c r="S434" s="192"/>
      <c r="T434" s="27" t="str">
        <f t="shared" si="29"/>
        <v/>
      </c>
      <c r="U434" s="49" t="str">
        <f t="shared" si="30"/>
        <v/>
      </c>
    </row>
    <row r="435" spans="1:21" ht="21.95" customHeight="1" x14ac:dyDescent="0.15">
      <c r="A435" s="266"/>
      <c r="B435" s="78"/>
      <c r="C435" s="78"/>
      <c r="D435" s="86"/>
      <c r="E435" s="86"/>
      <c r="F435" s="77"/>
      <c r="G435" s="215"/>
      <c r="H435" s="215"/>
      <c r="I435" s="273"/>
      <c r="J435" s="273"/>
      <c r="K435" s="315">
        <f t="shared" si="28"/>
        <v>0</v>
      </c>
      <c r="L435" s="70"/>
      <c r="M435" s="67"/>
      <c r="N435" s="70"/>
      <c r="O435" s="67"/>
      <c r="P435" s="78"/>
      <c r="Q435" s="78"/>
      <c r="R435" s="78"/>
      <c r="S435" s="192"/>
      <c r="T435" s="27" t="str">
        <f t="shared" si="29"/>
        <v/>
      </c>
      <c r="U435" s="49" t="str">
        <f t="shared" si="30"/>
        <v/>
      </c>
    </row>
    <row r="436" spans="1:21" ht="21.95" customHeight="1" x14ac:dyDescent="0.15">
      <c r="A436" s="266"/>
      <c r="B436" s="78"/>
      <c r="C436" s="78"/>
      <c r="D436" s="86"/>
      <c r="E436" s="86"/>
      <c r="F436" s="77"/>
      <c r="G436" s="215"/>
      <c r="H436" s="215"/>
      <c r="I436" s="273"/>
      <c r="J436" s="273"/>
      <c r="K436" s="315">
        <f t="shared" si="28"/>
        <v>0</v>
      </c>
      <c r="L436" s="70"/>
      <c r="M436" s="67"/>
      <c r="N436" s="70"/>
      <c r="O436" s="67"/>
      <c r="P436" s="78"/>
      <c r="Q436" s="78"/>
      <c r="R436" s="78"/>
      <c r="S436" s="192"/>
      <c r="T436" s="27" t="str">
        <f t="shared" si="29"/>
        <v/>
      </c>
      <c r="U436" s="49" t="str">
        <f t="shared" si="30"/>
        <v/>
      </c>
    </row>
    <row r="437" spans="1:21" ht="21.95" customHeight="1" x14ac:dyDescent="0.15">
      <c r="A437" s="266"/>
      <c r="B437" s="78"/>
      <c r="C437" s="78"/>
      <c r="D437" s="86"/>
      <c r="E437" s="86"/>
      <c r="F437" s="77"/>
      <c r="G437" s="215"/>
      <c r="H437" s="215"/>
      <c r="I437" s="273"/>
      <c r="J437" s="273"/>
      <c r="K437" s="315">
        <f t="shared" si="28"/>
        <v>0</v>
      </c>
      <c r="L437" s="70"/>
      <c r="M437" s="67"/>
      <c r="N437" s="70"/>
      <c r="O437" s="67"/>
      <c r="P437" s="78"/>
      <c r="Q437" s="78"/>
      <c r="R437" s="78"/>
      <c r="S437" s="192"/>
      <c r="T437" s="27" t="str">
        <f t="shared" si="29"/>
        <v/>
      </c>
      <c r="U437" s="49" t="str">
        <f t="shared" si="30"/>
        <v/>
      </c>
    </row>
    <row r="438" spans="1:21" ht="21.95" customHeight="1" x14ac:dyDescent="0.15">
      <c r="A438" s="266"/>
      <c r="B438" s="78"/>
      <c r="C438" s="78"/>
      <c r="D438" s="86"/>
      <c r="E438" s="86"/>
      <c r="F438" s="77"/>
      <c r="G438" s="215"/>
      <c r="H438" s="215"/>
      <c r="I438" s="273"/>
      <c r="J438" s="273"/>
      <c r="K438" s="315">
        <f t="shared" si="28"/>
        <v>0</v>
      </c>
      <c r="L438" s="70"/>
      <c r="M438" s="67"/>
      <c r="N438" s="70"/>
      <c r="O438" s="67"/>
      <c r="P438" s="78"/>
      <c r="Q438" s="78"/>
      <c r="R438" s="78"/>
      <c r="S438" s="192"/>
      <c r="T438" s="27" t="str">
        <f t="shared" si="29"/>
        <v/>
      </c>
      <c r="U438" s="49" t="str">
        <f t="shared" si="30"/>
        <v/>
      </c>
    </row>
    <row r="439" spans="1:21" ht="21.95" customHeight="1" x14ac:dyDescent="0.15">
      <c r="A439" s="266"/>
      <c r="B439" s="78"/>
      <c r="C439" s="78"/>
      <c r="D439" s="86"/>
      <c r="E439" s="86"/>
      <c r="F439" s="77"/>
      <c r="G439" s="215"/>
      <c r="H439" s="215"/>
      <c r="I439" s="273"/>
      <c r="J439" s="273"/>
      <c r="K439" s="315">
        <f t="shared" si="28"/>
        <v>0</v>
      </c>
      <c r="L439" s="70"/>
      <c r="M439" s="67"/>
      <c r="N439" s="70"/>
      <c r="O439" s="67"/>
      <c r="P439" s="78"/>
      <c r="Q439" s="78"/>
      <c r="R439" s="78"/>
      <c r="S439" s="192"/>
      <c r="T439" s="27" t="str">
        <f t="shared" si="29"/>
        <v/>
      </c>
      <c r="U439" s="49" t="str">
        <f t="shared" si="30"/>
        <v/>
      </c>
    </row>
    <row r="440" spans="1:21" ht="21.95" customHeight="1" x14ac:dyDescent="0.15">
      <c r="A440" s="266"/>
      <c r="B440" s="78"/>
      <c r="C440" s="78"/>
      <c r="D440" s="86"/>
      <c r="E440" s="86"/>
      <c r="F440" s="77"/>
      <c r="G440" s="215"/>
      <c r="H440" s="215"/>
      <c r="I440" s="273"/>
      <c r="J440" s="273"/>
      <c r="K440" s="315">
        <f t="shared" si="28"/>
        <v>0</v>
      </c>
      <c r="L440" s="70"/>
      <c r="M440" s="67"/>
      <c r="N440" s="70"/>
      <c r="O440" s="67"/>
      <c r="P440" s="78"/>
      <c r="Q440" s="78"/>
      <c r="R440" s="78"/>
      <c r="S440" s="192"/>
      <c r="T440" s="27" t="str">
        <f t="shared" si="29"/>
        <v/>
      </c>
      <c r="U440" s="49" t="str">
        <f t="shared" si="30"/>
        <v/>
      </c>
    </row>
    <row r="441" spans="1:21" ht="21.95" customHeight="1" x14ac:dyDescent="0.15">
      <c r="A441" s="266"/>
      <c r="B441" s="78"/>
      <c r="C441" s="78"/>
      <c r="D441" s="86"/>
      <c r="E441" s="86"/>
      <c r="F441" s="77"/>
      <c r="G441" s="215"/>
      <c r="H441" s="215"/>
      <c r="I441" s="273"/>
      <c r="J441" s="273"/>
      <c r="K441" s="315">
        <f t="shared" si="28"/>
        <v>0</v>
      </c>
      <c r="L441" s="70"/>
      <c r="M441" s="67"/>
      <c r="N441" s="70"/>
      <c r="O441" s="67"/>
      <c r="P441" s="78"/>
      <c r="Q441" s="78"/>
      <c r="R441" s="78"/>
      <c r="S441" s="192"/>
      <c r="T441" s="27" t="str">
        <f t="shared" si="29"/>
        <v/>
      </c>
      <c r="U441" s="49" t="str">
        <f t="shared" si="30"/>
        <v/>
      </c>
    </row>
    <row r="442" spans="1:21" ht="21.95" customHeight="1" x14ac:dyDescent="0.15">
      <c r="A442" s="177"/>
      <c r="B442" s="78"/>
      <c r="C442" s="78"/>
      <c r="D442" s="86"/>
      <c r="E442" s="86"/>
      <c r="F442" s="77"/>
      <c r="G442" s="215"/>
      <c r="H442" s="215"/>
      <c r="I442" s="273"/>
      <c r="J442" s="273"/>
      <c r="K442" s="315">
        <f t="shared" si="28"/>
        <v>0</v>
      </c>
      <c r="L442" s="70"/>
      <c r="M442" s="67"/>
      <c r="N442" s="70"/>
      <c r="O442" s="67"/>
      <c r="P442" s="78"/>
      <c r="Q442" s="78"/>
      <c r="R442" s="78"/>
      <c r="S442" s="192"/>
      <c r="T442" s="27" t="str">
        <f t="shared" si="29"/>
        <v/>
      </c>
      <c r="U442" s="49" t="str">
        <f t="shared" si="30"/>
        <v/>
      </c>
    </row>
    <row r="443" spans="1:21" ht="21.95" customHeight="1" x14ac:dyDescent="0.15">
      <c r="A443" s="266"/>
      <c r="B443" s="67"/>
      <c r="C443" s="78"/>
      <c r="D443" s="77"/>
      <c r="E443" s="77"/>
      <c r="F443" s="77"/>
      <c r="G443" s="215"/>
      <c r="H443" s="216"/>
      <c r="I443" s="273"/>
      <c r="J443" s="273"/>
      <c r="K443" s="315">
        <f t="shared" si="28"/>
        <v>0</v>
      </c>
      <c r="L443" s="70"/>
      <c r="M443" s="67"/>
      <c r="N443" s="70"/>
      <c r="O443" s="67"/>
      <c r="P443" s="67"/>
      <c r="Q443" s="67"/>
      <c r="R443" s="67"/>
      <c r="S443" s="192"/>
      <c r="T443" s="27" t="str">
        <f t="shared" si="29"/>
        <v/>
      </c>
      <c r="U443" s="49" t="str">
        <f t="shared" si="30"/>
        <v/>
      </c>
    </row>
    <row r="444" spans="1:21" ht="21.95" customHeight="1" x14ac:dyDescent="0.15">
      <c r="A444" s="266"/>
      <c r="B444" s="67"/>
      <c r="C444" s="78"/>
      <c r="D444" s="77"/>
      <c r="E444" s="77"/>
      <c r="F444" s="77"/>
      <c r="G444" s="215"/>
      <c r="H444" s="216"/>
      <c r="I444" s="273"/>
      <c r="J444" s="273"/>
      <c r="K444" s="315">
        <f t="shared" si="28"/>
        <v>0</v>
      </c>
      <c r="L444" s="70"/>
      <c r="M444" s="67"/>
      <c r="N444" s="70"/>
      <c r="O444" s="67"/>
      <c r="P444" s="67"/>
      <c r="Q444" s="67"/>
      <c r="R444" s="67"/>
      <c r="S444" s="192"/>
      <c r="T444" s="27" t="str">
        <f t="shared" si="29"/>
        <v/>
      </c>
      <c r="U444" s="49" t="str">
        <f t="shared" si="30"/>
        <v/>
      </c>
    </row>
    <row r="445" spans="1:21" ht="21.95" customHeight="1" x14ac:dyDescent="0.15">
      <c r="A445" s="266"/>
      <c r="B445" s="67"/>
      <c r="C445" s="78"/>
      <c r="D445" s="77"/>
      <c r="E445" s="77"/>
      <c r="F445" s="77"/>
      <c r="G445" s="215"/>
      <c r="H445" s="216"/>
      <c r="I445" s="273"/>
      <c r="J445" s="273"/>
      <c r="K445" s="315">
        <f t="shared" si="28"/>
        <v>0</v>
      </c>
      <c r="L445" s="70"/>
      <c r="M445" s="67"/>
      <c r="N445" s="70"/>
      <c r="O445" s="67"/>
      <c r="P445" s="67"/>
      <c r="Q445" s="67"/>
      <c r="R445" s="67"/>
      <c r="S445" s="192"/>
      <c r="T445" s="27" t="str">
        <f t="shared" si="29"/>
        <v/>
      </c>
      <c r="U445" s="49" t="str">
        <f t="shared" si="30"/>
        <v/>
      </c>
    </row>
    <row r="446" spans="1:21" ht="21.95" customHeight="1" x14ac:dyDescent="0.15">
      <c r="A446" s="267"/>
      <c r="B446" s="104"/>
      <c r="C446" s="167"/>
      <c r="D446" s="166"/>
      <c r="E446" s="166"/>
      <c r="F446" s="166"/>
      <c r="G446" s="217"/>
      <c r="H446" s="218"/>
      <c r="I446" s="274"/>
      <c r="J446" s="274"/>
      <c r="K446" s="316">
        <f t="shared" si="28"/>
        <v>0</v>
      </c>
      <c r="L446" s="159"/>
      <c r="M446" s="104"/>
      <c r="N446" s="159"/>
      <c r="O446" s="104"/>
      <c r="P446" s="104"/>
      <c r="Q446" s="104"/>
      <c r="R446" s="104"/>
      <c r="S446" s="269"/>
      <c r="T446" s="27" t="str">
        <f t="shared" si="29"/>
        <v/>
      </c>
      <c r="U446" s="49" t="str">
        <f t="shared" si="30"/>
        <v/>
      </c>
    </row>
    <row r="447" spans="1:21" ht="21.95" customHeight="1" x14ac:dyDescent="0.15">
      <c r="A447" s="275"/>
      <c r="B447" s="101"/>
      <c r="C447" s="151"/>
      <c r="D447" s="76"/>
      <c r="E447" s="76"/>
      <c r="F447" s="76"/>
      <c r="G447" s="151"/>
      <c r="H447" s="101"/>
      <c r="I447" s="76"/>
      <c r="J447" s="76"/>
      <c r="K447" s="317">
        <f t="shared" si="28"/>
        <v>0</v>
      </c>
      <c r="L447" s="276"/>
      <c r="M447" s="101"/>
      <c r="N447" s="276"/>
      <c r="O447" s="101"/>
      <c r="P447" s="101"/>
      <c r="Q447" s="101"/>
      <c r="R447" s="101"/>
      <c r="S447" s="277"/>
      <c r="T447" s="27" t="str">
        <f t="shared" si="29"/>
        <v/>
      </c>
      <c r="U447" s="49" t="str">
        <f t="shared" si="30"/>
        <v/>
      </c>
    </row>
    <row r="448" spans="1:21" ht="21.95" customHeight="1" x14ac:dyDescent="0.15">
      <c r="A448" s="266"/>
      <c r="B448" s="67"/>
      <c r="C448" s="78"/>
      <c r="D448" s="77"/>
      <c r="E448" s="77"/>
      <c r="F448" s="77"/>
      <c r="G448" s="215"/>
      <c r="H448" s="216"/>
      <c r="I448" s="273"/>
      <c r="J448" s="273"/>
      <c r="K448" s="315">
        <f t="shared" si="28"/>
        <v>0</v>
      </c>
      <c r="L448" s="70"/>
      <c r="M448" s="67"/>
      <c r="N448" s="70"/>
      <c r="O448" s="67"/>
      <c r="P448" s="67"/>
      <c r="Q448" s="67"/>
      <c r="R448" s="67"/>
      <c r="S448" s="192"/>
      <c r="T448" s="27" t="str">
        <f t="shared" si="29"/>
        <v/>
      </c>
      <c r="U448" s="49" t="str">
        <f t="shared" si="30"/>
        <v/>
      </c>
    </row>
    <row r="449" spans="1:21" ht="21.95" customHeight="1" x14ac:dyDescent="0.15">
      <c r="A449" s="266"/>
      <c r="B449" s="67"/>
      <c r="C449" s="78"/>
      <c r="D449" s="77"/>
      <c r="E449" s="77"/>
      <c r="F449" s="77"/>
      <c r="G449" s="215"/>
      <c r="H449" s="216"/>
      <c r="I449" s="273"/>
      <c r="J449" s="273"/>
      <c r="K449" s="315">
        <f t="shared" si="28"/>
        <v>0</v>
      </c>
      <c r="L449" s="70"/>
      <c r="M449" s="67"/>
      <c r="N449" s="70"/>
      <c r="O449" s="67"/>
      <c r="P449" s="67"/>
      <c r="Q449" s="67"/>
      <c r="R449" s="67"/>
      <c r="S449" s="192"/>
      <c r="T449" s="27" t="str">
        <f t="shared" si="29"/>
        <v/>
      </c>
      <c r="U449" s="49" t="str">
        <f t="shared" si="30"/>
        <v/>
      </c>
    </row>
    <row r="450" spans="1:21" ht="21.95" customHeight="1" x14ac:dyDescent="0.15">
      <c r="A450" s="266"/>
      <c r="B450" s="78"/>
      <c r="C450" s="78"/>
      <c r="D450" s="77"/>
      <c r="E450" s="77"/>
      <c r="F450" s="77"/>
      <c r="G450" s="215"/>
      <c r="H450" s="215"/>
      <c r="I450" s="273"/>
      <c r="J450" s="273"/>
      <c r="K450" s="315">
        <f t="shared" si="28"/>
        <v>0</v>
      </c>
      <c r="L450" s="70"/>
      <c r="M450" s="67"/>
      <c r="N450" s="70"/>
      <c r="O450" s="67"/>
      <c r="P450" s="78"/>
      <c r="Q450" s="78"/>
      <c r="R450" s="78"/>
      <c r="S450" s="192"/>
      <c r="T450" s="27" t="str">
        <f t="shared" si="29"/>
        <v/>
      </c>
      <c r="U450" s="49" t="str">
        <f t="shared" si="30"/>
        <v/>
      </c>
    </row>
    <row r="451" spans="1:21" ht="21.95" customHeight="1" x14ac:dyDescent="0.15">
      <c r="A451" s="266"/>
      <c r="B451" s="78"/>
      <c r="C451" s="78"/>
      <c r="D451" s="77"/>
      <c r="E451" s="77"/>
      <c r="F451" s="77"/>
      <c r="G451" s="215"/>
      <c r="H451" s="215"/>
      <c r="I451" s="273"/>
      <c r="J451" s="273"/>
      <c r="K451" s="315">
        <f t="shared" si="28"/>
        <v>0</v>
      </c>
      <c r="L451" s="70"/>
      <c r="M451" s="67"/>
      <c r="N451" s="70"/>
      <c r="O451" s="67"/>
      <c r="P451" s="78"/>
      <c r="Q451" s="78"/>
      <c r="R451" s="78"/>
      <c r="S451" s="192"/>
      <c r="T451" s="27" t="str">
        <f t="shared" si="29"/>
        <v/>
      </c>
      <c r="U451" s="49" t="str">
        <f t="shared" si="30"/>
        <v/>
      </c>
    </row>
    <row r="452" spans="1:21" ht="21.95" customHeight="1" x14ac:dyDescent="0.15">
      <c r="A452" s="266"/>
      <c r="B452" s="78"/>
      <c r="C452" s="78"/>
      <c r="D452" s="77"/>
      <c r="E452" s="77"/>
      <c r="F452" s="77"/>
      <c r="G452" s="215"/>
      <c r="H452" s="215"/>
      <c r="I452" s="273"/>
      <c r="J452" s="273"/>
      <c r="K452" s="315">
        <f t="shared" si="28"/>
        <v>0</v>
      </c>
      <c r="L452" s="70"/>
      <c r="M452" s="67"/>
      <c r="N452" s="70"/>
      <c r="O452" s="67"/>
      <c r="P452" s="78"/>
      <c r="Q452" s="78"/>
      <c r="R452" s="78"/>
      <c r="S452" s="192"/>
      <c r="T452" s="27" t="str">
        <f t="shared" si="29"/>
        <v/>
      </c>
      <c r="U452" s="49" t="str">
        <f t="shared" si="30"/>
        <v/>
      </c>
    </row>
    <row r="453" spans="1:21" ht="21.95" customHeight="1" x14ac:dyDescent="0.15">
      <c r="A453" s="266"/>
      <c r="B453" s="78"/>
      <c r="C453" s="78"/>
      <c r="D453" s="77"/>
      <c r="E453" s="77"/>
      <c r="F453" s="77"/>
      <c r="G453" s="215"/>
      <c r="H453" s="215"/>
      <c r="I453" s="273"/>
      <c r="J453" s="273"/>
      <c r="K453" s="315">
        <f t="shared" si="28"/>
        <v>0</v>
      </c>
      <c r="L453" s="70"/>
      <c r="M453" s="67"/>
      <c r="N453" s="70"/>
      <c r="O453" s="67"/>
      <c r="P453" s="78"/>
      <c r="Q453" s="78"/>
      <c r="R453" s="78"/>
      <c r="S453" s="192"/>
      <c r="T453" s="27" t="str">
        <f t="shared" si="29"/>
        <v/>
      </c>
      <c r="U453" s="49" t="str">
        <f t="shared" si="30"/>
        <v/>
      </c>
    </row>
    <row r="454" spans="1:21" ht="21.95" customHeight="1" x14ac:dyDescent="0.15">
      <c r="A454" s="266"/>
      <c r="B454" s="78"/>
      <c r="C454" s="78"/>
      <c r="D454" s="77"/>
      <c r="E454" s="77"/>
      <c r="F454" s="77"/>
      <c r="G454" s="215"/>
      <c r="H454" s="215"/>
      <c r="I454" s="273"/>
      <c r="J454" s="273"/>
      <c r="K454" s="315">
        <f t="shared" si="28"/>
        <v>0</v>
      </c>
      <c r="L454" s="70"/>
      <c r="M454" s="67"/>
      <c r="N454" s="70"/>
      <c r="O454" s="67"/>
      <c r="P454" s="78"/>
      <c r="Q454" s="78"/>
      <c r="R454" s="78"/>
      <c r="S454" s="192"/>
      <c r="T454" s="27" t="str">
        <f t="shared" si="29"/>
        <v/>
      </c>
      <c r="U454" s="49" t="str">
        <f t="shared" si="30"/>
        <v/>
      </c>
    </row>
    <row r="455" spans="1:21" ht="21.95" customHeight="1" x14ac:dyDescent="0.15">
      <c r="A455" s="266"/>
      <c r="B455" s="78"/>
      <c r="C455" s="78"/>
      <c r="D455" s="77"/>
      <c r="E455" s="77"/>
      <c r="F455" s="77"/>
      <c r="G455" s="215"/>
      <c r="H455" s="215"/>
      <c r="I455" s="273"/>
      <c r="J455" s="273"/>
      <c r="K455" s="315">
        <f t="shared" ref="K455:K518" si="31">J455-E455</f>
        <v>0</v>
      </c>
      <c r="L455" s="70"/>
      <c r="M455" s="67"/>
      <c r="N455" s="70"/>
      <c r="O455" s="67"/>
      <c r="P455" s="78"/>
      <c r="Q455" s="78"/>
      <c r="R455" s="78"/>
      <c r="S455" s="192"/>
      <c r="T455" s="27" t="str">
        <f t="shared" ref="T455:T518" si="32">CONCATENATE(L455,C455)</f>
        <v/>
      </c>
      <c r="U455" s="49" t="str">
        <f t="shared" ref="U455:U518" si="33">CONCATENATE(N455,H455)</f>
        <v/>
      </c>
    </row>
    <row r="456" spans="1:21" ht="21.95" customHeight="1" x14ac:dyDescent="0.15">
      <c r="A456" s="266"/>
      <c r="B456" s="78"/>
      <c r="C456" s="78"/>
      <c r="D456" s="77"/>
      <c r="E456" s="77"/>
      <c r="F456" s="77"/>
      <c r="G456" s="215"/>
      <c r="H456" s="215"/>
      <c r="I456" s="273"/>
      <c r="J456" s="273"/>
      <c r="K456" s="315">
        <f t="shared" si="31"/>
        <v>0</v>
      </c>
      <c r="L456" s="70"/>
      <c r="M456" s="67"/>
      <c r="N456" s="70"/>
      <c r="O456" s="67"/>
      <c r="P456" s="78"/>
      <c r="Q456" s="78"/>
      <c r="R456" s="78"/>
      <c r="S456" s="192"/>
      <c r="T456" s="27" t="str">
        <f t="shared" si="32"/>
        <v/>
      </c>
      <c r="U456" s="49" t="str">
        <f t="shared" si="33"/>
        <v/>
      </c>
    </row>
    <row r="457" spans="1:21" ht="21.95" customHeight="1" x14ac:dyDescent="0.15">
      <c r="A457" s="266"/>
      <c r="B457" s="78"/>
      <c r="C457" s="78"/>
      <c r="D457" s="77"/>
      <c r="E457" s="77"/>
      <c r="F457" s="77"/>
      <c r="G457" s="215"/>
      <c r="H457" s="215"/>
      <c r="I457" s="273"/>
      <c r="J457" s="273"/>
      <c r="K457" s="315">
        <f t="shared" si="31"/>
        <v>0</v>
      </c>
      <c r="L457" s="70"/>
      <c r="M457" s="67"/>
      <c r="N457" s="70"/>
      <c r="O457" s="67"/>
      <c r="P457" s="78"/>
      <c r="Q457" s="78"/>
      <c r="R457" s="78"/>
      <c r="S457" s="192"/>
      <c r="T457" s="27" t="str">
        <f t="shared" si="32"/>
        <v/>
      </c>
      <c r="U457" s="49" t="str">
        <f t="shared" si="33"/>
        <v/>
      </c>
    </row>
    <row r="458" spans="1:21" ht="21.95" customHeight="1" x14ac:dyDescent="0.15">
      <c r="A458" s="266"/>
      <c r="B458" s="78"/>
      <c r="C458" s="78"/>
      <c r="D458" s="77"/>
      <c r="E458" s="77"/>
      <c r="F458" s="77"/>
      <c r="G458" s="215"/>
      <c r="H458" s="215"/>
      <c r="I458" s="273"/>
      <c r="J458" s="273"/>
      <c r="K458" s="315">
        <f t="shared" si="31"/>
        <v>0</v>
      </c>
      <c r="L458" s="70"/>
      <c r="M458" s="67"/>
      <c r="N458" s="70"/>
      <c r="O458" s="67"/>
      <c r="P458" s="78"/>
      <c r="Q458" s="78"/>
      <c r="R458" s="78"/>
      <c r="S458" s="192"/>
      <c r="T458" s="27" t="str">
        <f t="shared" si="32"/>
        <v/>
      </c>
      <c r="U458" s="49" t="str">
        <f t="shared" si="33"/>
        <v/>
      </c>
    </row>
    <row r="459" spans="1:21" ht="21.95" customHeight="1" x14ac:dyDescent="0.15">
      <c r="A459" s="266"/>
      <c r="B459" s="78"/>
      <c r="C459" s="78"/>
      <c r="D459" s="77"/>
      <c r="E459" s="77"/>
      <c r="F459" s="77"/>
      <c r="G459" s="215"/>
      <c r="H459" s="215"/>
      <c r="I459" s="273"/>
      <c r="J459" s="273"/>
      <c r="K459" s="315">
        <f t="shared" si="31"/>
        <v>0</v>
      </c>
      <c r="L459" s="70"/>
      <c r="M459" s="67"/>
      <c r="N459" s="70"/>
      <c r="O459" s="67"/>
      <c r="P459" s="78"/>
      <c r="Q459" s="78"/>
      <c r="R459" s="78"/>
      <c r="S459" s="192"/>
      <c r="T459" s="27" t="str">
        <f t="shared" si="32"/>
        <v/>
      </c>
      <c r="U459" s="49" t="str">
        <f t="shared" si="33"/>
        <v/>
      </c>
    </row>
    <row r="460" spans="1:21" ht="21.95" customHeight="1" x14ac:dyDescent="0.15">
      <c r="A460" s="266"/>
      <c r="B460" s="78"/>
      <c r="C460" s="78"/>
      <c r="D460" s="77"/>
      <c r="E460" s="77"/>
      <c r="F460" s="77"/>
      <c r="G460" s="215"/>
      <c r="H460" s="215"/>
      <c r="I460" s="273"/>
      <c r="J460" s="273"/>
      <c r="K460" s="315">
        <f t="shared" si="31"/>
        <v>0</v>
      </c>
      <c r="L460" s="70"/>
      <c r="M460" s="67"/>
      <c r="N460" s="70"/>
      <c r="O460" s="67"/>
      <c r="P460" s="78"/>
      <c r="Q460" s="78"/>
      <c r="R460" s="78"/>
      <c r="S460" s="192"/>
      <c r="T460" s="27" t="str">
        <f t="shared" si="32"/>
        <v/>
      </c>
      <c r="U460" s="49" t="str">
        <f t="shared" si="33"/>
        <v/>
      </c>
    </row>
    <row r="461" spans="1:21" ht="21.95" customHeight="1" x14ac:dyDescent="0.15">
      <c r="A461" s="266"/>
      <c r="B461" s="78"/>
      <c r="C461" s="78"/>
      <c r="D461" s="77"/>
      <c r="E461" s="77"/>
      <c r="F461" s="77"/>
      <c r="G461" s="215"/>
      <c r="H461" s="215"/>
      <c r="I461" s="273"/>
      <c r="J461" s="273"/>
      <c r="K461" s="315">
        <f t="shared" si="31"/>
        <v>0</v>
      </c>
      <c r="L461" s="70"/>
      <c r="M461" s="67"/>
      <c r="N461" s="70"/>
      <c r="O461" s="67"/>
      <c r="P461" s="78"/>
      <c r="Q461" s="78"/>
      <c r="R461" s="78"/>
      <c r="S461" s="192"/>
      <c r="T461" s="27" t="str">
        <f t="shared" si="32"/>
        <v/>
      </c>
      <c r="U461" s="49" t="str">
        <f t="shared" si="33"/>
        <v/>
      </c>
    </row>
    <row r="462" spans="1:21" ht="21.95" customHeight="1" x14ac:dyDescent="0.15">
      <c r="A462" s="177"/>
      <c r="B462" s="78"/>
      <c r="C462" s="78"/>
      <c r="D462" s="77"/>
      <c r="E462" s="77"/>
      <c r="F462" s="77"/>
      <c r="G462" s="215"/>
      <c r="H462" s="215"/>
      <c r="I462" s="273"/>
      <c r="J462" s="273"/>
      <c r="K462" s="315">
        <f t="shared" si="31"/>
        <v>0</v>
      </c>
      <c r="L462" s="70"/>
      <c r="M462" s="67"/>
      <c r="N462" s="70"/>
      <c r="O462" s="67"/>
      <c r="P462" s="78"/>
      <c r="Q462" s="78"/>
      <c r="R462" s="78"/>
      <c r="S462" s="192"/>
      <c r="T462" s="27" t="str">
        <f t="shared" si="32"/>
        <v/>
      </c>
      <c r="U462" s="49" t="str">
        <f t="shared" si="33"/>
        <v/>
      </c>
    </row>
    <row r="463" spans="1:21" ht="21.95" customHeight="1" x14ac:dyDescent="0.15">
      <c r="A463" s="207"/>
      <c r="B463" s="93"/>
      <c r="C463" s="94"/>
      <c r="D463" s="94"/>
      <c r="E463" s="278"/>
      <c r="F463" s="94"/>
      <c r="G463" s="279"/>
      <c r="H463" s="239"/>
      <c r="I463" s="280"/>
      <c r="J463" s="260"/>
      <c r="K463" s="316">
        <f t="shared" si="31"/>
        <v>0</v>
      </c>
      <c r="L463" s="208"/>
      <c r="M463" s="208"/>
      <c r="N463" s="208"/>
      <c r="O463" s="208"/>
      <c r="P463" s="208"/>
      <c r="Q463" s="208"/>
      <c r="R463" s="208"/>
      <c r="S463" s="209"/>
      <c r="T463" s="27" t="str">
        <f t="shared" si="32"/>
        <v/>
      </c>
      <c r="U463" s="49" t="str">
        <f t="shared" si="33"/>
        <v/>
      </c>
    </row>
    <row r="464" spans="1:21" ht="21.95" customHeight="1" x14ac:dyDescent="0.15">
      <c r="A464" s="268"/>
      <c r="B464" s="71"/>
      <c r="C464" s="103"/>
      <c r="D464" s="164"/>
      <c r="E464" s="164"/>
      <c r="F464" s="164"/>
      <c r="G464" s="210"/>
      <c r="H464" s="211"/>
      <c r="I464" s="281"/>
      <c r="J464" s="281"/>
      <c r="K464" s="314">
        <f t="shared" si="31"/>
        <v>0</v>
      </c>
      <c r="L464" s="200"/>
      <c r="M464" s="71"/>
      <c r="N464" s="200"/>
      <c r="O464" s="71"/>
      <c r="P464" s="71"/>
      <c r="Q464" s="71"/>
      <c r="R464" s="71"/>
      <c r="S464" s="270"/>
      <c r="T464" s="27" t="str">
        <f t="shared" si="32"/>
        <v/>
      </c>
      <c r="U464" s="49" t="str">
        <f t="shared" si="33"/>
        <v/>
      </c>
    </row>
    <row r="465" spans="1:21" ht="21.95" customHeight="1" x14ac:dyDescent="0.15">
      <c r="A465" s="266"/>
      <c r="B465" s="67"/>
      <c r="C465" s="78"/>
      <c r="D465" s="77"/>
      <c r="E465" s="77"/>
      <c r="F465" s="77"/>
      <c r="G465" s="215"/>
      <c r="H465" s="216"/>
      <c r="I465" s="273"/>
      <c r="J465" s="273"/>
      <c r="K465" s="315">
        <f t="shared" si="31"/>
        <v>0</v>
      </c>
      <c r="L465" s="70"/>
      <c r="M465" s="67"/>
      <c r="N465" s="70"/>
      <c r="O465" s="67"/>
      <c r="P465" s="67"/>
      <c r="Q465" s="67"/>
      <c r="R465" s="67"/>
      <c r="S465" s="192"/>
      <c r="T465" s="27" t="str">
        <f t="shared" si="32"/>
        <v/>
      </c>
      <c r="U465" s="49" t="str">
        <f t="shared" si="33"/>
        <v/>
      </c>
    </row>
    <row r="466" spans="1:21" ht="21.95" customHeight="1" x14ac:dyDescent="0.15">
      <c r="A466" s="266"/>
      <c r="B466" s="67"/>
      <c r="C466" s="78"/>
      <c r="D466" s="77"/>
      <c r="E466" s="77"/>
      <c r="F466" s="77"/>
      <c r="G466" s="215"/>
      <c r="H466" s="216"/>
      <c r="I466" s="273"/>
      <c r="J466" s="273"/>
      <c r="K466" s="315">
        <f t="shared" si="31"/>
        <v>0</v>
      </c>
      <c r="L466" s="70"/>
      <c r="M466" s="67"/>
      <c r="N466" s="70"/>
      <c r="O466" s="67"/>
      <c r="P466" s="67"/>
      <c r="Q466" s="67"/>
      <c r="R466" s="67"/>
      <c r="S466" s="192"/>
      <c r="T466" s="27" t="str">
        <f t="shared" si="32"/>
        <v/>
      </c>
      <c r="U466" s="49" t="str">
        <f t="shared" si="33"/>
        <v/>
      </c>
    </row>
    <row r="467" spans="1:21" ht="21.95" customHeight="1" x14ac:dyDescent="0.15">
      <c r="A467" s="266"/>
      <c r="B467" s="67"/>
      <c r="C467" s="78"/>
      <c r="D467" s="77"/>
      <c r="E467" s="77"/>
      <c r="F467" s="77"/>
      <c r="G467" s="215"/>
      <c r="H467" s="216"/>
      <c r="I467" s="273"/>
      <c r="J467" s="273"/>
      <c r="K467" s="315">
        <f t="shared" si="31"/>
        <v>0</v>
      </c>
      <c r="L467" s="70"/>
      <c r="M467" s="67"/>
      <c r="N467" s="70"/>
      <c r="O467" s="67"/>
      <c r="P467" s="67"/>
      <c r="Q467" s="67"/>
      <c r="R467" s="67"/>
      <c r="S467" s="192"/>
      <c r="T467" s="27" t="str">
        <f t="shared" si="32"/>
        <v/>
      </c>
      <c r="U467" s="49" t="str">
        <f t="shared" si="33"/>
        <v/>
      </c>
    </row>
    <row r="468" spans="1:21" ht="21.95" customHeight="1" x14ac:dyDescent="0.15">
      <c r="A468" s="266"/>
      <c r="B468" s="67"/>
      <c r="C468" s="78"/>
      <c r="D468" s="77"/>
      <c r="E468" s="77"/>
      <c r="F468" s="77"/>
      <c r="G468" s="215"/>
      <c r="H468" s="216"/>
      <c r="I468" s="273"/>
      <c r="J468" s="273"/>
      <c r="K468" s="315">
        <f t="shared" si="31"/>
        <v>0</v>
      </c>
      <c r="L468" s="70"/>
      <c r="M468" s="67"/>
      <c r="N468" s="70"/>
      <c r="O468" s="67"/>
      <c r="P468" s="67"/>
      <c r="Q468" s="67"/>
      <c r="R468" s="67"/>
      <c r="S468" s="192"/>
      <c r="T468" s="27" t="str">
        <f t="shared" si="32"/>
        <v/>
      </c>
      <c r="U468" s="49" t="str">
        <f t="shared" si="33"/>
        <v/>
      </c>
    </row>
    <row r="469" spans="1:21" ht="21.95" customHeight="1" x14ac:dyDescent="0.15">
      <c r="A469" s="266"/>
      <c r="B469" s="67"/>
      <c r="C469" s="78"/>
      <c r="D469" s="77"/>
      <c r="E469" s="77"/>
      <c r="F469" s="77"/>
      <c r="G469" s="215"/>
      <c r="H469" s="216"/>
      <c r="I469" s="273"/>
      <c r="J469" s="273"/>
      <c r="K469" s="315">
        <f t="shared" si="31"/>
        <v>0</v>
      </c>
      <c r="L469" s="70"/>
      <c r="M469" s="67"/>
      <c r="N469" s="70"/>
      <c r="O469" s="67"/>
      <c r="P469" s="67"/>
      <c r="Q469" s="67"/>
      <c r="R469" s="67"/>
      <c r="S469" s="192"/>
      <c r="T469" s="27" t="str">
        <f t="shared" si="32"/>
        <v/>
      </c>
      <c r="U469" s="49" t="str">
        <f t="shared" si="33"/>
        <v/>
      </c>
    </row>
    <row r="470" spans="1:21" ht="21.95" customHeight="1" x14ac:dyDescent="0.15">
      <c r="A470" s="266"/>
      <c r="B470" s="67"/>
      <c r="C470" s="78"/>
      <c r="D470" s="77"/>
      <c r="E470" s="77"/>
      <c r="F470" s="77"/>
      <c r="G470" s="215"/>
      <c r="H470" s="216"/>
      <c r="I470" s="273"/>
      <c r="J470" s="273"/>
      <c r="K470" s="315">
        <f t="shared" si="31"/>
        <v>0</v>
      </c>
      <c r="L470" s="70"/>
      <c r="M470" s="67"/>
      <c r="N470" s="70"/>
      <c r="O470" s="67"/>
      <c r="P470" s="67"/>
      <c r="Q470" s="67"/>
      <c r="R470" s="67"/>
      <c r="S470" s="192"/>
      <c r="T470" s="27" t="str">
        <f t="shared" si="32"/>
        <v/>
      </c>
      <c r="U470" s="49" t="str">
        <f t="shared" si="33"/>
        <v/>
      </c>
    </row>
    <row r="471" spans="1:21" ht="21.95" customHeight="1" x14ac:dyDescent="0.15">
      <c r="A471" s="266"/>
      <c r="B471" s="78"/>
      <c r="C471" s="78"/>
      <c r="D471" s="77"/>
      <c r="E471" s="77"/>
      <c r="F471" s="77"/>
      <c r="G471" s="215"/>
      <c r="H471" s="215"/>
      <c r="I471" s="273"/>
      <c r="J471" s="273"/>
      <c r="K471" s="315">
        <f t="shared" si="31"/>
        <v>0</v>
      </c>
      <c r="L471" s="70"/>
      <c r="M471" s="67"/>
      <c r="N471" s="70"/>
      <c r="O471" s="67"/>
      <c r="P471" s="78"/>
      <c r="Q471" s="78"/>
      <c r="R471" s="78"/>
      <c r="S471" s="192"/>
      <c r="T471" s="27" t="str">
        <f t="shared" si="32"/>
        <v/>
      </c>
      <c r="U471" s="49" t="str">
        <f t="shared" si="33"/>
        <v/>
      </c>
    </row>
    <row r="472" spans="1:21" ht="21.95" customHeight="1" x14ac:dyDescent="0.15">
      <c r="A472" s="266"/>
      <c r="B472" s="78"/>
      <c r="C472" s="78"/>
      <c r="D472" s="77"/>
      <c r="E472" s="77"/>
      <c r="F472" s="77"/>
      <c r="G472" s="215"/>
      <c r="H472" s="215"/>
      <c r="I472" s="273"/>
      <c r="J472" s="273"/>
      <c r="K472" s="315">
        <f t="shared" si="31"/>
        <v>0</v>
      </c>
      <c r="L472" s="70"/>
      <c r="M472" s="67"/>
      <c r="N472" s="70"/>
      <c r="O472" s="67"/>
      <c r="P472" s="78"/>
      <c r="Q472" s="78"/>
      <c r="R472" s="78"/>
      <c r="S472" s="192"/>
      <c r="T472" s="27" t="str">
        <f t="shared" si="32"/>
        <v/>
      </c>
      <c r="U472" s="49" t="str">
        <f t="shared" si="33"/>
        <v/>
      </c>
    </row>
    <row r="473" spans="1:21" ht="21.95" customHeight="1" x14ac:dyDescent="0.15">
      <c r="A473" s="266"/>
      <c r="B473" s="78"/>
      <c r="C473" s="78"/>
      <c r="D473" s="77"/>
      <c r="E473" s="77"/>
      <c r="F473" s="77"/>
      <c r="G473" s="215"/>
      <c r="H473" s="215"/>
      <c r="I473" s="273"/>
      <c r="J473" s="273"/>
      <c r="K473" s="315">
        <f t="shared" si="31"/>
        <v>0</v>
      </c>
      <c r="L473" s="70"/>
      <c r="M473" s="67"/>
      <c r="N473" s="70"/>
      <c r="O473" s="67"/>
      <c r="P473" s="78"/>
      <c r="Q473" s="78"/>
      <c r="R473" s="78"/>
      <c r="S473" s="192"/>
      <c r="T473" s="27" t="str">
        <f t="shared" si="32"/>
        <v/>
      </c>
      <c r="U473" s="49" t="str">
        <f t="shared" si="33"/>
        <v/>
      </c>
    </row>
    <row r="474" spans="1:21" ht="21.95" customHeight="1" x14ac:dyDescent="0.15">
      <c r="A474" s="266"/>
      <c r="B474" s="78"/>
      <c r="C474" s="78"/>
      <c r="D474" s="77"/>
      <c r="E474" s="77"/>
      <c r="F474" s="77"/>
      <c r="G474" s="215"/>
      <c r="H474" s="215"/>
      <c r="I474" s="273"/>
      <c r="J474" s="273"/>
      <c r="K474" s="315">
        <f t="shared" si="31"/>
        <v>0</v>
      </c>
      <c r="L474" s="70"/>
      <c r="M474" s="67"/>
      <c r="N474" s="70"/>
      <c r="O474" s="67"/>
      <c r="P474" s="78"/>
      <c r="Q474" s="78"/>
      <c r="R474" s="78"/>
      <c r="S474" s="192"/>
      <c r="T474" s="27" t="str">
        <f t="shared" si="32"/>
        <v/>
      </c>
      <c r="U474" s="49" t="str">
        <f t="shared" si="33"/>
        <v/>
      </c>
    </row>
    <row r="475" spans="1:21" ht="21.95" customHeight="1" x14ac:dyDescent="0.15">
      <c r="A475" s="266"/>
      <c r="B475" s="78"/>
      <c r="C475" s="78"/>
      <c r="D475" s="77"/>
      <c r="E475" s="77"/>
      <c r="F475" s="77"/>
      <c r="G475" s="215"/>
      <c r="H475" s="215"/>
      <c r="I475" s="273"/>
      <c r="J475" s="273"/>
      <c r="K475" s="315">
        <f t="shared" si="31"/>
        <v>0</v>
      </c>
      <c r="L475" s="70"/>
      <c r="M475" s="67"/>
      <c r="N475" s="70"/>
      <c r="O475" s="67"/>
      <c r="P475" s="78"/>
      <c r="Q475" s="78"/>
      <c r="R475" s="78"/>
      <c r="S475" s="192"/>
      <c r="T475" s="27" t="str">
        <f t="shared" si="32"/>
        <v/>
      </c>
      <c r="U475" s="49" t="str">
        <f t="shared" si="33"/>
        <v/>
      </c>
    </row>
    <row r="476" spans="1:21" ht="21.95" customHeight="1" x14ac:dyDescent="0.15">
      <c r="A476" s="266"/>
      <c r="B476" s="78"/>
      <c r="C476" s="78"/>
      <c r="D476" s="77"/>
      <c r="E476" s="77"/>
      <c r="F476" s="77"/>
      <c r="G476" s="215"/>
      <c r="H476" s="215"/>
      <c r="I476" s="273"/>
      <c r="J476" s="273"/>
      <c r="K476" s="315">
        <f t="shared" si="31"/>
        <v>0</v>
      </c>
      <c r="L476" s="70"/>
      <c r="M476" s="67"/>
      <c r="N476" s="70"/>
      <c r="O476" s="67"/>
      <c r="P476" s="78"/>
      <c r="Q476" s="78"/>
      <c r="R476" s="78"/>
      <c r="S476" s="192"/>
      <c r="T476" s="27" t="str">
        <f t="shared" si="32"/>
        <v/>
      </c>
      <c r="U476" s="49" t="str">
        <f t="shared" si="33"/>
        <v/>
      </c>
    </row>
    <row r="477" spans="1:21" ht="21.95" customHeight="1" x14ac:dyDescent="0.15">
      <c r="A477" s="266"/>
      <c r="B477" s="78"/>
      <c r="C477" s="78"/>
      <c r="D477" s="77"/>
      <c r="E477" s="77"/>
      <c r="F477" s="77"/>
      <c r="G477" s="215"/>
      <c r="H477" s="215"/>
      <c r="I477" s="273"/>
      <c r="J477" s="273"/>
      <c r="K477" s="315">
        <f t="shared" si="31"/>
        <v>0</v>
      </c>
      <c r="L477" s="70"/>
      <c r="M477" s="67"/>
      <c r="N477" s="70"/>
      <c r="O477" s="67"/>
      <c r="P477" s="78"/>
      <c r="Q477" s="78"/>
      <c r="R477" s="78"/>
      <c r="S477" s="192"/>
      <c r="T477" s="27" t="str">
        <f t="shared" si="32"/>
        <v/>
      </c>
      <c r="U477" s="49" t="str">
        <f t="shared" si="33"/>
        <v/>
      </c>
    </row>
    <row r="478" spans="1:21" ht="21.95" customHeight="1" x14ac:dyDescent="0.15">
      <c r="A478" s="266"/>
      <c r="B478" s="78"/>
      <c r="C478" s="78"/>
      <c r="D478" s="77"/>
      <c r="E478" s="77"/>
      <c r="F478" s="77"/>
      <c r="G478" s="215"/>
      <c r="H478" s="215"/>
      <c r="I478" s="273"/>
      <c r="J478" s="273"/>
      <c r="K478" s="315">
        <f t="shared" si="31"/>
        <v>0</v>
      </c>
      <c r="L478" s="70"/>
      <c r="M478" s="67"/>
      <c r="N478" s="70"/>
      <c r="O478" s="67"/>
      <c r="P478" s="78"/>
      <c r="Q478" s="78"/>
      <c r="R478" s="78"/>
      <c r="S478" s="192"/>
      <c r="T478" s="27" t="str">
        <f t="shared" si="32"/>
        <v/>
      </c>
      <c r="U478" s="49" t="str">
        <f t="shared" si="33"/>
        <v/>
      </c>
    </row>
    <row r="479" spans="1:21" ht="21.95" customHeight="1" x14ac:dyDescent="0.15">
      <c r="A479" s="266"/>
      <c r="B479" s="78"/>
      <c r="C479" s="78"/>
      <c r="D479" s="77"/>
      <c r="E479" s="77"/>
      <c r="F479" s="77"/>
      <c r="G479" s="215"/>
      <c r="H479" s="215"/>
      <c r="I479" s="273"/>
      <c r="J479" s="273"/>
      <c r="K479" s="315">
        <f t="shared" si="31"/>
        <v>0</v>
      </c>
      <c r="L479" s="70"/>
      <c r="M479" s="67"/>
      <c r="N479" s="70"/>
      <c r="O479" s="67"/>
      <c r="P479" s="78"/>
      <c r="Q479" s="78"/>
      <c r="R479" s="78"/>
      <c r="S479" s="192"/>
      <c r="T479" s="27" t="str">
        <f t="shared" si="32"/>
        <v/>
      </c>
      <c r="U479" s="49" t="str">
        <f t="shared" si="33"/>
        <v/>
      </c>
    </row>
    <row r="480" spans="1:21" ht="21.95" customHeight="1" x14ac:dyDescent="0.15">
      <c r="A480" s="266"/>
      <c r="B480" s="78"/>
      <c r="C480" s="78"/>
      <c r="D480" s="77"/>
      <c r="E480" s="77"/>
      <c r="F480" s="77"/>
      <c r="G480" s="215"/>
      <c r="H480" s="215"/>
      <c r="I480" s="273"/>
      <c r="J480" s="273"/>
      <c r="K480" s="315">
        <f t="shared" si="31"/>
        <v>0</v>
      </c>
      <c r="L480" s="70"/>
      <c r="M480" s="67"/>
      <c r="N480" s="70"/>
      <c r="O480" s="67"/>
      <c r="P480" s="78"/>
      <c r="Q480" s="78"/>
      <c r="R480" s="78"/>
      <c r="S480" s="192"/>
      <c r="T480" s="27" t="str">
        <f t="shared" si="32"/>
        <v/>
      </c>
      <c r="U480" s="49" t="str">
        <f t="shared" si="33"/>
        <v/>
      </c>
    </row>
    <row r="481" spans="1:21" ht="21.95" customHeight="1" x14ac:dyDescent="0.15">
      <c r="A481" s="266"/>
      <c r="B481" s="78"/>
      <c r="C481" s="78"/>
      <c r="D481" s="77"/>
      <c r="E481" s="77"/>
      <c r="F481" s="77"/>
      <c r="G481" s="215"/>
      <c r="H481" s="215"/>
      <c r="I481" s="273"/>
      <c r="J481" s="273"/>
      <c r="K481" s="315">
        <f t="shared" si="31"/>
        <v>0</v>
      </c>
      <c r="L481" s="70"/>
      <c r="M481" s="67"/>
      <c r="N481" s="70"/>
      <c r="O481" s="67"/>
      <c r="P481" s="78"/>
      <c r="Q481" s="78"/>
      <c r="R481" s="78"/>
      <c r="S481" s="192"/>
      <c r="T481" s="27" t="str">
        <f t="shared" si="32"/>
        <v/>
      </c>
      <c r="U481" s="49" t="str">
        <f t="shared" si="33"/>
        <v/>
      </c>
    </row>
    <row r="482" spans="1:21" ht="21.95" customHeight="1" x14ac:dyDescent="0.15">
      <c r="A482" s="266"/>
      <c r="B482" s="78"/>
      <c r="C482" s="78"/>
      <c r="D482" s="77"/>
      <c r="E482" s="77"/>
      <c r="F482" s="77"/>
      <c r="G482" s="215"/>
      <c r="H482" s="215"/>
      <c r="I482" s="273"/>
      <c r="J482" s="273"/>
      <c r="K482" s="315">
        <f t="shared" si="31"/>
        <v>0</v>
      </c>
      <c r="L482" s="70"/>
      <c r="M482" s="67"/>
      <c r="N482" s="70"/>
      <c r="O482" s="67"/>
      <c r="P482" s="78"/>
      <c r="Q482" s="78"/>
      <c r="R482" s="78"/>
      <c r="S482" s="192"/>
      <c r="T482" s="27" t="str">
        <f t="shared" si="32"/>
        <v/>
      </c>
      <c r="U482" s="49" t="str">
        <f t="shared" si="33"/>
        <v/>
      </c>
    </row>
    <row r="483" spans="1:21" ht="21.95" customHeight="1" x14ac:dyDescent="0.15">
      <c r="A483" s="177"/>
      <c r="B483" s="78"/>
      <c r="C483" s="78"/>
      <c r="D483" s="77"/>
      <c r="E483" s="77"/>
      <c r="F483" s="77"/>
      <c r="G483" s="215"/>
      <c r="H483" s="215"/>
      <c r="I483" s="273"/>
      <c r="J483" s="273"/>
      <c r="K483" s="315">
        <f t="shared" si="31"/>
        <v>0</v>
      </c>
      <c r="L483" s="70"/>
      <c r="M483" s="67"/>
      <c r="N483" s="70"/>
      <c r="O483" s="67"/>
      <c r="P483" s="78"/>
      <c r="Q483" s="78"/>
      <c r="R483" s="78"/>
      <c r="S483" s="192"/>
      <c r="T483" s="27" t="str">
        <f t="shared" si="32"/>
        <v/>
      </c>
      <c r="U483" s="49" t="str">
        <f t="shared" si="33"/>
        <v/>
      </c>
    </row>
    <row r="484" spans="1:21" ht="21.95" customHeight="1" x14ac:dyDescent="0.15">
      <c r="A484" s="207"/>
      <c r="B484" s="93"/>
      <c r="C484" s="94"/>
      <c r="D484" s="94"/>
      <c r="E484" s="278"/>
      <c r="F484" s="94"/>
      <c r="G484" s="279"/>
      <c r="H484" s="239"/>
      <c r="I484" s="280"/>
      <c r="J484" s="260"/>
      <c r="K484" s="316">
        <f t="shared" si="31"/>
        <v>0</v>
      </c>
      <c r="L484" s="208"/>
      <c r="M484" s="208"/>
      <c r="N484" s="208"/>
      <c r="O484" s="208"/>
      <c r="P484" s="208"/>
      <c r="Q484" s="208"/>
      <c r="R484" s="208"/>
      <c r="S484" s="209"/>
      <c r="T484" s="27" t="str">
        <f t="shared" si="32"/>
        <v/>
      </c>
      <c r="U484" s="49" t="str">
        <f t="shared" si="33"/>
        <v/>
      </c>
    </row>
    <row r="485" spans="1:21" ht="21.95" customHeight="1" x14ac:dyDescent="0.15">
      <c r="A485" s="268"/>
      <c r="B485" s="71"/>
      <c r="C485" s="103"/>
      <c r="D485" s="164"/>
      <c r="E485" s="164"/>
      <c r="F485" s="164"/>
      <c r="G485" s="210"/>
      <c r="H485" s="211"/>
      <c r="I485" s="281"/>
      <c r="J485" s="281"/>
      <c r="K485" s="314">
        <f t="shared" si="31"/>
        <v>0</v>
      </c>
      <c r="L485" s="200"/>
      <c r="M485" s="71"/>
      <c r="N485" s="200"/>
      <c r="O485" s="71"/>
      <c r="P485" s="71"/>
      <c r="Q485" s="71"/>
      <c r="R485" s="71"/>
      <c r="S485" s="270"/>
      <c r="T485" s="27" t="str">
        <f t="shared" si="32"/>
        <v/>
      </c>
      <c r="U485" s="49" t="str">
        <f t="shared" si="33"/>
        <v/>
      </c>
    </row>
    <row r="486" spans="1:21" ht="21.95" customHeight="1" x14ac:dyDescent="0.15">
      <c r="A486" s="266"/>
      <c r="B486" s="67"/>
      <c r="C486" s="78"/>
      <c r="D486" s="77"/>
      <c r="E486" s="77"/>
      <c r="F486" s="77"/>
      <c r="G486" s="215"/>
      <c r="H486" s="216"/>
      <c r="I486" s="273"/>
      <c r="J486" s="273"/>
      <c r="K486" s="315">
        <f t="shared" si="31"/>
        <v>0</v>
      </c>
      <c r="L486" s="70"/>
      <c r="M486" s="67"/>
      <c r="N486" s="70"/>
      <c r="O486" s="67"/>
      <c r="P486" s="67"/>
      <c r="Q486" s="67"/>
      <c r="R486" s="67"/>
      <c r="S486" s="192"/>
      <c r="T486" s="27" t="str">
        <f t="shared" si="32"/>
        <v/>
      </c>
      <c r="U486" s="49" t="str">
        <f t="shared" si="33"/>
        <v/>
      </c>
    </row>
    <row r="487" spans="1:21" ht="21.95" customHeight="1" x14ac:dyDescent="0.15">
      <c r="A487" s="266"/>
      <c r="B487" s="67"/>
      <c r="C487" s="78"/>
      <c r="D487" s="77"/>
      <c r="E487" s="77"/>
      <c r="F487" s="77"/>
      <c r="G487" s="215"/>
      <c r="H487" s="216"/>
      <c r="I487" s="273"/>
      <c r="J487" s="273"/>
      <c r="K487" s="315">
        <f t="shared" si="31"/>
        <v>0</v>
      </c>
      <c r="L487" s="70"/>
      <c r="M487" s="67"/>
      <c r="N487" s="70"/>
      <c r="O487" s="67"/>
      <c r="P487" s="67"/>
      <c r="Q487" s="67"/>
      <c r="R487" s="67"/>
      <c r="S487" s="192"/>
      <c r="T487" s="27" t="str">
        <f t="shared" si="32"/>
        <v/>
      </c>
      <c r="U487" s="49" t="str">
        <f t="shared" si="33"/>
        <v/>
      </c>
    </row>
    <row r="488" spans="1:21" ht="21.95" customHeight="1" x14ac:dyDescent="0.15">
      <c r="A488" s="266"/>
      <c r="B488" s="67"/>
      <c r="C488" s="78"/>
      <c r="D488" s="77"/>
      <c r="E488" s="77"/>
      <c r="F488" s="77"/>
      <c r="G488" s="215"/>
      <c r="H488" s="216"/>
      <c r="I488" s="273"/>
      <c r="J488" s="273"/>
      <c r="K488" s="315">
        <f t="shared" si="31"/>
        <v>0</v>
      </c>
      <c r="L488" s="70"/>
      <c r="M488" s="67"/>
      <c r="N488" s="70"/>
      <c r="O488" s="67"/>
      <c r="P488" s="67"/>
      <c r="Q488" s="67"/>
      <c r="R488" s="67"/>
      <c r="S488" s="192"/>
      <c r="T488" s="27" t="str">
        <f t="shared" si="32"/>
        <v/>
      </c>
      <c r="U488" s="49" t="str">
        <f t="shared" si="33"/>
        <v/>
      </c>
    </row>
    <row r="489" spans="1:21" ht="21.95" customHeight="1" x14ac:dyDescent="0.15">
      <c r="A489" s="266"/>
      <c r="B489" s="67"/>
      <c r="C489" s="78"/>
      <c r="D489" s="77"/>
      <c r="E489" s="77"/>
      <c r="F489" s="77"/>
      <c r="G489" s="215"/>
      <c r="H489" s="216"/>
      <c r="I489" s="273"/>
      <c r="J489" s="273"/>
      <c r="K489" s="315">
        <f t="shared" si="31"/>
        <v>0</v>
      </c>
      <c r="L489" s="70"/>
      <c r="M489" s="67"/>
      <c r="N489" s="70"/>
      <c r="O489" s="67"/>
      <c r="P489" s="67"/>
      <c r="Q489" s="67"/>
      <c r="R489" s="67"/>
      <c r="S489" s="192"/>
      <c r="T489" s="27" t="str">
        <f t="shared" si="32"/>
        <v/>
      </c>
      <c r="U489" s="49" t="str">
        <f t="shared" si="33"/>
        <v/>
      </c>
    </row>
    <row r="490" spans="1:21" ht="21.95" customHeight="1" x14ac:dyDescent="0.15">
      <c r="A490" s="266"/>
      <c r="B490" s="67"/>
      <c r="C490" s="78"/>
      <c r="D490" s="77"/>
      <c r="E490" s="77"/>
      <c r="F490" s="77"/>
      <c r="G490" s="215"/>
      <c r="H490" s="216"/>
      <c r="I490" s="273"/>
      <c r="J490" s="273"/>
      <c r="K490" s="315">
        <f t="shared" si="31"/>
        <v>0</v>
      </c>
      <c r="L490" s="70"/>
      <c r="M490" s="67"/>
      <c r="N490" s="70"/>
      <c r="O490" s="67"/>
      <c r="P490" s="67"/>
      <c r="Q490" s="67"/>
      <c r="R490" s="67"/>
      <c r="S490" s="192"/>
      <c r="T490" s="27" t="str">
        <f t="shared" si="32"/>
        <v/>
      </c>
      <c r="U490" s="49" t="str">
        <f t="shared" si="33"/>
        <v/>
      </c>
    </row>
    <row r="491" spans="1:21" ht="21.95" customHeight="1" x14ac:dyDescent="0.15">
      <c r="A491" s="266"/>
      <c r="B491" s="67"/>
      <c r="C491" s="78"/>
      <c r="D491" s="77"/>
      <c r="E491" s="77"/>
      <c r="F491" s="77"/>
      <c r="G491" s="215"/>
      <c r="H491" s="216"/>
      <c r="I491" s="273"/>
      <c r="J491" s="273"/>
      <c r="K491" s="315">
        <f t="shared" si="31"/>
        <v>0</v>
      </c>
      <c r="L491" s="70"/>
      <c r="M491" s="67"/>
      <c r="N491" s="70"/>
      <c r="O491" s="67"/>
      <c r="P491" s="67"/>
      <c r="Q491" s="67"/>
      <c r="R491" s="67"/>
      <c r="S491" s="192"/>
      <c r="T491" s="27" t="str">
        <f t="shared" si="32"/>
        <v/>
      </c>
      <c r="U491" s="49" t="str">
        <f t="shared" si="33"/>
        <v/>
      </c>
    </row>
    <row r="492" spans="1:21" ht="21.95" customHeight="1" x14ac:dyDescent="0.15">
      <c r="A492" s="266"/>
      <c r="B492" s="78"/>
      <c r="C492" s="78"/>
      <c r="D492" s="77"/>
      <c r="E492" s="77"/>
      <c r="F492" s="77"/>
      <c r="G492" s="215"/>
      <c r="H492" s="215"/>
      <c r="I492" s="273"/>
      <c r="J492" s="273"/>
      <c r="K492" s="315">
        <f t="shared" si="31"/>
        <v>0</v>
      </c>
      <c r="L492" s="70"/>
      <c r="M492" s="67"/>
      <c r="N492" s="70"/>
      <c r="O492" s="67"/>
      <c r="P492" s="78"/>
      <c r="Q492" s="78"/>
      <c r="R492" s="78"/>
      <c r="S492" s="192"/>
      <c r="T492" s="27" t="str">
        <f t="shared" si="32"/>
        <v/>
      </c>
      <c r="U492" s="49" t="str">
        <f t="shared" si="33"/>
        <v/>
      </c>
    </row>
    <row r="493" spans="1:21" ht="21.95" customHeight="1" x14ac:dyDescent="0.15">
      <c r="A493" s="266"/>
      <c r="B493" s="78"/>
      <c r="C493" s="78"/>
      <c r="D493" s="77"/>
      <c r="E493" s="77"/>
      <c r="F493" s="77"/>
      <c r="G493" s="215"/>
      <c r="H493" s="215"/>
      <c r="I493" s="273"/>
      <c r="J493" s="273"/>
      <c r="K493" s="315">
        <f t="shared" si="31"/>
        <v>0</v>
      </c>
      <c r="L493" s="70"/>
      <c r="M493" s="67"/>
      <c r="N493" s="70"/>
      <c r="O493" s="67"/>
      <c r="P493" s="78"/>
      <c r="Q493" s="78"/>
      <c r="R493" s="78"/>
      <c r="S493" s="192"/>
      <c r="T493" s="27" t="str">
        <f t="shared" si="32"/>
        <v/>
      </c>
      <c r="U493" s="49" t="str">
        <f t="shared" si="33"/>
        <v/>
      </c>
    </row>
    <row r="494" spans="1:21" ht="21.95" customHeight="1" x14ac:dyDescent="0.15">
      <c r="A494" s="266"/>
      <c r="B494" s="78"/>
      <c r="C494" s="78"/>
      <c r="D494" s="77"/>
      <c r="E494" s="77"/>
      <c r="F494" s="77"/>
      <c r="G494" s="215"/>
      <c r="H494" s="215"/>
      <c r="I494" s="273"/>
      <c r="J494" s="273"/>
      <c r="K494" s="315">
        <f t="shared" si="31"/>
        <v>0</v>
      </c>
      <c r="L494" s="70"/>
      <c r="M494" s="67"/>
      <c r="N494" s="70"/>
      <c r="O494" s="67"/>
      <c r="P494" s="78"/>
      <c r="Q494" s="78"/>
      <c r="R494" s="78"/>
      <c r="S494" s="192"/>
      <c r="T494" s="27" t="str">
        <f t="shared" si="32"/>
        <v/>
      </c>
      <c r="U494" s="49" t="str">
        <f t="shared" si="33"/>
        <v/>
      </c>
    </row>
    <row r="495" spans="1:21" ht="21.95" customHeight="1" x14ac:dyDescent="0.15">
      <c r="A495" s="266"/>
      <c r="B495" s="78"/>
      <c r="C495" s="78"/>
      <c r="D495" s="77"/>
      <c r="E495" s="77"/>
      <c r="F495" s="77"/>
      <c r="G495" s="215"/>
      <c r="H495" s="215"/>
      <c r="I495" s="273"/>
      <c r="J495" s="273"/>
      <c r="K495" s="315">
        <f t="shared" si="31"/>
        <v>0</v>
      </c>
      <c r="L495" s="70"/>
      <c r="M495" s="67"/>
      <c r="N495" s="70"/>
      <c r="O495" s="67"/>
      <c r="P495" s="78"/>
      <c r="Q495" s="78"/>
      <c r="R495" s="78"/>
      <c r="S495" s="192"/>
      <c r="T495" s="27" t="str">
        <f t="shared" si="32"/>
        <v/>
      </c>
      <c r="U495" s="49" t="str">
        <f t="shared" si="33"/>
        <v/>
      </c>
    </row>
    <row r="496" spans="1:21" ht="21.95" customHeight="1" x14ac:dyDescent="0.15">
      <c r="A496" s="266"/>
      <c r="B496" s="78"/>
      <c r="C496" s="78"/>
      <c r="D496" s="77"/>
      <c r="E496" s="77"/>
      <c r="F496" s="77"/>
      <c r="G496" s="215"/>
      <c r="H496" s="215"/>
      <c r="I496" s="273"/>
      <c r="J496" s="273"/>
      <c r="K496" s="315">
        <f t="shared" si="31"/>
        <v>0</v>
      </c>
      <c r="L496" s="70"/>
      <c r="M496" s="67"/>
      <c r="N496" s="70"/>
      <c r="O496" s="67"/>
      <c r="P496" s="78"/>
      <c r="Q496" s="78"/>
      <c r="R496" s="78"/>
      <c r="S496" s="192"/>
      <c r="T496" s="27" t="str">
        <f t="shared" si="32"/>
        <v/>
      </c>
      <c r="U496" s="49" t="str">
        <f t="shared" si="33"/>
        <v/>
      </c>
    </row>
    <row r="497" spans="1:21" ht="21.95" customHeight="1" x14ac:dyDescent="0.15">
      <c r="A497" s="266"/>
      <c r="B497" s="78"/>
      <c r="C497" s="78"/>
      <c r="D497" s="77"/>
      <c r="E497" s="77"/>
      <c r="F497" s="77"/>
      <c r="G497" s="215"/>
      <c r="H497" s="215"/>
      <c r="I497" s="273"/>
      <c r="J497" s="273"/>
      <c r="K497" s="315">
        <f t="shared" si="31"/>
        <v>0</v>
      </c>
      <c r="L497" s="70"/>
      <c r="M497" s="67"/>
      <c r="N497" s="70"/>
      <c r="O497" s="67"/>
      <c r="P497" s="78"/>
      <c r="Q497" s="78"/>
      <c r="R497" s="78"/>
      <c r="S497" s="192"/>
      <c r="T497" s="27" t="str">
        <f t="shared" si="32"/>
        <v/>
      </c>
      <c r="U497" s="49" t="str">
        <f t="shared" si="33"/>
        <v/>
      </c>
    </row>
    <row r="498" spans="1:21" ht="21.95" customHeight="1" x14ac:dyDescent="0.15">
      <c r="A498" s="266"/>
      <c r="B498" s="78"/>
      <c r="C498" s="78"/>
      <c r="D498" s="77"/>
      <c r="E498" s="77"/>
      <c r="F498" s="77"/>
      <c r="G498" s="215"/>
      <c r="H498" s="215"/>
      <c r="I498" s="273"/>
      <c r="J498" s="273"/>
      <c r="K498" s="315">
        <f t="shared" si="31"/>
        <v>0</v>
      </c>
      <c r="L498" s="70"/>
      <c r="M498" s="67"/>
      <c r="N498" s="70"/>
      <c r="O498" s="67"/>
      <c r="P498" s="78"/>
      <c r="Q498" s="78"/>
      <c r="R498" s="78"/>
      <c r="S498" s="192"/>
      <c r="T498" s="27" t="str">
        <f t="shared" si="32"/>
        <v/>
      </c>
      <c r="U498" s="49" t="str">
        <f t="shared" si="33"/>
        <v/>
      </c>
    </row>
    <row r="499" spans="1:21" ht="21.95" customHeight="1" x14ac:dyDescent="0.15">
      <c r="A499" s="266"/>
      <c r="B499" s="78"/>
      <c r="C499" s="78"/>
      <c r="D499" s="77"/>
      <c r="E499" s="77"/>
      <c r="F499" s="77"/>
      <c r="G499" s="215"/>
      <c r="H499" s="215"/>
      <c r="I499" s="273"/>
      <c r="J499" s="273"/>
      <c r="K499" s="315">
        <f t="shared" si="31"/>
        <v>0</v>
      </c>
      <c r="L499" s="70"/>
      <c r="M499" s="67"/>
      <c r="N499" s="70"/>
      <c r="O499" s="67"/>
      <c r="P499" s="78"/>
      <c r="Q499" s="78"/>
      <c r="R499" s="78"/>
      <c r="S499" s="192"/>
      <c r="T499" s="27" t="str">
        <f t="shared" si="32"/>
        <v/>
      </c>
      <c r="U499" s="49" t="str">
        <f t="shared" si="33"/>
        <v/>
      </c>
    </row>
    <row r="500" spans="1:21" ht="21.95" customHeight="1" x14ac:dyDescent="0.15">
      <c r="A500" s="266"/>
      <c r="B500" s="78"/>
      <c r="C500" s="78"/>
      <c r="D500" s="77"/>
      <c r="E500" s="77"/>
      <c r="F500" s="77"/>
      <c r="G500" s="215"/>
      <c r="H500" s="215"/>
      <c r="I500" s="273"/>
      <c r="J500" s="273"/>
      <c r="K500" s="315">
        <f t="shared" si="31"/>
        <v>0</v>
      </c>
      <c r="L500" s="70"/>
      <c r="M500" s="67"/>
      <c r="N500" s="70"/>
      <c r="O500" s="67"/>
      <c r="P500" s="78"/>
      <c r="Q500" s="78"/>
      <c r="R500" s="78"/>
      <c r="S500" s="192"/>
      <c r="T500" s="27" t="str">
        <f t="shared" si="32"/>
        <v/>
      </c>
      <c r="U500" s="49" t="str">
        <f t="shared" si="33"/>
        <v/>
      </c>
    </row>
    <row r="501" spans="1:21" ht="21.95" customHeight="1" x14ac:dyDescent="0.15">
      <c r="A501" s="266"/>
      <c r="B501" s="78"/>
      <c r="C501" s="78"/>
      <c r="D501" s="77"/>
      <c r="E501" s="77"/>
      <c r="F501" s="77"/>
      <c r="G501" s="215"/>
      <c r="H501" s="215"/>
      <c r="I501" s="273"/>
      <c r="J501" s="273"/>
      <c r="K501" s="315">
        <f t="shared" si="31"/>
        <v>0</v>
      </c>
      <c r="L501" s="70"/>
      <c r="M501" s="67"/>
      <c r="N501" s="70"/>
      <c r="O501" s="67"/>
      <c r="P501" s="78"/>
      <c r="Q501" s="78"/>
      <c r="R501" s="78"/>
      <c r="S501" s="192"/>
      <c r="T501" s="27" t="str">
        <f t="shared" si="32"/>
        <v/>
      </c>
      <c r="U501" s="49" t="str">
        <f t="shared" si="33"/>
        <v/>
      </c>
    </row>
    <row r="502" spans="1:21" ht="21.95" customHeight="1" x14ac:dyDescent="0.15">
      <c r="A502" s="266"/>
      <c r="B502" s="78"/>
      <c r="C502" s="78"/>
      <c r="D502" s="77"/>
      <c r="E502" s="77"/>
      <c r="F502" s="77"/>
      <c r="G502" s="215"/>
      <c r="H502" s="215"/>
      <c r="I502" s="273"/>
      <c r="J502" s="273"/>
      <c r="K502" s="315">
        <f t="shared" si="31"/>
        <v>0</v>
      </c>
      <c r="L502" s="70"/>
      <c r="M502" s="67"/>
      <c r="N502" s="70"/>
      <c r="O502" s="67"/>
      <c r="P502" s="78"/>
      <c r="Q502" s="78"/>
      <c r="R502" s="78"/>
      <c r="S502" s="192"/>
      <c r="T502" s="27" t="str">
        <f t="shared" si="32"/>
        <v/>
      </c>
      <c r="U502" s="49" t="str">
        <f t="shared" si="33"/>
        <v/>
      </c>
    </row>
    <row r="503" spans="1:21" ht="21.95" customHeight="1" x14ac:dyDescent="0.15">
      <c r="A503" s="266"/>
      <c r="B503" s="78"/>
      <c r="C503" s="78"/>
      <c r="D503" s="77"/>
      <c r="E503" s="77"/>
      <c r="F503" s="77"/>
      <c r="G503" s="215"/>
      <c r="H503" s="215"/>
      <c r="I503" s="273"/>
      <c r="J503" s="273"/>
      <c r="K503" s="315">
        <f t="shared" si="31"/>
        <v>0</v>
      </c>
      <c r="L503" s="70"/>
      <c r="M503" s="67"/>
      <c r="N503" s="70"/>
      <c r="O503" s="67"/>
      <c r="P503" s="78"/>
      <c r="Q503" s="78"/>
      <c r="R503" s="78"/>
      <c r="S503" s="192"/>
      <c r="T503" s="27" t="str">
        <f t="shared" si="32"/>
        <v/>
      </c>
      <c r="U503" s="49" t="str">
        <f t="shared" si="33"/>
        <v/>
      </c>
    </row>
    <row r="504" spans="1:21" ht="21.95" customHeight="1" x14ac:dyDescent="0.15">
      <c r="A504" s="177"/>
      <c r="B504" s="78"/>
      <c r="C504" s="78"/>
      <c r="D504" s="77"/>
      <c r="E504" s="77"/>
      <c r="F504" s="77"/>
      <c r="G504" s="215"/>
      <c r="H504" s="215"/>
      <c r="I504" s="273"/>
      <c r="J504" s="273"/>
      <c r="K504" s="315">
        <f t="shared" si="31"/>
        <v>0</v>
      </c>
      <c r="L504" s="70"/>
      <c r="M504" s="67"/>
      <c r="N504" s="70"/>
      <c r="O504" s="67"/>
      <c r="P504" s="78"/>
      <c r="Q504" s="78"/>
      <c r="R504" s="78"/>
      <c r="S504" s="192"/>
      <c r="T504" s="27" t="str">
        <f t="shared" si="32"/>
        <v/>
      </c>
      <c r="U504" s="49" t="str">
        <f t="shared" si="33"/>
        <v/>
      </c>
    </row>
    <row r="505" spans="1:21" ht="21.95" customHeight="1" x14ac:dyDescent="0.15">
      <c r="A505" s="207"/>
      <c r="B505" s="93"/>
      <c r="C505" s="94"/>
      <c r="D505" s="94"/>
      <c r="E505" s="278"/>
      <c r="F505" s="94"/>
      <c r="G505" s="279"/>
      <c r="H505" s="239"/>
      <c r="I505" s="280"/>
      <c r="J505" s="260"/>
      <c r="K505" s="316">
        <f t="shared" si="31"/>
        <v>0</v>
      </c>
      <c r="L505" s="208"/>
      <c r="M505" s="208"/>
      <c r="N505" s="208"/>
      <c r="O505" s="208"/>
      <c r="P505" s="208"/>
      <c r="Q505" s="208"/>
      <c r="R505" s="208"/>
      <c r="S505" s="209"/>
      <c r="T505" s="27" t="str">
        <f t="shared" si="32"/>
        <v/>
      </c>
      <c r="U505" s="49" t="str">
        <f t="shared" si="33"/>
        <v/>
      </c>
    </row>
    <row r="506" spans="1:21" ht="21.95" customHeight="1" x14ac:dyDescent="0.15">
      <c r="A506" s="268"/>
      <c r="B506" s="71"/>
      <c r="C506" s="103"/>
      <c r="D506" s="164"/>
      <c r="E506" s="164"/>
      <c r="F506" s="164"/>
      <c r="G506" s="210"/>
      <c r="H506" s="211"/>
      <c r="I506" s="281"/>
      <c r="J506" s="281"/>
      <c r="K506" s="314">
        <f t="shared" si="31"/>
        <v>0</v>
      </c>
      <c r="L506" s="200"/>
      <c r="M506" s="71"/>
      <c r="N506" s="200"/>
      <c r="O506" s="71"/>
      <c r="P506" s="71"/>
      <c r="Q506" s="71"/>
      <c r="R506" s="71"/>
      <c r="S506" s="270"/>
      <c r="T506" s="27" t="str">
        <f t="shared" si="32"/>
        <v/>
      </c>
      <c r="U506" s="49" t="str">
        <f t="shared" si="33"/>
        <v/>
      </c>
    </row>
    <row r="507" spans="1:21" ht="21.95" customHeight="1" x14ac:dyDescent="0.15">
      <c r="A507" s="266"/>
      <c r="B507" s="67"/>
      <c r="C507" s="78"/>
      <c r="D507" s="77"/>
      <c r="E507" s="77"/>
      <c r="F507" s="77"/>
      <c r="G507" s="215"/>
      <c r="H507" s="216"/>
      <c r="I507" s="273"/>
      <c r="J507" s="273"/>
      <c r="K507" s="315">
        <f t="shared" si="31"/>
        <v>0</v>
      </c>
      <c r="L507" s="70"/>
      <c r="M507" s="67"/>
      <c r="N507" s="70"/>
      <c r="O507" s="67"/>
      <c r="P507" s="67"/>
      <c r="Q507" s="67"/>
      <c r="R507" s="67"/>
      <c r="S507" s="192"/>
      <c r="T507" s="27" t="str">
        <f t="shared" si="32"/>
        <v/>
      </c>
      <c r="U507" s="49" t="str">
        <f t="shared" si="33"/>
        <v/>
      </c>
    </row>
    <row r="508" spans="1:21" ht="21.95" customHeight="1" x14ac:dyDescent="0.15">
      <c r="A508" s="266"/>
      <c r="B508" s="67"/>
      <c r="C508" s="78"/>
      <c r="D508" s="77"/>
      <c r="E508" s="77"/>
      <c r="F508" s="77"/>
      <c r="G508" s="215"/>
      <c r="H508" s="216"/>
      <c r="I508" s="273"/>
      <c r="J508" s="273"/>
      <c r="K508" s="315">
        <f t="shared" si="31"/>
        <v>0</v>
      </c>
      <c r="L508" s="70"/>
      <c r="M508" s="67"/>
      <c r="N508" s="70"/>
      <c r="O508" s="67"/>
      <c r="P508" s="67"/>
      <c r="Q508" s="67"/>
      <c r="R508" s="67"/>
      <c r="S508" s="192"/>
      <c r="T508" s="27" t="str">
        <f t="shared" si="32"/>
        <v/>
      </c>
      <c r="U508" s="49" t="str">
        <f t="shared" si="33"/>
        <v/>
      </c>
    </row>
    <row r="509" spans="1:21" ht="21.95" customHeight="1" x14ac:dyDescent="0.15">
      <c r="A509" s="266"/>
      <c r="B509" s="67"/>
      <c r="C509" s="78"/>
      <c r="D509" s="77"/>
      <c r="E509" s="77"/>
      <c r="F509" s="77"/>
      <c r="G509" s="215"/>
      <c r="H509" s="216"/>
      <c r="I509" s="273"/>
      <c r="J509" s="273"/>
      <c r="K509" s="315">
        <f t="shared" si="31"/>
        <v>0</v>
      </c>
      <c r="L509" s="70"/>
      <c r="M509" s="67"/>
      <c r="N509" s="70"/>
      <c r="O509" s="67"/>
      <c r="P509" s="67"/>
      <c r="Q509" s="67"/>
      <c r="R509" s="67"/>
      <c r="S509" s="192"/>
      <c r="T509" s="27" t="str">
        <f t="shared" si="32"/>
        <v/>
      </c>
      <c r="U509" s="49" t="str">
        <f t="shared" si="33"/>
        <v/>
      </c>
    </row>
    <row r="510" spans="1:21" ht="21.95" customHeight="1" x14ac:dyDescent="0.15">
      <c r="A510" s="266"/>
      <c r="B510" s="67"/>
      <c r="C510" s="78"/>
      <c r="D510" s="77"/>
      <c r="E510" s="77"/>
      <c r="F510" s="77"/>
      <c r="G510" s="215"/>
      <c r="H510" s="216"/>
      <c r="I510" s="273"/>
      <c r="J510" s="273"/>
      <c r="K510" s="315">
        <f t="shared" si="31"/>
        <v>0</v>
      </c>
      <c r="L510" s="70"/>
      <c r="M510" s="67"/>
      <c r="N510" s="70"/>
      <c r="O510" s="67"/>
      <c r="P510" s="67"/>
      <c r="Q510" s="67"/>
      <c r="R510" s="67"/>
      <c r="S510" s="192"/>
      <c r="T510" s="27" t="str">
        <f t="shared" si="32"/>
        <v/>
      </c>
      <c r="U510" s="49" t="str">
        <f t="shared" si="33"/>
        <v/>
      </c>
    </row>
    <row r="511" spans="1:21" ht="21.95" customHeight="1" x14ac:dyDescent="0.15">
      <c r="A511" s="266"/>
      <c r="B511" s="67"/>
      <c r="C511" s="78"/>
      <c r="D511" s="77"/>
      <c r="E511" s="77"/>
      <c r="F511" s="77"/>
      <c r="G511" s="215"/>
      <c r="H511" s="216"/>
      <c r="I511" s="273"/>
      <c r="J511" s="273"/>
      <c r="K511" s="315">
        <f t="shared" si="31"/>
        <v>0</v>
      </c>
      <c r="L511" s="70"/>
      <c r="M511" s="67"/>
      <c r="N511" s="70"/>
      <c r="O511" s="67"/>
      <c r="P511" s="67"/>
      <c r="Q511" s="67"/>
      <c r="R511" s="67"/>
      <c r="S511" s="192"/>
      <c r="T511" s="27" t="str">
        <f t="shared" si="32"/>
        <v/>
      </c>
      <c r="U511" s="49" t="str">
        <f t="shared" si="33"/>
        <v/>
      </c>
    </row>
    <row r="512" spans="1:21" ht="21.95" customHeight="1" x14ac:dyDescent="0.15">
      <c r="A512" s="266"/>
      <c r="B512" s="67"/>
      <c r="C512" s="78"/>
      <c r="D512" s="77"/>
      <c r="E512" s="77"/>
      <c r="F512" s="77"/>
      <c r="G512" s="215"/>
      <c r="H512" s="216"/>
      <c r="I512" s="273"/>
      <c r="J512" s="273"/>
      <c r="K512" s="315">
        <f t="shared" si="31"/>
        <v>0</v>
      </c>
      <c r="L512" s="70"/>
      <c r="M512" s="67"/>
      <c r="N512" s="70"/>
      <c r="O512" s="67"/>
      <c r="P512" s="67"/>
      <c r="Q512" s="67"/>
      <c r="R512" s="67"/>
      <c r="S512" s="192"/>
      <c r="T512" s="27" t="str">
        <f t="shared" si="32"/>
        <v/>
      </c>
      <c r="U512" s="49" t="str">
        <f t="shared" si="33"/>
        <v/>
      </c>
    </row>
    <row r="513" spans="1:21" ht="21.95" customHeight="1" x14ac:dyDescent="0.15">
      <c r="A513" s="266"/>
      <c r="B513" s="78"/>
      <c r="C513" s="78"/>
      <c r="D513" s="77"/>
      <c r="E513" s="77"/>
      <c r="F513" s="77"/>
      <c r="G513" s="215"/>
      <c r="H513" s="215"/>
      <c r="I513" s="273"/>
      <c r="J513" s="273"/>
      <c r="K513" s="315">
        <f t="shared" si="31"/>
        <v>0</v>
      </c>
      <c r="L513" s="70"/>
      <c r="M513" s="67"/>
      <c r="N513" s="70"/>
      <c r="O513" s="67"/>
      <c r="P513" s="78"/>
      <c r="Q513" s="78"/>
      <c r="R513" s="78"/>
      <c r="S513" s="192"/>
      <c r="T513" s="27" t="str">
        <f t="shared" si="32"/>
        <v/>
      </c>
      <c r="U513" s="49" t="str">
        <f t="shared" si="33"/>
        <v/>
      </c>
    </row>
    <row r="514" spans="1:21" ht="21.95" customHeight="1" x14ac:dyDescent="0.15">
      <c r="A514" s="266"/>
      <c r="B514" s="78"/>
      <c r="C514" s="78"/>
      <c r="D514" s="77"/>
      <c r="E514" s="77"/>
      <c r="F514" s="77"/>
      <c r="G514" s="215"/>
      <c r="H514" s="215"/>
      <c r="I514" s="273"/>
      <c r="J514" s="273"/>
      <c r="K514" s="315">
        <f t="shared" si="31"/>
        <v>0</v>
      </c>
      <c r="L514" s="70"/>
      <c r="M514" s="67"/>
      <c r="N514" s="70"/>
      <c r="O514" s="67"/>
      <c r="P514" s="78"/>
      <c r="Q514" s="78"/>
      <c r="R514" s="78"/>
      <c r="S514" s="192"/>
      <c r="T514" s="27" t="str">
        <f t="shared" si="32"/>
        <v/>
      </c>
      <c r="U514" s="49" t="str">
        <f t="shared" si="33"/>
        <v/>
      </c>
    </row>
    <row r="515" spans="1:21" ht="21.95" customHeight="1" x14ac:dyDescent="0.15">
      <c r="A515" s="266"/>
      <c r="B515" s="78"/>
      <c r="C515" s="78"/>
      <c r="D515" s="77"/>
      <c r="E515" s="77"/>
      <c r="F515" s="77"/>
      <c r="G515" s="215"/>
      <c r="H515" s="215"/>
      <c r="I515" s="273"/>
      <c r="J515" s="273"/>
      <c r="K515" s="315">
        <f t="shared" si="31"/>
        <v>0</v>
      </c>
      <c r="L515" s="70"/>
      <c r="M515" s="67"/>
      <c r="N515" s="70"/>
      <c r="O515" s="67"/>
      <c r="P515" s="78"/>
      <c r="Q515" s="78"/>
      <c r="R515" s="78"/>
      <c r="S515" s="192"/>
      <c r="T515" s="27" t="str">
        <f t="shared" si="32"/>
        <v/>
      </c>
      <c r="U515" s="49" t="str">
        <f t="shared" si="33"/>
        <v/>
      </c>
    </row>
    <row r="516" spans="1:21" ht="21.95" customHeight="1" x14ac:dyDescent="0.15">
      <c r="A516" s="266"/>
      <c r="B516" s="78"/>
      <c r="C516" s="78"/>
      <c r="D516" s="77"/>
      <c r="E516" s="77"/>
      <c r="F516" s="77"/>
      <c r="G516" s="215"/>
      <c r="H516" s="215"/>
      <c r="I516" s="273"/>
      <c r="J516" s="273"/>
      <c r="K516" s="315">
        <f t="shared" si="31"/>
        <v>0</v>
      </c>
      <c r="L516" s="70"/>
      <c r="M516" s="67"/>
      <c r="N516" s="70"/>
      <c r="O516" s="67"/>
      <c r="P516" s="78"/>
      <c r="Q516" s="78"/>
      <c r="R516" s="78"/>
      <c r="S516" s="192"/>
      <c r="T516" s="27" t="str">
        <f t="shared" si="32"/>
        <v/>
      </c>
      <c r="U516" s="49" t="str">
        <f t="shared" si="33"/>
        <v/>
      </c>
    </row>
    <row r="517" spans="1:21" ht="21.95" customHeight="1" x14ac:dyDescent="0.15">
      <c r="A517" s="266"/>
      <c r="B517" s="78"/>
      <c r="C517" s="78"/>
      <c r="D517" s="77"/>
      <c r="E517" s="77"/>
      <c r="F517" s="77"/>
      <c r="G517" s="215"/>
      <c r="H517" s="215"/>
      <c r="I517" s="273"/>
      <c r="J517" s="273"/>
      <c r="K517" s="315">
        <f t="shared" si="31"/>
        <v>0</v>
      </c>
      <c r="L517" s="70"/>
      <c r="M517" s="67"/>
      <c r="N517" s="70"/>
      <c r="O517" s="67"/>
      <c r="P517" s="78"/>
      <c r="Q517" s="78"/>
      <c r="R517" s="78"/>
      <c r="S517" s="192"/>
      <c r="T517" s="27" t="str">
        <f t="shared" si="32"/>
        <v/>
      </c>
      <c r="U517" s="49" t="str">
        <f t="shared" si="33"/>
        <v/>
      </c>
    </row>
    <row r="518" spans="1:21" ht="21.95" customHeight="1" x14ac:dyDescent="0.15">
      <c r="A518" s="266"/>
      <c r="B518" s="78"/>
      <c r="C518" s="78"/>
      <c r="D518" s="77"/>
      <c r="E518" s="77"/>
      <c r="F518" s="77"/>
      <c r="G518" s="215"/>
      <c r="H518" s="215"/>
      <c r="I518" s="273"/>
      <c r="J518" s="273"/>
      <c r="K518" s="315">
        <f t="shared" si="31"/>
        <v>0</v>
      </c>
      <c r="L518" s="70"/>
      <c r="M518" s="67"/>
      <c r="N518" s="70"/>
      <c r="O518" s="67"/>
      <c r="P518" s="78"/>
      <c r="Q518" s="78"/>
      <c r="R518" s="78"/>
      <c r="S518" s="192"/>
      <c r="T518" s="27" t="str">
        <f t="shared" si="32"/>
        <v/>
      </c>
      <c r="U518" s="49" t="str">
        <f t="shared" si="33"/>
        <v/>
      </c>
    </row>
    <row r="519" spans="1:21" ht="21.95" customHeight="1" x14ac:dyDescent="0.15">
      <c r="A519" s="266"/>
      <c r="B519" s="78"/>
      <c r="C519" s="78"/>
      <c r="D519" s="77"/>
      <c r="E519" s="77"/>
      <c r="F519" s="77"/>
      <c r="G519" s="215"/>
      <c r="H519" s="215"/>
      <c r="I519" s="273"/>
      <c r="J519" s="273"/>
      <c r="K519" s="315">
        <f t="shared" ref="K519:K582" si="34">J519-E519</f>
        <v>0</v>
      </c>
      <c r="L519" s="70"/>
      <c r="M519" s="67"/>
      <c r="N519" s="70"/>
      <c r="O519" s="67"/>
      <c r="P519" s="78"/>
      <c r="Q519" s="78"/>
      <c r="R519" s="78"/>
      <c r="S519" s="192"/>
      <c r="T519" s="27" t="str">
        <f t="shared" ref="T519:T582" si="35">CONCATENATE(L519,C519)</f>
        <v/>
      </c>
      <c r="U519" s="49" t="str">
        <f t="shared" ref="U519:U582" si="36">CONCATENATE(N519,H519)</f>
        <v/>
      </c>
    </row>
    <row r="520" spans="1:21" ht="21.95" customHeight="1" x14ac:dyDescent="0.15">
      <c r="A520" s="266"/>
      <c r="B520" s="78"/>
      <c r="C520" s="78"/>
      <c r="D520" s="77"/>
      <c r="E520" s="77"/>
      <c r="F520" s="77"/>
      <c r="G520" s="215"/>
      <c r="H520" s="215"/>
      <c r="I520" s="273"/>
      <c r="J520" s="273"/>
      <c r="K520" s="315">
        <f t="shared" si="34"/>
        <v>0</v>
      </c>
      <c r="L520" s="70"/>
      <c r="M520" s="67"/>
      <c r="N520" s="70"/>
      <c r="O520" s="67"/>
      <c r="P520" s="78"/>
      <c r="Q520" s="78"/>
      <c r="R520" s="78"/>
      <c r="S520" s="192"/>
      <c r="T520" s="27" t="str">
        <f t="shared" si="35"/>
        <v/>
      </c>
      <c r="U520" s="49" t="str">
        <f t="shared" si="36"/>
        <v/>
      </c>
    </row>
    <row r="521" spans="1:21" ht="21.95" customHeight="1" x14ac:dyDescent="0.15">
      <c r="A521" s="266"/>
      <c r="B521" s="78"/>
      <c r="C521" s="78"/>
      <c r="D521" s="77"/>
      <c r="E521" s="77"/>
      <c r="F521" s="77"/>
      <c r="G521" s="215"/>
      <c r="H521" s="215"/>
      <c r="I521" s="273"/>
      <c r="J521" s="273"/>
      <c r="K521" s="315">
        <f t="shared" si="34"/>
        <v>0</v>
      </c>
      <c r="L521" s="70"/>
      <c r="M521" s="67"/>
      <c r="N521" s="70"/>
      <c r="O521" s="67"/>
      <c r="P521" s="78"/>
      <c r="Q521" s="78"/>
      <c r="R521" s="78"/>
      <c r="S521" s="192"/>
      <c r="T521" s="27" t="str">
        <f t="shared" si="35"/>
        <v/>
      </c>
      <c r="U521" s="49" t="str">
        <f t="shared" si="36"/>
        <v/>
      </c>
    </row>
    <row r="522" spans="1:21" ht="21.95" customHeight="1" x14ac:dyDescent="0.15">
      <c r="A522" s="266"/>
      <c r="B522" s="78"/>
      <c r="C522" s="78"/>
      <c r="D522" s="77"/>
      <c r="E522" s="77"/>
      <c r="F522" s="77"/>
      <c r="G522" s="215"/>
      <c r="H522" s="215"/>
      <c r="I522" s="273"/>
      <c r="J522" s="273"/>
      <c r="K522" s="315">
        <f t="shared" si="34"/>
        <v>0</v>
      </c>
      <c r="L522" s="70"/>
      <c r="M522" s="67"/>
      <c r="N522" s="70"/>
      <c r="O522" s="67"/>
      <c r="P522" s="78"/>
      <c r="Q522" s="78"/>
      <c r="R522" s="78"/>
      <c r="S522" s="192"/>
      <c r="T522" s="27" t="str">
        <f t="shared" si="35"/>
        <v/>
      </c>
      <c r="U522" s="49" t="str">
        <f t="shared" si="36"/>
        <v/>
      </c>
    </row>
    <row r="523" spans="1:21" ht="21.95" customHeight="1" x14ac:dyDescent="0.15">
      <c r="A523" s="266"/>
      <c r="B523" s="78"/>
      <c r="C523" s="78"/>
      <c r="D523" s="77"/>
      <c r="E523" s="77"/>
      <c r="F523" s="77"/>
      <c r="G523" s="215"/>
      <c r="H523" s="215"/>
      <c r="I523" s="273"/>
      <c r="J523" s="273"/>
      <c r="K523" s="315">
        <f t="shared" si="34"/>
        <v>0</v>
      </c>
      <c r="L523" s="70"/>
      <c r="M523" s="67"/>
      <c r="N523" s="70"/>
      <c r="O523" s="67"/>
      <c r="P523" s="78"/>
      <c r="Q523" s="78"/>
      <c r="R523" s="78"/>
      <c r="S523" s="192"/>
      <c r="T523" s="27" t="str">
        <f t="shared" si="35"/>
        <v/>
      </c>
      <c r="U523" s="49" t="str">
        <f t="shared" si="36"/>
        <v/>
      </c>
    </row>
    <row r="524" spans="1:21" ht="21.95" customHeight="1" x14ac:dyDescent="0.15">
      <c r="A524" s="266"/>
      <c r="B524" s="78"/>
      <c r="C524" s="78"/>
      <c r="D524" s="77"/>
      <c r="E524" s="77"/>
      <c r="F524" s="77"/>
      <c r="G524" s="215"/>
      <c r="H524" s="215"/>
      <c r="I524" s="273"/>
      <c r="J524" s="273"/>
      <c r="K524" s="315">
        <f t="shared" si="34"/>
        <v>0</v>
      </c>
      <c r="L524" s="70"/>
      <c r="M524" s="67"/>
      <c r="N524" s="70"/>
      <c r="O524" s="67"/>
      <c r="P524" s="78"/>
      <c r="Q524" s="78"/>
      <c r="R524" s="78"/>
      <c r="S524" s="192"/>
      <c r="T524" s="27" t="str">
        <f t="shared" si="35"/>
        <v/>
      </c>
      <c r="U524" s="49" t="str">
        <f t="shared" si="36"/>
        <v/>
      </c>
    </row>
    <row r="525" spans="1:21" ht="21.95" customHeight="1" x14ac:dyDescent="0.15">
      <c r="A525" s="177"/>
      <c r="B525" s="78"/>
      <c r="C525" s="78"/>
      <c r="D525" s="77"/>
      <c r="E525" s="77"/>
      <c r="F525" s="77"/>
      <c r="G525" s="215"/>
      <c r="H525" s="215"/>
      <c r="I525" s="273"/>
      <c r="J525" s="273"/>
      <c r="K525" s="315">
        <f t="shared" si="34"/>
        <v>0</v>
      </c>
      <c r="L525" s="70"/>
      <c r="M525" s="67"/>
      <c r="N525" s="70"/>
      <c r="O525" s="67"/>
      <c r="P525" s="78"/>
      <c r="Q525" s="78"/>
      <c r="R525" s="78"/>
      <c r="S525" s="192"/>
      <c r="T525" s="27" t="str">
        <f t="shared" si="35"/>
        <v/>
      </c>
      <c r="U525" s="49" t="str">
        <f t="shared" si="36"/>
        <v/>
      </c>
    </row>
    <row r="526" spans="1:21" ht="21.95" customHeight="1" x14ac:dyDescent="0.15">
      <c r="A526" s="207"/>
      <c r="B526" s="93"/>
      <c r="C526" s="94"/>
      <c r="D526" s="94"/>
      <c r="E526" s="278"/>
      <c r="F526" s="94"/>
      <c r="G526" s="279"/>
      <c r="H526" s="239"/>
      <c r="I526" s="280"/>
      <c r="J526" s="260"/>
      <c r="K526" s="316">
        <f t="shared" si="34"/>
        <v>0</v>
      </c>
      <c r="L526" s="208"/>
      <c r="M526" s="208"/>
      <c r="N526" s="208"/>
      <c r="O526" s="208"/>
      <c r="P526" s="208"/>
      <c r="Q526" s="208"/>
      <c r="R526" s="208"/>
      <c r="S526" s="209"/>
      <c r="T526" s="27" t="str">
        <f t="shared" si="35"/>
        <v/>
      </c>
      <c r="U526" s="49" t="str">
        <f t="shared" si="36"/>
        <v/>
      </c>
    </row>
    <row r="527" spans="1:21" ht="21.95" customHeight="1" x14ac:dyDescent="0.15">
      <c r="A527" s="268"/>
      <c r="B527" s="71"/>
      <c r="C527" s="103"/>
      <c r="D527" s="164"/>
      <c r="E527" s="164"/>
      <c r="F527" s="164"/>
      <c r="G527" s="210"/>
      <c r="H527" s="211"/>
      <c r="I527" s="281"/>
      <c r="J527" s="281"/>
      <c r="K527" s="314">
        <f t="shared" si="34"/>
        <v>0</v>
      </c>
      <c r="L527" s="200"/>
      <c r="M527" s="71"/>
      <c r="N527" s="200"/>
      <c r="O527" s="71"/>
      <c r="P527" s="71"/>
      <c r="Q527" s="71"/>
      <c r="R527" s="71"/>
      <c r="S527" s="270"/>
      <c r="T527" s="27" t="str">
        <f t="shared" si="35"/>
        <v/>
      </c>
      <c r="U527" s="49" t="str">
        <f t="shared" si="36"/>
        <v/>
      </c>
    </row>
    <row r="528" spans="1:21" ht="21.95" customHeight="1" x14ac:dyDescent="0.15">
      <c r="A528" s="266"/>
      <c r="B528" s="67"/>
      <c r="C528" s="78"/>
      <c r="D528" s="77"/>
      <c r="E528" s="77"/>
      <c r="F528" s="77"/>
      <c r="G528" s="215"/>
      <c r="H528" s="216"/>
      <c r="I528" s="273"/>
      <c r="J528" s="273"/>
      <c r="K528" s="315">
        <f t="shared" si="34"/>
        <v>0</v>
      </c>
      <c r="L528" s="70"/>
      <c r="M528" s="67"/>
      <c r="N528" s="70"/>
      <c r="O528" s="67"/>
      <c r="P528" s="67"/>
      <c r="Q528" s="67"/>
      <c r="R528" s="67"/>
      <c r="S528" s="192"/>
      <c r="T528" s="27" t="str">
        <f t="shared" si="35"/>
        <v/>
      </c>
      <c r="U528" s="49" t="str">
        <f t="shared" si="36"/>
        <v/>
      </c>
    </row>
    <row r="529" spans="1:21" ht="21.95" customHeight="1" x14ac:dyDescent="0.15">
      <c r="A529" s="266"/>
      <c r="B529" s="67"/>
      <c r="C529" s="78"/>
      <c r="D529" s="77"/>
      <c r="E529" s="77"/>
      <c r="F529" s="77"/>
      <c r="G529" s="215"/>
      <c r="H529" s="216"/>
      <c r="I529" s="273"/>
      <c r="J529" s="273"/>
      <c r="K529" s="315">
        <f t="shared" si="34"/>
        <v>0</v>
      </c>
      <c r="L529" s="70"/>
      <c r="M529" s="67"/>
      <c r="N529" s="70"/>
      <c r="O529" s="67"/>
      <c r="P529" s="67"/>
      <c r="Q529" s="67"/>
      <c r="R529" s="67"/>
      <c r="S529" s="192"/>
      <c r="T529" s="27" t="str">
        <f t="shared" si="35"/>
        <v/>
      </c>
      <c r="U529" s="49" t="str">
        <f t="shared" si="36"/>
        <v/>
      </c>
    </row>
    <row r="530" spans="1:21" ht="21.95" customHeight="1" x14ac:dyDescent="0.15">
      <c r="A530" s="266"/>
      <c r="B530" s="67"/>
      <c r="C530" s="78"/>
      <c r="D530" s="77"/>
      <c r="E530" s="77"/>
      <c r="F530" s="77"/>
      <c r="G530" s="215"/>
      <c r="H530" s="216"/>
      <c r="I530" s="273"/>
      <c r="J530" s="273"/>
      <c r="K530" s="315">
        <f t="shared" si="34"/>
        <v>0</v>
      </c>
      <c r="L530" s="70"/>
      <c r="M530" s="67"/>
      <c r="N530" s="70"/>
      <c r="O530" s="67"/>
      <c r="P530" s="67"/>
      <c r="Q530" s="67"/>
      <c r="R530" s="67"/>
      <c r="S530" s="192"/>
      <c r="T530" s="27" t="str">
        <f t="shared" si="35"/>
        <v/>
      </c>
      <c r="U530" s="49" t="str">
        <f t="shared" si="36"/>
        <v/>
      </c>
    </row>
    <row r="531" spans="1:21" ht="21.95" customHeight="1" x14ac:dyDescent="0.15">
      <c r="A531" s="266"/>
      <c r="B531" s="67"/>
      <c r="C531" s="78"/>
      <c r="D531" s="77"/>
      <c r="E531" s="77"/>
      <c r="F531" s="77"/>
      <c r="G531" s="215"/>
      <c r="H531" s="216"/>
      <c r="I531" s="273"/>
      <c r="J531" s="273"/>
      <c r="K531" s="315">
        <f t="shared" si="34"/>
        <v>0</v>
      </c>
      <c r="L531" s="70"/>
      <c r="M531" s="67"/>
      <c r="N531" s="70"/>
      <c r="O531" s="67"/>
      <c r="P531" s="67"/>
      <c r="Q531" s="67"/>
      <c r="R531" s="67"/>
      <c r="S531" s="192"/>
      <c r="T531" s="27" t="str">
        <f t="shared" si="35"/>
        <v/>
      </c>
      <c r="U531" s="49" t="str">
        <f t="shared" si="36"/>
        <v/>
      </c>
    </row>
    <row r="532" spans="1:21" ht="21.95" customHeight="1" x14ac:dyDescent="0.15">
      <c r="A532" s="266"/>
      <c r="B532" s="67"/>
      <c r="C532" s="78"/>
      <c r="D532" s="77"/>
      <c r="E532" s="77"/>
      <c r="F532" s="77"/>
      <c r="G532" s="215"/>
      <c r="H532" s="216"/>
      <c r="I532" s="273"/>
      <c r="J532" s="273"/>
      <c r="K532" s="315">
        <f t="shared" si="34"/>
        <v>0</v>
      </c>
      <c r="L532" s="70"/>
      <c r="M532" s="67"/>
      <c r="N532" s="70"/>
      <c r="O532" s="67"/>
      <c r="P532" s="67"/>
      <c r="Q532" s="67"/>
      <c r="R532" s="67"/>
      <c r="S532" s="192"/>
      <c r="T532" s="27" t="str">
        <f t="shared" si="35"/>
        <v/>
      </c>
      <c r="U532" s="49" t="str">
        <f t="shared" si="36"/>
        <v/>
      </c>
    </row>
    <row r="533" spans="1:21" ht="21.95" customHeight="1" x14ac:dyDescent="0.15">
      <c r="A533" s="266"/>
      <c r="B533" s="67"/>
      <c r="C533" s="78"/>
      <c r="D533" s="77"/>
      <c r="E533" s="77"/>
      <c r="F533" s="77"/>
      <c r="G533" s="215"/>
      <c r="H533" s="216"/>
      <c r="I533" s="273"/>
      <c r="J533" s="273"/>
      <c r="K533" s="315">
        <f t="shared" si="34"/>
        <v>0</v>
      </c>
      <c r="L533" s="70"/>
      <c r="M533" s="67"/>
      <c r="N533" s="70"/>
      <c r="O533" s="67"/>
      <c r="P533" s="67"/>
      <c r="Q533" s="67"/>
      <c r="R533" s="67"/>
      <c r="S533" s="192"/>
      <c r="T533" s="27" t="str">
        <f t="shared" si="35"/>
        <v/>
      </c>
      <c r="U533" s="49" t="str">
        <f t="shared" si="36"/>
        <v/>
      </c>
    </row>
    <row r="534" spans="1:21" ht="21.95" customHeight="1" x14ac:dyDescent="0.15">
      <c r="A534" s="266"/>
      <c r="B534" s="78"/>
      <c r="C534" s="78"/>
      <c r="D534" s="77"/>
      <c r="E534" s="77"/>
      <c r="F534" s="77"/>
      <c r="G534" s="215"/>
      <c r="H534" s="215"/>
      <c r="I534" s="273"/>
      <c r="J534" s="273"/>
      <c r="K534" s="315">
        <f t="shared" si="34"/>
        <v>0</v>
      </c>
      <c r="L534" s="70"/>
      <c r="M534" s="67"/>
      <c r="N534" s="70"/>
      <c r="O534" s="67"/>
      <c r="P534" s="78"/>
      <c r="Q534" s="78"/>
      <c r="R534" s="78"/>
      <c r="S534" s="192"/>
      <c r="T534" s="27" t="str">
        <f t="shared" si="35"/>
        <v/>
      </c>
      <c r="U534" s="49" t="str">
        <f t="shared" si="36"/>
        <v/>
      </c>
    </row>
    <row r="535" spans="1:21" ht="21.95" customHeight="1" x14ac:dyDescent="0.15">
      <c r="A535" s="266"/>
      <c r="B535" s="78"/>
      <c r="C535" s="78"/>
      <c r="D535" s="77"/>
      <c r="E535" s="77"/>
      <c r="F535" s="77"/>
      <c r="G535" s="215"/>
      <c r="H535" s="215"/>
      <c r="I535" s="273"/>
      <c r="J535" s="273"/>
      <c r="K535" s="315">
        <f t="shared" si="34"/>
        <v>0</v>
      </c>
      <c r="L535" s="70"/>
      <c r="M535" s="67"/>
      <c r="N535" s="70"/>
      <c r="O535" s="67"/>
      <c r="P535" s="78"/>
      <c r="Q535" s="78"/>
      <c r="R535" s="78"/>
      <c r="S535" s="192"/>
      <c r="T535" s="27" t="str">
        <f t="shared" si="35"/>
        <v/>
      </c>
      <c r="U535" s="49" t="str">
        <f t="shared" si="36"/>
        <v/>
      </c>
    </row>
    <row r="536" spans="1:21" ht="21.95" customHeight="1" x14ac:dyDescent="0.15">
      <c r="A536" s="266"/>
      <c r="B536" s="78"/>
      <c r="C536" s="78"/>
      <c r="D536" s="77"/>
      <c r="E536" s="77"/>
      <c r="F536" s="77"/>
      <c r="G536" s="215"/>
      <c r="H536" s="215"/>
      <c r="I536" s="273"/>
      <c r="J536" s="273"/>
      <c r="K536" s="315">
        <f t="shared" si="34"/>
        <v>0</v>
      </c>
      <c r="L536" s="70"/>
      <c r="M536" s="67"/>
      <c r="N536" s="70"/>
      <c r="O536" s="67"/>
      <c r="P536" s="78"/>
      <c r="Q536" s="78"/>
      <c r="R536" s="78"/>
      <c r="S536" s="192"/>
      <c r="T536" s="27" t="str">
        <f t="shared" si="35"/>
        <v/>
      </c>
      <c r="U536" s="49" t="str">
        <f t="shared" si="36"/>
        <v/>
      </c>
    </row>
    <row r="537" spans="1:21" ht="21.95" customHeight="1" x14ac:dyDescent="0.15">
      <c r="A537" s="266"/>
      <c r="B537" s="78"/>
      <c r="C537" s="78"/>
      <c r="D537" s="77"/>
      <c r="E537" s="77"/>
      <c r="F537" s="77"/>
      <c r="G537" s="215"/>
      <c r="H537" s="215"/>
      <c r="I537" s="273"/>
      <c r="J537" s="273"/>
      <c r="K537" s="315">
        <f t="shared" si="34"/>
        <v>0</v>
      </c>
      <c r="L537" s="70"/>
      <c r="M537" s="67"/>
      <c r="N537" s="70"/>
      <c r="O537" s="67"/>
      <c r="P537" s="78"/>
      <c r="Q537" s="78"/>
      <c r="R537" s="78"/>
      <c r="S537" s="192"/>
      <c r="T537" s="27" t="str">
        <f t="shared" si="35"/>
        <v/>
      </c>
      <c r="U537" s="49" t="str">
        <f t="shared" si="36"/>
        <v/>
      </c>
    </row>
    <row r="538" spans="1:21" ht="21.95" customHeight="1" x14ac:dyDescent="0.15">
      <c r="A538" s="266"/>
      <c r="B538" s="78"/>
      <c r="C538" s="78"/>
      <c r="D538" s="77"/>
      <c r="E538" s="77"/>
      <c r="F538" s="77"/>
      <c r="G538" s="215"/>
      <c r="H538" s="215"/>
      <c r="I538" s="273"/>
      <c r="J538" s="273"/>
      <c r="K538" s="315">
        <f t="shared" si="34"/>
        <v>0</v>
      </c>
      <c r="L538" s="70"/>
      <c r="M538" s="67"/>
      <c r="N538" s="70"/>
      <c r="O538" s="67"/>
      <c r="P538" s="78"/>
      <c r="Q538" s="78"/>
      <c r="R538" s="78"/>
      <c r="S538" s="192"/>
      <c r="T538" s="27" t="str">
        <f t="shared" si="35"/>
        <v/>
      </c>
      <c r="U538" s="49" t="str">
        <f t="shared" si="36"/>
        <v/>
      </c>
    </row>
    <row r="539" spans="1:21" ht="21.95" customHeight="1" x14ac:dyDescent="0.15">
      <c r="A539" s="266"/>
      <c r="B539" s="78"/>
      <c r="C539" s="78"/>
      <c r="D539" s="77"/>
      <c r="E539" s="77"/>
      <c r="F539" s="77"/>
      <c r="G539" s="215"/>
      <c r="H539" s="215"/>
      <c r="I539" s="273"/>
      <c r="J539" s="273"/>
      <c r="K539" s="315">
        <f t="shared" si="34"/>
        <v>0</v>
      </c>
      <c r="L539" s="70"/>
      <c r="M539" s="67"/>
      <c r="N539" s="70"/>
      <c r="O539" s="67"/>
      <c r="P539" s="78"/>
      <c r="Q539" s="78"/>
      <c r="R539" s="78"/>
      <c r="S539" s="192"/>
      <c r="T539" s="27" t="str">
        <f t="shared" si="35"/>
        <v/>
      </c>
      <c r="U539" s="49" t="str">
        <f t="shared" si="36"/>
        <v/>
      </c>
    </row>
    <row r="540" spans="1:21" ht="21.95" customHeight="1" x14ac:dyDescent="0.15">
      <c r="A540" s="266"/>
      <c r="B540" s="78"/>
      <c r="C540" s="78"/>
      <c r="D540" s="77"/>
      <c r="E540" s="77"/>
      <c r="F540" s="77"/>
      <c r="G540" s="215"/>
      <c r="H540" s="215"/>
      <c r="I540" s="273"/>
      <c r="J540" s="273"/>
      <c r="K540" s="315">
        <f t="shared" si="34"/>
        <v>0</v>
      </c>
      <c r="L540" s="70"/>
      <c r="M540" s="67"/>
      <c r="N540" s="70"/>
      <c r="O540" s="67"/>
      <c r="P540" s="78"/>
      <c r="Q540" s="78"/>
      <c r="R540" s="78"/>
      <c r="S540" s="192"/>
      <c r="T540" s="27" t="str">
        <f t="shared" si="35"/>
        <v/>
      </c>
      <c r="U540" s="49" t="str">
        <f t="shared" si="36"/>
        <v/>
      </c>
    </row>
    <row r="541" spans="1:21" ht="21.95" customHeight="1" x14ac:dyDescent="0.15">
      <c r="A541" s="266"/>
      <c r="B541" s="78"/>
      <c r="C541" s="78"/>
      <c r="D541" s="77"/>
      <c r="E541" s="77"/>
      <c r="F541" s="77"/>
      <c r="G541" s="215"/>
      <c r="H541" s="215"/>
      <c r="I541" s="273"/>
      <c r="J541" s="273"/>
      <c r="K541" s="315">
        <f t="shared" si="34"/>
        <v>0</v>
      </c>
      <c r="L541" s="70"/>
      <c r="M541" s="67"/>
      <c r="N541" s="70"/>
      <c r="O541" s="67"/>
      <c r="P541" s="78"/>
      <c r="Q541" s="78"/>
      <c r="R541" s="78"/>
      <c r="S541" s="192"/>
      <c r="T541" s="27" t="str">
        <f t="shared" si="35"/>
        <v/>
      </c>
      <c r="U541" s="49" t="str">
        <f t="shared" si="36"/>
        <v/>
      </c>
    </row>
    <row r="542" spans="1:21" ht="21.95" customHeight="1" x14ac:dyDescent="0.15">
      <c r="A542" s="266"/>
      <c r="B542" s="78"/>
      <c r="C542" s="78"/>
      <c r="D542" s="77"/>
      <c r="E542" s="77"/>
      <c r="F542" s="77"/>
      <c r="G542" s="215"/>
      <c r="H542" s="215"/>
      <c r="I542" s="273"/>
      <c r="J542" s="273"/>
      <c r="K542" s="315">
        <f t="shared" si="34"/>
        <v>0</v>
      </c>
      <c r="L542" s="70"/>
      <c r="M542" s="67"/>
      <c r="N542" s="70"/>
      <c r="O542" s="67"/>
      <c r="P542" s="78"/>
      <c r="Q542" s="78"/>
      <c r="R542" s="78"/>
      <c r="S542" s="192"/>
      <c r="T542" s="27" t="str">
        <f t="shared" si="35"/>
        <v/>
      </c>
      <c r="U542" s="49" t="str">
        <f t="shared" si="36"/>
        <v/>
      </c>
    </row>
    <row r="543" spans="1:21" ht="21.95" customHeight="1" x14ac:dyDescent="0.15">
      <c r="A543" s="266"/>
      <c r="B543" s="78"/>
      <c r="C543" s="78"/>
      <c r="D543" s="77"/>
      <c r="E543" s="77"/>
      <c r="F543" s="77"/>
      <c r="G543" s="215"/>
      <c r="H543" s="215"/>
      <c r="I543" s="273"/>
      <c r="J543" s="273"/>
      <c r="K543" s="315">
        <f t="shared" si="34"/>
        <v>0</v>
      </c>
      <c r="L543" s="70"/>
      <c r="M543" s="67"/>
      <c r="N543" s="70"/>
      <c r="O543" s="67"/>
      <c r="P543" s="78"/>
      <c r="Q543" s="78"/>
      <c r="R543" s="78"/>
      <c r="S543" s="192"/>
      <c r="T543" s="27" t="str">
        <f t="shared" si="35"/>
        <v/>
      </c>
      <c r="U543" s="49" t="str">
        <f t="shared" si="36"/>
        <v/>
      </c>
    </row>
    <row r="544" spans="1:21" ht="21.95" customHeight="1" x14ac:dyDescent="0.15">
      <c r="A544" s="266"/>
      <c r="B544" s="78"/>
      <c r="C544" s="78"/>
      <c r="D544" s="77"/>
      <c r="E544" s="77"/>
      <c r="F544" s="77"/>
      <c r="G544" s="215"/>
      <c r="H544" s="215"/>
      <c r="I544" s="273"/>
      <c r="J544" s="273"/>
      <c r="K544" s="315">
        <f t="shared" si="34"/>
        <v>0</v>
      </c>
      <c r="L544" s="70"/>
      <c r="M544" s="67"/>
      <c r="N544" s="70"/>
      <c r="O544" s="67"/>
      <c r="P544" s="78"/>
      <c r="Q544" s="78"/>
      <c r="R544" s="78"/>
      <c r="S544" s="192"/>
      <c r="T544" s="27" t="str">
        <f t="shared" si="35"/>
        <v/>
      </c>
      <c r="U544" s="49" t="str">
        <f t="shared" si="36"/>
        <v/>
      </c>
    </row>
    <row r="545" spans="1:21" ht="21.95" customHeight="1" x14ac:dyDescent="0.15">
      <c r="A545" s="266"/>
      <c r="B545" s="78"/>
      <c r="C545" s="78"/>
      <c r="D545" s="77"/>
      <c r="E545" s="77"/>
      <c r="F545" s="77"/>
      <c r="G545" s="215"/>
      <c r="H545" s="215"/>
      <c r="I545" s="273"/>
      <c r="J545" s="273"/>
      <c r="K545" s="315">
        <f t="shared" si="34"/>
        <v>0</v>
      </c>
      <c r="L545" s="70"/>
      <c r="M545" s="67"/>
      <c r="N545" s="70"/>
      <c r="O545" s="67"/>
      <c r="P545" s="78"/>
      <c r="Q545" s="78"/>
      <c r="R545" s="78"/>
      <c r="S545" s="192"/>
      <c r="T545" s="27" t="str">
        <f t="shared" si="35"/>
        <v/>
      </c>
      <c r="U545" s="49" t="str">
        <f t="shared" si="36"/>
        <v/>
      </c>
    </row>
    <row r="546" spans="1:21" ht="21.95" customHeight="1" x14ac:dyDescent="0.15">
      <c r="A546" s="177"/>
      <c r="B546" s="78"/>
      <c r="C546" s="78"/>
      <c r="D546" s="77"/>
      <c r="E546" s="77"/>
      <c r="F546" s="77"/>
      <c r="G546" s="215"/>
      <c r="H546" s="215"/>
      <c r="I546" s="273"/>
      <c r="J546" s="273"/>
      <c r="K546" s="315">
        <f t="shared" si="34"/>
        <v>0</v>
      </c>
      <c r="L546" s="70"/>
      <c r="M546" s="67"/>
      <c r="N546" s="70"/>
      <c r="O546" s="67"/>
      <c r="P546" s="78"/>
      <c r="Q546" s="78"/>
      <c r="R546" s="78"/>
      <c r="S546" s="192"/>
      <c r="T546" s="27" t="str">
        <f t="shared" si="35"/>
        <v/>
      </c>
      <c r="U546" s="49" t="str">
        <f t="shared" si="36"/>
        <v/>
      </c>
    </row>
    <row r="547" spans="1:21" ht="21.95" customHeight="1" x14ac:dyDescent="0.15">
      <c r="A547" s="207"/>
      <c r="B547" s="93"/>
      <c r="C547" s="94"/>
      <c r="D547" s="94"/>
      <c r="E547" s="278"/>
      <c r="F547" s="94"/>
      <c r="G547" s="279"/>
      <c r="H547" s="239"/>
      <c r="I547" s="280"/>
      <c r="J547" s="260"/>
      <c r="K547" s="316">
        <f t="shared" si="34"/>
        <v>0</v>
      </c>
      <c r="L547" s="208"/>
      <c r="M547" s="208"/>
      <c r="N547" s="208"/>
      <c r="O547" s="208"/>
      <c r="P547" s="208"/>
      <c r="Q547" s="208"/>
      <c r="R547" s="208"/>
      <c r="S547" s="209"/>
      <c r="T547" s="27" t="str">
        <f t="shared" si="35"/>
        <v/>
      </c>
      <c r="U547" s="49" t="str">
        <f t="shared" si="36"/>
        <v/>
      </c>
    </row>
    <row r="548" spans="1:21" ht="21.95" customHeight="1" x14ac:dyDescent="0.15">
      <c r="A548" s="282"/>
      <c r="B548" s="282"/>
      <c r="C548" s="282"/>
      <c r="D548" s="283"/>
      <c r="E548" s="283"/>
      <c r="F548" s="283"/>
      <c r="G548" s="284"/>
      <c r="H548" s="284"/>
      <c r="I548" s="285"/>
      <c r="J548" s="286"/>
      <c r="K548" s="319">
        <f t="shared" si="34"/>
        <v>0</v>
      </c>
      <c r="L548" s="292"/>
      <c r="M548" s="293"/>
      <c r="N548" s="292"/>
      <c r="O548" s="293"/>
      <c r="P548" s="282"/>
      <c r="Q548" s="282"/>
      <c r="R548" s="282"/>
      <c r="S548" s="282"/>
      <c r="T548" s="27" t="str">
        <f t="shared" si="35"/>
        <v/>
      </c>
      <c r="U548" s="49" t="str">
        <f t="shared" si="36"/>
        <v/>
      </c>
    </row>
    <row r="549" spans="1:21" ht="21.95" customHeight="1" x14ac:dyDescent="0.15">
      <c r="A549" s="282"/>
      <c r="B549" s="282"/>
      <c r="C549" s="282"/>
      <c r="D549" s="283"/>
      <c r="E549" s="283"/>
      <c r="F549" s="283"/>
      <c r="G549" s="284"/>
      <c r="H549" s="284"/>
      <c r="I549" s="285"/>
      <c r="J549" s="286"/>
      <c r="K549" s="319">
        <f t="shared" si="34"/>
        <v>0</v>
      </c>
      <c r="L549" s="292"/>
      <c r="M549" s="293"/>
      <c r="N549" s="292"/>
      <c r="O549" s="293"/>
      <c r="P549" s="282"/>
      <c r="Q549" s="282"/>
      <c r="R549" s="282"/>
      <c r="S549" s="282"/>
      <c r="T549" s="27" t="str">
        <f t="shared" si="35"/>
        <v/>
      </c>
      <c r="U549" s="49" t="str">
        <f t="shared" si="36"/>
        <v/>
      </c>
    </row>
    <row r="550" spans="1:21" ht="21.95" customHeight="1" x14ac:dyDescent="0.15">
      <c r="A550" s="282"/>
      <c r="B550" s="282"/>
      <c r="C550" s="282"/>
      <c r="D550" s="283"/>
      <c r="E550" s="283"/>
      <c r="F550" s="283"/>
      <c r="G550" s="284"/>
      <c r="H550" s="284"/>
      <c r="I550" s="285"/>
      <c r="J550" s="286"/>
      <c r="K550" s="319">
        <f t="shared" si="34"/>
        <v>0</v>
      </c>
      <c r="L550" s="292"/>
      <c r="M550" s="293"/>
      <c r="N550" s="292"/>
      <c r="O550" s="293"/>
      <c r="P550" s="282"/>
      <c r="Q550" s="282"/>
      <c r="R550" s="282"/>
      <c r="S550" s="282"/>
      <c r="T550" s="27" t="str">
        <f t="shared" si="35"/>
        <v/>
      </c>
      <c r="U550" s="49" t="str">
        <f t="shared" si="36"/>
        <v/>
      </c>
    </row>
    <row r="551" spans="1:21" ht="21.95" customHeight="1" x14ac:dyDescent="0.15">
      <c r="A551" s="282"/>
      <c r="B551" s="282"/>
      <c r="C551" s="282"/>
      <c r="D551" s="283"/>
      <c r="E551" s="283"/>
      <c r="F551" s="283"/>
      <c r="G551" s="284"/>
      <c r="H551" s="284"/>
      <c r="I551" s="285"/>
      <c r="J551" s="286"/>
      <c r="K551" s="319">
        <f t="shared" si="34"/>
        <v>0</v>
      </c>
      <c r="L551" s="292"/>
      <c r="M551" s="293"/>
      <c r="N551" s="292"/>
      <c r="O551" s="293"/>
      <c r="P551" s="282"/>
      <c r="Q551" s="282"/>
      <c r="R551" s="282"/>
      <c r="S551" s="282"/>
      <c r="T551" s="27" t="str">
        <f t="shared" si="35"/>
        <v/>
      </c>
      <c r="U551" s="49" t="str">
        <f t="shared" si="36"/>
        <v/>
      </c>
    </row>
    <row r="552" spans="1:21" ht="21.95" customHeight="1" x14ac:dyDescent="0.15">
      <c r="A552" s="282"/>
      <c r="B552" s="282"/>
      <c r="C552" s="282"/>
      <c r="D552" s="283"/>
      <c r="E552" s="283"/>
      <c r="F552" s="283"/>
      <c r="G552" s="284"/>
      <c r="H552" s="284"/>
      <c r="I552" s="285"/>
      <c r="J552" s="286"/>
      <c r="K552" s="319">
        <f t="shared" si="34"/>
        <v>0</v>
      </c>
      <c r="L552" s="292"/>
      <c r="M552" s="293"/>
      <c r="N552" s="292"/>
      <c r="O552" s="293"/>
      <c r="P552" s="282"/>
      <c r="Q552" s="282"/>
      <c r="R552" s="282"/>
      <c r="S552" s="282"/>
      <c r="T552" s="27" t="str">
        <f t="shared" si="35"/>
        <v/>
      </c>
      <c r="U552" s="49" t="str">
        <f t="shared" si="36"/>
        <v/>
      </c>
    </row>
    <row r="553" spans="1:21" ht="21.95" customHeight="1" x14ac:dyDescent="0.15">
      <c r="A553" s="282"/>
      <c r="B553" s="282"/>
      <c r="C553" s="282"/>
      <c r="D553" s="283"/>
      <c r="E553" s="283"/>
      <c r="F553" s="283"/>
      <c r="G553" s="284"/>
      <c r="H553" s="284"/>
      <c r="I553" s="285"/>
      <c r="J553" s="286"/>
      <c r="K553" s="319">
        <f t="shared" si="34"/>
        <v>0</v>
      </c>
      <c r="L553" s="292"/>
      <c r="M553" s="293"/>
      <c r="N553" s="292"/>
      <c r="O553" s="293"/>
      <c r="P553" s="282"/>
      <c r="Q553" s="282"/>
      <c r="R553" s="282"/>
      <c r="S553" s="282"/>
      <c r="T553" s="27" t="str">
        <f t="shared" si="35"/>
        <v/>
      </c>
      <c r="U553" s="49" t="str">
        <f t="shared" si="36"/>
        <v/>
      </c>
    </row>
    <row r="554" spans="1:21" ht="21.95" customHeight="1" x14ac:dyDescent="0.15">
      <c r="A554" s="282"/>
      <c r="B554" s="282"/>
      <c r="C554" s="282"/>
      <c r="D554" s="283"/>
      <c r="E554" s="283"/>
      <c r="F554" s="283"/>
      <c r="G554" s="284"/>
      <c r="H554" s="284"/>
      <c r="I554" s="285"/>
      <c r="J554" s="286"/>
      <c r="K554" s="319">
        <f t="shared" si="34"/>
        <v>0</v>
      </c>
      <c r="L554" s="292"/>
      <c r="M554" s="293"/>
      <c r="N554" s="292"/>
      <c r="O554" s="293"/>
      <c r="P554" s="282"/>
      <c r="Q554" s="282"/>
      <c r="R554" s="282"/>
      <c r="S554" s="282"/>
      <c r="T554" s="27" t="str">
        <f t="shared" si="35"/>
        <v/>
      </c>
      <c r="U554" s="49" t="str">
        <f t="shared" si="36"/>
        <v/>
      </c>
    </row>
    <row r="555" spans="1:21" ht="21.95" customHeight="1" x14ac:dyDescent="0.15">
      <c r="A555" s="282"/>
      <c r="B555" s="282"/>
      <c r="C555" s="282"/>
      <c r="D555" s="283"/>
      <c r="E555" s="283"/>
      <c r="F555" s="283"/>
      <c r="G555" s="284"/>
      <c r="H555" s="284"/>
      <c r="I555" s="285"/>
      <c r="J555" s="286"/>
      <c r="K555" s="319">
        <f t="shared" si="34"/>
        <v>0</v>
      </c>
      <c r="L555" s="292"/>
      <c r="M555" s="293"/>
      <c r="N555" s="292"/>
      <c r="O555" s="293"/>
      <c r="P555" s="282"/>
      <c r="Q555" s="282"/>
      <c r="R555" s="282"/>
      <c r="S555" s="282"/>
      <c r="T555" s="27" t="str">
        <f t="shared" si="35"/>
        <v/>
      </c>
      <c r="U555" s="49" t="str">
        <f t="shared" si="36"/>
        <v/>
      </c>
    </row>
    <row r="556" spans="1:21" ht="21.95" customHeight="1" x14ac:dyDescent="0.15">
      <c r="A556" s="282"/>
      <c r="B556" s="282"/>
      <c r="C556" s="282"/>
      <c r="D556" s="283"/>
      <c r="E556" s="283"/>
      <c r="F556" s="283"/>
      <c r="G556" s="284"/>
      <c r="H556" s="284"/>
      <c r="I556" s="285"/>
      <c r="J556" s="286"/>
      <c r="K556" s="319">
        <f t="shared" si="34"/>
        <v>0</v>
      </c>
      <c r="L556" s="292"/>
      <c r="M556" s="293"/>
      <c r="N556" s="292"/>
      <c r="O556" s="293"/>
      <c r="P556" s="282"/>
      <c r="Q556" s="282"/>
      <c r="R556" s="282"/>
      <c r="S556" s="282"/>
      <c r="T556" s="27" t="str">
        <f t="shared" si="35"/>
        <v/>
      </c>
      <c r="U556" s="49" t="str">
        <f t="shared" si="36"/>
        <v/>
      </c>
    </row>
    <row r="557" spans="1:21" ht="21.95" customHeight="1" x14ac:dyDescent="0.15">
      <c r="A557" s="282"/>
      <c r="B557" s="282"/>
      <c r="C557" s="282"/>
      <c r="D557" s="283"/>
      <c r="E557" s="283"/>
      <c r="F557" s="283"/>
      <c r="G557" s="284"/>
      <c r="H557" s="284"/>
      <c r="I557" s="285"/>
      <c r="J557" s="286"/>
      <c r="K557" s="319">
        <f t="shared" si="34"/>
        <v>0</v>
      </c>
      <c r="L557" s="292"/>
      <c r="M557" s="293"/>
      <c r="N557" s="292"/>
      <c r="O557" s="293"/>
      <c r="P557" s="282"/>
      <c r="Q557" s="282"/>
      <c r="R557" s="282"/>
      <c r="S557" s="282"/>
      <c r="T557" s="27" t="str">
        <f t="shared" si="35"/>
        <v/>
      </c>
      <c r="U557" s="49" t="str">
        <f t="shared" si="36"/>
        <v/>
      </c>
    </row>
    <row r="558" spans="1:21" ht="21.95" customHeight="1" x14ac:dyDescent="0.15">
      <c r="A558" s="282"/>
      <c r="B558" s="282"/>
      <c r="C558" s="282"/>
      <c r="D558" s="283"/>
      <c r="E558" s="283"/>
      <c r="F558" s="283"/>
      <c r="G558" s="284"/>
      <c r="H558" s="284"/>
      <c r="I558" s="285"/>
      <c r="J558" s="286"/>
      <c r="K558" s="319">
        <f t="shared" si="34"/>
        <v>0</v>
      </c>
      <c r="L558" s="292"/>
      <c r="M558" s="293"/>
      <c r="N558" s="292"/>
      <c r="O558" s="293"/>
      <c r="P558" s="282"/>
      <c r="Q558" s="282"/>
      <c r="R558" s="282"/>
      <c r="S558" s="282"/>
      <c r="T558" s="27" t="str">
        <f t="shared" si="35"/>
        <v/>
      </c>
      <c r="U558" s="49" t="str">
        <f t="shared" si="36"/>
        <v/>
      </c>
    </row>
    <row r="559" spans="1:21" ht="21.95" customHeight="1" x14ac:dyDescent="0.15">
      <c r="A559" s="282"/>
      <c r="B559" s="282"/>
      <c r="C559" s="282"/>
      <c r="D559" s="283"/>
      <c r="E559" s="283"/>
      <c r="F559" s="283"/>
      <c r="G559" s="284"/>
      <c r="H559" s="284"/>
      <c r="I559" s="285"/>
      <c r="J559" s="286"/>
      <c r="K559" s="319">
        <f t="shared" si="34"/>
        <v>0</v>
      </c>
      <c r="L559" s="292"/>
      <c r="M559" s="293"/>
      <c r="N559" s="292"/>
      <c r="O559" s="293"/>
      <c r="P559" s="282"/>
      <c r="Q559" s="282"/>
      <c r="R559" s="282"/>
      <c r="S559" s="282"/>
      <c r="T559" s="27" t="str">
        <f t="shared" si="35"/>
        <v/>
      </c>
      <c r="U559" s="49" t="str">
        <f t="shared" si="36"/>
        <v/>
      </c>
    </row>
    <row r="560" spans="1:21" ht="21.95" customHeight="1" x14ac:dyDescent="0.15">
      <c r="A560" s="282"/>
      <c r="B560" s="282"/>
      <c r="C560" s="282"/>
      <c r="D560" s="283"/>
      <c r="E560" s="283"/>
      <c r="F560" s="283"/>
      <c r="G560" s="284"/>
      <c r="H560" s="284"/>
      <c r="I560" s="285"/>
      <c r="J560" s="286"/>
      <c r="K560" s="319">
        <f t="shared" si="34"/>
        <v>0</v>
      </c>
      <c r="L560" s="292"/>
      <c r="M560" s="293"/>
      <c r="N560" s="292"/>
      <c r="O560" s="293"/>
      <c r="P560" s="282"/>
      <c r="Q560" s="282"/>
      <c r="R560" s="282"/>
      <c r="S560" s="282"/>
      <c r="T560" s="27" t="str">
        <f t="shared" si="35"/>
        <v/>
      </c>
      <c r="U560" s="49" t="str">
        <f t="shared" si="36"/>
        <v/>
      </c>
    </row>
    <row r="561" spans="1:21" ht="21.95" customHeight="1" x14ac:dyDescent="0.15">
      <c r="A561" s="282"/>
      <c r="B561" s="282"/>
      <c r="C561" s="282"/>
      <c r="D561" s="283"/>
      <c r="E561" s="283"/>
      <c r="F561" s="283"/>
      <c r="G561" s="284"/>
      <c r="H561" s="284"/>
      <c r="I561" s="285"/>
      <c r="J561" s="286"/>
      <c r="K561" s="319">
        <f t="shared" si="34"/>
        <v>0</v>
      </c>
      <c r="L561" s="292"/>
      <c r="M561" s="293"/>
      <c r="N561" s="292"/>
      <c r="O561" s="293"/>
      <c r="P561" s="282"/>
      <c r="Q561" s="282"/>
      <c r="R561" s="282"/>
      <c r="S561" s="282"/>
      <c r="T561" s="27" t="str">
        <f t="shared" si="35"/>
        <v/>
      </c>
      <c r="U561" s="49" t="str">
        <f t="shared" si="36"/>
        <v/>
      </c>
    </row>
    <row r="562" spans="1:21" ht="21.95" customHeight="1" x14ac:dyDescent="0.15">
      <c r="A562" s="282"/>
      <c r="B562" s="282"/>
      <c r="C562" s="282"/>
      <c r="D562" s="283"/>
      <c r="E562" s="283"/>
      <c r="F562" s="283"/>
      <c r="G562" s="284"/>
      <c r="H562" s="284"/>
      <c r="I562" s="285"/>
      <c r="J562" s="286"/>
      <c r="K562" s="319">
        <f t="shared" si="34"/>
        <v>0</v>
      </c>
      <c r="L562" s="292"/>
      <c r="M562" s="293"/>
      <c r="N562" s="292"/>
      <c r="O562" s="293"/>
      <c r="P562" s="282"/>
      <c r="Q562" s="282"/>
      <c r="R562" s="282"/>
      <c r="S562" s="282"/>
      <c r="T562" s="27" t="str">
        <f t="shared" si="35"/>
        <v/>
      </c>
      <c r="U562" s="49" t="str">
        <f t="shared" si="36"/>
        <v/>
      </c>
    </row>
    <row r="563" spans="1:21" ht="21.95" customHeight="1" x14ac:dyDescent="0.15">
      <c r="A563" s="282"/>
      <c r="B563" s="282"/>
      <c r="C563" s="282"/>
      <c r="D563" s="283"/>
      <c r="E563" s="283"/>
      <c r="F563" s="283"/>
      <c r="G563" s="284"/>
      <c r="H563" s="284"/>
      <c r="I563" s="285"/>
      <c r="J563" s="286"/>
      <c r="K563" s="319">
        <f t="shared" si="34"/>
        <v>0</v>
      </c>
      <c r="L563" s="292"/>
      <c r="M563" s="293"/>
      <c r="N563" s="292"/>
      <c r="O563" s="293"/>
      <c r="P563" s="282"/>
      <c r="Q563" s="282"/>
      <c r="R563" s="282"/>
      <c r="S563" s="282"/>
      <c r="T563" s="27" t="str">
        <f t="shared" si="35"/>
        <v/>
      </c>
      <c r="U563" s="49" t="str">
        <f t="shared" si="36"/>
        <v/>
      </c>
    </row>
    <row r="564" spans="1:21" ht="21.95" customHeight="1" x14ac:dyDescent="0.15">
      <c r="A564" s="282"/>
      <c r="B564" s="282"/>
      <c r="C564" s="282"/>
      <c r="D564" s="283"/>
      <c r="E564" s="283"/>
      <c r="F564" s="283"/>
      <c r="G564" s="284"/>
      <c r="H564" s="284"/>
      <c r="I564" s="285"/>
      <c r="J564" s="286"/>
      <c r="K564" s="319">
        <f t="shared" si="34"/>
        <v>0</v>
      </c>
      <c r="L564" s="292"/>
      <c r="M564" s="293"/>
      <c r="N564" s="292"/>
      <c r="O564" s="293"/>
      <c r="P564" s="282"/>
      <c r="Q564" s="282"/>
      <c r="R564" s="282"/>
      <c r="S564" s="282"/>
      <c r="T564" s="27" t="str">
        <f t="shared" si="35"/>
        <v/>
      </c>
      <c r="U564" s="49" t="str">
        <f t="shared" si="36"/>
        <v/>
      </c>
    </row>
    <row r="565" spans="1:21" ht="21.95" customHeight="1" x14ac:dyDescent="0.15">
      <c r="A565" s="282"/>
      <c r="B565" s="282"/>
      <c r="C565" s="282"/>
      <c r="D565" s="283"/>
      <c r="E565" s="283"/>
      <c r="F565" s="283"/>
      <c r="G565" s="284"/>
      <c r="H565" s="284"/>
      <c r="I565" s="285"/>
      <c r="J565" s="286"/>
      <c r="K565" s="319">
        <f t="shared" si="34"/>
        <v>0</v>
      </c>
      <c r="L565" s="292"/>
      <c r="M565" s="293"/>
      <c r="N565" s="292"/>
      <c r="O565" s="293"/>
      <c r="P565" s="282"/>
      <c r="Q565" s="282"/>
      <c r="R565" s="282"/>
      <c r="S565" s="282"/>
      <c r="T565" s="27" t="str">
        <f t="shared" si="35"/>
        <v/>
      </c>
      <c r="U565" s="49" t="str">
        <f t="shared" si="36"/>
        <v/>
      </c>
    </row>
    <row r="566" spans="1:21" ht="21.95" customHeight="1" x14ac:dyDescent="0.15">
      <c r="A566" s="282"/>
      <c r="B566" s="282"/>
      <c r="C566" s="282"/>
      <c r="D566" s="283"/>
      <c r="E566" s="283"/>
      <c r="F566" s="283"/>
      <c r="G566" s="284"/>
      <c r="H566" s="284"/>
      <c r="I566" s="285"/>
      <c r="J566" s="286"/>
      <c r="K566" s="319">
        <f t="shared" si="34"/>
        <v>0</v>
      </c>
      <c r="L566" s="292"/>
      <c r="M566" s="293"/>
      <c r="N566" s="292"/>
      <c r="O566" s="293"/>
      <c r="P566" s="282"/>
      <c r="Q566" s="282"/>
      <c r="R566" s="282"/>
      <c r="S566" s="282"/>
      <c r="T566" s="27" t="str">
        <f t="shared" si="35"/>
        <v/>
      </c>
      <c r="U566" s="49" t="str">
        <f t="shared" si="36"/>
        <v/>
      </c>
    </row>
    <row r="567" spans="1:21" ht="21.95" customHeight="1" x14ac:dyDescent="0.15">
      <c r="A567" s="282"/>
      <c r="B567" s="282"/>
      <c r="C567" s="282"/>
      <c r="D567" s="283"/>
      <c r="E567" s="283"/>
      <c r="F567" s="283"/>
      <c r="G567" s="284"/>
      <c r="H567" s="284"/>
      <c r="I567" s="285"/>
      <c r="J567" s="286"/>
      <c r="K567" s="319">
        <f t="shared" si="34"/>
        <v>0</v>
      </c>
      <c r="L567" s="292"/>
      <c r="M567" s="293"/>
      <c r="N567" s="292"/>
      <c r="O567" s="293"/>
      <c r="P567" s="282"/>
      <c r="Q567" s="282"/>
      <c r="R567" s="282"/>
      <c r="S567" s="282"/>
      <c r="T567" s="27" t="str">
        <f t="shared" si="35"/>
        <v/>
      </c>
      <c r="U567" s="49" t="str">
        <f t="shared" si="36"/>
        <v/>
      </c>
    </row>
    <row r="568" spans="1:21" ht="21.95" customHeight="1" x14ac:dyDescent="0.15">
      <c r="A568" s="282"/>
      <c r="B568" s="282"/>
      <c r="C568" s="282"/>
      <c r="D568" s="283"/>
      <c r="E568" s="283"/>
      <c r="F568" s="283"/>
      <c r="G568" s="284"/>
      <c r="H568" s="284"/>
      <c r="I568" s="285"/>
      <c r="J568" s="286"/>
      <c r="K568" s="319">
        <f t="shared" si="34"/>
        <v>0</v>
      </c>
      <c r="L568" s="292"/>
      <c r="M568" s="293"/>
      <c r="N568" s="292"/>
      <c r="O568" s="293"/>
      <c r="P568" s="282"/>
      <c r="Q568" s="282"/>
      <c r="R568" s="282"/>
      <c r="S568" s="282"/>
      <c r="T568" s="27" t="str">
        <f t="shared" si="35"/>
        <v/>
      </c>
      <c r="U568" s="49" t="str">
        <f t="shared" si="36"/>
        <v/>
      </c>
    </row>
    <row r="569" spans="1:21" ht="21.95" customHeight="1" x14ac:dyDescent="0.15">
      <c r="A569" s="282"/>
      <c r="B569" s="282"/>
      <c r="C569" s="282"/>
      <c r="D569" s="283"/>
      <c r="E569" s="283"/>
      <c r="F569" s="283"/>
      <c r="G569" s="284"/>
      <c r="H569" s="284"/>
      <c r="I569" s="285"/>
      <c r="J569" s="286"/>
      <c r="K569" s="319">
        <f t="shared" si="34"/>
        <v>0</v>
      </c>
      <c r="L569" s="292"/>
      <c r="M569" s="293"/>
      <c r="N569" s="292"/>
      <c r="O569" s="293"/>
      <c r="P569" s="282"/>
      <c r="Q569" s="282"/>
      <c r="R569" s="282"/>
      <c r="S569" s="282"/>
      <c r="T569" s="27" t="str">
        <f t="shared" si="35"/>
        <v/>
      </c>
      <c r="U569" s="49" t="str">
        <f t="shared" si="36"/>
        <v/>
      </c>
    </row>
    <row r="570" spans="1:21" ht="21.95" customHeight="1" x14ac:dyDescent="0.15">
      <c r="A570" s="282"/>
      <c r="B570" s="282"/>
      <c r="C570" s="282"/>
      <c r="D570" s="283"/>
      <c r="E570" s="283"/>
      <c r="F570" s="283"/>
      <c r="G570" s="284"/>
      <c r="H570" s="284"/>
      <c r="I570" s="285"/>
      <c r="J570" s="286"/>
      <c r="K570" s="319">
        <f t="shared" si="34"/>
        <v>0</v>
      </c>
      <c r="L570" s="292"/>
      <c r="M570" s="293"/>
      <c r="N570" s="292"/>
      <c r="O570" s="293"/>
      <c r="P570" s="282"/>
      <c r="Q570" s="282"/>
      <c r="R570" s="282"/>
      <c r="S570" s="282"/>
      <c r="T570" s="27" t="str">
        <f t="shared" si="35"/>
        <v/>
      </c>
      <c r="U570" s="49" t="str">
        <f t="shared" si="36"/>
        <v/>
      </c>
    </row>
    <row r="571" spans="1:21" ht="21.95" customHeight="1" x14ac:dyDescent="0.15">
      <c r="A571" s="282"/>
      <c r="B571" s="282"/>
      <c r="C571" s="282"/>
      <c r="D571" s="283"/>
      <c r="E571" s="283"/>
      <c r="F571" s="283"/>
      <c r="G571" s="284"/>
      <c r="H571" s="284"/>
      <c r="I571" s="285"/>
      <c r="J571" s="286"/>
      <c r="K571" s="319">
        <f t="shared" si="34"/>
        <v>0</v>
      </c>
      <c r="L571" s="292"/>
      <c r="M571" s="293"/>
      <c r="N571" s="292"/>
      <c r="O571" s="293"/>
      <c r="P571" s="282"/>
      <c r="Q571" s="282"/>
      <c r="R571" s="282"/>
      <c r="S571" s="282"/>
      <c r="T571" s="27" t="str">
        <f t="shared" si="35"/>
        <v/>
      </c>
      <c r="U571" s="49" t="str">
        <f t="shared" si="36"/>
        <v/>
      </c>
    </row>
    <row r="572" spans="1:21" ht="21.95" customHeight="1" x14ac:dyDescent="0.15">
      <c r="A572" s="282"/>
      <c r="B572" s="282"/>
      <c r="C572" s="282"/>
      <c r="D572" s="283"/>
      <c r="E572" s="283"/>
      <c r="F572" s="283"/>
      <c r="G572" s="284"/>
      <c r="H572" s="284"/>
      <c r="I572" s="285"/>
      <c r="J572" s="286"/>
      <c r="K572" s="319">
        <f t="shared" si="34"/>
        <v>0</v>
      </c>
      <c r="L572" s="292"/>
      <c r="M572" s="293"/>
      <c r="N572" s="292"/>
      <c r="O572" s="293"/>
      <c r="P572" s="282"/>
      <c r="Q572" s="282"/>
      <c r="R572" s="282"/>
      <c r="S572" s="282"/>
      <c r="T572" s="27" t="str">
        <f t="shared" si="35"/>
        <v/>
      </c>
      <c r="U572" s="49" t="str">
        <f t="shared" si="36"/>
        <v/>
      </c>
    </row>
    <row r="573" spans="1:21" ht="21.95" customHeight="1" x14ac:dyDescent="0.15">
      <c r="A573" s="282"/>
      <c r="B573" s="282"/>
      <c r="C573" s="282"/>
      <c r="D573" s="283"/>
      <c r="E573" s="283"/>
      <c r="F573" s="283"/>
      <c r="G573" s="284"/>
      <c r="H573" s="284"/>
      <c r="I573" s="285"/>
      <c r="J573" s="286"/>
      <c r="K573" s="319">
        <f t="shared" si="34"/>
        <v>0</v>
      </c>
      <c r="L573" s="292"/>
      <c r="M573" s="293"/>
      <c r="N573" s="292"/>
      <c r="O573" s="293"/>
      <c r="P573" s="282"/>
      <c r="Q573" s="282"/>
      <c r="R573" s="282"/>
      <c r="S573" s="282"/>
      <c r="T573" s="27" t="str">
        <f t="shared" si="35"/>
        <v/>
      </c>
      <c r="U573" s="49" t="str">
        <f t="shared" si="36"/>
        <v/>
      </c>
    </row>
    <row r="574" spans="1:21" ht="21.95" customHeight="1" x14ac:dyDescent="0.15">
      <c r="A574" s="282"/>
      <c r="B574" s="282"/>
      <c r="C574" s="282"/>
      <c r="D574" s="283"/>
      <c r="E574" s="283"/>
      <c r="F574" s="283"/>
      <c r="G574" s="284"/>
      <c r="H574" s="284"/>
      <c r="I574" s="285"/>
      <c r="J574" s="286"/>
      <c r="K574" s="319">
        <f t="shared" si="34"/>
        <v>0</v>
      </c>
      <c r="L574" s="292"/>
      <c r="M574" s="293"/>
      <c r="N574" s="292"/>
      <c r="O574" s="293"/>
      <c r="P574" s="282"/>
      <c r="Q574" s="282"/>
      <c r="R574" s="282"/>
      <c r="S574" s="282"/>
      <c r="T574" s="27" t="str">
        <f t="shared" si="35"/>
        <v/>
      </c>
      <c r="U574" s="49" t="str">
        <f t="shared" si="36"/>
        <v/>
      </c>
    </row>
    <row r="575" spans="1:21" ht="21.95" customHeight="1" x14ac:dyDescent="0.15">
      <c r="A575" s="282"/>
      <c r="B575" s="282"/>
      <c r="C575" s="282"/>
      <c r="D575" s="283"/>
      <c r="E575" s="283"/>
      <c r="F575" s="283"/>
      <c r="G575" s="284"/>
      <c r="H575" s="284"/>
      <c r="I575" s="285"/>
      <c r="J575" s="286"/>
      <c r="K575" s="319">
        <f t="shared" si="34"/>
        <v>0</v>
      </c>
      <c r="L575" s="292"/>
      <c r="M575" s="293"/>
      <c r="N575" s="292"/>
      <c r="O575" s="293"/>
      <c r="P575" s="282"/>
      <c r="Q575" s="282"/>
      <c r="R575" s="282"/>
      <c r="S575" s="282"/>
      <c r="T575" s="27" t="str">
        <f t="shared" si="35"/>
        <v/>
      </c>
      <c r="U575" s="49" t="str">
        <f t="shared" si="36"/>
        <v/>
      </c>
    </row>
    <row r="576" spans="1:21" ht="21.95" customHeight="1" x14ac:dyDescent="0.15">
      <c r="A576" s="282"/>
      <c r="B576" s="282"/>
      <c r="C576" s="282"/>
      <c r="D576" s="283"/>
      <c r="E576" s="283"/>
      <c r="F576" s="283"/>
      <c r="G576" s="284"/>
      <c r="H576" s="284"/>
      <c r="I576" s="285"/>
      <c r="J576" s="286"/>
      <c r="K576" s="319">
        <f t="shared" si="34"/>
        <v>0</v>
      </c>
      <c r="L576" s="292"/>
      <c r="M576" s="293"/>
      <c r="N576" s="292"/>
      <c r="O576" s="293"/>
      <c r="P576" s="282"/>
      <c r="Q576" s="282"/>
      <c r="R576" s="282"/>
      <c r="S576" s="282"/>
      <c r="T576" s="27" t="str">
        <f t="shared" si="35"/>
        <v/>
      </c>
      <c r="U576" s="49" t="str">
        <f t="shared" si="36"/>
        <v/>
      </c>
    </row>
    <row r="577" spans="1:21" ht="21.95" customHeight="1" x14ac:dyDescent="0.15">
      <c r="A577" s="282"/>
      <c r="B577" s="282"/>
      <c r="C577" s="282"/>
      <c r="D577" s="283"/>
      <c r="E577" s="283"/>
      <c r="F577" s="283"/>
      <c r="G577" s="284"/>
      <c r="H577" s="284"/>
      <c r="I577" s="285"/>
      <c r="J577" s="286"/>
      <c r="K577" s="319">
        <f t="shared" si="34"/>
        <v>0</v>
      </c>
      <c r="L577" s="292"/>
      <c r="M577" s="293"/>
      <c r="N577" s="292"/>
      <c r="O577" s="293"/>
      <c r="P577" s="282"/>
      <c r="Q577" s="282"/>
      <c r="R577" s="282"/>
      <c r="S577" s="282"/>
      <c r="T577" s="27" t="str">
        <f t="shared" si="35"/>
        <v/>
      </c>
      <c r="U577" s="49" t="str">
        <f t="shared" si="36"/>
        <v/>
      </c>
    </row>
    <row r="578" spans="1:21" ht="21.95" customHeight="1" x14ac:dyDescent="0.15">
      <c r="A578" s="282"/>
      <c r="B578" s="282"/>
      <c r="C578" s="282"/>
      <c r="D578" s="283"/>
      <c r="E578" s="283"/>
      <c r="F578" s="283"/>
      <c r="G578" s="284"/>
      <c r="H578" s="284"/>
      <c r="I578" s="285"/>
      <c r="J578" s="286"/>
      <c r="K578" s="319">
        <f t="shared" si="34"/>
        <v>0</v>
      </c>
      <c r="L578" s="292"/>
      <c r="M578" s="293"/>
      <c r="N578" s="292"/>
      <c r="O578" s="293"/>
      <c r="P578" s="282"/>
      <c r="Q578" s="282"/>
      <c r="R578" s="282"/>
      <c r="S578" s="282"/>
      <c r="T578" s="27" t="str">
        <f t="shared" si="35"/>
        <v/>
      </c>
      <c r="U578" s="49" t="str">
        <f t="shared" si="36"/>
        <v/>
      </c>
    </row>
    <row r="579" spans="1:21" ht="21.95" customHeight="1" x14ac:dyDescent="0.15">
      <c r="A579" s="282"/>
      <c r="B579" s="282"/>
      <c r="C579" s="282"/>
      <c r="D579" s="283"/>
      <c r="E579" s="283"/>
      <c r="F579" s="283"/>
      <c r="G579" s="284"/>
      <c r="H579" s="284"/>
      <c r="I579" s="285"/>
      <c r="J579" s="286"/>
      <c r="K579" s="319">
        <f t="shared" si="34"/>
        <v>0</v>
      </c>
      <c r="L579" s="292"/>
      <c r="M579" s="293"/>
      <c r="N579" s="292"/>
      <c r="O579" s="293"/>
      <c r="P579" s="282"/>
      <c r="Q579" s="282"/>
      <c r="R579" s="282"/>
      <c r="S579" s="282"/>
      <c r="T579" s="27" t="str">
        <f t="shared" si="35"/>
        <v/>
      </c>
      <c r="U579" s="49" t="str">
        <f t="shared" si="36"/>
        <v/>
      </c>
    </row>
    <row r="580" spans="1:21" ht="21.95" customHeight="1" x14ac:dyDescent="0.15">
      <c r="A580" s="282"/>
      <c r="B580" s="282"/>
      <c r="C580" s="282"/>
      <c r="D580" s="283"/>
      <c r="E580" s="283"/>
      <c r="F580" s="283"/>
      <c r="G580" s="284"/>
      <c r="H580" s="284"/>
      <c r="I580" s="285"/>
      <c r="J580" s="286"/>
      <c r="K580" s="319">
        <f t="shared" si="34"/>
        <v>0</v>
      </c>
      <c r="L580" s="292"/>
      <c r="M580" s="293"/>
      <c r="N580" s="292"/>
      <c r="O580" s="293"/>
      <c r="P580" s="282"/>
      <c r="Q580" s="282"/>
      <c r="R580" s="282"/>
      <c r="S580" s="282"/>
      <c r="T580" s="27" t="str">
        <f t="shared" si="35"/>
        <v/>
      </c>
      <c r="U580" s="49" t="str">
        <f t="shared" si="36"/>
        <v/>
      </c>
    </row>
    <row r="581" spans="1:21" ht="21.95" customHeight="1" x14ac:dyDescent="0.15">
      <c r="A581" s="282"/>
      <c r="B581" s="282"/>
      <c r="C581" s="282"/>
      <c r="D581" s="283"/>
      <c r="E581" s="283"/>
      <c r="F581" s="283"/>
      <c r="G581" s="284"/>
      <c r="H581" s="284"/>
      <c r="I581" s="285"/>
      <c r="J581" s="286"/>
      <c r="K581" s="319">
        <f t="shared" si="34"/>
        <v>0</v>
      </c>
      <c r="L581" s="292"/>
      <c r="M581" s="293"/>
      <c r="N581" s="292"/>
      <c r="O581" s="293"/>
      <c r="P581" s="282"/>
      <c r="Q581" s="282"/>
      <c r="R581" s="282"/>
      <c r="S581" s="282"/>
      <c r="T581" s="27" t="str">
        <f t="shared" si="35"/>
        <v/>
      </c>
      <c r="U581" s="49" t="str">
        <f t="shared" si="36"/>
        <v/>
      </c>
    </row>
    <row r="582" spans="1:21" ht="21.95" customHeight="1" x14ac:dyDescent="0.15">
      <c r="A582" s="282"/>
      <c r="B582" s="282"/>
      <c r="C582" s="282"/>
      <c r="D582" s="283"/>
      <c r="E582" s="283"/>
      <c r="F582" s="283"/>
      <c r="G582" s="284"/>
      <c r="H582" s="284"/>
      <c r="I582" s="285"/>
      <c r="J582" s="286"/>
      <c r="K582" s="319">
        <f t="shared" si="34"/>
        <v>0</v>
      </c>
      <c r="L582" s="292"/>
      <c r="M582" s="293"/>
      <c r="N582" s="292"/>
      <c r="O582" s="293"/>
      <c r="P582" s="282"/>
      <c r="Q582" s="282"/>
      <c r="R582" s="282"/>
      <c r="S582" s="282"/>
      <c r="T582" s="27" t="str">
        <f t="shared" si="35"/>
        <v/>
      </c>
      <c r="U582" s="49" t="str">
        <f t="shared" si="36"/>
        <v/>
      </c>
    </row>
    <row r="583" spans="1:21" ht="21.95" customHeight="1" x14ac:dyDescent="0.15">
      <c r="A583" s="282"/>
      <c r="B583" s="282"/>
      <c r="C583" s="282"/>
      <c r="D583" s="283"/>
      <c r="E583" s="283"/>
      <c r="F583" s="283"/>
      <c r="G583" s="284"/>
      <c r="H583" s="284"/>
      <c r="I583" s="285"/>
      <c r="J583" s="286"/>
      <c r="K583" s="319">
        <f t="shared" ref="K583:K627" si="37">J583-E583</f>
        <v>0</v>
      </c>
      <c r="L583" s="292"/>
      <c r="M583" s="293"/>
      <c r="N583" s="292"/>
      <c r="O583" s="293"/>
      <c r="P583" s="282"/>
      <c r="Q583" s="282"/>
      <c r="R583" s="282"/>
      <c r="S583" s="282"/>
      <c r="T583" s="27" t="str">
        <f t="shared" ref="T583:T646" si="38">CONCATENATE(L583,C583)</f>
        <v/>
      </c>
      <c r="U583" s="49" t="str">
        <f t="shared" ref="U583:U646" si="39">CONCATENATE(N583,H583)</f>
        <v/>
      </c>
    </row>
    <row r="584" spans="1:21" ht="21.95" customHeight="1" x14ac:dyDescent="0.15">
      <c r="A584" s="282"/>
      <c r="B584" s="282"/>
      <c r="C584" s="282"/>
      <c r="D584" s="283"/>
      <c r="E584" s="283"/>
      <c r="F584" s="283"/>
      <c r="G584" s="284"/>
      <c r="H584" s="284"/>
      <c r="I584" s="285"/>
      <c r="J584" s="286"/>
      <c r="K584" s="319">
        <f t="shared" si="37"/>
        <v>0</v>
      </c>
      <c r="L584" s="292"/>
      <c r="M584" s="293"/>
      <c r="N584" s="292"/>
      <c r="O584" s="293"/>
      <c r="P584" s="282"/>
      <c r="Q584" s="282"/>
      <c r="R584" s="282"/>
      <c r="S584" s="282"/>
      <c r="T584" s="27" t="str">
        <f t="shared" si="38"/>
        <v/>
      </c>
      <c r="U584" s="49" t="str">
        <f t="shared" si="39"/>
        <v/>
      </c>
    </row>
    <row r="585" spans="1:21" ht="21.95" customHeight="1" x14ac:dyDescent="0.15">
      <c r="A585" s="282"/>
      <c r="B585" s="282"/>
      <c r="C585" s="282"/>
      <c r="D585" s="283"/>
      <c r="E585" s="283"/>
      <c r="F585" s="283"/>
      <c r="G585" s="284"/>
      <c r="H585" s="284"/>
      <c r="I585" s="285"/>
      <c r="J585" s="286"/>
      <c r="K585" s="319">
        <f t="shared" si="37"/>
        <v>0</v>
      </c>
      <c r="L585" s="292"/>
      <c r="M585" s="293"/>
      <c r="N585" s="292"/>
      <c r="O585" s="293"/>
      <c r="P585" s="282"/>
      <c r="Q585" s="282"/>
      <c r="R585" s="282"/>
      <c r="S585" s="282"/>
      <c r="T585" s="27" t="str">
        <f t="shared" si="38"/>
        <v/>
      </c>
      <c r="U585" s="49" t="str">
        <f t="shared" si="39"/>
        <v/>
      </c>
    </row>
    <row r="586" spans="1:21" ht="21.95" customHeight="1" x14ac:dyDescent="0.15">
      <c r="A586" s="282"/>
      <c r="B586" s="282"/>
      <c r="C586" s="282"/>
      <c r="D586" s="283"/>
      <c r="E586" s="283"/>
      <c r="F586" s="283"/>
      <c r="G586" s="284"/>
      <c r="H586" s="284"/>
      <c r="I586" s="285"/>
      <c r="J586" s="286"/>
      <c r="K586" s="319">
        <f t="shared" si="37"/>
        <v>0</v>
      </c>
      <c r="L586" s="292"/>
      <c r="M586" s="293"/>
      <c r="N586" s="292"/>
      <c r="O586" s="293"/>
      <c r="P586" s="282"/>
      <c r="Q586" s="282"/>
      <c r="R586" s="282"/>
      <c r="S586" s="282"/>
      <c r="T586" s="27" t="str">
        <f t="shared" si="38"/>
        <v/>
      </c>
      <c r="U586" s="49" t="str">
        <f t="shared" si="39"/>
        <v/>
      </c>
    </row>
    <row r="587" spans="1:21" ht="21.95" customHeight="1" x14ac:dyDescent="0.15">
      <c r="A587" s="282"/>
      <c r="B587" s="282"/>
      <c r="C587" s="282"/>
      <c r="D587" s="283"/>
      <c r="E587" s="283"/>
      <c r="F587" s="283"/>
      <c r="G587" s="284"/>
      <c r="H587" s="284"/>
      <c r="I587" s="285"/>
      <c r="J587" s="286"/>
      <c r="K587" s="319">
        <f t="shared" si="37"/>
        <v>0</v>
      </c>
      <c r="L587" s="292"/>
      <c r="M587" s="293"/>
      <c r="N587" s="292"/>
      <c r="O587" s="293"/>
      <c r="P587" s="282"/>
      <c r="Q587" s="282"/>
      <c r="R587" s="282"/>
      <c r="S587" s="282"/>
      <c r="T587" s="27" t="str">
        <f t="shared" si="38"/>
        <v/>
      </c>
      <c r="U587" s="49" t="str">
        <f t="shared" si="39"/>
        <v/>
      </c>
    </row>
    <row r="588" spans="1:21" ht="21.95" customHeight="1" x14ac:dyDescent="0.15">
      <c r="A588" s="282"/>
      <c r="B588" s="282"/>
      <c r="C588" s="282"/>
      <c r="D588" s="283"/>
      <c r="E588" s="283"/>
      <c r="F588" s="283"/>
      <c r="G588" s="284"/>
      <c r="H588" s="284"/>
      <c r="I588" s="285"/>
      <c r="J588" s="286"/>
      <c r="K588" s="319">
        <f t="shared" si="37"/>
        <v>0</v>
      </c>
      <c r="L588" s="292"/>
      <c r="M588" s="293"/>
      <c r="N588" s="292"/>
      <c r="O588" s="293"/>
      <c r="P588" s="282"/>
      <c r="Q588" s="282"/>
      <c r="R588" s="282"/>
      <c r="S588" s="282"/>
      <c r="T588" s="27" t="str">
        <f t="shared" si="38"/>
        <v/>
      </c>
      <c r="U588" s="49" t="str">
        <f t="shared" si="39"/>
        <v/>
      </c>
    </row>
    <row r="589" spans="1:21" ht="21.95" customHeight="1" x14ac:dyDescent="0.15">
      <c r="A589" s="282"/>
      <c r="B589" s="282"/>
      <c r="C589" s="282"/>
      <c r="D589" s="283"/>
      <c r="E589" s="283"/>
      <c r="F589" s="283"/>
      <c r="G589" s="284"/>
      <c r="H589" s="284"/>
      <c r="I589" s="285"/>
      <c r="J589" s="286"/>
      <c r="K589" s="319">
        <f t="shared" si="37"/>
        <v>0</v>
      </c>
      <c r="L589" s="292"/>
      <c r="M589" s="293"/>
      <c r="N589" s="292"/>
      <c r="O589" s="293"/>
      <c r="P589" s="282"/>
      <c r="Q589" s="282"/>
      <c r="R589" s="282"/>
      <c r="S589" s="282"/>
      <c r="T589" s="27" t="str">
        <f t="shared" si="38"/>
        <v/>
      </c>
      <c r="U589" s="49" t="str">
        <f t="shared" si="39"/>
        <v/>
      </c>
    </row>
    <row r="590" spans="1:21" ht="21.95" customHeight="1" x14ac:dyDescent="0.15">
      <c r="A590" s="282"/>
      <c r="B590" s="282"/>
      <c r="C590" s="282"/>
      <c r="D590" s="283"/>
      <c r="E590" s="283"/>
      <c r="F590" s="283"/>
      <c r="G590" s="284"/>
      <c r="H590" s="284"/>
      <c r="I590" s="285"/>
      <c r="J590" s="286"/>
      <c r="K590" s="319">
        <f t="shared" si="37"/>
        <v>0</v>
      </c>
      <c r="L590" s="292"/>
      <c r="M590" s="293"/>
      <c r="N590" s="292"/>
      <c r="O590" s="293"/>
      <c r="P590" s="282"/>
      <c r="Q590" s="282"/>
      <c r="R590" s="282"/>
      <c r="S590" s="282"/>
      <c r="T590" s="27" t="str">
        <f t="shared" si="38"/>
        <v/>
      </c>
      <c r="U590" s="49" t="str">
        <f t="shared" si="39"/>
        <v/>
      </c>
    </row>
    <row r="591" spans="1:21" ht="21.95" customHeight="1" x14ac:dyDescent="0.15">
      <c r="A591" s="282"/>
      <c r="B591" s="282"/>
      <c r="C591" s="282"/>
      <c r="D591" s="283"/>
      <c r="E591" s="283"/>
      <c r="F591" s="283"/>
      <c r="G591" s="284"/>
      <c r="H591" s="284"/>
      <c r="I591" s="285"/>
      <c r="J591" s="286"/>
      <c r="K591" s="319">
        <f t="shared" si="37"/>
        <v>0</v>
      </c>
      <c r="L591" s="292"/>
      <c r="M591" s="293"/>
      <c r="N591" s="292"/>
      <c r="O591" s="293"/>
      <c r="P591" s="282"/>
      <c r="Q591" s="282"/>
      <c r="R591" s="282"/>
      <c r="S591" s="282"/>
      <c r="T591" s="27" t="str">
        <f t="shared" si="38"/>
        <v/>
      </c>
      <c r="U591" s="49" t="str">
        <f t="shared" si="39"/>
        <v/>
      </c>
    </row>
    <row r="592" spans="1:21" ht="21.95" customHeight="1" x14ac:dyDescent="0.15">
      <c r="A592" s="282"/>
      <c r="B592" s="282"/>
      <c r="C592" s="282"/>
      <c r="D592" s="283"/>
      <c r="E592" s="283"/>
      <c r="F592" s="283"/>
      <c r="G592" s="284"/>
      <c r="H592" s="284"/>
      <c r="I592" s="285"/>
      <c r="J592" s="286"/>
      <c r="K592" s="319">
        <f t="shared" si="37"/>
        <v>0</v>
      </c>
      <c r="L592" s="292"/>
      <c r="M592" s="293"/>
      <c r="N592" s="292"/>
      <c r="O592" s="293"/>
      <c r="P592" s="282"/>
      <c r="Q592" s="282"/>
      <c r="R592" s="282"/>
      <c r="S592" s="282"/>
      <c r="T592" s="27" t="str">
        <f t="shared" si="38"/>
        <v/>
      </c>
      <c r="U592" s="49" t="str">
        <f t="shared" si="39"/>
        <v/>
      </c>
    </row>
    <row r="593" spans="1:21" ht="21.95" customHeight="1" x14ac:dyDescent="0.15">
      <c r="A593" s="282"/>
      <c r="B593" s="282"/>
      <c r="C593" s="282"/>
      <c r="D593" s="283"/>
      <c r="E593" s="283"/>
      <c r="F593" s="283"/>
      <c r="G593" s="284"/>
      <c r="H593" s="284"/>
      <c r="I593" s="285"/>
      <c r="J593" s="286"/>
      <c r="K593" s="319">
        <f t="shared" si="37"/>
        <v>0</v>
      </c>
      <c r="L593" s="292"/>
      <c r="M593" s="293"/>
      <c r="N593" s="292"/>
      <c r="O593" s="293"/>
      <c r="P593" s="282"/>
      <c r="Q593" s="282"/>
      <c r="R593" s="282"/>
      <c r="S593" s="282"/>
      <c r="T593" s="27" t="str">
        <f t="shared" si="38"/>
        <v/>
      </c>
      <c r="U593" s="49" t="str">
        <f t="shared" si="39"/>
        <v/>
      </c>
    </row>
    <row r="594" spans="1:21" ht="21.95" customHeight="1" x14ac:dyDescent="0.15">
      <c r="A594" s="282"/>
      <c r="B594" s="282"/>
      <c r="C594" s="282"/>
      <c r="D594" s="283"/>
      <c r="E594" s="283"/>
      <c r="F594" s="283"/>
      <c r="G594" s="284"/>
      <c r="H594" s="284"/>
      <c r="I594" s="285"/>
      <c r="J594" s="286"/>
      <c r="K594" s="319">
        <f t="shared" si="37"/>
        <v>0</v>
      </c>
      <c r="L594" s="292"/>
      <c r="M594" s="293"/>
      <c r="N594" s="292"/>
      <c r="O594" s="293"/>
      <c r="P594" s="282"/>
      <c r="Q594" s="282"/>
      <c r="R594" s="282"/>
      <c r="S594" s="282"/>
      <c r="T594" s="27" t="str">
        <f t="shared" si="38"/>
        <v/>
      </c>
      <c r="U594" s="49" t="str">
        <f t="shared" si="39"/>
        <v/>
      </c>
    </row>
    <row r="595" spans="1:21" ht="21.95" customHeight="1" x14ac:dyDescent="0.15">
      <c r="A595" s="282"/>
      <c r="B595" s="282"/>
      <c r="C595" s="282"/>
      <c r="D595" s="283"/>
      <c r="E595" s="283"/>
      <c r="F595" s="283"/>
      <c r="G595" s="284"/>
      <c r="H595" s="284"/>
      <c r="I595" s="285"/>
      <c r="J595" s="286"/>
      <c r="K595" s="319">
        <f t="shared" si="37"/>
        <v>0</v>
      </c>
      <c r="L595" s="292"/>
      <c r="M595" s="293"/>
      <c r="N595" s="292"/>
      <c r="O595" s="293"/>
      <c r="P595" s="282"/>
      <c r="Q595" s="282"/>
      <c r="R595" s="282"/>
      <c r="S595" s="282"/>
      <c r="T595" s="27" t="str">
        <f t="shared" si="38"/>
        <v/>
      </c>
      <c r="U595" s="49" t="str">
        <f t="shared" si="39"/>
        <v/>
      </c>
    </row>
    <row r="596" spans="1:21" ht="21.95" customHeight="1" x14ac:dyDescent="0.15">
      <c r="A596" s="282"/>
      <c r="B596" s="282"/>
      <c r="C596" s="282"/>
      <c r="D596" s="283"/>
      <c r="E596" s="283"/>
      <c r="F596" s="283"/>
      <c r="G596" s="284"/>
      <c r="H596" s="284"/>
      <c r="I596" s="285"/>
      <c r="J596" s="286"/>
      <c r="K596" s="319">
        <f t="shared" si="37"/>
        <v>0</v>
      </c>
      <c r="L596" s="292"/>
      <c r="M596" s="293"/>
      <c r="N596" s="292"/>
      <c r="O596" s="293"/>
      <c r="P596" s="282"/>
      <c r="Q596" s="282"/>
      <c r="R596" s="282"/>
      <c r="S596" s="282"/>
      <c r="T596" s="27" t="str">
        <f t="shared" si="38"/>
        <v/>
      </c>
      <c r="U596" s="49" t="str">
        <f t="shared" si="39"/>
        <v/>
      </c>
    </row>
    <row r="597" spans="1:21" ht="21.95" customHeight="1" x14ac:dyDescent="0.15">
      <c r="A597" s="282"/>
      <c r="B597" s="282"/>
      <c r="C597" s="282"/>
      <c r="D597" s="283"/>
      <c r="E597" s="283"/>
      <c r="F597" s="283"/>
      <c r="G597" s="284"/>
      <c r="H597" s="284"/>
      <c r="I597" s="285"/>
      <c r="J597" s="286"/>
      <c r="K597" s="319">
        <f t="shared" si="37"/>
        <v>0</v>
      </c>
      <c r="L597" s="292"/>
      <c r="M597" s="293"/>
      <c r="N597" s="292"/>
      <c r="O597" s="293"/>
      <c r="P597" s="282"/>
      <c r="Q597" s="282"/>
      <c r="R597" s="282"/>
      <c r="S597" s="282"/>
      <c r="T597" s="27" t="str">
        <f t="shared" si="38"/>
        <v/>
      </c>
      <c r="U597" s="49" t="str">
        <f t="shared" si="39"/>
        <v/>
      </c>
    </row>
    <row r="598" spans="1:21" ht="21.95" customHeight="1" x14ac:dyDescent="0.15">
      <c r="A598" s="282"/>
      <c r="B598" s="282"/>
      <c r="C598" s="282"/>
      <c r="D598" s="283"/>
      <c r="E598" s="283"/>
      <c r="F598" s="283"/>
      <c r="G598" s="284"/>
      <c r="H598" s="284"/>
      <c r="I598" s="285"/>
      <c r="J598" s="286"/>
      <c r="K598" s="319">
        <f t="shared" si="37"/>
        <v>0</v>
      </c>
      <c r="L598" s="292"/>
      <c r="M598" s="293"/>
      <c r="N598" s="292"/>
      <c r="O598" s="293"/>
      <c r="P598" s="282"/>
      <c r="Q598" s="282"/>
      <c r="R598" s="282"/>
      <c r="S598" s="282"/>
      <c r="T598" s="27" t="str">
        <f t="shared" si="38"/>
        <v/>
      </c>
      <c r="U598" s="49" t="str">
        <f t="shared" si="39"/>
        <v/>
      </c>
    </row>
    <row r="599" spans="1:21" ht="21.95" customHeight="1" x14ac:dyDescent="0.15">
      <c r="A599" s="282"/>
      <c r="B599" s="282"/>
      <c r="C599" s="282"/>
      <c r="D599" s="283"/>
      <c r="E599" s="283"/>
      <c r="F599" s="283"/>
      <c r="G599" s="284"/>
      <c r="H599" s="284"/>
      <c r="I599" s="285"/>
      <c r="J599" s="286"/>
      <c r="K599" s="319">
        <f t="shared" si="37"/>
        <v>0</v>
      </c>
      <c r="L599" s="292"/>
      <c r="M599" s="293"/>
      <c r="N599" s="292"/>
      <c r="O599" s="293"/>
      <c r="P599" s="282"/>
      <c r="Q599" s="282"/>
      <c r="R599" s="282"/>
      <c r="S599" s="282"/>
      <c r="T599" s="27" t="str">
        <f t="shared" si="38"/>
        <v/>
      </c>
      <c r="U599" s="49" t="str">
        <f t="shared" si="39"/>
        <v/>
      </c>
    </row>
    <row r="600" spans="1:21" ht="21.95" customHeight="1" x14ac:dyDescent="0.15">
      <c r="A600" s="282"/>
      <c r="B600" s="282"/>
      <c r="C600" s="282"/>
      <c r="D600" s="283"/>
      <c r="E600" s="283"/>
      <c r="F600" s="283"/>
      <c r="G600" s="284"/>
      <c r="H600" s="284"/>
      <c r="I600" s="285"/>
      <c r="J600" s="286"/>
      <c r="K600" s="319">
        <f t="shared" si="37"/>
        <v>0</v>
      </c>
      <c r="L600" s="292"/>
      <c r="M600" s="293"/>
      <c r="N600" s="292"/>
      <c r="O600" s="293"/>
      <c r="P600" s="282"/>
      <c r="Q600" s="282"/>
      <c r="R600" s="282"/>
      <c r="S600" s="282"/>
      <c r="T600" s="27" t="str">
        <f t="shared" si="38"/>
        <v/>
      </c>
      <c r="U600" s="49" t="str">
        <f t="shared" si="39"/>
        <v/>
      </c>
    </row>
    <row r="601" spans="1:21" ht="21.95" customHeight="1" x14ac:dyDescent="0.15">
      <c r="A601" s="282"/>
      <c r="B601" s="282"/>
      <c r="C601" s="282"/>
      <c r="D601" s="283"/>
      <c r="E601" s="283"/>
      <c r="F601" s="283"/>
      <c r="G601" s="284"/>
      <c r="H601" s="284"/>
      <c r="I601" s="285"/>
      <c r="J601" s="286"/>
      <c r="K601" s="319">
        <f t="shared" si="37"/>
        <v>0</v>
      </c>
      <c r="L601" s="292"/>
      <c r="M601" s="293"/>
      <c r="N601" s="292"/>
      <c r="O601" s="293"/>
      <c r="P601" s="282"/>
      <c r="Q601" s="282"/>
      <c r="R601" s="282"/>
      <c r="S601" s="282"/>
      <c r="T601" s="27" t="str">
        <f t="shared" si="38"/>
        <v/>
      </c>
      <c r="U601" s="49" t="str">
        <f t="shared" si="39"/>
        <v/>
      </c>
    </row>
    <row r="602" spans="1:21" ht="21.95" customHeight="1" x14ac:dyDescent="0.15">
      <c r="A602" s="282"/>
      <c r="B602" s="282"/>
      <c r="C602" s="282"/>
      <c r="D602" s="283"/>
      <c r="E602" s="283"/>
      <c r="F602" s="283"/>
      <c r="G602" s="284"/>
      <c r="H602" s="284"/>
      <c r="I602" s="285"/>
      <c r="J602" s="286"/>
      <c r="K602" s="319">
        <f t="shared" si="37"/>
        <v>0</v>
      </c>
      <c r="L602" s="292"/>
      <c r="M602" s="293"/>
      <c r="N602" s="292"/>
      <c r="O602" s="293"/>
      <c r="P602" s="282"/>
      <c r="Q602" s="282"/>
      <c r="R602" s="282"/>
      <c r="S602" s="282"/>
      <c r="T602" s="27" t="str">
        <f t="shared" si="38"/>
        <v/>
      </c>
      <c r="U602" s="49" t="str">
        <f t="shared" si="39"/>
        <v/>
      </c>
    </row>
    <row r="603" spans="1:21" ht="21.95" customHeight="1" x14ac:dyDescent="0.15">
      <c r="A603" s="282"/>
      <c r="B603" s="282"/>
      <c r="C603" s="282"/>
      <c r="D603" s="283"/>
      <c r="E603" s="283"/>
      <c r="F603" s="283"/>
      <c r="G603" s="284"/>
      <c r="H603" s="284"/>
      <c r="I603" s="285"/>
      <c r="J603" s="286"/>
      <c r="K603" s="319">
        <f t="shared" si="37"/>
        <v>0</v>
      </c>
      <c r="L603" s="292"/>
      <c r="M603" s="293"/>
      <c r="N603" s="292"/>
      <c r="O603" s="293"/>
      <c r="P603" s="282"/>
      <c r="Q603" s="282"/>
      <c r="R603" s="282"/>
      <c r="S603" s="282"/>
      <c r="T603" s="27" t="str">
        <f t="shared" si="38"/>
        <v/>
      </c>
      <c r="U603" s="49" t="str">
        <f t="shared" si="39"/>
        <v/>
      </c>
    </row>
    <row r="604" spans="1:21" ht="21.95" customHeight="1" x14ac:dyDescent="0.15">
      <c r="A604" s="282"/>
      <c r="B604" s="282"/>
      <c r="C604" s="282"/>
      <c r="D604" s="283"/>
      <c r="E604" s="283"/>
      <c r="F604" s="283"/>
      <c r="G604" s="284"/>
      <c r="H604" s="284"/>
      <c r="I604" s="285"/>
      <c r="J604" s="286"/>
      <c r="K604" s="319">
        <f t="shared" si="37"/>
        <v>0</v>
      </c>
      <c r="L604" s="292"/>
      <c r="M604" s="293"/>
      <c r="N604" s="292"/>
      <c r="O604" s="293"/>
      <c r="P604" s="282"/>
      <c r="Q604" s="282"/>
      <c r="R604" s="282"/>
      <c r="S604" s="282"/>
      <c r="T604" s="27" t="str">
        <f t="shared" si="38"/>
        <v/>
      </c>
      <c r="U604" s="49" t="str">
        <f t="shared" si="39"/>
        <v/>
      </c>
    </row>
    <row r="605" spans="1:21" ht="21.95" customHeight="1" x14ac:dyDescent="0.15">
      <c r="A605" s="282"/>
      <c r="B605" s="282"/>
      <c r="C605" s="282"/>
      <c r="D605" s="283"/>
      <c r="E605" s="283"/>
      <c r="F605" s="283"/>
      <c r="G605" s="284"/>
      <c r="H605" s="284"/>
      <c r="I605" s="285"/>
      <c r="J605" s="286"/>
      <c r="K605" s="319">
        <f t="shared" si="37"/>
        <v>0</v>
      </c>
      <c r="L605" s="292"/>
      <c r="M605" s="293"/>
      <c r="N605" s="292"/>
      <c r="O605" s="293"/>
      <c r="P605" s="282"/>
      <c r="Q605" s="282"/>
      <c r="R605" s="282"/>
      <c r="S605" s="282"/>
      <c r="T605" s="27" t="str">
        <f t="shared" si="38"/>
        <v/>
      </c>
      <c r="U605" s="49" t="str">
        <f t="shared" si="39"/>
        <v/>
      </c>
    </row>
    <row r="606" spans="1:21" ht="21.95" customHeight="1" x14ac:dyDescent="0.15">
      <c r="A606" s="282"/>
      <c r="B606" s="282"/>
      <c r="C606" s="282"/>
      <c r="D606" s="283"/>
      <c r="E606" s="283"/>
      <c r="F606" s="283"/>
      <c r="G606" s="284"/>
      <c r="H606" s="284"/>
      <c r="I606" s="285"/>
      <c r="J606" s="286"/>
      <c r="K606" s="319">
        <f t="shared" si="37"/>
        <v>0</v>
      </c>
      <c r="L606" s="292"/>
      <c r="M606" s="293"/>
      <c r="N606" s="292"/>
      <c r="O606" s="293"/>
      <c r="P606" s="282"/>
      <c r="Q606" s="282"/>
      <c r="R606" s="282"/>
      <c r="S606" s="282"/>
      <c r="T606" s="27" t="str">
        <f t="shared" si="38"/>
        <v/>
      </c>
      <c r="U606" s="49" t="str">
        <f t="shared" si="39"/>
        <v/>
      </c>
    </row>
    <row r="607" spans="1:21" ht="21.95" customHeight="1" x14ac:dyDescent="0.15">
      <c r="A607" s="282"/>
      <c r="B607" s="282"/>
      <c r="C607" s="282"/>
      <c r="D607" s="283"/>
      <c r="E607" s="283"/>
      <c r="F607" s="283"/>
      <c r="G607" s="284"/>
      <c r="H607" s="284"/>
      <c r="I607" s="285"/>
      <c r="J607" s="286"/>
      <c r="K607" s="319">
        <f t="shared" si="37"/>
        <v>0</v>
      </c>
      <c r="L607" s="292"/>
      <c r="M607" s="293"/>
      <c r="N607" s="292"/>
      <c r="O607" s="293"/>
      <c r="P607" s="282"/>
      <c r="Q607" s="282"/>
      <c r="R607" s="282"/>
      <c r="S607" s="282"/>
      <c r="T607" s="27" t="str">
        <f t="shared" si="38"/>
        <v/>
      </c>
      <c r="U607" s="49" t="str">
        <f t="shared" si="39"/>
        <v/>
      </c>
    </row>
    <row r="608" spans="1:21" ht="21.95" customHeight="1" x14ac:dyDescent="0.15">
      <c r="A608" s="282"/>
      <c r="B608" s="282"/>
      <c r="C608" s="282"/>
      <c r="D608" s="283"/>
      <c r="E608" s="283"/>
      <c r="F608" s="283"/>
      <c r="G608" s="284"/>
      <c r="H608" s="284"/>
      <c r="I608" s="285"/>
      <c r="J608" s="286"/>
      <c r="K608" s="319">
        <f t="shared" si="37"/>
        <v>0</v>
      </c>
      <c r="L608" s="292"/>
      <c r="M608" s="293"/>
      <c r="N608" s="292"/>
      <c r="O608" s="293"/>
      <c r="P608" s="282"/>
      <c r="Q608" s="282"/>
      <c r="R608" s="282"/>
      <c r="S608" s="282"/>
      <c r="T608" s="27" t="str">
        <f t="shared" si="38"/>
        <v/>
      </c>
      <c r="U608" s="49" t="str">
        <f t="shared" si="39"/>
        <v/>
      </c>
    </row>
    <row r="609" spans="1:21" ht="21.95" customHeight="1" x14ac:dyDescent="0.15">
      <c r="A609" s="282"/>
      <c r="B609" s="282"/>
      <c r="C609" s="282"/>
      <c r="D609" s="283"/>
      <c r="E609" s="283"/>
      <c r="F609" s="283"/>
      <c r="G609" s="284"/>
      <c r="H609" s="284"/>
      <c r="I609" s="285"/>
      <c r="J609" s="286"/>
      <c r="K609" s="319">
        <f t="shared" si="37"/>
        <v>0</v>
      </c>
      <c r="L609" s="292"/>
      <c r="M609" s="293"/>
      <c r="N609" s="292"/>
      <c r="O609" s="293"/>
      <c r="P609" s="282"/>
      <c r="Q609" s="282"/>
      <c r="R609" s="282"/>
      <c r="S609" s="282"/>
      <c r="T609" s="27" t="str">
        <f t="shared" si="38"/>
        <v/>
      </c>
      <c r="U609" s="49" t="str">
        <f t="shared" si="39"/>
        <v/>
      </c>
    </row>
    <row r="610" spans="1:21" ht="21.95" customHeight="1" x14ac:dyDescent="0.15">
      <c r="A610" s="282"/>
      <c r="B610" s="282"/>
      <c r="C610" s="282"/>
      <c r="D610" s="283"/>
      <c r="E610" s="283"/>
      <c r="F610" s="283"/>
      <c r="G610" s="284"/>
      <c r="H610" s="284"/>
      <c r="I610" s="285"/>
      <c r="J610" s="286"/>
      <c r="K610" s="319">
        <f t="shared" si="37"/>
        <v>0</v>
      </c>
      <c r="L610" s="292"/>
      <c r="M610" s="293"/>
      <c r="N610" s="292"/>
      <c r="O610" s="293"/>
      <c r="P610" s="282"/>
      <c r="Q610" s="282"/>
      <c r="R610" s="282"/>
      <c r="S610" s="282"/>
      <c r="T610" s="27" t="str">
        <f t="shared" si="38"/>
        <v/>
      </c>
      <c r="U610" s="49" t="str">
        <f t="shared" si="39"/>
        <v/>
      </c>
    </row>
    <row r="611" spans="1:21" ht="21.95" customHeight="1" x14ac:dyDescent="0.15">
      <c r="A611" s="282"/>
      <c r="B611" s="282"/>
      <c r="C611" s="282"/>
      <c r="D611" s="283"/>
      <c r="E611" s="283"/>
      <c r="F611" s="283"/>
      <c r="G611" s="284"/>
      <c r="H611" s="284"/>
      <c r="I611" s="285"/>
      <c r="J611" s="286"/>
      <c r="K611" s="319">
        <f t="shared" si="37"/>
        <v>0</v>
      </c>
      <c r="L611" s="292"/>
      <c r="M611" s="293"/>
      <c r="N611" s="292"/>
      <c r="O611" s="293"/>
      <c r="P611" s="282"/>
      <c r="Q611" s="282"/>
      <c r="R611" s="282"/>
      <c r="S611" s="282"/>
      <c r="T611" s="27" t="str">
        <f t="shared" si="38"/>
        <v/>
      </c>
      <c r="U611" s="49" t="str">
        <f t="shared" si="39"/>
        <v/>
      </c>
    </row>
    <row r="612" spans="1:21" ht="21.95" customHeight="1" x14ac:dyDescent="0.15">
      <c r="A612" s="282"/>
      <c r="B612" s="282"/>
      <c r="C612" s="282"/>
      <c r="D612" s="283"/>
      <c r="E612" s="283"/>
      <c r="F612" s="283"/>
      <c r="G612" s="284"/>
      <c r="H612" s="284"/>
      <c r="I612" s="285"/>
      <c r="J612" s="286"/>
      <c r="K612" s="319">
        <f t="shared" si="37"/>
        <v>0</v>
      </c>
      <c r="L612" s="292"/>
      <c r="M612" s="293"/>
      <c r="N612" s="292"/>
      <c r="O612" s="293"/>
      <c r="P612" s="282"/>
      <c r="Q612" s="282"/>
      <c r="R612" s="282"/>
      <c r="S612" s="282"/>
      <c r="T612" s="27" t="str">
        <f t="shared" si="38"/>
        <v/>
      </c>
      <c r="U612" s="49" t="str">
        <f t="shared" si="39"/>
        <v/>
      </c>
    </row>
    <row r="613" spans="1:21" ht="21.95" customHeight="1" x14ac:dyDescent="0.15">
      <c r="A613" s="282"/>
      <c r="B613" s="282"/>
      <c r="C613" s="282"/>
      <c r="D613" s="283"/>
      <c r="E613" s="283"/>
      <c r="F613" s="283"/>
      <c r="G613" s="284"/>
      <c r="H613" s="284"/>
      <c r="I613" s="285"/>
      <c r="J613" s="286"/>
      <c r="K613" s="319">
        <f t="shared" si="37"/>
        <v>0</v>
      </c>
      <c r="L613" s="292"/>
      <c r="M613" s="293"/>
      <c r="N613" s="292"/>
      <c r="O613" s="293"/>
      <c r="P613" s="282"/>
      <c r="Q613" s="282"/>
      <c r="R613" s="282"/>
      <c r="S613" s="282"/>
      <c r="T613" s="27" t="str">
        <f t="shared" si="38"/>
        <v/>
      </c>
      <c r="U613" s="49" t="str">
        <f t="shared" si="39"/>
        <v/>
      </c>
    </row>
    <row r="614" spans="1:21" ht="21.95" customHeight="1" x14ac:dyDescent="0.15">
      <c r="A614" s="282"/>
      <c r="B614" s="282"/>
      <c r="C614" s="282"/>
      <c r="D614" s="283"/>
      <c r="E614" s="283"/>
      <c r="F614" s="283"/>
      <c r="G614" s="284"/>
      <c r="H614" s="284"/>
      <c r="I614" s="285"/>
      <c r="J614" s="286"/>
      <c r="K614" s="319">
        <f t="shared" si="37"/>
        <v>0</v>
      </c>
      <c r="L614" s="292"/>
      <c r="M614" s="293"/>
      <c r="N614" s="292"/>
      <c r="O614" s="293"/>
      <c r="P614" s="282"/>
      <c r="Q614" s="282"/>
      <c r="R614" s="282"/>
      <c r="S614" s="282"/>
      <c r="T614" s="27" t="str">
        <f t="shared" si="38"/>
        <v/>
      </c>
      <c r="U614" s="49" t="str">
        <f t="shared" si="39"/>
        <v/>
      </c>
    </row>
    <row r="615" spans="1:21" ht="21.95" customHeight="1" x14ac:dyDescent="0.15">
      <c r="A615" s="282"/>
      <c r="B615" s="282"/>
      <c r="C615" s="282"/>
      <c r="D615" s="283"/>
      <c r="E615" s="283"/>
      <c r="F615" s="283"/>
      <c r="G615" s="284"/>
      <c r="H615" s="284"/>
      <c r="I615" s="285"/>
      <c r="J615" s="286"/>
      <c r="K615" s="319">
        <f t="shared" si="37"/>
        <v>0</v>
      </c>
      <c r="L615" s="292"/>
      <c r="M615" s="293"/>
      <c r="N615" s="292"/>
      <c r="O615" s="293"/>
      <c r="P615" s="282"/>
      <c r="Q615" s="282"/>
      <c r="R615" s="282"/>
      <c r="S615" s="282"/>
      <c r="T615" s="27" t="str">
        <f t="shared" si="38"/>
        <v/>
      </c>
      <c r="U615" s="49" t="str">
        <f t="shared" si="39"/>
        <v/>
      </c>
    </row>
    <row r="616" spans="1:21" ht="21.95" customHeight="1" x14ac:dyDescent="0.15">
      <c r="A616" s="282"/>
      <c r="B616" s="282"/>
      <c r="C616" s="282"/>
      <c r="D616" s="283"/>
      <c r="E616" s="283"/>
      <c r="F616" s="283"/>
      <c r="G616" s="284"/>
      <c r="H616" s="284"/>
      <c r="I616" s="285"/>
      <c r="J616" s="286"/>
      <c r="K616" s="319">
        <f t="shared" si="37"/>
        <v>0</v>
      </c>
      <c r="L616" s="292"/>
      <c r="M616" s="293"/>
      <c r="N616" s="292"/>
      <c r="O616" s="293"/>
      <c r="P616" s="282"/>
      <c r="Q616" s="282"/>
      <c r="R616" s="282"/>
      <c r="S616" s="282"/>
      <c r="T616" s="27" t="str">
        <f t="shared" si="38"/>
        <v/>
      </c>
      <c r="U616" s="49" t="str">
        <f t="shared" si="39"/>
        <v/>
      </c>
    </row>
    <row r="617" spans="1:21" ht="21.95" customHeight="1" x14ac:dyDescent="0.15">
      <c r="A617" s="282"/>
      <c r="B617" s="282"/>
      <c r="C617" s="282"/>
      <c r="D617" s="283"/>
      <c r="E617" s="283"/>
      <c r="F617" s="283"/>
      <c r="G617" s="284"/>
      <c r="H617" s="284"/>
      <c r="I617" s="285"/>
      <c r="J617" s="286"/>
      <c r="K617" s="319">
        <f t="shared" si="37"/>
        <v>0</v>
      </c>
      <c r="L617" s="292"/>
      <c r="M617" s="293"/>
      <c r="N617" s="292"/>
      <c r="O617" s="293"/>
      <c r="P617" s="282"/>
      <c r="Q617" s="282"/>
      <c r="R617" s="282"/>
      <c r="S617" s="282"/>
      <c r="T617" s="27" t="str">
        <f t="shared" si="38"/>
        <v/>
      </c>
      <c r="U617" s="49" t="str">
        <f t="shared" si="39"/>
        <v/>
      </c>
    </row>
    <row r="618" spans="1:21" ht="21.95" customHeight="1" x14ac:dyDescent="0.15">
      <c r="A618" s="282"/>
      <c r="B618" s="282"/>
      <c r="C618" s="282"/>
      <c r="D618" s="283"/>
      <c r="E618" s="283"/>
      <c r="F618" s="283"/>
      <c r="G618" s="284"/>
      <c r="H618" s="284"/>
      <c r="I618" s="285"/>
      <c r="J618" s="286"/>
      <c r="K618" s="319">
        <f t="shared" si="37"/>
        <v>0</v>
      </c>
      <c r="L618" s="292"/>
      <c r="M618" s="293"/>
      <c r="N618" s="292"/>
      <c r="O618" s="293"/>
      <c r="P618" s="282"/>
      <c r="Q618" s="282"/>
      <c r="R618" s="282"/>
      <c r="S618" s="282"/>
      <c r="T618" s="27" t="str">
        <f t="shared" si="38"/>
        <v/>
      </c>
      <c r="U618" s="49" t="str">
        <f t="shared" si="39"/>
        <v/>
      </c>
    </row>
    <row r="619" spans="1:21" ht="21.95" customHeight="1" x14ac:dyDescent="0.15">
      <c r="A619" s="282"/>
      <c r="B619" s="282"/>
      <c r="C619" s="282"/>
      <c r="D619" s="283"/>
      <c r="E619" s="283"/>
      <c r="F619" s="283"/>
      <c r="G619" s="284"/>
      <c r="H619" s="284"/>
      <c r="I619" s="285"/>
      <c r="J619" s="286"/>
      <c r="K619" s="319">
        <f t="shared" si="37"/>
        <v>0</v>
      </c>
      <c r="L619" s="292"/>
      <c r="M619" s="293"/>
      <c r="N619" s="292"/>
      <c r="O619" s="293"/>
      <c r="P619" s="282"/>
      <c r="Q619" s="282"/>
      <c r="R619" s="282"/>
      <c r="S619" s="282"/>
      <c r="T619" s="27" t="str">
        <f t="shared" si="38"/>
        <v/>
      </c>
      <c r="U619" s="49" t="str">
        <f t="shared" si="39"/>
        <v/>
      </c>
    </row>
    <row r="620" spans="1:21" ht="21.95" customHeight="1" x14ac:dyDescent="0.15">
      <c r="A620" s="282"/>
      <c r="B620" s="282"/>
      <c r="C620" s="282"/>
      <c r="D620" s="283"/>
      <c r="E620" s="283"/>
      <c r="F620" s="283"/>
      <c r="G620" s="284"/>
      <c r="H620" s="284"/>
      <c r="I620" s="285"/>
      <c r="J620" s="286"/>
      <c r="K620" s="319">
        <f t="shared" si="37"/>
        <v>0</v>
      </c>
      <c r="L620" s="292"/>
      <c r="M620" s="293"/>
      <c r="N620" s="292"/>
      <c r="O620" s="293"/>
      <c r="P620" s="282"/>
      <c r="Q620" s="282"/>
      <c r="R620" s="282"/>
      <c r="S620" s="282"/>
      <c r="T620" s="27" t="str">
        <f t="shared" si="38"/>
        <v/>
      </c>
      <c r="U620" s="49" t="str">
        <f t="shared" si="39"/>
        <v/>
      </c>
    </row>
    <row r="621" spans="1:21" ht="21.95" customHeight="1" x14ac:dyDescent="0.15">
      <c r="A621" s="282"/>
      <c r="B621" s="282"/>
      <c r="C621" s="282"/>
      <c r="D621" s="283"/>
      <c r="E621" s="283"/>
      <c r="F621" s="283"/>
      <c r="G621" s="284"/>
      <c r="H621" s="284"/>
      <c r="I621" s="285"/>
      <c r="J621" s="286"/>
      <c r="K621" s="319">
        <f t="shared" si="37"/>
        <v>0</v>
      </c>
      <c r="L621" s="292"/>
      <c r="M621" s="293"/>
      <c r="N621" s="292"/>
      <c r="O621" s="293"/>
      <c r="P621" s="282"/>
      <c r="Q621" s="282"/>
      <c r="R621" s="282"/>
      <c r="S621" s="282"/>
      <c r="T621" s="27" t="str">
        <f t="shared" si="38"/>
        <v/>
      </c>
      <c r="U621" s="49" t="str">
        <f t="shared" si="39"/>
        <v/>
      </c>
    </row>
    <row r="622" spans="1:21" ht="21.95" customHeight="1" x14ac:dyDescent="0.15">
      <c r="A622" s="282"/>
      <c r="B622" s="282"/>
      <c r="C622" s="282"/>
      <c r="D622" s="283"/>
      <c r="E622" s="283"/>
      <c r="F622" s="283"/>
      <c r="G622" s="284"/>
      <c r="H622" s="284"/>
      <c r="I622" s="285"/>
      <c r="J622" s="286"/>
      <c r="K622" s="319">
        <f t="shared" si="37"/>
        <v>0</v>
      </c>
      <c r="L622" s="292"/>
      <c r="M622" s="293"/>
      <c r="N622" s="292"/>
      <c r="O622" s="293"/>
      <c r="P622" s="282"/>
      <c r="Q622" s="282"/>
      <c r="R622" s="282"/>
      <c r="S622" s="282"/>
      <c r="T622" s="27" t="str">
        <f t="shared" si="38"/>
        <v/>
      </c>
      <c r="U622" s="49" t="str">
        <f t="shared" si="39"/>
        <v/>
      </c>
    </row>
    <row r="623" spans="1:21" ht="21.95" customHeight="1" x14ac:dyDescent="0.15">
      <c r="A623" s="282"/>
      <c r="B623" s="282"/>
      <c r="C623" s="282"/>
      <c r="D623" s="283"/>
      <c r="E623" s="283"/>
      <c r="F623" s="283"/>
      <c r="G623" s="284"/>
      <c r="H623" s="284"/>
      <c r="I623" s="285"/>
      <c r="J623" s="286"/>
      <c r="K623" s="319">
        <f t="shared" si="37"/>
        <v>0</v>
      </c>
      <c r="L623" s="292"/>
      <c r="M623" s="293"/>
      <c r="N623" s="292"/>
      <c r="O623" s="293"/>
      <c r="P623" s="282"/>
      <c r="Q623" s="282"/>
      <c r="R623" s="282"/>
      <c r="S623" s="282"/>
      <c r="T623" s="27" t="str">
        <f t="shared" si="38"/>
        <v/>
      </c>
      <c r="U623" s="49" t="str">
        <f t="shared" si="39"/>
        <v/>
      </c>
    </row>
    <row r="624" spans="1:21" ht="21.95" customHeight="1" x14ac:dyDescent="0.15">
      <c r="A624" s="282"/>
      <c r="B624" s="282"/>
      <c r="C624" s="282"/>
      <c r="D624" s="283"/>
      <c r="E624" s="283"/>
      <c r="F624" s="283"/>
      <c r="G624" s="284"/>
      <c r="H624" s="284"/>
      <c r="I624" s="285"/>
      <c r="J624" s="286"/>
      <c r="K624" s="319">
        <f t="shared" si="37"/>
        <v>0</v>
      </c>
      <c r="L624" s="292"/>
      <c r="M624" s="293"/>
      <c r="N624" s="292"/>
      <c r="O624" s="293"/>
      <c r="P624" s="282"/>
      <c r="Q624" s="282"/>
      <c r="R624" s="282"/>
      <c r="S624" s="282"/>
      <c r="T624" s="27" t="str">
        <f t="shared" si="38"/>
        <v/>
      </c>
      <c r="U624" s="49" t="str">
        <f t="shared" si="39"/>
        <v/>
      </c>
    </row>
    <row r="625" spans="1:21" ht="21.95" customHeight="1" x14ac:dyDescent="0.15">
      <c r="A625" s="282"/>
      <c r="B625" s="282"/>
      <c r="C625" s="282"/>
      <c r="D625" s="283"/>
      <c r="E625" s="283"/>
      <c r="F625" s="283"/>
      <c r="G625" s="284"/>
      <c r="H625" s="284"/>
      <c r="I625" s="285"/>
      <c r="J625" s="286"/>
      <c r="K625" s="319">
        <f t="shared" si="37"/>
        <v>0</v>
      </c>
      <c r="L625" s="292"/>
      <c r="M625" s="293"/>
      <c r="N625" s="292"/>
      <c r="O625" s="293"/>
      <c r="P625" s="282"/>
      <c r="Q625" s="282"/>
      <c r="R625" s="282"/>
      <c r="S625" s="282"/>
      <c r="T625" s="27" t="str">
        <f t="shared" si="38"/>
        <v/>
      </c>
      <c r="U625" s="49" t="str">
        <f t="shared" si="39"/>
        <v/>
      </c>
    </row>
    <row r="626" spans="1:21" ht="21.95" customHeight="1" x14ac:dyDescent="0.15">
      <c r="A626" s="282"/>
      <c r="B626" s="282"/>
      <c r="C626" s="282"/>
      <c r="D626" s="283"/>
      <c r="E626" s="283"/>
      <c r="F626" s="283"/>
      <c r="G626" s="284"/>
      <c r="H626" s="284"/>
      <c r="I626" s="285"/>
      <c r="J626" s="286"/>
      <c r="K626" s="319">
        <f t="shared" si="37"/>
        <v>0</v>
      </c>
      <c r="L626" s="292"/>
      <c r="M626" s="293"/>
      <c r="N626" s="292"/>
      <c r="O626" s="293"/>
      <c r="P626" s="282"/>
      <c r="Q626" s="282"/>
      <c r="R626" s="282"/>
      <c r="S626" s="282"/>
      <c r="T626" s="27" t="str">
        <f t="shared" si="38"/>
        <v/>
      </c>
      <c r="U626" s="49" t="str">
        <f t="shared" si="39"/>
        <v/>
      </c>
    </row>
    <row r="627" spans="1:21" ht="21.95" customHeight="1" x14ac:dyDescent="0.15">
      <c r="A627" s="282"/>
      <c r="B627" s="282"/>
      <c r="C627" s="282"/>
      <c r="D627" s="283"/>
      <c r="E627" s="283"/>
      <c r="F627" s="283"/>
      <c r="G627" s="284"/>
      <c r="H627" s="284"/>
      <c r="I627" s="285"/>
      <c r="J627" s="286"/>
      <c r="K627" s="319">
        <f t="shared" si="37"/>
        <v>0</v>
      </c>
      <c r="L627" s="292"/>
      <c r="M627" s="293"/>
      <c r="N627" s="292"/>
      <c r="O627" s="293"/>
      <c r="P627" s="282"/>
      <c r="Q627" s="282"/>
      <c r="R627" s="282"/>
      <c r="S627" s="282"/>
      <c r="T627" s="27" t="str">
        <f t="shared" si="38"/>
        <v/>
      </c>
      <c r="U627" s="49" t="str">
        <f t="shared" si="39"/>
        <v/>
      </c>
    </row>
    <row r="628" spans="1:21" ht="21.95" customHeight="1" x14ac:dyDescent="0.15">
      <c r="A628" s="282"/>
      <c r="B628" s="282"/>
      <c r="C628" s="282"/>
      <c r="D628" s="283"/>
      <c r="E628" s="283"/>
      <c r="F628" s="283"/>
      <c r="G628" s="284"/>
      <c r="H628" s="284"/>
      <c r="I628" s="285"/>
      <c r="J628" s="286"/>
      <c r="K628" s="319"/>
      <c r="L628" s="292"/>
      <c r="M628" s="293"/>
      <c r="N628" s="292"/>
      <c r="O628" s="293"/>
      <c r="P628" s="282"/>
      <c r="Q628" s="282"/>
      <c r="R628" s="282"/>
      <c r="S628" s="282"/>
      <c r="T628" s="27" t="str">
        <f t="shared" si="38"/>
        <v/>
      </c>
      <c r="U628" s="49" t="str">
        <f t="shared" si="39"/>
        <v/>
      </c>
    </row>
    <row r="629" spans="1:21" ht="21.95" customHeight="1" x14ac:dyDescent="0.15">
      <c r="A629" s="282"/>
      <c r="B629" s="282"/>
      <c r="C629" s="282"/>
      <c r="D629" s="283"/>
      <c r="E629" s="283"/>
      <c r="F629" s="283"/>
      <c r="G629" s="284"/>
      <c r="H629" s="284"/>
      <c r="I629" s="285"/>
      <c r="J629" s="286"/>
      <c r="K629" s="319"/>
      <c r="L629" s="292"/>
      <c r="M629" s="293"/>
      <c r="N629" s="292"/>
      <c r="O629" s="293"/>
      <c r="P629" s="282"/>
      <c r="Q629" s="282"/>
      <c r="R629" s="282"/>
      <c r="S629" s="282"/>
      <c r="T629" s="27" t="str">
        <f t="shared" si="38"/>
        <v/>
      </c>
      <c r="U629" s="49" t="str">
        <f t="shared" si="39"/>
        <v/>
      </c>
    </row>
    <row r="630" spans="1:21" ht="21.95" customHeight="1" x14ac:dyDescent="0.15">
      <c r="A630" s="282"/>
      <c r="B630" s="282"/>
      <c r="C630" s="282"/>
      <c r="D630" s="283"/>
      <c r="E630" s="283"/>
      <c r="F630" s="283"/>
      <c r="G630" s="284"/>
      <c r="H630" s="284"/>
      <c r="I630" s="285"/>
      <c r="J630" s="286"/>
      <c r="K630" s="319"/>
      <c r="L630" s="292"/>
      <c r="M630" s="293"/>
      <c r="N630" s="292"/>
      <c r="O630" s="293"/>
      <c r="P630" s="282"/>
      <c r="Q630" s="282"/>
      <c r="R630" s="282"/>
      <c r="S630" s="282"/>
      <c r="T630" s="27" t="str">
        <f t="shared" si="38"/>
        <v/>
      </c>
      <c r="U630" s="49" t="str">
        <f t="shared" si="39"/>
        <v/>
      </c>
    </row>
    <row r="631" spans="1:21" ht="21.95" customHeight="1" x14ac:dyDescent="0.15">
      <c r="A631" s="282"/>
      <c r="B631" s="282"/>
      <c r="C631" s="282"/>
      <c r="D631" s="283"/>
      <c r="E631" s="283"/>
      <c r="F631" s="283"/>
      <c r="G631" s="284"/>
      <c r="H631" s="284"/>
      <c r="I631" s="285"/>
      <c r="J631" s="286"/>
      <c r="K631" s="319"/>
      <c r="L631" s="292"/>
      <c r="M631" s="293"/>
      <c r="N631" s="292"/>
      <c r="O631" s="293"/>
      <c r="P631" s="282"/>
      <c r="Q631" s="282"/>
      <c r="R631" s="282"/>
      <c r="S631" s="282"/>
      <c r="T631" s="27" t="str">
        <f t="shared" si="38"/>
        <v/>
      </c>
      <c r="U631" s="49" t="str">
        <f t="shared" si="39"/>
        <v/>
      </c>
    </row>
    <row r="632" spans="1:21" ht="21.95" customHeight="1" x14ac:dyDescent="0.15">
      <c r="A632" s="282"/>
      <c r="B632" s="282"/>
      <c r="C632" s="282"/>
      <c r="D632" s="283"/>
      <c r="E632" s="283"/>
      <c r="F632" s="283"/>
      <c r="G632" s="284"/>
      <c r="H632" s="284"/>
      <c r="I632" s="285"/>
      <c r="J632" s="286"/>
      <c r="K632" s="319"/>
      <c r="L632" s="292"/>
      <c r="M632" s="293"/>
      <c r="N632" s="292"/>
      <c r="O632" s="293"/>
      <c r="P632" s="282"/>
      <c r="Q632" s="282"/>
      <c r="R632" s="282"/>
      <c r="S632" s="282"/>
      <c r="T632" s="27" t="str">
        <f t="shared" si="38"/>
        <v/>
      </c>
      <c r="U632" s="49" t="str">
        <f t="shared" si="39"/>
        <v/>
      </c>
    </row>
    <row r="633" spans="1:21" ht="21.95" customHeight="1" x14ac:dyDescent="0.15">
      <c r="A633" s="282"/>
      <c r="B633" s="282"/>
      <c r="C633" s="282"/>
      <c r="D633" s="283"/>
      <c r="E633" s="283"/>
      <c r="F633" s="283"/>
      <c r="G633" s="284"/>
      <c r="H633" s="284"/>
      <c r="I633" s="285"/>
      <c r="J633" s="286"/>
      <c r="K633" s="319"/>
      <c r="L633" s="292"/>
      <c r="M633" s="293"/>
      <c r="N633" s="292"/>
      <c r="O633" s="293"/>
      <c r="P633" s="282"/>
      <c r="Q633" s="282"/>
      <c r="R633" s="282"/>
      <c r="S633" s="282"/>
      <c r="T633" s="27" t="str">
        <f t="shared" si="38"/>
        <v/>
      </c>
      <c r="U633" s="49" t="str">
        <f t="shared" si="39"/>
        <v/>
      </c>
    </row>
    <row r="634" spans="1:21" ht="21.95" customHeight="1" x14ac:dyDescent="0.15">
      <c r="A634" s="282"/>
      <c r="B634" s="282"/>
      <c r="C634" s="282"/>
      <c r="D634" s="283"/>
      <c r="E634" s="283"/>
      <c r="F634" s="283"/>
      <c r="G634" s="284"/>
      <c r="H634" s="284"/>
      <c r="I634" s="285"/>
      <c r="J634" s="286"/>
      <c r="K634" s="319"/>
      <c r="L634" s="292"/>
      <c r="M634" s="293"/>
      <c r="N634" s="292"/>
      <c r="O634" s="293"/>
      <c r="P634" s="282"/>
      <c r="Q634" s="282"/>
      <c r="R634" s="282"/>
      <c r="S634" s="282"/>
      <c r="T634" s="27" t="str">
        <f t="shared" si="38"/>
        <v/>
      </c>
      <c r="U634" s="49" t="str">
        <f t="shared" si="39"/>
        <v/>
      </c>
    </row>
    <row r="635" spans="1:21" ht="21.95" customHeight="1" x14ac:dyDescent="0.15">
      <c r="A635" s="282"/>
      <c r="B635" s="282"/>
      <c r="C635" s="282"/>
      <c r="D635" s="283"/>
      <c r="E635" s="283"/>
      <c r="F635" s="283"/>
      <c r="G635" s="284"/>
      <c r="H635" s="284"/>
      <c r="I635" s="285"/>
      <c r="J635" s="286"/>
      <c r="K635" s="319"/>
      <c r="L635" s="292"/>
      <c r="M635" s="293"/>
      <c r="N635" s="292"/>
      <c r="O635" s="293"/>
      <c r="P635" s="282"/>
      <c r="Q635" s="282"/>
      <c r="R635" s="282"/>
      <c r="S635" s="282"/>
      <c r="T635" s="27" t="str">
        <f t="shared" si="38"/>
        <v/>
      </c>
      <c r="U635" s="49" t="str">
        <f t="shared" si="39"/>
        <v/>
      </c>
    </row>
    <row r="636" spans="1:21" ht="21.95" customHeight="1" x14ac:dyDescent="0.15">
      <c r="A636" s="282"/>
      <c r="B636" s="282"/>
      <c r="C636" s="282"/>
      <c r="D636" s="283"/>
      <c r="E636" s="283"/>
      <c r="F636" s="283"/>
      <c r="G636" s="284"/>
      <c r="H636" s="284"/>
      <c r="I636" s="285"/>
      <c r="J636" s="286"/>
      <c r="K636" s="319"/>
      <c r="L636" s="292"/>
      <c r="M636" s="293"/>
      <c r="N636" s="292"/>
      <c r="O636" s="293"/>
      <c r="P636" s="282"/>
      <c r="Q636" s="282"/>
      <c r="R636" s="282"/>
      <c r="S636" s="282"/>
      <c r="T636" s="27" t="str">
        <f t="shared" si="38"/>
        <v/>
      </c>
      <c r="U636" s="49" t="str">
        <f t="shared" si="39"/>
        <v/>
      </c>
    </row>
    <row r="637" spans="1:21" ht="21.95" customHeight="1" x14ac:dyDescent="0.15">
      <c r="A637" s="282"/>
      <c r="B637" s="282"/>
      <c r="C637" s="282"/>
      <c r="D637" s="283"/>
      <c r="E637" s="283"/>
      <c r="F637" s="283"/>
      <c r="G637" s="284"/>
      <c r="H637" s="284"/>
      <c r="I637" s="285"/>
      <c r="J637" s="286"/>
      <c r="K637" s="319"/>
      <c r="L637" s="292"/>
      <c r="M637" s="293"/>
      <c r="N637" s="292"/>
      <c r="O637" s="293"/>
      <c r="P637" s="282"/>
      <c r="Q637" s="282"/>
      <c r="R637" s="282"/>
      <c r="S637" s="282"/>
      <c r="T637" s="27" t="str">
        <f t="shared" si="38"/>
        <v/>
      </c>
      <c r="U637" s="49" t="str">
        <f t="shared" si="39"/>
        <v/>
      </c>
    </row>
    <row r="638" spans="1:21" ht="21.95" customHeight="1" x14ac:dyDescent="0.15">
      <c r="A638" s="282"/>
      <c r="B638" s="282"/>
      <c r="C638" s="282"/>
      <c r="D638" s="283"/>
      <c r="E638" s="283"/>
      <c r="F638" s="283"/>
      <c r="G638" s="284"/>
      <c r="H638" s="284"/>
      <c r="I638" s="285"/>
      <c r="J638" s="286"/>
      <c r="K638" s="319"/>
      <c r="L638" s="292"/>
      <c r="M638" s="293"/>
      <c r="N638" s="292"/>
      <c r="O638" s="293"/>
      <c r="P638" s="282"/>
      <c r="Q638" s="282"/>
      <c r="R638" s="282"/>
      <c r="S638" s="282"/>
      <c r="T638" s="27" t="str">
        <f t="shared" si="38"/>
        <v/>
      </c>
      <c r="U638" s="49" t="str">
        <f t="shared" si="39"/>
        <v/>
      </c>
    </row>
    <row r="639" spans="1:21" ht="21.95" customHeight="1" x14ac:dyDescent="0.15">
      <c r="A639" s="282"/>
      <c r="B639" s="282"/>
      <c r="C639" s="282"/>
      <c r="D639" s="283"/>
      <c r="E639" s="283"/>
      <c r="F639" s="283"/>
      <c r="G639" s="284"/>
      <c r="H639" s="284"/>
      <c r="I639" s="285"/>
      <c r="J639" s="286"/>
      <c r="K639" s="319"/>
      <c r="L639" s="292"/>
      <c r="M639" s="293"/>
      <c r="N639" s="292"/>
      <c r="O639" s="293"/>
      <c r="P639" s="282"/>
      <c r="Q639" s="282"/>
      <c r="R639" s="282"/>
      <c r="S639" s="282"/>
      <c r="T639" s="27" t="str">
        <f t="shared" si="38"/>
        <v/>
      </c>
      <c r="U639" s="49" t="str">
        <f t="shared" si="39"/>
        <v/>
      </c>
    </row>
    <row r="640" spans="1:21" ht="21.95" customHeight="1" x14ac:dyDescent="0.15">
      <c r="A640" s="282"/>
      <c r="B640" s="282"/>
      <c r="C640" s="282"/>
      <c r="D640" s="283"/>
      <c r="E640" s="283"/>
      <c r="F640" s="283"/>
      <c r="G640" s="284"/>
      <c r="H640" s="284"/>
      <c r="I640" s="285"/>
      <c r="J640" s="286"/>
      <c r="K640" s="319"/>
      <c r="L640" s="292"/>
      <c r="M640" s="293"/>
      <c r="N640" s="292"/>
      <c r="O640" s="293"/>
      <c r="P640" s="282"/>
      <c r="Q640" s="282"/>
      <c r="R640" s="282"/>
      <c r="S640" s="282"/>
      <c r="T640" s="27" t="str">
        <f t="shared" si="38"/>
        <v/>
      </c>
      <c r="U640" s="49" t="str">
        <f t="shared" si="39"/>
        <v/>
      </c>
    </row>
    <row r="641" spans="1:21" ht="21.95" customHeight="1" x14ac:dyDescent="0.15">
      <c r="A641" s="282"/>
      <c r="B641" s="282"/>
      <c r="C641" s="282"/>
      <c r="D641" s="283"/>
      <c r="E641" s="283"/>
      <c r="F641" s="283"/>
      <c r="G641" s="284"/>
      <c r="H641" s="284"/>
      <c r="I641" s="285"/>
      <c r="J641" s="286"/>
      <c r="K641" s="319"/>
      <c r="L641" s="292"/>
      <c r="M641" s="293"/>
      <c r="N641" s="292"/>
      <c r="O641" s="293"/>
      <c r="P641" s="282"/>
      <c r="Q641" s="282"/>
      <c r="R641" s="282"/>
      <c r="S641" s="282"/>
      <c r="T641" s="27" t="str">
        <f t="shared" si="38"/>
        <v/>
      </c>
      <c r="U641" s="49" t="str">
        <f t="shared" si="39"/>
        <v/>
      </c>
    </row>
    <row r="642" spans="1:21" ht="21.95" customHeight="1" x14ac:dyDescent="0.15">
      <c r="A642" s="282"/>
      <c r="B642" s="282"/>
      <c r="C642" s="282"/>
      <c r="D642" s="283"/>
      <c r="E642" s="283"/>
      <c r="F642" s="283"/>
      <c r="G642" s="284"/>
      <c r="H642" s="284"/>
      <c r="I642" s="285"/>
      <c r="J642" s="286"/>
      <c r="K642" s="319"/>
      <c r="L642" s="292"/>
      <c r="M642" s="293"/>
      <c r="N642" s="292"/>
      <c r="O642" s="293"/>
      <c r="P642" s="282"/>
      <c r="Q642" s="282"/>
      <c r="R642" s="282"/>
      <c r="S642" s="282"/>
      <c r="T642" s="27" t="str">
        <f t="shared" si="38"/>
        <v/>
      </c>
      <c r="U642" s="49" t="str">
        <f t="shared" si="39"/>
        <v/>
      </c>
    </row>
    <row r="643" spans="1:21" ht="21.95" customHeight="1" x14ac:dyDescent="0.15">
      <c r="A643" s="282"/>
      <c r="B643" s="282"/>
      <c r="C643" s="282"/>
      <c r="D643" s="283"/>
      <c r="E643" s="283"/>
      <c r="F643" s="283"/>
      <c r="G643" s="284"/>
      <c r="H643" s="284"/>
      <c r="I643" s="285"/>
      <c r="J643" s="286"/>
      <c r="K643" s="319"/>
      <c r="L643" s="292"/>
      <c r="M643" s="293"/>
      <c r="N643" s="292"/>
      <c r="O643" s="293"/>
      <c r="P643" s="282"/>
      <c r="Q643" s="282"/>
      <c r="R643" s="282"/>
      <c r="S643" s="282"/>
      <c r="T643" s="27" t="str">
        <f t="shared" si="38"/>
        <v/>
      </c>
      <c r="U643" s="49" t="str">
        <f t="shared" si="39"/>
        <v/>
      </c>
    </row>
    <row r="644" spans="1:21" ht="21.95" customHeight="1" x14ac:dyDescent="0.15">
      <c r="A644" s="282"/>
      <c r="B644" s="282"/>
      <c r="C644" s="282"/>
      <c r="D644" s="283"/>
      <c r="E644" s="283"/>
      <c r="F644" s="283"/>
      <c r="G644" s="284"/>
      <c r="H644" s="284"/>
      <c r="I644" s="285"/>
      <c r="J644" s="286"/>
      <c r="K644" s="319"/>
      <c r="L644" s="292"/>
      <c r="M644" s="293"/>
      <c r="N644" s="292"/>
      <c r="O644" s="293"/>
      <c r="P644" s="282"/>
      <c r="Q644" s="282"/>
      <c r="R644" s="282"/>
      <c r="S644" s="282"/>
      <c r="T644" s="27" t="str">
        <f t="shared" si="38"/>
        <v/>
      </c>
      <c r="U644" s="49" t="str">
        <f t="shared" si="39"/>
        <v/>
      </c>
    </row>
    <row r="645" spans="1:21" ht="21.95" customHeight="1" x14ac:dyDescent="0.15">
      <c r="A645" s="282"/>
      <c r="B645" s="282"/>
      <c r="C645" s="282"/>
      <c r="D645" s="283"/>
      <c r="E645" s="283"/>
      <c r="F645" s="283"/>
      <c r="G645" s="284"/>
      <c r="H645" s="284"/>
      <c r="I645" s="285"/>
      <c r="J645" s="286"/>
      <c r="K645" s="319"/>
      <c r="L645" s="292"/>
      <c r="M645" s="293"/>
      <c r="N645" s="292"/>
      <c r="O645" s="293"/>
      <c r="P645" s="282"/>
      <c r="Q645" s="282"/>
      <c r="R645" s="282"/>
      <c r="S645" s="282"/>
      <c r="T645" s="27" t="str">
        <f t="shared" si="38"/>
        <v/>
      </c>
      <c r="U645" s="49" t="str">
        <f t="shared" si="39"/>
        <v/>
      </c>
    </row>
    <row r="646" spans="1:21" ht="21.95" customHeight="1" x14ac:dyDescent="0.15">
      <c r="A646" s="282"/>
      <c r="B646" s="282"/>
      <c r="C646" s="282"/>
      <c r="D646" s="283"/>
      <c r="E646" s="283"/>
      <c r="F646" s="283"/>
      <c r="G646" s="284"/>
      <c r="H646" s="284"/>
      <c r="I646" s="285"/>
      <c r="J646" s="286"/>
      <c r="K646" s="319"/>
      <c r="L646" s="292"/>
      <c r="M646" s="293"/>
      <c r="N646" s="292"/>
      <c r="O646" s="293"/>
      <c r="P646" s="282"/>
      <c r="Q646" s="282"/>
      <c r="R646" s="282"/>
      <c r="S646" s="282"/>
      <c r="T646" s="27" t="str">
        <f t="shared" si="38"/>
        <v/>
      </c>
      <c r="U646" s="49" t="str">
        <f t="shared" si="39"/>
        <v/>
      </c>
    </row>
    <row r="647" spans="1:21" ht="21.95" customHeight="1" x14ac:dyDescent="0.15">
      <c r="A647" s="282"/>
      <c r="B647" s="282"/>
      <c r="C647" s="282"/>
      <c r="D647" s="283"/>
      <c r="E647" s="283"/>
      <c r="F647" s="283"/>
      <c r="G647" s="284"/>
      <c r="H647" s="284"/>
      <c r="I647" s="285"/>
      <c r="J647" s="286"/>
      <c r="K647" s="319"/>
      <c r="L647" s="292"/>
      <c r="M647" s="293"/>
      <c r="N647" s="292"/>
      <c r="O647" s="293"/>
      <c r="P647" s="282"/>
      <c r="Q647" s="282"/>
      <c r="R647" s="282"/>
      <c r="S647" s="282"/>
      <c r="T647" s="27" t="str">
        <f t="shared" ref="T647:T710" si="40">CONCATENATE(L647,C647)</f>
        <v/>
      </c>
      <c r="U647" s="49" t="str">
        <f t="shared" ref="U647:U710" si="41">CONCATENATE(N647,H647)</f>
        <v/>
      </c>
    </row>
    <row r="648" spans="1:21" ht="21.95" customHeight="1" x14ac:dyDescent="0.15">
      <c r="A648" s="282"/>
      <c r="B648" s="282"/>
      <c r="C648" s="282"/>
      <c r="D648" s="283"/>
      <c r="E648" s="283"/>
      <c r="F648" s="283"/>
      <c r="G648" s="284"/>
      <c r="H648" s="284"/>
      <c r="I648" s="285"/>
      <c r="J648" s="286"/>
      <c r="K648" s="319"/>
      <c r="L648" s="292"/>
      <c r="M648" s="293"/>
      <c r="N648" s="292"/>
      <c r="O648" s="293"/>
      <c r="P648" s="282"/>
      <c r="Q648" s="282"/>
      <c r="R648" s="282"/>
      <c r="S648" s="282"/>
      <c r="T648" s="27" t="str">
        <f t="shared" si="40"/>
        <v/>
      </c>
      <c r="U648" s="49" t="str">
        <f t="shared" si="41"/>
        <v/>
      </c>
    </row>
    <row r="649" spans="1:21" ht="21.95" customHeight="1" x14ac:dyDescent="0.15">
      <c r="A649" s="282"/>
      <c r="B649" s="282"/>
      <c r="C649" s="282"/>
      <c r="D649" s="283"/>
      <c r="E649" s="283"/>
      <c r="F649" s="283"/>
      <c r="G649" s="284"/>
      <c r="H649" s="284"/>
      <c r="I649" s="285"/>
      <c r="J649" s="286"/>
      <c r="K649" s="319"/>
      <c r="L649" s="292"/>
      <c r="M649" s="293"/>
      <c r="N649" s="292"/>
      <c r="O649" s="293"/>
      <c r="P649" s="282"/>
      <c r="Q649" s="282"/>
      <c r="R649" s="282"/>
      <c r="S649" s="282"/>
      <c r="T649" s="27" t="str">
        <f t="shared" si="40"/>
        <v/>
      </c>
      <c r="U649" s="49" t="str">
        <f t="shared" si="41"/>
        <v/>
      </c>
    </row>
    <row r="650" spans="1:21" ht="21.95" customHeight="1" x14ac:dyDescent="0.15">
      <c r="A650" s="282"/>
      <c r="B650" s="282"/>
      <c r="C650" s="282"/>
      <c r="D650" s="283"/>
      <c r="E650" s="283"/>
      <c r="F650" s="283"/>
      <c r="G650" s="284"/>
      <c r="H650" s="284"/>
      <c r="I650" s="285"/>
      <c r="J650" s="286"/>
      <c r="K650" s="319"/>
      <c r="L650" s="292"/>
      <c r="M650" s="293"/>
      <c r="N650" s="292"/>
      <c r="O650" s="293"/>
      <c r="P650" s="282"/>
      <c r="Q650" s="282"/>
      <c r="R650" s="282"/>
      <c r="S650" s="282"/>
      <c r="T650" s="27" t="str">
        <f t="shared" si="40"/>
        <v/>
      </c>
      <c r="U650" s="49" t="str">
        <f t="shared" si="41"/>
        <v/>
      </c>
    </row>
    <row r="651" spans="1:21" ht="21.95" customHeight="1" x14ac:dyDescent="0.15">
      <c r="A651" s="282"/>
      <c r="B651" s="282"/>
      <c r="C651" s="282"/>
      <c r="D651" s="283"/>
      <c r="E651" s="283"/>
      <c r="F651" s="283"/>
      <c r="G651" s="284"/>
      <c r="H651" s="284"/>
      <c r="I651" s="285"/>
      <c r="J651" s="286"/>
      <c r="K651" s="319"/>
      <c r="L651" s="292"/>
      <c r="M651" s="293"/>
      <c r="N651" s="292"/>
      <c r="O651" s="293"/>
      <c r="P651" s="282"/>
      <c r="Q651" s="282"/>
      <c r="R651" s="282"/>
      <c r="S651" s="282"/>
      <c r="T651" s="27" t="str">
        <f t="shared" si="40"/>
        <v/>
      </c>
      <c r="U651" s="49" t="str">
        <f t="shared" si="41"/>
        <v/>
      </c>
    </row>
    <row r="652" spans="1:21" ht="21.95" customHeight="1" x14ac:dyDescent="0.15">
      <c r="A652" s="282"/>
      <c r="B652" s="282"/>
      <c r="C652" s="282"/>
      <c r="D652" s="283"/>
      <c r="E652" s="283"/>
      <c r="F652" s="283"/>
      <c r="G652" s="284"/>
      <c r="H652" s="284"/>
      <c r="I652" s="285"/>
      <c r="J652" s="286"/>
      <c r="K652" s="319"/>
      <c r="L652" s="292"/>
      <c r="M652" s="293"/>
      <c r="N652" s="292"/>
      <c r="O652" s="293"/>
      <c r="P652" s="282"/>
      <c r="Q652" s="282"/>
      <c r="R652" s="282"/>
      <c r="S652" s="282"/>
      <c r="T652" s="27" t="str">
        <f t="shared" si="40"/>
        <v/>
      </c>
      <c r="U652" s="49" t="str">
        <f t="shared" si="41"/>
        <v/>
      </c>
    </row>
    <row r="653" spans="1:21" ht="21.95" customHeight="1" x14ac:dyDescent="0.15">
      <c r="A653" s="282"/>
      <c r="B653" s="282"/>
      <c r="C653" s="282"/>
      <c r="D653" s="283"/>
      <c r="E653" s="283"/>
      <c r="F653" s="283"/>
      <c r="G653" s="284"/>
      <c r="H653" s="284"/>
      <c r="I653" s="285"/>
      <c r="J653" s="286"/>
      <c r="K653" s="319"/>
      <c r="L653" s="292"/>
      <c r="M653" s="293"/>
      <c r="N653" s="292"/>
      <c r="O653" s="293"/>
      <c r="P653" s="282"/>
      <c r="Q653" s="282"/>
      <c r="R653" s="282"/>
      <c r="S653" s="282"/>
      <c r="T653" s="27" t="str">
        <f t="shared" si="40"/>
        <v/>
      </c>
      <c r="U653" s="49" t="str">
        <f t="shared" si="41"/>
        <v/>
      </c>
    </row>
    <row r="654" spans="1:21" ht="21.95" customHeight="1" x14ac:dyDescent="0.15">
      <c r="A654" s="282"/>
      <c r="B654" s="282"/>
      <c r="C654" s="282"/>
      <c r="D654" s="283"/>
      <c r="E654" s="283"/>
      <c r="F654" s="283"/>
      <c r="G654" s="284"/>
      <c r="H654" s="284"/>
      <c r="I654" s="285"/>
      <c r="J654" s="286"/>
      <c r="K654" s="319"/>
      <c r="L654" s="292"/>
      <c r="M654" s="293"/>
      <c r="N654" s="292"/>
      <c r="O654" s="293"/>
      <c r="P654" s="282"/>
      <c r="Q654" s="282"/>
      <c r="R654" s="282"/>
      <c r="S654" s="282"/>
      <c r="T654" s="27" t="str">
        <f t="shared" si="40"/>
        <v/>
      </c>
      <c r="U654" s="49" t="str">
        <f t="shared" si="41"/>
        <v/>
      </c>
    </row>
    <row r="655" spans="1:21" ht="21.95" customHeight="1" x14ac:dyDescent="0.15">
      <c r="A655" s="282"/>
      <c r="B655" s="282"/>
      <c r="C655" s="282"/>
      <c r="D655" s="283"/>
      <c r="E655" s="283"/>
      <c r="F655" s="283"/>
      <c r="G655" s="284"/>
      <c r="H655" s="284"/>
      <c r="I655" s="285"/>
      <c r="J655" s="286"/>
      <c r="K655" s="319"/>
      <c r="L655" s="292"/>
      <c r="M655" s="293"/>
      <c r="N655" s="292"/>
      <c r="O655" s="293"/>
      <c r="P655" s="282"/>
      <c r="Q655" s="282"/>
      <c r="R655" s="282"/>
      <c r="S655" s="282"/>
      <c r="T655" s="27" t="str">
        <f t="shared" si="40"/>
        <v/>
      </c>
      <c r="U655" s="49" t="str">
        <f t="shared" si="41"/>
        <v/>
      </c>
    </row>
    <row r="656" spans="1:21" ht="21.95" customHeight="1" x14ac:dyDescent="0.15">
      <c r="A656" s="282"/>
      <c r="B656" s="282"/>
      <c r="C656" s="282"/>
      <c r="D656" s="283"/>
      <c r="E656" s="283"/>
      <c r="F656" s="283"/>
      <c r="G656" s="284"/>
      <c r="H656" s="284"/>
      <c r="I656" s="285"/>
      <c r="J656" s="286"/>
      <c r="K656" s="319"/>
      <c r="L656" s="292"/>
      <c r="M656" s="293"/>
      <c r="N656" s="292"/>
      <c r="O656" s="293"/>
      <c r="P656" s="282"/>
      <c r="Q656" s="282"/>
      <c r="R656" s="282"/>
      <c r="S656" s="282"/>
      <c r="T656" s="27" t="str">
        <f t="shared" si="40"/>
        <v/>
      </c>
      <c r="U656" s="49" t="str">
        <f t="shared" si="41"/>
        <v/>
      </c>
    </row>
    <row r="657" spans="1:21" ht="21.95" customHeight="1" x14ac:dyDescent="0.15">
      <c r="A657" s="282"/>
      <c r="B657" s="282"/>
      <c r="C657" s="282"/>
      <c r="D657" s="283"/>
      <c r="E657" s="283"/>
      <c r="F657" s="283"/>
      <c r="G657" s="284"/>
      <c r="H657" s="284"/>
      <c r="I657" s="285"/>
      <c r="J657" s="286"/>
      <c r="K657" s="319"/>
      <c r="L657" s="292"/>
      <c r="M657" s="293"/>
      <c r="N657" s="292"/>
      <c r="O657" s="293"/>
      <c r="P657" s="282"/>
      <c r="Q657" s="282"/>
      <c r="R657" s="282"/>
      <c r="S657" s="282"/>
      <c r="T657" s="27" t="str">
        <f t="shared" si="40"/>
        <v/>
      </c>
      <c r="U657" s="49" t="str">
        <f t="shared" si="41"/>
        <v/>
      </c>
    </row>
    <row r="658" spans="1:21" ht="21.95" customHeight="1" x14ac:dyDescent="0.15">
      <c r="A658" s="282"/>
      <c r="B658" s="282"/>
      <c r="C658" s="282"/>
      <c r="D658" s="283"/>
      <c r="E658" s="283"/>
      <c r="F658" s="283"/>
      <c r="G658" s="284"/>
      <c r="H658" s="284"/>
      <c r="I658" s="285"/>
      <c r="J658" s="286"/>
      <c r="K658" s="319"/>
      <c r="L658" s="292"/>
      <c r="M658" s="293"/>
      <c r="N658" s="292"/>
      <c r="O658" s="293"/>
      <c r="P658" s="282"/>
      <c r="Q658" s="282"/>
      <c r="R658" s="282"/>
      <c r="S658" s="282"/>
      <c r="T658" s="27" t="str">
        <f t="shared" si="40"/>
        <v/>
      </c>
      <c r="U658" s="49" t="str">
        <f t="shared" si="41"/>
        <v/>
      </c>
    </row>
    <row r="659" spans="1:21" ht="21.95" customHeight="1" x14ac:dyDescent="0.15">
      <c r="A659" s="282"/>
      <c r="B659" s="282"/>
      <c r="C659" s="282"/>
      <c r="D659" s="283"/>
      <c r="E659" s="283"/>
      <c r="F659" s="283"/>
      <c r="G659" s="284"/>
      <c r="H659" s="284"/>
      <c r="I659" s="285"/>
      <c r="J659" s="286"/>
      <c r="K659" s="319"/>
      <c r="L659" s="292"/>
      <c r="M659" s="293"/>
      <c r="N659" s="292"/>
      <c r="O659" s="293"/>
      <c r="P659" s="282"/>
      <c r="Q659" s="282"/>
      <c r="R659" s="282"/>
      <c r="S659" s="282"/>
      <c r="T659" s="27" t="str">
        <f t="shared" si="40"/>
        <v/>
      </c>
      <c r="U659" s="49" t="str">
        <f t="shared" si="41"/>
        <v/>
      </c>
    </row>
    <row r="660" spans="1:21" ht="21.95" customHeight="1" x14ac:dyDescent="0.15">
      <c r="A660" s="282"/>
      <c r="B660" s="282"/>
      <c r="C660" s="282"/>
      <c r="D660" s="283"/>
      <c r="E660" s="283"/>
      <c r="F660" s="283"/>
      <c r="G660" s="284"/>
      <c r="H660" s="284"/>
      <c r="I660" s="285"/>
      <c r="J660" s="286"/>
      <c r="K660" s="319"/>
      <c r="L660" s="292"/>
      <c r="M660" s="293"/>
      <c r="N660" s="292"/>
      <c r="O660" s="293"/>
      <c r="P660" s="282"/>
      <c r="Q660" s="282"/>
      <c r="R660" s="282"/>
      <c r="S660" s="282"/>
      <c r="T660" s="27" t="str">
        <f t="shared" si="40"/>
        <v/>
      </c>
      <c r="U660" s="49" t="str">
        <f t="shared" si="41"/>
        <v/>
      </c>
    </row>
    <row r="661" spans="1:21" ht="21.95" customHeight="1" x14ac:dyDescent="0.15">
      <c r="A661" s="282"/>
      <c r="B661" s="282"/>
      <c r="C661" s="282"/>
      <c r="D661" s="283"/>
      <c r="E661" s="283"/>
      <c r="F661" s="283"/>
      <c r="G661" s="284"/>
      <c r="H661" s="284"/>
      <c r="I661" s="285"/>
      <c r="J661" s="286"/>
      <c r="K661" s="319"/>
      <c r="L661" s="292"/>
      <c r="M661" s="293"/>
      <c r="N661" s="292"/>
      <c r="O661" s="293"/>
      <c r="P661" s="282"/>
      <c r="Q661" s="282"/>
      <c r="R661" s="282"/>
      <c r="S661" s="282"/>
      <c r="T661" s="27" t="str">
        <f t="shared" si="40"/>
        <v/>
      </c>
      <c r="U661" s="49" t="str">
        <f t="shared" si="41"/>
        <v/>
      </c>
    </row>
    <row r="662" spans="1:21" ht="21.95" customHeight="1" x14ac:dyDescent="0.15">
      <c r="A662" s="282"/>
      <c r="B662" s="282"/>
      <c r="C662" s="282"/>
      <c r="D662" s="283"/>
      <c r="E662" s="283"/>
      <c r="F662" s="283"/>
      <c r="G662" s="284"/>
      <c r="H662" s="284"/>
      <c r="I662" s="285"/>
      <c r="J662" s="286"/>
      <c r="K662" s="319"/>
      <c r="L662" s="292"/>
      <c r="M662" s="293"/>
      <c r="N662" s="292"/>
      <c r="O662" s="293"/>
      <c r="P662" s="282"/>
      <c r="Q662" s="282"/>
      <c r="R662" s="282"/>
      <c r="S662" s="282"/>
      <c r="T662" s="27" t="str">
        <f t="shared" si="40"/>
        <v/>
      </c>
      <c r="U662" s="49" t="str">
        <f t="shared" si="41"/>
        <v/>
      </c>
    </row>
    <row r="663" spans="1:21" ht="21.95" customHeight="1" x14ac:dyDescent="0.15">
      <c r="A663" s="282"/>
      <c r="B663" s="282"/>
      <c r="C663" s="282"/>
      <c r="D663" s="283"/>
      <c r="E663" s="283"/>
      <c r="F663" s="283"/>
      <c r="G663" s="284"/>
      <c r="H663" s="284"/>
      <c r="I663" s="285"/>
      <c r="J663" s="286"/>
      <c r="K663" s="319"/>
      <c r="L663" s="292"/>
      <c r="M663" s="293"/>
      <c r="N663" s="292"/>
      <c r="O663" s="293"/>
      <c r="P663" s="282"/>
      <c r="Q663" s="282"/>
      <c r="R663" s="282"/>
      <c r="S663" s="282"/>
      <c r="T663" s="27" t="str">
        <f t="shared" si="40"/>
        <v/>
      </c>
      <c r="U663" s="49" t="str">
        <f t="shared" si="41"/>
        <v/>
      </c>
    </row>
    <row r="664" spans="1:21" ht="21.95" customHeight="1" x14ac:dyDescent="0.15">
      <c r="A664" s="282"/>
      <c r="B664" s="282"/>
      <c r="C664" s="282"/>
      <c r="D664" s="283"/>
      <c r="E664" s="283"/>
      <c r="F664" s="283"/>
      <c r="G664" s="284"/>
      <c r="H664" s="284"/>
      <c r="I664" s="285"/>
      <c r="J664" s="286"/>
      <c r="K664" s="319"/>
      <c r="L664" s="292"/>
      <c r="M664" s="293"/>
      <c r="N664" s="292"/>
      <c r="O664" s="293"/>
      <c r="P664" s="282"/>
      <c r="Q664" s="282"/>
      <c r="R664" s="282"/>
      <c r="S664" s="282"/>
      <c r="T664" s="27" t="str">
        <f t="shared" si="40"/>
        <v/>
      </c>
      <c r="U664" s="49" t="str">
        <f t="shared" si="41"/>
        <v/>
      </c>
    </row>
    <row r="665" spans="1:21" ht="21.95" customHeight="1" x14ac:dyDescent="0.15">
      <c r="A665" s="282"/>
      <c r="B665" s="282"/>
      <c r="C665" s="282"/>
      <c r="D665" s="283"/>
      <c r="E665" s="283"/>
      <c r="F665" s="283"/>
      <c r="G665" s="284"/>
      <c r="H665" s="284"/>
      <c r="I665" s="285"/>
      <c r="J665" s="286"/>
      <c r="K665" s="319"/>
      <c r="L665" s="292"/>
      <c r="M665" s="293"/>
      <c r="N665" s="292"/>
      <c r="O665" s="293"/>
      <c r="P665" s="282"/>
      <c r="Q665" s="282"/>
      <c r="R665" s="282"/>
      <c r="S665" s="282"/>
      <c r="T665" s="27" t="str">
        <f t="shared" si="40"/>
        <v/>
      </c>
      <c r="U665" s="49" t="str">
        <f t="shared" si="41"/>
        <v/>
      </c>
    </row>
    <row r="666" spans="1:21" ht="21.95" customHeight="1" x14ac:dyDescent="0.15">
      <c r="A666" s="282"/>
      <c r="B666" s="282"/>
      <c r="C666" s="282"/>
      <c r="D666" s="283"/>
      <c r="E666" s="283"/>
      <c r="F666" s="283"/>
      <c r="G666" s="284"/>
      <c r="H666" s="284"/>
      <c r="I666" s="285"/>
      <c r="J666" s="286"/>
      <c r="K666" s="319"/>
      <c r="L666" s="292"/>
      <c r="M666" s="293"/>
      <c r="N666" s="292"/>
      <c r="O666" s="293"/>
      <c r="P666" s="282"/>
      <c r="Q666" s="282"/>
      <c r="R666" s="282"/>
      <c r="S666" s="282"/>
      <c r="T666" s="27" t="str">
        <f t="shared" si="40"/>
        <v/>
      </c>
      <c r="U666" s="49" t="str">
        <f t="shared" si="41"/>
        <v/>
      </c>
    </row>
    <row r="667" spans="1:21" ht="21.95" customHeight="1" x14ac:dyDescent="0.15">
      <c r="L667" s="292"/>
      <c r="M667" s="293"/>
      <c r="N667" s="292"/>
      <c r="O667" s="293"/>
      <c r="T667" s="27" t="str">
        <f t="shared" si="40"/>
        <v/>
      </c>
      <c r="U667" s="49" t="str">
        <f t="shared" si="41"/>
        <v/>
      </c>
    </row>
    <row r="668" spans="1:21" ht="21.95" customHeight="1" x14ac:dyDescent="0.15">
      <c r="L668" s="292"/>
      <c r="M668" s="293"/>
      <c r="N668" s="292"/>
      <c r="O668" s="293"/>
      <c r="T668" s="27" t="str">
        <f t="shared" si="40"/>
        <v/>
      </c>
      <c r="U668" s="49" t="str">
        <f t="shared" si="41"/>
        <v/>
      </c>
    </row>
    <row r="669" spans="1:21" ht="21.95" customHeight="1" x14ac:dyDescent="0.15">
      <c r="L669" s="292"/>
      <c r="M669" s="293"/>
      <c r="N669" s="292"/>
      <c r="O669" s="293"/>
      <c r="T669" s="27" t="str">
        <f t="shared" si="40"/>
        <v/>
      </c>
      <c r="U669" s="49" t="str">
        <f t="shared" si="41"/>
        <v/>
      </c>
    </row>
    <row r="670" spans="1:21" ht="21.95" customHeight="1" x14ac:dyDescent="0.15">
      <c r="L670" s="292"/>
      <c r="M670" s="293"/>
      <c r="N670" s="292"/>
      <c r="O670" s="293"/>
      <c r="T670" s="27" t="str">
        <f t="shared" si="40"/>
        <v/>
      </c>
      <c r="U670" s="49" t="str">
        <f t="shared" si="41"/>
        <v/>
      </c>
    </row>
    <row r="671" spans="1:21" ht="21.95" customHeight="1" x14ac:dyDescent="0.15">
      <c r="L671" s="292"/>
      <c r="M671" s="293"/>
      <c r="N671" s="292"/>
      <c r="O671" s="293"/>
      <c r="T671" s="27" t="str">
        <f t="shared" si="40"/>
        <v/>
      </c>
      <c r="U671" s="49" t="str">
        <f t="shared" si="41"/>
        <v/>
      </c>
    </row>
    <row r="672" spans="1:21" ht="21.95" customHeight="1" x14ac:dyDescent="0.15">
      <c r="L672" s="292"/>
      <c r="M672" s="293"/>
      <c r="N672" s="292"/>
      <c r="O672" s="293"/>
      <c r="T672" s="27" t="str">
        <f t="shared" si="40"/>
        <v/>
      </c>
      <c r="U672" s="49" t="str">
        <f t="shared" si="41"/>
        <v/>
      </c>
    </row>
    <row r="673" spans="12:21" ht="21.95" customHeight="1" x14ac:dyDescent="0.15">
      <c r="L673" s="292"/>
      <c r="M673" s="293"/>
      <c r="N673" s="292"/>
      <c r="O673" s="293"/>
      <c r="T673" s="27" t="str">
        <f t="shared" si="40"/>
        <v/>
      </c>
      <c r="U673" s="49" t="str">
        <f t="shared" si="41"/>
        <v/>
      </c>
    </row>
    <row r="674" spans="12:21" ht="21.95" customHeight="1" x14ac:dyDescent="0.15">
      <c r="L674" s="292"/>
      <c r="M674" s="293"/>
      <c r="N674" s="292"/>
      <c r="O674" s="293"/>
      <c r="T674" s="27" t="str">
        <f t="shared" si="40"/>
        <v/>
      </c>
      <c r="U674" s="49" t="str">
        <f t="shared" si="41"/>
        <v/>
      </c>
    </row>
    <row r="675" spans="12:21" ht="21.95" customHeight="1" x14ac:dyDescent="0.15">
      <c r="L675" s="292"/>
      <c r="M675" s="293"/>
      <c r="N675" s="292"/>
      <c r="O675" s="293"/>
      <c r="T675" s="27" t="str">
        <f t="shared" si="40"/>
        <v/>
      </c>
      <c r="U675" s="49" t="str">
        <f t="shared" si="41"/>
        <v/>
      </c>
    </row>
    <row r="676" spans="12:21" ht="21.95" customHeight="1" x14ac:dyDescent="0.15">
      <c r="L676" s="292"/>
      <c r="M676" s="293"/>
      <c r="N676" s="292"/>
      <c r="O676" s="293"/>
      <c r="T676" s="27" t="str">
        <f t="shared" si="40"/>
        <v/>
      </c>
      <c r="U676" s="49" t="str">
        <f t="shared" si="41"/>
        <v/>
      </c>
    </row>
    <row r="677" spans="12:21" ht="21.95" customHeight="1" x14ac:dyDescent="0.15">
      <c r="L677" s="292"/>
      <c r="M677" s="293"/>
      <c r="N677" s="292"/>
      <c r="O677" s="293"/>
      <c r="T677" s="27" t="str">
        <f t="shared" si="40"/>
        <v/>
      </c>
      <c r="U677" s="49" t="str">
        <f t="shared" si="41"/>
        <v/>
      </c>
    </row>
    <row r="678" spans="12:21" ht="21.95" customHeight="1" x14ac:dyDescent="0.15">
      <c r="L678" s="292"/>
      <c r="M678" s="293"/>
      <c r="N678" s="292"/>
      <c r="O678" s="293"/>
      <c r="T678" s="27" t="str">
        <f t="shared" si="40"/>
        <v/>
      </c>
      <c r="U678" s="49" t="str">
        <f t="shared" si="41"/>
        <v/>
      </c>
    </row>
    <row r="679" spans="12:21" ht="21.95" customHeight="1" x14ac:dyDescent="0.15">
      <c r="L679" s="292"/>
      <c r="M679" s="293"/>
      <c r="N679" s="292"/>
      <c r="O679" s="293"/>
      <c r="T679" s="27" t="str">
        <f t="shared" si="40"/>
        <v/>
      </c>
      <c r="U679" s="49" t="str">
        <f t="shared" si="41"/>
        <v/>
      </c>
    </row>
    <row r="680" spans="12:21" ht="21.95" customHeight="1" x14ac:dyDescent="0.15">
      <c r="L680" s="292"/>
      <c r="M680" s="293"/>
      <c r="N680" s="292"/>
      <c r="O680" s="293"/>
      <c r="T680" s="27" t="str">
        <f t="shared" si="40"/>
        <v/>
      </c>
      <c r="U680" s="49" t="str">
        <f t="shared" si="41"/>
        <v/>
      </c>
    </row>
    <row r="681" spans="12:21" ht="21.95" customHeight="1" x14ac:dyDescent="0.15">
      <c r="L681" s="292"/>
      <c r="M681" s="293"/>
      <c r="N681" s="292"/>
      <c r="O681" s="293"/>
      <c r="T681" s="27" t="str">
        <f t="shared" si="40"/>
        <v/>
      </c>
      <c r="U681" s="49" t="str">
        <f t="shared" si="41"/>
        <v/>
      </c>
    </row>
    <row r="682" spans="12:21" ht="21.95" customHeight="1" x14ac:dyDescent="0.15">
      <c r="L682" s="292"/>
      <c r="M682" s="293"/>
      <c r="N682" s="292"/>
      <c r="O682" s="293"/>
      <c r="T682" s="27" t="str">
        <f t="shared" si="40"/>
        <v/>
      </c>
      <c r="U682" s="49" t="str">
        <f t="shared" si="41"/>
        <v/>
      </c>
    </row>
    <row r="683" spans="12:21" ht="21.95" customHeight="1" x14ac:dyDescent="0.15">
      <c r="L683" s="292"/>
      <c r="M683" s="293"/>
      <c r="N683" s="292"/>
      <c r="O683" s="293"/>
      <c r="T683" s="27" t="str">
        <f t="shared" si="40"/>
        <v/>
      </c>
      <c r="U683" s="49" t="str">
        <f t="shared" si="41"/>
        <v/>
      </c>
    </row>
    <row r="684" spans="12:21" ht="21.95" customHeight="1" x14ac:dyDescent="0.15">
      <c r="L684" s="292"/>
      <c r="M684" s="293"/>
      <c r="N684" s="292"/>
      <c r="O684" s="293"/>
      <c r="T684" s="27" t="str">
        <f t="shared" si="40"/>
        <v/>
      </c>
      <c r="U684" s="49" t="str">
        <f t="shared" si="41"/>
        <v/>
      </c>
    </row>
    <row r="685" spans="12:21" ht="21.95" customHeight="1" x14ac:dyDescent="0.15">
      <c r="L685" s="292"/>
      <c r="M685" s="293"/>
      <c r="N685" s="292"/>
      <c r="O685" s="293"/>
      <c r="T685" s="27" t="str">
        <f t="shared" si="40"/>
        <v/>
      </c>
      <c r="U685" s="49" t="str">
        <f t="shared" si="41"/>
        <v/>
      </c>
    </row>
    <row r="686" spans="12:21" ht="21.95" customHeight="1" x14ac:dyDescent="0.15">
      <c r="L686" s="292"/>
      <c r="M686" s="293"/>
      <c r="N686" s="292"/>
      <c r="O686" s="293"/>
      <c r="T686" s="27" t="str">
        <f t="shared" si="40"/>
        <v/>
      </c>
      <c r="U686" s="49" t="str">
        <f t="shared" si="41"/>
        <v/>
      </c>
    </row>
    <row r="687" spans="12:21" ht="21.95" customHeight="1" x14ac:dyDescent="0.15">
      <c r="L687" s="292"/>
      <c r="M687" s="293"/>
      <c r="N687" s="292"/>
      <c r="O687" s="293"/>
      <c r="T687" s="27" t="str">
        <f t="shared" si="40"/>
        <v/>
      </c>
      <c r="U687" s="49" t="str">
        <f t="shared" si="41"/>
        <v/>
      </c>
    </row>
    <row r="688" spans="12:21" ht="21.95" customHeight="1" x14ac:dyDescent="0.15">
      <c r="L688" s="292"/>
      <c r="M688" s="293"/>
      <c r="N688" s="292"/>
      <c r="O688" s="293"/>
      <c r="T688" s="27" t="str">
        <f t="shared" si="40"/>
        <v/>
      </c>
      <c r="U688" s="49" t="str">
        <f t="shared" si="41"/>
        <v/>
      </c>
    </row>
    <row r="689" spans="12:21" ht="21.95" customHeight="1" x14ac:dyDescent="0.15">
      <c r="L689" s="292"/>
      <c r="M689" s="293"/>
      <c r="N689" s="292"/>
      <c r="O689" s="293"/>
      <c r="T689" s="27" t="str">
        <f t="shared" si="40"/>
        <v/>
      </c>
      <c r="U689" s="49" t="str">
        <f t="shared" si="41"/>
        <v/>
      </c>
    </row>
    <row r="690" spans="12:21" ht="21.95" customHeight="1" x14ac:dyDescent="0.15">
      <c r="L690" s="292"/>
      <c r="M690" s="293"/>
      <c r="N690" s="292"/>
      <c r="O690" s="293"/>
      <c r="T690" s="27" t="str">
        <f t="shared" si="40"/>
        <v/>
      </c>
      <c r="U690" s="49" t="str">
        <f t="shared" si="41"/>
        <v/>
      </c>
    </row>
    <row r="691" spans="12:21" ht="21.95" customHeight="1" x14ac:dyDescent="0.15">
      <c r="L691" s="292"/>
      <c r="M691" s="293"/>
      <c r="N691" s="292"/>
      <c r="O691" s="293"/>
      <c r="T691" s="27" t="str">
        <f t="shared" si="40"/>
        <v/>
      </c>
      <c r="U691" s="49" t="str">
        <f t="shared" si="41"/>
        <v/>
      </c>
    </row>
    <row r="692" spans="12:21" ht="21.95" customHeight="1" x14ac:dyDescent="0.15">
      <c r="L692" s="292"/>
      <c r="M692" s="293"/>
      <c r="N692" s="292"/>
      <c r="O692" s="293"/>
      <c r="T692" s="27" t="str">
        <f t="shared" si="40"/>
        <v/>
      </c>
      <c r="U692" s="49" t="str">
        <f t="shared" si="41"/>
        <v/>
      </c>
    </row>
    <row r="693" spans="12:21" ht="21.95" customHeight="1" x14ac:dyDescent="0.15">
      <c r="L693" s="292"/>
      <c r="M693" s="293"/>
      <c r="N693" s="292"/>
      <c r="O693" s="293"/>
      <c r="T693" s="27" t="str">
        <f t="shared" si="40"/>
        <v/>
      </c>
      <c r="U693" s="49" t="str">
        <f t="shared" si="41"/>
        <v/>
      </c>
    </row>
    <row r="694" spans="12:21" ht="21.95" customHeight="1" x14ac:dyDescent="0.15">
      <c r="L694" s="292"/>
      <c r="M694" s="293"/>
      <c r="N694" s="292"/>
      <c r="O694" s="293"/>
      <c r="T694" s="27" t="str">
        <f t="shared" si="40"/>
        <v/>
      </c>
      <c r="U694" s="49" t="str">
        <f t="shared" si="41"/>
        <v/>
      </c>
    </row>
    <row r="695" spans="12:21" ht="21.95" customHeight="1" x14ac:dyDescent="0.15">
      <c r="L695" s="292"/>
      <c r="M695" s="293"/>
      <c r="N695" s="292"/>
      <c r="O695" s="293"/>
      <c r="T695" s="27" t="str">
        <f t="shared" si="40"/>
        <v/>
      </c>
      <c r="U695" s="49" t="str">
        <f t="shared" si="41"/>
        <v/>
      </c>
    </row>
    <row r="696" spans="12:21" ht="21.95" customHeight="1" x14ac:dyDescent="0.15">
      <c r="L696" s="292"/>
      <c r="M696" s="293"/>
      <c r="N696" s="292"/>
      <c r="O696" s="293"/>
      <c r="T696" s="27" t="str">
        <f t="shared" si="40"/>
        <v/>
      </c>
      <c r="U696" s="49" t="str">
        <f t="shared" si="41"/>
        <v/>
      </c>
    </row>
    <row r="697" spans="12:21" ht="21.95" customHeight="1" x14ac:dyDescent="0.15">
      <c r="L697" s="292"/>
      <c r="M697" s="293"/>
      <c r="N697" s="292"/>
      <c r="O697" s="293"/>
      <c r="T697" s="27" t="str">
        <f t="shared" si="40"/>
        <v/>
      </c>
      <c r="U697" s="49" t="str">
        <f t="shared" si="41"/>
        <v/>
      </c>
    </row>
    <row r="698" spans="12:21" ht="21.95" customHeight="1" x14ac:dyDescent="0.15">
      <c r="L698" s="292"/>
      <c r="M698" s="293"/>
      <c r="N698" s="292"/>
      <c r="O698" s="293"/>
      <c r="T698" s="27" t="str">
        <f t="shared" si="40"/>
        <v/>
      </c>
      <c r="U698" s="49" t="str">
        <f t="shared" si="41"/>
        <v/>
      </c>
    </row>
    <row r="699" spans="12:21" ht="21.95" customHeight="1" x14ac:dyDescent="0.15">
      <c r="L699" s="292"/>
      <c r="M699" s="293"/>
      <c r="N699" s="292"/>
      <c r="O699" s="293"/>
      <c r="T699" s="27" t="str">
        <f t="shared" si="40"/>
        <v/>
      </c>
      <c r="U699" s="49" t="str">
        <f t="shared" si="41"/>
        <v/>
      </c>
    </row>
    <row r="700" spans="12:21" ht="21.95" customHeight="1" x14ac:dyDescent="0.15">
      <c r="L700" s="292"/>
      <c r="M700" s="293"/>
      <c r="N700" s="292"/>
      <c r="O700" s="293"/>
      <c r="T700" s="27" t="str">
        <f t="shared" si="40"/>
        <v/>
      </c>
      <c r="U700" s="49" t="str">
        <f t="shared" si="41"/>
        <v/>
      </c>
    </row>
    <row r="701" spans="12:21" ht="21.95" customHeight="1" x14ac:dyDescent="0.15">
      <c r="L701" s="292"/>
      <c r="M701" s="293"/>
      <c r="N701" s="292"/>
      <c r="O701" s="293"/>
      <c r="T701" s="27" t="str">
        <f t="shared" si="40"/>
        <v/>
      </c>
      <c r="U701" s="49" t="str">
        <f t="shared" si="41"/>
        <v/>
      </c>
    </row>
    <row r="702" spans="12:21" ht="21.95" customHeight="1" x14ac:dyDescent="0.15">
      <c r="L702" s="292"/>
      <c r="M702" s="293"/>
      <c r="N702" s="292"/>
      <c r="O702" s="293"/>
      <c r="T702" s="27" t="str">
        <f t="shared" si="40"/>
        <v/>
      </c>
      <c r="U702" s="49" t="str">
        <f t="shared" si="41"/>
        <v/>
      </c>
    </row>
    <row r="703" spans="12:21" ht="21.95" customHeight="1" x14ac:dyDescent="0.15">
      <c r="L703" s="292"/>
      <c r="M703" s="293"/>
      <c r="N703" s="292"/>
      <c r="O703" s="293"/>
      <c r="T703" s="27" t="str">
        <f t="shared" si="40"/>
        <v/>
      </c>
      <c r="U703" s="49" t="str">
        <f t="shared" si="41"/>
        <v/>
      </c>
    </row>
    <row r="704" spans="12:21" ht="21.95" customHeight="1" x14ac:dyDescent="0.15">
      <c r="L704" s="292"/>
      <c r="M704" s="293"/>
      <c r="N704" s="292"/>
      <c r="O704" s="293"/>
      <c r="T704" s="27" t="str">
        <f t="shared" si="40"/>
        <v/>
      </c>
      <c r="U704" s="49" t="str">
        <f t="shared" si="41"/>
        <v/>
      </c>
    </row>
    <row r="705" spans="12:21" ht="21.95" customHeight="1" x14ac:dyDescent="0.15">
      <c r="L705" s="292"/>
      <c r="M705" s="293"/>
      <c r="N705" s="292"/>
      <c r="O705" s="293"/>
      <c r="T705" s="27" t="str">
        <f t="shared" si="40"/>
        <v/>
      </c>
      <c r="U705" s="49" t="str">
        <f t="shared" si="41"/>
        <v/>
      </c>
    </row>
    <row r="706" spans="12:21" ht="21.95" customHeight="1" x14ac:dyDescent="0.15">
      <c r="L706" s="292"/>
      <c r="M706" s="293"/>
      <c r="N706" s="292"/>
      <c r="O706" s="293"/>
      <c r="T706" s="27" t="str">
        <f t="shared" si="40"/>
        <v/>
      </c>
      <c r="U706" s="49" t="str">
        <f t="shared" si="41"/>
        <v/>
      </c>
    </row>
    <row r="707" spans="12:21" ht="21.95" customHeight="1" x14ac:dyDescent="0.15">
      <c r="L707" s="292"/>
      <c r="M707" s="293"/>
      <c r="N707" s="292"/>
      <c r="O707" s="293"/>
      <c r="T707" s="27" t="str">
        <f t="shared" si="40"/>
        <v/>
      </c>
      <c r="U707" s="49" t="str">
        <f t="shared" si="41"/>
        <v/>
      </c>
    </row>
    <row r="708" spans="12:21" ht="21.95" customHeight="1" x14ac:dyDescent="0.15">
      <c r="L708" s="292"/>
      <c r="M708" s="293"/>
      <c r="N708" s="292"/>
      <c r="O708" s="293"/>
      <c r="T708" s="27" t="str">
        <f t="shared" si="40"/>
        <v/>
      </c>
      <c r="U708" s="49" t="str">
        <f t="shared" si="41"/>
        <v/>
      </c>
    </row>
    <row r="709" spans="12:21" ht="21.95" customHeight="1" x14ac:dyDescent="0.15">
      <c r="L709" s="292"/>
      <c r="M709" s="293"/>
      <c r="N709" s="292"/>
      <c r="O709" s="293"/>
      <c r="T709" s="27" t="str">
        <f t="shared" si="40"/>
        <v/>
      </c>
      <c r="U709" s="49" t="str">
        <f t="shared" si="41"/>
        <v/>
      </c>
    </row>
    <row r="710" spans="12:21" ht="21.95" customHeight="1" x14ac:dyDescent="0.15">
      <c r="L710" s="292"/>
      <c r="M710" s="293"/>
      <c r="N710" s="292"/>
      <c r="O710" s="293"/>
      <c r="T710" s="27" t="str">
        <f t="shared" si="40"/>
        <v/>
      </c>
      <c r="U710" s="49" t="str">
        <f t="shared" si="41"/>
        <v/>
      </c>
    </row>
    <row r="711" spans="12:21" ht="21.95" customHeight="1" x14ac:dyDescent="0.15">
      <c r="L711" s="292"/>
      <c r="M711" s="293"/>
      <c r="N711" s="292"/>
      <c r="O711" s="293"/>
      <c r="T711" s="27" t="str">
        <f t="shared" ref="T711:T774" si="42">CONCATENATE(L711,C711)</f>
        <v/>
      </c>
      <c r="U711" s="49" t="str">
        <f t="shared" ref="U711:U774" si="43">CONCATENATE(N711,H711)</f>
        <v/>
      </c>
    </row>
    <row r="712" spans="12:21" ht="21.95" customHeight="1" x14ac:dyDescent="0.15">
      <c r="L712" s="292"/>
      <c r="M712" s="293"/>
      <c r="N712" s="292"/>
      <c r="O712" s="293"/>
      <c r="T712" s="27" t="str">
        <f t="shared" si="42"/>
        <v/>
      </c>
      <c r="U712" s="49" t="str">
        <f t="shared" si="43"/>
        <v/>
      </c>
    </row>
    <row r="713" spans="12:21" ht="21.95" customHeight="1" x14ac:dyDescent="0.15">
      <c r="L713" s="292"/>
      <c r="M713" s="293"/>
      <c r="N713" s="292"/>
      <c r="O713" s="293"/>
      <c r="T713" s="27" t="str">
        <f t="shared" si="42"/>
        <v/>
      </c>
      <c r="U713" s="49" t="str">
        <f t="shared" si="43"/>
        <v/>
      </c>
    </row>
    <row r="714" spans="12:21" ht="21.95" customHeight="1" x14ac:dyDescent="0.15">
      <c r="L714" s="292"/>
      <c r="M714" s="293"/>
      <c r="N714" s="292"/>
      <c r="O714" s="293"/>
      <c r="T714" s="27" t="str">
        <f t="shared" si="42"/>
        <v/>
      </c>
      <c r="U714" s="49" t="str">
        <f t="shared" si="43"/>
        <v/>
      </c>
    </row>
    <row r="715" spans="12:21" ht="21.95" customHeight="1" x14ac:dyDescent="0.15">
      <c r="L715" s="292"/>
      <c r="M715" s="293"/>
      <c r="N715" s="292"/>
      <c r="O715" s="293"/>
      <c r="T715" s="27" t="str">
        <f t="shared" si="42"/>
        <v/>
      </c>
      <c r="U715" s="49" t="str">
        <f t="shared" si="43"/>
        <v/>
      </c>
    </row>
    <row r="716" spans="12:21" ht="21.95" customHeight="1" x14ac:dyDescent="0.15">
      <c r="L716" s="292"/>
      <c r="M716" s="293"/>
      <c r="N716" s="292"/>
      <c r="O716" s="293"/>
      <c r="T716" s="27" t="str">
        <f t="shared" si="42"/>
        <v/>
      </c>
      <c r="U716" s="49" t="str">
        <f t="shared" si="43"/>
        <v/>
      </c>
    </row>
    <row r="717" spans="12:21" ht="21.95" customHeight="1" x14ac:dyDescent="0.15">
      <c r="L717" s="292"/>
      <c r="M717" s="293"/>
      <c r="N717" s="292"/>
      <c r="O717" s="293"/>
      <c r="T717" s="27" t="str">
        <f t="shared" si="42"/>
        <v/>
      </c>
      <c r="U717" s="49" t="str">
        <f t="shared" si="43"/>
        <v/>
      </c>
    </row>
    <row r="718" spans="12:21" ht="21.95" customHeight="1" x14ac:dyDescent="0.15">
      <c r="L718" s="292"/>
      <c r="M718" s="293"/>
      <c r="N718" s="292"/>
      <c r="O718" s="293"/>
      <c r="T718" s="27" t="str">
        <f t="shared" si="42"/>
        <v/>
      </c>
      <c r="U718" s="49" t="str">
        <f t="shared" si="43"/>
        <v/>
      </c>
    </row>
    <row r="719" spans="12:21" ht="21.95" customHeight="1" x14ac:dyDescent="0.15">
      <c r="L719" s="292"/>
      <c r="M719" s="293"/>
      <c r="N719" s="292"/>
      <c r="O719" s="293"/>
      <c r="T719" s="27" t="str">
        <f t="shared" si="42"/>
        <v/>
      </c>
      <c r="U719" s="49" t="str">
        <f t="shared" si="43"/>
        <v/>
      </c>
    </row>
    <row r="720" spans="12:21" ht="21.95" customHeight="1" x14ac:dyDescent="0.15">
      <c r="L720" s="292"/>
      <c r="M720" s="293"/>
      <c r="N720" s="292"/>
      <c r="O720" s="293"/>
      <c r="T720" s="27" t="str">
        <f t="shared" si="42"/>
        <v/>
      </c>
      <c r="U720" s="49" t="str">
        <f t="shared" si="43"/>
        <v/>
      </c>
    </row>
    <row r="721" spans="12:21" ht="21.95" customHeight="1" x14ac:dyDescent="0.15">
      <c r="L721" s="292"/>
      <c r="M721" s="293"/>
      <c r="N721" s="292"/>
      <c r="O721" s="293"/>
      <c r="T721" s="27" t="str">
        <f t="shared" si="42"/>
        <v/>
      </c>
      <c r="U721" s="49" t="str">
        <f t="shared" si="43"/>
        <v/>
      </c>
    </row>
    <row r="722" spans="12:21" ht="21.95" customHeight="1" x14ac:dyDescent="0.15">
      <c r="L722" s="292"/>
      <c r="M722" s="293"/>
      <c r="N722" s="292"/>
      <c r="O722" s="293"/>
      <c r="T722" s="27" t="str">
        <f t="shared" si="42"/>
        <v/>
      </c>
      <c r="U722" s="49" t="str">
        <f t="shared" si="43"/>
        <v/>
      </c>
    </row>
    <row r="723" spans="12:21" ht="21.95" customHeight="1" x14ac:dyDescent="0.15">
      <c r="L723" s="292"/>
      <c r="M723" s="293"/>
      <c r="N723" s="292"/>
      <c r="O723" s="293"/>
      <c r="T723" s="27" t="str">
        <f t="shared" si="42"/>
        <v/>
      </c>
      <c r="U723" s="49" t="str">
        <f t="shared" si="43"/>
        <v/>
      </c>
    </row>
    <row r="724" spans="12:21" ht="21.95" customHeight="1" x14ac:dyDescent="0.15">
      <c r="L724" s="292"/>
      <c r="M724" s="293"/>
      <c r="N724" s="292"/>
      <c r="O724" s="293"/>
      <c r="T724" s="27" t="str">
        <f t="shared" si="42"/>
        <v/>
      </c>
      <c r="U724" s="49" t="str">
        <f t="shared" si="43"/>
        <v/>
      </c>
    </row>
    <row r="725" spans="12:21" ht="21.95" customHeight="1" x14ac:dyDescent="0.15">
      <c r="L725" s="292"/>
      <c r="M725" s="293"/>
      <c r="N725" s="292"/>
      <c r="O725" s="293"/>
      <c r="T725" s="27" t="str">
        <f t="shared" si="42"/>
        <v/>
      </c>
      <c r="U725" s="49" t="str">
        <f t="shared" si="43"/>
        <v/>
      </c>
    </row>
    <row r="726" spans="12:21" ht="21.95" customHeight="1" x14ac:dyDescent="0.15">
      <c r="L726" s="292"/>
      <c r="M726" s="293"/>
      <c r="N726" s="292"/>
      <c r="O726" s="293"/>
      <c r="T726" s="27" t="str">
        <f t="shared" si="42"/>
        <v/>
      </c>
      <c r="U726" s="49" t="str">
        <f t="shared" si="43"/>
        <v/>
      </c>
    </row>
    <row r="727" spans="12:21" ht="21.95" customHeight="1" x14ac:dyDescent="0.15">
      <c r="L727" s="292"/>
      <c r="M727" s="293"/>
      <c r="N727" s="292"/>
      <c r="O727" s="293"/>
      <c r="T727" s="27" t="str">
        <f t="shared" si="42"/>
        <v/>
      </c>
      <c r="U727" s="49" t="str">
        <f t="shared" si="43"/>
        <v/>
      </c>
    </row>
    <row r="728" spans="12:21" ht="21.95" customHeight="1" x14ac:dyDescent="0.15">
      <c r="L728" s="292"/>
      <c r="M728" s="293"/>
      <c r="N728" s="292"/>
      <c r="O728" s="293"/>
      <c r="T728" s="27" t="str">
        <f t="shared" si="42"/>
        <v/>
      </c>
      <c r="U728" s="49" t="str">
        <f t="shared" si="43"/>
        <v/>
      </c>
    </row>
    <row r="729" spans="12:21" ht="21.95" customHeight="1" x14ac:dyDescent="0.15">
      <c r="L729" s="292"/>
      <c r="M729" s="293"/>
      <c r="N729" s="292"/>
      <c r="O729" s="293"/>
      <c r="T729" s="27" t="str">
        <f t="shared" si="42"/>
        <v/>
      </c>
      <c r="U729" s="49" t="str">
        <f t="shared" si="43"/>
        <v/>
      </c>
    </row>
    <row r="730" spans="12:21" ht="21.95" customHeight="1" x14ac:dyDescent="0.15">
      <c r="L730" s="292"/>
      <c r="M730" s="293"/>
      <c r="N730" s="292"/>
      <c r="O730" s="293"/>
      <c r="T730" s="27" t="str">
        <f t="shared" si="42"/>
        <v/>
      </c>
      <c r="U730" s="49" t="str">
        <f t="shared" si="43"/>
        <v/>
      </c>
    </row>
    <row r="731" spans="12:21" ht="21.95" customHeight="1" x14ac:dyDescent="0.15">
      <c r="L731" s="292"/>
      <c r="M731" s="293"/>
      <c r="N731" s="292"/>
      <c r="O731" s="293"/>
      <c r="T731" s="27" t="str">
        <f t="shared" si="42"/>
        <v/>
      </c>
      <c r="U731" s="49" t="str">
        <f t="shared" si="43"/>
        <v/>
      </c>
    </row>
    <row r="732" spans="12:21" ht="21.95" customHeight="1" x14ac:dyDescent="0.15">
      <c r="L732" s="292"/>
      <c r="M732" s="293"/>
      <c r="N732" s="292"/>
      <c r="O732" s="293"/>
      <c r="T732" s="27" t="str">
        <f t="shared" si="42"/>
        <v/>
      </c>
      <c r="U732" s="49" t="str">
        <f t="shared" si="43"/>
        <v/>
      </c>
    </row>
    <row r="733" spans="12:21" ht="21.95" customHeight="1" x14ac:dyDescent="0.15">
      <c r="L733" s="292"/>
      <c r="M733" s="293"/>
      <c r="N733" s="292"/>
      <c r="O733" s="293"/>
      <c r="T733" s="27" t="str">
        <f t="shared" si="42"/>
        <v/>
      </c>
      <c r="U733" s="49" t="str">
        <f t="shared" si="43"/>
        <v/>
      </c>
    </row>
    <row r="734" spans="12:21" ht="21.95" customHeight="1" x14ac:dyDescent="0.15">
      <c r="L734" s="292"/>
      <c r="M734" s="293"/>
      <c r="N734" s="292"/>
      <c r="O734" s="293"/>
      <c r="T734" s="27" t="str">
        <f t="shared" si="42"/>
        <v/>
      </c>
      <c r="U734" s="49" t="str">
        <f t="shared" si="43"/>
        <v/>
      </c>
    </row>
    <row r="735" spans="12:21" ht="21.95" customHeight="1" x14ac:dyDescent="0.15">
      <c r="L735" s="292"/>
      <c r="M735" s="293"/>
      <c r="N735" s="292"/>
      <c r="O735" s="293"/>
      <c r="T735" s="27" t="str">
        <f t="shared" si="42"/>
        <v/>
      </c>
      <c r="U735" s="49" t="str">
        <f t="shared" si="43"/>
        <v/>
      </c>
    </row>
    <row r="736" spans="12:21" ht="21.95" customHeight="1" x14ac:dyDescent="0.15">
      <c r="L736" s="292"/>
      <c r="M736" s="293"/>
      <c r="N736" s="292"/>
      <c r="O736" s="293"/>
      <c r="T736" s="27" t="str">
        <f t="shared" si="42"/>
        <v/>
      </c>
      <c r="U736" s="49" t="str">
        <f t="shared" si="43"/>
        <v/>
      </c>
    </row>
    <row r="737" spans="12:21" ht="21.95" customHeight="1" x14ac:dyDescent="0.15">
      <c r="L737" s="292"/>
      <c r="M737" s="293"/>
      <c r="N737" s="292"/>
      <c r="O737" s="293"/>
      <c r="T737" s="27" t="str">
        <f t="shared" si="42"/>
        <v/>
      </c>
      <c r="U737" s="49" t="str">
        <f t="shared" si="43"/>
        <v/>
      </c>
    </row>
    <row r="738" spans="12:21" ht="21.95" customHeight="1" x14ac:dyDescent="0.15">
      <c r="L738" s="292"/>
      <c r="M738" s="293"/>
      <c r="N738" s="292"/>
      <c r="O738" s="293"/>
      <c r="T738" s="27" t="str">
        <f t="shared" si="42"/>
        <v/>
      </c>
      <c r="U738" s="49" t="str">
        <f t="shared" si="43"/>
        <v/>
      </c>
    </row>
    <row r="739" spans="12:21" ht="21.95" customHeight="1" x14ac:dyDescent="0.15">
      <c r="L739" s="292"/>
      <c r="M739" s="293"/>
      <c r="N739" s="292"/>
      <c r="O739" s="293"/>
      <c r="T739" s="27" t="str">
        <f t="shared" si="42"/>
        <v/>
      </c>
      <c r="U739" s="49" t="str">
        <f t="shared" si="43"/>
        <v/>
      </c>
    </row>
    <row r="740" spans="12:21" ht="21.95" customHeight="1" x14ac:dyDescent="0.15">
      <c r="L740" s="292"/>
      <c r="M740" s="293"/>
      <c r="N740" s="292"/>
      <c r="O740" s="293"/>
      <c r="T740" s="27" t="str">
        <f t="shared" si="42"/>
        <v/>
      </c>
      <c r="U740" s="49" t="str">
        <f t="shared" si="43"/>
        <v/>
      </c>
    </row>
    <row r="741" spans="12:21" ht="21.95" customHeight="1" x14ac:dyDescent="0.15">
      <c r="L741" s="292"/>
      <c r="M741" s="293"/>
      <c r="N741" s="292"/>
      <c r="O741" s="293"/>
      <c r="T741" s="27" t="str">
        <f t="shared" si="42"/>
        <v/>
      </c>
      <c r="U741" s="49" t="str">
        <f t="shared" si="43"/>
        <v/>
      </c>
    </row>
    <row r="742" spans="12:21" ht="21.95" customHeight="1" x14ac:dyDescent="0.15">
      <c r="L742" s="292"/>
      <c r="M742" s="293"/>
      <c r="N742" s="292"/>
      <c r="O742" s="293"/>
      <c r="T742" s="27" t="str">
        <f t="shared" si="42"/>
        <v/>
      </c>
      <c r="U742" s="49" t="str">
        <f t="shared" si="43"/>
        <v/>
      </c>
    </row>
    <row r="743" spans="12:21" ht="21.95" customHeight="1" x14ac:dyDescent="0.15">
      <c r="L743" s="292"/>
      <c r="M743" s="293"/>
      <c r="N743" s="292"/>
      <c r="O743" s="293"/>
      <c r="T743" s="27" t="str">
        <f t="shared" si="42"/>
        <v/>
      </c>
      <c r="U743" s="49" t="str">
        <f t="shared" si="43"/>
        <v/>
      </c>
    </row>
    <row r="744" spans="12:21" ht="21.95" customHeight="1" x14ac:dyDescent="0.15">
      <c r="L744" s="292"/>
      <c r="M744" s="293"/>
      <c r="N744" s="292"/>
      <c r="O744" s="293"/>
      <c r="T744" s="27" t="str">
        <f t="shared" si="42"/>
        <v/>
      </c>
      <c r="U744" s="49" t="str">
        <f t="shared" si="43"/>
        <v/>
      </c>
    </row>
    <row r="745" spans="12:21" ht="21.95" customHeight="1" x14ac:dyDescent="0.15">
      <c r="L745" s="292"/>
      <c r="M745" s="293"/>
      <c r="N745" s="292"/>
      <c r="O745" s="293"/>
      <c r="T745" s="27" t="str">
        <f t="shared" si="42"/>
        <v/>
      </c>
      <c r="U745" s="49" t="str">
        <f t="shared" si="43"/>
        <v/>
      </c>
    </row>
    <row r="746" spans="12:21" ht="21.95" customHeight="1" x14ac:dyDescent="0.15">
      <c r="L746" s="292"/>
      <c r="M746" s="293"/>
      <c r="N746" s="292"/>
      <c r="O746" s="293"/>
      <c r="T746" s="27" t="str">
        <f t="shared" si="42"/>
        <v/>
      </c>
      <c r="U746" s="49" t="str">
        <f t="shared" si="43"/>
        <v/>
      </c>
    </row>
    <row r="747" spans="12:21" ht="21.95" customHeight="1" x14ac:dyDescent="0.15">
      <c r="L747" s="292"/>
      <c r="M747" s="293"/>
      <c r="N747" s="292"/>
      <c r="O747" s="293"/>
      <c r="T747" s="27" t="str">
        <f t="shared" si="42"/>
        <v/>
      </c>
      <c r="U747" s="49" t="str">
        <f t="shared" si="43"/>
        <v/>
      </c>
    </row>
    <row r="748" spans="12:21" ht="21.95" customHeight="1" x14ac:dyDescent="0.15">
      <c r="L748" s="292"/>
      <c r="M748" s="293"/>
      <c r="N748" s="292"/>
      <c r="O748" s="293"/>
      <c r="T748" s="27" t="str">
        <f t="shared" si="42"/>
        <v/>
      </c>
      <c r="U748" s="49" t="str">
        <f t="shared" si="43"/>
        <v/>
      </c>
    </row>
    <row r="749" spans="12:21" ht="21.95" customHeight="1" x14ac:dyDescent="0.15">
      <c r="L749" s="292"/>
      <c r="M749" s="293"/>
      <c r="N749" s="292"/>
      <c r="O749" s="293"/>
      <c r="T749" s="27" t="str">
        <f t="shared" si="42"/>
        <v/>
      </c>
      <c r="U749" s="49" t="str">
        <f t="shared" si="43"/>
        <v/>
      </c>
    </row>
    <row r="750" spans="12:21" ht="21.95" customHeight="1" x14ac:dyDescent="0.15">
      <c r="L750" s="292"/>
      <c r="M750" s="293"/>
      <c r="N750" s="292"/>
      <c r="O750" s="293"/>
      <c r="T750" s="27" t="str">
        <f t="shared" si="42"/>
        <v/>
      </c>
      <c r="U750" s="49" t="str">
        <f t="shared" si="43"/>
        <v/>
      </c>
    </row>
    <row r="751" spans="12:21" ht="21.95" customHeight="1" x14ac:dyDescent="0.15">
      <c r="L751" s="292"/>
      <c r="M751" s="293"/>
      <c r="N751" s="292"/>
      <c r="O751" s="293"/>
      <c r="T751" s="27" t="str">
        <f t="shared" si="42"/>
        <v/>
      </c>
      <c r="U751" s="49" t="str">
        <f t="shared" si="43"/>
        <v/>
      </c>
    </row>
    <row r="752" spans="12:21" ht="21.95" customHeight="1" x14ac:dyDescent="0.15">
      <c r="L752" s="292"/>
      <c r="M752" s="293"/>
      <c r="N752" s="292"/>
      <c r="O752" s="293"/>
      <c r="T752" s="27" t="str">
        <f t="shared" si="42"/>
        <v/>
      </c>
      <c r="U752" s="49" t="str">
        <f t="shared" si="43"/>
        <v/>
      </c>
    </row>
    <row r="753" spans="12:21" ht="21.95" customHeight="1" x14ac:dyDescent="0.15">
      <c r="L753" s="292"/>
      <c r="M753" s="293"/>
      <c r="N753" s="292"/>
      <c r="O753" s="293"/>
      <c r="T753" s="27" t="str">
        <f t="shared" si="42"/>
        <v/>
      </c>
      <c r="U753" s="49" t="str">
        <f t="shared" si="43"/>
        <v/>
      </c>
    </row>
    <row r="754" spans="12:21" ht="21.95" customHeight="1" x14ac:dyDescent="0.15">
      <c r="L754" s="292"/>
      <c r="M754" s="293"/>
      <c r="N754" s="292"/>
      <c r="O754" s="293"/>
      <c r="T754" s="27" t="str">
        <f t="shared" si="42"/>
        <v/>
      </c>
      <c r="U754" s="49" t="str">
        <f t="shared" si="43"/>
        <v/>
      </c>
    </row>
    <row r="755" spans="12:21" ht="21.95" customHeight="1" x14ac:dyDescent="0.15">
      <c r="L755" s="292"/>
      <c r="M755" s="293"/>
      <c r="N755" s="292"/>
      <c r="O755" s="293"/>
      <c r="T755" s="27" t="str">
        <f t="shared" si="42"/>
        <v/>
      </c>
      <c r="U755" s="49" t="str">
        <f t="shared" si="43"/>
        <v/>
      </c>
    </row>
    <row r="756" spans="12:21" ht="21.95" customHeight="1" x14ac:dyDescent="0.15">
      <c r="L756" s="292"/>
      <c r="M756" s="293"/>
      <c r="N756" s="292"/>
      <c r="O756" s="293"/>
      <c r="T756" s="27" t="str">
        <f t="shared" si="42"/>
        <v/>
      </c>
      <c r="U756" s="49" t="str">
        <f t="shared" si="43"/>
        <v/>
      </c>
    </row>
    <row r="757" spans="12:21" ht="21.95" customHeight="1" x14ac:dyDescent="0.15">
      <c r="L757" s="292"/>
      <c r="M757" s="293"/>
      <c r="N757" s="292"/>
      <c r="O757" s="293"/>
      <c r="T757" s="27" t="str">
        <f t="shared" si="42"/>
        <v/>
      </c>
      <c r="U757" s="49" t="str">
        <f t="shared" si="43"/>
        <v/>
      </c>
    </row>
    <row r="758" spans="12:21" ht="21.95" customHeight="1" x14ac:dyDescent="0.15">
      <c r="L758" s="292"/>
      <c r="M758" s="293"/>
      <c r="N758" s="292"/>
      <c r="O758" s="293"/>
      <c r="T758" s="27" t="str">
        <f t="shared" si="42"/>
        <v/>
      </c>
      <c r="U758" s="49" t="str">
        <f t="shared" si="43"/>
        <v/>
      </c>
    </row>
    <row r="759" spans="12:21" ht="21.95" customHeight="1" x14ac:dyDescent="0.15">
      <c r="L759" s="292"/>
      <c r="M759" s="293"/>
      <c r="N759" s="292"/>
      <c r="O759" s="293"/>
      <c r="T759" s="27" t="str">
        <f t="shared" si="42"/>
        <v/>
      </c>
      <c r="U759" s="49" t="str">
        <f t="shared" si="43"/>
        <v/>
      </c>
    </row>
    <row r="760" spans="12:21" ht="21.95" customHeight="1" x14ac:dyDescent="0.15">
      <c r="L760" s="292"/>
      <c r="M760" s="293"/>
      <c r="N760" s="292"/>
      <c r="O760" s="293"/>
      <c r="T760" s="27" t="str">
        <f t="shared" si="42"/>
        <v/>
      </c>
      <c r="U760" s="49" t="str">
        <f t="shared" si="43"/>
        <v/>
      </c>
    </row>
    <row r="761" spans="12:21" ht="21.95" customHeight="1" x14ac:dyDescent="0.15">
      <c r="L761" s="292"/>
      <c r="M761" s="293"/>
      <c r="N761" s="292"/>
      <c r="O761" s="293"/>
      <c r="T761" s="27" t="str">
        <f t="shared" si="42"/>
        <v/>
      </c>
      <c r="U761" s="49" t="str">
        <f t="shared" si="43"/>
        <v/>
      </c>
    </row>
    <row r="762" spans="12:21" ht="21.95" customHeight="1" x14ac:dyDescent="0.15">
      <c r="L762" s="292"/>
      <c r="M762" s="293"/>
      <c r="N762" s="292"/>
      <c r="O762" s="293"/>
      <c r="T762" s="27" t="str">
        <f t="shared" si="42"/>
        <v/>
      </c>
      <c r="U762" s="49" t="str">
        <f t="shared" si="43"/>
        <v/>
      </c>
    </row>
    <row r="763" spans="12:21" ht="21.95" customHeight="1" x14ac:dyDescent="0.15">
      <c r="L763" s="292"/>
      <c r="M763" s="293"/>
      <c r="N763" s="292"/>
      <c r="O763" s="293"/>
      <c r="T763" s="27" t="str">
        <f t="shared" si="42"/>
        <v/>
      </c>
      <c r="U763" s="49" t="str">
        <f t="shared" si="43"/>
        <v/>
      </c>
    </row>
    <row r="764" spans="12:21" ht="21.95" customHeight="1" x14ac:dyDescent="0.15">
      <c r="L764" s="292"/>
      <c r="M764" s="293"/>
      <c r="N764" s="292"/>
      <c r="O764" s="293"/>
      <c r="T764" s="27" t="str">
        <f t="shared" si="42"/>
        <v/>
      </c>
      <c r="U764" s="49" t="str">
        <f t="shared" si="43"/>
        <v/>
      </c>
    </row>
    <row r="765" spans="12:21" ht="21.95" customHeight="1" x14ac:dyDescent="0.15">
      <c r="L765" s="292"/>
      <c r="M765" s="293"/>
      <c r="N765" s="292"/>
      <c r="O765" s="293"/>
      <c r="T765" s="27" t="str">
        <f t="shared" si="42"/>
        <v/>
      </c>
      <c r="U765" s="49" t="str">
        <f t="shared" si="43"/>
        <v/>
      </c>
    </row>
    <row r="766" spans="12:21" ht="21.95" customHeight="1" x14ac:dyDescent="0.15">
      <c r="L766" s="292"/>
      <c r="M766" s="293"/>
      <c r="N766" s="292"/>
      <c r="O766" s="293"/>
      <c r="T766" s="27" t="str">
        <f t="shared" si="42"/>
        <v/>
      </c>
      <c r="U766" s="49" t="str">
        <f t="shared" si="43"/>
        <v/>
      </c>
    </row>
    <row r="767" spans="12:21" ht="21.95" customHeight="1" x14ac:dyDescent="0.15">
      <c r="L767" s="292"/>
      <c r="M767" s="293"/>
      <c r="N767" s="292"/>
      <c r="O767" s="293"/>
      <c r="T767" s="27" t="str">
        <f t="shared" si="42"/>
        <v/>
      </c>
      <c r="U767" s="49" t="str">
        <f t="shared" si="43"/>
        <v/>
      </c>
    </row>
    <row r="768" spans="12:21" ht="21.95" customHeight="1" x14ac:dyDescent="0.15">
      <c r="L768" s="292"/>
      <c r="M768" s="293"/>
      <c r="N768" s="292"/>
      <c r="O768" s="293"/>
      <c r="T768" s="27" t="str">
        <f t="shared" si="42"/>
        <v/>
      </c>
      <c r="U768" s="49" t="str">
        <f t="shared" si="43"/>
        <v/>
      </c>
    </row>
    <row r="769" spans="12:21" ht="21.95" customHeight="1" x14ac:dyDescent="0.15">
      <c r="L769" s="292"/>
      <c r="M769" s="293"/>
      <c r="N769" s="292"/>
      <c r="O769" s="293"/>
      <c r="T769" s="27" t="str">
        <f t="shared" si="42"/>
        <v/>
      </c>
      <c r="U769" s="49" t="str">
        <f t="shared" si="43"/>
        <v/>
      </c>
    </row>
    <row r="770" spans="12:21" ht="21.95" customHeight="1" x14ac:dyDescent="0.15">
      <c r="L770" s="292"/>
      <c r="M770" s="293"/>
      <c r="N770" s="292"/>
      <c r="O770" s="293"/>
      <c r="T770" s="27" t="str">
        <f t="shared" si="42"/>
        <v/>
      </c>
      <c r="U770" s="49" t="str">
        <f t="shared" si="43"/>
        <v/>
      </c>
    </row>
    <row r="771" spans="12:21" ht="21.95" customHeight="1" x14ac:dyDescent="0.15">
      <c r="L771" s="292"/>
      <c r="M771" s="293"/>
      <c r="N771" s="292"/>
      <c r="O771" s="293"/>
      <c r="T771" s="27" t="str">
        <f t="shared" si="42"/>
        <v/>
      </c>
      <c r="U771" s="49" t="str">
        <f t="shared" si="43"/>
        <v/>
      </c>
    </row>
    <row r="772" spans="12:21" ht="21.95" customHeight="1" x14ac:dyDescent="0.15">
      <c r="L772" s="292"/>
      <c r="M772" s="293"/>
      <c r="N772" s="292"/>
      <c r="O772" s="293"/>
      <c r="T772" s="27" t="str">
        <f t="shared" si="42"/>
        <v/>
      </c>
      <c r="U772" s="49" t="str">
        <f t="shared" si="43"/>
        <v/>
      </c>
    </row>
    <row r="773" spans="12:21" ht="21.95" customHeight="1" x14ac:dyDescent="0.15">
      <c r="L773" s="292"/>
      <c r="M773" s="293"/>
      <c r="N773" s="292"/>
      <c r="O773" s="293"/>
      <c r="T773" s="27" t="str">
        <f t="shared" si="42"/>
        <v/>
      </c>
      <c r="U773" s="49" t="str">
        <f t="shared" si="43"/>
        <v/>
      </c>
    </row>
    <row r="774" spans="12:21" ht="21.95" customHeight="1" x14ac:dyDescent="0.15">
      <c r="L774" s="292"/>
      <c r="M774" s="293"/>
      <c r="N774" s="292"/>
      <c r="O774" s="293"/>
      <c r="T774" s="27" t="str">
        <f t="shared" si="42"/>
        <v/>
      </c>
      <c r="U774" s="49" t="str">
        <f t="shared" si="43"/>
        <v/>
      </c>
    </row>
    <row r="775" spans="12:21" ht="21.95" customHeight="1" x14ac:dyDescent="0.15">
      <c r="L775" s="292"/>
      <c r="M775" s="293"/>
      <c r="N775" s="292"/>
      <c r="O775" s="293"/>
      <c r="T775" s="27" t="str">
        <f t="shared" ref="T775:T838" si="44">CONCATENATE(L775,C775)</f>
        <v/>
      </c>
      <c r="U775" s="49" t="str">
        <f t="shared" ref="U775:U838" si="45">CONCATENATE(N775,H775)</f>
        <v/>
      </c>
    </row>
    <row r="776" spans="12:21" ht="21.95" customHeight="1" x14ac:dyDescent="0.15">
      <c r="L776" s="292"/>
      <c r="M776" s="293"/>
      <c r="N776" s="292"/>
      <c r="O776" s="293"/>
      <c r="T776" s="27" t="str">
        <f t="shared" si="44"/>
        <v/>
      </c>
      <c r="U776" s="49" t="str">
        <f t="shared" si="45"/>
        <v/>
      </c>
    </row>
    <row r="777" spans="12:21" ht="21.95" customHeight="1" x14ac:dyDescent="0.15">
      <c r="L777" s="292"/>
      <c r="M777" s="293"/>
      <c r="N777" s="292"/>
      <c r="O777" s="293"/>
      <c r="T777" s="27" t="str">
        <f t="shared" si="44"/>
        <v/>
      </c>
      <c r="U777" s="49" t="str">
        <f t="shared" si="45"/>
        <v/>
      </c>
    </row>
    <row r="778" spans="12:21" ht="21.95" customHeight="1" x14ac:dyDescent="0.15">
      <c r="L778" s="292"/>
      <c r="M778" s="293"/>
      <c r="N778" s="292"/>
      <c r="O778" s="293"/>
      <c r="T778" s="27" t="str">
        <f t="shared" si="44"/>
        <v/>
      </c>
      <c r="U778" s="49" t="str">
        <f t="shared" si="45"/>
        <v/>
      </c>
    </row>
    <row r="779" spans="12:21" ht="21.95" customHeight="1" x14ac:dyDescent="0.15">
      <c r="L779" s="292"/>
      <c r="M779" s="293"/>
      <c r="N779" s="292"/>
      <c r="O779" s="293"/>
      <c r="T779" s="27" t="str">
        <f t="shared" si="44"/>
        <v/>
      </c>
      <c r="U779" s="49" t="str">
        <f t="shared" si="45"/>
        <v/>
      </c>
    </row>
    <row r="780" spans="12:21" ht="21.95" customHeight="1" x14ac:dyDescent="0.15">
      <c r="L780" s="292"/>
      <c r="M780" s="293"/>
      <c r="N780" s="292"/>
      <c r="O780" s="293"/>
      <c r="T780" s="27" t="str">
        <f t="shared" si="44"/>
        <v/>
      </c>
      <c r="U780" s="49" t="str">
        <f t="shared" si="45"/>
        <v/>
      </c>
    </row>
    <row r="781" spans="12:21" ht="21.95" customHeight="1" x14ac:dyDescent="0.15">
      <c r="L781" s="292"/>
      <c r="M781" s="293"/>
      <c r="N781" s="292"/>
      <c r="O781" s="293"/>
      <c r="T781" s="27" t="str">
        <f t="shared" si="44"/>
        <v/>
      </c>
      <c r="U781" s="49" t="str">
        <f t="shared" si="45"/>
        <v/>
      </c>
    </row>
    <row r="782" spans="12:21" ht="21.95" customHeight="1" x14ac:dyDescent="0.15">
      <c r="L782" s="292"/>
      <c r="M782" s="293"/>
      <c r="N782" s="292"/>
      <c r="O782" s="293"/>
      <c r="T782" s="27" t="str">
        <f t="shared" si="44"/>
        <v/>
      </c>
      <c r="U782" s="49" t="str">
        <f t="shared" si="45"/>
        <v/>
      </c>
    </row>
    <row r="783" spans="12:21" ht="21.95" customHeight="1" x14ac:dyDescent="0.15">
      <c r="L783" s="292"/>
      <c r="M783" s="293"/>
      <c r="N783" s="292"/>
      <c r="O783" s="293"/>
      <c r="T783" s="27" t="str">
        <f t="shared" si="44"/>
        <v/>
      </c>
      <c r="U783" s="49" t="str">
        <f t="shared" si="45"/>
        <v/>
      </c>
    </row>
    <row r="784" spans="12:21" ht="21.95" customHeight="1" x14ac:dyDescent="0.15">
      <c r="L784" s="292"/>
      <c r="M784" s="293"/>
      <c r="N784" s="292"/>
      <c r="O784" s="293"/>
      <c r="T784" s="27" t="str">
        <f t="shared" si="44"/>
        <v/>
      </c>
      <c r="U784" s="49" t="str">
        <f t="shared" si="45"/>
        <v/>
      </c>
    </row>
    <row r="785" spans="12:21" ht="21.95" customHeight="1" x14ac:dyDescent="0.15">
      <c r="L785" s="292"/>
      <c r="M785" s="293"/>
      <c r="N785" s="292"/>
      <c r="O785" s="293"/>
      <c r="T785" s="27" t="str">
        <f t="shared" si="44"/>
        <v/>
      </c>
      <c r="U785" s="49" t="str">
        <f t="shared" si="45"/>
        <v/>
      </c>
    </row>
    <row r="786" spans="12:21" ht="21.95" customHeight="1" x14ac:dyDescent="0.15">
      <c r="L786" s="292"/>
      <c r="M786" s="293"/>
      <c r="N786" s="292"/>
      <c r="O786" s="293"/>
      <c r="T786" s="27" t="str">
        <f t="shared" si="44"/>
        <v/>
      </c>
      <c r="U786" s="49" t="str">
        <f t="shared" si="45"/>
        <v/>
      </c>
    </row>
    <row r="787" spans="12:21" ht="21.95" customHeight="1" x14ac:dyDescent="0.15">
      <c r="L787" s="292"/>
      <c r="M787" s="293"/>
      <c r="N787" s="292"/>
      <c r="O787" s="293"/>
      <c r="T787" s="27" t="str">
        <f t="shared" si="44"/>
        <v/>
      </c>
      <c r="U787" s="49" t="str">
        <f t="shared" si="45"/>
        <v/>
      </c>
    </row>
    <row r="788" spans="12:21" ht="21.95" customHeight="1" x14ac:dyDescent="0.15">
      <c r="L788" s="292"/>
      <c r="M788" s="293"/>
      <c r="N788" s="292"/>
      <c r="O788" s="293"/>
      <c r="T788" s="27" t="str">
        <f t="shared" si="44"/>
        <v/>
      </c>
      <c r="U788" s="49" t="str">
        <f t="shared" si="45"/>
        <v/>
      </c>
    </row>
    <row r="789" spans="12:21" ht="21.95" customHeight="1" x14ac:dyDescent="0.15">
      <c r="L789" s="292"/>
      <c r="M789" s="293"/>
      <c r="N789" s="292"/>
      <c r="O789" s="293"/>
      <c r="T789" s="27" t="str">
        <f t="shared" si="44"/>
        <v/>
      </c>
      <c r="U789" s="49" t="str">
        <f t="shared" si="45"/>
        <v/>
      </c>
    </row>
    <row r="790" spans="12:21" ht="21.95" customHeight="1" x14ac:dyDescent="0.15">
      <c r="L790" s="292"/>
      <c r="M790" s="293"/>
      <c r="N790" s="292"/>
      <c r="O790" s="293"/>
      <c r="T790" s="27" t="str">
        <f t="shared" si="44"/>
        <v/>
      </c>
      <c r="U790" s="49" t="str">
        <f t="shared" si="45"/>
        <v/>
      </c>
    </row>
    <row r="791" spans="12:21" ht="21.95" customHeight="1" x14ac:dyDescent="0.15">
      <c r="T791" s="27" t="str">
        <f t="shared" si="44"/>
        <v/>
      </c>
      <c r="U791" s="49" t="str">
        <f t="shared" si="45"/>
        <v/>
      </c>
    </row>
    <row r="792" spans="12:21" ht="21.95" customHeight="1" x14ac:dyDescent="0.15">
      <c r="T792" s="27" t="str">
        <f t="shared" si="44"/>
        <v/>
      </c>
      <c r="U792" s="49" t="str">
        <f t="shared" si="45"/>
        <v/>
      </c>
    </row>
    <row r="793" spans="12:21" ht="21.95" customHeight="1" x14ac:dyDescent="0.15">
      <c r="T793" s="27" t="str">
        <f t="shared" si="44"/>
        <v/>
      </c>
      <c r="U793" s="49" t="str">
        <f t="shared" si="45"/>
        <v/>
      </c>
    </row>
    <row r="794" spans="12:21" ht="21.95" customHeight="1" x14ac:dyDescent="0.15">
      <c r="T794" s="27" t="str">
        <f t="shared" si="44"/>
        <v/>
      </c>
      <c r="U794" s="49" t="str">
        <f t="shared" si="45"/>
        <v/>
      </c>
    </row>
    <row r="795" spans="12:21" ht="21.95" customHeight="1" x14ac:dyDescent="0.15">
      <c r="T795" s="27" t="str">
        <f t="shared" si="44"/>
        <v/>
      </c>
      <c r="U795" s="49" t="str">
        <f t="shared" si="45"/>
        <v/>
      </c>
    </row>
    <row r="796" spans="12:21" ht="21.95" customHeight="1" x14ac:dyDescent="0.15">
      <c r="T796" s="27" t="str">
        <f t="shared" si="44"/>
        <v/>
      </c>
      <c r="U796" s="49" t="str">
        <f t="shared" si="45"/>
        <v/>
      </c>
    </row>
    <row r="797" spans="12:21" ht="21.95" customHeight="1" x14ac:dyDescent="0.15">
      <c r="T797" s="27" t="str">
        <f t="shared" si="44"/>
        <v/>
      </c>
      <c r="U797" s="49" t="str">
        <f t="shared" si="45"/>
        <v/>
      </c>
    </row>
    <row r="798" spans="12:21" ht="21.95" customHeight="1" x14ac:dyDescent="0.15">
      <c r="T798" s="27" t="str">
        <f t="shared" si="44"/>
        <v/>
      </c>
      <c r="U798" s="49" t="str">
        <f t="shared" si="45"/>
        <v/>
      </c>
    </row>
    <row r="799" spans="12:21" ht="21.95" customHeight="1" x14ac:dyDescent="0.15">
      <c r="T799" s="27" t="str">
        <f t="shared" si="44"/>
        <v/>
      </c>
      <c r="U799" s="49" t="str">
        <f t="shared" si="45"/>
        <v/>
      </c>
    </row>
    <row r="800" spans="12:21" ht="21.95" customHeight="1" x14ac:dyDescent="0.15">
      <c r="T800" s="27" t="str">
        <f t="shared" si="44"/>
        <v/>
      </c>
      <c r="U800" s="49" t="str">
        <f t="shared" si="45"/>
        <v/>
      </c>
    </row>
    <row r="801" spans="20:21" ht="21.95" customHeight="1" x14ac:dyDescent="0.15">
      <c r="T801" s="27" t="str">
        <f t="shared" si="44"/>
        <v/>
      </c>
      <c r="U801" s="49" t="str">
        <f t="shared" si="45"/>
        <v/>
      </c>
    </row>
    <row r="802" spans="20:21" ht="21.95" customHeight="1" x14ac:dyDescent="0.15">
      <c r="T802" s="27" t="str">
        <f t="shared" si="44"/>
        <v/>
      </c>
      <c r="U802" s="49" t="str">
        <f t="shared" si="45"/>
        <v/>
      </c>
    </row>
    <row r="803" spans="20:21" ht="21.95" customHeight="1" x14ac:dyDescent="0.15">
      <c r="T803" s="27" t="str">
        <f t="shared" si="44"/>
        <v/>
      </c>
      <c r="U803" s="49" t="str">
        <f t="shared" si="45"/>
        <v/>
      </c>
    </row>
    <row r="804" spans="20:21" ht="21.95" customHeight="1" x14ac:dyDescent="0.15">
      <c r="T804" s="27" t="str">
        <f t="shared" si="44"/>
        <v/>
      </c>
      <c r="U804" s="49" t="str">
        <f t="shared" si="45"/>
        <v/>
      </c>
    </row>
    <row r="805" spans="20:21" ht="21.95" customHeight="1" x14ac:dyDescent="0.15">
      <c r="T805" s="27" t="str">
        <f t="shared" si="44"/>
        <v/>
      </c>
      <c r="U805" s="49" t="str">
        <f t="shared" si="45"/>
        <v/>
      </c>
    </row>
    <row r="806" spans="20:21" ht="21.95" customHeight="1" x14ac:dyDescent="0.15">
      <c r="T806" s="27" t="str">
        <f t="shared" si="44"/>
        <v/>
      </c>
      <c r="U806" s="49" t="str">
        <f t="shared" si="45"/>
        <v/>
      </c>
    </row>
    <row r="807" spans="20:21" ht="21.95" customHeight="1" x14ac:dyDescent="0.15">
      <c r="T807" s="27" t="str">
        <f t="shared" si="44"/>
        <v/>
      </c>
      <c r="U807" s="49" t="str">
        <f t="shared" si="45"/>
        <v/>
      </c>
    </row>
    <row r="808" spans="20:21" ht="21.95" customHeight="1" x14ac:dyDescent="0.15">
      <c r="T808" s="27" t="str">
        <f t="shared" si="44"/>
        <v/>
      </c>
      <c r="U808" s="49" t="str">
        <f t="shared" si="45"/>
        <v/>
      </c>
    </row>
    <row r="809" spans="20:21" ht="21.95" customHeight="1" x14ac:dyDescent="0.15">
      <c r="T809" s="27" t="str">
        <f t="shared" si="44"/>
        <v/>
      </c>
      <c r="U809" s="49" t="str">
        <f t="shared" si="45"/>
        <v/>
      </c>
    </row>
    <row r="810" spans="20:21" ht="21.95" customHeight="1" x14ac:dyDescent="0.15">
      <c r="T810" s="27" t="str">
        <f t="shared" si="44"/>
        <v/>
      </c>
      <c r="U810" s="49" t="str">
        <f t="shared" si="45"/>
        <v/>
      </c>
    </row>
    <row r="811" spans="20:21" ht="21.95" customHeight="1" x14ac:dyDescent="0.15">
      <c r="T811" s="27" t="str">
        <f t="shared" si="44"/>
        <v/>
      </c>
      <c r="U811" s="49" t="str">
        <f t="shared" si="45"/>
        <v/>
      </c>
    </row>
    <row r="812" spans="20:21" ht="21.95" customHeight="1" x14ac:dyDescent="0.15">
      <c r="T812" s="27" t="str">
        <f t="shared" si="44"/>
        <v/>
      </c>
      <c r="U812" s="49" t="str">
        <f t="shared" si="45"/>
        <v/>
      </c>
    </row>
    <row r="813" spans="20:21" ht="21.95" customHeight="1" x14ac:dyDescent="0.15">
      <c r="T813" s="27" t="str">
        <f t="shared" si="44"/>
        <v/>
      </c>
      <c r="U813" s="49" t="str">
        <f t="shared" si="45"/>
        <v/>
      </c>
    </row>
    <row r="814" spans="20:21" ht="21.95" customHeight="1" x14ac:dyDescent="0.15">
      <c r="T814" s="27" t="str">
        <f t="shared" si="44"/>
        <v/>
      </c>
      <c r="U814" s="49" t="str">
        <f t="shared" si="45"/>
        <v/>
      </c>
    </row>
    <row r="815" spans="20:21" ht="21.95" customHeight="1" x14ac:dyDescent="0.15">
      <c r="T815" s="27" t="str">
        <f t="shared" si="44"/>
        <v/>
      </c>
      <c r="U815" s="49" t="str">
        <f t="shared" si="45"/>
        <v/>
      </c>
    </row>
    <row r="816" spans="20:21" ht="21.95" customHeight="1" x14ac:dyDescent="0.15">
      <c r="T816" s="27" t="str">
        <f t="shared" si="44"/>
        <v/>
      </c>
      <c r="U816" s="49" t="str">
        <f t="shared" si="45"/>
        <v/>
      </c>
    </row>
    <row r="817" spans="20:21" ht="21.95" customHeight="1" x14ac:dyDescent="0.15">
      <c r="T817" s="27" t="str">
        <f t="shared" si="44"/>
        <v/>
      </c>
      <c r="U817" s="49" t="str">
        <f t="shared" si="45"/>
        <v/>
      </c>
    </row>
    <row r="818" spans="20:21" ht="21.95" customHeight="1" x14ac:dyDescent="0.15">
      <c r="T818" s="27" t="str">
        <f t="shared" si="44"/>
        <v/>
      </c>
      <c r="U818" s="49" t="str">
        <f t="shared" si="45"/>
        <v/>
      </c>
    </row>
    <row r="819" spans="20:21" ht="21.95" customHeight="1" x14ac:dyDescent="0.15">
      <c r="T819" s="27" t="str">
        <f t="shared" si="44"/>
        <v/>
      </c>
      <c r="U819" s="49" t="str">
        <f t="shared" si="45"/>
        <v/>
      </c>
    </row>
    <row r="820" spans="20:21" ht="21.95" customHeight="1" x14ac:dyDescent="0.15">
      <c r="T820" s="27" t="str">
        <f t="shared" si="44"/>
        <v/>
      </c>
      <c r="U820" s="49" t="str">
        <f t="shared" si="45"/>
        <v/>
      </c>
    </row>
    <row r="821" spans="20:21" ht="21.95" customHeight="1" x14ac:dyDescent="0.15">
      <c r="T821" s="27" t="str">
        <f t="shared" si="44"/>
        <v/>
      </c>
      <c r="U821" s="49" t="str">
        <f t="shared" si="45"/>
        <v/>
      </c>
    </row>
    <row r="822" spans="20:21" ht="21.95" customHeight="1" x14ac:dyDescent="0.15">
      <c r="T822" s="27" t="str">
        <f t="shared" si="44"/>
        <v/>
      </c>
      <c r="U822" s="49" t="str">
        <f t="shared" si="45"/>
        <v/>
      </c>
    </row>
    <row r="823" spans="20:21" ht="21.95" customHeight="1" x14ac:dyDescent="0.15">
      <c r="T823" s="27" t="str">
        <f t="shared" si="44"/>
        <v/>
      </c>
      <c r="U823" s="49" t="str">
        <f t="shared" si="45"/>
        <v/>
      </c>
    </row>
    <row r="824" spans="20:21" ht="21.95" customHeight="1" x14ac:dyDescent="0.15">
      <c r="T824" s="27" t="str">
        <f t="shared" si="44"/>
        <v/>
      </c>
      <c r="U824" s="49" t="str">
        <f t="shared" si="45"/>
        <v/>
      </c>
    </row>
    <row r="825" spans="20:21" ht="21.95" customHeight="1" x14ac:dyDescent="0.15">
      <c r="T825" s="27" t="str">
        <f t="shared" si="44"/>
        <v/>
      </c>
      <c r="U825" s="49" t="str">
        <f t="shared" si="45"/>
        <v/>
      </c>
    </row>
    <row r="826" spans="20:21" ht="21.95" customHeight="1" x14ac:dyDescent="0.15">
      <c r="T826" s="27" t="str">
        <f t="shared" si="44"/>
        <v/>
      </c>
      <c r="U826" s="49" t="str">
        <f t="shared" si="45"/>
        <v/>
      </c>
    </row>
    <row r="827" spans="20:21" ht="21.95" customHeight="1" x14ac:dyDescent="0.15">
      <c r="T827" s="27" t="str">
        <f t="shared" si="44"/>
        <v/>
      </c>
      <c r="U827" s="49" t="str">
        <f t="shared" si="45"/>
        <v/>
      </c>
    </row>
    <row r="828" spans="20:21" ht="21.95" customHeight="1" x14ac:dyDescent="0.15">
      <c r="T828" s="27" t="str">
        <f t="shared" si="44"/>
        <v/>
      </c>
      <c r="U828" s="49" t="str">
        <f t="shared" si="45"/>
        <v/>
      </c>
    </row>
    <row r="829" spans="20:21" ht="21.95" customHeight="1" x14ac:dyDescent="0.15">
      <c r="T829" s="27" t="str">
        <f t="shared" si="44"/>
        <v/>
      </c>
      <c r="U829" s="49" t="str">
        <f t="shared" si="45"/>
        <v/>
      </c>
    </row>
    <row r="830" spans="20:21" ht="21.95" customHeight="1" x14ac:dyDescent="0.15">
      <c r="T830" s="27" t="str">
        <f t="shared" si="44"/>
        <v/>
      </c>
      <c r="U830" s="49" t="str">
        <f t="shared" si="45"/>
        <v/>
      </c>
    </row>
    <row r="831" spans="20:21" ht="21.95" customHeight="1" x14ac:dyDescent="0.15">
      <c r="T831" s="27" t="str">
        <f t="shared" si="44"/>
        <v/>
      </c>
      <c r="U831" s="49" t="str">
        <f t="shared" si="45"/>
        <v/>
      </c>
    </row>
    <row r="832" spans="20:21" ht="21.95" customHeight="1" x14ac:dyDescent="0.15">
      <c r="T832" s="27" t="str">
        <f t="shared" si="44"/>
        <v/>
      </c>
      <c r="U832" s="49" t="str">
        <f t="shared" si="45"/>
        <v/>
      </c>
    </row>
    <row r="833" spans="20:21" ht="21.95" customHeight="1" x14ac:dyDescent="0.15">
      <c r="T833" s="27" t="str">
        <f t="shared" si="44"/>
        <v/>
      </c>
      <c r="U833" s="49" t="str">
        <f t="shared" si="45"/>
        <v/>
      </c>
    </row>
    <row r="834" spans="20:21" ht="21.95" customHeight="1" x14ac:dyDescent="0.15">
      <c r="T834" s="27" t="str">
        <f t="shared" si="44"/>
        <v/>
      </c>
      <c r="U834" s="49" t="str">
        <f t="shared" si="45"/>
        <v/>
      </c>
    </row>
    <row r="835" spans="20:21" ht="21.95" customHeight="1" x14ac:dyDescent="0.15">
      <c r="T835" s="27" t="str">
        <f t="shared" si="44"/>
        <v/>
      </c>
      <c r="U835" s="49" t="str">
        <f t="shared" si="45"/>
        <v/>
      </c>
    </row>
    <row r="836" spans="20:21" ht="21.95" customHeight="1" x14ac:dyDescent="0.15">
      <c r="T836" s="27" t="str">
        <f t="shared" si="44"/>
        <v/>
      </c>
      <c r="U836" s="49" t="str">
        <f t="shared" si="45"/>
        <v/>
      </c>
    </row>
    <row r="837" spans="20:21" ht="21.95" customHeight="1" x14ac:dyDescent="0.15">
      <c r="T837" s="27" t="str">
        <f t="shared" si="44"/>
        <v/>
      </c>
      <c r="U837" s="49" t="str">
        <f t="shared" si="45"/>
        <v/>
      </c>
    </row>
    <row r="838" spans="20:21" ht="21.95" customHeight="1" x14ac:dyDescent="0.15">
      <c r="T838" s="27" t="str">
        <f t="shared" si="44"/>
        <v/>
      </c>
      <c r="U838" s="49" t="str">
        <f t="shared" si="45"/>
        <v/>
      </c>
    </row>
    <row r="839" spans="20:21" ht="21.95" customHeight="1" x14ac:dyDescent="0.15">
      <c r="T839" s="27" t="str">
        <f t="shared" ref="T839:T902" si="46">CONCATENATE(L839,C839)</f>
        <v/>
      </c>
      <c r="U839" s="49" t="str">
        <f t="shared" ref="U839:U902" si="47">CONCATENATE(N839,H839)</f>
        <v/>
      </c>
    </row>
    <row r="840" spans="20:21" ht="21.95" customHeight="1" x14ac:dyDescent="0.15">
      <c r="T840" s="27" t="str">
        <f t="shared" si="46"/>
        <v/>
      </c>
      <c r="U840" s="49" t="str">
        <f t="shared" si="47"/>
        <v/>
      </c>
    </row>
    <row r="841" spans="20:21" ht="21.95" customHeight="1" x14ac:dyDescent="0.15">
      <c r="T841" s="27" t="str">
        <f t="shared" si="46"/>
        <v/>
      </c>
      <c r="U841" s="49" t="str">
        <f t="shared" si="47"/>
        <v/>
      </c>
    </row>
    <row r="842" spans="20:21" ht="21.95" customHeight="1" x14ac:dyDescent="0.15">
      <c r="T842" s="27" t="str">
        <f t="shared" si="46"/>
        <v/>
      </c>
      <c r="U842" s="49" t="str">
        <f t="shared" si="47"/>
        <v/>
      </c>
    </row>
    <row r="843" spans="20:21" ht="21.95" customHeight="1" x14ac:dyDescent="0.15">
      <c r="T843" s="27" t="str">
        <f t="shared" si="46"/>
        <v/>
      </c>
      <c r="U843" s="49" t="str">
        <f t="shared" si="47"/>
        <v/>
      </c>
    </row>
    <row r="844" spans="20:21" ht="21.95" customHeight="1" x14ac:dyDescent="0.15">
      <c r="T844" s="27" t="str">
        <f t="shared" si="46"/>
        <v/>
      </c>
      <c r="U844" s="49" t="str">
        <f t="shared" si="47"/>
        <v/>
      </c>
    </row>
    <row r="845" spans="20:21" ht="21.95" customHeight="1" x14ac:dyDescent="0.15">
      <c r="T845" s="27" t="str">
        <f t="shared" si="46"/>
        <v/>
      </c>
      <c r="U845" s="49" t="str">
        <f t="shared" si="47"/>
        <v/>
      </c>
    </row>
    <row r="846" spans="20:21" ht="21.95" customHeight="1" x14ac:dyDescent="0.15">
      <c r="T846" s="27" t="str">
        <f t="shared" si="46"/>
        <v/>
      </c>
      <c r="U846" s="49" t="str">
        <f t="shared" si="47"/>
        <v/>
      </c>
    </row>
    <row r="847" spans="20:21" ht="21.95" customHeight="1" x14ac:dyDescent="0.15">
      <c r="T847" s="27" t="str">
        <f t="shared" si="46"/>
        <v/>
      </c>
      <c r="U847" s="49" t="str">
        <f t="shared" si="47"/>
        <v/>
      </c>
    </row>
    <row r="848" spans="20:21" ht="21.95" customHeight="1" x14ac:dyDescent="0.15">
      <c r="T848" s="27" t="str">
        <f t="shared" si="46"/>
        <v/>
      </c>
      <c r="U848" s="49" t="str">
        <f t="shared" si="47"/>
        <v/>
      </c>
    </row>
    <row r="849" spans="20:21" ht="21.95" customHeight="1" x14ac:dyDescent="0.15">
      <c r="T849" s="27" t="str">
        <f t="shared" si="46"/>
        <v/>
      </c>
      <c r="U849" s="49" t="str">
        <f t="shared" si="47"/>
        <v/>
      </c>
    </row>
    <row r="850" spans="20:21" ht="21.95" customHeight="1" x14ac:dyDescent="0.15">
      <c r="T850" s="27" t="str">
        <f t="shared" si="46"/>
        <v/>
      </c>
      <c r="U850" s="49" t="str">
        <f t="shared" si="47"/>
        <v/>
      </c>
    </row>
    <row r="851" spans="20:21" ht="21.95" customHeight="1" x14ac:dyDescent="0.15">
      <c r="T851" s="27" t="str">
        <f t="shared" si="46"/>
        <v/>
      </c>
      <c r="U851" s="49" t="str">
        <f t="shared" si="47"/>
        <v/>
      </c>
    </row>
    <row r="852" spans="20:21" ht="21.95" customHeight="1" x14ac:dyDescent="0.15">
      <c r="T852" s="27" t="str">
        <f t="shared" si="46"/>
        <v/>
      </c>
      <c r="U852" s="49" t="str">
        <f t="shared" si="47"/>
        <v/>
      </c>
    </row>
    <row r="853" spans="20:21" ht="21.95" customHeight="1" x14ac:dyDescent="0.15">
      <c r="T853" s="27" t="str">
        <f t="shared" si="46"/>
        <v/>
      </c>
      <c r="U853" s="49" t="str">
        <f t="shared" si="47"/>
        <v/>
      </c>
    </row>
    <row r="854" spans="20:21" ht="21.95" customHeight="1" x14ac:dyDescent="0.15">
      <c r="T854" s="27" t="str">
        <f t="shared" si="46"/>
        <v/>
      </c>
      <c r="U854" s="49" t="str">
        <f t="shared" si="47"/>
        <v/>
      </c>
    </row>
    <row r="855" spans="20:21" ht="21.95" customHeight="1" x14ac:dyDescent="0.15">
      <c r="T855" s="27" t="str">
        <f t="shared" si="46"/>
        <v/>
      </c>
      <c r="U855" s="49" t="str">
        <f t="shared" si="47"/>
        <v/>
      </c>
    </row>
    <row r="856" spans="20:21" ht="21.95" customHeight="1" x14ac:dyDescent="0.15">
      <c r="T856" s="27" t="str">
        <f t="shared" si="46"/>
        <v/>
      </c>
      <c r="U856" s="49" t="str">
        <f t="shared" si="47"/>
        <v/>
      </c>
    </row>
    <row r="857" spans="20:21" ht="21.95" customHeight="1" x14ac:dyDescent="0.15">
      <c r="T857" s="27" t="str">
        <f t="shared" si="46"/>
        <v/>
      </c>
      <c r="U857" s="49" t="str">
        <f t="shared" si="47"/>
        <v/>
      </c>
    </row>
    <row r="858" spans="20:21" ht="21.95" customHeight="1" x14ac:dyDescent="0.15">
      <c r="T858" s="27" t="str">
        <f t="shared" si="46"/>
        <v/>
      </c>
      <c r="U858" s="49" t="str">
        <f t="shared" si="47"/>
        <v/>
      </c>
    </row>
    <row r="859" spans="20:21" ht="21.95" customHeight="1" x14ac:dyDescent="0.15">
      <c r="T859" s="27" t="str">
        <f t="shared" si="46"/>
        <v/>
      </c>
      <c r="U859" s="49" t="str">
        <f t="shared" si="47"/>
        <v/>
      </c>
    </row>
    <row r="860" spans="20:21" ht="21.95" customHeight="1" x14ac:dyDescent="0.15">
      <c r="T860" s="27" t="str">
        <f t="shared" si="46"/>
        <v/>
      </c>
      <c r="U860" s="49" t="str">
        <f t="shared" si="47"/>
        <v/>
      </c>
    </row>
    <row r="861" spans="20:21" ht="21.95" customHeight="1" x14ac:dyDescent="0.15">
      <c r="T861" s="27" t="str">
        <f t="shared" si="46"/>
        <v/>
      </c>
      <c r="U861" s="49" t="str">
        <f t="shared" si="47"/>
        <v/>
      </c>
    </row>
    <row r="862" spans="20:21" ht="21.95" customHeight="1" x14ac:dyDescent="0.15">
      <c r="T862" s="27" t="str">
        <f t="shared" si="46"/>
        <v/>
      </c>
      <c r="U862" s="49" t="str">
        <f t="shared" si="47"/>
        <v/>
      </c>
    </row>
    <row r="863" spans="20:21" ht="21.95" customHeight="1" x14ac:dyDescent="0.15">
      <c r="T863" s="27" t="str">
        <f t="shared" si="46"/>
        <v/>
      </c>
      <c r="U863" s="49" t="str">
        <f t="shared" si="47"/>
        <v/>
      </c>
    </row>
    <row r="864" spans="20:21" ht="21.95" customHeight="1" x14ac:dyDescent="0.15">
      <c r="T864" s="27" t="str">
        <f t="shared" si="46"/>
        <v/>
      </c>
      <c r="U864" s="49" t="str">
        <f t="shared" si="47"/>
        <v/>
      </c>
    </row>
    <row r="865" spans="20:21" ht="21.95" customHeight="1" x14ac:dyDescent="0.15">
      <c r="T865" s="27" t="str">
        <f t="shared" si="46"/>
        <v/>
      </c>
      <c r="U865" s="49" t="str">
        <f t="shared" si="47"/>
        <v/>
      </c>
    </row>
    <row r="866" spans="20:21" ht="21.95" customHeight="1" x14ac:dyDescent="0.15">
      <c r="T866" s="27" t="str">
        <f t="shared" si="46"/>
        <v/>
      </c>
      <c r="U866" s="49" t="str">
        <f t="shared" si="47"/>
        <v/>
      </c>
    </row>
    <row r="867" spans="20:21" ht="21.95" customHeight="1" x14ac:dyDescent="0.15">
      <c r="T867" s="27" t="str">
        <f t="shared" si="46"/>
        <v/>
      </c>
      <c r="U867" s="49" t="str">
        <f t="shared" si="47"/>
        <v/>
      </c>
    </row>
    <row r="868" spans="20:21" ht="21.95" customHeight="1" x14ac:dyDescent="0.15">
      <c r="T868" s="27" t="str">
        <f t="shared" si="46"/>
        <v/>
      </c>
      <c r="U868" s="49" t="str">
        <f t="shared" si="47"/>
        <v/>
      </c>
    </row>
    <row r="869" spans="20:21" ht="21.95" customHeight="1" x14ac:dyDescent="0.15">
      <c r="T869" s="27" t="str">
        <f t="shared" si="46"/>
        <v/>
      </c>
      <c r="U869" s="49" t="str">
        <f t="shared" si="47"/>
        <v/>
      </c>
    </row>
    <row r="870" spans="20:21" ht="21.95" customHeight="1" x14ac:dyDescent="0.15">
      <c r="T870" s="27" t="str">
        <f t="shared" si="46"/>
        <v/>
      </c>
      <c r="U870" s="49" t="str">
        <f t="shared" si="47"/>
        <v/>
      </c>
    </row>
    <row r="871" spans="20:21" ht="21.95" customHeight="1" x14ac:dyDescent="0.15">
      <c r="T871" s="27" t="str">
        <f t="shared" si="46"/>
        <v/>
      </c>
      <c r="U871" s="49" t="str">
        <f t="shared" si="47"/>
        <v/>
      </c>
    </row>
    <row r="872" spans="20:21" ht="21.95" customHeight="1" x14ac:dyDescent="0.15">
      <c r="T872" s="27" t="str">
        <f t="shared" si="46"/>
        <v/>
      </c>
      <c r="U872" s="49" t="str">
        <f t="shared" si="47"/>
        <v/>
      </c>
    </row>
    <row r="873" spans="20:21" ht="21.95" customHeight="1" x14ac:dyDescent="0.15">
      <c r="T873" s="27" t="str">
        <f t="shared" si="46"/>
        <v/>
      </c>
      <c r="U873" s="49" t="str">
        <f t="shared" si="47"/>
        <v/>
      </c>
    </row>
    <row r="874" spans="20:21" ht="21.95" customHeight="1" x14ac:dyDescent="0.15">
      <c r="T874" s="27" t="str">
        <f t="shared" si="46"/>
        <v/>
      </c>
      <c r="U874" s="49" t="str">
        <f t="shared" si="47"/>
        <v/>
      </c>
    </row>
    <row r="875" spans="20:21" ht="21.95" customHeight="1" x14ac:dyDescent="0.15">
      <c r="T875" s="27" t="str">
        <f t="shared" si="46"/>
        <v/>
      </c>
      <c r="U875" s="49" t="str">
        <f t="shared" si="47"/>
        <v/>
      </c>
    </row>
    <row r="876" spans="20:21" ht="21.95" customHeight="1" x14ac:dyDescent="0.15">
      <c r="T876" s="27" t="str">
        <f t="shared" si="46"/>
        <v/>
      </c>
      <c r="U876" s="49" t="str">
        <f t="shared" si="47"/>
        <v/>
      </c>
    </row>
    <row r="877" spans="20:21" ht="21.95" customHeight="1" x14ac:dyDescent="0.15">
      <c r="T877" s="27" t="str">
        <f t="shared" si="46"/>
        <v/>
      </c>
      <c r="U877" s="49" t="str">
        <f t="shared" si="47"/>
        <v/>
      </c>
    </row>
    <row r="878" spans="20:21" ht="21.95" customHeight="1" x14ac:dyDescent="0.15">
      <c r="T878" s="27" t="str">
        <f t="shared" si="46"/>
        <v/>
      </c>
      <c r="U878" s="49" t="str">
        <f t="shared" si="47"/>
        <v/>
      </c>
    </row>
    <row r="879" spans="20:21" ht="21.95" customHeight="1" x14ac:dyDescent="0.15">
      <c r="T879" s="27" t="str">
        <f t="shared" si="46"/>
        <v/>
      </c>
      <c r="U879" s="49" t="str">
        <f t="shared" si="47"/>
        <v/>
      </c>
    </row>
    <row r="880" spans="20:21" ht="21.95" customHeight="1" x14ac:dyDescent="0.15">
      <c r="T880" s="27" t="str">
        <f t="shared" si="46"/>
        <v/>
      </c>
      <c r="U880" s="49" t="str">
        <f t="shared" si="47"/>
        <v/>
      </c>
    </row>
    <row r="881" spans="20:21" ht="21.95" customHeight="1" x14ac:dyDescent="0.15">
      <c r="T881" s="27" t="str">
        <f t="shared" si="46"/>
        <v/>
      </c>
      <c r="U881" s="49" t="str">
        <f t="shared" si="47"/>
        <v/>
      </c>
    </row>
    <row r="882" spans="20:21" ht="21.95" customHeight="1" x14ac:dyDescent="0.15">
      <c r="T882" s="27" t="str">
        <f t="shared" si="46"/>
        <v/>
      </c>
      <c r="U882" s="49" t="str">
        <f t="shared" si="47"/>
        <v/>
      </c>
    </row>
    <row r="883" spans="20:21" ht="21.95" customHeight="1" x14ac:dyDescent="0.15">
      <c r="T883" s="27" t="str">
        <f t="shared" si="46"/>
        <v/>
      </c>
      <c r="U883" s="49" t="str">
        <f t="shared" si="47"/>
        <v/>
      </c>
    </row>
    <row r="884" spans="20:21" ht="21.95" customHeight="1" x14ac:dyDescent="0.15">
      <c r="T884" s="27" t="str">
        <f t="shared" si="46"/>
        <v/>
      </c>
      <c r="U884" s="49" t="str">
        <f t="shared" si="47"/>
        <v/>
      </c>
    </row>
    <row r="885" spans="20:21" ht="21.95" customHeight="1" x14ac:dyDescent="0.15">
      <c r="T885" s="27" t="str">
        <f t="shared" si="46"/>
        <v/>
      </c>
      <c r="U885" s="49" t="str">
        <f t="shared" si="47"/>
        <v/>
      </c>
    </row>
    <row r="886" spans="20:21" ht="21.95" customHeight="1" x14ac:dyDescent="0.15">
      <c r="T886" s="27" t="str">
        <f t="shared" si="46"/>
        <v/>
      </c>
      <c r="U886" s="49" t="str">
        <f t="shared" si="47"/>
        <v/>
      </c>
    </row>
    <row r="887" spans="20:21" ht="21.95" customHeight="1" x14ac:dyDescent="0.15">
      <c r="T887" s="27" t="str">
        <f t="shared" si="46"/>
        <v/>
      </c>
      <c r="U887" s="49" t="str">
        <f t="shared" si="47"/>
        <v/>
      </c>
    </row>
    <row r="888" spans="20:21" ht="21.95" customHeight="1" x14ac:dyDescent="0.15">
      <c r="T888" s="27" t="str">
        <f t="shared" si="46"/>
        <v/>
      </c>
      <c r="U888" s="49" t="str">
        <f t="shared" si="47"/>
        <v/>
      </c>
    </row>
    <row r="889" spans="20:21" ht="21.95" customHeight="1" x14ac:dyDescent="0.15">
      <c r="T889" s="27" t="str">
        <f t="shared" si="46"/>
        <v/>
      </c>
      <c r="U889" s="49" t="str">
        <f t="shared" si="47"/>
        <v/>
      </c>
    </row>
    <row r="890" spans="20:21" ht="21.95" customHeight="1" x14ac:dyDescent="0.15">
      <c r="T890" s="27" t="str">
        <f t="shared" si="46"/>
        <v/>
      </c>
      <c r="U890" s="49" t="str">
        <f t="shared" si="47"/>
        <v/>
      </c>
    </row>
    <row r="891" spans="20:21" ht="21.95" customHeight="1" x14ac:dyDescent="0.15">
      <c r="T891" s="27" t="str">
        <f t="shared" si="46"/>
        <v/>
      </c>
      <c r="U891" s="49" t="str">
        <f t="shared" si="47"/>
        <v/>
      </c>
    </row>
    <row r="892" spans="20:21" ht="21.95" customHeight="1" x14ac:dyDescent="0.15">
      <c r="T892" s="27" t="str">
        <f t="shared" si="46"/>
        <v/>
      </c>
      <c r="U892" s="49" t="str">
        <f t="shared" si="47"/>
        <v/>
      </c>
    </row>
    <row r="893" spans="20:21" ht="21.95" customHeight="1" x14ac:dyDescent="0.15">
      <c r="T893" s="27" t="str">
        <f t="shared" si="46"/>
        <v/>
      </c>
      <c r="U893" s="49" t="str">
        <f t="shared" si="47"/>
        <v/>
      </c>
    </row>
    <row r="894" spans="20:21" ht="21.95" customHeight="1" x14ac:dyDescent="0.15">
      <c r="T894" s="27" t="str">
        <f t="shared" si="46"/>
        <v/>
      </c>
      <c r="U894" s="49" t="str">
        <f t="shared" si="47"/>
        <v/>
      </c>
    </row>
    <row r="895" spans="20:21" ht="21.95" customHeight="1" x14ac:dyDescent="0.15">
      <c r="T895" s="27" t="str">
        <f t="shared" si="46"/>
        <v/>
      </c>
      <c r="U895" s="49" t="str">
        <f t="shared" si="47"/>
        <v/>
      </c>
    </row>
    <row r="896" spans="20:21" ht="21.95" customHeight="1" x14ac:dyDescent="0.15">
      <c r="T896" s="27" t="str">
        <f t="shared" si="46"/>
        <v/>
      </c>
      <c r="U896" s="49" t="str">
        <f t="shared" si="47"/>
        <v/>
      </c>
    </row>
    <row r="897" spans="20:21" ht="21.95" customHeight="1" x14ac:dyDescent="0.15">
      <c r="T897" s="27" t="str">
        <f t="shared" si="46"/>
        <v/>
      </c>
      <c r="U897" s="49" t="str">
        <f t="shared" si="47"/>
        <v/>
      </c>
    </row>
    <row r="898" spans="20:21" ht="21.95" customHeight="1" x14ac:dyDescent="0.15">
      <c r="T898" s="27" t="str">
        <f t="shared" si="46"/>
        <v/>
      </c>
      <c r="U898" s="49" t="str">
        <f t="shared" si="47"/>
        <v/>
      </c>
    </row>
    <row r="899" spans="20:21" ht="21.95" customHeight="1" x14ac:dyDescent="0.15">
      <c r="T899" s="27" t="str">
        <f t="shared" si="46"/>
        <v/>
      </c>
      <c r="U899" s="49" t="str">
        <f t="shared" si="47"/>
        <v/>
      </c>
    </row>
    <row r="900" spans="20:21" ht="21.95" customHeight="1" x14ac:dyDescent="0.15">
      <c r="T900" s="27" t="str">
        <f t="shared" si="46"/>
        <v/>
      </c>
      <c r="U900" s="49" t="str">
        <f t="shared" si="47"/>
        <v/>
      </c>
    </row>
    <row r="901" spans="20:21" ht="21.95" customHeight="1" x14ac:dyDescent="0.15">
      <c r="T901" s="27" t="str">
        <f t="shared" si="46"/>
        <v/>
      </c>
      <c r="U901" s="49" t="str">
        <f t="shared" si="47"/>
        <v/>
      </c>
    </row>
    <row r="902" spans="20:21" ht="21.95" customHeight="1" x14ac:dyDescent="0.15">
      <c r="T902" s="27" t="str">
        <f t="shared" si="46"/>
        <v/>
      </c>
      <c r="U902" s="49" t="str">
        <f t="shared" si="47"/>
        <v/>
      </c>
    </row>
    <row r="903" spans="20:21" ht="21.95" customHeight="1" x14ac:dyDescent="0.15">
      <c r="T903" s="27" t="str">
        <f t="shared" ref="T903:T925" si="48">CONCATENATE(L903,C903)</f>
        <v/>
      </c>
      <c r="U903" s="49" t="str">
        <f t="shared" ref="U903:U925" si="49">CONCATENATE(N903,H903)</f>
        <v/>
      </c>
    </row>
    <row r="904" spans="20:21" ht="21.95" customHeight="1" x14ac:dyDescent="0.15">
      <c r="T904" s="27" t="str">
        <f t="shared" si="48"/>
        <v/>
      </c>
      <c r="U904" s="49" t="str">
        <f t="shared" si="49"/>
        <v/>
      </c>
    </row>
    <row r="905" spans="20:21" ht="21.95" customHeight="1" x14ac:dyDescent="0.15">
      <c r="T905" s="27" t="str">
        <f t="shared" si="48"/>
        <v/>
      </c>
      <c r="U905" s="49" t="str">
        <f t="shared" si="49"/>
        <v/>
      </c>
    </row>
    <row r="906" spans="20:21" ht="21.95" customHeight="1" x14ac:dyDescent="0.15">
      <c r="T906" s="27" t="str">
        <f t="shared" si="48"/>
        <v/>
      </c>
      <c r="U906" s="49" t="str">
        <f t="shared" si="49"/>
        <v/>
      </c>
    </row>
    <row r="907" spans="20:21" ht="21.95" customHeight="1" x14ac:dyDescent="0.15">
      <c r="T907" s="27" t="str">
        <f t="shared" si="48"/>
        <v/>
      </c>
      <c r="U907" s="49" t="str">
        <f t="shared" si="49"/>
        <v/>
      </c>
    </row>
    <row r="908" spans="20:21" ht="21.95" customHeight="1" x14ac:dyDescent="0.15">
      <c r="T908" s="27" t="str">
        <f t="shared" si="48"/>
        <v/>
      </c>
      <c r="U908" s="49" t="str">
        <f t="shared" si="49"/>
        <v/>
      </c>
    </row>
    <row r="909" spans="20:21" ht="21.95" customHeight="1" x14ac:dyDescent="0.15">
      <c r="T909" s="27" t="str">
        <f t="shared" si="48"/>
        <v/>
      </c>
      <c r="U909" s="49" t="str">
        <f t="shared" si="49"/>
        <v/>
      </c>
    </row>
    <row r="910" spans="20:21" ht="21.95" customHeight="1" x14ac:dyDescent="0.15">
      <c r="T910" s="27" t="str">
        <f t="shared" si="48"/>
        <v/>
      </c>
      <c r="U910" s="49" t="str">
        <f t="shared" si="49"/>
        <v/>
      </c>
    </row>
    <row r="911" spans="20:21" ht="21.95" customHeight="1" x14ac:dyDescent="0.15">
      <c r="T911" s="27" t="str">
        <f t="shared" si="48"/>
        <v/>
      </c>
      <c r="U911" s="49" t="str">
        <f t="shared" si="49"/>
        <v/>
      </c>
    </row>
    <row r="912" spans="20:21" ht="21.95" customHeight="1" x14ac:dyDescent="0.15">
      <c r="T912" s="27" t="str">
        <f t="shared" si="48"/>
        <v/>
      </c>
      <c r="U912" s="49" t="str">
        <f t="shared" si="49"/>
        <v/>
      </c>
    </row>
    <row r="913" spans="20:21" ht="21.95" customHeight="1" x14ac:dyDescent="0.15">
      <c r="T913" s="27" t="str">
        <f t="shared" si="48"/>
        <v/>
      </c>
      <c r="U913" s="49" t="str">
        <f t="shared" si="49"/>
        <v/>
      </c>
    </row>
    <row r="914" spans="20:21" ht="21.95" customHeight="1" x14ac:dyDescent="0.15">
      <c r="T914" s="27" t="str">
        <f t="shared" si="48"/>
        <v/>
      </c>
      <c r="U914" s="49" t="str">
        <f t="shared" si="49"/>
        <v/>
      </c>
    </row>
    <row r="915" spans="20:21" ht="21.95" customHeight="1" x14ac:dyDescent="0.15">
      <c r="T915" s="27" t="str">
        <f t="shared" si="48"/>
        <v/>
      </c>
      <c r="U915" s="49" t="str">
        <f t="shared" si="49"/>
        <v/>
      </c>
    </row>
    <row r="916" spans="20:21" ht="21.95" customHeight="1" x14ac:dyDescent="0.15">
      <c r="T916" s="27" t="str">
        <f t="shared" si="48"/>
        <v/>
      </c>
      <c r="U916" s="49" t="str">
        <f t="shared" si="49"/>
        <v/>
      </c>
    </row>
    <row r="917" spans="20:21" ht="21.95" customHeight="1" x14ac:dyDescent="0.15">
      <c r="T917" s="27" t="str">
        <f t="shared" si="48"/>
        <v/>
      </c>
      <c r="U917" s="49" t="str">
        <f t="shared" si="49"/>
        <v/>
      </c>
    </row>
    <row r="918" spans="20:21" ht="21.95" customHeight="1" x14ac:dyDescent="0.15">
      <c r="T918" s="27" t="str">
        <f t="shared" si="48"/>
        <v/>
      </c>
      <c r="U918" s="49" t="str">
        <f t="shared" si="49"/>
        <v/>
      </c>
    </row>
    <row r="919" spans="20:21" ht="21.95" customHeight="1" x14ac:dyDescent="0.15">
      <c r="T919" s="27" t="str">
        <f t="shared" si="48"/>
        <v/>
      </c>
      <c r="U919" s="49" t="str">
        <f t="shared" si="49"/>
        <v/>
      </c>
    </row>
    <row r="920" spans="20:21" ht="21.95" customHeight="1" x14ac:dyDescent="0.15">
      <c r="T920" s="27" t="str">
        <f t="shared" si="48"/>
        <v/>
      </c>
      <c r="U920" s="49" t="str">
        <f t="shared" si="49"/>
        <v/>
      </c>
    </row>
    <row r="921" spans="20:21" ht="21.95" customHeight="1" x14ac:dyDescent="0.15">
      <c r="T921" s="27" t="str">
        <f t="shared" si="48"/>
        <v/>
      </c>
      <c r="U921" s="49" t="str">
        <f t="shared" si="49"/>
        <v/>
      </c>
    </row>
    <row r="922" spans="20:21" ht="21.95" customHeight="1" x14ac:dyDescent="0.15">
      <c r="T922" s="27" t="str">
        <f t="shared" si="48"/>
        <v/>
      </c>
      <c r="U922" s="49" t="str">
        <f t="shared" si="49"/>
        <v/>
      </c>
    </row>
    <row r="923" spans="20:21" ht="21.95" customHeight="1" x14ac:dyDescent="0.15">
      <c r="T923" s="27" t="str">
        <f t="shared" si="48"/>
        <v/>
      </c>
      <c r="U923" s="49" t="str">
        <f t="shared" si="49"/>
        <v/>
      </c>
    </row>
    <row r="924" spans="20:21" ht="21.95" customHeight="1" x14ac:dyDescent="0.15">
      <c r="T924" s="27" t="str">
        <f t="shared" si="48"/>
        <v/>
      </c>
      <c r="U924" s="49" t="str">
        <f t="shared" si="49"/>
        <v/>
      </c>
    </row>
    <row r="925" spans="20:21" ht="21.95" customHeight="1" x14ac:dyDescent="0.15">
      <c r="T925" s="27" t="str">
        <f t="shared" si="48"/>
        <v/>
      </c>
      <c r="U925" s="49" t="str">
        <f t="shared" si="49"/>
        <v/>
      </c>
    </row>
  </sheetData>
  <autoFilter ref="A6:AM925"/>
  <mergeCells count="7">
    <mergeCell ref="K232:K234"/>
    <mergeCell ref="K373:K375"/>
    <mergeCell ref="A4:A6"/>
    <mergeCell ref="S4:S6"/>
    <mergeCell ref="K4:K6"/>
    <mergeCell ref="B4:E5"/>
    <mergeCell ref="F4:J5"/>
  </mergeCells>
  <phoneticPr fontId="4" type="noConversion"/>
  <conditionalFormatting sqref="J77:J79 J85 J82:J83 J91:J93 J96:J105">
    <cfRule type="cellIs" dxfId="13" priority="1" stopIfTrue="1" operator="greaterThan">
      <formula>D77</formula>
    </cfRule>
  </conditionalFormatting>
  <printOptions horizontalCentered="1"/>
  <pageMargins left="0.78740157480314965" right="0.23622047244094491" top="0.39370078740157483" bottom="0.39370078740157483" header="0" footer="0"/>
  <pageSetup paperSize="9" scale="95" orientation="landscape" horizontalDpi="4294967292" verticalDpi="300" r:id="rId1"/>
  <headerFooter alignWithMargins="0">
    <oddHeader xml:space="preserve">&amp;C
</oddHeader>
    <oddFooter xml:space="preserve">&amp;C
</oddFooter>
  </headerFooter>
  <rowBreaks count="6" manualBreakCount="6">
    <brk id="26" max="16383" man="1"/>
    <brk id="46" max="16383" man="1"/>
    <brk id="66" max="16" man="1"/>
    <brk id="108" max="16383" man="1"/>
    <brk id="129" max="16" man="1"/>
    <brk id="150" max="16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indexed="48"/>
  </sheetPr>
  <dimension ref="A1:AM926"/>
  <sheetViews>
    <sheetView showZeros="0" view="pageBreakPreview" zoomScale="70" workbookViewId="0">
      <selection activeCell="N25" sqref="N25"/>
    </sheetView>
  </sheetViews>
  <sheetFormatPr defaultColWidth="6.109375" defaultRowHeight="21.95" customHeight="1" x14ac:dyDescent="0.15"/>
  <cols>
    <col min="1" max="1" width="4.33203125" style="100" customWidth="1"/>
    <col min="2" max="2" width="6.77734375" style="100" customWidth="1"/>
    <col min="3" max="3" width="3.77734375" style="100" customWidth="1"/>
    <col min="4" max="5" width="8.77734375" style="174" customWidth="1"/>
    <col min="6" max="6" width="6.33203125" style="174" hidden="1" customWidth="1"/>
    <col min="7" max="7" width="6.77734375" style="222" customWidth="1"/>
    <col min="8" max="8" width="3.77734375" style="222" customWidth="1"/>
    <col min="9" max="9" width="8.77734375" style="288" customWidth="1"/>
    <col min="10" max="10" width="8.77734375" style="289" customWidth="1"/>
    <col min="11" max="11" width="6.77734375" style="320" customWidth="1"/>
    <col min="12" max="12" width="8.6640625" style="287" customWidth="1"/>
    <col min="13" max="13" width="15.77734375" style="282" customWidth="1"/>
    <col min="14" max="14" width="8.6640625" style="287" customWidth="1"/>
    <col min="15" max="15" width="15.77734375" style="282" customWidth="1"/>
    <col min="16" max="16" width="7.33203125" style="100" hidden="1" customWidth="1"/>
    <col min="17" max="17" width="13.77734375" style="100" hidden="1" customWidth="1"/>
    <col min="18" max="18" width="7.33203125" style="100" hidden="1" customWidth="1"/>
    <col min="19" max="19" width="6.77734375" style="100" customWidth="1"/>
    <col min="20" max="20" width="12.77734375" style="13" customWidth="1"/>
    <col min="21" max="21" width="14.5546875" style="48" customWidth="1"/>
    <col min="22" max="22" width="6.109375" style="13" customWidth="1"/>
    <col min="23" max="23" width="1.21875" style="2" customWidth="1"/>
    <col min="24" max="24" width="6.109375" style="2" customWidth="1"/>
    <col min="25" max="25" width="6.109375" style="13" customWidth="1"/>
    <col min="26" max="26" width="5" style="2" customWidth="1"/>
    <col min="27" max="27" width="5" style="13" customWidth="1"/>
    <col min="28" max="28" width="1" style="2" customWidth="1"/>
    <col min="29" max="29" width="5.5546875" style="2" customWidth="1"/>
    <col min="30" max="30" width="5.88671875" style="13" customWidth="1"/>
    <col min="31" max="31" width="6.109375" style="2" customWidth="1"/>
    <col min="32" max="32" width="6.109375" style="13" customWidth="1"/>
    <col min="33" max="33" width="1.109375" style="2" customWidth="1"/>
    <col min="34" max="34" width="5.33203125" style="2" customWidth="1"/>
    <col min="35" max="35" width="5.33203125" style="13" customWidth="1"/>
    <col min="36" max="36" width="8.88671875" style="2" customWidth="1"/>
    <col min="37" max="37" width="8" style="2" customWidth="1"/>
    <col min="38" max="16384" width="6.109375" style="2"/>
  </cols>
  <sheetData>
    <row r="1" spans="1:39" s="36" customFormat="1" ht="38.25" customHeight="1" x14ac:dyDescent="0.15">
      <c r="A1" s="160" t="s">
        <v>111</v>
      </c>
      <c r="B1" s="107"/>
      <c r="C1" s="90"/>
      <c r="D1" s="90"/>
      <c r="E1" s="90"/>
      <c r="F1" s="90"/>
      <c r="G1" s="161"/>
      <c r="H1" s="162"/>
      <c r="I1" s="90"/>
      <c r="J1" s="240"/>
      <c r="K1" s="311"/>
      <c r="L1" s="241"/>
      <c r="M1" s="241"/>
      <c r="N1" s="241"/>
      <c r="O1" s="241"/>
      <c r="P1" s="162"/>
      <c r="Q1" s="162"/>
      <c r="R1" s="162"/>
      <c r="S1" s="162"/>
      <c r="T1" s="39"/>
      <c r="U1" s="43"/>
    </row>
    <row r="2" spans="1:39" s="24" customFormat="1" ht="11.1" customHeight="1" x14ac:dyDescent="0.15">
      <c r="A2" s="91"/>
      <c r="B2" s="108"/>
      <c r="C2" s="91"/>
      <c r="D2" s="91"/>
      <c r="E2" s="91"/>
      <c r="F2" s="91"/>
      <c r="G2" s="183"/>
      <c r="H2" s="184"/>
      <c r="I2" s="91"/>
      <c r="J2" s="242"/>
      <c r="K2" s="312"/>
      <c r="L2" s="243"/>
      <c r="M2" s="243"/>
      <c r="N2" s="243"/>
      <c r="O2" s="243"/>
      <c r="P2" s="185"/>
      <c r="Q2" s="185"/>
      <c r="R2" s="185"/>
      <c r="S2" s="184"/>
      <c r="T2" s="40"/>
      <c r="U2" s="44"/>
    </row>
    <row r="3" spans="1:39" s="22" customFormat="1" ht="15" customHeight="1" x14ac:dyDescent="0.15">
      <c r="A3" s="201"/>
      <c r="B3" s="113"/>
      <c r="C3" s="92"/>
      <c r="D3" s="92"/>
      <c r="E3" s="92"/>
      <c r="F3" s="92"/>
      <c r="G3" s="202"/>
      <c r="H3" s="203"/>
      <c r="I3" s="92"/>
      <c r="J3" s="244"/>
      <c r="K3" s="313"/>
      <c r="L3" s="243"/>
      <c r="M3" s="245"/>
      <c r="N3" s="243"/>
      <c r="O3" s="245"/>
      <c r="P3" s="204"/>
      <c r="Q3" s="204"/>
      <c r="R3" s="204"/>
      <c r="S3" s="186">
        <v>14</v>
      </c>
      <c r="T3" s="41"/>
      <c r="U3" s="45"/>
      <c r="V3" s="37"/>
    </row>
    <row r="4" spans="1:39" s="22" customFormat="1" ht="21" customHeight="1" x14ac:dyDescent="0.15">
      <c r="A4" s="896" t="s">
        <v>112</v>
      </c>
      <c r="B4" s="899" t="s">
        <v>113</v>
      </c>
      <c r="C4" s="900"/>
      <c r="D4" s="900"/>
      <c r="E4" s="901"/>
      <c r="F4" s="905" t="s">
        <v>114</v>
      </c>
      <c r="G4" s="906"/>
      <c r="H4" s="906"/>
      <c r="I4" s="906"/>
      <c r="J4" s="907"/>
      <c r="K4" s="893" t="s">
        <v>115</v>
      </c>
      <c r="L4" s="114" t="s">
        <v>116</v>
      </c>
      <c r="M4" s="114"/>
      <c r="N4" s="114" t="s">
        <v>117</v>
      </c>
      <c r="O4" s="114"/>
      <c r="P4" s="114" t="s">
        <v>118</v>
      </c>
      <c r="Q4" s="114"/>
      <c r="R4" s="114"/>
      <c r="S4" s="890" t="s">
        <v>225</v>
      </c>
      <c r="T4" s="41"/>
      <c r="U4" s="45"/>
    </row>
    <row r="5" spans="1:39" s="22" customFormat="1" ht="21" customHeight="1" x14ac:dyDescent="0.15">
      <c r="A5" s="897"/>
      <c r="B5" s="902"/>
      <c r="C5" s="903"/>
      <c r="D5" s="903"/>
      <c r="E5" s="904"/>
      <c r="F5" s="908"/>
      <c r="G5" s="909"/>
      <c r="H5" s="909"/>
      <c r="I5" s="909"/>
      <c r="J5" s="910"/>
      <c r="K5" s="894"/>
      <c r="L5" s="246" t="s">
        <v>119</v>
      </c>
      <c r="M5" s="246"/>
      <c r="N5" s="246" t="s">
        <v>119</v>
      </c>
      <c r="O5" s="246"/>
      <c r="P5" s="115"/>
      <c r="Q5" s="115"/>
      <c r="R5" s="115"/>
      <c r="S5" s="891"/>
      <c r="T5" s="41"/>
      <c r="U5" s="45"/>
    </row>
    <row r="6" spans="1:39" s="22" customFormat="1" ht="24.95" customHeight="1" x14ac:dyDescent="0.15">
      <c r="A6" s="898"/>
      <c r="B6" s="247" t="s">
        <v>120</v>
      </c>
      <c r="C6" s="248" t="s">
        <v>121</v>
      </c>
      <c r="D6" s="249" t="s">
        <v>122</v>
      </c>
      <c r="E6" s="249" t="s">
        <v>123</v>
      </c>
      <c r="F6" s="250" t="s">
        <v>124</v>
      </c>
      <c r="G6" s="251" t="s">
        <v>120</v>
      </c>
      <c r="H6" s="252" t="s">
        <v>121</v>
      </c>
      <c r="I6" s="253" t="s">
        <v>122</v>
      </c>
      <c r="J6" s="253" t="s">
        <v>123</v>
      </c>
      <c r="K6" s="895"/>
      <c r="L6" s="254" t="s">
        <v>245</v>
      </c>
      <c r="M6" s="254" t="s">
        <v>246</v>
      </c>
      <c r="N6" s="254" t="s">
        <v>245</v>
      </c>
      <c r="O6" s="254" t="s">
        <v>246</v>
      </c>
      <c r="P6" s="254" t="s">
        <v>125</v>
      </c>
      <c r="Q6" s="254" t="s">
        <v>126</v>
      </c>
      <c r="R6" s="254" t="s">
        <v>127</v>
      </c>
      <c r="S6" s="892"/>
      <c r="T6" s="42" t="s">
        <v>128</v>
      </c>
      <c r="U6" s="46" t="s">
        <v>129</v>
      </c>
      <c r="AE6" s="23"/>
      <c r="AF6" s="23"/>
      <c r="AG6" s="23"/>
    </row>
    <row r="7" spans="1:39" ht="21" customHeight="1" x14ac:dyDescent="0.15">
      <c r="A7" s="163"/>
      <c r="B7" s="99"/>
      <c r="C7" s="97"/>
      <c r="D7" s="98"/>
      <c r="E7" s="98"/>
      <c r="F7" s="164"/>
      <c r="G7" s="221"/>
      <c r="H7" s="223"/>
      <c r="I7" s="224"/>
      <c r="J7" s="224"/>
      <c r="K7" s="314">
        <f>J7-E7</f>
        <v>0</v>
      </c>
      <c r="L7" s="69"/>
      <c r="M7" s="69"/>
      <c r="N7" s="69"/>
      <c r="O7" s="69"/>
      <c r="P7" s="152"/>
      <c r="Q7" s="152"/>
      <c r="R7" s="152"/>
      <c r="S7" s="153"/>
      <c r="T7" s="27" t="str">
        <f t="shared" ref="T7:T70" si="0">CONCATENATE(L7,C7)</f>
        <v/>
      </c>
      <c r="U7" s="49" t="str">
        <f t="shared" ref="U7:U70" si="1">CONCATENATE(N7,H7)</f>
        <v/>
      </c>
      <c r="V7" s="27"/>
      <c r="W7" s="26"/>
      <c r="X7" s="26"/>
      <c r="Y7" s="27"/>
      <c r="Z7" s="3"/>
      <c r="AA7" s="14"/>
      <c r="AB7" s="3"/>
      <c r="AC7" s="3"/>
      <c r="AD7" s="14"/>
      <c r="AE7" s="26"/>
      <c r="AF7" s="27"/>
      <c r="AG7" s="26"/>
      <c r="AH7" s="26"/>
      <c r="AI7" s="27"/>
      <c r="AJ7" s="26"/>
      <c r="AK7" s="26"/>
      <c r="AL7" s="6"/>
      <c r="AM7" s="6"/>
    </row>
    <row r="8" spans="1:39" ht="21" customHeight="1" x14ac:dyDescent="0.15">
      <c r="A8" s="74"/>
      <c r="B8" s="63"/>
      <c r="C8" s="57"/>
      <c r="D8" s="60"/>
      <c r="E8" s="60"/>
      <c r="F8" s="77"/>
      <c r="G8" s="219"/>
      <c r="H8" s="213"/>
      <c r="I8" s="214"/>
      <c r="J8" s="214"/>
      <c r="K8" s="315">
        <f t="shared" ref="K8:K71" si="2">J8-E8</f>
        <v>0</v>
      </c>
      <c r="L8" s="58"/>
      <c r="M8" s="58"/>
      <c r="N8" s="58"/>
      <c r="O8" s="58"/>
      <c r="P8" s="65"/>
      <c r="Q8" s="59"/>
      <c r="R8" s="65"/>
      <c r="S8" s="72"/>
      <c r="T8" s="27" t="str">
        <f t="shared" si="0"/>
        <v/>
      </c>
      <c r="U8" s="49" t="str">
        <f t="shared" si="1"/>
        <v/>
      </c>
      <c r="V8" s="27"/>
      <c r="W8" s="26"/>
      <c r="X8" s="26"/>
      <c r="Y8" s="27"/>
      <c r="Z8" s="3"/>
      <c r="AA8" s="14"/>
      <c r="AB8" s="3"/>
      <c r="AC8" s="3"/>
      <c r="AD8" s="14"/>
      <c r="AE8" s="26"/>
      <c r="AF8" s="27"/>
      <c r="AG8" s="26"/>
      <c r="AH8" s="26"/>
      <c r="AI8" s="27"/>
      <c r="AJ8" s="26"/>
      <c r="AK8" s="26"/>
      <c r="AL8" s="6"/>
      <c r="AM8" s="6"/>
    </row>
    <row r="9" spans="1:39" ht="21" customHeight="1" x14ac:dyDescent="0.15">
      <c r="A9" s="74"/>
      <c r="B9" s="63"/>
      <c r="C9" s="57"/>
      <c r="D9" s="60"/>
      <c r="E9" s="60"/>
      <c r="F9" s="77"/>
      <c r="G9" s="219"/>
      <c r="H9" s="213"/>
      <c r="I9" s="214"/>
      <c r="J9" s="214"/>
      <c r="K9" s="315">
        <f t="shared" si="2"/>
        <v>0</v>
      </c>
      <c r="L9" s="58"/>
      <c r="M9" s="58"/>
      <c r="N9" s="58"/>
      <c r="O9" s="58"/>
      <c r="P9" s="65"/>
      <c r="Q9" s="65"/>
      <c r="R9" s="65"/>
      <c r="S9" s="72"/>
      <c r="T9" s="27" t="str">
        <f t="shared" si="0"/>
        <v/>
      </c>
      <c r="U9" s="49" t="str">
        <f t="shared" si="1"/>
        <v/>
      </c>
      <c r="V9" s="27"/>
      <c r="W9" s="26"/>
      <c r="X9" s="26"/>
      <c r="Y9" s="27"/>
      <c r="Z9" s="3"/>
      <c r="AA9" s="14"/>
      <c r="AB9" s="3"/>
      <c r="AC9" s="3"/>
      <c r="AD9" s="14"/>
      <c r="AE9" s="26"/>
      <c r="AF9" s="27"/>
      <c r="AG9" s="26"/>
      <c r="AH9" s="26"/>
      <c r="AI9" s="27"/>
      <c r="AJ9" s="26"/>
      <c r="AK9" s="26"/>
      <c r="AL9" s="6"/>
      <c r="AM9" s="6"/>
    </row>
    <row r="10" spans="1:39" ht="21" customHeight="1" x14ac:dyDescent="0.15">
      <c r="A10" s="74"/>
      <c r="B10" s="63"/>
      <c r="C10" s="57"/>
      <c r="D10" s="60"/>
      <c r="E10" s="60"/>
      <c r="F10" s="77"/>
      <c r="G10" s="219"/>
      <c r="H10" s="213"/>
      <c r="I10" s="214"/>
      <c r="J10" s="214"/>
      <c r="K10" s="315">
        <f t="shared" si="2"/>
        <v>0</v>
      </c>
      <c r="L10" s="58"/>
      <c r="M10" s="58"/>
      <c r="N10" s="58"/>
      <c r="O10" s="58"/>
      <c r="P10" s="65"/>
      <c r="Q10" s="65"/>
      <c r="R10" s="65"/>
      <c r="S10" s="72"/>
      <c r="T10" s="27" t="str">
        <f t="shared" si="0"/>
        <v/>
      </c>
      <c r="U10" s="49" t="str">
        <f t="shared" si="1"/>
        <v/>
      </c>
      <c r="V10" s="27"/>
      <c r="W10" s="26"/>
      <c r="X10" s="26"/>
      <c r="Y10" s="27"/>
      <c r="Z10" s="3"/>
      <c r="AA10" s="14"/>
      <c r="AB10" s="3"/>
      <c r="AC10" s="3"/>
      <c r="AD10" s="14"/>
      <c r="AE10" s="26"/>
      <c r="AF10" s="27"/>
      <c r="AG10" s="26"/>
      <c r="AH10" s="26"/>
      <c r="AI10" s="27"/>
      <c r="AJ10" s="26"/>
      <c r="AK10" s="26"/>
      <c r="AL10" s="6"/>
      <c r="AM10" s="6"/>
    </row>
    <row r="11" spans="1:39" ht="21" customHeight="1" x14ac:dyDescent="0.15">
      <c r="A11" s="74"/>
      <c r="B11" s="63"/>
      <c r="C11" s="57"/>
      <c r="D11" s="255"/>
      <c r="E11" s="60"/>
      <c r="F11" s="77"/>
      <c r="G11" s="219"/>
      <c r="H11" s="213"/>
      <c r="I11" s="256"/>
      <c r="J11" s="214"/>
      <c r="K11" s="315">
        <f t="shared" si="2"/>
        <v>0</v>
      </c>
      <c r="L11" s="58"/>
      <c r="M11" s="58"/>
      <c r="N11" s="58"/>
      <c r="O11" s="58"/>
      <c r="P11" s="65"/>
      <c r="Q11" s="65"/>
      <c r="R11" s="65"/>
      <c r="S11" s="72"/>
      <c r="T11" s="27" t="str">
        <f t="shared" si="0"/>
        <v/>
      </c>
      <c r="U11" s="49" t="str">
        <f t="shared" si="1"/>
        <v/>
      </c>
      <c r="V11" s="27"/>
      <c r="W11" s="26"/>
      <c r="X11" s="26"/>
      <c r="Y11" s="27"/>
      <c r="Z11" s="3"/>
      <c r="AA11" s="14"/>
      <c r="AB11" s="3"/>
      <c r="AC11" s="3"/>
      <c r="AD11" s="14"/>
      <c r="AE11" s="26"/>
      <c r="AF11" s="27"/>
      <c r="AG11" s="26"/>
      <c r="AH11" s="26"/>
      <c r="AI11" s="27"/>
      <c r="AJ11" s="26"/>
      <c r="AK11" s="26"/>
      <c r="AL11" s="6"/>
      <c r="AM11" s="6"/>
    </row>
    <row r="12" spans="1:39" ht="21" customHeight="1" x14ac:dyDescent="0.15">
      <c r="A12" s="74"/>
      <c r="B12" s="63"/>
      <c r="C12" s="57"/>
      <c r="D12" s="60"/>
      <c r="E12" s="60"/>
      <c r="F12" s="77"/>
      <c r="G12" s="219"/>
      <c r="H12" s="213"/>
      <c r="I12" s="214"/>
      <c r="J12" s="214"/>
      <c r="K12" s="315">
        <f t="shared" si="2"/>
        <v>0</v>
      </c>
      <c r="L12" s="58"/>
      <c r="M12" s="58"/>
      <c r="N12" s="58"/>
      <c r="O12" s="58"/>
      <c r="P12" s="65"/>
      <c r="Q12" s="65"/>
      <c r="R12" s="65"/>
      <c r="S12" s="72"/>
      <c r="T12" s="27" t="str">
        <f t="shared" si="0"/>
        <v/>
      </c>
      <c r="U12" s="49" t="str">
        <f t="shared" si="1"/>
        <v/>
      </c>
      <c r="V12" s="30"/>
      <c r="W12" s="26"/>
      <c r="X12" s="26"/>
      <c r="Y12" s="27"/>
      <c r="Z12" s="3"/>
      <c r="AA12" s="14"/>
      <c r="AB12" s="3"/>
      <c r="AC12" s="3"/>
      <c r="AD12" s="14"/>
      <c r="AE12" s="26"/>
      <c r="AF12" s="27"/>
      <c r="AG12" s="26"/>
      <c r="AH12" s="26"/>
      <c r="AI12" s="27"/>
      <c r="AJ12" s="26"/>
      <c r="AK12" s="26"/>
      <c r="AL12" s="6"/>
      <c r="AM12" s="6"/>
    </row>
    <row r="13" spans="1:39" ht="21" customHeight="1" x14ac:dyDescent="0.15">
      <c r="A13" s="74"/>
      <c r="B13" s="63"/>
      <c r="C13" s="57"/>
      <c r="D13" s="60"/>
      <c r="E13" s="60"/>
      <c r="F13" s="77"/>
      <c r="G13" s="219"/>
      <c r="H13" s="213"/>
      <c r="I13" s="214"/>
      <c r="J13" s="214"/>
      <c r="K13" s="315">
        <f t="shared" si="2"/>
        <v>0</v>
      </c>
      <c r="L13" s="58"/>
      <c r="M13" s="58"/>
      <c r="N13" s="58"/>
      <c r="O13" s="58"/>
      <c r="P13" s="65"/>
      <c r="Q13" s="65"/>
      <c r="R13" s="65"/>
      <c r="S13" s="72"/>
      <c r="T13" s="27" t="str">
        <f t="shared" si="0"/>
        <v/>
      </c>
      <c r="U13" s="49" t="str">
        <f t="shared" si="1"/>
        <v/>
      </c>
      <c r="V13" s="27"/>
      <c r="W13" s="26"/>
      <c r="X13" s="26"/>
      <c r="Y13" s="27"/>
      <c r="Z13" s="3"/>
      <c r="AA13" s="14"/>
      <c r="AB13" s="3"/>
      <c r="AC13" s="3"/>
      <c r="AD13" s="14"/>
      <c r="AE13" s="26"/>
      <c r="AF13" s="27"/>
      <c r="AG13" s="26"/>
      <c r="AH13" s="26"/>
      <c r="AI13" s="27"/>
      <c r="AJ13" s="26"/>
      <c r="AK13" s="26"/>
      <c r="AL13" s="6"/>
      <c r="AM13" s="6"/>
    </row>
    <row r="14" spans="1:39" ht="21" customHeight="1" x14ac:dyDescent="0.15">
      <c r="A14" s="74"/>
      <c r="B14" s="63"/>
      <c r="C14" s="57"/>
      <c r="D14" s="60"/>
      <c r="E14" s="60"/>
      <c r="F14" s="77"/>
      <c r="G14" s="219"/>
      <c r="H14" s="213"/>
      <c r="I14" s="214"/>
      <c r="J14" s="214"/>
      <c r="K14" s="315">
        <f t="shared" si="2"/>
        <v>0</v>
      </c>
      <c r="L14" s="58"/>
      <c r="M14" s="58"/>
      <c r="N14" s="58"/>
      <c r="O14" s="58"/>
      <c r="P14" s="65"/>
      <c r="Q14" s="65"/>
      <c r="R14" s="65"/>
      <c r="S14" s="72"/>
      <c r="T14" s="27" t="str">
        <f t="shared" si="0"/>
        <v/>
      </c>
      <c r="U14" s="49" t="str">
        <f t="shared" si="1"/>
        <v/>
      </c>
      <c r="V14" s="27"/>
      <c r="W14" s="26"/>
      <c r="X14" s="26"/>
      <c r="Y14" s="27"/>
      <c r="Z14" s="3"/>
      <c r="AA14" s="14"/>
      <c r="AB14" s="3"/>
      <c r="AC14" s="3"/>
      <c r="AD14" s="14"/>
      <c r="AE14" s="26"/>
      <c r="AF14" s="27"/>
      <c r="AG14" s="26"/>
      <c r="AH14" s="26"/>
      <c r="AI14" s="27"/>
      <c r="AJ14" s="26"/>
      <c r="AK14" s="26"/>
      <c r="AL14" s="6"/>
      <c r="AM14" s="6"/>
    </row>
    <row r="15" spans="1:39" ht="21" customHeight="1" x14ac:dyDescent="0.15">
      <c r="A15" s="74"/>
      <c r="B15" s="63"/>
      <c r="C15" s="57"/>
      <c r="D15" s="60"/>
      <c r="E15" s="60"/>
      <c r="F15" s="77"/>
      <c r="G15" s="219"/>
      <c r="H15" s="213"/>
      <c r="I15" s="214"/>
      <c r="J15" s="214"/>
      <c r="K15" s="315">
        <f t="shared" si="2"/>
        <v>0</v>
      </c>
      <c r="L15" s="58"/>
      <c r="M15" s="58"/>
      <c r="N15" s="58"/>
      <c r="O15" s="58"/>
      <c r="P15" s="65" t="s">
        <v>243</v>
      </c>
      <c r="Q15" s="65"/>
      <c r="R15" s="65"/>
      <c r="S15" s="72"/>
      <c r="T15" s="27" t="str">
        <f t="shared" si="0"/>
        <v/>
      </c>
      <c r="U15" s="49" t="str">
        <f t="shared" si="1"/>
        <v/>
      </c>
      <c r="V15" s="27"/>
      <c r="W15" s="26"/>
      <c r="X15" s="26"/>
      <c r="Y15" s="27"/>
      <c r="Z15" s="3"/>
      <c r="AA15" s="14"/>
      <c r="AB15" s="3"/>
      <c r="AC15" s="3"/>
      <c r="AD15" s="14"/>
      <c r="AE15" s="26"/>
      <c r="AF15" s="27"/>
      <c r="AG15" s="26"/>
      <c r="AH15" s="26"/>
      <c r="AI15" s="27"/>
      <c r="AJ15" s="26"/>
      <c r="AK15" s="26"/>
      <c r="AL15" s="6"/>
      <c r="AM15" s="6"/>
    </row>
    <row r="16" spans="1:39" ht="21" customHeight="1" x14ac:dyDescent="0.15">
      <c r="A16" s="74"/>
      <c r="B16" s="63"/>
      <c r="C16" s="57"/>
      <c r="D16" s="60"/>
      <c r="E16" s="60"/>
      <c r="F16" s="77"/>
      <c r="G16" s="219"/>
      <c r="H16" s="213"/>
      <c r="I16" s="214"/>
      <c r="J16" s="214"/>
      <c r="K16" s="315">
        <f t="shared" si="2"/>
        <v>0</v>
      </c>
      <c r="L16" s="58"/>
      <c r="M16" s="58"/>
      <c r="N16" s="58"/>
      <c r="O16" s="58"/>
      <c r="P16" s="65"/>
      <c r="Q16" s="65"/>
      <c r="R16" s="65"/>
      <c r="S16" s="72"/>
      <c r="T16" s="27" t="str">
        <f t="shared" si="0"/>
        <v/>
      </c>
      <c r="U16" s="49" t="str">
        <f t="shared" si="1"/>
        <v/>
      </c>
      <c r="V16" s="27"/>
      <c r="W16" s="26"/>
      <c r="X16" s="26"/>
      <c r="Y16" s="27"/>
      <c r="Z16" s="3"/>
      <c r="AA16" s="14"/>
      <c r="AB16" s="3"/>
      <c r="AC16" s="3"/>
      <c r="AD16" s="14"/>
      <c r="AE16" s="26"/>
      <c r="AF16" s="27"/>
      <c r="AG16" s="26"/>
      <c r="AH16" s="26"/>
      <c r="AI16" s="27"/>
      <c r="AJ16" s="26"/>
      <c r="AK16" s="26"/>
      <c r="AL16" s="6"/>
      <c r="AM16" s="6"/>
    </row>
    <row r="17" spans="1:39" ht="21" customHeight="1" x14ac:dyDescent="0.15">
      <c r="A17" s="74"/>
      <c r="B17" s="63"/>
      <c r="C17" s="57"/>
      <c r="D17" s="60"/>
      <c r="E17" s="60"/>
      <c r="F17" s="77"/>
      <c r="G17" s="219"/>
      <c r="H17" s="213"/>
      <c r="I17" s="214"/>
      <c r="J17" s="214"/>
      <c r="K17" s="315">
        <f t="shared" si="2"/>
        <v>0</v>
      </c>
      <c r="L17" s="58"/>
      <c r="M17" s="58"/>
      <c r="N17" s="58"/>
      <c r="O17" s="58"/>
      <c r="P17" s="65"/>
      <c r="Q17" s="65"/>
      <c r="R17" s="65"/>
      <c r="S17" s="72"/>
      <c r="T17" s="27" t="str">
        <f t="shared" si="0"/>
        <v/>
      </c>
      <c r="U17" s="49" t="str">
        <f t="shared" si="1"/>
        <v/>
      </c>
      <c r="V17" s="27"/>
      <c r="W17" s="26"/>
      <c r="X17" s="26"/>
      <c r="Y17" s="27"/>
      <c r="Z17" s="3"/>
      <c r="AA17" s="14"/>
      <c r="AB17" s="3"/>
      <c r="AC17" s="3"/>
      <c r="AD17" s="14"/>
      <c r="AE17" s="26"/>
      <c r="AF17" s="27"/>
      <c r="AG17" s="26"/>
      <c r="AH17" s="26"/>
      <c r="AI17" s="27"/>
      <c r="AJ17" s="26"/>
      <c r="AK17" s="26"/>
      <c r="AL17" s="6"/>
      <c r="AM17" s="6"/>
    </row>
    <row r="18" spans="1:39" ht="21" customHeight="1" x14ac:dyDescent="0.15">
      <c r="A18" s="74"/>
      <c r="B18" s="63"/>
      <c r="C18" s="57"/>
      <c r="D18" s="60"/>
      <c r="E18" s="60"/>
      <c r="F18" s="77"/>
      <c r="G18" s="219"/>
      <c r="H18" s="213"/>
      <c r="I18" s="214"/>
      <c r="J18" s="214"/>
      <c r="K18" s="315">
        <f t="shared" si="2"/>
        <v>0</v>
      </c>
      <c r="L18" s="58"/>
      <c r="M18" s="58"/>
      <c r="N18" s="58"/>
      <c r="O18" s="58"/>
      <c r="P18" s="65"/>
      <c r="Q18" s="65"/>
      <c r="R18" s="65"/>
      <c r="S18" s="72"/>
      <c r="T18" s="27" t="str">
        <f t="shared" si="0"/>
        <v/>
      </c>
      <c r="U18" s="49" t="str">
        <f t="shared" si="1"/>
        <v/>
      </c>
      <c r="V18" s="27"/>
      <c r="W18" s="26"/>
      <c r="X18" s="26"/>
      <c r="Y18" s="27"/>
      <c r="Z18" s="3"/>
      <c r="AA18" s="14"/>
      <c r="AB18" s="3"/>
      <c r="AC18" s="3"/>
      <c r="AD18" s="14"/>
      <c r="AE18" s="26"/>
      <c r="AF18" s="27"/>
      <c r="AG18" s="26"/>
      <c r="AH18" s="26"/>
      <c r="AI18" s="27"/>
      <c r="AJ18" s="26"/>
      <c r="AK18" s="26"/>
      <c r="AL18" s="6"/>
      <c r="AM18" s="6"/>
    </row>
    <row r="19" spans="1:39" ht="21" customHeight="1" x14ac:dyDescent="0.15">
      <c r="A19" s="173"/>
      <c r="B19" s="63"/>
      <c r="C19" s="57"/>
      <c r="D19" s="60"/>
      <c r="E19" s="60"/>
      <c r="F19" s="77"/>
      <c r="G19" s="219"/>
      <c r="H19" s="213"/>
      <c r="I19" s="214"/>
      <c r="J19" s="214"/>
      <c r="K19" s="315">
        <f t="shared" si="2"/>
        <v>0</v>
      </c>
      <c r="L19" s="58"/>
      <c r="M19" s="58"/>
      <c r="N19" s="58"/>
      <c r="O19" s="58"/>
      <c r="P19" s="65"/>
      <c r="Q19" s="65"/>
      <c r="R19" s="65"/>
      <c r="S19" s="72"/>
      <c r="T19" s="27" t="str">
        <f t="shared" si="0"/>
        <v/>
      </c>
      <c r="U19" s="49" t="str">
        <f t="shared" si="1"/>
        <v/>
      </c>
      <c r="V19" s="27"/>
      <c r="W19" s="26"/>
      <c r="X19" s="26"/>
      <c r="Y19" s="27"/>
      <c r="Z19" s="3"/>
      <c r="AA19" s="14"/>
      <c r="AB19" s="3"/>
      <c r="AC19" s="3"/>
      <c r="AD19" s="14"/>
      <c r="AE19" s="26"/>
      <c r="AF19" s="27"/>
      <c r="AG19" s="26"/>
      <c r="AH19" s="26"/>
      <c r="AI19" s="27"/>
      <c r="AJ19" s="26"/>
      <c r="AK19" s="26"/>
      <c r="AL19" s="6"/>
      <c r="AM19" s="6"/>
    </row>
    <row r="20" spans="1:39" ht="21" customHeight="1" x14ac:dyDescent="0.15">
      <c r="A20" s="74"/>
      <c r="B20" s="63"/>
      <c r="C20" s="57"/>
      <c r="D20" s="60"/>
      <c r="E20" s="60"/>
      <c r="F20" s="77"/>
      <c r="G20" s="219"/>
      <c r="H20" s="213"/>
      <c r="I20" s="214"/>
      <c r="J20" s="214"/>
      <c r="K20" s="315">
        <f t="shared" si="2"/>
        <v>0</v>
      </c>
      <c r="L20" s="58"/>
      <c r="M20" s="58"/>
      <c r="N20" s="58"/>
      <c r="O20" s="58"/>
      <c r="P20" s="65"/>
      <c r="Q20" s="65"/>
      <c r="R20" s="65"/>
      <c r="S20" s="72"/>
      <c r="T20" s="27" t="str">
        <f t="shared" si="0"/>
        <v/>
      </c>
      <c r="U20" s="49" t="str">
        <f t="shared" si="1"/>
        <v/>
      </c>
      <c r="V20" s="27"/>
      <c r="W20" s="26"/>
      <c r="X20" s="26"/>
      <c r="Y20" s="27"/>
      <c r="Z20" s="3"/>
      <c r="AA20" s="14"/>
      <c r="AB20" s="3"/>
      <c r="AC20" s="3"/>
      <c r="AD20" s="14"/>
      <c r="AE20" s="26"/>
      <c r="AF20" s="27"/>
      <c r="AG20" s="26"/>
      <c r="AH20" s="26"/>
      <c r="AI20" s="27"/>
      <c r="AJ20" s="26"/>
      <c r="AK20" s="26"/>
      <c r="AL20" s="6"/>
      <c r="AM20" s="6"/>
    </row>
    <row r="21" spans="1:39" ht="21" customHeight="1" x14ac:dyDescent="0.15">
      <c r="A21" s="74"/>
      <c r="B21" s="63"/>
      <c r="C21" s="57"/>
      <c r="D21" s="60"/>
      <c r="E21" s="60"/>
      <c r="F21" s="77"/>
      <c r="G21" s="219"/>
      <c r="H21" s="213"/>
      <c r="I21" s="214"/>
      <c r="J21" s="214"/>
      <c r="K21" s="315">
        <f t="shared" si="2"/>
        <v>0</v>
      </c>
      <c r="L21" s="58"/>
      <c r="M21" s="58"/>
      <c r="N21" s="58"/>
      <c r="O21" s="58"/>
      <c r="P21" s="65"/>
      <c r="Q21" s="59"/>
      <c r="R21" s="65"/>
      <c r="S21" s="72"/>
      <c r="T21" s="27" t="str">
        <f t="shared" si="0"/>
        <v/>
      </c>
      <c r="U21" s="49" t="str">
        <f t="shared" si="1"/>
        <v/>
      </c>
      <c r="V21" s="27"/>
      <c r="W21" s="26"/>
      <c r="X21" s="26"/>
      <c r="Y21" s="27"/>
      <c r="Z21" s="3"/>
      <c r="AA21" s="14"/>
      <c r="AB21" s="3"/>
      <c r="AC21" s="3"/>
      <c r="AD21" s="14"/>
      <c r="AE21" s="26"/>
      <c r="AF21" s="27"/>
      <c r="AG21" s="26"/>
      <c r="AH21" s="26"/>
      <c r="AI21" s="27"/>
      <c r="AJ21" s="26"/>
      <c r="AK21" s="26"/>
      <c r="AL21" s="6"/>
      <c r="AM21" s="6"/>
    </row>
    <row r="22" spans="1:39" ht="21" customHeight="1" x14ac:dyDescent="0.15">
      <c r="A22" s="74"/>
      <c r="B22" s="63"/>
      <c r="C22" s="57"/>
      <c r="D22" s="60"/>
      <c r="E22" s="60"/>
      <c r="F22" s="77"/>
      <c r="G22" s="219"/>
      <c r="H22" s="213"/>
      <c r="I22" s="214"/>
      <c r="J22" s="214"/>
      <c r="K22" s="315">
        <f t="shared" si="2"/>
        <v>0</v>
      </c>
      <c r="L22" s="58"/>
      <c r="M22" s="58"/>
      <c r="N22" s="58"/>
      <c r="O22" s="58"/>
      <c r="P22" s="65"/>
      <c r="Q22" s="65"/>
      <c r="R22" s="65"/>
      <c r="S22" s="72"/>
      <c r="T22" s="27" t="str">
        <f t="shared" si="0"/>
        <v/>
      </c>
      <c r="U22" s="49" t="str">
        <f t="shared" si="1"/>
        <v/>
      </c>
      <c r="V22" s="27"/>
      <c r="W22" s="26"/>
      <c r="X22" s="26"/>
      <c r="Y22" s="27"/>
      <c r="Z22" s="3"/>
      <c r="AA22" s="14"/>
      <c r="AB22" s="3"/>
      <c r="AC22" s="3"/>
      <c r="AD22" s="14"/>
      <c r="AE22" s="26"/>
      <c r="AF22" s="27"/>
      <c r="AG22" s="26"/>
      <c r="AH22" s="26"/>
      <c r="AI22" s="27"/>
      <c r="AJ22" s="26"/>
      <c r="AK22" s="26"/>
      <c r="AL22" s="6"/>
      <c r="AM22" s="6"/>
    </row>
    <row r="23" spans="1:39" ht="21" customHeight="1" x14ac:dyDescent="0.15">
      <c r="A23" s="74"/>
      <c r="B23" s="63"/>
      <c r="C23" s="57"/>
      <c r="D23" s="60"/>
      <c r="E23" s="60"/>
      <c r="F23" s="77"/>
      <c r="G23" s="219"/>
      <c r="H23" s="213"/>
      <c r="I23" s="214"/>
      <c r="J23" s="214"/>
      <c r="K23" s="315">
        <f t="shared" si="2"/>
        <v>0</v>
      </c>
      <c r="L23" s="58"/>
      <c r="M23" s="58"/>
      <c r="N23" s="58"/>
      <c r="O23" s="58"/>
      <c r="P23" s="65"/>
      <c r="Q23" s="65"/>
      <c r="R23" s="65"/>
      <c r="S23" s="72"/>
      <c r="T23" s="27" t="str">
        <f t="shared" si="0"/>
        <v/>
      </c>
      <c r="U23" s="49" t="str">
        <f t="shared" si="1"/>
        <v/>
      </c>
      <c r="V23" s="27"/>
      <c r="W23" s="26"/>
      <c r="X23" s="26"/>
      <c r="Y23" s="27"/>
      <c r="Z23" s="3"/>
      <c r="AA23" s="14"/>
      <c r="AB23" s="3"/>
      <c r="AC23" s="3"/>
      <c r="AD23" s="14"/>
      <c r="AE23" s="26"/>
      <c r="AF23" s="27"/>
      <c r="AG23" s="26"/>
      <c r="AH23" s="26"/>
      <c r="AI23" s="27"/>
      <c r="AJ23" s="26"/>
      <c r="AK23" s="26"/>
      <c r="AL23" s="6"/>
      <c r="AM23" s="6"/>
    </row>
    <row r="24" spans="1:39" ht="21" customHeight="1" x14ac:dyDescent="0.15">
      <c r="A24" s="74"/>
      <c r="B24" s="63"/>
      <c r="C24" s="57"/>
      <c r="D24" s="60"/>
      <c r="E24" s="60"/>
      <c r="F24" s="77"/>
      <c r="G24" s="219"/>
      <c r="H24" s="213"/>
      <c r="I24" s="214"/>
      <c r="J24" s="214"/>
      <c r="K24" s="315">
        <f t="shared" si="2"/>
        <v>0</v>
      </c>
      <c r="L24" s="58"/>
      <c r="M24" s="58"/>
      <c r="N24" s="58"/>
      <c r="O24" s="58"/>
      <c r="P24" s="65"/>
      <c r="Q24" s="65"/>
      <c r="R24" s="65"/>
      <c r="S24" s="72"/>
      <c r="T24" s="27" t="str">
        <f t="shared" si="0"/>
        <v/>
      </c>
      <c r="U24" s="49" t="str">
        <f t="shared" si="1"/>
        <v/>
      </c>
      <c r="V24" s="32"/>
      <c r="W24" s="31"/>
      <c r="X24" s="31"/>
      <c r="Y24" s="32"/>
      <c r="Z24" s="3"/>
      <c r="AA24" s="14"/>
      <c r="AB24" s="4"/>
      <c r="AC24" s="3"/>
      <c r="AD24" s="14"/>
      <c r="AE24" s="31"/>
      <c r="AF24" s="32"/>
      <c r="AG24" s="31"/>
      <c r="AH24" s="31"/>
      <c r="AI24" s="32"/>
      <c r="AJ24" s="26"/>
      <c r="AK24" s="26"/>
      <c r="AL24" s="6"/>
      <c r="AM24" s="6"/>
    </row>
    <row r="25" spans="1:39" ht="21" customHeight="1" x14ac:dyDescent="0.15">
      <c r="A25" s="173"/>
      <c r="B25" s="63"/>
      <c r="C25" s="57"/>
      <c r="D25" s="60"/>
      <c r="E25" s="60"/>
      <c r="F25" s="77"/>
      <c r="G25" s="219"/>
      <c r="H25" s="213"/>
      <c r="I25" s="214"/>
      <c r="J25" s="214"/>
      <c r="K25" s="315">
        <f t="shared" si="2"/>
        <v>0</v>
      </c>
      <c r="L25" s="58"/>
      <c r="M25" s="58"/>
      <c r="N25" s="58"/>
      <c r="O25" s="58"/>
      <c r="P25" s="65"/>
      <c r="Q25" s="65"/>
      <c r="R25" s="65"/>
      <c r="S25" s="72"/>
      <c r="T25" s="27" t="str">
        <f t="shared" si="0"/>
        <v/>
      </c>
      <c r="U25" s="49" t="str">
        <f t="shared" si="1"/>
        <v/>
      </c>
      <c r="V25" s="32"/>
      <c r="W25" s="31"/>
      <c r="X25" s="31"/>
      <c r="Y25" s="32"/>
      <c r="Z25" s="3"/>
      <c r="AA25" s="14"/>
      <c r="AB25" s="4"/>
      <c r="AC25" s="3"/>
      <c r="AD25" s="14"/>
      <c r="AE25" s="31"/>
      <c r="AF25" s="32"/>
      <c r="AG25" s="31"/>
      <c r="AH25" s="31"/>
      <c r="AI25" s="32"/>
      <c r="AJ25" s="26"/>
      <c r="AK25" s="26"/>
      <c r="AL25" s="6"/>
      <c r="AM25" s="6"/>
    </row>
    <row r="26" spans="1:39" ht="21" customHeight="1" x14ac:dyDescent="0.15">
      <c r="A26" s="187"/>
      <c r="B26" s="105"/>
      <c r="C26" s="111"/>
      <c r="D26" s="95"/>
      <c r="E26" s="95"/>
      <c r="F26" s="166"/>
      <c r="G26" s="220"/>
      <c r="H26" s="228"/>
      <c r="I26" s="229"/>
      <c r="J26" s="229"/>
      <c r="K26" s="316">
        <f t="shared" si="2"/>
        <v>0</v>
      </c>
      <c r="L26" s="68"/>
      <c r="M26" s="68"/>
      <c r="N26" s="68"/>
      <c r="O26" s="68"/>
      <c r="P26" s="154"/>
      <c r="Q26" s="154"/>
      <c r="R26" s="154"/>
      <c r="S26" s="155"/>
      <c r="T26" s="27" t="str">
        <f t="shared" si="0"/>
        <v/>
      </c>
      <c r="U26" s="49" t="str">
        <f t="shared" si="1"/>
        <v/>
      </c>
      <c r="V26" s="34"/>
      <c r="W26" s="33"/>
      <c r="X26" s="33"/>
      <c r="Y26" s="34"/>
      <c r="Z26" s="3"/>
      <c r="AA26" s="14"/>
      <c r="AB26" s="5"/>
      <c r="AC26" s="3"/>
      <c r="AD26" s="14"/>
      <c r="AE26" s="33"/>
      <c r="AF26" s="34"/>
      <c r="AG26" s="33"/>
      <c r="AH26" s="33"/>
      <c r="AI26" s="34"/>
      <c r="AJ26" s="26"/>
      <c r="AK26" s="26"/>
      <c r="AL26" s="6"/>
      <c r="AM26" s="6"/>
    </row>
    <row r="27" spans="1:39" ht="21" customHeight="1" x14ac:dyDescent="0.15">
      <c r="A27" s="257"/>
      <c r="B27" s="99"/>
      <c r="C27" s="97"/>
      <c r="D27" s="98"/>
      <c r="E27" s="98"/>
      <c r="F27" s="164"/>
      <c r="G27" s="221"/>
      <c r="H27" s="223"/>
      <c r="I27" s="258"/>
      <c r="J27" s="258"/>
      <c r="K27" s="314">
        <f t="shared" si="2"/>
        <v>0</v>
      </c>
      <c r="L27" s="69"/>
      <c r="M27" s="69"/>
      <c r="N27" s="69"/>
      <c r="O27" s="69"/>
      <c r="P27" s="152"/>
      <c r="Q27" s="152"/>
      <c r="R27" s="152"/>
      <c r="S27" s="153"/>
      <c r="T27" s="27" t="str">
        <f t="shared" si="0"/>
        <v/>
      </c>
      <c r="U27" s="49" t="str">
        <f t="shared" si="1"/>
        <v/>
      </c>
      <c r="V27" s="27"/>
      <c r="W27" s="26"/>
      <c r="X27" s="26"/>
      <c r="Y27" s="27"/>
      <c r="Z27" s="3"/>
      <c r="AA27" s="14"/>
      <c r="AB27" s="3"/>
      <c r="AC27" s="3"/>
      <c r="AD27" s="14"/>
      <c r="AE27" s="26"/>
      <c r="AF27" s="27"/>
      <c r="AG27" s="26"/>
      <c r="AH27" s="26"/>
      <c r="AI27" s="27"/>
      <c r="AJ27" s="26"/>
      <c r="AK27" s="26"/>
    </row>
    <row r="28" spans="1:39" ht="21" customHeight="1" x14ac:dyDescent="0.15">
      <c r="A28" s="74"/>
      <c r="B28" s="63"/>
      <c r="C28" s="57"/>
      <c r="D28" s="60"/>
      <c r="E28" s="60"/>
      <c r="F28" s="77"/>
      <c r="G28" s="219"/>
      <c r="H28" s="213"/>
      <c r="I28" s="214"/>
      <c r="J28" s="214"/>
      <c r="K28" s="315">
        <f t="shared" si="2"/>
        <v>0</v>
      </c>
      <c r="L28" s="58"/>
      <c r="M28" s="58"/>
      <c r="N28" s="58"/>
      <c r="O28" s="58"/>
      <c r="P28" s="170"/>
      <c r="Q28" s="170"/>
      <c r="R28" s="170"/>
      <c r="S28" s="73"/>
      <c r="T28" s="27" t="str">
        <f t="shared" si="0"/>
        <v/>
      </c>
      <c r="U28" s="49" t="str">
        <f t="shared" si="1"/>
        <v/>
      </c>
      <c r="V28" s="27"/>
      <c r="W28" s="26"/>
      <c r="X28" s="26"/>
      <c r="Y28" s="27"/>
      <c r="Z28" s="3"/>
      <c r="AA28" s="14"/>
      <c r="AB28" s="3"/>
      <c r="AC28" s="3"/>
      <c r="AD28" s="14"/>
      <c r="AE28" s="26"/>
      <c r="AF28" s="27"/>
      <c r="AG28" s="26"/>
      <c r="AH28" s="26"/>
      <c r="AI28" s="27"/>
      <c r="AJ28" s="26"/>
      <c r="AK28" s="26"/>
    </row>
    <row r="29" spans="1:39" ht="21" customHeight="1" x14ac:dyDescent="0.15">
      <c r="A29" s="74"/>
      <c r="B29" s="64"/>
      <c r="C29" s="57"/>
      <c r="D29" s="60"/>
      <c r="E29" s="60"/>
      <c r="F29" s="77"/>
      <c r="G29" s="212"/>
      <c r="H29" s="213"/>
      <c r="I29" s="214"/>
      <c r="J29" s="214"/>
      <c r="K29" s="315">
        <f t="shared" si="2"/>
        <v>0</v>
      </c>
      <c r="L29" s="58"/>
      <c r="M29" s="58"/>
      <c r="N29" s="58"/>
      <c r="O29" s="58"/>
      <c r="P29" s="79"/>
      <c r="Q29" s="79"/>
      <c r="R29" s="65"/>
      <c r="S29" s="73"/>
      <c r="T29" s="27" t="str">
        <f t="shared" si="0"/>
        <v/>
      </c>
      <c r="U29" s="49" t="str">
        <f t="shared" si="1"/>
        <v/>
      </c>
      <c r="V29" s="27"/>
      <c r="W29" s="26"/>
      <c r="X29" s="26"/>
      <c r="Y29" s="27"/>
      <c r="Z29" s="3"/>
      <c r="AA29" s="14"/>
      <c r="AB29" s="3"/>
      <c r="AC29" s="3"/>
      <c r="AD29" s="14"/>
      <c r="AE29" s="26"/>
      <c r="AF29" s="27"/>
      <c r="AG29" s="26"/>
      <c r="AH29" s="26"/>
      <c r="AI29" s="27"/>
      <c r="AJ29" s="26"/>
      <c r="AK29" s="26"/>
      <c r="AL29" s="6"/>
      <c r="AM29" s="6"/>
    </row>
    <row r="30" spans="1:39" ht="21" customHeight="1" x14ac:dyDescent="0.15">
      <c r="A30" s="74"/>
      <c r="B30" s="63"/>
      <c r="C30" s="57"/>
      <c r="D30" s="60"/>
      <c r="E30" s="60"/>
      <c r="F30" s="77"/>
      <c r="G30" s="219"/>
      <c r="H30" s="213"/>
      <c r="I30" s="214"/>
      <c r="J30" s="214"/>
      <c r="K30" s="315">
        <f t="shared" si="2"/>
        <v>0</v>
      </c>
      <c r="L30" s="58"/>
      <c r="M30" s="58"/>
      <c r="N30" s="58"/>
      <c r="O30" s="58"/>
      <c r="P30" s="79"/>
      <c r="Q30" s="79"/>
      <c r="R30" s="65"/>
      <c r="S30" s="73"/>
      <c r="T30" s="27" t="str">
        <f t="shared" si="0"/>
        <v/>
      </c>
      <c r="U30" s="49" t="str">
        <f t="shared" si="1"/>
        <v/>
      </c>
      <c r="V30" s="27"/>
      <c r="W30" s="26"/>
      <c r="X30" s="26"/>
      <c r="Y30" s="27"/>
      <c r="Z30" s="3"/>
      <c r="AA30" s="14"/>
      <c r="AB30" s="3"/>
      <c r="AC30" s="3"/>
      <c r="AD30" s="14"/>
      <c r="AE30" s="26"/>
      <c r="AF30" s="27"/>
      <c r="AG30" s="26"/>
      <c r="AH30" s="26"/>
      <c r="AI30" s="27"/>
      <c r="AJ30" s="26"/>
      <c r="AK30" s="26"/>
      <c r="AL30" s="6"/>
      <c r="AM30" s="6"/>
    </row>
    <row r="31" spans="1:39" ht="21" customHeight="1" x14ac:dyDescent="0.15">
      <c r="A31" s="74"/>
      <c r="B31" s="63"/>
      <c r="C31" s="57"/>
      <c r="D31" s="60"/>
      <c r="E31" s="60"/>
      <c r="F31" s="77"/>
      <c r="G31" s="219"/>
      <c r="H31" s="213"/>
      <c r="I31" s="214"/>
      <c r="J31" s="214"/>
      <c r="K31" s="315">
        <f t="shared" si="2"/>
        <v>0</v>
      </c>
      <c r="L31" s="58"/>
      <c r="M31" s="58"/>
      <c r="N31" s="58"/>
      <c r="O31" s="58"/>
      <c r="P31" s="65"/>
      <c r="Q31" s="65"/>
      <c r="R31" s="65"/>
      <c r="S31" s="73"/>
      <c r="T31" s="27" t="str">
        <f t="shared" si="0"/>
        <v/>
      </c>
      <c r="U31" s="49" t="str">
        <f t="shared" si="1"/>
        <v/>
      </c>
      <c r="V31" s="27"/>
      <c r="W31" s="26"/>
      <c r="X31" s="26"/>
      <c r="Y31" s="27"/>
      <c r="Z31" s="3"/>
      <c r="AA31" s="14"/>
      <c r="AB31" s="3"/>
      <c r="AC31" s="3"/>
      <c r="AD31" s="14"/>
      <c r="AE31" s="26"/>
      <c r="AF31" s="27"/>
      <c r="AG31" s="26"/>
      <c r="AH31" s="26"/>
      <c r="AI31" s="27"/>
      <c r="AJ31" s="26"/>
      <c r="AK31" s="26"/>
      <c r="AL31" s="6"/>
      <c r="AM31" s="6"/>
    </row>
    <row r="32" spans="1:39" ht="21" customHeight="1" x14ac:dyDescent="0.15">
      <c r="A32" s="74"/>
      <c r="B32" s="63"/>
      <c r="C32" s="57"/>
      <c r="D32" s="60"/>
      <c r="E32" s="60"/>
      <c r="F32" s="77"/>
      <c r="G32" s="219"/>
      <c r="H32" s="213"/>
      <c r="I32" s="214"/>
      <c r="J32" s="214"/>
      <c r="K32" s="315">
        <f t="shared" si="2"/>
        <v>0</v>
      </c>
      <c r="L32" s="58"/>
      <c r="M32" s="58"/>
      <c r="N32" s="58"/>
      <c r="O32" s="58"/>
      <c r="P32" s="65"/>
      <c r="Q32" s="65"/>
      <c r="R32" s="65"/>
      <c r="S32" s="73"/>
      <c r="T32" s="27" t="str">
        <f t="shared" si="0"/>
        <v/>
      </c>
      <c r="U32" s="49" t="str">
        <f t="shared" si="1"/>
        <v/>
      </c>
      <c r="V32" s="30"/>
      <c r="W32" s="26"/>
      <c r="X32" s="26"/>
      <c r="Y32" s="27"/>
      <c r="Z32" s="3"/>
      <c r="AA32" s="14"/>
      <c r="AB32" s="3"/>
      <c r="AC32" s="3"/>
      <c r="AD32" s="14"/>
      <c r="AE32" s="26"/>
      <c r="AF32" s="27"/>
      <c r="AG32" s="26"/>
      <c r="AH32" s="26"/>
      <c r="AI32" s="27"/>
      <c r="AJ32" s="26"/>
      <c r="AK32" s="26"/>
      <c r="AL32" s="6"/>
      <c r="AM32" s="6"/>
    </row>
    <row r="33" spans="1:39" ht="21" customHeight="1" x14ac:dyDescent="0.15">
      <c r="A33" s="74"/>
      <c r="B33" s="63"/>
      <c r="C33" s="57"/>
      <c r="D33" s="60"/>
      <c r="E33" s="60"/>
      <c r="F33" s="77"/>
      <c r="G33" s="219"/>
      <c r="H33" s="213"/>
      <c r="I33" s="214"/>
      <c r="J33" s="214"/>
      <c r="K33" s="315">
        <f t="shared" si="2"/>
        <v>0</v>
      </c>
      <c r="L33" s="58"/>
      <c r="M33" s="58"/>
      <c r="N33" s="58"/>
      <c r="O33" s="58"/>
      <c r="P33" s="65"/>
      <c r="Q33" s="65"/>
      <c r="R33" s="65"/>
      <c r="S33" s="73"/>
      <c r="T33" s="27" t="str">
        <f t="shared" si="0"/>
        <v/>
      </c>
      <c r="U33" s="49" t="str">
        <f t="shared" si="1"/>
        <v/>
      </c>
      <c r="V33" s="27"/>
      <c r="W33" s="26"/>
      <c r="X33" s="26"/>
      <c r="Y33" s="27"/>
      <c r="Z33" s="3"/>
      <c r="AA33" s="14"/>
      <c r="AB33" s="3"/>
      <c r="AC33" s="3"/>
      <c r="AD33" s="14"/>
      <c r="AE33" s="26"/>
      <c r="AF33" s="27"/>
      <c r="AG33" s="26"/>
      <c r="AH33" s="26"/>
      <c r="AI33" s="27"/>
      <c r="AJ33" s="26"/>
      <c r="AK33" s="26"/>
      <c r="AL33" s="6"/>
      <c r="AM33" s="6"/>
    </row>
    <row r="34" spans="1:39" ht="21" customHeight="1" x14ac:dyDescent="0.15">
      <c r="A34" s="74"/>
      <c r="B34" s="63"/>
      <c r="C34" s="57"/>
      <c r="D34" s="60"/>
      <c r="E34" s="60"/>
      <c r="F34" s="77"/>
      <c r="G34" s="219"/>
      <c r="H34" s="213"/>
      <c r="I34" s="214"/>
      <c r="J34" s="214"/>
      <c r="K34" s="315">
        <f t="shared" si="2"/>
        <v>0</v>
      </c>
      <c r="L34" s="58"/>
      <c r="M34" s="58"/>
      <c r="N34" s="58"/>
      <c r="O34" s="58"/>
      <c r="P34" s="65"/>
      <c r="Q34" s="65"/>
      <c r="R34" s="65"/>
      <c r="S34" s="73"/>
      <c r="T34" s="27" t="str">
        <f t="shared" si="0"/>
        <v/>
      </c>
      <c r="U34" s="49" t="str">
        <f t="shared" si="1"/>
        <v/>
      </c>
      <c r="V34" s="27"/>
      <c r="W34" s="26"/>
      <c r="X34" s="26"/>
      <c r="Y34" s="27"/>
      <c r="Z34" s="3"/>
      <c r="AA34" s="14"/>
      <c r="AB34" s="3"/>
      <c r="AC34" s="3"/>
      <c r="AD34" s="14"/>
      <c r="AE34" s="26"/>
      <c r="AF34" s="27"/>
      <c r="AG34" s="26"/>
      <c r="AH34" s="26"/>
      <c r="AI34" s="27"/>
      <c r="AJ34" s="26"/>
      <c r="AK34" s="26"/>
      <c r="AL34" s="6"/>
      <c r="AM34" s="6"/>
    </row>
    <row r="35" spans="1:39" ht="21" customHeight="1" x14ac:dyDescent="0.15">
      <c r="A35" s="74"/>
      <c r="B35" s="63"/>
      <c r="C35" s="57"/>
      <c r="D35" s="60"/>
      <c r="E35" s="60"/>
      <c r="F35" s="77"/>
      <c r="G35" s="219"/>
      <c r="H35" s="213"/>
      <c r="I35" s="214"/>
      <c r="J35" s="214"/>
      <c r="K35" s="315">
        <f t="shared" si="2"/>
        <v>0</v>
      </c>
      <c r="L35" s="58"/>
      <c r="M35" s="58"/>
      <c r="N35" s="58"/>
      <c r="O35" s="58"/>
      <c r="P35" s="65"/>
      <c r="Q35" s="65"/>
      <c r="R35" s="65"/>
      <c r="S35" s="72"/>
      <c r="T35" s="27" t="str">
        <f t="shared" si="0"/>
        <v/>
      </c>
      <c r="U35" s="49" t="str">
        <f t="shared" si="1"/>
        <v/>
      </c>
      <c r="V35" s="27"/>
      <c r="W35" s="26"/>
      <c r="X35" s="26"/>
      <c r="Y35" s="27"/>
      <c r="Z35" s="3"/>
      <c r="AA35" s="14"/>
      <c r="AB35" s="3"/>
      <c r="AC35" s="3"/>
      <c r="AD35" s="14"/>
      <c r="AE35" s="26"/>
      <c r="AF35" s="27"/>
      <c r="AG35" s="26"/>
      <c r="AH35" s="26"/>
      <c r="AI35" s="27"/>
      <c r="AJ35" s="26"/>
      <c r="AK35" s="26"/>
      <c r="AL35" s="6"/>
      <c r="AM35" s="6"/>
    </row>
    <row r="36" spans="1:39" ht="21" customHeight="1" x14ac:dyDescent="0.15">
      <c r="A36" s="74"/>
      <c r="B36" s="64"/>
      <c r="C36" s="57"/>
      <c r="D36" s="60"/>
      <c r="E36" s="60"/>
      <c r="F36" s="77"/>
      <c r="G36" s="212"/>
      <c r="H36" s="213"/>
      <c r="I36" s="214"/>
      <c r="J36" s="214"/>
      <c r="K36" s="315">
        <f t="shared" si="2"/>
        <v>0</v>
      </c>
      <c r="L36" s="58"/>
      <c r="M36" s="58"/>
      <c r="N36" s="58"/>
      <c r="O36" s="58"/>
      <c r="P36" s="65"/>
      <c r="Q36" s="65"/>
      <c r="R36" s="65"/>
      <c r="S36" s="72"/>
      <c r="T36" s="27" t="str">
        <f t="shared" si="0"/>
        <v/>
      </c>
      <c r="U36" s="49" t="str">
        <f t="shared" si="1"/>
        <v/>
      </c>
      <c r="V36" s="27"/>
      <c r="W36" s="26"/>
      <c r="X36" s="26"/>
      <c r="Y36" s="27"/>
      <c r="Z36" s="3"/>
      <c r="AA36" s="14"/>
      <c r="AB36" s="3"/>
      <c r="AC36" s="3"/>
      <c r="AD36" s="14"/>
      <c r="AE36" s="26"/>
      <c r="AF36" s="27"/>
      <c r="AG36" s="26"/>
      <c r="AH36" s="26"/>
      <c r="AI36" s="27"/>
      <c r="AJ36" s="26"/>
      <c r="AK36" s="26"/>
      <c r="AL36" s="6"/>
      <c r="AM36" s="6"/>
    </row>
    <row r="37" spans="1:39" ht="21" customHeight="1" x14ac:dyDescent="0.15">
      <c r="A37" s="74"/>
      <c r="B37" s="63"/>
      <c r="C37" s="57"/>
      <c r="D37" s="60"/>
      <c r="E37" s="60"/>
      <c r="F37" s="77"/>
      <c r="G37" s="219"/>
      <c r="H37" s="213"/>
      <c r="I37" s="214"/>
      <c r="J37" s="214"/>
      <c r="K37" s="315">
        <f t="shared" si="2"/>
        <v>0</v>
      </c>
      <c r="L37" s="58"/>
      <c r="M37" s="58"/>
      <c r="N37" s="58"/>
      <c r="O37" s="58"/>
      <c r="P37" s="65"/>
      <c r="Q37" s="65"/>
      <c r="R37" s="65"/>
      <c r="S37" s="72"/>
      <c r="T37" s="27" t="str">
        <f t="shared" si="0"/>
        <v/>
      </c>
      <c r="U37" s="49" t="str">
        <f t="shared" si="1"/>
        <v/>
      </c>
      <c r="V37" s="27"/>
      <c r="W37" s="26"/>
      <c r="X37" s="26"/>
      <c r="Y37" s="27"/>
      <c r="Z37" s="3"/>
      <c r="AA37" s="14"/>
      <c r="AB37" s="3"/>
      <c r="AC37" s="3"/>
      <c r="AD37" s="14"/>
      <c r="AE37" s="26"/>
      <c r="AF37" s="27"/>
      <c r="AG37" s="26"/>
      <c r="AH37" s="26"/>
      <c r="AI37" s="27"/>
      <c r="AJ37" s="26"/>
      <c r="AK37" s="26"/>
      <c r="AL37" s="6"/>
      <c r="AM37" s="6"/>
    </row>
    <row r="38" spans="1:39" ht="21" customHeight="1" x14ac:dyDescent="0.15">
      <c r="A38" s="74"/>
      <c r="B38" s="63"/>
      <c r="C38" s="57"/>
      <c r="D38" s="60"/>
      <c r="E38" s="60"/>
      <c r="F38" s="77"/>
      <c r="G38" s="219"/>
      <c r="H38" s="213"/>
      <c r="I38" s="214"/>
      <c r="J38" s="214"/>
      <c r="K38" s="315">
        <f t="shared" si="2"/>
        <v>0</v>
      </c>
      <c r="L38" s="58"/>
      <c r="M38" s="58"/>
      <c r="N38" s="58"/>
      <c r="O38" s="58"/>
      <c r="P38" s="65"/>
      <c r="Q38" s="65"/>
      <c r="R38" s="65"/>
      <c r="S38" s="72"/>
      <c r="T38" s="27" t="str">
        <f t="shared" si="0"/>
        <v/>
      </c>
      <c r="U38" s="49" t="str">
        <f t="shared" si="1"/>
        <v/>
      </c>
      <c r="V38" s="27"/>
      <c r="W38" s="26"/>
      <c r="X38" s="26"/>
      <c r="Y38" s="27"/>
      <c r="Z38" s="3"/>
      <c r="AA38" s="14"/>
      <c r="AB38" s="3"/>
      <c r="AC38" s="3"/>
      <c r="AD38" s="14"/>
      <c r="AE38" s="26"/>
      <c r="AF38" s="27"/>
      <c r="AG38" s="26"/>
      <c r="AH38" s="26"/>
      <c r="AI38" s="27"/>
      <c r="AJ38" s="26"/>
      <c r="AK38" s="26"/>
      <c r="AL38" s="6"/>
      <c r="AM38" s="6"/>
    </row>
    <row r="39" spans="1:39" ht="21" customHeight="1" x14ac:dyDescent="0.15">
      <c r="A39" s="74"/>
      <c r="B39" s="63"/>
      <c r="C39" s="57"/>
      <c r="D39" s="60"/>
      <c r="E39" s="60"/>
      <c r="F39" s="77"/>
      <c r="G39" s="219"/>
      <c r="H39" s="213"/>
      <c r="I39" s="214"/>
      <c r="J39" s="214"/>
      <c r="K39" s="315">
        <f t="shared" si="2"/>
        <v>0</v>
      </c>
      <c r="L39" s="58"/>
      <c r="M39" s="58"/>
      <c r="N39" s="58"/>
      <c r="O39" s="58"/>
      <c r="P39" s="65"/>
      <c r="Q39" s="65"/>
      <c r="R39" s="65"/>
      <c r="S39" s="72"/>
      <c r="T39" s="27" t="str">
        <f t="shared" si="0"/>
        <v/>
      </c>
      <c r="U39" s="49" t="str">
        <f t="shared" si="1"/>
        <v/>
      </c>
      <c r="V39" s="27"/>
      <c r="W39" s="26"/>
      <c r="X39" s="26"/>
      <c r="Y39" s="27"/>
      <c r="Z39" s="3"/>
      <c r="AA39" s="14"/>
      <c r="AB39" s="3"/>
      <c r="AC39" s="3"/>
      <c r="AD39" s="14"/>
      <c r="AE39" s="26"/>
      <c r="AF39" s="27"/>
      <c r="AG39" s="26"/>
      <c r="AH39" s="26"/>
      <c r="AI39" s="27"/>
      <c r="AJ39" s="26"/>
      <c r="AK39" s="26"/>
      <c r="AL39" s="6"/>
      <c r="AM39" s="6"/>
    </row>
    <row r="40" spans="1:39" ht="21" customHeight="1" x14ac:dyDescent="0.15">
      <c r="A40" s="74"/>
      <c r="B40" s="63"/>
      <c r="C40" s="57"/>
      <c r="D40" s="60"/>
      <c r="E40" s="60"/>
      <c r="F40" s="77"/>
      <c r="G40" s="219"/>
      <c r="H40" s="213"/>
      <c r="I40" s="214"/>
      <c r="J40" s="214"/>
      <c r="K40" s="315">
        <f t="shared" si="2"/>
        <v>0</v>
      </c>
      <c r="L40" s="58"/>
      <c r="M40" s="58"/>
      <c r="N40" s="58"/>
      <c r="O40" s="58"/>
      <c r="P40" s="65"/>
      <c r="Q40" s="65"/>
      <c r="R40" s="65"/>
      <c r="S40" s="72"/>
      <c r="T40" s="27" t="str">
        <f t="shared" si="0"/>
        <v/>
      </c>
      <c r="U40" s="49" t="str">
        <f t="shared" si="1"/>
        <v/>
      </c>
      <c r="V40" s="27"/>
      <c r="W40" s="26"/>
      <c r="X40" s="26"/>
      <c r="Y40" s="27"/>
      <c r="Z40" s="3"/>
      <c r="AA40" s="14"/>
      <c r="AB40" s="3"/>
      <c r="AC40" s="3"/>
      <c r="AD40" s="14"/>
      <c r="AE40" s="26"/>
      <c r="AF40" s="27"/>
      <c r="AG40" s="26"/>
      <c r="AH40" s="26"/>
      <c r="AI40" s="27"/>
      <c r="AJ40" s="26"/>
      <c r="AK40" s="26"/>
      <c r="AL40" s="6"/>
      <c r="AM40" s="6"/>
    </row>
    <row r="41" spans="1:39" ht="21" customHeight="1" x14ac:dyDescent="0.15">
      <c r="A41" s="74"/>
      <c r="B41" s="63"/>
      <c r="C41" s="57"/>
      <c r="D41" s="60"/>
      <c r="E41" s="60"/>
      <c r="F41" s="77"/>
      <c r="G41" s="219"/>
      <c r="H41" s="213"/>
      <c r="I41" s="214"/>
      <c r="J41" s="214"/>
      <c r="K41" s="315">
        <f t="shared" si="2"/>
        <v>0</v>
      </c>
      <c r="L41" s="58"/>
      <c r="M41" s="58"/>
      <c r="N41" s="58"/>
      <c r="O41" s="58"/>
      <c r="P41" s="65"/>
      <c r="Q41" s="65"/>
      <c r="R41" s="65"/>
      <c r="S41" s="72"/>
      <c r="T41" s="27" t="str">
        <f t="shared" si="0"/>
        <v/>
      </c>
      <c r="U41" s="49" t="str">
        <f t="shared" si="1"/>
        <v/>
      </c>
      <c r="V41" s="27"/>
      <c r="W41" s="26"/>
      <c r="X41" s="26"/>
      <c r="Y41" s="27"/>
      <c r="Z41" s="3"/>
      <c r="AA41" s="14"/>
      <c r="AB41" s="3"/>
      <c r="AC41" s="3"/>
      <c r="AD41" s="14"/>
      <c r="AE41" s="26"/>
      <c r="AF41" s="27"/>
      <c r="AG41" s="26"/>
      <c r="AH41" s="26"/>
      <c r="AI41" s="27"/>
      <c r="AJ41" s="26"/>
      <c r="AK41" s="26"/>
      <c r="AL41" s="6"/>
      <c r="AM41" s="6"/>
    </row>
    <row r="42" spans="1:39" ht="21" customHeight="1" x14ac:dyDescent="0.15">
      <c r="A42" s="74"/>
      <c r="B42" s="63"/>
      <c r="C42" s="57"/>
      <c r="D42" s="60"/>
      <c r="E42" s="60"/>
      <c r="F42" s="77"/>
      <c r="G42" s="219"/>
      <c r="H42" s="213"/>
      <c r="I42" s="214"/>
      <c r="J42" s="214"/>
      <c r="K42" s="315">
        <f t="shared" si="2"/>
        <v>0</v>
      </c>
      <c r="L42" s="58"/>
      <c r="M42" s="58"/>
      <c r="N42" s="58"/>
      <c r="O42" s="58"/>
      <c r="P42" s="65"/>
      <c r="Q42" s="65"/>
      <c r="R42" s="65"/>
      <c r="S42" s="72"/>
      <c r="T42" s="27" t="str">
        <f t="shared" si="0"/>
        <v/>
      </c>
      <c r="U42" s="49" t="str">
        <f t="shared" si="1"/>
        <v/>
      </c>
      <c r="V42" s="27"/>
      <c r="W42" s="26"/>
      <c r="X42" s="26"/>
      <c r="Y42" s="27"/>
      <c r="Z42" s="3"/>
      <c r="AA42" s="14"/>
      <c r="AB42" s="3"/>
      <c r="AC42" s="3"/>
      <c r="AD42" s="14"/>
      <c r="AE42" s="26"/>
      <c r="AF42" s="27"/>
      <c r="AG42" s="26"/>
      <c r="AH42" s="26"/>
      <c r="AI42" s="27"/>
      <c r="AJ42" s="26"/>
      <c r="AK42" s="26"/>
      <c r="AL42" s="6"/>
      <c r="AM42" s="6"/>
    </row>
    <row r="43" spans="1:39" ht="21" customHeight="1" x14ac:dyDescent="0.15">
      <c r="A43" s="74"/>
      <c r="B43" s="63"/>
      <c r="C43" s="57"/>
      <c r="D43" s="60"/>
      <c r="E43" s="60"/>
      <c r="F43" s="77"/>
      <c r="G43" s="219"/>
      <c r="H43" s="213"/>
      <c r="I43" s="214"/>
      <c r="J43" s="214"/>
      <c r="K43" s="315">
        <f t="shared" si="2"/>
        <v>0</v>
      </c>
      <c r="L43" s="58"/>
      <c r="M43" s="58"/>
      <c r="N43" s="58"/>
      <c r="O43" s="58"/>
      <c r="P43" s="65"/>
      <c r="Q43" s="65"/>
      <c r="R43" s="65"/>
      <c r="S43" s="72"/>
      <c r="T43" s="27" t="str">
        <f t="shared" si="0"/>
        <v/>
      </c>
      <c r="U43" s="49" t="str">
        <f t="shared" si="1"/>
        <v/>
      </c>
      <c r="V43" s="27"/>
      <c r="W43" s="26"/>
      <c r="X43" s="26"/>
      <c r="Y43" s="27"/>
      <c r="Z43" s="3"/>
      <c r="AA43" s="14"/>
      <c r="AB43" s="3"/>
      <c r="AC43" s="3"/>
      <c r="AD43" s="14"/>
      <c r="AE43" s="26"/>
      <c r="AF43" s="27"/>
      <c r="AG43" s="26"/>
      <c r="AH43" s="26"/>
      <c r="AI43" s="27"/>
      <c r="AJ43" s="26"/>
      <c r="AK43" s="26"/>
      <c r="AL43" s="6"/>
      <c r="AM43" s="6"/>
    </row>
    <row r="44" spans="1:39" ht="21" customHeight="1" x14ac:dyDescent="0.15">
      <c r="A44" s="74"/>
      <c r="B44" s="63"/>
      <c r="C44" s="57"/>
      <c r="D44" s="60"/>
      <c r="E44" s="60"/>
      <c r="F44" s="77"/>
      <c r="G44" s="219"/>
      <c r="H44" s="213"/>
      <c r="I44" s="214"/>
      <c r="J44" s="214"/>
      <c r="K44" s="315">
        <f t="shared" si="2"/>
        <v>0</v>
      </c>
      <c r="L44" s="58"/>
      <c r="M44" s="58"/>
      <c r="N44" s="58"/>
      <c r="O44" s="58"/>
      <c r="P44" s="65"/>
      <c r="Q44" s="65"/>
      <c r="R44" s="65"/>
      <c r="S44" s="72"/>
      <c r="T44" s="27" t="str">
        <f t="shared" si="0"/>
        <v/>
      </c>
      <c r="U44" s="49" t="str">
        <f t="shared" si="1"/>
        <v/>
      </c>
      <c r="V44" s="32"/>
      <c r="W44" s="31"/>
      <c r="X44" s="31"/>
      <c r="Y44" s="32"/>
      <c r="Z44" s="3"/>
      <c r="AA44" s="14"/>
      <c r="AB44" s="4"/>
      <c r="AC44" s="3"/>
      <c r="AD44" s="14"/>
      <c r="AE44" s="31"/>
      <c r="AF44" s="32"/>
      <c r="AG44" s="31"/>
      <c r="AH44" s="31"/>
      <c r="AI44" s="32"/>
      <c r="AJ44" s="26"/>
      <c r="AK44" s="26"/>
      <c r="AL44" s="6"/>
      <c r="AM44" s="6"/>
    </row>
    <row r="45" spans="1:39" ht="21" customHeight="1" x14ac:dyDescent="0.15">
      <c r="A45" s="74"/>
      <c r="B45" s="63"/>
      <c r="C45" s="57"/>
      <c r="D45" s="60"/>
      <c r="E45" s="60"/>
      <c r="F45" s="77"/>
      <c r="G45" s="219"/>
      <c r="H45" s="213"/>
      <c r="I45" s="214"/>
      <c r="J45" s="214"/>
      <c r="K45" s="315">
        <f t="shared" si="2"/>
        <v>0</v>
      </c>
      <c r="L45" s="58"/>
      <c r="M45" s="58"/>
      <c r="N45" s="58"/>
      <c r="O45" s="58"/>
      <c r="P45" s="65"/>
      <c r="Q45" s="65"/>
      <c r="R45" s="65"/>
      <c r="S45" s="72"/>
      <c r="T45" s="27" t="str">
        <f t="shared" si="0"/>
        <v/>
      </c>
      <c r="U45" s="49" t="str">
        <f t="shared" si="1"/>
        <v/>
      </c>
      <c r="V45" s="32"/>
      <c r="W45" s="31"/>
      <c r="X45" s="31"/>
      <c r="Y45" s="32"/>
      <c r="Z45" s="3"/>
      <c r="AA45" s="14"/>
      <c r="AB45" s="4"/>
      <c r="AC45" s="3"/>
      <c r="AD45" s="14"/>
      <c r="AE45" s="31"/>
      <c r="AF45" s="32"/>
      <c r="AG45" s="31"/>
      <c r="AH45" s="31"/>
      <c r="AI45" s="32"/>
      <c r="AJ45" s="26"/>
      <c r="AK45" s="26"/>
      <c r="AL45" s="6"/>
      <c r="AM45" s="6"/>
    </row>
    <row r="46" spans="1:39" ht="21" customHeight="1" x14ac:dyDescent="0.15">
      <c r="A46" s="187"/>
      <c r="B46" s="105"/>
      <c r="C46" s="111"/>
      <c r="D46" s="95"/>
      <c r="E46" s="95"/>
      <c r="F46" s="166"/>
      <c r="G46" s="220"/>
      <c r="H46" s="228"/>
      <c r="I46" s="229"/>
      <c r="J46" s="229"/>
      <c r="K46" s="316">
        <f t="shared" si="2"/>
        <v>0</v>
      </c>
      <c r="L46" s="68"/>
      <c r="M46" s="68"/>
      <c r="N46" s="68"/>
      <c r="O46" s="68"/>
      <c r="P46" s="154"/>
      <c r="Q46" s="154"/>
      <c r="R46" s="154"/>
      <c r="S46" s="155"/>
      <c r="T46" s="27" t="str">
        <f t="shared" si="0"/>
        <v/>
      </c>
      <c r="U46" s="49" t="str">
        <f t="shared" si="1"/>
        <v/>
      </c>
      <c r="V46" s="34"/>
      <c r="W46" s="33"/>
      <c r="X46" s="33"/>
      <c r="Y46" s="34"/>
      <c r="Z46" s="3"/>
      <c r="AA46" s="14"/>
      <c r="AB46" s="5"/>
      <c r="AC46" s="3"/>
      <c r="AD46" s="14"/>
      <c r="AE46" s="33"/>
      <c r="AF46" s="34"/>
      <c r="AG46" s="33"/>
      <c r="AH46" s="33"/>
      <c r="AI46" s="34"/>
      <c r="AJ46" s="26"/>
      <c r="AK46" s="26"/>
      <c r="AL46" s="6"/>
      <c r="AM46" s="6"/>
    </row>
    <row r="47" spans="1:39" ht="21" customHeight="1" x14ac:dyDescent="0.15">
      <c r="A47" s="188"/>
      <c r="B47" s="99"/>
      <c r="C47" s="97"/>
      <c r="D47" s="98"/>
      <c r="E47" s="98"/>
      <c r="F47" s="164"/>
      <c r="G47" s="221"/>
      <c r="H47" s="223"/>
      <c r="I47" s="224"/>
      <c r="J47" s="224"/>
      <c r="K47" s="314">
        <f t="shared" si="2"/>
        <v>0</v>
      </c>
      <c r="L47" s="69"/>
      <c r="M47" s="69"/>
      <c r="N47" s="69"/>
      <c r="O47" s="69"/>
      <c r="P47" s="152"/>
      <c r="Q47" s="152"/>
      <c r="R47" s="152"/>
      <c r="S47" s="153"/>
      <c r="T47" s="27" t="str">
        <f t="shared" si="0"/>
        <v/>
      </c>
      <c r="U47" s="49" t="str">
        <f t="shared" si="1"/>
        <v/>
      </c>
      <c r="V47" s="27"/>
      <c r="W47" s="26"/>
      <c r="X47" s="26"/>
      <c r="Y47" s="27"/>
      <c r="Z47" s="3"/>
      <c r="AA47" s="14"/>
      <c r="AB47" s="3"/>
      <c r="AC47" s="3"/>
      <c r="AD47" s="14"/>
      <c r="AE47" s="26"/>
      <c r="AF47" s="27"/>
      <c r="AG47" s="26"/>
      <c r="AH47" s="26"/>
      <c r="AI47" s="27"/>
      <c r="AJ47" s="26"/>
      <c r="AK47" s="26"/>
    </row>
    <row r="48" spans="1:39" ht="21" customHeight="1" x14ac:dyDescent="0.15">
      <c r="A48" s="62"/>
      <c r="B48" s="63"/>
      <c r="C48" s="57"/>
      <c r="D48" s="60"/>
      <c r="E48" s="60"/>
      <c r="F48" s="77"/>
      <c r="G48" s="219"/>
      <c r="H48" s="213"/>
      <c r="I48" s="214"/>
      <c r="J48" s="214"/>
      <c r="K48" s="315">
        <f t="shared" si="2"/>
        <v>0</v>
      </c>
      <c r="L48" s="58"/>
      <c r="M48" s="58"/>
      <c r="N48" s="58"/>
      <c r="O48" s="58"/>
      <c r="P48" s="170"/>
      <c r="Q48" s="170"/>
      <c r="R48" s="170"/>
      <c r="S48" s="73"/>
      <c r="T48" s="27" t="str">
        <f t="shared" si="0"/>
        <v/>
      </c>
      <c r="U48" s="49" t="str">
        <f t="shared" si="1"/>
        <v/>
      </c>
      <c r="V48" s="27"/>
      <c r="W48" s="26"/>
      <c r="X48" s="26"/>
      <c r="Y48" s="27"/>
      <c r="Z48" s="3"/>
      <c r="AA48" s="14"/>
      <c r="AB48" s="3"/>
      <c r="AC48" s="3"/>
      <c r="AD48" s="14"/>
      <c r="AE48" s="26"/>
      <c r="AF48" s="27"/>
      <c r="AG48" s="26"/>
      <c r="AH48" s="26"/>
      <c r="AI48" s="27"/>
      <c r="AJ48" s="26"/>
      <c r="AK48" s="26"/>
    </row>
    <row r="49" spans="1:39" ht="21" customHeight="1" x14ac:dyDescent="0.15">
      <c r="A49" s="62"/>
      <c r="B49" s="63"/>
      <c r="C49" s="57"/>
      <c r="D49" s="60"/>
      <c r="E49" s="60"/>
      <c r="F49" s="77"/>
      <c r="G49" s="219"/>
      <c r="H49" s="213"/>
      <c r="I49" s="214"/>
      <c r="J49" s="214"/>
      <c r="K49" s="315">
        <f t="shared" si="2"/>
        <v>0</v>
      </c>
      <c r="L49" s="58"/>
      <c r="M49" s="58"/>
      <c r="N49" s="58"/>
      <c r="O49" s="58"/>
      <c r="P49" s="79"/>
      <c r="Q49" s="169"/>
      <c r="R49" s="79"/>
      <c r="S49" s="73"/>
      <c r="T49" s="27" t="str">
        <f t="shared" si="0"/>
        <v/>
      </c>
      <c r="U49" s="49" t="str">
        <f t="shared" si="1"/>
        <v/>
      </c>
      <c r="V49" s="27"/>
      <c r="W49" s="26"/>
      <c r="X49" s="26"/>
      <c r="Y49" s="27"/>
      <c r="Z49" s="3"/>
      <c r="AA49" s="14"/>
      <c r="AB49" s="3"/>
      <c r="AC49" s="3"/>
      <c r="AD49" s="14"/>
      <c r="AE49" s="26"/>
      <c r="AF49" s="27"/>
      <c r="AG49" s="26"/>
      <c r="AH49" s="26"/>
      <c r="AI49" s="27"/>
      <c r="AJ49" s="26"/>
      <c r="AK49" s="26"/>
      <c r="AL49" s="6"/>
      <c r="AM49" s="6"/>
    </row>
    <row r="50" spans="1:39" ht="21" customHeight="1" x14ac:dyDescent="0.15">
      <c r="A50" s="62"/>
      <c r="B50" s="63"/>
      <c r="C50" s="57"/>
      <c r="D50" s="60"/>
      <c r="E50" s="60"/>
      <c r="F50" s="77"/>
      <c r="G50" s="219"/>
      <c r="H50" s="213"/>
      <c r="I50" s="214"/>
      <c r="J50" s="214"/>
      <c r="K50" s="315">
        <f t="shared" si="2"/>
        <v>0</v>
      </c>
      <c r="L50" s="58"/>
      <c r="M50" s="58"/>
      <c r="N50" s="58"/>
      <c r="O50" s="58"/>
      <c r="P50" s="79"/>
      <c r="Q50" s="79"/>
      <c r="R50" s="65"/>
      <c r="S50" s="73"/>
      <c r="T50" s="27" t="str">
        <f t="shared" si="0"/>
        <v/>
      </c>
      <c r="U50" s="49" t="str">
        <f t="shared" si="1"/>
        <v/>
      </c>
      <c r="V50" s="27"/>
      <c r="W50" s="26"/>
      <c r="X50" s="26"/>
      <c r="Y50" s="27"/>
      <c r="Z50" s="3"/>
      <c r="AA50" s="14"/>
      <c r="AB50" s="3"/>
      <c r="AC50" s="3"/>
      <c r="AD50" s="14"/>
      <c r="AE50" s="26"/>
      <c r="AF50" s="27"/>
      <c r="AG50" s="26"/>
      <c r="AH50" s="26"/>
      <c r="AI50" s="27"/>
      <c r="AJ50" s="26"/>
      <c r="AK50" s="26"/>
      <c r="AL50" s="6"/>
      <c r="AM50" s="6"/>
    </row>
    <row r="51" spans="1:39" ht="21" customHeight="1" x14ac:dyDescent="0.15">
      <c r="A51" s="62"/>
      <c r="B51" s="63"/>
      <c r="C51" s="57"/>
      <c r="D51" s="60"/>
      <c r="E51" s="60"/>
      <c r="F51" s="77"/>
      <c r="G51" s="219"/>
      <c r="H51" s="213"/>
      <c r="I51" s="214"/>
      <c r="J51" s="214"/>
      <c r="K51" s="315">
        <f t="shared" si="2"/>
        <v>0</v>
      </c>
      <c r="L51" s="58"/>
      <c r="M51" s="58"/>
      <c r="N51" s="58"/>
      <c r="O51" s="58"/>
      <c r="P51" s="65"/>
      <c r="Q51" s="65"/>
      <c r="R51" s="65"/>
      <c r="S51" s="72"/>
      <c r="T51" s="27" t="str">
        <f t="shared" si="0"/>
        <v/>
      </c>
      <c r="U51" s="49" t="str">
        <f t="shared" si="1"/>
        <v/>
      </c>
      <c r="V51" s="27"/>
      <c r="W51" s="26"/>
      <c r="X51" s="26"/>
      <c r="Y51" s="27"/>
      <c r="Z51" s="3"/>
      <c r="AA51" s="14"/>
      <c r="AB51" s="3"/>
      <c r="AC51" s="3"/>
      <c r="AD51" s="14"/>
      <c r="AE51" s="26"/>
      <c r="AF51" s="27"/>
      <c r="AG51" s="26"/>
      <c r="AH51" s="26"/>
      <c r="AI51" s="27"/>
      <c r="AJ51" s="26"/>
      <c r="AK51" s="26"/>
      <c r="AL51" s="6"/>
      <c r="AM51" s="6"/>
    </row>
    <row r="52" spans="1:39" ht="21" customHeight="1" x14ac:dyDescent="0.15">
      <c r="A52" s="62"/>
      <c r="B52" s="63"/>
      <c r="C52" s="57"/>
      <c r="D52" s="60"/>
      <c r="E52" s="60"/>
      <c r="F52" s="77"/>
      <c r="G52" s="219"/>
      <c r="H52" s="213"/>
      <c r="I52" s="214"/>
      <c r="J52" s="214"/>
      <c r="K52" s="315">
        <f t="shared" si="2"/>
        <v>0</v>
      </c>
      <c r="L52" s="58"/>
      <c r="M52" s="58"/>
      <c r="N52" s="58"/>
      <c r="O52" s="58"/>
      <c r="P52" s="65"/>
      <c r="Q52" s="65"/>
      <c r="R52" s="65"/>
      <c r="S52" s="72"/>
      <c r="T52" s="27" t="str">
        <f t="shared" si="0"/>
        <v/>
      </c>
      <c r="U52" s="49" t="str">
        <f t="shared" si="1"/>
        <v/>
      </c>
      <c r="V52" s="30"/>
      <c r="W52" s="26"/>
      <c r="X52" s="26"/>
      <c r="Y52" s="27"/>
      <c r="Z52" s="3"/>
      <c r="AA52" s="14"/>
      <c r="AB52" s="3"/>
      <c r="AC52" s="3"/>
      <c r="AD52" s="14"/>
      <c r="AE52" s="26"/>
      <c r="AF52" s="27"/>
      <c r="AG52" s="26"/>
      <c r="AH52" s="26"/>
      <c r="AI52" s="27"/>
      <c r="AJ52" s="26"/>
      <c r="AK52" s="26"/>
      <c r="AL52" s="6"/>
      <c r="AM52" s="6"/>
    </row>
    <row r="53" spans="1:39" ht="21" customHeight="1" x14ac:dyDescent="0.15">
      <c r="A53" s="62"/>
      <c r="B53" s="63"/>
      <c r="C53" s="57"/>
      <c r="D53" s="60"/>
      <c r="E53" s="60"/>
      <c r="F53" s="77"/>
      <c r="G53" s="219"/>
      <c r="H53" s="213"/>
      <c r="I53" s="214"/>
      <c r="J53" s="214"/>
      <c r="K53" s="315">
        <f t="shared" si="2"/>
        <v>0</v>
      </c>
      <c r="L53" s="58"/>
      <c r="M53" s="58"/>
      <c r="N53" s="58"/>
      <c r="O53" s="58"/>
      <c r="P53" s="65"/>
      <c r="Q53" s="59"/>
      <c r="R53" s="65"/>
      <c r="S53" s="72"/>
      <c r="T53" s="27" t="str">
        <f t="shared" si="0"/>
        <v/>
      </c>
      <c r="U53" s="49" t="str">
        <f t="shared" si="1"/>
        <v/>
      </c>
      <c r="V53" s="27"/>
      <c r="W53" s="26"/>
      <c r="X53" s="26"/>
      <c r="Y53" s="27"/>
      <c r="Z53" s="3"/>
      <c r="AA53" s="14"/>
      <c r="AB53" s="3"/>
      <c r="AC53" s="3"/>
      <c r="AD53" s="14"/>
      <c r="AE53" s="26"/>
      <c r="AF53" s="27"/>
      <c r="AG53" s="26"/>
      <c r="AH53" s="26"/>
      <c r="AI53" s="27"/>
      <c r="AJ53" s="26"/>
      <c r="AK53" s="26"/>
      <c r="AL53" s="6"/>
      <c r="AM53" s="6"/>
    </row>
    <row r="54" spans="1:39" ht="21" customHeight="1" x14ac:dyDescent="0.15">
      <c r="A54" s="62"/>
      <c r="B54" s="63"/>
      <c r="C54" s="57"/>
      <c r="D54" s="60"/>
      <c r="E54" s="60"/>
      <c r="F54" s="77"/>
      <c r="G54" s="219"/>
      <c r="H54" s="213"/>
      <c r="I54" s="214"/>
      <c r="J54" s="214"/>
      <c r="K54" s="315">
        <f t="shared" si="2"/>
        <v>0</v>
      </c>
      <c r="L54" s="58"/>
      <c r="M54" s="58"/>
      <c r="N54" s="58"/>
      <c r="O54" s="58"/>
      <c r="P54" s="65"/>
      <c r="Q54" s="65"/>
      <c r="R54" s="65"/>
      <c r="S54" s="72"/>
      <c r="T54" s="27" t="str">
        <f t="shared" si="0"/>
        <v/>
      </c>
      <c r="U54" s="49" t="str">
        <f t="shared" si="1"/>
        <v/>
      </c>
      <c r="V54" s="27"/>
      <c r="W54" s="26"/>
      <c r="X54" s="26"/>
      <c r="Y54" s="27"/>
      <c r="Z54" s="3"/>
      <c r="AA54" s="14"/>
      <c r="AB54" s="3"/>
      <c r="AC54" s="3"/>
      <c r="AD54" s="14"/>
      <c r="AE54" s="26"/>
      <c r="AF54" s="27"/>
      <c r="AG54" s="26"/>
      <c r="AH54" s="26"/>
      <c r="AI54" s="27"/>
      <c r="AJ54" s="26"/>
      <c r="AK54" s="26"/>
      <c r="AL54" s="6"/>
      <c r="AM54" s="6"/>
    </row>
    <row r="55" spans="1:39" ht="21" customHeight="1" x14ac:dyDescent="0.15">
      <c r="A55" s="62"/>
      <c r="B55" s="63"/>
      <c r="C55" s="57"/>
      <c r="D55" s="60"/>
      <c r="E55" s="60"/>
      <c r="F55" s="77"/>
      <c r="G55" s="219"/>
      <c r="H55" s="213"/>
      <c r="I55" s="214"/>
      <c r="J55" s="214"/>
      <c r="K55" s="315">
        <f t="shared" si="2"/>
        <v>0</v>
      </c>
      <c r="L55" s="58"/>
      <c r="M55" s="58"/>
      <c r="N55" s="58"/>
      <c r="O55" s="58"/>
      <c r="P55" s="65"/>
      <c r="Q55" s="65"/>
      <c r="R55" s="65"/>
      <c r="S55" s="72"/>
      <c r="T55" s="27" t="str">
        <f t="shared" si="0"/>
        <v/>
      </c>
      <c r="U55" s="49" t="str">
        <f t="shared" si="1"/>
        <v/>
      </c>
      <c r="V55" s="27"/>
      <c r="W55" s="26"/>
      <c r="X55" s="26"/>
      <c r="Y55" s="27"/>
      <c r="Z55" s="3"/>
      <c r="AA55" s="14"/>
      <c r="AB55" s="3"/>
      <c r="AC55" s="3"/>
      <c r="AD55" s="14"/>
      <c r="AE55" s="26"/>
      <c r="AF55" s="27"/>
      <c r="AG55" s="26"/>
      <c r="AH55" s="26"/>
      <c r="AI55" s="27"/>
      <c r="AJ55" s="26"/>
      <c r="AK55" s="26"/>
      <c r="AL55" s="6"/>
      <c r="AM55" s="6"/>
    </row>
    <row r="56" spans="1:39" ht="21" customHeight="1" x14ac:dyDescent="0.15">
      <c r="A56" s="62"/>
      <c r="B56" s="63"/>
      <c r="C56" s="57"/>
      <c r="D56" s="60"/>
      <c r="E56" s="60"/>
      <c r="F56" s="77"/>
      <c r="G56" s="219"/>
      <c r="H56" s="213"/>
      <c r="I56" s="214"/>
      <c r="J56" s="214"/>
      <c r="K56" s="315">
        <f t="shared" si="2"/>
        <v>0</v>
      </c>
      <c r="L56" s="58"/>
      <c r="M56" s="58"/>
      <c r="N56" s="58"/>
      <c r="O56" s="58"/>
      <c r="P56" s="65"/>
      <c r="Q56" s="65"/>
      <c r="R56" s="65"/>
      <c r="S56" s="72"/>
      <c r="T56" s="27" t="str">
        <f t="shared" si="0"/>
        <v/>
      </c>
      <c r="U56" s="49" t="str">
        <f t="shared" si="1"/>
        <v/>
      </c>
      <c r="V56" s="27"/>
      <c r="W56" s="26"/>
      <c r="X56" s="26"/>
      <c r="Y56" s="27"/>
      <c r="Z56" s="3"/>
      <c r="AA56" s="14"/>
      <c r="AB56" s="3"/>
      <c r="AC56" s="3"/>
      <c r="AD56" s="14"/>
      <c r="AE56" s="26"/>
      <c r="AF56" s="27"/>
      <c r="AG56" s="26"/>
      <c r="AH56" s="26"/>
      <c r="AI56" s="27"/>
      <c r="AJ56" s="26"/>
      <c r="AK56" s="26"/>
      <c r="AL56" s="6"/>
      <c r="AM56" s="6"/>
    </row>
    <row r="57" spans="1:39" ht="21" customHeight="1" x14ac:dyDescent="0.15">
      <c r="A57" s="62"/>
      <c r="B57" s="63"/>
      <c r="C57" s="57"/>
      <c r="D57" s="60"/>
      <c r="E57" s="60"/>
      <c r="F57" s="77"/>
      <c r="G57" s="219"/>
      <c r="H57" s="213"/>
      <c r="I57" s="214"/>
      <c r="J57" s="214"/>
      <c r="K57" s="315">
        <f t="shared" si="2"/>
        <v>0</v>
      </c>
      <c r="L57" s="58"/>
      <c r="M57" s="58"/>
      <c r="N57" s="58"/>
      <c r="O57" s="58"/>
      <c r="P57" s="65"/>
      <c r="Q57" s="65"/>
      <c r="R57" s="65"/>
      <c r="S57" s="72"/>
      <c r="T57" s="27" t="str">
        <f t="shared" si="0"/>
        <v/>
      </c>
      <c r="U57" s="49" t="str">
        <f t="shared" si="1"/>
        <v/>
      </c>
      <c r="V57" s="27"/>
      <c r="W57" s="26"/>
      <c r="X57" s="26"/>
      <c r="Y57" s="27"/>
      <c r="Z57" s="3"/>
      <c r="AA57" s="14"/>
      <c r="AB57" s="3"/>
      <c r="AC57" s="3"/>
      <c r="AD57" s="14"/>
      <c r="AE57" s="26"/>
      <c r="AF57" s="27"/>
      <c r="AG57" s="26"/>
      <c r="AH57" s="26"/>
      <c r="AI57" s="27"/>
      <c r="AJ57" s="26"/>
      <c r="AK57" s="26"/>
      <c r="AL57" s="6"/>
      <c r="AM57" s="6"/>
    </row>
    <row r="58" spans="1:39" ht="21" customHeight="1" x14ac:dyDescent="0.15">
      <c r="A58" s="62"/>
      <c r="B58" s="63"/>
      <c r="C58" s="57"/>
      <c r="D58" s="60"/>
      <c r="E58" s="60"/>
      <c r="F58" s="77"/>
      <c r="G58" s="219"/>
      <c r="H58" s="213"/>
      <c r="I58" s="214"/>
      <c r="J58" s="214"/>
      <c r="K58" s="315">
        <f t="shared" si="2"/>
        <v>0</v>
      </c>
      <c r="L58" s="58"/>
      <c r="M58" s="58"/>
      <c r="N58" s="58"/>
      <c r="O58" s="58"/>
      <c r="P58" s="65"/>
      <c r="Q58" s="65"/>
      <c r="R58" s="65"/>
      <c r="S58" s="72"/>
      <c r="T58" s="27" t="str">
        <f t="shared" si="0"/>
        <v/>
      </c>
      <c r="U58" s="49" t="str">
        <f t="shared" si="1"/>
        <v/>
      </c>
      <c r="V58" s="27"/>
      <c r="W58" s="26"/>
      <c r="X58" s="26"/>
      <c r="Y58" s="27"/>
      <c r="Z58" s="3"/>
      <c r="AA58" s="14"/>
      <c r="AB58" s="3"/>
      <c r="AC58" s="3"/>
      <c r="AD58" s="14"/>
      <c r="AE58" s="26"/>
      <c r="AF58" s="27"/>
      <c r="AG58" s="26"/>
      <c r="AH58" s="26"/>
      <c r="AI58" s="27"/>
      <c r="AJ58" s="26"/>
      <c r="AK58" s="26"/>
      <c r="AL58" s="6"/>
      <c r="AM58" s="6"/>
    </row>
    <row r="59" spans="1:39" ht="21" customHeight="1" x14ac:dyDescent="0.15">
      <c r="A59" s="62"/>
      <c r="B59" s="63"/>
      <c r="C59" s="57"/>
      <c r="D59" s="60"/>
      <c r="E59" s="60"/>
      <c r="F59" s="77"/>
      <c r="G59" s="219"/>
      <c r="H59" s="213"/>
      <c r="I59" s="214"/>
      <c r="J59" s="214"/>
      <c r="K59" s="315">
        <f t="shared" si="2"/>
        <v>0</v>
      </c>
      <c r="L59" s="58"/>
      <c r="M59" s="58"/>
      <c r="N59" s="58"/>
      <c r="O59" s="58"/>
      <c r="P59" s="65"/>
      <c r="Q59" s="65"/>
      <c r="R59" s="65"/>
      <c r="S59" s="72"/>
      <c r="T59" s="27" t="str">
        <f t="shared" si="0"/>
        <v/>
      </c>
      <c r="U59" s="49" t="str">
        <f t="shared" si="1"/>
        <v/>
      </c>
      <c r="V59" s="27"/>
      <c r="W59" s="26"/>
      <c r="X59" s="26"/>
      <c r="Y59" s="27"/>
      <c r="Z59" s="3"/>
      <c r="AA59" s="14"/>
      <c r="AB59" s="3"/>
      <c r="AC59" s="3"/>
      <c r="AD59" s="14"/>
      <c r="AE59" s="26"/>
      <c r="AF59" s="27"/>
      <c r="AG59" s="26"/>
      <c r="AH59" s="26"/>
      <c r="AI59" s="27"/>
      <c r="AJ59" s="26"/>
      <c r="AK59" s="26"/>
      <c r="AL59" s="6"/>
      <c r="AM59" s="6"/>
    </row>
    <row r="60" spans="1:39" ht="21" customHeight="1" x14ac:dyDescent="0.15">
      <c r="A60" s="62"/>
      <c r="B60" s="63"/>
      <c r="C60" s="57"/>
      <c r="D60" s="60"/>
      <c r="E60" s="60"/>
      <c r="F60" s="77"/>
      <c r="G60" s="219"/>
      <c r="H60" s="213"/>
      <c r="I60" s="214"/>
      <c r="J60" s="214"/>
      <c r="K60" s="315">
        <f t="shared" si="2"/>
        <v>0</v>
      </c>
      <c r="L60" s="58"/>
      <c r="M60" s="58"/>
      <c r="N60" s="58"/>
      <c r="O60" s="58"/>
      <c r="P60" s="65"/>
      <c r="Q60" s="65"/>
      <c r="R60" s="65"/>
      <c r="S60" s="72"/>
      <c r="T60" s="27" t="str">
        <f t="shared" si="0"/>
        <v/>
      </c>
      <c r="U60" s="49" t="str">
        <f t="shared" si="1"/>
        <v/>
      </c>
      <c r="V60" s="27"/>
      <c r="W60" s="26"/>
      <c r="X60" s="26"/>
      <c r="Y60" s="27"/>
      <c r="Z60" s="3"/>
      <c r="AA60" s="14"/>
      <c r="AB60" s="3"/>
      <c r="AC60" s="3"/>
      <c r="AD60" s="14"/>
      <c r="AE60" s="26"/>
      <c r="AF60" s="27"/>
      <c r="AG60" s="26"/>
      <c r="AH60" s="26"/>
      <c r="AI60" s="27"/>
      <c r="AJ60" s="26"/>
      <c r="AK60" s="26"/>
      <c r="AL60" s="6"/>
      <c r="AM60" s="6"/>
    </row>
    <row r="61" spans="1:39" ht="21" customHeight="1" x14ac:dyDescent="0.15">
      <c r="A61" s="62"/>
      <c r="B61" s="63"/>
      <c r="C61" s="57"/>
      <c r="D61" s="60"/>
      <c r="E61" s="60"/>
      <c r="F61" s="77"/>
      <c r="G61" s="219"/>
      <c r="H61" s="213"/>
      <c r="I61" s="214"/>
      <c r="J61" s="214"/>
      <c r="K61" s="315">
        <f t="shared" si="2"/>
        <v>0</v>
      </c>
      <c r="L61" s="58"/>
      <c r="M61" s="58"/>
      <c r="N61" s="58"/>
      <c r="O61" s="58"/>
      <c r="P61" s="65"/>
      <c r="Q61" s="65"/>
      <c r="R61" s="65"/>
      <c r="S61" s="72"/>
      <c r="T61" s="27" t="str">
        <f t="shared" si="0"/>
        <v/>
      </c>
      <c r="U61" s="49" t="str">
        <f t="shared" si="1"/>
        <v/>
      </c>
      <c r="V61" s="27"/>
      <c r="W61" s="26"/>
      <c r="X61" s="26"/>
      <c r="Y61" s="27"/>
      <c r="Z61" s="3"/>
      <c r="AA61" s="14"/>
      <c r="AB61" s="3"/>
      <c r="AC61" s="3"/>
      <c r="AD61" s="14"/>
      <c r="AE61" s="26"/>
      <c r="AF61" s="27"/>
      <c r="AG61" s="26"/>
      <c r="AH61" s="26"/>
      <c r="AI61" s="27"/>
      <c r="AJ61" s="26"/>
      <c r="AK61" s="26"/>
      <c r="AL61" s="6"/>
      <c r="AM61" s="6"/>
    </row>
    <row r="62" spans="1:39" ht="21" customHeight="1" x14ac:dyDescent="0.15">
      <c r="A62" s="62"/>
      <c r="B62" s="63"/>
      <c r="C62" s="57"/>
      <c r="D62" s="60"/>
      <c r="E62" s="60"/>
      <c r="F62" s="77"/>
      <c r="G62" s="219"/>
      <c r="H62" s="213"/>
      <c r="I62" s="214"/>
      <c r="J62" s="214"/>
      <c r="K62" s="315">
        <f t="shared" si="2"/>
        <v>0</v>
      </c>
      <c r="L62" s="58"/>
      <c r="M62" s="58"/>
      <c r="N62" s="58"/>
      <c r="O62" s="58"/>
      <c r="P62" s="65"/>
      <c r="Q62" s="65"/>
      <c r="R62" s="65"/>
      <c r="S62" s="72"/>
      <c r="T62" s="27" t="str">
        <f t="shared" si="0"/>
        <v/>
      </c>
      <c r="U62" s="49" t="str">
        <f t="shared" si="1"/>
        <v/>
      </c>
      <c r="V62" s="27"/>
      <c r="W62" s="26"/>
      <c r="X62" s="26"/>
      <c r="Y62" s="27"/>
      <c r="Z62" s="3"/>
      <c r="AA62" s="14"/>
      <c r="AB62" s="3"/>
      <c r="AC62" s="3"/>
      <c r="AD62" s="14"/>
      <c r="AE62" s="26"/>
      <c r="AF62" s="27"/>
      <c r="AG62" s="26"/>
      <c r="AH62" s="26"/>
      <c r="AI62" s="27"/>
      <c r="AJ62" s="26"/>
      <c r="AK62" s="26"/>
      <c r="AL62" s="6"/>
      <c r="AM62" s="6"/>
    </row>
    <row r="63" spans="1:39" ht="21" customHeight="1" x14ac:dyDescent="0.15">
      <c r="A63" s="62"/>
      <c r="B63" s="63"/>
      <c r="C63" s="57"/>
      <c r="D63" s="60"/>
      <c r="E63" s="60"/>
      <c r="F63" s="77"/>
      <c r="G63" s="219"/>
      <c r="H63" s="213"/>
      <c r="I63" s="214"/>
      <c r="J63" s="214"/>
      <c r="K63" s="315">
        <f t="shared" si="2"/>
        <v>0</v>
      </c>
      <c r="L63" s="58"/>
      <c r="M63" s="58"/>
      <c r="N63" s="58"/>
      <c r="O63" s="58"/>
      <c r="P63" s="65"/>
      <c r="Q63" s="65"/>
      <c r="R63" s="65"/>
      <c r="S63" s="72"/>
      <c r="T63" s="27" t="str">
        <f t="shared" si="0"/>
        <v/>
      </c>
      <c r="U63" s="49" t="str">
        <f t="shared" si="1"/>
        <v/>
      </c>
      <c r="V63" s="27"/>
      <c r="W63" s="26"/>
      <c r="X63" s="26"/>
      <c r="Y63" s="27"/>
      <c r="Z63" s="3"/>
      <c r="AA63" s="14"/>
      <c r="AB63" s="3"/>
      <c r="AC63" s="3"/>
      <c r="AD63" s="14"/>
      <c r="AE63" s="26"/>
      <c r="AF63" s="27"/>
      <c r="AG63" s="26"/>
      <c r="AH63" s="26"/>
      <c r="AI63" s="27"/>
      <c r="AJ63" s="26"/>
      <c r="AK63" s="26"/>
      <c r="AL63" s="6"/>
      <c r="AM63" s="6"/>
    </row>
    <row r="64" spans="1:39" ht="21" customHeight="1" x14ac:dyDescent="0.15">
      <c r="A64" s="62"/>
      <c r="B64" s="63"/>
      <c r="C64" s="57"/>
      <c r="D64" s="60"/>
      <c r="E64" s="60"/>
      <c r="F64" s="77"/>
      <c r="G64" s="219"/>
      <c r="H64" s="213"/>
      <c r="I64" s="214"/>
      <c r="J64" s="214"/>
      <c r="K64" s="315">
        <f t="shared" si="2"/>
        <v>0</v>
      </c>
      <c r="L64" s="58"/>
      <c r="M64" s="58"/>
      <c r="N64" s="58"/>
      <c r="O64" s="58"/>
      <c r="P64" s="65"/>
      <c r="Q64" s="65"/>
      <c r="R64" s="65"/>
      <c r="S64" s="72"/>
      <c r="T64" s="27" t="str">
        <f t="shared" si="0"/>
        <v/>
      </c>
      <c r="U64" s="49" t="str">
        <f t="shared" si="1"/>
        <v/>
      </c>
      <c r="V64" s="32"/>
      <c r="W64" s="31"/>
      <c r="X64" s="31"/>
      <c r="Y64" s="32"/>
      <c r="Z64" s="3"/>
      <c r="AA64" s="14"/>
      <c r="AB64" s="4"/>
      <c r="AC64" s="3"/>
      <c r="AD64" s="14"/>
      <c r="AE64" s="31"/>
      <c r="AF64" s="32"/>
      <c r="AG64" s="31"/>
      <c r="AH64" s="31"/>
      <c r="AI64" s="32"/>
      <c r="AJ64" s="26"/>
      <c r="AK64" s="26"/>
      <c r="AL64" s="6"/>
      <c r="AM64" s="6"/>
    </row>
    <row r="65" spans="1:39" ht="21" customHeight="1" x14ac:dyDescent="0.15">
      <c r="A65" s="62"/>
      <c r="B65" s="64"/>
      <c r="C65" s="57"/>
      <c r="D65" s="60"/>
      <c r="E65" s="60"/>
      <c r="F65" s="77"/>
      <c r="G65" s="212"/>
      <c r="H65" s="213"/>
      <c r="I65" s="214"/>
      <c r="J65" s="214"/>
      <c r="K65" s="315">
        <f t="shared" si="2"/>
        <v>0</v>
      </c>
      <c r="L65" s="58"/>
      <c r="M65" s="58"/>
      <c r="N65" s="58"/>
      <c r="O65" s="58"/>
      <c r="P65" s="65"/>
      <c r="Q65" s="65"/>
      <c r="R65" s="65"/>
      <c r="S65" s="72"/>
      <c r="T65" s="27" t="str">
        <f t="shared" si="0"/>
        <v/>
      </c>
      <c r="U65" s="49" t="str">
        <f t="shared" si="1"/>
        <v/>
      </c>
      <c r="V65" s="32"/>
      <c r="W65" s="31"/>
      <c r="X65" s="31"/>
      <c r="Y65" s="32"/>
      <c r="Z65" s="3"/>
      <c r="AA65" s="14"/>
      <c r="AB65" s="4"/>
      <c r="AC65" s="3"/>
      <c r="AD65" s="14"/>
      <c r="AE65" s="31"/>
      <c r="AF65" s="32"/>
      <c r="AG65" s="31"/>
      <c r="AH65" s="31"/>
      <c r="AI65" s="32"/>
      <c r="AJ65" s="26"/>
      <c r="AK65" s="26"/>
      <c r="AL65" s="6"/>
      <c r="AM65" s="6"/>
    </row>
    <row r="66" spans="1:39" ht="21" customHeight="1" x14ac:dyDescent="0.15">
      <c r="A66" s="172"/>
      <c r="B66" s="105"/>
      <c r="C66" s="111"/>
      <c r="D66" s="95"/>
      <c r="E66" s="95"/>
      <c r="F66" s="166"/>
      <c r="G66" s="220"/>
      <c r="H66" s="228"/>
      <c r="I66" s="229"/>
      <c r="J66" s="229"/>
      <c r="K66" s="316">
        <f t="shared" si="2"/>
        <v>0</v>
      </c>
      <c r="L66" s="68"/>
      <c r="M66" s="68"/>
      <c r="N66" s="68"/>
      <c r="O66" s="68"/>
      <c r="P66" s="154"/>
      <c r="Q66" s="154"/>
      <c r="R66" s="154"/>
      <c r="S66" s="155"/>
      <c r="T66" s="27" t="str">
        <f t="shared" si="0"/>
        <v/>
      </c>
      <c r="U66" s="49" t="str">
        <f t="shared" si="1"/>
        <v/>
      </c>
      <c r="V66" s="34"/>
      <c r="W66" s="33"/>
      <c r="X66" s="33"/>
      <c r="Y66" s="34"/>
      <c r="Z66" s="3"/>
      <c r="AA66" s="14"/>
      <c r="AB66" s="5"/>
      <c r="AC66" s="3"/>
      <c r="AD66" s="14"/>
      <c r="AE66" s="33"/>
      <c r="AF66" s="34"/>
      <c r="AG66" s="33"/>
      <c r="AH66" s="33"/>
      <c r="AI66" s="34"/>
      <c r="AJ66" s="26"/>
      <c r="AK66" s="26"/>
      <c r="AL66" s="6"/>
      <c r="AM66" s="6"/>
    </row>
    <row r="67" spans="1:39" s="22" customFormat="1" ht="21" customHeight="1" x14ac:dyDescent="0.15">
      <c r="A67" s="171"/>
      <c r="B67" s="99"/>
      <c r="C67" s="97"/>
      <c r="D67" s="98"/>
      <c r="E67" s="98"/>
      <c r="F67" s="164"/>
      <c r="G67" s="221"/>
      <c r="H67" s="223"/>
      <c r="I67" s="224"/>
      <c r="J67" s="224"/>
      <c r="K67" s="314">
        <f t="shared" si="2"/>
        <v>0</v>
      </c>
      <c r="L67" s="69"/>
      <c r="M67" s="69"/>
      <c r="N67" s="69"/>
      <c r="O67" s="69"/>
      <c r="P67" s="152"/>
      <c r="Q67" s="152"/>
      <c r="R67" s="152"/>
      <c r="S67" s="153"/>
      <c r="T67" s="27" t="str">
        <f t="shared" si="0"/>
        <v/>
      </c>
      <c r="U67" s="49" t="str">
        <f t="shared" si="1"/>
        <v/>
      </c>
      <c r="V67" s="25"/>
      <c r="W67" s="25"/>
      <c r="X67" s="25"/>
      <c r="Y67" s="25"/>
      <c r="Z67" s="11"/>
      <c r="AA67" s="18"/>
      <c r="AB67" s="11"/>
      <c r="AC67" s="11"/>
      <c r="AD67" s="18"/>
      <c r="AE67" s="25"/>
      <c r="AF67" s="25"/>
      <c r="AG67" s="25"/>
      <c r="AH67" s="25"/>
      <c r="AI67" s="25"/>
      <c r="AJ67" s="25"/>
    </row>
    <row r="68" spans="1:39" ht="21" customHeight="1" x14ac:dyDescent="0.15">
      <c r="A68" s="62"/>
      <c r="B68" s="63"/>
      <c r="C68" s="57"/>
      <c r="D68" s="60"/>
      <c r="E68" s="60"/>
      <c r="F68" s="77"/>
      <c r="G68" s="219"/>
      <c r="H68" s="213"/>
      <c r="I68" s="238"/>
      <c r="J68" s="238"/>
      <c r="K68" s="315">
        <f t="shared" si="2"/>
        <v>0</v>
      </c>
      <c r="L68" s="58"/>
      <c r="M68" s="58"/>
      <c r="N68" s="58"/>
      <c r="O68" s="58"/>
      <c r="P68" s="79"/>
      <c r="Q68" s="79"/>
      <c r="R68" s="79"/>
      <c r="S68" s="73"/>
      <c r="T68" s="27" t="str">
        <f t="shared" si="0"/>
        <v/>
      </c>
      <c r="U68" s="49" t="str">
        <f t="shared" si="1"/>
        <v/>
      </c>
      <c r="V68" s="27"/>
      <c r="W68" s="26"/>
      <c r="X68" s="26"/>
      <c r="Y68" s="27"/>
      <c r="Z68" s="3"/>
      <c r="AA68" s="14"/>
      <c r="AB68" s="3"/>
      <c r="AC68" s="3"/>
      <c r="AD68" s="14"/>
      <c r="AE68" s="26"/>
      <c r="AF68" s="27"/>
      <c r="AG68" s="26"/>
      <c r="AH68" s="26"/>
      <c r="AI68" s="27"/>
      <c r="AJ68" s="26"/>
      <c r="AK68" s="26"/>
    </row>
    <row r="69" spans="1:39" ht="21" customHeight="1" x14ac:dyDescent="0.15">
      <c r="A69" s="176"/>
      <c r="B69" s="63"/>
      <c r="C69" s="57"/>
      <c r="D69" s="60"/>
      <c r="E69" s="60"/>
      <c r="F69" s="77"/>
      <c r="G69" s="219"/>
      <c r="H69" s="213"/>
      <c r="I69" s="238"/>
      <c r="J69" s="238"/>
      <c r="K69" s="315">
        <f t="shared" si="2"/>
        <v>0</v>
      </c>
      <c r="L69" s="58"/>
      <c r="M69" s="58"/>
      <c r="N69" s="58"/>
      <c r="O69" s="58"/>
      <c r="P69" s="79"/>
      <c r="Q69" s="79"/>
      <c r="R69" s="79"/>
      <c r="S69" s="73"/>
      <c r="T69" s="27" t="str">
        <f t="shared" si="0"/>
        <v/>
      </c>
      <c r="U69" s="49" t="str">
        <f t="shared" si="1"/>
        <v/>
      </c>
      <c r="V69" s="27"/>
      <c r="W69" s="26"/>
      <c r="X69" s="26"/>
      <c r="Y69" s="27"/>
      <c r="Z69" s="3"/>
      <c r="AA69" s="14"/>
      <c r="AB69" s="3"/>
      <c r="AC69" s="3"/>
      <c r="AD69" s="14"/>
      <c r="AE69" s="26"/>
      <c r="AF69" s="27"/>
      <c r="AG69" s="26"/>
      <c r="AH69" s="26"/>
      <c r="AI69" s="27"/>
      <c r="AJ69" s="26"/>
      <c r="AK69" s="26"/>
      <c r="AM69" s="6"/>
    </row>
    <row r="70" spans="1:39" ht="21" customHeight="1" x14ac:dyDescent="0.15">
      <c r="A70" s="62"/>
      <c r="B70" s="63"/>
      <c r="C70" s="57"/>
      <c r="D70" s="60"/>
      <c r="E70" s="60"/>
      <c r="F70" s="77"/>
      <c r="G70" s="219"/>
      <c r="H70" s="213"/>
      <c r="I70" s="214"/>
      <c r="J70" s="214"/>
      <c r="K70" s="315">
        <f t="shared" si="2"/>
        <v>0</v>
      </c>
      <c r="L70" s="58"/>
      <c r="M70" s="58"/>
      <c r="N70" s="58"/>
      <c r="O70" s="58"/>
      <c r="P70" s="79"/>
      <c r="Q70" s="79"/>
      <c r="R70" s="79"/>
      <c r="S70" s="73"/>
      <c r="T70" s="27" t="str">
        <f t="shared" si="0"/>
        <v/>
      </c>
      <c r="U70" s="49" t="str">
        <f t="shared" si="1"/>
        <v/>
      </c>
      <c r="V70" s="27"/>
      <c r="W70" s="26"/>
      <c r="X70" s="26"/>
      <c r="Y70" s="27"/>
      <c r="Z70" s="3"/>
      <c r="AA70" s="14"/>
      <c r="AB70" s="3"/>
      <c r="AC70" s="3"/>
      <c r="AD70" s="14"/>
      <c r="AE70" s="26"/>
      <c r="AF70" s="27"/>
      <c r="AG70" s="26"/>
      <c r="AH70" s="26"/>
      <c r="AI70" s="27"/>
      <c r="AJ70" s="26"/>
      <c r="AK70" s="26"/>
      <c r="AL70" s="6"/>
      <c r="AM70" s="6"/>
    </row>
    <row r="71" spans="1:39" ht="21" customHeight="1" x14ac:dyDescent="0.15">
      <c r="A71" s="173"/>
      <c r="B71" s="63"/>
      <c r="C71" s="57"/>
      <c r="D71" s="60"/>
      <c r="E71" s="60"/>
      <c r="F71" s="77"/>
      <c r="G71" s="219"/>
      <c r="H71" s="213"/>
      <c r="I71" s="214"/>
      <c r="J71" s="214"/>
      <c r="K71" s="315">
        <f t="shared" si="2"/>
        <v>0</v>
      </c>
      <c r="L71" s="58"/>
      <c r="M71" s="58"/>
      <c r="N71" s="58"/>
      <c r="O71" s="58"/>
      <c r="P71" s="65"/>
      <c r="Q71" s="65"/>
      <c r="R71" s="65"/>
      <c r="S71" s="72"/>
      <c r="T71" s="27" t="str">
        <f t="shared" ref="T71:T134" si="3">CONCATENATE(L71,C71)</f>
        <v/>
      </c>
      <c r="U71" s="49" t="str">
        <f t="shared" ref="U71:U134" si="4">CONCATENATE(N71,H71)</f>
        <v/>
      </c>
      <c r="V71" s="27"/>
      <c r="W71" s="26"/>
      <c r="X71" s="26"/>
      <c r="Y71" s="27"/>
      <c r="Z71" s="3"/>
      <c r="AA71" s="14"/>
      <c r="AB71" s="3"/>
      <c r="AC71" s="3"/>
      <c r="AD71" s="14"/>
      <c r="AE71" s="26"/>
      <c r="AF71" s="27"/>
      <c r="AG71" s="26"/>
      <c r="AH71" s="26"/>
      <c r="AI71" s="27"/>
      <c r="AJ71" s="26"/>
      <c r="AK71" s="26"/>
      <c r="AL71" s="6"/>
      <c r="AM71" s="6"/>
    </row>
    <row r="72" spans="1:39" ht="21" customHeight="1" x14ac:dyDescent="0.15">
      <c r="A72" s="62"/>
      <c r="B72" s="63"/>
      <c r="C72" s="57"/>
      <c r="D72" s="60"/>
      <c r="E72" s="60"/>
      <c r="F72" s="77"/>
      <c r="G72" s="219"/>
      <c r="H72" s="213"/>
      <c r="I72" s="214"/>
      <c r="J72" s="214"/>
      <c r="K72" s="315">
        <f t="shared" ref="K72:K105" si="5">J72-E72</f>
        <v>0</v>
      </c>
      <c r="L72" s="58"/>
      <c r="M72" s="58"/>
      <c r="N72" s="58"/>
      <c r="O72" s="58"/>
      <c r="P72" s="65"/>
      <c r="Q72" s="65"/>
      <c r="R72" s="65"/>
      <c r="S72" s="72"/>
      <c r="T72" s="27" t="str">
        <f t="shared" si="3"/>
        <v/>
      </c>
      <c r="U72" s="49" t="str">
        <f t="shared" si="4"/>
        <v/>
      </c>
      <c r="V72" s="27"/>
      <c r="W72" s="26"/>
      <c r="X72" s="26"/>
      <c r="Y72" s="27"/>
      <c r="Z72" s="3"/>
      <c r="AA72" s="14"/>
      <c r="AB72" s="3"/>
      <c r="AC72" s="3"/>
      <c r="AD72" s="14"/>
      <c r="AE72" s="26"/>
      <c r="AF72" s="27"/>
      <c r="AG72" s="26"/>
      <c r="AH72" s="26"/>
      <c r="AI72" s="27"/>
      <c r="AJ72" s="26"/>
      <c r="AK72" s="26"/>
      <c r="AL72" s="6"/>
      <c r="AM72" s="6"/>
    </row>
    <row r="73" spans="1:39" ht="21" customHeight="1" x14ac:dyDescent="0.15">
      <c r="A73" s="62"/>
      <c r="B73" s="63"/>
      <c r="C73" s="57"/>
      <c r="D73" s="60"/>
      <c r="E73" s="60"/>
      <c r="F73" s="77"/>
      <c r="G73" s="219"/>
      <c r="H73" s="213"/>
      <c r="I73" s="214"/>
      <c r="J73" s="214"/>
      <c r="K73" s="315">
        <f t="shared" si="5"/>
        <v>0</v>
      </c>
      <c r="L73" s="58"/>
      <c r="M73" s="58"/>
      <c r="N73" s="58"/>
      <c r="O73" s="58"/>
      <c r="P73" s="65"/>
      <c r="Q73" s="65"/>
      <c r="R73" s="65"/>
      <c r="S73" s="72"/>
      <c r="T73" s="27" t="str">
        <f t="shared" si="3"/>
        <v/>
      </c>
      <c r="U73" s="49" t="str">
        <f t="shared" si="4"/>
        <v/>
      </c>
      <c r="V73" s="30"/>
      <c r="W73" s="26"/>
      <c r="X73" s="26"/>
      <c r="Y73" s="27"/>
      <c r="Z73" s="3"/>
      <c r="AA73" s="14"/>
      <c r="AB73" s="3"/>
      <c r="AC73" s="3"/>
      <c r="AD73" s="14"/>
      <c r="AE73" s="26"/>
      <c r="AF73" s="27"/>
      <c r="AG73" s="26"/>
      <c r="AH73" s="26"/>
      <c r="AI73" s="27"/>
      <c r="AJ73" s="26"/>
      <c r="AK73" s="26"/>
      <c r="AL73" s="6"/>
      <c r="AM73" s="6"/>
    </row>
    <row r="74" spans="1:39" ht="21" customHeight="1" x14ac:dyDescent="0.15">
      <c r="A74" s="173"/>
      <c r="B74" s="63"/>
      <c r="C74" s="57"/>
      <c r="D74" s="60"/>
      <c r="E74" s="60"/>
      <c r="F74" s="77"/>
      <c r="G74" s="219"/>
      <c r="H74" s="213"/>
      <c r="I74" s="238"/>
      <c r="J74" s="238"/>
      <c r="K74" s="315">
        <f t="shared" si="5"/>
        <v>0</v>
      </c>
      <c r="L74" s="58"/>
      <c r="M74" s="58"/>
      <c r="N74" s="58"/>
      <c r="O74" s="58"/>
      <c r="P74" s="65"/>
      <c r="Q74" s="65"/>
      <c r="R74" s="65"/>
      <c r="S74" s="72"/>
      <c r="T74" s="27" t="str">
        <f t="shared" si="3"/>
        <v/>
      </c>
      <c r="U74" s="49" t="str">
        <f t="shared" si="4"/>
        <v/>
      </c>
      <c r="V74" s="27"/>
      <c r="W74" s="26"/>
      <c r="X74" s="26"/>
      <c r="Y74" s="27"/>
      <c r="Z74" s="3"/>
      <c r="AA74" s="14"/>
      <c r="AB74" s="3"/>
      <c r="AC74" s="3"/>
      <c r="AD74" s="14"/>
      <c r="AE74" s="26"/>
      <c r="AF74" s="27"/>
      <c r="AG74" s="26"/>
      <c r="AH74" s="26"/>
      <c r="AI74" s="27"/>
      <c r="AJ74" s="26"/>
      <c r="AK74" s="26"/>
      <c r="AL74" s="6"/>
      <c r="AM74" s="6"/>
    </row>
    <row r="75" spans="1:39" ht="21" customHeight="1" x14ac:dyDescent="0.15">
      <c r="A75" s="178"/>
      <c r="B75" s="63"/>
      <c r="C75" s="57"/>
      <c r="D75" s="60"/>
      <c r="E75" s="60"/>
      <c r="F75" s="77"/>
      <c r="G75" s="219"/>
      <c r="H75" s="213"/>
      <c r="I75" s="238"/>
      <c r="J75" s="238"/>
      <c r="K75" s="315">
        <f t="shared" si="5"/>
        <v>0</v>
      </c>
      <c r="L75" s="58"/>
      <c r="M75" s="58"/>
      <c r="N75" s="58"/>
      <c r="O75" s="58"/>
      <c r="P75" s="65"/>
      <c r="Q75" s="65"/>
      <c r="R75" s="65"/>
      <c r="S75" s="72"/>
      <c r="T75" s="27" t="str">
        <f t="shared" si="3"/>
        <v/>
      </c>
      <c r="U75" s="49" t="str">
        <f t="shared" si="4"/>
        <v/>
      </c>
      <c r="V75" s="27"/>
      <c r="W75" s="26"/>
      <c r="X75" s="26"/>
      <c r="Y75" s="27"/>
      <c r="Z75" s="3"/>
      <c r="AA75" s="14"/>
      <c r="AB75" s="3"/>
      <c r="AC75" s="3"/>
      <c r="AD75" s="14"/>
      <c r="AE75" s="26"/>
      <c r="AF75" s="27"/>
      <c r="AG75" s="26"/>
      <c r="AH75" s="26"/>
      <c r="AI75" s="27"/>
      <c r="AJ75" s="26"/>
      <c r="AK75" s="26"/>
      <c r="AL75" s="6"/>
      <c r="AM75" s="6"/>
    </row>
    <row r="76" spans="1:39" ht="21" customHeight="1" x14ac:dyDescent="0.15">
      <c r="A76" s="62"/>
      <c r="B76" s="63"/>
      <c r="C76" s="57"/>
      <c r="D76" s="60"/>
      <c r="E76" s="60"/>
      <c r="F76" s="77"/>
      <c r="G76" s="219"/>
      <c r="H76" s="213"/>
      <c r="I76" s="238"/>
      <c r="J76" s="238"/>
      <c r="K76" s="315">
        <f t="shared" si="5"/>
        <v>0</v>
      </c>
      <c r="L76" s="58"/>
      <c r="M76" s="58"/>
      <c r="N76" s="58"/>
      <c r="O76" s="58"/>
      <c r="P76" s="65"/>
      <c r="Q76" s="65"/>
      <c r="R76" s="65"/>
      <c r="S76" s="72"/>
      <c r="T76" s="27" t="str">
        <f t="shared" si="3"/>
        <v/>
      </c>
      <c r="U76" s="49" t="str">
        <f t="shared" si="4"/>
        <v/>
      </c>
      <c r="V76" s="27"/>
      <c r="W76" s="26"/>
      <c r="X76" s="26"/>
      <c r="Y76" s="27"/>
      <c r="Z76" s="3"/>
      <c r="AA76" s="14"/>
      <c r="AB76" s="3"/>
      <c r="AC76" s="3"/>
      <c r="AD76" s="14"/>
      <c r="AE76" s="26"/>
      <c r="AF76" s="27"/>
      <c r="AG76" s="26"/>
      <c r="AH76" s="26"/>
      <c r="AI76" s="27"/>
      <c r="AJ76" s="26"/>
      <c r="AK76" s="26"/>
      <c r="AL76" s="6"/>
      <c r="AM76" s="6"/>
    </row>
    <row r="77" spans="1:39" ht="21" customHeight="1" x14ac:dyDescent="0.15">
      <c r="A77" s="176"/>
      <c r="B77" s="63"/>
      <c r="C77" s="57"/>
      <c r="D77" s="60"/>
      <c r="E77" s="60"/>
      <c r="F77" s="77"/>
      <c r="G77" s="219"/>
      <c r="H77" s="213"/>
      <c r="I77" s="238"/>
      <c r="J77" s="238"/>
      <c r="K77" s="315">
        <f t="shared" si="5"/>
        <v>0</v>
      </c>
      <c r="L77" s="58"/>
      <c r="M77" s="58"/>
      <c r="N77" s="58"/>
      <c r="O77" s="58"/>
      <c r="P77" s="65"/>
      <c r="Q77" s="65"/>
      <c r="R77" s="65"/>
      <c r="S77" s="72"/>
      <c r="T77" s="27" t="str">
        <f t="shared" si="3"/>
        <v/>
      </c>
      <c r="U77" s="49" t="str">
        <f t="shared" si="4"/>
        <v/>
      </c>
      <c r="V77" s="27"/>
      <c r="W77" s="26"/>
      <c r="X77" s="26"/>
      <c r="Y77" s="27"/>
      <c r="Z77" s="3"/>
      <c r="AA77" s="14"/>
      <c r="AB77" s="3"/>
      <c r="AC77" s="3"/>
      <c r="AD77" s="14"/>
      <c r="AE77" s="26"/>
      <c r="AF77" s="27"/>
      <c r="AG77" s="26"/>
      <c r="AH77" s="26"/>
      <c r="AI77" s="27"/>
      <c r="AJ77" s="26"/>
      <c r="AK77" s="26"/>
      <c r="AL77" s="6"/>
      <c r="AM77" s="6"/>
    </row>
    <row r="78" spans="1:39" ht="21" customHeight="1" x14ac:dyDescent="0.15">
      <c r="A78" s="62"/>
      <c r="B78" s="63"/>
      <c r="C78" s="57"/>
      <c r="D78" s="60"/>
      <c r="E78" s="60"/>
      <c r="F78" s="77"/>
      <c r="G78" s="219"/>
      <c r="H78" s="213"/>
      <c r="I78" s="214"/>
      <c r="J78" s="214"/>
      <c r="K78" s="315">
        <f t="shared" si="5"/>
        <v>0</v>
      </c>
      <c r="L78" s="58"/>
      <c r="M78" s="58"/>
      <c r="N78" s="58"/>
      <c r="O78" s="58"/>
      <c r="P78" s="65"/>
      <c r="Q78" s="65"/>
      <c r="R78" s="65"/>
      <c r="S78" s="72"/>
      <c r="T78" s="27" t="str">
        <f t="shared" si="3"/>
        <v/>
      </c>
      <c r="U78" s="49" t="str">
        <f t="shared" si="4"/>
        <v/>
      </c>
      <c r="V78" s="27"/>
      <c r="W78" s="26"/>
      <c r="X78" s="26"/>
      <c r="Y78" s="27"/>
      <c r="Z78" s="3"/>
      <c r="AA78" s="14"/>
      <c r="AB78" s="3"/>
      <c r="AC78" s="3"/>
      <c r="AD78" s="14"/>
      <c r="AE78" s="26"/>
      <c r="AF78" s="27"/>
      <c r="AG78" s="26"/>
      <c r="AH78" s="26"/>
      <c r="AI78" s="27"/>
      <c r="AJ78" s="26"/>
      <c r="AK78" s="26"/>
      <c r="AL78" s="6"/>
      <c r="AM78" s="6"/>
    </row>
    <row r="79" spans="1:39" ht="21" customHeight="1" x14ac:dyDescent="0.15">
      <c r="A79" s="173"/>
      <c r="B79" s="63"/>
      <c r="C79" s="57"/>
      <c r="D79" s="60"/>
      <c r="E79" s="60"/>
      <c r="F79" s="77"/>
      <c r="G79" s="219"/>
      <c r="H79" s="213"/>
      <c r="I79" s="214"/>
      <c r="J79" s="214"/>
      <c r="K79" s="315">
        <f t="shared" si="5"/>
        <v>0</v>
      </c>
      <c r="L79" s="58"/>
      <c r="M79" s="58"/>
      <c r="N79" s="58"/>
      <c r="O79" s="58"/>
      <c r="P79" s="65"/>
      <c r="Q79" s="65"/>
      <c r="R79" s="65"/>
      <c r="S79" s="72"/>
      <c r="T79" s="27" t="str">
        <f t="shared" si="3"/>
        <v/>
      </c>
      <c r="U79" s="49" t="str">
        <f t="shared" si="4"/>
        <v/>
      </c>
      <c r="V79" s="27"/>
      <c r="W79" s="26"/>
      <c r="X79" s="26"/>
      <c r="Y79" s="27"/>
      <c r="Z79" s="3"/>
      <c r="AA79" s="14"/>
      <c r="AB79" s="3"/>
      <c r="AC79" s="3"/>
      <c r="AD79" s="14"/>
      <c r="AE79" s="26"/>
      <c r="AF79" s="27"/>
      <c r="AG79" s="26"/>
      <c r="AH79" s="26"/>
      <c r="AI79" s="27"/>
      <c r="AJ79" s="26"/>
      <c r="AK79" s="26"/>
      <c r="AL79" s="6"/>
      <c r="AM79" s="6"/>
    </row>
    <row r="80" spans="1:39" ht="21" customHeight="1" x14ac:dyDescent="0.15">
      <c r="A80" s="62"/>
      <c r="B80" s="63"/>
      <c r="C80" s="57"/>
      <c r="D80" s="60"/>
      <c r="E80" s="60"/>
      <c r="F80" s="77"/>
      <c r="G80" s="219"/>
      <c r="H80" s="213"/>
      <c r="I80" s="214"/>
      <c r="J80" s="214"/>
      <c r="K80" s="315">
        <f t="shared" si="5"/>
        <v>0</v>
      </c>
      <c r="L80" s="58"/>
      <c r="M80" s="58"/>
      <c r="N80" s="58"/>
      <c r="O80" s="58"/>
      <c r="P80" s="65"/>
      <c r="Q80" s="65"/>
      <c r="R80" s="65"/>
      <c r="S80" s="72"/>
      <c r="T80" s="27" t="str">
        <f t="shared" si="3"/>
        <v/>
      </c>
      <c r="U80" s="49" t="str">
        <f t="shared" si="4"/>
        <v/>
      </c>
      <c r="V80" s="27"/>
      <c r="W80" s="26"/>
      <c r="X80" s="26"/>
      <c r="Y80" s="27"/>
      <c r="Z80" s="3"/>
      <c r="AA80" s="14"/>
      <c r="AB80" s="3"/>
      <c r="AC80" s="3"/>
      <c r="AD80" s="14"/>
      <c r="AE80" s="26"/>
      <c r="AF80" s="27"/>
      <c r="AG80" s="26"/>
      <c r="AH80" s="26"/>
      <c r="AI80" s="27"/>
      <c r="AJ80" s="26"/>
      <c r="AK80" s="26"/>
      <c r="AL80" s="6"/>
      <c r="AM80" s="6"/>
    </row>
    <row r="81" spans="1:39" ht="21" customHeight="1" x14ac:dyDescent="0.15">
      <c r="A81" s="62"/>
      <c r="B81" s="64"/>
      <c r="C81" s="57"/>
      <c r="D81" s="60"/>
      <c r="E81" s="60"/>
      <c r="F81" s="77"/>
      <c r="G81" s="212"/>
      <c r="H81" s="213"/>
      <c r="I81" s="214"/>
      <c r="J81" s="214"/>
      <c r="K81" s="315">
        <f t="shared" si="5"/>
        <v>0</v>
      </c>
      <c r="L81" s="58"/>
      <c r="M81" s="58"/>
      <c r="N81" s="58"/>
      <c r="O81" s="58"/>
      <c r="P81" s="65"/>
      <c r="Q81" s="65"/>
      <c r="R81" s="65"/>
      <c r="S81" s="72"/>
      <c r="T81" s="27" t="str">
        <f t="shared" si="3"/>
        <v/>
      </c>
      <c r="U81" s="49" t="str">
        <f t="shared" si="4"/>
        <v/>
      </c>
      <c r="V81" s="27"/>
      <c r="W81" s="26"/>
      <c r="X81" s="26"/>
      <c r="Y81" s="27"/>
      <c r="Z81" s="3"/>
      <c r="AA81" s="14"/>
      <c r="AB81" s="3"/>
      <c r="AC81" s="3"/>
      <c r="AD81" s="14"/>
      <c r="AE81" s="26"/>
      <c r="AF81" s="27"/>
      <c r="AG81" s="26"/>
      <c r="AH81" s="26"/>
      <c r="AI81" s="27"/>
      <c r="AJ81" s="26"/>
      <c r="AK81" s="26"/>
      <c r="AL81" s="6"/>
      <c r="AM81" s="6"/>
    </row>
    <row r="82" spans="1:39" ht="21" customHeight="1" x14ac:dyDescent="0.15">
      <c r="A82" s="62"/>
      <c r="B82" s="63"/>
      <c r="C82" s="57"/>
      <c r="D82" s="60"/>
      <c r="E82" s="60"/>
      <c r="F82" s="77"/>
      <c r="G82" s="219"/>
      <c r="H82" s="213"/>
      <c r="I82" s="214"/>
      <c r="J82" s="214"/>
      <c r="K82" s="315">
        <f t="shared" si="5"/>
        <v>0</v>
      </c>
      <c r="L82" s="58"/>
      <c r="M82" s="58"/>
      <c r="N82" s="58"/>
      <c r="O82" s="58"/>
      <c r="P82" s="65"/>
      <c r="Q82" s="65"/>
      <c r="R82" s="65"/>
      <c r="S82" s="72"/>
      <c r="T82" s="27" t="str">
        <f t="shared" si="3"/>
        <v/>
      </c>
      <c r="U82" s="49" t="str">
        <f t="shared" si="4"/>
        <v/>
      </c>
      <c r="V82" s="27"/>
      <c r="W82" s="26"/>
      <c r="X82" s="26"/>
      <c r="Y82" s="27"/>
      <c r="Z82" s="3"/>
      <c r="AA82" s="14"/>
      <c r="AB82" s="3"/>
      <c r="AC82" s="3"/>
      <c r="AD82" s="14"/>
      <c r="AE82" s="26"/>
      <c r="AF82" s="27"/>
      <c r="AG82" s="26"/>
      <c r="AH82" s="26"/>
      <c r="AI82" s="27"/>
      <c r="AJ82" s="26"/>
      <c r="AK82" s="26"/>
      <c r="AL82" s="6"/>
      <c r="AM82" s="6"/>
    </row>
    <row r="83" spans="1:39" ht="21" customHeight="1" x14ac:dyDescent="0.15">
      <c r="A83" s="62"/>
      <c r="B83" s="63"/>
      <c r="C83" s="57"/>
      <c r="D83" s="60"/>
      <c r="E83" s="60"/>
      <c r="F83" s="77"/>
      <c r="G83" s="219"/>
      <c r="H83" s="213"/>
      <c r="I83" s="238"/>
      <c r="J83" s="238"/>
      <c r="K83" s="315">
        <f t="shared" si="5"/>
        <v>0</v>
      </c>
      <c r="L83" s="58"/>
      <c r="M83" s="58"/>
      <c r="N83" s="58"/>
      <c r="O83" s="58"/>
      <c r="P83" s="65"/>
      <c r="Q83" s="65"/>
      <c r="R83" s="65"/>
      <c r="S83" s="72"/>
      <c r="T83" s="27" t="str">
        <f t="shared" si="3"/>
        <v/>
      </c>
      <c r="U83" s="49" t="str">
        <f t="shared" si="4"/>
        <v/>
      </c>
      <c r="V83" s="27"/>
      <c r="W83" s="26"/>
      <c r="X83" s="26"/>
      <c r="Y83" s="27"/>
      <c r="Z83" s="3"/>
      <c r="AA83" s="14"/>
      <c r="AB83" s="3"/>
      <c r="AC83" s="3"/>
      <c r="AD83" s="14"/>
      <c r="AE83" s="26"/>
      <c r="AF83" s="27"/>
      <c r="AG83" s="26"/>
      <c r="AH83" s="26"/>
      <c r="AI83" s="27"/>
      <c r="AJ83" s="26"/>
      <c r="AK83" s="26"/>
      <c r="AL83" s="6"/>
      <c r="AM83" s="6"/>
    </row>
    <row r="84" spans="1:39" ht="21" customHeight="1" x14ac:dyDescent="0.15">
      <c r="A84" s="176"/>
      <c r="B84" s="63"/>
      <c r="C84" s="57"/>
      <c r="D84" s="60"/>
      <c r="E84" s="60"/>
      <c r="F84" s="77"/>
      <c r="G84" s="219"/>
      <c r="H84" s="213"/>
      <c r="I84" s="238"/>
      <c r="J84" s="238"/>
      <c r="K84" s="315">
        <f t="shared" si="5"/>
        <v>0</v>
      </c>
      <c r="L84" s="58"/>
      <c r="M84" s="58"/>
      <c r="N84" s="58"/>
      <c r="O84" s="58"/>
      <c r="P84" s="65"/>
      <c r="Q84" s="65"/>
      <c r="R84" s="65"/>
      <c r="S84" s="72"/>
      <c r="T84" s="27" t="str">
        <f t="shared" si="3"/>
        <v/>
      </c>
      <c r="U84" s="49" t="str">
        <f t="shared" si="4"/>
        <v/>
      </c>
      <c r="V84" s="27"/>
      <c r="W84" s="26"/>
      <c r="X84" s="26"/>
      <c r="Y84" s="27"/>
      <c r="Z84" s="3"/>
      <c r="AA84" s="14"/>
      <c r="AB84" s="3"/>
      <c r="AC84" s="3"/>
      <c r="AD84" s="14"/>
      <c r="AE84" s="26"/>
      <c r="AF84" s="27"/>
      <c r="AG84" s="26"/>
      <c r="AH84" s="26"/>
      <c r="AI84" s="27"/>
      <c r="AJ84" s="26"/>
      <c r="AK84" s="26"/>
      <c r="AL84" s="6"/>
      <c r="AM84" s="6"/>
    </row>
    <row r="85" spans="1:39" ht="21" customHeight="1" x14ac:dyDescent="0.15">
      <c r="A85" s="62"/>
      <c r="B85" s="63"/>
      <c r="C85" s="57"/>
      <c r="D85" s="60"/>
      <c r="E85" s="60"/>
      <c r="F85" s="77"/>
      <c r="G85" s="219"/>
      <c r="H85" s="213"/>
      <c r="I85" s="238"/>
      <c r="J85" s="238"/>
      <c r="K85" s="315">
        <f t="shared" si="5"/>
        <v>0</v>
      </c>
      <c r="L85" s="58"/>
      <c r="M85" s="58"/>
      <c r="N85" s="58"/>
      <c r="O85" s="58"/>
      <c r="P85" s="65"/>
      <c r="Q85" s="65"/>
      <c r="R85" s="65"/>
      <c r="S85" s="72"/>
      <c r="T85" s="27" t="str">
        <f t="shared" si="3"/>
        <v/>
      </c>
      <c r="U85" s="49" t="str">
        <f t="shared" si="4"/>
        <v/>
      </c>
      <c r="V85" s="32"/>
      <c r="W85" s="31"/>
      <c r="X85" s="31"/>
      <c r="Y85" s="32"/>
      <c r="Z85" s="3"/>
      <c r="AA85" s="14"/>
      <c r="AB85" s="4"/>
      <c r="AC85" s="3"/>
      <c r="AD85" s="14"/>
      <c r="AE85" s="31"/>
      <c r="AF85" s="32"/>
      <c r="AG85" s="31"/>
      <c r="AH85" s="31"/>
      <c r="AI85" s="32"/>
      <c r="AJ85" s="26"/>
      <c r="AK85" s="26"/>
      <c r="AL85" s="6"/>
      <c r="AM85" s="6"/>
    </row>
    <row r="86" spans="1:39" ht="21" customHeight="1" x14ac:dyDescent="0.15">
      <c r="A86" s="259"/>
      <c r="B86" s="105"/>
      <c r="C86" s="111"/>
      <c r="D86" s="95"/>
      <c r="E86" s="95"/>
      <c r="F86" s="166"/>
      <c r="G86" s="220"/>
      <c r="H86" s="228"/>
      <c r="I86" s="260"/>
      <c r="J86" s="260"/>
      <c r="K86" s="316">
        <f t="shared" si="5"/>
        <v>0</v>
      </c>
      <c r="L86" s="68"/>
      <c r="M86" s="68"/>
      <c r="N86" s="68"/>
      <c r="O86" s="68"/>
      <c r="P86" s="154"/>
      <c r="Q86" s="154"/>
      <c r="R86" s="154"/>
      <c r="S86" s="155"/>
      <c r="T86" s="27" t="str">
        <f t="shared" si="3"/>
        <v/>
      </c>
      <c r="U86" s="49" t="str">
        <f t="shared" si="4"/>
        <v/>
      </c>
      <c r="V86" s="32"/>
      <c r="W86" s="31"/>
      <c r="X86" s="31"/>
      <c r="Y86" s="32"/>
      <c r="Z86" s="3"/>
      <c r="AA86" s="14"/>
      <c r="AB86" s="4"/>
      <c r="AC86" s="3"/>
      <c r="AD86" s="14"/>
      <c r="AE86" s="31"/>
      <c r="AF86" s="32"/>
      <c r="AG86" s="31"/>
      <c r="AH86" s="31"/>
      <c r="AI86" s="32"/>
      <c r="AJ86" s="26"/>
      <c r="AK86" s="26"/>
      <c r="AL86" s="6"/>
      <c r="AM86" s="6"/>
    </row>
    <row r="87" spans="1:39" ht="21" customHeight="1" x14ac:dyDescent="0.15">
      <c r="A87" s="171"/>
      <c r="B87" s="99"/>
      <c r="C87" s="97"/>
      <c r="D87" s="98"/>
      <c r="E87" s="98"/>
      <c r="F87" s="164"/>
      <c r="G87" s="221"/>
      <c r="H87" s="223"/>
      <c r="I87" s="258"/>
      <c r="J87" s="258"/>
      <c r="K87" s="314">
        <f t="shared" si="5"/>
        <v>0</v>
      </c>
      <c r="L87" s="69"/>
      <c r="M87" s="69"/>
      <c r="N87" s="69"/>
      <c r="O87" s="69"/>
      <c r="P87" s="152"/>
      <c r="Q87" s="152"/>
      <c r="R87" s="152"/>
      <c r="S87" s="153"/>
      <c r="T87" s="27" t="str">
        <f t="shared" si="3"/>
        <v/>
      </c>
      <c r="U87" s="49" t="str">
        <f t="shared" si="4"/>
        <v/>
      </c>
      <c r="V87" s="34"/>
      <c r="W87" s="33"/>
      <c r="X87" s="33"/>
      <c r="Y87" s="34"/>
      <c r="Z87" s="3"/>
      <c r="AA87" s="14"/>
      <c r="AB87" s="5"/>
      <c r="AC87" s="3"/>
      <c r="AD87" s="14"/>
      <c r="AE87" s="33"/>
      <c r="AF87" s="34"/>
      <c r="AG87" s="33"/>
      <c r="AH87" s="33"/>
      <c r="AI87" s="34"/>
      <c r="AJ87" s="26"/>
      <c r="AK87" s="26"/>
      <c r="AL87" s="6"/>
      <c r="AM87" s="6"/>
    </row>
    <row r="88" spans="1:39" s="22" customFormat="1" ht="21" customHeight="1" x14ac:dyDescent="0.15">
      <c r="A88" s="176"/>
      <c r="B88" s="63"/>
      <c r="C88" s="57"/>
      <c r="D88" s="60"/>
      <c r="E88" s="60"/>
      <c r="F88" s="77"/>
      <c r="G88" s="219"/>
      <c r="H88" s="213"/>
      <c r="I88" s="238"/>
      <c r="J88" s="238"/>
      <c r="K88" s="315">
        <f t="shared" si="5"/>
        <v>0</v>
      </c>
      <c r="L88" s="58"/>
      <c r="M88" s="58"/>
      <c r="N88" s="58"/>
      <c r="O88" s="58"/>
      <c r="P88" s="65"/>
      <c r="Q88" s="65"/>
      <c r="R88" s="65"/>
      <c r="S88" s="72"/>
      <c r="T88" s="27" t="str">
        <f t="shared" si="3"/>
        <v/>
      </c>
      <c r="U88" s="49" t="str">
        <f t="shared" si="4"/>
        <v/>
      </c>
      <c r="V88" s="25"/>
      <c r="W88" s="25"/>
      <c r="X88" s="25"/>
      <c r="Y88" s="25"/>
      <c r="Z88" s="11"/>
      <c r="AA88" s="18"/>
      <c r="AB88" s="11"/>
      <c r="AC88" s="11"/>
      <c r="AD88" s="18"/>
      <c r="AE88" s="25"/>
      <c r="AF88" s="25"/>
      <c r="AG88" s="25"/>
      <c r="AH88" s="25"/>
      <c r="AI88" s="25"/>
      <c r="AJ88" s="25"/>
    </row>
    <row r="89" spans="1:39" ht="21" customHeight="1" x14ac:dyDescent="0.15">
      <c r="A89" s="62"/>
      <c r="B89" s="63"/>
      <c r="C89" s="57"/>
      <c r="D89" s="60"/>
      <c r="E89" s="60"/>
      <c r="F89" s="77"/>
      <c r="G89" s="219"/>
      <c r="H89" s="213"/>
      <c r="I89" s="238"/>
      <c r="J89" s="238"/>
      <c r="K89" s="315">
        <f t="shared" si="5"/>
        <v>0</v>
      </c>
      <c r="L89" s="58"/>
      <c r="M89" s="58"/>
      <c r="N89" s="58"/>
      <c r="O89" s="58"/>
      <c r="P89" s="65"/>
      <c r="Q89" s="65"/>
      <c r="R89" s="65"/>
      <c r="S89" s="72"/>
      <c r="T89" s="27" t="str">
        <f t="shared" si="3"/>
        <v/>
      </c>
      <c r="U89" s="49" t="str">
        <f t="shared" si="4"/>
        <v/>
      </c>
      <c r="V89" s="27"/>
      <c r="W89" s="26"/>
      <c r="X89" s="26"/>
      <c r="Y89" s="27"/>
      <c r="Z89" s="3"/>
      <c r="AA89" s="14"/>
      <c r="AB89" s="3"/>
      <c r="AC89" s="3"/>
      <c r="AD89" s="14"/>
      <c r="AE89" s="26"/>
      <c r="AF89" s="27"/>
      <c r="AG89" s="26"/>
      <c r="AH89" s="26"/>
      <c r="AI89" s="27"/>
      <c r="AJ89" s="26"/>
      <c r="AK89" s="26"/>
    </row>
    <row r="90" spans="1:39" ht="21" customHeight="1" x14ac:dyDescent="0.15">
      <c r="A90" s="176"/>
      <c r="B90" s="63"/>
      <c r="C90" s="57"/>
      <c r="D90" s="60"/>
      <c r="E90" s="60"/>
      <c r="F90" s="77"/>
      <c r="G90" s="219"/>
      <c r="H90" s="213"/>
      <c r="I90" s="238"/>
      <c r="J90" s="238"/>
      <c r="K90" s="315">
        <f t="shared" si="5"/>
        <v>0</v>
      </c>
      <c r="L90" s="58"/>
      <c r="M90" s="58"/>
      <c r="N90" s="58"/>
      <c r="O90" s="58"/>
      <c r="P90" s="65"/>
      <c r="Q90" s="65"/>
      <c r="R90" s="65"/>
      <c r="S90" s="72"/>
      <c r="T90" s="27" t="str">
        <f t="shared" si="3"/>
        <v/>
      </c>
      <c r="U90" s="49" t="str">
        <f t="shared" si="4"/>
        <v/>
      </c>
      <c r="V90" s="27"/>
      <c r="W90" s="26"/>
      <c r="X90" s="26"/>
      <c r="Y90" s="27"/>
      <c r="Z90" s="3"/>
      <c r="AA90" s="14"/>
      <c r="AB90" s="3"/>
      <c r="AC90" s="3"/>
      <c r="AD90" s="14"/>
      <c r="AE90" s="26"/>
      <c r="AF90" s="27"/>
      <c r="AG90" s="26"/>
      <c r="AH90" s="26"/>
      <c r="AI90" s="27"/>
      <c r="AJ90" s="26"/>
      <c r="AK90" s="26"/>
      <c r="AL90" s="6"/>
      <c r="AM90" s="6"/>
    </row>
    <row r="91" spans="1:39" ht="21" customHeight="1" x14ac:dyDescent="0.15">
      <c r="A91" s="176"/>
      <c r="B91" s="63"/>
      <c r="C91" s="57"/>
      <c r="D91" s="60"/>
      <c r="E91" s="60"/>
      <c r="F91" s="77"/>
      <c r="G91" s="219"/>
      <c r="H91" s="213"/>
      <c r="I91" s="238"/>
      <c r="J91" s="238"/>
      <c r="K91" s="315">
        <f t="shared" si="5"/>
        <v>0</v>
      </c>
      <c r="L91" s="58"/>
      <c r="M91" s="58"/>
      <c r="N91" s="58"/>
      <c r="O91" s="58"/>
      <c r="P91" s="65"/>
      <c r="Q91" s="65"/>
      <c r="R91" s="65"/>
      <c r="S91" s="72"/>
      <c r="T91" s="27" t="str">
        <f t="shared" si="3"/>
        <v/>
      </c>
      <c r="U91" s="49" t="str">
        <f t="shared" si="4"/>
        <v/>
      </c>
      <c r="V91" s="27"/>
      <c r="W91" s="26"/>
      <c r="X91" s="26"/>
      <c r="Y91" s="27"/>
      <c r="Z91" s="3"/>
      <c r="AA91" s="14"/>
      <c r="AB91" s="3"/>
      <c r="AC91" s="3"/>
      <c r="AD91" s="14"/>
      <c r="AE91" s="26"/>
      <c r="AF91" s="27"/>
      <c r="AG91" s="26"/>
      <c r="AH91" s="26"/>
      <c r="AI91" s="27"/>
      <c r="AJ91" s="26"/>
      <c r="AK91" s="26"/>
      <c r="AL91" s="6"/>
      <c r="AM91" s="6"/>
    </row>
    <row r="92" spans="1:39" ht="21" customHeight="1" x14ac:dyDescent="0.15">
      <c r="A92" s="62"/>
      <c r="B92" s="63"/>
      <c r="C92" s="57"/>
      <c r="D92" s="60"/>
      <c r="E92" s="60"/>
      <c r="F92" s="77"/>
      <c r="G92" s="219"/>
      <c r="H92" s="213"/>
      <c r="I92" s="238"/>
      <c r="J92" s="238"/>
      <c r="K92" s="315">
        <f t="shared" si="5"/>
        <v>0</v>
      </c>
      <c r="L92" s="58"/>
      <c r="M92" s="58"/>
      <c r="N92" s="58"/>
      <c r="O92" s="58"/>
      <c r="P92" s="65"/>
      <c r="Q92" s="59"/>
      <c r="R92" s="65"/>
      <c r="S92" s="72"/>
      <c r="T92" s="27" t="str">
        <f t="shared" si="3"/>
        <v/>
      </c>
      <c r="U92" s="49" t="str">
        <f t="shared" si="4"/>
        <v/>
      </c>
      <c r="V92" s="27"/>
      <c r="W92" s="26"/>
      <c r="X92" s="26"/>
      <c r="Y92" s="27"/>
      <c r="Z92" s="3"/>
      <c r="AA92" s="14"/>
      <c r="AB92" s="3"/>
      <c r="AC92" s="3"/>
      <c r="AD92" s="14"/>
      <c r="AE92" s="26"/>
      <c r="AF92" s="27"/>
      <c r="AG92" s="26"/>
      <c r="AH92" s="26"/>
      <c r="AI92" s="27"/>
      <c r="AJ92" s="26"/>
      <c r="AK92" s="26"/>
      <c r="AL92" s="6"/>
      <c r="AM92" s="6"/>
    </row>
    <row r="93" spans="1:39" ht="21" customHeight="1" x14ac:dyDescent="0.15">
      <c r="A93" s="176"/>
      <c r="B93" s="63"/>
      <c r="C93" s="57"/>
      <c r="D93" s="60"/>
      <c r="E93" s="60"/>
      <c r="F93" s="77"/>
      <c r="G93" s="219"/>
      <c r="H93" s="213"/>
      <c r="I93" s="238"/>
      <c r="J93" s="238"/>
      <c r="K93" s="315">
        <f t="shared" si="5"/>
        <v>0</v>
      </c>
      <c r="L93" s="58"/>
      <c r="M93" s="58"/>
      <c r="N93" s="58"/>
      <c r="O93" s="58"/>
      <c r="P93" s="65"/>
      <c r="Q93" s="59"/>
      <c r="R93" s="65"/>
      <c r="S93" s="72"/>
      <c r="T93" s="27" t="str">
        <f t="shared" si="3"/>
        <v/>
      </c>
      <c r="U93" s="49" t="str">
        <f t="shared" si="4"/>
        <v/>
      </c>
      <c r="V93" s="27"/>
      <c r="W93" s="26"/>
      <c r="X93" s="26"/>
      <c r="Y93" s="27"/>
      <c r="Z93" s="3"/>
      <c r="AA93" s="14"/>
      <c r="AB93" s="3"/>
      <c r="AC93" s="3"/>
      <c r="AD93" s="14"/>
      <c r="AE93" s="26"/>
      <c r="AF93" s="27"/>
      <c r="AG93" s="26"/>
      <c r="AH93" s="26"/>
      <c r="AI93" s="27"/>
      <c r="AJ93" s="26"/>
      <c r="AK93" s="26"/>
      <c r="AL93" s="6"/>
      <c r="AM93" s="6"/>
    </row>
    <row r="94" spans="1:39" ht="21" customHeight="1" x14ac:dyDescent="0.15">
      <c r="A94" s="62"/>
      <c r="B94" s="63"/>
      <c r="C94" s="57"/>
      <c r="D94" s="60"/>
      <c r="E94" s="60"/>
      <c r="F94" s="77"/>
      <c r="G94" s="219"/>
      <c r="H94" s="213"/>
      <c r="I94" s="214"/>
      <c r="J94" s="214"/>
      <c r="K94" s="315">
        <f t="shared" si="5"/>
        <v>0</v>
      </c>
      <c r="L94" s="58"/>
      <c r="M94" s="58"/>
      <c r="N94" s="58"/>
      <c r="O94" s="58"/>
      <c r="P94" s="65"/>
      <c r="Q94" s="65"/>
      <c r="R94" s="65"/>
      <c r="S94" s="72"/>
      <c r="T94" s="27" t="str">
        <f t="shared" si="3"/>
        <v/>
      </c>
      <c r="U94" s="49" t="str">
        <f t="shared" si="4"/>
        <v/>
      </c>
      <c r="V94" s="30"/>
      <c r="W94" s="26"/>
      <c r="X94" s="26"/>
      <c r="Y94" s="27"/>
      <c r="Z94" s="3"/>
      <c r="AA94" s="14"/>
      <c r="AB94" s="3"/>
      <c r="AC94" s="3"/>
      <c r="AD94" s="14"/>
      <c r="AE94" s="26"/>
      <c r="AF94" s="27"/>
      <c r="AG94" s="26"/>
      <c r="AH94" s="26"/>
      <c r="AI94" s="27"/>
      <c r="AJ94" s="26"/>
      <c r="AK94" s="26"/>
      <c r="AL94" s="6"/>
      <c r="AM94" s="6"/>
    </row>
    <row r="95" spans="1:39" ht="21" customHeight="1" x14ac:dyDescent="0.15">
      <c r="A95" s="62"/>
      <c r="B95" s="63"/>
      <c r="C95" s="57"/>
      <c r="D95" s="60"/>
      <c r="E95" s="60"/>
      <c r="F95" s="77"/>
      <c r="G95" s="219"/>
      <c r="H95" s="213"/>
      <c r="I95" s="214"/>
      <c r="J95" s="214"/>
      <c r="K95" s="315">
        <f t="shared" si="5"/>
        <v>0</v>
      </c>
      <c r="L95" s="58"/>
      <c r="M95" s="58"/>
      <c r="N95" s="58"/>
      <c r="O95" s="58"/>
      <c r="P95" s="65"/>
      <c r="Q95" s="65"/>
      <c r="R95" s="65"/>
      <c r="S95" s="72"/>
      <c r="T95" s="27" t="str">
        <f t="shared" si="3"/>
        <v/>
      </c>
      <c r="U95" s="49" t="str">
        <f t="shared" si="4"/>
        <v/>
      </c>
      <c r="V95" s="27"/>
      <c r="W95" s="26"/>
      <c r="X95" s="26"/>
      <c r="Y95" s="27"/>
      <c r="Z95" s="3"/>
      <c r="AA95" s="14"/>
      <c r="AB95" s="3"/>
      <c r="AC95" s="3"/>
      <c r="AD95" s="14"/>
      <c r="AE95" s="26"/>
      <c r="AF95" s="27"/>
      <c r="AG95" s="26"/>
      <c r="AH95" s="26"/>
      <c r="AI95" s="27"/>
      <c r="AJ95" s="26"/>
      <c r="AK95" s="26"/>
      <c r="AL95" s="6"/>
      <c r="AM95" s="6"/>
    </row>
    <row r="96" spans="1:39" ht="21" customHeight="1" x14ac:dyDescent="0.15">
      <c r="A96" s="62"/>
      <c r="B96" s="63"/>
      <c r="C96" s="57"/>
      <c r="D96" s="60"/>
      <c r="E96" s="60"/>
      <c r="F96" s="77"/>
      <c r="G96" s="219"/>
      <c r="H96" s="213"/>
      <c r="I96" s="214"/>
      <c r="J96" s="214"/>
      <c r="K96" s="315">
        <f t="shared" si="5"/>
        <v>0</v>
      </c>
      <c r="L96" s="58"/>
      <c r="M96" s="58"/>
      <c r="N96" s="58"/>
      <c r="O96" s="58"/>
      <c r="P96" s="65"/>
      <c r="Q96" s="65"/>
      <c r="R96" s="65"/>
      <c r="S96" s="72"/>
      <c r="T96" s="27" t="str">
        <f t="shared" si="3"/>
        <v/>
      </c>
      <c r="U96" s="49" t="str">
        <f t="shared" si="4"/>
        <v/>
      </c>
      <c r="V96" s="27"/>
      <c r="W96" s="26"/>
      <c r="X96" s="26"/>
      <c r="Y96" s="27"/>
      <c r="Z96" s="3"/>
      <c r="AA96" s="14"/>
      <c r="AB96" s="3"/>
      <c r="AC96" s="3"/>
      <c r="AD96" s="14"/>
      <c r="AE96" s="26"/>
      <c r="AF96" s="27"/>
      <c r="AG96" s="26"/>
      <c r="AH96" s="26"/>
      <c r="AI96" s="27"/>
      <c r="AJ96" s="26"/>
      <c r="AK96" s="26"/>
      <c r="AL96" s="6"/>
      <c r="AM96" s="6"/>
    </row>
    <row r="97" spans="1:39" ht="21" customHeight="1" x14ac:dyDescent="0.15">
      <c r="A97" s="62"/>
      <c r="B97" s="63"/>
      <c r="C97" s="57"/>
      <c r="D97" s="60"/>
      <c r="E97" s="60"/>
      <c r="F97" s="77"/>
      <c r="G97" s="219"/>
      <c r="H97" s="213"/>
      <c r="I97" s="214"/>
      <c r="J97" s="214"/>
      <c r="K97" s="315">
        <f t="shared" si="5"/>
        <v>0</v>
      </c>
      <c r="L97" s="58"/>
      <c r="M97" s="58"/>
      <c r="N97" s="58"/>
      <c r="O97" s="58"/>
      <c r="P97" s="79"/>
      <c r="Q97" s="79"/>
      <c r="R97" s="79"/>
      <c r="S97" s="73"/>
      <c r="T97" s="27" t="str">
        <f t="shared" si="3"/>
        <v/>
      </c>
      <c r="U97" s="49" t="str">
        <f t="shared" si="4"/>
        <v/>
      </c>
      <c r="V97" s="27"/>
      <c r="W97" s="26"/>
      <c r="X97" s="26"/>
      <c r="Y97" s="27"/>
      <c r="Z97" s="3"/>
      <c r="AA97" s="14"/>
      <c r="AB97" s="3"/>
      <c r="AC97" s="3"/>
      <c r="AD97" s="14"/>
      <c r="AE97" s="26"/>
      <c r="AF97" s="27"/>
      <c r="AG97" s="26"/>
      <c r="AH97" s="26"/>
      <c r="AI97" s="27"/>
      <c r="AJ97" s="26"/>
      <c r="AK97" s="26"/>
      <c r="AL97" s="6"/>
      <c r="AM97" s="6"/>
    </row>
    <row r="98" spans="1:39" ht="21" customHeight="1" x14ac:dyDescent="0.15">
      <c r="A98" s="62"/>
      <c r="B98" s="63"/>
      <c r="C98" s="57"/>
      <c r="D98" s="60"/>
      <c r="E98" s="60"/>
      <c r="F98" s="77"/>
      <c r="G98" s="219"/>
      <c r="H98" s="213"/>
      <c r="I98" s="214"/>
      <c r="J98" s="214"/>
      <c r="K98" s="315">
        <f t="shared" si="5"/>
        <v>0</v>
      </c>
      <c r="L98" s="58"/>
      <c r="M98" s="58"/>
      <c r="N98" s="58"/>
      <c r="O98" s="58"/>
      <c r="P98" s="79"/>
      <c r="Q98" s="79"/>
      <c r="R98" s="79"/>
      <c r="S98" s="73"/>
      <c r="T98" s="27" t="str">
        <f t="shared" si="3"/>
        <v/>
      </c>
      <c r="U98" s="49" t="str">
        <f t="shared" si="4"/>
        <v/>
      </c>
      <c r="V98" s="27"/>
      <c r="W98" s="26"/>
      <c r="X98" s="26"/>
      <c r="Y98" s="27"/>
      <c r="Z98" s="3"/>
      <c r="AA98" s="14"/>
      <c r="AB98" s="3"/>
      <c r="AC98" s="3"/>
      <c r="AD98" s="14"/>
      <c r="AE98" s="26"/>
      <c r="AF98" s="27"/>
      <c r="AG98" s="26"/>
      <c r="AH98" s="26"/>
      <c r="AI98" s="27"/>
      <c r="AJ98" s="26"/>
      <c r="AK98" s="26"/>
      <c r="AL98" s="6"/>
      <c r="AM98" s="6"/>
    </row>
    <row r="99" spans="1:39" ht="21" customHeight="1" x14ac:dyDescent="0.15">
      <c r="A99" s="62"/>
      <c r="B99" s="63"/>
      <c r="C99" s="57"/>
      <c r="D99" s="60"/>
      <c r="E99" s="60"/>
      <c r="F99" s="77"/>
      <c r="G99" s="219"/>
      <c r="H99" s="213"/>
      <c r="I99" s="214"/>
      <c r="J99" s="214"/>
      <c r="K99" s="315">
        <f t="shared" si="5"/>
        <v>0</v>
      </c>
      <c r="L99" s="58"/>
      <c r="M99" s="58"/>
      <c r="N99" s="58"/>
      <c r="O99" s="58"/>
      <c r="P99" s="65"/>
      <c r="Q99" s="65"/>
      <c r="R99" s="65"/>
      <c r="S99" s="72"/>
      <c r="T99" s="27" t="str">
        <f t="shared" si="3"/>
        <v/>
      </c>
      <c r="U99" s="49" t="str">
        <f t="shared" si="4"/>
        <v/>
      </c>
      <c r="V99" s="27"/>
      <c r="W99" s="26"/>
      <c r="X99" s="26"/>
      <c r="Y99" s="27"/>
      <c r="Z99" s="3"/>
      <c r="AA99" s="14"/>
      <c r="AB99" s="3"/>
      <c r="AC99" s="3"/>
      <c r="AD99" s="14"/>
      <c r="AE99" s="26"/>
      <c r="AF99" s="27"/>
      <c r="AG99" s="26"/>
      <c r="AH99" s="26"/>
      <c r="AI99" s="27"/>
      <c r="AJ99" s="26"/>
      <c r="AK99" s="26"/>
      <c r="AL99" s="6"/>
      <c r="AM99" s="6"/>
    </row>
    <row r="100" spans="1:39" ht="21" customHeight="1" x14ac:dyDescent="0.15">
      <c r="A100" s="62"/>
      <c r="B100" s="63"/>
      <c r="C100" s="57"/>
      <c r="D100" s="60"/>
      <c r="E100" s="60"/>
      <c r="F100" s="77"/>
      <c r="G100" s="219"/>
      <c r="H100" s="213"/>
      <c r="I100" s="214"/>
      <c r="J100" s="214"/>
      <c r="K100" s="315">
        <f t="shared" si="5"/>
        <v>0</v>
      </c>
      <c r="L100" s="58"/>
      <c r="M100" s="58"/>
      <c r="N100" s="58"/>
      <c r="O100" s="58"/>
      <c r="P100" s="65"/>
      <c r="Q100" s="65"/>
      <c r="R100" s="65"/>
      <c r="S100" s="72"/>
      <c r="T100" s="27" t="str">
        <f t="shared" si="3"/>
        <v/>
      </c>
      <c r="U100" s="49" t="str">
        <f t="shared" si="4"/>
        <v/>
      </c>
      <c r="V100" s="27"/>
      <c r="W100" s="26"/>
      <c r="X100" s="26"/>
      <c r="Y100" s="27"/>
      <c r="Z100" s="3"/>
      <c r="AA100" s="14"/>
      <c r="AB100" s="3"/>
      <c r="AC100" s="3"/>
      <c r="AD100" s="14"/>
      <c r="AE100" s="26"/>
      <c r="AF100" s="27"/>
      <c r="AG100" s="26"/>
      <c r="AH100" s="26"/>
      <c r="AI100" s="27"/>
      <c r="AJ100" s="26"/>
      <c r="AK100" s="26"/>
      <c r="AL100" s="6"/>
      <c r="AM100" s="6"/>
    </row>
    <row r="101" spans="1:39" ht="21" customHeight="1" x14ac:dyDescent="0.15">
      <c r="A101" s="62"/>
      <c r="B101" s="63"/>
      <c r="C101" s="57"/>
      <c r="D101" s="60"/>
      <c r="E101" s="60"/>
      <c r="F101" s="77"/>
      <c r="G101" s="219"/>
      <c r="H101" s="213"/>
      <c r="I101" s="214"/>
      <c r="J101" s="214"/>
      <c r="K101" s="315">
        <f t="shared" si="5"/>
        <v>0</v>
      </c>
      <c r="L101" s="58"/>
      <c r="M101" s="58"/>
      <c r="N101" s="58"/>
      <c r="O101" s="58"/>
      <c r="P101" s="65"/>
      <c r="Q101" s="65"/>
      <c r="R101" s="65"/>
      <c r="S101" s="72"/>
      <c r="T101" s="27" t="str">
        <f t="shared" si="3"/>
        <v/>
      </c>
      <c r="U101" s="49" t="str">
        <f t="shared" si="4"/>
        <v/>
      </c>
      <c r="V101" s="27"/>
      <c r="W101" s="26"/>
      <c r="X101" s="26"/>
      <c r="Y101" s="27"/>
      <c r="Z101" s="3"/>
      <c r="AA101" s="14"/>
      <c r="AB101" s="3"/>
      <c r="AC101" s="3"/>
      <c r="AD101" s="14"/>
      <c r="AE101" s="26"/>
      <c r="AF101" s="27"/>
      <c r="AG101" s="26"/>
      <c r="AH101" s="26"/>
      <c r="AI101" s="27"/>
      <c r="AJ101" s="26"/>
      <c r="AK101" s="26"/>
      <c r="AL101" s="6"/>
      <c r="AM101" s="6"/>
    </row>
    <row r="102" spans="1:39" ht="21" customHeight="1" x14ac:dyDescent="0.15">
      <c r="A102" s="62"/>
      <c r="B102" s="63"/>
      <c r="C102" s="57"/>
      <c r="D102" s="60"/>
      <c r="E102" s="60"/>
      <c r="F102" s="77"/>
      <c r="G102" s="219"/>
      <c r="H102" s="213"/>
      <c r="I102" s="214"/>
      <c r="J102" s="214"/>
      <c r="K102" s="315">
        <f t="shared" si="5"/>
        <v>0</v>
      </c>
      <c r="L102" s="58"/>
      <c r="M102" s="58"/>
      <c r="N102" s="58"/>
      <c r="O102" s="58"/>
      <c r="P102" s="65"/>
      <c r="Q102" s="65"/>
      <c r="R102" s="65"/>
      <c r="S102" s="72"/>
      <c r="T102" s="27" t="str">
        <f t="shared" si="3"/>
        <v/>
      </c>
      <c r="U102" s="49" t="str">
        <f t="shared" si="4"/>
        <v/>
      </c>
      <c r="V102" s="27"/>
      <c r="W102" s="26"/>
      <c r="X102" s="26"/>
      <c r="Y102" s="27"/>
      <c r="Z102" s="3"/>
      <c r="AA102" s="14"/>
      <c r="AB102" s="3"/>
      <c r="AC102" s="3"/>
      <c r="AD102" s="14"/>
      <c r="AE102" s="26"/>
      <c r="AF102" s="27"/>
      <c r="AG102" s="26"/>
      <c r="AH102" s="26"/>
      <c r="AI102" s="27"/>
      <c r="AJ102" s="26"/>
      <c r="AK102" s="26"/>
      <c r="AL102" s="6"/>
      <c r="AM102" s="6"/>
    </row>
    <row r="103" spans="1:39" ht="21" customHeight="1" x14ac:dyDescent="0.15">
      <c r="A103" s="62"/>
      <c r="B103" s="63"/>
      <c r="C103" s="57"/>
      <c r="D103" s="60"/>
      <c r="E103" s="60"/>
      <c r="F103" s="77"/>
      <c r="G103" s="219"/>
      <c r="H103" s="213"/>
      <c r="I103" s="214"/>
      <c r="J103" s="214"/>
      <c r="K103" s="315">
        <f t="shared" si="5"/>
        <v>0</v>
      </c>
      <c r="L103" s="58"/>
      <c r="M103" s="58"/>
      <c r="N103" s="58"/>
      <c r="O103" s="58"/>
      <c r="P103" s="65"/>
      <c r="Q103" s="65"/>
      <c r="R103" s="65"/>
      <c r="S103" s="72"/>
      <c r="T103" s="27" t="str">
        <f t="shared" si="3"/>
        <v/>
      </c>
      <c r="U103" s="49" t="str">
        <f t="shared" si="4"/>
        <v/>
      </c>
      <c r="V103" s="27"/>
      <c r="W103" s="26"/>
      <c r="X103" s="26"/>
      <c r="Y103" s="27"/>
      <c r="Z103" s="3"/>
      <c r="AA103" s="14"/>
      <c r="AB103" s="3"/>
      <c r="AC103" s="3"/>
      <c r="AD103" s="14"/>
      <c r="AE103" s="26"/>
      <c r="AF103" s="27"/>
      <c r="AG103" s="26"/>
      <c r="AH103" s="26"/>
      <c r="AI103" s="27"/>
      <c r="AJ103" s="26"/>
      <c r="AK103" s="26"/>
      <c r="AL103" s="6"/>
      <c r="AM103" s="6"/>
    </row>
    <row r="104" spans="1:39" ht="21" customHeight="1" x14ac:dyDescent="0.15">
      <c r="A104" s="62"/>
      <c r="B104" s="63"/>
      <c r="C104" s="57"/>
      <c r="D104" s="60"/>
      <c r="E104" s="60"/>
      <c r="F104" s="77"/>
      <c r="G104" s="219"/>
      <c r="H104" s="213"/>
      <c r="I104" s="214"/>
      <c r="J104" s="214"/>
      <c r="K104" s="315">
        <f t="shared" si="5"/>
        <v>0</v>
      </c>
      <c r="L104" s="58"/>
      <c r="M104" s="58"/>
      <c r="N104" s="58"/>
      <c r="O104" s="58"/>
      <c r="P104" s="65"/>
      <c r="Q104" s="65"/>
      <c r="R104" s="65"/>
      <c r="S104" s="72"/>
      <c r="T104" s="27" t="str">
        <f t="shared" si="3"/>
        <v/>
      </c>
      <c r="U104" s="49" t="str">
        <f t="shared" si="4"/>
        <v/>
      </c>
      <c r="V104" s="27"/>
      <c r="W104" s="26"/>
      <c r="X104" s="26"/>
      <c r="Y104" s="27"/>
      <c r="Z104" s="3"/>
      <c r="AA104" s="14"/>
      <c r="AB104" s="3"/>
      <c r="AC104" s="3"/>
      <c r="AD104" s="14"/>
      <c r="AE104" s="26"/>
      <c r="AF104" s="27"/>
      <c r="AG104" s="26"/>
      <c r="AH104" s="26"/>
      <c r="AI104" s="27"/>
      <c r="AJ104" s="26"/>
      <c r="AK104" s="26"/>
      <c r="AL104" s="6"/>
      <c r="AM104" s="6"/>
    </row>
    <row r="105" spans="1:39" ht="21" customHeight="1" x14ac:dyDescent="0.15">
      <c r="A105" s="62"/>
      <c r="B105" s="63"/>
      <c r="C105" s="57"/>
      <c r="D105" s="60"/>
      <c r="E105" s="60"/>
      <c r="F105" s="77"/>
      <c r="G105" s="219"/>
      <c r="H105" s="213"/>
      <c r="I105" s="214"/>
      <c r="J105" s="214"/>
      <c r="K105" s="315">
        <f t="shared" si="5"/>
        <v>0</v>
      </c>
      <c r="L105" s="58"/>
      <c r="M105" s="58"/>
      <c r="N105" s="58"/>
      <c r="O105" s="58"/>
      <c r="P105" s="65"/>
      <c r="Q105" s="65"/>
      <c r="R105" s="65"/>
      <c r="S105" s="72"/>
      <c r="T105" s="27" t="str">
        <f t="shared" si="3"/>
        <v/>
      </c>
      <c r="U105" s="49" t="str">
        <f t="shared" si="4"/>
        <v/>
      </c>
      <c r="V105" s="27"/>
      <c r="W105" s="26"/>
      <c r="X105" s="26"/>
      <c r="Y105" s="27"/>
      <c r="Z105" s="3"/>
      <c r="AA105" s="14"/>
      <c r="AB105" s="3"/>
      <c r="AC105" s="3"/>
      <c r="AD105" s="14"/>
      <c r="AE105" s="26"/>
      <c r="AF105" s="27"/>
      <c r="AG105" s="26"/>
      <c r="AH105" s="26"/>
      <c r="AI105" s="27"/>
      <c r="AJ105" s="26"/>
      <c r="AK105" s="26"/>
      <c r="AL105" s="6"/>
      <c r="AM105" s="6"/>
    </row>
    <row r="106" spans="1:39" ht="21" customHeight="1" x14ac:dyDescent="0.15">
      <c r="A106" s="172">
        <v>98</v>
      </c>
      <c r="B106" s="105"/>
      <c r="C106" s="111"/>
      <c r="D106" s="95"/>
      <c r="E106" s="95"/>
      <c r="F106" s="166"/>
      <c r="G106" s="220"/>
      <c r="H106" s="228"/>
      <c r="I106" s="229"/>
      <c r="J106" s="229"/>
      <c r="K106" s="316">
        <f t="shared" ref="K106:K134" si="6">J106-E106</f>
        <v>0</v>
      </c>
      <c r="L106" s="68"/>
      <c r="M106" s="68"/>
      <c r="N106" s="68"/>
      <c r="O106" s="68"/>
      <c r="P106" s="154"/>
      <c r="Q106" s="154"/>
      <c r="R106" s="154"/>
      <c r="S106" s="155"/>
      <c r="T106" s="27" t="str">
        <f t="shared" si="3"/>
        <v/>
      </c>
      <c r="U106" s="49" t="str">
        <f t="shared" si="4"/>
        <v/>
      </c>
      <c r="V106" s="32"/>
      <c r="W106" s="31"/>
      <c r="X106" s="31"/>
      <c r="Y106" s="32"/>
      <c r="Z106" s="3"/>
      <c r="AA106" s="14"/>
      <c r="AB106" s="4"/>
      <c r="AC106" s="3"/>
      <c r="AD106" s="14"/>
      <c r="AE106" s="31"/>
      <c r="AF106" s="32"/>
      <c r="AG106" s="31"/>
      <c r="AH106" s="31"/>
      <c r="AI106" s="32"/>
      <c r="AJ106" s="26"/>
      <c r="AK106" s="26"/>
      <c r="AL106" s="6"/>
      <c r="AM106" s="6"/>
    </row>
    <row r="107" spans="1:39" ht="21" customHeight="1" x14ac:dyDescent="0.15">
      <c r="A107" s="171">
        <v>99</v>
      </c>
      <c r="B107" s="99"/>
      <c r="C107" s="97"/>
      <c r="D107" s="98"/>
      <c r="E107" s="98"/>
      <c r="F107" s="164"/>
      <c r="G107" s="221"/>
      <c r="H107" s="223"/>
      <c r="I107" s="224"/>
      <c r="J107" s="224"/>
      <c r="K107" s="314">
        <f t="shared" si="6"/>
        <v>0</v>
      </c>
      <c r="L107" s="69"/>
      <c r="M107" s="69"/>
      <c r="N107" s="69"/>
      <c r="O107" s="69"/>
      <c r="P107" s="152"/>
      <c r="Q107" s="152"/>
      <c r="R107" s="152"/>
      <c r="S107" s="153"/>
      <c r="T107" s="27" t="str">
        <f t="shared" si="3"/>
        <v/>
      </c>
      <c r="U107" s="49" t="str">
        <f t="shared" si="4"/>
        <v/>
      </c>
      <c r="V107" s="32"/>
      <c r="W107" s="31"/>
      <c r="X107" s="31"/>
      <c r="Y107" s="32"/>
      <c r="Z107" s="3"/>
      <c r="AA107" s="14"/>
      <c r="AB107" s="4"/>
      <c r="AC107" s="3"/>
      <c r="AD107" s="14"/>
      <c r="AE107" s="31"/>
      <c r="AF107" s="32"/>
      <c r="AG107" s="31"/>
      <c r="AH107" s="31"/>
      <c r="AI107" s="32"/>
      <c r="AJ107" s="26"/>
      <c r="AK107" s="26"/>
      <c r="AL107" s="6"/>
      <c r="AM107" s="6"/>
    </row>
    <row r="108" spans="1:39" ht="21" customHeight="1" x14ac:dyDescent="0.15">
      <c r="A108" s="62" t="s">
        <v>130</v>
      </c>
      <c r="B108" s="63"/>
      <c r="C108" s="57"/>
      <c r="D108" s="60"/>
      <c r="E108" s="60"/>
      <c r="F108" s="77"/>
      <c r="G108" s="219"/>
      <c r="H108" s="213"/>
      <c r="I108" s="214"/>
      <c r="J108" s="214"/>
      <c r="K108" s="315">
        <f t="shared" si="6"/>
        <v>0</v>
      </c>
      <c r="L108" s="58"/>
      <c r="M108" s="58"/>
      <c r="N108" s="58"/>
      <c r="O108" s="58"/>
      <c r="P108" s="65"/>
      <c r="Q108" s="65"/>
      <c r="R108" s="65"/>
      <c r="S108" s="72"/>
      <c r="T108" s="27" t="str">
        <f t="shared" si="3"/>
        <v/>
      </c>
      <c r="U108" s="49" t="str">
        <f t="shared" si="4"/>
        <v/>
      </c>
      <c r="V108" s="34"/>
      <c r="W108" s="33"/>
      <c r="X108" s="33"/>
      <c r="Y108" s="34"/>
      <c r="Z108" s="3"/>
      <c r="AA108" s="14"/>
      <c r="AB108" s="5"/>
      <c r="AC108" s="3"/>
      <c r="AD108" s="14"/>
      <c r="AE108" s="33"/>
      <c r="AF108" s="34"/>
      <c r="AG108" s="33"/>
      <c r="AH108" s="33"/>
      <c r="AI108" s="34"/>
      <c r="AJ108" s="26"/>
      <c r="AK108" s="26"/>
      <c r="AL108" s="6"/>
      <c r="AM108" s="6"/>
    </row>
    <row r="109" spans="1:39" s="22" customFormat="1" ht="21" customHeight="1" x14ac:dyDescent="0.15">
      <c r="A109" s="62" t="s">
        <v>242</v>
      </c>
      <c r="B109" s="63"/>
      <c r="C109" s="57"/>
      <c r="D109" s="60"/>
      <c r="E109" s="60"/>
      <c r="F109" s="77"/>
      <c r="G109" s="219"/>
      <c r="H109" s="213"/>
      <c r="I109" s="214"/>
      <c r="J109" s="214"/>
      <c r="K109" s="315">
        <f t="shared" si="6"/>
        <v>0</v>
      </c>
      <c r="L109" s="58"/>
      <c r="M109" s="58"/>
      <c r="N109" s="58"/>
      <c r="O109" s="58"/>
      <c r="P109" s="65"/>
      <c r="Q109" s="65"/>
      <c r="R109" s="65"/>
      <c r="S109" s="72"/>
      <c r="T109" s="27" t="str">
        <f t="shared" si="3"/>
        <v/>
      </c>
      <c r="U109" s="49" t="str">
        <f t="shared" si="4"/>
        <v/>
      </c>
      <c r="V109" s="25"/>
      <c r="W109" s="25"/>
      <c r="X109" s="25"/>
      <c r="Y109" s="25"/>
      <c r="Z109" s="11"/>
      <c r="AA109" s="18"/>
      <c r="AB109" s="11"/>
      <c r="AC109" s="11"/>
      <c r="AD109" s="18"/>
      <c r="AE109" s="25"/>
      <c r="AF109" s="25"/>
      <c r="AG109" s="25"/>
      <c r="AH109" s="25"/>
      <c r="AI109" s="25"/>
      <c r="AJ109" s="25"/>
    </row>
    <row r="110" spans="1:39" ht="21" customHeight="1" x14ac:dyDescent="0.15">
      <c r="A110" s="62">
        <v>101</v>
      </c>
      <c r="B110" s="63"/>
      <c r="C110" s="57"/>
      <c r="D110" s="60"/>
      <c r="E110" s="60"/>
      <c r="F110" s="77"/>
      <c r="G110" s="219"/>
      <c r="H110" s="213"/>
      <c r="I110" s="214"/>
      <c r="J110" s="214"/>
      <c r="K110" s="315">
        <f t="shared" si="6"/>
        <v>0</v>
      </c>
      <c r="L110" s="58"/>
      <c r="M110" s="58"/>
      <c r="N110" s="58"/>
      <c r="O110" s="58"/>
      <c r="P110" s="65"/>
      <c r="Q110" s="65"/>
      <c r="R110" s="65"/>
      <c r="S110" s="72"/>
      <c r="T110" s="27" t="str">
        <f t="shared" si="3"/>
        <v/>
      </c>
      <c r="U110" s="49" t="str">
        <f t="shared" si="4"/>
        <v/>
      </c>
      <c r="V110" s="27"/>
      <c r="W110" s="26"/>
      <c r="X110" s="26"/>
      <c r="Y110" s="27"/>
      <c r="Z110" s="3"/>
      <c r="AA110" s="14"/>
      <c r="AB110" s="3"/>
      <c r="AC110" s="3"/>
      <c r="AD110" s="14"/>
      <c r="AE110" s="26"/>
      <c r="AF110" s="27"/>
      <c r="AG110" s="26"/>
      <c r="AH110" s="26"/>
      <c r="AI110" s="27"/>
      <c r="AJ110" s="26"/>
      <c r="AK110" s="26"/>
    </row>
    <row r="111" spans="1:39" ht="21" customHeight="1" x14ac:dyDescent="0.15">
      <c r="A111" s="62">
        <v>102</v>
      </c>
      <c r="B111" s="63"/>
      <c r="C111" s="57"/>
      <c r="D111" s="60"/>
      <c r="E111" s="60"/>
      <c r="F111" s="77"/>
      <c r="G111" s="219"/>
      <c r="H111" s="213"/>
      <c r="I111" s="214"/>
      <c r="J111" s="214"/>
      <c r="K111" s="315">
        <f t="shared" si="6"/>
        <v>0</v>
      </c>
      <c r="L111" s="58"/>
      <c r="M111" s="58"/>
      <c r="N111" s="58"/>
      <c r="O111" s="58"/>
      <c r="P111" s="65"/>
      <c r="Q111" s="65"/>
      <c r="R111" s="65"/>
      <c r="S111" s="72"/>
      <c r="T111" s="27" t="str">
        <f t="shared" si="3"/>
        <v/>
      </c>
      <c r="U111" s="49" t="str">
        <f t="shared" si="4"/>
        <v/>
      </c>
      <c r="V111" s="27"/>
      <c r="W111" s="26"/>
      <c r="X111" s="26"/>
      <c r="Y111" s="27"/>
      <c r="Z111" s="3"/>
      <c r="AA111" s="14"/>
      <c r="AB111" s="3"/>
      <c r="AC111" s="3"/>
      <c r="AD111" s="14"/>
      <c r="AE111" s="26"/>
      <c r="AF111" s="27"/>
      <c r="AG111" s="26"/>
      <c r="AH111" s="26"/>
      <c r="AI111" s="27"/>
      <c r="AJ111" s="26"/>
      <c r="AK111" s="26"/>
    </row>
    <row r="112" spans="1:39" ht="21" customHeight="1" x14ac:dyDescent="0.15">
      <c r="A112" s="62">
        <v>103</v>
      </c>
      <c r="B112" s="63"/>
      <c r="C112" s="57"/>
      <c r="D112" s="60"/>
      <c r="E112" s="60"/>
      <c r="F112" s="77"/>
      <c r="G112" s="219"/>
      <c r="H112" s="213"/>
      <c r="I112" s="214"/>
      <c r="J112" s="214"/>
      <c r="K112" s="315">
        <f t="shared" si="6"/>
        <v>0</v>
      </c>
      <c r="L112" s="58"/>
      <c r="M112" s="58"/>
      <c r="N112" s="58"/>
      <c r="O112" s="58"/>
      <c r="P112" s="65"/>
      <c r="Q112" s="65"/>
      <c r="R112" s="65"/>
      <c r="S112" s="72"/>
      <c r="T112" s="27" t="str">
        <f t="shared" si="3"/>
        <v/>
      </c>
      <c r="U112" s="49" t="str">
        <f t="shared" si="4"/>
        <v/>
      </c>
      <c r="V112" s="27"/>
      <c r="W112" s="26"/>
      <c r="X112" s="26"/>
      <c r="Y112" s="27"/>
      <c r="Z112" s="3"/>
      <c r="AA112" s="14"/>
      <c r="AB112" s="3"/>
      <c r="AC112" s="3"/>
      <c r="AD112" s="14"/>
      <c r="AE112" s="26"/>
      <c r="AF112" s="27"/>
      <c r="AG112" s="26"/>
      <c r="AH112" s="26"/>
      <c r="AI112" s="27"/>
      <c r="AJ112" s="26"/>
      <c r="AK112" s="26"/>
      <c r="AL112" s="6"/>
      <c r="AM112" s="6"/>
    </row>
    <row r="113" spans="1:39" ht="21" customHeight="1" x14ac:dyDescent="0.15">
      <c r="A113" s="62">
        <v>104</v>
      </c>
      <c r="B113" s="63"/>
      <c r="C113" s="57"/>
      <c r="D113" s="60"/>
      <c r="E113" s="60"/>
      <c r="F113" s="77"/>
      <c r="G113" s="219"/>
      <c r="H113" s="213"/>
      <c r="I113" s="214"/>
      <c r="J113" s="214"/>
      <c r="K113" s="315">
        <f t="shared" si="6"/>
        <v>0</v>
      </c>
      <c r="L113" s="58"/>
      <c r="M113" s="58"/>
      <c r="N113" s="58"/>
      <c r="O113" s="58"/>
      <c r="P113" s="65"/>
      <c r="Q113" s="65"/>
      <c r="R113" s="65"/>
      <c r="S113" s="72"/>
      <c r="T113" s="27" t="str">
        <f t="shared" si="3"/>
        <v/>
      </c>
      <c r="U113" s="49" t="str">
        <f t="shared" si="4"/>
        <v/>
      </c>
      <c r="V113" s="27"/>
      <c r="W113" s="26"/>
      <c r="X113" s="26"/>
      <c r="Y113" s="27"/>
      <c r="Z113" s="3"/>
      <c r="AA113" s="14"/>
      <c r="AB113" s="3"/>
      <c r="AC113" s="3"/>
      <c r="AD113" s="14"/>
      <c r="AE113" s="26"/>
      <c r="AF113" s="27"/>
      <c r="AG113" s="26"/>
      <c r="AH113" s="26"/>
      <c r="AI113" s="27"/>
      <c r="AJ113" s="26"/>
      <c r="AK113" s="26"/>
      <c r="AL113" s="6"/>
      <c r="AM113" s="6"/>
    </row>
    <row r="114" spans="1:39" ht="21" customHeight="1" x14ac:dyDescent="0.15">
      <c r="A114" s="62">
        <v>105</v>
      </c>
      <c r="B114" s="63"/>
      <c r="C114" s="57"/>
      <c r="D114" s="60"/>
      <c r="E114" s="60"/>
      <c r="F114" s="77"/>
      <c r="G114" s="219"/>
      <c r="H114" s="213"/>
      <c r="I114" s="214"/>
      <c r="J114" s="214"/>
      <c r="K114" s="315">
        <f t="shared" si="6"/>
        <v>0</v>
      </c>
      <c r="L114" s="58"/>
      <c r="M114" s="58"/>
      <c r="N114" s="58"/>
      <c r="O114" s="58"/>
      <c r="P114" s="65"/>
      <c r="Q114" s="65"/>
      <c r="R114" s="65"/>
      <c r="S114" s="72"/>
      <c r="T114" s="27" t="str">
        <f t="shared" si="3"/>
        <v/>
      </c>
      <c r="U114" s="49" t="str">
        <f t="shared" si="4"/>
        <v/>
      </c>
      <c r="V114" s="27"/>
      <c r="W114" s="26"/>
      <c r="X114" s="26"/>
      <c r="Y114" s="27"/>
      <c r="Z114" s="3"/>
      <c r="AA114" s="14"/>
      <c r="AB114" s="3"/>
      <c r="AC114" s="3"/>
      <c r="AD114" s="14"/>
      <c r="AE114" s="26"/>
      <c r="AF114" s="27"/>
      <c r="AG114" s="26"/>
      <c r="AH114" s="26"/>
      <c r="AI114" s="27"/>
      <c r="AJ114" s="26"/>
      <c r="AK114" s="26"/>
      <c r="AL114" s="6"/>
      <c r="AM114" s="6"/>
    </row>
    <row r="115" spans="1:39" ht="21" customHeight="1" x14ac:dyDescent="0.15">
      <c r="A115" s="62">
        <v>106</v>
      </c>
      <c r="B115" s="63"/>
      <c r="C115" s="57"/>
      <c r="D115" s="60"/>
      <c r="E115" s="60"/>
      <c r="F115" s="77"/>
      <c r="G115" s="219"/>
      <c r="H115" s="213"/>
      <c r="I115" s="214"/>
      <c r="J115" s="214"/>
      <c r="K115" s="315">
        <f t="shared" si="6"/>
        <v>0</v>
      </c>
      <c r="L115" s="58"/>
      <c r="M115" s="58"/>
      <c r="N115" s="58"/>
      <c r="O115" s="58"/>
      <c r="P115" s="65"/>
      <c r="Q115" s="65"/>
      <c r="R115" s="65"/>
      <c r="S115" s="72"/>
      <c r="T115" s="27" t="str">
        <f t="shared" si="3"/>
        <v/>
      </c>
      <c r="U115" s="49" t="str">
        <f t="shared" si="4"/>
        <v/>
      </c>
      <c r="V115" s="30"/>
      <c r="W115" s="26"/>
      <c r="X115" s="26"/>
      <c r="Y115" s="27"/>
      <c r="Z115" s="3"/>
      <c r="AA115" s="14"/>
      <c r="AB115" s="3"/>
      <c r="AC115" s="3"/>
      <c r="AD115" s="14"/>
      <c r="AE115" s="26"/>
      <c r="AF115" s="27"/>
      <c r="AG115" s="26"/>
      <c r="AH115" s="26"/>
      <c r="AI115" s="27"/>
      <c r="AJ115" s="26"/>
      <c r="AK115" s="26"/>
      <c r="AL115" s="6"/>
      <c r="AM115" s="6"/>
    </row>
    <row r="116" spans="1:39" ht="21" customHeight="1" x14ac:dyDescent="0.15">
      <c r="A116" s="206">
        <v>107</v>
      </c>
      <c r="B116" s="63"/>
      <c r="C116" s="57"/>
      <c r="D116" s="60"/>
      <c r="E116" s="60"/>
      <c r="F116" s="77"/>
      <c r="G116" s="219"/>
      <c r="H116" s="213"/>
      <c r="I116" s="214"/>
      <c r="J116" s="214"/>
      <c r="K116" s="315">
        <f t="shared" si="6"/>
        <v>0</v>
      </c>
      <c r="L116" s="58"/>
      <c r="M116" s="58"/>
      <c r="N116" s="58"/>
      <c r="O116" s="58"/>
      <c r="P116" s="65"/>
      <c r="Q116" s="65"/>
      <c r="R116" s="65"/>
      <c r="S116" s="72"/>
      <c r="T116" s="27" t="str">
        <f t="shared" si="3"/>
        <v/>
      </c>
      <c r="U116" s="49" t="str">
        <f t="shared" si="4"/>
        <v/>
      </c>
      <c r="V116" s="27"/>
      <c r="W116" s="26"/>
      <c r="X116" s="26"/>
      <c r="Y116" s="27"/>
      <c r="Z116" s="3"/>
      <c r="AA116" s="14"/>
      <c r="AB116" s="3"/>
      <c r="AC116" s="3"/>
      <c r="AD116" s="14"/>
      <c r="AE116" s="26"/>
      <c r="AF116" s="27"/>
      <c r="AG116" s="26"/>
      <c r="AH116" s="26"/>
      <c r="AI116" s="27"/>
      <c r="AJ116" s="26"/>
      <c r="AK116" s="26"/>
      <c r="AL116" s="6"/>
      <c r="AM116" s="6"/>
    </row>
    <row r="117" spans="1:39" ht="21" customHeight="1" x14ac:dyDescent="0.15">
      <c r="A117" s="62">
        <v>108</v>
      </c>
      <c r="B117" s="63"/>
      <c r="C117" s="57"/>
      <c r="D117" s="60"/>
      <c r="E117" s="60"/>
      <c r="F117" s="77"/>
      <c r="G117" s="219"/>
      <c r="H117" s="213"/>
      <c r="I117" s="214"/>
      <c r="J117" s="214"/>
      <c r="K117" s="315">
        <f t="shared" si="6"/>
        <v>0</v>
      </c>
      <c r="L117" s="58"/>
      <c r="M117" s="58"/>
      <c r="N117" s="58"/>
      <c r="O117" s="58"/>
      <c r="P117" s="170"/>
      <c r="Q117" s="170"/>
      <c r="R117" s="170"/>
      <c r="S117" s="73"/>
      <c r="T117" s="27" t="str">
        <f t="shared" si="3"/>
        <v/>
      </c>
      <c r="U117" s="49" t="str">
        <f t="shared" si="4"/>
        <v/>
      </c>
      <c r="V117" s="27"/>
      <c r="W117" s="26"/>
      <c r="X117" s="26"/>
      <c r="Y117" s="27"/>
      <c r="Z117" s="3"/>
      <c r="AA117" s="14"/>
      <c r="AB117" s="3"/>
      <c r="AC117" s="3"/>
      <c r="AD117" s="14"/>
      <c r="AE117" s="26"/>
      <c r="AF117" s="27"/>
      <c r="AG117" s="26"/>
      <c r="AH117" s="26"/>
      <c r="AI117" s="27"/>
      <c r="AJ117" s="26"/>
      <c r="AK117" s="26"/>
      <c r="AL117" s="6"/>
      <c r="AM117" s="6"/>
    </row>
    <row r="118" spans="1:39" ht="21" customHeight="1" x14ac:dyDescent="0.15">
      <c r="A118" s="62">
        <v>109</v>
      </c>
      <c r="B118" s="64"/>
      <c r="C118" s="57"/>
      <c r="D118" s="60"/>
      <c r="E118" s="60"/>
      <c r="F118" s="77"/>
      <c r="G118" s="212"/>
      <c r="H118" s="213"/>
      <c r="I118" s="214"/>
      <c r="J118" s="214"/>
      <c r="K118" s="315">
        <f t="shared" si="6"/>
        <v>0</v>
      </c>
      <c r="L118" s="58"/>
      <c r="M118" s="58"/>
      <c r="N118" s="58"/>
      <c r="O118" s="58"/>
      <c r="P118" s="79"/>
      <c r="Q118" s="79"/>
      <c r="R118" s="79"/>
      <c r="S118" s="73"/>
      <c r="T118" s="27" t="str">
        <f t="shared" si="3"/>
        <v/>
      </c>
      <c r="U118" s="49" t="str">
        <f t="shared" si="4"/>
        <v/>
      </c>
      <c r="V118" s="27"/>
      <c r="W118" s="26"/>
      <c r="X118" s="26"/>
      <c r="Y118" s="27"/>
      <c r="Z118" s="3"/>
      <c r="AA118" s="14"/>
      <c r="AB118" s="3"/>
      <c r="AC118" s="3"/>
      <c r="AD118" s="14"/>
      <c r="AE118" s="26"/>
      <c r="AF118" s="27"/>
      <c r="AG118" s="26"/>
      <c r="AH118" s="26"/>
      <c r="AI118" s="27"/>
      <c r="AJ118" s="26"/>
      <c r="AK118" s="26"/>
      <c r="AL118" s="6"/>
      <c r="AM118" s="6"/>
    </row>
    <row r="119" spans="1:39" ht="21" customHeight="1" x14ac:dyDescent="0.15">
      <c r="A119" s="62">
        <v>110</v>
      </c>
      <c r="B119" s="63"/>
      <c r="C119" s="57"/>
      <c r="D119" s="60"/>
      <c r="E119" s="60"/>
      <c r="F119" s="77"/>
      <c r="G119" s="219"/>
      <c r="H119" s="213"/>
      <c r="I119" s="214"/>
      <c r="J119" s="214"/>
      <c r="K119" s="315">
        <f t="shared" si="6"/>
        <v>0</v>
      </c>
      <c r="L119" s="58"/>
      <c r="M119" s="58"/>
      <c r="N119" s="58"/>
      <c r="O119" s="58"/>
      <c r="P119" s="79"/>
      <c r="Q119" s="79"/>
      <c r="R119" s="79"/>
      <c r="S119" s="73"/>
      <c r="T119" s="27" t="str">
        <f t="shared" si="3"/>
        <v/>
      </c>
      <c r="U119" s="49" t="str">
        <f t="shared" si="4"/>
        <v/>
      </c>
      <c r="V119" s="27"/>
      <c r="W119" s="26"/>
      <c r="X119" s="26"/>
      <c r="Y119" s="27"/>
      <c r="Z119" s="3"/>
      <c r="AA119" s="14"/>
      <c r="AB119" s="3"/>
      <c r="AC119" s="3"/>
      <c r="AD119" s="14"/>
      <c r="AE119" s="26"/>
      <c r="AF119" s="27"/>
      <c r="AG119" s="26"/>
      <c r="AH119" s="26"/>
      <c r="AI119" s="27"/>
      <c r="AJ119" s="26"/>
      <c r="AK119" s="26"/>
      <c r="AL119" s="6"/>
      <c r="AM119" s="6"/>
    </row>
    <row r="120" spans="1:39" ht="21" customHeight="1" x14ac:dyDescent="0.15">
      <c r="A120" s="62">
        <v>111</v>
      </c>
      <c r="B120" s="64"/>
      <c r="C120" s="57"/>
      <c r="D120" s="60"/>
      <c r="E120" s="60"/>
      <c r="F120" s="77"/>
      <c r="G120" s="212"/>
      <c r="H120" s="213"/>
      <c r="I120" s="214"/>
      <c r="J120" s="214"/>
      <c r="K120" s="315">
        <f t="shared" si="6"/>
        <v>0</v>
      </c>
      <c r="L120" s="58"/>
      <c r="M120" s="58"/>
      <c r="N120" s="58"/>
      <c r="O120" s="58"/>
      <c r="P120" s="65"/>
      <c r="Q120" s="65"/>
      <c r="R120" s="65"/>
      <c r="S120" s="72"/>
      <c r="T120" s="27" t="str">
        <f t="shared" si="3"/>
        <v/>
      </c>
      <c r="U120" s="49" t="str">
        <f t="shared" si="4"/>
        <v/>
      </c>
      <c r="V120" s="27"/>
      <c r="W120" s="26"/>
      <c r="X120" s="26"/>
      <c r="Y120" s="27"/>
      <c r="Z120" s="3"/>
      <c r="AA120" s="14"/>
      <c r="AB120" s="3"/>
      <c r="AC120" s="3"/>
      <c r="AD120" s="14"/>
      <c r="AE120" s="26"/>
      <c r="AF120" s="27"/>
      <c r="AG120" s="26"/>
      <c r="AH120" s="26"/>
      <c r="AI120" s="27"/>
      <c r="AJ120" s="26"/>
      <c r="AK120" s="26"/>
      <c r="AL120" s="6"/>
      <c r="AM120" s="6"/>
    </row>
    <row r="121" spans="1:39" ht="21" customHeight="1" x14ac:dyDescent="0.15">
      <c r="A121" s="62">
        <v>112</v>
      </c>
      <c r="B121" s="63"/>
      <c r="C121" s="57"/>
      <c r="D121" s="60"/>
      <c r="E121" s="60"/>
      <c r="F121" s="77"/>
      <c r="G121" s="219"/>
      <c r="H121" s="213"/>
      <c r="I121" s="214"/>
      <c r="J121" s="214"/>
      <c r="K121" s="315">
        <f t="shared" si="6"/>
        <v>0</v>
      </c>
      <c r="L121" s="58"/>
      <c r="M121" s="58"/>
      <c r="N121" s="58"/>
      <c r="O121" s="58"/>
      <c r="P121" s="65"/>
      <c r="Q121" s="65"/>
      <c r="R121" s="65"/>
      <c r="S121" s="72"/>
      <c r="T121" s="27" t="str">
        <f t="shared" si="3"/>
        <v/>
      </c>
      <c r="U121" s="49" t="str">
        <f t="shared" si="4"/>
        <v/>
      </c>
      <c r="V121" s="27"/>
      <c r="W121" s="26"/>
      <c r="X121" s="26"/>
      <c r="Y121" s="27"/>
      <c r="Z121" s="3"/>
      <c r="AA121" s="14"/>
      <c r="AB121" s="3"/>
      <c r="AC121" s="3"/>
      <c r="AD121" s="14"/>
      <c r="AE121" s="26"/>
      <c r="AF121" s="27"/>
      <c r="AG121" s="26"/>
      <c r="AH121" s="26"/>
      <c r="AI121" s="27"/>
      <c r="AJ121" s="26"/>
      <c r="AK121" s="26"/>
      <c r="AL121" s="6"/>
      <c r="AM121" s="6"/>
    </row>
    <row r="122" spans="1:39" ht="21" customHeight="1" x14ac:dyDescent="0.15">
      <c r="A122" s="62">
        <v>113</v>
      </c>
      <c r="B122" s="63"/>
      <c r="C122" s="57"/>
      <c r="D122" s="60"/>
      <c r="E122" s="60"/>
      <c r="F122" s="77"/>
      <c r="G122" s="219"/>
      <c r="H122" s="213"/>
      <c r="I122" s="214"/>
      <c r="J122" s="214"/>
      <c r="K122" s="315">
        <f t="shared" si="6"/>
        <v>0</v>
      </c>
      <c r="L122" s="58"/>
      <c r="M122" s="58"/>
      <c r="N122" s="58"/>
      <c r="O122" s="58"/>
      <c r="P122" s="65"/>
      <c r="Q122" s="65"/>
      <c r="R122" s="65"/>
      <c r="S122" s="72"/>
      <c r="T122" s="27" t="str">
        <f t="shared" si="3"/>
        <v/>
      </c>
      <c r="U122" s="49" t="str">
        <f t="shared" si="4"/>
        <v/>
      </c>
      <c r="V122" s="27"/>
      <c r="W122" s="26"/>
      <c r="X122" s="26"/>
      <c r="Y122" s="27"/>
      <c r="Z122" s="3"/>
      <c r="AA122" s="14"/>
      <c r="AB122" s="3"/>
      <c r="AC122" s="3"/>
      <c r="AD122" s="14"/>
      <c r="AE122" s="26"/>
      <c r="AF122" s="27"/>
      <c r="AG122" s="26"/>
      <c r="AH122" s="26"/>
      <c r="AI122" s="27"/>
      <c r="AJ122" s="26"/>
      <c r="AK122" s="26"/>
      <c r="AL122" s="6"/>
      <c r="AM122" s="6"/>
    </row>
    <row r="123" spans="1:39" ht="21" customHeight="1" x14ac:dyDescent="0.15">
      <c r="A123" s="62">
        <v>114</v>
      </c>
      <c r="B123" s="63"/>
      <c r="C123" s="57"/>
      <c r="D123" s="60"/>
      <c r="E123" s="60"/>
      <c r="F123" s="77"/>
      <c r="G123" s="219"/>
      <c r="H123" s="213"/>
      <c r="I123" s="214"/>
      <c r="J123" s="214"/>
      <c r="K123" s="315">
        <f t="shared" si="6"/>
        <v>0</v>
      </c>
      <c r="L123" s="58"/>
      <c r="M123" s="58"/>
      <c r="N123" s="58"/>
      <c r="O123" s="58"/>
      <c r="P123" s="65"/>
      <c r="Q123" s="59"/>
      <c r="R123" s="65"/>
      <c r="S123" s="72"/>
      <c r="T123" s="27" t="str">
        <f t="shared" si="3"/>
        <v/>
      </c>
      <c r="U123" s="49" t="str">
        <f t="shared" si="4"/>
        <v/>
      </c>
      <c r="V123" s="27"/>
      <c r="W123" s="26"/>
      <c r="X123" s="26"/>
      <c r="Y123" s="27"/>
      <c r="Z123" s="3"/>
      <c r="AA123" s="14"/>
      <c r="AB123" s="3"/>
      <c r="AC123" s="3"/>
      <c r="AD123" s="14"/>
      <c r="AE123" s="26"/>
      <c r="AF123" s="27"/>
      <c r="AG123" s="26"/>
      <c r="AH123" s="26"/>
      <c r="AI123" s="27"/>
      <c r="AJ123" s="26"/>
      <c r="AK123" s="26"/>
      <c r="AL123" s="6"/>
      <c r="AM123" s="6"/>
    </row>
    <row r="124" spans="1:39" ht="21" customHeight="1" x14ac:dyDescent="0.15">
      <c r="A124" s="62">
        <v>115</v>
      </c>
      <c r="B124" s="63"/>
      <c r="C124" s="57"/>
      <c r="D124" s="60"/>
      <c r="E124" s="60"/>
      <c r="F124" s="77"/>
      <c r="G124" s="219"/>
      <c r="H124" s="213"/>
      <c r="I124" s="214"/>
      <c r="J124" s="214"/>
      <c r="K124" s="315">
        <f t="shared" si="6"/>
        <v>0</v>
      </c>
      <c r="L124" s="58"/>
      <c r="M124" s="58"/>
      <c r="N124" s="58"/>
      <c r="O124" s="58"/>
      <c r="P124" s="65"/>
      <c r="Q124" s="65"/>
      <c r="R124" s="65"/>
      <c r="S124" s="72"/>
      <c r="T124" s="27" t="str">
        <f t="shared" si="3"/>
        <v/>
      </c>
      <c r="U124" s="49" t="str">
        <f t="shared" si="4"/>
        <v/>
      </c>
      <c r="V124" s="27"/>
      <c r="W124" s="26"/>
      <c r="X124" s="26"/>
      <c r="Y124" s="27"/>
      <c r="Z124" s="3"/>
      <c r="AA124" s="14"/>
      <c r="AB124" s="3"/>
      <c r="AC124" s="3"/>
      <c r="AD124" s="14"/>
      <c r="AE124" s="26"/>
      <c r="AF124" s="27"/>
      <c r="AG124" s="26"/>
      <c r="AH124" s="26"/>
      <c r="AI124" s="27"/>
      <c r="AJ124" s="26"/>
      <c r="AK124" s="26"/>
      <c r="AL124" s="6"/>
      <c r="AM124" s="6"/>
    </row>
    <row r="125" spans="1:39" ht="21" customHeight="1" x14ac:dyDescent="0.15">
      <c r="A125" s="62">
        <v>116</v>
      </c>
      <c r="B125" s="63"/>
      <c r="C125" s="57"/>
      <c r="D125" s="60"/>
      <c r="E125" s="60"/>
      <c r="F125" s="77"/>
      <c r="G125" s="219"/>
      <c r="H125" s="213"/>
      <c r="I125" s="214"/>
      <c r="J125" s="214"/>
      <c r="K125" s="315">
        <f t="shared" si="6"/>
        <v>0</v>
      </c>
      <c r="L125" s="58"/>
      <c r="M125" s="58"/>
      <c r="N125" s="58"/>
      <c r="O125" s="58"/>
      <c r="P125" s="65"/>
      <c r="Q125" s="65"/>
      <c r="R125" s="65"/>
      <c r="S125" s="72"/>
      <c r="T125" s="27" t="str">
        <f t="shared" si="3"/>
        <v/>
      </c>
      <c r="U125" s="49" t="str">
        <f t="shared" si="4"/>
        <v/>
      </c>
      <c r="V125" s="27"/>
      <c r="W125" s="26"/>
      <c r="X125" s="26"/>
      <c r="Y125" s="27"/>
      <c r="Z125" s="3"/>
      <c r="AA125" s="14"/>
      <c r="AB125" s="3"/>
      <c r="AC125" s="3"/>
      <c r="AD125" s="14"/>
      <c r="AE125" s="26"/>
      <c r="AF125" s="27"/>
      <c r="AG125" s="26"/>
      <c r="AH125" s="26"/>
      <c r="AI125" s="27"/>
      <c r="AJ125" s="26"/>
      <c r="AK125" s="26"/>
      <c r="AL125" s="6"/>
      <c r="AM125" s="6"/>
    </row>
    <row r="126" spans="1:39" s="22" customFormat="1" ht="21" customHeight="1" x14ac:dyDescent="0.15">
      <c r="A126" s="172"/>
      <c r="B126" s="105"/>
      <c r="C126" s="111"/>
      <c r="D126" s="95"/>
      <c r="E126" s="95"/>
      <c r="F126" s="166"/>
      <c r="G126" s="220"/>
      <c r="H126" s="228"/>
      <c r="I126" s="229"/>
      <c r="J126" s="229"/>
      <c r="K126" s="316">
        <f t="shared" si="6"/>
        <v>0</v>
      </c>
      <c r="L126" s="68"/>
      <c r="M126" s="68"/>
      <c r="N126" s="68"/>
      <c r="O126" s="68"/>
      <c r="P126" s="154"/>
      <c r="Q126" s="154"/>
      <c r="R126" s="154"/>
      <c r="S126" s="155"/>
      <c r="T126" s="27" t="str">
        <f t="shared" si="3"/>
        <v/>
      </c>
      <c r="U126" s="49" t="str">
        <f t="shared" si="4"/>
        <v/>
      </c>
      <c r="V126" s="27"/>
      <c r="W126" s="26"/>
      <c r="X126" s="26"/>
      <c r="Y126" s="27"/>
      <c r="Z126" s="3"/>
      <c r="AA126" s="14"/>
      <c r="AB126" s="3"/>
      <c r="AC126" s="3"/>
      <c r="AD126" s="14"/>
      <c r="AE126" s="26"/>
      <c r="AF126" s="27"/>
      <c r="AG126" s="26"/>
      <c r="AH126" s="26"/>
      <c r="AI126" s="27"/>
      <c r="AJ126" s="26"/>
      <c r="AK126" s="26"/>
    </row>
    <row r="127" spans="1:39" ht="21" customHeight="1" x14ac:dyDescent="0.15">
      <c r="A127" s="171"/>
      <c r="B127" s="99"/>
      <c r="C127" s="97"/>
      <c r="D127" s="98"/>
      <c r="E127" s="98"/>
      <c r="F127" s="164"/>
      <c r="G127" s="221"/>
      <c r="H127" s="223"/>
      <c r="I127" s="224"/>
      <c r="J127" s="224"/>
      <c r="K127" s="314">
        <f t="shared" si="6"/>
        <v>0</v>
      </c>
      <c r="L127" s="69"/>
      <c r="M127" s="69"/>
      <c r="N127" s="69"/>
      <c r="O127" s="69"/>
      <c r="P127" s="152"/>
      <c r="Q127" s="152"/>
      <c r="R127" s="152"/>
      <c r="S127" s="153"/>
      <c r="T127" s="27" t="str">
        <f t="shared" si="3"/>
        <v/>
      </c>
      <c r="U127" s="49" t="str">
        <f t="shared" si="4"/>
        <v/>
      </c>
      <c r="V127" s="32"/>
      <c r="W127" s="31"/>
      <c r="X127" s="31"/>
      <c r="Y127" s="32"/>
      <c r="Z127" s="3"/>
      <c r="AA127" s="14"/>
      <c r="AB127" s="4"/>
      <c r="AC127" s="3"/>
      <c r="AD127" s="14"/>
      <c r="AE127" s="31"/>
      <c r="AF127" s="32"/>
      <c r="AG127" s="31"/>
      <c r="AH127" s="31"/>
      <c r="AI127" s="32"/>
      <c r="AJ127" s="26"/>
      <c r="AK127" s="26"/>
      <c r="AL127" s="6"/>
      <c r="AM127" s="6"/>
    </row>
    <row r="128" spans="1:39" ht="21" customHeight="1" x14ac:dyDescent="0.15">
      <c r="A128" s="62"/>
      <c r="B128" s="64"/>
      <c r="C128" s="57"/>
      <c r="D128" s="60"/>
      <c r="E128" s="60"/>
      <c r="F128" s="77"/>
      <c r="G128" s="212"/>
      <c r="H128" s="213"/>
      <c r="I128" s="214"/>
      <c r="J128" s="214"/>
      <c r="K128" s="315">
        <f t="shared" si="6"/>
        <v>0</v>
      </c>
      <c r="L128" s="58"/>
      <c r="M128" s="58"/>
      <c r="N128" s="58"/>
      <c r="O128" s="58"/>
      <c r="P128" s="65"/>
      <c r="Q128" s="65"/>
      <c r="R128" s="65"/>
      <c r="S128" s="72"/>
      <c r="T128" s="27" t="str">
        <f t="shared" si="3"/>
        <v/>
      </c>
      <c r="U128" s="49" t="str">
        <f t="shared" si="4"/>
        <v/>
      </c>
      <c r="V128" s="32"/>
      <c r="W128" s="31"/>
      <c r="X128" s="31"/>
      <c r="Y128" s="32"/>
      <c r="Z128" s="3"/>
      <c r="AA128" s="14"/>
      <c r="AB128" s="4"/>
      <c r="AC128" s="3"/>
      <c r="AD128" s="14"/>
      <c r="AE128" s="31"/>
      <c r="AF128" s="32"/>
      <c r="AG128" s="31"/>
      <c r="AH128" s="31"/>
      <c r="AI128" s="32"/>
      <c r="AJ128" s="26"/>
      <c r="AK128" s="26"/>
      <c r="AL128" s="6"/>
      <c r="AM128" s="6"/>
    </row>
    <row r="129" spans="1:39" ht="21" customHeight="1" x14ac:dyDescent="0.15">
      <c r="A129" s="62" t="s">
        <v>242</v>
      </c>
      <c r="B129" s="64"/>
      <c r="C129" s="57"/>
      <c r="D129" s="60"/>
      <c r="E129" s="60"/>
      <c r="F129" s="77"/>
      <c r="G129" s="212"/>
      <c r="H129" s="213"/>
      <c r="I129" s="214"/>
      <c r="J129" s="214"/>
      <c r="K129" s="315">
        <f t="shared" si="6"/>
        <v>0</v>
      </c>
      <c r="L129" s="58"/>
      <c r="M129" s="58"/>
      <c r="N129" s="58"/>
      <c r="O129" s="58"/>
      <c r="P129" s="65"/>
      <c r="Q129" s="65"/>
      <c r="R129" s="65"/>
      <c r="S129" s="72"/>
      <c r="T129" s="27" t="str">
        <f t="shared" si="3"/>
        <v/>
      </c>
      <c r="U129" s="49" t="str">
        <f t="shared" si="4"/>
        <v/>
      </c>
      <c r="V129" s="34"/>
      <c r="W129" s="33"/>
      <c r="X129" s="33"/>
      <c r="Y129" s="34"/>
      <c r="Z129" s="3"/>
      <c r="AA129" s="14"/>
      <c r="AB129" s="5"/>
      <c r="AC129" s="3"/>
      <c r="AD129" s="14"/>
      <c r="AE129" s="33"/>
      <c r="AF129" s="34"/>
      <c r="AG129" s="33"/>
      <c r="AH129" s="33"/>
      <c r="AI129" s="34"/>
      <c r="AJ129" s="26"/>
      <c r="AK129" s="26"/>
      <c r="AL129" s="6"/>
      <c r="AM129" s="6"/>
    </row>
    <row r="130" spans="1:39" ht="21" customHeight="1" x14ac:dyDescent="0.15">
      <c r="A130" s="62"/>
      <c r="B130" s="64"/>
      <c r="C130" s="57"/>
      <c r="D130" s="60"/>
      <c r="E130" s="60"/>
      <c r="F130" s="77"/>
      <c r="G130" s="212"/>
      <c r="H130" s="213"/>
      <c r="I130" s="214"/>
      <c r="J130" s="214"/>
      <c r="K130" s="315">
        <f t="shared" si="6"/>
        <v>0</v>
      </c>
      <c r="L130" s="58"/>
      <c r="M130" s="58"/>
      <c r="N130" s="58"/>
      <c r="O130" s="58"/>
      <c r="P130" s="65"/>
      <c r="Q130" s="65"/>
      <c r="R130" s="65"/>
      <c r="S130" s="72"/>
      <c r="T130" s="27" t="str">
        <f t="shared" si="3"/>
        <v/>
      </c>
      <c r="U130" s="49" t="str">
        <f t="shared" si="4"/>
        <v/>
      </c>
      <c r="V130" s="25"/>
      <c r="W130" s="25"/>
      <c r="X130" s="25"/>
      <c r="Y130" s="25"/>
      <c r="Z130" s="11"/>
      <c r="AA130" s="18"/>
      <c r="AB130" s="11"/>
      <c r="AC130" s="11"/>
      <c r="AD130" s="18"/>
      <c r="AE130" s="25"/>
      <c r="AF130" s="25"/>
      <c r="AG130" s="25"/>
      <c r="AH130" s="25"/>
      <c r="AI130" s="25"/>
      <c r="AJ130" s="25"/>
      <c r="AK130" s="22"/>
    </row>
    <row r="131" spans="1:39" ht="21" customHeight="1" x14ac:dyDescent="0.15">
      <c r="A131" s="62"/>
      <c r="B131" s="67"/>
      <c r="C131" s="63"/>
      <c r="D131" s="86"/>
      <c r="E131" s="86"/>
      <c r="F131" s="77"/>
      <c r="G131" s="216"/>
      <c r="H131" s="219"/>
      <c r="I131" s="225"/>
      <c r="J131" s="225"/>
      <c r="K131" s="315">
        <f t="shared" si="6"/>
        <v>0</v>
      </c>
      <c r="L131" s="65"/>
      <c r="M131" s="65"/>
      <c r="N131" s="65"/>
      <c r="O131" s="65"/>
      <c r="P131" s="65"/>
      <c r="Q131" s="65"/>
      <c r="R131" s="65"/>
      <c r="S131" s="72"/>
      <c r="T131" s="27" t="str">
        <f t="shared" si="3"/>
        <v/>
      </c>
      <c r="U131" s="49" t="str">
        <f t="shared" si="4"/>
        <v/>
      </c>
      <c r="V131" s="27"/>
      <c r="W131" s="26"/>
      <c r="X131" s="26"/>
      <c r="Y131" s="27"/>
      <c r="Z131" s="3"/>
      <c r="AA131" s="14"/>
      <c r="AB131" s="3"/>
      <c r="AC131" s="3"/>
      <c r="AD131" s="14"/>
      <c r="AE131" s="26"/>
      <c r="AF131" s="27"/>
      <c r="AG131" s="26"/>
      <c r="AH131" s="26"/>
      <c r="AI131" s="27"/>
      <c r="AJ131" s="26"/>
      <c r="AK131" s="26"/>
    </row>
    <row r="132" spans="1:39" ht="21" customHeight="1" x14ac:dyDescent="0.15">
      <c r="A132" s="62"/>
      <c r="B132" s="67"/>
      <c r="C132" s="63"/>
      <c r="D132" s="86"/>
      <c r="E132" s="86"/>
      <c r="F132" s="77"/>
      <c r="G132" s="216"/>
      <c r="H132" s="219"/>
      <c r="I132" s="225"/>
      <c r="J132" s="225"/>
      <c r="K132" s="315">
        <f t="shared" si="6"/>
        <v>0</v>
      </c>
      <c r="L132" s="65"/>
      <c r="M132" s="65"/>
      <c r="N132" s="65"/>
      <c r="O132" s="65"/>
      <c r="P132" s="65"/>
      <c r="Q132" s="65"/>
      <c r="R132" s="65"/>
      <c r="S132" s="72"/>
      <c r="T132" s="27" t="str">
        <f t="shared" si="3"/>
        <v/>
      </c>
      <c r="U132" s="49" t="str">
        <f t="shared" si="4"/>
        <v/>
      </c>
      <c r="V132" s="27"/>
      <c r="W132" s="26"/>
      <c r="X132" s="26"/>
      <c r="Y132" s="27"/>
      <c r="Z132" s="3"/>
      <c r="AA132" s="14"/>
      <c r="AB132" s="3"/>
      <c r="AC132" s="3"/>
      <c r="AD132" s="14"/>
      <c r="AE132" s="26"/>
      <c r="AF132" s="27"/>
      <c r="AG132" s="26"/>
      <c r="AH132" s="26"/>
      <c r="AI132" s="27"/>
      <c r="AJ132" s="26"/>
      <c r="AK132" s="26"/>
      <c r="AL132" s="6"/>
      <c r="AM132" s="6"/>
    </row>
    <row r="133" spans="1:39" ht="21" customHeight="1" x14ac:dyDescent="0.15">
      <c r="A133" s="205"/>
      <c r="B133" s="80"/>
      <c r="C133" s="81"/>
      <c r="D133" s="89"/>
      <c r="E133" s="60"/>
      <c r="F133" s="81"/>
      <c r="G133" s="263"/>
      <c r="H133" s="264"/>
      <c r="I133" s="230"/>
      <c r="J133" s="214"/>
      <c r="K133" s="315">
        <f t="shared" si="6"/>
        <v>0</v>
      </c>
      <c r="L133" s="189"/>
      <c r="M133" s="189"/>
      <c r="N133" s="189"/>
      <c r="O133" s="189"/>
      <c r="P133" s="189"/>
      <c r="Q133" s="189"/>
      <c r="R133" s="189"/>
      <c r="S133" s="180"/>
      <c r="T133" s="27" t="str">
        <f t="shared" si="3"/>
        <v/>
      </c>
      <c r="U133" s="49" t="str">
        <f t="shared" si="4"/>
        <v/>
      </c>
      <c r="V133" s="27"/>
      <c r="W133" s="26"/>
      <c r="X133" s="26"/>
      <c r="Y133" s="27"/>
      <c r="Z133" s="3"/>
      <c r="AA133" s="14"/>
      <c r="AB133" s="3"/>
      <c r="AC133" s="3"/>
      <c r="AD133" s="14"/>
      <c r="AE133" s="26"/>
      <c r="AF133" s="27"/>
      <c r="AG133" s="26"/>
      <c r="AH133" s="26"/>
      <c r="AI133" s="27"/>
      <c r="AJ133" s="26"/>
      <c r="AK133" s="26"/>
      <c r="AL133" s="6"/>
      <c r="AM133" s="6"/>
    </row>
    <row r="134" spans="1:39" ht="21" customHeight="1" x14ac:dyDescent="0.15">
      <c r="A134" s="173"/>
      <c r="B134" s="67"/>
      <c r="C134" s="63"/>
      <c r="D134" s="86"/>
      <c r="E134" s="86"/>
      <c r="F134" s="77"/>
      <c r="G134" s="216"/>
      <c r="H134" s="219"/>
      <c r="I134" s="225"/>
      <c r="J134" s="225"/>
      <c r="K134" s="315">
        <f t="shared" si="6"/>
        <v>0</v>
      </c>
      <c r="L134" s="65"/>
      <c r="M134" s="65"/>
      <c r="N134" s="65"/>
      <c r="O134" s="65"/>
      <c r="P134" s="65"/>
      <c r="Q134" s="65"/>
      <c r="R134" s="65"/>
      <c r="S134" s="72"/>
      <c r="T134" s="27" t="str">
        <f t="shared" si="3"/>
        <v/>
      </c>
      <c r="U134" s="49" t="str">
        <f t="shared" si="4"/>
        <v/>
      </c>
      <c r="V134" s="27"/>
      <c r="W134" s="26"/>
      <c r="X134" s="26"/>
      <c r="Y134" s="27"/>
      <c r="Z134" s="3"/>
      <c r="AA134" s="14"/>
      <c r="AB134" s="3"/>
      <c r="AC134" s="3"/>
      <c r="AD134" s="14"/>
      <c r="AE134" s="26"/>
      <c r="AF134" s="27"/>
      <c r="AG134" s="26"/>
      <c r="AH134" s="26"/>
      <c r="AI134" s="27"/>
      <c r="AJ134" s="26"/>
      <c r="AK134" s="26"/>
      <c r="AL134" s="6"/>
      <c r="AM134" s="6"/>
    </row>
    <row r="135" spans="1:39" ht="21" customHeight="1" x14ac:dyDescent="0.15">
      <c r="A135" s="173"/>
      <c r="B135" s="67"/>
      <c r="C135" s="63"/>
      <c r="D135" s="86"/>
      <c r="E135" s="86"/>
      <c r="F135" s="77"/>
      <c r="G135" s="216"/>
      <c r="H135" s="219"/>
      <c r="I135" s="225"/>
      <c r="J135" s="225"/>
      <c r="K135" s="315">
        <f t="shared" ref="K135:K198" si="7">J135-E135</f>
        <v>0</v>
      </c>
      <c r="L135" s="65"/>
      <c r="M135" s="65"/>
      <c r="N135" s="65"/>
      <c r="O135" s="65"/>
      <c r="P135" s="65"/>
      <c r="Q135" s="65"/>
      <c r="R135" s="65"/>
      <c r="S135" s="72"/>
      <c r="T135" s="27" t="str">
        <f t="shared" ref="T135:T198" si="8">CONCATENATE(L135,C135)</f>
        <v/>
      </c>
      <c r="U135" s="49" t="str">
        <f t="shared" ref="U135:U198" si="9">CONCATENATE(N135,H135)</f>
        <v/>
      </c>
      <c r="V135" s="27"/>
      <c r="W135" s="26"/>
      <c r="X135" s="26"/>
      <c r="Y135" s="27"/>
      <c r="Z135" s="3"/>
      <c r="AA135" s="14"/>
      <c r="AB135" s="3"/>
      <c r="AC135" s="3"/>
      <c r="AD135" s="14"/>
      <c r="AE135" s="26"/>
      <c r="AF135" s="27"/>
      <c r="AG135" s="26"/>
      <c r="AH135" s="26"/>
      <c r="AI135" s="27"/>
      <c r="AJ135" s="26"/>
      <c r="AK135" s="26"/>
      <c r="AL135" s="6"/>
      <c r="AM135" s="6"/>
    </row>
    <row r="136" spans="1:39" ht="21" customHeight="1" x14ac:dyDescent="0.15">
      <c r="A136" s="205"/>
      <c r="B136" s="80"/>
      <c r="C136" s="81"/>
      <c r="D136" s="89"/>
      <c r="E136" s="60"/>
      <c r="F136" s="81"/>
      <c r="G136" s="263"/>
      <c r="H136" s="264"/>
      <c r="I136" s="230"/>
      <c r="J136" s="214"/>
      <c r="K136" s="315">
        <f t="shared" si="7"/>
        <v>0</v>
      </c>
      <c r="L136" s="189"/>
      <c r="M136" s="189"/>
      <c r="N136" s="189"/>
      <c r="O136" s="189"/>
      <c r="P136" s="189"/>
      <c r="Q136" s="189"/>
      <c r="R136" s="189"/>
      <c r="S136" s="180"/>
      <c r="T136" s="27" t="str">
        <f t="shared" si="8"/>
        <v/>
      </c>
      <c r="U136" s="49" t="str">
        <f t="shared" si="9"/>
        <v/>
      </c>
      <c r="V136" s="30"/>
      <c r="W136" s="26"/>
      <c r="X136" s="26"/>
      <c r="Y136" s="27"/>
      <c r="Z136" s="3"/>
      <c r="AA136" s="14"/>
      <c r="AB136" s="3"/>
      <c r="AC136" s="3"/>
      <c r="AD136" s="14"/>
      <c r="AE136" s="26"/>
      <c r="AF136" s="27"/>
      <c r="AG136" s="26"/>
      <c r="AH136" s="26"/>
      <c r="AI136" s="27"/>
      <c r="AJ136" s="26"/>
      <c r="AK136" s="26"/>
      <c r="AL136" s="6"/>
      <c r="AM136" s="6"/>
    </row>
    <row r="137" spans="1:39" ht="21" customHeight="1" x14ac:dyDescent="0.15">
      <c r="A137" s="62"/>
      <c r="B137" s="78"/>
      <c r="C137" s="78"/>
      <c r="D137" s="86"/>
      <c r="E137" s="86"/>
      <c r="F137" s="77"/>
      <c r="G137" s="215"/>
      <c r="H137" s="215"/>
      <c r="I137" s="225"/>
      <c r="J137" s="225"/>
      <c r="K137" s="315">
        <f t="shared" si="7"/>
        <v>0</v>
      </c>
      <c r="L137" s="290"/>
      <c r="M137" s="169"/>
      <c r="N137" s="290"/>
      <c r="O137" s="169"/>
      <c r="P137" s="79"/>
      <c r="Q137" s="79"/>
      <c r="R137" s="79"/>
      <c r="S137" s="73"/>
      <c r="T137" s="27" t="str">
        <f t="shared" si="8"/>
        <v/>
      </c>
      <c r="U137" s="49" t="str">
        <f t="shared" si="9"/>
        <v/>
      </c>
      <c r="V137" s="27"/>
      <c r="W137" s="26"/>
      <c r="X137" s="26"/>
      <c r="Y137" s="27"/>
      <c r="Z137" s="3"/>
      <c r="AA137" s="14"/>
      <c r="AB137" s="3"/>
      <c r="AC137" s="3"/>
      <c r="AD137" s="14"/>
      <c r="AE137" s="26"/>
      <c r="AF137" s="27"/>
      <c r="AG137" s="26"/>
      <c r="AH137" s="26"/>
      <c r="AI137" s="27"/>
      <c r="AJ137" s="26"/>
      <c r="AK137" s="26"/>
      <c r="AL137" s="6"/>
      <c r="AM137" s="6"/>
    </row>
    <row r="138" spans="1:39" ht="21" customHeight="1" x14ac:dyDescent="0.15">
      <c r="A138" s="62"/>
      <c r="B138" s="78"/>
      <c r="C138" s="78"/>
      <c r="D138" s="86"/>
      <c r="E138" s="86"/>
      <c r="F138" s="77"/>
      <c r="G138" s="215"/>
      <c r="H138" s="215"/>
      <c r="I138" s="225"/>
      <c r="J138" s="225"/>
      <c r="K138" s="315">
        <f t="shared" si="7"/>
        <v>0</v>
      </c>
      <c r="L138" s="290"/>
      <c r="M138" s="169"/>
      <c r="N138" s="290"/>
      <c r="O138" s="169"/>
      <c r="P138" s="79"/>
      <c r="Q138" s="79"/>
      <c r="R138" s="79"/>
      <c r="S138" s="73"/>
      <c r="T138" s="27" t="str">
        <f t="shared" si="8"/>
        <v/>
      </c>
      <c r="U138" s="49" t="str">
        <f t="shared" si="9"/>
        <v/>
      </c>
      <c r="V138" s="27"/>
      <c r="W138" s="26"/>
      <c r="X138" s="26"/>
      <c r="Y138" s="27"/>
      <c r="Z138" s="3"/>
      <c r="AA138" s="14"/>
      <c r="AB138" s="3"/>
      <c r="AC138" s="3"/>
      <c r="AD138" s="14"/>
      <c r="AE138" s="26"/>
      <c r="AF138" s="27"/>
      <c r="AG138" s="26"/>
      <c r="AH138" s="26"/>
      <c r="AI138" s="27"/>
      <c r="AJ138" s="26"/>
      <c r="AK138" s="26"/>
      <c r="AL138" s="6"/>
      <c r="AM138" s="6"/>
    </row>
    <row r="139" spans="1:39" ht="21" customHeight="1" x14ac:dyDescent="0.15">
      <c r="A139" s="173"/>
      <c r="B139" s="67"/>
      <c r="C139" s="63"/>
      <c r="D139" s="86"/>
      <c r="E139" s="86"/>
      <c r="F139" s="77"/>
      <c r="G139" s="216"/>
      <c r="H139" s="219"/>
      <c r="I139" s="225"/>
      <c r="J139" s="225"/>
      <c r="K139" s="315">
        <f t="shared" si="7"/>
        <v>0</v>
      </c>
      <c r="L139" s="65"/>
      <c r="M139" s="65"/>
      <c r="N139" s="65"/>
      <c r="O139" s="65"/>
      <c r="P139" s="65"/>
      <c r="Q139" s="65"/>
      <c r="R139" s="65"/>
      <c r="S139" s="72"/>
      <c r="T139" s="27" t="str">
        <f t="shared" si="8"/>
        <v/>
      </c>
      <c r="U139" s="49" t="str">
        <f t="shared" si="9"/>
        <v/>
      </c>
      <c r="V139" s="27"/>
      <c r="W139" s="26"/>
      <c r="X139" s="26"/>
      <c r="Y139" s="27"/>
      <c r="Z139" s="3"/>
      <c r="AA139" s="14"/>
      <c r="AB139" s="3"/>
      <c r="AC139" s="3"/>
      <c r="AD139" s="14"/>
      <c r="AE139" s="26"/>
      <c r="AF139" s="27"/>
      <c r="AG139" s="26"/>
      <c r="AH139" s="26"/>
      <c r="AI139" s="27"/>
      <c r="AJ139" s="26"/>
      <c r="AK139" s="26"/>
      <c r="AL139" s="6"/>
      <c r="AM139" s="6"/>
    </row>
    <row r="140" spans="1:39" ht="21" customHeight="1" x14ac:dyDescent="0.15">
      <c r="A140" s="173"/>
      <c r="B140" s="67"/>
      <c r="C140" s="63"/>
      <c r="D140" s="86"/>
      <c r="E140" s="86"/>
      <c r="F140" s="77"/>
      <c r="G140" s="216"/>
      <c r="H140" s="219"/>
      <c r="I140" s="225"/>
      <c r="J140" s="225"/>
      <c r="K140" s="315">
        <f t="shared" si="7"/>
        <v>0</v>
      </c>
      <c r="L140" s="65"/>
      <c r="M140" s="65"/>
      <c r="N140" s="65"/>
      <c r="O140" s="65"/>
      <c r="P140" s="65"/>
      <c r="Q140" s="65"/>
      <c r="R140" s="65"/>
      <c r="S140" s="72"/>
      <c r="T140" s="27" t="str">
        <f t="shared" si="8"/>
        <v/>
      </c>
      <c r="U140" s="49" t="str">
        <f t="shared" si="9"/>
        <v/>
      </c>
      <c r="V140" s="27"/>
      <c r="W140" s="26"/>
      <c r="X140" s="26"/>
      <c r="Y140" s="27"/>
      <c r="Z140" s="3"/>
      <c r="AA140" s="14"/>
      <c r="AB140" s="3"/>
      <c r="AC140" s="3"/>
      <c r="AD140" s="14"/>
      <c r="AE140" s="26"/>
      <c r="AF140" s="27"/>
      <c r="AG140" s="26"/>
      <c r="AH140" s="26"/>
      <c r="AI140" s="27"/>
      <c r="AJ140" s="26"/>
      <c r="AK140" s="26"/>
      <c r="AL140" s="6"/>
      <c r="AM140" s="6"/>
    </row>
    <row r="141" spans="1:39" ht="21" customHeight="1" x14ac:dyDescent="0.15">
      <c r="A141" s="173"/>
      <c r="B141" s="67"/>
      <c r="C141" s="63"/>
      <c r="D141" s="86"/>
      <c r="E141" s="86"/>
      <c r="F141" s="77"/>
      <c r="G141" s="216"/>
      <c r="H141" s="219"/>
      <c r="I141" s="225"/>
      <c r="J141" s="225"/>
      <c r="K141" s="315">
        <f t="shared" si="7"/>
        <v>0</v>
      </c>
      <c r="L141" s="65"/>
      <c r="M141" s="65"/>
      <c r="N141" s="65"/>
      <c r="O141" s="65"/>
      <c r="P141" s="65"/>
      <c r="Q141" s="65"/>
      <c r="R141" s="65"/>
      <c r="S141" s="72"/>
      <c r="T141" s="27" t="str">
        <f t="shared" si="8"/>
        <v/>
      </c>
      <c r="U141" s="49" t="str">
        <f t="shared" si="9"/>
        <v/>
      </c>
      <c r="V141" s="27"/>
      <c r="W141" s="26"/>
      <c r="X141" s="26"/>
      <c r="Y141" s="27"/>
      <c r="Z141" s="3"/>
      <c r="AA141" s="14"/>
      <c r="AB141" s="3"/>
      <c r="AC141" s="3"/>
      <c r="AD141" s="14"/>
      <c r="AE141" s="26"/>
      <c r="AF141" s="27"/>
      <c r="AG141" s="26"/>
      <c r="AH141" s="26"/>
      <c r="AI141" s="27"/>
      <c r="AJ141" s="26"/>
      <c r="AK141" s="26"/>
      <c r="AL141" s="6"/>
      <c r="AM141" s="6"/>
    </row>
    <row r="142" spans="1:39" ht="21" customHeight="1" x14ac:dyDescent="0.15">
      <c r="A142" s="173"/>
      <c r="B142" s="67"/>
      <c r="C142" s="63"/>
      <c r="D142" s="86"/>
      <c r="E142" s="86"/>
      <c r="F142" s="77"/>
      <c r="G142" s="216"/>
      <c r="H142" s="219"/>
      <c r="I142" s="225"/>
      <c r="J142" s="225"/>
      <c r="K142" s="315">
        <f t="shared" si="7"/>
        <v>0</v>
      </c>
      <c r="L142" s="65"/>
      <c r="M142" s="65"/>
      <c r="N142" s="65"/>
      <c r="O142" s="65"/>
      <c r="P142" s="65"/>
      <c r="Q142" s="65"/>
      <c r="R142" s="65"/>
      <c r="S142" s="72"/>
      <c r="T142" s="27" t="str">
        <f t="shared" si="8"/>
        <v/>
      </c>
      <c r="U142" s="49" t="str">
        <f t="shared" si="9"/>
        <v/>
      </c>
      <c r="V142" s="27"/>
      <c r="W142" s="26"/>
      <c r="X142" s="26"/>
      <c r="Y142" s="27"/>
      <c r="Z142" s="3"/>
      <c r="AA142" s="14"/>
      <c r="AB142" s="3"/>
      <c r="AC142" s="3"/>
      <c r="AD142" s="14"/>
      <c r="AE142" s="26"/>
      <c r="AF142" s="27"/>
      <c r="AG142" s="26"/>
      <c r="AH142" s="26"/>
      <c r="AI142" s="27"/>
      <c r="AJ142" s="26"/>
      <c r="AK142" s="26"/>
      <c r="AL142" s="6"/>
      <c r="AM142" s="6"/>
    </row>
    <row r="143" spans="1:39" ht="21" customHeight="1" x14ac:dyDescent="0.15">
      <c r="A143" s="173"/>
      <c r="B143" s="67"/>
      <c r="C143" s="63"/>
      <c r="D143" s="86"/>
      <c r="E143" s="86"/>
      <c r="F143" s="77"/>
      <c r="G143" s="216"/>
      <c r="H143" s="219"/>
      <c r="I143" s="225"/>
      <c r="J143" s="225"/>
      <c r="K143" s="315">
        <f t="shared" si="7"/>
        <v>0</v>
      </c>
      <c r="L143" s="65"/>
      <c r="M143" s="65"/>
      <c r="N143" s="65"/>
      <c r="O143" s="65"/>
      <c r="P143" s="65"/>
      <c r="Q143" s="65"/>
      <c r="R143" s="65"/>
      <c r="S143" s="72"/>
      <c r="T143" s="27" t="str">
        <f t="shared" si="8"/>
        <v/>
      </c>
      <c r="U143" s="49" t="str">
        <f t="shared" si="9"/>
        <v/>
      </c>
      <c r="V143" s="27"/>
      <c r="W143" s="26"/>
      <c r="X143" s="26"/>
      <c r="Y143" s="27"/>
      <c r="Z143" s="3"/>
      <c r="AA143" s="14"/>
      <c r="AB143" s="3"/>
      <c r="AC143" s="3"/>
      <c r="AD143" s="14"/>
      <c r="AE143" s="26"/>
      <c r="AF143" s="27"/>
      <c r="AG143" s="26"/>
      <c r="AH143" s="26"/>
      <c r="AI143" s="27"/>
      <c r="AJ143" s="26"/>
      <c r="AK143" s="26"/>
      <c r="AL143" s="6"/>
      <c r="AM143" s="6"/>
    </row>
    <row r="144" spans="1:39" ht="21" customHeight="1" x14ac:dyDescent="0.15">
      <c r="A144" s="173"/>
      <c r="B144" s="67"/>
      <c r="C144" s="63"/>
      <c r="D144" s="86"/>
      <c r="E144" s="86"/>
      <c r="F144" s="77"/>
      <c r="G144" s="216"/>
      <c r="H144" s="219"/>
      <c r="I144" s="225"/>
      <c r="J144" s="225"/>
      <c r="K144" s="315">
        <f t="shared" si="7"/>
        <v>0</v>
      </c>
      <c r="L144" s="65"/>
      <c r="M144" s="65"/>
      <c r="N144" s="65"/>
      <c r="O144" s="65"/>
      <c r="P144" s="65"/>
      <c r="Q144" s="65"/>
      <c r="R144" s="65"/>
      <c r="S144" s="72"/>
      <c r="T144" s="27" t="str">
        <f t="shared" si="8"/>
        <v/>
      </c>
      <c r="U144" s="49" t="str">
        <f t="shared" si="9"/>
        <v/>
      </c>
      <c r="V144" s="27"/>
      <c r="W144" s="26"/>
      <c r="X144" s="26"/>
      <c r="Y144" s="27"/>
      <c r="Z144" s="3"/>
      <c r="AA144" s="14"/>
      <c r="AB144" s="3"/>
      <c r="AC144" s="3"/>
      <c r="AD144" s="14"/>
      <c r="AE144" s="26"/>
      <c r="AF144" s="27"/>
      <c r="AG144" s="26"/>
      <c r="AH144" s="26"/>
      <c r="AI144" s="27"/>
      <c r="AJ144" s="26"/>
      <c r="AK144" s="26"/>
      <c r="AL144" s="6"/>
      <c r="AM144" s="6"/>
    </row>
    <row r="145" spans="1:39" ht="21" customHeight="1" x14ac:dyDescent="0.15">
      <c r="A145" s="173"/>
      <c r="B145" s="67"/>
      <c r="C145" s="63"/>
      <c r="D145" s="86"/>
      <c r="E145" s="86"/>
      <c r="F145" s="77"/>
      <c r="G145" s="216"/>
      <c r="H145" s="219"/>
      <c r="I145" s="225"/>
      <c r="J145" s="225"/>
      <c r="K145" s="315">
        <f t="shared" si="7"/>
        <v>0</v>
      </c>
      <c r="L145" s="65"/>
      <c r="M145" s="65"/>
      <c r="N145" s="65"/>
      <c r="O145" s="65"/>
      <c r="P145" s="65"/>
      <c r="Q145" s="65"/>
      <c r="R145" s="65"/>
      <c r="S145" s="72"/>
      <c r="T145" s="27" t="str">
        <f t="shared" si="8"/>
        <v/>
      </c>
      <c r="U145" s="49" t="str">
        <f t="shared" si="9"/>
        <v/>
      </c>
      <c r="V145" s="27"/>
      <c r="W145" s="26"/>
      <c r="X145" s="26"/>
      <c r="Y145" s="27"/>
      <c r="Z145" s="3"/>
      <c r="AA145" s="14"/>
      <c r="AB145" s="3"/>
      <c r="AC145" s="3"/>
      <c r="AD145" s="14"/>
      <c r="AE145" s="26"/>
      <c r="AF145" s="27"/>
      <c r="AG145" s="26"/>
      <c r="AH145" s="26"/>
      <c r="AI145" s="27"/>
      <c r="AJ145" s="26"/>
      <c r="AK145" s="26"/>
      <c r="AL145" s="6"/>
      <c r="AM145" s="6"/>
    </row>
    <row r="146" spans="1:39" ht="21" customHeight="1" x14ac:dyDescent="0.15">
      <c r="A146" s="179"/>
      <c r="B146" s="104"/>
      <c r="C146" s="105"/>
      <c r="D146" s="106"/>
      <c r="E146" s="106"/>
      <c r="F146" s="166"/>
      <c r="G146" s="218"/>
      <c r="H146" s="220"/>
      <c r="I146" s="226"/>
      <c r="J146" s="226"/>
      <c r="K146" s="316">
        <f t="shared" si="7"/>
        <v>0</v>
      </c>
      <c r="L146" s="154"/>
      <c r="M146" s="154"/>
      <c r="N146" s="154"/>
      <c r="O146" s="154"/>
      <c r="P146" s="154"/>
      <c r="Q146" s="154"/>
      <c r="R146" s="154"/>
      <c r="S146" s="155"/>
      <c r="T146" s="27" t="str">
        <f t="shared" si="8"/>
        <v/>
      </c>
      <c r="U146" s="49" t="str">
        <f t="shared" si="9"/>
        <v/>
      </c>
      <c r="V146" s="27"/>
      <c r="W146" s="26"/>
      <c r="X146" s="26"/>
      <c r="Y146" s="27"/>
      <c r="Z146" s="3"/>
      <c r="AA146" s="14"/>
      <c r="AB146" s="3"/>
      <c r="AC146" s="3"/>
      <c r="AD146" s="14"/>
      <c r="AE146" s="26"/>
      <c r="AF146" s="27"/>
      <c r="AG146" s="26"/>
      <c r="AH146" s="26"/>
      <c r="AI146" s="27"/>
      <c r="AJ146" s="26"/>
      <c r="AK146" s="26"/>
      <c r="AL146" s="6"/>
      <c r="AM146" s="6"/>
    </row>
    <row r="147" spans="1:39" ht="21" customHeight="1" x14ac:dyDescent="0.15">
      <c r="A147" s="163"/>
      <c r="B147" s="71"/>
      <c r="C147" s="99"/>
      <c r="D147" s="102"/>
      <c r="E147" s="102"/>
      <c r="F147" s="164"/>
      <c r="G147" s="211"/>
      <c r="H147" s="221"/>
      <c r="I147" s="227"/>
      <c r="J147" s="227"/>
      <c r="K147" s="314">
        <f t="shared" si="7"/>
        <v>0</v>
      </c>
      <c r="L147" s="152"/>
      <c r="M147" s="152"/>
      <c r="N147" s="152"/>
      <c r="O147" s="152"/>
      <c r="P147" s="152"/>
      <c r="Q147" s="152"/>
      <c r="R147" s="152"/>
      <c r="S147" s="153"/>
      <c r="T147" s="27" t="str">
        <f t="shared" si="8"/>
        <v/>
      </c>
      <c r="U147" s="49" t="str">
        <f t="shared" si="9"/>
        <v/>
      </c>
      <c r="V147" s="27"/>
      <c r="W147" s="26"/>
      <c r="X147" s="26"/>
      <c r="Y147" s="27"/>
      <c r="Z147" s="3"/>
      <c r="AA147" s="14"/>
      <c r="AB147" s="3"/>
      <c r="AC147" s="3"/>
      <c r="AD147" s="14"/>
      <c r="AE147" s="26"/>
      <c r="AF147" s="27"/>
      <c r="AG147" s="26"/>
      <c r="AH147" s="26"/>
      <c r="AI147" s="27"/>
      <c r="AJ147" s="26"/>
      <c r="AK147" s="26"/>
      <c r="AL147" s="6"/>
      <c r="AM147" s="6"/>
    </row>
    <row r="148" spans="1:39" ht="21" customHeight="1" x14ac:dyDescent="0.15">
      <c r="A148" s="173"/>
      <c r="B148" s="67"/>
      <c r="C148" s="63"/>
      <c r="D148" s="86"/>
      <c r="E148" s="86"/>
      <c r="F148" s="77"/>
      <c r="G148" s="216"/>
      <c r="H148" s="219"/>
      <c r="I148" s="225"/>
      <c r="J148" s="225"/>
      <c r="K148" s="315">
        <f t="shared" si="7"/>
        <v>0</v>
      </c>
      <c r="L148" s="65"/>
      <c r="M148" s="65"/>
      <c r="N148" s="65"/>
      <c r="O148" s="65"/>
      <c r="P148" s="65"/>
      <c r="Q148" s="65"/>
      <c r="R148" s="65"/>
      <c r="S148" s="72"/>
      <c r="T148" s="27" t="str">
        <f t="shared" si="8"/>
        <v/>
      </c>
      <c r="U148" s="49" t="str">
        <f t="shared" si="9"/>
        <v/>
      </c>
      <c r="V148" s="32"/>
      <c r="W148" s="31"/>
      <c r="X148" s="31"/>
      <c r="Y148" s="32"/>
      <c r="Z148" s="3"/>
      <c r="AA148" s="14"/>
      <c r="AB148" s="4"/>
      <c r="AC148" s="3"/>
      <c r="AD148" s="14"/>
      <c r="AE148" s="31"/>
      <c r="AF148" s="32"/>
      <c r="AG148" s="31"/>
      <c r="AH148" s="31"/>
      <c r="AI148" s="32"/>
      <c r="AJ148" s="26"/>
      <c r="AK148" s="26"/>
      <c r="AL148" s="6"/>
      <c r="AM148" s="6"/>
    </row>
    <row r="149" spans="1:39" ht="21" customHeight="1" x14ac:dyDescent="0.15">
      <c r="A149" s="173"/>
      <c r="B149" s="67"/>
      <c r="C149" s="63"/>
      <c r="D149" s="86"/>
      <c r="E149" s="86"/>
      <c r="F149" s="77"/>
      <c r="G149" s="216"/>
      <c r="H149" s="219"/>
      <c r="I149" s="225"/>
      <c r="J149" s="225"/>
      <c r="K149" s="315">
        <f t="shared" si="7"/>
        <v>0</v>
      </c>
      <c r="L149" s="65"/>
      <c r="M149" s="65"/>
      <c r="N149" s="65"/>
      <c r="O149" s="65"/>
      <c r="P149" s="65"/>
      <c r="Q149" s="65"/>
      <c r="R149" s="65"/>
      <c r="S149" s="72"/>
      <c r="T149" s="27" t="str">
        <f t="shared" si="8"/>
        <v/>
      </c>
      <c r="U149" s="49" t="str">
        <f t="shared" si="9"/>
        <v/>
      </c>
      <c r="V149" s="32"/>
      <c r="W149" s="31"/>
      <c r="X149" s="31"/>
      <c r="Y149" s="32"/>
      <c r="Z149" s="3"/>
      <c r="AA149" s="14"/>
      <c r="AB149" s="4"/>
      <c r="AC149" s="3"/>
      <c r="AD149" s="14"/>
      <c r="AE149" s="31"/>
      <c r="AF149" s="32"/>
      <c r="AG149" s="31"/>
      <c r="AH149" s="31"/>
      <c r="AI149" s="32"/>
      <c r="AJ149" s="26"/>
      <c r="AK149" s="26"/>
      <c r="AL149" s="6"/>
      <c r="AM149" s="6"/>
    </row>
    <row r="150" spans="1:39" ht="21" customHeight="1" x14ac:dyDescent="0.15">
      <c r="A150" s="173"/>
      <c r="B150" s="67"/>
      <c r="C150" s="63"/>
      <c r="D150" s="86"/>
      <c r="E150" s="86"/>
      <c r="F150" s="77"/>
      <c r="G150" s="216"/>
      <c r="H150" s="219"/>
      <c r="I150" s="225"/>
      <c r="J150" s="225"/>
      <c r="K150" s="315">
        <f t="shared" si="7"/>
        <v>0</v>
      </c>
      <c r="L150" s="65"/>
      <c r="M150" s="65"/>
      <c r="N150" s="65"/>
      <c r="O150" s="65"/>
      <c r="P150" s="65"/>
      <c r="Q150" s="65"/>
      <c r="R150" s="65"/>
      <c r="S150" s="72"/>
      <c r="T150" s="27" t="str">
        <f t="shared" si="8"/>
        <v/>
      </c>
      <c r="U150" s="49" t="str">
        <f t="shared" si="9"/>
        <v/>
      </c>
      <c r="V150" s="34"/>
      <c r="W150" s="33"/>
      <c r="X150" s="33"/>
      <c r="Y150" s="34"/>
      <c r="Z150" s="3"/>
      <c r="AA150" s="14"/>
      <c r="AB150" s="5"/>
      <c r="AC150" s="3"/>
      <c r="AD150" s="14"/>
      <c r="AE150" s="33"/>
      <c r="AF150" s="34"/>
      <c r="AG150" s="33"/>
      <c r="AH150" s="33"/>
      <c r="AI150" s="34"/>
      <c r="AJ150" s="26"/>
      <c r="AK150" s="26"/>
      <c r="AL150" s="6"/>
      <c r="AM150" s="6"/>
    </row>
    <row r="151" spans="1:39" ht="21" customHeight="1" x14ac:dyDescent="0.15">
      <c r="A151" s="173"/>
      <c r="B151" s="67"/>
      <c r="C151" s="63"/>
      <c r="D151" s="86"/>
      <c r="E151" s="86"/>
      <c r="F151" s="77"/>
      <c r="G151" s="216"/>
      <c r="H151" s="219"/>
      <c r="I151" s="225"/>
      <c r="J151" s="225"/>
      <c r="K151" s="315">
        <f t="shared" si="7"/>
        <v>0</v>
      </c>
      <c r="L151" s="65"/>
      <c r="M151" s="65"/>
      <c r="N151" s="65"/>
      <c r="O151" s="65"/>
      <c r="P151" s="65"/>
      <c r="Q151" s="65"/>
      <c r="R151" s="65"/>
      <c r="S151" s="72"/>
      <c r="T151" s="27" t="str">
        <f t="shared" si="8"/>
        <v/>
      </c>
      <c r="U151" s="49" t="str">
        <f t="shared" si="9"/>
        <v/>
      </c>
      <c r="V151" s="25"/>
      <c r="W151" s="25"/>
      <c r="X151" s="25"/>
      <c r="Y151" s="25"/>
      <c r="Z151" s="11"/>
      <c r="AA151" s="18"/>
      <c r="AB151" s="11"/>
      <c r="AC151" s="11"/>
      <c r="AD151" s="18"/>
      <c r="AE151" s="25"/>
      <c r="AF151" s="25"/>
      <c r="AG151" s="25"/>
      <c r="AH151" s="25"/>
      <c r="AI151" s="25"/>
      <c r="AJ151" s="25"/>
      <c r="AK151" s="22"/>
    </row>
    <row r="152" spans="1:39" ht="21" customHeight="1" x14ac:dyDescent="0.15">
      <c r="A152" s="173"/>
      <c r="B152" s="67"/>
      <c r="C152" s="63"/>
      <c r="D152" s="86"/>
      <c r="E152" s="86"/>
      <c r="F152" s="77"/>
      <c r="G152" s="216"/>
      <c r="H152" s="219"/>
      <c r="I152" s="225"/>
      <c r="J152" s="225"/>
      <c r="K152" s="315">
        <f t="shared" si="7"/>
        <v>0</v>
      </c>
      <c r="L152" s="65"/>
      <c r="M152" s="65"/>
      <c r="N152" s="65"/>
      <c r="O152" s="65"/>
      <c r="P152" s="65"/>
      <c r="Q152" s="65"/>
      <c r="R152" s="65"/>
      <c r="S152" s="72"/>
      <c r="T152" s="27" t="str">
        <f t="shared" si="8"/>
        <v/>
      </c>
      <c r="U152" s="49" t="str">
        <f t="shared" si="9"/>
        <v/>
      </c>
      <c r="V152" s="27"/>
      <c r="W152" s="26"/>
      <c r="X152" s="26"/>
      <c r="Y152" s="27"/>
      <c r="Z152" s="3"/>
      <c r="AA152" s="14"/>
      <c r="AB152" s="3"/>
      <c r="AC152" s="3"/>
      <c r="AD152" s="14"/>
      <c r="AE152" s="26"/>
      <c r="AF152" s="27"/>
      <c r="AG152" s="26"/>
      <c r="AH152" s="26"/>
      <c r="AI152" s="27"/>
      <c r="AJ152" s="26"/>
      <c r="AK152" s="26"/>
    </row>
    <row r="153" spans="1:39" ht="21" customHeight="1" x14ac:dyDescent="0.15">
      <c r="A153" s="173"/>
      <c r="B153" s="67"/>
      <c r="C153" s="63"/>
      <c r="D153" s="86"/>
      <c r="E153" s="86"/>
      <c r="F153" s="77"/>
      <c r="G153" s="216"/>
      <c r="H153" s="219"/>
      <c r="I153" s="225"/>
      <c r="J153" s="225"/>
      <c r="K153" s="315">
        <f t="shared" si="7"/>
        <v>0</v>
      </c>
      <c r="L153" s="65"/>
      <c r="M153" s="65"/>
      <c r="N153" s="65"/>
      <c r="O153" s="65"/>
      <c r="P153" s="65"/>
      <c r="Q153" s="65"/>
      <c r="R153" s="65"/>
      <c r="S153" s="72"/>
      <c r="T153" s="27" t="str">
        <f t="shared" si="8"/>
        <v/>
      </c>
      <c r="U153" s="49" t="str">
        <f t="shared" si="9"/>
        <v/>
      </c>
      <c r="V153" s="27"/>
      <c r="W153" s="26"/>
      <c r="X153" s="26"/>
      <c r="Y153" s="27"/>
      <c r="Z153" s="3"/>
      <c r="AA153" s="14"/>
      <c r="AB153" s="3"/>
      <c r="AC153" s="3"/>
      <c r="AD153" s="14"/>
      <c r="AE153" s="26"/>
      <c r="AF153" s="27"/>
      <c r="AG153" s="26"/>
      <c r="AH153" s="26"/>
      <c r="AI153" s="27"/>
      <c r="AJ153" s="26"/>
      <c r="AK153" s="26"/>
      <c r="AL153" s="6"/>
      <c r="AM153" s="6"/>
    </row>
    <row r="154" spans="1:39" ht="21" customHeight="1" x14ac:dyDescent="0.15">
      <c r="A154" s="173"/>
      <c r="B154" s="67"/>
      <c r="C154" s="63"/>
      <c r="D154" s="86"/>
      <c r="E154" s="86"/>
      <c r="F154" s="77"/>
      <c r="G154" s="216"/>
      <c r="H154" s="219"/>
      <c r="I154" s="225"/>
      <c r="J154" s="225"/>
      <c r="K154" s="315">
        <f t="shared" si="7"/>
        <v>0</v>
      </c>
      <c r="L154" s="65"/>
      <c r="M154" s="65"/>
      <c r="N154" s="65"/>
      <c r="O154" s="65"/>
      <c r="P154" s="65"/>
      <c r="Q154" s="65"/>
      <c r="R154" s="65"/>
      <c r="S154" s="72"/>
      <c r="T154" s="27" t="str">
        <f t="shared" si="8"/>
        <v/>
      </c>
      <c r="U154" s="49" t="str">
        <f t="shared" si="9"/>
        <v/>
      </c>
      <c r="V154" s="27"/>
      <c r="W154" s="26"/>
      <c r="X154" s="26"/>
      <c r="Y154" s="27"/>
      <c r="Z154" s="3"/>
      <c r="AA154" s="14"/>
      <c r="AB154" s="3"/>
      <c r="AC154" s="3"/>
      <c r="AD154" s="14"/>
      <c r="AE154" s="26"/>
      <c r="AF154" s="27"/>
      <c r="AG154" s="26"/>
      <c r="AH154" s="26"/>
      <c r="AI154" s="27"/>
      <c r="AJ154" s="26"/>
      <c r="AK154" s="26"/>
      <c r="AL154" s="6"/>
      <c r="AM154" s="6"/>
    </row>
    <row r="155" spans="1:39" ht="21" customHeight="1" x14ac:dyDescent="0.15">
      <c r="A155" s="173"/>
      <c r="B155" s="67"/>
      <c r="C155" s="63"/>
      <c r="D155" s="86"/>
      <c r="E155" s="86"/>
      <c r="F155" s="77"/>
      <c r="G155" s="216"/>
      <c r="H155" s="219"/>
      <c r="I155" s="225"/>
      <c r="J155" s="225"/>
      <c r="K155" s="315">
        <f t="shared" si="7"/>
        <v>0</v>
      </c>
      <c r="L155" s="65"/>
      <c r="M155" s="65"/>
      <c r="N155" s="65"/>
      <c r="O155" s="65"/>
      <c r="P155" s="65"/>
      <c r="Q155" s="65"/>
      <c r="R155" s="65"/>
      <c r="S155" s="72"/>
      <c r="T155" s="27" t="str">
        <f t="shared" si="8"/>
        <v/>
      </c>
      <c r="U155" s="49" t="str">
        <f t="shared" si="9"/>
        <v/>
      </c>
      <c r="V155" s="27"/>
      <c r="W155" s="26"/>
      <c r="X155" s="26"/>
      <c r="Y155" s="27"/>
      <c r="Z155" s="3"/>
      <c r="AA155" s="14"/>
      <c r="AB155" s="3"/>
      <c r="AC155" s="3"/>
      <c r="AD155" s="14"/>
      <c r="AE155" s="26"/>
      <c r="AF155" s="27"/>
      <c r="AG155" s="26"/>
      <c r="AH155" s="26"/>
      <c r="AI155" s="27"/>
      <c r="AJ155" s="26"/>
      <c r="AK155" s="26"/>
      <c r="AL155" s="6"/>
      <c r="AM155" s="6"/>
    </row>
    <row r="156" spans="1:39" ht="21" customHeight="1" x14ac:dyDescent="0.15">
      <c r="A156" s="179"/>
      <c r="B156" s="104"/>
      <c r="C156" s="105"/>
      <c r="D156" s="106"/>
      <c r="E156" s="106"/>
      <c r="F156" s="166"/>
      <c r="G156" s="218"/>
      <c r="H156" s="220"/>
      <c r="I156" s="226"/>
      <c r="J156" s="226"/>
      <c r="K156" s="316">
        <f t="shared" si="7"/>
        <v>0</v>
      </c>
      <c r="L156" s="154"/>
      <c r="M156" s="154"/>
      <c r="N156" s="154"/>
      <c r="O156" s="154"/>
      <c r="P156" s="154"/>
      <c r="Q156" s="154"/>
      <c r="R156" s="154"/>
      <c r="S156" s="155"/>
      <c r="T156" s="334" t="str">
        <f t="shared" si="8"/>
        <v/>
      </c>
      <c r="U156" s="335" t="str">
        <f t="shared" si="9"/>
        <v/>
      </c>
      <c r="V156" s="334"/>
      <c r="W156" s="336"/>
      <c r="X156" s="336"/>
      <c r="Y156" s="334"/>
      <c r="Z156" s="333"/>
      <c r="AA156" s="328"/>
      <c r="AB156" s="333"/>
      <c r="AC156" s="333"/>
      <c r="AD156" s="328"/>
      <c r="AE156" s="26"/>
      <c r="AF156" s="27"/>
      <c r="AG156" s="26"/>
      <c r="AH156" s="26"/>
      <c r="AI156" s="27"/>
      <c r="AJ156" s="26"/>
      <c r="AK156" s="26"/>
      <c r="AL156" s="6"/>
      <c r="AM156" s="6"/>
    </row>
    <row r="157" spans="1:39" ht="21" customHeight="1" x14ac:dyDescent="0.15">
      <c r="A157" s="261"/>
      <c r="B157" s="151"/>
      <c r="C157" s="151"/>
      <c r="D157" s="321"/>
      <c r="E157" s="321"/>
      <c r="F157" s="76"/>
      <c r="G157" s="322"/>
      <c r="H157" s="322"/>
      <c r="I157" s="323"/>
      <c r="J157" s="323"/>
      <c r="K157" s="317">
        <f t="shared" si="7"/>
        <v>0</v>
      </c>
      <c r="L157" s="324"/>
      <c r="M157" s="325"/>
      <c r="N157" s="324"/>
      <c r="O157" s="325"/>
      <c r="P157" s="326"/>
      <c r="Q157" s="326"/>
      <c r="R157" s="326"/>
      <c r="S157" s="327"/>
      <c r="T157" s="27" t="str">
        <f t="shared" si="8"/>
        <v/>
      </c>
      <c r="U157" s="49" t="str">
        <f t="shared" si="9"/>
        <v/>
      </c>
      <c r="V157" s="30"/>
      <c r="W157" s="26"/>
      <c r="X157" s="26"/>
      <c r="Y157" s="27"/>
      <c r="Z157" s="3"/>
      <c r="AA157" s="14"/>
      <c r="AB157" s="3"/>
      <c r="AC157" s="3"/>
      <c r="AD157" s="14"/>
      <c r="AE157" s="26"/>
      <c r="AF157" s="27"/>
      <c r="AG157" s="26"/>
      <c r="AH157" s="26"/>
      <c r="AI157" s="27"/>
      <c r="AJ157" s="26"/>
      <c r="AK157" s="26"/>
      <c r="AL157" s="6"/>
      <c r="AM157" s="6"/>
    </row>
    <row r="158" spans="1:39" ht="21" customHeight="1" x14ac:dyDescent="0.15">
      <c r="A158" s="62"/>
      <c r="B158" s="78"/>
      <c r="C158" s="78"/>
      <c r="D158" s="86"/>
      <c r="E158" s="86"/>
      <c r="F158" s="77"/>
      <c r="G158" s="215"/>
      <c r="H158" s="215"/>
      <c r="I158" s="225"/>
      <c r="J158" s="225"/>
      <c r="K158" s="315">
        <f t="shared" si="7"/>
        <v>0</v>
      </c>
      <c r="L158" s="290"/>
      <c r="M158" s="169"/>
      <c r="N158" s="290"/>
      <c r="O158" s="169"/>
      <c r="P158" s="79"/>
      <c r="Q158" s="79"/>
      <c r="R158" s="79"/>
      <c r="S158" s="73"/>
      <c r="T158" s="27" t="str">
        <f t="shared" si="8"/>
        <v/>
      </c>
      <c r="U158" s="49" t="str">
        <f t="shared" si="9"/>
        <v/>
      </c>
      <c r="V158" s="27"/>
      <c r="W158" s="26"/>
      <c r="X158" s="26"/>
      <c r="Y158" s="27"/>
      <c r="Z158" s="3"/>
      <c r="AA158" s="14"/>
      <c r="AB158" s="3"/>
      <c r="AC158" s="3"/>
      <c r="AD158" s="14"/>
      <c r="AE158" s="26"/>
      <c r="AF158" s="27"/>
      <c r="AG158" s="26"/>
      <c r="AH158" s="26"/>
      <c r="AI158" s="27"/>
      <c r="AJ158" s="26"/>
      <c r="AK158" s="26"/>
      <c r="AL158" s="6"/>
      <c r="AM158" s="6"/>
    </row>
    <row r="159" spans="1:39" ht="21" customHeight="1" x14ac:dyDescent="0.15">
      <c r="A159" s="173"/>
      <c r="B159" s="67"/>
      <c r="C159" s="63"/>
      <c r="D159" s="86"/>
      <c r="E159" s="86"/>
      <c r="F159" s="77"/>
      <c r="G159" s="216"/>
      <c r="H159" s="219"/>
      <c r="I159" s="225"/>
      <c r="J159" s="225"/>
      <c r="K159" s="315">
        <f t="shared" si="7"/>
        <v>0</v>
      </c>
      <c r="L159" s="65"/>
      <c r="M159" s="65"/>
      <c r="N159" s="65"/>
      <c r="O159" s="65"/>
      <c r="P159" s="65"/>
      <c r="Q159" s="65"/>
      <c r="R159" s="65"/>
      <c r="S159" s="72"/>
      <c r="T159" s="27" t="str">
        <f t="shared" si="8"/>
        <v/>
      </c>
      <c r="U159" s="49" t="str">
        <f t="shared" si="9"/>
        <v/>
      </c>
      <c r="V159" s="27"/>
      <c r="W159" s="26"/>
      <c r="X159" s="26"/>
      <c r="Y159" s="27"/>
      <c r="Z159" s="3"/>
      <c r="AA159" s="14"/>
      <c r="AB159" s="3"/>
      <c r="AC159" s="3"/>
      <c r="AD159" s="14"/>
      <c r="AE159" s="26"/>
      <c r="AF159" s="27"/>
      <c r="AG159" s="26"/>
      <c r="AH159" s="26"/>
      <c r="AI159" s="27"/>
      <c r="AJ159" s="26"/>
      <c r="AK159" s="26"/>
      <c r="AL159" s="6"/>
      <c r="AM159" s="6"/>
    </row>
    <row r="160" spans="1:39" ht="21" customHeight="1" x14ac:dyDescent="0.15">
      <c r="A160" s="173"/>
      <c r="B160" s="67"/>
      <c r="C160" s="63"/>
      <c r="D160" s="86"/>
      <c r="E160" s="86"/>
      <c r="F160" s="77"/>
      <c r="G160" s="216"/>
      <c r="H160" s="219"/>
      <c r="I160" s="225"/>
      <c r="J160" s="225"/>
      <c r="K160" s="315">
        <f t="shared" si="7"/>
        <v>0</v>
      </c>
      <c r="L160" s="65"/>
      <c r="M160" s="65"/>
      <c r="N160" s="65"/>
      <c r="O160" s="65"/>
      <c r="P160" s="65"/>
      <c r="Q160" s="65"/>
      <c r="R160" s="65"/>
      <c r="S160" s="72"/>
      <c r="T160" s="27" t="str">
        <f t="shared" si="8"/>
        <v/>
      </c>
      <c r="U160" s="49" t="str">
        <f t="shared" si="9"/>
        <v/>
      </c>
      <c r="V160" s="27"/>
      <c r="W160" s="26"/>
      <c r="X160" s="26"/>
      <c r="Y160" s="27"/>
      <c r="Z160" s="3"/>
      <c r="AA160" s="14"/>
      <c r="AB160" s="3"/>
      <c r="AC160" s="3"/>
      <c r="AD160" s="14"/>
      <c r="AE160" s="26"/>
      <c r="AF160" s="27"/>
      <c r="AG160" s="26"/>
      <c r="AH160" s="26"/>
      <c r="AI160" s="27"/>
      <c r="AJ160" s="26"/>
      <c r="AK160" s="26"/>
      <c r="AL160" s="6"/>
      <c r="AM160" s="6"/>
    </row>
    <row r="161" spans="1:39" ht="21" customHeight="1" x14ac:dyDescent="0.15">
      <c r="A161" s="173"/>
      <c r="B161" s="67"/>
      <c r="C161" s="63"/>
      <c r="D161" s="86"/>
      <c r="E161" s="86"/>
      <c r="F161" s="77"/>
      <c r="G161" s="216"/>
      <c r="H161" s="219"/>
      <c r="I161" s="225"/>
      <c r="J161" s="225"/>
      <c r="K161" s="315">
        <f t="shared" si="7"/>
        <v>0</v>
      </c>
      <c r="L161" s="65"/>
      <c r="M161" s="65"/>
      <c r="N161" s="65"/>
      <c r="O161" s="65"/>
      <c r="P161" s="65"/>
      <c r="Q161" s="65"/>
      <c r="R161" s="65"/>
      <c r="S161" s="72"/>
      <c r="T161" s="27" t="str">
        <f t="shared" si="8"/>
        <v/>
      </c>
      <c r="U161" s="49" t="str">
        <f t="shared" si="9"/>
        <v/>
      </c>
      <c r="V161" s="27"/>
      <c r="W161" s="26"/>
      <c r="X161" s="26"/>
      <c r="Y161" s="27"/>
      <c r="Z161" s="3"/>
      <c r="AA161" s="14"/>
      <c r="AB161" s="3"/>
      <c r="AC161" s="3"/>
      <c r="AD161" s="14"/>
      <c r="AE161" s="26"/>
      <c r="AF161" s="27"/>
      <c r="AG161" s="26"/>
      <c r="AH161" s="26"/>
      <c r="AI161" s="27"/>
      <c r="AJ161" s="26"/>
      <c r="AK161" s="26"/>
      <c r="AL161" s="6"/>
      <c r="AM161" s="6"/>
    </row>
    <row r="162" spans="1:39" ht="21" customHeight="1" x14ac:dyDescent="0.15">
      <c r="A162" s="173"/>
      <c r="B162" s="67"/>
      <c r="C162" s="63"/>
      <c r="D162" s="86"/>
      <c r="E162" s="86"/>
      <c r="F162" s="77"/>
      <c r="G162" s="216"/>
      <c r="H162" s="219"/>
      <c r="I162" s="225"/>
      <c r="J162" s="225"/>
      <c r="K162" s="315">
        <f t="shared" si="7"/>
        <v>0</v>
      </c>
      <c r="L162" s="65"/>
      <c r="M162" s="65"/>
      <c r="N162" s="65"/>
      <c r="O162" s="65"/>
      <c r="P162" s="65"/>
      <c r="Q162" s="65"/>
      <c r="R162" s="65"/>
      <c r="S162" s="72"/>
      <c r="T162" s="27" t="str">
        <f t="shared" si="8"/>
        <v/>
      </c>
      <c r="U162" s="49" t="str">
        <f t="shared" si="9"/>
        <v/>
      </c>
      <c r="V162" s="27"/>
      <c r="W162" s="26"/>
      <c r="X162" s="26"/>
      <c r="Y162" s="27"/>
      <c r="Z162" s="3"/>
      <c r="AA162" s="14"/>
      <c r="AB162" s="3"/>
      <c r="AC162" s="3"/>
      <c r="AD162" s="14"/>
      <c r="AE162" s="26"/>
      <c r="AF162" s="27"/>
      <c r="AG162" s="26"/>
      <c r="AH162" s="26"/>
      <c r="AI162" s="27"/>
      <c r="AJ162" s="26"/>
      <c r="AK162" s="26"/>
      <c r="AL162" s="6"/>
      <c r="AM162" s="6"/>
    </row>
    <row r="163" spans="1:39" ht="21" customHeight="1" x14ac:dyDescent="0.15">
      <c r="A163" s="173"/>
      <c r="B163" s="67"/>
      <c r="C163" s="63"/>
      <c r="D163" s="86"/>
      <c r="E163" s="86"/>
      <c r="F163" s="77"/>
      <c r="G163" s="216"/>
      <c r="H163" s="219"/>
      <c r="I163" s="225"/>
      <c r="J163" s="225"/>
      <c r="K163" s="315">
        <f t="shared" si="7"/>
        <v>0</v>
      </c>
      <c r="L163" s="65"/>
      <c r="M163" s="65"/>
      <c r="N163" s="65"/>
      <c r="O163" s="65"/>
      <c r="P163" s="65"/>
      <c r="Q163" s="65"/>
      <c r="R163" s="65"/>
      <c r="S163" s="72"/>
      <c r="T163" s="27" t="str">
        <f t="shared" si="8"/>
        <v/>
      </c>
      <c r="U163" s="49" t="str">
        <f t="shared" si="9"/>
        <v/>
      </c>
      <c r="V163" s="27"/>
      <c r="W163" s="26"/>
      <c r="X163" s="26"/>
      <c r="Y163" s="27"/>
      <c r="Z163" s="3"/>
      <c r="AA163" s="14"/>
      <c r="AB163" s="3"/>
      <c r="AC163" s="3"/>
      <c r="AD163" s="14"/>
      <c r="AE163" s="26"/>
      <c r="AF163" s="27"/>
      <c r="AG163" s="26"/>
      <c r="AH163" s="26"/>
      <c r="AI163" s="27"/>
      <c r="AJ163" s="26"/>
      <c r="AK163" s="26"/>
      <c r="AL163" s="6"/>
      <c r="AM163" s="6"/>
    </row>
    <row r="164" spans="1:39" ht="21" customHeight="1" x14ac:dyDescent="0.15">
      <c r="A164" s="173"/>
      <c r="B164" s="67"/>
      <c r="C164" s="63"/>
      <c r="D164" s="86"/>
      <c r="E164" s="86"/>
      <c r="F164" s="77"/>
      <c r="G164" s="216"/>
      <c r="H164" s="219"/>
      <c r="I164" s="225"/>
      <c r="J164" s="225"/>
      <c r="K164" s="315">
        <f t="shared" si="7"/>
        <v>0</v>
      </c>
      <c r="L164" s="65"/>
      <c r="M164" s="65"/>
      <c r="N164" s="65"/>
      <c r="O164" s="65"/>
      <c r="P164" s="65"/>
      <c r="Q164" s="65"/>
      <c r="R164" s="65"/>
      <c r="S164" s="72"/>
      <c r="T164" s="27" t="str">
        <f t="shared" si="8"/>
        <v/>
      </c>
      <c r="U164" s="49" t="str">
        <f t="shared" si="9"/>
        <v/>
      </c>
      <c r="V164" s="27"/>
      <c r="W164" s="26"/>
      <c r="X164" s="26"/>
      <c r="Y164" s="27"/>
      <c r="Z164" s="3"/>
      <c r="AA164" s="14"/>
      <c r="AB164" s="3"/>
      <c r="AC164" s="3"/>
      <c r="AD164" s="14"/>
      <c r="AE164" s="26"/>
      <c r="AF164" s="27"/>
      <c r="AG164" s="26"/>
      <c r="AH164" s="26"/>
      <c r="AI164" s="27"/>
      <c r="AJ164" s="26"/>
      <c r="AK164" s="26"/>
      <c r="AL164" s="6"/>
      <c r="AM164" s="6"/>
    </row>
    <row r="165" spans="1:39" ht="21" customHeight="1" x14ac:dyDescent="0.15">
      <c r="A165" s="173"/>
      <c r="B165" s="67"/>
      <c r="C165" s="63"/>
      <c r="D165" s="86"/>
      <c r="E165" s="86"/>
      <c r="F165" s="77"/>
      <c r="G165" s="216"/>
      <c r="H165" s="219"/>
      <c r="I165" s="225"/>
      <c r="J165" s="225"/>
      <c r="K165" s="315">
        <f t="shared" si="7"/>
        <v>0</v>
      </c>
      <c r="L165" s="65"/>
      <c r="M165" s="65"/>
      <c r="N165" s="65"/>
      <c r="O165" s="65"/>
      <c r="P165" s="65"/>
      <c r="Q165" s="65"/>
      <c r="R165" s="65"/>
      <c r="S165" s="72"/>
      <c r="T165" s="27" t="str">
        <f t="shared" si="8"/>
        <v/>
      </c>
      <c r="U165" s="49" t="str">
        <f t="shared" si="9"/>
        <v/>
      </c>
      <c r="V165" s="27"/>
      <c r="W165" s="26"/>
      <c r="X165" s="26"/>
      <c r="Y165" s="27"/>
      <c r="Z165" s="3"/>
      <c r="AA165" s="14"/>
      <c r="AB165" s="3"/>
      <c r="AC165" s="3"/>
      <c r="AD165" s="14"/>
      <c r="AE165" s="26"/>
      <c r="AF165" s="27"/>
      <c r="AG165" s="26"/>
      <c r="AH165" s="26"/>
      <c r="AI165" s="27"/>
      <c r="AJ165" s="26"/>
      <c r="AK165" s="26"/>
      <c r="AL165" s="6"/>
      <c r="AM165" s="6"/>
    </row>
    <row r="166" spans="1:39" ht="21" customHeight="1" x14ac:dyDescent="0.15">
      <c r="A166" s="179"/>
      <c r="B166" s="104"/>
      <c r="C166" s="105"/>
      <c r="D166" s="106"/>
      <c r="E166" s="106"/>
      <c r="F166" s="166"/>
      <c r="G166" s="218"/>
      <c r="H166" s="220"/>
      <c r="I166" s="226"/>
      <c r="J166" s="226"/>
      <c r="K166" s="316">
        <f t="shared" si="7"/>
        <v>0</v>
      </c>
      <c r="L166" s="154"/>
      <c r="M166" s="154"/>
      <c r="N166" s="154"/>
      <c r="O166" s="154"/>
      <c r="P166" s="154"/>
      <c r="Q166" s="154"/>
      <c r="R166" s="154"/>
      <c r="S166" s="155"/>
      <c r="T166" s="27" t="str">
        <f t="shared" si="8"/>
        <v/>
      </c>
      <c r="U166" s="49" t="str">
        <f t="shared" si="9"/>
        <v/>
      </c>
      <c r="V166" s="27"/>
      <c r="W166" s="26"/>
      <c r="X166" s="26"/>
      <c r="Y166" s="27"/>
      <c r="Z166" s="3"/>
      <c r="AA166" s="14"/>
      <c r="AB166" s="3"/>
      <c r="AC166" s="3"/>
      <c r="AD166" s="14"/>
      <c r="AE166" s="26"/>
      <c r="AF166" s="27"/>
      <c r="AG166" s="26"/>
      <c r="AH166" s="26"/>
      <c r="AI166" s="27"/>
      <c r="AJ166" s="26"/>
      <c r="AK166" s="26"/>
      <c r="AL166" s="6"/>
      <c r="AM166" s="6"/>
    </row>
    <row r="167" spans="1:39" ht="21" customHeight="1" x14ac:dyDescent="0.15">
      <c r="A167" s="163"/>
      <c r="B167" s="71"/>
      <c r="C167" s="99"/>
      <c r="D167" s="102"/>
      <c r="E167" s="102"/>
      <c r="F167" s="164"/>
      <c r="G167" s="211"/>
      <c r="H167" s="221"/>
      <c r="I167" s="227"/>
      <c r="J167" s="227"/>
      <c r="K167" s="314">
        <f t="shared" si="7"/>
        <v>0</v>
      </c>
      <c r="L167" s="152"/>
      <c r="M167" s="152"/>
      <c r="N167" s="152"/>
      <c r="O167" s="152"/>
      <c r="P167" s="152"/>
      <c r="Q167" s="152"/>
      <c r="R167" s="152"/>
      <c r="S167" s="153"/>
      <c r="T167" s="27" t="str">
        <f t="shared" si="8"/>
        <v/>
      </c>
      <c r="U167" s="49" t="str">
        <f t="shared" si="9"/>
        <v/>
      </c>
      <c r="V167" s="27"/>
      <c r="W167" s="26"/>
      <c r="X167" s="26"/>
      <c r="Y167" s="27"/>
      <c r="Z167" s="3"/>
      <c r="AA167" s="14"/>
      <c r="AB167" s="3"/>
      <c r="AC167" s="3"/>
      <c r="AD167" s="14"/>
      <c r="AE167" s="26"/>
      <c r="AF167" s="27"/>
      <c r="AG167" s="26"/>
      <c r="AH167" s="26"/>
      <c r="AI167" s="27"/>
      <c r="AJ167" s="26"/>
      <c r="AK167" s="26"/>
      <c r="AL167" s="6"/>
      <c r="AM167" s="6"/>
    </row>
    <row r="168" spans="1:39" ht="21" customHeight="1" x14ac:dyDescent="0.15">
      <c r="A168" s="173"/>
      <c r="B168" s="67"/>
      <c r="C168" s="63"/>
      <c r="D168" s="86"/>
      <c r="E168" s="86"/>
      <c r="F168" s="77"/>
      <c r="G168" s="216"/>
      <c r="H168" s="219"/>
      <c r="I168" s="225"/>
      <c r="J168" s="225"/>
      <c r="K168" s="315">
        <f t="shared" si="7"/>
        <v>0</v>
      </c>
      <c r="L168" s="65"/>
      <c r="M168" s="65"/>
      <c r="N168" s="65"/>
      <c r="O168" s="65"/>
      <c r="P168" s="65"/>
      <c r="Q168" s="65"/>
      <c r="R168" s="65"/>
      <c r="S168" s="72"/>
      <c r="T168" s="27" t="str">
        <f t="shared" si="8"/>
        <v/>
      </c>
      <c r="U168" s="49" t="str">
        <f t="shared" si="9"/>
        <v/>
      </c>
      <c r="V168" s="27"/>
      <c r="W168" s="26"/>
      <c r="X168" s="26"/>
      <c r="Y168" s="27"/>
      <c r="Z168" s="3"/>
      <c r="AA168" s="14"/>
      <c r="AB168" s="3"/>
      <c r="AC168" s="3"/>
      <c r="AD168" s="14"/>
      <c r="AE168" s="26"/>
      <c r="AF168" s="27"/>
      <c r="AG168" s="26"/>
      <c r="AH168" s="26"/>
      <c r="AI168" s="27"/>
      <c r="AJ168" s="26"/>
      <c r="AK168" s="26"/>
      <c r="AL168" s="6"/>
      <c r="AM168" s="6"/>
    </row>
    <row r="169" spans="1:39" ht="21" customHeight="1" x14ac:dyDescent="0.15">
      <c r="A169" s="173"/>
      <c r="B169" s="67"/>
      <c r="C169" s="63"/>
      <c r="D169" s="86"/>
      <c r="E169" s="86"/>
      <c r="F169" s="77"/>
      <c r="G169" s="216"/>
      <c r="H169" s="219"/>
      <c r="I169" s="225"/>
      <c r="J169" s="225"/>
      <c r="K169" s="315">
        <f t="shared" si="7"/>
        <v>0</v>
      </c>
      <c r="L169" s="65"/>
      <c r="M169" s="65"/>
      <c r="N169" s="65"/>
      <c r="O169" s="65"/>
      <c r="P169" s="65"/>
      <c r="Q169" s="65"/>
      <c r="R169" s="65"/>
      <c r="S169" s="72"/>
      <c r="T169" s="27" t="str">
        <f t="shared" si="8"/>
        <v/>
      </c>
      <c r="U169" s="49" t="str">
        <f t="shared" si="9"/>
        <v/>
      </c>
      <c r="V169" s="32"/>
      <c r="W169" s="31"/>
      <c r="X169" s="31"/>
      <c r="Y169" s="32"/>
      <c r="Z169" s="3"/>
      <c r="AA169" s="14"/>
      <c r="AB169" s="4"/>
      <c r="AC169" s="3"/>
      <c r="AD169" s="14"/>
      <c r="AE169" s="31"/>
      <c r="AF169" s="32"/>
      <c r="AG169" s="31"/>
      <c r="AH169" s="31"/>
      <c r="AI169" s="32"/>
      <c r="AJ169" s="26"/>
      <c r="AK169" s="26"/>
      <c r="AL169" s="6"/>
      <c r="AM169" s="6"/>
    </row>
    <row r="170" spans="1:39" ht="21" customHeight="1" x14ac:dyDescent="0.15">
      <c r="A170" s="173"/>
      <c r="B170" s="67"/>
      <c r="C170" s="63"/>
      <c r="D170" s="86"/>
      <c r="E170" s="86"/>
      <c r="F170" s="77"/>
      <c r="G170" s="216"/>
      <c r="H170" s="219"/>
      <c r="I170" s="225"/>
      <c r="J170" s="225"/>
      <c r="K170" s="315">
        <f t="shared" si="7"/>
        <v>0</v>
      </c>
      <c r="L170" s="65"/>
      <c r="M170" s="65"/>
      <c r="N170" s="65"/>
      <c r="O170" s="65"/>
      <c r="P170" s="65"/>
      <c r="Q170" s="65"/>
      <c r="R170" s="65"/>
      <c r="S170" s="72"/>
      <c r="T170" s="27" t="str">
        <f t="shared" si="8"/>
        <v/>
      </c>
      <c r="U170" s="49" t="str">
        <f t="shared" si="9"/>
        <v/>
      </c>
      <c r="V170" s="32"/>
      <c r="W170" s="31"/>
      <c r="X170" s="31"/>
      <c r="Y170" s="32"/>
      <c r="Z170" s="3"/>
      <c r="AA170" s="14"/>
      <c r="AB170" s="4"/>
      <c r="AC170" s="3"/>
      <c r="AD170" s="14"/>
      <c r="AE170" s="31"/>
      <c r="AF170" s="32"/>
      <c r="AG170" s="31"/>
      <c r="AH170" s="31"/>
      <c r="AI170" s="32"/>
      <c r="AJ170" s="26"/>
      <c r="AK170" s="26"/>
      <c r="AL170" s="6"/>
      <c r="AM170" s="6"/>
    </row>
    <row r="171" spans="1:39" ht="21" customHeight="1" x14ac:dyDescent="0.15">
      <c r="A171" s="173"/>
      <c r="B171" s="67"/>
      <c r="C171" s="63"/>
      <c r="D171" s="86"/>
      <c r="E171" s="86"/>
      <c r="F171" s="77"/>
      <c r="G171" s="216"/>
      <c r="H171" s="219"/>
      <c r="I171" s="225"/>
      <c r="J171" s="225"/>
      <c r="K171" s="315">
        <f t="shared" si="7"/>
        <v>0</v>
      </c>
      <c r="L171" s="65"/>
      <c r="M171" s="65"/>
      <c r="N171" s="65"/>
      <c r="O171" s="65"/>
      <c r="P171" s="65"/>
      <c r="Q171" s="65"/>
      <c r="R171" s="65"/>
      <c r="S171" s="72"/>
      <c r="T171" s="27" t="str">
        <f t="shared" si="8"/>
        <v/>
      </c>
      <c r="U171" s="49" t="str">
        <f t="shared" si="9"/>
        <v/>
      </c>
      <c r="V171" s="34"/>
      <c r="W171" s="33"/>
      <c r="X171" s="33"/>
      <c r="Y171" s="34"/>
      <c r="Z171" s="3"/>
      <c r="AA171" s="14"/>
      <c r="AB171" s="5"/>
      <c r="AC171" s="3"/>
      <c r="AD171" s="14"/>
      <c r="AE171" s="33"/>
      <c r="AF171" s="34"/>
      <c r="AG171" s="33"/>
      <c r="AH171" s="33"/>
      <c r="AI171" s="34"/>
      <c r="AJ171" s="26"/>
      <c r="AK171" s="26"/>
      <c r="AL171" s="6"/>
      <c r="AM171" s="6"/>
    </row>
    <row r="172" spans="1:39" ht="21" customHeight="1" x14ac:dyDescent="0.15">
      <c r="A172" s="173"/>
      <c r="B172" s="67"/>
      <c r="C172" s="63"/>
      <c r="D172" s="86"/>
      <c r="E172" s="86"/>
      <c r="F172" s="77"/>
      <c r="G172" s="216"/>
      <c r="H172" s="219"/>
      <c r="I172" s="225"/>
      <c r="J172" s="225"/>
      <c r="K172" s="315">
        <f t="shared" si="7"/>
        <v>0</v>
      </c>
      <c r="L172" s="65"/>
      <c r="M172" s="65"/>
      <c r="N172" s="65"/>
      <c r="O172" s="65"/>
      <c r="P172" s="65"/>
      <c r="Q172" s="65"/>
      <c r="R172" s="65"/>
      <c r="S172" s="72"/>
      <c r="T172" s="27" t="str">
        <f t="shared" si="8"/>
        <v/>
      </c>
      <c r="U172" s="49" t="str">
        <f t="shared" si="9"/>
        <v/>
      </c>
      <c r="V172" s="25"/>
      <c r="W172" s="25"/>
      <c r="X172" s="25"/>
      <c r="Y172" s="25"/>
      <c r="Z172" s="11"/>
      <c r="AA172" s="18"/>
      <c r="AB172" s="11"/>
      <c r="AC172" s="11"/>
      <c r="AD172" s="18"/>
      <c r="AE172" s="25"/>
      <c r="AF172" s="25"/>
      <c r="AG172" s="25"/>
      <c r="AH172" s="25"/>
      <c r="AI172" s="25"/>
      <c r="AJ172" s="25"/>
      <c r="AK172" s="22"/>
      <c r="AL172" s="6"/>
      <c r="AM172" s="6"/>
    </row>
    <row r="173" spans="1:39" ht="21" customHeight="1" x14ac:dyDescent="0.15">
      <c r="A173" s="173"/>
      <c r="B173" s="67"/>
      <c r="C173" s="63"/>
      <c r="D173" s="86"/>
      <c r="E173" s="86"/>
      <c r="F173" s="77"/>
      <c r="G173" s="216"/>
      <c r="H173" s="219"/>
      <c r="I173" s="225"/>
      <c r="J173" s="225"/>
      <c r="K173" s="315">
        <f t="shared" si="7"/>
        <v>0</v>
      </c>
      <c r="L173" s="65"/>
      <c r="M173" s="65"/>
      <c r="N173" s="65"/>
      <c r="O173" s="65"/>
      <c r="P173" s="65"/>
      <c r="Q173" s="65"/>
      <c r="R173" s="65"/>
      <c r="S173" s="72"/>
      <c r="T173" s="27" t="str">
        <f t="shared" si="8"/>
        <v/>
      </c>
      <c r="U173" s="49" t="str">
        <f t="shared" si="9"/>
        <v/>
      </c>
      <c r="V173" s="27"/>
      <c r="W173" s="26"/>
      <c r="X173" s="26"/>
      <c r="Y173" s="27"/>
      <c r="Z173" s="3"/>
      <c r="AA173" s="14"/>
      <c r="AB173" s="3"/>
      <c r="AC173" s="3"/>
      <c r="AD173" s="14"/>
      <c r="AE173" s="26"/>
      <c r="AF173" s="27"/>
      <c r="AG173" s="26"/>
      <c r="AH173" s="26"/>
      <c r="AI173" s="27"/>
      <c r="AJ173" s="26"/>
      <c r="AK173" s="26"/>
      <c r="AL173" s="6"/>
      <c r="AM173" s="6"/>
    </row>
    <row r="174" spans="1:39" ht="21" customHeight="1" x14ac:dyDescent="0.15">
      <c r="A174" s="173"/>
      <c r="B174" s="67"/>
      <c r="C174" s="63"/>
      <c r="D174" s="86"/>
      <c r="E174" s="86"/>
      <c r="F174" s="77"/>
      <c r="G174" s="216"/>
      <c r="H174" s="219"/>
      <c r="I174" s="225"/>
      <c r="J174" s="225"/>
      <c r="K174" s="315">
        <f t="shared" si="7"/>
        <v>0</v>
      </c>
      <c r="L174" s="65"/>
      <c r="M174" s="65"/>
      <c r="N174" s="65"/>
      <c r="O174" s="65"/>
      <c r="P174" s="65"/>
      <c r="Q174" s="65"/>
      <c r="R174" s="65"/>
      <c r="S174" s="72"/>
      <c r="T174" s="27" t="str">
        <f t="shared" si="8"/>
        <v/>
      </c>
      <c r="U174" s="49" t="str">
        <f t="shared" si="9"/>
        <v/>
      </c>
      <c r="V174" s="27"/>
      <c r="W174" s="26"/>
      <c r="X174" s="26"/>
      <c r="Y174" s="27"/>
      <c r="Z174" s="3"/>
      <c r="AA174" s="14"/>
      <c r="AB174" s="3"/>
      <c r="AC174" s="3"/>
      <c r="AD174" s="14"/>
      <c r="AE174" s="26"/>
      <c r="AF174" s="27"/>
      <c r="AG174" s="26"/>
      <c r="AH174" s="26"/>
      <c r="AI174" s="27"/>
      <c r="AJ174" s="26"/>
      <c r="AK174" s="26"/>
      <c r="AL174" s="6"/>
      <c r="AM174" s="6"/>
    </row>
    <row r="175" spans="1:39" ht="21" customHeight="1" x14ac:dyDescent="0.15">
      <c r="A175" s="173"/>
      <c r="B175" s="67"/>
      <c r="C175" s="63"/>
      <c r="D175" s="86"/>
      <c r="E175" s="86"/>
      <c r="F175" s="77"/>
      <c r="G175" s="216"/>
      <c r="H175" s="219"/>
      <c r="I175" s="225"/>
      <c r="J175" s="225"/>
      <c r="K175" s="315">
        <f t="shared" si="7"/>
        <v>0</v>
      </c>
      <c r="L175" s="65"/>
      <c r="M175" s="65"/>
      <c r="N175" s="65"/>
      <c r="O175" s="65"/>
      <c r="P175" s="65"/>
      <c r="Q175" s="65"/>
      <c r="R175" s="65"/>
      <c r="S175" s="72"/>
      <c r="T175" s="27" t="str">
        <f t="shared" si="8"/>
        <v/>
      </c>
      <c r="U175" s="49" t="str">
        <f t="shared" si="9"/>
        <v/>
      </c>
      <c r="V175" s="27"/>
      <c r="W175" s="26"/>
      <c r="X175" s="26"/>
      <c r="Y175" s="27"/>
      <c r="Z175" s="3"/>
      <c r="AA175" s="14"/>
      <c r="AB175" s="3"/>
      <c r="AC175" s="3"/>
      <c r="AD175" s="14"/>
      <c r="AE175" s="26"/>
      <c r="AF175" s="27"/>
      <c r="AG175" s="26"/>
      <c r="AH175" s="26"/>
      <c r="AI175" s="27"/>
      <c r="AJ175" s="26"/>
      <c r="AK175" s="26"/>
      <c r="AL175" s="6"/>
      <c r="AM175" s="6"/>
    </row>
    <row r="176" spans="1:39" ht="21" customHeight="1" x14ac:dyDescent="0.15">
      <c r="A176" s="173"/>
      <c r="B176" s="67"/>
      <c r="C176" s="63"/>
      <c r="D176" s="86"/>
      <c r="E176" s="86"/>
      <c r="F176" s="77"/>
      <c r="G176" s="216"/>
      <c r="H176" s="219"/>
      <c r="I176" s="225"/>
      <c r="J176" s="225"/>
      <c r="K176" s="315">
        <f t="shared" si="7"/>
        <v>0</v>
      </c>
      <c r="L176" s="65"/>
      <c r="M176" s="65"/>
      <c r="N176" s="65"/>
      <c r="O176" s="65"/>
      <c r="P176" s="65"/>
      <c r="Q176" s="65"/>
      <c r="R176" s="65"/>
      <c r="S176" s="72"/>
      <c r="T176" s="27" t="str">
        <f t="shared" si="8"/>
        <v/>
      </c>
      <c r="U176" s="49" t="str">
        <f t="shared" si="9"/>
        <v/>
      </c>
      <c r="V176" s="27"/>
      <c r="W176" s="26"/>
      <c r="X176" s="26"/>
      <c r="Y176" s="27"/>
      <c r="Z176" s="3"/>
      <c r="AA176" s="14"/>
      <c r="AB176" s="3"/>
      <c r="AC176" s="3"/>
      <c r="AD176" s="14"/>
      <c r="AE176" s="26"/>
      <c r="AF176" s="27"/>
      <c r="AG176" s="26"/>
      <c r="AH176" s="26"/>
      <c r="AI176" s="27"/>
      <c r="AJ176" s="26"/>
      <c r="AK176" s="26"/>
      <c r="AL176" s="6"/>
      <c r="AM176" s="6"/>
    </row>
    <row r="177" spans="1:39" ht="21" customHeight="1" x14ac:dyDescent="0.15">
      <c r="A177" s="173"/>
      <c r="B177" s="67"/>
      <c r="C177" s="63"/>
      <c r="D177" s="86"/>
      <c r="E177" s="86"/>
      <c r="F177" s="77"/>
      <c r="G177" s="216"/>
      <c r="H177" s="219"/>
      <c r="I177" s="225"/>
      <c r="J177" s="225"/>
      <c r="K177" s="315">
        <f t="shared" si="7"/>
        <v>0</v>
      </c>
      <c r="L177" s="65"/>
      <c r="M177" s="65"/>
      <c r="N177" s="65"/>
      <c r="O177" s="65"/>
      <c r="P177" s="65"/>
      <c r="Q177" s="65"/>
      <c r="R177" s="65"/>
      <c r="S177" s="72"/>
      <c r="T177" s="27" t="str">
        <f t="shared" si="8"/>
        <v/>
      </c>
      <c r="U177" s="49" t="str">
        <f t="shared" si="9"/>
        <v/>
      </c>
      <c r="V177" s="27"/>
      <c r="W177" s="26"/>
      <c r="X177" s="26"/>
      <c r="Y177" s="27"/>
      <c r="Z177" s="3"/>
      <c r="AA177" s="14"/>
      <c r="AB177" s="3"/>
      <c r="AC177" s="3"/>
      <c r="AD177" s="14"/>
      <c r="AE177" s="26"/>
      <c r="AF177" s="27"/>
      <c r="AG177" s="26"/>
      <c r="AH177" s="26"/>
      <c r="AI177" s="27"/>
      <c r="AJ177" s="26"/>
      <c r="AK177" s="26"/>
      <c r="AL177" s="6"/>
      <c r="AM177" s="6"/>
    </row>
    <row r="178" spans="1:39" ht="21" customHeight="1" x14ac:dyDescent="0.15">
      <c r="A178" s="173"/>
      <c r="B178" s="67"/>
      <c r="C178" s="63"/>
      <c r="D178" s="86"/>
      <c r="E178" s="86"/>
      <c r="F178" s="77"/>
      <c r="G178" s="216"/>
      <c r="H178" s="219"/>
      <c r="I178" s="225"/>
      <c r="J178" s="225"/>
      <c r="K178" s="315">
        <f t="shared" si="7"/>
        <v>0</v>
      </c>
      <c r="L178" s="65"/>
      <c r="M178" s="65"/>
      <c r="N178" s="65"/>
      <c r="O178" s="65"/>
      <c r="P178" s="65"/>
      <c r="Q178" s="65"/>
      <c r="R178" s="65"/>
      <c r="S178" s="72"/>
      <c r="T178" s="27" t="str">
        <f t="shared" si="8"/>
        <v/>
      </c>
      <c r="U178" s="49" t="str">
        <f t="shared" si="9"/>
        <v/>
      </c>
      <c r="V178" s="30"/>
      <c r="W178" s="26"/>
      <c r="X178" s="26"/>
      <c r="Y178" s="27"/>
      <c r="Z178" s="3"/>
      <c r="AA178" s="14"/>
      <c r="AB178" s="3"/>
      <c r="AC178" s="3"/>
      <c r="AD178" s="14"/>
      <c r="AE178" s="26"/>
      <c r="AF178" s="27"/>
      <c r="AG178" s="26"/>
      <c r="AH178" s="26"/>
      <c r="AI178" s="27"/>
      <c r="AJ178" s="26"/>
      <c r="AK178" s="26"/>
      <c r="AL178" s="6"/>
      <c r="AM178" s="6"/>
    </row>
    <row r="179" spans="1:39" ht="21" customHeight="1" x14ac:dyDescent="0.15">
      <c r="A179" s="173"/>
      <c r="B179" s="67"/>
      <c r="C179" s="63"/>
      <c r="D179" s="86"/>
      <c r="E179" s="86"/>
      <c r="F179" s="77"/>
      <c r="G179" s="216"/>
      <c r="H179" s="219"/>
      <c r="I179" s="225"/>
      <c r="J179" s="225"/>
      <c r="K179" s="315">
        <f t="shared" si="7"/>
        <v>0</v>
      </c>
      <c r="L179" s="65"/>
      <c r="M179" s="65"/>
      <c r="N179" s="65"/>
      <c r="O179" s="65"/>
      <c r="P179" s="65"/>
      <c r="Q179" s="65"/>
      <c r="R179" s="65"/>
      <c r="S179" s="72"/>
      <c r="T179" s="27" t="str">
        <f t="shared" si="8"/>
        <v/>
      </c>
      <c r="U179" s="49" t="str">
        <f t="shared" si="9"/>
        <v/>
      </c>
      <c r="V179" s="27"/>
      <c r="W179" s="26"/>
      <c r="X179" s="26"/>
      <c r="Y179" s="27"/>
      <c r="Z179" s="3"/>
      <c r="AA179" s="14"/>
      <c r="AB179" s="3"/>
      <c r="AC179" s="3"/>
      <c r="AD179" s="14"/>
      <c r="AE179" s="26"/>
      <c r="AF179" s="27"/>
      <c r="AG179" s="26"/>
      <c r="AH179" s="26"/>
      <c r="AI179" s="27"/>
      <c r="AJ179" s="26"/>
      <c r="AK179" s="26"/>
      <c r="AL179" s="6"/>
      <c r="AM179" s="6"/>
    </row>
    <row r="180" spans="1:39" ht="21" customHeight="1" x14ac:dyDescent="0.15">
      <c r="A180" s="173"/>
      <c r="B180" s="67"/>
      <c r="C180" s="63"/>
      <c r="D180" s="86"/>
      <c r="E180" s="86"/>
      <c r="F180" s="77"/>
      <c r="G180" s="216"/>
      <c r="H180" s="219"/>
      <c r="I180" s="225"/>
      <c r="J180" s="225"/>
      <c r="K180" s="315">
        <f t="shared" si="7"/>
        <v>0</v>
      </c>
      <c r="L180" s="65"/>
      <c r="M180" s="65"/>
      <c r="N180" s="65"/>
      <c r="O180" s="65"/>
      <c r="P180" s="65"/>
      <c r="Q180" s="65"/>
      <c r="R180" s="65"/>
      <c r="S180" s="72"/>
      <c r="T180" s="27" t="str">
        <f t="shared" si="8"/>
        <v/>
      </c>
      <c r="U180" s="49" t="str">
        <f t="shared" si="9"/>
        <v/>
      </c>
      <c r="V180" s="27"/>
      <c r="W180" s="26"/>
      <c r="X180" s="26"/>
      <c r="Y180" s="27"/>
      <c r="Z180" s="3"/>
      <c r="AA180" s="14"/>
      <c r="AB180" s="3"/>
      <c r="AC180" s="3"/>
      <c r="AD180" s="14"/>
      <c r="AE180" s="26"/>
      <c r="AF180" s="27"/>
      <c r="AG180" s="26"/>
      <c r="AH180" s="26"/>
      <c r="AI180" s="27"/>
      <c r="AJ180" s="26"/>
      <c r="AK180" s="26"/>
      <c r="AL180" s="6"/>
      <c r="AM180" s="6"/>
    </row>
    <row r="181" spans="1:39" ht="21" customHeight="1" x14ac:dyDescent="0.15">
      <c r="A181" s="173"/>
      <c r="B181" s="67"/>
      <c r="C181" s="63"/>
      <c r="D181" s="86"/>
      <c r="E181" s="86"/>
      <c r="F181" s="77"/>
      <c r="G181" s="216"/>
      <c r="H181" s="219"/>
      <c r="I181" s="225"/>
      <c r="J181" s="225"/>
      <c r="K181" s="315">
        <f t="shared" si="7"/>
        <v>0</v>
      </c>
      <c r="L181" s="65"/>
      <c r="M181" s="65"/>
      <c r="N181" s="65"/>
      <c r="O181" s="65"/>
      <c r="P181" s="65"/>
      <c r="Q181" s="65"/>
      <c r="R181" s="65"/>
      <c r="S181" s="72"/>
      <c r="T181" s="27" t="str">
        <f t="shared" si="8"/>
        <v/>
      </c>
      <c r="U181" s="49" t="str">
        <f t="shared" si="9"/>
        <v/>
      </c>
      <c r="V181" s="27"/>
      <c r="W181" s="26"/>
      <c r="X181" s="26"/>
      <c r="Y181" s="27"/>
      <c r="Z181" s="3"/>
      <c r="AA181" s="14"/>
      <c r="AB181" s="3"/>
      <c r="AC181" s="3"/>
      <c r="AD181" s="14"/>
      <c r="AE181" s="26"/>
      <c r="AF181" s="27"/>
      <c r="AG181" s="26"/>
      <c r="AH181" s="26"/>
      <c r="AI181" s="27"/>
      <c r="AJ181" s="26"/>
      <c r="AK181" s="26"/>
      <c r="AL181" s="6"/>
      <c r="AM181" s="6"/>
    </row>
    <row r="182" spans="1:39" ht="21" customHeight="1" x14ac:dyDescent="0.15">
      <c r="A182" s="173"/>
      <c r="B182" s="67"/>
      <c r="C182" s="63"/>
      <c r="D182" s="86"/>
      <c r="E182" s="86"/>
      <c r="F182" s="77"/>
      <c r="G182" s="216"/>
      <c r="H182" s="219"/>
      <c r="I182" s="225"/>
      <c r="J182" s="225"/>
      <c r="K182" s="315">
        <f t="shared" si="7"/>
        <v>0</v>
      </c>
      <c r="L182" s="65"/>
      <c r="M182" s="65"/>
      <c r="N182" s="65"/>
      <c r="O182" s="65"/>
      <c r="P182" s="65"/>
      <c r="Q182" s="65"/>
      <c r="R182" s="65"/>
      <c r="S182" s="72"/>
      <c r="T182" s="27" t="str">
        <f t="shared" si="8"/>
        <v/>
      </c>
      <c r="U182" s="49" t="str">
        <f t="shared" si="9"/>
        <v/>
      </c>
      <c r="V182" s="27"/>
      <c r="W182" s="26"/>
      <c r="X182" s="26"/>
      <c r="Y182" s="27"/>
      <c r="Z182" s="3"/>
      <c r="AA182" s="14"/>
      <c r="AB182" s="3"/>
      <c r="AC182" s="3"/>
      <c r="AD182" s="14"/>
      <c r="AE182" s="26"/>
      <c r="AF182" s="27"/>
      <c r="AG182" s="26"/>
      <c r="AH182" s="26"/>
      <c r="AI182" s="27"/>
      <c r="AJ182" s="26"/>
      <c r="AK182" s="26"/>
      <c r="AL182" s="6"/>
      <c r="AM182" s="6"/>
    </row>
    <row r="183" spans="1:39" ht="21" customHeight="1" x14ac:dyDescent="0.15">
      <c r="A183" s="173"/>
      <c r="B183" s="67"/>
      <c r="C183" s="63"/>
      <c r="D183" s="86"/>
      <c r="E183" s="86"/>
      <c r="F183" s="77"/>
      <c r="G183" s="216"/>
      <c r="H183" s="219"/>
      <c r="I183" s="225"/>
      <c r="J183" s="225"/>
      <c r="K183" s="315">
        <f t="shared" si="7"/>
        <v>0</v>
      </c>
      <c r="L183" s="65"/>
      <c r="M183" s="65"/>
      <c r="N183" s="65"/>
      <c r="O183" s="65"/>
      <c r="P183" s="65"/>
      <c r="Q183" s="65"/>
      <c r="R183" s="65"/>
      <c r="S183" s="72"/>
      <c r="T183" s="27" t="str">
        <f t="shared" si="8"/>
        <v/>
      </c>
      <c r="U183" s="49" t="str">
        <f t="shared" si="9"/>
        <v/>
      </c>
      <c r="V183" s="27"/>
      <c r="W183" s="26"/>
      <c r="X183" s="26"/>
      <c r="Y183" s="27"/>
      <c r="Z183" s="3"/>
      <c r="AA183" s="14"/>
      <c r="AB183" s="3"/>
      <c r="AC183" s="3"/>
      <c r="AD183" s="14"/>
      <c r="AE183" s="26"/>
      <c r="AF183" s="27"/>
      <c r="AG183" s="26"/>
      <c r="AH183" s="26"/>
      <c r="AI183" s="27"/>
      <c r="AJ183" s="26"/>
      <c r="AK183" s="26"/>
      <c r="AL183" s="6"/>
      <c r="AM183" s="6"/>
    </row>
    <row r="184" spans="1:39" ht="21" customHeight="1" x14ac:dyDescent="0.15">
      <c r="A184" s="173"/>
      <c r="B184" s="67"/>
      <c r="C184" s="63"/>
      <c r="D184" s="86"/>
      <c r="E184" s="86"/>
      <c r="F184" s="77"/>
      <c r="G184" s="216"/>
      <c r="H184" s="219"/>
      <c r="I184" s="225"/>
      <c r="J184" s="225"/>
      <c r="K184" s="315">
        <f t="shared" si="7"/>
        <v>0</v>
      </c>
      <c r="L184" s="65"/>
      <c r="M184" s="65"/>
      <c r="N184" s="65"/>
      <c r="O184" s="65"/>
      <c r="P184" s="65"/>
      <c r="Q184" s="65"/>
      <c r="R184" s="65"/>
      <c r="S184" s="72"/>
      <c r="T184" s="27" t="str">
        <f t="shared" si="8"/>
        <v/>
      </c>
      <c r="U184" s="49" t="str">
        <f t="shared" si="9"/>
        <v/>
      </c>
      <c r="V184" s="27"/>
      <c r="W184" s="26"/>
      <c r="X184" s="26"/>
      <c r="Y184" s="27"/>
      <c r="Z184" s="3"/>
      <c r="AA184" s="14"/>
      <c r="AB184" s="3"/>
      <c r="AC184" s="3"/>
      <c r="AD184" s="14"/>
      <c r="AE184" s="26"/>
      <c r="AF184" s="27"/>
      <c r="AG184" s="26"/>
      <c r="AH184" s="26"/>
      <c r="AI184" s="27"/>
      <c r="AJ184" s="26"/>
      <c r="AK184" s="26"/>
      <c r="AL184" s="6"/>
      <c r="AM184" s="6"/>
    </row>
    <row r="185" spans="1:39" ht="21" customHeight="1" x14ac:dyDescent="0.15">
      <c r="A185" s="173"/>
      <c r="B185" s="67"/>
      <c r="C185" s="63"/>
      <c r="D185" s="86"/>
      <c r="E185" s="86"/>
      <c r="F185" s="77"/>
      <c r="G185" s="216"/>
      <c r="H185" s="219"/>
      <c r="I185" s="225"/>
      <c r="J185" s="225"/>
      <c r="K185" s="315">
        <f t="shared" si="7"/>
        <v>0</v>
      </c>
      <c r="L185" s="65"/>
      <c r="M185" s="65"/>
      <c r="N185" s="65"/>
      <c r="O185" s="65"/>
      <c r="P185" s="65"/>
      <c r="Q185" s="65"/>
      <c r="R185" s="65"/>
      <c r="S185" s="72"/>
      <c r="T185" s="27" t="str">
        <f t="shared" si="8"/>
        <v/>
      </c>
      <c r="U185" s="49" t="str">
        <f t="shared" si="9"/>
        <v/>
      </c>
      <c r="V185" s="27"/>
      <c r="W185" s="26"/>
      <c r="X185" s="26"/>
      <c r="Y185" s="27"/>
      <c r="Z185" s="3"/>
      <c r="AA185" s="14"/>
      <c r="AB185" s="3"/>
      <c r="AC185" s="3"/>
      <c r="AD185" s="14"/>
      <c r="AE185" s="26"/>
      <c r="AF185" s="27"/>
      <c r="AG185" s="26"/>
      <c r="AH185" s="26"/>
      <c r="AI185" s="27"/>
      <c r="AJ185" s="26"/>
      <c r="AK185" s="26"/>
      <c r="AL185" s="6"/>
      <c r="AM185" s="6"/>
    </row>
    <row r="186" spans="1:39" ht="21" customHeight="1" x14ac:dyDescent="0.15">
      <c r="A186" s="179"/>
      <c r="B186" s="104"/>
      <c r="C186" s="105"/>
      <c r="D186" s="106"/>
      <c r="E186" s="106"/>
      <c r="F186" s="166"/>
      <c r="G186" s="218"/>
      <c r="H186" s="220"/>
      <c r="I186" s="226"/>
      <c r="J186" s="226"/>
      <c r="K186" s="316">
        <f t="shared" si="7"/>
        <v>0</v>
      </c>
      <c r="L186" s="154"/>
      <c r="M186" s="154"/>
      <c r="N186" s="154"/>
      <c r="O186" s="154"/>
      <c r="P186" s="154"/>
      <c r="Q186" s="154"/>
      <c r="R186" s="154"/>
      <c r="S186" s="155"/>
      <c r="T186" s="27" t="str">
        <f t="shared" si="8"/>
        <v/>
      </c>
      <c r="U186" s="49" t="str">
        <f t="shared" si="9"/>
        <v/>
      </c>
      <c r="V186" s="27"/>
      <c r="W186" s="26"/>
      <c r="X186" s="26"/>
      <c r="Y186" s="27"/>
      <c r="Z186" s="3"/>
      <c r="AA186" s="14"/>
      <c r="AB186" s="3"/>
      <c r="AC186" s="3"/>
      <c r="AD186" s="14"/>
      <c r="AE186" s="26"/>
      <c r="AF186" s="27"/>
      <c r="AG186" s="26"/>
      <c r="AH186" s="26"/>
      <c r="AI186" s="27"/>
      <c r="AJ186" s="26"/>
      <c r="AK186" s="26"/>
      <c r="AL186" s="6"/>
      <c r="AM186" s="6"/>
    </row>
    <row r="187" spans="1:39" ht="21" customHeight="1" x14ac:dyDescent="0.15">
      <c r="A187" s="163"/>
      <c r="B187" s="71"/>
      <c r="C187" s="99"/>
      <c r="D187" s="102"/>
      <c r="E187" s="102"/>
      <c r="F187" s="164"/>
      <c r="G187" s="211"/>
      <c r="H187" s="221"/>
      <c r="I187" s="227"/>
      <c r="J187" s="227"/>
      <c r="K187" s="314">
        <f t="shared" si="7"/>
        <v>0</v>
      </c>
      <c r="L187" s="152"/>
      <c r="M187" s="152"/>
      <c r="N187" s="152"/>
      <c r="O187" s="152"/>
      <c r="P187" s="152"/>
      <c r="Q187" s="152"/>
      <c r="R187" s="152"/>
      <c r="S187" s="153"/>
      <c r="T187" s="27" t="str">
        <f t="shared" si="8"/>
        <v/>
      </c>
      <c r="U187" s="49" t="str">
        <f t="shared" si="9"/>
        <v/>
      </c>
      <c r="V187" s="27"/>
      <c r="W187" s="26"/>
      <c r="X187" s="26"/>
      <c r="Y187" s="27"/>
      <c r="Z187" s="3"/>
      <c r="AA187" s="14"/>
      <c r="AB187" s="3"/>
      <c r="AC187" s="3"/>
      <c r="AD187" s="14"/>
      <c r="AE187" s="26"/>
      <c r="AF187" s="27"/>
      <c r="AG187" s="26"/>
      <c r="AH187" s="26"/>
      <c r="AI187" s="27"/>
      <c r="AJ187" s="26"/>
      <c r="AK187" s="26"/>
      <c r="AL187" s="6"/>
      <c r="AM187" s="6"/>
    </row>
    <row r="188" spans="1:39" ht="21" customHeight="1" x14ac:dyDescent="0.15">
      <c r="A188" s="173"/>
      <c r="B188" s="67"/>
      <c r="C188" s="63"/>
      <c r="D188" s="86"/>
      <c r="E188" s="86"/>
      <c r="F188" s="77"/>
      <c r="G188" s="216"/>
      <c r="H188" s="219"/>
      <c r="I188" s="225"/>
      <c r="J188" s="225"/>
      <c r="K188" s="315">
        <f t="shared" si="7"/>
        <v>0</v>
      </c>
      <c r="L188" s="65"/>
      <c r="M188" s="65"/>
      <c r="N188" s="65"/>
      <c r="O188" s="65"/>
      <c r="P188" s="65"/>
      <c r="Q188" s="65"/>
      <c r="R188" s="65"/>
      <c r="S188" s="72"/>
      <c r="T188" s="27" t="str">
        <f t="shared" si="8"/>
        <v/>
      </c>
      <c r="U188" s="49" t="str">
        <f t="shared" si="9"/>
        <v/>
      </c>
      <c r="V188" s="27"/>
      <c r="W188" s="26"/>
      <c r="X188" s="26"/>
      <c r="Y188" s="27"/>
      <c r="Z188" s="3"/>
      <c r="AA188" s="14"/>
      <c r="AB188" s="3"/>
      <c r="AC188" s="3"/>
      <c r="AD188" s="14"/>
      <c r="AE188" s="26"/>
      <c r="AF188" s="27"/>
      <c r="AG188" s="26"/>
      <c r="AH188" s="26"/>
      <c r="AI188" s="27"/>
      <c r="AJ188" s="26"/>
      <c r="AK188" s="26"/>
      <c r="AL188" s="6"/>
      <c r="AM188" s="6"/>
    </row>
    <row r="189" spans="1:39" ht="21" customHeight="1" x14ac:dyDescent="0.15">
      <c r="A189" s="173"/>
      <c r="B189" s="67"/>
      <c r="C189" s="63"/>
      <c r="D189" s="86"/>
      <c r="E189" s="86"/>
      <c r="F189" s="77"/>
      <c r="G189" s="216"/>
      <c r="H189" s="219"/>
      <c r="I189" s="225"/>
      <c r="J189" s="225"/>
      <c r="K189" s="315">
        <f t="shared" si="7"/>
        <v>0</v>
      </c>
      <c r="L189" s="65"/>
      <c r="M189" s="65"/>
      <c r="N189" s="65"/>
      <c r="O189" s="65"/>
      <c r="P189" s="65"/>
      <c r="Q189" s="65"/>
      <c r="R189" s="65"/>
      <c r="S189" s="72"/>
      <c r="T189" s="27" t="str">
        <f t="shared" si="8"/>
        <v/>
      </c>
      <c r="U189" s="49" t="str">
        <f t="shared" si="9"/>
        <v/>
      </c>
      <c r="V189" s="27"/>
      <c r="W189" s="26"/>
      <c r="X189" s="26"/>
      <c r="Y189" s="27"/>
      <c r="Z189" s="3"/>
      <c r="AA189" s="14"/>
      <c r="AB189" s="3"/>
      <c r="AC189" s="3"/>
      <c r="AD189" s="14"/>
      <c r="AE189" s="26"/>
      <c r="AF189" s="27"/>
      <c r="AG189" s="26"/>
      <c r="AH189" s="26"/>
      <c r="AI189" s="27"/>
      <c r="AJ189" s="26"/>
      <c r="AK189" s="26"/>
      <c r="AL189" s="6"/>
      <c r="AM189" s="6"/>
    </row>
    <row r="190" spans="1:39" ht="21" customHeight="1" x14ac:dyDescent="0.15">
      <c r="A190" s="173"/>
      <c r="B190" s="67"/>
      <c r="C190" s="63"/>
      <c r="D190" s="86"/>
      <c r="E190" s="86"/>
      <c r="F190" s="77"/>
      <c r="G190" s="216"/>
      <c r="H190" s="219"/>
      <c r="I190" s="225"/>
      <c r="J190" s="225"/>
      <c r="K190" s="315">
        <f t="shared" si="7"/>
        <v>0</v>
      </c>
      <c r="L190" s="65"/>
      <c r="M190" s="65"/>
      <c r="N190" s="65"/>
      <c r="O190" s="65"/>
      <c r="P190" s="65"/>
      <c r="Q190" s="65"/>
      <c r="R190" s="65"/>
      <c r="S190" s="72"/>
      <c r="T190" s="27" t="str">
        <f t="shared" si="8"/>
        <v/>
      </c>
      <c r="U190" s="49" t="str">
        <f t="shared" si="9"/>
        <v/>
      </c>
      <c r="V190" s="32"/>
      <c r="W190" s="31"/>
      <c r="X190" s="31"/>
      <c r="Y190" s="32"/>
      <c r="Z190" s="3"/>
      <c r="AA190" s="14"/>
      <c r="AB190" s="4"/>
      <c r="AC190" s="3"/>
      <c r="AD190" s="14"/>
      <c r="AE190" s="31"/>
      <c r="AF190" s="32"/>
      <c r="AG190" s="31"/>
      <c r="AH190" s="31"/>
      <c r="AI190" s="32"/>
      <c r="AJ190" s="26"/>
      <c r="AK190" s="26"/>
      <c r="AL190" s="6"/>
      <c r="AM190" s="6"/>
    </row>
    <row r="191" spans="1:39" ht="21" customHeight="1" x14ac:dyDescent="0.15">
      <c r="A191" s="181"/>
      <c r="B191" s="63"/>
      <c r="C191" s="57"/>
      <c r="D191" s="88"/>
      <c r="E191" s="88"/>
      <c r="F191" s="190"/>
      <c r="G191" s="219"/>
      <c r="H191" s="213"/>
      <c r="I191" s="231"/>
      <c r="J191" s="231"/>
      <c r="K191" s="315">
        <f t="shared" si="7"/>
        <v>0</v>
      </c>
      <c r="L191" s="66"/>
      <c r="M191" s="58"/>
      <c r="N191" s="66"/>
      <c r="O191" s="58"/>
      <c r="P191" s="57"/>
      <c r="Q191" s="57"/>
      <c r="R191" s="57"/>
      <c r="S191" s="158"/>
      <c r="T191" s="27" t="str">
        <f t="shared" si="8"/>
        <v/>
      </c>
      <c r="U191" s="49" t="str">
        <f t="shared" si="9"/>
        <v/>
      </c>
      <c r="V191" s="32"/>
      <c r="W191" s="31"/>
      <c r="X191" s="31"/>
      <c r="Y191" s="32"/>
      <c r="Z191" s="3"/>
      <c r="AA191" s="14"/>
      <c r="AB191" s="4"/>
      <c r="AC191" s="3"/>
      <c r="AD191" s="14"/>
      <c r="AE191" s="31"/>
      <c r="AF191" s="32"/>
      <c r="AG191" s="31"/>
      <c r="AH191" s="31"/>
      <c r="AI191" s="32"/>
      <c r="AJ191" s="26"/>
      <c r="AK191" s="26"/>
      <c r="AL191" s="6"/>
      <c r="AM191" s="6"/>
    </row>
    <row r="192" spans="1:39" ht="21" customHeight="1" x14ac:dyDescent="0.15">
      <c r="A192" s="181"/>
      <c r="B192" s="63"/>
      <c r="C192" s="57"/>
      <c r="D192" s="88"/>
      <c r="E192" s="88"/>
      <c r="F192" s="190"/>
      <c r="G192" s="219"/>
      <c r="H192" s="213"/>
      <c r="I192" s="231"/>
      <c r="J192" s="231"/>
      <c r="K192" s="315">
        <f t="shared" si="7"/>
        <v>0</v>
      </c>
      <c r="L192" s="66"/>
      <c r="M192" s="58"/>
      <c r="N192" s="66"/>
      <c r="O192" s="58"/>
      <c r="P192" s="57"/>
      <c r="Q192" s="57"/>
      <c r="R192" s="57"/>
      <c r="S192" s="158"/>
      <c r="T192" s="27" t="str">
        <f t="shared" si="8"/>
        <v/>
      </c>
      <c r="U192" s="49" t="str">
        <f t="shared" si="9"/>
        <v/>
      </c>
      <c r="V192" s="34"/>
      <c r="W192" s="33"/>
      <c r="X192" s="33"/>
      <c r="Y192" s="34"/>
      <c r="Z192" s="3"/>
      <c r="AA192" s="14"/>
      <c r="AB192" s="5"/>
      <c r="AC192" s="3"/>
      <c r="AD192" s="14"/>
      <c r="AE192" s="33"/>
      <c r="AF192" s="34"/>
      <c r="AG192" s="33"/>
      <c r="AH192" s="33"/>
      <c r="AI192" s="34"/>
      <c r="AJ192" s="26"/>
      <c r="AK192" s="26"/>
      <c r="AL192" s="6"/>
      <c r="AM192" s="6"/>
    </row>
    <row r="193" spans="1:39" ht="21" customHeight="1" x14ac:dyDescent="0.15">
      <c r="A193" s="181"/>
      <c r="B193" s="63"/>
      <c r="C193" s="57"/>
      <c r="D193" s="88"/>
      <c r="E193" s="88"/>
      <c r="F193" s="190"/>
      <c r="G193" s="219"/>
      <c r="H193" s="213"/>
      <c r="I193" s="231"/>
      <c r="J193" s="231"/>
      <c r="K193" s="315">
        <f t="shared" si="7"/>
        <v>0</v>
      </c>
      <c r="L193" s="66"/>
      <c r="M193" s="58"/>
      <c r="N193" s="66"/>
      <c r="O193" s="58"/>
      <c r="P193" s="57"/>
      <c r="Q193" s="57"/>
      <c r="R193" s="57"/>
      <c r="S193" s="158"/>
      <c r="T193" s="27" t="str">
        <f t="shared" si="8"/>
        <v/>
      </c>
      <c r="U193" s="49" t="str">
        <f t="shared" si="9"/>
        <v/>
      </c>
      <c r="V193" s="25"/>
      <c r="W193" s="25"/>
      <c r="X193" s="25"/>
      <c r="Y193" s="25"/>
      <c r="Z193" s="11"/>
      <c r="AA193" s="18"/>
      <c r="AB193" s="11"/>
      <c r="AC193" s="11"/>
      <c r="AD193" s="18"/>
      <c r="AE193" s="25"/>
      <c r="AF193" s="25"/>
      <c r="AG193" s="25"/>
      <c r="AH193" s="25"/>
      <c r="AI193" s="25"/>
      <c r="AJ193" s="25"/>
      <c r="AK193" s="22"/>
      <c r="AL193" s="6"/>
      <c r="AM193" s="6"/>
    </row>
    <row r="194" spans="1:39" ht="21" customHeight="1" x14ac:dyDescent="0.15">
      <c r="A194" s="181"/>
      <c r="B194" s="63"/>
      <c r="C194" s="57"/>
      <c r="D194" s="87"/>
      <c r="E194" s="87"/>
      <c r="F194" s="191"/>
      <c r="G194" s="219"/>
      <c r="H194" s="213"/>
      <c r="I194" s="233"/>
      <c r="J194" s="233"/>
      <c r="K194" s="315">
        <f t="shared" si="7"/>
        <v>0</v>
      </c>
      <c r="L194" s="66"/>
      <c r="M194" s="58"/>
      <c r="N194" s="66"/>
      <c r="O194" s="58"/>
      <c r="P194" s="57"/>
      <c r="Q194" s="57"/>
      <c r="R194" s="57"/>
      <c r="S194" s="158"/>
      <c r="T194" s="27" t="str">
        <f t="shared" si="8"/>
        <v/>
      </c>
      <c r="U194" s="49" t="str">
        <f t="shared" si="9"/>
        <v/>
      </c>
      <c r="V194" s="27"/>
      <c r="W194" s="26"/>
      <c r="X194" s="26"/>
      <c r="Y194" s="27"/>
      <c r="Z194" s="3"/>
      <c r="AA194" s="14"/>
      <c r="AB194" s="3"/>
      <c r="AC194" s="3"/>
      <c r="AD194" s="14"/>
      <c r="AE194" s="26"/>
      <c r="AF194" s="27"/>
      <c r="AG194" s="26"/>
      <c r="AH194" s="26"/>
      <c r="AI194" s="27"/>
      <c r="AJ194" s="26"/>
      <c r="AK194" s="26"/>
      <c r="AL194" s="6"/>
      <c r="AM194" s="6"/>
    </row>
    <row r="195" spans="1:39" ht="21" customHeight="1" x14ac:dyDescent="0.15">
      <c r="A195" s="181"/>
      <c r="B195" s="63"/>
      <c r="C195" s="57"/>
      <c r="D195" s="88"/>
      <c r="E195" s="88"/>
      <c r="F195" s="190"/>
      <c r="G195" s="219"/>
      <c r="H195" s="213"/>
      <c r="I195" s="231"/>
      <c r="J195" s="231"/>
      <c r="K195" s="315">
        <f t="shared" si="7"/>
        <v>0</v>
      </c>
      <c r="L195" s="66"/>
      <c r="M195" s="58"/>
      <c r="N195" s="66"/>
      <c r="O195" s="58"/>
      <c r="P195" s="57"/>
      <c r="Q195" s="57"/>
      <c r="R195" s="57"/>
      <c r="S195" s="158"/>
      <c r="T195" s="27" t="str">
        <f t="shared" si="8"/>
        <v/>
      </c>
      <c r="U195" s="49" t="str">
        <f t="shared" si="9"/>
        <v/>
      </c>
      <c r="V195" s="27"/>
      <c r="W195" s="26"/>
      <c r="X195" s="26"/>
      <c r="Y195" s="27"/>
      <c r="Z195" s="3"/>
      <c r="AA195" s="14"/>
      <c r="AB195" s="3"/>
      <c r="AC195" s="3"/>
      <c r="AD195" s="14"/>
      <c r="AE195" s="26"/>
      <c r="AF195" s="27"/>
      <c r="AG195" s="26"/>
      <c r="AH195" s="26"/>
      <c r="AI195" s="27"/>
      <c r="AJ195" s="26"/>
      <c r="AK195" s="26"/>
      <c r="AL195" s="6"/>
      <c r="AM195" s="6"/>
    </row>
    <row r="196" spans="1:39" ht="21" customHeight="1" x14ac:dyDescent="0.15">
      <c r="A196" s="177"/>
      <c r="B196" s="78"/>
      <c r="C196" s="78"/>
      <c r="D196" s="86"/>
      <c r="E196" s="86"/>
      <c r="F196" s="77"/>
      <c r="G196" s="215"/>
      <c r="H196" s="215"/>
      <c r="I196" s="225"/>
      <c r="J196" s="225"/>
      <c r="K196" s="315">
        <f t="shared" si="7"/>
        <v>0</v>
      </c>
      <c r="L196" s="70"/>
      <c r="M196" s="67"/>
      <c r="N196" s="70"/>
      <c r="O196" s="67"/>
      <c r="P196" s="78"/>
      <c r="Q196" s="78"/>
      <c r="R196" s="78"/>
      <c r="S196" s="192"/>
      <c r="T196" s="27" t="str">
        <f t="shared" si="8"/>
        <v/>
      </c>
      <c r="U196" s="49" t="str">
        <f t="shared" si="9"/>
        <v/>
      </c>
      <c r="V196" s="27"/>
      <c r="W196" s="26"/>
      <c r="X196" s="26"/>
      <c r="Y196" s="27"/>
      <c r="Z196" s="3"/>
      <c r="AA196" s="14"/>
      <c r="AB196" s="3"/>
      <c r="AC196" s="3"/>
      <c r="AD196" s="14"/>
      <c r="AE196" s="26"/>
      <c r="AF196" s="27"/>
      <c r="AG196" s="26"/>
      <c r="AH196" s="26"/>
      <c r="AI196" s="27"/>
      <c r="AJ196" s="26"/>
      <c r="AK196" s="26"/>
      <c r="AL196" s="6"/>
      <c r="AM196" s="6"/>
    </row>
    <row r="197" spans="1:39" ht="21" customHeight="1" x14ac:dyDescent="0.15">
      <c r="A197" s="181"/>
      <c r="B197" s="63"/>
      <c r="C197" s="57"/>
      <c r="D197" s="88"/>
      <c r="E197" s="88"/>
      <c r="F197" s="190"/>
      <c r="G197" s="219"/>
      <c r="H197" s="213"/>
      <c r="I197" s="231"/>
      <c r="J197" s="231"/>
      <c r="K197" s="315">
        <f t="shared" si="7"/>
        <v>0</v>
      </c>
      <c r="L197" s="66"/>
      <c r="M197" s="58"/>
      <c r="N197" s="66"/>
      <c r="O197" s="58"/>
      <c r="P197" s="57"/>
      <c r="Q197" s="57"/>
      <c r="R197" s="57"/>
      <c r="S197" s="158"/>
      <c r="T197" s="27" t="str">
        <f t="shared" si="8"/>
        <v/>
      </c>
      <c r="U197" s="49" t="str">
        <f t="shared" si="9"/>
        <v/>
      </c>
      <c r="V197" s="27"/>
      <c r="W197" s="26"/>
      <c r="X197" s="26"/>
      <c r="Y197" s="27"/>
      <c r="Z197" s="3"/>
      <c r="AA197" s="14"/>
      <c r="AB197" s="3"/>
      <c r="AC197" s="3"/>
      <c r="AD197" s="14"/>
      <c r="AE197" s="26"/>
      <c r="AF197" s="27"/>
      <c r="AG197" s="26"/>
      <c r="AH197" s="26"/>
      <c r="AI197" s="27"/>
      <c r="AJ197" s="26"/>
      <c r="AK197" s="26"/>
      <c r="AL197" s="6"/>
      <c r="AM197" s="6"/>
    </row>
    <row r="198" spans="1:39" ht="21" customHeight="1" x14ac:dyDescent="0.15">
      <c r="A198" s="181"/>
      <c r="B198" s="63"/>
      <c r="C198" s="57"/>
      <c r="D198" s="88"/>
      <c r="E198" s="88"/>
      <c r="F198" s="190"/>
      <c r="G198" s="219"/>
      <c r="H198" s="213"/>
      <c r="I198" s="231"/>
      <c r="J198" s="231"/>
      <c r="K198" s="315">
        <f t="shared" si="7"/>
        <v>0</v>
      </c>
      <c r="L198" s="66"/>
      <c r="M198" s="58"/>
      <c r="N198" s="66"/>
      <c r="O198" s="58"/>
      <c r="P198" s="57"/>
      <c r="Q198" s="58"/>
      <c r="R198" s="57"/>
      <c r="S198" s="158"/>
      <c r="T198" s="27" t="str">
        <f t="shared" si="8"/>
        <v/>
      </c>
      <c r="U198" s="49" t="str">
        <f t="shared" si="9"/>
        <v/>
      </c>
      <c r="V198" s="27"/>
      <c r="W198" s="26"/>
      <c r="X198" s="26"/>
      <c r="Y198" s="27"/>
      <c r="Z198" s="3"/>
      <c r="AA198" s="14"/>
      <c r="AB198" s="3"/>
      <c r="AC198" s="3"/>
      <c r="AD198" s="14"/>
      <c r="AE198" s="26"/>
      <c r="AF198" s="27"/>
      <c r="AG198" s="26"/>
      <c r="AH198" s="26"/>
      <c r="AI198" s="27"/>
      <c r="AJ198" s="26"/>
      <c r="AK198" s="26"/>
      <c r="AL198" s="6"/>
      <c r="AM198" s="6"/>
    </row>
    <row r="199" spans="1:39" ht="21" customHeight="1" x14ac:dyDescent="0.15">
      <c r="A199" s="181"/>
      <c r="B199" s="63"/>
      <c r="C199" s="57"/>
      <c r="D199" s="88"/>
      <c r="E199" s="88"/>
      <c r="F199" s="190"/>
      <c r="G199" s="219"/>
      <c r="H199" s="213"/>
      <c r="I199" s="231"/>
      <c r="J199" s="231"/>
      <c r="K199" s="315">
        <f t="shared" ref="K199:K262" si="10">J199-E199</f>
        <v>0</v>
      </c>
      <c r="L199" s="66"/>
      <c r="M199" s="58"/>
      <c r="N199" s="66"/>
      <c r="O199" s="58"/>
      <c r="P199" s="57"/>
      <c r="Q199" s="58"/>
      <c r="R199" s="57"/>
      <c r="S199" s="158"/>
      <c r="T199" s="27" t="str">
        <f t="shared" ref="T199:T262" si="11">CONCATENATE(L199,C199)</f>
        <v/>
      </c>
      <c r="U199" s="49" t="str">
        <f t="shared" ref="U199:U262" si="12">CONCATENATE(N199,H199)</f>
        <v/>
      </c>
      <c r="V199" s="30"/>
      <c r="W199" s="26"/>
      <c r="X199" s="26"/>
      <c r="Y199" s="27"/>
      <c r="Z199" s="3"/>
      <c r="AA199" s="14"/>
      <c r="AB199" s="3"/>
      <c r="AC199" s="3"/>
      <c r="AD199" s="14"/>
      <c r="AE199" s="26"/>
      <c r="AF199" s="27"/>
      <c r="AG199" s="26"/>
      <c r="AH199" s="26"/>
      <c r="AI199" s="27"/>
      <c r="AJ199" s="26"/>
      <c r="AK199" s="26"/>
      <c r="AL199" s="6"/>
      <c r="AM199" s="6"/>
    </row>
    <row r="200" spans="1:39" ht="21" customHeight="1" x14ac:dyDescent="0.15">
      <c r="A200" s="181"/>
      <c r="B200" s="63"/>
      <c r="C200" s="57"/>
      <c r="D200" s="88"/>
      <c r="E200" s="88"/>
      <c r="F200" s="190"/>
      <c r="G200" s="219"/>
      <c r="H200" s="213"/>
      <c r="I200" s="231"/>
      <c r="J200" s="231"/>
      <c r="K200" s="315">
        <f t="shared" si="10"/>
        <v>0</v>
      </c>
      <c r="L200" s="66"/>
      <c r="M200" s="58"/>
      <c r="N200" s="66"/>
      <c r="O200" s="58"/>
      <c r="P200" s="57"/>
      <c r="Q200" s="57"/>
      <c r="R200" s="57"/>
      <c r="S200" s="158"/>
      <c r="T200" s="27" t="str">
        <f t="shared" si="11"/>
        <v/>
      </c>
      <c r="U200" s="49" t="str">
        <f t="shared" si="12"/>
        <v/>
      </c>
      <c r="V200" s="27"/>
      <c r="W200" s="26"/>
      <c r="X200" s="26"/>
      <c r="Y200" s="27"/>
      <c r="Z200" s="3"/>
      <c r="AA200" s="14"/>
      <c r="AB200" s="3"/>
      <c r="AC200" s="3"/>
      <c r="AD200" s="14"/>
      <c r="AE200" s="26"/>
      <c r="AF200" s="27"/>
      <c r="AG200" s="26"/>
      <c r="AH200" s="26"/>
      <c r="AI200" s="27"/>
      <c r="AJ200" s="26"/>
      <c r="AK200" s="26"/>
      <c r="AL200" s="6"/>
      <c r="AM200" s="6"/>
    </row>
    <row r="201" spans="1:39" ht="21" customHeight="1" x14ac:dyDescent="0.15">
      <c r="A201" s="181"/>
      <c r="B201" s="63"/>
      <c r="C201" s="57"/>
      <c r="D201" s="88"/>
      <c r="E201" s="88"/>
      <c r="F201" s="190"/>
      <c r="G201" s="219"/>
      <c r="H201" s="213"/>
      <c r="I201" s="231"/>
      <c r="J201" s="231"/>
      <c r="K201" s="315">
        <f t="shared" si="10"/>
        <v>0</v>
      </c>
      <c r="L201" s="66"/>
      <c r="M201" s="58"/>
      <c r="N201" s="66"/>
      <c r="O201" s="58"/>
      <c r="P201" s="57"/>
      <c r="Q201" s="58"/>
      <c r="R201" s="57"/>
      <c r="S201" s="158"/>
      <c r="T201" s="27" t="str">
        <f t="shared" si="11"/>
        <v/>
      </c>
      <c r="U201" s="49" t="str">
        <f t="shared" si="12"/>
        <v/>
      </c>
      <c r="V201" s="27"/>
      <c r="W201" s="26"/>
      <c r="X201" s="26"/>
      <c r="Y201" s="27"/>
      <c r="Z201" s="3"/>
      <c r="AA201" s="14"/>
      <c r="AB201" s="3"/>
      <c r="AC201" s="3"/>
      <c r="AD201" s="14"/>
      <c r="AE201" s="26"/>
      <c r="AF201" s="27"/>
      <c r="AG201" s="26"/>
      <c r="AH201" s="26"/>
      <c r="AI201" s="27"/>
      <c r="AJ201" s="26"/>
      <c r="AK201" s="26"/>
      <c r="AL201" s="6"/>
      <c r="AM201" s="6"/>
    </row>
    <row r="202" spans="1:39" ht="21" customHeight="1" x14ac:dyDescent="0.15">
      <c r="A202" s="181"/>
      <c r="B202" s="63"/>
      <c r="C202" s="57"/>
      <c r="D202" s="88"/>
      <c r="E202" s="88"/>
      <c r="F202" s="190"/>
      <c r="G202" s="219"/>
      <c r="H202" s="213"/>
      <c r="I202" s="231"/>
      <c r="J202" s="231"/>
      <c r="K202" s="315">
        <f t="shared" si="10"/>
        <v>0</v>
      </c>
      <c r="L202" s="66"/>
      <c r="M202" s="58"/>
      <c r="N202" s="66"/>
      <c r="O202" s="58"/>
      <c r="P202" s="57"/>
      <c r="Q202" s="57"/>
      <c r="R202" s="57"/>
      <c r="S202" s="158"/>
      <c r="T202" s="27" t="str">
        <f t="shared" si="11"/>
        <v/>
      </c>
      <c r="U202" s="49" t="str">
        <f t="shared" si="12"/>
        <v/>
      </c>
      <c r="V202" s="27"/>
      <c r="W202" s="26"/>
      <c r="X202" s="26"/>
      <c r="Y202" s="27"/>
      <c r="Z202" s="3"/>
      <c r="AA202" s="14"/>
      <c r="AB202" s="3"/>
      <c r="AC202" s="3"/>
      <c r="AD202" s="14"/>
      <c r="AE202" s="26"/>
      <c r="AF202" s="27"/>
      <c r="AG202" s="26"/>
      <c r="AH202" s="26"/>
      <c r="AI202" s="27"/>
      <c r="AJ202" s="26"/>
      <c r="AK202" s="26"/>
      <c r="AL202" s="6"/>
      <c r="AM202" s="6"/>
    </row>
    <row r="203" spans="1:39" ht="21" customHeight="1" x14ac:dyDescent="0.15">
      <c r="A203" s="181"/>
      <c r="B203" s="63"/>
      <c r="C203" s="57"/>
      <c r="D203" s="88"/>
      <c r="E203" s="88"/>
      <c r="F203" s="190"/>
      <c r="G203" s="219"/>
      <c r="H203" s="213"/>
      <c r="I203" s="231"/>
      <c r="J203" s="231"/>
      <c r="K203" s="315">
        <f t="shared" si="10"/>
        <v>0</v>
      </c>
      <c r="L203" s="66"/>
      <c r="M203" s="58"/>
      <c r="N203" s="66"/>
      <c r="O203" s="58"/>
      <c r="P203" s="57"/>
      <c r="Q203" s="57"/>
      <c r="R203" s="57"/>
      <c r="S203" s="158"/>
      <c r="T203" s="27" t="str">
        <f t="shared" si="11"/>
        <v/>
      </c>
      <c r="U203" s="49" t="str">
        <f t="shared" si="12"/>
        <v/>
      </c>
      <c r="V203" s="27"/>
      <c r="W203" s="26"/>
      <c r="X203" s="26"/>
      <c r="Y203" s="27"/>
      <c r="Z203" s="3"/>
      <c r="AA203" s="14"/>
      <c r="AB203" s="3"/>
      <c r="AC203" s="3"/>
      <c r="AD203" s="14"/>
      <c r="AE203" s="26"/>
      <c r="AF203" s="27"/>
      <c r="AG203" s="26"/>
      <c r="AH203" s="26"/>
      <c r="AI203" s="27"/>
      <c r="AJ203" s="26"/>
      <c r="AK203" s="26"/>
      <c r="AL203" s="6"/>
      <c r="AM203" s="6"/>
    </row>
    <row r="204" spans="1:39" ht="21" customHeight="1" x14ac:dyDescent="0.15">
      <c r="A204" s="181"/>
      <c r="B204" s="63"/>
      <c r="C204" s="57"/>
      <c r="D204" s="88"/>
      <c r="E204" s="88"/>
      <c r="F204" s="190"/>
      <c r="G204" s="219"/>
      <c r="H204" s="213"/>
      <c r="I204" s="231"/>
      <c r="J204" s="231"/>
      <c r="K204" s="315">
        <f t="shared" si="10"/>
        <v>0</v>
      </c>
      <c r="L204" s="66"/>
      <c r="M204" s="58"/>
      <c r="N204" s="66"/>
      <c r="O204" s="58"/>
      <c r="P204" s="57"/>
      <c r="Q204" s="57"/>
      <c r="R204" s="57"/>
      <c r="S204" s="158"/>
      <c r="T204" s="27" t="str">
        <f t="shared" si="11"/>
        <v/>
      </c>
      <c r="U204" s="49" t="str">
        <f t="shared" si="12"/>
        <v/>
      </c>
      <c r="V204" s="27"/>
      <c r="W204" s="26"/>
      <c r="X204" s="26"/>
      <c r="Y204" s="27"/>
      <c r="Z204" s="3"/>
      <c r="AA204" s="14"/>
      <c r="AB204" s="3"/>
      <c r="AC204" s="3"/>
      <c r="AD204" s="14"/>
      <c r="AE204" s="26"/>
      <c r="AF204" s="27"/>
      <c r="AG204" s="26"/>
      <c r="AH204" s="26"/>
      <c r="AI204" s="27"/>
      <c r="AJ204" s="26"/>
      <c r="AK204" s="26"/>
      <c r="AL204" s="6"/>
      <c r="AM204" s="6"/>
    </row>
    <row r="205" spans="1:39" ht="21" customHeight="1" x14ac:dyDescent="0.15">
      <c r="A205" s="181"/>
      <c r="B205" s="63"/>
      <c r="C205" s="57"/>
      <c r="D205" s="88"/>
      <c r="E205" s="88"/>
      <c r="F205" s="190"/>
      <c r="G205" s="219"/>
      <c r="H205" s="213"/>
      <c r="I205" s="231"/>
      <c r="J205" s="231"/>
      <c r="K205" s="315">
        <f t="shared" si="10"/>
        <v>0</v>
      </c>
      <c r="L205" s="66"/>
      <c r="M205" s="58"/>
      <c r="N205" s="66"/>
      <c r="O205" s="58"/>
      <c r="P205" s="57"/>
      <c r="Q205" s="57"/>
      <c r="R205" s="57"/>
      <c r="S205" s="158"/>
      <c r="T205" s="27" t="str">
        <f t="shared" si="11"/>
        <v/>
      </c>
      <c r="U205" s="49" t="str">
        <f t="shared" si="12"/>
        <v/>
      </c>
      <c r="V205" s="27"/>
      <c r="W205" s="26"/>
      <c r="X205" s="26"/>
      <c r="Y205" s="27"/>
      <c r="Z205" s="3"/>
      <c r="AA205" s="14"/>
      <c r="AB205" s="3"/>
      <c r="AC205" s="3"/>
      <c r="AD205" s="14"/>
      <c r="AE205" s="26"/>
      <c r="AF205" s="27"/>
      <c r="AG205" s="26"/>
      <c r="AH205" s="26"/>
      <c r="AI205" s="27"/>
      <c r="AJ205" s="26"/>
      <c r="AK205" s="26"/>
      <c r="AL205" s="6"/>
      <c r="AM205" s="6"/>
    </row>
    <row r="206" spans="1:39" ht="21" customHeight="1" x14ac:dyDescent="0.15">
      <c r="A206" s="193"/>
      <c r="B206" s="105"/>
      <c r="C206" s="111"/>
      <c r="D206" s="157"/>
      <c r="E206" s="157"/>
      <c r="F206" s="199"/>
      <c r="G206" s="220"/>
      <c r="H206" s="228"/>
      <c r="I206" s="236"/>
      <c r="J206" s="236"/>
      <c r="K206" s="316">
        <f t="shared" si="10"/>
        <v>0</v>
      </c>
      <c r="L206" s="265"/>
      <c r="M206" s="68"/>
      <c r="N206" s="265"/>
      <c r="O206" s="68"/>
      <c r="P206" s="111"/>
      <c r="Q206" s="111"/>
      <c r="R206" s="111"/>
      <c r="S206" s="195"/>
      <c r="T206" s="27" t="str">
        <f t="shared" si="11"/>
        <v/>
      </c>
      <c r="U206" s="49" t="str">
        <f t="shared" si="12"/>
        <v/>
      </c>
      <c r="V206" s="27"/>
      <c r="W206" s="26"/>
      <c r="X206" s="26"/>
      <c r="Y206" s="27"/>
      <c r="Z206" s="3"/>
      <c r="AA206" s="14"/>
      <c r="AB206" s="3"/>
      <c r="AC206" s="3"/>
      <c r="AD206" s="14"/>
      <c r="AE206" s="26"/>
      <c r="AF206" s="27"/>
      <c r="AG206" s="26"/>
      <c r="AH206" s="26"/>
      <c r="AI206" s="27"/>
      <c r="AJ206" s="26"/>
      <c r="AK206" s="26"/>
      <c r="AL206" s="6"/>
      <c r="AM206" s="6"/>
    </row>
    <row r="207" spans="1:39" ht="21" customHeight="1" x14ac:dyDescent="0.15">
      <c r="A207" s="196"/>
      <c r="B207" s="96"/>
      <c r="C207" s="97"/>
      <c r="D207" s="156"/>
      <c r="E207" s="156"/>
      <c r="F207" s="198"/>
      <c r="G207" s="237"/>
      <c r="H207" s="223"/>
      <c r="I207" s="235"/>
      <c r="J207" s="235"/>
      <c r="K207" s="314">
        <f t="shared" si="10"/>
        <v>0</v>
      </c>
      <c r="L207" s="291"/>
      <c r="M207" s="69"/>
      <c r="N207" s="291"/>
      <c r="O207" s="69"/>
      <c r="P207" s="97"/>
      <c r="Q207" s="97"/>
      <c r="R207" s="97"/>
      <c r="S207" s="116"/>
      <c r="T207" s="27" t="str">
        <f t="shared" si="11"/>
        <v/>
      </c>
      <c r="U207" s="49" t="str">
        <f t="shared" si="12"/>
        <v/>
      </c>
      <c r="V207" s="27"/>
      <c r="W207" s="26"/>
      <c r="X207" s="26"/>
      <c r="Y207" s="27"/>
      <c r="Z207" s="3"/>
      <c r="AA207" s="14"/>
      <c r="AB207" s="3"/>
      <c r="AC207" s="3"/>
      <c r="AD207" s="14"/>
      <c r="AE207" s="26"/>
      <c r="AF207" s="27"/>
      <c r="AG207" s="26"/>
      <c r="AH207" s="26"/>
      <c r="AI207" s="27"/>
      <c r="AJ207" s="26"/>
      <c r="AK207" s="26"/>
      <c r="AL207" s="6"/>
      <c r="AM207" s="6"/>
    </row>
    <row r="208" spans="1:39" ht="21" customHeight="1" x14ac:dyDescent="0.15">
      <c r="A208" s="181"/>
      <c r="B208" s="63"/>
      <c r="C208" s="57"/>
      <c r="D208" s="88"/>
      <c r="E208" s="88"/>
      <c r="F208" s="190"/>
      <c r="G208" s="219"/>
      <c r="H208" s="213"/>
      <c r="I208" s="231"/>
      <c r="J208" s="231"/>
      <c r="K208" s="315">
        <f t="shared" si="10"/>
        <v>0</v>
      </c>
      <c r="L208" s="66"/>
      <c r="M208" s="58"/>
      <c r="N208" s="66"/>
      <c r="O208" s="58"/>
      <c r="P208" s="57"/>
      <c r="Q208" s="58"/>
      <c r="R208" s="57"/>
      <c r="S208" s="158"/>
      <c r="T208" s="27" t="str">
        <f t="shared" si="11"/>
        <v/>
      </c>
      <c r="U208" s="49" t="str">
        <f t="shared" si="12"/>
        <v/>
      </c>
      <c r="V208" s="27"/>
      <c r="W208" s="26"/>
      <c r="X208" s="26"/>
      <c r="Y208" s="27"/>
      <c r="Z208" s="3"/>
      <c r="AA208" s="14"/>
      <c r="AB208" s="3"/>
      <c r="AC208" s="3"/>
      <c r="AD208" s="14"/>
      <c r="AE208" s="26"/>
      <c r="AF208" s="27"/>
      <c r="AG208" s="26"/>
      <c r="AH208" s="26"/>
      <c r="AI208" s="27"/>
      <c r="AJ208" s="26"/>
      <c r="AK208" s="26"/>
      <c r="AL208" s="6"/>
      <c r="AM208" s="6"/>
    </row>
    <row r="209" spans="1:39" ht="21" customHeight="1" x14ac:dyDescent="0.15">
      <c r="A209" s="181"/>
      <c r="B209" s="63"/>
      <c r="C209" s="57"/>
      <c r="D209" s="88"/>
      <c r="E209" s="88"/>
      <c r="F209" s="190"/>
      <c r="G209" s="219"/>
      <c r="H209" s="213"/>
      <c r="I209" s="231"/>
      <c r="J209" s="231"/>
      <c r="K209" s="315">
        <f t="shared" si="10"/>
        <v>0</v>
      </c>
      <c r="L209" s="66"/>
      <c r="M209" s="58"/>
      <c r="N209" s="66"/>
      <c r="O209" s="58"/>
      <c r="P209" s="57"/>
      <c r="Q209" s="57"/>
      <c r="R209" s="57"/>
      <c r="S209" s="158"/>
      <c r="T209" s="27" t="str">
        <f t="shared" si="11"/>
        <v/>
      </c>
      <c r="U209" s="49" t="str">
        <f t="shared" si="12"/>
        <v/>
      </c>
      <c r="V209" s="27"/>
      <c r="W209" s="26"/>
      <c r="X209" s="26"/>
      <c r="Y209" s="27"/>
      <c r="Z209" s="3"/>
      <c r="AA209" s="14"/>
      <c r="AB209" s="3"/>
      <c r="AC209" s="3"/>
      <c r="AD209" s="14"/>
      <c r="AE209" s="26"/>
      <c r="AF209" s="27"/>
      <c r="AG209" s="26"/>
      <c r="AH209" s="26"/>
      <c r="AI209" s="27"/>
      <c r="AJ209" s="26"/>
      <c r="AK209" s="26"/>
      <c r="AL209" s="6"/>
      <c r="AM209" s="6"/>
    </row>
    <row r="210" spans="1:39" ht="21" customHeight="1" x14ac:dyDescent="0.15">
      <c r="A210" s="181"/>
      <c r="B210" s="63"/>
      <c r="C210" s="57"/>
      <c r="D210" s="88"/>
      <c r="E210" s="88"/>
      <c r="F210" s="190"/>
      <c r="G210" s="219"/>
      <c r="H210" s="213"/>
      <c r="I210" s="231"/>
      <c r="J210" s="231"/>
      <c r="K210" s="315">
        <f t="shared" si="10"/>
        <v>0</v>
      </c>
      <c r="L210" s="66"/>
      <c r="M210" s="58"/>
      <c r="N210" s="66"/>
      <c r="O210" s="58"/>
      <c r="P210" s="57"/>
      <c r="Q210" s="57"/>
      <c r="R210" s="57"/>
      <c r="S210" s="158"/>
      <c r="T210" s="27" t="str">
        <f t="shared" si="11"/>
        <v/>
      </c>
      <c r="U210" s="49" t="str">
        <f t="shared" si="12"/>
        <v/>
      </c>
      <c r="V210" s="27"/>
      <c r="W210" s="26"/>
      <c r="X210" s="26"/>
      <c r="Y210" s="27"/>
      <c r="Z210" s="3"/>
      <c r="AA210" s="14"/>
      <c r="AB210" s="3"/>
      <c r="AC210" s="3"/>
      <c r="AD210" s="14"/>
      <c r="AE210" s="26"/>
      <c r="AF210" s="27"/>
      <c r="AG210" s="26"/>
      <c r="AH210" s="26"/>
      <c r="AI210" s="27"/>
      <c r="AJ210" s="26"/>
      <c r="AK210" s="26"/>
      <c r="AL210" s="6"/>
      <c r="AM210" s="6"/>
    </row>
    <row r="211" spans="1:39" ht="21" customHeight="1" x14ac:dyDescent="0.15">
      <c r="A211" s="181"/>
      <c r="B211" s="63"/>
      <c r="C211" s="57"/>
      <c r="D211" s="87"/>
      <c r="E211" s="87"/>
      <c r="F211" s="191"/>
      <c r="G211" s="219"/>
      <c r="H211" s="213"/>
      <c r="I211" s="233"/>
      <c r="J211" s="233"/>
      <c r="K211" s="315">
        <f t="shared" si="10"/>
        <v>0</v>
      </c>
      <c r="L211" s="66"/>
      <c r="M211" s="58"/>
      <c r="N211" s="66"/>
      <c r="O211" s="58"/>
      <c r="P211" s="57"/>
      <c r="Q211" s="57"/>
      <c r="R211" s="57"/>
      <c r="S211" s="158"/>
      <c r="T211" s="27" t="str">
        <f t="shared" si="11"/>
        <v/>
      </c>
      <c r="U211" s="49" t="str">
        <f t="shared" si="12"/>
        <v/>
      </c>
      <c r="V211" s="32"/>
      <c r="W211" s="31"/>
      <c r="X211" s="31"/>
      <c r="Y211" s="32"/>
      <c r="Z211" s="3"/>
      <c r="AA211" s="14"/>
      <c r="AB211" s="4"/>
      <c r="AC211" s="3"/>
      <c r="AD211" s="14"/>
      <c r="AE211" s="31"/>
      <c r="AF211" s="32"/>
      <c r="AG211" s="31"/>
      <c r="AH211" s="31"/>
      <c r="AI211" s="32"/>
      <c r="AJ211" s="26"/>
      <c r="AK211" s="26"/>
      <c r="AL211" s="6"/>
      <c r="AM211" s="6"/>
    </row>
    <row r="212" spans="1:39" ht="21" customHeight="1" x14ac:dyDescent="0.15">
      <c r="A212" s="181"/>
      <c r="B212" s="64"/>
      <c r="C212" s="57"/>
      <c r="D212" s="88"/>
      <c r="E212" s="88"/>
      <c r="F212" s="190"/>
      <c r="G212" s="212"/>
      <c r="H212" s="213"/>
      <c r="I212" s="231"/>
      <c r="J212" s="231"/>
      <c r="K212" s="315">
        <f t="shared" si="10"/>
        <v>0</v>
      </c>
      <c r="L212" s="66"/>
      <c r="M212" s="58"/>
      <c r="N212" s="66"/>
      <c r="O212" s="58"/>
      <c r="P212" s="57"/>
      <c r="Q212" s="58"/>
      <c r="R212" s="57"/>
      <c r="S212" s="158"/>
      <c r="T212" s="27" t="str">
        <f t="shared" si="11"/>
        <v/>
      </c>
      <c r="U212" s="49" t="str">
        <f t="shared" si="12"/>
        <v/>
      </c>
      <c r="V212" s="32"/>
      <c r="W212" s="31"/>
      <c r="X212" s="31"/>
      <c r="Y212" s="32"/>
      <c r="Z212" s="3"/>
      <c r="AA212" s="14"/>
      <c r="AB212" s="4"/>
      <c r="AC212" s="3"/>
      <c r="AD212" s="14"/>
      <c r="AE212" s="31"/>
      <c r="AF212" s="32"/>
      <c r="AG212" s="31"/>
      <c r="AH212" s="31"/>
      <c r="AI212" s="32"/>
      <c r="AJ212" s="26"/>
      <c r="AK212" s="26"/>
      <c r="AL212" s="6"/>
      <c r="AM212" s="6"/>
    </row>
    <row r="213" spans="1:39" ht="21" customHeight="1" x14ac:dyDescent="0.15">
      <c r="A213" s="181"/>
      <c r="B213" s="63"/>
      <c r="C213" s="57"/>
      <c r="D213" s="88"/>
      <c r="E213" s="88"/>
      <c r="F213" s="190"/>
      <c r="G213" s="219"/>
      <c r="H213" s="213"/>
      <c r="I213" s="231"/>
      <c r="J213" s="231"/>
      <c r="K213" s="315">
        <f t="shared" si="10"/>
        <v>0</v>
      </c>
      <c r="L213" s="66"/>
      <c r="M213" s="58"/>
      <c r="N213" s="66"/>
      <c r="O213" s="58"/>
      <c r="P213" s="57"/>
      <c r="Q213" s="58"/>
      <c r="R213" s="57"/>
      <c r="S213" s="158"/>
      <c r="T213" s="27" t="str">
        <f t="shared" si="11"/>
        <v/>
      </c>
      <c r="U213" s="49" t="str">
        <f t="shared" si="12"/>
        <v/>
      </c>
      <c r="V213" s="34"/>
      <c r="W213" s="33"/>
      <c r="X213" s="33"/>
      <c r="Y213" s="34"/>
      <c r="Z213" s="3"/>
      <c r="AA213" s="14"/>
      <c r="AB213" s="5"/>
      <c r="AC213" s="3"/>
      <c r="AD213" s="14"/>
      <c r="AE213" s="33"/>
      <c r="AF213" s="34"/>
      <c r="AG213" s="33"/>
      <c r="AH213" s="33"/>
      <c r="AI213" s="34"/>
      <c r="AJ213" s="26"/>
      <c r="AK213" s="26"/>
      <c r="AL213" s="6"/>
      <c r="AM213" s="6"/>
    </row>
    <row r="214" spans="1:39" ht="21" customHeight="1" x14ac:dyDescent="0.15">
      <c r="A214" s="181"/>
      <c r="B214" s="63"/>
      <c r="C214" s="57"/>
      <c r="D214" s="88"/>
      <c r="E214" s="88"/>
      <c r="F214" s="190"/>
      <c r="G214" s="219"/>
      <c r="H214" s="213"/>
      <c r="I214" s="231"/>
      <c r="J214" s="231"/>
      <c r="K214" s="315">
        <f t="shared" si="10"/>
        <v>0</v>
      </c>
      <c r="L214" s="66"/>
      <c r="M214" s="58"/>
      <c r="N214" s="66"/>
      <c r="O214" s="58"/>
      <c r="P214" s="57"/>
      <c r="Q214" s="57"/>
      <c r="R214" s="57"/>
      <c r="S214" s="158"/>
      <c r="T214" s="27" t="str">
        <f t="shared" si="11"/>
        <v/>
      </c>
      <c r="U214" s="49" t="str">
        <f t="shared" si="12"/>
        <v/>
      </c>
      <c r="V214" s="25"/>
      <c r="W214" s="25"/>
      <c r="X214" s="25"/>
      <c r="Y214" s="25"/>
      <c r="Z214" s="11"/>
      <c r="AA214" s="18"/>
      <c r="AB214" s="11"/>
      <c r="AC214" s="11"/>
      <c r="AD214" s="18"/>
      <c r="AE214" s="25"/>
      <c r="AF214" s="25"/>
      <c r="AG214" s="25"/>
      <c r="AH214" s="25"/>
      <c r="AI214" s="25"/>
      <c r="AJ214" s="25"/>
      <c r="AK214" s="22"/>
      <c r="AL214" s="6"/>
      <c r="AM214" s="6"/>
    </row>
    <row r="215" spans="1:39" ht="21" customHeight="1" x14ac:dyDescent="0.15">
      <c r="A215" s="181"/>
      <c r="B215" s="63"/>
      <c r="C215" s="57"/>
      <c r="D215" s="88"/>
      <c r="E215" s="88"/>
      <c r="F215" s="190"/>
      <c r="G215" s="219"/>
      <c r="H215" s="213"/>
      <c r="I215" s="231"/>
      <c r="J215" s="231"/>
      <c r="K215" s="315">
        <f t="shared" si="10"/>
        <v>0</v>
      </c>
      <c r="L215" s="66"/>
      <c r="M215" s="58"/>
      <c r="N215" s="66"/>
      <c r="O215" s="58"/>
      <c r="P215" s="57"/>
      <c r="Q215" s="57"/>
      <c r="R215" s="57"/>
      <c r="S215" s="158"/>
      <c r="T215" s="27" t="str">
        <f t="shared" si="11"/>
        <v/>
      </c>
      <c r="U215" s="49" t="str">
        <f t="shared" si="12"/>
        <v/>
      </c>
      <c r="V215" s="27"/>
      <c r="W215" s="26"/>
      <c r="X215" s="26"/>
      <c r="Y215" s="27"/>
      <c r="Z215" s="3"/>
      <c r="AA215" s="14"/>
      <c r="AB215" s="3"/>
      <c r="AC215" s="3"/>
      <c r="AD215" s="14"/>
      <c r="AE215" s="26"/>
      <c r="AF215" s="27"/>
      <c r="AG215" s="26"/>
      <c r="AH215" s="26"/>
      <c r="AI215" s="27"/>
      <c r="AJ215" s="26"/>
      <c r="AK215" s="26"/>
      <c r="AL215" s="6"/>
      <c r="AM215" s="6"/>
    </row>
    <row r="216" spans="1:39" ht="21" customHeight="1" x14ac:dyDescent="0.15">
      <c r="A216" s="177"/>
      <c r="B216" s="78"/>
      <c r="C216" s="78"/>
      <c r="D216" s="86"/>
      <c r="E216" s="86"/>
      <c r="F216" s="77"/>
      <c r="G216" s="215"/>
      <c r="H216" s="215"/>
      <c r="I216" s="225"/>
      <c r="J216" s="225"/>
      <c r="K216" s="315">
        <f t="shared" si="10"/>
        <v>0</v>
      </c>
      <c r="L216" s="70"/>
      <c r="M216" s="67"/>
      <c r="N216" s="70"/>
      <c r="O216" s="67"/>
      <c r="P216" s="78"/>
      <c r="Q216" s="78"/>
      <c r="R216" s="78"/>
      <c r="S216" s="192"/>
      <c r="T216" s="27" t="str">
        <f t="shared" si="11"/>
        <v/>
      </c>
      <c r="U216" s="49" t="str">
        <f t="shared" si="12"/>
        <v/>
      </c>
      <c r="V216" s="27"/>
      <c r="W216" s="26"/>
      <c r="X216" s="26"/>
      <c r="Y216" s="27"/>
      <c r="Z216" s="3"/>
      <c r="AA216" s="14"/>
      <c r="AB216" s="3"/>
      <c r="AC216" s="3"/>
      <c r="AD216" s="14"/>
      <c r="AE216" s="26"/>
      <c r="AF216" s="27"/>
      <c r="AG216" s="26"/>
      <c r="AH216" s="26"/>
      <c r="AI216" s="27"/>
      <c r="AJ216" s="26"/>
      <c r="AK216" s="26"/>
      <c r="AL216" s="6"/>
      <c r="AM216" s="6"/>
    </row>
    <row r="217" spans="1:39" ht="21" customHeight="1" x14ac:dyDescent="0.15">
      <c r="A217" s="181"/>
      <c r="B217" s="63"/>
      <c r="C217" s="57"/>
      <c r="D217" s="88"/>
      <c r="E217" s="88"/>
      <c r="F217" s="190"/>
      <c r="G217" s="219"/>
      <c r="H217" s="213"/>
      <c r="I217" s="231"/>
      <c r="J217" s="231"/>
      <c r="K217" s="315">
        <f t="shared" si="10"/>
        <v>0</v>
      </c>
      <c r="L217" s="66"/>
      <c r="M217" s="58"/>
      <c r="N217" s="66"/>
      <c r="O217" s="58"/>
      <c r="P217" s="57"/>
      <c r="Q217" s="57"/>
      <c r="R217" s="57"/>
      <c r="S217" s="158"/>
      <c r="T217" s="27" t="str">
        <f t="shared" si="11"/>
        <v/>
      </c>
      <c r="U217" s="49" t="str">
        <f t="shared" si="12"/>
        <v/>
      </c>
      <c r="V217" s="27"/>
      <c r="W217" s="26"/>
      <c r="X217" s="26"/>
      <c r="Y217" s="27"/>
      <c r="Z217" s="3"/>
      <c r="AA217" s="14"/>
      <c r="AB217" s="3"/>
      <c r="AC217" s="3"/>
      <c r="AD217" s="14"/>
      <c r="AE217" s="26"/>
      <c r="AF217" s="27"/>
      <c r="AG217" s="26"/>
      <c r="AH217" s="26"/>
      <c r="AI217" s="27"/>
      <c r="AJ217" s="26"/>
      <c r="AK217" s="26"/>
      <c r="AL217" s="6"/>
      <c r="AM217" s="6"/>
    </row>
    <row r="218" spans="1:39" ht="21" customHeight="1" x14ac:dyDescent="0.15">
      <c r="A218" s="181"/>
      <c r="B218" s="63"/>
      <c r="C218" s="57"/>
      <c r="D218" s="88"/>
      <c r="E218" s="88"/>
      <c r="F218" s="190"/>
      <c r="G218" s="219"/>
      <c r="H218" s="213"/>
      <c r="I218" s="231"/>
      <c r="J218" s="231"/>
      <c r="K218" s="315">
        <f t="shared" si="10"/>
        <v>0</v>
      </c>
      <c r="L218" s="66"/>
      <c r="M218" s="58"/>
      <c r="N218" s="66"/>
      <c r="O218" s="58"/>
      <c r="P218" s="57"/>
      <c r="Q218" s="58"/>
      <c r="R218" s="57"/>
      <c r="S218" s="158"/>
      <c r="T218" s="27" t="str">
        <f t="shared" si="11"/>
        <v/>
      </c>
      <c r="U218" s="49" t="str">
        <f t="shared" si="12"/>
        <v/>
      </c>
      <c r="V218" s="27"/>
      <c r="W218" s="26"/>
      <c r="X218" s="26"/>
      <c r="Y218" s="27"/>
      <c r="Z218" s="3"/>
      <c r="AA218" s="14"/>
      <c r="AB218" s="3"/>
      <c r="AC218" s="3"/>
      <c r="AD218" s="14"/>
      <c r="AE218" s="26"/>
      <c r="AF218" s="27"/>
      <c r="AG218" s="26"/>
      <c r="AH218" s="26"/>
      <c r="AI218" s="27"/>
      <c r="AJ218" s="26"/>
      <c r="AK218" s="26"/>
      <c r="AL218" s="6"/>
      <c r="AM218" s="6"/>
    </row>
    <row r="219" spans="1:39" ht="21" customHeight="1" x14ac:dyDescent="0.15">
      <c r="A219" s="181"/>
      <c r="B219" s="63"/>
      <c r="C219" s="57"/>
      <c r="D219" s="88"/>
      <c r="E219" s="88"/>
      <c r="F219" s="190"/>
      <c r="G219" s="219"/>
      <c r="H219" s="213"/>
      <c r="I219" s="231"/>
      <c r="J219" s="231"/>
      <c r="K219" s="315">
        <f t="shared" si="10"/>
        <v>0</v>
      </c>
      <c r="L219" s="66"/>
      <c r="M219" s="58"/>
      <c r="N219" s="66"/>
      <c r="O219" s="58"/>
      <c r="P219" s="57"/>
      <c r="Q219" s="58"/>
      <c r="R219" s="57"/>
      <c r="S219" s="158"/>
      <c r="T219" s="27" t="str">
        <f t="shared" si="11"/>
        <v/>
      </c>
      <c r="U219" s="49" t="str">
        <f t="shared" si="12"/>
        <v/>
      </c>
      <c r="V219" s="27"/>
      <c r="W219" s="26"/>
      <c r="X219" s="26"/>
      <c r="Y219" s="27"/>
      <c r="Z219" s="3"/>
      <c r="AA219" s="14"/>
      <c r="AB219" s="3"/>
      <c r="AC219" s="3"/>
      <c r="AD219" s="14"/>
      <c r="AE219" s="26"/>
      <c r="AF219" s="27"/>
      <c r="AG219" s="26"/>
      <c r="AH219" s="26"/>
      <c r="AI219" s="27"/>
      <c r="AJ219" s="26"/>
      <c r="AK219" s="26"/>
      <c r="AL219" s="6"/>
      <c r="AM219" s="6"/>
    </row>
    <row r="220" spans="1:39" ht="21" customHeight="1" x14ac:dyDescent="0.15">
      <c r="A220" s="181"/>
      <c r="B220" s="63"/>
      <c r="C220" s="57"/>
      <c r="D220" s="88"/>
      <c r="E220" s="88"/>
      <c r="F220" s="190"/>
      <c r="G220" s="219"/>
      <c r="H220" s="213"/>
      <c r="I220" s="231"/>
      <c r="J220" s="231"/>
      <c r="K220" s="315">
        <f t="shared" si="10"/>
        <v>0</v>
      </c>
      <c r="L220" s="66"/>
      <c r="M220" s="58"/>
      <c r="N220" s="66"/>
      <c r="O220" s="58"/>
      <c r="P220" s="57"/>
      <c r="Q220" s="57"/>
      <c r="R220" s="57"/>
      <c r="S220" s="158"/>
      <c r="T220" s="27" t="str">
        <f t="shared" si="11"/>
        <v/>
      </c>
      <c r="U220" s="49" t="str">
        <f t="shared" si="12"/>
        <v/>
      </c>
      <c r="V220" s="30"/>
      <c r="W220" s="26"/>
      <c r="X220" s="26"/>
      <c r="Y220" s="27"/>
      <c r="Z220" s="3"/>
      <c r="AA220" s="14"/>
      <c r="AB220" s="3"/>
      <c r="AC220" s="3"/>
      <c r="AD220" s="14"/>
      <c r="AE220" s="26"/>
      <c r="AF220" s="27"/>
      <c r="AG220" s="26"/>
      <c r="AH220" s="26"/>
      <c r="AI220" s="27"/>
      <c r="AJ220" s="26"/>
      <c r="AK220" s="26"/>
      <c r="AL220" s="6"/>
      <c r="AM220" s="6"/>
    </row>
    <row r="221" spans="1:39" ht="21" customHeight="1" x14ac:dyDescent="0.15">
      <c r="A221" s="181"/>
      <c r="B221" s="63"/>
      <c r="C221" s="57"/>
      <c r="D221" s="87"/>
      <c r="E221" s="87"/>
      <c r="F221" s="191"/>
      <c r="G221" s="219"/>
      <c r="H221" s="213"/>
      <c r="I221" s="233"/>
      <c r="J221" s="233"/>
      <c r="K221" s="315">
        <f t="shared" si="10"/>
        <v>0</v>
      </c>
      <c r="L221" s="66"/>
      <c r="M221" s="58"/>
      <c r="N221" s="66"/>
      <c r="O221" s="58"/>
      <c r="P221" s="57"/>
      <c r="Q221" s="58"/>
      <c r="R221" s="57"/>
      <c r="S221" s="158"/>
      <c r="T221" s="27" t="str">
        <f t="shared" si="11"/>
        <v/>
      </c>
      <c r="U221" s="49" t="str">
        <f t="shared" si="12"/>
        <v/>
      </c>
      <c r="V221" s="27"/>
      <c r="W221" s="26"/>
      <c r="X221" s="26"/>
      <c r="Y221" s="27"/>
      <c r="Z221" s="3"/>
      <c r="AA221" s="14"/>
      <c r="AB221" s="3"/>
      <c r="AC221" s="3"/>
      <c r="AD221" s="14"/>
      <c r="AE221" s="26"/>
      <c r="AF221" s="27"/>
      <c r="AG221" s="26"/>
      <c r="AH221" s="26"/>
      <c r="AI221" s="27"/>
      <c r="AJ221" s="26"/>
      <c r="AK221" s="26"/>
      <c r="AL221" s="6"/>
      <c r="AM221" s="6"/>
    </row>
    <row r="222" spans="1:39" ht="21" customHeight="1" x14ac:dyDescent="0.15">
      <c r="A222" s="181"/>
      <c r="B222" s="64"/>
      <c r="C222" s="57"/>
      <c r="D222" s="88"/>
      <c r="E222" s="88"/>
      <c r="F222" s="190"/>
      <c r="G222" s="212"/>
      <c r="H222" s="213"/>
      <c r="I222" s="231"/>
      <c r="J222" s="231"/>
      <c r="K222" s="315">
        <f t="shared" si="10"/>
        <v>0</v>
      </c>
      <c r="L222" s="66"/>
      <c r="M222" s="58"/>
      <c r="N222" s="66"/>
      <c r="O222" s="58"/>
      <c r="P222" s="57"/>
      <c r="Q222" s="57"/>
      <c r="R222" s="57"/>
      <c r="S222" s="158"/>
      <c r="T222" s="27" t="str">
        <f t="shared" si="11"/>
        <v/>
      </c>
      <c r="U222" s="49" t="str">
        <f t="shared" si="12"/>
        <v/>
      </c>
      <c r="V222" s="27"/>
      <c r="W222" s="26"/>
      <c r="X222" s="26"/>
      <c r="Y222" s="27"/>
      <c r="Z222" s="3"/>
      <c r="AA222" s="14"/>
      <c r="AB222" s="3"/>
      <c r="AC222" s="3"/>
      <c r="AD222" s="14"/>
      <c r="AE222" s="26"/>
      <c r="AF222" s="27"/>
      <c r="AG222" s="26"/>
      <c r="AH222" s="26"/>
      <c r="AI222" s="27"/>
      <c r="AJ222" s="26"/>
      <c r="AK222" s="26"/>
      <c r="AL222" s="6"/>
      <c r="AM222" s="6"/>
    </row>
    <row r="223" spans="1:39" ht="21" customHeight="1" x14ac:dyDescent="0.15">
      <c r="A223" s="181"/>
      <c r="B223" s="63"/>
      <c r="C223" s="57"/>
      <c r="D223" s="88"/>
      <c r="E223" s="88"/>
      <c r="F223" s="190"/>
      <c r="G223" s="219"/>
      <c r="H223" s="213"/>
      <c r="I223" s="231"/>
      <c r="J223" s="231"/>
      <c r="K223" s="315">
        <f t="shared" si="10"/>
        <v>0</v>
      </c>
      <c r="L223" s="66"/>
      <c r="M223" s="165"/>
      <c r="N223" s="66"/>
      <c r="O223" s="165"/>
      <c r="P223" s="57"/>
      <c r="Q223" s="58"/>
      <c r="R223" s="57"/>
      <c r="S223" s="158"/>
      <c r="T223" s="27" t="str">
        <f t="shared" si="11"/>
        <v/>
      </c>
      <c r="U223" s="49" t="str">
        <f t="shared" si="12"/>
        <v/>
      </c>
      <c r="V223" s="27"/>
      <c r="W223" s="26"/>
      <c r="X223" s="26"/>
      <c r="Y223" s="27"/>
      <c r="Z223" s="3"/>
      <c r="AA223" s="14"/>
      <c r="AB223" s="3"/>
      <c r="AC223" s="3"/>
      <c r="AD223" s="14"/>
      <c r="AE223" s="26"/>
      <c r="AF223" s="27"/>
      <c r="AG223" s="26"/>
      <c r="AH223" s="26"/>
      <c r="AI223" s="27"/>
      <c r="AJ223" s="26"/>
      <c r="AK223" s="26"/>
      <c r="AL223" s="6"/>
      <c r="AM223" s="6"/>
    </row>
    <row r="224" spans="1:39" ht="21" customHeight="1" x14ac:dyDescent="0.15">
      <c r="A224" s="181"/>
      <c r="B224" s="63"/>
      <c r="C224" s="57"/>
      <c r="D224" s="88"/>
      <c r="E224" s="88"/>
      <c r="F224" s="190"/>
      <c r="G224" s="219"/>
      <c r="H224" s="213"/>
      <c r="I224" s="231"/>
      <c r="J224" s="231"/>
      <c r="K224" s="315">
        <f t="shared" si="10"/>
        <v>0</v>
      </c>
      <c r="L224" s="66"/>
      <c r="M224" s="58"/>
      <c r="N224" s="66"/>
      <c r="O224" s="58"/>
      <c r="P224" s="57"/>
      <c r="Q224" s="58"/>
      <c r="R224" s="57"/>
      <c r="S224" s="158"/>
      <c r="T224" s="27" t="str">
        <f t="shared" si="11"/>
        <v/>
      </c>
      <c r="U224" s="49" t="str">
        <f t="shared" si="12"/>
        <v/>
      </c>
      <c r="V224" s="27"/>
      <c r="W224" s="26"/>
      <c r="X224" s="26"/>
      <c r="Y224" s="27"/>
      <c r="Z224" s="3"/>
      <c r="AA224" s="14"/>
      <c r="AB224" s="3"/>
      <c r="AC224" s="3"/>
      <c r="AD224" s="14"/>
      <c r="AE224" s="26"/>
      <c r="AF224" s="27"/>
      <c r="AG224" s="26"/>
      <c r="AH224" s="26"/>
      <c r="AI224" s="27"/>
      <c r="AJ224" s="26"/>
      <c r="AK224" s="26"/>
      <c r="AL224" s="6"/>
      <c r="AM224" s="6"/>
    </row>
    <row r="225" spans="1:39" ht="21" customHeight="1" x14ac:dyDescent="0.15">
      <c r="A225" s="181"/>
      <c r="B225" s="63"/>
      <c r="C225" s="57"/>
      <c r="D225" s="88"/>
      <c r="E225" s="88"/>
      <c r="F225" s="190"/>
      <c r="G225" s="219"/>
      <c r="H225" s="213"/>
      <c r="I225" s="231"/>
      <c r="J225" s="231"/>
      <c r="K225" s="315">
        <f t="shared" si="10"/>
        <v>0</v>
      </c>
      <c r="L225" s="66"/>
      <c r="M225" s="58"/>
      <c r="N225" s="66"/>
      <c r="O225" s="58"/>
      <c r="P225" s="57"/>
      <c r="Q225" s="57"/>
      <c r="R225" s="57"/>
      <c r="S225" s="158"/>
      <c r="T225" s="27" t="str">
        <f t="shared" si="11"/>
        <v/>
      </c>
      <c r="U225" s="49" t="str">
        <f t="shared" si="12"/>
        <v/>
      </c>
      <c r="V225" s="27"/>
      <c r="W225" s="26"/>
      <c r="X225" s="26"/>
      <c r="Y225" s="27"/>
      <c r="Z225" s="3"/>
      <c r="AA225" s="14"/>
      <c r="AB225" s="3"/>
      <c r="AC225" s="3"/>
      <c r="AD225" s="14"/>
      <c r="AE225" s="26"/>
      <c r="AF225" s="27"/>
      <c r="AG225" s="26"/>
      <c r="AH225" s="26"/>
      <c r="AI225" s="27"/>
      <c r="AJ225" s="26"/>
      <c r="AK225" s="26"/>
      <c r="AL225" s="6"/>
      <c r="AM225" s="6"/>
    </row>
    <row r="226" spans="1:39" ht="21" customHeight="1" x14ac:dyDescent="0.15">
      <c r="A226" s="193"/>
      <c r="B226" s="105"/>
      <c r="C226" s="111"/>
      <c r="D226" s="157"/>
      <c r="E226" s="157"/>
      <c r="F226" s="199"/>
      <c r="G226" s="220"/>
      <c r="H226" s="228"/>
      <c r="I226" s="236"/>
      <c r="J226" s="236"/>
      <c r="K226" s="316">
        <f t="shared" si="10"/>
        <v>0</v>
      </c>
      <c r="L226" s="265"/>
      <c r="M226" s="68"/>
      <c r="N226" s="265"/>
      <c r="O226" s="68"/>
      <c r="P226" s="111"/>
      <c r="Q226" s="111"/>
      <c r="R226" s="111"/>
      <c r="S226" s="195"/>
      <c r="T226" s="27" t="str">
        <f t="shared" si="11"/>
        <v/>
      </c>
      <c r="U226" s="49" t="str">
        <f t="shared" si="12"/>
        <v/>
      </c>
      <c r="V226" s="27"/>
      <c r="W226" s="26"/>
      <c r="X226" s="26"/>
      <c r="Y226" s="27"/>
      <c r="Z226" s="3"/>
      <c r="AA226" s="14"/>
      <c r="AB226" s="3"/>
      <c r="AC226" s="3"/>
      <c r="AD226" s="14"/>
      <c r="AE226" s="26"/>
      <c r="AF226" s="27"/>
      <c r="AG226" s="26"/>
      <c r="AH226" s="26"/>
      <c r="AI226" s="27"/>
      <c r="AJ226" s="26"/>
      <c r="AK226" s="26"/>
      <c r="AL226" s="6"/>
      <c r="AM226" s="6"/>
    </row>
    <row r="227" spans="1:39" ht="21" customHeight="1" x14ac:dyDescent="0.15">
      <c r="A227" s="196"/>
      <c r="B227" s="99"/>
      <c r="C227" s="97"/>
      <c r="D227" s="110"/>
      <c r="E227" s="110"/>
      <c r="F227" s="197"/>
      <c r="G227" s="221"/>
      <c r="H227" s="223"/>
      <c r="I227" s="232"/>
      <c r="J227" s="232"/>
      <c r="K227" s="314">
        <f t="shared" si="10"/>
        <v>0</v>
      </c>
      <c r="L227" s="291"/>
      <c r="M227" s="69"/>
      <c r="N227" s="291"/>
      <c r="O227" s="69"/>
      <c r="P227" s="97"/>
      <c r="Q227" s="97"/>
      <c r="R227" s="97"/>
      <c r="S227" s="116"/>
      <c r="T227" s="27" t="str">
        <f t="shared" si="11"/>
        <v/>
      </c>
      <c r="U227" s="49" t="str">
        <f t="shared" si="12"/>
        <v/>
      </c>
      <c r="V227" s="27"/>
      <c r="W227" s="26"/>
      <c r="X227" s="26"/>
      <c r="Y227" s="27"/>
      <c r="Z227" s="3"/>
      <c r="AA227" s="14"/>
      <c r="AB227" s="3"/>
      <c r="AC227" s="3"/>
      <c r="AD227" s="14"/>
      <c r="AE227" s="26"/>
      <c r="AF227" s="27"/>
      <c r="AG227" s="26"/>
      <c r="AH227" s="26"/>
      <c r="AI227" s="27"/>
      <c r="AJ227" s="26"/>
      <c r="AK227" s="26"/>
      <c r="AL227" s="6"/>
      <c r="AM227" s="6"/>
    </row>
    <row r="228" spans="1:39" ht="21" customHeight="1" x14ac:dyDescent="0.15">
      <c r="A228" s="181"/>
      <c r="B228" s="63"/>
      <c r="C228" s="57"/>
      <c r="D228" s="88"/>
      <c r="E228" s="88"/>
      <c r="F228" s="190"/>
      <c r="G228" s="219"/>
      <c r="H228" s="213"/>
      <c r="I228" s="231"/>
      <c r="J228" s="231"/>
      <c r="K228" s="315">
        <f t="shared" si="10"/>
        <v>0</v>
      </c>
      <c r="L228" s="66"/>
      <c r="M228" s="58"/>
      <c r="N228" s="66"/>
      <c r="O228" s="58"/>
      <c r="P228" s="57"/>
      <c r="Q228" s="57"/>
      <c r="R228" s="57"/>
      <c r="S228" s="158"/>
      <c r="T228" s="27" t="str">
        <f t="shared" si="11"/>
        <v/>
      </c>
      <c r="U228" s="49" t="str">
        <f t="shared" si="12"/>
        <v/>
      </c>
      <c r="V228" s="27"/>
      <c r="W228" s="26"/>
      <c r="X228" s="26"/>
      <c r="Y228" s="27"/>
      <c r="Z228" s="3"/>
      <c r="AA228" s="14"/>
      <c r="AB228" s="3"/>
      <c r="AC228" s="3"/>
      <c r="AD228" s="14"/>
      <c r="AE228" s="26"/>
      <c r="AF228" s="27"/>
      <c r="AG228" s="26"/>
      <c r="AH228" s="26"/>
      <c r="AI228" s="27"/>
      <c r="AJ228" s="26"/>
      <c r="AK228" s="26"/>
      <c r="AL228" s="6"/>
      <c r="AM228" s="6"/>
    </row>
    <row r="229" spans="1:39" ht="21" customHeight="1" x14ac:dyDescent="0.15">
      <c r="A229" s="181"/>
      <c r="B229" s="63"/>
      <c r="C229" s="57"/>
      <c r="D229" s="88"/>
      <c r="E229" s="88"/>
      <c r="F229" s="190"/>
      <c r="G229" s="219"/>
      <c r="H229" s="213"/>
      <c r="I229" s="231"/>
      <c r="J229" s="231"/>
      <c r="K229" s="315">
        <f t="shared" si="10"/>
        <v>0</v>
      </c>
      <c r="L229" s="66"/>
      <c r="M229" s="58"/>
      <c r="N229" s="66"/>
      <c r="O229" s="58"/>
      <c r="P229" s="57"/>
      <c r="Q229" s="57"/>
      <c r="R229" s="57"/>
      <c r="S229" s="158"/>
      <c r="T229" s="27" t="str">
        <f t="shared" si="11"/>
        <v/>
      </c>
      <c r="U229" s="49" t="str">
        <f t="shared" si="12"/>
        <v/>
      </c>
      <c r="V229" s="27"/>
      <c r="W229" s="26"/>
      <c r="X229" s="26"/>
      <c r="Y229" s="27"/>
      <c r="Z229" s="3"/>
      <c r="AA229" s="14"/>
      <c r="AB229" s="3"/>
      <c r="AC229" s="3"/>
      <c r="AD229" s="14"/>
      <c r="AE229" s="26"/>
      <c r="AF229" s="27"/>
      <c r="AG229" s="26"/>
      <c r="AH229" s="26"/>
      <c r="AI229" s="27"/>
      <c r="AJ229" s="26"/>
      <c r="AK229" s="26"/>
      <c r="AL229" s="6"/>
      <c r="AM229" s="6"/>
    </row>
    <row r="230" spans="1:39" ht="21" customHeight="1" x14ac:dyDescent="0.15">
      <c r="A230" s="181"/>
      <c r="B230" s="63"/>
      <c r="C230" s="57"/>
      <c r="D230" s="88"/>
      <c r="E230" s="88"/>
      <c r="F230" s="190"/>
      <c r="G230" s="219"/>
      <c r="H230" s="213"/>
      <c r="I230" s="231"/>
      <c r="J230" s="231"/>
      <c r="K230" s="315">
        <f t="shared" si="10"/>
        <v>0</v>
      </c>
      <c r="L230" s="66"/>
      <c r="M230" s="58"/>
      <c r="N230" s="66"/>
      <c r="O230" s="58"/>
      <c r="P230" s="57"/>
      <c r="Q230" s="57"/>
      <c r="R230" s="57"/>
      <c r="S230" s="158"/>
      <c r="T230" s="27" t="str">
        <f t="shared" si="11"/>
        <v/>
      </c>
      <c r="U230" s="49" t="str">
        <f t="shared" si="12"/>
        <v/>
      </c>
      <c r="V230" s="27"/>
      <c r="W230" s="26"/>
      <c r="X230" s="26"/>
      <c r="Y230" s="27"/>
      <c r="Z230" s="3"/>
      <c r="AA230" s="14"/>
      <c r="AB230" s="3"/>
      <c r="AC230" s="3"/>
      <c r="AD230" s="14"/>
      <c r="AE230" s="26"/>
      <c r="AF230" s="27"/>
      <c r="AG230" s="26"/>
      <c r="AH230" s="26"/>
      <c r="AI230" s="27"/>
      <c r="AJ230" s="26"/>
      <c r="AK230" s="26"/>
      <c r="AL230" s="6"/>
      <c r="AM230" s="6"/>
    </row>
    <row r="231" spans="1:39" ht="21" customHeight="1" x14ac:dyDescent="0.15">
      <c r="A231" s="181"/>
      <c r="B231" s="63"/>
      <c r="C231" s="57"/>
      <c r="D231" s="88"/>
      <c r="E231" s="88"/>
      <c r="F231" s="190"/>
      <c r="G231" s="219"/>
      <c r="H231" s="213"/>
      <c r="I231" s="231"/>
      <c r="J231" s="231"/>
      <c r="K231" s="315">
        <f t="shared" si="10"/>
        <v>0</v>
      </c>
      <c r="L231" s="66"/>
      <c r="M231" s="58"/>
      <c r="N231" s="66"/>
      <c r="O231" s="58"/>
      <c r="P231" s="57"/>
      <c r="Q231" s="57"/>
      <c r="R231" s="57"/>
      <c r="S231" s="158"/>
      <c r="T231" s="27" t="str">
        <f t="shared" si="11"/>
        <v/>
      </c>
      <c r="U231" s="49" t="str">
        <f t="shared" si="12"/>
        <v/>
      </c>
      <c r="V231" s="27"/>
      <c r="W231" s="26"/>
      <c r="X231" s="26"/>
      <c r="Y231" s="27"/>
      <c r="Z231" s="3"/>
      <c r="AA231" s="14"/>
      <c r="AB231" s="3"/>
      <c r="AC231" s="3"/>
      <c r="AD231" s="14"/>
      <c r="AE231" s="26"/>
      <c r="AF231" s="27"/>
      <c r="AG231" s="26"/>
      <c r="AH231" s="26"/>
      <c r="AI231" s="27"/>
      <c r="AJ231" s="26"/>
      <c r="AK231" s="26"/>
      <c r="AL231" s="6"/>
      <c r="AM231" s="6"/>
    </row>
    <row r="232" spans="1:39" ht="21" customHeight="1" x14ac:dyDescent="0.15">
      <c r="A232" s="181"/>
      <c r="B232" s="63"/>
      <c r="C232" s="57"/>
      <c r="D232" s="88"/>
      <c r="E232" s="88"/>
      <c r="F232" s="190"/>
      <c r="G232" s="219"/>
      <c r="H232" s="213"/>
      <c r="I232" s="231"/>
      <c r="J232" s="231"/>
      <c r="K232" s="831">
        <f t="shared" si="10"/>
        <v>0</v>
      </c>
      <c r="L232" s="66"/>
      <c r="M232" s="58"/>
      <c r="N232" s="66"/>
      <c r="O232" s="58"/>
      <c r="P232" s="57"/>
      <c r="Q232" s="57"/>
      <c r="R232" s="57"/>
      <c r="S232" s="158"/>
      <c r="T232" s="27" t="str">
        <f t="shared" si="11"/>
        <v/>
      </c>
      <c r="U232" s="49" t="str">
        <f t="shared" si="12"/>
        <v/>
      </c>
      <c r="V232" s="32"/>
      <c r="W232" s="31"/>
      <c r="X232" s="31"/>
      <c r="Y232" s="32"/>
      <c r="Z232" s="3"/>
      <c r="AA232" s="14"/>
      <c r="AB232" s="4"/>
      <c r="AC232" s="3"/>
      <c r="AD232" s="14"/>
      <c r="AE232" s="31"/>
      <c r="AF232" s="32"/>
      <c r="AG232" s="31"/>
      <c r="AH232" s="31"/>
      <c r="AI232" s="32"/>
      <c r="AJ232" s="26"/>
      <c r="AK232" s="26"/>
      <c r="AL232" s="6"/>
      <c r="AM232" s="6"/>
    </row>
    <row r="233" spans="1:39" ht="21" customHeight="1" x14ac:dyDescent="0.15">
      <c r="A233" s="182"/>
      <c r="B233" s="63"/>
      <c r="C233" s="57"/>
      <c r="D233" s="88"/>
      <c r="E233" s="88"/>
      <c r="F233" s="190"/>
      <c r="G233" s="219"/>
      <c r="H233" s="213"/>
      <c r="I233" s="231"/>
      <c r="J233" s="231"/>
      <c r="K233" s="831">
        <f t="shared" si="10"/>
        <v>0</v>
      </c>
      <c r="L233" s="66"/>
      <c r="M233" s="58"/>
      <c r="N233" s="66"/>
      <c r="O233" s="58"/>
      <c r="P233" s="57"/>
      <c r="Q233" s="57"/>
      <c r="R233" s="57"/>
      <c r="S233" s="158"/>
      <c r="T233" s="27" t="str">
        <f t="shared" si="11"/>
        <v/>
      </c>
      <c r="U233" s="49" t="str">
        <f t="shared" si="12"/>
        <v/>
      </c>
      <c r="V233" s="32"/>
      <c r="W233" s="31"/>
      <c r="X233" s="31"/>
      <c r="Y233" s="32"/>
      <c r="Z233" s="3"/>
      <c r="AA233" s="14"/>
      <c r="AB233" s="4"/>
      <c r="AC233" s="3"/>
      <c r="AD233" s="14"/>
      <c r="AE233" s="31"/>
      <c r="AF233" s="32"/>
      <c r="AG233" s="31"/>
      <c r="AH233" s="31"/>
      <c r="AI233" s="32"/>
      <c r="AJ233" s="26"/>
      <c r="AK233" s="26"/>
      <c r="AL233" s="6"/>
      <c r="AM233" s="6"/>
    </row>
    <row r="234" spans="1:39" ht="21" customHeight="1" x14ac:dyDescent="0.15">
      <c r="A234" s="182"/>
      <c r="B234" s="63"/>
      <c r="C234" s="57"/>
      <c r="D234" s="88"/>
      <c r="E234" s="88"/>
      <c r="F234" s="190"/>
      <c r="G234" s="219"/>
      <c r="H234" s="213"/>
      <c r="I234" s="231"/>
      <c r="J234" s="231"/>
      <c r="K234" s="831">
        <f t="shared" si="10"/>
        <v>0</v>
      </c>
      <c r="L234" s="66"/>
      <c r="M234" s="58"/>
      <c r="N234" s="66"/>
      <c r="O234" s="58"/>
      <c r="P234" s="57"/>
      <c r="Q234" s="57"/>
      <c r="R234" s="57"/>
      <c r="S234" s="158"/>
      <c r="T234" s="27" t="str">
        <f t="shared" si="11"/>
        <v/>
      </c>
      <c r="U234" s="49" t="str">
        <f t="shared" si="12"/>
        <v/>
      </c>
      <c r="V234" s="34"/>
      <c r="W234" s="33"/>
      <c r="X234" s="33"/>
      <c r="Y234" s="34"/>
      <c r="Z234" s="3"/>
      <c r="AA234" s="14"/>
      <c r="AB234" s="5"/>
      <c r="AC234" s="3"/>
      <c r="AD234" s="14"/>
      <c r="AE234" s="33"/>
      <c r="AF234" s="34"/>
      <c r="AG234" s="33"/>
      <c r="AH234" s="33"/>
      <c r="AI234" s="34"/>
      <c r="AJ234" s="26"/>
      <c r="AK234" s="26"/>
      <c r="AL234" s="6"/>
      <c r="AM234" s="6"/>
    </row>
    <row r="235" spans="1:39" ht="21" customHeight="1" x14ac:dyDescent="0.15">
      <c r="A235" s="182"/>
      <c r="B235" s="63"/>
      <c r="C235" s="57"/>
      <c r="D235" s="88"/>
      <c r="E235" s="88"/>
      <c r="F235" s="190"/>
      <c r="G235" s="219"/>
      <c r="H235" s="213"/>
      <c r="I235" s="231"/>
      <c r="J235" s="231"/>
      <c r="K235" s="318">
        <f t="shared" si="10"/>
        <v>0</v>
      </c>
      <c r="L235" s="66"/>
      <c r="M235" s="58"/>
      <c r="N235" s="66"/>
      <c r="O235" s="58"/>
      <c r="P235" s="57"/>
      <c r="Q235" s="57"/>
      <c r="R235" s="57"/>
      <c r="S235" s="158"/>
      <c r="T235" s="27" t="str">
        <f t="shared" si="11"/>
        <v/>
      </c>
      <c r="U235" s="49" t="str">
        <f t="shared" si="12"/>
        <v/>
      </c>
      <c r="V235" s="25"/>
      <c r="W235" s="25"/>
      <c r="X235" s="25"/>
      <c r="Y235" s="25"/>
      <c r="Z235" s="11"/>
      <c r="AA235" s="18"/>
      <c r="AB235" s="11"/>
      <c r="AC235" s="11"/>
      <c r="AD235" s="18"/>
      <c r="AE235" s="25"/>
      <c r="AF235" s="25"/>
      <c r="AG235" s="25"/>
      <c r="AH235" s="25"/>
      <c r="AI235" s="25"/>
      <c r="AJ235" s="25"/>
      <c r="AK235" s="22"/>
      <c r="AL235" s="6"/>
      <c r="AM235" s="6"/>
    </row>
    <row r="236" spans="1:39" ht="21" customHeight="1" x14ac:dyDescent="0.15">
      <c r="A236" s="181"/>
      <c r="B236" s="63"/>
      <c r="C236" s="57"/>
      <c r="D236" s="88"/>
      <c r="E236" s="88"/>
      <c r="F236" s="190"/>
      <c r="G236" s="219"/>
      <c r="H236" s="213"/>
      <c r="I236" s="231"/>
      <c r="J236" s="231"/>
      <c r="K236" s="315">
        <f t="shared" si="10"/>
        <v>0</v>
      </c>
      <c r="L236" s="66"/>
      <c r="M236" s="58"/>
      <c r="N236" s="66"/>
      <c r="O236" s="58"/>
      <c r="P236" s="57"/>
      <c r="Q236" s="57"/>
      <c r="R236" s="57"/>
      <c r="S236" s="158"/>
      <c r="T236" s="27" t="str">
        <f t="shared" si="11"/>
        <v/>
      </c>
      <c r="U236" s="49" t="str">
        <f t="shared" si="12"/>
        <v/>
      </c>
      <c r="V236" s="27"/>
      <c r="W236" s="26"/>
      <c r="X236" s="26"/>
      <c r="Y236" s="27"/>
      <c r="Z236" s="3"/>
      <c r="AA236" s="14"/>
      <c r="AB236" s="3"/>
      <c r="AC236" s="3"/>
      <c r="AD236" s="14"/>
      <c r="AE236" s="26"/>
      <c r="AF236" s="27"/>
      <c r="AG236" s="26"/>
      <c r="AH236" s="26"/>
      <c r="AI236" s="27"/>
      <c r="AJ236" s="26"/>
      <c r="AK236" s="26"/>
      <c r="AL236" s="6"/>
      <c r="AM236" s="6"/>
    </row>
    <row r="237" spans="1:39" ht="21" customHeight="1" x14ac:dyDescent="0.15">
      <c r="A237" s="181"/>
      <c r="B237" s="63"/>
      <c r="C237" s="57"/>
      <c r="D237" s="88"/>
      <c r="E237" s="88"/>
      <c r="F237" s="190"/>
      <c r="G237" s="219"/>
      <c r="H237" s="213"/>
      <c r="I237" s="231"/>
      <c r="J237" s="231"/>
      <c r="K237" s="315">
        <f t="shared" si="10"/>
        <v>0</v>
      </c>
      <c r="L237" s="66"/>
      <c r="M237" s="58"/>
      <c r="N237" s="66"/>
      <c r="O237" s="58"/>
      <c r="P237" s="57"/>
      <c r="Q237" s="57"/>
      <c r="R237" s="57"/>
      <c r="S237" s="158"/>
      <c r="T237" s="27" t="str">
        <f t="shared" si="11"/>
        <v/>
      </c>
      <c r="U237" s="49" t="str">
        <f t="shared" si="12"/>
        <v/>
      </c>
      <c r="V237" s="27"/>
      <c r="W237" s="26"/>
      <c r="X237" s="26"/>
      <c r="Y237" s="27"/>
      <c r="Z237" s="3"/>
      <c r="AA237" s="14"/>
      <c r="AB237" s="3"/>
      <c r="AC237" s="3"/>
      <c r="AD237" s="14"/>
      <c r="AE237" s="26"/>
      <c r="AF237" s="27"/>
      <c r="AG237" s="26"/>
      <c r="AH237" s="26"/>
      <c r="AI237" s="27"/>
      <c r="AJ237" s="26"/>
      <c r="AK237" s="26"/>
      <c r="AL237" s="6"/>
      <c r="AM237" s="6"/>
    </row>
    <row r="238" spans="1:39" ht="21" customHeight="1" x14ac:dyDescent="0.15">
      <c r="A238" s="181"/>
      <c r="B238" s="63"/>
      <c r="C238" s="57"/>
      <c r="D238" s="88"/>
      <c r="E238" s="88"/>
      <c r="F238" s="190"/>
      <c r="G238" s="219"/>
      <c r="H238" s="213"/>
      <c r="I238" s="231"/>
      <c r="J238" s="231"/>
      <c r="K238" s="315">
        <f t="shared" si="10"/>
        <v>0</v>
      </c>
      <c r="L238" s="66"/>
      <c r="M238" s="58"/>
      <c r="N238" s="66"/>
      <c r="O238" s="58"/>
      <c r="P238" s="57"/>
      <c r="Q238" s="57"/>
      <c r="R238" s="57"/>
      <c r="S238" s="158"/>
      <c r="T238" s="27" t="str">
        <f t="shared" si="11"/>
        <v/>
      </c>
      <c r="U238" s="49" t="str">
        <f t="shared" si="12"/>
        <v/>
      </c>
      <c r="V238" s="27"/>
      <c r="W238" s="26"/>
      <c r="X238" s="26"/>
      <c r="Y238" s="27"/>
      <c r="Z238" s="3"/>
      <c r="AA238" s="14"/>
      <c r="AB238" s="3"/>
      <c r="AC238" s="3"/>
      <c r="AD238" s="14"/>
      <c r="AE238" s="26"/>
      <c r="AF238" s="27"/>
      <c r="AG238" s="26"/>
      <c r="AH238" s="26"/>
      <c r="AI238" s="27"/>
      <c r="AJ238" s="26"/>
      <c r="AK238" s="26"/>
      <c r="AL238" s="6"/>
      <c r="AM238" s="6"/>
    </row>
    <row r="239" spans="1:39" ht="21" customHeight="1" x14ac:dyDescent="0.15">
      <c r="A239" s="177"/>
      <c r="B239" s="78"/>
      <c r="C239" s="78"/>
      <c r="D239" s="86"/>
      <c r="E239" s="86"/>
      <c r="F239" s="77"/>
      <c r="G239" s="215"/>
      <c r="H239" s="215"/>
      <c r="I239" s="225"/>
      <c r="J239" s="225"/>
      <c r="K239" s="315">
        <f t="shared" si="10"/>
        <v>0</v>
      </c>
      <c r="L239" s="70"/>
      <c r="M239" s="67"/>
      <c r="N239" s="70"/>
      <c r="O239" s="67"/>
      <c r="P239" s="78"/>
      <c r="Q239" s="78"/>
      <c r="R239" s="78"/>
      <c r="S239" s="192"/>
      <c r="T239" s="27" t="str">
        <f t="shared" si="11"/>
        <v/>
      </c>
      <c r="U239" s="49" t="str">
        <f t="shared" si="12"/>
        <v/>
      </c>
      <c r="V239" s="27"/>
      <c r="W239" s="26"/>
      <c r="X239" s="26"/>
      <c r="Y239" s="27"/>
      <c r="Z239" s="3"/>
      <c r="AA239" s="14"/>
      <c r="AB239" s="3"/>
      <c r="AC239" s="3"/>
      <c r="AD239" s="14"/>
      <c r="AE239" s="26"/>
      <c r="AF239" s="27"/>
      <c r="AG239" s="26"/>
      <c r="AH239" s="26"/>
      <c r="AI239" s="27"/>
      <c r="AJ239" s="26"/>
      <c r="AK239" s="26"/>
      <c r="AL239" s="6"/>
      <c r="AM239" s="6"/>
    </row>
    <row r="240" spans="1:39" ht="21" customHeight="1" x14ac:dyDescent="0.15">
      <c r="A240" s="181"/>
      <c r="B240" s="63"/>
      <c r="C240" s="57"/>
      <c r="D240" s="88"/>
      <c r="E240" s="88"/>
      <c r="F240" s="190"/>
      <c r="G240" s="219"/>
      <c r="H240" s="213"/>
      <c r="I240" s="231"/>
      <c r="J240" s="231"/>
      <c r="K240" s="315">
        <f t="shared" si="10"/>
        <v>0</v>
      </c>
      <c r="L240" s="66"/>
      <c r="M240" s="58"/>
      <c r="N240" s="66"/>
      <c r="O240" s="58"/>
      <c r="P240" s="57"/>
      <c r="Q240" s="57"/>
      <c r="R240" s="57"/>
      <c r="S240" s="158"/>
      <c r="T240" s="27" t="str">
        <f t="shared" si="11"/>
        <v/>
      </c>
      <c r="U240" s="49" t="str">
        <f t="shared" si="12"/>
        <v/>
      </c>
      <c r="V240" s="27"/>
      <c r="W240" s="26"/>
      <c r="X240" s="26"/>
      <c r="Y240" s="27"/>
      <c r="Z240" s="3"/>
      <c r="AA240" s="14"/>
      <c r="AB240" s="3"/>
      <c r="AC240" s="3"/>
      <c r="AD240" s="14"/>
      <c r="AE240" s="26"/>
      <c r="AF240" s="27"/>
      <c r="AG240" s="26"/>
      <c r="AH240" s="26"/>
      <c r="AI240" s="27"/>
      <c r="AJ240" s="26"/>
      <c r="AK240" s="26"/>
      <c r="AL240" s="6"/>
      <c r="AM240" s="6"/>
    </row>
    <row r="241" spans="1:39" ht="21" customHeight="1" x14ac:dyDescent="0.15">
      <c r="A241" s="181"/>
      <c r="B241" s="63"/>
      <c r="C241" s="57"/>
      <c r="D241" s="88"/>
      <c r="E241" s="88"/>
      <c r="F241" s="190"/>
      <c r="G241" s="219"/>
      <c r="H241" s="213"/>
      <c r="I241" s="231"/>
      <c r="J241" s="231"/>
      <c r="K241" s="315">
        <f t="shared" si="10"/>
        <v>0</v>
      </c>
      <c r="L241" s="66"/>
      <c r="M241" s="58"/>
      <c r="N241" s="66"/>
      <c r="O241" s="58"/>
      <c r="P241" s="57"/>
      <c r="Q241" s="57"/>
      <c r="R241" s="57"/>
      <c r="S241" s="158"/>
      <c r="T241" s="27" t="str">
        <f t="shared" si="11"/>
        <v/>
      </c>
      <c r="U241" s="49" t="str">
        <f t="shared" si="12"/>
        <v/>
      </c>
      <c r="V241" s="30"/>
      <c r="W241" s="26"/>
      <c r="X241" s="26"/>
      <c r="Y241" s="27"/>
      <c r="Z241" s="3"/>
      <c r="AA241" s="14"/>
      <c r="AB241" s="3"/>
      <c r="AC241" s="3"/>
      <c r="AD241" s="14"/>
      <c r="AE241" s="26"/>
      <c r="AF241" s="27"/>
      <c r="AG241" s="26"/>
      <c r="AH241" s="26"/>
      <c r="AI241" s="27"/>
      <c r="AJ241" s="26"/>
      <c r="AK241" s="26"/>
      <c r="AL241" s="6"/>
      <c r="AM241" s="6"/>
    </row>
    <row r="242" spans="1:39" ht="21" customHeight="1" x14ac:dyDescent="0.15">
      <c r="A242" s="181"/>
      <c r="B242" s="63"/>
      <c r="C242" s="57"/>
      <c r="D242" s="87"/>
      <c r="E242" s="87"/>
      <c r="F242" s="191"/>
      <c r="G242" s="219"/>
      <c r="H242" s="213"/>
      <c r="I242" s="233"/>
      <c r="J242" s="233"/>
      <c r="K242" s="315">
        <f t="shared" si="10"/>
        <v>0</v>
      </c>
      <c r="L242" s="66"/>
      <c r="M242" s="58"/>
      <c r="N242" s="66"/>
      <c r="O242" s="58"/>
      <c r="P242" s="57"/>
      <c r="Q242" s="58"/>
      <c r="R242" s="57"/>
      <c r="S242" s="158"/>
      <c r="T242" s="27" t="str">
        <f t="shared" si="11"/>
        <v/>
      </c>
      <c r="U242" s="49" t="str">
        <f t="shared" si="12"/>
        <v/>
      </c>
      <c r="V242" s="27"/>
      <c r="W242" s="26"/>
      <c r="X242" s="26"/>
      <c r="Y242" s="27"/>
      <c r="Z242" s="3"/>
      <c r="AA242" s="14"/>
      <c r="AB242" s="3"/>
      <c r="AC242" s="3"/>
      <c r="AD242" s="14"/>
      <c r="AE242" s="26"/>
      <c r="AF242" s="27"/>
      <c r="AG242" s="26"/>
      <c r="AH242" s="26"/>
      <c r="AI242" s="27"/>
      <c r="AJ242" s="26"/>
      <c r="AK242" s="26"/>
      <c r="AL242" s="6"/>
      <c r="AM242" s="6"/>
    </row>
    <row r="243" spans="1:39" ht="21" customHeight="1" x14ac:dyDescent="0.15">
      <c r="A243" s="181"/>
      <c r="B243" s="63"/>
      <c r="C243" s="57"/>
      <c r="D243" s="88"/>
      <c r="E243" s="88"/>
      <c r="F243" s="190"/>
      <c r="G243" s="219"/>
      <c r="H243" s="213"/>
      <c r="I243" s="231"/>
      <c r="J243" s="231"/>
      <c r="K243" s="315">
        <f t="shared" si="10"/>
        <v>0</v>
      </c>
      <c r="L243" s="66"/>
      <c r="M243" s="58"/>
      <c r="N243" s="66"/>
      <c r="O243" s="58"/>
      <c r="P243" s="57"/>
      <c r="Q243" s="57"/>
      <c r="R243" s="57"/>
      <c r="S243" s="158"/>
      <c r="T243" s="27" t="str">
        <f t="shared" si="11"/>
        <v/>
      </c>
      <c r="U243" s="49" t="str">
        <f t="shared" si="12"/>
        <v/>
      </c>
      <c r="V243" s="27"/>
      <c r="W243" s="26"/>
      <c r="X243" s="26"/>
      <c r="Y243" s="27"/>
      <c r="Z243" s="3"/>
      <c r="AA243" s="14"/>
      <c r="AB243" s="3"/>
      <c r="AC243" s="3"/>
      <c r="AD243" s="14"/>
      <c r="AE243" s="26"/>
      <c r="AF243" s="27"/>
      <c r="AG243" s="26"/>
      <c r="AH243" s="26"/>
      <c r="AI243" s="27"/>
      <c r="AJ243" s="26"/>
      <c r="AK243" s="26"/>
      <c r="AL243" s="6"/>
      <c r="AM243" s="6"/>
    </row>
    <row r="244" spans="1:39" ht="21" customHeight="1" x14ac:dyDescent="0.15">
      <c r="A244" s="181"/>
      <c r="B244" s="63"/>
      <c r="C244" s="57"/>
      <c r="D244" s="87"/>
      <c r="E244" s="87"/>
      <c r="F244" s="191"/>
      <c r="G244" s="219"/>
      <c r="H244" s="213"/>
      <c r="I244" s="233"/>
      <c r="J244" s="233"/>
      <c r="K244" s="315">
        <f t="shared" si="10"/>
        <v>0</v>
      </c>
      <c r="L244" s="66"/>
      <c r="M244" s="58"/>
      <c r="N244" s="66"/>
      <c r="O244" s="58"/>
      <c r="P244" s="57"/>
      <c r="Q244" s="57"/>
      <c r="R244" s="57"/>
      <c r="S244" s="158"/>
      <c r="T244" s="27" t="str">
        <f t="shared" si="11"/>
        <v/>
      </c>
      <c r="U244" s="49" t="str">
        <f t="shared" si="12"/>
        <v/>
      </c>
      <c r="V244" s="27"/>
      <c r="W244" s="26"/>
      <c r="X244" s="26"/>
      <c r="Y244" s="27"/>
      <c r="Z244" s="3"/>
      <c r="AA244" s="14"/>
      <c r="AB244" s="3"/>
      <c r="AC244" s="3"/>
      <c r="AD244" s="14"/>
      <c r="AE244" s="26"/>
      <c r="AF244" s="27"/>
      <c r="AG244" s="26"/>
      <c r="AH244" s="26"/>
      <c r="AI244" s="27"/>
      <c r="AJ244" s="26"/>
      <c r="AK244" s="26"/>
      <c r="AL244" s="6"/>
      <c r="AM244" s="6"/>
    </row>
    <row r="245" spans="1:39" ht="21" customHeight="1" x14ac:dyDescent="0.15">
      <c r="A245" s="181"/>
      <c r="B245" s="63"/>
      <c r="C245" s="57"/>
      <c r="D245" s="88"/>
      <c r="E245" s="88"/>
      <c r="F245" s="190"/>
      <c r="G245" s="219"/>
      <c r="H245" s="213"/>
      <c r="I245" s="231"/>
      <c r="J245" s="231"/>
      <c r="K245" s="315">
        <f t="shared" si="10"/>
        <v>0</v>
      </c>
      <c r="L245" s="66"/>
      <c r="M245" s="58"/>
      <c r="N245" s="66"/>
      <c r="O245" s="58"/>
      <c r="P245" s="57"/>
      <c r="Q245" s="57"/>
      <c r="R245" s="57"/>
      <c r="S245" s="158"/>
      <c r="T245" s="27" t="str">
        <f t="shared" si="11"/>
        <v/>
      </c>
      <c r="U245" s="49" t="str">
        <f t="shared" si="12"/>
        <v/>
      </c>
      <c r="V245" s="27"/>
      <c r="W245" s="26"/>
      <c r="X245" s="26"/>
      <c r="Y245" s="27"/>
      <c r="Z245" s="3"/>
      <c r="AA245" s="14"/>
      <c r="AB245" s="3"/>
      <c r="AC245" s="3"/>
      <c r="AD245" s="14"/>
      <c r="AE245" s="26"/>
      <c r="AF245" s="27"/>
      <c r="AG245" s="26"/>
      <c r="AH245" s="26"/>
      <c r="AI245" s="27"/>
      <c r="AJ245" s="26"/>
      <c r="AK245" s="26"/>
      <c r="AL245" s="6"/>
      <c r="AM245" s="6"/>
    </row>
    <row r="246" spans="1:39" ht="21" customHeight="1" x14ac:dyDescent="0.15">
      <c r="A246" s="193"/>
      <c r="B246" s="105"/>
      <c r="C246" s="111"/>
      <c r="D246" s="112"/>
      <c r="E246" s="112"/>
      <c r="F246" s="194"/>
      <c r="G246" s="220"/>
      <c r="H246" s="228"/>
      <c r="I246" s="234"/>
      <c r="J246" s="234"/>
      <c r="K246" s="316">
        <f t="shared" si="10"/>
        <v>0</v>
      </c>
      <c r="L246" s="265"/>
      <c r="M246" s="68"/>
      <c r="N246" s="265"/>
      <c r="O246" s="68"/>
      <c r="P246" s="111"/>
      <c r="Q246" s="111"/>
      <c r="R246" s="111"/>
      <c r="S246" s="195"/>
      <c r="T246" s="27" t="str">
        <f t="shared" si="11"/>
        <v/>
      </c>
      <c r="U246" s="49" t="str">
        <f t="shared" si="12"/>
        <v/>
      </c>
      <c r="V246" s="27"/>
      <c r="W246" s="26"/>
      <c r="X246" s="26"/>
      <c r="Y246" s="27"/>
      <c r="Z246" s="3"/>
      <c r="AA246" s="14"/>
      <c r="AB246" s="3"/>
      <c r="AC246" s="3"/>
      <c r="AD246" s="14"/>
      <c r="AE246" s="26"/>
      <c r="AF246" s="27"/>
      <c r="AG246" s="26"/>
      <c r="AH246" s="26"/>
      <c r="AI246" s="27"/>
      <c r="AJ246" s="26"/>
      <c r="AK246" s="26"/>
      <c r="AL246" s="6"/>
      <c r="AM246" s="6"/>
    </row>
    <row r="247" spans="1:39" ht="21" customHeight="1" x14ac:dyDescent="0.15">
      <c r="A247" s="196"/>
      <c r="B247" s="99"/>
      <c r="C247" s="97"/>
      <c r="D247" s="110"/>
      <c r="E247" s="110"/>
      <c r="F247" s="197"/>
      <c r="G247" s="221"/>
      <c r="H247" s="223"/>
      <c r="I247" s="232"/>
      <c r="J247" s="232"/>
      <c r="K247" s="314">
        <f t="shared" si="10"/>
        <v>0</v>
      </c>
      <c r="L247" s="291"/>
      <c r="M247" s="69"/>
      <c r="N247" s="291"/>
      <c r="O247" s="69"/>
      <c r="P247" s="97"/>
      <c r="Q247" s="97"/>
      <c r="R247" s="97"/>
      <c r="S247" s="116"/>
      <c r="T247" s="27" t="str">
        <f t="shared" si="11"/>
        <v/>
      </c>
      <c r="U247" s="49" t="str">
        <f t="shared" si="12"/>
        <v/>
      </c>
      <c r="V247" s="27"/>
      <c r="W247" s="26"/>
      <c r="X247" s="26"/>
      <c r="Y247" s="27"/>
      <c r="Z247" s="3"/>
      <c r="AA247" s="14"/>
      <c r="AB247" s="3"/>
      <c r="AC247" s="3"/>
      <c r="AD247" s="14"/>
      <c r="AE247" s="26"/>
      <c r="AF247" s="27"/>
      <c r="AG247" s="26"/>
      <c r="AH247" s="26"/>
      <c r="AI247" s="27"/>
      <c r="AJ247" s="26"/>
      <c r="AK247" s="26"/>
      <c r="AL247" s="6"/>
      <c r="AM247" s="6"/>
    </row>
    <row r="248" spans="1:39" ht="21" customHeight="1" x14ac:dyDescent="0.15">
      <c r="A248" s="181"/>
      <c r="B248" s="63"/>
      <c r="C248" s="57"/>
      <c r="D248" s="88"/>
      <c r="E248" s="88"/>
      <c r="F248" s="190"/>
      <c r="G248" s="219"/>
      <c r="H248" s="213"/>
      <c r="I248" s="231"/>
      <c r="J248" s="231"/>
      <c r="K248" s="315">
        <f t="shared" si="10"/>
        <v>0</v>
      </c>
      <c r="L248" s="66"/>
      <c r="M248" s="58"/>
      <c r="N248" s="66"/>
      <c r="O248" s="58"/>
      <c r="P248" s="57"/>
      <c r="Q248" s="57"/>
      <c r="R248" s="57"/>
      <c r="S248" s="158"/>
      <c r="T248" s="27" t="str">
        <f t="shared" si="11"/>
        <v/>
      </c>
      <c r="U248" s="49" t="str">
        <f t="shared" si="12"/>
        <v/>
      </c>
      <c r="V248" s="27"/>
      <c r="W248" s="26"/>
      <c r="X248" s="26"/>
      <c r="Y248" s="27"/>
      <c r="Z248" s="3"/>
      <c r="AA248" s="14"/>
      <c r="AB248" s="3"/>
      <c r="AC248" s="3"/>
      <c r="AD248" s="14"/>
      <c r="AE248" s="26"/>
      <c r="AF248" s="27"/>
      <c r="AG248" s="26"/>
      <c r="AH248" s="26"/>
      <c r="AI248" s="27"/>
      <c r="AJ248" s="26"/>
      <c r="AK248" s="26"/>
      <c r="AL248" s="6"/>
      <c r="AM248" s="6"/>
    </row>
    <row r="249" spans="1:39" ht="21" customHeight="1" x14ac:dyDescent="0.15">
      <c r="A249" s="181"/>
      <c r="B249" s="63"/>
      <c r="C249" s="57"/>
      <c r="D249" s="87"/>
      <c r="E249" s="87"/>
      <c r="F249" s="191"/>
      <c r="G249" s="219"/>
      <c r="H249" s="213"/>
      <c r="I249" s="233"/>
      <c r="J249" s="233"/>
      <c r="K249" s="315">
        <f t="shared" si="10"/>
        <v>0</v>
      </c>
      <c r="L249" s="66"/>
      <c r="M249" s="58"/>
      <c r="N249" s="66"/>
      <c r="O249" s="58"/>
      <c r="P249" s="57"/>
      <c r="Q249" s="57"/>
      <c r="R249" s="57"/>
      <c r="S249" s="158"/>
      <c r="T249" s="27" t="str">
        <f t="shared" si="11"/>
        <v/>
      </c>
      <c r="U249" s="49" t="str">
        <f t="shared" si="12"/>
        <v/>
      </c>
      <c r="V249" s="27"/>
      <c r="W249" s="26"/>
      <c r="X249" s="26"/>
      <c r="Y249" s="27"/>
      <c r="Z249" s="3"/>
      <c r="AA249" s="14"/>
      <c r="AB249" s="3"/>
      <c r="AC249" s="3"/>
      <c r="AD249" s="14"/>
      <c r="AE249" s="26"/>
      <c r="AF249" s="27"/>
      <c r="AG249" s="26"/>
      <c r="AH249" s="26"/>
      <c r="AI249" s="27"/>
      <c r="AJ249" s="26"/>
      <c r="AK249" s="26"/>
      <c r="AL249" s="6"/>
      <c r="AM249" s="6"/>
    </row>
    <row r="250" spans="1:39" ht="21" customHeight="1" x14ac:dyDescent="0.15">
      <c r="A250" s="181"/>
      <c r="B250" s="63"/>
      <c r="C250" s="57"/>
      <c r="D250" s="88"/>
      <c r="E250" s="88"/>
      <c r="F250" s="190"/>
      <c r="G250" s="219"/>
      <c r="H250" s="213"/>
      <c r="I250" s="231"/>
      <c r="J250" s="231"/>
      <c r="K250" s="315">
        <f t="shared" si="10"/>
        <v>0</v>
      </c>
      <c r="L250" s="66"/>
      <c r="M250" s="58"/>
      <c r="N250" s="66"/>
      <c r="O250" s="58"/>
      <c r="P250" s="57"/>
      <c r="Q250" s="57"/>
      <c r="R250" s="57"/>
      <c r="S250" s="158"/>
      <c r="T250" s="27" t="str">
        <f t="shared" si="11"/>
        <v/>
      </c>
      <c r="U250" s="49" t="str">
        <f t="shared" si="12"/>
        <v/>
      </c>
      <c r="V250" s="27"/>
      <c r="W250" s="26"/>
      <c r="X250" s="26"/>
      <c r="Y250" s="27"/>
      <c r="Z250" s="3"/>
      <c r="AA250" s="14"/>
      <c r="AB250" s="3"/>
      <c r="AC250" s="3"/>
      <c r="AD250" s="14"/>
      <c r="AE250" s="26"/>
      <c r="AF250" s="27"/>
      <c r="AG250" s="26"/>
      <c r="AH250" s="26"/>
      <c r="AI250" s="27"/>
      <c r="AJ250" s="26"/>
      <c r="AK250" s="26"/>
      <c r="AL250" s="6"/>
      <c r="AM250" s="6"/>
    </row>
    <row r="251" spans="1:39" ht="21" customHeight="1" x14ac:dyDescent="0.15">
      <c r="A251" s="181"/>
      <c r="B251" s="63"/>
      <c r="C251" s="57"/>
      <c r="D251" s="88"/>
      <c r="E251" s="88"/>
      <c r="F251" s="190"/>
      <c r="G251" s="219"/>
      <c r="H251" s="213"/>
      <c r="I251" s="231"/>
      <c r="J251" s="231"/>
      <c r="K251" s="315">
        <f t="shared" si="10"/>
        <v>0</v>
      </c>
      <c r="L251" s="66"/>
      <c r="M251" s="58"/>
      <c r="N251" s="66"/>
      <c r="O251" s="58"/>
      <c r="P251" s="57"/>
      <c r="Q251" s="57"/>
      <c r="R251" s="57"/>
      <c r="S251" s="158"/>
      <c r="T251" s="27" t="str">
        <f t="shared" si="11"/>
        <v/>
      </c>
      <c r="U251" s="49" t="str">
        <f t="shared" si="12"/>
        <v/>
      </c>
      <c r="V251" s="27"/>
      <c r="W251" s="26"/>
      <c r="X251" s="26"/>
      <c r="Y251" s="27"/>
      <c r="Z251" s="3"/>
      <c r="AA251" s="14"/>
      <c r="AB251" s="3"/>
      <c r="AC251" s="3"/>
      <c r="AD251" s="14"/>
      <c r="AE251" s="26"/>
      <c r="AF251" s="27"/>
      <c r="AG251" s="26"/>
      <c r="AH251" s="26"/>
      <c r="AI251" s="27"/>
      <c r="AJ251" s="26"/>
      <c r="AK251" s="26"/>
      <c r="AL251" s="6"/>
      <c r="AM251" s="6"/>
    </row>
    <row r="252" spans="1:39" ht="21" customHeight="1" x14ac:dyDescent="0.15">
      <c r="A252" s="181"/>
      <c r="B252" s="63"/>
      <c r="C252" s="57"/>
      <c r="D252" s="88"/>
      <c r="E252" s="88"/>
      <c r="F252" s="190"/>
      <c r="G252" s="219"/>
      <c r="H252" s="213"/>
      <c r="I252" s="231"/>
      <c r="J252" s="231"/>
      <c r="K252" s="315">
        <f t="shared" si="10"/>
        <v>0</v>
      </c>
      <c r="L252" s="66"/>
      <c r="M252" s="58"/>
      <c r="N252" s="66"/>
      <c r="O252" s="58"/>
      <c r="P252" s="57"/>
      <c r="Q252" s="57"/>
      <c r="R252" s="57"/>
      <c r="S252" s="158"/>
      <c r="T252" s="27" t="str">
        <f t="shared" si="11"/>
        <v/>
      </c>
      <c r="U252" s="49" t="str">
        <f t="shared" si="12"/>
        <v/>
      </c>
      <c r="V252" s="27"/>
      <c r="W252" s="26"/>
      <c r="X252" s="26"/>
      <c r="Y252" s="27"/>
      <c r="Z252" s="3"/>
      <c r="AA252" s="14"/>
      <c r="AB252" s="3"/>
      <c r="AC252" s="3"/>
      <c r="AD252" s="14"/>
      <c r="AE252" s="26"/>
      <c r="AF252" s="27"/>
      <c r="AG252" s="26"/>
      <c r="AH252" s="26"/>
      <c r="AI252" s="27"/>
      <c r="AJ252" s="26"/>
      <c r="AK252" s="26"/>
      <c r="AL252" s="6"/>
      <c r="AM252" s="6"/>
    </row>
    <row r="253" spans="1:39" ht="21" customHeight="1" x14ac:dyDescent="0.15">
      <c r="A253" s="181"/>
      <c r="B253" s="63"/>
      <c r="C253" s="57"/>
      <c r="D253" s="88"/>
      <c r="E253" s="88"/>
      <c r="F253" s="190"/>
      <c r="G253" s="219"/>
      <c r="H253" s="213"/>
      <c r="I253" s="231"/>
      <c r="J253" s="231"/>
      <c r="K253" s="315">
        <f t="shared" si="10"/>
        <v>0</v>
      </c>
      <c r="L253" s="66"/>
      <c r="M253" s="58"/>
      <c r="N253" s="66"/>
      <c r="O253" s="58"/>
      <c r="P253" s="57"/>
      <c r="Q253" s="57"/>
      <c r="R253" s="57"/>
      <c r="S253" s="158"/>
      <c r="T253" s="27" t="str">
        <f t="shared" si="11"/>
        <v/>
      </c>
      <c r="U253" s="49" t="str">
        <f t="shared" si="12"/>
        <v/>
      </c>
      <c r="V253" s="32"/>
      <c r="W253" s="31"/>
      <c r="X253" s="31"/>
      <c r="Y253" s="32"/>
      <c r="Z253" s="3"/>
      <c r="AA253" s="14"/>
      <c r="AB253" s="4"/>
      <c r="AC253" s="3"/>
      <c r="AD253" s="14"/>
      <c r="AE253" s="31"/>
      <c r="AF253" s="32"/>
      <c r="AG253" s="31"/>
      <c r="AH253" s="31"/>
      <c r="AI253" s="32"/>
      <c r="AJ253" s="26"/>
      <c r="AK253" s="26"/>
      <c r="AL253" s="6"/>
      <c r="AM253" s="6"/>
    </row>
    <row r="254" spans="1:39" ht="21" customHeight="1" x14ac:dyDescent="0.15">
      <c r="A254" s="181"/>
      <c r="B254" s="63"/>
      <c r="C254" s="57"/>
      <c r="D254" s="88"/>
      <c r="E254" s="88"/>
      <c r="F254" s="190"/>
      <c r="G254" s="219"/>
      <c r="H254" s="213"/>
      <c r="I254" s="231"/>
      <c r="J254" s="231"/>
      <c r="K254" s="315">
        <f t="shared" si="10"/>
        <v>0</v>
      </c>
      <c r="L254" s="66"/>
      <c r="M254" s="58"/>
      <c r="N254" s="66"/>
      <c r="O254" s="58"/>
      <c r="P254" s="57"/>
      <c r="Q254" s="57"/>
      <c r="R254" s="57"/>
      <c r="S254" s="158"/>
      <c r="T254" s="27" t="str">
        <f t="shared" si="11"/>
        <v/>
      </c>
      <c r="U254" s="49" t="str">
        <f t="shared" si="12"/>
        <v/>
      </c>
      <c r="V254" s="32"/>
      <c r="W254" s="31"/>
      <c r="X254" s="31"/>
      <c r="Y254" s="32"/>
      <c r="Z254" s="3"/>
      <c r="AA254" s="14"/>
      <c r="AB254" s="4"/>
      <c r="AC254" s="3"/>
      <c r="AD254" s="14"/>
      <c r="AE254" s="31"/>
      <c r="AF254" s="32"/>
      <c r="AG254" s="31"/>
      <c r="AH254" s="31"/>
      <c r="AI254" s="32"/>
      <c r="AJ254" s="26"/>
      <c r="AK254" s="26"/>
      <c r="AL254" s="6"/>
      <c r="AM254" s="6"/>
    </row>
    <row r="255" spans="1:39" ht="21" customHeight="1" x14ac:dyDescent="0.15">
      <c r="A255" s="181"/>
      <c r="B255" s="63"/>
      <c r="C255" s="57"/>
      <c r="D255" s="88"/>
      <c r="E255" s="88"/>
      <c r="F255" s="190"/>
      <c r="G255" s="219"/>
      <c r="H255" s="213"/>
      <c r="I255" s="231"/>
      <c r="J255" s="231"/>
      <c r="K255" s="315">
        <f t="shared" si="10"/>
        <v>0</v>
      </c>
      <c r="L255" s="66"/>
      <c r="M255" s="58"/>
      <c r="N255" s="66"/>
      <c r="O255" s="58"/>
      <c r="P255" s="57"/>
      <c r="Q255" s="57"/>
      <c r="R255" s="57"/>
      <c r="S255" s="158"/>
      <c r="T255" s="27" t="str">
        <f t="shared" si="11"/>
        <v/>
      </c>
      <c r="U255" s="49" t="str">
        <f t="shared" si="12"/>
        <v/>
      </c>
      <c r="V255" s="34"/>
      <c r="W255" s="33"/>
      <c r="X255" s="33"/>
      <c r="Y255" s="34"/>
      <c r="Z255" s="3"/>
      <c r="AA255" s="14"/>
      <c r="AB255" s="5"/>
      <c r="AC255" s="3"/>
      <c r="AD255" s="14"/>
      <c r="AE255" s="33"/>
      <c r="AF255" s="34"/>
      <c r="AG255" s="33"/>
      <c r="AH255" s="33"/>
      <c r="AI255" s="34"/>
      <c r="AJ255" s="26"/>
      <c r="AK255" s="26"/>
      <c r="AL255" s="6"/>
      <c r="AM255" s="6"/>
    </row>
    <row r="256" spans="1:39" ht="21" customHeight="1" x14ac:dyDescent="0.15">
      <c r="A256" s="181"/>
      <c r="B256" s="63"/>
      <c r="C256" s="57"/>
      <c r="D256" s="88"/>
      <c r="E256" s="88"/>
      <c r="F256" s="190"/>
      <c r="G256" s="219"/>
      <c r="H256" s="213"/>
      <c r="I256" s="231"/>
      <c r="J256" s="231"/>
      <c r="K256" s="315">
        <f t="shared" si="10"/>
        <v>0</v>
      </c>
      <c r="L256" s="66"/>
      <c r="M256" s="165"/>
      <c r="N256" s="66"/>
      <c r="O256" s="165"/>
      <c r="P256" s="57"/>
      <c r="Q256" s="57"/>
      <c r="R256" s="57"/>
      <c r="S256" s="158"/>
      <c r="T256" s="27" t="str">
        <f t="shared" si="11"/>
        <v/>
      </c>
      <c r="U256" s="49" t="str">
        <f t="shared" si="12"/>
        <v/>
      </c>
      <c r="V256" s="25"/>
      <c r="W256" s="25"/>
      <c r="X256" s="25"/>
      <c r="Y256" s="25"/>
      <c r="Z256" s="11"/>
      <c r="AA256" s="18"/>
      <c r="AB256" s="11"/>
      <c r="AC256" s="11"/>
      <c r="AD256" s="18"/>
      <c r="AE256" s="25"/>
      <c r="AF256" s="25"/>
      <c r="AG256" s="25"/>
      <c r="AH256" s="25"/>
      <c r="AI256" s="25"/>
      <c r="AJ256" s="25"/>
      <c r="AK256" s="22"/>
      <c r="AL256" s="6"/>
    </row>
    <row r="257" spans="1:38" ht="21" customHeight="1" x14ac:dyDescent="0.15">
      <c r="A257" s="181"/>
      <c r="B257" s="63"/>
      <c r="C257" s="57"/>
      <c r="D257" s="88"/>
      <c r="E257" s="88"/>
      <c r="F257" s="190"/>
      <c r="G257" s="219"/>
      <c r="H257" s="213"/>
      <c r="I257" s="231"/>
      <c r="J257" s="231"/>
      <c r="K257" s="315">
        <f t="shared" si="10"/>
        <v>0</v>
      </c>
      <c r="L257" s="66"/>
      <c r="M257" s="165"/>
      <c r="N257" s="66"/>
      <c r="O257" s="165"/>
      <c r="P257" s="57"/>
      <c r="Q257" s="57"/>
      <c r="R257" s="57"/>
      <c r="S257" s="158"/>
      <c r="T257" s="27" t="str">
        <f t="shared" si="11"/>
        <v/>
      </c>
      <c r="U257" s="49" t="str">
        <f t="shared" si="12"/>
        <v/>
      </c>
      <c r="V257" s="27"/>
      <c r="W257" s="26"/>
      <c r="X257" s="26"/>
      <c r="Y257" s="27"/>
      <c r="Z257" s="3"/>
      <c r="AA257" s="14"/>
      <c r="AB257" s="3"/>
      <c r="AC257" s="3"/>
      <c r="AD257" s="14"/>
      <c r="AE257" s="26"/>
      <c r="AF257" s="27"/>
      <c r="AG257" s="26"/>
      <c r="AH257" s="26"/>
      <c r="AI257" s="27"/>
      <c r="AJ257" s="26"/>
      <c r="AK257" s="26"/>
      <c r="AL257" s="6"/>
    </row>
    <row r="258" spans="1:38" ht="21" customHeight="1" x14ac:dyDescent="0.15">
      <c r="A258" s="181"/>
      <c r="B258" s="63"/>
      <c r="C258" s="57"/>
      <c r="D258" s="88"/>
      <c r="E258" s="88"/>
      <c r="F258" s="190"/>
      <c r="G258" s="219"/>
      <c r="H258" s="213"/>
      <c r="I258" s="231"/>
      <c r="J258" s="231"/>
      <c r="K258" s="315">
        <f t="shared" si="10"/>
        <v>0</v>
      </c>
      <c r="L258" s="66"/>
      <c r="M258" s="58"/>
      <c r="N258" s="66"/>
      <c r="O258" s="58"/>
      <c r="P258" s="57"/>
      <c r="Q258" s="57"/>
      <c r="R258" s="57"/>
      <c r="S258" s="158"/>
      <c r="T258" s="27" t="str">
        <f t="shared" si="11"/>
        <v/>
      </c>
      <c r="U258" s="49" t="str">
        <f t="shared" si="12"/>
        <v/>
      </c>
      <c r="V258" s="27"/>
      <c r="W258" s="26"/>
      <c r="X258" s="26"/>
      <c r="Y258" s="27"/>
      <c r="Z258" s="3"/>
      <c r="AA258" s="14"/>
      <c r="AB258" s="3"/>
      <c r="AC258" s="3"/>
      <c r="AD258" s="14"/>
      <c r="AE258" s="26"/>
      <c r="AF258" s="27"/>
      <c r="AG258" s="26"/>
      <c r="AH258" s="26"/>
      <c r="AI258" s="27"/>
      <c r="AJ258" s="26"/>
      <c r="AK258" s="26"/>
      <c r="AL258" s="6"/>
    </row>
    <row r="259" spans="1:38" ht="21" customHeight="1" x14ac:dyDescent="0.15">
      <c r="A259" s="177"/>
      <c r="B259" s="78"/>
      <c r="C259" s="78"/>
      <c r="D259" s="86"/>
      <c r="E259" s="86"/>
      <c r="F259" s="77"/>
      <c r="G259" s="215"/>
      <c r="H259" s="215"/>
      <c r="I259" s="225"/>
      <c r="J259" s="225"/>
      <c r="K259" s="315">
        <f t="shared" si="10"/>
        <v>0</v>
      </c>
      <c r="L259" s="70"/>
      <c r="M259" s="271"/>
      <c r="N259" s="70"/>
      <c r="O259" s="271"/>
      <c r="P259" s="78"/>
      <c r="Q259" s="78"/>
      <c r="R259" s="78"/>
      <c r="S259" s="192"/>
      <c r="T259" s="27" t="str">
        <f t="shared" si="11"/>
        <v/>
      </c>
      <c r="U259" s="49" t="str">
        <f t="shared" si="12"/>
        <v/>
      </c>
      <c r="V259" s="27"/>
      <c r="W259" s="26"/>
      <c r="X259" s="26"/>
      <c r="Y259" s="27"/>
      <c r="Z259" s="3"/>
      <c r="AA259" s="14"/>
      <c r="AB259" s="3"/>
      <c r="AC259" s="3"/>
      <c r="AD259" s="14"/>
      <c r="AE259" s="26"/>
      <c r="AF259" s="27"/>
      <c r="AG259" s="26"/>
      <c r="AH259" s="26"/>
      <c r="AI259" s="27"/>
      <c r="AJ259" s="26"/>
      <c r="AK259" s="26"/>
      <c r="AL259" s="6"/>
    </row>
    <row r="260" spans="1:38" ht="21" customHeight="1" x14ac:dyDescent="0.15">
      <c r="A260" s="266"/>
      <c r="B260" s="67"/>
      <c r="C260" s="78"/>
      <c r="D260" s="86"/>
      <c r="E260" s="86"/>
      <c r="F260" s="190"/>
      <c r="G260" s="216"/>
      <c r="H260" s="215"/>
      <c r="I260" s="225"/>
      <c r="J260" s="225"/>
      <c r="K260" s="315">
        <f t="shared" si="10"/>
        <v>0</v>
      </c>
      <c r="L260" s="66"/>
      <c r="M260" s="165"/>
      <c r="N260" s="66"/>
      <c r="O260" s="165"/>
      <c r="P260" s="57"/>
      <c r="Q260" s="57"/>
      <c r="R260" s="57"/>
      <c r="S260" s="158"/>
      <c r="T260" s="27" t="str">
        <f t="shared" si="11"/>
        <v/>
      </c>
      <c r="U260" s="49" t="str">
        <f t="shared" si="12"/>
        <v/>
      </c>
      <c r="V260" s="27"/>
      <c r="W260" s="26"/>
      <c r="X260" s="26"/>
      <c r="Y260" s="27"/>
      <c r="Z260" s="3"/>
      <c r="AA260" s="14"/>
      <c r="AB260" s="3"/>
      <c r="AC260" s="3"/>
      <c r="AD260" s="14"/>
      <c r="AE260" s="26"/>
      <c r="AF260" s="27"/>
      <c r="AG260" s="26"/>
      <c r="AH260" s="26"/>
      <c r="AI260" s="27"/>
      <c r="AJ260" s="26"/>
      <c r="AK260" s="26"/>
      <c r="AL260" s="6"/>
    </row>
    <row r="261" spans="1:38" ht="21" customHeight="1" x14ac:dyDescent="0.15">
      <c r="A261" s="266"/>
      <c r="B261" s="67"/>
      <c r="C261" s="78"/>
      <c r="D261" s="86"/>
      <c r="E261" s="86"/>
      <c r="F261" s="191"/>
      <c r="G261" s="216"/>
      <c r="H261" s="215"/>
      <c r="I261" s="225"/>
      <c r="J261" s="225"/>
      <c r="K261" s="315">
        <f t="shared" si="10"/>
        <v>0</v>
      </c>
      <c r="L261" s="66"/>
      <c r="M261" s="58"/>
      <c r="N261" s="66"/>
      <c r="O261" s="58"/>
      <c r="P261" s="57"/>
      <c r="Q261" s="57"/>
      <c r="R261" s="57"/>
      <c r="S261" s="158"/>
      <c r="T261" s="27" t="str">
        <f t="shared" si="11"/>
        <v/>
      </c>
      <c r="U261" s="49" t="str">
        <f t="shared" si="12"/>
        <v/>
      </c>
      <c r="V261" s="27"/>
      <c r="W261" s="26"/>
      <c r="X261" s="26"/>
      <c r="Y261" s="27"/>
      <c r="Z261" s="3"/>
      <c r="AA261" s="14"/>
      <c r="AB261" s="3"/>
      <c r="AC261" s="3"/>
      <c r="AD261" s="14"/>
      <c r="AE261" s="26"/>
      <c r="AF261" s="27"/>
      <c r="AG261" s="26"/>
      <c r="AH261" s="26"/>
      <c r="AI261" s="27"/>
      <c r="AJ261" s="26"/>
      <c r="AK261" s="26"/>
      <c r="AL261" s="6"/>
    </row>
    <row r="262" spans="1:38" ht="21" customHeight="1" x14ac:dyDescent="0.15">
      <c r="A262" s="266"/>
      <c r="B262" s="67"/>
      <c r="C262" s="78"/>
      <c r="D262" s="86"/>
      <c r="E262" s="86"/>
      <c r="F262" s="190"/>
      <c r="G262" s="216"/>
      <c r="H262" s="215"/>
      <c r="I262" s="225"/>
      <c r="J262" s="225"/>
      <c r="K262" s="315">
        <f t="shared" si="10"/>
        <v>0</v>
      </c>
      <c r="L262" s="66"/>
      <c r="M262" s="58"/>
      <c r="N262" s="66"/>
      <c r="O262" s="58"/>
      <c r="P262" s="57"/>
      <c r="Q262" s="57"/>
      <c r="R262" s="57"/>
      <c r="S262" s="158"/>
      <c r="T262" s="27" t="str">
        <f t="shared" si="11"/>
        <v/>
      </c>
      <c r="U262" s="49" t="str">
        <f t="shared" si="12"/>
        <v/>
      </c>
      <c r="V262" s="30"/>
      <c r="W262" s="26"/>
      <c r="X262" s="26"/>
      <c r="Y262" s="27"/>
      <c r="Z262" s="3"/>
      <c r="AA262" s="14"/>
      <c r="AB262" s="3"/>
      <c r="AC262" s="3"/>
      <c r="AD262" s="14"/>
      <c r="AE262" s="26"/>
      <c r="AF262" s="27"/>
      <c r="AG262" s="26"/>
      <c r="AH262" s="26"/>
      <c r="AI262" s="27"/>
      <c r="AJ262" s="26"/>
      <c r="AK262" s="26"/>
      <c r="AL262" s="6"/>
    </row>
    <row r="263" spans="1:38" ht="21" customHeight="1" x14ac:dyDescent="0.15">
      <c r="A263" s="266"/>
      <c r="B263" s="67"/>
      <c r="C263" s="78"/>
      <c r="D263" s="86"/>
      <c r="E263" s="86"/>
      <c r="F263" s="190"/>
      <c r="G263" s="216"/>
      <c r="H263" s="215"/>
      <c r="I263" s="225"/>
      <c r="J263" s="225"/>
      <c r="K263" s="315">
        <f t="shared" ref="K263:K326" si="13">J263-E263</f>
        <v>0</v>
      </c>
      <c r="L263" s="66"/>
      <c r="M263" s="58"/>
      <c r="N263" s="66"/>
      <c r="O263" s="58"/>
      <c r="P263" s="57"/>
      <c r="Q263" s="57"/>
      <c r="R263" s="57"/>
      <c r="S263" s="158"/>
      <c r="T263" s="27" t="str">
        <f t="shared" ref="T263:T326" si="14">CONCATENATE(L263,C263)</f>
        <v/>
      </c>
      <c r="U263" s="49" t="str">
        <f t="shared" ref="U263:U326" si="15">CONCATENATE(N263,H263)</f>
        <v/>
      </c>
      <c r="V263" s="27"/>
      <c r="W263" s="26"/>
      <c r="X263" s="26"/>
      <c r="Y263" s="27"/>
      <c r="Z263" s="3"/>
      <c r="AA263" s="14"/>
      <c r="AB263" s="3"/>
      <c r="AC263" s="3"/>
      <c r="AD263" s="14"/>
      <c r="AE263" s="26"/>
      <c r="AF263" s="27"/>
      <c r="AG263" s="26"/>
      <c r="AH263" s="26"/>
      <c r="AI263" s="27"/>
      <c r="AJ263" s="26"/>
      <c r="AK263" s="26"/>
      <c r="AL263" s="6"/>
    </row>
    <row r="264" spans="1:38" ht="21" customHeight="1" x14ac:dyDescent="0.15">
      <c r="A264" s="266"/>
      <c r="B264" s="67"/>
      <c r="C264" s="78"/>
      <c r="D264" s="86"/>
      <c r="E264" s="86"/>
      <c r="F264" s="190"/>
      <c r="G264" s="216"/>
      <c r="H264" s="215"/>
      <c r="I264" s="225"/>
      <c r="J264" s="225"/>
      <c r="K264" s="315">
        <f t="shared" si="13"/>
        <v>0</v>
      </c>
      <c r="L264" s="66"/>
      <c r="M264" s="58"/>
      <c r="N264" s="66"/>
      <c r="O264" s="58"/>
      <c r="P264" s="57"/>
      <c r="Q264" s="57"/>
      <c r="R264" s="57"/>
      <c r="S264" s="158"/>
      <c r="T264" s="27" t="str">
        <f t="shared" si="14"/>
        <v/>
      </c>
      <c r="U264" s="49" t="str">
        <f t="shared" si="15"/>
        <v/>
      </c>
      <c r="V264" s="27"/>
      <c r="W264" s="26"/>
      <c r="X264" s="26"/>
      <c r="Y264" s="27"/>
      <c r="Z264" s="3"/>
      <c r="AA264" s="14"/>
      <c r="AB264" s="3"/>
      <c r="AC264" s="3"/>
      <c r="AD264" s="14"/>
      <c r="AE264" s="26"/>
      <c r="AF264" s="27"/>
      <c r="AG264" s="26"/>
      <c r="AH264" s="26"/>
      <c r="AI264" s="27"/>
      <c r="AJ264" s="26"/>
      <c r="AK264" s="26"/>
      <c r="AL264" s="6"/>
    </row>
    <row r="265" spans="1:38" ht="21" customHeight="1" x14ac:dyDescent="0.15">
      <c r="A265" s="266"/>
      <c r="B265" s="67"/>
      <c r="C265" s="78"/>
      <c r="D265" s="86"/>
      <c r="E265" s="86"/>
      <c r="F265" s="190"/>
      <c r="G265" s="216"/>
      <c r="H265" s="215"/>
      <c r="I265" s="225"/>
      <c r="J265" s="225"/>
      <c r="K265" s="315">
        <f t="shared" si="13"/>
        <v>0</v>
      </c>
      <c r="L265" s="66"/>
      <c r="M265" s="58"/>
      <c r="N265" s="66"/>
      <c r="O265" s="58"/>
      <c r="P265" s="58"/>
      <c r="Q265" s="57"/>
      <c r="R265" s="57"/>
      <c r="S265" s="158"/>
      <c r="T265" s="27" t="str">
        <f t="shared" si="14"/>
        <v/>
      </c>
      <c r="U265" s="49" t="str">
        <f t="shared" si="15"/>
        <v/>
      </c>
      <c r="V265" s="27"/>
      <c r="W265" s="26"/>
      <c r="X265" s="26"/>
      <c r="Y265" s="27"/>
      <c r="Z265" s="3"/>
      <c r="AA265" s="14"/>
      <c r="AB265" s="3"/>
      <c r="AC265" s="3"/>
      <c r="AD265" s="14"/>
      <c r="AE265" s="26"/>
      <c r="AF265" s="27"/>
      <c r="AG265" s="26"/>
      <c r="AH265" s="26"/>
      <c r="AI265" s="27"/>
      <c r="AJ265" s="26"/>
      <c r="AK265" s="26"/>
      <c r="AL265" s="6"/>
    </row>
    <row r="266" spans="1:38" ht="21" customHeight="1" x14ac:dyDescent="0.15">
      <c r="A266" s="267"/>
      <c r="B266" s="104"/>
      <c r="C266" s="167"/>
      <c r="D266" s="106"/>
      <c r="E266" s="106"/>
      <c r="F266" s="199"/>
      <c r="G266" s="218"/>
      <c r="H266" s="217"/>
      <c r="I266" s="226"/>
      <c r="J266" s="226"/>
      <c r="K266" s="316">
        <f t="shared" si="13"/>
        <v>0</v>
      </c>
      <c r="L266" s="265"/>
      <c r="M266" s="68"/>
      <c r="N266" s="265"/>
      <c r="O266" s="68"/>
      <c r="P266" s="111"/>
      <c r="Q266" s="111"/>
      <c r="R266" s="111"/>
      <c r="S266" s="195"/>
      <c r="T266" s="27" t="str">
        <f t="shared" si="14"/>
        <v/>
      </c>
      <c r="U266" s="49" t="str">
        <f t="shared" si="15"/>
        <v/>
      </c>
      <c r="V266" s="27"/>
      <c r="W266" s="26"/>
      <c r="X266" s="26"/>
      <c r="Y266" s="27"/>
      <c r="Z266" s="3"/>
      <c r="AA266" s="14"/>
      <c r="AB266" s="3"/>
      <c r="AC266" s="3"/>
      <c r="AD266" s="14"/>
      <c r="AE266" s="26"/>
      <c r="AF266" s="27"/>
      <c r="AG266" s="26"/>
      <c r="AH266" s="26"/>
      <c r="AI266" s="27"/>
      <c r="AJ266" s="26"/>
      <c r="AK266" s="26"/>
      <c r="AL266" s="6"/>
    </row>
    <row r="267" spans="1:38" ht="21" customHeight="1" x14ac:dyDescent="0.15">
      <c r="A267" s="268"/>
      <c r="B267" s="103"/>
      <c r="C267" s="103"/>
      <c r="D267" s="102"/>
      <c r="E267" s="102"/>
      <c r="F267" s="197"/>
      <c r="G267" s="210"/>
      <c r="H267" s="210"/>
      <c r="I267" s="227"/>
      <c r="J267" s="227"/>
      <c r="K267" s="314">
        <f t="shared" si="13"/>
        <v>0</v>
      </c>
      <c r="L267" s="291"/>
      <c r="M267" s="69"/>
      <c r="N267" s="291"/>
      <c r="O267" s="69"/>
      <c r="P267" s="97"/>
      <c r="Q267" s="97"/>
      <c r="R267" s="97"/>
      <c r="S267" s="116"/>
      <c r="T267" s="27" t="str">
        <f t="shared" si="14"/>
        <v/>
      </c>
      <c r="U267" s="49" t="str">
        <f t="shared" si="15"/>
        <v/>
      </c>
      <c r="V267" s="27"/>
      <c r="W267" s="26"/>
      <c r="X267" s="26"/>
      <c r="Y267" s="27"/>
      <c r="Z267" s="3"/>
      <c r="AA267" s="14"/>
      <c r="AB267" s="3"/>
      <c r="AC267" s="3"/>
      <c r="AD267" s="14"/>
      <c r="AE267" s="26"/>
      <c r="AF267" s="27"/>
      <c r="AG267" s="26"/>
      <c r="AH267" s="26"/>
      <c r="AI267" s="27"/>
      <c r="AJ267" s="26"/>
      <c r="AK267" s="26"/>
      <c r="AL267" s="6"/>
    </row>
    <row r="268" spans="1:38" ht="21" customHeight="1" x14ac:dyDescent="0.15">
      <c r="A268" s="266"/>
      <c r="B268" s="78"/>
      <c r="C268" s="78"/>
      <c r="D268" s="86"/>
      <c r="E268" s="86"/>
      <c r="F268" s="190"/>
      <c r="G268" s="215"/>
      <c r="H268" s="215"/>
      <c r="I268" s="225"/>
      <c r="J268" s="225"/>
      <c r="K268" s="315">
        <f t="shared" si="13"/>
        <v>0</v>
      </c>
      <c r="L268" s="66"/>
      <c r="M268" s="58"/>
      <c r="N268" s="66"/>
      <c r="O268" s="58"/>
      <c r="P268" s="57"/>
      <c r="Q268" s="57"/>
      <c r="R268" s="57"/>
      <c r="S268" s="158"/>
      <c r="T268" s="27" t="str">
        <f t="shared" si="14"/>
        <v/>
      </c>
      <c r="U268" s="49" t="str">
        <f t="shared" si="15"/>
        <v/>
      </c>
      <c r="V268" s="27"/>
      <c r="W268" s="26"/>
      <c r="X268" s="26"/>
      <c r="Y268" s="27"/>
      <c r="Z268" s="3"/>
      <c r="AA268" s="14"/>
      <c r="AB268" s="3"/>
      <c r="AC268" s="3"/>
      <c r="AD268" s="14"/>
      <c r="AE268" s="26"/>
      <c r="AF268" s="27"/>
      <c r="AG268" s="26"/>
      <c r="AH268" s="26"/>
      <c r="AI268" s="27"/>
      <c r="AJ268" s="26"/>
      <c r="AK268" s="26"/>
      <c r="AL268" s="6"/>
    </row>
    <row r="269" spans="1:38" ht="21" customHeight="1" x14ac:dyDescent="0.15">
      <c r="A269" s="266"/>
      <c r="B269" s="78"/>
      <c r="C269" s="78"/>
      <c r="D269" s="86"/>
      <c r="E269" s="86"/>
      <c r="F269" s="190"/>
      <c r="G269" s="215"/>
      <c r="H269" s="215"/>
      <c r="I269" s="225"/>
      <c r="J269" s="225"/>
      <c r="K269" s="315">
        <f t="shared" si="13"/>
        <v>0</v>
      </c>
      <c r="L269" s="66"/>
      <c r="M269" s="58"/>
      <c r="N269" s="66"/>
      <c r="O269" s="58"/>
      <c r="P269" s="57"/>
      <c r="Q269" s="57"/>
      <c r="R269" s="57"/>
      <c r="S269" s="158"/>
      <c r="T269" s="27" t="str">
        <f t="shared" si="14"/>
        <v/>
      </c>
      <c r="U269" s="49" t="str">
        <f t="shared" si="15"/>
        <v/>
      </c>
      <c r="V269" s="27"/>
      <c r="W269" s="26"/>
      <c r="X269" s="26"/>
      <c r="Y269" s="27"/>
      <c r="Z269" s="3"/>
      <c r="AA269" s="14"/>
      <c r="AB269" s="3"/>
      <c r="AC269" s="3"/>
      <c r="AD269" s="14"/>
      <c r="AE269" s="26"/>
      <c r="AF269" s="27"/>
      <c r="AG269" s="26"/>
      <c r="AH269" s="26"/>
      <c r="AI269" s="27"/>
      <c r="AJ269" s="26"/>
      <c r="AK269" s="26"/>
      <c r="AL269" s="6"/>
    </row>
    <row r="270" spans="1:38" ht="21" customHeight="1" x14ac:dyDescent="0.15">
      <c r="A270" s="266"/>
      <c r="B270" s="78"/>
      <c r="C270" s="78"/>
      <c r="D270" s="86"/>
      <c r="E270" s="86"/>
      <c r="F270" s="191"/>
      <c r="G270" s="215"/>
      <c r="H270" s="215"/>
      <c r="I270" s="225"/>
      <c r="J270" s="225"/>
      <c r="K270" s="315">
        <f t="shared" si="13"/>
        <v>0</v>
      </c>
      <c r="L270" s="66"/>
      <c r="M270" s="58"/>
      <c r="N270" s="66"/>
      <c r="O270" s="58"/>
      <c r="P270" s="58"/>
      <c r="Q270" s="57"/>
      <c r="R270" s="57"/>
      <c r="S270" s="158"/>
      <c r="T270" s="27" t="str">
        <f t="shared" si="14"/>
        <v/>
      </c>
      <c r="U270" s="49" t="str">
        <f t="shared" si="15"/>
        <v/>
      </c>
      <c r="V270" s="27"/>
      <c r="W270" s="26"/>
      <c r="X270" s="26"/>
      <c r="Y270" s="27"/>
      <c r="Z270" s="3"/>
      <c r="AA270" s="14"/>
      <c r="AB270" s="3"/>
      <c r="AC270" s="3"/>
      <c r="AD270" s="14"/>
      <c r="AE270" s="26"/>
      <c r="AF270" s="27"/>
      <c r="AG270" s="26"/>
      <c r="AH270" s="26"/>
      <c r="AI270" s="27"/>
      <c r="AJ270" s="26"/>
      <c r="AK270" s="26"/>
      <c r="AL270" s="6"/>
    </row>
    <row r="271" spans="1:38" ht="21" customHeight="1" x14ac:dyDescent="0.15">
      <c r="A271" s="266"/>
      <c r="B271" s="78"/>
      <c r="C271" s="78"/>
      <c r="D271" s="86"/>
      <c r="E271" s="86"/>
      <c r="F271" s="190"/>
      <c r="G271" s="215"/>
      <c r="H271" s="215"/>
      <c r="I271" s="225"/>
      <c r="J271" s="225"/>
      <c r="K271" s="315">
        <f t="shared" si="13"/>
        <v>0</v>
      </c>
      <c r="L271" s="66"/>
      <c r="M271" s="58"/>
      <c r="N271" s="66"/>
      <c r="O271" s="58"/>
      <c r="P271" s="57"/>
      <c r="Q271" s="57"/>
      <c r="R271" s="57"/>
      <c r="S271" s="158"/>
      <c r="T271" s="27" t="str">
        <f t="shared" si="14"/>
        <v/>
      </c>
      <c r="U271" s="49" t="str">
        <f t="shared" si="15"/>
        <v/>
      </c>
      <c r="V271" s="27"/>
      <c r="W271" s="26"/>
      <c r="X271" s="26"/>
      <c r="Y271" s="27"/>
      <c r="Z271" s="3"/>
      <c r="AA271" s="14"/>
      <c r="AB271" s="3"/>
      <c r="AC271" s="3"/>
      <c r="AD271" s="14"/>
      <c r="AE271" s="26"/>
      <c r="AF271" s="27"/>
      <c r="AG271" s="26"/>
      <c r="AH271" s="26"/>
      <c r="AI271" s="27"/>
      <c r="AJ271" s="26"/>
      <c r="AK271" s="26"/>
      <c r="AL271" s="6"/>
    </row>
    <row r="272" spans="1:38" ht="21" customHeight="1" x14ac:dyDescent="0.15">
      <c r="A272" s="266"/>
      <c r="B272" s="78"/>
      <c r="C272" s="78"/>
      <c r="D272" s="86"/>
      <c r="E272" s="86"/>
      <c r="F272" s="190"/>
      <c r="G272" s="215"/>
      <c r="H272" s="215"/>
      <c r="I272" s="225"/>
      <c r="J272" s="225"/>
      <c r="K272" s="315">
        <f t="shared" si="13"/>
        <v>0</v>
      </c>
      <c r="L272" s="66"/>
      <c r="M272" s="58"/>
      <c r="N272" s="66"/>
      <c r="O272" s="58"/>
      <c r="P272" s="57"/>
      <c r="Q272" s="57"/>
      <c r="R272" s="57"/>
      <c r="S272" s="158"/>
      <c r="T272" s="27" t="str">
        <f t="shared" si="14"/>
        <v/>
      </c>
      <c r="U272" s="49" t="str">
        <f t="shared" si="15"/>
        <v/>
      </c>
      <c r="V272" s="27"/>
      <c r="W272" s="26"/>
      <c r="X272" s="26"/>
      <c r="Y272" s="27"/>
      <c r="Z272" s="3"/>
      <c r="AA272" s="14"/>
      <c r="AB272" s="3"/>
      <c r="AC272" s="3"/>
      <c r="AD272" s="14"/>
      <c r="AE272" s="26"/>
      <c r="AF272" s="27"/>
      <c r="AG272" s="26"/>
      <c r="AH272" s="26"/>
      <c r="AI272" s="27"/>
      <c r="AJ272" s="26"/>
      <c r="AK272" s="26"/>
      <c r="AL272" s="6"/>
    </row>
    <row r="273" spans="1:38" ht="21" customHeight="1" x14ac:dyDescent="0.15">
      <c r="A273" s="266"/>
      <c r="B273" s="78"/>
      <c r="C273" s="78"/>
      <c r="D273" s="86"/>
      <c r="E273" s="86"/>
      <c r="F273" s="190"/>
      <c r="G273" s="215"/>
      <c r="H273" s="215"/>
      <c r="I273" s="225"/>
      <c r="J273" s="225"/>
      <c r="K273" s="315">
        <f t="shared" si="13"/>
        <v>0</v>
      </c>
      <c r="L273" s="66"/>
      <c r="M273" s="58"/>
      <c r="N273" s="66"/>
      <c r="O273" s="58"/>
      <c r="P273" s="58"/>
      <c r="Q273" s="58"/>
      <c r="R273" s="57"/>
      <c r="S273" s="158"/>
      <c r="T273" s="27" t="str">
        <f t="shared" si="14"/>
        <v/>
      </c>
      <c r="U273" s="49" t="str">
        <f t="shared" si="15"/>
        <v/>
      </c>
      <c r="V273" s="27"/>
      <c r="W273" s="26"/>
      <c r="X273" s="26"/>
      <c r="Y273" s="27"/>
      <c r="Z273" s="3"/>
      <c r="AA273" s="14"/>
      <c r="AB273" s="3"/>
      <c r="AC273" s="3"/>
      <c r="AD273" s="14"/>
      <c r="AE273" s="26"/>
      <c r="AF273" s="27"/>
      <c r="AG273" s="26"/>
      <c r="AH273" s="26"/>
      <c r="AI273" s="27"/>
      <c r="AJ273" s="26"/>
      <c r="AK273" s="26"/>
      <c r="AL273" s="6"/>
    </row>
    <row r="274" spans="1:38" ht="21" customHeight="1" x14ac:dyDescent="0.15">
      <c r="A274" s="266"/>
      <c r="B274" s="78"/>
      <c r="C274" s="78"/>
      <c r="D274" s="86"/>
      <c r="E274" s="86"/>
      <c r="F274" s="77"/>
      <c r="G274" s="215"/>
      <c r="H274" s="215"/>
      <c r="I274" s="225"/>
      <c r="J274" s="225"/>
      <c r="K274" s="315">
        <f t="shared" si="13"/>
        <v>0</v>
      </c>
      <c r="L274" s="70"/>
      <c r="M274" s="67"/>
      <c r="N274" s="70"/>
      <c r="O274" s="67"/>
      <c r="P274" s="78"/>
      <c r="Q274" s="78"/>
      <c r="R274" s="78"/>
      <c r="S274" s="192"/>
      <c r="T274" s="27" t="str">
        <f t="shared" si="14"/>
        <v/>
      </c>
      <c r="U274" s="49" t="str">
        <f t="shared" si="15"/>
        <v/>
      </c>
      <c r="V274" s="32"/>
      <c r="W274" s="31"/>
      <c r="X274" s="31"/>
      <c r="Y274" s="32"/>
      <c r="Z274" s="3"/>
      <c r="AA274" s="14"/>
      <c r="AB274" s="4"/>
      <c r="AC274" s="3"/>
      <c r="AD274" s="14"/>
      <c r="AE274" s="31"/>
      <c r="AF274" s="32"/>
      <c r="AG274" s="31"/>
      <c r="AH274" s="31"/>
      <c r="AI274" s="32"/>
      <c r="AJ274" s="26"/>
      <c r="AK274" s="26"/>
      <c r="AL274" s="6"/>
    </row>
    <row r="275" spans="1:38" ht="21" customHeight="1" x14ac:dyDescent="0.15">
      <c r="A275" s="266"/>
      <c r="B275" s="78"/>
      <c r="C275" s="78"/>
      <c r="D275" s="86"/>
      <c r="E275" s="86"/>
      <c r="F275" s="77"/>
      <c r="G275" s="215"/>
      <c r="H275" s="215"/>
      <c r="I275" s="225"/>
      <c r="J275" s="225"/>
      <c r="K275" s="315">
        <f t="shared" si="13"/>
        <v>0</v>
      </c>
      <c r="L275" s="70"/>
      <c r="M275" s="271"/>
      <c r="N275" s="70"/>
      <c r="O275" s="271"/>
      <c r="P275" s="78"/>
      <c r="Q275" s="78"/>
      <c r="R275" s="78"/>
      <c r="S275" s="192"/>
      <c r="T275" s="27" t="str">
        <f t="shared" si="14"/>
        <v/>
      </c>
      <c r="U275" s="49" t="str">
        <f t="shared" si="15"/>
        <v/>
      </c>
      <c r="V275" s="32"/>
      <c r="W275" s="31"/>
      <c r="X275" s="31"/>
      <c r="Y275" s="32"/>
      <c r="Z275" s="3"/>
      <c r="AA275" s="14"/>
      <c r="AB275" s="4"/>
      <c r="AC275" s="3"/>
      <c r="AD275" s="14"/>
      <c r="AE275" s="31"/>
      <c r="AF275" s="32"/>
      <c r="AG275" s="31"/>
      <c r="AH275" s="31"/>
      <c r="AI275" s="32"/>
      <c r="AJ275" s="26"/>
      <c r="AK275" s="26"/>
      <c r="AL275" s="6"/>
    </row>
    <row r="276" spans="1:38" ht="21" customHeight="1" x14ac:dyDescent="0.15">
      <c r="A276" s="266"/>
      <c r="B276" s="78"/>
      <c r="C276" s="78"/>
      <c r="D276" s="86"/>
      <c r="E276" s="86"/>
      <c r="F276" s="77"/>
      <c r="G276" s="215"/>
      <c r="H276" s="215"/>
      <c r="I276" s="225"/>
      <c r="J276" s="225"/>
      <c r="K276" s="315">
        <f t="shared" si="13"/>
        <v>0</v>
      </c>
      <c r="L276" s="70"/>
      <c r="M276" s="271"/>
      <c r="N276" s="70"/>
      <c r="O276" s="271"/>
      <c r="P276" s="78"/>
      <c r="Q276" s="78"/>
      <c r="R276" s="78"/>
      <c r="S276" s="192"/>
      <c r="T276" s="27" t="str">
        <f t="shared" si="14"/>
        <v/>
      </c>
      <c r="U276" s="49" t="str">
        <f t="shared" si="15"/>
        <v/>
      </c>
      <c r="V276" s="34"/>
      <c r="W276" s="33"/>
      <c r="X276" s="33"/>
      <c r="Y276" s="34"/>
      <c r="Z276" s="3"/>
      <c r="AA276" s="14"/>
      <c r="AB276" s="5"/>
      <c r="AC276" s="3"/>
      <c r="AD276" s="14"/>
      <c r="AE276" s="33"/>
      <c r="AF276" s="34"/>
      <c r="AG276" s="33"/>
      <c r="AH276" s="33"/>
      <c r="AI276" s="34"/>
      <c r="AJ276" s="26"/>
      <c r="AK276" s="26"/>
      <c r="AL276" s="6"/>
    </row>
    <row r="277" spans="1:38" ht="21" customHeight="1" x14ac:dyDescent="0.15">
      <c r="A277" s="266"/>
      <c r="B277" s="78"/>
      <c r="C277" s="78"/>
      <c r="D277" s="86"/>
      <c r="E277" s="86"/>
      <c r="F277" s="77"/>
      <c r="G277" s="215"/>
      <c r="H277" s="215"/>
      <c r="I277" s="225"/>
      <c r="J277" s="225"/>
      <c r="K277" s="315">
        <f t="shared" si="13"/>
        <v>0</v>
      </c>
      <c r="L277" s="70"/>
      <c r="M277" s="271"/>
      <c r="N277" s="70"/>
      <c r="O277" s="271"/>
      <c r="P277" s="78"/>
      <c r="Q277" s="78"/>
      <c r="R277" s="78"/>
      <c r="S277" s="192"/>
      <c r="T277" s="27" t="str">
        <f t="shared" si="14"/>
        <v/>
      </c>
      <c r="U277" s="49" t="str">
        <f t="shared" si="15"/>
        <v/>
      </c>
      <c r="V277" s="25"/>
      <c r="W277" s="25"/>
      <c r="X277" s="25"/>
      <c r="Y277" s="25"/>
      <c r="Z277" s="11"/>
      <c r="AA277" s="18"/>
      <c r="AB277" s="11"/>
      <c r="AC277" s="11"/>
      <c r="AD277" s="18"/>
      <c r="AE277" s="25"/>
      <c r="AF277" s="25"/>
      <c r="AG277" s="25"/>
      <c r="AH277" s="25"/>
      <c r="AI277" s="25"/>
      <c r="AJ277" s="25"/>
      <c r="AK277" s="22"/>
      <c r="AL277" s="6"/>
    </row>
    <row r="278" spans="1:38" ht="21" customHeight="1" x14ac:dyDescent="0.15">
      <c r="A278" s="266"/>
      <c r="B278" s="78"/>
      <c r="C278" s="78"/>
      <c r="D278" s="86"/>
      <c r="E278" s="86"/>
      <c r="F278" s="77"/>
      <c r="G278" s="215"/>
      <c r="H278" s="215"/>
      <c r="I278" s="225"/>
      <c r="J278" s="225"/>
      <c r="K278" s="315">
        <f t="shared" si="13"/>
        <v>0</v>
      </c>
      <c r="L278" s="70"/>
      <c r="M278" s="67"/>
      <c r="N278" s="70"/>
      <c r="O278" s="67"/>
      <c r="P278" s="78"/>
      <c r="Q278" s="78"/>
      <c r="R278" s="78"/>
      <c r="S278" s="192"/>
      <c r="T278" s="27" t="str">
        <f t="shared" si="14"/>
        <v/>
      </c>
      <c r="U278" s="49" t="str">
        <f t="shared" si="15"/>
        <v/>
      </c>
      <c r="V278" s="27"/>
      <c r="W278" s="26"/>
      <c r="X278" s="26"/>
      <c r="Y278" s="27"/>
      <c r="Z278" s="3"/>
      <c r="AA278" s="14"/>
      <c r="AB278" s="3"/>
      <c r="AC278" s="3"/>
      <c r="AD278" s="14"/>
      <c r="AE278" s="26"/>
      <c r="AF278" s="27"/>
      <c r="AG278" s="26"/>
      <c r="AH278" s="26"/>
      <c r="AI278" s="27"/>
      <c r="AJ278" s="26"/>
      <c r="AK278" s="26"/>
      <c r="AL278" s="6"/>
    </row>
    <row r="279" spans="1:38" ht="21" customHeight="1" x14ac:dyDescent="0.15">
      <c r="A279" s="177"/>
      <c r="B279" s="78"/>
      <c r="C279" s="78"/>
      <c r="D279" s="86"/>
      <c r="E279" s="86"/>
      <c r="F279" s="77"/>
      <c r="G279" s="215"/>
      <c r="H279" s="215"/>
      <c r="I279" s="225"/>
      <c r="J279" s="225"/>
      <c r="K279" s="315">
        <f t="shared" si="13"/>
        <v>0</v>
      </c>
      <c r="L279" s="70"/>
      <c r="M279" s="67"/>
      <c r="N279" s="70"/>
      <c r="O279" s="67"/>
      <c r="P279" s="78"/>
      <c r="Q279" s="78"/>
      <c r="R279" s="78"/>
      <c r="S279" s="192"/>
      <c r="T279" s="27" t="str">
        <f t="shared" si="14"/>
        <v/>
      </c>
      <c r="U279" s="49" t="str">
        <f t="shared" si="15"/>
        <v/>
      </c>
      <c r="V279" s="27"/>
      <c r="W279" s="26"/>
      <c r="X279" s="26"/>
      <c r="Y279" s="27"/>
      <c r="Z279" s="3"/>
      <c r="AA279" s="14"/>
      <c r="AB279" s="3"/>
      <c r="AC279" s="3"/>
      <c r="AD279" s="14"/>
      <c r="AE279" s="26"/>
      <c r="AF279" s="27"/>
      <c r="AG279" s="26"/>
      <c r="AH279" s="26"/>
      <c r="AI279" s="27"/>
      <c r="AJ279" s="26"/>
      <c r="AK279" s="26"/>
      <c r="AL279" s="6"/>
    </row>
    <row r="280" spans="1:38" ht="21" customHeight="1" x14ac:dyDescent="0.15">
      <c r="A280" s="266"/>
      <c r="B280" s="67"/>
      <c r="C280" s="78"/>
      <c r="D280" s="86"/>
      <c r="E280" s="86"/>
      <c r="F280" s="77"/>
      <c r="G280" s="216"/>
      <c r="H280" s="215"/>
      <c r="I280" s="225"/>
      <c r="J280" s="225"/>
      <c r="K280" s="315">
        <f t="shared" si="13"/>
        <v>0</v>
      </c>
      <c r="L280" s="70"/>
      <c r="M280" s="67"/>
      <c r="N280" s="70"/>
      <c r="O280" s="67"/>
      <c r="P280" s="67"/>
      <c r="Q280" s="67"/>
      <c r="R280" s="67"/>
      <c r="S280" s="192"/>
      <c r="T280" s="27" t="str">
        <f t="shared" si="14"/>
        <v/>
      </c>
      <c r="U280" s="49" t="str">
        <f t="shared" si="15"/>
        <v/>
      </c>
      <c r="V280" s="27"/>
      <c r="W280" s="26"/>
      <c r="X280" s="26"/>
      <c r="Y280" s="27"/>
      <c r="Z280" s="3"/>
      <c r="AA280" s="14"/>
      <c r="AB280" s="3"/>
      <c r="AC280" s="3"/>
      <c r="AD280" s="14"/>
      <c r="AE280" s="26"/>
      <c r="AF280" s="27"/>
      <c r="AG280" s="26"/>
      <c r="AH280" s="26"/>
      <c r="AI280" s="27"/>
      <c r="AJ280" s="26"/>
      <c r="AK280" s="26"/>
      <c r="AL280" s="6"/>
    </row>
    <row r="281" spans="1:38" ht="21" customHeight="1" x14ac:dyDescent="0.15">
      <c r="A281" s="266"/>
      <c r="B281" s="67"/>
      <c r="C281" s="78"/>
      <c r="D281" s="86"/>
      <c r="E281" s="86"/>
      <c r="F281" s="77"/>
      <c r="G281" s="216"/>
      <c r="H281" s="215"/>
      <c r="I281" s="225"/>
      <c r="J281" s="225"/>
      <c r="K281" s="315">
        <f t="shared" si="13"/>
        <v>0</v>
      </c>
      <c r="L281" s="70"/>
      <c r="M281" s="67"/>
      <c r="N281" s="70"/>
      <c r="O281" s="67"/>
      <c r="P281" s="67"/>
      <c r="Q281" s="67"/>
      <c r="R281" s="67"/>
      <c r="S281" s="192"/>
      <c r="T281" s="27" t="str">
        <f t="shared" si="14"/>
        <v/>
      </c>
      <c r="U281" s="49" t="str">
        <f t="shared" si="15"/>
        <v/>
      </c>
      <c r="V281" s="27"/>
      <c r="W281" s="26"/>
      <c r="X281" s="26"/>
      <c r="Y281" s="27"/>
      <c r="Z281" s="3"/>
      <c r="AA281" s="14"/>
      <c r="AB281" s="3"/>
      <c r="AC281" s="3"/>
      <c r="AD281" s="14"/>
      <c r="AE281" s="26"/>
      <c r="AF281" s="27"/>
      <c r="AG281" s="26"/>
      <c r="AH281" s="26"/>
      <c r="AI281" s="27"/>
      <c r="AJ281" s="26"/>
      <c r="AK281" s="26"/>
      <c r="AL281" s="6"/>
    </row>
    <row r="282" spans="1:38" ht="21" customHeight="1" x14ac:dyDescent="0.15">
      <c r="A282" s="266"/>
      <c r="B282" s="67"/>
      <c r="C282" s="78"/>
      <c r="D282" s="86"/>
      <c r="E282" s="86"/>
      <c r="F282" s="77"/>
      <c r="G282" s="216"/>
      <c r="H282" s="215"/>
      <c r="I282" s="225"/>
      <c r="J282" s="225"/>
      <c r="K282" s="315">
        <f t="shared" si="13"/>
        <v>0</v>
      </c>
      <c r="L282" s="70"/>
      <c r="M282" s="67"/>
      <c r="N282" s="70"/>
      <c r="O282" s="67"/>
      <c r="P282" s="67"/>
      <c r="Q282" s="67"/>
      <c r="R282" s="67"/>
      <c r="S282" s="192"/>
      <c r="T282" s="27" t="str">
        <f t="shared" si="14"/>
        <v/>
      </c>
      <c r="U282" s="49" t="str">
        <f t="shared" si="15"/>
        <v/>
      </c>
      <c r="V282" s="27"/>
      <c r="W282" s="26"/>
      <c r="X282" s="26"/>
      <c r="Y282" s="27"/>
      <c r="Z282" s="3"/>
      <c r="AA282" s="14"/>
      <c r="AB282" s="3"/>
      <c r="AC282" s="3"/>
      <c r="AD282" s="14"/>
      <c r="AE282" s="26"/>
      <c r="AF282" s="27"/>
      <c r="AG282" s="26"/>
      <c r="AH282" s="26"/>
      <c r="AI282" s="27"/>
      <c r="AJ282" s="26"/>
      <c r="AK282" s="26"/>
      <c r="AL282" s="6"/>
    </row>
    <row r="283" spans="1:38" ht="21" customHeight="1" x14ac:dyDescent="0.15">
      <c r="A283" s="266"/>
      <c r="B283" s="67"/>
      <c r="C283" s="78"/>
      <c r="D283" s="86"/>
      <c r="E283" s="86"/>
      <c r="F283" s="77"/>
      <c r="G283" s="216"/>
      <c r="H283" s="215"/>
      <c r="I283" s="225"/>
      <c r="J283" s="225"/>
      <c r="K283" s="315">
        <f t="shared" si="13"/>
        <v>0</v>
      </c>
      <c r="L283" s="70"/>
      <c r="M283" s="67"/>
      <c r="N283" s="70"/>
      <c r="O283" s="67"/>
      <c r="P283" s="67"/>
      <c r="Q283" s="67"/>
      <c r="R283" s="67"/>
      <c r="S283" s="192"/>
      <c r="T283" s="27" t="str">
        <f t="shared" si="14"/>
        <v/>
      </c>
      <c r="U283" s="49" t="str">
        <f t="shared" si="15"/>
        <v/>
      </c>
      <c r="V283" s="30"/>
      <c r="W283" s="26"/>
      <c r="X283" s="26"/>
      <c r="Y283" s="27"/>
      <c r="Z283" s="3"/>
      <c r="AA283" s="14"/>
      <c r="AB283" s="3"/>
      <c r="AC283" s="3"/>
      <c r="AD283" s="14"/>
      <c r="AE283" s="26"/>
      <c r="AF283" s="27"/>
      <c r="AG283" s="26"/>
      <c r="AH283" s="26"/>
      <c r="AI283" s="27"/>
      <c r="AJ283" s="26"/>
      <c r="AK283" s="26"/>
      <c r="AL283" s="6"/>
    </row>
    <row r="284" spans="1:38" ht="21" customHeight="1" x14ac:dyDescent="0.15">
      <c r="A284" s="266"/>
      <c r="B284" s="67"/>
      <c r="C284" s="78"/>
      <c r="D284" s="86"/>
      <c r="E284" s="86"/>
      <c r="F284" s="77"/>
      <c r="G284" s="216"/>
      <c r="H284" s="215"/>
      <c r="I284" s="225"/>
      <c r="J284" s="225"/>
      <c r="K284" s="315">
        <f t="shared" si="13"/>
        <v>0</v>
      </c>
      <c r="L284" s="70"/>
      <c r="M284" s="67"/>
      <c r="N284" s="70"/>
      <c r="O284" s="67"/>
      <c r="P284" s="67"/>
      <c r="Q284" s="67"/>
      <c r="R284" s="67"/>
      <c r="S284" s="192"/>
      <c r="T284" s="27" t="str">
        <f t="shared" si="14"/>
        <v/>
      </c>
      <c r="U284" s="49" t="str">
        <f t="shared" si="15"/>
        <v/>
      </c>
      <c r="V284" s="27"/>
      <c r="W284" s="26"/>
      <c r="X284" s="26"/>
      <c r="Y284" s="27"/>
      <c r="Z284" s="3"/>
      <c r="AA284" s="14"/>
      <c r="AB284" s="3"/>
      <c r="AC284" s="3"/>
      <c r="AD284" s="14"/>
      <c r="AE284" s="26"/>
      <c r="AF284" s="27"/>
      <c r="AG284" s="26"/>
      <c r="AH284" s="26"/>
      <c r="AI284" s="27"/>
      <c r="AJ284" s="26"/>
      <c r="AK284" s="26"/>
      <c r="AL284" s="6"/>
    </row>
    <row r="285" spans="1:38" ht="21" customHeight="1" x14ac:dyDescent="0.15">
      <c r="A285" s="266"/>
      <c r="B285" s="67"/>
      <c r="C285" s="78"/>
      <c r="D285" s="86"/>
      <c r="E285" s="86"/>
      <c r="F285" s="77"/>
      <c r="G285" s="216"/>
      <c r="H285" s="215"/>
      <c r="I285" s="225"/>
      <c r="J285" s="225"/>
      <c r="K285" s="315">
        <f t="shared" si="13"/>
        <v>0</v>
      </c>
      <c r="L285" s="70"/>
      <c r="M285" s="67"/>
      <c r="N285" s="70"/>
      <c r="O285" s="67"/>
      <c r="P285" s="67"/>
      <c r="Q285" s="67"/>
      <c r="R285" s="67"/>
      <c r="S285" s="192"/>
      <c r="T285" s="27" t="str">
        <f t="shared" si="14"/>
        <v/>
      </c>
      <c r="U285" s="49" t="str">
        <f t="shared" si="15"/>
        <v/>
      </c>
      <c r="V285" s="27"/>
      <c r="W285" s="26"/>
      <c r="X285" s="26"/>
      <c r="Y285" s="27"/>
      <c r="Z285" s="3"/>
      <c r="AA285" s="14"/>
      <c r="AB285" s="3"/>
      <c r="AC285" s="3"/>
      <c r="AD285" s="14"/>
      <c r="AE285" s="26"/>
      <c r="AF285" s="27"/>
      <c r="AG285" s="26"/>
      <c r="AH285" s="26"/>
      <c r="AI285" s="27"/>
      <c r="AJ285" s="26"/>
      <c r="AK285" s="26"/>
      <c r="AL285" s="6"/>
    </row>
    <row r="286" spans="1:38" ht="21" customHeight="1" x14ac:dyDescent="0.15">
      <c r="A286" s="267"/>
      <c r="B286" s="104"/>
      <c r="C286" s="167"/>
      <c r="D286" s="106"/>
      <c r="E286" s="106"/>
      <c r="F286" s="166"/>
      <c r="G286" s="218"/>
      <c r="H286" s="217"/>
      <c r="I286" s="226"/>
      <c r="J286" s="226"/>
      <c r="K286" s="316">
        <f t="shared" si="13"/>
        <v>0</v>
      </c>
      <c r="L286" s="159"/>
      <c r="M286" s="104"/>
      <c r="N286" s="159"/>
      <c r="O286" s="104"/>
      <c r="P286" s="104"/>
      <c r="Q286" s="104"/>
      <c r="R286" s="104"/>
      <c r="S286" s="269"/>
      <c r="T286" s="27" t="str">
        <f t="shared" si="14"/>
        <v/>
      </c>
      <c r="U286" s="49" t="str">
        <f t="shared" si="15"/>
        <v/>
      </c>
      <c r="V286" s="27"/>
      <c r="W286" s="26"/>
      <c r="X286" s="26"/>
      <c r="Y286" s="27"/>
      <c r="Z286" s="3"/>
      <c r="AA286" s="14"/>
      <c r="AB286" s="3"/>
      <c r="AC286" s="3"/>
      <c r="AD286" s="14"/>
      <c r="AE286" s="26"/>
      <c r="AF286" s="27"/>
      <c r="AG286" s="26"/>
      <c r="AH286" s="26"/>
      <c r="AI286" s="27"/>
      <c r="AJ286" s="26"/>
      <c r="AK286" s="26"/>
      <c r="AL286" s="6"/>
    </row>
    <row r="287" spans="1:38" ht="21" customHeight="1" x14ac:dyDescent="0.15">
      <c r="A287" s="268"/>
      <c r="B287" s="103"/>
      <c r="C287" s="103"/>
      <c r="D287" s="102"/>
      <c r="E287" s="102"/>
      <c r="F287" s="164"/>
      <c r="G287" s="210"/>
      <c r="H287" s="210"/>
      <c r="I287" s="227"/>
      <c r="J287" s="227"/>
      <c r="K287" s="314">
        <f t="shared" si="13"/>
        <v>0</v>
      </c>
      <c r="L287" s="200"/>
      <c r="M287" s="71"/>
      <c r="N287" s="200"/>
      <c r="O287" s="71"/>
      <c r="P287" s="103"/>
      <c r="Q287" s="103"/>
      <c r="R287" s="103"/>
      <c r="S287" s="270"/>
      <c r="T287" s="27" t="str">
        <f t="shared" si="14"/>
        <v/>
      </c>
      <c r="U287" s="49" t="str">
        <f t="shared" si="15"/>
        <v/>
      </c>
      <c r="V287" s="27"/>
      <c r="W287" s="26"/>
      <c r="X287" s="26"/>
      <c r="Y287" s="27"/>
      <c r="Z287" s="3"/>
      <c r="AA287" s="14"/>
      <c r="AB287" s="3"/>
      <c r="AC287" s="3"/>
      <c r="AD287" s="14"/>
      <c r="AE287" s="26"/>
      <c r="AF287" s="27"/>
      <c r="AG287" s="26"/>
      <c r="AH287" s="26"/>
      <c r="AI287" s="27"/>
      <c r="AJ287" s="26"/>
      <c r="AK287" s="26"/>
      <c r="AL287" s="6"/>
    </row>
    <row r="288" spans="1:38" ht="21" customHeight="1" x14ac:dyDescent="0.15">
      <c r="A288" s="266"/>
      <c r="B288" s="78"/>
      <c r="C288" s="78"/>
      <c r="D288" s="86"/>
      <c r="E288" s="86"/>
      <c r="F288" s="77"/>
      <c r="G288" s="215"/>
      <c r="H288" s="215"/>
      <c r="I288" s="225"/>
      <c r="J288" s="225"/>
      <c r="K288" s="315">
        <f t="shared" si="13"/>
        <v>0</v>
      </c>
      <c r="L288" s="70"/>
      <c r="M288" s="67"/>
      <c r="N288" s="70"/>
      <c r="O288" s="67"/>
      <c r="P288" s="78"/>
      <c r="Q288" s="78"/>
      <c r="R288" s="78"/>
      <c r="S288" s="192"/>
      <c r="T288" s="27" t="str">
        <f t="shared" si="14"/>
        <v/>
      </c>
      <c r="U288" s="49" t="str">
        <f t="shared" si="15"/>
        <v/>
      </c>
      <c r="V288" s="27"/>
      <c r="W288" s="26"/>
      <c r="X288" s="26"/>
      <c r="Y288" s="27"/>
      <c r="Z288" s="3"/>
      <c r="AA288" s="14"/>
      <c r="AB288" s="3"/>
      <c r="AC288" s="3"/>
      <c r="AD288" s="14"/>
      <c r="AE288" s="26"/>
      <c r="AF288" s="27"/>
      <c r="AG288" s="26"/>
      <c r="AH288" s="26"/>
      <c r="AI288" s="27"/>
      <c r="AJ288" s="26"/>
      <c r="AK288" s="26"/>
      <c r="AL288" s="6"/>
    </row>
    <row r="289" spans="1:38" ht="21" customHeight="1" x14ac:dyDescent="0.15">
      <c r="A289" s="266"/>
      <c r="B289" s="78"/>
      <c r="C289" s="78"/>
      <c r="D289" s="86"/>
      <c r="E289" s="86"/>
      <c r="F289" s="77"/>
      <c r="G289" s="215"/>
      <c r="H289" s="215"/>
      <c r="I289" s="225"/>
      <c r="J289" s="225"/>
      <c r="K289" s="315">
        <f t="shared" si="13"/>
        <v>0</v>
      </c>
      <c r="L289" s="70"/>
      <c r="M289" s="67"/>
      <c r="N289" s="70"/>
      <c r="O289" s="67"/>
      <c r="P289" s="78"/>
      <c r="Q289" s="78"/>
      <c r="R289" s="78"/>
      <c r="S289" s="192"/>
      <c r="T289" s="27" t="str">
        <f t="shared" si="14"/>
        <v/>
      </c>
      <c r="U289" s="49" t="str">
        <f t="shared" si="15"/>
        <v/>
      </c>
      <c r="V289" s="27"/>
      <c r="W289" s="26"/>
      <c r="X289" s="26"/>
      <c r="Y289" s="27"/>
      <c r="Z289" s="3"/>
      <c r="AA289" s="14"/>
      <c r="AB289" s="3"/>
      <c r="AC289" s="3"/>
      <c r="AD289" s="14"/>
      <c r="AE289" s="26"/>
      <c r="AF289" s="27"/>
      <c r="AG289" s="26"/>
      <c r="AH289" s="26"/>
      <c r="AI289" s="27"/>
      <c r="AJ289" s="26"/>
      <c r="AK289" s="26"/>
      <c r="AL289" s="6"/>
    </row>
    <row r="290" spans="1:38" ht="21" customHeight="1" x14ac:dyDescent="0.15">
      <c r="A290" s="266"/>
      <c r="B290" s="78"/>
      <c r="C290" s="78"/>
      <c r="D290" s="86"/>
      <c r="E290" s="86"/>
      <c r="F290" s="77"/>
      <c r="G290" s="215"/>
      <c r="H290" s="215"/>
      <c r="I290" s="225"/>
      <c r="J290" s="225"/>
      <c r="K290" s="315">
        <f t="shared" si="13"/>
        <v>0</v>
      </c>
      <c r="L290" s="70"/>
      <c r="M290" s="67"/>
      <c r="N290" s="70"/>
      <c r="O290" s="67"/>
      <c r="P290" s="78"/>
      <c r="Q290" s="78"/>
      <c r="R290" s="78"/>
      <c r="S290" s="192"/>
      <c r="T290" s="27" t="str">
        <f t="shared" si="14"/>
        <v/>
      </c>
      <c r="U290" s="49" t="str">
        <f t="shared" si="15"/>
        <v/>
      </c>
      <c r="V290" s="27"/>
      <c r="W290" s="26"/>
      <c r="X290" s="26"/>
      <c r="Y290" s="27"/>
      <c r="Z290" s="3"/>
      <c r="AA290" s="14"/>
      <c r="AB290" s="3"/>
      <c r="AC290" s="3"/>
      <c r="AD290" s="14"/>
      <c r="AE290" s="26"/>
      <c r="AF290" s="27"/>
      <c r="AG290" s="26"/>
      <c r="AH290" s="26"/>
      <c r="AI290" s="27"/>
      <c r="AJ290" s="26"/>
      <c r="AK290" s="26"/>
      <c r="AL290" s="6"/>
    </row>
    <row r="291" spans="1:38" ht="21" customHeight="1" x14ac:dyDescent="0.15">
      <c r="A291" s="266"/>
      <c r="B291" s="78"/>
      <c r="C291" s="78"/>
      <c r="D291" s="86"/>
      <c r="E291" s="86"/>
      <c r="F291" s="77"/>
      <c r="G291" s="215"/>
      <c r="H291" s="215"/>
      <c r="I291" s="225"/>
      <c r="J291" s="225"/>
      <c r="K291" s="315">
        <f t="shared" si="13"/>
        <v>0</v>
      </c>
      <c r="L291" s="70"/>
      <c r="M291" s="67"/>
      <c r="N291" s="70"/>
      <c r="O291" s="67"/>
      <c r="P291" s="78"/>
      <c r="Q291" s="78"/>
      <c r="R291" s="78"/>
      <c r="S291" s="192"/>
      <c r="T291" s="27" t="str">
        <f t="shared" si="14"/>
        <v/>
      </c>
      <c r="U291" s="49" t="str">
        <f t="shared" si="15"/>
        <v/>
      </c>
      <c r="V291" s="27"/>
      <c r="W291" s="26"/>
      <c r="X291" s="26"/>
      <c r="Y291" s="27"/>
      <c r="Z291" s="3"/>
      <c r="AA291" s="14"/>
      <c r="AB291" s="3"/>
      <c r="AC291" s="3"/>
      <c r="AD291" s="14"/>
      <c r="AE291" s="26"/>
      <c r="AF291" s="27"/>
      <c r="AG291" s="26"/>
      <c r="AH291" s="26"/>
      <c r="AI291" s="27"/>
      <c r="AJ291" s="26"/>
      <c r="AK291" s="26"/>
      <c r="AL291" s="6"/>
    </row>
    <row r="292" spans="1:38" ht="21" customHeight="1" x14ac:dyDescent="0.15">
      <c r="A292" s="266"/>
      <c r="B292" s="78"/>
      <c r="C292" s="78"/>
      <c r="D292" s="86"/>
      <c r="E292" s="86"/>
      <c r="F292" s="77"/>
      <c r="G292" s="215"/>
      <c r="H292" s="215"/>
      <c r="I292" s="225"/>
      <c r="J292" s="225"/>
      <c r="K292" s="315">
        <f t="shared" si="13"/>
        <v>0</v>
      </c>
      <c r="L292" s="70"/>
      <c r="M292" s="67"/>
      <c r="N292" s="70"/>
      <c r="O292" s="67"/>
      <c r="P292" s="78"/>
      <c r="Q292" s="78"/>
      <c r="R292" s="78"/>
      <c r="S292" s="192"/>
      <c r="T292" s="27" t="str">
        <f t="shared" si="14"/>
        <v/>
      </c>
      <c r="U292" s="49" t="str">
        <f t="shared" si="15"/>
        <v/>
      </c>
      <c r="V292" s="27"/>
      <c r="W292" s="26"/>
      <c r="X292" s="26"/>
      <c r="Y292" s="27"/>
      <c r="Z292" s="3"/>
      <c r="AA292" s="14"/>
      <c r="AB292" s="3"/>
      <c r="AC292" s="3"/>
      <c r="AD292" s="14"/>
      <c r="AE292" s="26"/>
      <c r="AF292" s="27"/>
      <c r="AG292" s="26"/>
      <c r="AH292" s="26"/>
      <c r="AI292" s="27"/>
      <c r="AJ292" s="26"/>
      <c r="AK292" s="26"/>
      <c r="AL292" s="6"/>
    </row>
    <row r="293" spans="1:38" ht="21" customHeight="1" x14ac:dyDescent="0.15">
      <c r="A293" s="266"/>
      <c r="B293" s="78"/>
      <c r="C293" s="78"/>
      <c r="D293" s="86"/>
      <c r="E293" s="86"/>
      <c r="F293" s="77"/>
      <c r="G293" s="215"/>
      <c r="H293" s="215"/>
      <c r="I293" s="225"/>
      <c r="J293" s="225"/>
      <c r="K293" s="315">
        <f t="shared" si="13"/>
        <v>0</v>
      </c>
      <c r="L293" s="70"/>
      <c r="M293" s="67"/>
      <c r="N293" s="70"/>
      <c r="O293" s="67"/>
      <c r="P293" s="78"/>
      <c r="Q293" s="78"/>
      <c r="R293" s="78"/>
      <c r="S293" s="192"/>
      <c r="T293" s="27" t="str">
        <f t="shared" si="14"/>
        <v/>
      </c>
      <c r="U293" s="49" t="str">
        <f t="shared" si="15"/>
        <v/>
      </c>
      <c r="V293" s="27"/>
      <c r="W293" s="26"/>
      <c r="X293" s="26"/>
      <c r="Y293" s="27"/>
      <c r="Z293" s="3"/>
      <c r="AA293" s="14"/>
      <c r="AB293" s="3"/>
      <c r="AC293" s="3"/>
      <c r="AD293" s="14"/>
      <c r="AE293" s="26"/>
      <c r="AF293" s="27"/>
      <c r="AG293" s="26"/>
      <c r="AH293" s="26"/>
      <c r="AI293" s="27"/>
      <c r="AJ293" s="26"/>
      <c r="AK293" s="26"/>
      <c r="AL293" s="6"/>
    </row>
    <row r="294" spans="1:38" ht="21" customHeight="1" x14ac:dyDescent="0.15">
      <c r="A294" s="266"/>
      <c r="B294" s="78"/>
      <c r="C294" s="78"/>
      <c r="D294" s="86"/>
      <c r="E294" s="86"/>
      <c r="F294" s="77"/>
      <c r="G294" s="215"/>
      <c r="H294" s="215"/>
      <c r="I294" s="225"/>
      <c r="J294" s="225"/>
      <c r="K294" s="315">
        <f t="shared" si="13"/>
        <v>0</v>
      </c>
      <c r="L294" s="70"/>
      <c r="M294" s="67"/>
      <c r="N294" s="70"/>
      <c r="O294" s="67"/>
      <c r="P294" s="78"/>
      <c r="Q294" s="78"/>
      <c r="R294" s="78"/>
      <c r="S294" s="192"/>
      <c r="T294" s="27" t="str">
        <f t="shared" si="14"/>
        <v/>
      </c>
      <c r="U294" s="49" t="str">
        <f t="shared" si="15"/>
        <v/>
      </c>
      <c r="V294" s="27"/>
      <c r="W294" s="26"/>
      <c r="X294" s="26"/>
      <c r="Y294" s="27"/>
      <c r="Z294" s="3"/>
      <c r="AA294" s="14"/>
      <c r="AB294" s="3"/>
      <c r="AC294" s="3"/>
      <c r="AD294" s="14"/>
      <c r="AE294" s="26"/>
      <c r="AF294" s="27"/>
      <c r="AG294" s="26"/>
      <c r="AH294" s="26"/>
      <c r="AI294" s="27"/>
      <c r="AJ294" s="26"/>
      <c r="AK294" s="26"/>
      <c r="AL294" s="6"/>
    </row>
    <row r="295" spans="1:38" ht="21" customHeight="1" x14ac:dyDescent="0.15">
      <c r="A295" s="266"/>
      <c r="B295" s="78"/>
      <c r="C295" s="78"/>
      <c r="D295" s="86"/>
      <c r="E295" s="86"/>
      <c r="F295" s="77"/>
      <c r="G295" s="215"/>
      <c r="H295" s="215"/>
      <c r="I295" s="225"/>
      <c r="J295" s="225"/>
      <c r="K295" s="315">
        <f t="shared" si="13"/>
        <v>0</v>
      </c>
      <c r="L295" s="70"/>
      <c r="M295" s="67"/>
      <c r="N295" s="70"/>
      <c r="O295" s="67"/>
      <c r="P295" s="78"/>
      <c r="Q295" s="78"/>
      <c r="R295" s="78"/>
      <c r="S295" s="192"/>
      <c r="T295" s="27" t="str">
        <f t="shared" si="14"/>
        <v/>
      </c>
      <c r="U295" s="49" t="str">
        <f t="shared" si="15"/>
        <v/>
      </c>
      <c r="V295" s="32"/>
      <c r="W295" s="31"/>
      <c r="X295" s="31"/>
      <c r="Y295" s="32"/>
      <c r="Z295" s="3"/>
      <c r="AA295" s="14"/>
      <c r="AB295" s="4"/>
      <c r="AC295" s="3"/>
      <c r="AD295" s="14"/>
      <c r="AE295" s="31"/>
      <c r="AF295" s="32"/>
      <c r="AG295" s="31"/>
      <c r="AH295" s="31"/>
      <c r="AI295" s="32"/>
      <c r="AJ295" s="26"/>
      <c r="AK295" s="26"/>
      <c r="AL295" s="6"/>
    </row>
    <row r="296" spans="1:38" ht="21" customHeight="1" x14ac:dyDescent="0.15">
      <c r="A296" s="266"/>
      <c r="B296" s="78"/>
      <c r="C296" s="78"/>
      <c r="D296" s="86"/>
      <c r="E296" s="86"/>
      <c r="F296" s="77"/>
      <c r="G296" s="215"/>
      <c r="H296" s="215"/>
      <c r="I296" s="225"/>
      <c r="J296" s="225"/>
      <c r="K296" s="315">
        <f t="shared" si="13"/>
        <v>0</v>
      </c>
      <c r="L296" s="70"/>
      <c r="M296" s="67"/>
      <c r="N296" s="70"/>
      <c r="O296" s="67"/>
      <c r="P296" s="78"/>
      <c r="Q296" s="78"/>
      <c r="R296" s="78"/>
      <c r="S296" s="192"/>
      <c r="T296" s="27" t="str">
        <f t="shared" si="14"/>
        <v/>
      </c>
      <c r="U296" s="49" t="str">
        <f t="shared" si="15"/>
        <v/>
      </c>
      <c r="V296" s="32"/>
      <c r="W296" s="31"/>
      <c r="X296" s="31"/>
      <c r="Y296" s="32"/>
      <c r="Z296" s="3"/>
      <c r="AA296" s="14"/>
      <c r="AB296" s="4"/>
      <c r="AC296" s="3"/>
      <c r="AD296" s="14"/>
      <c r="AE296" s="31"/>
      <c r="AF296" s="32"/>
      <c r="AG296" s="31"/>
      <c r="AH296" s="31"/>
      <c r="AI296" s="32"/>
      <c r="AJ296" s="26"/>
      <c r="AK296" s="26"/>
      <c r="AL296" s="6"/>
    </row>
    <row r="297" spans="1:38" ht="21" customHeight="1" x14ac:dyDescent="0.15">
      <c r="A297" s="266"/>
      <c r="B297" s="78"/>
      <c r="C297" s="78"/>
      <c r="D297" s="86"/>
      <c r="E297" s="86"/>
      <c r="F297" s="77"/>
      <c r="G297" s="215"/>
      <c r="H297" s="215"/>
      <c r="I297" s="225"/>
      <c r="J297" s="225"/>
      <c r="K297" s="315">
        <f t="shared" si="13"/>
        <v>0</v>
      </c>
      <c r="L297" s="70"/>
      <c r="M297" s="67"/>
      <c r="N297" s="70"/>
      <c r="O297" s="67"/>
      <c r="P297" s="78"/>
      <c r="Q297" s="78"/>
      <c r="R297" s="78"/>
      <c r="S297" s="192"/>
      <c r="T297" s="27" t="str">
        <f t="shared" si="14"/>
        <v/>
      </c>
      <c r="U297" s="49" t="str">
        <f t="shared" si="15"/>
        <v/>
      </c>
      <c r="V297" s="34"/>
      <c r="W297" s="33"/>
      <c r="X297" s="33"/>
      <c r="Y297" s="34"/>
      <c r="Z297" s="3"/>
      <c r="AA297" s="14"/>
      <c r="AB297" s="5"/>
      <c r="AC297" s="3"/>
      <c r="AD297" s="14"/>
      <c r="AE297" s="33"/>
      <c r="AF297" s="34"/>
      <c r="AG297" s="33"/>
      <c r="AH297" s="33"/>
      <c r="AI297" s="34"/>
      <c r="AJ297" s="26"/>
      <c r="AK297" s="26"/>
      <c r="AL297" s="6"/>
    </row>
    <row r="298" spans="1:38" ht="21.95" customHeight="1" x14ac:dyDescent="0.15">
      <c r="A298" s="266"/>
      <c r="B298" s="78"/>
      <c r="C298" s="78"/>
      <c r="D298" s="86"/>
      <c r="E298" s="86"/>
      <c r="F298" s="77"/>
      <c r="G298" s="215"/>
      <c r="H298" s="215"/>
      <c r="I298" s="225"/>
      <c r="J298" s="225"/>
      <c r="K298" s="315">
        <f t="shared" si="13"/>
        <v>0</v>
      </c>
      <c r="L298" s="70"/>
      <c r="M298" s="67"/>
      <c r="N298" s="70"/>
      <c r="O298" s="67"/>
      <c r="P298" s="78"/>
      <c r="Q298" s="78"/>
      <c r="R298" s="78"/>
      <c r="S298" s="192"/>
      <c r="T298" s="27" t="str">
        <f t="shared" si="14"/>
        <v/>
      </c>
      <c r="U298" s="49" t="str">
        <f t="shared" si="15"/>
        <v/>
      </c>
      <c r="V298" s="25"/>
      <c r="W298" s="25"/>
      <c r="X298" s="25"/>
      <c r="Y298" s="25"/>
      <c r="Z298" s="11"/>
      <c r="AA298" s="18"/>
      <c r="AB298" s="11"/>
      <c r="AC298" s="11"/>
      <c r="AD298" s="18"/>
      <c r="AE298" s="25"/>
      <c r="AF298" s="25"/>
      <c r="AG298" s="25"/>
      <c r="AH298" s="25"/>
      <c r="AI298" s="25"/>
      <c r="AJ298" s="25"/>
      <c r="AK298" s="22"/>
    </row>
    <row r="299" spans="1:38" ht="21.95" customHeight="1" x14ac:dyDescent="0.15">
      <c r="A299" s="177"/>
      <c r="B299" s="78"/>
      <c r="C299" s="78"/>
      <c r="D299" s="86"/>
      <c r="E299" s="86"/>
      <c r="F299" s="77"/>
      <c r="G299" s="215"/>
      <c r="H299" s="215"/>
      <c r="I299" s="225"/>
      <c r="J299" s="225"/>
      <c r="K299" s="315">
        <f t="shared" si="13"/>
        <v>0</v>
      </c>
      <c r="L299" s="70"/>
      <c r="M299" s="67"/>
      <c r="N299" s="70"/>
      <c r="O299" s="67"/>
      <c r="P299" s="78"/>
      <c r="Q299" s="78"/>
      <c r="R299" s="78"/>
      <c r="S299" s="192"/>
      <c r="T299" s="27" t="str">
        <f t="shared" si="14"/>
        <v/>
      </c>
      <c r="U299" s="49" t="str">
        <f t="shared" si="15"/>
        <v/>
      </c>
      <c r="V299" s="35"/>
      <c r="W299" s="29"/>
      <c r="X299" s="29"/>
      <c r="Y299" s="35"/>
      <c r="AE299" s="29"/>
      <c r="AF299" s="35"/>
      <c r="AG299" s="29"/>
      <c r="AH299" s="29"/>
      <c r="AI299" s="35"/>
      <c r="AJ299" s="29"/>
      <c r="AK299" s="29"/>
    </row>
    <row r="300" spans="1:38" ht="21.95" customHeight="1" x14ac:dyDescent="0.15">
      <c r="A300" s="266"/>
      <c r="B300" s="67"/>
      <c r="C300" s="78"/>
      <c r="D300" s="86"/>
      <c r="E300" s="86"/>
      <c r="F300" s="77"/>
      <c r="G300" s="216"/>
      <c r="H300" s="215"/>
      <c r="I300" s="225"/>
      <c r="J300" s="225"/>
      <c r="K300" s="315">
        <f t="shared" si="13"/>
        <v>0</v>
      </c>
      <c r="L300" s="70"/>
      <c r="M300" s="67"/>
      <c r="N300" s="70"/>
      <c r="O300" s="67"/>
      <c r="P300" s="67"/>
      <c r="Q300" s="67"/>
      <c r="R300" s="67"/>
      <c r="S300" s="192"/>
      <c r="T300" s="27" t="str">
        <f t="shared" si="14"/>
        <v/>
      </c>
      <c r="U300" s="49" t="str">
        <f t="shared" si="15"/>
        <v/>
      </c>
      <c r="V300" s="35"/>
      <c r="W300" s="29"/>
      <c r="X300" s="29"/>
      <c r="Y300" s="35"/>
      <c r="AE300" s="29"/>
      <c r="AF300" s="35"/>
      <c r="AG300" s="29"/>
      <c r="AH300" s="29"/>
      <c r="AI300" s="35"/>
      <c r="AJ300" s="29"/>
      <c r="AK300" s="29"/>
    </row>
    <row r="301" spans="1:38" ht="21.95" customHeight="1" x14ac:dyDescent="0.15">
      <c r="A301" s="266"/>
      <c r="B301" s="67"/>
      <c r="C301" s="78"/>
      <c r="D301" s="86"/>
      <c r="E301" s="86"/>
      <c r="F301" s="77"/>
      <c r="G301" s="216"/>
      <c r="H301" s="215"/>
      <c r="I301" s="225"/>
      <c r="J301" s="225"/>
      <c r="K301" s="315">
        <f t="shared" si="13"/>
        <v>0</v>
      </c>
      <c r="L301" s="70"/>
      <c r="M301" s="67"/>
      <c r="N301" s="70"/>
      <c r="O301" s="67"/>
      <c r="P301" s="67"/>
      <c r="Q301" s="67"/>
      <c r="R301" s="67"/>
      <c r="S301" s="192"/>
      <c r="T301" s="27" t="str">
        <f t="shared" si="14"/>
        <v/>
      </c>
      <c r="U301" s="49" t="str">
        <f t="shared" si="15"/>
        <v/>
      </c>
      <c r="V301" s="35"/>
      <c r="W301" s="29"/>
      <c r="X301" s="29"/>
      <c r="Y301" s="35"/>
      <c r="AE301" s="29"/>
      <c r="AF301" s="35"/>
      <c r="AG301" s="29"/>
      <c r="AH301" s="29"/>
      <c r="AI301" s="35"/>
      <c r="AJ301" s="29"/>
      <c r="AK301" s="29"/>
    </row>
    <row r="302" spans="1:38" ht="21.95" customHeight="1" x14ac:dyDescent="0.15">
      <c r="A302" s="266"/>
      <c r="B302" s="67"/>
      <c r="C302" s="78"/>
      <c r="D302" s="86"/>
      <c r="E302" s="86"/>
      <c r="F302" s="77"/>
      <c r="G302" s="216"/>
      <c r="H302" s="215"/>
      <c r="I302" s="225"/>
      <c r="J302" s="225"/>
      <c r="K302" s="315">
        <f t="shared" si="13"/>
        <v>0</v>
      </c>
      <c r="L302" s="70"/>
      <c r="M302" s="67"/>
      <c r="N302" s="70"/>
      <c r="O302" s="67"/>
      <c r="P302" s="67"/>
      <c r="Q302" s="67"/>
      <c r="R302" s="67"/>
      <c r="S302" s="192"/>
      <c r="T302" s="27" t="str">
        <f t="shared" si="14"/>
        <v/>
      </c>
      <c r="U302" s="49" t="str">
        <f t="shared" si="15"/>
        <v/>
      </c>
      <c r="V302" s="35"/>
      <c r="W302" s="29"/>
      <c r="X302" s="29"/>
      <c r="Y302" s="35"/>
      <c r="AE302" s="29"/>
      <c r="AF302" s="35"/>
      <c r="AG302" s="29"/>
      <c r="AH302" s="29"/>
      <c r="AI302" s="35"/>
      <c r="AJ302" s="29"/>
      <c r="AK302" s="29"/>
    </row>
    <row r="303" spans="1:38" ht="21.95" customHeight="1" x14ac:dyDescent="0.15">
      <c r="A303" s="266"/>
      <c r="B303" s="67"/>
      <c r="C303" s="78"/>
      <c r="D303" s="86"/>
      <c r="E303" s="86"/>
      <c r="F303" s="77"/>
      <c r="G303" s="216"/>
      <c r="H303" s="215"/>
      <c r="I303" s="225"/>
      <c r="J303" s="225"/>
      <c r="K303" s="315">
        <f t="shared" si="13"/>
        <v>0</v>
      </c>
      <c r="L303" s="70"/>
      <c r="M303" s="67"/>
      <c r="N303" s="70"/>
      <c r="O303" s="67"/>
      <c r="P303" s="67"/>
      <c r="Q303" s="67"/>
      <c r="R303" s="67"/>
      <c r="S303" s="192"/>
      <c r="T303" s="27" t="str">
        <f t="shared" si="14"/>
        <v/>
      </c>
      <c r="U303" s="49" t="str">
        <f t="shared" si="15"/>
        <v/>
      </c>
      <c r="V303" s="35"/>
      <c r="W303" s="29"/>
      <c r="X303" s="29"/>
      <c r="Y303" s="35"/>
      <c r="AE303" s="29"/>
      <c r="AF303" s="35"/>
      <c r="AG303" s="29"/>
      <c r="AH303" s="29"/>
      <c r="AI303" s="35"/>
      <c r="AJ303" s="29"/>
      <c r="AK303" s="29"/>
    </row>
    <row r="304" spans="1:38" ht="21.95" customHeight="1" x14ac:dyDescent="0.15">
      <c r="A304" s="266">
        <f t="shared" ref="A304:A313" si="16">IF(ISBLANK(G304),,A303+1)</f>
        <v>0</v>
      </c>
      <c r="B304" s="67"/>
      <c r="C304" s="78"/>
      <c r="D304" s="86"/>
      <c r="E304" s="86"/>
      <c r="F304" s="77"/>
      <c r="G304" s="216"/>
      <c r="H304" s="215"/>
      <c r="I304" s="225"/>
      <c r="J304" s="225"/>
      <c r="K304" s="315">
        <f t="shared" si="13"/>
        <v>0</v>
      </c>
      <c r="L304" s="70"/>
      <c r="M304" s="67"/>
      <c r="N304" s="70"/>
      <c r="O304" s="67"/>
      <c r="P304" s="67"/>
      <c r="Q304" s="67"/>
      <c r="R304" s="67"/>
      <c r="S304" s="192"/>
      <c r="T304" s="27" t="str">
        <f t="shared" si="14"/>
        <v/>
      </c>
      <c r="U304" s="49" t="str">
        <f t="shared" si="15"/>
        <v/>
      </c>
      <c r="V304" s="35"/>
      <c r="W304" s="29"/>
      <c r="X304" s="29"/>
      <c r="Y304" s="35"/>
      <c r="AE304" s="29"/>
      <c r="AF304" s="35"/>
      <c r="AG304" s="29"/>
      <c r="AH304" s="29"/>
      <c r="AI304" s="35"/>
      <c r="AJ304" s="29"/>
      <c r="AK304" s="29"/>
    </row>
    <row r="305" spans="1:37" ht="21.95" customHeight="1" x14ac:dyDescent="0.15">
      <c r="A305" s="266">
        <f t="shared" si="16"/>
        <v>0</v>
      </c>
      <c r="B305" s="67"/>
      <c r="C305" s="78"/>
      <c r="D305" s="86"/>
      <c r="E305" s="86"/>
      <c r="F305" s="77"/>
      <c r="G305" s="216"/>
      <c r="H305" s="215"/>
      <c r="I305" s="225"/>
      <c r="J305" s="225"/>
      <c r="K305" s="315">
        <f t="shared" si="13"/>
        <v>0</v>
      </c>
      <c r="L305" s="70"/>
      <c r="M305" s="67"/>
      <c r="N305" s="70"/>
      <c r="O305" s="67"/>
      <c r="P305" s="67"/>
      <c r="Q305" s="67"/>
      <c r="R305" s="67"/>
      <c r="S305" s="192"/>
      <c r="T305" s="27" t="str">
        <f t="shared" si="14"/>
        <v/>
      </c>
      <c r="U305" s="49" t="str">
        <f t="shared" si="15"/>
        <v/>
      </c>
      <c r="V305" s="35"/>
      <c r="W305" s="29"/>
      <c r="X305" s="29"/>
      <c r="Y305" s="35"/>
      <c r="AE305" s="29"/>
      <c r="AF305" s="35"/>
      <c r="AG305" s="29"/>
      <c r="AH305" s="29"/>
      <c r="AI305" s="35"/>
      <c r="AJ305" s="29"/>
      <c r="AK305" s="29"/>
    </row>
    <row r="306" spans="1:37" ht="21.95" customHeight="1" x14ac:dyDescent="0.15">
      <c r="A306" s="267">
        <f t="shared" si="16"/>
        <v>0</v>
      </c>
      <c r="B306" s="104"/>
      <c r="C306" s="167"/>
      <c r="D306" s="106"/>
      <c r="E306" s="106"/>
      <c r="F306" s="166"/>
      <c r="G306" s="218"/>
      <c r="H306" s="217"/>
      <c r="I306" s="226"/>
      <c r="J306" s="226"/>
      <c r="K306" s="316">
        <f t="shared" si="13"/>
        <v>0</v>
      </c>
      <c r="L306" s="159"/>
      <c r="M306" s="104"/>
      <c r="N306" s="159"/>
      <c r="O306" s="104"/>
      <c r="P306" s="104"/>
      <c r="Q306" s="104"/>
      <c r="R306" s="104"/>
      <c r="S306" s="269"/>
      <c r="T306" s="27" t="str">
        <f t="shared" si="14"/>
        <v/>
      </c>
      <c r="U306" s="49" t="str">
        <f t="shared" si="15"/>
        <v/>
      </c>
      <c r="V306" s="35"/>
      <c r="W306" s="29"/>
      <c r="X306" s="29"/>
      <c r="Y306" s="35"/>
      <c r="AE306" s="29"/>
      <c r="AF306" s="35"/>
      <c r="AG306" s="29"/>
      <c r="AH306" s="29"/>
      <c r="AI306" s="35"/>
      <c r="AJ306" s="29"/>
      <c r="AK306" s="29"/>
    </row>
    <row r="307" spans="1:37" ht="21.95" customHeight="1" x14ac:dyDescent="0.15">
      <c r="A307" s="268">
        <f t="shared" si="16"/>
        <v>0</v>
      </c>
      <c r="B307" s="103"/>
      <c r="C307" s="103"/>
      <c r="D307" s="102"/>
      <c r="E307" s="102"/>
      <c r="F307" s="164"/>
      <c r="G307" s="210"/>
      <c r="H307" s="210"/>
      <c r="I307" s="227"/>
      <c r="J307" s="227"/>
      <c r="K307" s="314">
        <f t="shared" si="13"/>
        <v>0</v>
      </c>
      <c r="L307" s="200"/>
      <c r="M307" s="71"/>
      <c r="N307" s="200"/>
      <c r="O307" s="71"/>
      <c r="P307" s="103"/>
      <c r="Q307" s="103"/>
      <c r="R307" s="103"/>
      <c r="S307" s="270"/>
      <c r="T307" s="27" t="str">
        <f t="shared" si="14"/>
        <v/>
      </c>
      <c r="U307" s="49" t="str">
        <f t="shared" si="15"/>
        <v/>
      </c>
      <c r="V307" s="35"/>
      <c r="W307" s="29"/>
      <c r="X307" s="29"/>
      <c r="Y307" s="35"/>
      <c r="AE307" s="29"/>
      <c r="AF307" s="35"/>
      <c r="AG307" s="29"/>
      <c r="AH307" s="29"/>
      <c r="AI307" s="35"/>
      <c r="AJ307" s="29"/>
      <c r="AK307" s="29"/>
    </row>
    <row r="308" spans="1:37" ht="21.95" customHeight="1" x14ac:dyDescent="0.15">
      <c r="A308" s="266">
        <f t="shared" si="16"/>
        <v>0</v>
      </c>
      <c r="B308" s="78"/>
      <c r="C308" s="78"/>
      <c r="D308" s="86"/>
      <c r="E308" s="86"/>
      <c r="F308" s="77"/>
      <c r="G308" s="215"/>
      <c r="H308" s="215"/>
      <c r="I308" s="225"/>
      <c r="J308" s="225"/>
      <c r="K308" s="315">
        <f t="shared" si="13"/>
        <v>0</v>
      </c>
      <c r="L308" s="70"/>
      <c r="M308" s="67"/>
      <c r="N308" s="70"/>
      <c r="O308" s="67"/>
      <c r="P308" s="78"/>
      <c r="Q308" s="78"/>
      <c r="R308" s="78"/>
      <c r="S308" s="192"/>
      <c r="T308" s="27" t="str">
        <f t="shared" si="14"/>
        <v/>
      </c>
      <c r="U308" s="49" t="str">
        <f t="shared" si="15"/>
        <v/>
      </c>
      <c r="V308" s="35"/>
      <c r="W308" s="29"/>
      <c r="X308" s="29"/>
      <c r="Y308" s="35"/>
      <c r="AE308" s="29"/>
      <c r="AF308" s="35"/>
      <c r="AG308" s="29"/>
      <c r="AH308" s="29"/>
      <c r="AI308" s="35"/>
      <c r="AJ308" s="29"/>
      <c r="AK308" s="29"/>
    </row>
    <row r="309" spans="1:37" ht="21.95" customHeight="1" x14ac:dyDescent="0.15">
      <c r="A309" s="266">
        <f t="shared" si="16"/>
        <v>0</v>
      </c>
      <c r="B309" s="78"/>
      <c r="C309" s="78"/>
      <c r="D309" s="86"/>
      <c r="E309" s="86"/>
      <c r="F309" s="77"/>
      <c r="G309" s="215"/>
      <c r="H309" s="215"/>
      <c r="I309" s="225"/>
      <c r="J309" s="225"/>
      <c r="K309" s="315">
        <f t="shared" si="13"/>
        <v>0</v>
      </c>
      <c r="L309" s="70"/>
      <c r="M309" s="67"/>
      <c r="N309" s="70"/>
      <c r="O309" s="67"/>
      <c r="P309" s="78"/>
      <c r="Q309" s="78"/>
      <c r="R309" s="78"/>
      <c r="S309" s="192"/>
      <c r="T309" s="27" t="str">
        <f t="shared" si="14"/>
        <v/>
      </c>
      <c r="U309" s="49" t="str">
        <f t="shared" si="15"/>
        <v/>
      </c>
      <c r="V309" s="35"/>
      <c r="W309" s="29"/>
      <c r="X309" s="29"/>
      <c r="Y309" s="35"/>
      <c r="AE309" s="29"/>
      <c r="AF309" s="35"/>
      <c r="AG309" s="29"/>
      <c r="AH309" s="29"/>
      <c r="AI309" s="35"/>
      <c r="AJ309" s="29"/>
      <c r="AK309" s="29"/>
    </row>
    <row r="310" spans="1:37" ht="21.95" customHeight="1" x14ac:dyDescent="0.15">
      <c r="A310" s="266">
        <f t="shared" si="16"/>
        <v>0</v>
      </c>
      <c r="B310" s="78"/>
      <c r="C310" s="78"/>
      <c r="D310" s="86"/>
      <c r="E310" s="86"/>
      <c r="F310" s="77"/>
      <c r="G310" s="215"/>
      <c r="H310" s="215"/>
      <c r="I310" s="225"/>
      <c r="J310" s="225"/>
      <c r="K310" s="315">
        <f t="shared" si="13"/>
        <v>0</v>
      </c>
      <c r="L310" s="70"/>
      <c r="M310" s="67"/>
      <c r="N310" s="70"/>
      <c r="O310" s="67"/>
      <c r="P310" s="78"/>
      <c r="Q310" s="78"/>
      <c r="R310" s="78"/>
      <c r="S310" s="192"/>
      <c r="T310" s="27" t="str">
        <f t="shared" si="14"/>
        <v/>
      </c>
      <c r="U310" s="49" t="str">
        <f t="shared" si="15"/>
        <v/>
      </c>
    </row>
    <row r="311" spans="1:37" ht="21.95" customHeight="1" x14ac:dyDescent="0.15">
      <c r="A311" s="266">
        <f t="shared" si="16"/>
        <v>0</v>
      </c>
      <c r="B311" s="78"/>
      <c r="C311" s="78"/>
      <c r="D311" s="86"/>
      <c r="E311" s="86"/>
      <c r="F311" s="77"/>
      <c r="G311" s="215"/>
      <c r="H311" s="215"/>
      <c r="I311" s="225"/>
      <c r="J311" s="225"/>
      <c r="K311" s="315">
        <f t="shared" si="13"/>
        <v>0</v>
      </c>
      <c r="L311" s="70"/>
      <c r="M311" s="67"/>
      <c r="N311" s="70"/>
      <c r="O311" s="67"/>
      <c r="P311" s="78"/>
      <c r="Q311" s="78"/>
      <c r="R311" s="78"/>
      <c r="S311" s="192"/>
      <c r="T311" s="27" t="str">
        <f t="shared" si="14"/>
        <v/>
      </c>
      <c r="U311" s="49" t="str">
        <f t="shared" si="15"/>
        <v/>
      </c>
    </row>
    <row r="312" spans="1:37" ht="21.95" customHeight="1" x14ac:dyDescent="0.15">
      <c r="A312" s="266">
        <f t="shared" si="16"/>
        <v>0</v>
      </c>
      <c r="B312" s="78"/>
      <c r="C312" s="78"/>
      <c r="D312" s="86"/>
      <c r="E312" s="86"/>
      <c r="F312" s="77"/>
      <c r="G312" s="215"/>
      <c r="H312" s="215"/>
      <c r="I312" s="225"/>
      <c r="J312" s="225"/>
      <c r="K312" s="315">
        <f t="shared" si="13"/>
        <v>0</v>
      </c>
      <c r="L312" s="70"/>
      <c r="M312" s="271"/>
      <c r="N312" s="70"/>
      <c r="O312" s="271"/>
      <c r="P312" s="78"/>
      <c r="Q312" s="78"/>
      <c r="R312" s="78"/>
      <c r="S312" s="192"/>
      <c r="T312" s="27" t="str">
        <f t="shared" si="14"/>
        <v/>
      </c>
      <c r="U312" s="49" t="str">
        <f t="shared" si="15"/>
        <v/>
      </c>
    </row>
    <row r="313" spans="1:37" ht="21.95" customHeight="1" x14ac:dyDescent="0.15">
      <c r="A313" s="266">
        <f t="shared" si="16"/>
        <v>0</v>
      </c>
      <c r="B313" s="78"/>
      <c r="C313" s="78"/>
      <c r="D313" s="86"/>
      <c r="E313" s="86"/>
      <c r="F313" s="77"/>
      <c r="G313" s="215"/>
      <c r="H313" s="215"/>
      <c r="I313" s="225"/>
      <c r="J313" s="225"/>
      <c r="K313" s="315">
        <f t="shared" si="13"/>
        <v>0</v>
      </c>
      <c r="L313" s="70"/>
      <c r="M313" s="67"/>
      <c r="N313" s="70"/>
      <c r="O313" s="67"/>
      <c r="P313" s="78"/>
      <c r="Q313" s="78"/>
      <c r="R313" s="78"/>
      <c r="S313" s="192"/>
      <c r="T313" s="27" t="str">
        <f t="shared" si="14"/>
        <v/>
      </c>
      <c r="U313" s="49" t="str">
        <f t="shared" si="15"/>
        <v/>
      </c>
    </row>
    <row r="314" spans="1:37" ht="21.95" customHeight="1" x14ac:dyDescent="0.15">
      <c r="A314" s="266"/>
      <c r="B314" s="78"/>
      <c r="C314" s="78"/>
      <c r="D314" s="86"/>
      <c r="E314" s="86"/>
      <c r="F314" s="77"/>
      <c r="G314" s="215"/>
      <c r="H314" s="215"/>
      <c r="I314" s="225"/>
      <c r="J314" s="225"/>
      <c r="K314" s="315">
        <f t="shared" si="13"/>
        <v>0</v>
      </c>
      <c r="L314" s="70"/>
      <c r="M314" s="67"/>
      <c r="N314" s="70"/>
      <c r="O314" s="67"/>
      <c r="P314" s="78"/>
      <c r="Q314" s="78"/>
      <c r="R314" s="78"/>
      <c r="S314" s="192"/>
      <c r="T314" s="27" t="str">
        <f t="shared" si="14"/>
        <v/>
      </c>
      <c r="U314" s="49" t="str">
        <f t="shared" si="15"/>
        <v/>
      </c>
    </row>
    <row r="315" spans="1:37" ht="21.95" customHeight="1" x14ac:dyDescent="0.15">
      <c r="A315" s="266"/>
      <c r="B315" s="78"/>
      <c r="C315" s="78"/>
      <c r="D315" s="86"/>
      <c r="E315" s="86"/>
      <c r="F315" s="77"/>
      <c r="G315" s="215"/>
      <c r="H315" s="215"/>
      <c r="I315" s="225"/>
      <c r="J315" s="225"/>
      <c r="K315" s="315">
        <f t="shared" si="13"/>
        <v>0</v>
      </c>
      <c r="L315" s="70"/>
      <c r="M315" s="67"/>
      <c r="N315" s="70"/>
      <c r="O315" s="67"/>
      <c r="P315" s="78"/>
      <c r="Q315" s="78"/>
      <c r="R315" s="78"/>
      <c r="S315" s="192"/>
      <c r="T315" s="27" t="str">
        <f t="shared" si="14"/>
        <v/>
      </c>
      <c r="U315" s="49" t="str">
        <f t="shared" si="15"/>
        <v/>
      </c>
    </row>
    <row r="316" spans="1:37" ht="21.95" customHeight="1" x14ac:dyDescent="0.15">
      <c r="A316" s="266"/>
      <c r="B316" s="78"/>
      <c r="C316" s="78"/>
      <c r="D316" s="86"/>
      <c r="E316" s="86"/>
      <c r="F316" s="77"/>
      <c r="G316" s="215"/>
      <c r="H316" s="215"/>
      <c r="I316" s="225"/>
      <c r="J316" s="225"/>
      <c r="K316" s="315">
        <f t="shared" si="13"/>
        <v>0</v>
      </c>
      <c r="L316" s="70"/>
      <c r="M316" s="67"/>
      <c r="N316" s="70"/>
      <c r="O316" s="67"/>
      <c r="P316" s="78"/>
      <c r="Q316" s="78"/>
      <c r="R316" s="78"/>
      <c r="S316" s="192"/>
      <c r="T316" s="27" t="str">
        <f t="shared" si="14"/>
        <v/>
      </c>
      <c r="U316" s="49" t="str">
        <f t="shared" si="15"/>
        <v/>
      </c>
    </row>
    <row r="317" spans="1:37" ht="21.95" customHeight="1" x14ac:dyDescent="0.15">
      <c r="A317" s="266"/>
      <c r="B317" s="78"/>
      <c r="C317" s="78"/>
      <c r="D317" s="86"/>
      <c r="E317" s="86"/>
      <c r="F317" s="77"/>
      <c r="G317" s="215"/>
      <c r="H317" s="215"/>
      <c r="I317" s="225"/>
      <c r="J317" s="225"/>
      <c r="K317" s="315">
        <f t="shared" si="13"/>
        <v>0</v>
      </c>
      <c r="L317" s="70"/>
      <c r="M317" s="67"/>
      <c r="N317" s="70"/>
      <c r="O317" s="67"/>
      <c r="P317" s="78"/>
      <c r="Q317" s="78"/>
      <c r="R317" s="78"/>
      <c r="S317" s="192"/>
      <c r="T317" s="27" t="str">
        <f t="shared" si="14"/>
        <v/>
      </c>
      <c r="U317" s="49" t="str">
        <f t="shared" si="15"/>
        <v/>
      </c>
    </row>
    <row r="318" spans="1:37" ht="21.95" customHeight="1" x14ac:dyDescent="0.15">
      <c r="A318" s="266"/>
      <c r="B318" s="78"/>
      <c r="C318" s="78"/>
      <c r="D318" s="86"/>
      <c r="E318" s="86"/>
      <c r="F318" s="77"/>
      <c r="G318" s="215"/>
      <c r="H318" s="215"/>
      <c r="I318" s="225"/>
      <c r="J318" s="225"/>
      <c r="K318" s="315">
        <f t="shared" si="13"/>
        <v>0</v>
      </c>
      <c r="L318" s="70"/>
      <c r="M318" s="271"/>
      <c r="N318" s="70"/>
      <c r="O318" s="271"/>
      <c r="P318" s="78"/>
      <c r="Q318" s="78"/>
      <c r="R318" s="78"/>
      <c r="S318" s="192"/>
      <c r="T318" s="27" t="str">
        <f t="shared" si="14"/>
        <v/>
      </c>
      <c r="U318" s="49" t="str">
        <f t="shared" si="15"/>
        <v/>
      </c>
    </row>
    <row r="319" spans="1:37" ht="21.95" customHeight="1" x14ac:dyDescent="0.15">
      <c r="A319" s="177"/>
      <c r="B319" s="78"/>
      <c r="C319" s="78"/>
      <c r="D319" s="86"/>
      <c r="E319" s="86"/>
      <c r="F319" s="77"/>
      <c r="G319" s="215"/>
      <c r="H319" s="215"/>
      <c r="I319" s="225"/>
      <c r="J319" s="225"/>
      <c r="K319" s="315">
        <f t="shared" si="13"/>
        <v>0</v>
      </c>
      <c r="L319" s="70"/>
      <c r="M319" s="67"/>
      <c r="N319" s="70"/>
      <c r="O319" s="67"/>
      <c r="P319" s="78"/>
      <c r="Q319" s="78"/>
      <c r="R319" s="78"/>
      <c r="S319" s="192"/>
      <c r="T319" s="27" t="str">
        <f t="shared" si="14"/>
        <v/>
      </c>
      <c r="U319" s="49" t="str">
        <f t="shared" si="15"/>
        <v/>
      </c>
    </row>
    <row r="320" spans="1:37" ht="21.95" customHeight="1" x14ac:dyDescent="0.15">
      <c r="A320" s="266"/>
      <c r="B320" s="67"/>
      <c r="C320" s="78"/>
      <c r="D320" s="86"/>
      <c r="E320" s="86"/>
      <c r="F320" s="77"/>
      <c r="G320" s="216"/>
      <c r="H320" s="215"/>
      <c r="I320" s="225"/>
      <c r="J320" s="225"/>
      <c r="K320" s="315">
        <f t="shared" si="13"/>
        <v>0</v>
      </c>
      <c r="L320" s="70"/>
      <c r="M320" s="67"/>
      <c r="N320" s="70"/>
      <c r="O320" s="67"/>
      <c r="P320" s="67"/>
      <c r="Q320" s="67"/>
      <c r="R320" s="67"/>
      <c r="S320" s="192"/>
      <c r="T320" s="27" t="str">
        <f t="shared" si="14"/>
        <v/>
      </c>
      <c r="U320" s="49" t="str">
        <f t="shared" si="15"/>
        <v/>
      </c>
    </row>
    <row r="321" spans="1:21" ht="21.95" customHeight="1" x14ac:dyDescent="0.15">
      <c r="A321" s="266"/>
      <c r="B321" s="67"/>
      <c r="C321" s="78"/>
      <c r="D321" s="86"/>
      <c r="E321" s="86"/>
      <c r="F321" s="77"/>
      <c r="G321" s="216"/>
      <c r="H321" s="215"/>
      <c r="I321" s="225"/>
      <c r="J321" s="225"/>
      <c r="K321" s="315">
        <f t="shared" si="13"/>
        <v>0</v>
      </c>
      <c r="L321" s="70"/>
      <c r="M321" s="67"/>
      <c r="N321" s="70"/>
      <c r="O321" s="67"/>
      <c r="P321" s="67"/>
      <c r="Q321" s="67"/>
      <c r="R321" s="67"/>
      <c r="S321" s="192"/>
      <c r="T321" s="27" t="str">
        <f t="shared" si="14"/>
        <v/>
      </c>
      <c r="U321" s="49" t="str">
        <f t="shared" si="15"/>
        <v/>
      </c>
    </row>
    <row r="322" spans="1:21" ht="21.95" customHeight="1" x14ac:dyDescent="0.15">
      <c r="A322" s="266"/>
      <c r="B322" s="67"/>
      <c r="C322" s="78"/>
      <c r="D322" s="86"/>
      <c r="E322" s="86"/>
      <c r="F322" s="77"/>
      <c r="G322" s="216"/>
      <c r="H322" s="215"/>
      <c r="I322" s="225"/>
      <c r="J322" s="225"/>
      <c r="K322" s="315">
        <f t="shared" si="13"/>
        <v>0</v>
      </c>
      <c r="L322" s="70"/>
      <c r="M322" s="67"/>
      <c r="N322" s="70"/>
      <c r="O322" s="67"/>
      <c r="P322" s="67"/>
      <c r="Q322" s="67"/>
      <c r="R322" s="67"/>
      <c r="S322" s="192"/>
      <c r="T322" s="27" t="str">
        <f t="shared" si="14"/>
        <v/>
      </c>
      <c r="U322" s="49" t="str">
        <f t="shared" si="15"/>
        <v/>
      </c>
    </row>
    <row r="323" spans="1:21" ht="21.95" customHeight="1" x14ac:dyDescent="0.15">
      <c r="A323" s="266"/>
      <c r="B323" s="67"/>
      <c r="C323" s="78"/>
      <c r="D323" s="86"/>
      <c r="E323" s="86"/>
      <c r="F323" s="77"/>
      <c r="G323" s="216"/>
      <c r="H323" s="215"/>
      <c r="I323" s="225"/>
      <c r="J323" s="225"/>
      <c r="K323" s="315">
        <f t="shared" si="13"/>
        <v>0</v>
      </c>
      <c r="L323" s="70"/>
      <c r="M323" s="67"/>
      <c r="N323" s="70"/>
      <c r="O323" s="67"/>
      <c r="P323" s="67"/>
      <c r="Q323" s="67"/>
      <c r="R323" s="67"/>
      <c r="S323" s="192"/>
      <c r="T323" s="27" t="str">
        <f t="shared" si="14"/>
        <v/>
      </c>
      <c r="U323" s="49" t="str">
        <f t="shared" si="15"/>
        <v/>
      </c>
    </row>
    <row r="324" spans="1:21" ht="21.95" customHeight="1" x14ac:dyDescent="0.15">
      <c r="A324" s="266"/>
      <c r="B324" s="67"/>
      <c r="C324" s="78"/>
      <c r="D324" s="86"/>
      <c r="E324" s="86"/>
      <c r="F324" s="77"/>
      <c r="G324" s="216"/>
      <c r="H324" s="215"/>
      <c r="I324" s="225"/>
      <c r="J324" s="225"/>
      <c r="K324" s="315">
        <f t="shared" si="13"/>
        <v>0</v>
      </c>
      <c r="L324" s="70"/>
      <c r="M324" s="67"/>
      <c r="N324" s="70"/>
      <c r="O324" s="67"/>
      <c r="P324" s="67"/>
      <c r="Q324" s="67"/>
      <c r="R324" s="67"/>
      <c r="S324" s="192"/>
      <c r="T324" s="27" t="str">
        <f t="shared" si="14"/>
        <v/>
      </c>
      <c r="U324" s="49" t="str">
        <f t="shared" si="15"/>
        <v/>
      </c>
    </row>
    <row r="325" spans="1:21" ht="21.95" customHeight="1" x14ac:dyDescent="0.15">
      <c r="A325" s="266"/>
      <c r="B325" s="67"/>
      <c r="C325" s="78"/>
      <c r="D325" s="86"/>
      <c r="E325" s="86"/>
      <c r="F325" s="77"/>
      <c r="G325" s="216"/>
      <c r="H325" s="215"/>
      <c r="I325" s="225"/>
      <c r="J325" s="225"/>
      <c r="K325" s="315">
        <f t="shared" si="13"/>
        <v>0</v>
      </c>
      <c r="L325" s="70"/>
      <c r="M325" s="67"/>
      <c r="N325" s="70"/>
      <c r="O325" s="67"/>
      <c r="P325" s="67"/>
      <c r="Q325" s="67"/>
      <c r="R325" s="67"/>
      <c r="S325" s="192"/>
      <c r="T325" s="27" t="str">
        <f t="shared" si="14"/>
        <v/>
      </c>
      <c r="U325" s="49" t="str">
        <f t="shared" si="15"/>
        <v/>
      </c>
    </row>
    <row r="326" spans="1:21" ht="21.95" customHeight="1" x14ac:dyDescent="0.15">
      <c r="A326" s="267"/>
      <c r="B326" s="104"/>
      <c r="C326" s="167"/>
      <c r="D326" s="106"/>
      <c r="E326" s="106"/>
      <c r="F326" s="166"/>
      <c r="G326" s="218"/>
      <c r="H326" s="217"/>
      <c r="I326" s="226"/>
      <c r="J326" s="226"/>
      <c r="K326" s="316">
        <f t="shared" si="13"/>
        <v>0</v>
      </c>
      <c r="L326" s="159"/>
      <c r="M326" s="104"/>
      <c r="N326" s="159"/>
      <c r="O326" s="104"/>
      <c r="P326" s="104"/>
      <c r="Q326" s="104"/>
      <c r="R326" s="104"/>
      <c r="S326" s="269"/>
      <c r="T326" s="27" t="str">
        <f t="shared" si="14"/>
        <v/>
      </c>
      <c r="U326" s="49" t="str">
        <f t="shared" si="15"/>
        <v/>
      </c>
    </row>
    <row r="327" spans="1:21" ht="21.95" customHeight="1" x14ac:dyDescent="0.15">
      <c r="A327" s="268"/>
      <c r="B327" s="103"/>
      <c r="C327" s="103"/>
      <c r="D327" s="102"/>
      <c r="E327" s="102"/>
      <c r="F327" s="164"/>
      <c r="G327" s="210"/>
      <c r="H327" s="210"/>
      <c r="I327" s="227"/>
      <c r="J327" s="227"/>
      <c r="K327" s="314">
        <f t="shared" ref="K327:K390" si="17">J327-E327</f>
        <v>0</v>
      </c>
      <c r="L327" s="200"/>
      <c r="M327" s="71"/>
      <c r="N327" s="200"/>
      <c r="O327" s="71"/>
      <c r="P327" s="103"/>
      <c r="Q327" s="103"/>
      <c r="R327" s="103"/>
      <c r="S327" s="270"/>
      <c r="T327" s="27" t="str">
        <f t="shared" ref="T327:T390" si="18">CONCATENATE(L327,C327)</f>
        <v/>
      </c>
      <c r="U327" s="49" t="str">
        <f t="shared" ref="U327:U390" si="19">CONCATENATE(N327,H327)</f>
        <v/>
      </c>
    </row>
    <row r="328" spans="1:21" ht="21.95" customHeight="1" x14ac:dyDescent="0.15">
      <c r="A328" s="266"/>
      <c r="B328" s="78"/>
      <c r="C328" s="78"/>
      <c r="D328" s="86"/>
      <c r="E328" s="86"/>
      <c r="F328" s="77"/>
      <c r="G328" s="215"/>
      <c r="H328" s="215"/>
      <c r="I328" s="225"/>
      <c r="J328" s="225"/>
      <c r="K328" s="315">
        <f t="shared" si="17"/>
        <v>0</v>
      </c>
      <c r="L328" s="70"/>
      <c r="M328" s="67"/>
      <c r="N328" s="70"/>
      <c r="O328" s="67"/>
      <c r="P328" s="78"/>
      <c r="Q328" s="78"/>
      <c r="R328" s="78"/>
      <c r="S328" s="192"/>
      <c r="T328" s="27" t="str">
        <f t="shared" si="18"/>
        <v/>
      </c>
      <c r="U328" s="49" t="str">
        <f t="shared" si="19"/>
        <v/>
      </c>
    </row>
    <row r="329" spans="1:21" ht="21.95" customHeight="1" x14ac:dyDescent="0.15">
      <c r="A329" s="266"/>
      <c r="B329" s="78"/>
      <c r="C329" s="78"/>
      <c r="D329" s="86"/>
      <c r="E329" s="86"/>
      <c r="F329" s="77"/>
      <c r="G329" s="215"/>
      <c r="H329" s="215"/>
      <c r="I329" s="225"/>
      <c r="J329" s="225"/>
      <c r="K329" s="315">
        <f t="shared" si="17"/>
        <v>0</v>
      </c>
      <c r="L329" s="70"/>
      <c r="M329" s="67"/>
      <c r="N329" s="70"/>
      <c r="O329" s="67"/>
      <c r="P329" s="78"/>
      <c r="Q329" s="78"/>
      <c r="R329" s="78"/>
      <c r="S329" s="192"/>
      <c r="T329" s="27" t="str">
        <f t="shared" si="18"/>
        <v/>
      </c>
      <c r="U329" s="49" t="str">
        <f t="shared" si="19"/>
        <v/>
      </c>
    </row>
    <row r="330" spans="1:21" ht="21.95" customHeight="1" x14ac:dyDescent="0.15">
      <c r="A330" s="266"/>
      <c r="B330" s="78"/>
      <c r="C330" s="78"/>
      <c r="D330" s="86"/>
      <c r="E330" s="86"/>
      <c r="F330" s="77"/>
      <c r="G330" s="215"/>
      <c r="H330" s="215"/>
      <c r="I330" s="225"/>
      <c r="J330" s="225"/>
      <c r="K330" s="315">
        <f t="shared" si="17"/>
        <v>0</v>
      </c>
      <c r="L330" s="70"/>
      <c r="M330" s="67"/>
      <c r="N330" s="70"/>
      <c r="O330" s="67"/>
      <c r="P330" s="78"/>
      <c r="Q330" s="78"/>
      <c r="R330" s="78"/>
      <c r="S330" s="192"/>
      <c r="T330" s="27" t="str">
        <f t="shared" si="18"/>
        <v/>
      </c>
      <c r="U330" s="49" t="str">
        <f t="shared" si="19"/>
        <v/>
      </c>
    </row>
    <row r="331" spans="1:21" ht="21.95" customHeight="1" x14ac:dyDescent="0.15">
      <c r="A331" s="266"/>
      <c r="B331" s="78"/>
      <c r="C331" s="78"/>
      <c r="D331" s="86"/>
      <c r="E331" s="86"/>
      <c r="F331" s="77"/>
      <c r="G331" s="215"/>
      <c r="H331" s="215"/>
      <c r="I331" s="225"/>
      <c r="J331" s="225"/>
      <c r="K331" s="315">
        <f t="shared" si="17"/>
        <v>0</v>
      </c>
      <c r="L331" s="70"/>
      <c r="M331" s="67"/>
      <c r="N331" s="70"/>
      <c r="O331" s="67"/>
      <c r="P331" s="78"/>
      <c r="Q331" s="78"/>
      <c r="R331" s="78"/>
      <c r="S331" s="192"/>
      <c r="T331" s="27" t="str">
        <f t="shared" si="18"/>
        <v/>
      </c>
      <c r="U331" s="49" t="str">
        <f t="shared" si="19"/>
        <v/>
      </c>
    </row>
    <row r="332" spans="1:21" ht="21.95" customHeight="1" x14ac:dyDescent="0.15">
      <c r="A332" s="266"/>
      <c r="B332" s="78"/>
      <c r="C332" s="78"/>
      <c r="D332" s="86"/>
      <c r="E332" s="86"/>
      <c r="F332" s="77"/>
      <c r="G332" s="215"/>
      <c r="H332" s="215"/>
      <c r="I332" s="225"/>
      <c r="J332" s="225"/>
      <c r="K332" s="315">
        <f t="shared" si="17"/>
        <v>0</v>
      </c>
      <c r="L332" s="70"/>
      <c r="M332" s="271"/>
      <c r="N332" s="70"/>
      <c r="O332" s="271"/>
      <c r="P332" s="78"/>
      <c r="Q332" s="78"/>
      <c r="R332" s="78"/>
      <c r="S332" s="192"/>
      <c r="T332" s="27" t="str">
        <f t="shared" si="18"/>
        <v/>
      </c>
      <c r="U332" s="49" t="str">
        <f t="shared" si="19"/>
        <v/>
      </c>
    </row>
    <row r="333" spans="1:21" ht="21.95" customHeight="1" x14ac:dyDescent="0.15">
      <c r="A333" s="266"/>
      <c r="B333" s="78"/>
      <c r="C333" s="78"/>
      <c r="D333" s="86"/>
      <c r="E333" s="86"/>
      <c r="F333" s="77"/>
      <c r="G333" s="215"/>
      <c r="H333" s="215"/>
      <c r="I333" s="225"/>
      <c r="J333" s="225"/>
      <c r="K333" s="315">
        <f t="shared" si="17"/>
        <v>0</v>
      </c>
      <c r="L333" s="70"/>
      <c r="M333" s="271"/>
      <c r="N333" s="70"/>
      <c r="O333" s="271"/>
      <c r="P333" s="78"/>
      <c r="Q333" s="78"/>
      <c r="R333" s="78"/>
      <c r="S333" s="192"/>
      <c r="T333" s="27" t="str">
        <f t="shared" si="18"/>
        <v/>
      </c>
      <c r="U333" s="49" t="str">
        <f t="shared" si="19"/>
        <v/>
      </c>
    </row>
    <row r="334" spans="1:21" ht="21.95" customHeight="1" x14ac:dyDescent="0.15">
      <c r="A334" s="266"/>
      <c r="B334" s="78"/>
      <c r="C334" s="78"/>
      <c r="D334" s="86"/>
      <c r="E334" s="86"/>
      <c r="F334" s="77"/>
      <c r="G334" s="215"/>
      <c r="H334" s="215"/>
      <c r="I334" s="225"/>
      <c r="J334" s="225"/>
      <c r="K334" s="315">
        <f t="shared" si="17"/>
        <v>0</v>
      </c>
      <c r="L334" s="70"/>
      <c r="M334" s="67"/>
      <c r="N334" s="70"/>
      <c r="O334" s="67"/>
      <c r="P334" s="78"/>
      <c r="Q334" s="78"/>
      <c r="R334" s="78"/>
      <c r="S334" s="192"/>
      <c r="T334" s="27" t="str">
        <f t="shared" si="18"/>
        <v/>
      </c>
      <c r="U334" s="49" t="str">
        <f t="shared" si="19"/>
        <v/>
      </c>
    </row>
    <row r="335" spans="1:21" ht="21.95" customHeight="1" x14ac:dyDescent="0.15">
      <c r="A335" s="266"/>
      <c r="B335" s="78"/>
      <c r="C335" s="78"/>
      <c r="D335" s="86"/>
      <c r="E335" s="86"/>
      <c r="F335" s="77"/>
      <c r="G335" s="215"/>
      <c r="H335" s="215"/>
      <c r="I335" s="225"/>
      <c r="J335" s="225"/>
      <c r="K335" s="315">
        <f t="shared" si="17"/>
        <v>0</v>
      </c>
      <c r="L335" s="70"/>
      <c r="M335" s="67"/>
      <c r="N335" s="70"/>
      <c r="O335" s="67"/>
      <c r="P335" s="78"/>
      <c r="Q335" s="78"/>
      <c r="R335" s="78"/>
      <c r="S335" s="192"/>
      <c r="T335" s="27" t="str">
        <f t="shared" si="18"/>
        <v/>
      </c>
      <c r="U335" s="49" t="str">
        <f t="shared" si="19"/>
        <v/>
      </c>
    </row>
    <row r="336" spans="1:21" ht="21.95" customHeight="1" x14ac:dyDescent="0.15">
      <c r="A336" s="266"/>
      <c r="B336" s="78"/>
      <c r="C336" s="78"/>
      <c r="D336" s="86"/>
      <c r="E336" s="86"/>
      <c r="F336" s="77"/>
      <c r="G336" s="215"/>
      <c r="H336" s="215"/>
      <c r="I336" s="225"/>
      <c r="J336" s="225"/>
      <c r="K336" s="315">
        <f t="shared" si="17"/>
        <v>0</v>
      </c>
      <c r="L336" s="70"/>
      <c r="M336" s="67"/>
      <c r="N336" s="70"/>
      <c r="O336" s="67"/>
      <c r="P336" s="78"/>
      <c r="Q336" s="78"/>
      <c r="R336" s="78"/>
      <c r="S336" s="192"/>
      <c r="T336" s="27" t="str">
        <f t="shared" si="18"/>
        <v/>
      </c>
      <c r="U336" s="49" t="str">
        <f t="shared" si="19"/>
        <v/>
      </c>
    </row>
    <row r="337" spans="1:21" ht="21.95" customHeight="1" x14ac:dyDescent="0.15">
      <c r="A337" s="266"/>
      <c r="B337" s="78"/>
      <c r="C337" s="78"/>
      <c r="D337" s="86"/>
      <c r="E337" s="86"/>
      <c r="F337" s="77"/>
      <c r="G337" s="215"/>
      <c r="H337" s="215"/>
      <c r="I337" s="225"/>
      <c r="J337" s="225"/>
      <c r="K337" s="315">
        <f t="shared" si="17"/>
        <v>0</v>
      </c>
      <c r="L337" s="70"/>
      <c r="M337" s="67"/>
      <c r="N337" s="70"/>
      <c r="O337" s="67"/>
      <c r="P337" s="78"/>
      <c r="Q337" s="78"/>
      <c r="R337" s="78"/>
      <c r="S337" s="192"/>
      <c r="T337" s="27" t="str">
        <f t="shared" si="18"/>
        <v/>
      </c>
      <c r="U337" s="49" t="str">
        <f t="shared" si="19"/>
        <v/>
      </c>
    </row>
    <row r="338" spans="1:21" ht="21.95" customHeight="1" x14ac:dyDescent="0.15">
      <c r="A338" s="266"/>
      <c r="B338" s="78"/>
      <c r="C338" s="78"/>
      <c r="D338" s="86"/>
      <c r="E338" s="86"/>
      <c r="F338" s="77"/>
      <c r="G338" s="215"/>
      <c r="H338" s="215"/>
      <c r="I338" s="225"/>
      <c r="J338" s="225"/>
      <c r="K338" s="315">
        <f t="shared" si="17"/>
        <v>0</v>
      </c>
      <c r="L338" s="70"/>
      <c r="M338" s="67"/>
      <c r="N338" s="70"/>
      <c r="O338" s="67"/>
      <c r="P338" s="78"/>
      <c r="Q338" s="78"/>
      <c r="R338" s="78"/>
      <c r="S338" s="192"/>
      <c r="T338" s="27" t="str">
        <f t="shared" si="18"/>
        <v/>
      </c>
      <c r="U338" s="49" t="str">
        <f t="shared" si="19"/>
        <v/>
      </c>
    </row>
    <row r="339" spans="1:21" ht="21.95" customHeight="1" x14ac:dyDescent="0.15">
      <c r="A339" s="177"/>
      <c r="B339" s="78"/>
      <c r="C339" s="78"/>
      <c r="D339" s="86"/>
      <c r="E339" s="86"/>
      <c r="F339" s="77"/>
      <c r="G339" s="215"/>
      <c r="H339" s="215"/>
      <c r="I339" s="225"/>
      <c r="J339" s="225"/>
      <c r="K339" s="315">
        <f t="shared" si="17"/>
        <v>0</v>
      </c>
      <c r="L339" s="70"/>
      <c r="M339" s="67"/>
      <c r="N339" s="70"/>
      <c r="O339" s="67"/>
      <c r="P339" s="78"/>
      <c r="Q339" s="78"/>
      <c r="R339" s="78"/>
      <c r="S339" s="192"/>
      <c r="T339" s="27" t="str">
        <f t="shared" si="18"/>
        <v/>
      </c>
      <c r="U339" s="49" t="str">
        <f t="shared" si="19"/>
        <v/>
      </c>
    </row>
    <row r="340" spans="1:21" ht="21.95" customHeight="1" x14ac:dyDescent="0.15">
      <c r="A340" s="266"/>
      <c r="B340" s="67"/>
      <c r="C340" s="78"/>
      <c r="D340" s="86"/>
      <c r="E340" s="86"/>
      <c r="F340" s="77"/>
      <c r="G340" s="216"/>
      <c r="H340" s="215"/>
      <c r="I340" s="225"/>
      <c r="J340" s="225"/>
      <c r="K340" s="315">
        <f t="shared" si="17"/>
        <v>0</v>
      </c>
      <c r="L340" s="70"/>
      <c r="M340" s="67"/>
      <c r="N340" s="70"/>
      <c r="O340" s="67"/>
      <c r="P340" s="67"/>
      <c r="Q340" s="67"/>
      <c r="R340" s="67"/>
      <c r="S340" s="192"/>
      <c r="T340" s="27" t="str">
        <f t="shared" si="18"/>
        <v/>
      </c>
      <c r="U340" s="49" t="str">
        <f t="shared" si="19"/>
        <v/>
      </c>
    </row>
    <row r="341" spans="1:21" ht="21.95" customHeight="1" x14ac:dyDescent="0.15">
      <c r="A341" s="266"/>
      <c r="B341" s="67"/>
      <c r="C341" s="78"/>
      <c r="D341" s="86"/>
      <c r="E341" s="86"/>
      <c r="F341" s="77"/>
      <c r="G341" s="216"/>
      <c r="H341" s="215"/>
      <c r="I341" s="225"/>
      <c r="J341" s="225"/>
      <c r="K341" s="315">
        <f t="shared" si="17"/>
        <v>0</v>
      </c>
      <c r="L341" s="70"/>
      <c r="M341" s="67"/>
      <c r="N341" s="70"/>
      <c r="O341" s="67"/>
      <c r="P341" s="67"/>
      <c r="Q341" s="67"/>
      <c r="R341" s="67"/>
      <c r="S341" s="192"/>
      <c r="T341" s="27" t="str">
        <f t="shared" si="18"/>
        <v/>
      </c>
      <c r="U341" s="49" t="str">
        <f t="shared" si="19"/>
        <v/>
      </c>
    </row>
    <row r="342" spans="1:21" ht="21.95" customHeight="1" x14ac:dyDescent="0.15">
      <c r="A342" s="266"/>
      <c r="B342" s="67"/>
      <c r="C342" s="78"/>
      <c r="D342" s="86"/>
      <c r="E342" s="86"/>
      <c r="F342" s="77"/>
      <c r="G342" s="216"/>
      <c r="H342" s="215"/>
      <c r="I342" s="225"/>
      <c r="J342" s="225"/>
      <c r="K342" s="315">
        <f t="shared" si="17"/>
        <v>0</v>
      </c>
      <c r="L342" s="70"/>
      <c r="M342" s="67"/>
      <c r="N342" s="70"/>
      <c r="O342" s="67"/>
      <c r="P342" s="67"/>
      <c r="Q342" s="67"/>
      <c r="R342" s="67"/>
      <c r="S342" s="192"/>
      <c r="T342" s="27" t="str">
        <f t="shared" si="18"/>
        <v/>
      </c>
      <c r="U342" s="49" t="str">
        <f t="shared" si="19"/>
        <v/>
      </c>
    </row>
    <row r="343" spans="1:21" ht="21.95" customHeight="1" x14ac:dyDescent="0.15">
      <c r="A343" s="266"/>
      <c r="B343" s="67"/>
      <c r="C343" s="78"/>
      <c r="D343" s="86"/>
      <c r="E343" s="86"/>
      <c r="F343" s="77"/>
      <c r="G343" s="216"/>
      <c r="H343" s="215"/>
      <c r="I343" s="225"/>
      <c r="J343" s="225"/>
      <c r="K343" s="315">
        <f t="shared" si="17"/>
        <v>0</v>
      </c>
      <c r="L343" s="70"/>
      <c r="M343" s="67"/>
      <c r="N343" s="70"/>
      <c r="O343" s="67"/>
      <c r="P343" s="67"/>
      <c r="Q343" s="67"/>
      <c r="R343" s="67"/>
      <c r="S343" s="192"/>
      <c r="T343" s="27" t="str">
        <f t="shared" si="18"/>
        <v/>
      </c>
      <c r="U343" s="49" t="str">
        <f t="shared" si="19"/>
        <v/>
      </c>
    </row>
    <row r="344" spans="1:21" ht="21.95" customHeight="1" x14ac:dyDescent="0.15">
      <c r="A344" s="266"/>
      <c r="B344" s="67"/>
      <c r="C344" s="78"/>
      <c r="D344" s="86"/>
      <c r="E344" s="86"/>
      <c r="F344" s="77"/>
      <c r="G344" s="216"/>
      <c r="H344" s="215"/>
      <c r="I344" s="225"/>
      <c r="J344" s="225"/>
      <c r="K344" s="315">
        <f t="shared" si="17"/>
        <v>0</v>
      </c>
      <c r="L344" s="70"/>
      <c r="M344" s="67"/>
      <c r="N344" s="70"/>
      <c r="O344" s="67"/>
      <c r="P344" s="67"/>
      <c r="Q344" s="67"/>
      <c r="R344" s="67"/>
      <c r="S344" s="192"/>
      <c r="T344" s="27" t="str">
        <f t="shared" si="18"/>
        <v/>
      </c>
      <c r="U344" s="49" t="str">
        <f t="shared" si="19"/>
        <v/>
      </c>
    </row>
    <row r="345" spans="1:21" ht="21.95" customHeight="1" x14ac:dyDescent="0.15">
      <c r="A345" s="266"/>
      <c r="B345" s="67"/>
      <c r="C345" s="78"/>
      <c r="D345" s="86"/>
      <c r="E345" s="86"/>
      <c r="F345" s="77"/>
      <c r="G345" s="216"/>
      <c r="H345" s="215"/>
      <c r="I345" s="225"/>
      <c r="J345" s="225"/>
      <c r="K345" s="315">
        <f t="shared" si="17"/>
        <v>0</v>
      </c>
      <c r="L345" s="70"/>
      <c r="M345" s="67"/>
      <c r="N345" s="70"/>
      <c r="O345" s="67"/>
      <c r="P345" s="67"/>
      <c r="Q345" s="67"/>
      <c r="R345" s="67"/>
      <c r="S345" s="192"/>
      <c r="T345" s="27" t="str">
        <f t="shared" si="18"/>
        <v/>
      </c>
      <c r="U345" s="49" t="str">
        <f t="shared" si="19"/>
        <v/>
      </c>
    </row>
    <row r="346" spans="1:21" ht="21.95" customHeight="1" x14ac:dyDescent="0.15">
      <c r="A346" s="267"/>
      <c r="B346" s="104"/>
      <c r="C346" s="167"/>
      <c r="D346" s="106"/>
      <c r="E346" s="106"/>
      <c r="F346" s="166"/>
      <c r="G346" s="218"/>
      <c r="H346" s="217"/>
      <c r="I346" s="226"/>
      <c r="J346" s="226"/>
      <c r="K346" s="316">
        <f t="shared" si="17"/>
        <v>0</v>
      </c>
      <c r="L346" s="159"/>
      <c r="M346" s="104"/>
      <c r="N346" s="159"/>
      <c r="O346" s="104"/>
      <c r="P346" s="104"/>
      <c r="Q346" s="104"/>
      <c r="R346" s="104"/>
      <c r="S346" s="269"/>
      <c r="T346" s="27" t="str">
        <f t="shared" si="18"/>
        <v/>
      </c>
      <c r="U346" s="49" t="str">
        <f t="shared" si="19"/>
        <v/>
      </c>
    </row>
    <row r="347" spans="1:21" ht="21.95" customHeight="1" x14ac:dyDescent="0.15">
      <c r="A347" s="268"/>
      <c r="B347" s="103"/>
      <c r="C347" s="103"/>
      <c r="D347" s="102"/>
      <c r="E347" s="102"/>
      <c r="F347" s="164"/>
      <c r="G347" s="210"/>
      <c r="H347" s="210"/>
      <c r="I347" s="227"/>
      <c r="J347" s="227"/>
      <c r="K347" s="314">
        <f t="shared" si="17"/>
        <v>0</v>
      </c>
      <c r="L347" s="200"/>
      <c r="M347" s="71"/>
      <c r="N347" s="200"/>
      <c r="O347" s="71"/>
      <c r="P347" s="103"/>
      <c r="Q347" s="103"/>
      <c r="R347" s="103"/>
      <c r="S347" s="270"/>
      <c r="T347" s="27" t="str">
        <f t="shared" si="18"/>
        <v/>
      </c>
      <c r="U347" s="49" t="str">
        <f t="shared" si="19"/>
        <v/>
      </c>
    </row>
    <row r="348" spans="1:21" ht="21.95" customHeight="1" x14ac:dyDescent="0.15">
      <c r="A348" s="266"/>
      <c r="B348" s="78"/>
      <c r="C348" s="78"/>
      <c r="D348" s="86"/>
      <c r="E348" s="86"/>
      <c r="F348" s="77"/>
      <c r="G348" s="215"/>
      <c r="H348" s="215"/>
      <c r="I348" s="225"/>
      <c r="J348" s="225"/>
      <c r="K348" s="315">
        <f t="shared" si="17"/>
        <v>0</v>
      </c>
      <c r="L348" s="70"/>
      <c r="M348" s="67"/>
      <c r="N348" s="70"/>
      <c r="O348" s="67"/>
      <c r="P348" s="78"/>
      <c r="Q348" s="78"/>
      <c r="R348" s="78"/>
      <c r="S348" s="192"/>
      <c r="T348" s="27" t="str">
        <f t="shared" si="18"/>
        <v/>
      </c>
      <c r="U348" s="49" t="str">
        <f t="shared" si="19"/>
        <v/>
      </c>
    </row>
    <row r="349" spans="1:21" ht="21.95" customHeight="1" x14ac:dyDescent="0.15">
      <c r="A349" s="266"/>
      <c r="B349" s="78"/>
      <c r="C349" s="78"/>
      <c r="D349" s="86"/>
      <c r="E349" s="86"/>
      <c r="F349" s="77"/>
      <c r="G349" s="215"/>
      <c r="H349" s="215"/>
      <c r="I349" s="225"/>
      <c r="J349" s="225"/>
      <c r="K349" s="315">
        <f t="shared" si="17"/>
        <v>0</v>
      </c>
      <c r="L349" s="70"/>
      <c r="M349" s="67"/>
      <c r="N349" s="70"/>
      <c r="O349" s="67"/>
      <c r="P349" s="78"/>
      <c r="Q349" s="78"/>
      <c r="R349" s="78"/>
      <c r="S349" s="192"/>
      <c r="T349" s="27" t="str">
        <f t="shared" si="18"/>
        <v/>
      </c>
      <c r="U349" s="49" t="str">
        <f t="shared" si="19"/>
        <v/>
      </c>
    </row>
    <row r="350" spans="1:21" ht="21.95" customHeight="1" x14ac:dyDescent="0.15">
      <c r="A350" s="266"/>
      <c r="B350" s="78"/>
      <c r="C350" s="78"/>
      <c r="D350" s="86"/>
      <c r="E350" s="86"/>
      <c r="F350" s="77"/>
      <c r="G350" s="215"/>
      <c r="H350" s="215"/>
      <c r="I350" s="225"/>
      <c r="J350" s="225"/>
      <c r="K350" s="315">
        <f t="shared" si="17"/>
        <v>0</v>
      </c>
      <c r="L350" s="70"/>
      <c r="M350" s="67"/>
      <c r="N350" s="70"/>
      <c r="O350" s="67"/>
      <c r="P350" s="78"/>
      <c r="Q350" s="78"/>
      <c r="R350" s="78"/>
      <c r="S350" s="192"/>
      <c r="T350" s="27" t="str">
        <f t="shared" si="18"/>
        <v/>
      </c>
      <c r="U350" s="49" t="str">
        <f t="shared" si="19"/>
        <v/>
      </c>
    </row>
    <row r="351" spans="1:21" ht="21.95" customHeight="1" x14ac:dyDescent="0.15">
      <c r="A351" s="266"/>
      <c r="B351" s="78"/>
      <c r="C351" s="78"/>
      <c r="D351" s="86"/>
      <c r="E351" s="86"/>
      <c r="F351" s="77"/>
      <c r="G351" s="215"/>
      <c r="H351" s="215"/>
      <c r="I351" s="225"/>
      <c r="J351" s="225"/>
      <c r="K351" s="315">
        <f t="shared" si="17"/>
        <v>0</v>
      </c>
      <c r="L351" s="70"/>
      <c r="M351" s="67"/>
      <c r="N351" s="70"/>
      <c r="O351" s="67"/>
      <c r="P351" s="78"/>
      <c r="Q351" s="78"/>
      <c r="R351" s="78"/>
      <c r="S351" s="192"/>
      <c r="T351" s="27" t="str">
        <f t="shared" si="18"/>
        <v/>
      </c>
      <c r="U351" s="49" t="str">
        <f t="shared" si="19"/>
        <v/>
      </c>
    </row>
    <row r="352" spans="1:21" ht="21.95" customHeight="1" x14ac:dyDescent="0.15">
      <c r="A352" s="266"/>
      <c r="B352" s="78"/>
      <c r="C352" s="78"/>
      <c r="D352" s="86"/>
      <c r="E352" s="86"/>
      <c r="F352" s="77"/>
      <c r="G352" s="215"/>
      <c r="H352" s="215"/>
      <c r="I352" s="225"/>
      <c r="J352" s="225"/>
      <c r="K352" s="315">
        <f t="shared" si="17"/>
        <v>0</v>
      </c>
      <c r="L352" s="70"/>
      <c r="M352" s="67"/>
      <c r="N352" s="70"/>
      <c r="O352" s="67"/>
      <c r="P352" s="78"/>
      <c r="Q352" s="78"/>
      <c r="R352" s="78"/>
      <c r="S352" s="192"/>
      <c r="T352" s="27" t="str">
        <f t="shared" si="18"/>
        <v/>
      </c>
      <c r="U352" s="49" t="str">
        <f t="shared" si="19"/>
        <v/>
      </c>
    </row>
    <row r="353" spans="1:21" ht="21.95" customHeight="1" x14ac:dyDescent="0.15">
      <c r="A353" s="266"/>
      <c r="B353" s="78"/>
      <c r="C353" s="78"/>
      <c r="D353" s="86"/>
      <c r="E353" s="86"/>
      <c r="F353" s="77"/>
      <c r="G353" s="215"/>
      <c r="H353" s="215"/>
      <c r="I353" s="225"/>
      <c r="J353" s="225"/>
      <c r="K353" s="315">
        <f t="shared" si="17"/>
        <v>0</v>
      </c>
      <c r="L353" s="70"/>
      <c r="M353" s="67"/>
      <c r="N353" s="70"/>
      <c r="O353" s="67"/>
      <c r="P353" s="78"/>
      <c r="Q353" s="78"/>
      <c r="R353" s="78"/>
      <c r="S353" s="192"/>
      <c r="T353" s="27" t="str">
        <f t="shared" si="18"/>
        <v/>
      </c>
      <c r="U353" s="49" t="str">
        <f t="shared" si="19"/>
        <v/>
      </c>
    </row>
    <row r="354" spans="1:21" ht="21.95" customHeight="1" x14ac:dyDescent="0.15">
      <c r="A354" s="266"/>
      <c r="B354" s="78"/>
      <c r="C354" s="78"/>
      <c r="D354" s="86"/>
      <c r="E354" s="86"/>
      <c r="F354" s="77"/>
      <c r="G354" s="215"/>
      <c r="H354" s="215"/>
      <c r="I354" s="225"/>
      <c r="J354" s="225"/>
      <c r="K354" s="315">
        <f t="shared" si="17"/>
        <v>0</v>
      </c>
      <c r="L354" s="70"/>
      <c r="M354" s="67"/>
      <c r="N354" s="70"/>
      <c r="O354" s="67"/>
      <c r="P354" s="78"/>
      <c r="Q354" s="78"/>
      <c r="R354" s="78"/>
      <c r="S354" s="192"/>
      <c r="T354" s="27" t="str">
        <f t="shared" si="18"/>
        <v/>
      </c>
      <c r="U354" s="49" t="str">
        <f t="shared" si="19"/>
        <v/>
      </c>
    </row>
    <row r="355" spans="1:21" ht="21.95" customHeight="1" x14ac:dyDescent="0.15">
      <c r="A355" s="266"/>
      <c r="B355" s="78"/>
      <c r="C355" s="78"/>
      <c r="D355" s="86"/>
      <c r="E355" s="86"/>
      <c r="F355" s="77"/>
      <c r="G355" s="215"/>
      <c r="H355" s="215"/>
      <c r="I355" s="225"/>
      <c r="J355" s="225"/>
      <c r="K355" s="315">
        <f t="shared" si="17"/>
        <v>0</v>
      </c>
      <c r="L355" s="70"/>
      <c r="M355" s="67"/>
      <c r="N355" s="70"/>
      <c r="O355" s="67"/>
      <c r="P355" s="78"/>
      <c r="Q355" s="78"/>
      <c r="R355" s="78"/>
      <c r="S355" s="192"/>
      <c r="T355" s="27" t="str">
        <f t="shared" si="18"/>
        <v/>
      </c>
      <c r="U355" s="49" t="str">
        <f t="shared" si="19"/>
        <v/>
      </c>
    </row>
    <row r="356" spans="1:21" ht="21.95" customHeight="1" x14ac:dyDescent="0.15">
      <c r="A356" s="266"/>
      <c r="B356" s="78"/>
      <c r="C356" s="78"/>
      <c r="D356" s="86"/>
      <c r="E356" s="86"/>
      <c r="F356" s="77"/>
      <c r="G356" s="215"/>
      <c r="H356" s="215"/>
      <c r="I356" s="225"/>
      <c r="J356" s="225"/>
      <c r="K356" s="315">
        <f t="shared" si="17"/>
        <v>0</v>
      </c>
      <c r="L356" s="70"/>
      <c r="M356" s="67"/>
      <c r="N356" s="70"/>
      <c r="O356" s="67"/>
      <c r="P356" s="78"/>
      <c r="Q356" s="78"/>
      <c r="R356" s="78"/>
      <c r="S356" s="192"/>
      <c r="T356" s="27" t="str">
        <f t="shared" si="18"/>
        <v/>
      </c>
      <c r="U356" s="49" t="str">
        <f t="shared" si="19"/>
        <v/>
      </c>
    </row>
    <row r="357" spans="1:21" ht="21.95" customHeight="1" x14ac:dyDescent="0.15">
      <c r="A357" s="266"/>
      <c r="B357" s="78"/>
      <c r="C357" s="78"/>
      <c r="D357" s="86"/>
      <c r="E357" s="86"/>
      <c r="F357" s="77"/>
      <c r="G357" s="215"/>
      <c r="H357" s="215"/>
      <c r="I357" s="225"/>
      <c r="J357" s="225"/>
      <c r="K357" s="315">
        <f t="shared" si="17"/>
        <v>0</v>
      </c>
      <c r="L357" s="70"/>
      <c r="M357" s="67"/>
      <c r="N357" s="70"/>
      <c r="O357" s="67"/>
      <c r="P357" s="78"/>
      <c r="Q357" s="78"/>
      <c r="R357" s="78"/>
      <c r="S357" s="192"/>
      <c r="T357" s="27" t="str">
        <f t="shared" si="18"/>
        <v/>
      </c>
      <c r="U357" s="49" t="str">
        <f t="shared" si="19"/>
        <v/>
      </c>
    </row>
    <row r="358" spans="1:21" ht="21.95" customHeight="1" x14ac:dyDescent="0.15">
      <c r="A358" s="266"/>
      <c r="B358" s="78"/>
      <c r="C358" s="78"/>
      <c r="D358" s="86"/>
      <c r="E358" s="86"/>
      <c r="F358" s="77"/>
      <c r="G358" s="215"/>
      <c r="H358" s="215"/>
      <c r="I358" s="225"/>
      <c r="J358" s="225"/>
      <c r="K358" s="315">
        <f t="shared" si="17"/>
        <v>0</v>
      </c>
      <c r="L358" s="70"/>
      <c r="M358" s="67"/>
      <c r="N358" s="70"/>
      <c r="O358" s="67"/>
      <c r="P358" s="78"/>
      <c r="Q358" s="78"/>
      <c r="R358" s="78"/>
      <c r="S358" s="192"/>
      <c r="T358" s="27" t="str">
        <f t="shared" si="18"/>
        <v/>
      </c>
      <c r="U358" s="49" t="str">
        <f t="shared" si="19"/>
        <v/>
      </c>
    </row>
    <row r="359" spans="1:21" ht="21.95" customHeight="1" x14ac:dyDescent="0.15">
      <c r="A359" s="177"/>
      <c r="B359" s="78"/>
      <c r="C359" s="78"/>
      <c r="D359" s="86"/>
      <c r="E359" s="86"/>
      <c r="F359" s="77"/>
      <c r="G359" s="215"/>
      <c r="H359" s="215"/>
      <c r="I359" s="225"/>
      <c r="J359" s="225"/>
      <c r="K359" s="315">
        <f t="shared" si="17"/>
        <v>0</v>
      </c>
      <c r="L359" s="70"/>
      <c r="M359" s="67"/>
      <c r="N359" s="70"/>
      <c r="O359" s="67"/>
      <c r="P359" s="78"/>
      <c r="Q359" s="78"/>
      <c r="R359" s="78"/>
      <c r="S359" s="192"/>
      <c r="T359" s="27" t="str">
        <f t="shared" si="18"/>
        <v/>
      </c>
      <c r="U359" s="49" t="str">
        <f t="shared" si="19"/>
        <v/>
      </c>
    </row>
    <row r="360" spans="1:21" ht="21.95" customHeight="1" x14ac:dyDescent="0.15">
      <c r="A360" s="266"/>
      <c r="B360" s="67"/>
      <c r="C360" s="78"/>
      <c r="D360" s="86"/>
      <c r="E360" s="86"/>
      <c r="F360" s="77"/>
      <c r="G360" s="216"/>
      <c r="H360" s="215"/>
      <c r="I360" s="225"/>
      <c r="J360" s="225"/>
      <c r="K360" s="315">
        <f t="shared" si="17"/>
        <v>0</v>
      </c>
      <c r="L360" s="70"/>
      <c r="M360" s="67"/>
      <c r="N360" s="70"/>
      <c r="O360" s="67"/>
      <c r="P360" s="67"/>
      <c r="Q360" s="67"/>
      <c r="R360" s="67"/>
      <c r="S360" s="192"/>
      <c r="T360" s="27" t="str">
        <f t="shared" si="18"/>
        <v/>
      </c>
      <c r="U360" s="49" t="str">
        <f t="shared" si="19"/>
        <v/>
      </c>
    </row>
    <row r="361" spans="1:21" ht="21.95" customHeight="1" x14ac:dyDescent="0.15">
      <c r="A361" s="266"/>
      <c r="B361" s="67"/>
      <c r="C361" s="78"/>
      <c r="D361" s="86"/>
      <c r="E361" s="86"/>
      <c r="F361" s="77"/>
      <c r="G361" s="216"/>
      <c r="H361" s="215"/>
      <c r="I361" s="225"/>
      <c r="J361" s="225"/>
      <c r="K361" s="315">
        <f t="shared" si="17"/>
        <v>0</v>
      </c>
      <c r="L361" s="70"/>
      <c r="M361" s="67"/>
      <c r="N361" s="70"/>
      <c r="O361" s="67"/>
      <c r="P361" s="67"/>
      <c r="Q361" s="67"/>
      <c r="R361" s="67"/>
      <c r="S361" s="192"/>
      <c r="T361" s="27" t="str">
        <f t="shared" si="18"/>
        <v/>
      </c>
      <c r="U361" s="49" t="str">
        <f t="shared" si="19"/>
        <v/>
      </c>
    </row>
    <row r="362" spans="1:21" ht="21.95" customHeight="1" x14ac:dyDescent="0.15">
      <c r="A362" s="266"/>
      <c r="B362" s="67"/>
      <c r="C362" s="78"/>
      <c r="D362" s="86"/>
      <c r="E362" s="86"/>
      <c r="F362" s="77"/>
      <c r="G362" s="216"/>
      <c r="H362" s="215"/>
      <c r="I362" s="225"/>
      <c r="J362" s="225"/>
      <c r="K362" s="315">
        <f t="shared" si="17"/>
        <v>0</v>
      </c>
      <c r="L362" s="70"/>
      <c r="M362" s="67"/>
      <c r="N362" s="70"/>
      <c r="O362" s="67"/>
      <c r="P362" s="67"/>
      <c r="Q362" s="67"/>
      <c r="R362" s="67"/>
      <c r="S362" s="192"/>
      <c r="T362" s="27" t="str">
        <f t="shared" si="18"/>
        <v/>
      </c>
      <c r="U362" s="49" t="str">
        <f t="shared" si="19"/>
        <v/>
      </c>
    </row>
    <row r="363" spans="1:21" ht="21.95" customHeight="1" x14ac:dyDescent="0.15">
      <c r="A363" s="266"/>
      <c r="B363" s="67"/>
      <c r="C363" s="78"/>
      <c r="D363" s="86"/>
      <c r="E363" s="86"/>
      <c r="F363" s="77"/>
      <c r="G363" s="216"/>
      <c r="H363" s="215"/>
      <c r="I363" s="225"/>
      <c r="J363" s="225"/>
      <c r="K363" s="315">
        <f t="shared" si="17"/>
        <v>0</v>
      </c>
      <c r="L363" s="70"/>
      <c r="M363" s="67"/>
      <c r="N363" s="70"/>
      <c r="O363" s="67"/>
      <c r="P363" s="67"/>
      <c r="Q363" s="67"/>
      <c r="R363" s="67"/>
      <c r="S363" s="192"/>
      <c r="T363" s="27" t="str">
        <f t="shared" si="18"/>
        <v/>
      </c>
      <c r="U363" s="49" t="str">
        <f t="shared" si="19"/>
        <v/>
      </c>
    </row>
    <row r="364" spans="1:21" ht="21.95" customHeight="1" x14ac:dyDescent="0.15">
      <c r="A364" s="266"/>
      <c r="B364" s="67"/>
      <c r="C364" s="78"/>
      <c r="D364" s="86"/>
      <c r="E364" s="86"/>
      <c r="F364" s="77"/>
      <c r="G364" s="216"/>
      <c r="H364" s="215"/>
      <c r="I364" s="225"/>
      <c r="J364" s="225"/>
      <c r="K364" s="315">
        <f t="shared" si="17"/>
        <v>0</v>
      </c>
      <c r="L364" s="70"/>
      <c r="M364" s="67"/>
      <c r="N364" s="70"/>
      <c r="O364" s="67"/>
      <c r="P364" s="67"/>
      <c r="Q364" s="67"/>
      <c r="R364" s="67"/>
      <c r="S364" s="192"/>
      <c r="T364" s="27" t="str">
        <f t="shared" si="18"/>
        <v/>
      </c>
      <c r="U364" s="49" t="str">
        <f t="shared" si="19"/>
        <v/>
      </c>
    </row>
    <row r="365" spans="1:21" ht="21.95" customHeight="1" x14ac:dyDescent="0.15">
      <c r="A365" s="266"/>
      <c r="B365" s="67"/>
      <c r="C365" s="78"/>
      <c r="D365" s="86"/>
      <c r="E365" s="86"/>
      <c r="F365" s="77"/>
      <c r="G365" s="216"/>
      <c r="H365" s="215"/>
      <c r="I365" s="225"/>
      <c r="J365" s="225"/>
      <c r="K365" s="315">
        <f t="shared" si="17"/>
        <v>0</v>
      </c>
      <c r="L365" s="70"/>
      <c r="M365" s="67"/>
      <c r="N365" s="70"/>
      <c r="O365" s="67"/>
      <c r="P365" s="67"/>
      <c r="Q365" s="67"/>
      <c r="R365" s="67"/>
      <c r="S365" s="192"/>
      <c r="T365" s="27" t="str">
        <f t="shared" si="18"/>
        <v/>
      </c>
      <c r="U365" s="49" t="str">
        <f t="shared" si="19"/>
        <v/>
      </c>
    </row>
    <row r="366" spans="1:21" ht="21.95" customHeight="1" x14ac:dyDescent="0.15">
      <c r="A366" s="267"/>
      <c r="B366" s="104"/>
      <c r="C366" s="167"/>
      <c r="D366" s="106"/>
      <c r="E366" s="106"/>
      <c r="F366" s="166"/>
      <c r="G366" s="218"/>
      <c r="H366" s="217"/>
      <c r="I366" s="226"/>
      <c r="J366" s="226"/>
      <c r="K366" s="316">
        <f t="shared" si="17"/>
        <v>0</v>
      </c>
      <c r="L366" s="159"/>
      <c r="M366" s="104"/>
      <c r="N366" s="159"/>
      <c r="O366" s="104"/>
      <c r="P366" s="104"/>
      <c r="Q366" s="104"/>
      <c r="R366" s="104"/>
      <c r="S366" s="269"/>
      <c r="T366" s="27" t="str">
        <f t="shared" si="18"/>
        <v/>
      </c>
      <c r="U366" s="49" t="str">
        <f t="shared" si="19"/>
        <v/>
      </c>
    </row>
    <row r="367" spans="1:21" ht="21.95" customHeight="1" x14ac:dyDescent="0.15">
      <c r="A367" s="268"/>
      <c r="B367" s="103"/>
      <c r="C367" s="103"/>
      <c r="D367" s="102"/>
      <c r="E367" s="102"/>
      <c r="F367" s="164"/>
      <c r="G367" s="210"/>
      <c r="H367" s="210"/>
      <c r="I367" s="227"/>
      <c r="J367" s="227"/>
      <c r="K367" s="314">
        <f t="shared" si="17"/>
        <v>0</v>
      </c>
      <c r="L367" s="200"/>
      <c r="M367" s="71"/>
      <c r="N367" s="200"/>
      <c r="O367" s="71"/>
      <c r="P367" s="103"/>
      <c r="Q367" s="103"/>
      <c r="R367" s="103"/>
      <c r="S367" s="270"/>
      <c r="T367" s="27" t="str">
        <f t="shared" si="18"/>
        <v/>
      </c>
      <c r="U367" s="49" t="str">
        <f t="shared" si="19"/>
        <v/>
      </c>
    </row>
    <row r="368" spans="1:21" ht="21.95" customHeight="1" x14ac:dyDescent="0.15">
      <c r="A368" s="266"/>
      <c r="B368" s="78"/>
      <c r="C368" s="78"/>
      <c r="D368" s="86"/>
      <c r="E368" s="86"/>
      <c r="F368" s="77"/>
      <c r="G368" s="215"/>
      <c r="H368" s="215"/>
      <c r="I368" s="225"/>
      <c r="J368" s="225"/>
      <c r="K368" s="315">
        <f t="shared" si="17"/>
        <v>0</v>
      </c>
      <c r="L368" s="70"/>
      <c r="M368" s="67"/>
      <c r="N368" s="70"/>
      <c r="O368" s="67"/>
      <c r="P368" s="78"/>
      <c r="Q368" s="78"/>
      <c r="R368" s="78"/>
      <c r="S368" s="192"/>
      <c r="T368" s="27" t="str">
        <f t="shared" si="18"/>
        <v/>
      </c>
      <c r="U368" s="49" t="str">
        <f t="shared" si="19"/>
        <v/>
      </c>
    </row>
    <row r="369" spans="1:21" ht="21.95" customHeight="1" x14ac:dyDescent="0.15">
      <c r="A369" s="266"/>
      <c r="B369" s="78"/>
      <c r="C369" s="78"/>
      <c r="D369" s="86"/>
      <c r="E369" s="86"/>
      <c r="F369" s="77"/>
      <c r="G369" s="215"/>
      <c r="H369" s="215"/>
      <c r="I369" s="225"/>
      <c r="J369" s="225"/>
      <c r="K369" s="315">
        <f t="shared" si="17"/>
        <v>0</v>
      </c>
      <c r="L369" s="70"/>
      <c r="M369" s="271"/>
      <c r="N369" s="70"/>
      <c r="O369" s="271"/>
      <c r="P369" s="78"/>
      <c r="Q369" s="78"/>
      <c r="R369" s="78"/>
      <c r="S369" s="192"/>
      <c r="T369" s="27" t="str">
        <f t="shared" si="18"/>
        <v/>
      </c>
      <c r="U369" s="49" t="str">
        <f t="shared" si="19"/>
        <v/>
      </c>
    </row>
    <row r="370" spans="1:21" ht="21.95" customHeight="1" x14ac:dyDescent="0.15">
      <c r="A370" s="266"/>
      <c r="B370" s="78"/>
      <c r="C370" s="78"/>
      <c r="D370" s="86"/>
      <c r="E370" s="86"/>
      <c r="F370" s="77"/>
      <c r="G370" s="215"/>
      <c r="H370" s="215"/>
      <c r="I370" s="225"/>
      <c r="J370" s="225"/>
      <c r="K370" s="315">
        <f t="shared" si="17"/>
        <v>0</v>
      </c>
      <c r="L370" s="70"/>
      <c r="M370" s="271"/>
      <c r="N370" s="70"/>
      <c r="O370" s="271"/>
      <c r="P370" s="78"/>
      <c r="Q370" s="78"/>
      <c r="R370" s="78"/>
      <c r="S370" s="192"/>
      <c r="T370" s="27" t="str">
        <f t="shared" si="18"/>
        <v/>
      </c>
      <c r="U370" s="49" t="str">
        <f t="shared" si="19"/>
        <v/>
      </c>
    </row>
    <row r="371" spans="1:21" ht="21.95" customHeight="1" x14ac:dyDescent="0.15">
      <c r="A371" s="266"/>
      <c r="B371" s="78"/>
      <c r="C371" s="78"/>
      <c r="D371" s="86"/>
      <c r="E371" s="86"/>
      <c r="F371" s="77"/>
      <c r="G371" s="215"/>
      <c r="H371" s="215"/>
      <c r="I371" s="225"/>
      <c r="J371" s="225"/>
      <c r="K371" s="315">
        <f t="shared" si="17"/>
        <v>0</v>
      </c>
      <c r="L371" s="70"/>
      <c r="M371" s="67"/>
      <c r="N371" s="70"/>
      <c r="O371" s="67"/>
      <c r="P371" s="78"/>
      <c r="Q371" s="78"/>
      <c r="R371" s="78"/>
      <c r="S371" s="192"/>
      <c r="T371" s="27" t="str">
        <f t="shared" si="18"/>
        <v/>
      </c>
      <c r="U371" s="49" t="str">
        <f t="shared" si="19"/>
        <v/>
      </c>
    </row>
    <row r="372" spans="1:21" ht="21.95" customHeight="1" x14ac:dyDescent="0.15">
      <c r="A372" s="266"/>
      <c r="B372" s="78"/>
      <c r="C372" s="78"/>
      <c r="D372" s="86"/>
      <c r="E372" s="86"/>
      <c r="F372" s="77"/>
      <c r="G372" s="215"/>
      <c r="H372" s="215"/>
      <c r="I372" s="225"/>
      <c r="J372" s="225"/>
      <c r="K372" s="315">
        <f t="shared" si="17"/>
        <v>0</v>
      </c>
      <c r="L372" s="70"/>
      <c r="M372" s="67"/>
      <c r="N372" s="70"/>
      <c r="O372" s="67"/>
      <c r="P372" s="78"/>
      <c r="Q372" s="78"/>
      <c r="R372" s="78"/>
      <c r="S372" s="192"/>
      <c r="T372" s="27" t="str">
        <f t="shared" si="18"/>
        <v/>
      </c>
      <c r="U372" s="49" t="str">
        <f t="shared" si="19"/>
        <v/>
      </c>
    </row>
    <row r="373" spans="1:21" ht="21.95" customHeight="1" x14ac:dyDescent="0.15">
      <c r="A373" s="266"/>
      <c r="B373" s="78"/>
      <c r="C373" s="78"/>
      <c r="D373" s="86"/>
      <c r="E373" s="86"/>
      <c r="F373" s="77"/>
      <c r="G373" s="215"/>
      <c r="H373" s="215"/>
      <c r="I373" s="225"/>
      <c r="J373" s="225"/>
      <c r="K373" s="831">
        <f t="shared" si="17"/>
        <v>0</v>
      </c>
      <c r="L373" s="70"/>
      <c r="M373" s="67"/>
      <c r="N373" s="70"/>
      <c r="O373" s="67"/>
      <c r="P373" s="78"/>
      <c r="Q373" s="78"/>
      <c r="R373" s="78"/>
      <c r="S373" s="192"/>
      <c r="T373" s="27" t="str">
        <f t="shared" si="18"/>
        <v/>
      </c>
      <c r="U373" s="49" t="str">
        <f t="shared" si="19"/>
        <v/>
      </c>
    </row>
    <row r="374" spans="1:21" ht="21.95" customHeight="1" x14ac:dyDescent="0.15">
      <c r="A374" s="272"/>
      <c r="B374" s="78"/>
      <c r="C374" s="78"/>
      <c r="D374" s="86"/>
      <c r="E374" s="86"/>
      <c r="F374" s="77"/>
      <c r="G374" s="215"/>
      <c r="H374" s="215"/>
      <c r="I374" s="225"/>
      <c r="J374" s="225"/>
      <c r="K374" s="831">
        <f t="shared" si="17"/>
        <v>0</v>
      </c>
      <c r="L374" s="70"/>
      <c r="M374" s="67"/>
      <c r="N374" s="70"/>
      <c r="O374" s="67"/>
      <c r="P374" s="78"/>
      <c r="Q374" s="78"/>
      <c r="R374" s="78"/>
      <c r="S374" s="192"/>
      <c r="T374" s="27" t="str">
        <f t="shared" si="18"/>
        <v/>
      </c>
      <c r="U374" s="49" t="str">
        <f t="shared" si="19"/>
        <v/>
      </c>
    </row>
    <row r="375" spans="1:21" ht="21.95" customHeight="1" x14ac:dyDescent="0.15">
      <c r="A375" s="272"/>
      <c r="B375" s="78"/>
      <c r="C375" s="78"/>
      <c r="D375" s="86"/>
      <c r="E375" s="86"/>
      <c r="F375" s="77"/>
      <c r="G375" s="215"/>
      <c r="H375" s="215"/>
      <c r="I375" s="225"/>
      <c r="J375" s="225"/>
      <c r="K375" s="831">
        <f t="shared" si="17"/>
        <v>0</v>
      </c>
      <c r="L375" s="70"/>
      <c r="M375" s="67"/>
      <c r="N375" s="70"/>
      <c r="O375" s="67"/>
      <c r="P375" s="78"/>
      <c r="Q375" s="78"/>
      <c r="R375" s="78"/>
      <c r="S375" s="192"/>
      <c r="T375" s="27" t="str">
        <f t="shared" si="18"/>
        <v/>
      </c>
      <c r="U375" s="49" t="str">
        <f t="shared" si="19"/>
        <v/>
      </c>
    </row>
    <row r="376" spans="1:21" ht="21.95" customHeight="1" x14ac:dyDescent="0.15">
      <c r="A376" s="272"/>
      <c r="B376" s="78"/>
      <c r="C376" s="78"/>
      <c r="D376" s="86"/>
      <c r="E376" s="86"/>
      <c r="F376" s="77"/>
      <c r="G376" s="215"/>
      <c r="H376" s="215"/>
      <c r="I376" s="225"/>
      <c r="J376" s="225"/>
      <c r="K376" s="318">
        <f t="shared" si="17"/>
        <v>0</v>
      </c>
      <c r="L376" s="70"/>
      <c r="M376" s="67"/>
      <c r="N376" s="70"/>
      <c r="O376" s="67"/>
      <c r="P376" s="78"/>
      <c r="Q376" s="78"/>
      <c r="R376" s="78"/>
      <c r="S376" s="192"/>
      <c r="T376" s="27" t="str">
        <f t="shared" si="18"/>
        <v/>
      </c>
      <c r="U376" s="49" t="str">
        <f t="shared" si="19"/>
        <v/>
      </c>
    </row>
    <row r="377" spans="1:21" ht="21.95" customHeight="1" x14ac:dyDescent="0.15">
      <c r="A377" s="266"/>
      <c r="B377" s="78"/>
      <c r="C377" s="78"/>
      <c r="D377" s="86"/>
      <c r="E377" s="86"/>
      <c r="F377" s="77"/>
      <c r="G377" s="215"/>
      <c r="H377" s="215"/>
      <c r="I377" s="225"/>
      <c r="J377" s="225"/>
      <c r="K377" s="315">
        <f t="shared" si="17"/>
        <v>0</v>
      </c>
      <c r="L377" s="70"/>
      <c r="M377" s="67"/>
      <c r="N377" s="70"/>
      <c r="O377" s="67"/>
      <c r="P377" s="78"/>
      <c r="Q377" s="78"/>
      <c r="R377" s="78"/>
      <c r="S377" s="192"/>
      <c r="T377" s="27" t="str">
        <f t="shared" si="18"/>
        <v/>
      </c>
      <c r="U377" s="49" t="str">
        <f t="shared" si="19"/>
        <v/>
      </c>
    </row>
    <row r="378" spans="1:21" ht="21.95" customHeight="1" x14ac:dyDescent="0.15">
      <c r="A378" s="266"/>
      <c r="B378" s="78"/>
      <c r="C378" s="78"/>
      <c r="D378" s="86"/>
      <c r="E378" s="86"/>
      <c r="F378" s="77"/>
      <c r="G378" s="215"/>
      <c r="H378" s="215"/>
      <c r="I378" s="225"/>
      <c r="J378" s="225"/>
      <c r="K378" s="315">
        <f t="shared" si="17"/>
        <v>0</v>
      </c>
      <c r="L378" s="70"/>
      <c r="M378" s="67"/>
      <c r="N378" s="70"/>
      <c r="O378" s="67"/>
      <c r="P378" s="78"/>
      <c r="Q378" s="78"/>
      <c r="R378" s="78"/>
      <c r="S378" s="192"/>
      <c r="T378" s="27" t="str">
        <f t="shared" si="18"/>
        <v/>
      </c>
      <c r="U378" s="49" t="str">
        <f t="shared" si="19"/>
        <v/>
      </c>
    </row>
    <row r="379" spans="1:21" ht="21.95" customHeight="1" x14ac:dyDescent="0.15">
      <c r="A379" s="266"/>
      <c r="B379" s="78"/>
      <c r="C379" s="78"/>
      <c r="D379" s="86"/>
      <c r="E379" s="86"/>
      <c r="F379" s="77"/>
      <c r="G379" s="215"/>
      <c r="H379" s="215"/>
      <c r="I379" s="225"/>
      <c r="J379" s="225"/>
      <c r="K379" s="315">
        <f t="shared" si="17"/>
        <v>0</v>
      </c>
      <c r="L379" s="70"/>
      <c r="M379" s="67"/>
      <c r="N379" s="70"/>
      <c r="O379" s="67"/>
      <c r="P379" s="78"/>
      <c r="Q379" s="78"/>
      <c r="R379" s="78"/>
      <c r="S379" s="192"/>
      <c r="T379" s="27" t="str">
        <f t="shared" si="18"/>
        <v/>
      </c>
      <c r="U379" s="49" t="str">
        <f t="shared" si="19"/>
        <v/>
      </c>
    </row>
    <row r="380" spans="1:21" ht="21.95" customHeight="1" x14ac:dyDescent="0.15">
      <c r="A380" s="266"/>
      <c r="B380" s="78"/>
      <c r="C380" s="78"/>
      <c r="D380" s="86"/>
      <c r="E380" s="86"/>
      <c r="F380" s="77"/>
      <c r="G380" s="215"/>
      <c r="H380" s="215"/>
      <c r="I380" s="225"/>
      <c r="J380" s="225"/>
      <c r="K380" s="315">
        <f t="shared" si="17"/>
        <v>0</v>
      </c>
      <c r="L380" s="70"/>
      <c r="M380" s="67"/>
      <c r="N380" s="70"/>
      <c r="O380" s="67"/>
      <c r="P380" s="78"/>
      <c r="Q380" s="78"/>
      <c r="R380" s="78"/>
      <c r="S380" s="192"/>
      <c r="T380" s="27" t="str">
        <f t="shared" si="18"/>
        <v/>
      </c>
      <c r="U380" s="49" t="str">
        <f t="shared" si="19"/>
        <v/>
      </c>
    </row>
    <row r="381" spans="1:21" ht="21.95" customHeight="1" x14ac:dyDescent="0.15">
      <c r="A381" s="266"/>
      <c r="B381" s="78"/>
      <c r="C381" s="78"/>
      <c r="D381" s="86"/>
      <c r="E381" s="86"/>
      <c r="F381" s="77"/>
      <c r="G381" s="215"/>
      <c r="H381" s="215"/>
      <c r="I381" s="225"/>
      <c r="J381" s="225"/>
      <c r="K381" s="315">
        <f t="shared" si="17"/>
        <v>0</v>
      </c>
      <c r="L381" s="70"/>
      <c r="M381" s="67"/>
      <c r="N381" s="70"/>
      <c r="O381" s="67"/>
      <c r="P381" s="78"/>
      <c r="Q381" s="78"/>
      <c r="R381" s="78"/>
      <c r="S381" s="192"/>
      <c r="T381" s="27" t="str">
        <f t="shared" si="18"/>
        <v/>
      </c>
      <c r="U381" s="49" t="str">
        <f t="shared" si="19"/>
        <v/>
      </c>
    </row>
    <row r="382" spans="1:21" ht="21.95" customHeight="1" x14ac:dyDescent="0.15">
      <c r="A382" s="177"/>
      <c r="B382" s="78"/>
      <c r="C382" s="78"/>
      <c r="D382" s="86"/>
      <c r="E382" s="86"/>
      <c r="F382" s="77"/>
      <c r="G382" s="215"/>
      <c r="H382" s="215"/>
      <c r="I382" s="225"/>
      <c r="J382" s="225"/>
      <c r="K382" s="315">
        <f t="shared" si="17"/>
        <v>0</v>
      </c>
      <c r="L382" s="70"/>
      <c r="M382" s="67"/>
      <c r="N382" s="70"/>
      <c r="O382" s="67"/>
      <c r="P382" s="78"/>
      <c r="Q382" s="78"/>
      <c r="R382" s="78"/>
      <c r="S382" s="192"/>
      <c r="T382" s="27" t="str">
        <f t="shared" si="18"/>
        <v/>
      </c>
      <c r="U382" s="49" t="str">
        <f t="shared" si="19"/>
        <v/>
      </c>
    </row>
    <row r="383" spans="1:21" ht="21.95" customHeight="1" x14ac:dyDescent="0.15">
      <c r="A383" s="266"/>
      <c r="B383" s="67"/>
      <c r="C383" s="78"/>
      <c r="D383" s="86"/>
      <c r="E383" s="86"/>
      <c r="F383" s="77"/>
      <c r="G383" s="216"/>
      <c r="H383" s="215"/>
      <c r="I383" s="225"/>
      <c r="J383" s="225"/>
      <c r="K383" s="315">
        <f t="shared" si="17"/>
        <v>0</v>
      </c>
      <c r="L383" s="70"/>
      <c r="M383" s="67"/>
      <c r="N383" s="70"/>
      <c r="O383" s="67"/>
      <c r="P383" s="67"/>
      <c r="Q383" s="67"/>
      <c r="R383" s="67"/>
      <c r="S383" s="192"/>
      <c r="T383" s="27" t="str">
        <f t="shared" si="18"/>
        <v/>
      </c>
      <c r="U383" s="49" t="str">
        <f t="shared" si="19"/>
        <v/>
      </c>
    </row>
    <row r="384" spans="1:21" ht="21.95" customHeight="1" x14ac:dyDescent="0.15">
      <c r="A384" s="266"/>
      <c r="B384" s="67"/>
      <c r="C384" s="78"/>
      <c r="D384" s="86"/>
      <c r="E384" s="86"/>
      <c r="F384" s="77"/>
      <c r="G384" s="216"/>
      <c r="H384" s="215"/>
      <c r="I384" s="225"/>
      <c r="J384" s="225"/>
      <c r="K384" s="315">
        <f t="shared" si="17"/>
        <v>0</v>
      </c>
      <c r="L384" s="70"/>
      <c r="M384" s="67"/>
      <c r="N384" s="70"/>
      <c r="O384" s="67"/>
      <c r="P384" s="67"/>
      <c r="Q384" s="67"/>
      <c r="R384" s="67"/>
      <c r="S384" s="192"/>
      <c r="T384" s="27" t="str">
        <f t="shared" si="18"/>
        <v/>
      </c>
      <c r="U384" s="49" t="str">
        <f t="shared" si="19"/>
        <v/>
      </c>
    </row>
    <row r="385" spans="1:21" ht="21.95" customHeight="1" x14ac:dyDescent="0.15">
      <c r="A385" s="266"/>
      <c r="B385" s="67"/>
      <c r="C385" s="78"/>
      <c r="D385" s="86"/>
      <c r="E385" s="86"/>
      <c r="F385" s="77"/>
      <c r="G385" s="216"/>
      <c r="H385" s="215"/>
      <c r="I385" s="225"/>
      <c r="J385" s="225"/>
      <c r="K385" s="315">
        <f t="shared" si="17"/>
        <v>0</v>
      </c>
      <c r="L385" s="70"/>
      <c r="M385" s="67"/>
      <c r="N385" s="70"/>
      <c r="O385" s="67"/>
      <c r="P385" s="67"/>
      <c r="Q385" s="67"/>
      <c r="R385" s="67"/>
      <c r="S385" s="192"/>
      <c r="T385" s="27" t="str">
        <f t="shared" si="18"/>
        <v/>
      </c>
      <c r="U385" s="49" t="str">
        <f t="shared" si="19"/>
        <v/>
      </c>
    </row>
    <row r="386" spans="1:21" ht="21.95" customHeight="1" x14ac:dyDescent="0.15">
      <c r="A386" s="267"/>
      <c r="B386" s="104"/>
      <c r="C386" s="167"/>
      <c r="D386" s="106"/>
      <c r="E386" s="106"/>
      <c r="F386" s="166"/>
      <c r="G386" s="218"/>
      <c r="H386" s="217"/>
      <c r="I386" s="226"/>
      <c r="J386" s="226"/>
      <c r="K386" s="316">
        <f t="shared" si="17"/>
        <v>0</v>
      </c>
      <c r="L386" s="159"/>
      <c r="M386" s="104"/>
      <c r="N386" s="159"/>
      <c r="O386" s="104"/>
      <c r="P386" s="104"/>
      <c r="Q386" s="104"/>
      <c r="R386" s="104"/>
      <c r="S386" s="269"/>
      <c r="T386" s="27" t="str">
        <f t="shared" si="18"/>
        <v/>
      </c>
      <c r="U386" s="49" t="str">
        <f t="shared" si="19"/>
        <v/>
      </c>
    </row>
    <row r="387" spans="1:21" ht="21.95" customHeight="1" x14ac:dyDescent="0.15">
      <c r="A387" s="268"/>
      <c r="B387" s="71"/>
      <c r="C387" s="103"/>
      <c r="D387" s="102"/>
      <c r="E387" s="102"/>
      <c r="F387" s="164"/>
      <c r="G387" s="211"/>
      <c r="H387" s="210"/>
      <c r="I387" s="227"/>
      <c r="J387" s="227"/>
      <c r="K387" s="314">
        <f t="shared" si="17"/>
        <v>0</v>
      </c>
      <c r="L387" s="200"/>
      <c r="M387" s="71"/>
      <c r="N387" s="200"/>
      <c r="O387" s="71"/>
      <c r="P387" s="71"/>
      <c r="Q387" s="71"/>
      <c r="R387" s="71"/>
      <c r="S387" s="270"/>
      <c r="T387" s="27" t="str">
        <f t="shared" si="18"/>
        <v/>
      </c>
      <c r="U387" s="49" t="str">
        <f t="shared" si="19"/>
        <v/>
      </c>
    </row>
    <row r="388" spans="1:21" ht="21.95" customHeight="1" x14ac:dyDescent="0.15">
      <c r="A388" s="266"/>
      <c r="B388" s="67"/>
      <c r="C388" s="78"/>
      <c r="D388" s="86"/>
      <c r="E388" s="86"/>
      <c r="F388" s="77"/>
      <c r="G388" s="216"/>
      <c r="H388" s="215"/>
      <c r="I388" s="225"/>
      <c r="J388" s="225"/>
      <c r="K388" s="315">
        <f t="shared" si="17"/>
        <v>0</v>
      </c>
      <c r="L388" s="70"/>
      <c r="M388" s="67"/>
      <c r="N388" s="70"/>
      <c r="O388" s="67"/>
      <c r="P388" s="67"/>
      <c r="Q388" s="67"/>
      <c r="R388" s="67"/>
      <c r="S388" s="192"/>
      <c r="T388" s="27" t="str">
        <f t="shared" si="18"/>
        <v/>
      </c>
      <c r="U388" s="49" t="str">
        <f t="shared" si="19"/>
        <v/>
      </c>
    </row>
    <row r="389" spans="1:21" ht="21.95" customHeight="1" x14ac:dyDescent="0.15">
      <c r="A389" s="266"/>
      <c r="B389" s="67"/>
      <c r="C389" s="78"/>
      <c r="D389" s="86"/>
      <c r="E389" s="86"/>
      <c r="F389" s="77"/>
      <c r="G389" s="216"/>
      <c r="H389" s="215"/>
      <c r="I389" s="225"/>
      <c r="J389" s="225"/>
      <c r="K389" s="315">
        <f t="shared" si="17"/>
        <v>0</v>
      </c>
      <c r="L389" s="70"/>
      <c r="M389" s="67"/>
      <c r="N389" s="70"/>
      <c r="O389" s="67"/>
      <c r="P389" s="67"/>
      <c r="Q389" s="67"/>
      <c r="R389" s="67"/>
      <c r="S389" s="192"/>
      <c r="T389" s="27" t="str">
        <f t="shared" si="18"/>
        <v/>
      </c>
      <c r="U389" s="49" t="str">
        <f t="shared" si="19"/>
        <v/>
      </c>
    </row>
    <row r="390" spans="1:21" ht="21.95" customHeight="1" x14ac:dyDescent="0.15">
      <c r="A390" s="266"/>
      <c r="B390" s="78"/>
      <c r="C390" s="78"/>
      <c r="D390" s="86"/>
      <c r="E390" s="86"/>
      <c r="F390" s="77"/>
      <c r="G390" s="215"/>
      <c r="H390" s="215"/>
      <c r="I390" s="225"/>
      <c r="J390" s="225"/>
      <c r="K390" s="315">
        <f t="shared" si="17"/>
        <v>0</v>
      </c>
      <c r="L390" s="70"/>
      <c r="M390" s="67"/>
      <c r="N390" s="70"/>
      <c r="O390" s="67"/>
      <c r="P390" s="78"/>
      <c r="Q390" s="78"/>
      <c r="R390" s="78"/>
      <c r="S390" s="192"/>
      <c r="T390" s="27" t="str">
        <f t="shared" si="18"/>
        <v/>
      </c>
      <c r="U390" s="49" t="str">
        <f t="shared" si="19"/>
        <v/>
      </c>
    </row>
    <row r="391" spans="1:21" ht="21.95" customHeight="1" x14ac:dyDescent="0.15">
      <c r="A391" s="266"/>
      <c r="B391" s="78"/>
      <c r="C391" s="78"/>
      <c r="D391" s="86"/>
      <c r="E391" s="86"/>
      <c r="F391" s="77"/>
      <c r="G391" s="215"/>
      <c r="H391" s="215"/>
      <c r="I391" s="225"/>
      <c r="J391" s="225"/>
      <c r="K391" s="315">
        <f t="shared" ref="K391:K454" si="20">J391-E391</f>
        <v>0</v>
      </c>
      <c r="L391" s="70"/>
      <c r="M391" s="67"/>
      <c r="N391" s="70"/>
      <c r="O391" s="67"/>
      <c r="P391" s="78"/>
      <c r="Q391" s="78"/>
      <c r="R391" s="78"/>
      <c r="S391" s="192"/>
      <c r="T391" s="27" t="str">
        <f t="shared" ref="T391:T454" si="21">CONCATENATE(L391,C391)</f>
        <v/>
      </c>
      <c r="U391" s="49" t="str">
        <f t="shared" ref="U391:U454" si="22">CONCATENATE(N391,H391)</f>
        <v/>
      </c>
    </row>
    <row r="392" spans="1:21" ht="21.95" customHeight="1" x14ac:dyDescent="0.15">
      <c r="A392" s="266"/>
      <c r="B392" s="78"/>
      <c r="C392" s="78"/>
      <c r="D392" s="86"/>
      <c r="E392" s="86"/>
      <c r="F392" s="77"/>
      <c r="G392" s="215"/>
      <c r="H392" s="215"/>
      <c r="I392" s="225"/>
      <c r="J392" s="225"/>
      <c r="K392" s="315">
        <f t="shared" si="20"/>
        <v>0</v>
      </c>
      <c r="L392" s="70"/>
      <c r="M392" s="67"/>
      <c r="N392" s="70"/>
      <c r="O392" s="67"/>
      <c r="P392" s="78"/>
      <c r="Q392" s="78"/>
      <c r="R392" s="78"/>
      <c r="S392" s="192"/>
      <c r="T392" s="27" t="str">
        <f t="shared" si="21"/>
        <v/>
      </c>
      <c r="U392" s="49" t="str">
        <f t="shared" si="22"/>
        <v/>
      </c>
    </row>
    <row r="393" spans="1:21" ht="21.95" customHeight="1" x14ac:dyDescent="0.15">
      <c r="A393" s="266"/>
      <c r="B393" s="78"/>
      <c r="C393" s="78"/>
      <c r="D393" s="86"/>
      <c r="E393" s="86"/>
      <c r="F393" s="77"/>
      <c r="G393" s="215"/>
      <c r="H393" s="215"/>
      <c r="I393" s="225"/>
      <c r="J393" s="225"/>
      <c r="K393" s="315">
        <f t="shared" si="20"/>
        <v>0</v>
      </c>
      <c r="L393" s="70"/>
      <c r="M393" s="67"/>
      <c r="N393" s="70"/>
      <c r="O393" s="67"/>
      <c r="P393" s="78"/>
      <c r="Q393" s="78"/>
      <c r="R393" s="78"/>
      <c r="S393" s="192"/>
      <c r="T393" s="27" t="str">
        <f t="shared" si="21"/>
        <v/>
      </c>
      <c r="U393" s="49" t="str">
        <f t="shared" si="22"/>
        <v/>
      </c>
    </row>
    <row r="394" spans="1:21" ht="21.95" customHeight="1" x14ac:dyDescent="0.15">
      <c r="A394" s="266"/>
      <c r="B394" s="78"/>
      <c r="C394" s="78"/>
      <c r="D394" s="86"/>
      <c r="E394" s="86"/>
      <c r="F394" s="77"/>
      <c r="G394" s="215"/>
      <c r="H394" s="215"/>
      <c r="I394" s="225"/>
      <c r="J394" s="225"/>
      <c r="K394" s="315">
        <f t="shared" si="20"/>
        <v>0</v>
      </c>
      <c r="L394" s="70"/>
      <c r="M394" s="67"/>
      <c r="N394" s="70"/>
      <c r="O394" s="67"/>
      <c r="P394" s="78"/>
      <c r="Q394" s="78"/>
      <c r="R394" s="78"/>
      <c r="S394" s="192"/>
      <c r="T394" s="27" t="str">
        <f t="shared" si="21"/>
        <v/>
      </c>
      <c r="U394" s="49" t="str">
        <f t="shared" si="22"/>
        <v/>
      </c>
    </row>
    <row r="395" spans="1:21" ht="21.95" customHeight="1" x14ac:dyDescent="0.15">
      <c r="A395" s="266"/>
      <c r="B395" s="78"/>
      <c r="C395" s="78"/>
      <c r="D395" s="86"/>
      <c r="E395" s="86"/>
      <c r="F395" s="77"/>
      <c r="G395" s="215"/>
      <c r="H395" s="215"/>
      <c r="I395" s="225"/>
      <c r="J395" s="225"/>
      <c r="K395" s="315">
        <f t="shared" si="20"/>
        <v>0</v>
      </c>
      <c r="L395" s="70"/>
      <c r="M395" s="67"/>
      <c r="N395" s="70"/>
      <c r="O395" s="67"/>
      <c r="P395" s="78"/>
      <c r="Q395" s="78"/>
      <c r="R395" s="78"/>
      <c r="S395" s="192"/>
      <c r="T395" s="27" t="str">
        <f t="shared" si="21"/>
        <v/>
      </c>
      <c r="U395" s="49" t="str">
        <f t="shared" si="22"/>
        <v/>
      </c>
    </row>
    <row r="396" spans="1:21" ht="21.95" customHeight="1" x14ac:dyDescent="0.15">
      <c r="A396" s="266"/>
      <c r="B396" s="78"/>
      <c r="C396" s="78"/>
      <c r="D396" s="86"/>
      <c r="E396" s="86"/>
      <c r="F396" s="77"/>
      <c r="G396" s="215"/>
      <c r="H396" s="215"/>
      <c r="I396" s="225"/>
      <c r="J396" s="225"/>
      <c r="K396" s="315">
        <f t="shared" si="20"/>
        <v>0</v>
      </c>
      <c r="L396" s="70"/>
      <c r="M396" s="67"/>
      <c r="N396" s="70"/>
      <c r="O396" s="67"/>
      <c r="P396" s="78"/>
      <c r="Q396" s="78"/>
      <c r="R396" s="78"/>
      <c r="S396" s="192"/>
      <c r="T396" s="27" t="str">
        <f t="shared" si="21"/>
        <v/>
      </c>
      <c r="U396" s="49" t="str">
        <f t="shared" si="22"/>
        <v/>
      </c>
    </row>
    <row r="397" spans="1:21" ht="21.95" customHeight="1" x14ac:dyDescent="0.15">
      <c r="A397" s="266"/>
      <c r="B397" s="78"/>
      <c r="C397" s="78"/>
      <c r="D397" s="86"/>
      <c r="E397" s="86"/>
      <c r="F397" s="77"/>
      <c r="G397" s="215"/>
      <c r="H397" s="215"/>
      <c r="I397" s="225"/>
      <c r="J397" s="225"/>
      <c r="K397" s="315">
        <f t="shared" si="20"/>
        <v>0</v>
      </c>
      <c r="L397" s="70"/>
      <c r="M397" s="67"/>
      <c r="N397" s="70"/>
      <c r="O397" s="67"/>
      <c r="P397" s="78"/>
      <c r="Q397" s="78"/>
      <c r="R397" s="78"/>
      <c r="S397" s="192"/>
      <c r="T397" s="27" t="str">
        <f t="shared" si="21"/>
        <v/>
      </c>
      <c r="U397" s="49" t="str">
        <f t="shared" si="22"/>
        <v/>
      </c>
    </row>
    <row r="398" spans="1:21" ht="21.95" customHeight="1" x14ac:dyDescent="0.15">
      <c r="A398" s="266"/>
      <c r="B398" s="78"/>
      <c r="C398" s="78"/>
      <c r="D398" s="86"/>
      <c r="E398" s="86"/>
      <c r="F398" s="77"/>
      <c r="G398" s="215"/>
      <c r="H398" s="215"/>
      <c r="I398" s="225"/>
      <c r="J398" s="225"/>
      <c r="K398" s="315">
        <f t="shared" si="20"/>
        <v>0</v>
      </c>
      <c r="L398" s="70"/>
      <c r="M398" s="67"/>
      <c r="N398" s="70"/>
      <c r="O398" s="67"/>
      <c r="P398" s="78"/>
      <c r="Q398" s="78"/>
      <c r="R398" s="78"/>
      <c r="S398" s="192"/>
      <c r="T398" s="27" t="str">
        <f t="shared" si="21"/>
        <v/>
      </c>
      <c r="U398" s="49" t="str">
        <f t="shared" si="22"/>
        <v/>
      </c>
    </row>
    <row r="399" spans="1:21" ht="21.95" customHeight="1" x14ac:dyDescent="0.15">
      <c r="A399" s="266"/>
      <c r="B399" s="78"/>
      <c r="C399" s="78"/>
      <c r="D399" s="86"/>
      <c r="E399" s="86"/>
      <c r="F399" s="77"/>
      <c r="G399" s="215"/>
      <c r="H399" s="215"/>
      <c r="I399" s="225"/>
      <c r="J399" s="225"/>
      <c r="K399" s="315">
        <f t="shared" si="20"/>
        <v>0</v>
      </c>
      <c r="L399" s="70"/>
      <c r="M399" s="67"/>
      <c r="N399" s="70"/>
      <c r="O399" s="67"/>
      <c r="P399" s="78"/>
      <c r="Q399" s="78"/>
      <c r="R399" s="78"/>
      <c r="S399" s="192"/>
      <c r="T399" s="27" t="str">
        <f t="shared" si="21"/>
        <v/>
      </c>
      <c r="U399" s="49" t="str">
        <f t="shared" si="22"/>
        <v/>
      </c>
    </row>
    <row r="400" spans="1:21" ht="21.95" customHeight="1" x14ac:dyDescent="0.15">
      <c r="A400" s="266"/>
      <c r="B400" s="78"/>
      <c r="C400" s="78"/>
      <c r="D400" s="86"/>
      <c r="E400" s="86"/>
      <c r="F400" s="77"/>
      <c r="G400" s="215"/>
      <c r="H400" s="215"/>
      <c r="I400" s="225"/>
      <c r="J400" s="225"/>
      <c r="K400" s="315">
        <f t="shared" si="20"/>
        <v>0</v>
      </c>
      <c r="L400" s="70"/>
      <c r="M400" s="67"/>
      <c r="N400" s="70"/>
      <c r="O400" s="67"/>
      <c r="P400" s="78"/>
      <c r="Q400" s="78"/>
      <c r="R400" s="78"/>
      <c r="S400" s="192"/>
      <c r="T400" s="27" t="str">
        <f t="shared" si="21"/>
        <v/>
      </c>
      <c r="U400" s="49" t="str">
        <f t="shared" si="22"/>
        <v/>
      </c>
    </row>
    <row r="401" spans="1:21" ht="21.95" customHeight="1" x14ac:dyDescent="0.15">
      <c r="A401" s="266"/>
      <c r="B401" s="78"/>
      <c r="C401" s="78"/>
      <c r="D401" s="86"/>
      <c r="E401" s="86"/>
      <c r="F401" s="77"/>
      <c r="G401" s="215"/>
      <c r="H401" s="215"/>
      <c r="I401" s="225"/>
      <c r="J401" s="225"/>
      <c r="K401" s="315">
        <f t="shared" si="20"/>
        <v>0</v>
      </c>
      <c r="L401" s="70"/>
      <c r="M401" s="67"/>
      <c r="N401" s="70"/>
      <c r="O401" s="67"/>
      <c r="P401" s="78"/>
      <c r="Q401" s="78"/>
      <c r="R401" s="78"/>
      <c r="S401" s="192"/>
      <c r="T401" s="27" t="str">
        <f t="shared" si="21"/>
        <v/>
      </c>
      <c r="U401" s="49" t="str">
        <f t="shared" si="22"/>
        <v/>
      </c>
    </row>
    <row r="402" spans="1:21" ht="21.95" customHeight="1" x14ac:dyDescent="0.15">
      <c r="A402" s="177"/>
      <c r="B402" s="78"/>
      <c r="C402" s="78"/>
      <c r="D402" s="86"/>
      <c r="E402" s="86"/>
      <c r="F402" s="77"/>
      <c r="G402" s="215"/>
      <c r="H402" s="215"/>
      <c r="I402" s="225"/>
      <c r="J402" s="225"/>
      <c r="K402" s="315">
        <f t="shared" si="20"/>
        <v>0</v>
      </c>
      <c r="L402" s="70"/>
      <c r="M402" s="67"/>
      <c r="N402" s="70"/>
      <c r="O402" s="67"/>
      <c r="P402" s="78"/>
      <c r="Q402" s="78"/>
      <c r="R402" s="78"/>
      <c r="S402" s="192"/>
      <c r="T402" s="27" t="str">
        <f t="shared" si="21"/>
        <v/>
      </c>
      <c r="U402" s="49" t="str">
        <f t="shared" si="22"/>
        <v/>
      </c>
    </row>
    <row r="403" spans="1:21" ht="21.95" customHeight="1" x14ac:dyDescent="0.15">
      <c r="A403" s="266"/>
      <c r="B403" s="67"/>
      <c r="C403" s="78"/>
      <c r="D403" s="86"/>
      <c r="E403" s="86"/>
      <c r="F403" s="77"/>
      <c r="G403" s="216"/>
      <c r="H403" s="215"/>
      <c r="I403" s="225"/>
      <c r="J403" s="225"/>
      <c r="K403" s="315">
        <f t="shared" si="20"/>
        <v>0</v>
      </c>
      <c r="L403" s="70"/>
      <c r="M403" s="67"/>
      <c r="N403" s="70"/>
      <c r="O403" s="67"/>
      <c r="P403" s="67"/>
      <c r="Q403" s="67"/>
      <c r="R403" s="67"/>
      <c r="S403" s="192"/>
      <c r="T403" s="27" t="str">
        <f t="shared" si="21"/>
        <v/>
      </c>
      <c r="U403" s="49" t="str">
        <f t="shared" si="22"/>
        <v/>
      </c>
    </row>
    <row r="404" spans="1:21" ht="21.95" customHeight="1" x14ac:dyDescent="0.15">
      <c r="A404" s="266"/>
      <c r="B404" s="67"/>
      <c r="C404" s="78"/>
      <c r="D404" s="86"/>
      <c r="E404" s="86"/>
      <c r="F404" s="77"/>
      <c r="G404" s="216"/>
      <c r="H404" s="215"/>
      <c r="I404" s="225"/>
      <c r="J404" s="225"/>
      <c r="K404" s="315">
        <f t="shared" si="20"/>
        <v>0</v>
      </c>
      <c r="L404" s="70"/>
      <c r="M404" s="67"/>
      <c r="N404" s="70"/>
      <c r="O404" s="67"/>
      <c r="P404" s="67"/>
      <c r="Q404" s="67"/>
      <c r="R404" s="67"/>
      <c r="S404" s="192"/>
      <c r="T404" s="27" t="str">
        <f t="shared" si="21"/>
        <v/>
      </c>
      <c r="U404" s="49" t="str">
        <f t="shared" si="22"/>
        <v/>
      </c>
    </row>
    <row r="405" spans="1:21" ht="21.95" customHeight="1" x14ac:dyDescent="0.15">
      <c r="A405" s="266"/>
      <c r="B405" s="67"/>
      <c r="C405" s="78"/>
      <c r="D405" s="86"/>
      <c r="E405" s="86"/>
      <c r="F405" s="77"/>
      <c r="G405" s="216"/>
      <c r="H405" s="215"/>
      <c r="I405" s="225"/>
      <c r="J405" s="225"/>
      <c r="K405" s="315">
        <f t="shared" si="20"/>
        <v>0</v>
      </c>
      <c r="L405" s="70"/>
      <c r="M405" s="67"/>
      <c r="N405" s="70"/>
      <c r="O405" s="67"/>
      <c r="P405" s="67"/>
      <c r="Q405" s="67"/>
      <c r="R405" s="67"/>
      <c r="S405" s="192"/>
      <c r="T405" s="27" t="str">
        <f t="shared" si="21"/>
        <v/>
      </c>
      <c r="U405" s="49" t="str">
        <f t="shared" si="22"/>
        <v/>
      </c>
    </row>
    <row r="406" spans="1:21" ht="21.95" customHeight="1" x14ac:dyDescent="0.15">
      <c r="A406" s="267"/>
      <c r="B406" s="104"/>
      <c r="C406" s="167"/>
      <c r="D406" s="106"/>
      <c r="E406" s="106"/>
      <c r="F406" s="166"/>
      <c r="G406" s="218"/>
      <c r="H406" s="217"/>
      <c r="I406" s="226"/>
      <c r="J406" s="226"/>
      <c r="K406" s="316">
        <f t="shared" si="20"/>
        <v>0</v>
      </c>
      <c r="L406" s="159"/>
      <c r="M406" s="104"/>
      <c r="N406" s="159"/>
      <c r="O406" s="104"/>
      <c r="P406" s="104"/>
      <c r="Q406" s="104"/>
      <c r="R406" s="104"/>
      <c r="S406" s="269"/>
      <c r="T406" s="27" t="str">
        <f t="shared" si="21"/>
        <v/>
      </c>
      <c r="U406" s="49" t="str">
        <f t="shared" si="22"/>
        <v/>
      </c>
    </row>
    <row r="407" spans="1:21" ht="21.95" customHeight="1" x14ac:dyDescent="0.15">
      <c r="A407" s="268"/>
      <c r="B407" s="71"/>
      <c r="C407" s="103"/>
      <c r="D407" s="102"/>
      <c r="E407" s="102"/>
      <c r="F407" s="164"/>
      <c r="G407" s="211"/>
      <c r="H407" s="210"/>
      <c r="I407" s="227"/>
      <c r="J407" s="227"/>
      <c r="K407" s="314">
        <f t="shared" si="20"/>
        <v>0</v>
      </c>
      <c r="L407" s="200"/>
      <c r="M407" s="71"/>
      <c r="N407" s="200"/>
      <c r="O407" s="71"/>
      <c r="P407" s="71"/>
      <c r="Q407" s="71"/>
      <c r="R407" s="71"/>
      <c r="S407" s="270"/>
      <c r="T407" s="27" t="str">
        <f t="shared" si="21"/>
        <v/>
      </c>
      <c r="U407" s="49" t="str">
        <f t="shared" si="22"/>
        <v/>
      </c>
    </row>
    <row r="408" spans="1:21" ht="21.95" customHeight="1" x14ac:dyDescent="0.15">
      <c r="A408" s="266"/>
      <c r="B408" s="67"/>
      <c r="C408" s="78"/>
      <c r="D408" s="86"/>
      <c r="E408" s="86"/>
      <c r="F408" s="77"/>
      <c r="G408" s="216"/>
      <c r="H408" s="215"/>
      <c r="I408" s="225"/>
      <c r="J408" s="225"/>
      <c r="K408" s="315">
        <f t="shared" si="20"/>
        <v>0</v>
      </c>
      <c r="L408" s="70"/>
      <c r="M408" s="67"/>
      <c r="N408" s="70"/>
      <c r="O408" s="67"/>
      <c r="P408" s="67"/>
      <c r="Q408" s="67"/>
      <c r="R408" s="67"/>
      <c r="S408" s="192"/>
      <c r="T408" s="27" t="str">
        <f t="shared" si="21"/>
        <v/>
      </c>
      <c r="U408" s="49" t="str">
        <f t="shared" si="22"/>
        <v/>
      </c>
    </row>
    <row r="409" spans="1:21" ht="21.95" customHeight="1" x14ac:dyDescent="0.15">
      <c r="A409" s="266"/>
      <c r="B409" s="67"/>
      <c r="C409" s="78"/>
      <c r="D409" s="86"/>
      <c r="E409" s="86"/>
      <c r="F409" s="77"/>
      <c r="G409" s="216"/>
      <c r="H409" s="215"/>
      <c r="I409" s="225"/>
      <c r="J409" s="225"/>
      <c r="K409" s="315">
        <f t="shared" si="20"/>
        <v>0</v>
      </c>
      <c r="L409" s="70"/>
      <c r="M409" s="67"/>
      <c r="N409" s="70"/>
      <c r="O409" s="67"/>
      <c r="P409" s="67"/>
      <c r="Q409" s="67"/>
      <c r="R409" s="67"/>
      <c r="S409" s="192"/>
      <c r="T409" s="27" t="str">
        <f t="shared" si="21"/>
        <v/>
      </c>
      <c r="U409" s="49" t="str">
        <f t="shared" si="22"/>
        <v/>
      </c>
    </row>
    <row r="410" spans="1:21" ht="21.95" customHeight="1" x14ac:dyDescent="0.15">
      <c r="A410" s="266"/>
      <c r="B410" s="78"/>
      <c r="C410" s="78"/>
      <c r="D410" s="86"/>
      <c r="E410" s="86"/>
      <c r="F410" s="77"/>
      <c r="G410" s="215"/>
      <c r="H410" s="215"/>
      <c r="I410" s="225"/>
      <c r="J410" s="225"/>
      <c r="K410" s="315">
        <f t="shared" si="20"/>
        <v>0</v>
      </c>
      <c r="L410" s="70"/>
      <c r="M410" s="67"/>
      <c r="N410" s="70"/>
      <c r="O410" s="67"/>
      <c r="P410" s="78"/>
      <c r="Q410" s="78"/>
      <c r="R410" s="78"/>
      <c r="S410" s="192"/>
      <c r="T410" s="27" t="str">
        <f t="shared" si="21"/>
        <v/>
      </c>
      <c r="U410" s="49" t="str">
        <f t="shared" si="22"/>
        <v/>
      </c>
    </row>
    <row r="411" spans="1:21" ht="21.95" customHeight="1" x14ac:dyDescent="0.15">
      <c r="A411" s="266"/>
      <c r="B411" s="78"/>
      <c r="C411" s="78"/>
      <c r="D411" s="86"/>
      <c r="E411" s="86"/>
      <c r="F411" s="77"/>
      <c r="G411" s="215"/>
      <c r="H411" s="215"/>
      <c r="I411" s="225"/>
      <c r="J411" s="225"/>
      <c r="K411" s="315">
        <f t="shared" si="20"/>
        <v>0</v>
      </c>
      <c r="L411" s="70"/>
      <c r="M411" s="67"/>
      <c r="N411" s="70"/>
      <c r="O411" s="67"/>
      <c r="P411" s="78"/>
      <c r="Q411" s="78"/>
      <c r="R411" s="78"/>
      <c r="S411" s="192"/>
      <c r="T411" s="27" t="str">
        <f t="shared" si="21"/>
        <v/>
      </c>
      <c r="U411" s="49" t="str">
        <f t="shared" si="22"/>
        <v/>
      </c>
    </row>
    <row r="412" spans="1:21" ht="21.95" customHeight="1" x14ac:dyDescent="0.15">
      <c r="A412" s="266"/>
      <c r="B412" s="78"/>
      <c r="C412" s="78"/>
      <c r="D412" s="86"/>
      <c r="E412" s="86"/>
      <c r="F412" s="77"/>
      <c r="G412" s="215"/>
      <c r="H412" s="215"/>
      <c r="I412" s="225"/>
      <c r="J412" s="225"/>
      <c r="K412" s="315">
        <f t="shared" si="20"/>
        <v>0</v>
      </c>
      <c r="L412" s="70"/>
      <c r="M412" s="67"/>
      <c r="N412" s="70"/>
      <c r="O412" s="67"/>
      <c r="P412" s="78"/>
      <c r="Q412" s="78"/>
      <c r="R412" s="78"/>
      <c r="S412" s="192"/>
      <c r="T412" s="27" t="str">
        <f t="shared" si="21"/>
        <v/>
      </c>
      <c r="U412" s="49" t="str">
        <f t="shared" si="22"/>
        <v/>
      </c>
    </row>
    <row r="413" spans="1:21" ht="21.95" customHeight="1" x14ac:dyDescent="0.15">
      <c r="A413" s="266"/>
      <c r="B413" s="78"/>
      <c r="C413" s="78"/>
      <c r="D413" s="86"/>
      <c r="E413" s="86"/>
      <c r="F413" s="77"/>
      <c r="G413" s="215"/>
      <c r="H413" s="215"/>
      <c r="I413" s="225"/>
      <c r="J413" s="225"/>
      <c r="K413" s="315">
        <f t="shared" si="20"/>
        <v>0</v>
      </c>
      <c r="L413" s="70"/>
      <c r="M413" s="67"/>
      <c r="N413" s="70"/>
      <c r="O413" s="67"/>
      <c r="P413" s="78"/>
      <c r="Q413" s="78"/>
      <c r="R413" s="78"/>
      <c r="S413" s="192"/>
      <c r="T413" s="27" t="str">
        <f t="shared" si="21"/>
        <v/>
      </c>
      <c r="U413" s="49" t="str">
        <f t="shared" si="22"/>
        <v/>
      </c>
    </row>
    <row r="414" spans="1:21" ht="21.95" customHeight="1" x14ac:dyDescent="0.15">
      <c r="A414" s="266"/>
      <c r="B414" s="78"/>
      <c r="C414" s="78"/>
      <c r="D414" s="86"/>
      <c r="E414" s="86"/>
      <c r="F414" s="77"/>
      <c r="G414" s="215"/>
      <c r="H414" s="215"/>
      <c r="I414" s="225"/>
      <c r="J414" s="225"/>
      <c r="K414" s="315">
        <f t="shared" si="20"/>
        <v>0</v>
      </c>
      <c r="L414" s="70"/>
      <c r="M414" s="67"/>
      <c r="N414" s="70"/>
      <c r="O414" s="67"/>
      <c r="P414" s="78"/>
      <c r="Q414" s="78"/>
      <c r="R414" s="78"/>
      <c r="S414" s="192"/>
      <c r="T414" s="27" t="str">
        <f t="shared" si="21"/>
        <v/>
      </c>
      <c r="U414" s="49" t="str">
        <f t="shared" si="22"/>
        <v/>
      </c>
    </row>
    <row r="415" spans="1:21" ht="21.95" customHeight="1" x14ac:dyDescent="0.15">
      <c r="A415" s="266"/>
      <c r="B415" s="78"/>
      <c r="C415" s="78"/>
      <c r="D415" s="86"/>
      <c r="E415" s="86"/>
      <c r="F415" s="77"/>
      <c r="G415" s="215"/>
      <c r="H415" s="215"/>
      <c r="I415" s="225"/>
      <c r="J415" s="225"/>
      <c r="K415" s="315">
        <f t="shared" si="20"/>
        <v>0</v>
      </c>
      <c r="L415" s="70"/>
      <c r="M415" s="67"/>
      <c r="N415" s="70"/>
      <c r="O415" s="67"/>
      <c r="P415" s="78"/>
      <c r="Q415" s="78"/>
      <c r="R415" s="78"/>
      <c r="S415" s="192"/>
      <c r="T415" s="27" t="str">
        <f t="shared" si="21"/>
        <v/>
      </c>
      <c r="U415" s="49" t="str">
        <f t="shared" si="22"/>
        <v/>
      </c>
    </row>
    <row r="416" spans="1:21" ht="21.95" customHeight="1" x14ac:dyDescent="0.15">
      <c r="A416" s="266"/>
      <c r="B416" s="78"/>
      <c r="C416" s="78"/>
      <c r="D416" s="86"/>
      <c r="E416" s="86"/>
      <c r="F416" s="77"/>
      <c r="G416" s="215"/>
      <c r="H416" s="215"/>
      <c r="I416" s="225"/>
      <c r="J416" s="225"/>
      <c r="K416" s="315">
        <f t="shared" si="20"/>
        <v>0</v>
      </c>
      <c r="L416" s="70"/>
      <c r="M416" s="67"/>
      <c r="N416" s="70"/>
      <c r="O416" s="67"/>
      <c r="P416" s="78"/>
      <c r="Q416" s="78"/>
      <c r="R416" s="78"/>
      <c r="S416" s="192"/>
      <c r="T416" s="27" t="str">
        <f t="shared" si="21"/>
        <v/>
      </c>
      <c r="U416" s="49" t="str">
        <f t="shared" si="22"/>
        <v/>
      </c>
    </row>
    <row r="417" spans="1:21" ht="21.95" customHeight="1" x14ac:dyDescent="0.15">
      <c r="A417" s="266"/>
      <c r="B417" s="78"/>
      <c r="C417" s="78"/>
      <c r="D417" s="86"/>
      <c r="E417" s="86"/>
      <c r="F417" s="77"/>
      <c r="G417" s="215"/>
      <c r="H417" s="215"/>
      <c r="I417" s="225"/>
      <c r="J417" s="225"/>
      <c r="K417" s="315">
        <f t="shared" si="20"/>
        <v>0</v>
      </c>
      <c r="L417" s="70"/>
      <c r="M417" s="67"/>
      <c r="N417" s="70"/>
      <c r="O417" s="67"/>
      <c r="P417" s="78"/>
      <c r="Q417" s="78"/>
      <c r="R417" s="78"/>
      <c r="S417" s="192"/>
      <c r="T417" s="27" t="str">
        <f t="shared" si="21"/>
        <v/>
      </c>
      <c r="U417" s="49" t="str">
        <f t="shared" si="22"/>
        <v/>
      </c>
    </row>
    <row r="418" spans="1:21" ht="21.95" customHeight="1" x14ac:dyDescent="0.15">
      <c r="A418" s="266"/>
      <c r="B418" s="78"/>
      <c r="C418" s="78"/>
      <c r="D418" s="86"/>
      <c r="E418" s="86"/>
      <c r="F418" s="77"/>
      <c r="G418" s="215"/>
      <c r="H418" s="215"/>
      <c r="I418" s="225"/>
      <c r="J418" s="225"/>
      <c r="K418" s="315">
        <f t="shared" si="20"/>
        <v>0</v>
      </c>
      <c r="L418" s="70"/>
      <c r="M418" s="67"/>
      <c r="N418" s="70"/>
      <c r="O418" s="67"/>
      <c r="P418" s="78"/>
      <c r="Q418" s="78"/>
      <c r="R418" s="78"/>
      <c r="S418" s="192"/>
      <c r="T418" s="27" t="str">
        <f t="shared" si="21"/>
        <v/>
      </c>
      <c r="U418" s="49" t="str">
        <f t="shared" si="22"/>
        <v/>
      </c>
    </row>
    <row r="419" spans="1:21" ht="21.95" customHeight="1" x14ac:dyDescent="0.15">
      <c r="A419" s="266"/>
      <c r="B419" s="78"/>
      <c r="C419" s="78"/>
      <c r="D419" s="86"/>
      <c r="E419" s="86"/>
      <c r="F419" s="77"/>
      <c r="G419" s="215"/>
      <c r="H419" s="215"/>
      <c r="I419" s="225"/>
      <c r="J419" s="225"/>
      <c r="K419" s="315">
        <f t="shared" si="20"/>
        <v>0</v>
      </c>
      <c r="L419" s="70"/>
      <c r="M419" s="67"/>
      <c r="N419" s="70"/>
      <c r="O419" s="67"/>
      <c r="P419" s="78"/>
      <c r="Q419" s="78"/>
      <c r="R419" s="78"/>
      <c r="S419" s="192"/>
      <c r="T419" s="27" t="str">
        <f t="shared" si="21"/>
        <v/>
      </c>
      <c r="U419" s="49" t="str">
        <f t="shared" si="22"/>
        <v/>
      </c>
    </row>
    <row r="420" spans="1:21" ht="21.95" customHeight="1" x14ac:dyDescent="0.15">
      <c r="A420" s="266"/>
      <c r="B420" s="78"/>
      <c r="C420" s="78"/>
      <c r="D420" s="86"/>
      <c r="E420" s="86"/>
      <c r="F420" s="77"/>
      <c r="G420" s="215"/>
      <c r="H420" s="215"/>
      <c r="I420" s="225"/>
      <c r="J420" s="225"/>
      <c r="K420" s="315">
        <f t="shared" si="20"/>
        <v>0</v>
      </c>
      <c r="L420" s="70"/>
      <c r="M420" s="67"/>
      <c r="N420" s="70"/>
      <c r="O420" s="67"/>
      <c r="P420" s="78"/>
      <c r="Q420" s="78"/>
      <c r="R420" s="78"/>
      <c r="S420" s="192"/>
      <c r="T420" s="27" t="str">
        <f t="shared" si="21"/>
        <v/>
      </c>
      <c r="U420" s="49" t="str">
        <f t="shared" si="22"/>
        <v/>
      </c>
    </row>
    <row r="421" spans="1:21" ht="21.95" customHeight="1" x14ac:dyDescent="0.15">
      <c r="A421" s="266"/>
      <c r="B421" s="78"/>
      <c r="C421" s="78"/>
      <c r="D421" s="86"/>
      <c r="E421" s="86"/>
      <c r="F421" s="77"/>
      <c r="G421" s="215"/>
      <c r="H421" s="215"/>
      <c r="I421" s="225"/>
      <c r="J421" s="225"/>
      <c r="K421" s="315">
        <f t="shared" si="20"/>
        <v>0</v>
      </c>
      <c r="L421" s="70"/>
      <c r="M421" s="67"/>
      <c r="N421" s="70"/>
      <c r="O421" s="67"/>
      <c r="P421" s="78"/>
      <c r="Q421" s="78"/>
      <c r="R421" s="78"/>
      <c r="S421" s="192"/>
      <c r="T421" s="27" t="str">
        <f t="shared" si="21"/>
        <v/>
      </c>
      <c r="U421" s="49" t="str">
        <f t="shared" si="22"/>
        <v/>
      </c>
    </row>
    <row r="422" spans="1:21" ht="21.95" customHeight="1" x14ac:dyDescent="0.15">
      <c r="A422" s="177"/>
      <c r="B422" s="78"/>
      <c r="C422" s="78"/>
      <c r="D422" s="86"/>
      <c r="E422" s="86"/>
      <c r="F422" s="77"/>
      <c r="G422" s="215"/>
      <c r="H422" s="215"/>
      <c r="I422" s="225"/>
      <c r="J422" s="225"/>
      <c r="K422" s="315">
        <f t="shared" si="20"/>
        <v>0</v>
      </c>
      <c r="L422" s="70"/>
      <c r="M422" s="67"/>
      <c r="N422" s="70"/>
      <c r="O422" s="67"/>
      <c r="P422" s="78"/>
      <c r="Q422" s="78"/>
      <c r="R422" s="78"/>
      <c r="S422" s="192"/>
      <c r="T422" s="27" t="str">
        <f t="shared" si="21"/>
        <v/>
      </c>
      <c r="U422" s="49" t="str">
        <f t="shared" si="22"/>
        <v/>
      </c>
    </row>
    <row r="423" spans="1:21" ht="21.95" customHeight="1" x14ac:dyDescent="0.15">
      <c r="A423" s="266"/>
      <c r="B423" s="67"/>
      <c r="C423" s="78"/>
      <c r="D423" s="86"/>
      <c r="E423" s="86"/>
      <c r="F423" s="77"/>
      <c r="G423" s="216"/>
      <c r="H423" s="215"/>
      <c r="I423" s="225"/>
      <c r="J423" s="225"/>
      <c r="K423" s="315">
        <f t="shared" si="20"/>
        <v>0</v>
      </c>
      <c r="L423" s="70"/>
      <c r="M423" s="67"/>
      <c r="N423" s="70"/>
      <c r="O423" s="67"/>
      <c r="P423" s="67"/>
      <c r="Q423" s="67"/>
      <c r="R423" s="67"/>
      <c r="S423" s="192"/>
      <c r="T423" s="27" t="str">
        <f t="shared" si="21"/>
        <v/>
      </c>
      <c r="U423" s="49" t="str">
        <f t="shared" si="22"/>
        <v/>
      </c>
    </row>
    <row r="424" spans="1:21" ht="21.95" customHeight="1" x14ac:dyDescent="0.15">
      <c r="A424" s="266"/>
      <c r="B424" s="67"/>
      <c r="C424" s="78"/>
      <c r="D424" s="86"/>
      <c r="E424" s="86"/>
      <c r="F424" s="77"/>
      <c r="G424" s="216"/>
      <c r="H424" s="215"/>
      <c r="I424" s="225"/>
      <c r="J424" s="225"/>
      <c r="K424" s="315">
        <f t="shared" si="20"/>
        <v>0</v>
      </c>
      <c r="L424" s="70"/>
      <c r="M424" s="67"/>
      <c r="N424" s="70"/>
      <c r="O424" s="67"/>
      <c r="P424" s="67"/>
      <c r="Q424" s="67"/>
      <c r="R424" s="67"/>
      <c r="S424" s="192"/>
      <c r="T424" s="27" t="str">
        <f t="shared" si="21"/>
        <v/>
      </c>
      <c r="U424" s="49" t="str">
        <f t="shared" si="22"/>
        <v/>
      </c>
    </row>
    <row r="425" spans="1:21" ht="21.95" customHeight="1" x14ac:dyDescent="0.15">
      <c r="A425" s="266"/>
      <c r="B425" s="67"/>
      <c r="C425" s="78"/>
      <c r="D425" s="86"/>
      <c r="E425" s="86"/>
      <c r="F425" s="77"/>
      <c r="G425" s="216"/>
      <c r="H425" s="215"/>
      <c r="I425" s="225"/>
      <c r="J425" s="225"/>
      <c r="K425" s="315">
        <f t="shared" si="20"/>
        <v>0</v>
      </c>
      <c r="L425" s="70"/>
      <c r="M425" s="67"/>
      <c r="N425" s="70"/>
      <c r="O425" s="67"/>
      <c r="P425" s="67"/>
      <c r="Q425" s="67"/>
      <c r="R425" s="67"/>
      <c r="S425" s="192"/>
      <c r="T425" s="27" t="str">
        <f t="shared" si="21"/>
        <v/>
      </c>
      <c r="U425" s="49" t="str">
        <f t="shared" si="22"/>
        <v/>
      </c>
    </row>
    <row r="426" spans="1:21" ht="21.95" customHeight="1" x14ac:dyDescent="0.15">
      <c r="A426" s="267"/>
      <c r="B426" s="104"/>
      <c r="C426" s="167"/>
      <c r="D426" s="106"/>
      <c r="E426" s="106"/>
      <c r="F426" s="166"/>
      <c r="G426" s="218"/>
      <c r="H426" s="217"/>
      <c r="I426" s="226"/>
      <c r="J426" s="226"/>
      <c r="K426" s="316">
        <f t="shared" si="20"/>
        <v>0</v>
      </c>
      <c r="L426" s="159"/>
      <c r="M426" s="104"/>
      <c r="N426" s="159"/>
      <c r="O426" s="104"/>
      <c r="P426" s="104"/>
      <c r="Q426" s="104"/>
      <c r="R426" s="104"/>
      <c r="S426" s="269"/>
      <c r="T426" s="27" t="str">
        <f t="shared" si="21"/>
        <v/>
      </c>
      <c r="U426" s="49" t="str">
        <f t="shared" si="22"/>
        <v/>
      </c>
    </row>
    <row r="427" spans="1:21" ht="21.95" customHeight="1" x14ac:dyDescent="0.15">
      <c r="A427" s="268"/>
      <c r="B427" s="71"/>
      <c r="C427" s="103"/>
      <c r="D427" s="102"/>
      <c r="E427" s="102"/>
      <c r="F427" s="164"/>
      <c r="G427" s="211"/>
      <c r="H427" s="210"/>
      <c r="I427" s="227"/>
      <c r="J427" s="227"/>
      <c r="K427" s="314">
        <f t="shared" si="20"/>
        <v>0</v>
      </c>
      <c r="L427" s="200"/>
      <c r="M427" s="71"/>
      <c r="N427" s="200"/>
      <c r="O427" s="71"/>
      <c r="P427" s="71"/>
      <c r="Q427" s="71"/>
      <c r="R427" s="71"/>
      <c r="S427" s="270"/>
      <c r="T427" s="27" t="str">
        <f t="shared" si="21"/>
        <v/>
      </c>
      <c r="U427" s="49" t="str">
        <f t="shared" si="22"/>
        <v/>
      </c>
    </row>
    <row r="428" spans="1:21" ht="21.95" customHeight="1" x14ac:dyDescent="0.15">
      <c r="A428" s="266"/>
      <c r="B428" s="67"/>
      <c r="C428" s="78"/>
      <c r="D428" s="86"/>
      <c r="E428" s="86"/>
      <c r="F428" s="77"/>
      <c r="G428" s="216"/>
      <c r="H428" s="215"/>
      <c r="I428" s="225"/>
      <c r="J428" s="225"/>
      <c r="K428" s="315">
        <f t="shared" si="20"/>
        <v>0</v>
      </c>
      <c r="L428" s="70"/>
      <c r="M428" s="67"/>
      <c r="N428" s="70"/>
      <c r="O428" s="67"/>
      <c r="P428" s="67"/>
      <c r="Q428" s="67"/>
      <c r="R428" s="67"/>
      <c r="S428" s="192"/>
      <c r="T428" s="27" t="str">
        <f t="shared" si="21"/>
        <v/>
      </c>
      <c r="U428" s="49" t="str">
        <f t="shared" si="22"/>
        <v/>
      </c>
    </row>
    <row r="429" spans="1:21" ht="21.95" customHeight="1" x14ac:dyDescent="0.15">
      <c r="A429" s="266"/>
      <c r="B429" s="67"/>
      <c r="C429" s="78"/>
      <c r="D429" s="86"/>
      <c r="E429" s="86"/>
      <c r="F429" s="77"/>
      <c r="G429" s="215"/>
      <c r="H429" s="215"/>
      <c r="I429" s="225"/>
      <c r="J429" s="225"/>
      <c r="K429" s="315">
        <f t="shared" si="20"/>
        <v>0</v>
      </c>
      <c r="L429" s="70"/>
      <c r="M429" s="67"/>
      <c r="N429" s="70"/>
      <c r="O429" s="67"/>
      <c r="P429" s="78"/>
      <c r="Q429" s="78"/>
      <c r="R429" s="78"/>
      <c r="S429" s="192"/>
      <c r="T429" s="27" t="str">
        <f t="shared" si="21"/>
        <v/>
      </c>
      <c r="U429" s="49" t="str">
        <f t="shared" si="22"/>
        <v/>
      </c>
    </row>
    <row r="430" spans="1:21" ht="21.95" customHeight="1" x14ac:dyDescent="0.15">
      <c r="A430" s="266"/>
      <c r="B430" s="78"/>
      <c r="C430" s="78"/>
      <c r="D430" s="86"/>
      <c r="E430" s="86"/>
      <c r="F430" s="77"/>
      <c r="G430" s="215"/>
      <c r="H430" s="215"/>
      <c r="I430" s="225"/>
      <c r="J430" s="225"/>
      <c r="K430" s="315">
        <f t="shared" si="20"/>
        <v>0</v>
      </c>
      <c r="L430" s="70"/>
      <c r="M430" s="67"/>
      <c r="N430" s="70"/>
      <c r="O430" s="67"/>
      <c r="P430" s="78"/>
      <c r="Q430" s="78"/>
      <c r="R430" s="78"/>
      <c r="S430" s="192"/>
      <c r="T430" s="27" t="str">
        <f t="shared" si="21"/>
        <v/>
      </c>
      <c r="U430" s="49" t="str">
        <f t="shared" si="22"/>
        <v/>
      </c>
    </row>
    <row r="431" spans="1:21" ht="21.95" customHeight="1" x14ac:dyDescent="0.15">
      <c r="A431" s="266"/>
      <c r="B431" s="78"/>
      <c r="C431" s="78"/>
      <c r="D431" s="86"/>
      <c r="E431" s="86"/>
      <c r="F431" s="77"/>
      <c r="G431" s="215"/>
      <c r="H431" s="215"/>
      <c r="I431" s="273"/>
      <c r="J431" s="273"/>
      <c r="K431" s="315">
        <f t="shared" si="20"/>
        <v>0</v>
      </c>
      <c r="L431" s="70"/>
      <c r="M431" s="67"/>
      <c r="N431" s="70"/>
      <c r="O431" s="67"/>
      <c r="P431" s="78"/>
      <c r="Q431" s="78"/>
      <c r="R431" s="78"/>
      <c r="S431" s="192"/>
      <c r="T431" s="27" t="str">
        <f t="shared" si="21"/>
        <v/>
      </c>
      <c r="U431" s="49" t="str">
        <f t="shared" si="22"/>
        <v/>
      </c>
    </row>
    <row r="432" spans="1:21" ht="21.95" customHeight="1" x14ac:dyDescent="0.15">
      <c r="A432" s="266"/>
      <c r="B432" s="78"/>
      <c r="C432" s="78"/>
      <c r="D432" s="86"/>
      <c r="E432" s="86"/>
      <c r="F432" s="77"/>
      <c r="G432" s="215"/>
      <c r="H432" s="215"/>
      <c r="I432" s="273"/>
      <c r="J432" s="273"/>
      <c r="K432" s="315">
        <f t="shared" si="20"/>
        <v>0</v>
      </c>
      <c r="L432" s="70"/>
      <c r="M432" s="67"/>
      <c r="N432" s="70"/>
      <c r="O432" s="67"/>
      <c r="P432" s="78"/>
      <c r="Q432" s="78"/>
      <c r="R432" s="78"/>
      <c r="S432" s="192"/>
      <c r="T432" s="27" t="str">
        <f t="shared" si="21"/>
        <v/>
      </c>
      <c r="U432" s="49" t="str">
        <f t="shared" si="22"/>
        <v/>
      </c>
    </row>
    <row r="433" spans="1:21" ht="21.95" customHeight="1" x14ac:dyDescent="0.15">
      <c r="A433" s="266"/>
      <c r="B433" s="78"/>
      <c r="C433" s="78"/>
      <c r="D433" s="86"/>
      <c r="E433" s="86"/>
      <c r="F433" s="77"/>
      <c r="G433" s="215"/>
      <c r="H433" s="215"/>
      <c r="I433" s="273"/>
      <c r="J433" s="273"/>
      <c r="K433" s="315">
        <f t="shared" si="20"/>
        <v>0</v>
      </c>
      <c r="L433" s="70"/>
      <c r="M433" s="67"/>
      <c r="N433" s="70"/>
      <c r="O433" s="67"/>
      <c r="P433" s="78"/>
      <c r="Q433" s="78"/>
      <c r="R433" s="78"/>
      <c r="S433" s="192"/>
      <c r="T433" s="27" t="str">
        <f t="shared" si="21"/>
        <v/>
      </c>
      <c r="U433" s="49" t="str">
        <f t="shared" si="22"/>
        <v/>
      </c>
    </row>
    <row r="434" spans="1:21" ht="21.95" customHeight="1" x14ac:dyDescent="0.15">
      <c r="A434" s="266"/>
      <c r="B434" s="78"/>
      <c r="C434" s="78"/>
      <c r="D434" s="86"/>
      <c r="E434" s="86"/>
      <c r="F434" s="77"/>
      <c r="G434" s="215"/>
      <c r="H434" s="215"/>
      <c r="I434" s="273"/>
      <c r="J434" s="273"/>
      <c r="K434" s="315">
        <f t="shared" si="20"/>
        <v>0</v>
      </c>
      <c r="L434" s="70"/>
      <c r="M434" s="67"/>
      <c r="N434" s="70"/>
      <c r="O434" s="67"/>
      <c r="P434" s="78"/>
      <c r="Q434" s="78"/>
      <c r="R434" s="78"/>
      <c r="S434" s="192"/>
      <c r="T434" s="27" t="str">
        <f t="shared" si="21"/>
        <v/>
      </c>
      <c r="U434" s="49" t="str">
        <f t="shared" si="22"/>
        <v/>
      </c>
    </row>
    <row r="435" spans="1:21" ht="21.95" customHeight="1" x14ac:dyDescent="0.15">
      <c r="A435" s="266"/>
      <c r="B435" s="78"/>
      <c r="C435" s="78"/>
      <c r="D435" s="86"/>
      <c r="E435" s="86"/>
      <c r="F435" s="77"/>
      <c r="G435" s="215"/>
      <c r="H435" s="215"/>
      <c r="I435" s="273"/>
      <c r="J435" s="273"/>
      <c r="K435" s="315">
        <f t="shared" si="20"/>
        <v>0</v>
      </c>
      <c r="L435" s="70"/>
      <c r="M435" s="67"/>
      <c r="N435" s="70"/>
      <c r="O435" s="67"/>
      <c r="P435" s="78"/>
      <c r="Q435" s="78"/>
      <c r="R435" s="78"/>
      <c r="S435" s="192"/>
      <c r="T435" s="27" t="str">
        <f t="shared" si="21"/>
        <v/>
      </c>
      <c r="U435" s="49" t="str">
        <f t="shared" si="22"/>
        <v/>
      </c>
    </row>
    <row r="436" spans="1:21" ht="21.95" customHeight="1" x14ac:dyDescent="0.15">
      <c r="A436" s="266"/>
      <c r="B436" s="78"/>
      <c r="C436" s="78"/>
      <c r="D436" s="86"/>
      <c r="E436" s="86"/>
      <c r="F436" s="77"/>
      <c r="G436" s="215"/>
      <c r="H436" s="215"/>
      <c r="I436" s="273"/>
      <c r="J436" s="273"/>
      <c r="K436" s="315">
        <f t="shared" si="20"/>
        <v>0</v>
      </c>
      <c r="L436" s="70"/>
      <c r="M436" s="67"/>
      <c r="N436" s="70"/>
      <c r="O436" s="67"/>
      <c r="P436" s="78"/>
      <c r="Q436" s="78"/>
      <c r="R436" s="78"/>
      <c r="S436" s="192"/>
      <c r="T436" s="27" t="str">
        <f t="shared" si="21"/>
        <v/>
      </c>
      <c r="U436" s="49" t="str">
        <f t="shared" si="22"/>
        <v/>
      </c>
    </row>
    <row r="437" spans="1:21" ht="21.95" customHeight="1" x14ac:dyDescent="0.15">
      <c r="A437" s="266"/>
      <c r="B437" s="78"/>
      <c r="C437" s="78"/>
      <c r="D437" s="86"/>
      <c r="E437" s="86"/>
      <c r="F437" s="77"/>
      <c r="G437" s="215"/>
      <c r="H437" s="215"/>
      <c r="I437" s="273"/>
      <c r="J437" s="273"/>
      <c r="K437" s="315">
        <f t="shared" si="20"/>
        <v>0</v>
      </c>
      <c r="L437" s="70"/>
      <c r="M437" s="67"/>
      <c r="N437" s="70"/>
      <c r="O437" s="67"/>
      <c r="P437" s="78"/>
      <c r="Q437" s="78"/>
      <c r="R437" s="78"/>
      <c r="S437" s="192"/>
      <c r="T437" s="27" t="str">
        <f t="shared" si="21"/>
        <v/>
      </c>
      <c r="U437" s="49" t="str">
        <f t="shared" si="22"/>
        <v/>
      </c>
    </row>
    <row r="438" spans="1:21" ht="21.95" customHeight="1" x14ac:dyDescent="0.15">
      <c r="A438" s="266"/>
      <c r="B438" s="78"/>
      <c r="C438" s="78"/>
      <c r="D438" s="86"/>
      <c r="E438" s="86"/>
      <c r="F438" s="77"/>
      <c r="G438" s="215"/>
      <c r="H438" s="215"/>
      <c r="I438" s="273"/>
      <c r="J438" s="273"/>
      <c r="K438" s="315">
        <f t="shared" si="20"/>
        <v>0</v>
      </c>
      <c r="L438" s="70"/>
      <c r="M438" s="67"/>
      <c r="N438" s="70"/>
      <c r="O438" s="67"/>
      <c r="P438" s="78"/>
      <c r="Q438" s="78"/>
      <c r="R438" s="78"/>
      <c r="S438" s="192"/>
      <c r="T438" s="27" t="str">
        <f t="shared" si="21"/>
        <v/>
      </c>
      <c r="U438" s="49" t="str">
        <f t="shared" si="22"/>
        <v/>
      </c>
    </row>
    <row r="439" spans="1:21" ht="21.95" customHeight="1" x14ac:dyDescent="0.15">
      <c r="A439" s="266"/>
      <c r="B439" s="78"/>
      <c r="C439" s="78"/>
      <c r="D439" s="86"/>
      <c r="E439" s="86"/>
      <c r="F439" s="77"/>
      <c r="G439" s="215"/>
      <c r="H439" s="215"/>
      <c r="I439" s="273"/>
      <c r="J439" s="273"/>
      <c r="K439" s="315">
        <f t="shared" si="20"/>
        <v>0</v>
      </c>
      <c r="L439" s="70"/>
      <c r="M439" s="67"/>
      <c r="N439" s="70"/>
      <c r="O439" s="67"/>
      <c r="P439" s="78"/>
      <c r="Q439" s="78"/>
      <c r="R439" s="78"/>
      <c r="S439" s="192"/>
      <c r="T439" s="27" t="str">
        <f t="shared" si="21"/>
        <v/>
      </c>
      <c r="U439" s="49" t="str">
        <f t="shared" si="22"/>
        <v/>
      </c>
    </row>
    <row r="440" spans="1:21" ht="21.95" customHeight="1" x14ac:dyDescent="0.15">
      <c r="A440" s="266"/>
      <c r="B440" s="78"/>
      <c r="C440" s="78"/>
      <c r="D440" s="86"/>
      <c r="E440" s="86"/>
      <c r="F440" s="77"/>
      <c r="G440" s="215"/>
      <c r="H440" s="215"/>
      <c r="I440" s="273"/>
      <c r="J440" s="273"/>
      <c r="K440" s="315">
        <f t="shared" si="20"/>
        <v>0</v>
      </c>
      <c r="L440" s="70"/>
      <c r="M440" s="67"/>
      <c r="N440" s="70"/>
      <c r="O440" s="67"/>
      <c r="P440" s="78"/>
      <c r="Q440" s="78"/>
      <c r="R440" s="78"/>
      <c r="S440" s="192"/>
      <c r="T440" s="27" t="str">
        <f t="shared" si="21"/>
        <v/>
      </c>
      <c r="U440" s="49" t="str">
        <f t="shared" si="22"/>
        <v/>
      </c>
    </row>
    <row r="441" spans="1:21" ht="21.95" customHeight="1" x14ac:dyDescent="0.15">
      <c r="A441" s="266"/>
      <c r="B441" s="78"/>
      <c r="C441" s="78"/>
      <c r="D441" s="86"/>
      <c r="E441" s="86"/>
      <c r="F441" s="77"/>
      <c r="G441" s="215"/>
      <c r="H441" s="215"/>
      <c r="I441" s="273"/>
      <c r="J441" s="273"/>
      <c r="K441" s="315">
        <f t="shared" si="20"/>
        <v>0</v>
      </c>
      <c r="L441" s="70"/>
      <c r="M441" s="67"/>
      <c r="N441" s="70"/>
      <c r="O441" s="67"/>
      <c r="P441" s="78"/>
      <c r="Q441" s="78"/>
      <c r="R441" s="78"/>
      <c r="S441" s="192"/>
      <c r="T441" s="27" t="str">
        <f t="shared" si="21"/>
        <v/>
      </c>
      <c r="U441" s="49" t="str">
        <f t="shared" si="22"/>
        <v/>
      </c>
    </row>
    <row r="442" spans="1:21" ht="21.95" customHeight="1" x14ac:dyDescent="0.15">
      <c r="A442" s="177"/>
      <c r="B442" s="78"/>
      <c r="C442" s="78"/>
      <c r="D442" s="86"/>
      <c r="E442" s="86"/>
      <c r="F442" s="77"/>
      <c r="G442" s="215"/>
      <c r="H442" s="215"/>
      <c r="I442" s="273"/>
      <c r="J442" s="273"/>
      <c r="K442" s="315">
        <f t="shared" si="20"/>
        <v>0</v>
      </c>
      <c r="L442" s="70"/>
      <c r="M442" s="67"/>
      <c r="N442" s="70"/>
      <c r="O442" s="67"/>
      <c r="P442" s="78"/>
      <c r="Q442" s="78"/>
      <c r="R442" s="78"/>
      <c r="S442" s="192"/>
      <c r="T442" s="27" t="str">
        <f t="shared" si="21"/>
        <v/>
      </c>
      <c r="U442" s="49" t="str">
        <f t="shared" si="22"/>
        <v/>
      </c>
    </row>
    <row r="443" spans="1:21" ht="21.95" customHeight="1" x14ac:dyDescent="0.15">
      <c r="A443" s="266"/>
      <c r="B443" s="67"/>
      <c r="C443" s="78"/>
      <c r="D443" s="77"/>
      <c r="E443" s="77"/>
      <c r="F443" s="77"/>
      <c r="G443" s="215"/>
      <c r="H443" s="216"/>
      <c r="I443" s="273"/>
      <c r="J443" s="273"/>
      <c r="K443" s="315">
        <f t="shared" si="20"/>
        <v>0</v>
      </c>
      <c r="L443" s="70"/>
      <c r="M443" s="67"/>
      <c r="N443" s="70"/>
      <c r="O443" s="67"/>
      <c r="P443" s="67"/>
      <c r="Q443" s="67"/>
      <c r="R443" s="67"/>
      <c r="S443" s="192"/>
      <c r="T443" s="27" t="str">
        <f t="shared" si="21"/>
        <v/>
      </c>
      <c r="U443" s="49" t="str">
        <f t="shared" si="22"/>
        <v/>
      </c>
    </row>
    <row r="444" spans="1:21" ht="21.95" customHeight="1" x14ac:dyDescent="0.15">
      <c r="A444" s="266"/>
      <c r="B444" s="67"/>
      <c r="C444" s="78"/>
      <c r="D444" s="77"/>
      <c r="E444" s="77"/>
      <c r="F444" s="77"/>
      <c r="G444" s="215"/>
      <c r="H444" s="216"/>
      <c r="I444" s="273"/>
      <c r="J444" s="273"/>
      <c r="K444" s="315">
        <f t="shared" si="20"/>
        <v>0</v>
      </c>
      <c r="L444" s="70"/>
      <c r="M444" s="67"/>
      <c r="N444" s="70"/>
      <c r="O444" s="67"/>
      <c r="P444" s="67"/>
      <c r="Q444" s="67"/>
      <c r="R444" s="67"/>
      <c r="S444" s="192"/>
      <c r="T444" s="27" t="str">
        <f t="shared" si="21"/>
        <v/>
      </c>
      <c r="U444" s="49" t="str">
        <f t="shared" si="22"/>
        <v/>
      </c>
    </row>
    <row r="445" spans="1:21" ht="21.95" customHeight="1" x14ac:dyDescent="0.15">
      <c r="A445" s="266"/>
      <c r="B445" s="67"/>
      <c r="C445" s="78"/>
      <c r="D445" s="77"/>
      <c r="E445" s="77"/>
      <c r="F445" s="77"/>
      <c r="G445" s="215"/>
      <c r="H445" s="216"/>
      <c r="I445" s="273"/>
      <c r="J445" s="273"/>
      <c r="K445" s="315">
        <f t="shared" si="20"/>
        <v>0</v>
      </c>
      <c r="L445" s="70"/>
      <c r="M445" s="67"/>
      <c r="N445" s="70"/>
      <c r="O445" s="67"/>
      <c r="P445" s="67"/>
      <c r="Q445" s="67"/>
      <c r="R445" s="67"/>
      <c r="S445" s="192"/>
      <c r="T445" s="27" t="str">
        <f t="shared" si="21"/>
        <v/>
      </c>
      <c r="U445" s="49" t="str">
        <f t="shared" si="22"/>
        <v/>
      </c>
    </row>
    <row r="446" spans="1:21" ht="21.95" customHeight="1" x14ac:dyDescent="0.15">
      <c r="A446" s="267"/>
      <c r="B446" s="104"/>
      <c r="C446" s="167"/>
      <c r="D446" s="166"/>
      <c r="E446" s="166"/>
      <c r="F446" s="166"/>
      <c r="G446" s="217"/>
      <c r="H446" s="218"/>
      <c r="I446" s="274"/>
      <c r="J446" s="274"/>
      <c r="K446" s="316">
        <f t="shared" si="20"/>
        <v>0</v>
      </c>
      <c r="L446" s="159"/>
      <c r="M446" s="104"/>
      <c r="N446" s="159"/>
      <c r="O446" s="104"/>
      <c r="P446" s="104"/>
      <c r="Q446" s="104"/>
      <c r="R446" s="104"/>
      <c r="S446" s="269"/>
      <c r="T446" s="27" t="str">
        <f t="shared" si="21"/>
        <v/>
      </c>
      <c r="U446" s="49" t="str">
        <f t="shared" si="22"/>
        <v/>
      </c>
    </row>
    <row r="447" spans="1:21" ht="21.95" customHeight="1" x14ac:dyDescent="0.15">
      <c r="A447" s="275"/>
      <c r="B447" s="101"/>
      <c r="C447" s="151"/>
      <c r="D447" s="76"/>
      <c r="E447" s="76"/>
      <c r="F447" s="76"/>
      <c r="G447" s="151"/>
      <c r="H447" s="101"/>
      <c r="I447" s="76"/>
      <c r="J447" s="76"/>
      <c r="K447" s="317">
        <f t="shared" si="20"/>
        <v>0</v>
      </c>
      <c r="L447" s="276"/>
      <c r="M447" s="101"/>
      <c r="N447" s="276"/>
      <c r="O447" s="101"/>
      <c r="P447" s="101"/>
      <c r="Q447" s="101"/>
      <c r="R447" s="101"/>
      <c r="S447" s="277"/>
      <c r="T447" s="27" t="str">
        <f t="shared" si="21"/>
        <v/>
      </c>
      <c r="U447" s="49" t="str">
        <f t="shared" si="22"/>
        <v/>
      </c>
    </row>
    <row r="448" spans="1:21" ht="21.95" customHeight="1" x14ac:dyDescent="0.15">
      <c r="A448" s="266"/>
      <c r="B448" s="67"/>
      <c r="C448" s="78"/>
      <c r="D448" s="77"/>
      <c r="E448" s="77"/>
      <c r="F448" s="77"/>
      <c r="G448" s="215"/>
      <c r="H448" s="216"/>
      <c r="I448" s="273"/>
      <c r="J448" s="273"/>
      <c r="K448" s="315">
        <f t="shared" si="20"/>
        <v>0</v>
      </c>
      <c r="L448" s="70"/>
      <c r="M448" s="67"/>
      <c r="N448" s="70"/>
      <c r="O448" s="67"/>
      <c r="P448" s="67"/>
      <c r="Q448" s="67"/>
      <c r="R448" s="67"/>
      <c r="S448" s="192"/>
      <c r="T448" s="27" t="str">
        <f t="shared" si="21"/>
        <v/>
      </c>
      <c r="U448" s="49" t="str">
        <f t="shared" si="22"/>
        <v/>
      </c>
    </row>
    <row r="449" spans="1:21" ht="21.95" customHeight="1" x14ac:dyDescent="0.15">
      <c r="A449" s="266"/>
      <c r="B449" s="67"/>
      <c r="C449" s="78"/>
      <c r="D449" s="77"/>
      <c r="E449" s="77"/>
      <c r="F449" s="77"/>
      <c r="G449" s="215"/>
      <c r="H449" s="216"/>
      <c r="I449" s="273"/>
      <c r="J449" s="273"/>
      <c r="K449" s="315">
        <f t="shared" si="20"/>
        <v>0</v>
      </c>
      <c r="L449" s="70"/>
      <c r="M449" s="67"/>
      <c r="N449" s="70"/>
      <c r="O449" s="67"/>
      <c r="P449" s="67"/>
      <c r="Q449" s="67"/>
      <c r="R449" s="67"/>
      <c r="S449" s="192"/>
      <c r="T449" s="27" t="str">
        <f t="shared" si="21"/>
        <v/>
      </c>
      <c r="U449" s="49" t="str">
        <f t="shared" si="22"/>
        <v/>
      </c>
    </row>
    <row r="450" spans="1:21" ht="21.95" customHeight="1" x14ac:dyDescent="0.15">
      <c r="A450" s="266"/>
      <c r="B450" s="78"/>
      <c r="C450" s="78"/>
      <c r="D450" s="77"/>
      <c r="E450" s="77"/>
      <c r="F450" s="77"/>
      <c r="G450" s="215"/>
      <c r="H450" s="215"/>
      <c r="I450" s="273"/>
      <c r="J450" s="273"/>
      <c r="K450" s="315">
        <f t="shared" si="20"/>
        <v>0</v>
      </c>
      <c r="L450" s="70"/>
      <c r="M450" s="67"/>
      <c r="N450" s="70"/>
      <c r="O450" s="67"/>
      <c r="P450" s="78"/>
      <c r="Q450" s="78"/>
      <c r="R450" s="78"/>
      <c r="S450" s="192"/>
      <c r="T450" s="27" t="str">
        <f t="shared" si="21"/>
        <v/>
      </c>
      <c r="U450" s="49" t="str">
        <f t="shared" si="22"/>
        <v/>
      </c>
    </row>
    <row r="451" spans="1:21" ht="21.95" customHeight="1" x14ac:dyDescent="0.15">
      <c r="A451" s="266"/>
      <c r="B451" s="78"/>
      <c r="C451" s="78"/>
      <c r="D451" s="77"/>
      <c r="E451" s="77"/>
      <c r="F451" s="77"/>
      <c r="G451" s="215"/>
      <c r="H451" s="215"/>
      <c r="I451" s="273"/>
      <c r="J451" s="273"/>
      <c r="K451" s="315">
        <f t="shared" si="20"/>
        <v>0</v>
      </c>
      <c r="L451" s="70"/>
      <c r="M451" s="67"/>
      <c r="N451" s="70"/>
      <c r="O451" s="67"/>
      <c r="P451" s="78"/>
      <c r="Q451" s="78"/>
      <c r="R451" s="78"/>
      <c r="S451" s="192"/>
      <c r="T451" s="27" t="str">
        <f t="shared" si="21"/>
        <v/>
      </c>
      <c r="U451" s="49" t="str">
        <f t="shared" si="22"/>
        <v/>
      </c>
    </row>
    <row r="452" spans="1:21" ht="21.95" customHeight="1" x14ac:dyDescent="0.15">
      <c r="A452" s="266"/>
      <c r="B452" s="78"/>
      <c r="C452" s="78"/>
      <c r="D452" s="77"/>
      <c r="E452" s="77"/>
      <c r="F452" s="77"/>
      <c r="G452" s="215"/>
      <c r="H452" s="215"/>
      <c r="I452" s="273"/>
      <c r="J452" s="273"/>
      <c r="K452" s="315">
        <f t="shared" si="20"/>
        <v>0</v>
      </c>
      <c r="L452" s="70"/>
      <c r="M452" s="67"/>
      <c r="N452" s="70"/>
      <c r="O452" s="67"/>
      <c r="P452" s="78"/>
      <c r="Q452" s="78"/>
      <c r="R452" s="78"/>
      <c r="S452" s="192"/>
      <c r="T452" s="27" t="str">
        <f t="shared" si="21"/>
        <v/>
      </c>
      <c r="U452" s="49" t="str">
        <f t="shared" si="22"/>
        <v/>
      </c>
    </row>
    <row r="453" spans="1:21" ht="21.95" customHeight="1" x14ac:dyDescent="0.15">
      <c r="A453" s="266"/>
      <c r="B453" s="78"/>
      <c r="C453" s="78"/>
      <c r="D453" s="77"/>
      <c r="E453" s="77"/>
      <c r="F453" s="77"/>
      <c r="G453" s="215"/>
      <c r="H453" s="215"/>
      <c r="I453" s="273"/>
      <c r="J453" s="273"/>
      <c r="K453" s="315">
        <f t="shared" si="20"/>
        <v>0</v>
      </c>
      <c r="L453" s="70"/>
      <c r="M453" s="67"/>
      <c r="N453" s="70"/>
      <c r="O453" s="67"/>
      <c r="P453" s="78"/>
      <c r="Q453" s="78"/>
      <c r="R453" s="78"/>
      <c r="S453" s="192"/>
      <c r="T453" s="27" t="str">
        <f t="shared" si="21"/>
        <v/>
      </c>
      <c r="U453" s="49" t="str">
        <f t="shared" si="22"/>
        <v/>
      </c>
    </row>
    <row r="454" spans="1:21" ht="21.95" customHeight="1" x14ac:dyDescent="0.15">
      <c r="A454" s="266"/>
      <c r="B454" s="78"/>
      <c r="C454" s="78"/>
      <c r="D454" s="77"/>
      <c r="E454" s="77"/>
      <c r="F454" s="77"/>
      <c r="G454" s="215"/>
      <c r="H454" s="215"/>
      <c r="I454" s="273"/>
      <c r="J454" s="273"/>
      <c r="K454" s="315">
        <f t="shared" si="20"/>
        <v>0</v>
      </c>
      <c r="L454" s="70"/>
      <c r="M454" s="67"/>
      <c r="N454" s="70"/>
      <c r="O454" s="67"/>
      <c r="P454" s="78"/>
      <c r="Q454" s="78"/>
      <c r="R454" s="78"/>
      <c r="S454" s="192"/>
      <c r="T454" s="27" t="str">
        <f t="shared" si="21"/>
        <v/>
      </c>
      <c r="U454" s="49" t="str">
        <f t="shared" si="22"/>
        <v/>
      </c>
    </row>
    <row r="455" spans="1:21" ht="21.95" customHeight="1" x14ac:dyDescent="0.15">
      <c r="A455" s="266"/>
      <c r="B455" s="78"/>
      <c r="C455" s="78"/>
      <c r="D455" s="77"/>
      <c r="E455" s="77"/>
      <c r="F455" s="77"/>
      <c r="G455" s="215"/>
      <c r="H455" s="215"/>
      <c r="I455" s="273"/>
      <c r="J455" s="273"/>
      <c r="K455" s="315">
        <f t="shared" ref="K455:K518" si="23">J455-E455</f>
        <v>0</v>
      </c>
      <c r="L455" s="70"/>
      <c r="M455" s="67"/>
      <c r="N455" s="70"/>
      <c r="O455" s="67"/>
      <c r="P455" s="78"/>
      <c r="Q455" s="78"/>
      <c r="R455" s="78"/>
      <c r="S455" s="192"/>
      <c r="T455" s="27" t="str">
        <f t="shared" ref="T455:T518" si="24">CONCATENATE(L455,C455)</f>
        <v/>
      </c>
      <c r="U455" s="49" t="str">
        <f t="shared" ref="U455:U518" si="25">CONCATENATE(N455,H455)</f>
        <v/>
      </c>
    </row>
    <row r="456" spans="1:21" ht="21.95" customHeight="1" x14ac:dyDescent="0.15">
      <c r="A456" s="266"/>
      <c r="B456" s="78"/>
      <c r="C456" s="78"/>
      <c r="D456" s="77"/>
      <c r="E456" s="77"/>
      <c r="F456" s="77"/>
      <c r="G456" s="215"/>
      <c r="H456" s="215"/>
      <c r="I456" s="273"/>
      <c r="J456" s="273"/>
      <c r="K456" s="315">
        <f t="shared" si="23"/>
        <v>0</v>
      </c>
      <c r="L456" s="70"/>
      <c r="M456" s="67"/>
      <c r="N456" s="70"/>
      <c r="O456" s="67"/>
      <c r="P456" s="78"/>
      <c r="Q456" s="78"/>
      <c r="R456" s="78"/>
      <c r="S456" s="192"/>
      <c r="T456" s="27" t="str">
        <f t="shared" si="24"/>
        <v/>
      </c>
      <c r="U456" s="49" t="str">
        <f t="shared" si="25"/>
        <v/>
      </c>
    </row>
    <row r="457" spans="1:21" ht="21.95" customHeight="1" x14ac:dyDescent="0.15">
      <c r="A457" s="266"/>
      <c r="B457" s="78"/>
      <c r="C457" s="78"/>
      <c r="D457" s="77"/>
      <c r="E457" s="77"/>
      <c r="F457" s="77"/>
      <c r="G457" s="215"/>
      <c r="H457" s="215"/>
      <c r="I457" s="273"/>
      <c r="J457" s="273"/>
      <c r="K457" s="315">
        <f t="shared" si="23"/>
        <v>0</v>
      </c>
      <c r="L457" s="70"/>
      <c r="M457" s="67"/>
      <c r="N457" s="70"/>
      <c r="O457" s="67"/>
      <c r="P457" s="78"/>
      <c r="Q457" s="78"/>
      <c r="R457" s="78"/>
      <c r="S457" s="192"/>
      <c r="T457" s="27" t="str">
        <f t="shared" si="24"/>
        <v/>
      </c>
      <c r="U457" s="49" t="str">
        <f t="shared" si="25"/>
        <v/>
      </c>
    </row>
    <row r="458" spans="1:21" ht="21.95" customHeight="1" x14ac:dyDescent="0.15">
      <c r="A458" s="266"/>
      <c r="B458" s="78"/>
      <c r="C458" s="78"/>
      <c r="D458" s="77"/>
      <c r="E458" s="77"/>
      <c r="F458" s="77"/>
      <c r="G458" s="215"/>
      <c r="H458" s="215"/>
      <c r="I458" s="273"/>
      <c r="J458" s="273"/>
      <c r="K458" s="315">
        <f t="shared" si="23"/>
        <v>0</v>
      </c>
      <c r="L458" s="70"/>
      <c r="M458" s="67"/>
      <c r="N458" s="70"/>
      <c r="O458" s="67"/>
      <c r="P458" s="78"/>
      <c r="Q458" s="78"/>
      <c r="R458" s="78"/>
      <c r="S458" s="192"/>
      <c r="T458" s="27" t="str">
        <f t="shared" si="24"/>
        <v/>
      </c>
      <c r="U458" s="49" t="str">
        <f t="shared" si="25"/>
        <v/>
      </c>
    </row>
    <row r="459" spans="1:21" ht="21.95" customHeight="1" x14ac:dyDescent="0.15">
      <c r="A459" s="266"/>
      <c r="B459" s="78"/>
      <c r="C459" s="78"/>
      <c r="D459" s="77"/>
      <c r="E459" s="77"/>
      <c r="F459" s="77"/>
      <c r="G459" s="215"/>
      <c r="H459" s="215"/>
      <c r="I459" s="273"/>
      <c r="J459" s="273"/>
      <c r="K459" s="315">
        <f t="shared" si="23"/>
        <v>0</v>
      </c>
      <c r="L459" s="70"/>
      <c r="M459" s="67"/>
      <c r="N459" s="70"/>
      <c r="O459" s="67"/>
      <c r="P459" s="78"/>
      <c r="Q459" s="78"/>
      <c r="R459" s="78"/>
      <c r="S459" s="192"/>
      <c r="T459" s="27" t="str">
        <f t="shared" si="24"/>
        <v/>
      </c>
      <c r="U459" s="49" t="str">
        <f t="shared" si="25"/>
        <v/>
      </c>
    </row>
    <row r="460" spans="1:21" ht="21.95" customHeight="1" x14ac:dyDescent="0.15">
      <c r="A460" s="266"/>
      <c r="B460" s="78"/>
      <c r="C460" s="78"/>
      <c r="D460" s="77"/>
      <c r="E460" s="77"/>
      <c r="F460" s="77"/>
      <c r="G460" s="215"/>
      <c r="H460" s="215"/>
      <c r="I460" s="273"/>
      <c r="J460" s="273"/>
      <c r="K460" s="315">
        <f t="shared" si="23"/>
        <v>0</v>
      </c>
      <c r="L460" s="70"/>
      <c r="M460" s="67"/>
      <c r="N460" s="70"/>
      <c r="O460" s="67"/>
      <c r="P460" s="78"/>
      <c r="Q460" s="78"/>
      <c r="R460" s="78"/>
      <c r="S460" s="192"/>
      <c r="T460" s="27" t="str">
        <f t="shared" si="24"/>
        <v/>
      </c>
      <c r="U460" s="49" t="str">
        <f t="shared" si="25"/>
        <v/>
      </c>
    </row>
    <row r="461" spans="1:21" ht="21.95" customHeight="1" x14ac:dyDescent="0.15">
      <c r="A461" s="266"/>
      <c r="B461" s="78"/>
      <c r="C461" s="78"/>
      <c r="D461" s="77"/>
      <c r="E461" s="77"/>
      <c r="F461" s="77"/>
      <c r="G461" s="215"/>
      <c r="H461" s="215"/>
      <c r="I461" s="273"/>
      <c r="J461" s="273"/>
      <c r="K461" s="315">
        <f t="shared" si="23"/>
        <v>0</v>
      </c>
      <c r="L461" s="70"/>
      <c r="M461" s="67"/>
      <c r="N461" s="70"/>
      <c r="O461" s="67"/>
      <c r="P461" s="78"/>
      <c r="Q461" s="78"/>
      <c r="R461" s="78"/>
      <c r="S461" s="192"/>
      <c r="T461" s="27" t="str">
        <f t="shared" si="24"/>
        <v/>
      </c>
      <c r="U461" s="49" t="str">
        <f t="shared" si="25"/>
        <v/>
      </c>
    </row>
    <row r="462" spans="1:21" ht="21.95" customHeight="1" x14ac:dyDescent="0.15">
      <c r="A462" s="177"/>
      <c r="B462" s="78"/>
      <c r="C462" s="78"/>
      <c r="D462" s="77"/>
      <c r="E462" s="77"/>
      <c r="F462" s="77"/>
      <c r="G462" s="215"/>
      <c r="H462" s="215"/>
      <c r="I462" s="273"/>
      <c r="J462" s="273"/>
      <c r="K462" s="315">
        <f t="shared" si="23"/>
        <v>0</v>
      </c>
      <c r="L462" s="70"/>
      <c r="M462" s="67"/>
      <c r="N462" s="70"/>
      <c r="O462" s="67"/>
      <c r="P462" s="78"/>
      <c r="Q462" s="78"/>
      <c r="R462" s="78"/>
      <c r="S462" s="192"/>
      <c r="T462" s="27" t="str">
        <f t="shared" si="24"/>
        <v/>
      </c>
      <c r="U462" s="49" t="str">
        <f t="shared" si="25"/>
        <v/>
      </c>
    </row>
    <row r="463" spans="1:21" ht="21.95" customHeight="1" x14ac:dyDescent="0.15">
      <c r="A463" s="207"/>
      <c r="B463" s="93"/>
      <c r="C463" s="94"/>
      <c r="D463" s="94"/>
      <c r="E463" s="278"/>
      <c r="F463" s="94"/>
      <c r="G463" s="279"/>
      <c r="H463" s="239"/>
      <c r="I463" s="280"/>
      <c r="J463" s="260"/>
      <c r="K463" s="316">
        <f t="shared" si="23"/>
        <v>0</v>
      </c>
      <c r="L463" s="208"/>
      <c r="M463" s="208"/>
      <c r="N463" s="208"/>
      <c r="O463" s="208"/>
      <c r="P463" s="208"/>
      <c r="Q463" s="208"/>
      <c r="R463" s="208"/>
      <c r="S463" s="209"/>
      <c r="T463" s="27" t="str">
        <f t="shared" si="24"/>
        <v/>
      </c>
      <c r="U463" s="49" t="str">
        <f t="shared" si="25"/>
        <v/>
      </c>
    </row>
    <row r="464" spans="1:21" ht="21.95" customHeight="1" x14ac:dyDescent="0.15">
      <c r="A464" s="268"/>
      <c r="B464" s="71"/>
      <c r="C464" s="103"/>
      <c r="D464" s="164"/>
      <c r="E464" s="164"/>
      <c r="F464" s="164"/>
      <c r="G464" s="210"/>
      <c r="H464" s="211"/>
      <c r="I464" s="281"/>
      <c r="J464" s="281"/>
      <c r="K464" s="314">
        <f t="shared" si="23"/>
        <v>0</v>
      </c>
      <c r="L464" s="200"/>
      <c r="M464" s="71"/>
      <c r="N464" s="200"/>
      <c r="O464" s="71"/>
      <c r="P464" s="71"/>
      <c r="Q464" s="71"/>
      <c r="R464" s="71"/>
      <c r="S464" s="270"/>
      <c r="T464" s="27" t="str">
        <f t="shared" si="24"/>
        <v/>
      </c>
      <c r="U464" s="49" t="str">
        <f t="shared" si="25"/>
        <v/>
      </c>
    </row>
    <row r="465" spans="1:21" ht="21.95" customHeight="1" x14ac:dyDescent="0.15">
      <c r="A465" s="266"/>
      <c r="B465" s="67"/>
      <c r="C465" s="78"/>
      <c r="D465" s="77"/>
      <c r="E465" s="77"/>
      <c r="F465" s="77"/>
      <c r="G465" s="215"/>
      <c r="H465" s="216"/>
      <c r="I465" s="273"/>
      <c r="J465" s="273"/>
      <c r="K465" s="315">
        <f t="shared" si="23"/>
        <v>0</v>
      </c>
      <c r="L465" s="70"/>
      <c r="M465" s="67"/>
      <c r="N465" s="70"/>
      <c r="O465" s="67"/>
      <c r="P465" s="67"/>
      <c r="Q465" s="67"/>
      <c r="R465" s="67"/>
      <c r="S465" s="192"/>
      <c r="T465" s="27" t="str">
        <f t="shared" si="24"/>
        <v/>
      </c>
      <c r="U465" s="49" t="str">
        <f t="shared" si="25"/>
        <v/>
      </c>
    </row>
    <row r="466" spans="1:21" ht="21.95" customHeight="1" x14ac:dyDescent="0.15">
      <c r="A466" s="266"/>
      <c r="B466" s="67"/>
      <c r="C466" s="78"/>
      <c r="D466" s="77"/>
      <c r="E466" s="77"/>
      <c r="F466" s="77"/>
      <c r="G466" s="215"/>
      <c r="H466" s="216"/>
      <c r="I466" s="273"/>
      <c r="J466" s="273"/>
      <c r="K466" s="315">
        <f t="shared" si="23"/>
        <v>0</v>
      </c>
      <c r="L466" s="70"/>
      <c r="M466" s="67"/>
      <c r="N466" s="70"/>
      <c r="O466" s="67"/>
      <c r="P466" s="67"/>
      <c r="Q466" s="67"/>
      <c r="R466" s="67"/>
      <c r="S466" s="192"/>
      <c r="T466" s="27" t="str">
        <f t="shared" si="24"/>
        <v/>
      </c>
      <c r="U466" s="49" t="str">
        <f t="shared" si="25"/>
        <v/>
      </c>
    </row>
    <row r="467" spans="1:21" ht="21.95" customHeight="1" x14ac:dyDescent="0.15">
      <c r="A467" s="266"/>
      <c r="B467" s="67"/>
      <c r="C467" s="78"/>
      <c r="D467" s="77"/>
      <c r="E467" s="77"/>
      <c r="F467" s="77"/>
      <c r="G467" s="215"/>
      <c r="H467" s="216"/>
      <c r="I467" s="273"/>
      <c r="J467" s="273"/>
      <c r="K467" s="315">
        <f t="shared" si="23"/>
        <v>0</v>
      </c>
      <c r="L467" s="70"/>
      <c r="M467" s="67"/>
      <c r="N467" s="70"/>
      <c r="O467" s="67"/>
      <c r="P467" s="67"/>
      <c r="Q467" s="67"/>
      <c r="R467" s="67"/>
      <c r="S467" s="192"/>
      <c r="T467" s="27" t="str">
        <f t="shared" si="24"/>
        <v/>
      </c>
      <c r="U467" s="49" t="str">
        <f t="shared" si="25"/>
        <v/>
      </c>
    </row>
    <row r="468" spans="1:21" ht="21.95" customHeight="1" x14ac:dyDescent="0.15">
      <c r="A468" s="266"/>
      <c r="B468" s="67"/>
      <c r="C468" s="78"/>
      <c r="D468" s="77"/>
      <c r="E468" s="77"/>
      <c r="F468" s="77"/>
      <c r="G468" s="215"/>
      <c r="H468" s="216"/>
      <c r="I468" s="273"/>
      <c r="J468" s="273"/>
      <c r="K468" s="315">
        <f t="shared" si="23"/>
        <v>0</v>
      </c>
      <c r="L468" s="70"/>
      <c r="M468" s="67"/>
      <c r="N468" s="70"/>
      <c r="O468" s="67"/>
      <c r="P468" s="67"/>
      <c r="Q468" s="67"/>
      <c r="R468" s="67"/>
      <c r="S468" s="192"/>
      <c r="T468" s="27" t="str">
        <f t="shared" si="24"/>
        <v/>
      </c>
      <c r="U468" s="49" t="str">
        <f t="shared" si="25"/>
        <v/>
      </c>
    </row>
    <row r="469" spans="1:21" ht="21.95" customHeight="1" x14ac:dyDescent="0.15">
      <c r="A469" s="266"/>
      <c r="B469" s="67"/>
      <c r="C469" s="78"/>
      <c r="D469" s="77"/>
      <c r="E469" s="77"/>
      <c r="F469" s="77"/>
      <c r="G469" s="215"/>
      <c r="H469" s="216"/>
      <c r="I469" s="273"/>
      <c r="J469" s="273"/>
      <c r="K469" s="315">
        <f t="shared" si="23"/>
        <v>0</v>
      </c>
      <c r="L469" s="70"/>
      <c r="M469" s="67"/>
      <c r="N469" s="70"/>
      <c r="O469" s="67"/>
      <c r="P469" s="67"/>
      <c r="Q469" s="67"/>
      <c r="R469" s="67"/>
      <c r="S469" s="192"/>
      <c r="T469" s="27" t="str">
        <f t="shared" si="24"/>
        <v/>
      </c>
      <c r="U469" s="49" t="str">
        <f t="shared" si="25"/>
        <v/>
      </c>
    </row>
    <row r="470" spans="1:21" ht="21.95" customHeight="1" x14ac:dyDescent="0.15">
      <c r="A470" s="266"/>
      <c r="B470" s="67"/>
      <c r="C470" s="78"/>
      <c r="D470" s="77"/>
      <c r="E470" s="77"/>
      <c r="F470" s="77"/>
      <c r="G470" s="215"/>
      <c r="H470" s="216"/>
      <c r="I470" s="273"/>
      <c r="J470" s="273"/>
      <c r="K470" s="315">
        <f t="shared" si="23"/>
        <v>0</v>
      </c>
      <c r="L470" s="70"/>
      <c r="M470" s="67"/>
      <c r="N470" s="70"/>
      <c r="O470" s="67"/>
      <c r="P470" s="67"/>
      <c r="Q470" s="67"/>
      <c r="R470" s="67"/>
      <c r="S470" s="192"/>
      <c r="T470" s="27" t="str">
        <f t="shared" si="24"/>
        <v/>
      </c>
      <c r="U470" s="49" t="str">
        <f t="shared" si="25"/>
        <v/>
      </c>
    </row>
    <row r="471" spans="1:21" ht="21.95" customHeight="1" x14ac:dyDescent="0.15">
      <c r="A471" s="266"/>
      <c r="B471" s="78"/>
      <c r="C471" s="78"/>
      <c r="D471" s="77"/>
      <c r="E471" s="77"/>
      <c r="F471" s="77"/>
      <c r="G471" s="215"/>
      <c r="H471" s="215"/>
      <c r="I471" s="273"/>
      <c r="J471" s="273"/>
      <c r="K471" s="315">
        <f t="shared" si="23"/>
        <v>0</v>
      </c>
      <c r="L471" s="70"/>
      <c r="M471" s="67"/>
      <c r="N471" s="70"/>
      <c r="O471" s="67"/>
      <c r="P471" s="78"/>
      <c r="Q471" s="78"/>
      <c r="R471" s="78"/>
      <c r="S471" s="192"/>
      <c r="T471" s="27" t="str">
        <f t="shared" si="24"/>
        <v/>
      </c>
      <c r="U471" s="49" t="str">
        <f t="shared" si="25"/>
        <v/>
      </c>
    </row>
    <row r="472" spans="1:21" ht="21.95" customHeight="1" x14ac:dyDescent="0.15">
      <c r="A472" s="266"/>
      <c r="B472" s="78"/>
      <c r="C472" s="78"/>
      <c r="D472" s="77"/>
      <c r="E472" s="77"/>
      <c r="F472" s="77"/>
      <c r="G472" s="215"/>
      <c r="H472" s="215"/>
      <c r="I472" s="273"/>
      <c r="J472" s="273"/>
      <c r="K472" s="315">
        <f t="shared" si="23"/>
        <v>0</v>
      </c>
      <c r="L472" s="70"/>
      <c r="M472" s="67"/>
      <c r="N472" s="70"/>
      <c r="O472" s="67"/>
      <c r="P472" s="78"/>
      <c r="Q472" s="78"/>
      <c r="R472" s="78"/>
      <c r="S472" s="192"/>
      <c r="T472" s="27" t="str">
        <f t="shared" si="24"/>
        <v/>
      </c>
      <c r="U472" s="49" t="str">
        <f t="shared" si="25"/>
        <v/>
      </c>
    </row>
    <row r="473" spans="1:21" ht="21.95" customHeight="1" x14ac:dyDescent="0.15">
      <c r="A473" s="266"/>
      <c r="B473" s="78"/>
      <c r="C473" s="78"/>
      <c r="D473" s="77"/>
      <c r="E473" s="77"/>
      <c r="F473" s="77"/>
      <c r="G473" s="215"/>
      <c r="H473" s="215"/>
      <c r="I473" s="273"/>
      <c r="J473" s="273"/>
      <c r="K473" s="315">
        <f t="shared" si="23"/>
        <v>0</v>
      </c>
      <c r="L473" s="70"/>
      <c r="M473" s="67"/>
      <c r="N473" s="70"/>
      <c r="O473" s="67"/>
      <c r="P473" s="78"/>
      <c r="Q473" s="78"/>
      <c r="R473" s="78"/>
      <c r="S473" s="192"/>
      <c r="T473" s="27" t="str">
        <f t="shared" si="24"/>
        <v/>
      </c>
      <c r="U473" s="49" t="str">
        <f t="shared" si="25"/>
        <v/>
      </c>
    </row>
    <row r="474" spans="1:21" ht="21.95" customHeight="1" x14ac:dyDescent="0.15">
      <c r="A474" s="266"/>
      <c r="B474" s="78"/>
      <c r="C474" s="78"/>
      <c r="D474" s="77"/>
      <c r="E474" s="77"/>
      <c r="F474" s="77"/>
      <c r="G474" s="215"/>
      <c r="H474" s="215"/>
      <c r="I474" s="273"/>
      <c r="J474" s="273"/>
      <c r="K474" s="315">
        <f t="shared" si="23"/>
        <v>0</v>
      </c>
      <c r="L474" s="70"/>
      <c r="M474" s="67"/>
      <c r="N474" s="70"/>
      <c r="O474" s="67"/>
      <c r="P474" s="78"/>
      <c r="Q474" s="78"/>
      <c r="R474" s="78"/>
      <c r="S474" s="192"/>
      <c r="T474" s="27" t="str">
        <f t="shared" si="24"/>
        <v/>
      </c>
      <c r="U474" s="49" t="str">
        <f t="shared" si="25"/>
        <v/>
      </c>
    </row>
    <row r="475" spans="1:21" ht="21.95" customHeight="1" x14ac:dyDescent="0.15">
      <c r="A475" s="266"/>
      <c r="B475" s="78"/>
      <c r="C475" s="78"/>
      <c r="D475" s="77"/>
      <c r="E475" s="77"/>
      <c r="F475" s="77"/>
      <c r="G475" s="215"/>
      <c r="H475" s="215"/>
      <c r="I475" s="273"/>
      <c r="J475" s="273"/>
      <c r="K475" s="315">
        <f t="shared" si="23"/>
        <v>0</v>
      </c>
      <c r="L475" s="70"/>
      <c r="M475" s="67"/>
      <c r="N475" s="70"/>
      <c r="O475" s="67"/>
      <c r="P475" s="78"/>
      <c r="Q475" s="78"/>
      <c r="R475" s="78"/>
      <c r="S475" s="192"/>
      <c r="T475" s="27" t="str">
        <f t="shared" si="24"/>
        <v/>
      </c>
      <c r="U475" s="49" t="str">
        <f t="shared" si="25"/>
        <v/>
      </c>
    </row>
    <row r="476" spans="1:21" ht="21.95" customHeight="1" x14ac:dyDescent="0.15">
      <c r="A476" s="266"/>
      <c r="B476" s="78"/>
      <c r="C476" s="78"/>
      <c r="D476" s="77"/>
      <c r="E476" s="77"/>
      <c r="F476" s="77"/>
      <c r="G476" s="215"/>
      <c r="H476" s="215"/>
      <c r="I476" s="273"/>
      <c r="J476" s="273"/>
      <c r="K476" s="315">
        <f t="shared" si="23"/>
        <v>0</v>
      </c>
      <c r="L476" s="70"/>
      <c r="M476" s="67"/>
      <c r="N476" s="70"/>
      <c r="O476" s="67"/>
      <c r="P476" s="78"/>
      <c r="Q476" s="78"/>
      <c r="R476" s="78"/>
      <c r="S476" s="192"/>
      <c r="T476" s="27" t="str">
        <f t="shared" si="24"/>
        <v/>
      </c>
      <c r="U476" s="49" t="str">
        <f t="shared" si="25"/>
        <v/>
      </c>
    </row>
    <row r="477" spans="1:21" ht="21.95" customHeight="1" x14ac:dyDescent="0.15">
      <c r="A477" s="266"/>
      <c r="B477" s="78"/>
      <c r="C477" s="78"/>
      <c r="D477" s="77"/>
      <c r="E477" s="77"/>
      <c r="F477" s="77"/>
      <c r="G477" s="215"/>
      <c r="H477" s="215"/>
      <c r="I477" s="273"/>
      <c r="J477" s="273"/>
      <c r="K477" s="315">
        <f t="shared" si="23"/>
        <v>0</v>
      </c>
      <c r="L477" s="70"/>
      <c r="M477" s="67"/>
      <c r="N477" s="70"/>
      <c r="O477" s="67"/>
      <c r="P477" s="78"/>
      <c r="Q477" s="78"/>
      <c r="R477" s="78"/>
      <c r="S477" s="192"/>
      <c r="T477" s="27" t="str">
        <f t="shared" si="24"/>
        <v/>
      </c>
      <c r="U477" s="49" t="str">
        <f t="shared" si="25"/>
        <v/>
      </c>
    </row>
    <row r="478" spans="1:21" ht="21.95" customHeight="1" x14ac:dyDescent="0.15">
      <c r="A478" s="266"/>
      <c r="B478" s="78"/>
      <c r="C478" s="78"/>
      <c r="D478" s="77"/>
      <c r="E478" s="77"/>
      <c r="F478" s="77"/>
      <c r="G478" s="215"/>
      <c r="H478" s="215"/>
      <c r="I478" s="273"/>
      <c r="J478" s="273"/>
      <c r="K478" s="315">
        <f t="shared" si="23"/>
        <v>0</v>
      </c>
      <c r="L478" s="70"/>
      <c r="M478" s="67"/>
      <c r="N478" s="70"/>
      <c r="O478" s="67"/>
      <c r="P478" s="78"/>
      <c r="Q478" s="78"/>
      <c r="R478" s="78"/>
      <c r="S478" s="192"/>
      <c r="T478" s="27" t="str">
        <f t="shared" si="24"/>
        <v/>
      </c>
      <c r="U478" s="49" t="str">
        <f t="shared" si="25"/>
        <v/>
      </c>
    </row>
    <row r="479" spans="1:21" ht="21.95" customHeight="1" x14ac:dyDescent="0.15">
      <c r="A479" s="266"/>
      <c r="B479" s="78"/>
      <c r="C479" s="78"/>
      <c r="D479" s="77"/>
      <c r="E479" s="77"/>
      <c r="F479" s="77"/>
      <c r="G479" s="215"/>
      <c r="H479" s="215"/>
      <c r="I479" s="273"/>
      <c r="J479" s="273"/>
      <c r="K479" s="315">
        <f t="shared" si="23"/>
        <v>0</v>
      </c>
      <c r="L479" s="70"/>
      <c r="M479" s="67"/>
      <c r="N479" s="70"/>
      <c r="O479" s="67"/>
      <c r="P479" s="78"/>
      <c r="Q479" s="78"/>
      <c r="R479" s="78"/>
      <c r="S479" s="192"/>
      <c r="T479" s="27" t="str">
        <f t="shared" si="24"/>
        <v/>
      </c>
      <c r="U479" s="49" t="str">
        <f t="shared" si="25"/>
        <v/>
      </c>
    </row>
    <row r="480" spans="1:21" ht="21.95" customHeight="1" x14ac:dyDescent="0.15">
      <c r="A480" s="266"/>
      <c r="B480" s="78"/>
      <c r="C480" s="78"/>
      <c r="D480" s="77"/>
      <c r="E480" s="77"/>
      <c r="F480" s="77"/>
      <c r="G480" s="215"/>
      <c r="H480" s="215"/>
      <c r="I480" s="273"/>
      <c r="J480" s="273"/>
      <c r="K480" s="315">
        <f t="shared" si="23"/>
        <v>0</v>
      </c>
      <c r="L480" s="70"/>
      <c r="M480" s="67"/>
      <c r="N480" s="70"/>
      <c r="O480" s="67"/>
      <c r="P480" s="78"/>
      <c r="Q480" s="78"/>
      <c r="R480" s="78"/>
      <c r="S480" s="192"/>
      <c r="T480" s="27" t="str">
        <f t="shared" si="24"/>
        <v/>
      </c>
      <c r="U480" s="49" t="str">
        <f t="shared" si="25"/>
        <v/>
      </c>
    </row>
    <row r="481" spans="1:21" ht="21.95" customHeight="1" x14ac:dyDescent="0.15">
      <c r="A481" s="266"/>
      <c r="B481" s="78"/>
      <c r="C481" s="78"/>
      <c r="D481" s="77"/>
      <c r="E481" s="77"/>
      <c r="F481" s="77"/>
      <c r="G481" s="215"/>
      <c r="H481" s="215"/>
      <c r="I481" s="273"/>
      <c r="J481" s="273"/>
      <c r="K481" s="315">
        <f t="shared" si="23"/>
        <v>0</v>
      </c>
      <c r="L481" s="70"/>
      <c r="M481" s="67"/>
      <c r="N481" s="70"/>
      <c r="O481" s="67"/>
      <c r="P481" s="78"/>
      <c r="Q481" s="78"/>
      <c r="R481" s="78"/>
      <c r="S481" s="192"/>
      <c r="T481" s="27" t="str">
        <f t="shared" si="24"/>
        <v/>
      </c>
      <c r="U481" s="49" t="str">
        <f t="shared" si="25"/>
        <v/>
      </c>
    </row>
    <row r="482" spans="1:21" ht="21.95" customHeight="1" x14ac:dyDescent="0.15">
      <c r="A482" s="266"/>
      <c r="B482" s="78"/>
      <c r="C482" s="78"/>
      <c r="D482" s="77"/>
      <c r="E482" s="77"/>
      <c r="F482" s="77"/>
      <c r="G482" s="215"/>
      <c r="H482" s="215"/>
      <c r="I482" s="273"/>
      <c r="J482" s="273"/>
      <c r="K482" s="315">
        <f t="shared" si="23"/>
        <v>0</v>
      </c>
      <c r="L482" s="70"/>
      <c r="M482" s="67"/>
      <c r="N482" s="70"/>
      <c r="O482" s="67"/>
      <c r="P482" s="78"/>
      <c r="Q482" s="78"/>
      <c r="R482" s="78"/>
      <c r="S482" s="192"/>
      <c r="T482" s="27" t="str">
        <f t="shared" si="24"/>
        <v/>
      </c>
      <c r="U482" s="49" t="str">
        <f t="shared" si="25"/>
        <v/>
      </c>
    </row>
    <row r="483" spans="1:21" ht="21.95" customHeight="1" x14ac:dyDescent="0.15">
      <c r="A483" s="177"/>
      <c r="B483" s="78"/>
      <c r="C483" s="78"/>
      <c r="D483" s="77"/>
      <c r="E483" s="77"/>
      <c r="F483" s="77"/>
      <c r="G483" s="215"/>
      <c r="H483" s="215"/>
      <c r="I483" s="273"/>
      <c r="J483" s="273"/>
      <c r="K483" s="315">
        <f t="shared" si="23"/>
        <v>0</v>
      </c>
      <c r="L483" s="70"/>
      <c r="M483" s="67"/>
      <c r="N483" s="70"/>
      <c r="O483" s="67"/>
      <c r="P483" s="78"/>
      <c r="Q483" s="78"/>
      <c r="R483" s="78"/>
      <c r="S483" s="192"/>
      <c r="T483" s="27" t="str">
        <f t="shared" si="24"/>
        <v/>
      </c>
      <c r="U483" s="49" t="str">
        <f t="shared" si="25"/>
        <v/>
      </c>
    </row>
    <row r="484" spans="1:21" ht="21.95" customHeight="1" x14ac:dyDescent="0.15">
      <c r="A484" s="207"/>
      <c r="B484" s="93"/>
      <c r="C484" s="94"/>
      <c r="D484" s="94"/>
      <c r="E484" s="278"/>
      <c r="F484" s="94"/>
      <c r="G484" s="279"/>
      <c r="H484" s="239"/>
      <c r="I484" s="280"/>
      <c r="J484" s="260"/>
      <c r="K484" s="316">
        <f t="shared" si="23"/>
        <v>0</v>
      </c>
      <c r="L484" s="208"/>
      <c r="M484" s="208"/>
      <c r="N484" s="208"/>
      <c r="O484" s="208"/>
      <c r="P484" s="208"/>
      <c r="Q484" s="208"/>
      <c r="R484" s="208"/>
      <c r="S484" s="209"/>
      <c r="T484" s="27" t="str">
        <f t="shared" si="24"/>
        <v/>
      </c>
      <c r="U484" s="49" t="str">
        <f t="shared" si="25"/>
        <v/>
      </c>
    </row>
    <row r="485" spans="1:21" ht="21.95" customHeight="1" x14ac:dyDescent="0.15">
      <c r="A485" s="268"/>
      <c r="B485" s="71"/>
      <c r="C485" s="103"/>
      <c r="D485" s="164"/>
      <c r="E485" s="164"/>
      <c r="F485" s="164"/>
      <c r="G485" s="210"/>
      <c r="H485" s="211"/>
      <c r="I485" s="281"/>
      <c r="J485" s="281"/>
      <c r="K485" s="314">
        <f t="shared" si="23"/>
        <v>0</v>
      </c>
      <c r="L485" s="200"/>
      <c r="M485" s="71"/>
      <c r="N485" s="200"/>
      <c r="O485" s="71"/>
      <c r="P485" s="71"/>
      <c r="Q485" s="71"/>
      <c r="R485" s="71"/>
      <c r="S485" s="270"/>
      <c r="T485" s="27" t="str">
        <f t="shared" si="24"/>
        <v/>
      </c>
      <c r="U485" s="49" t="str">
        <f t="shared" si="25"/>
        <v/>
      </c>
    </row>
    <row r="486" spans="1:21" ht="21.95" customHeight="1" x14ac:dyDescent="0.15">
      <c r="A486" s="266"/>
      <c r="B486" s="67"/>
      <c r="C486" s="78"/>
      <c r="D486" s="77"/>
      <c r="E486" s="77"/>
      <c r="F486" s="77"/>
      <c r="G486" s="215"/>
      <c r="H486" s="216"/>
      <c r="I486" s="273"/>
      <c r="J486" s="273"/>
      <c r="K486" s="315">
        <f t="shared" si="23"/>
        <v>0</v>
      </c>
      <c r="L486" s="70"/>
      <c r="M486" s="67"/>
      <c r="N486" s="70"/>
      <c r="O486" s="67"/>
      <c r="P486" s="67"/>
      <c r="Q486" s="67"/>
      <c r="R486" s="67"/>
      <c r="S486" s="192"/>
      <c r="T486" s="27" t="str">
        <f t="shared" si="24"/>
        <v/>
      </c>
      <c r="U486" s="49" t="str">
        <f t="shared" si="25"/>
        <v/>
      </c>
    </row>
    <row r="487" spans="1:21" ht="21.95" customHeight="1" x14ac:dyDescent="0.15">
      <c r="A487" s="266"/>
      <c r="B487" s="67"/>
      <c r="C487" s="78"/>
      <c r="D487" s="77"/>
      <c r="E487" s="77"/>
      <c r="F487" s="77"/>
      <c r="G487" s="215"/>
      <c r="H487" s="216"/>
      <c r="I487" s="273"/>
      <c r="J487" s="273"/>
      <c r="K487" s="315">
        <f t="shared" si="23"/>
        <v>0</v>
      </c>
      <c r="L487" s="70"/>
      <c r="M487" s="67"/>
      <c r="N487" s="70"/>
      <c r="O487" s="67"/>
      <c r="P487" s="67"/>
      <c r="Q487" s="67"/>
      <c r="R487" s="67"/>
      <c r="S487" s="192"/>
      <c r="T487" s="27" t="str">
        <f t="shared" si="24"/>
        <v/>
      </c>
      <c r="U487" s="49" t="str">
        <f t="shared" si="25"/>
        <v/>
      </c>
    </row>
    <row r="488" spans="1:21" ht="21.95" customHeight="1" x14ac:dyDescent="0.15">
      <c r="A488" s="266"/>
      <c r="B488" s="67"/>
      <c r="C488" s="78"/>
      <c r="D488" s="77"/>
      <c r="E488" s="77"/>
      <c r="F488" s="77"/>
      <c r="G488" s="215"/>
      <c r="H488" s="216"/>
      <c r="I488" s="273"/>
      <c r="J488" s="273"/>
      <c r="K488" s="315">
        <f t="shared" si="23"/>
        <v>0</v>
      </c>
      <c r="L488" s="70"/>
      <c r="M488" s="67"/>
      <c r="N488" s="70"/>
      <c r="O488" s="67"/>
      <c r="P488" s="67"/>
      <c r="Q488" s="67"/>
      <c r="R488" s="67"/>
      <c r="S488" s="192"/>
      <c r="T488" s="27" t="str">
        <f t="shared" si="24"/>
        <v/>
      </c>
      <c r="U488" s="49" t="str">
        <f t="shared" si="25"/>
        <v/>
      </c>
    </row>
    <row r="489" spans="1:21" ht="21.95" customHeight="1" x14ac:dyDescent="0.15">
      <c r="A489" s="266"/>
      <c r="B489" s="67"/>
      <c r="C489" s="78"/>
      <c r="D489" s="77"/>
      <c r="E489" s="77"/>
      <c r="F489" s="77"/>
      <c r="G489" s="215"/>
      <c r="H489" s="216"/>
      <c r="I489" s="273"/>
      <c r="J489" s="273"/>
      <c r="K489" s="315">
        <f t="shared" si="23"/>
        <v>0</v>
      </c>
      <c r="L489" s="70"/>
      <c r="M489" s="67"/>
      <c r="N489" s="70"/>
      <c r="O489" s="67"/>
      <c r="P489" s="67"/>
      <c r="Q489" s="67"/>
      <c r="R489" s="67"/>
      <c r="S489" s="192"/>
      <c r="T489" s="27" t="str">
        <f t="shared" si="24"/>
        <v/>
      </c>
      <c r="U489" s="49" t="str">
        <f t="shared" si="25"/>
        <v/>
      </c>
    </row>
    <row r="490" spans="1:21" ht="21.95" customHeight="1" x14ac:dyDescent="0.15">
      <c r="A490" s="266"/>
      <c r="B490" s="67"/>
      <c r="C490" s="78"/>
      <c r="D490" s="77"/>
      <c r="E490" s="77"/>
      <c r="F490" s="77"/>
      <c r="G490" s="215"/>
      <c r="H490" s="216"/>
      <c r="I490" s="273"/>
      <c r="J490" s="273"/>
      <c r="K490" s="315">
        <f t="shared" si="23"/>
        <v>0</v>
      </c>
      <c r="L490" s="70"/>
      <c r="M490" s="67"/>
      <c r="N490" s="70"/>
      <c r="O490" s="67"/>
      <c r="P490" s="67"/>
      <c r="Q490" s="67"/>
      <c r="R490" s="67"/>
      <c r="S490" s="192"/>
      <c r="T490" s="27" t="str">
        <f t="shared" si="24"/>
        <v/>
      </c>
      <c r="U490" s="49" t="str">
        <f t="shared" si="25"/>
        <v/>
      </c>
    </row>
    <row r="491" spans="1:21" ht="21.95" customHeight="1" x14ac:dyDescent="0.15">
      <c r="A491" s="266"/>
      <c r="B491" s="67"/>
      <c r="C491" s="78"/>
      <c r="D491" s="77"/>
      <c r="E491" s="77"/>
      <c r="F491" s="77"/>
      <c r="G491" s="215"/>
      <c r="H491" s="216"/>
      <c r="I491" s="273"/>
      <c r="J491" s="273"/>
      <c r="K491" s="315">
        <f t="shared" si="23"/>
        <v>0</v>
      </c>
      <c r="L491" s="70"/>
      <c r="M491" s="67"/>
      <c r="N491" s="70"/>
      <c r="O491" s="67"/>
      <c r="P491" s="67"/>
      <c r="Q491" s="67"/>
      <c r="R491" s="67"/>
      <c r="S491" s="192"/>
      <c r="T491" s="27" t="str">
        <f t="shared" si="24"/>
        <v/>
      </c>
      <c r="U491" s="49" t="str">
        <f t="shared" si="25"/>
        <v/>
      </c>
    </row>
    <row r="492" spans="1:21" ht="21.95" customHeight="1" x14ac:dyDescent="0.15">
      <c r="A492" s="266"/>
      <c r="B492" s="78"/>
      <c r="C492" s="78"/>
      <c r="D492" s="77"/>
      <c r="E492" s="77"/>
      <c r="F492" s="77"/>
      <c r="G492" s="215"/>
      <c r="H492" s="215"/>
      <c r="I492" s="273"/>
      <c r="J492" s="273"/>
      <c r="K492" s="315">
        <f t="shared" si="23"/>
        <v>0</v>
      </c>
      <c r="L492" s="70"/>
      <c r="M492" s="67"/>
      <c r="N492" s="70"/>
      <c r="O492" s="67"/>
      <c r="P492" s="78"/>
      <c r="Q492" s="78"/>
      <c r="R492" s="78"/>
      <c r="S492" s="192"/>
      <c r="T492" s="27" t="str">
        <f t="shared" si="24"/>
        <v/>
      </c>
      <c r="U492" s="49" t="str">
        <f t="shared" si="25"/>
        <v/>
      </c>
    </row>
    <row r="493" spans="1:21" ht="21.95" customHeight="1" x14ac:dyDescent="0.15">
      <c r="A493" s="266"/>
      <c r="B493" s="78"/>
      <c r="C493" s="78"/>
      <c r="D493" s="77"/>
      <c r="E493" s="77"/>
      <c r="F493" s="77"/>
      <c r="G493" s="215"/>
      <c r="H493" s="215"/>
      <c r="I493" s="273"/>
      <c r="J493" s="273"/>
      <c r="K493" s="315">
        <f t="shared" si="23"/>
        <v>0</v>
      </c>
      <c r="L493" s="70"/>
      <c r="M493" s="67"/>
      <c r="N493" s="70"/>
      <c r="O493" s="67"/>
      <c r="P493" s="78"/>
      <c r="Q493" s="78"/>
      <c r="R493" s="78"/>
      <c r="S493" s="192"/>
      <c r="T493" s="27" t="str">
        <f t="shared" si="24"/>
        <v/>
      </c>
      <c r="U493" s="49" t="str">
        <f t="shared" si="25"/>
        <v/>
      </c>
    </row>
    <row r="494" spans="1:21" ht="21.95" customHeight="1" x14ac:dyDescent="0.15">
      <c r="A494" s="266"/>
      <c r="B494" s="78"/>
      <c r="C494" s="78"/>
      <c r="D494" s="77"/>
      <c r="E494" s="77"/>
      <c r="F494" s="77"/>
      <c r="G494" s="215"/>
      <c r="H494" s="215"/>
      <c r="I494" s="273"/>
      <c r="J494" s="273"/>
      <c r="K494" s="315">
        <f t="shared" si="23"/>
        <v>0</v>
      </c>
      <c r="L494" s="70"/>
      <c r="M494" s="67"/>
      <c r="N494" s="70"/>
      <c r="O494" s="67"/>
      <c r="P494" s="78"/>
      <c r="Q494" s="78"/>
      <c r="R494" s="78"/>
      <c r="S494" s="192"/>
      <c r="T494" s="27" t="str">
        <f t="shared" si="24"/>
        <v/>
      </c>
      <c r="U494" s="49" t="str">
        <f t="shared" si="25"/>
        <v/>
      </c>
    </row>
    <row r="495" spans="1:21" ht="21.95" customHeight="1" x14ac:dyDescent="0.15">
      <c r="A495" s="266"/>
      <c r="B495" s="78"/>
      <c r="C495" s="78"/>
      <c r="D495" s="77"/>
      <c r="E495" s="77"/>
      <c r="F495" s="77"/>
      <c r="G495" s="215"/>
      <c r="H495" s="215"/>
      <c r="I495" s="273"/>
      <c r="J495" s="273"/>
      <c r="K495" s="315">
        <f t="shared" si="23"/>
        <v>0</v>
      </c>
      <c r="L495" s="70"/>
      <c r="M495" s="67"/>
      <c r="N495" s="70"/>
      <c r="O495" s="67"/>
      <c r="P495" s="78"/>
      <c r="Q495" s="78"/>
      <c r="R495" s="78"/>
      <c r="S495" s="192"/>
      <c r="T495" s="27" t="str">
        <f t="shared" si="24"/>
        <v/>
      </c>
      <c r="U495" s="49" t="str">
        <f t="shared" si="25"/>
        <v/>
      </c>
    </row>
    <row r="496" spans="1:21" ht="21.95" customHeight="1" x14ac:dyDescent="0.15">
      <c r="A496" s="266"/>
      <c r="B496" s="78"/>
      <c r="C496" s="78"/>
      <c r="D496" s="77"/>
      <c r="E496" s="77"/>
      <c r="F496" s="77"/>
      <c r="G496" s="215"/>
      <c r="H496" s="215"/>
      <c r="I496" s="273"/>
      <c r="J496" s="273"/>
      <c r="K496" s="315">
        <f t="shared" si="23"/>
        <v>0</v>
      </c>
      <c r="L496" s="70"/>
      <c r="M496" s="67"/>
      <c r="N496" s="70"/>
      <c r="O496" s="67"/>
      <c r="P496" s="78"/>
      <c r="Q496" s="78"/>
      <c r="R496" s="78"/>
      <c r="S496" s="192"/>
      <c r="T496" s="27" t="str">
        <f t="shared" si="24"/>
        <v/>
      </c>
      <c r="U496" s="49" t="str">
        <f t="shared" si="25"/>
        <v/>
      </c>
    </row>
    <row r="497" spans="1:21" ht="21.95" customHeight="1" x14ac:dyDescent="0.15">
      <c r="A497" s="266"/>
      <c r="B497" s="78"/>
      <c r="C497" s="78"/>
      <c r="D497" s="77"/>
      <c r="E497" s="77"/>
      <c r="F497" s="77"/>
      <c r="G497" s="215"/>
      <c r="H497" s="215"/>
      <c r="I497" s="273"/>
      <c r="J497" s="273"/>
      <c r="K497" s="315">
        <f t="shared" si="23"/>
        <v>0</v>
      </c>
      <c r="L497" s="70"/>
      <c r="M497" s="67"/>
      <c r="N497" s="70"/>
      <c r="O497" s="67"/>
      <c r="P497" s="78"/>
      <c r="Q497" s="78"/>
      <c r="R497" s="78"/>
      <c r="S497" s="192"/>
      <c r="T497" s="27" t="str">
        <f t="shared" si="24"/>
        <v/>
      </c>
      <c r="U497" s="49" t="str">
        <f t="shared" si="25"/>
        <v/>
      </c>
    </row>
    <row r="498" spans="1:21" ht="21.95" customHeight="1" x14ac:dyDescent="0.15">
      <c r="A498" s="266"/>
      <c r="B498" s="78"/>
      <c r="C498" s="78"/>
      <c r="D498" s="77"/>
      <c r="E498" s="77"/>
      <c r="F498" s="77"/>
      <c r="G498" s="215"/>
      <c r="H498" s="215"/>
      <c r="I498" s="273"/>
      <c r="J498" s="273"/>
      <c r="K498" s="315">
        <f t="shared" si="23"/>
        <v>0</v>
      </c>
      <c r="L498" s="70"/>
      <c r="M498" s="67"/>
      <c r="N498" s="70"/>
      <c r="O498" s="67"/>
      <c r="P498" s="78"/>
      <c r="Q498" s="78"/>
      <c r="R498" s="78"/>
      <c r="S498" s="192"/>
      <c r="T498" s="27" t="str">
        <f t="shared" si="24"/>
        <v/>
      </c>
      <c r="U498" s="49" t="str">
        <f t="shared" si="25"/>
        <v/>
      </c>
    </row>
    <row r="499" spans="1:21" ht="21.95" customHeight="1" x14ac:dyDescent="0.15">
      <c r="A499" s="266"/>
      <c r="B499" s="78"/>
      <c r="C499" s="78"/>
      <c r="D499" s="77"/>
      <c r="E499" s="77"/>
      <c r="F499" s="77"/>
      <c r="G499" s="215"/>
      <c r="H499" s="215"/>
      <c r="I499" s="273"/>
      <c r="J499" s="273"/>
      <c r="K499" s="315">
        <f t="shared" si="23"/>
        <v>0</v>
      </c>
      <c r="L499" s="70"/>
      <c r="M499" s="67"/>
      <c r="N499" s="70"/>
      <c r="O499" s="67"/>
      <c r="P499" s="78"/>
      <c r="Q499" s="78"/>
      <c r="R499" s="78"/>
      <c r="S499" s="192"/>
      <c r="T499" s="27" t="str">
        <f t="shared" si="24"/>
        <v/>
      </c>
      <c r="U499" s="49" t="str">
        <f t="shared" si="25"/>
        <v/>
      </c>
    </row>
    <row r="500" spans="1:21" ht="21.95" customHeight="1" x14ac:dyDescent="0.15">
      <c r="A500" s="266"/>
      <c r="B500" s="78"/>
      <c r="C500" s="78"/>
      <c r="D500" s="77"/>
      <c r="E500" s="77"/>
      <c r="F500" s="77"/>
      <c r="G500" s="215"/>
      <c r="H500" s="215"/>
      <c r="I500" s="273"/>
      <c r="J500" s="273"/>
      <c r="K500" s="315">
        <f t="shared" si="23"/>
        <v>0</v>
      </c>
      <c r="L500" s="70"/>
      <c r="M500" s="67"/>
      <c r="N500" s="70"/>
      <c r="O500" s="67"/>
      <c r="P500" s="78"/>
      <c r="Q500" s="78"/>
      <c r="R500" s="78"/>
      <c r="S500" s="192"/>
      <c r="T500" s="27" t="str">
        <f t="shared" si="24"/>
        <v/>
      </c>
      <c r="U500" s="49" t="str">
        <f t="shared" si="25"/>
        <v/>
      </c>
    </row>
    <row r="501" spans="1:21" ht="21.95" customHeight="1" x14ac:dyDescent="0.15">
      <c r="A501" s="266"/>
      <c r="B501" s="78"/>
      <c r="C501" s="78"/>
      <c r="D501" s="77"/>
      <c r="E501" s="77"/>
      <c r="F501" s="77"/>
      <c r="G501" s="215"/>
      <c r="H501" s="215"/>
      <c r="I501" s="273"/>
      <c r="J501" s="273"/>
      <c r="K501" s="315">
        <f t="shared" si="23"/>
        <v>0</v>
      </c>
      <c r="L501" s="70"/>
      <c r="M501" s="67"/>
      <c r="N501" s="70"/>
      <c r="O501" s="67"/>
      <c r="P501" s="78"/>
      <c r="Q501" s="78"/>
      <c r="R501" s="78"/>
      <c r="S501" s="192"/>
      <c r="T501" s="27" t="str">
        <f t="shared" si="24"/>
        <v/>
      </c>
      <c r="U501" s="49" t="str">
        <f t="shared" si="25"/>
        <v/>
      </c>
    </row>
    <row r="502" spans="1:21" ht="21.95" customHeight="1" x14ac:dyDescent="0.15">
      <c r="A502" s="266"/>
      <c r="B502" s="78"/>
      <c r="C502" s="78"/>
      <c r="D502" s="77"/>
      <c r="E502" s="77"/>
      <c r="F502" s="77"/>
      <c r="G502" s="215"/>
      <c r="H502" s="215"/>
      <c r="I502" s="273"/>
      <c r="J502" s="273"/>
      <c r="K502" s="315">
        <f t="shared" si="23"/>
        <v>0</v>
      </c>
      <c r="L502" s="70"/>
      <c r="M502" s="67"/>
      <c r="N502" s="70"/>
      <c r="O502" s="67"/>
      <c r="P502" s="78"/>
      <c r="Q502" s="78"/>
      <c r="R502" s="78"/>
      <c r="S502" s="192"/>
      <c r="T502" s="27" t="str">
        <f t="shared" si="24"/>
        <v/>
      </c>
      <c r="U502" s="49" t="str">
        <f t="shared" si="25"/>
        <v/>
      </c>
    </row>
    <row r="503" spans="1:21" ht="21.95" customHeight="1" x14ac:dyDescent="0.15">
      <c r="A503" s="266"/>
      <c r="B503" s="78"/>
      <c r="C503" s="78"/>
      <c r="D503" s="77"/>
      <c r="E503" s="77"/>
      <c r="F503" s="77"/>
      <c r="G503" s="215"/>
      <c r="H503" s="215"/>
      <c r="I503" s="273"/>
      <c r="J503" s="273"/>
      <c r="K503" s="315">
        <f t="shared" si="23"/>
        <v>0</v>
      </c>
      <c r="L503" s="70"/>
      <c r="M503" s="67"/>
      <c r="N503" s="70"/>
      <c r="O503" s="67"/>
      <c r="P503" s="78"/>
      <c r="Q503" s="78"/>
      <c r="R503" s="78"/>
      <c r="S503" s="192"/>
      <c r="T503" s="27" t="str">
        <f t="shared" si="24"/>
        <v/>
      </c>
      <c r="U503" s="49" t="str">
        <f t="shared" si="25"/>
        <v/>
      </c>
    </row>
    <row r="504" spans="1:21" ht="21.95" customHeight="1" x14ac:dyDescent="0.15">
      <c r="A504" s="177"/>
      <c r="B504" s="78"/>
      <c r="C504" s="78"/>
      <c r="D504" s="77"/>
      <c r="E504" s="77"/>
      <c r="F504" s="77"/>
      <c r="G504" s="215"/>
      <c r="H504" s="215"/>
      <c r="I504" s="273"/>
      <c r="J504" s="273"/>
      <c r="K504" s="315">
        <f t="shared" si="23"/>
        <v>0</v>
      </c>
      <c r="L504" s="70"/>
      <c r="M504" s="67"/>
      <c r="N504" s="70"/>
      <c r="O504" s="67"/>
      <c r="P504" s="78"/>
      <c r="Q504" s="78"/>
      <c r="R504" s="78"/>
      <c r="S504" s="192"/>
      <c r="T504" s="27" t="str">
        <f t="shared" si="24"/>
        <v/>
      </c>
      <c r="U504" s="49" t="str">
        <f t="shared" si="25"/>
        <v/>
      </c>
    </row>
    <row r="505" spans="1:21" ht="21.95" customHeight="1" x14ac:dyDescent="0.15">
      <c r="A505" s="207"/>
      <c r="B505" s="93"/>
      <c r="C505" s="94"/>
      <c r="D505" s="94"/>
      <c r="E505" s="278"/>
      <c r="F505" s="94"/>
      <c r="G505" s="279"/>
      <c r="H505" s="239"/>
      <c r="I505" s="280"/>
      <c r="J505" s="260"/>
      <c r="K505" s="316">
        <f t="shared" si="23"/>
        <v>0</v>
      </c>
      <c r="L505" s="208"/>
      <c r="M505" s="208"/>
      <c r="N505" s="208"/>
      <c r="O505" s="208"/>
      <c r="P505" s="208"/>
      <c r="Q505" s="208"/>
      <c r="R505" s="208"/>
      <c r="S505" s="209"/>
      <c r="T505" s="27" t="str">
        <f t="shared" si="24"/>
        <v/>
      </c>
      <c r="U505" s="49" t="str">
        <f t="shared" si="25"/>
        <v/>
      </c>
    </row>
    <row r="506" spans="1:21" ht="21.95" customHeight="1" x14ac:dyDescent="0.15">
      <c r="A506" s="268"/>
      <c r="B506" s="71"/>
      <c r="C506" s="103"/>
      <c r="D506" s="164"/>
      <c r="E506" s="164"/>
      <c r="F506" s="164"/>
      <c r="G506" s="210"/>
      <c r="H506" s="211"/>
      <c r="I506" s="281"/>
      <c r="J506" s="281"/>
      <c r="K506" s="314">
        <f t="shared" si="23"/>
        <v>0</v>
      </c>
      <c r="L506" s="200"/>
      <c r="M506" s="71"/>
      <c r="N506" s="200"/>
      <c r="O506" s="71"/>
      <c r="P506" s="71"/>
      <c r="Q506" s="71"/>
      <c r="R506" s="71"/>
      <c r="S506" s="270"/>
      <c r="T506" s="27" t="str">
        <f t="shared" si="24"/>
        <v/>
      </c>
      <c r="U506" s="49" t="str">
        <f t="shared" si="25"/>
        <v/>
      </c>
    </row>
    <row r="507" spans="1:21" ht="21.95" customHeight="1" x14ac:dyDescent="0.15">
      <c r="A507" s="266"/>
      <c r="B507" s="67"/>
      <c r="C507" s="78"/>
      <c r="D507" s="77"/>
      <c r="E507" s="77"/>
      <c r="F507" s="77"/>
      <c r="G507" s="215"/>
      <c r="H507" s="216"/>
      <c r="I507" s="273"/>
      <c r="J507" s="273"/>
      <c r="K507" s="315">
        <f t="shared" si="23"/>
        <v>0</v>
      </c>
      <c r="L507" s="70"/>
      <c r="M507" s="67"/>
      <c r="N507" s="70"/>
      <c r="O507" s="67"/>
      <c r="P507" s="67"/>
      <c r="Q507" s="67"/>
      <c r="R507" s="67"/>
      <c r="S507" s="192"/>
      <c r="T507" s="27" t="str">
        <f t="shared" si="24"/>
        <v/>
      </c>
      <c r="U507" s="49" t="str">
        <f t="shared" si="25"/>
        <v/>
      </c>
    </row>
    <row r="508" spans="1:21" ht="21.95" customHeight="1" x14ac:dyDescent="0.15">
      <c r="A508" s="266"/>
      <c r="B508" s="67"/>
      <c r="C508" s="78"/>
      <c r="D508" s="77"/>
      <c r="E508" s="77"/>
      <c r="F508" s="77"/>
      <c r="G508" s="215"/>
      <c r="H508" s="216"/>
      <c r="I508" s="273"/>
      <c r="J508" s="273"/>
      <c r="K508" s="315">
        <f t="shared" si="23"/>
        <v>0</v>
      </c>
      <c r="L508" s="70"/>
      <c r="M508" s="67"/>
      <c r="N508" s="70"/>
      <c r="O508" s="67"/>
      <c r="P508" s="67"/>
      <c r="Q508" s="67"/>
      <c r="R508" s="67"/>
      <c r="S508" s="192"/>
      <c r="T508" s="27" t="str">
        <f t="shared" si="24"/>
        <v/>
      </c>
      <c r="U508" s="49" t="str">
        <f t="shared" si="25"/>
        <v/>
      </c>
    </row>
    <row r="509" spans="1:21" ht="21.95" customHeight="1" x14ac:dyDescent="0.15">
      <c r="A509" s="266"/>
      <c r="B509" s="67"/>
      <c r="C509" s="78"/>
      <c r="D509" s="77"/>
      <c r="E509" s="77"/>
      <c r="F509" s="77"/>
      <c r="G509" s="215"/>
      <c r="H509" s="216"/>
      <c r="I509" s="273"/>
      <c r="J509" s="273"/>
      <c r="K509" s="315">
        <f t="shared" si="23"/>
        <v>0</v>
      </c>
      <c r="L509" s="70"/>
      <c r="M509" s="67"/>
      <c r="N509" s="70"/>
      <c r="O509" s="67"/>
      <c r="P509" s="67"/>
      <c r="Q509" s="67"/>
      <c r="R509" s="67"/>
      <c r="S509" s="192"/>
      <c r="T509" s="27" t="str">
        <f t="shared" si="24"/>
        <v/>
      </c>
      <c r="U509" s="49" t="str">
        <f t="shared" si="25"/>
        <v/>
      </c>
    </row>
    <row r="510" spans="1:21" ht="21.95" customHeight="1" x14ac:dyDescent="0.15">
      <c r="A510" s="266"/>
      <c r="B510" s="67"/>
      <c r="C510" s="78"/>
      <c r="D510" s="77"/>
      <c r="E510" s="77"/>
      <c r="F510" s="77"/>
      <c r="G510" s="215"/>
      <c r="H510" s="216"/>
      <c r="I510" s="273"/>
      <c r="J510" s="273"/>
      <c r="K510" s="315">
        <f t="shared" si="23"/>
        <v>0</v>
      </c>
      <c r="L510" s="70"/>
      <c r="M510" s="67"/>
      <c r="N510" s="70"/>
      <c r="O510" s="67"/>
      <c r="P510" s="67"/>
      <c r="Q510" s="67"/>
      <c r="R510" s="67"/>
      <c r="S510" s="192"/>
      <c r="T510" s="27" t="str">
        <f t="shared" si="24"/>
        <v/>
      </c>
      <c r="U510" s="49" t="str">
        <f t="shared" si="25"/>
        <v/>
      </c>
    </row>
    <row r="511" spans="1:21" ht="21.95" customHeight="1" x14ac:dyDescent="0.15">
      <c r="A511" s="266"/>
      <c r="B511" s="67"/>
      <c r="C511" s="78"/>
      <c r="D511" s="77"/>
      <c r="E511" s="77"/>
      <c r="F511" s="77"/>
      <c r="G511" s="215"/>
      <c r="H511" s="216"/>
      <c r="I511" s="273"/>
      <c r="J511" s="273"/>
      <c r="K511" s="315">
        <f t="shared" si="23"/>
        <v>0</v>
      </c>
      <c r="L511" s="70"/>
      <c r="M511" s="67"/>
      <c r="N511" s="70"/>
      <c r="O511" s="67"/>
      <c r="P511" s="67"/>
      <c r="Q511" s="67"/>
      <c r="R511" s="67"/>
      <c r="S511" s="192"/>
      <c r="T511" s="27" t="str">
        <f t="shared" si="24"/>
        <v/>
      </c>
      <c r="U511" s="49" t="str">
        <f t="shared" si="25"/>
        <v/>
      </c>
    </row>
    <row r="512" spans="1:21" ht="21.95" customHeight="1" x14ac:dyDescent="0.15">
      <c r="A512" s="266"/>
      <c r="B512" s="67"/>
      <c r="C512" s="78"/>
      <c r="D512" s="77"/>
      <c r="E512" s="77"/>
      <c r="F512" s="77"/>
      <c r="G512" s="215"/>
      <c r="H512" s="216"/>
      <c r="I512" s="273"/>
      <c r="J512" s="273"/>
      <c r="K512" s="315">
        <f t="shared" si="23"/>
        <v>0</v>
      </c>
      <c r="L512" s="70"/>
      <c r="M512" s="67"/>
      <c r="N512" s="70"/>
      <c r="O512" s="67"/>
      <c r="P512" s="67"/>
      <c r="Q512" s="67"/>
      <c r="R512" s="67"/>
      <c r="S512" s="192"/>
      <c r="T512" s="27" t="str">
        <f t="shared" si="24"/>
        <v/>
      </c>
      <c r="U512" s="49" t="str">
        <f t="shared" si="25"/>
        <v/>
      </c>
    </row>
    <row r="513" spans="1:21" ht="21.95" customHeight="1" x14ac:dyDescent="0.15">
      <c r="A513" s="266"/>
      <c r="B513" s="78"/>
      <c r="C513" s="78"/>
      <c r="D513" s="77"/>
      <c r="E513" s="77"/>
      <c r="F513" s="77"/>
      <c r="G513" s="215"/>
      <c r="H513" s="215"/>
      <c r="I513" s="273"/>
      <c r="J513" s="273"/>
      <c r="K513" s="315">
        <f t="shared" si="23"/>
        <v>0</v>
      </c>
      <c r="L513" s="70"/>
      <c r="M513" s="67"/>
      <c r="N513" s="70"/>
      <c r="O513" s="67"/>
      <c r="P513" s="78"/>
      <c r="Q513" s="78"/>
      <c r="R513" s="78"/>
      <c r="S513" s="192"/>
      <c r="T513" s="27" t="str">
        <f t="shared" si="24"/>
        <v/>
      </c>
      <c r="U513" s="49" t="str">
        <f t="shared" si="25"/>
        <v/>
      </c>
    </row>
    <row r="514" spans="1:21" ht="21.95" customHeight="1" x14ac:dyDescent="0.15">
      <c r="A514" s="266"/>
      <c r="B514" s="78"/>
      <c r="C514" s="78"/>
      <c r="D514" s="77"/>
      <c r="E514" s="77"/>
      <c r="F514" s="77"/>
      <c r="G514" s="215"/>
      <c r="H514" s="215"/>
      <c r="I514" s="273"/>
      <c r="J514" s="273"/>
      <c r="K514" s="315">
        <f t="shared" si="23"/>
        <v>0</v>
      </c>
      <c r="L514" s="70"/>
      <c r="M514" s="67"/>
      <c r="N514" s="70"/>
      <c r="O514" s="67"/>
      <c r="P514" s="78"/>
      <c r="Q514" s="78"/>
      <c r="R514" s="78"/>
      <c r="S514" s="192"/>
      <c r="T514" s="27" t="str">
        <f t="shared" si="24"/>
        <v/>
      </c>
      <c r="U514" s="49" t="str">
        <f t="shared" si="25"/>
        <v/>
      </c>
    </row>
    <row r="515" spans="1:21" ht="21.95" customHeight="1" x14ac:dyDescent="0.15">
      <c r="A515" s="266"/>
      <c r="B515" s="78"/>
      <c r="C515" s="78"/>
      <c r="D515" s="77"/>
      <c r="E515" s="77"/>
      <c r="F515" s="77"/>
      <c r="G515" s="215"/>
      <c r="H515" s="215"/>
      <c r="I515" s="273"/>
      <c r="J515" s="273"/>
      <c r="K515" s="315">
        <f t="shared" si="23"/>
        <v>0</v>
      </c>
      <c r="L515" s="70"/>
      <c r="M515" s="67"/>
      <c r="N515" s="70"/>
      <c r="O515" s="67"/>
      <c r="P515" s="78"/>
      <c r="Q515" s="78"/>
      <c r="R515" s="78"/>
      <c r="S515" s="192"/>
      <c r="T515" s="27" t="str">
        <f t="shared" si="24"/>
        <v/>
      </c>
      <c r="U515" s="49" t="str">
        <f t="shared" si="25"/>
        <v/>
      </c>
    </row>
    <row r="516" spans="1:21" ht="21.95" customHeight="1" x14ac:dyDescent="0.15">
      <c r="A516" s="266"/>
      <c r="B516" s="78"/>
      <c r="C516" s="78"/>
      <c r="D516" s="77"/>
      <c r="E516" s="77"/>
      <c r="F516" s="77"/>
      <c r="G516" s="215"/>
      <c r="H516" s="215"/>
      <c r="I516" s="273"/>
      <c r="J516" s="273"/>
      <c r="K516" s="315">
        <f t="shared" si="23"/>
        <v>0</v>
      </c>
      <c r="L516" s="70"/>
      <c r="M516" s="67"/>
      <c r="N516" s="70"/>
      <c r="O516" s="67"/>
      <c r="P516" s="78"/>
      <c r="Q516" s="78"/>
      <c r="R516" s="78"/>
      <c r="S516" s="192"/>
      <c r="T516" s="27" t="str">
        <f t="shared" si="24"/>
        <v/>
      </c>
      <c r="U516" s="49" t="str">
        <f t="shared" si="25"/>
        <v/>
      </c>
    </row>
    <row r="517" spans="1:21" ht="21.95" customHeight="1" x14ac:dyDescent="0.15">
      <c r="A517" s="266"/>
      <c r="B517" s="78"/>
      <c r="C517" s="78"/>
      <c r="D517" s="77"/>
      <c r="E517" s="77"/>
      <c r="F517" s="77"/>
      <c r="G517" s="215"/>
      <c r="H517" s="215"/>
      <c r="I517" s="273"/>
      <c r="J517" s="273"/>
      <c r="K517" s="315">
        <f t="shared" si="23"/>
        <v>0</v>
      </c>
      <c r="L517" s="70"/>
      <c r="M517" s="67"/>
      <c r="N517" s="70"/>
      <c r="O517" s="67"/>
      <c r="P517" s="78"/>
      <c r="Q517" s="78"/>
      <c r="R517" s="78"/>
      <c r="S517" s="192"/>
      <c r="T517" s="27" t="str">
        <f t="shared" si="24"/>
        <v/>
      </c>
      <c r="U517" s="49" t="str">
        <f t="shared" si="25"/>
        <v/>
      </c>
    </row>
    <row r="518" spans="1:21" ht="21.95" customHeight="1" x14ac:dyDescent="0.15">
      <c r="A518" s="266"/>
      <c r="B518" s="78"/>
      <c r="C518" s="78"/>
      <c r="D518" s="77"/>
      <c r="E518" s="77"/>
      <c r="F518" s="77"/>
      <c r="G518" s="215"/>
      <c r="H518" s="215"/>
      <c r="I518" s="273"/>
      <c r="J518" s="273"/>
      <c r="K518" s="315">
        <f t="shared" si="23"/>
        <v>0</v>
      </c>
      <c r="L518" s="70"/>
      <c r="M518" s="67"/>
      <c r="N518" s="70"/>
      <c r="O518" s="67"/>
      <c r="P518" s="78"/>
      <c r="Q518" s="78"/>
      <c r="R518" s="78"/>
      <c r="S518" s="192"/>
      <c r="T518" s="27" t="str">
        <f t="shared" si="24"/>
        <v/>
      </c>
      <c r="U518" s="49" t="str">
        <f t="shared" si="25"/>
        <v/>
      </c>
    </row>
    <row r="519" spans="1:21" ht="21.95" customHeight="1" x14ac:dyDescent="0.15">
      <c r="A519" s="266"/>
      <c r="B519" s="78"/>
      <c r="C519" s="78"/>
      <c r="D519" s="77"/>
      <c r="E519" s="77"/>
      <c r="F519" s="77"/>
      <c r="G519" s="215"/>
      <c r="H519" s="215"/>
      <c r="I519" s="273"/>
      <c r="J519" s="273"/>
      <c r="K519" s="315">
        <f t="shared" ref="K519:K582" si="26">J519-E519</f>
        <v>0</v>
      </c>
      <c r="L519" s="70"/>
      <c r="M519" s="67"/>
      <c r="N519" s="70"/>
      <c r="O519" s="67"/>
      <c r="P519" s="78"/>
      <c r="Q519" s="78"/>
      <c r="R519" s="78"/>
      <c r="S519" s="192"/>
      <c r="T519" s="27" t="str">
        <f t="shared" ref="T519:T582" si="27">CONCATENATE(L519,C519)</f>
        <v/>
      </c>
      <c r="U519" s="49" t="str">
        <f t="shared" ref="U519:U582" si="28">CONCATENATE(N519,H519)</f>
        <v/>
      </c>
    </row>
    <row r="520" spans="1:21" ht="21.95" customHeight="1" x14ac:dyDescent="0.15">
      <c r="A520" s="266"/>
      <c r="B520" s="78"/>
      <c r="C520" s="78"/>
      <c r="D520" s="77"/>
      <c r="E520" s="77"/>
      <c r="F520" s="77"/>
      <c r="G520" s="215"/>
      <c r="H520" s="215"/>
      <c r="I520" s="273"/>
      <c r="J520" s="273"/>
      <c r="K520" s="315">
        <f t="shared" si="26"/>
        <v>0</v>
      </c>
      <c r="L520" s="70"/>
      <c r="M520" s="67"/>
      <c r="N520" s="70"/>
      <c r="O520" s="67"/>
      <c r="P520" s="78"/>
      <c r="Q520" s="78"/>
      <c r="R520" s="78"/>
      <c r="S520" s="192"/>
      <c r="T520" s="27" t="str">
        <f t="shared" si="27"/>
        <v/>
      </c>
      <c r="U520" s="49" t="str">
        <f t="shared" si="28"/>
        <v/>
      </c>
    </row>
    <row r="521" spans="1:21" ht="21.95" customHeight="1" x14ac:dyDescent="0.15">
      <c r="A521" s="266"/>
      <c r="B521" s="78"/>
      <c r="C521" s="78"/>
      <c r="D521" s="77"/>
      <c r="E521" s="77"/>
      <c r="F521" s="77"/>
      <c r="G521" s="215"/>
      <c r="H521" s="215"/>
      <c r="I521" s="273"/>
      <c r="J521" s="273"/>
      <c r="K521" s="315">
        <f t="shared" si="26"/>
        <v>0</v>
      </c>
      <c r="L521" s="70"/>
      <c r="M521" s="67"/>
      <c r="N521" s="70"/>
      <c r="O521" s="67"/>
      <c r="P521" s="78"/>
      <c r="Q521" s="78"/>
      <c r="R521" s="78"/>
      <c r="S521" s="192"/>
      <c r="T521" s="27" t="str">
        <f t="shared" si="27"/>
        <v/>
      </c>
      <c r="U521" s="49" t="str">
        <f t="shared" si="28"/>
        <v/>
      </c>
    </row>
    <row r="522" spans="1:21" ht="21.95" customHeight="1" x14ac:dyDescent="0.15">
      <c r="A522" s="266"/>
      <c r="B522" s="78"/>
      <c r="C522" s="78"/>
      <c r="D522" s="77"/>
      <c r="E522" s="77"/>
      <c r="F522" s="77"/>
      <c r="G522" s="215"/>
      <c r="H522" s="215"/>
      <c r="I522" s="273"/>
      <c r="J522" s="273"/>
      <c r="K522" s="315">
        <f t="shared" si="26"/>
        <v>0</v>
      </c>
      <c r="L522" s="70"/>
      <c r="M522" s="67"/>
      <c r="N522" s="70"/>
      <c r="O522" s="67"/>
      <c r="P522" s="78"/>
      <c r="Q522" s="78"/>
      <c r="R522" s="78"/>
      <c r="S522" s="192"/>
      <c r="T522" s="27" t="str">
        <f t="shared" si="27"/>
        <v/>
      </c>
      <c r="U522" s="49" t="str">
        <f t="shared" si="28"/>
        <v/>
      </c>
    </row>
    <row r="523" spans="1:21" ht="21.95" customHeight="1" x14ac:dyDescent="0.15">
      <c r="A523" s="266"/>
      <c r="B523" s="78"/>
      <c r="C523" s="78"/>
      <c r="D523" s="77"/>
      <c r="E523" s="77"/>
      <c r="F523" s="77"/>
      <c r="G523" s="215"/>
      <c r="H523" s="215"/>
      <c r="I523" s="273"/>
      <c r="J523" s="273"/>
      <c r="K523" s="315">
        <f t="shared" si="26"/>
        <v>0</v>
      </c>
      <c r="L523" s="70"/>
      <c r="M523" s="67"/>
      <c r="N523" s="70"/>
      <c r="O523" s="67"/>
      <c r="P523" s="78"/>
      <c r="Q523" s="78"/>
      <c r="R523" s="78"/>
      <c r="S523" s="192"/>
      <c r="T523" s="27" t="str">
        <f t="shared" si="27"/>
        <v/>
      </c>
      <c r="U523" s="49" t="str">
        <f t="shared" si="28"/>
        <v/>
      </c>
    </row>
    <row r="524" spans="1:21" ht="21.95" customHeight="1" x14ac:dyDescent="0.15">
      <c r="A524" s="266"/>
      <c r="B524" s="78"/>
      <c r="C524" s="78"/>
      <c r="D524" s="77"/>
      <c r="E524" s="77"/>
      <c r="F524" s="77"/>
      <c r="G524" s="215"/>
      <c r="H524" s="215"/>
      <c r="I524" s="273"/>
      <c r="J524" s="273"/>
      <c r="K524" s="315">
        <f t="shared" si="26"/>
        <v>0</v>
      </c>
      <c r="L524" s="70"/>
      <c r="M524" s="67"/>
      <c r="N524" s="70"/>
      <c r="O524" s="67"/>
      <c r="P524" s="78"/>
      <c r="Q524" s="78"/>
      <c r="R524" s="78"/>
      <c r="S524" s="192"/>
      <c r="T524" s="27" t="str">
        <f t="shared" si="27"/>
        <v/>
      </c>
      <c r="U524" s="49" t="str">
        <f t="shared" si="28"/>
        <v/>
      </c>
    </row>
    <row r="525" spans="1:21" ht="21.95" customHeight="1" x14ac:dyDescent="0.15">
      <c r="A525" s="177"/>
      <c r="B525" s="78"/>
      <c r="C525" s="78"/>
      <c r="D525" s="77"/>
      <c r="E525" s="77"/>
      <c r="F525" s="77"/>
      <c r="G525" s="215"/>
      <c r="H525" s="215"/>
      <c r="I525" s="273"/>
      <c r="J525" s="273"/>
      <c r="K525" s="315">
        <f t="shared" si="26"/>
        <v>0</v>
      </c>
      <c r="L525" s="70"/>
      <c r="M525" s="67"/>
      <c r="N525" s="70"/>
      <c r="O525" s="67"/>
      <c r="P525" s="78"/>
      <c r="Q525" s="78"/>
      <c r="R525" s="78"/>
      <c r="S525" s="192"/>
      <c r="T525" s="27" t="str">
        <f t="shared" si="27"/>
        <v/>
      </c>
      <c r="U525" s="49" t="str">
        <f t="shared" si="28"/>
        <v/>
      </c>
    </row>
    <row r="526" spans="1:21" ht="21.95" customHeight="1" x14ac:dyDescent="0.15">
      <c r="A526" s="207"/>
      <c r="B526" s="93"/>
      <c r="C526" s="94"/>
      <c r="D526" s="94"/>
      <c r="E526" s="278"/>
      <c r="F526" s="94"/>
      <c r="G526" s="279"/>
      <c r="H526" s="239"/>
      <c r="I526" s="280"/>
      <c r="J526" s="260"/>
      <c r="K526" s="316">
        <f t="shared" si="26"/>
        <v>0</v>
      </c>
      <c r="L526" s="208"/>
      <c r="M526" s="208"/>
      <c r="N526" s="208"/>
      <c r="O526" s="208"/>
      <c r="P526" s="208"/>
      <c r="Q526" s="208"/>
      <c r="R526" s="208"/>
      <c r="S526" s="209"/>
      <c r="T526" s="27" t="str">
        <f t="shared" si="27"/>
        <v/>
      </c>
      <c r="U526" s="49" t="str">
        <f t="shared" si="28"/>
        <v/>
      </c>
    </row>
    <row r="527" spans="1:21" ht="21.95" customHeight="1" x14ac:dyDescent="0.15">
      <c r="A527" s="268"/>
      <c r="B527" s="71"/>
      <c r="C527" s="103"/>
      <c r="D527" s="164"/>
      <c r="E527" s="164"/>
      <c r="F527" s="164"/>
      <c r="G527" s="210"/>
      <c r="H527" s="211"/>
      <c r="I527" s="281"/>
      <c r="J527" s="281"/>
      <c r="K527" s="314">
        <f t="shared" si="26"/>
        <v>0</v>
      </c>
      <c r="L527" s="200"/>
      <c r="M527" s="71"/>
      <c r="N527" s="200"/>
      <c r="O527" s="71"/>
      <c r="P527" s="71"/>
      <c r="Q527" s="71"/>
      <c r="R527" s="71"/>
      <c r="S527" s="270"/>
      <c r="T527" s="27" t="str">
        <f t="shared" si="27"/>
        <v/>
      </c>
      <c r="U527" s="49" t="str">
        <f t="shared" si="28"/>
        <v/>
      </c>
    </row>
    <row r="528" spans="1:21" ht="21.95" customHeight="1" x14ac:dyDescent="0.15">
      <c r="A528" s="266"/>
      <c r="B528" s="67"/>
      <c r="C528" s="78"/>
      <c r="D528" s="77"/>
      <c r="E528" s="77"/>
      <c r="F528" s="77"/>
      <c r="G528" s="215"/>
      <c r="H528" s="216"/>
      <c r="I528" s="273"/>
      <c r="J528" s="273"/>
      <c r="K528" s="315">
        <f t="shared" si="26"/>
        <v>0</v>
      </c>
      <c r="L528" s="70"/>
      <c r="M528" s="67"/>
      <c r="N528" s="70"/>
      <c r="O528" s="67"/>
      <c r="P528" s="67"/>
      <c r="Q528" s="67"/>
      <c r="R528" s="67"/>
      <c r="S528" s="192"/>
      <c r="T528" s="27" t="str">
        <f t="shared" si="27"/>
        <v/>
      </c>
      <c r="U528" s="49" t="str">
        <f t="shared" si="28"/>
        <v/>
      </c>
    </row>
    <row r="529" spans="1:21" ht="21.95" customHeight="1" x14ac:dyDescent="0.15">
      <c r="A529" s="266"/>
      <c r="B529" s="67"/>
      <c r="C529" s="78"/>
      <c r="D529" s="77"/>
      <c r="E529" s="77"/>
      <c r="F529" s="77"/>
      <c r="G529" s="215"/>
      <c r="H529" s="216"/>
      <c r="I529" s="273"/>
      <c r="J529" s="273"/>
      <c r="K529" s="315">
        <f t="shared" si="26"/>
        <v>0</v>
      </c>
      <c r="L529" s="70"/>
      <c r="M529" s="67"/>
      <c r="N529" s="70"/>
      <c r="O529" s="67"/>
      <c r="P529" s="67"/>
      <c r="Q529" s="67"/>
      <c r="R529" s="67"/>
      <c r="S529" s="192"/>
      <c r="T529" s="27" t="str">
        <f t="shared" si="27"/>
        <v/>
      </c>
      <c r="U529" s="49" t="str">
        <f t="shared" si="28"/>
        <v/>
      </c>
    </row>
    <row r="530" spans="1:21" ht="21.95" customHeight="1" x14ac:dyDescent="0.15">
      <c r="A530" s="266"/>
      <c r="B530" s="67"/>
      <c r="C530" s="78"/>
      <c r="D530" s="77"/>
      <c r="E530" s="77"/>
      <c r="F530" s="77"/>
      <c r="G530" s="215"/>
      <c r="H530" s="216"/>
      <c r="I530" s="273"/>
      <c r="J530" s="273"/>
      <c r="K530" s="315">
        <f t="shared" si="26"/>
        <v>0</v>
      </c>
      <c r="L530" s="70"/>
      <c r="M530" s="67"/>
      <c r="N530" s="70"/>
      <c r="O530" s="67"/>
      <c r="P530" s="67"/>
      <c r="Q530" s="67"/>
      <c r="R530" s="67"/>
      <c r="S530" s="192"/>
      <c r="T530" s="27" t="str">
        <f t="shared" si="27"/>
        <v/>
      </c>
      <c r="U530" s="49" t="str">
        <f t="shared" si="28"/>
        <v/>
      </c>
    </row>
    <row r="531" spans="1:21" ht="21.95" customHeight="1" x14ac:dyDescent="0.15">
      <c r="A531" s="266"/>
      <c r="B531" s="67"/>
      <c r="C531" s="78"/>
      <c r="D531" s="77"/>
      <c r="E531" s="77"/>
      <c r="F531" s="77"/>
      <c r="G531" s="215"/>
      <c r="H531" s="216"/>
      <c r="I531" s="273"/>
      <c r="J531" s="273"/>
      <c r="K531" s="315">
        <f t="shared" si="26"/>
        <v>0</v>
      </c>
      <c r="L531" s="70"/>
      <c r="M531" s="67"/>
      <c r="N531" s="70"/>
      <c r="O531" s="67"/>
      <c r="P531" s="67"/>
      <c r="Q531" s="67"/>
      <c r="R531" s="67"/>
      <c r="S531" s="192"/>
      <c r="T531" s="27" t="str">
        <f t="shared" si="27"/>
        <v/>
      </c>
      <c r="U531" s="49" t="str">
        <f t="shared" si="28"/>
        <v/>
      </c>
    </row>
    <row r="532" spans="1:21" ht="21.95" customHeight="1" x14ac:dyDescent="0.15">
      <c r="A532" s="266"/>
      <c r="B532" s="67"/>
      <c r="C532" s="78"/>
      <c r="D532" s="77"/>
      <c r="E532" s="77"/>
      <c r="F532" s="77"/>
      <c r="G532" s="215"/>
      <c r="H532" s="216"/>
      <c r="I532" s="273"/>
      <c r="J532" s="273"/>
      <c r="K532" s="315">
        <f t="shared" si="26"/>
        <v>0</v>
      </c>
      <c r="L532" s="70"/>
      <c r="M532" s="67"/>
      <c r="N532" s="70"/>
      <c r="O532" s="67"/>
      <c r="P532" s="67"/>
      <c r="Q532" s="67"/>
      <c r="R532" s="67"/>
      <c r="S532" s="192"/>
      <c r="T532" s="27" t="str">
        <f t="shared" si="27"/>
        <v/>
      </c>
      <c r="U532" s="49" t="str">
        <f t="shared" si="28"/>
        <v/>
      </c>
    </row>
    <row r="533" spans="1:21" ht="21.95" customHeight="1" x14ac:dyDescent="0.15">
      <c r="A533" s="266"/>
      <c r="B533" s="67"/>
      <c r="C533" s="78"/>
      <c r="D533" s="77"/>
      <c r="E533" s="77"/>
      <c r="F533" s="77"/>
      <c r="G533" s="215"/>
      <c r="H533" s="216"/>
      <c r="I533" s="273"/>
      <c r="J533" s="273"/>
      <c r="K533" s="315">
        <f t="shared" si="26"/>
        <v>0</v>
      </c>
      <c r="L533" s="70"/>
      <c r="M533" s="67"/>
      <c r="N533" s="70"/>
      <c r="O533" s="67"/>
      <c r="P533" s="67"/>
      <c r="Q533" s="67"/>
      <c r="R533" s="67"/>
      <c r="S533" s="192"/>
      <c r="T533" s="27" t="str">
        <f t="shared" si="27"/>
        <v/>
      </c>
      <c r="U533" s="49" t="str">
        <f t="shared" si="28"/>
        <v/>
      </c>
    </row>
    <row r="534" spans="1:21" ht="21.95" customHeight="1" x14ac:dyDescent="0.15">
      <c r="A534" s="266"/>
      <c r="B534" s="78"/>
      <c r="C534" s="78"/>
      <c r="D534" s="77"/>
      <c r="E534" s="77"/>
      <c r="F534" s="77"/>
      <c r="G534" s="215"/>
      <c r="H534" s="215"/>
      <c r="I534" s="273"/>
      <c r="J534" s="273"/>
      <c r="K534" s="315">
        <f t="shared" si="26"/>
        <v>0</v>
      </c>
      <c r="L534" s="70"/>
      <c r="M534" s="67"/>
      <c r="N534" s="70"/>
      <c r="O534" s="67"/>
      <c r="P534" s="78"/>
      <c r="Q534" s="78"/>
      <c r="R534" s="78"/>
      <c r="S534" s="192"/>
      <c r="T534" s="27" t="str">
        <f t="shared" si="27"/>
        <v/>
      </c>
      <c r="U534" s="49" t="str">
        <f t="shared" si="28"/>
        <v/>
      </c>
    </row>
    <row r="535" spans="1:21" ht="21.95" customHeight="1" x14ac:dyDescent="0.15">
      <c r="A535" s="266"/>
      <c r="B535" s="78"/>
      <c r="C535" s="78"/>
      <c r="D535" s="77"/>
      <c r="E535" s="77"/>
      <c r="F535" s="77"/>
      <c r="G535" s="215"/>
      <c r="H535" s="215"/>
      <c r="I535" s="273"/>
      <c r="J535" s="273"/>
      <c r="K535" s="315">
        <f t="shared" si="26"/>
        <v>0</v>
      </c>
      <c r="L535" s="70"/>
      <c r="M535" s="67"/>
      <c r="N535" s="70"/>
      <c r="O535" s="67"/>
      <c r="P535" s="78"/>
      <c r="Q535" s="78"/>
      <c r="R535" s="78"/>
      <c r="S535" s="192"/>
      <c r="T535" s="27" t="str">
        <f t="shared" si="27"/>
        <v/>
      </c>
      <c r="U535" s="49" t="str">
        <f t="shared" si="28"/>
        <v/>
      </c>
    </row>
    <row r="536" spans="1:21" ht="21.95" customHeight="1" x14ac:dyDescent="0.15">
      <c r="A536" s="266"/>
      <c r="B536" s="78"/>
      <c r="C536" s="78"/>
      <c r="D536" s="77"/>
      <c r="E536" s="77"/>
      <c r="F536" s="77"/>
      <c r="G536" s="215"/>
      <c r="H536" s="215"/>
      <c r="I536" s="273"/>
      <c r="J536" s="273"/>
      <c r="K536" s="315">
        <f t="shared" si="26"/>
        <v>0</v>
      </c>
      <c r="L536" s="70"/>
      <c r="M536" s="67"/>
      <c r="N536" s="70"/>
      <c r="O536" s="67"/>
      <c r="P536" s="78"/>
      <c r="Q536" s="78"/>
      <c r="R536" s="78"/>
      <c r="S536" s="192"/>
      <c r="T536" s="27" t="str">
        <f t="shared" si="27"/>
        <v/>
      </c>
      <c r="U536" s="49" t="str">
        <f t="shared" si="28"/>
        <v/>
      </c>
    </row>
    <row r="537" spans="1:21" ht="21.95" customHeight="1" x14ac:dyDescent="0.15">
      <c r="A537" s="266"/>
      <c r="B537" s="78"/>
      <c r="C537" s="78"/>
      <c r="D537" s="77"/>
      <c r="E537" s="77"/>
      <c r="F537" s="77"/>
      <c r="G537" s="215"/>
      <c r="H537" s="215"/>
      <c r="I537" s="273"/>
      <c r="J537" s="273"/>
      <c r="K537" s="315">
        <f t="shared" si="26"/>
        <v>0</v>
      </c>
      <c r="L537" s="70"/>
      <c r="M537" s="67"/>
      <c r="N537" s="70"/>
      <c r="O537" s="67"/>
      <c r="P537" s="78"/>
      <c r="Q537" s="78"/>
      <c r="R537" s="78"/>
      <c r="S537" s="192"/>
      <c r="T537" s="27" t="str">
        <f t="shared" si="27"/>
        <v/>
      </c>
      <c r="U537" s="49" t="str">
        <f t="shared" si="28"/>
        <v/>
      </c>
    </row>
    <row r="538" spans="1:21" ht="21.95" customHeight="1" x14ac:dyDescent="0.15">
      <c r="A538" s="266"/>
      <c r="B538" s="78"/>
      <c r="C538" s="78"/>
      <c r="D538" s="77"/>
      <c r="E538" s="77"/>
      <c r="F538" s="77"/>
      <c r="G538" s="215"/>
      <c r="H538" s="215"/>
      <c r="I538" s="273"/>
      <c r="J538" s="273"/>
      <c r="K538" s="315">
        <f t="shared" si="26"/>
        <v>0</v>
      </c>
      <c r="L538" s="70"/>
      <c r="M538" s="67"/>
      <c r="N538" s="70"/>
      <c r="O538" s="67"/>
      <c r="P538" s="78"/>
      <c r="Q538" s="78"/>
      <c r="R538" s="78"/>
      <c r="S538" s="192"/>
      <c r="T538" s="27" t="str">
        <f t="shared" si="27"/>
        <v/>
      </c>
      <c r="U538" s="49" t="str">
        <f t="shared" si="28"/>
        <v/>
      </c>
    </row>
    <row r="539" spans="1:21" ht="21.95" customHeight="1" x14ac:dyDescent="0.15">
      <c r="A539" s="266"/>
      <c r="B539" s="78"/>
      <c r="C539" s="78"/>
      <c r="D539" s="77"/>
      <c r="E539" s="77"/>
      <c r="F539" s="77"/>
      <c r="G539" s="215"/>
      <c r="H539" s="215"/>
      <c r="I539" s="273"/>
      <c r="J539" s="273"/>
      <c r="K539" s="315">
        <f t="shared" si="26"/>
        <v>0</v>
      </c>
      <c r="L539" s="70"/>
      <c r="M539" s="67"/>
      <c r="N539" s="70"/>
      <c r="O539" s="67"/>
      <c r="P539" s="78"/>
      <c r="Q539" s="78"/>
      <c r="R539" s="78"/>
      <c r="S539" s="192"/>
      <c r="T539" s="27" t="str">
        <f t="shared" si="27"/>
        <v/>
      </c>
      <c r="U539" s="49" t="str">
        <f t="shared" si="28"/>
        <v/>
      </c>
    </row>
    <row r="540" spans="1:21" ht="21.95" customHeight="1" x14ac:dyDescent="0.15">
      <c r="A540" s="266"/>
      <c r="B540" s="78"/>
      <c r="C540" s="78"/>
      <c r="D540" s="77"/>
      <c r="E540" s="77"/>
      <c r="F540" s="77"/>
      <c r="G540" s="215"/>
      <c r="H540" s="215"/>
      <c r="I540" s="273"/>
      <c r="J540" s="273"/>
      <c r="K540" s="315">
        <f t="shared" si="26"/>
        <v>0</v>
      </c>
      <c r="L540" s="70"/>
      <c r="M540" s="67"/>
      <c r="N540" s="70"/>
      <c r="O540" s="67"/>
      <c r="P540" s="78"/>
      <c r="Q540" s="78"/>
      <c r="R540" s="78"/>
      <c r="S540" s="192"/>
      <c r="T540" s="27" t="str">
        <f t="shared" si="27"/>
        <v/>
      </c>
      <c r="U540" s="49" t="str">
        <f t="shared" si="28"/>
        <v/>
      </c>
    </row>
    <row r="541" spans="1:21" ht="21.95" customHeight="1" x14ac:dyDescent="0.15">
      <c r="A541" s="266"/>
      <c r="B541" s="78"/>
      <c r="C541" s="78"/>
      <c r="D541" s="77"/>
      <c r="E541" s="77"/>
      <c r="F541" s="77"/>
      <c r="G541" s="215"/>
      <c r="H541" s="215"/>
      <c r="I541" s="273"/>
      <c r="J541" s="273"/>
      <c r="K541" s="315">
        <f t="shared" si="26"/>
        <v>0</v>
      </c>
      <c r="L541" s="70"/>
      <c r="M541" s="67"/>
      <c r="N541" s="70"/>
      <c r="O541" s="67"/>
      <c r="P541" s="78"/>
      <c r="Q541" s="78"/>
      <c r="R541" s="78"/>
      <c r="S541" s="192"/>
      <c r="T541" s="27" t="str">
        <f t="shared" si="27"/>
        <v/>
      </c>
      <c r="U541" s="49" t="str">
        <f t="shared" si="28"/>
        <v/>
      </c>
    </row>
    <row r="542" spans="1:21" ht="21.95" customHeight="1" x14ac:dyDescent="0.15">
      <c r="A542" s="266"/>
      <c r="B542" s="78"/>
      <c r="C542" s="78"/>
      <c r="D542" s="77"/>
      <c r="E542" s="77"/>
      <c r="F542" s="77"/>
      <c r="G542" s="215"/>
      <c r="H542" s="215"/>
      <c r="I542" s="273"/>
      <c r="J542" s="273"/>
      <c r="K542" s="315">
        <f t="shared" si="26"/>
        <v>0</v>
      </c>
      <c r="L542" s="70"/>
      <c r="M542" s="67"/>
      <c r="N542" s="70"/>
      <c r="O542" s="67"/>
      <c r="P542" s="78"/>
      <c r="Q542" s="78"/>
      <c r="R542" s="78"/>
      <c r="S542" s="192"/>
      <c r="T542" s="27" t="str">
        <f t="shared" si="27"/>
        <v/>
      </c>
      <c r="U542" s="49" t="str">
        <f t="shared" si="28"/>
        <v/>
      </c>
    </row>
    <row r="543" spans="1:21" ht="21.95" customHeight="1" x14ac:dyDescent="0.15">
      <c r="A543" s="266"/>
      <c r="B543" s="78"/>
      <c r="C543" s="78"/>
      <c r="D543" s="77"/>
      <c r="E543" s="77"/>
      <c r="F543" s="77"/>
      <c r="G543" s="215"/>
      <c r="H543" s="215"/>
      <c r="I543" s="273"/>
      <c r="J543" s="273"/>
      <c r="K543" s="315">
        <f t="shared" si="26"/>
        <v>0</v>
      </c>
      <c r="L543" s="70"/>
      <c r="M543" s="67"/>
      <c r="N543" s="70"/>
      <c r="O543" s="67"/>
      <c r="P543" s="78"/>
      <c r="Q543" s="78"/>
      <c r="R543" s="78"/>
      <c r="S543" s="192"/>
      <c r="T543" s="27" t="str">
        <f t="shared" si="27"/>
        <v/>
      </c>
      <c r="U543" s="49" t="str">
        <f t="shared" si="28"/>
        <v/>
      </c>
    </row>
    <row r="544" spans="1:21" ht="21.95" customHeight="1" x14ac:dyDescent="0.15">
      <c r="A544" s="266"/>
      <c r="B544" s="78"/>
      <c r="C544" s="78"/>
      <c r="D544" s="77"/>
      <c r="E544" s="77"/>
      <c r="F544" s="77"/>
      <c r="G544" s="215"/>
      <c r="H544" s="215"/>
      <c r="I544" s="273"/>
      <c r="J544" s="273"/>
      <c r="K544" s="315">
        <f t="shared" si="26"/>
        <v>0</v>
      </c>
      <c r="L544" s="70"/>
      <c r="M544" s="67"/>
      <c r="N544" s="70"/>
      <c r="O544" s="67"/>
      <c r="P544" s="78"/>
      <c r="Q544" s="78"/>
      <c r="R544" s="78"/>
      <c r="S544" s="192"/>
      <c r="T544" s="27" t="str">
        <f t="shared" si="27"/>
        <v/>
      </c>
      <c r="U544" s="49" t="str">
        <f t="shared" si="28"/>
        <v/>
      </c>
    </row>
    <row r="545" spans="1:21" ht="21.95" customHeight="1" x14ac:dyDescent="0.15">
      <c r="A545" s="266"/>
      <c r="B545" s="78"/>
      <c r="C545" s="78"/>
      <c r="D545" s="77"/>
      <c r="E545" s="77"/>
      <c r="F545" s="77"/>
      <c r="G545" s="215"/>
      <c r="H545" s="215"/>
      <c r="I545" s="273"/>
      <c r="J545" s="273"/>
      <c r="K545" s="315">
        <f t="shared" si="26"/>
        <v>0</v>
      </c>
      <c r="L545" s="70"/>
      <c r="M545" s="67"/>
      <c r="N545" s="70"/>
      <c r="O545" s="67"/>
      <c r="P545" s="78"/>
      <c r="Q545" s="78"/>
      <c r="R545" s="78"/>
      <c r="S545" s="192"/>
      <c r="T545" s="27" t="str">
        <f t="shared" si="27"/>
        <v/>
      </c>
      <c r="U545" s="49" t="str">
        <f t="shared" si="28"/>
        <v/>
      </c>
    </row>
    <row r="546" spans="1:21" ht="21.95" customHeight="1" x14ac:dyDescent="0.15">
      <c r="A546" s="177"/>
      <c r="B546" s="78"/>
      <c r="C546" s="78"/>
      <c r="D546" s="77"/>
      <c r="E546" s="77"/>
      <c r="F546" s="77"/>
      <c r="G546" s="215"/>
      <c r="H546" s="215"/>
      <c r="I546" s="273"/>
      <c r="J546" s="273"/>
      <c r="K546" s="315">
        <f t="shared" si="26"/>
        <v>0</v>
      </c>
      <c r="L546" s="70"/>
      <c r="M546" s="67"/>
      <c r="N546" s="70"/>
      <c r="O546" s="67"/>
      <c r="P546" s="78"/>
      <c r="Q546" s="78"/>
      <c r="R546" s="78"/>
      <c r="S546" s="192"/>
      <c r="T546" s="27" t="str">
        <f t="shared" si="27"/>
        <v/>
      </c>
      <c r="U546" s="49" t="str">
        <f t="shared" si="28"/>
        <v/>
      </c>
    </row>
    <row r="547" spans="1:21" ht="21.95" customHeight="1" x14ac:dyDescent="0.15">
      <c r="A547" s="207"/>
      <c r="B547" s="93"/>
      <c r="C547" s="94"/>
      <c r="D547" s="94"/>
      <c r="E547" s="278"/>
      <c r="F547" s="94"/>
      <c r="G547" s="279"/>
      <c r="H547" s="239"/>
      <c r="I547" s="280"/>
      <c r="J547" s="260"/>
      <c r="K547" s="316">
        <f t="shared" si="26"/>
        <v>0</v>
      </c>
      <c r="L547" s="208"/>
      <c r="M547" s="208"/>
      <c r="N547" s="208"/>
      <c r="O547" s="208"/>
      <c r="P547" s="208"/>
      <c r="Q547" s="208"/>
      <c r="R547" s="208"/>
      <c r="S547" s="209"/>
      <c r="T547" s="27" t="str">
        <f t="shared" si="27"/>
        <v/>
      </c>
      <c r="U547" s="49" t="str">
        <f t="shared" si="28"/>
        <v/>
      </c>
    </row>
    <row r="548" spans="1:21" ht="21.95" customHeight="1" x14ac:dyDescent="0.15">
      <c r="A548" s="282"/>
      <c r="B548" s="282"/>
      <c r="C548" s="282"/>
      <c r="D548" s="283"/>
      <c r="E548" s="283"/>
      <c r="F548" s="283"/>
      <c r="G548" s="284"/>
      <c r="H548" s="284"/>
      <c r="I548" s="285"/>
      <c r="J548" s="286"/>
      <c r="K548" s="319">
        <f t="shared" si="26"/>
        <v>0</v>
      </c>
      <c r="L548" s="292"/>
      <c r="M548" s="293"/>
      <c r="N548" s="292"/>
      <c r="O548" s="293"/>
      <c r="P548" s="282"/>
      <c r="Q548" s="282"/>
      <c r="R548" s="282"/>
      <c r="S548" s="282"/>
      <c r="T548" s="27" t="str">
        <f t="shared" si="27"/>
        <v/>
      </c>
      <c r="U548" s="49" t="str">
        <f t="shared" si="28"/>
        <v/>
      </c>
    </row>
    <row r="549" spans="1:21" ht="21.95" customHeight="1" x14ac:dyDescent="0.15">
      <c r="A549" s="282"/>
      <c r="B549" s="282"/>
      <c r="C549" s="282"/>
      <c r="D549" s="283"/>
      <c r="E549" s="283"/>
      <c r="F549" s="283"/>
      <c r="G549" s="284"/>
      <c r="H549" s="284"/>
      <c r="I549" s="285"/>
      <c r="J549" s="286"/>
      <c r="K549" s="319">
        <f t="shared" si="26"/>
        <v>0</v>
      </c>
      <c r="L549" s="292"/>
      <c r="M549" s="293"/>
      <c r="N549" s="292"/>
      <c r="O549" s="293"/>
      <c r="P549" s="282"/>
      <c r="Q549" s="282"/>
      <c r="R549" s="282"/>
      <c r="S549" s="282"/>
      <c r="T549" s="27" t="str">
        <f t="shared" si="27"/>
        <v/>
      </c>
      <c r="U549" s="49" t="str">
        <f t="shared" si="28"/>
        <v/>
      </c>
    </row>
    <row r="550" spans="1:21" ht="21.95" customHeight="1" x14ac:dyDescent="0.15">
      <c r="A550" s="282"/>
      <c r="B550" s="282"/>
      <c r="C550" s="282"/>
      <c r="D550" s="283"/>
      <c r="E550" s="283"/>
      <c r="F550" s="283"/>
      <c r="G550" s="284"/>
      <c r="H550" s="284"/>
      <c r="I550" s="285"/>
      <c r="J550" s="286"/>
      <c r="K550" s="319">
        <f t="shared" si="26"/>
        <v>0</v>
      </c>
      <c r="L550" s="292"/>
      <c r="M550" s="293"/>
      <c r="N550" s="292"/>
      <c r="O550" s="293"/>
      <c r="P550" s="282"/>
      <c r="Q550" s="282"/>
      <c r="R550" s="282"/>
      <c r="S550" s="282"/>
      <c r="T550" s="27" t="str">
        <f t="shared" si="27"/>
        <v/>
      </c>
      <c r="U550" s="49" t="str">
        <f t="shared" si="28"/>
        <v/>
      </c>
    </row>
    <row r="551" spans="1:21" ht="21.95" customHeight="1" x14ac:dyDescent="0.15">
      <c r="A551" s="282"/>
      <c r="B551" s="282"/>
      <c r="C551" s="282"/>
      <c r="D551" s="283"/>
      <c r="E551" s="283"/>
      <c r="F551" s="283"/>
      <c r="G551" s="284"/>
      <c r="H551" s="284"/>
      <c r="I551" s="285"/>
      <c r="J551" s="286"/>
      <c r="K551" s="319">
        <f t="shared" si="26"/>
        <v>0</v>
      </c>
      <c r="L551" s="292"/>
      <c r="M551" s="293"/>
      <c r="N551" s="292"/>
      <c r="O551" s="293"/>
      <c r="P551" s="282"/>
      <c r="Q551" s="282"/>
      <c r="R551" s="282"/>
      <c r="S551" s="282"/>
      <c r="T551" s="27" t="str">
        <f t="shared" si="27"/>
        <v/>
      </c>
      <c r="U551" s="49" t="str">
        <f t="shared" si="28"/>
        <v/>
      </c>
    </row>
    <row r="552" spans="1:21" ht="21.95" customHeight="1" x14ac:dyDescent="0.15">
      <c r="A552" s="282"/>
      <c r="B552" s="282"/>
      <c r="C552" s="282"/>
      <c r="D552" s="283"/>
      <c r="E552" s="283"/>
      <c r="F552" s="283"/>
      <c r="G552" s="284"/>
      <c r="H552" s="284"/>
      <c r="I552" s="285"/>
      <c r="J552" s="286"/>
      <c r="K552" s="319">
        <f t="shared" si="26"/>
        <v>0</v>
      </c>
      <c r="L552" s="292"/>
      <c r="M552" s="293"/>
      <c r="N552" s="292"/>
      <c r="O552" s="293"/>
      <c r="P552" s="282"/>
      <c r="Q552" s="282"/>
      <c r="R552" s="282"/>
      <c r="S552" s="282"/>
      <c r="T552" s="27" t="str">
        <f t="shared" si="27"/>
        <v/>
      </c>
      <c r="U552" s="49" t="str">
        <f t="shared" si="28"/>
        <v/>
      </c>
    </row>
    <row r="553" spans="1:21" ht="21.95" customHeight="1" x14ac:dyDescent="0.15">
      <c r="A553" s="282"/>
      <c r="B553" s="282"/>
      <c r="C553" s="282"/>
      <c r="D553" s="283"/>
      <c r="E553" s="283"/>
      <c r="F553" s="283"/>
      <c r="G553" s="284"/>
      <c r="H553" s="284"/>
      <c r="I553" s="285"/>
      <c r="J553" s="286"/>
      <c r="K553" s="319">
        <f t="shared" si="26"/>
        <v>0</v>
      </c>
      <c r="L553" s="292"/>
      <c r="M553" s="293"/>
      <c r="N553" s="292"/>
      <c r="O553" s="293"/>
      <c r="P553" s="282"/>
      <c r="Q553" s="282"/>
      <c r="R553" s="282"/>
      <c r="S553" s="282"/>
      <c r="T553" s="27" t="str">
        <f t="shared" si="27"/>
        <v/>
      </c>
      <c r="U553" s="49" t="str">
        <f t="shared" si="28"/>
        <v/>
      </c>
    </row>
    <row r="554" spans="1:21" ht="21.95" customHeight="1" x14ac:dyDescent="0.15">
      <c r="A554" s="282"/>
      <c r="B554" s="282"/>
      <c r="C554" s="282"/>
      <c r="D554" s="283"/>
      <c r="E554" s="283"/>
      <c r="F554" s="283"/>
      <c r="G554" s="284"/>
      <c r="H554" s="284"/>
      <c r="I554" s="285"/>
      <c r="J554" s="286"/>
      <c r="K554" s="319">
        <f t="shared" si="26"/>
        <v>0</v>
      </c>
      <c r="L554" s="292"/>
      <c r="M554" s="293"/>
      <c r="N554" s="292"/>
      <c r="O554" s="293"/>
      <c r="P554" s="282"/>
      <c r="Q554" s="282"/>
      <c r="R554" s="282"/>
      <c r="S554" s="282"/>
      <c r="T554" s="27" t="str">
        <f t="shared" si="27"/>
        <v/>
      </c>
      <c r="U554" s="49" t="str">
        <f t="shared" si="28"/>
        <v/>
      </c>
    </row>
    <row r="555" spans="1:21" ht="21.95" customHeight="1" x14ac:dyDescent="0.15">
      <c r="A555" s="282"/>
      <c r="B555" s="282"/>
      <c r="C555" s="282"/>
      <c r="D555" s="283"/>
      <c r="E555" s="283"/>
      <c r="F555" s="283"/>
      <c r="G555" s="284"/>
      <c r="H555" s="284"/>
      <c r="I555" s="285"/>
      <c r="J555" s="286"/>
      <c r="K555" s="319">
        <f t="shared" si="26"/>
        <v>0</v>
      </c>
      <c r="L555" s="292"/>
      <c r="M555" s="293"/>
      <c r="N555" s="292"/>
      <c r="O555" s="293"/>
      <c r="P555" s="282"/>
      <c r="Q555" s="282"/>
      <c r="R555" s="282"/>
      <c r="S555" s="282"/>
      <c r="T555" s="27" t="str">
        <f t="shared" si="27"/>
        <v/>
      </c>
      <c r="U555" s="49" t="str">
        <f t="shared" si="28"/>
        <v/>
      </c>
    </row>
    <row r="556" spans="1:21" ht="21.95" customHeight="1" x14ac:dyDescent="0.15">
      <c r="A556" s="282"/>
      <c r="B556" s="282"/>
      <c r="C556" s="282"/>
      <c r="D556" s="283"/>
      <c r="E556" s="283"/>
      <c r="F556" s="283"/>
      <c r="G556" s="284"/>
      <c r="H556" s="284"/>
      <c r="I556" s="285"/>
      <c r="J556" s="286"/>
      <c r="K556" s="319">
        <f t="shared" si="26"/>
        <v>0</v>
      </c>
      <c r="L556" s="292"/>
      <c r="M556" s="293"/>
      <c r="N556" s="292"/>
      <c r="O556" s="293"/>
      <c r="P556" s="282"/>
      <c r="Q556" s="282"/>
      <c r="R556" s="282"/>
      <c r="S556" s="282"/>
      <c r="T556" s="27" t="str">
        <f t="shared" si="27"/>
        <v/>
      </c>
      <c r="U556" s="49" t="str">
        <f t="shared" si="28"/>
        <v/>
      </c>
    </row>
    <row r="557" spans="1:21" ht="21.95" customHeight="1" x14ac:dyDescent="0.15">
      <c r="A557" s="282"/>
      <c r="B557" s="282"/>
      <c r="C557" s="282"/>
      <c r="D557" s="283"/>
      <c r="E557" s="283"/>
      <c r="F557" s="283"/>
      <c r="G557" s="284"/>
      <c r="H557" s="284"/>
      <c r="I557" s="285"/>
      <c r="J557" s="286"/>
      <c r="K557" s="319">
        <f t="shared" si="26"/>
        <v>0</v>
      </c>
      <c r="L557" s="292"/>
      <c r="M557" s="293"/>
      <c r="N557" s="292"/>
      <c r="O557" s="293"/>
      <c r="P557" s="282"/>
      <c r="Q557" s="282"/>
      <c r="R557" s="282"/>
      <c r="S557" s="282"/>
      <c r="T557" s="27" t="str">
        <f t="shared" si="27"/>
        <v/>
      </c>
      <c r="U557" s="49" t="str">
        <f t="shared" si="28"/>
        <v/>
      </c>
    </row>
    <row r="558" spans="1:21" ht="21.95" customHeight="1" x14ac:dyDescent="0.15">
      <c r="A558" s="282"/>
      <c r="B558" s="282"/>
      <c r="C558" s="282"/>
      <c r="D558" s="283"/>
      <c r="E558" s="283"/>
      <c r="F558" s="283"/>
      <c r="G558" s="284"/>
      <c r="H558" s="284"/>
      <c r="I558" s="285"/>
      <c r="J558" s="286"/>
      <c r="K558" s="319">
        <f t="shared" si="26"/>
        <v>0</v>
      </c>
      <c r="L558" s="292"/>
      <c r="M558" s="293"/>
      <c r="N558" s="292"/>
      <c r="O558" s="293"/>
      <c r="P558" s="282"/>
      <c r="Q558" s="282"/>
      <c r="R558" s="282"/>
      <c r="S558" s="282"/>
      <c r="T558" s="27" t="str">
        <f t="shared" si="27"/>
        <v/>
      </c>
      <c r="U558" s="49" t="str">
        <f t="shared" si="28"/>
        <v/>
      </c>
    </row>
    <row r="559" spans="1:21" ht="21.95" customHeight="1" x14ac:dyDescent="0.15">
      <c r="A559" s="282"/>
      <c r="B559" s="282"/>
      <c r="C559" s="282"/>
      <c r="D559" s="283"/>
      <c r="E559" s="283"/>
      <c r="F559" s="283"/>
      <c r="G559" s="284"/>
      <c r="H559" s="284"/>
      <c r="I559" s="285"/>
      <c r="J559" s="286"/>
      <c r="K559" s="319">
        <f t="shared" si="26"/>
        <v>0</v>
      </c>
      <c r="L559" s="292"/>
      <c r="M559" s="293"/>
      <c r="N559" s="292"/>
      <c r="O559" s="293"/>
      <c r="P559" s="282"/>
      <c r="Q559" s="282"/>
      <c r="R559" s="282"/>
      <c r="S559" s="282"/>
      <c r="T559" s="27" t="str">
        <f t="shared" si="27"/>
        <v/>
      </c>
      <c r="U559" s="49" t="str">
        <f t="shared" si="28"/>
        <v/>
      </c>
    </row>
    <row r="560" spans="1:21" ht="21.95" customHeight="1" x14ac:dyDescent="0.15">
      <c r="A560" s="282"/>
      <c r="B560" s="282"/>
      <c r="C560" s="282"/>
      <c r="D560" s="283"/>
      <c r="E560" s="283"/>
      <c r="F560" s="283"/>
      <c r="G560" s="284"/>
      <c r="H560" s="284"/>
      <c r="I560" s="285"/>
      <c r="J560" s="286"/>
      <c r="K560" s="319">
        <f t="shared" si="26"/>
        <v>0</v>
      </c>
      <c r="L560" s="292"/>
      <c r="M560" s="293"/>
      <c r="N560" s="292"/>
      <c r="O560" s="293"/>
      <c r="P560" s="282"/>
      <c r="Q560" s="282"/>
      <c r="R560" s="282"/>
      <c r="S560" s="282"/>
      <c r="T560" s="27" t="str">
        <f t="shared" si="27"/>
        <v/>
      </c>
      <c r="U560" s="49" t="str">
        <f t="shared" si="28"/>
        <v/>
      </c>
    </row>
    <row r="561" spans="1:21" ht="21.95" customHeight="1" x14ac:dyDescent="0.15">
      <c r="A561" s="282"/>
      <c r="B561" s="282"/>
      <c r="C561" s="282"/>
      <c r="D561" s="283"/>
      <c r="E561" s="283"/>
      <c r="F561" s="283"/>
      <c r="G561" s="284"/>
      <c r="H561" s="284"/>
      <c r="I561" s="285"/>
      <c r="J561" s="286"/>
      <c r="K561" s="319">
        <f t="shared" si="26"/>
        <v>0</v>
      </c>
      <c r="L561" s="292"/>
      <c r="M561" s="293"/>
      <c r="N561" s="292"/>
      <c r="O561" s="293"/>
      <c r="P561" s="282"/>
      <c r="Q561" s="282"/>
      <c r="R561" s="282"/>
      <c r="S561" s="282"/>
      <c r="T561" s="27" t="str">
        <f t="shared" si="27"/>
        <v/>
      </c>
      <c r="U561" s="49" t="str">
        <f t="shared" si="28"/>
        <v/>
      </c>
    </row>
    <row r="562" spans="1:21" ht="21.95" customHeight="1" x14ac:dyDescent="0.15">
      <c r="A562" s="282"/>
      <c r="B562" s="282"/>
      <c r="C562" s="282"/>
      <c r="D562" s="283"/>
      <c r="E562" s="283"/>
      <c r="F562" s="283"/>
      <c r="G562" s="284"/>
      <c r="H562" s="284"/>
      <c r="I562" s="285"/>
      <c r="J562" s="286"/>
      <c r="K562" s="319">
        <f t="shared" si="26"/>
        <v>0</v>
      </c>
      <c r="L562" s="292"/>
      <c r="M562" s="293"/>
      <c r="N562" s="292"/>
      <c r="O562" s="293"/>
      <c r="P562" s="282"/>
      <c r="Q562" s="282"/>
      <c r="R562" s="282"/>
      <c r="S562" s="282"/>
      <c r="T562" s="27" t="str">
        <f t="shared" si="27"/>
        <v/>
      </c>
      <c r="U562" s="49" t="str">
        <f t="shared" si="28"/>
        <v/>
      </c>
    </row>
    <row r="563" spans="1:21" ht="21.95" customHeight="1" x14ac:dyDescent="0.15">
      <c r="A563" s="282"/>
      <c r="B563" s="282"/>
      <c r="C563" s="282"/>
      <c r="D563" s="283"/>
      <c r="E563" s="283"/>
      <c r="F563" s="283"/>
      <c r="G563" s="284"/>
      <c r="H563" s="284"/>
      <c r="I563" s="285"/>
      <c r="J563" s="286"/>
      <c r="K563" s="319">
        <f t="shared" si="26"/>
        <v>0</v>
      </c>
      <c r="L563" s="292"/>
      <c r="M563" s="293"/>
      <c r="N563" s="292"/>
      <c r="O563" s="293"/>
      <c r="P563" s="282"/>
      <c r="Q563" s="282"/>
      <c r="R563" s="282"/>
      <c r="S563" s="282"/>
      <c r="T563" s="27" t="str">
        <f t="shared" si="27"/>
        <v/>
      </c>
      <c r="U563" s="49" t="str">
        <f t="shared" si="28"/>
        <v/>
      </c>
    </row>
    <row r="564" spans="1:21" ht="21.95" customHeight="1" x14ac:dyDescent="0.15">
      <c r="A564" s="282"/>
      <c r="B564" s="282"/>
      <c r="C564" s="282"/>
      <c r="D564" s="283"/>
      <c r="E564" s="283"/>
      <c r="F564" s="283"/>
      <c r="G564" s="284"/>
      <c r="H564" s="284"/>
      <c r="I564" s="285"/>
      <c r="J564" s="286"/>
      <c r="K564" s="319">
        <f t="shared" si="26"/>
        <v>0</v>
      </c>
      <c r="L564" s="292"/>
      <c r="M564" s="293"/>
      <c r="N564" s="292"/>
      <c r="O564" s="293"/>
      <c r="P564" s="282"/>
      <c r="Q564" s="282"/>
      <c r="R564" s="282"/>
      <c r="S564" s="282"/>
      <c r="T564" s="27" t="str">
        <f t="shared" si="27"/>
        <v/>
      </c>
      <c r="U564" s="49" t="str">
        <f t="shared" si="28"/>
        <v/>
      </c>
    </row>
    <row r="565" spans="1:21" ht="21.95" customHeight="1" x14ac:dyDescent="0.15">
      <c r="A565" s="282"/>
      <c r="B565" s="282"/>
      <c r="C565" s="282"/>
      <c r="D565" s="283"/>
      <c r="E565" s="283"/>
      <c r="F565" s="283"/>
      <c r="G565" s="284"/>
      <c r="H565" s="284"/>
      <c r="I565" s="285"/>
      <c r="J565" s="286"/>
      <c r="K565" s="319">
        <f t="shared" si="26"/>
        <v>0</v>
      </c>
      <c r="L565" s="292"/>
      <c r="M565" s="293"/>
      <c r="N565" s="292"/>
      <c r="O565" s="293"/>
      <c r="P565" s="282"/>
      <c r="Q565" s="282"/>
      <c r="R565" s="282"/>
      <c r="S565" s="282"/>
      <c r="T565" s="27" t="str">
        <f t="shared" si="27"/>
        <v/>
      </c>
      <c r="U565" s="49" t="str">
        <f t="shared" si="28"/>
        <v/>
      </c>
    </row>
    <row r="566" spans="1:21" ht="21.95" customHeight="1" x14ac:dyDescent="0.15">
      <c r="A566" s="282"/>
      <c r="B566" s="282"/>
      <c r="C566" s="282"/>
      <c r="D566" s="283"/>
      <c r="E566" s="283"/>
      <c r="F566" s="283"/>
      <c r="G566" s="284"/>
      <c r="H566" s="284"/>
      <c r="I566" s="285"/>
      <c r="J566" s="286"/>
      <c r="K566" s="319">
        <f t="shared" si="26"/>
        <v>0</v>
      </c>
      <c r="L566" s="292"/>
      <c r="M566" s="293"/>
      <c r="N566" s="292"/>
      <c r="O566" s="293"/>
      <c r="P566" s="282"/>
      <c r="Q566" s="282"/>
      <c r="R566" s="282"/>
      <c r="S566" s="282"/>
      <c r="T566" s="27" t="str">
        <f t="shared" si="27"/>
        <v/>
      </c>
      <c r="U566" s="49" t="str">
        <f t="shared" si="28"/>
        <v/>
      </c>
    </row>
    <row r="567" spans="1:21" ht="21.95" customHeight="1" x14ac:dyDescent="0.15">
      <c r="A567" s="282"/>
      <c r="B567" s="282"/>
      <c r="C567" s="282"/>
      <c r="D567" s="283"/>
      <c r="E567" s="283"/>
      <c r="F567" s="283"/>
      <c r="G567" s="284"/>
      <c r="H567" s="284"/>
      <c r="I567" s="285"/>
      <c r="J567" s="286"/>
      <c r="K567" s="319">
        <f t="shared" si="26"/>
        <v>0</v>
      </c>
      <c r="L567" s="292"/>
      <c r="M567" s="293"/>
      <c r="N567" s="292"/>
      <c r="O567" s="293"/>
      <c r="P567" s="282"/>
      <c r="Q567" s="282"/>
      <c r="R567" s="282"/>
      <c r="S567" s="282"/>
      <c r="T567" s="27" t="str">
        <f t="shared" si="27"/>
        <v/>
      </c>
      <c r="U567" s="49" t="str">
        <f t="shared" si="28"/>
        <v/>
      </c>
    </row>
    <row r="568" spans="1:21" ht="21.95" customHeight="1" x14ac:dyDescent="0.15">
      <c r="A568" s="282"/>
      <c r="B568" s="282"/>
      <c r="C568" s="282"/>
      <c r="D568" s="283"/>
      <c r="E568" s="283"/>
      <c r="F568" s="283"/>
      <c r="G568" s="284"/>
      <c r="H568" s="284"/>
      <c r="I568" s="285"/>
      <c r="J568" s="286"/>
      <c r="K568" s="319">
        <f t="shared" si="26"/>
        <v>0</v>
      </c>
      <c r="L568" s="292"/>
      <c r="M568" s="293"/>
      <c r="N568" s="292"/>
      <c r="O568" s="293"/>
      <c r="P568" s="282"/>
      <c r="Q568" s="282"/>
      <c r="R568" s="282"/>
      <c r="S568" s="282"/>
      <c r="T568" s="27" t="str">
        <f t="shared" si="27"/>
        <v/>
      </c>
      <c r="U568" s="49" t="str">
        <f t="shared" si="28"/>
        <v/>
      </c>
    </row>
    <row r="569" spans="1:21" ht="21.95" customHeight="1" x14ac:dyDescent="0.15">
      <c r="A569" s="282"/>
      <c r="B569" s="282"/>
      <c r="C569" s="282"/>
      <c r="D569" s="283"/>
      <c r="E569" s="283"/>
      <c r="F569" s="283"/>
      <c r="G569" s="284"/>
      <c r="H569" s="284"/>
      <c r="I569" s="285"/>
      <c r="J569" s="286"/>
      <c r="K569" s="319">
        <f t="shared" si="26"/>
        <v>0</v>
      </c>
      <c r="L569" s="292"/>
      <c r="M569" s="293"/>
      <c r="N569" s="292"/>
      <c r="O569" s="293"/>
      <c r="P569" s="282"/>
      <c r="Q569" s="282"/>
      <c r="R569" s="282"/>
      <c r="S569" s="282"/>
      <c r="T569" s="27" t="str">
        <f t="shared" si="27"/>
        <v/>
      </c>
      <c r="U569" s="49" t="str">
        <f t="shared" si="28"/>
        <v/>
      </c>
    </row>
    <row r="570" spans="1:21" ht="21.95" customHeight="1" x14ac:dyDescent="0.15">
      <c r="A570" s="282"/>
      <c r="B570" s="282"/>
      <c r="C570" s="282"/>
      <c r="D570" s="283"/>
      <c r="E570" s="283"/>
      <c r="F570" s="283"/>
      <c r="G570" s="284"/>
      <c r="H570" s="284"/>
      <c r="I570" s="285"/>
      <c r="J570" s="286"/>
      <c r="K570" s="319">
        <f t="shared" si="26"/>
        <v>0</v>
      </c>
      <c r="L570" s="292"/>
      <c r="M570" s="293"/>
      <c r="N570" s="292"/>
      <c r="O570" s="293"/>
      <c r="P570" s="282"/>
      <c r="Q570" s="282"/>
      <c r="R570" s="282"/>
      <c r="S570" s="282"/>
      <c r="T570" s="27" t="str">
        <f t="shared" si="27"/>
        <v/>
      </c>
      <c r="U570" s="49" t="str">
        <f t="shared" si="28"/>
        <v/>
      </c>
    </row>
    <row r="571" spans="1:21" ht="21.95" customHeight="1" x14ac:dyDescent="0.15">
      <c r="A571" s="282"/>
      <c r="B571" s="282"/>
      <c r="C571" s="282"/>
      <c r="D571" s="283"/>
      <c r="E571" s="283"/>
      <c r="F571" s="283"/>
      <c r="G571" s="284"/>
      <c r="H571" s="284"/>
      <c r="I571" s="285"/>
      <c r="J571" s="286"/>
      <c r="K571" s="319">
        <f t="shared" si="26"/>
        <v>0</v>
      </c>
      <c r="L571" s="292"/>
      <c r="M571" s="293"/>
      <c r="N571" s="292"/>
      <c r="O571" s="293"/>
      <c r="P571" s="282"/>
      <c r="Q571" s="282"/>
      <c r="R571" s="282"/>
      <c r="S571" s="282"/>
      <c r="T571" s="27" t="str">
        <f t="shared" si="27"/>
        <v/>
      </c>
      <c r="U571" s="49" t="str">
        <f t="shared" si="28"/>
        <v/>
      </c>
    </row>
    <row r="572" spans="1:21" ht="21.95" customHeight="1" x14ac:dyDescent="0.15">
      <c r="A572" s="282"/>
      <c r="B572" s="282"/>
      <c r="C572" s="282"/>
      <c r="D572" s="283"/>
      <c r="E572" s="283"/>
      <c r="F572" s="283"/>
      <c r="G572" s="284"/>
      <c r="H572" s="284"/>
      <c r="I572" s="285"/>
      <c r="J572" s="286"/>
      <c r="K572" s="319">
        <f t="shared" si="26"/>
        <v>0</v>
      </c>
      <c r="L572" s="292"/>
      <c r="M572" s="293"/>
      <c r="N572" s="292"/>
      <c r="O572" s="293"/>
      <c r="P572" s="282"/>
      <c r="Q572" s="282"/>
      <c r="R572" s="282"/>
      <c r="S572" s="282"/>
      <c r="T572" s="27" t="str">
        <f t="shared" si="27"/>
        <v/>
      </c>
      <c r="U572" s="49" t="str">
        <f t="shared" si="28"/>
        <v/>
      </c>
    </row>
    <row r="573" spans="1:21" ht="21.95" customHeight="1" x14ac:dyDescent="0.15">
      <c r="A573" s="282"/>
      <c r="B573" s="282"/>
      <c r="C573" s="282"/>
      <c r="D573" s="283"/>
      <c r="E573" s="283"/>
      <c r="F573" s="283"/>
      <c r="G573" s="284"/>
      <c r="H573" s="284"/>
      <c r="I573" s="285"/>
      <c r="J573" s="286"/>
      <c r="K573" s="319">
        <f t="shared" si="26"/>
        <v>0</v>
      </c>
      <c r="L573" s="292"/>
      <c r="M573" s="293"/>
      <c r="N573" s="292"/>
      <c r="O573" s="293"/>
      <c r="P573" s="282"/>
      <c r="Q573" s="282"/>
      <c r="R573" s="282"/>
      <c r="S573" s="282"/>
      <c r="T573" s="27" t="str">
        <f t="shared" si="27"/>
        <v/>
      </c>
      <c r="U573" s="49" t="str">
        <f t="shared" si="28"/>
        <v/>
      </c>
    </row>
    <row r="574" spans="1:21" ht="21.95" customHeight="1" x14ac:dyDescent="0.15">
      <c r="A574" s="282"/>
      <c r="B574" s="282"/>
      <c r="C574" s="282"/>
      <c r="D574" s="283"/>
      <c r="E574" s="283"/>
      <c r="F574" s="283"/>
      <c r="G574" s="284"/>
      <c r="H574" s="284"/>
      <c r="I574" s="285"/>
      <c r="J574" s="286"/>
      <c r="K574" s="319">
        <f t="shared" si="26"/>
        <v>0</v>
      </c>
      <c r="L574" s="292"/>
      <c r="M574" s="293"/>
      <c r="N574" s="292"/>
      <c r="O574" s="293"/>
      <c r="P574" s="282"/>
      <c r="Q574" s="282"/>
      <c r="R574" s="282"/>
      <c r="S574" s="282"/>
      <c r="T574" s="27" t="str">
        <f t="shared" si="27"/>
        <v/>
      </c>
      <c r="U574" s="49" t="str">
        <f t="shared" si="28"/>
        <v/>
      </c>
    </row>
    <row r="575" spans="1:21" ht="21.95" customHeight="1" x14ac:dyDescent="0.15">
      <c r="A575" s="282"/>
      <c r="B575" s="282"/>
      <c r="C575" s="282"/>
      <c r="D575" s="283"/>
      <c r="E575" s="283"/>
      <c r="F575" s="283"/>
      <c r="G575" s="284"/>
      <c r="H575" s="284"/>
      <c r="I575" s="285"/>
      <c r="J575" s="286"/>
      <c r="K575" s="319">
        <f t="shared" si="26"/>
        <v>0</v>
      </c>
      <c r="L575" s="292"/>
      <c r="M575" s="293"/>
      <c r="N575" s="292"/>
      <c r="O575" s="293"/>
      <c r="P575" s="282"/>
      <c r="Q575" s="282"/>
      <c r="R575" s="282"/>
      <c r="S575" s="282"/>
      <c r="T575" s="27" t="str">
        <f t="shared" si="27"/>
        <v/>
      </c>
      <c r="U575" s="49" t="str">
        <f t="shared" si="28"/>
        <v/>
      </c>
    </row>
    <row r="576" spans="1:21" ht="21.95" customHeight="1" x14ac:dyDescent="0.15">
      <c r="A576" s="282"/>
      <c r="B576" s="282"/>
      <c r="C576" s="282"/>
      <c r="D576" s="283"/>
      <c r="E576" s="283"/>
      <c r="F576" s="283"/>
      <c r="G576" s="284"/>
      <c r="H576" s="284"/>
      <c r="I576" s="285"/>
      <c r="J576" s="286"/>
      <c r="K576" s="319">
        <f t="shared" si="26"/>
        <v>0</v>
      </c>
      <c r="L576" s="292"/>
      <c r="M576" s="293"/>
      <c r="N576" s="292"/>
      <c r="O576" s="293"/>
      <c r="P576" s="282"/>
      <c r="Q576" s="282"/>
      <c r="R576" s="282"/>
      <c r="S576" s="282"/>
      <c r="T576" s="27" t="str">
        <f t="shared" si="27"/>
        <v/>
      </c>
      <c r="U576" s="49" t="str">
        <f t="shared" si="28"/>
        <v/>
      </c>
    </row>
    <row r="577" spans="1:21" ht="21.95" customHeight="1" x14ac:dyDescent="0.15">
      <c r="A577" s="282"/>
      <c r="B577" s="282"/>
      <c r="C577" s="282"/>
      <c r="D577" s="283"/>
      <c r="E577" s="283"/>
      <c r="F577" s="283"/>
      <c r="G577" s="284"/>
      <c r="H577" s="284"/>
      <c r="I577" s="285"/>
      <c r="J577" s="286"/>
      <c r="K577" s="319">
        <f t="shared" si="26"/>
        <v>0</v>
      </c>
      <c r="L577" s="292"/>
      <c r="M577" s="293"/>
      <c r="N577" s="292"/>
      <c r="O577" s="293"/>
      <c r="P577" s="282"/>
      <c r="Q577" s="282"/>
      <c r="R577" s="282"/>
      <c r="S577" s="282"/>
      <c r="T577" s="27" t="str">
        <f t="shared" si="27"/>
        <v/>
      </c>
      <c r="U577" s="49" t="str">
        <f t="shared" si="28"/>
        <v/>
      </c>
    </row>
    <row r="578" spans="1:21" ht="21.95" customHeight="1" x14ac:dyDescent="0.15">
      <c r="A578" s="282"/>
      <c r="B578" s="282"/>
      <c r="C578" s="282"/>
      <c r="D578" s="283"/>
      <c r="E578" s="283"/>
      <c r="F578" s="283"/>
      <c r="G578" s="284"/>
      <c r="H578" s="284"/>
      <c r="I578" s="285"/>
      <c r="J578" s="286"/>
      <c r="K578" s="319">
        <f t="shared" si="26"/>
        <v>0</v>
      </c>
      <c r="L578" s="292"/>
      <c r="M578" s="293"/>
      <c r="N578" s="292"/>
      <c r="O578" s="293"/>
      <c r="P578" s="282"/>
      <c r="Q578" s="282"/>
      <c r="R578" s="282"/>
      <c r="S578" s="282"/>
      <c r="T578" s="27" t="str">
        <f t="shared" si="27"/>
        <v/>
      </c>
      <c r="U578" s="49" t="str">
        <f t="shared" si="28"/>
        <v/>
      </c>
    </row>
    <row r="579" spans="1:21" ht="21.95" customHeight="1" x14ac:dyDescent="0.15">
      <c r="A579" s="282"/>
      <c r="B579" s="282"/>
      <c r="C579" s="282"/>
      <c r="D579" s="283"/>
      <c r="E579" s="283"/>
      <c r="F579" s="283"/>
      <c r="G579" s="284"/>
      <c r="H579" s="284"/>
      <c r="I579" s="285"/>
      <c r="J579" s="286"/>
      <c r="K579" s="319">
        <f t="shared" si="26"/>
        <v>0</v>
      </c>
      <c r="L579" s="292"/>
      <c r="M579" s="293"/>
      <c r="N579" s="292"/>
      <c r="O579" s="293"/>
      <c r="P579" s="282"/>
      <c r="Q579" s="282"/>
      <c r="R579" s="282"/>
      <c r="S579" s="282"/>
      <c r="T579" s="27" t="str">
        <f t="shared" si="27"/>
        <v/>
      </c>
      <c r="U579" s="49" t="str">
        <f t="shared" si="28"/>
        <v/>
      </c>
    </row>
    <row r="580" spans="1:21" ht="21.95" customHeight="1" x14ac:dyDescent="0.15">
      <c r="A580" s="282"/>
      <c r="B580" s="282"/>
      <c r="C580" s="282"/>
      <c r="D580" s="283"/>
      <c r="E580" s="283"/>
      <c r="F580" s="283"/>
      <c r="G580" s="284"/>
      <c r="H580" s="284"/>
      <c r="I580" s="285"/>
      <c r="J580" s="286"/>
      <c r="K580" s="319">
        <f t="shared" si="26"/>
        <v>0</v>
      </c>
      <c r="L580" s="292"/>
      <c r="M580" s="293"/>
      <c r="N580" s="292"/>
      <c r="O580" s="293"/>
      <c r="P580" s="282"/>
      <c r="Q580" s="282"/>
      <c r="R580" s="282"/>
      <c r="S580" s="282"/>
      <c r="T580" s="27" t="str">
        <f t="shared" si="27"/>
        <v/>
      </c>
      <c r="U580" s="49" t="str">
        <f t="shared" si="28"/>
        <v/>
      </c>
    </row>
    <row r="581" spans="1:21" ht="21.95" customHeight="1" x14ac:dyDescent="0.15">
      <c r="A581" s="282"/>
      <c r="B581" s="282"/>
      <c r="C581" s="282"/>
      <c r="D581" s="283"/>
      <c r="E581" s="283"/>
      <c r="F581" s="283"/>
      <c r="G581" s="284"/>
      <c r="H581" s="284"/>
      <c r="I581" s="285"/>
      <c r="J581" s="286"/>
      <c r="K581" s="319">
        <f t="shared" si="26"/>
        <v>0</v>
      </c>
      <c r="L581" s="292"/>
      <c r="M581" s="293"/>
      <c r="N581" s="292"/>
      <c r="O581" s="293"/>
      <c r="P581" s="282"/>
      <c r="Q581" s="282"/>
      <c r="R581" s="282"/>
      <c r="S581" s="282"/>
      <c r="T581" s="27" t="str">
        <f t="shared" si="27"/>
        <v/>
      </c>
      <c r="U581" s="49" t="str">
        <f t="shared" si="28"/>
        <v/>
      </c>
    </row>
    <row r="582" spans="1:21" ht="21.95" customHeight="1" x14ac:dyDescent="0.15">
      <c r="A582" s="282"/>
      <c r="B582" s="282"/>
      <c r="C582" s="282"/>
      <c r="D582" s="283"/>
      <c r="E582" s="283"/>
      <c r="F582" s="283"/>
      <c r="G582" s="284"/>
      <c r="H582" s="284"/>
      <c r="I582" s="285"/>
      <c r="J582" s="286"/>
      <c r="K582" s="319">
        <f t="shared" si="26"/>
        <v>0</v>
      </c>
      <c r="L582" s="292"/>
      <c r="M582" s="293"/>
      <c r="N582" s="292"/>
      <c r="O582" s="293"/>
      <c r="P582" s="282"/>
      <c r="Q582" s="282"/>
      <c r="R582" s="282"/>
      <c r="S582" s="282"/>
      <c r="T582" s="27" t="str">
        <f t="shared" si="27"/>
        <v/>
      </c>
      <c r="U582" s="49" t="str">
        <f t="shared" si="28"/>
        <v/>
      </c>
    </row>
    <row r="583" spans="1:21" ht="21.95" customHeight="1" x14ac:dyDescent="0.15">
      <c r="A583" s="282"/>
      <c r="B583" s="282"/>
      <c r="C583" s="282"/>
      <c r="D583" s="283"/>
      <c r="E583" s="283"/>
      <c r="F583" s="283"/>
      <c r="G583" s="284"/>
      <c r="H583" s="284"/>
      <c r="I583" s="285"/>
      <c r="J583" s="286"/>
      <c r="K583" s="319">
        <f t="shared" ref="K583:K627" si="29">J583-E583</f>
        <v>0</v>
      </c>
      <c r="L583" s="292"/>
      <c r="M583" s="293"/>
      <c r="N583" s="292"/>
      <c r="O583" s="293"/>
      <c r="P583" s="282"/>
      <c r="Q583" s="282"/>
      <c r="R583" s="282"/>
      <c r="S583" s="282"/>
      <c r="T583" s="27" t="str">
        <f t="shared" ref="T583:T646" si="30">CONCATENATE(L583,C583)</f>
        <v/>
      </c>
      <c r="U583" s="49" t="str">
        <f t="shared" ref="U583:U646" si="31">CONCATENATE(N583,H583)</f>
        <v/>
      </c>
    </row>
    <row r="584" spans="1:21" ht="21.95" customHeight="1" x14ac:dyDescent="0.15">
      <c r="A584" s="282"/>
      <c r="B584" s="282"/>
      <c r="C584" s="282"/>
      <c r="D584" s="283"/>
      <c r="E584" s="283"/>
      <c r="F584" s="283"/>
      <c r="G584" s="284"/>
      <c r="H584" s="284"/>
      <c r="I584" s="285"/>
      <c r="J584" s="286"/>
      <c r="K584" s="319">
        <f t="shared" si="29"/>
        <v>0</v>
      </c>
      <c r="L584" s="292"/>
      <c r="M584" s="293"/>
      <c r="N584" s="292"/>
      <c r="O584" s="293"/>
      <c r="P584" s="282"/>
      <c r="Q584" s="282"/>
      <c r="R584" s="282"/>
      <c r="S584" s="282"/>
      <c r="T584" s="27" t="str">
        <f t="shared" si="30"/>
        <v/>
      </c>
      <c r="U584" s="49" t="str">
        <f t="shared" si="31"/>
        <v/>
      </c>
    </row>
    <row r="585" spans="1:21" ht="21.95" customHeight="1" x14ac:dyDescent="0.15">
      <c r="A585" s="282"/>
      <c r="B585" s="282"/>
      <c r="C585" s="282"/>
      <c r="D585" s="283"/>
      <c r="E585" s="283"/>
      <c r="F585" s="283"/>
      <c r="G585" s="284"/>
      <c r="H585" s="284"/>
      <c r="I585" s="285"/>
      <c r="J585" s="286"/>
      <c r="K585" s="319">
        <f t="shared" si="29"/>
        <v>0</v>
      </c>
      <c r="L585" s="292"/>
      <c r="M585" s="293"/>
      <c r="N585" s="292"/>
      <c r="O585" s="293"/>
      <c r="P585" s="282"/>
      <c r="Q585" s="282"/>
      <c r="R585" s="282"/>
      <c r="S585" s="282"/>
      <c r="T585" s="27" t="str">
        <f t="shared" si="30"/>
        <v/>
      </c>
      <c r="U585" s="49" t="str">
        <f t="shared" si="31"/>
        <v/>
      </c>
    </row>
    <row r="586" spans="1:21" ht="21.95" customHeight="1" x14ac:dyDescent="0.15">
      <c r="A586" s="282"/>
      <c r="B586" s="282"/>
      <c r="C586" s="282"/>
      <c r="D586" s="283"/>
      <c r="E586" s="283"/>
      <c r="F586" s="283"/>
      <c r="G586" s="284"/>
      <c r="H586" s="284"/>
      <c r="I586" s="285"/>
      <c r="J586" s="286"/>
      <c r="K586" s="319">
        <f t="shared" si="29"/>
        <v>0</v>
      </c>
      <c r="L586" s="292"/>
      <c r="M586" s="293"/>
      <c r="N586" s="292"/>
      <c r="O586" s="293"/>
      <c r="P586" s="282"/>
      <c r="Q586" s="282"/>
      <c r="R586" s="282"/>
      <c r="S586" s="282"/>
      <c r="T586" s="27" t="str">
        <f t="shared" si="30"/>
        <v/>
      </c>
      <c r="U586" s="49" t="str">
        <f t="shared" si="31"/>
        <v/>
      </c>
    </row>
    <row r="587" spans="1:21" ht="21.95" customHeight="1" x14ac:dyDescent="0.15">
      <c r="A587" s="282"/>
      <c r="B587" s="282"/>
      <c r="C587" s="282"/>
      <c r="D587" s="283"/>
      <c r="E587" s="283"/>
      <c r="F587" s="283"/>
      <c r="G587" s="284"/>
      <c r="H587" s="284"/>
      <c r="I587" s="285"/>
      <c r="J587" s="286"/>
      <c r="K587" s="319">
        <f t="shared" si="29"/>
        <v>0</v>
      </c>
      <c r="L587" s="292"/>
      <c r="M587" s="293"/>
      <c r="N587" s="292"/>
      <c r="O587" s="293"/>
      <c r="P587" s="282"/>
      <c r="Q587" s="282"/>
      <c r="R587" s="282"/>
      <c r="S587" s="282"/>
      <c r="T587" s="27" t="str">
        <f t="shared" si="30"/>
        <v/>
      </c>
      <c r="U587" s="49" t="str">
        <f t="shared" si="31"/>
        <v/>
      </c>
    </row>
    <row r="588" spans="1:21" ht="21.95" customHeight="1" x14ac:dyDescent="0.15">
      <c r="A588" s="282"/>
      <c r="B588" s="282"/>
      <c r="C588" s="282"/>
      <c r="D588" s="283"/>
      <c r="E588" s="283"/>
      <c r="F588" s="283"/>
      <c r="G588" s="284"/>
      <c r="H588" s="284"/>
      <c r="I588" s="285"/>
      <c r="J588" s="286"/>
      <c r="K588" s="319">
        <f t="shared" si="29"/>
        <v>0</v>
      </c>
      <c r="L588" s="292"/>
      <c r="M588" s="293"/>
      <c r="N588" s="292"/>
      <c r="O588" s="293"/>
      <c r="P588" s="282"/>
      <c r="Q588" s="282"/>
      <c r="R588" s="282"/>
      <c r="S588" s="282"/>
      <c r="T588" s="27" t="str">
        <f t="shared" si="30"/>
        <v/>
      </c>
      <c r="U588" s="49" t="str">
        <f t="shared" si="31"/>
        <v/>
      </c>
    </row>
    <row r="589" spans="1:21" ht="21.95" customHeight="1" x14ac:dyDescent="0.15">
      <c r="A589" s="282"/>
      <c r="B589" s="282"/>
      <c r="C589" s="282"/>
      <c r="D589" s="283"/>
      <c r="E589" s="283"/>
      <c r="F589" s="283"/>
      <c r="G589" s="284"/>
      <c r="H589" s="284"/>
      <c r="I589" s="285"/>
      <c r="J589" s="286"/>
      <c r="K589" s="319">
        <f t="shared" si="29"/>
        <v>0</v>
      </c>
      <c r="L589" s="292"/>
      <c r="M589" s="293"/>
      <c r="N589" s="292"/>
      <c r="O589" s="293"/>
      <c r="P589" s="282"/>
      <c r="Q589" s="282"/>
      <c r="R589" s="282"/>
      <c r="S589" s="282"/>
      <c r="T589" s="27" t="str">
        <f t="shared" si="30"/>
        <v/>
      </c>
      <c r="U589" s="49" t="str">
        <f t="shared" si="31"/>
        <v/>
      </c>
    </row>
    <row r="590" spans="1:21" ht="21.95" customHeight="1" x14ac:dyDescent="0.15">
      <c r="A590" s="282"/>
      <c r="B590" s="282"/>
      <c r="C590" s="282"/>
      <c r="D590" s="283"/>
      <c r="E590" s="283"/>
      <c r="F590" s="283"/>
      <c r="G590" s="284"/>
      <c r="H590" s="284"/>
      <c r="I590" s="285"/>
      <c r="J590" s="286"/>
      <c r="K590" s="319">
        <f t="shared" si="29"/>
        <v>0</v>
      </c>
      <c r="L590" s="292"/>
      <c r="M590" s="293"/>
      <c r="N590" s="292"/>
      <c r="O590" s="293"/>
      <c r="P590" s="282"/>
      <c r="Q590" s="282"/>
      <c r="R590" s="282"/>
      <c r="S590" s="282"/>
      <c r="T590" s="27" t="str">
        <f t="shared" si="30"/>
        <v/>
      </c>
      <c r="U590" s="49" t="str">
        <f t="shared" si="31"/>
        <v/>
      </c>
    </row>
    <row r="591" spans="1:21" ht="21.95" customHeight="1" x14ac:dyDescent="0.15">
      <c r="A591" s="282"/>
      <c r="B591" s="282"/>
      <c r="C591" s="282"/>
      <c r="D591" s="283"/>
      <c r="E591" s="283"/>
      <c r="F591" s="283"/>
      <c r="G591" s="284"/>
      <c r="H591" s="284"/>
      <c r="I591" s="285"/>
      <c r="J591" s="286"/>
      <c r="K591" s="319">
        <f t="shared" si="29"/>
        <v>0</v>
      </c>
      <c r="L591" s="292"/>
      <c r="M591" s="293"/>
      <c r="N591" s="292"/>
      <c r="O591" s="293"/>
      <c r="P591" s="282"/>
      <c r="Q591" s="282"/>
      <c r="R591" s="282"/>
      <c r="S591" s="282"/>
      <c r="T591" s="27" t="str">
        <f t="shared" si="30"/>
        <v/>
      </c>
      <c r="U591" s="49" t="str">
        <f t="shared" si="31"/>
        <v/>
      </c>
    </row>
    <row r="592" spans="1:21" ht="21.95" customHeight="1" x14ac:dyDescent="0.15">
      <c r="A592" s="282"/>
      <c r="B592" s="282"/>
      <c r="C592" s="282"/>
      <c r="D592" s="283"/>
      <c r="E592" s="283"/>
      <c r="F592" s="283"/>
      <c r="G592" s="284"/>
      <c r="H592" s="284"/>
      <c r="I592" s="285"/>
      <c r="J592" s="286"/>
      <c r="K592" s="319">
        <f t="shared" si="29"/>
        <v>0</v>
      </c>
      <c r="L592" s="292"/>
      <c r="M592" s="293"/>
      <c r="N592" s="292"/>
      <c r="O592" s="293"/>
      <c r="P592" s="282"/>
      <c r="Q592" s="282"/>
      <c r="R592" s="282"/>
      <c r="S592" s="282"/>
      <c r="T592" s="27" t="str">
        <f t="shared" si="30"/>
        <v/>
      </c>
      <c r="U592" s="49" t="str">
        <f t="shared" si="31"/>
        <v/>
      </c>
    </row>
    <row r="593" spans="1:21" ht="21.95" customHeight="1" x14ac:dyDescent="0.15">
      <c r="A593" s="282"/>
      <c r="B593" s="282"/>
      <c r="C593" s="282"/>
      <c r="D593" s="283"/>
      <c r="E593" s="283"/>
      <c r="F593" s="283"/>
      <c r="G593" s="284"/>
      <c r="H593" s="284"/>
      <c r="I593" s="285"/>
      <c r="J593" s="286"/>
      <c r="K593" s="319">
        <f t="shared" si="29"/>
        <v>0</v>
      </c>
      <c r="L593" s="292"/>
      <c r="M593" s="293"/>
      <c r="N593" s="292"/>
      <c r="O593" s="293"/>
      <c r="P593" s="282"/>
      <c r="Q593" s="282"/>
      <c r="R593" s="282"/>
      <c r="S593" s="282"/>
      <c r="T593" s="27" t="str">
        <f t="shared" si="30"/>
        <v/>
      </c>
      <c r="U593" s="49" t="str">
        <f t="shared" si="31"/>
        <v/>
      </c>
    </row>
    <row r="594" spans="1:21" ht="21.95" customHeight="1" x14ac:dyDescent="0.15">
      <c r="A594" s="282"/>
      <c r="B594" s="282"/>
      <c r="C594" s="282"/>
      <c r="D594" s="283"/>
      <c r="E594" s="283"/>
      <c r="F594" s="283"/>
      <c r="G594" s="284"/>
      <c r="H594" s="284"/>
      <c r="I594" s="285"/>
      <c r="J594" s="286"/>
      <c r="K594" s="319">
        <f t="shared" si="29"/>
        <v>0</v>
      </c>
      <c r="L594" s="292"/>
      <c r="M594" s="293"/>
      <c r="N594" s="292"/>
      <c r="O594" s="293"/>
      <c r="P594" s="282"/>
      <c r="Q594" s="282"/>
      <c r="R594" s="282"/>
      <c r="S594" s="282"/>
      <c r="T594" s="27" t="str">
        <f t="shared" si="30"/>
        <v/>
      </c>
      <c r="U594" s="49" t="str">
        <f t="shared" si="31"/>
        <v/>
      </c>
    </row>
    <row r="595" spans="1:21" ht="21.95" customHeight="1" x14ac:dyDescent="0.15">
      <c r="A595" s="282"/>
      <c r="B595" s="282"/>
      <c r="C595" s="282"/>
      <c r="D595" s="283"/>
      <c r="E595" s="283"/>
      <c r="F595" s="283"/>
      <c r="G595" s="284"/>
      <c r="H595" s="284"/>
      <c r="I595" s="285"/>
      <c r="J595" s="286"/>
      <c r="K595" s="319">
        <f t="shared" si="29"/>
        <v>0</v>
      </c>
      <c r="L595" s="292"/>
      <c r="M595" s="293"/>
      <c r="N595" s="292"/>
      <c r="O595" s="293"/>
      <c r="P595" s="282"/>
      <c r="Q595" s="282"/>
      <c r="R595" s="282"/>
      <c r="S595" s="282"/>
      <c r="T595" s="27" t="str">
        <f t="shared" si="30"/>
        <v/>
      </c>
      <c r="U595" s="49" t="str">
        <f t="shared" si="31"/>
        <v/>
      </c>
    </row>
    <row r="596" spans="1:21" ht="21.95" customHeight="1" x14ac:dyDescent="0.15">
      <c r="A596" s="282"/>
      <c r="B596" s="282"/>
      <c r="C596" s="282"/>
      <c r="D596" s="283"/>
      <c r="E596" s="283"/>
      <c r="F596" s="283"/>
      <c r="G596" s="284"/>
      <c r="H596" s="284"/>
      <c r="I596" s="285"/>
      <c r="J596" s="286"/>
      <c r="K596" s="319">
        <f t="shared" si="29"/>
        <v>0</v>
      </c>
      <c r="L596" s="292"/>
      <c r="M596" s="293"/>
      <c r="N596" s="292"/>
      <c r="O596" s="293"/>
      <c r="P596" s="282"/>
      <c r="Q596" s="282"/>
      <c r="R596" s="282"/>
      <c r="S596" s="282"/>
      <c r="T596" s="27" t="str">
        <f t="shared" si="30"/>
        <v/>
      </c>
      <c r="U596" s="49" t="str">
        <f t="shared" si="31"/>
        <v/>
      </c>
    </row>
    <row r="597" spans="1:21" ht="21.95" customHeight="1" x14ac:dyDescent="0.15">
      <c r="A597" s="282"/>
      <c r="B597" s="282"/>
      <c r="C597" s="282"/>
      <c r="D597" s="283"/>
      <c r="E597" s="283"/>
      <c r="F597" s="283"/>
      <c r="G597" s="284"/>
      <c r="H597" s="284"/>
      <c r="I597" s="285"/>
      <c r="J597" s="286"/>
      <c r="K597" s="319">
        <f t="shared" si="29"/>
        <v>0</v>
      </c>
      <c r="L597" s="292"/>
      <c r="M597" s="293"/>
      <c r="N597" s="292"/>
      <c r="O597" s="293"/>
      <c r="P597" s="282"/>
      <c r="Q597" s="282"/>
      <c r="R597" s="282"/>
      <c r="S597" s="282"/>
      <c r="T597" s="27" t="str">
        <f t="shared" si="30"/>
        <v/>
      </c>
      <c r="U597" s="49" t="str">
        <f t="shared" si="31"/>
        <v/>
      </c>
    </row>
    <row r="598" spans="1:21" ht="21.95" customHeight="1" x14ac:dyDescent="0.15">
      <c r="A598" s="282"/>
      <c r="B598" s="282"/>
      <c r="C598" s="282"/>
      <c r="D598" s="283"/>
      <c r="E598" s="283"/>
      <c r="F598" s="283"/>
      <c r="G598" s="284"/>
      <c r="H598" s="284"/>
      <c r="I598" s="285"/>
      <c r="J598" s="286"/>
      <c r="K598" s="319">
        <f t="shared" si="29"/>
        <v>0</v>
      </c>
      <c r="L598" s="292"/>
      <c r="M598" s="293"/>
      <c r="N598" s="292"/>
      <c r="O598" s="293"/>
      <c r="P598" s="282"/>
      <c r="Q598" s="282"/>
      <c r="R598" s="282"/>
      <c r="S598" s="282"/>
      <c r="T598" s="27" t="str">
        <f t="shared" si="30"/>
        <v/>
      </c>
      <c r="U598" s="49" t="str">
        <f t="shared" si="31"/>
        <v/>
      </c>
    </row>
    <row r="599" spans="1:21" ht="21.95" customHeight="1" x14ac:dyDescent="0.15">
      <c r="A599" s="282"/>
      <c r="B599" s="282"/>
      <c r="C599" s="282"/>
      <c r="D599" s="283"/>
      <c r="E599" s="283"/>
      <c r="F599" s="283"/>
      <c r="G599" s="284"/>
      <c r="H599" s="284"/>
      <c r="I599" s="285"/>
      <c r="J599" s="286"/>
      <c r="K599" s="319">
        <f t="shared" si="29"/>
        <v>0</v>
      </c>
      <c r="L599" s="292"/>
      <c r="M599" s="293"/>
      <c r="N599" s="292"/>
      <c r="O599" s="293"/>
      <c r="P599" s="282"/>
      <c r="Q599" s="282"/>
      <c r="R599" s="282"/>
      <c r="S599" s="282"/>
      <c r="T599" s="27" t="str">
        <f t="shared" si="30"/>
        <v/>
      </c>
      <c r="U599" s="49" t="str">
        <f t="shared" si="31"/>
        <v/>
      </c>
    </row>
    <row r="600" spans="1:21" ht="21.95" customHeight="1" x14ac:dyDescent="0.15">
      <c r="A600" s="282"/>
      <c r="B600" s="282"/>
      <c r="C600" s="282"/>
      <c r="D600" s="283"/>
      <c r="E600" s="283"/>
      <c r="F600" s="283"/>
      <c r="G600" s="284"/>
      <c r="H600" s="284"/>
      <c r="I600" s="285"/>
      <c r="J600" s="286"/>
      <c r="K600" s="319">
        <f t="shared" si="29"/>
        <v>0</v>
      </c>
      <c r="L600" s="292"/>
      <c r="M600" s="293"/>
      <c r="N600" s="292"/>
      <c r="O600" s="293"/>
      <c r="P600" s="282"/>
      <c r="Q600" s="282"/>
      <c r="R600" s="282"/>
      <c r="S600" s="282"/>
      <c r="T600" s="27" t="str">
        <f t="shared" si="30"/>
        <v/>
      </c>
      <c r="U600" s="49" t="str">
        <f t="shared" si="31"/>
        <v/>
      </c>
    </row>
    <row r="601" spans="1:21" ht="21.95" customHeight="1" x14ac:dyDescent="0.15">
      <c r="A601" s="282"/>
      <c r="B601" s="282"/>
      <c r="C601" s="282"/>
      <c r="D601" s="283"/>
      <c r="E601" s="283"/>
      <c r="F601" s="283"/>
      <c r="G601" s="284"/>
      <c r="H601" s="284"/>
      <c r="I601" s="285"/>
      <c r="J601" s="286"/>
      <c r="K601" s="319">
        <f t="shared" si="29"/>
        <v>0</v>
      </c>
      <c r="L601" s="292"/>
      <c r="M601" s="293"/>
      <c r="N601" s="292"/>
      <c r="O601" s="293"/>
      <c r="P601" s="282"/>
      <c r="Q601" s="282"/>
      <c r="R601" s="282"/>
      <c r="S601" s="282"/>
      <c r="T601" s="27" t="str">
        <f t="shared" si="30"/>
        <v/>
      </c>
      <c r="U601" s="49" t="str">
        <f t="shared" si="31"/>
        <v/>
      </c>
    </row>
    <row r="602" spans="1:21" ht="21.95" customHeight="1" x14ac:dyDescent="0.15">
      <c r="A602" s="282"/>
      <c r="B602" s="282"/>
      <c r="C602" s="282"/>
      <c r="D602" s="283"/>
      <c r="E602" s="283"/>
      <c r="F602" s="283"/>
      <c r="G602" s="284"/>
      <c r="H602" s="284"/>
      <c r="I602" s="285"/>
      <c r="J602" s="286"/>
      <c r="K602" s="319">
        <f t="shared" si="29"/>
        <v>0</v>
      </c>
      <c r="L602" s="292"/>
      <c r="M602" s="293"/>
      <c r="N602" s="292"/>
      <c r="O602" s="293"/>
      <c r="P602" s="282"/>
      <c r="Q602" s="282"/>
      <c r="R602" s="282"/>
      <c r="S602" s="282"/>
      <c r="T602" s="27" t="str">
        <f t="shared" si="30"/>
        <v/>
      </c>
      <c r="U602" s="49" t="str">
        <f t="shared" si="31"/>
        <v/>
      </c>
    </row>
    <row r="603" spans="1:21" ht="21.95" customHeight="1" x14ac:dyDescent="0.15">
      <c r="A603" s="282"/>
      <c r="B603" s="282"/>
      <c r="C603" s="282"/>
      <c r="D603" s="283"/>
      <c r="E603" s="283"/>
      <c r="F603" s="283"/>
      <c r="G603" s="284"/>
      <c r="H603" s="284"/>
      <c r="I603" s="285"/>
      <c r="J603" s="286"/>
      <c r="K603" s="319">
        <f t="shared" si="29"/>
        <v>0</v>
      </c>
      <c r="L603" s="292"/>
      <c r="M603" s="293"/>
      <c r="N603" s="292"/>
      <c r="O603" s="293"/>
      <c r="P603" s="282"/>
      <c r="Q603" s="282"/>
      <c r="R603" s="282"/>
      <c r="S603" s="282"/>
      <c r="T603" s="27" t="str">
        <f t="shared" si="30"/>
        <v/>
      </c>
      <c r="U603" s="49" t="str">
        <f t="shared" si="31"/>
        <v/>
      </c>
    </row>
    <row r="604" spans="1:21" ht="21.95" customHeight="1" x14ac:dyDescent="0.15">
      <c r="A604" s="282"/>
      <c r="B604" s="282"/>
      <c r="C604" s="282"/>
      <c r="D604" s="283"/>
      <c r="E604" s="283"/>
      <c r="F604" s="283"/>
      <c r="G604" s="284"/>
      <c r="H604" s="284"/>
      <c r="I604" s="285"/>
      <c r="J604" s="286"/>
      <c r="K604" s="319">
        <f t="shared" si="29"/>
        <v>0</v>
      </c>
      <c r="L604" s="292"/>
      <c r="M604" s="293"/>
      <c r="N604" s="292"/>
      <c r="O604" s="293"/>
      <c r="P604" s="282"/>
      <c r="Q604" s="282"/>
      <c r="R604" s="282"/>
      <c r="S604" s="282"/>
      <c r="T604" s="27" t="str">
        <f t="shared" si="30"/>
        <v/>
      </c>
      <c r="U604" s="49" t="str">
        <f t="shared" si="31"/>
        <v/>
      </c>
    </row>
    <row r="605" spans="1:21" ht="21.95" customHeight="1" x14ac:dyDescent="0.15">
      <c r="A605" s="282"/>
      <c r="B605" s="282"/>
      <c r="C605" s="282"/>
      <c r="D605" s="283"/>
      <c r="E605" s="283"/>
      <c r="F605" s="283"/>
      <c r="G605" s="284"/>
      <c r="H605" s="284"/>
      <c r="I605" s="285"/>
      <c r="J605" s="286"/>
      <c r="K605" s="319">
        <f t="shared" si="29"/>
        <v>0</v>
      </c>
      <c r="L605" s="292"/>
      <c r="M605" s="293"/>
      <c r="N605" s="292"/>
      <c r="O605" s="293"/>
      <c r="P605" s="282"/>
      <c r="Q605" s="282"/>
      <c r="R605" s="282"/>
      <c r="S605" s="282"/>
      <c r="T605" s="27" t="str">
        <f t="shared" si="30"/>
        <v/>
      </c>
      <c r="U605" s="49" t="str">
        <f t="shared" si="31"/>
        <v/>
      </c>
    </row>
    <row r="606" spans="1:21" ht="21.95" customHeight="1" x14ac:dyDescent="0.15">
      <c r="A606" s="282"/>
      <c r="B606" s="282"/>
      <c r="C606" s="282"/>
      <c r="D606" s="283"/>
      <c r="E606" s="283"/>
      <c r="F606" s="283"/>
      <c r="G606" s="284"/>
      <c r="H606" s="284"/>
      <c r="I606" s="285"/>
      <c r="J606" s="286"/>
      <c r="K606" s="319">
        <f t="shared" si="29"/>
        <v>0</v>
      </c>
      <c r="L606" s="292"/>
      <c r="M606" s="293"/>
      <c r="N606" s="292"/>
      <c r="O606" s="293"/>
      <c r="P606" s="282"/>
      <c r="Q606" s="282"/>
      <c r="R606" s="282"/>
      <c r="S606" s="282"/>
      <c r="T606" s="27" t="str">
        <f t="shared" si="30"/>
        <v/>
      </c>
      <c r="U606" s="49" t="str">
        <f t="shared" si="31"/>
        <v/>
      </c>
    </row>
    <row r="607" spans="1:21" ht="21.95" customHeight="1" x14ac:dyDescent="0.15">
      <c r="A607" s="282"/>
      <c r="B607" s="282"/>
      <c r="C607" s="282"/>
      <c r="D607" s="283"/>
      <c r="E607" s="283"/>
      <c r="F607" s="283"/>
      <c r="G607" s="284"/>
      <c r="H607" s="284"/>
      <c r="I607" s="285"/>
      <c r="J607" s="286"/>
      <c r="K607" s="319">
        <f t="shared" si="29"/>
        <v>0</v>
      </c>
      <c r="L607" s="292"/>
      <c r="M607" s="293"/>
      <c r="N607" s="292"/>
      <c r="O607" s="293"/>
      <c r="P607" s="282"/>
      <c r="Q607" s="282"/>
      <c r="R607" s="282"/>
      <c r="S607" s="282"/>
      <c r="T607" s="27" t="str">
        <f t="shared" si="30"/>
        <v/>
      </c>
      <c r="U607" s="49" t="str">
        <f t="shared" si="31"/>
        <v/>
      </c>
    </row>
    <row r="608" spans="1:21" ht="21.95" customHeight="1" x14ac:dyDescent="0.15">
      <c r="A608" s="282"/>
      <c r="B608" s="282"/>
      <c r="C608" s="282"/>
      <c r="D608" s="283"/>
      <c r="E608" s="283"/>
      <c r="F608" s="283"/>
      <c r="G608" s="284"/>
      <c r="H608" s="284"/>
      <c r="I608" s="285"/>
      <c r="J608" s="286"/>
      <c r="K608" s="319">
        <f t="shared" si="29"/>
        <v>0</v>
      </c>
      <c r="L608" s="292"/>
      <c r="M608" s="293"/>
      <c r="N608" s="292"/>
      <c r="O608" s="293"/>
      <c r="P608" s="282"/>
      <c r="Q608" s="282"/>
      <c r="R608" s="282"/>
      <c r="S608" s="282"/>
      <c r="T608" s="27" t="str">
        <f t="shared" si="30"/>
        <v/>
      </c>
      <c r="U608" s="49" t="str">
        <f t="shared" si="31"/>
        <v/>
      </c>
    </row>
    <row r="609" spans="1:21" ht="21.95" customHeight="1" x14ac:dyDescent="0.15">
      <c r="A609" s="282"/>
      <c r="B609" s="282"/>
      <c r="C609" s="282"/>
      <c r="D609" s="283"/>
      <c r="E609" s="283"/>
      <c r="F609" s="283"/>
      <c r="G609" s="284"/>
      <c r="H609" s="284"/>
      <c r="I609" s="285"/>
      <c r="J609" s="286"/>
      <c r="K609" s="319">
        <f t="shared" si="29"/>
        <v>0</v>
      </c>
      <c r="L609" s="292"/>
      <c r="M609" s="293"/>
      <c r="N609" s="292"/>
      <c r="O609" s="293"/>
      <c r="P609" s="282"/>
      <c r="Q609" s="282"/>
      <c r="R609" s="282"/>
      <c r="S609" s="282"/>
      <c r="T609" s="27" t="str">
        <f t="shared" si="30"/>
        <v/>
      </c>
      <c r="U609" s="49" t="str">
        <f t="shared" si="31"/>
        <v/>
      </c>
    </row>
    <row r="610" spans="1:21" ht="21.95" customHeight="1" x14ac:dyDescent="0.15">
      <c r="A610" s="282"/>
      <c r="B610" s="282"/>
      <c r="C610" s="282"/>
      <c r="D610" s="283"/>
      <c r="E610" s="283"/>
      <c r="F610" s="283"/>
      <c r="G610" s="284"/>
      <c r="H610" s="284"/>
      <c r="I610" s="285"/>
      <c r="J610" s="286"/>
      <c r="K610" s="319">
        <f t="shared" si="29"/>
        <v>0</v>
      </c>
      <c r="L610" s="292"/>
      <c r="M610" s="293"/>
      <c r="N610" s="292"/>
      <c r="O610" s="293"/>
      <c r="P610" s="282"/>
      <c r="Q610" s="282"/>
      <c r="R610" s="282"/>
      <c r="S610" s="282"/>
      <c r="T610" s="27" t="str">
        <f t="shared" si="30"/>
        <v/>
      </c>
      <c r="U610" s="49" t="str">
        <f t="shared" si="31"/>
        <v/>
      </c>
    </row>
    <row r="611" spans="1:21" ht="21.95" customHeight="1" x14ac:dyDescent="0.15">
      <c r="A611" s="282"/>
      <c r="B611" s="282"/>
      <c r="C611" s="282"/>
      <c r="D611" s="283"/>
      <c r="E611" s="283"/>
      <c r="F611" s="283"/>
      <c r="G611" s="284"/>
      <c r="H611" s="284"/>
      <c r="I611" s="285"/>
      <c r="J611" s="286"/>
      <c r="K611" s="319">
        <f t="shared" si="29"/>
        <v>0</v>
      </c>
      <c r="L611" s="292"/>
      <c r="M611" s="293"/>
      <c r="N611" s="292"/>
      <c r="O611" s="293"/>
      <c r="P611" s="282"/>
      <c r="Q611" s="282"/>
      <c r="R611" s="282"/>
      <c r="S611" s="282"/>
      <c r="T611" s="27" t="str">
        <f t="shared" si="30"/>
        <v/>
      </c>
      <c r="U611" s="49" t="str">
        <f t="shared" si="31"/>
        <v/>
      </c>
    </row>
    <row r="612" spans="1:21" ht="21.95" customHeight="1" x14ac:dyDescent="0.15">
      <c r="A612" s="282"/>
      <c r="B612" s="282"/>
      <c r="C612" s="282"/>
      <c r="D612" s="283"/>
      <c r="E612" s="283"/>
      <c r="F612" s="283"/>
      <c r="G612" s="284"/>
      <c r="H612" s="284"/>
      <c r="I612" s="285"/>
      <c r="J612" s="286"/>
      <c r="K612" s="319">
        <f t="shared" si="29"/>
        <v>0</v>
      </c>
      <c r="L612" s="292"/>
      <c r="M612" s="293"/>
      <c r="N612" s="292"/>
      <c r="O612" s="293"/>
      <c r="P612" s="282"/>
      <c r="Q612" s="282"/>
      <c r="R612" s="282"/>
      <c r="S612" s="282"/>
      <c r="T612" s="27" t="str">
        <f t="shared" si="30"/>
        <v/>
      </c>
      <c r="U612" s="49" t="str">
        <f t="shared" si="31"/>
        <v/>
      </c>
    </row>
    <row r="613" spans="1:21" ht="21.95" customHeight="1" x14ac:dyDescent="0.15">
      <c r="A613" s="282"/>
      <c r="B613" s="282"/>
      <c r="C613" s="282"/>
      <c r="D613" s="283"/>
      <c r="E613" s="283"/>
      <c r="F613" s="283"/>
      <c r="G613" s="284"/>
      <c r="H613" s="284"/>
      <c r="I613" s="285"/>
      <c r="J613" s="286"/>
      <c r="K613" s="319">
        <f t="shared" si="29"/>
        <v>0</v>
      </c>
      <c r="L613" s="292"/>
      <c r="M613" s="293"/>
      <c r="N613" s="292"/>
      <c r="O613" s="293"/>
      <c r="P613" s="282"/>
      <c r="Q613" s="282"/>
      <c r="R613" s="282"/>
      <c r="S613" s="282"/>
      <c r="T613" s="27" t="str">
        <f t="shared" si="30"/>
        <v/>
      </c>
      <c r="U613" s="49" t="str">
        <f t="shared" si="31"/>
        <v/>
      </c>
    </row>
    <row r="614" spans="1:21" ht="21.95" customHeight="1" x14ac:dyDescent="0.15">
      <c r="A614" s="282"/>
      <c r="B614" s="282"/>
      <c r="C614" s="282"/>
      <c r="D614" s="283"/>
      <c r="E614" s="283"/>
      <c r="F614" s="283"/>
      <c r="G614" s="284"/>
      <c r="H614" s="284"/>
      <c r="I614" s="285"/>
      <c r="J614" s="286"/>
      <c r="K614" s="319">
        <f t="shared" si="29"/>
        <v>0</v>
      </c>
      <c r="L614" s="292"/>
      <c r="M614" s="293"/>
      <c r="N614" s="292"/>
      <c r="O614" s="293"/>
      <c r="P614" s="282"/>
      <c r="Q614" s="282"/>
      <c r="R614" s="282"/>
      <c r="S614" s="282"/>
      <c r="T614" s="27" t="str">
        <f t="shared" si="30"/>
        <v/>
      </c>
      <c r="U614" s="49" t="str">
        <f t="shared" si="31"/>
        <v/>
      </c>
    </row>
    <row r="615" spans="1:21" ht="21.95" customHeight="1" x14ac:dyDescent="0.15">
      <c r="A615" s="282"/>
      <c r="B615" s="282"/>
      <c r="C615" s="282"/>
      <c r="D615" s="283"/>
      <c r="E615" s="283"/>
      <c r="F615" s="283"/>
      <c r="G615" s="284"/>
      <c r="H615" s="284"/>
      <c r="I615" s="285"/>
      <c r="J615" s="286"/>
      <c r="K615" s="319">
        <f t="shared" si="29"/>
        <v>0</v>
      </c>
      <c r="L615" s="292"/>
      <c r="M615" s="293"/>
      <c r="N615" s="292"/>
      <c r="O615" s="293"/>
      <c r="P615" s="282"/>
      <c r="Q615" s="282"/>
      <c r="R615" s="282"/>
      <c r="S615" s="282"/>
      <c r="T615" s="27" t="str">
        <f t="shared" si="30"/>
        <v/>
      </c>
      <c r="U615" s="49" t="str">
        <f t="shared" si="31"/>
        <v/>
      </c>
    </row>
    <row r="616" spans="1:21" ht="21.95" customHeight="1" x14ac:dyDescent="0.15">
      <c r="A616" s="282"/>
      <c r="B616" s="282"/>
      <c r="C616" s="282"/>
      <c r="D616" s="283"/>
      <c r="E616" s="283"/>
      <c r="F616" s="283"/>
      <c r="G616" s="284"/>
      <c r="H616" s="284"/>
      <c r="I616" s="285"/>
      <c r="J616" s="286"/>
      <c r="K616" s="319">
        <f t="shared" si="29"/>
        <v>0</v>
      </c>
      <c r="L616" s="292"/>
      <c r="M616" s="293"/>
      <c r="N616" s="292"/>
      <c r="O616" s="293"/>
      <c r="P616" s="282"/>
      <c r="Q616" s="282"/>
      <c r="R616" s="282"/>
      <c r="S616" s="282"/>
      <c r="T616" s="27" t="str">
        <f t="shared" si="30"/>
        <v/>
      </c>
      <c r="U616" s="49" t="str">
        <f t="shared" si="31"/>
        <v/>
      </c>
    </row>
    <row r="617" spans="1:21" ht="21.95" customHeight="1" x14ac:dyDescent="0.15">
      <c r="A617" s="282"/>
      <c r="B617" s="282"/>
      <c r="C617" s="282"/>
      <c r="D617" s="283"/>
      <c r="E617" s="283"/>
      <c r="F617" s="283"/>
      <c r="G617" s="284"/>
      <c r="H617" s="284"/>
      <c r="I617" s="285"/>
      <c r="J617" s="286"/>
      <c r="K617" s="319">
        <f t="shared" si="29"/>
        <v>0</v>
      </c>
      <c r="L617" s="292"/>
      <c r="M617" s="293"/>
      <c r="N617" s="292"/>
      <c r="O617" s="293"/>
      <c r="P617" s="282"/>
      <c r="Q617" s="282"/>
      <c r="R617" s="282"/>
      <c r="S617" s="282"/>
      <c r="T617" s="27" t="str">
        <f t="shared" si="30"/>
        <v/>
      </c>
      <c r="U617" s="49" t="str">
        <f t="shared" si="31"/>
        <v/>
      </c>
    </row>
    <row r="618" spans="1:21" ht="21.95" customHeight="1" x14ac:dyDescent="0.15">
      <c r="A618" s="282"/>
      <c r="B618" s="282"/>
      <c r="C618" s="282"/>
      <c r="D618" s="283"/>
      <c r="E618" s="283"/>
      <c r="F618" s="283"/>
      <c r="G618" s="284"/>
      <c r="H618" s="284"/>
      <c r="I618" s="285"/>
      <c r="J618" s="286"/>
      <c r="K618" s="319">
        <f t="shared" si="29"/>
        <v>0</v>
      </c>
      <c r="L618" s="292"/>
      <c r="M618" s="293"/>
      <c r="N618" s="292"/>
      <c r="O618" s="293"/>
      <c r="P618" s="282"/>
      <c r="Q618" s="282"/>
      <c r="R618" s="282"/>
      <c r="S618" s="282"/>
      <c r="T618" s="27" t="str">
        <f t="shared" si="30"/>
        <v/>
      </c>
      <c r="U618" s="49" t="str">
        <f t="shared" si="31"/>
        <v/>
      </c>
    </row>
    <row r="619" spans="1:21" ht="21.95" customHeight="1" x14ac:dyDescent="0.15">
      <c r="A619" s="282"/>
      <c r="B619" s="282"/>
      <c r="C619" s="282"/>
      <c r="D619" s="283"/>
      <c r="E619" s="283"/>
      <c r="F619" s="283"/>
      <c r="G619" s="284"/>
      <c r="H619" s="284"/>
      <c r="I619" s="285"/>
      <c r="J619" s="286"/>
      <c r="K619" s="319">
        <f t="shared" si="29"/>
        <v>0</v>
      </c>
      <c r="L619" s="292"/>
      <c r="M619" s="293"/>
      <c r="N619" s="292"/>
      <c r="O619" s="293"/>
      <c r="P619" s="282"/>
      <c r="Q619" s="282"/>
      <c r="R619" s="282"/>
      <c r="S619" s="282"/>
      <c r="T619" s="27" t="str">
        <f t="shared" si="30"/>
        <v/>
      </c>
      <c r="U619" s="49" t="str">
        <f t="shared" si="31"/>
        <v/>
      </c>
    </row>
    <row r="620" spans="1:21" ht="21.95" customHeight="1" x14ac:dyDescent="0.15">
      <c r="A620" s="282"/>
      <c r="B620" s="282"/>
      <c r="C620" s="282"/>
      <c r="D620" s="283"/>
      <c r="E620" s="283"/>
      <c r="F620" s="283"/>
      <c r="G620" s="284"/>
      <c r="H620" s="284"/>
      <c r="I620" s="285"/>
      <c r="J620" s="286"/>
      <c r="K620" s="319">
        <f t="shared" si="29"/>
        <v>0</v>
      </c>
      <c r="L620" s="292"/>
      <c r="M620" s="293"/>
      <c r="N620" s="292"/>
      <c r="O620" s="293"/>
      <c r="P620" s="282"/>
      <c r="Q620" s="282"/>
      <c r="R620" s="282"/>
      <c r="S620" s="282"/>
      <c r="T620" s="27" t="str">
        <f t="shared" si="30"/>
        <v/>
      </c>
      <c r="U620" s="49" t="str">
        <f t="shared" si="31"/>
        <v/>
      </c>
    </row>
    <row r="621" spans="1:21" ht="21.95" customHeight="1" x14ac:dyDescent="0.15">
      <c r="A621" s="282"/>
      <c r="B621" s="282"/>
      <c r="C621" s="282"/>
      <c r="D621" s="283"/>
      <c r="E621" s="283"/>
      <c r="F621" s="283"/>
      <c r="G621" s="284"/>
      <c r="H621" s="284"/>
      <c r="I621" s="285"/>
      <c r="J621" s="286"/>
      <c r="K621" s="319">
        <f t="shared" si="29"/>
        <v>0</v>
      </c>
      <c r="L621" s="292"/>
      <c r="M621" s="293"/>
      <c r="N621" s="292"/>
      <c r="O621" s="293"/>
      <c r="P621" s="282"/>
      <c r="Q621" s="282"/>
      <c r="R621" s="282"/>
      <c r="S621" s="282"/>
      <c r="T621" s="27" t="str">
        <f t="shared" si="30"/>
        <v/>
      </c>
      <c r="U621" s="49" t="str">
        <f t="shared" si="31"/>
        <v/>
      </c>
    </row>
    <row r="622" spans="1:21" ht="21.95" customHeight="1" x14ac:dyDescent="0.15">
      <c r="A622" s="282"/>
      <c r="B622" s="282"/>
      <c r="C622" s="282"/>
      <c r="D622" s="283"/>
      <c r="E622" s="283"/>
      <c r="F622" s="283"/>
      <c r="G622" s="284"/>
      <c r="H622" s="284"/>
      <c r="I622" s="285"/>
      <c r="J622" s="286"/>
      <c r="K622" s="319">
        <f t="shared" si="29"/>
        <v>0</v>
      </c>
      <c r="L622" s="292"/>
      <c r="M622" s="293"/>
      <c r="N622" s="292"/>
      <c r="O622" s="293"/>
      <c r="P622" s="282"/>
      <c r="Q622" s="282"/>
      <c r="R622" s="282"/>
      <c r="S622" s="282"/>
      <c r="T622" s="27" t="str">
        <f t="shared" si="30"/>
        <v/>
      </c>
      <c r="U622" s="49" t="str">
        <f t="shared" si="31"/>
        <v/>
      </c>
    </row>
    <row r="623" spans="1:21" ht="21.95" customHeight="1" x14ac:dyDescent="0.15">
      <c r="A623" s="282"/>
      <c r="B623" s="282"/>
      <c r="C623" s="282"/>
      <c r="D623" s="283"/>
      <c r="E623" s="283"/>
      <c r="F623" s="283"/>
      <c r="G623" s="284"/>
      <c r="H623" s="284"/>
      <c r="I623" s="285"/>
      <c r="J623" s="286"/>
      <c r="K623" s="319">
        <f t="shared" si="29"/>
        <v>0</v>
      </c>
      <c r="L623" s="292"/>
      <c r="M623" s="293"/>
      <c r="N623" s="292"/>
      <c r="O623" s="293"/>
      <c r="P623" s="282"/>
      <c r="Q623" s="282"/>
      <c r="R623" s="282"/>
      <c r="S623" s="282"/>
      <c r="T623" s="27" t="str">
        <f t="shared" si="30"/>
        <v/>
      </c>
      <c r="U623" s="49" t="str">
        <f t="shared" si="31"/>
        <v/>
      </c>
    </row>
    <row r="624" spans="1:21" ht="21.95" customHeight="1" x14ac:dyDescent="0.15">
      <c r="A624" s="282"/>
      <c r="B624" s="282"/>
      <c r="C624" s="282"/>
      <c r="D624" s="283"/>
      <c r="E624" s="283"/>
      <c r="F624" s="283"/>
      <c r="G624" s="284"/>
      <c r="H624" s="284"/>
      <c r="I624" s="285"/>
      <c r="J624" s="286"/>
      <c r="K624" s="319">
        <f t="shared" si="29"/>
        <v>0</v>
      </c>
      <c r="L624" s="292"/>
      <c r="M624" s="293"/>
      <c r="N624" s="292"/>
      <c r="O624" s="293"/>
      <c r="P624" s="282"/>
      <c r="Q624" s="282"/>
      <c r="R624" s="282"/>
      <c r="S624" s="282"/>
      <c r="T624" s="27" t="str">
        <f t="shared" si="30"/>
        <v/>
      </c>
      <c r="U624" s="49" t="str">
        <f t="shared" si="31"/>
        <v/>
      </c>
    </row>
    <row r="625" spans="1:21" ht="21.95" customHeight="1" x14ac:dyDescent="0.15">
      <c r="A625" s="282"/>
      <c r="B625" s="282"/>
      <c r="C625" s="282"/>
      <c r="D625" s="283"/>
      <c r="E625" s="283"/>
      <c r="F625" s="283"/>
      <c r="G625" s="284"/>
      <c r="H625" s="284"/>
      <c r="I625" s="285"/>
      <c r="J625" s="286"/>
      <c r="K625" s="319">
        <f t="shared" si="29"/>
        <v>0</v>
      </c>
      <c r="L625" s="292"/>
      <c r="M625" s="293"/>
      <c r="N625" s="292"/>
      <c r="O625" s="293"/>
      <c r="P625" s="282"/>
      <c r="Q625" s="282"/>
      <c r="R625" s="282"/>
      <c r="S625" s="282"/>
      <c r="T625" s="27" t="str">
        <f t="shared" si="30"/>
        <v/>
      </c>
      <c r="U625" s="49" t="str">
        <f t="shared" si="31"/>
        <v/>
      </c>
    </row>
    <row r="626" spans="1:21" ht="21.95" customHeight="1" x14ac:dyDescent="0.15">
      <c r="A626" s="282"/>
      <c r="B626" s="282"/>
      <c r="C626" s="282"/>
      <c r="D626" s="283"/>
      <c r="E626" s="283"/>
      <c r="F626" s="283"/>
      <c r="G626" s="284"/>
      <c r="H626" s="284"/>
      <c r="I626" s="285"/>
      <c r="J626" s="286"/>
      <c r="K626" s="319">
        <f t="shared" si="29"/>
        <v>0</v>
      </c>
      <c r="L626" s="292"/>
      <c r="M626" s="293"/>
      <c r="N626" s="292"/>
      <c r="O626" s="293"/>
      <c r="P626" s="282"/>
      <c r="Q626" s="282"/>
      <c r="R626" s="282"/>
      <c r="S626" s="282"/>
      <c r="T626" s="27" t="str">
        <f t="shared" si="30"/>
        <v/>
      </c>
      <c r="U626" s="49" t="str">
        <f t="shared" si="31"/>
        <v/>
      </c>
    </row>
    <row r="627" spans="1:21" ht="21.95" customHeight="1" x14ac:dyDescent="0.15">
      <c r="A627" s="282"/>
      <c r="B627" s="282"/>
      <c r="C627" s="282"/>
      <c r="D627" s="283"/>
      <c r="E627" s="283"/>
      <c r="F627" s="283"/>
      <c r="G627" s="284"/>
      <c r="H627" s="284"/>
      <c r="I627" s="285"/>
      <c r="J627" s="286"/>
      <c r="K627" s="319">
        <f t="shared" si="29"/>
        <v>0</v>
      </c>
      <c r="L627" s="292"/>
      <c r="M627" s="293"/>
      <c r="N627" s="292"/>
      <c r="O627" s="293"/>
      <c r="P627" s="282"/>
      <c r="Q627" s="282"/>
      <c r="R627" s="282"/>
      <c r="S627" s="282"/>
      <c r="T627" s="27" t="str">
        <f t="shared" si="30"/>
        <v/>
      </c>
      <c r="U627" s="49" t="str">
        <f t="shared" si="31"/>
        <v/>
      </c>
    </row>
    <row r="628" spans="1:21" ht="21.95" customHeight="1" x14ac:dyDescent="0.15">
      <c r="A628" s="282"/>
      <c r="B628" s="282"/>
      <c r="C628" s="282"/>
      <c r="D628" s="283"/>
      <c r="E628" s="283"/>
      <c r="F628" s="283"/>
      <c r="G628" s="284"/>
      <c r="H628" s="284"/>
      <c r="I628" s="285"/>
      <c r="J628" s="286"/>
      <c r="K628" s="319"/>
      <c r="L628" s="292"/>
      <c r="M628" s="293"/>
      <c r="N628" s="292"/>
      <c r="O628" s="293"/>
      <c r="P628" s="282"/>
      <c r="Q628" s="282"/>
      <c r="R628" s="282"/>
      <c r="S628" s="282"/>
      <c r="T628" s="27" t="str">
        <f t="shared" si="30"/>
        <v/>
      </c>
      <c r="U628" s="49" t="str">
        <f t="shared" si="31"/>
        <v/>
      </c>
    </row>
    <row r="629" spans="1:21" ht="21.95" customHeight="1" x14ac:dyDescent="0.15">
      <c r="A629" s="282"/>
      <c r="B629" s="282"/>
      <c r="C629" s="282"/>
      <c r="D629" s="283"/>
      <c r="E629" s="283"/>
      <c r="F629" s="283"/>
      <c r="G629" s="284"/>
      <c r="H629" s="284"/>
      <c r="I629" s="285"/>
      <c r="J629" s="286"/>
      <c r="K629" s="319"/>
      <c r="L629" s="292"/>
      <c r="M629" s="293"/>
      <c r="N629" s="292"/>
      <c r="O629" s="293"/>
      <c r="P629" s="282"/>
      <c r="Q629" s="282"/>
      <c r="R629" s="282"/>
      <c r="S629" s="282"/>
      <c r="T629" s="27" t="str">
        <f t="shared" si="30"/>
        <v/>
      </c>
      <c r="U629" s="49" t="str">
        <f t="shared" si="31"/>
        <v/>
      </c>
    </row>
    <row r="630" spans="1:21" ht="21.95" customHeight="1" x14ac:dyDescent="0.15">
      <c r="A630" s="282"/>
      <c r="B630" s="282"/>
      <c r="C630" s="282"/>
      <c r="D630" s="283"/>
      <c r="E630" s="283"/>
      <c r="F630" s="283"/>
      <c r="G630" s="284"/>
      <c r="H630" s="284"/>
      <c r="I630" s="285"/>
      <c r="J630" s="286"/>
      <c r="K630" s="319"/>
      <c r="L630" s="292"/>
      <c r="M630" s="293"/>
      <c r="N630" s="292"/>
      <c r="O630" s="293"/>
      <c r="P630" s="282"/>
      <c r="Q630" s="282"/>
      <c r="R630" s="282"/>
      <c r="S630" s="282"/>
      <c r="T630" s="27" t="str">
        <f t="shared" si="30"/>
        <v/>
      </c>
      <c r="U630" s="49" t="str">
        <f t="shared" si="31"/>
        <v/>
      </c>
    </row>
    <row r="631" spans="1:21" ht="21.95" customHeight="1" x14ac:dyDescent="0.15">
      <c r="A631" s="282"/>
      <c r="B631" s="282"/>
      <c r="C631" s="282"/>
      <c r="D631" s="283"/>
      <c r="E631" s="283"/>
      <c r="F631" s="283"/>
      <c r="G631" s="284"/>
      <c r="H631" s="284"/>
      <c r="I631" s="285"/>
      <c r="J631" s="286"/>
      <c r="K631" s="319"/>
      <c r="L631" s="292"/>
      <c r="M631" s="293"/>
      <c r="N631" s="292"/>
      <c r="O631" s="293"/>
      <c r="P631" s="282"/>
      <c r="Q631" s="282"/>
      <c r="R631" s="282"/>
      <c r="S631" s="282"/>
      <c r="T631" s="27" t="str">
        <f t="shared" si="30"/>
        <v/>
      </c>
      <c r="U631" s="49" t="str">
        <f t="shared" si="31"/>
        <v/>
      </c>
    </row>
    <row r="632" spans="1:21" ht="21.95" customHeight="1" x14ac:dyDescent="0.15">
      <c r="A632" s="282"/>
      <c r="B632" s="282"/>
      <c r="C632" s="282"/>
      <c r="D632" s="283"/>
      <c r="E632" s="283"/>
      <c r="F632" s="283"/>
      <c r="G632" s="284"/>
      <c r="H632" s="284"/>
      <c r="I632" s="285"/>
      <c r="J632" s="286"/>
      <c r="K632" s="319"/>
      <c r="L632" s="292"/>
      <c r="M632" s="293"/>
      <c r="N632" s="292"/>
      <c r="O632" s="293"/>
      <c r="P632" s="282"/>
      <c r="Q632" s="282"/>
      <c r="R632" s="282"/>
      <c r="S632" s="282"/>
      <c r="T632" s="27" t="str">
        <f t="shared" si="30"/>
        <v/>
      </c>
      <c r="U632" s="49" t="str">
        <f t="shared" si="31"/>
        <v/>
      </c>
    </row>
    <row r="633" spans="1:21" ht="21.95" customHeight="1" x14ac:dyDescent="0.15">
      <c r="A633" s="282"/>
      <c r="B633" s="282"/>
      <c r="C633" s="282"/>
      <c r="D633" s="283"/>
      <c r="E633" s="283"/>
      <c r="F633" s="283"/>
      <c r="G633" s="284"/>
      <c r="H633" s="284"/>
      <c r="I633" s="285"/>
      <c r="J633" s="286"/>
      <c r="K633" s="319"/>
      <c r="L633" s="292"/>
      <c r="M633" s="293"/>
      <c r="N633" s="292"/>
      <c r="O633" s="293"/>
      <c r="P633" s="282"/>
      <c r="Q633" s="282"/>
      <c r="R633" s="282"/>
      <c r="S633" s="282"/>
      <c r="T633" s="27" t="str">
        <f t="shared" si="30"/>
        <v/>
      </c>
      <c r="U633" s="49" t="str">
        <f t="shared" si="31"/>
        <v/>
      </c>
    </row>
    <row r="634" spans="1:21" ht="21.95" customHeight="1" x14ac:dyDescent="0.15">
      <c r="A634" s="282"/>
      <c r="B634" s="282"/>
      <c r="C634" s="282"/>
      <c r="D634" s="283"/>
      <c r="E634" s="283"/>
      <c r="F634" s="283"/>
      <c r="G634" s="284"/>
      <c r="H634" s="284"/>
      <c r="I634" s="285"/>
      <c r="J634" s="286"/>
      <c r="K634" s="319"/>
      <c r="L634" s="292"/>
      <c r="M634" s="293"/>
      <c r="N634" s="292"/>
      <c r="O634" s="293"/>
      <c r="P634" s="282"/>
      <c r="Q634" s="282"/>
      <c r="R634" s="282"/>
      <c r="S634" s="282"/>
      <c r="T634" s="27" t="str">
        <f t="shared" si="30"/>
        <v/>
      </c>
      <c r="U634" s="49" t="str">
        <f t="shared" si="31"/>
        <v/>
      </c>
    </row>
    <row r="635" spans="1:21" ht="21.95" customHeight="1" x14ac:dyDescent="0.15">
      <c r="A635" s="282"/>
      <c r="B635" s="282"/>
      <c r="C635" s="282"/>
      <c r="D635" s="283"/>
      <c r="E635" s="283"/>
      <c r="F635" s="283"/>
      <c r="G635" s="284"/>
      <c r="H635" s="284"/>
      <c r="I635" s="285"/>
      <c r="J635" s="286"/>
      <c r="K635" s="319"/>
      <c r="L635" s="292"/>
      <c r="M635" s="293"/>
      <c r="N635" s="292"/>
      <c r="O635" s="293"/>
      <c r="P635" s="282"/>
      <c r="Q635" s="282"/>
      <c r="R635" s="282"/>
      <c r="S635" s="282"/>
      <c r="T635" s="27" t="str">
        <f t="shared" si="30"/>
        <v/>
      </c>
      <c r="U635" s="49" t="str">
        <f t="shared" si="31"/>
        <v/>
      </c>
    </row>
    <row r="636" spans="1:21" ht="21.95" customHeight="1" x14ac:dyDescent="0.15">
      <c r="A636" s="282"/>
      <c r="B636" s="282"/>
      <c r="C636" s="282"/>
      <c r="D636" s="283"/>
      <c r="E636" s="283"/>
      <c r="F636" s="283"/>
      <c r="G636" s="284"/>
      <c r="H636" s="284"/>
      <c r="I636" s="285"/>
      <c r="J636" s="286"/>
      <c r="K636" s="319"/>
      <c r="L636" s="292"/>
      <c r="M636" s="293"/>
      <c r="N636" s="292"/>
      <c r="O636" s="293"/>
      <c r="P636" s="282"/>
      <c r="Q636" s="282"/>
      <c r="R636" s="282"/>
      <c r="S636" s="282"/>
      <c r="T636" s="27" t="str">
        <f t="shared" si="30"/>
        <v/>
      </c>
      <c r="U636" s="49" t="str">
        <f t="shared" si="31"/>
        <v/>
      </c>
    </row>
    <row r="637" spans="1:21" ht="21.95" customHeight="1" x14ac:dyDescent="0.15">
      <c r="A637" s="282"/>
      <c r="B637" s="282"/>
      <c r="C637" s="282"/>
      <c r="D637" s="283"/>
      <c r="E637" s="283"/>
      <c r="F637" s="283"/>
      <c r="G637" s="284"/>
      <c r="H637" s="284"/>
      <c r="I637" s="285"/>
      <c r="J637" s="286"/>
      <c r="K637" s="319"/>
      <c r="L637" s="292"/>
      <c r="M637" s="293"/>
      <c r="N637" s="292"/>
      <c r="O637" s="293"/>
      <c r="P637" s="282"/>
      <c r="Q637" s="282"/>
      <c r="R637" s="282"/>
      <c r="S637" s="282"/>
      <c r="T637" s="27" t="str">
        <f t="shared" si="30"/>
        <v/>
      </c>
      <c r="U637" s="49" t="str">
        <f t="shared" si="31"/>
        <v/>
      </c>
    </row>
    <row r="638" spans="1:21" ht="21.95" customHeight="1" x14ac:dyDescent="0.15">
      <c r="A638" s="282"/>
      <c r="B638" s="282"/>
      <c r="C638" s="282"/>
      <c r="D638" s="283"/>
      <c r="E638" s="283"/>
      <c r="F638" s="283"/>
      <c r="G638" s="284"/>
      <c r="H638" s="284"/>
      <c r="I638" s="285"/>
      <c r="J638" s="286"/>
      <c r="K638" s="319"/>
      <c r="L638" s="292"/>
      <c r="M638" s="293"/>
      <c r="N638" s="292"/>
      <c r="O638" s="293"/>
      <c r="P638" s="282"/>
      <c r="Q638" s="282"/>
      <c r="R638" s="282"/>
      <c r="S638" s="282"/>
      <c r="T638" s="27" t="str">
        <f t="shared" si="30"/>
        <v/>
      </c>
      <c r="U638" s="49" t="str">
        <f t="shared" si="31"/>
        <v/>
      </c>
    </row>
    <row r="639" spans="1:21" ht="21.95" customHeight="1" x14ac:dyDescent="0.15">
      <c r="A639" s="282"/>
      <c r="B639" s="282"/>
      <c r="C639" s="282"/>
      <c r="D639" s="283"/>
      <c r="E639" s="283"/>
      <c r="F639" s="283"/>
      <c r="G639" s="284"/>
      <c r="H639" s="284"/>
      <c r="I639" s="285"/>
      <c r="J639" s="286"/>
      <c r="K639" s="319"/>
      <c r="L639" s="292"/>
      <c r="M639" s="293"/>
      <c r="N639" s="292"/>
      <c r="O639" s="293"/>
      <c r="P639" s="282"/>
      <c r="Q639" s="282"/>
      <c r="R639" s="282"/>
      <c r="S639" s="282"/>
      <c r="T639" s="27" t="str">
        <f t="shared" si="30"/>
        <v/>
      </c>
      <c r="U639" s="49" t="str">
        <f t="shared" si="31"/>
        <v/>
      </c>
    </row>
    <row r="640" spans="1:21" ht="21.95" customHeight="1" x14ac:dyDescent="0.15">
      <c r="A640" s="282"/>
      <c r="B640" s="282"/>
      <c r="C640" s="282"/>
      <c r="D640" s="283"/>
      <c r="E640" s="283"/>
      <c r="F640" s="283"/>
      <c r="G640" s="284"/>
      <c r="H640" s="284"/>
      <c r="I640" s="285"/>
      <c r="J640" s="286"/>
      <c r="K640" s="319"/>
      <c r="L640" s="292"/>
      <c r="M640" s="293"/>
      <c r="N640" s="292"/>
      <c r="O640" s="293"/>
      <c r="P640" s="282"/>
      <c r="Q640" s="282"/>
      <c r="R640" s="282"/>
      <c r="S640" s="282"/>
      <c r="T640" s="27" t="str">
        <f t="shared" si="30"/>
        <v/>
      </c>
      <c r="U640" s="49" t="str">
        <f t="shared" si="31"/>
        <v/>
      </c>
    </row>
    <row r="641" spans="1:21" ht="21.95" customHeight="1" x14ac:dyDescent="0.15">
      <c r="A641" s="282"/>
      <c r="B641" s="282"/>
      <c r="C641" s="282"/>
      <c r="D641" s="283"/>
      <c r="E641" s="283"/>
      <c r="F641" s="283"/>
      <c r="G641" s="284"/>
      <c r="H641" s="284"/>
      <c r="I641" s="285"/>
      <c r="J641" s="286"/>
      <c r="K641" s="319"/>
      <c r="L641" s="292"/>
      <c r="M641" s="293"/>
      <c r="N641" s="292"/>
      <c r="O641" s="293"/>
      <c r="P641" s="282"/>
      <c r="Q641" s="282"/>
      <c r="R641" s="282"/>
      <c r="S641" s="282"/>
      <c r="T641" s="27" t="str">
        <f t="shared" si="30"/>
        <v/>
      </c>
      <c r="U641" s="49" t="str">
        <f t="shared" si="31"/>
        <v/>
      </c>
    </row>
    <row r="642" spans="1:21" ht="21.95" customHeight="1" x14ac:dyDescent="0.15">
      <c r="A642" s="282"/>
      <c r="B642" s="282"/>
      <c r="C642" s="282"/>
      <c r="D642" s="283"/>
      <c r="E642" s="283"/>
      <c r="F642" s="283"/>
      <c r="G642" s="284"/>
      <c r="H642" s="284"/>
      <c r="I642" s="285"/>
      <c r="J642" s="286"/>
      <c r="K642" s="319"/>
      <c r="L642" s="292"/>
      <c r="M642" s="293"/>
      <c r="N642" s="292"/>
      <c r="O642" s="293"/>
      <c r="P642" s="282"/>
      <c r="Q642" s="282"/>
      <c r="R642" s="282"/>
      <c r="S642" s="282"/>
      <c r="T642" s="27" t="str">
        <f t="shared" si="30"/>
        <v/>
      </c>
      <c r="U642" s="49" t="str">
        <f t="shared" si="31"/>
        <v/>
      </c>
    </row>
    <row r="643" spans="1:21" ht="21.95" customHeight="1" x14ac:dyDescent="0.15">
      <c r="A643" s="282"/>
      <c r="B643" s="282"/>
      <c r="C643" s="282"/>
      <c r="D643" s="283"/>
      <c r="E643" s="283"/>
      <c r="F643" s="283"/>
      <c r="G643" s="284"/>
      <c r="H643" s="284"/>
      <c r="I643" s="285"/>
      <c r="J643" s="286"/>
      <c r="K643" s="319"/>
      <c r="L643" s="292"/>
      <c r="M643" s="293"/>
      <c r="N643" s="292"/>
      <c r="O643" s="293"/>
      <c r="P643" s="282"/>
      <c r="Q643" s="282"/>
      <c r="R643" s="282"/>
      <c r="S643" s="282"/>
      <c r="T643" s="27" t="str">
        <f t="shared" si="30"/>
        <v/>
      </c>
      <c r="U643" s="49" t="str">
        <f t="shared" si="31"/>
        <v/>
      </c>
    </row>
    <row r="644" spans="1:21" ht="21.95" customHeight="1" x14ac:dyDescent="0.15">
      <c r="A644" s="282"/>
      <c r="B644" s="282"/>
      <c r="C644" s="282"/>
      <c r="D644" s="283"/>
      <c r="E644" s="283"/>
      <c r="F644" s="283"/>
      <c r="G644" s="284"/>
      <c r="H644" s="284"/>
      <c r="I644" s="285"/>
      <c r="J644" s="286"/>
      <c r="K644" s="319"/>
      <c r="L644" s="292"/>
      <c r="M644" s="293"/>
      <c r="N644" s="292"/>
      <c r="O644" s="293"/>
      <c r="P644" s="282"/>
      <c r="Q644" s="282"/>
      <c r="R644" s="282"/>
      <c r="S644" s="282"/>
      <c r="T644" s="27" t="str">
        <f t="shared" si="30"/>
        <v/>
      </c>
      <c r="U644" s="49" t="str">
        <f t="shared" si="31"/>
        <v/>
      </c>
    </row>
    <row r="645" spans="1:21" ht="21.95" customHeight="1" x14ac:dyDescent="0.15">
      <c r="A645" s="282"/>
      <c r="B645" s="282"/>
      <c r="C645" s="282"/>
      <c r="D645" s="283"/>
      <c r="E645" s="283"/>
      <c r="F645" s="283"/>
      <c r="G645" s="284"/>
      <c r="H645" s="284"/>
      <c r="I645" s="285"/>
      <c r="J645" s="286"/>
      <c r="K645" s="319"/>
      <c r="L645" s="292"/>
      <c r="M645" s="293"/>
      <c r="N645" s="292"/>
      <c r="O645" s="293"/>
      <c r="P645" s="282"/>
      <c r="Q645" s="282"/>
      <c r="R645" s="282"/>
      <c r="S645" s="282"/>
      <c r="T645" s="27" t="str">
        <f t="shared" si="30"/>
        <v/>
      </c>
      <c r="U645" s="49" t="str">
        <f t="shared" si="31"/>
        <v/>
      </c>
    </row>
    <row r="646" spans="1:21" ht="21.95" customHeight="1" x14ac:dyDescent="0.15">
      <c r="A646" s="282"/>
      <c r="B646" s="282"/>
      <c r="C646" s="282"/>
      <c r="D646" s="283"/>
      <c r="E646" s="283"/>
      <c r="F646" s="283"/>
      <c r="G646" s="284"/>
      <c r="H646" s="284"/>
      <c r="I646" s="285"/>
      <c r="J646" s="286"/>
      <c r="K646" s="319"/>
      <c r="L646" s="292"/>
      <c r="M646" s="293"/>
      <c r="N646" s="292"/>
      <c r="O646" s="293"/>
      <c r="P646" s="282"/>
      <c r="Q646" s="282"/>
      <c r="R646" s="282"/>
      <c r="S646" s="282"/>
      <c r="T646" s="27" t="str">
        <f t="shared" si="30"/>
        <v/>
      </c>
      <c r="U646" s="49" t="str">
        <f t="shared" si="31"/>
        <v/>
      </c>
    </row>
    <row r="647" spans="1:21" ht="21.95" customHeight="1" x14ac:dyDescent="0.15">
      <c r="A647" s="282"/>
      <c r="B647" s="282"/>
      <c r="C647" s="282"/>
      <c r="D647" s="283"/>
      <c r="E647" s="283"/>
      <c r="F647" s="283"/>
      <c r="G647" s="284"/>
      <c r="H647" s="284"/>
      <c r="I647" s="285"/>
      <c r="J647" s="286"/>
      <c r="K647" s="319"/>
      <c r="L647" s="292"/>
      <c r="M647" s="293"/>
      <c r="N647" s="292"/>
      <c r="O647" s="293"/>
      <c r="P647" s="282"/>
      <c r="Q647" s="282"/>
      <c r="R647" s="282"/>
      <c r="S647" s="282"/>
      <c r="T647" s="27" t="str">
        <f t="shared" ref="T647:T710" si="32">CONCATENATE(L647,C647)</f>
        <v/>
      </c>
      <c r="U647" s="49" t="str">
        <f t="shared" ref="U647:U710" si="33">CONCATENATE(N647,H647)</f>
        <v/>
      </c>
    </row>
    <row r="648" spans="1:21" ht="21.95" customHeight="1" x14ac:dyDescent="0.15">
      <c r="A648" s="282"/>
      <c r="B648" s="282"/>
      <c r="C648" s="282"/>
      <c r="D648" s="283"/>
      <c r="E648" s="283"/>
      <c r="F648" s="283"/>
      <c r="G648" s="284"/>
      <c r="H648" s="284"/>
      <c r="I648" s="285"/>
      <c r="J648" s="286"/>
      <c r="K648" s="319"/>
      <c r="L648" s="292"/>
      <c r="M648" s="293"/>
      <c r="N648" s="292"/>
      <c r="O648" s="293"/>
      <c r="P648" s="282"/>
      <c r="Q648" s="282"/>
      <c r="R648" s="282"/>
      <c r="S648" s="282"/>
      <c r="T648" s="27" t="str">
        <f t="shared" si="32"/>
        <v/>
      </c>
      <c r="U648" s="49" t="str">
        <f t="shared" si="33"/>
        <v/>
      </c>
    </row>
    <row r="649" spans="1:21" ht="21.95" customHeight="1" x14ac:dyDescent="0.15">
      <c r="A649" s="282"/>
      <c r="B649" s="282"/>
      <c r="C649" s="282"/>
      <c r="D649" s="283"/>
      <c r="E649" s="283"/>
      <c r="F649" s="283"/>
      <c r="G649" s="284"/>
      <c r="H649" s="284"/>
      <c r="I649" s="285"/>
      <c r="J649" s="286"/>
      <c r="K649" s="319"/>
      <c r="L649" s="292"/>
      <c r="M649" s="293"/>
      <c r="N649" s="292"/>
      <c r="O649" s="293"/>
      <c r="P649" s="282"/>
      <c r="Q649" s="282"/>
      <c r="R649" s="282"/>
      <c r="S649" s="282"/>
      <c r="T649" s="27" t="str">
        <f t="shared" si="32"/>
        <v/>
      </c>
      <c r="U649" s="49" t="str">
        <f t="shared" si="33"/>
        <v/>
      </c>
    </row>
    <row r="650" spans="1:21" ht="21.95" customHeight="1" x14ac:dyDescent="0.15">
      <c r="A650" s="282"/>
      <c r="B650" s="282"/>
      <c r="C650" s="282"/>
      <c r="D650" s="283"/>
      <c r="E650" s="283"/>
      <c r="F650" s="283"/>
      <c r="G650" s="284"/>
      <c r="H650" s="284"/>
      <c r="I650" s="285"/>
      <c r="J650" s="286"/>
      <c r="K650" s="319"/>
      <c r="L650" s="292"/>
      <c r="M650" s="293"/>
      <c r="N650" s="292"/>
      <c r="O650" s="293"/>
      <c r="P650" s="282"/>
      <c r="Q650" s="282"/>
      <c r="R650" s="282"/>
      <c r="S650" s="282"/>
      <c r="T650" s="27" t="str">
        <f t="shared" si="32"/>
        <v/>
      </c>
      <c r="U650" s="49" t="str">
        <f t="shared" si="33"/>
        <v/>
      </c>
    </row>
    <row r="651" spans="1:21" ht="21.95" customHeight="1" x14ac:dyDescent="0.15">
      <c r="A651" s="282"/>
      <c r="B651" s="282"/>
      <c r="C651" s="282"/>
      <c r="D651" s="283"/>
      <c r="E651" s="283"/>
      <c r="F651" s="283"/>
      <c r="G651" s="284"/>
      <c r="H651" s="284"/>
      <c r="I651" s="285"/>
      <c r="J651" s="286"/>
      <c r="K651" s="319"/>
      <c r="L651" s="292"/>
      <c r="M651" s="293"/>
      <c r="N651" s="292"/>
      <c r="O651" s="293"/>
      <c r="P651" s="282"/>
      <c r="Q651" s="282"/>
      <c r="R651" s="282"/>
      <c r="S651" s="282"/>
      <c r="T651" s="27" t="str">
        <f t="shared" si="32"/>
        <v/>
      </c>
      <c r="U651" s="49" t="str">
        <f t="shared" si="33"/>
        <v/>
      </c>
    </row>
    <row r="652" spans="1:21" ht="21.95" customHeight="1" x14ac:dyDescent="0.15">
      <c r="A652" s="282"/>
      <c r="B652" s="282"/>
      <c r="C652" s="282"/>
      <c r="D652" s="283"/>
      <c r="E652" s="283"/>
      <c r="F652" s="283"/>
      <c r="G652" s="284"/>
      <c r="H652" s="284"/>
      <c r="I652" s="285"/>
      <c r="J652" s="286"/>
      <c r="K652" s="319"/>
      <c r="L652" s="292"/>
      <c r="M652" s="293"/>
      <c r="N652" s="292"/>
      <c r="O652" s="293"/>
      <c r="P652" s="282"/>
      <c r="Q652" s="282"/>
      <c r="R652" s="282"/>
      <c r="S652" s="282"/>
      <c r="T652" s="27" t="str">
        <f t="shared" si="32"/>
        <v/>
      </c>
      <c r="U652" s="49" t="str">
        <f t="shared" si="33"/>
        <v/>
      </c>
    </row>
    <row r="653" spans="1:21" ht="21.95" customHeight="1" x14ac:dyDescent="0.15">
      <c r="A653" s="282"/>
      <c r="B653" s="282"/>
      <c r="C653" s="282"/>
      <c r="D653" s="283"/>
      <c r="E653" s="283"/>
      <c r="F653" s="283"/>
      <c r="G653" s="284"/>
      <c r="H653" s="284"/>
      <c r="I653" s="285"/>
      <c r="J653" s="286"/>
      <c r="K653" s="319"/>
      <c r="L653" s="292"/>
      <c r="M653" s="293"/>
      <c r="N653" s="292"/>
      <c r="O653" s="293"/>
      <c r="P653" s="282"/>
      <c r="Q653" s="282"/>
      <c r="R653" s="282"/>
      <c r="S653" s="282"/>
      <c r="T653" s="27" t="str">
        <f t="shared" si="32"/>
        <v/>
      </c>
      <c r="U653" s="49" t="str">
        <f t="shared" si="33"/>
        <v/>
      </c>
    </row>
    <row r="654" spans="1:21" ht="21.95" customHeight="1" x14ac:dyDescent="0.15">
      <c r="A654" s="282"/>
      <c r="B654" s="282"/>
      <c r="C654" s="282"/>
      <c r="D654" s="283"/>
      <c r="E654" s="283"/>
      <c r="F654" s="283"/>
      <c r="G654" s="284"/>
      <c r="H654" s="284"/>
      <c r="I654" s="285"/>
      <c r="J654" s="286"/>
      <c r="K654" s="319"/>
      <c r="L654" s="292"/>
      <c r="M654" s="293"/>
      <c r="N654" s="292"/>
      <c r="O654" s="293"/>
      <c r="P654" s="282"/>
      <c r="Q654" s="282"/>
      <c r="R654" s="282"/>
      <c r="S654" s="282"/>
      <c r="T654" s="27" t="str">
        <f t="shared" si="32"/>
        <v/>
      </c>
      <c r="U654" s="49" t="str">
        <f t="shared" si="33"/>
        <v/>
      </c>
    </row>
    <row r="655" spans="1:21" ht="21.95" customHeight="1" x14ac:dyDescent="0.15">
      <c r="A655" s="282"/>
      <c r="B655" s="282"/>
      <c r="C655" s="282"/>
      <c r="D655" s="283"/>
      <c r="E655" s="283"/>
      <c r="F655" s="283"/>
      <c r="G655" s="284"/>
      <c r="H655" s="284"/>
      <c r="I655" s="285"/>
      <c r="J655" s="286"/>
      <c r="K655" s="319"/>
      <c r="L655" s="292"/>
      <c r="M655" s="293"/>
      <c r="N655" s="292"/>
      <c r="O655" s="293"/>
      <c r="P655" s="282"/>
      <c r="Q655" s="282"/>
      <c r="R655" s="282"/>
      <c r="S655" s="282"/>
      <c r="T655" s="27" t="str">
        <f t="shared" si="32"/>
        <v/>
      </c>
      <c r="U655" s="49" t="str">
        <f t="shared" si="33"/>
        <v/>
      </c>
    </row>
    <row r="656" spans="1:21" ht="21.95" customHeight="1" x14ac:dyDescent="0.15">
      <c r="A656" s="282"/>
      <c r="B656" s="282"/>
      <c r="C656" s="282"/>
      <c r="D656" s="283"/>
      <c r="E656" s="283"/>
      <c r="F656" s="283"/>
      <c r="G656" s="284"/>
      <c r="H656" s="284"/>
      <c r="I656" s="285"/>
      <c r="J656" s="286"/>
      <c r="K656" s="319"/>
      <c r="L656" s="292"/>
      <c r="M656" s="293"/>
      <c r="N656" s="292"/>
      <c r="O656" s="293"/>
      <c r="P656" s="282"/>
      <c r="Q656" s="282"/>
      <c r="R656" s="282"/>
      <c r="S656" s="282"/>
      <c r="T656" s="27" t="str">
        <f t="shared" si="32"/>
        <v/>
      </c>
      <c r="U656" s="49" t="str">
        <f t="shared" si="33"/>
        <v/>
      </c>
    </row>
    <row r="657" spans="1:21" ht="21.95" customHeight="1" x14ac:dyDescent="0.15">
      <c r="A657" s="282"/>
      <c r="B657" s="282"/>
      <c r="C657" s="282"/>
      <c r="D657" s="283"/>
      <c r="E657" s="283"/>
      <c r="F657" s="283"/>
      <c r="G657" s="284"/>
      <c r="H657" s="284"/>
      <c r="I657" s="285"/>
      <c r="J657" s="286"/>
      <c r="K657" s="319"/>
      <c r="L657" s="292"/>
      <c r="M657" s="293"/>
      <c r="N657" s="292"/>
      <c r="O657" s="293"/>
      <c r="P657" s="282"/>
      <c r="Q657" s="282"/>
      <c r="R657" s="282"/>
      <c r="S657" s="282"/>
      <c r="T657" s="27" t="str">
        <f t="shared" si="32"/>
        <v/>
      </c>
      <c r="U657" s="49" t="str">
        <f t="shared" si="33"/>
        <v/>
      </c>
    </row>
    <row r="658" spans="1:21" ht="21.95" customHeight="1" x14ac:dyDescent="0.15">
      <c r="A658" s="282"/>
      <c r="B658" s="282"/>
      <c r="C658" s="282"/>
      <c r="D658" s="283"/>
      <c r="E658" s="283"/>
      <c r="F658" s="283"/>
      <c r="G658" s="284"/>
      <c r="H658" s="284"/>
      <c r="I658" s="285"/>
      <c r="J658" s="286"/>
      <c r="K658" s="319"/>
      <c r="L658" s="292"/>
      <c r="M658" s="293"/>
      <c r="N658" s="292"/>
      <c r="O658" s="293"/>
      <c r="P658" s="282"/>
      <c r="Q658" s="282"/>
      <c r="R658" s="282"/>
      <c r="S658" s="282"/>
      <c r="T658" s="27" t="str">
        <f t="shared" si="32"/>
        <v/>
      </c>
      <c r="U658" s="49" t="str">
        <f t="shared" si="33"/>
        <v/>
      </c>
    </row>
    <row r="659" spans="1:21" ht="21.95" customHeight="1" x14ac:dyDescent="0.15">
      <c r="A659" s="282"/>
      <c r="B659" s="282"/>
      <c r="C659" s="282"/>
      <c r="D659" s="283"/>
      <c r="E659" s="283"/>
      <c r="F659" s="283"/>
      <c r="G659" s="284"/>
      <c r="H659" s="284"/>
      <c r="I659" s="285"/>
      <c r="J659" s="286"/>
      <c r="K659" s="319"/>
      <c r="L659" s="292"/>
      <c r="M659" s="293"/>
      <c r="N659" s="292"/>
      <c r="O659" s="293"/>
      <c r="P659" s="282"/>
      <c r="Q659" s="282"/>
      <c r="R659" s="282"/>
      <c r="S659" s="282"/>
      <c r="T659" s="27" t="str">
        <f t="shared" si="32"/>
        <v/>
      </c>
      <c r="U659" s="49" t="str">
        <f t="shared" si="33"/>
        <v/>
      </c>
    </row>
    <row r="660" spans="1:21" ht="21.95" customHeight="1" x14ac:dyDescent="0.15">
      <c r="A660" s="282"/>
      <c r="B660" s="282"/>
      <c r="C660" s="282"/>
      <c r="D660" s="283"/>
      <c r="E660" s="283"/>
      <c r="F660" s="283"/>
      <c r="G660" s="284"/>
      <c r="H660" s="284"/>
      <c r="I660" s="285"/>
      <c r="J660" s="286"/>
      <c r="K660" s="319"/>
      <c r="L660" s="292"/>
      <c r="M660" s="293"/>
      <c r="N660" s="292"/>
      <c r="O660" s="293"/>
      <c r="P660" s="282"/>
      <c r="Q660" s="282"/>
      <c r="R660" s="282"/>
      <c r="S660" s="282"/>
      <c r="T660" s="27" t="str">
        <f t="shared" si="32"/>
        <v/>
      </c>
      <c r="U660" s="49" t="str">
        <f t="shared" si="33"/>
        <v/>
      </c>
    </row>
    <row r="661" spans="1:21" ht="21.95" customHeight="1" x14ac:dyDescent="0.15">
      <c r="A661" s="282"/>
      <c r="B661" s="282"/>
      <c r="C661" s="282"/>
      <c r="D661" s="283"/>
      <c r="E661" s="283"/>
      <c r="F661" s="283"/>
      <c r="G661" s="284"/>
      <c r="H661" s="284"/>
      <c r="I661" s="285"/>
      <c r="J661" s="286"/>
      <c r="K661" s="319"/>
      <c r="L661" s="292"/>
      <c r="M661" s="293"/>
      <c r="N661" s="292"/>
      <c r="O661" s="293"/>
      <c r="P661" s="282"/>
      <c r="Q661" s="282"/>
      <c r="R661" s="282"/>
      <c r="S661" s="282"/>
      <c r="T661" s="27" t="str">
        <f t="shared" si="32"/>
        <v/>
      </c>
      <c r="U661" s="49" t="str">
        <f t="shared" si="33"/>
        <v/>
      </c>
    </row>
    <row r="662" spans="1:21" ht="21.95" customHeight="1" x14ac:dyDescent="0.15">
      <c r="A662" s="282"/>
      <c r="B662" s="282"/>
      <c r="C662" s="282"/>
      <c r="D662" s="283"/>
      <c r="E662" s="283"/>
      <c r="F662" s="283"/>
      <c r="G662" s="284"/>
      <c r="H662" s="284"/>
      <c r="I662" s="285"/>
      <c r="J662" s="286"/>
      <c r="K662" s="319"/>
      <c r="L662" s="292"/>
      <c r="M662" s="293"/>
      <c r="N662" s="292"/>
      <c r="O662" s="293"/>
      <c r="P662" s="282"/>
      <c r="Q662" s="282"/>
      <c r="R662" s="282"/>
      <c r="S662" s="282"/>
      <c r="T662" s="27" t="str">
        <f t="shared" si="32"/>
        <v/>
      </c>
      <c r="U662" s="49" t="str">
        <f t="shared" si="33"/>
        <v/>
      </c>
    </row>
    <row r="663" spans="1:21" ht="21.95" customHeight="1" x14ac:dyDescent="0.15">
      <c r="A663" s="282"/>
      <c r="B663" s="282"/>
      <c r="C663" s="282"/>
      <c r="D663" s="283"/>
      <c r="E663" s="283"/>
      <c r="F663" s="283"/>
      <c r="G663" s="284"/>
      <c r="H663" s="284"/>
      <c r="I663" s="285"/>
      <c r="J663" s="286"/>
      <c r="K663" s="319"/>
      <c r="L663" s="292"/>
      <c r="M663" s="293"/>
      <c r="N663" s="292"/>
      <c r="O663" s="293"/>
      <c r="P663" s="282"/>
      <c r="Q663" s="282"/>
      <c r="R663" s="282"/>
      <c r="S663" s="282"/>
      <c r="T663" s="27" t="str">
        <f t="shared" si="32"/>
        <v/>
      </c>
      <c r="U663" s="49" t="str">
        <f t="shared" si="33"/>
        <v/>
      </c>
    </row>
    <row r="664" spans="1:21" ht="21.95" customHeight="1" x14ac:dyDescent="0.15">
      <c r="A664" s="282"/>
      <c r="B664" s="282"/>
      <c r="C664" s="282"/>
      <c r="D664" s="283"/>
      <c r="E664" s="283"/>
      <c r="F664" s="283"/>
      <c r="G664" s="284"/>
      <c r="H664" s="284"/>
      <c r="I664" s="285"/>
      <c r="J664" s="286"/>
      <c r="K664" s="319"/>
      <c r="L664" s="292"/>
      <c r="M664" s="293"/>
      <c r="N664" s="292"/>
      <c r="O664" s="293"/>
      <c r="P664" s="282"/>
      <c r="Q664" s="282"/>
      <c r="R664" s="282"/>
      <c r="S664" s="282"/>
      <c r="T664" s="27" t="str">
        <f t="shared" si="32"/>
        <v/>
      </c>
      <c r="U664" s="49" t="str">
        <f t="shared" si="33"/>
        <v/>
      </c>
    </row>
    <row r="665" spans="1:21" ht="21.95" customHeight="1" x14ac:dyDescent="0.15">
      <c r="A665" s="282"/>
      <c r="B665" s="282"/>
      <c r="C665" s="282"/>
      <c r="D665" s="283"/>
      <c r="E665" s="283"/>
      <c r="F665" s="283"/>
      <c r="G665" s="284"/>
      <c r="H665" s="284"/>
      <c r="I665" s="285"/>
      <c r="J665" s="286"/>
      <c r="K665" s="319"/>
      <c r="L665" s="292"/>
      <c r="M665" s="293"/>
      <c r="N665" s="292"/>
      <c r="O665" s="293"/>
      <c r="P665" s="282"/>
      <c r="Q665" s="282"/>
      <c r="R665" s="282"/>
      <c r="S665" s="282"/>
      <c r="T665" s="27" t="str">
        <f t="shared" si="32"/>
        <v/>
      </c>
      <c r="U665" s="49" t="str">
        <f t="shared" si="33"/>
        <v/>
      </c>
    </row>
    <row r="666" spans="1:21" ht="21.95" customHeight="1" x14ac:dyDescent="0.15">
      <c r="A666" s="282"/>
      <c r="B666" s="282"/>
      <c r="C666" s="282"/>
      <c r="D666" s="283"/>
      <c r="E666" s="283"/>
      <c r="F666" s="283"/>
      <c r="G666" s="284"/>
      <c r="H666" s="284"/>
      <c r="I666" s="285"/>
      <c r="J666" s="286"/>
      <c r="K666" s="319"/>
      <c r="L666" s="292"/>
      <c r="M666" s="293"/>
      <c r="N666" s="292"/>
      <c r="O666" s="293"/>
      <c r="P666" s="282"/>
      <c r="Q666" s="282"/>
      <c r="R666" s="282"/>
      <c r="S666" s="282"/>
      <c r="T666" s="27" t="str">
        <f t="shared" si="32"/>
        <v/>
      </c>
      <c r="U666" s="49" t="str">
        <f t="shared" si="33"/>
        <v/>
      </c>
    </row>
    <row r="667" spans="1:21" ht="21.95" customHeight="1" x14ac:dyDescent="0.15">
      <c r="L667" s="292"/>
      <c r="M667" s="293"/>
      <c r="N667" s="292"/>
      <c r="O667" s="293"/>
      <c r="T667" s="27" t="str">
        <f t="shared" si="32"/>
        <v/>
      </c>
      <c r="U667" s="49" t="str">
        <f t="shared" si="33"/>
        <v/>
      </c>
    </row>
    <row r="668" spans="1:21" ht="21.95" customHeight="1" x14ac:dyDescent="0.15">
      <c r="L668" s="292"/>
      <c r="M668" s="293"/>
      <c r="N668" s="292"/>
      <c r="O668" s="293"/>
      <c r="T668" s="27" t="str">
        <f t="shared" si="32"/>
        <v/>
      </c>
      <c r="U668" s="49" t="str">
        <f t="shared" si="33"/>
        <v/>
      </c>
    </row>
    <row r="669" spans="1:21" ht="21.95" customHeight="1" x14ac:dyDescent="0.15">
      <c r="L669" s="292"/>
      <c r="M669" s="293"/>
      <c r="N669" s="292"/>
      <c r="O669" s="293"/>
      <c r="T669" s="27" t="str">
        <f t="shared" si="32"/>
        <v/>
      </c>
      <c r="U669" s="49" t="str">
        <f t="shared" si="33"/>
        <v/>
      </c>
    </row>
    <row r="670" spans="1:21" ht="21.95" customHeight="1" x14ac:dyDescent="0.15">
      <c r="L670" s="292"/>
      <c r="M670" s="293"/>
      <c r="N670" s="292"/>
      <c r="O670" s="293"/>
      <c r="T670" s="27" t="str">
        <f t="shared" si="32"/>
        <v/>
      </c>
      <c r="U670" s="49" t="str">
        <f t="shared" si="33"/>
        <v/>
      </c>
    </row>
    <row r="671" spans="1:21" ht="21.95" customHeight="1" x14ac:dyDescent="0.15">
      <c r="L671" s="292"/>
      <c r="M671" s="293"/>
      <c r="N671" s="292"/>
      <c r="O671" s="293"/>
      <c r="T671" s="27" t="str">
        <f t="shared" si="32"/>
        <v/>
      </c>
      <c r="U671" s="49" t="str">
        <f t="shared" si="33"/>
        <v/>
      </c>
    </row>
    <row r="672" spans="1:21" ht="21.95" customHeight="1" x14ac:dyDescent="0.15">
      <c r="L672" s="292"/>
      <c r="M672" s="293"/>
      <c r="N672" s="292"/>
      <c r="O672" s="293"/>
      <c r="T672" s="27" t="str">
        <f t="shared" si="32"/>
        <v/>
      </c>
      <c r="U672" s="49" t="str">
        <f t="shared" si="33"/>
        <v/>
      </c>
    </row>
    <row r="673" spans="12:21" ht="21.95" customHeight="1" x14ac:dyDescent="0.15">
      <c r="L673" s="292"/>
      <c r="M673" s="293"/>
      <c r="N673" s="292"/>
      <c r="O673" s="293"/>
      <c r="T673" s="27" t="str">
        <f t="shared" si="32"/>
        <v/>
      </c>
      <c r="U673" s="49" t="str">
        <f t="shared" si="33"/>
        <v/>
      </c>
    </row>
    <row r="674" spans="12:21" ht="21.95" customHeight="1" x14ac:dyDescent="0.15">
      <c r="L674" s="292"/>
      <c r="M674" s="293"/>
      <c r="N674" s="292"/>
      <c r="O674" s="293"/>
      <c r="T674" s="27" t="str">
        <f t="shared" si="32"/>
        <v/>
      </c>
      <c r="U674" s="49" t="str">
        <f t="shared" si="33"/>
        <v/>
      </c>
    </row>
    <row r="675" spans="12:21" ht="21.95" customHeight="1" x14ac:dyDescent="0.15">
      <c r="L675" s="292"/>
      <c r="M675" s="293"/>
      <c r="N675" s="292"/>
      <c r="O675" s="293"/>
      <c r="T675" s="27" t="str">
        <f t="shared" si="32"/>
        <v/>
      </c>
      <c r="U675" s="49" t="str">
        <f t="shared" si="33"/>
        <v/>
      </c>
    </row>
    <row r="676" spans="12:21" ht="21.95" customHeight="1" x14ac:dyDescent="0.15">
      <c r="L676" s="292"/>
      <c r="M676" s="293"/>
      <c r="N676" s="292"/>
      <c r="O676" s="293"/>
      <c r="T676" s="27" t="str">
        <f t="shared" si="32"/>
        <v/>
      </c>
      <c r="U676" s="49" t="str">
        <f t="shared" si="33"/>
        <v/>
      </c>
    </row>
    <row r="677" spans="12:21" ht="21.95" customHeight="1" x14ac:dyDescent="0.15">
      <c r="L677" s="292"/>
      <c r="M677" s="293"/>
      <c r="N677" s="292"/>
      <c r="O677" s="293"/>
      <c r="T677" s="27" t="str">
        <f t="shared" si="32"/>
        <v/>
      </c>
      <c r="U677" s="49" t="str">
        <f t="shared" si="33"/>
        <v/>
      </c>
    </row>
    <row r="678" spans="12:21" ht="21.95" customHeight="1" x14ac:dyDescent="0.15">
      <c r="L678" s="292"/>
      <c r="M678" s="293"/>
      <c r="N678" s="292"/>
      <c r="O678" s="293"/>
      <c r="T678" s="27" t="str">
        <f t="shared" si="32"/>
        <v/>
      </c>
      <c r="U678" s="49" t="str">
        <f t="shared" si="33"/>
        <v/>
      </c>
    </row>
    <row r="679" spans="12:21" ht="21.95" customHeight="1" x14ac:dyDescent="0.15">
      <c r="L679" s="292"/>
      <c r="M679" s="293"/>
      <c r="N679" s="292"/>
      <c r="O679" s="293"/>
      <c r="T679" s="27" t="str">
        <f t="shared" si="32"/>
        <v/>
      </c>
      <c r="U679" s="49" t="str">
        <f t="shared" si="33"/>
        <v/>
      </c>
    </row>
    <row r="680" spans="12:21" ht="21.95" customHeight="1" x14ac:dyDescent="0.15">
      <c r="L680" s="292"/>
      <c r="M680" s="293"/>
      <c r="N680" s="292"/>
      <c r="O680" s="293"/>
      <c r="T680" s="27" t="str">
        <f t="shared" si="32"/>
        <v/>
      </c>
      <c r="U680" s="49" t="str">
        <f t="shared" si="33"/>
        <v/>
      </c>
    </row>
    <row r="681" spans="12:21" ht="21.95" customHeight="1" x14ac:dyDescent="0.15">
      <c r="L681" s="292"/>
      <c r="M681" s="293"/>
      <c r="N681" s="292"/>
      <c r="O681" s="293"/>
      <c r="T681" s="27" t="str">
        <f t="shared" si="32"/>
        <v/>
      </c>
      <c r="U681" s="49" t="str">
        <f t="shared" si="33"/>
        <v/>
      </c>
    </row>
    <row r="682" spans="12:21" ht="21.95" customHeight="1" x14ac:dyDescent="0.15">
      <c r="L682" s="292"/>
      <c r="M682" s="293"/>
      <c r="N682" s="292"/>
      <c r="O682" s="293"/>
      <c r="T682" s="27" t="str">
        <f t="shared" si="32"/>
        <v/>
      </c>
      <c r="U682" s="49" t="str">
        <f t="shared" si="33"/>
        <v/>
      </c>
    </row>
    <row r="683" spans="12:21" ht="21.95" customHeight="1" x14ac:dyDescent="0.15">
      <c r="L683" s="292"/>
      <c r="M683" s="293"/>
      <c r="N683" s="292"/>
      <c r="O683" s="293"/>
      <c r="T683" s="27" t="str">
        <f t="shared" si="32"/>
        <v/>
      </c>
      <c r="U683" s="49" t="str">
        <f t="shared" si="33"/>
        <v/>
      </c>
    </row>
    <row r="684" spans="12:21" ht="21.95" customHeight="1" x14ac:dyDescent="0.15">
      <c r="L684" s="292"/>
      <c r="M684" s="293"/>
      <c r="N684" s="292"/>
      <c r="O684" s="293"/>
      <c r="T684" s="27" t="str">
        <f t="shared" si="32"/>
        <v/>
      </c>
      <c r="U684" s="49" t="str">
        <f t="shared" si="33"/>
        <v/>
      </c>
    </row>
    <row r="685" spans="12:21" ht="21.95" customHeight="1" x14ac:dyDescent="0.15">
      <c r="L685" s="292"/>
      <c r="M685" s="293"/>
      <c r="N685" s="292"/>
      <c r="O685" s="293"/>
      <c r="T685" s="27" t="str">
        <f t="shared" si="32"/>
        <v/>
      </c>
      <c r="U685" s="49" t="str">
        <f t="shared" si="33"/>
        <v/>
      </c>
    </row>
    <row r="686" spans="12:21" ht="21.95" customHeight="1" x14ac:dyDescent="0.15">
      <c r="L686" s="292"/>
      <c r="M686" s="293"/>
      <c r="N686" s="292"/>
      <c r="O686" s="293"/>
      <c r="T686" s="27" t="str">
        <f t="shared" si="32"/>
        <v/>
      </c>
      <c r="U686" s="49" t="str">
        <f t="shared" si="33"/>
        <v/>
      </c>
    </row>
    <row r="687" spans="12:21" ht="21.95" customHeight="1" x14ac:dyDescent="0.15">
      <c r="L687" s="292"/>
      <c r="M687" s="293"/>
      <c r="N687" s="292"/>
      <c r="O687" s="293"/>
      <c r="T687" s="27" t="str">
        <f t="shared" si="32"/>
        <v/>
      </c>
      <c r="U687" s="49" t="str">
        <f t="shared" si="33"/>
        <v/>
      </c>
    </row>
    <row r="688" spans="12:21" ht="21.95" customHeight="1" x14ac:dyDescent="0.15">
      <c r="L688" s="292"/>
      <c r="M688" s="293"/>
      <c r="N688" s="292"/>
      <c r="O688" s="293"/>
      <c r="T688" s="27" t="str">
        <f t="shared" si="32"/>
        <v/>
      </c>
      <c r="U688" s="49" t="str">
        <f t="shared" si="33"/>
        <v/>
      </c>
    </row>
    <row r="689" spans="12:21" ht="21.95" customHeight="1" x14ac:dyDescent="0.15">
      <c r="L689" s="292"/>
      <c r="M689" s="293"/>
      <c r="N689" s="292"/>
      <c r="O689" s="293"/>
      <c r="T689" s="27" t="str">
        <f t="shared" si="32"/>
        <v/>
      </c>
      <c r="U689" s="49" t="str">
        <f t="shared" si="33"/>
        <v/>
      </c>
    </row>
    <row r="690" spans="12:21" ht="21.95" customHeight="1" x14ac:dyDescent="0.15">
      <c r="L690" s="292"/>
      <c r="M690" s="293"/>
      <c r="N690" s="292"/>
      <c r="O690" s="293"/>
      <c r="T690" s="27" t="str">
        <f t="shared" si="32"/>
        <v/>
      </c>
      <c r="U690" s="49" t="str">
        <f t="shared" si="33"/>
        <v/>
      </c>
    </row>
    <row r="691" spans="12:21" ht="21.95" customHeight="1" x14ac:dyDescent="0.15">
      <c r="L691" s="292"/>
      <c r="M691" s="293"/>
      <c r="N691" s="292"/>
      <c r="O691" s="293"/>
      <c r="T691" s="27" t="str">
        <f t="shared" si="32"/>
        <v/>
      </c>
      <c r="U691" s="49" t="str">
        <f t="shared" si="33"/>
        <v/>
      </c>
    </row>
    <row r="692" spans="12:21" ht="21.95" customHeight="1" x14ac:dyDescent="0.15">
      <c r="L692" s="292"/>
      <c r="M692" s="293"/>
      <c r="N692" s="292"/>
      <c r="O692" s="293"/>
      <c r="T692" s="27" t="str">
        <f t="shared" si="32"/>
        <v/>
      </c>
      <c r="U692" s="49" t="str">
        <f t="shared" si="33"/>
        <v/>
      </c>
    </row>
    <row r="693" spans="12:21" ht="21.95" customHeight="1" x14ac:dyDescent="0.15">
      <c r="L693" s="292"/>
      <c r="M693" s="293"/>
      <c r="N693" s="292"/>
      <c r="O693" s="293"/>
      <c r="T693" s="27" t="str">
        <f t="shared" si="32"/>
        <v/>
      </c>
      <c r="U693" s="49" t="str">
        <f t="shared" si="33"/>
        <v/>
      </c>
    </row>
    <row r="694" spans="12:21" ht="21.95" customHeight="1" x14ac:dyDescent="0.15">
      <c r="L694" s="292"/>
      <c r="M694" s="293"/>
      <c r="N694" s="292"/>
      <c r="O694" s="293"/>
      <c r="T694" s="27" t="str">
        <f t="shared" si="32"/>
        <v/>
      </c>
      <c r="U694" s="49" t="str">
        <f t="shared" si="33"/>
        <v/>
      </c>
    </row>
    <row r="695" spans="12:21" ht="21.95" customHeight="1" x14ac:dyDescent="0.15">
      <c r="L695" s="292"/>
      <c r="M695" s="293"/>
      <c r="N695" s="292"/>
      <c r="O695" s="293"/>
      <c r="T695" s="27" t="str">
        <f t="shared" si="32"/>
        <v/>
      </c>
      <c r="U695" s="49" t="str">
        <f t="shared" si="33"/>
        <v/>
      </c>
    </row>
    <row r="696" spans="12:21" ht="21.95" customHeight="1" x14ac:dyDescent="0.15">
      <c r="L696" s="292"/>
      <c r="M696" s="293"/>
      <c r="N696" s="292"/>
      <c r="O696" s="293"/>
      <c r="T696" s="27" t="str">
        <f t="shared" si="32"/>
        <v/>
      </c>
      <c r="U696" s="49" t="str">
        <f t="shared" si="33"/>
        <v/>
      </c>
    </row>
    <row r="697" spans="12:21" ht="21.95" customHeight="1" x14ac:dyDescent="0.15">
      <c r="L697" s="292"/>
      <c r="M697" s="293"/>
      <c r="N697" s="292"/>
      <c r="O697" s="293"/>
      <c r="T697" s="27" t="str">
        <f t="shared" si="32"/>
        <v/>
      </c>
      <c r="U697" s="49" t="str">
        <f t="shared" si="33"/>
        <v/>
      </c>
    </row>
    <row r="698" spans="12:21" ht="21.95" customHeight="1" x14ac:dyDescent="0.15">
      <c r="L698" s="292"/>
      <c r="M698" s="293"/>
      <c r="N698" s="292"/>
      <c r="O698" s="293"/>
      <c r="T698" s="27" t="str">
        <f t="shared" si="32"/>
        <v/>
      </c>
      <c r="U698" s="49" t="str">
        <f t="shared" si="33"/>
        <v/>
      </c>
    </row>
    <row r="699" spans="12:21" ht="21.95" customHeight="1" x14ac:dyDescent="0.15">
      <c r="L699" s="292"/>
      <c r="M699" s="293"/>
      <c r="N699" s="292"/>
      <c r="O699" s="293"/>
      <c r="T699" s="27" t="str">
        <f t="shared" si="32"/>
        <v/>
      </c>
      <c r="U699" s="49" t="str">
        <f t="shared" si="33"/>
        <v/>
      </c>
    </row>
    <row r="700" spans="12:21" ht="21.95" customHeight="1" x14ac:dyDescent="0.15">
      <c r="L700" s="292"/>
      <c r="M700" s="293"/>
      <c r="N700" s="292"/>
      <c r="O700" s="293"/>
      <c r="T700" s="27" t="str">
        <f t="shared" si="32"/>
        <v/>
      </c>
      <c r="U700" s="49" t="str">
        <f t="shared" si="33"/>
        <v/>
      </c>
    </row>
    <row r="701" spans="12:21" ht="21.95" customHeight="1" x14ac:dyDescent="0.15">
      <c r="L701" s="292"/>
      <c r="M701" s="293"/>
      <c r="N701" s="292"/>
      <c r="O701" s="293"/>
      <c r="T701" s="27" t="str">
        <f t="shared" si="32"/>
        <v/>
      </c>
      <c r="U701" s="49" t="str">
        <f t="shared" si="33"/>
        <v/>
      </c>
    </row>
    <row r="702" spans="12:21" ht="21.95" customHeight="1" x14ac:dyDescent="0.15">
      <c r="L702" s="292"/>
      <c r="M702" s="293"/>
      <c r="N702" s="292"/>
      <c r="O702" s="293"/>
      <c r="T702" s="27" t="str">
        <f t="shared" si="32"/>
        <v/>
      </c>
      <c r="U702" s="49" t="str">
        <f t="shared" si="33"/>
        <v/>
      </c>
    </row>
    <row r="703" spans="12:21" ht="21.95" customHeight="1" x14ac:dyDescent="0.15">
      <c r="L703" s="292"/>
      <c r="M703" s="293"/>
      <c r="N703" s="292"/>
      <c r="O703" s="293"/>
      <c r="T703" s="27" t="str">
        <f t="shared" si="32"/>
        <v/>
      </c>
      <c r="U703" s="49" t="str">
        <f t="shared" si="33"/>
        <v/>
      </c>
    </row>
    <row r="704" spans="12:21" ht="21.95" customHeight="1" x14ac:dyDescent="0.15">
      <c r="L704" s="292"/>
      <c r="M704" s="293"/>
      <c r="N704" s="292"/>
      <c r="O704" s="293"/>
      <c r="T704" s="27" t="str">
        <f t="shared" si="32"/>
        <v/>
      </c>
      <c r="U704" s="49" t="str">
        <f t="shared" si="33"/>
        <v/>
      </c>
    </row>
    <row r="705" spans="12:21" ht="21.95" customHeight="1" x14ac:dyDescent="0.15">
      <c r="L705" s="292"/>
      <c r="M705" s="293"/>
      <c r="N705" s="292"/>
      <c r="O705" s="293"/>
      <c r="T705" s="27" t="str">
        <f t="shared" si="32"/>
        <v/>
      </c>
      <c r="U705" s="49" t="str">
        <f t="shared" si="33"/>
        <v/>
      </c>
    </row>
    <row r="706" spans="12:21" ht="21.95" customHeight="1" x14ac:dyDescent="0.15">
      <c r="L706" s="292"/>
      <c r="M706" s="293"/>
      <c r="N706" s="292"/>
      <c r="O706" s="293"/>
      <c r="T706" s="27" t="str">
        <f t="shared" si="32"/>
        <v/>
      </c>
      <c r="U706" s="49" t="str">
        <f t="shared" si="33"/>
        <v/>
      </c>
    </row>
    <row r="707" spans="12:21" ht="21.95" customHeight="1" x14ac:dyDescent="0.15">
      <c r="L707" s="292"/>
      <c r="M707" s="293"/>
      <c r="N707" s="292"/>
      <c r="O707" s="293"/>
      <c r="T707" s="27" t="str">
        <f t="shared" si="32"/>
        <v/>
      </c>
      <c r="U707" s="49" t="str">
        <f t="shared" si="33"/>
        <v/>
      </c>
    </row>
    <row r="708" spans="12:21" ht="21.95" customHeight="1" x14ac:dyDescent="0.15">
      <c r="L708" s="292"/>
      <c r="M708" s="293"/>
      <c r="N708" s="292"/>
      <c r="O708" s="293"/>
      <c r="T708" s="27" t="str">
        <f t="shared" si="32"/>
        <v/>
      </c>
      <c r="U708" s="49" t="str">
        <f t="shared" si="33"/>
        <v/>
      </c>
    </row>
    <row r="709" spans="12:21" ht="21.95" customHeight="1" x14ac:dyDescent="0.15">
      <c r="L709" s="292"/>
      <c r="M709" s="293"/>
      <c r="N709" s="292"/>
      <c r="O709" s="293"/>
      <c r="T709" s="27" t="str">
        <f t="shared" si="32"/>
        <v/>
      </c>
      <c r="U709" s="49" t="str">
        <f t="shared" si="33"/>
        <v/>
      </c>
    </row>
    <row r="710" spans="12:21" ht="21.95" customHeight="1" x14ac:dyDescent="0.15">
      <c r="L710" s="292"/>
      <c r="M710" s="293"/>
      <c r="N710" s="292"/>
      <c r="O710" s="293"/>
      <c r="T710" s="27" t="str">
        <f t="shared" si="32"/>
        <v/>
      </c>
      <c r="U710" s="49" t="str">
        <f t="shared" si="33"/>
        <v/>
      </c>
    </row>
    <row r="711" spans="12:21" ht="21.95" customHeight="1" x14ac:dyDescent="0.15">
      <c r="L711" s="292"/>
      <c r="M711" s="293"/>
      <c r="N711" s="292"/>
      <c r="O711" s="293"/>
      <c r="T711" s="27" t="str">
        <f t="shared" ref="T711:T774" si="34">CONCATENATE(L711,C711)</f>
        <v/>
      </c>
      <c r="U711" s="49" t="str">
        <f t="shared" ref="U711:U774" si="35">CONCATENATE(N711,H711)</f>
        <v/>
      </c>
    </row>
    <row r="712" spans="12:21" ht="21.95" customHeight="1" x14ac:dyDescent="0.15">
      <c r="L712" s="292"/>
      <c r="M712" s="293"/>
      <c r="N712" s="292"/>
      <c r="O712" s="293"/>
      <c r="T712" s="27" t="str">
        <f t="shared" si="34"/>
        <v/>
      </c>
      <c r="U712" s="49" t="str">
        <f t="shared" si="35"/>
        <v/>
      </c>
    </row>
    <row r="713" spans="12:21" ht="21.95" customHeight="1" x14ac:dyDescent="0.15">
      <c r="L713" s="292"/>
      <c r="M713" s="293"/>
      <c r="N713" s="292"/>
      <c r="O713" s="293"/>
      <c r="T713" s="27" t="str">
        <f t="shared" si="34"/>
        <v/>
      </c>
      <c r="U713" s="49" t="str">
        <f t="shared" si="35"/>
        <v/>
      </c>
    </row>
    <row r="714" spans="12:21" ht="21.95" customHeight="1" x14ac:dyDescent="0.15">
      <c r="L714" s="292"/>
      <c r="M714" s="293"/>
      <c r="N714" s="292"/>
      <c r="O714" s="293"/>
      <c r="T714" s="27" t="str">
        <f t="shared" si="34"/>
        <v/>
      </c>
      <c r="U714" s="49" t="str">
        <f t="shared" si="35"/>
        <v/>
      </c>
    </row>
    <row r="715" spans="12:21" ht="21.95" customHeight="1" x14ac:dyDescent="0.15">
      <c r="L715" s="292"/>
      <c r="M715" s="293"/>
      <c r="N715" s="292"/>
      <c r="O715" s="293"/>
      <c r="T715" s="27" t="str">
        <f t="shared" si="34"/>
        <v/>
      </c>
      <c r="U715" s="49" t="str">
        <f t="shared" si="35"/>
        <v/>
      </c>
    </row>
    <row r="716" spans="12:21" ht="21.95" customHeight="1" x14ac:dyDescent="0.15">
      <c r="L716" s="292"/>
      <c r="M716" s="293"/>
      <c r="N716" s="292"/>
      <c r="O716" s="293"/>
      <c r="T716" s="27" t="str">
        <f t="shared" si="34"/>
        <v/>
      </c>
      <c r="U716" s="49" t="str">
        <f t="shared" si="35"/>
        <v/>
      </c>
    </row>
    <row r="717" spans="12:21" ht="21.95" customHeight="1" x14ac:dyDescent="0.15">
      <c r="L717" s="292"/>
      <c r="M717" s="293"/>
      <c r="N717" s="292"/>
      <c r="O717" s="293"/>
      <c r="T717" s="27" t="str">
        <f t="shared" si="34"/>
        <v/>
      </c>
      <c r="U717" s="49" t="str">
        <f t="shared" si="35"/>
        <v/>
      </c>
    </row>
    <row r="718" spans="12:21" ht="21.95" customHeight="1" x14ac:dyDescent="0.15">
      <c r="L718" s="292"/>
      <c r="M718" s="293"/>
      <c r="N718" s="292"/>
      <c r="O718" s="293"/>
      <c r="T718" s="27" t="str">
        <f t="shared" si="34"/>
        <v/>
      </c>
      <c r="U718" s="49" t="str">
        <f t="shared" si="35"/>
        <v/>
      </c>
    </row>
    <row r="719" spans="12:21" ht="21.95" customHeight="1" x14ac:dyDescent="0.15">
      <c r="L719" s="292"/>
      <c r="M719" s="293"/>
      <c r="N719" s="292"/>
      <c r="O719" s="293"/>
      <c r="T719" s="27" t="str">
        <f t="shared" si="34"/>
        <v/>
      </c>
      <c r="U719" s="49" t="str">
        <f t="shared" si="35"/>
        <v/>
      </c>
    </row>
    <row r="720" spans="12:21" ht="21.95" customHeight="1" x14ac:dyDescent="0.15">
      <c r="L720" s="292"/>
      <c r="M720" s="293"/>
      <c r="N720" s="292"/>
      <c r="O720" s="293"/>
      <c r="T720" s="27" t="str">
        <f t="shared" si="34"/>
        <v/>
      </c>
      <c r="U720" s="49" t="str">
        <f t="shared" si="35"/>
        <v/>
      </c>
    </row>
    <row r="721" spans="12:21" ht="21.95" customHeight="1" x14ac:dyDescent="0.15">
      <c r="L721" s="292"/>
      <c r="M721" s="293"/>
      <c r="N721" s="292"/>
      <c r="O721" s="293"/>
      <c r="T721" s="27" t="str">
        <f t="shared" si="34"/>
        <v/>
      </c>
      <c r="U721" s="49" t="str">
        <f t="shared" si="35"/>
        <v/>
      </c>
    </row>
    <row r="722" spans="12:21" ht="21.95" customHeight="1" x14ac:dyDescent="0.15">
      <c r="L722" s="292"/>
      <c r="M722" s="293"/>
      <c r="N722" s="292"/>
      <c r="O722" s="293"/>
      <c r="T722" s="27" t="str">
        <f t="shared" si="34"/>
        <v/>
      </c>
      <c r="U722" s="49" t="str">
        <f t="shared" si="35"/>
        <v/>
      </c>
    </row>
    <row r="723" spans="12:21" ht="21.95" customHeight="1" x14ac:dyDescent="0.15">
      <c r="L723" s="292"/>
      <c r="M723" s="293"/>
      <c r="N723" s="292"/>
      <c r="O723" s="293"/>
      <c r="T723" s="27" t="str">
        <f t="shared" si="34"/>
        <v/>
      </c>
      <c r="U723" s="49" t="str">
        <f t="shared" si="35"/>
        <v/>
      </c>
    </row>
    <row r="724" spans="12:21" ht="21.95" customHeight="1" x14ac:dyDescent="0.15">
      <c r="L724" s="292"/>
      <c r="M724" s="293"/>
      <c r="N724" s="292"/>
      <c r="O724" s="293"/>
      <c r="T724" s="27" t="str">
        <f t="shared" si="34"/>
        <v/>
      </c>
      <c r="U724" s="49" t="str">
        <f t="shared" si="35"/>
        <v/>
      </c>
    </row>
    <row r="725" spans="12:21" ht="21.95" customHeight="1" x14ac:dyDescent="0.15">
      <c r="L725" s="292"/>
      <c r="M725" s="293"/>
      <c r="N725" s="292"/>
      <c r="O725" s="293"/>
      <c r="T725" s="27" t="str">
        <f t="shared" si="34"/>
        <v/>
      </c>
      <c r="U725" s="49" t="str">
        <f t="shared" si="35"/>
        <v/>
      </c>
    </row>
    <row r="726" spans="12:21" ht="21.95" customHeight="1" x14ac:dyDescent="0.15">
      <c r="L726" s="292"/>
      <c r="M726" s="293"/>
      <c r="N726" s="292"/>
      <c r="O726" s="293"/>
      <c r="T726" s="27" t="str">
        <f t="shared" si="34"/>
        <v/>
      </c>
      <c r="U726" s="49" t="str">
        <f t="shared" si="35"/>
        <v/>
      </c>
    </row>
    <row r="727" spans="12:21" ht="21.95" customHeight="1" x14ac:dyDescent="0.15">
      <c r="L727" s="292"/>
      <c r="M727" s="293"/>
      <c r="N727" s="292"/>
      <c r="O727" s="293"/>
      <c r="T727" s="27" t="str">
        <f t="shared" si="34"/>
        <v/>
      </c>
      <c r="U727" s="49" t="str">
        <f t="shared" si="35"/>
        <v/>
      </c>
    </row>
    <row r="728" spans="12:21" ht="21.95" customHeight="1" x14ac:dyDescent="0.15">
      <c r="L728" s="292"/>
      <c r="M728" s="293"/>
      <c r="N728" s="292"/>
      <c r="O728" s="293"/>
      <c r="T728" s="27" t="str">
        <f t="shared" si="34"/>
        <v/>
      </c>
      <c r="U728" s="49" t="str">
        <f t="shared" si="35"/>
        <v/>
      </c>
    </row>
    <row r="729" spans="12:21" ht="21.95" customHeight="1" x14ac:dyDescent="0.15">
      <c r="L729" s="292"/>
      <c r="M729" s="293"/>
      <c r="N729" s="292"/>
      <c r="O729" s="293"/>
      <c r="T729" s="27" t="str">
        <f t="shared" si="34"/>
        <v/>
      </c>
      <c r="U729" s="49" t="str">
        <f t="shared" si="35"/>
        <v/>
      </c>
    </row>
    <row r="730" spans="12:21" ht="21.95" customHeight="1" x14ac:dyDescent="0.15">
      <c r="L730" s="292"/>
      <c r="M730" s="293"/>
      <c r="N730" s="292"/>
      <c r="O730" s="293"/>
      <c r="T730" s="27" t="str">
        <f t="shared" si="34"/>
        <v/>
      </c>
      <c r="U730" s="49" t="str">
        <f t="shared" si="35"/>
        <v/>
      </c>
    </row>
    <row r="731" spans="12:21" ht="21.95" customHeight="1" x14ac:dyDescent="0.15">
      <c r="L731" s="292"/>
      <c r="M731" s="293"/>
      <c r="N731" s="292"/>
      <c r="O731" s="293"/>
      <c r="T731" s="27" t="str">
        <f t="shared" si="34"/>
        <v/>
      </c>
      <c r="U731" s="49" t="str">
        <f t="shared" si="35"/>
        <v/>
      </c>
    </row>
    <row r="732" spans="12:21" ht="21.95" customHeight="1" x14ac:dyDescent="0.15">
      <c r="L732" s="292"/>
      <c r="M732" s="293"/>
      <c r="N732" s="292"/>
      <c r="O732" s="293"/>
      <c r="T732" s="27" t="str">
        <f t="shared" si="34"/>
        <v/>
      </c>
      <c r="U732" s="49" t="str">
        <f t="shared" si="35"/>
        <v/>
      </c>
    </row>
    <row r="733" spans="12:21" ht="21.95" customHeight="1" x14ac:dyDescent="0.15">
      <c r="L733" s="292"/>
      <c r="M733" s="293"/>
      <c r="N733" s="292"/>
      <c r="O733" s="293"/>
      <c r="T733" s="27" t="str">
        <f t="shared" si="34"/>
        <v/>
      </c>
      <c r="U733" s="49" t="str">
        <f t="shared" si="35"/>
        <v/>
      </c>
    </row>
    <row r="734" spans="12:21" ht="21.95" customHeight="1" x14ac:dyDescent="0.15">
      <c r="L734" s="292"/>
      <c r="M734" s="293"/>
      <c r="N734" s="292"/>
      <c r="O734" s="293"/>
      <c r="T734" s="27" t="str">
        <f t="shared" si="34"/>
        <v/>
      </c>
      <c r="U734" s="49" t="str">
        <f t="shared" si="35"/>
        <v/>
      </c>
    </row>
    <row r="735" spans="12:21" ht="21.95" customHeight="1" x14ac:dyDescent="0.15">
      <c r="L735" s="292"/>
      <c r="M735" s="293"/>
      <c r="N735" s="292"/>
      <c r="O735" s="293"/>
      <c r="T735" s="27" t="str">
        <f t="shared" si="34"/>
        <v/>
      </c>
      <c r="U735" s="49" t="str">
        <f t="shared" si="35"/>
        <v/>
      </c>
    </row>
    <row r="736" spans="12:21" ht="21.95" customHeight="1" x14ac:dyDescent="0.15">
      <c r="L736" s="292"/>
      <c r="M736" s="293"/>
      <c r="N736" s="292"/>
      <c r="O736" s="293"/>
      <c r="T736" s="27" t="str">
        <f t="shared" si="34"/>
        <v/>
      </c>
      <c r="U736" s="49" t="str">
        <f t="shared" si="35"/>
        <v/>
      </c>
    </row>
    <row r="737" spans="12:21" ht="21.95" customHeight="1" x14ac:dyDescent="0.15">
      <c r="L737" s="292"/>
      <c r="M737" s="293"/>
      <c r="N737" s="292"/>
      <c r="O737" s="293"/>
      <c r="T737" s="27" t="str">
        <f t="shared" si="34"/>
        <v/>
      </c>
      <c r="U737" s="49" t="str">
        <f t="shared" si="35"/>
        <v/>
      </c>
    </row>
    <row r="738" spans="12:21" ht="21.95" customHeight="1" x14ac:dyDescent="0.15">
      <c r="L738" s="292"/>
      <c r="M738" s="293"/>
      <c r="N738" s="292"/>
      <c r="O738" s="293"/>
      <c r="T738" s="27" t="str">
        <f t="shared" si="34"/>
        <v/>
      </c>
      <c r="U738" s="49" t="str">
        <f t="shared" si="35"/>
        <v/>
      </c>
    </row>
    <row r="739" spans="12:21" ht="21.95" customHeight="1" x14ac:dyDescent="0.15">
      <c r="L739" s="292"/>
      <c r="M739" s="293"/>
      <c r="N739" s="292"/>
      <c r="O739" s="293"/>
      <c r="T739" s="27" t="str">
        <f t="shared" si="34"/>
        <v/>
      </c>
      <c r="U739" s="49" t="str">
        <f t="shared" si="35"/>
        <v/>
      </c>
    </row>
    <row r="740" spans="12:21" ht="21.95" customHeight="1" x14ac:dyDescent="0.15">
      <c r="L740" s="292"/>
      <c r="M740" s="293"/>
      <c r="N740" s="292"/>
      <c r="O740" s="293"/>
      <c r="T740" s="27" t="str">
        <f t="shared" si="34"/>
        <v/>
      </c>
      <c r="U740" s="49" t="str">
        <f t="shared" si="35"/>
        <v/>
      </c>
    </row>
    <row r="741" spans="12:21" ht="21.95" customHeight="1" x14ac:dyDescent="0.15">
      <c r="L741" s="292"/>
      <c r="M741" s="293"/>
      <c r="N741" s="292"/>
      <c r="O741" s="293"/>
      <c r="T741" s="27" t="str">
        <f t="shared" si="34"/>
        <v/>
      </c>
      <c r="U741" s="49" t="str">
        <f t="shared" si="35"/>
        <v/>
      </c>
    </row>
    <row r="742" spans="12:21" ht="21.95" customHeight="1" x14ac:dyDescent="0.15">
      <c r="L742" s="292"/>
      <c r="M742" s="293"/>
      <c r="N742" s="292"/>
      <c r="O742" s="293"/>
      <c r="T742" s="27" t="str">
        <f t="shared" si="34"/>
        <v/>
      </c>
      <c r="U742" s="49" t="str">
        <f t="shared" si="35"/>
        <v/>
      </c>
    </row>
    <row r="743" spans="12:21" ht="21.95" customHeight="1" x14ac:dyDescent="0.15">
      <c r="L743" s="292"/>
      <c r="M743" s="293"/>
      <c r="N743" s="292"/>
      <c r="O743" s="293"/>
      <c r="T743" s="27" t="str">
        <f t="shared" si="34"/>
        <v/>
      </c>
      <c r="U743" s="49" t="str">
        <f t="shared" si="35"/>
        <v/>
      </c>
    </row>
    <row r="744" spans="12:21" ht="21.95" customHeight="1" x14ac:dyDescent="0.15">
      <c r="L744" s="292"/>
      <c r="M744" s="293"/>
      <c r="N744" s="292"/>
      <c r="O744" s="293"/>
      <c r="T744" s="27" t="str">
        <f t="shared" si="34"/>
        <v/>
      </c>
      <c r="U744" s="49" t="str">
        <f t="shared" si="35"/>
        <v/>
      </c>
    </row>
    <row r="745" spans="12:21" ht="21.95" customHeight="1" x14ac:dyDescent="0.15">
      <c r="L745" s="292"/>
      <c r="M745" s="293"/>
      <c r="N745" s="292"/>
      <c r="O745" s="293"/>
      <c r="T745" s="27" t="str">
        <f t="shared" si="34"/>
        <v/>
      </c>
      <c r="U745" s="49" t="str">
        <f t="shared" si="35"/>
        <v/>
      </c>
    </row>
    <row r="746" spans="12:21" ht="21.95" customHeight="1" x14ac:dyDescent="0.15">
      <c r="L746" s="292"/>
      <c r="M746" s="293"/>
      <c r="N746" s="292"/>
      <c r="O746" s="293"/>
      <c r="T746" s="27" t="str">
        <f t="shared" si="34"/>
        <v/>
      </c>
      <c r="U746" s="49" t="str">
        <f t="shared" si="35"/>
        <v/>
      </c>
    </row>
    <row r="747" spans="12:21" ht="21.95" customHeight="1" x14ac:dyDescent="0.15">
      <c r="L747" s="292"/>
      <c r="M747" s="293"/>
      <c r="N747" s="292"/>
      <c r="O747" s="293"/>
      <c r="T747" s="27" t="str">
        <f t="shared" si="34"/>
        <v/>
      </c>
      <c r="U747" s="49" t="str">
        <f t="shared" si="35"/>
        <v/>
      </c>
    </row>
    <row r="748" spans="12:21" ht="21.95" customHeight="1" x14ac:dyDescent="0.15">
      <c r="L748" s="292"/>
      <c r="M748" s="293"/>
      <c r="N748" s="292"/>
      <c r="O748" s="293"/>
      <c r="T748" s="27" t="str">
        <f t="shared" si="34"/>
        <v/>
      </c>
      <c r="U748" s="49" t="str">
        <f t="shared" si="35"/>
        <v/>
      </c>
    </row>
    <row r="749" spans="12:21" ht="21.95" customHeight="1" x14ac:dyDescent="0.15">
      <c r="L749" s="292"/>
      <c r="M749" s="293"/>
      <c r="N749" s="292"/>
      <c r="O749" s="293"/>
      <c r="T749" s="27" t="str">
        <f t="shared" si="34"/>
        <v/>
      </c>
      <c r="U749" s="49" t="str">
        <f t="shared" si="35"/>
        <v/>
      </c>
    </row>
    <row r="750" spans="12:21" ht="21.95" customHeight="1" x14ac:dyDescent="0.15">
      <c r="L750" s="292"/>
      <c r="M750" s="293"/>
      <c r="N750" s="292"/>
      <c r="O750" s="293"/>
      <c r="T750" s="27" t="str">
        <f t="shared" si="34"/>
        <v/>
      </c>
      <c r="U750" s="49" t="str">
        <f t="shared" si="35"/>
        <v/>
      </c>
    </row>
    <row r="751" spans="12:21" ht="21.95" customHeight="1" x14ac:dyDescent="0.15">
      <c r="L751" s="292"/>
      <c r="M751" s="293"/>
      <c r="N751" s="292"/>
      <c r="O751" s="293"/>
      <c r="T751" s="27" t="str">
        <f t="shared" si="34"/>
        <v/>
      </c>
      <c r="U751" s="49" t="str">
        <f t="shared" si="35"/>
        <v/>
      </c>
    </row>
    <row r="752" spans="12:21" ht="21.95" customHeight="1" x14ac:dyDescent="0.15">
      <c r="L752" s="292"/>
      <c r="M752" s="293"/>
      <c r="N752" s="292"/>
      <c r="O752" s="293"/>
      <c r="T752" s="27" t="str">
        <f t="shared" si="34"/>
        <v/>
      </c>
      <c r="U752" s="49" t="str">
        <f t="shared" si="35"/>
        <v/>
      </c>
    </row>
    <row r="753" spans="12:21" ht="21.95" customHeight="1" x14ac:dyDescent="0.15">
      <c r="L753" s="292"/>
      <c r="M753" s="293"/>
      <c r="N753" s="292"/>
      <c r="O753" s="293"/>
      <c r="T753" s="27" t="str">
        <f t="shared" si="34"/>
        <v/>
      </c>
      <c r="U753" s="49" t="str">
        <f t="shared" si="35"/>
        <v/>
      </c>
    </row>
    <row r="754" spans="12:21" ht="21.95" customHeight="1" x14ac:dyDescent="0.15">
      <c r="L754" s="292"/>
      <c r="M754" s="293"/>
      <c r="N754" s="292"/>
      <c r="O754" s="293"/>
      <c r="T754" s="27" t="str">
        <f t="shared" si="34"/>
        <v/>
      </c>
      <c r="U754" s="49" t="str">
        <f t="shared" si="35"/>
        <v/>
      </c>
    </row>
    <row r="755" spans="12:21" ht="21.95" customHeight="1" x14ac:dyDescent="0.15">
      <c r="L755" s="292"/>
      <c r="M755" s="293"/>
      <c r="N755" s="292"/>
      <c r="O755" s="293"/>
      <c r="T755" s="27" t="str">
        <f t="shared" si="34"/>
        <v/>
      </c>
      <c r="U755" s="49" t="str">
        <f t="shared" si="35"/>
        <v/>
      </c>
    </row>
    <row r="756" spans="12:21" ht="21.95" customHeight="1" x14ac:dyDescent="0.15">
      <c r="L756" s="292"/>
      <c r="M756" s="293"/>
      <c r="N756" s="292"/>
      <c r="O756" s="293"/>
      <c r="T756" s="27" t="str">
        <f t="shared" si="34"/>
        <v/>
      </c>
      <c r="U756" s="49" t="str">
        <f t="shared" si="35"/>
        <v/>
      </c>
    </row>
    <row r="757" spans="12:21" ht="21.95" customHeight="1" x14ac:dyDescent="0.15">
      <c r="L757" s="292"/>
      <c r="M757" s="293"/>
      <c r="N757" s="292"/>
      <c r="O757" s="293"/>
      <c r="T757" s="27" t="str">
        <f t="shared" si="34"/>
        <v/>
      </c>
      <c r="U757" s="49" t="str">
        <f t="shared" si="35"/>
        <v/>
      </c>
    </row>
    <row r="758" spans="12:21" ht="21.95" customHeight="1" x14ac:dyDescent="0.15">
      <c r="L758" s="292"/>
      <c r="M758" s="293"/>
      <c r="N758" s="292"/>
      <c r="O758" s="293"/>
      <c r="T758" s="27" t="str">
        <f t="shared" si="34"/>
        <v/>
      </c>
      <c r="U758" s="49" t="str">
        <f t="shared" si="35"/>
        <v/>
      </c>
    </row>
    <row r="759" spans="12:21" ht="21.95" customHeight="1" x14ac:dyDescent="0.15">
      <c r="L759" s="292"/>
      <c r="M759" s="293"/>
      <c r="N759" s="292"/>
      <c r="O759" s="293"/>
      <c r="T759" s="27" t="str">
        <f t="shared" si="34"/>
        <v/>
      </c>
      <c r="U759" s="49" t="str">
        <f t="shared" si="35"/>
        <v/>
      </c>
    </row>
    <row r="760" spans="12:21" ht="21.95" customHeight="1" x14ac:dyDescent="0.15">
      <c r="L760" s="292"/>
      <c r="M760" s="293"/>
      <c r="N760" s="292"/>
      <c r="O760" s="293"/>
      <c r="T760" s="27" t="str">
        <f t="shared" si="34"/>
        <v/>
      </c>
      <c r="U760" s="49" t="str">
        <f t="shared" si="35"/>
        <v/>
      </c>
    </row>
    <row r="761" spans="12:21" ht="21.95" customHeight="1" x14ac:dyDescent="0.15">
      <c r="L761" s="292"/>
      <c r="M761" s="293"/>
      <c r="N761" s="292"/>
      <c r="O761" s="293"/>
      <c r="T761" s="27" t="str">
        <f t="shared" si="34"/>
        <v/>
      </c>
      <c r="U761" s="49" t="str">
        <f t="shared" si="35"/>
        <v/>
      </c>
    </row>
    <row r="762" spans="12:21" ht="21.95" customHeight="1" x14ac:dyDescent="0.15">
      <c r="L762" s="292"/>
      <c r="M762" s="293"/>
      <c r="N762" s="292"/>
      <c r="O762" s="293"/>
      <c r="T762" s="27" t="str">
        <f t="shared" si="34"/>
        <v/>
      </c>
      <c r="U762" s="49" t="str">
        <f t="shared" si="35"/>
        <v/>
      </c>
    </row>
    <row r="763" spans="12:21" ht="21.95" customHeight="1" x14ac:dyDescent="0.15">
      <c r="L763" s="292"/>
      <c r="M763" s="293"/>
      <c r="N763" s="292"/>
      <c r="O763" s="293"/>
      <c r="T763" s="27" t="str">
        <f t="shared" si="34"/>
        <v/>
      </c>
      <c r="U763" s="49" t="str">
        <f t="shared" si="35"/>
        <v/>
      </c>
    </row>
    <row r="764" spans="12:21" ht="21.95" customHeight="1" x14ac:dyDescent="0.15">
      <c r="L764" s="292"/>
      <c r="M764" s="293"/>
      <c r="N764" s="292"/>
      <c r="O764" s="293"/>
      <c r="T764" s="27" t="str">
        <f t="shared" si="34"/>
        <v/>
      </c>
      <c r="U764" s="49" t="str">
        <f t="shared" si="35"/>
        <v/>
      </c>
    </row>
    <row r="765" spans="12:21" ht="21.95" customHeight="1" x14ac:dyDescent="0.15">
      <c r="L765" s="292"/>
      <c r="M765" s="293"/>
      <c r="N765" s="292"/>
      <c r="O765" s="293"/>
      <c r="T765" s="27" t="str">
        <f t="shared" si="34"/>
        <v/>
      </c>
      <c r="U765" s="49" t="str">
        <f t="shared" si="35"/>
        <v/>
      </c>
    </row>
    <row r="766" spans="12:21" ht="21.95" customHeight="1" x14ac:dyDescent="0.15">
      <c r="L766" s="292"/>
      <c r="M766" s="293"/>
      <c r="N766" s="292"/>
      <c r="O766" s="293"/>
      <c r="T766" s="27" t="str">
        <f t="shared" si="34"/>
        <v/>
      </c>
      <c r="U766" s="49" t="str">
        <f t="shared" si="35"/>
        <v/>
      </c>
    </row>
    <row r="767" spans="12:21" ht="21.95" customHeight="1" x14ac:dyDescent="0.15">
      <c r="L767" s="292"/>
      <c r="M767" s="293"/>
      <c r="N767" s="292"/>
      <c r="O767" s="293"/>
      <c r="T767" s="27" t="str">
        <f t="shared" si="34"/>
        <v/>
      </c>
      <c r="U767" s="49" t="str">
        <f t="shared" si="35"/>
        <v/>
      </c>
    </row>
    <row r="768" spans="12:21" ht="21.95" customHeight="1" x14ac:dyDescent="0.15">
      <c r="L768" s="292"/>
      <c r="M768" s="293"/>
      <c r="N768" s="292"/>
      <c r="O768" s="293"/>
      <c r="T768" s="27" t="str">
        <f t="shared" si="34"/>
        <v/>
      </c>
      <c r="U768" s="49" t="str">
        <f t="shared" si="35"/>
        <v/>
      </c>
    </row>
    <row r="769" spans="12:21" ht="21.95" customHeight="1" x14ac:dyDescent="0.15">
      <c r="L769" s="292"/>
      <c r="M769" s="293"/>
      <c r="N769" s="292"/>
      <c r="O769" s="293"/>
      <c r="T769" s="27" t="str">
        <f t="shared" si="34"/>
        <v/>
      </c>
      <c r="U769" s="49" t="str">
        <f t="shared" si="35"/>
        <v/>
      </c>
    </row>
    <row r="770" spans="12:21" ht="21.95" customHeight="1" x14ac:dyDescent="0.15">
      <c r="L770" s="292"/>
      <c r="M770" s="293"/>
      <c r="N770" s="292"/>
      <c r="O770" s="293"/>
      <c r="T770" s="27" t="str">
        <f t="shared" si="34"/>
        <v/>
      </c>
      <c r="U770" s="49" t="str">
        <f t="shared" si="35"/>
        <v/>
      </c>
    </row>
    <row r="771" spans="12:21" ht="21.95" customHeight="1" x14ac:dyDescent="0.15">
      <c r="L771" s="292"/>
      <c r="M771" s="293"/>
      <c r="N771" s="292"/>
      <c r="O771" s="293"/>
      <c r="T771" s="27" t="str">
        <f t="shared" si="34"/>
        <v/>
      </c>
      <c r="U771" s="49" t="str">
        <f t="shared" si="35"/>
        <v/>
      </c>
    </row>
    <row r="772" spans="12:21" ht="21.95" customHeight="1" x14ac:dyDescent="0.15">
      <c r="L772" s="292"/>
      <c r="M772" s="293"/>
      <c r="N772" s="292"/>
      <c r="O772" s="293"/>
      <c r="T772" s="27" t="str">
        <f t="shared" si="34"/>
        <v/>
      </c>
      <c r="U772" s="49" t="str">
        <f t="shared" si="35"/>
        <v/>
      </c>
    </row>
    <row r="773" spans="12:21" ht="21.95" customHeight="1" x14ac:dyDescent="0.15">
      <c r="L773" s="292"/>
      <c r="M773" s="293"/>
      <c r="N773" s="292"/>
      <c r="O773" s="293"/>
      <c r="T773" s="27" t="str">
        <f t="shared" si="34"/>
        <v/>
      </c>
      <c r="U773" s="49" t="str">
        <f t="shared" si="35"/>
        <v/>
      </c>
    </row>
    <row r="774" spans="12:21" ht="21.95" customHeight="1" x14ac:dyDescent="0.15">
      <c r="L774" s="292"/>
      <c r="M774" s="293"/>
      <c r="N774" s="292"/>
      <c r="O774" s="293"/>
      <c r="T774" s="27" t="str">
        <f t="shared" si="34"/>
        <v/>
      </c>
      <c r="U774" s="49" t="str">
        <f t="shared" si="35"/>
        <v/>
      </c>
    </row>
    <row r="775" spans="12:21" ht="21.95" customHeight="1" x14ac:dyDescent="0.15">
      <c r="L775" s="292"/>
      <c r="M775" s="293"/>
      <c r="N775" s="292"/>
      <c r="O775" s="293"/>
      <c r="T775" s="27" t="str">
        <f t="shared" ref="T775:T838" si="36">CONCATENATE(L775,C775)</f>
        <v/>
      </c>
      <c r="U775" s="49" t="str">
        <f t="shared" ref="U775:U838" si="37">CONCATENATE(N775,H775)</f>
        <v/>
      </c>
    </row>
    <row r="776" spans="12:21" ht="21.95" customHeight="1" x14ac:dyDescent="0.15">
      <c r="L776" s="292"/>
      <c r="M776" s="293"/>
      <c r="N776" s="292"/>
      <c r="O776" s="293"/>
      <c r="T776" s="27" t="str">
        <f t="shared" si="36"/>
        <v/>
      </c>
      <c r="U776" s="49" t="str">
        <f t="shared" si="37"/>
        <v/>
      </c>
    </row>
    <row r="777" spans="12:21" ht="21.95" customHeight="1" x14ac:dyDescent="0.15">
      <c r="L777" s="292"/>
      <c r="M777" s="293"/>
      <c r="N777" s="292"/>
      <c r="O777" s="293"/>
      <c r="T777" s="27" t="str">
        <f t="shared" si="36"/>
        <v/>
      </c>
      <c r="U777" s="49" t="str">
        <f t="shared" si="37"/>
        <v/>
      </c>
    </row>
    <row r="778" spans="12:21" ht="21.95" customHeight="1" x14ac:dyDescent="0.15">
      <c r="L778" s="292"/>
      <c r="M778" s="293"/>
      <c r="N778" s="292"/>
      <c r="O778" s="293"/>
      <c r="T778" s="27" t="str">
        <f t="shared" si="36"/>
        <v/>
      </c>
      <c r="U778" s="49" t="str">
        <f t="shared" si="37"/>
        <v/>
      </c>
    </row>
    <row r="779" spans="12:21" ht="21.95" customHeight="1" x14ac:dyDescent="0.15">
      <c r="L779" s="292"/>
      <c r="M779" s="293"/>
      <c r="N779" s="292"/>
      <c r="O779" s="293"/>
      <c r="T779" s="27" t="str">
        <f t="shared" si="36"/>
        <v/>
      </c>
      <c r="U779" s="49" t="str">
        <f t="shared" si="37"/>
        <v/>
      </c>
    </row>
    <row r="780" spans="12:21" ht="21.95" customHeight="1" x14ac:dyDescent="0.15">
      <c r="L780" s="292"/>
      <c r="M780" s="293"/>
      <c r="N780" s="292"/>
      <c r="O780" s="293"/>
      <c r="T780" s="27" t="str">
        <f t="shared" si="36"/>
        <v/>
      </c>
      <c r="U780" s="49" t="str">
        <f t="shared" si="37"/>
        <v/>
      </c>
    </row>
    <row r="781" spans="12:21" ht="21.95" customHeight="1" x14ac:dyDescent="0.15">
      <c r="L781" s="292"/>
      <c r="M781" s="293"/>
      <c r="N781" s="292"/>
      <c r="O781" s="293"/>
      <c r="T781" s="27" t="str">
        <f t="shared" si="36"/>
        <v/>
      </c>
      <c r="U781" s="49" t="str">
        <f t="shared" si="37"/>
        <v/>
      </c>
    </row>
    <row r="782" spans="12:21" ht="21.95" customHeight="1" x14ac:dyDescent="0.15">
      <c r="L782" s="292"/>
      <c r="M782" s="293"/>
      <c r="N782" s="292"/>
      <c r="O782" s="293"/>
      <c r="T782" s="27" t="str">
        <f t="shared" si="36"/>
        <v/>
      </c>
      <c r="U782" s="49" t="str">
        <f t="shared" si="37"/>
        <v/>
      </c>
    </row>
    <row r="783" spans="12:21" ht="21.95" customHeight="1" x14ac:dyDescent="0.15">
      <c r="L783" s="292"/>
      <c r="M783" s="293"/>
      <c r="N783" s="292"/>
      <c r="O783" s="293"/>
      <c r="T783" s="27" t="str">
        <f t="shared" si="36"/>
        <v/>
      </c>
      <c r="U783" s="49" t="str">
        <f t="shared" si="37"/>
        <v/>
      </c>
    </row>
    <row r="784" spans="12:21" ht="21.95" customHeight="1" x14ac:dyDescent="0.15">
      <c r="L784" s="292"/>
      <c r="M784" s="293"/>
      <c r="N784" s="292"/>
      <c r="O784" s="293"/>
      <c r="T784" s="27" t="str">
        <f t="shared" si="36"/>
        <v/>
      </c>
      <c r="U784" s="49" t="str">
        <f t="shared" si="37"/>
        <v/>
      </c>
    </row>
    <row r="785" spans="12:21" ht="21.95" customHeight="1" x14ac:dyDescent="0.15">
      <c r="L785" s="292"/>
      <c r="M785" s="293"/>
      <c r="N785" s="292"/>
      <c r="O785" s="293"/>
      <c r="T785" s="27" t="str">
        <f t="shared" si="36"/>
        <v/>
      </c>
      <c r="U785" s="49" t="str">
        <f t="shared" si="37"/>
        <v/>
      </c>
    </row>
    <row r="786" spans="12:21" ht="21.95" customHeight="1" x14ac:dyDescent="0.15">
      <c r="L786" s="292"/>
      <c r="M786" s="293"/>
      <c r="N786" s="292"/>
      <c r="O786" s="293"/>
      <c r="T786" s="27" t="str">
        <f t="shared" si="36"/>
        <v/>
      </c>
      <c r="U786" s="49" t="str">
        <f t="shared" si="37"/>
        <v/>
      </c>
    </row>
    <row r="787" spans="12:21" ht="21.95" customHeight="1" x14ac:dyDescent="0.15">
      <c r="L787" s="292"/>
      <c r="M787" s="293"/>
      <c r="N787" s="292"/>
      <c r="O787" s="293"/>
      <c r="T787" s="27" t="str">
        <f t="shared" si="36"/>
        <v/>
      </c>
      <c r="U787" s="49" t="str">
        <f t="shared" si="37"/>
        <v/>
      </c>
    </row>
    <row r="788" spans="12:21" ht="21.95" customHeight="1" x14ac:dyDescent="0.15">
      <c r="L788" s="292"/>
      <c r="M788" s="293"/>
      <c r="N788" s="292"/>
      <c r="O788" s="293"/>
      <c r="T788" s="27" t="str">
        <f t="shared" si="36"/>
        <v/>
      </c>
      <c r="U788" s="49" t="str">
        <f t="shared" si="37"/>
        <v/>
      </c>
    </row>
    <row r="789" spans="12:21" ht="21.95" customHeight="1" x14ac:dyDescent="0.15">
      <c r="L789" s="292"/>
      <c r="M789" s="293"/>
      <c r="N789" s="292"/>
      <c r="O789" s="293"/>
      <c r="T789" s="27" t="str">
        <f t="shared" si="36"/>
        <v/>
      </c>
      <c r="U789" s="49" t="str">
        <f t="shared" si="37"/>
        <v/>
      </c>
    </row>
    <row r="790" spans="12:21" ht="21.95" customHeight="1" x14ac:dyDescent="0.15">
      <c r="L790" s="292"/>
      <c r="M790" s="293"/>
      <c r="N790" s="292"/>
      <c r="O790" s="293"/>
      <c r="T790" s="27" t="str">
        <f t="shared" si="36"/>
        <v/>
      </c>
      <c r="U790" s="49" t="str">
        <f t="shared" si="37"/>
        <v/>
      </c>
    </row>
    <row r="791" spans="12:21" ht="21.95" customHeight="1" x14ac:dyDescent="0.15">
      <c r="T791" s="27" t="str">
        <f t="shared" si="36"/>
        <v/>
      </c>
      <c r="U791" s="49" t="str">
        <f t="shared" si="37"/>
        <v/>
      </c>
    </row>
    <row r="792" spans="12:21" ht="21.95" customHeight="1" x14ac:dyDescent="0.15">
      <c r="T792" s="27" t="str">
        <f t="shared" si="36"/>
        <v/>
      </c>
      <c r="U792" s="49" t="str">
        <f t="shared" si="37"/>
        <v/>
      </c>
    </row>
    <row r="793" spans="12:21" ht="21.95" customHeight="1" x14ac:dyDescent="0.15">
      <c r="T793" s="27" t="str">
        <f t="shared" si="36"/>
        <v/>
      </c>
      <c r="U793" s="49" t="str">
        <f t="shared" si="37"/>
        <v/>
      </c>
    </row>
    <row r="794" spans="12:21" ht="21.95" customHeight="1" x14ac:dyDescent="0.15">
      <c r="T794" s="27" t="str">
        <f t="shared" si="36"/>
        <v/>
      </c>
      <c r="U794" s="49" t="str">
        <f t="shared" si="37"/>
        <v/>
      </c>
    </row>
    <row r="795" spans="12:21" ht="21.95" customHeight="1" x14ac:dyDescent="0.15">
      <c r="T795" s="27" t="str">
        <f t="shared" si="36"/>
        <v/>
      </c>
      <c r="U795" s="49" t="str">
        <f t="shared" si="37"/>
        <v/>
      </c>
    </row>
    <row r="796" spans="12:21" ht="21.95" customHeight="1" x14ac:dyDescent="0.15">
      <c r="T796" s="27" t="str">
        <f t="shared" si="36"/>
        <v/>
      </c>
      <c r="U796" s="49" t="str">
        <f t="shared" si="37"/>
        <v/>
      </c>
    </row>
    <row r="797" spans="12:21" ht="21.95" customHeight="1" x14ac:dyDescent="0.15">
      <c r="T797" s="27" t="str">
        <f t="shared" si="36"/>
        <v/>
      </c>
      <c r="U797" s="49" t="str">
        <f t="shared" si="37"/>
        <v/>
      </c>
    </row>
    <row r="798" spans="12:21" ht="21.95" customHeight="1" x14ac:dyDescent="0.15">
      <c r="T798" s="27" t="str">
        <f t="shared" si="36"/>
        <v/>
      </c>
      <c r="U798" s="49" t="str">
        <f t="shared" si="37"/>
        <v/>
      </c>
    </row>
    <row r="799" spans="12:21" ht="21.95" customHeight="1" x14ac:dyDescent="0.15">
      <c r="T799" s="27" t="str">
        <f t="shared" si="36"/>
        <v/>
      </c>
      <c r="U799" s="49" t="str">
        <f t="shared" si="37"/>
        <v/>
      </c>
    </row>
    <row r="800" spans="12:21" ht="21.95" customHeight="1" x14ac:dyDescent="0.15">
      <c r="T800" s="27" t="str">
        <f t="shared" si="36"/>
        <v/>
      </c>
      <c r="U800" s="49" t="str">
        <f t="shared" si="37"/>
        <v/>
      </c>
    </row>
    <row r="801" spans="20:21" ht="21.95" customHeight="1" x14ac:dyDescent="0.15">
      <c r="T801" s="27" t="str">
        <f t="shared" si="36"/>
        <v/>
      </c>
      <c r="U801" s="49" t="str">
        <f t="shared" si="37"/>
        <v/>
      </c>
    </row>
    <row r="802" spans="20:21" ht="21.95" customHeight="1" x14ac:dyDescent="0.15">
      <c r="T802" s="27" t="str">
        <f t="shared" si="36"/>
        <v/>
      </c>
      <c r="U802" s="49" t="str">
        <f t="shared" si="37"/>
        <v/>
      </c>
    </row>
    <row r="803" spans="20:21" ht="21.95" customHeight="1" x14ac:dyDescent="0.15">
      <c r="T803" s="27" t="str">
        <f t="shared" si="36"/>
        <v/>
      </c>
      <c r="U803" s="49" t="str">
        <f t="shared" si="37"/>
        <v/>
      </c>
    </row>
    <row r="804" spans="20:21" ht="21.95" customHeight="1" x14ac:dyDescent="0.15">
      <c r="T804" s="27" t="str">
        <f t="shared" si="36"/>
        <v/>
      </c>
      <c r="U804" s="49" t="str">
        <f t="shared" si="37"/>
        <v/>
      </c>
    </row>
    <row r="805" spans="20:21" ht="21.95" customHeight="1" x14ac:dyDescent="0.15">
      <c r="T805" s="27" t="str">
        <f t="shared" si="36"/>
        <v/>
      </c>
      <c r="U805" s="49" t="str">
        <f t="shared" si="37"/>
        <v/>
      </c>
    </row>
    <row r="806" spans="20:21" ht="21.95" customHeight="1" x14ac:dyDescent="0.15">
      <c r="T806" s="27" t="str">
        <f t="shared" si="36"/>
        <v/>
      </c>
      <c r="U806" s="49" t="str">
        <f t="shared" si="37"/>
        <v/>
      </c>
    </row>
    <row r="807" spans="20:21" ht="21.95" customHeight="1" x14ac:dyDescent="0.15">
      <c r="T807" s="27" t="str">
        <f t="shared" si="36"/>
        <v/>
      </c>
      <c r="U807" s="49" t="str">
        <f t="shared" si="37"/>
        <v/>
      </c>
    </row>
    <row r="808" spans="20:21" ht="21.95" customHeight="1" x14ac:dyDescent="0.15">
      <c r="T808" s="27" t="str">
        <f t="shared" si="36"/>
        <v/>
      </c>
      <c r="U808" s="49" t="str">
        <f t="shared" si="37"/>
        <v/>
      </c>
    </row>
    <row r="809" spans="20:21" ht="21.95" customHeight="1" x14ac:dyDescent="0.15">
      <c r="T809" s="27" t="str">
        <f t="shared" si="36"/>
        <v/>
      </c>
      <c r="U809" s="49" t="str">
        <f t="shared" si="37"/>
        <v/>
      </c>
    </row>
    <row r="810" spans="20:21" ht="21.95" customHeight="1" x14ac:dyDescent="0.15">
      <c r="T810" s="27" t="str">
        <f t="shared" si="36"/>
        <v/>
      </c>
      <c r="U810" s="49" t="str">
        <f t="shared" si="37"/>
        <v/>
      </c>
    </row>
    <row r="811" spans="20:21" ht="21.95" customHeight="1" x14ac:dyDescent="0.15">
      <c r="T811" s="27" t="str">
        <f t="shared" si="36"/>
        <v/>
      </c>
      <c r="U811" s="49" t="str">
        <f t="shared" si="37"/>
        <v/>
      </c>
    </row>
    <row r="812" spans="20:21" ht="21.95" customHeight="1" x14ac:dyDescent="0.15">
      <c r="T812" s="27" t="str">
        <f t="shared" si="36"/>
        <v/>
      </c>
      <c r="U812" s="49" t="str">
        <f t="shared" si="37"/>
        <v/>
      </c>
    </row>
    <row r="813" spans="20:21" ht="21.95" customHeight="1" x14ac:dyDescent="0.15">
      <c r="T813" s="27" t="str">
        <f t="shared" si="36"/>
        <v/>
      </c>
      <c r="U813" s="49" t="str">
        <f t="shared" si="37"/>
        <v/>
      </c>
    </row>
    <row r="814" spans="20:21" ht="21.95" customHeight="1" x14ac:dyDescent="0.15">
      <c r="T814" s="27" t="str">
        <f t="shared" si="36"/>
        <v/>
      </c>
      <c r="U814" s="49" t="str">
        <f t="shared" si="37"/>
        <v/>
      </c>
    </row>
    <row r="815" spans="20:21" ht="21.95" customHeight="1" x14ac:dyDescent="0.15">
      <c r="T815" s="27" t="str">
        <f t="shared" si="36"/>
        <v/>
      </c>
      <c r="U815" s="49" t="str">
        <f t="shared" si="37"/>
        <v/>
      </c>
    </row>
    <row r="816" spans="20:21" ht="21.95" customHeight="1" x14ac:dyDescent="0.15">
      <c r="T816" s="27" t="str">
        <f t="shared" si="36"/>
        <v/>
      </c>
      <c r="U816" s="49" t="str">
        <f t="shared" si="37"/>
        <v/>
      </c>
    </row>
    <row r="817" spans="20:21" ht="21.95" customHeight="1" x14ac:dyDescent="0.15">
      <c r="T817" s="27" t="str">
        <f t="shared" si="36"/>
        <v/>
      </c>
      <c r="U817" s="49" t="str">
        <f t="shared" si="37"/>
        <v/>
      </c>
    </row>
    <row r="818" spans="20:21" ht="21.95" customHeight="1" x14ac:dyDescent="0.15">
      <c r="T818" s="27" t="str">
        <f t="shared" si="36"/>
        <v/>
      </c>
      <c r="U818" s="49" t="str">
        <f t="shared" si="37"/>
        <v/>
      </c>
    </row>
    <row r="819" spans="20:21" ht="21.95" customHeight="1" x14ac:dyDescent="0.15">
      <c r="T819" s="27" t="str">
        <f t="shared" si="36"/>
        <v/>
      </c>
      <c r="U819" s="49" t="str">
        <f t="shared" si="37"/>
        <v/>
      </c>
    </row>
    <row r="820" spans="20:21" ht="21.95" customHeight="1" x14ac:dyDescent="0.15">
      <c r="T820" s="27" t="str">
        <f t="shared" si="36"/>
        <v/>
      </c>
      <c r="U820" s="49" t="str">
        <f t="shared" si="37"/>
        <v/>
      </c>
    </row>
    <row r="821" spans="20:21" ht="21.95" customHeight="1" x14ac:dyDescent="0.15">
      <c r="T821" s="27" t="str">
        <f t="shared" si="36"/>
        <v/>
      </c>
      <c r="U821" s="49" t="str">
        <f t="shared" si="37"/>
        <v/>
      </c>
    </row>
    <row r="822" spans="20:21" ht="21.95" customHeight="1" x14ac:dyDescent="0.15">
      <c r="T822" s="27" t="str">
        <f t="shared" si="36"/>
        <v/>
      </c>
      <c r="U822" s="49" t="str">
        <f t="shared" si="37"/>
        <v/>
      </c>
    </row>
    <row r="823" spans="20:21" ht="21.95" customHeight="1" x14ac:dyDescent="0.15">
      <c r="T823" s="27" t="str">
        <f t="shared" si="36"/>
        <v/>
      </c>
      <c r="U823" s="49" t="str">
        <f t="shared" si="37"/>
        <v/>
      </c>
    </row>
    <row r="824" spans="20:21" ht="21.95" customHeight="1" x14ac:dyDescent="0.15">
      <c r="T824" s="27" t="str">
        <f t="shared" si="36"/>
        <v/>
      </c>
      <c r="U824" s="49" t="str">
        <f t="shared" si="37"/>
        <v/>
      </c>
    </row>
    <row r="825" spans="20:21" ht="21.95" customHeight="1" x14ac:dyDescent="0.15">
      <c r="T825" s="27" t="str">
        <f t="shared" si="36"/>
        <v/>
      </c>
      <c r="U825" s="49" t="str">
        <f t="shared" si="37"/>
        <v/>
      </c>
    </row>
    <row r="826" spans="20:21" ht="21.95" customHeight="1" x14ac:dyDescent="0.15">
      <c r="T826" s="27" t="str">
        <f t="shared" si="36"/>
        <v/>
      </c>
      <c r="U826" s="49" t="str">
        <f t="shared" si="37"/>
        <v/>
      </c>
    </row>
    <row r="827" spans="20:21" ht="21.95" customHeight="1" x14ac:dyDescent="0.15">
      <c r="T827" s="27" t="str">
        <f t="shared" si="36"/>
        <v/>
      </c>
      <c r="U827" s="49" t="str">
        <f t="shared" si="37"/>
        <v/>
      </c>
    </row>
    <row r="828" spans="20:21" ht="21.95" customHeight="1" x14ac:dyDescent="0.15">
      <c r="T828" s="27" t="str">
        <f t="shared" si="36"/>
        <v/>
      </c>
      <c r="U828" s="49" t="str">
        <f t="shared" si="37"/>
        <v/>
      </c>
    </row>
    <row r="829" spans="20:21" ht="21.95" customHeight="1" x14ac:dyDescent="0.15">
      <c r="T829" s="27" t="str">
        <f t="shared" si="36"/>
        <v/>
      </c>
      <c r="U829" s="49" t="str">
        <f t="shared" si="37"/>
        <v/>
      </c>
    </row>
    <row r="830" spans="20:21" ht="21.95" customHeight="1" x14ac:dyDescent="0.15">
      <c r="T830" s="27" t="str">
        <f t="shared" si="36"/>
        <v/>
      </c>
      <c r="U830" s="49" t="str">
        <f t="shared" si="37"/>
        <v/>
      </c>
    </row>
    <row r="831" spans="20:21" ht="21.95" customHeight="1" x14ac:dyDescent="0.15">
      <c r="T831" s="27" t="str">
        <f t="shared" si="36"/>
        <v/>
      </c>
      <c r="U831" s="49" t="str">
        <f t="shared" si="37"/>
        <v/>
      </c>
    </row>
    <row r="832" spans="20:21" ht="21.95" customHeight="1" x14ac:dyDescent="0.15">
      <c r="T832" s="27" t="str">
        <f t="shared" si="36"/>
        <v/>
      </c>
      <c r="U832" s="49" t="str">
        <f t="shared" si="37"/>
        <v/>
      </c>
    </row>
    <row r="833" spans="20:21" ht="21.95" customHeight="1" x14ac:dyDescent="0.15">
      <c r="T833" s="27" t="str">
        <f t="shared" si="36"/>
        <v/>
      </c>
      <c r="U833" s="49" t="str">
        <f t="shared" si="37"/>
        <v/>
      </c>
    </row>
    <row r="834" spans="20:21" ht="21.95" customHeight="1" x14ac:dyDescent="0.15">
      <c r="T834" s="27" t="str">
        <f t="shared" si="36"/>
        <v/>
      </c>
      <c r="U834" s="49" t="str">
        <f t="shared" si="37"/>
        <v/>
      </c>
    </row>
    <row r="835" spans="20:21" ht="21.95" customHeight="1" x14ac:dyDescent="0.15">
      <c r="T835" s="27" t="str">
        <f t="shared" si="36"/>
        <v/>
      </c>
      <c r="U835" s="49" t="str">
        <f t="shared" si="37"/>
        <v/>
      </c>
    </row>
    <row r="836" spans="20:21" ht="21.95" customHeight="1" x14ac:dyDescent="0.15">
      <c r="T836" s="27" t="str">
        <f t="shared" si="36"/>
        <v/>
      </c>
      <c r="U836" s="49" t="str">
        <f t="shared" si="37"/>
        <v/>
      </c>
    </row>
    <row r="837" spans="20:21" ht="21.95" customHeight="1" x14ac:dyDescent="0.15">
      <c r="T837" s="27" t="str">
        <f t="shared" si="36"/>
        <v/>
      </c>
      <c r="U837" s="49" t="str">
        <f t="shared" si="37"/>
        <v/>
      </c>
    </row>
    <row r="838" spans="20:21" ht="21.95" customHeight="1" x14ac:dyDescent="0.15">
      <c r="T838" s="27" t="str">
        <f t="shared" si="36"/>
        <v/>
      </c>
      <c r="U838" s="49" t="str">
        <f t="shared" si="37"/>
        <v/>
      </c>
    </row>
    <row r="839" spans="20:21" ht="21.95" customHeight="1" x14ac:dyDescent="0.15">
      <c r="T839" s="27" t="str">
        <f t="shared" ref="T839:T902" si="38">CONCATENATE(L839,C839)</f>
        <v/>
      </c>
      <c r="U839" s="49" t="str">
        <f t="shared" ref="U839:U902" si="39">CONCATENATE(N839,H839)</f>
        <v/>
      </c>
    </row>
    <row r="840" spans="20:21" ht="21.95" customHeight="1" x14ac:dyDescent="0.15">
      <c r="T840" s="27" t="str">
        <f t="shared" si="38"/>
        <v/>
      </c>
      <c r="U840" s="49" t="str">
        <f t="shared" si="39"/>
        <v/>
      </c>
    </row>
    <row r="841" spans="20:21" ht="21.95" customHeight="1" x14ac:dyDescent="0.15">
      <c r="T841" s="27" t="str">
        <f t="shared" si="38"/>
        <v/>
      </c>
      <c r="U841" s="49" t="str">
        <f t="shared" si="39"/>
        <v/>
      </c>
    </row>
    <row r="842" spans="20:21" ht="21.95" customHeight="1" x14ac:dyDescent="0.15">
      <c r="T842" s="27" t="str">
        <f t="shared" si="38"/>
        <v/>
      </c>
      <c r="U842" s="49" t="str">
        <f t="shared" si="39"/>
        <v/>
      </c>
    </row>
    <row r="843" spans="20:21" ht="21.95" customHeight="1" x14ac:dyDescent="0.15">
      <c r="T843" s="27" t="str">
        <f t="shared" si="38"/>
        <v/>
      </c>
      <c r="U843" s="49" t="str">
        <f t="shared" si="39"/>
        <v/>
      </c>
    </row>
    <row r="844" spans="20:21" ht="21.95" customHeight="1" x14ac:dyDescent="0.15">
      <c r="T844" s="27" t="str">
        <f t="shared" si="38"/>
        <v/>
      </c>
      <c r="U844" s="49" t="str">
        <f t="shared" si="39"/>
        <v/>
      </c>
    </row>
    <row r="845" spans="20:21" ht="21.95" customHeight="1" x14ac:dyDescent="0.15">
      <c r="T845" s="27" t="str">
        <f t="shared" si="38"/>
        <v/>
      </c>
      <c r="U845" s="49" t="str">
        <f t="shared" si="39"/>
        <v/>
      </c>
    </row>
    <row r="846" spans="20:21" ht="21.95" customHeight="1" x14ac:dyDescent="0.15">
      <c r="T846" s="27" t="str">
        <f t="shared" si="38"/>
        <v/>
      </c>
      <c r="U846" s="49" t="str">
        <f t="shared" si="39"/>
        <v/>
      </c>
    </row>
    <row r="847" spans="20:21" ht="21.95" customHeight="1" x14ac:dyDescent="0.15">
      <c r="T847" s="27" t="str">
        <f t="shared" si="38"/>
        <v/>
      </c>
      <c r="U847" s="49" t="str">
        <f t="shared" si="39"/>
        <v/>
      </c>
    </row>
    <row r="848" spans="20:21" ht="21.95" customHeight="1" x14ac:dyDescent="0.15">
      <c r="T848" s="27" t="str">
        <f t="shared" si="38"/>
        <v/>
      </c>
      <c r="U848" s="49" t="str">
        <f t="shared" si="39"/>
        <v/>
      </c>
    </row>
    <row r="849" spans="20:21" ht="21.95" customHeight="1" x14ac:dyDescent="0.15">
      <c r="T849" s="27" t="str">
        <f t="shared" si="38"/>
        <v/>
      </c>
      <c r="U849" s="49" t="str">
        <f t="shared" si="39"/>
        <v/>
      </c>
    </row>
    <row r="850" spans="20:21" ht="21.95" customHeight="1" x14ac:dyDescent="0.15">
      <c r="T850" s="27" t="str">
        <f t="shared" si="38"/>
        <v/>
      </c>
      <c r="U850" s="49" t="str">
        <f t="shared" si="39"/>
        <v/>
      </c>
    </row>
    <row r="851" spans="20:21" ht="21.95" customHeight="1" x14ac:dyDescent="0.15">
      <c r="T851" s="27" t="str">
        <f t="shared" si="38"/>
        <v/>
      </c>
      <c r="U851" s="49" t="str">
        <f t="shared" si="39"/>
        <v/>
      </c>
    </row>
    <row r="852" spans="20:21" ht="21.95" customHeight="1" x14ac:dyDescent="0.15">
      <c r="T852" s="27" t="str">
        <f t="shared" si="38"/>
        <v/>
      </c>
      <c r="U852" s="49" t="str">
        <f t="shared" si="39"/>
        <v/>
      </c>
    </row>
    <row r="853" spans="20:21" ht="21.95" customHeight="1" x14ac:dyDescent="0.15">
      <c r="T853" s="27" t="str">
        <f t="shared" si="38"/>
        <v/>
      </c>
      <c r="U853" s="49" t="str">
        <f t="shared" si="39"/>
        <v/>
      </c>
    </row>
    <row r="854" spans="20:21" ht="21.95" customHeight="1" x14ac:dyDescent="0.15">
      <c r="T854" s="27" t="str">
        <f t="shared" si="38"/>
        <v/>
      </c>
      <c r="U854" s="49" t="str">
        <f t="shared" si="39"/>
        <v/>
      </c>
    </row>
    <row r="855" spans="20:21" ht="21.95" customHeight="1" x14ac:dyDescent="0.15">
      <c r="T855" s="27" t="str">
        <f t="shared" si="38"/>
        <v/>
      </c>
      <c r="U855" s="49" t="str">
        <f t="shared" si="39"/>
        <v/>
      </c>
    </row>
    <row r="856" spans="20:21" ht="21.95" customHeight="1" x14ac:dyDescent="0.15">
      <c r="T856" s="27" t="str">
        <f t="shared" si="38"/>
        <v/>
      </c>
      <c r="U856" s="49" t="str">
        <f t="shared" si="39"/>
        <v/>
      </c>
    </row>
    <row r="857" spans="20:21" ht="21.95" customHeight="1" x14ac:dyDescent="0.15">
      <c r="T857" s="27" t="str">
        <f t="shared" si="38"/>
        <v/>
      </c>
      <c r="U857" s="49" t="str">
        <f t="shared" si="39"/>
        <v/>
      </c>
    </row>
    <row r="858" spans="20:21" ht="21.95" customHeight="1" x14ac:dyDescent="0.15">
      <c r="T858" s="27" t="str">
        <f t="shared" si="38"/>
        <v/>
      </c>
      <c r="U858" s="49" t="str">
        <f t="shared" si="39"/>
        <v/>
      </c>
    </row>
    <row r="859" spans="20:21" ht="21.95" customHeight="1" x14ac:dyDescent="0.15">
      <c r="T859" s="27" t="str">
        <f t="shared" si="38"/>
        <v/>
      </c>
      <c r="U859" s="49" t="str">
        <f t="shared" si="39"/>
        <v/>
      </c>
    </row>
    <row r="860" spans="20:21" ht="21.95" customHeight="1" x14ac:dyDescent="0.15">
      <c r="T860" s="27" t="str">
        <f t="shared" si="38"/>
        <v/>
      </c>
      <c r="U860" s="49" t="str">
        <f t="shared" si="39"/>
        <v/>
      </c>
    </row>
    <row r="861" spans="20:21" ht="21.95" customHeight="1" x14ac:dyDescent="0.15">
      <c r="T861" s="27" t="str">
        <f t="shared" si="38"/>
        <v/>
      </c>
      <c r="U861" s="49" t="str">
        <f t="shared" si="39"/>
        <v/>
      </c>
    </row>
    <row r="862" spans="20:21" ht="21.95" customHeight="1" x14ac:dyDescent="0.15">
      <c r="T862" s="27" t="str">
        <f t="shared" si="38"/>
        <v/>
      </c>
      <c r="U862" s="49" t="str">
        <f t="shared" si="39"/>
        <v/>
      </c>
    </row>
    <row r="863" spans="20:21" ht="21.95" customHeight="1" x14ac:dyDescent="0.15">
      <c r="T863" s="27" t="str">
        <f t="shared" si="38"/>
        <v/>
      </c>
      <c r="U863" s="49" t="str">
        <f t="shared" si="39"/>
        <v/>
      </c>
    </row>
    <row r="864" spans="20:21" ht="21.95" customHeight="1" x14ac:dyDescent="0.15">
      <c r="T864" s="27" t="str">
        <f t="shared" si="38"/>
        <v/>
      </c>
      <c r="U864" s="49" t="str">
        <f t="shared" si="39"/>
        <v/>
      </c>
    </row>
    <row r="865" spans="20:21" ht="21.95" customHeight="1" x14ac:dyDescent="0.15">
      <c r="T865" s="27" t="str">
        <f t="shared" si="38"/>
        <v/>
      </c>
      <c r="U865" s="49" t="str">
        <f t="shared" si="39"/>
        <v/>
      </c>
    </row>
    <row r="866" spans="20:21" ht="21.95" customHeight="1" x14ac:dyDescent="0.15">
      <c r="T866" s="27" t="str">
        <f t="shared" si="38"/>
        <v/>
      </c>
      <c r="U866" s="49" t="str">
        <f t="shared" si="39"/>
        <v/>
      </c>
    </row>
    <row r="867" spans="20:21" ht="21.95" customHeight="1" x14ac:dyDescent="0.15">
      <c r="T867" s="27" t="str">
        <f t="shared" si="38"/>
        <v/>
      </c>
      <c r="U867" s="49" t="str">
        <f t="shared" si="39"/>
        <v/>
      </c>
    </row>
    <row r="868" spans="20:21" ht="21.95" customHeight="1" x14ac:dyDescent="0.15">
      <c r="T868" s="27" t="str">
        <f t="shared" si="38"/>
        <v/>
      </c>
      <c r="U868" s="49" t="str">
        <f t="shared" si="39"/>
        <v/>
      </c>
    </row>
    <row r="869" spans="20:21" ht="21.95" customHeight="1" x14ac:dyDescent="0.15">
      <c r="T869" s="27" t="str">
        <f t="shared" si="38"/>
        <v/>
      </c>
      <c r="U869" s="49" t="str">
        <f t="shared" si="39"/>
        <v/>
      </c>
    </row>
    <row r="870" spans="20:21" ht="21.95" customHeight="1" x14ac:dyDescent="0.15">
      <c r="T870" s="27" t="str">
        <f t="shared" si="38"/>
        <v/>
      </c>
      <c r="U870" s="49" t="str">
        <f t="shared" si="39"/>
        <v/>
      </c>
    </row>
    <row r="871" spans="20:21" ht="21.95" customHeight="1" x14ac:dyDescent="0.15">
      <c r="T871" s="27" t="str">
        <f t="shared" si="38"/>
        <v/>
      </c>
      <c r="U871" s="49" t="str">
        <f t="shared" si="39"/>
        <v/>
      </c>
    </row>
    <row r="872" spans="20:21" ht="21.95" customHeight="1" x14ac:dyDescent="0.15">
      <c r="T872" s="27" t="str">
        <f t="shared" si="38"/>
        <v/>
      </c>
      <c r="U872" s="49" t="str">
        <f t="shared" si="39"/>
        <v/>
      </c>
    </row>
    <row r="873" spans="20:21" ht="21.95" customHeight="1" x14ac:dyDescent="0.15">
      <c r="T873" s="27" t="str">
        <f t="shared" si="38"/>
        <v/>
      </c>
      <c r="U873" s="49" t="str">
        <f t="shared" si="39"/>
        <v/>
      </c>
    </row>
    <row r="874" spans="20:21" ht="21.95" customHeight="1" x14ac:dyDescent="0.15">
      <c r="T874" s="27" t="str">
        <f t="shared" si="38"/>
        <v/>
      </c>
      <c r="U874" s="49" t="str">
        <f t="shared" si="39"/>
        <v/>
      </c>
    </row>
    <row r="875" spans="20:21" ht="21.95" customHeight="1" x14ac:dyDescent="0.15">
      <c r="T875" s="27" t="str">
        <f t="shared" si="38"/>
        <v/>
      </c>
      <c r="U875" s="49" t="str">
        <f t="shared" si="39"/>
        <v/>
      </c>
    </row>
    <row r="876" spans="20:21" ht="21.95" customHeight="1" x14ac:dyDescent="0.15">
      <c r="T876" s="27" t="str">
        <f t="shared" si="38"/>
        <v/>
      </c>
      <c r="U876" s="49" t="str">
        <f t="shared" si="39"/>
        <v/>
      </c>
    </row>
    <row r="877" spans="20:21" ht="21.95" customHeight="1" x14ac:dyDescent="0.15">
      <c r="T877" s="27" t="str">
        <f t="shared" si="38"/>
        <v/>
      </c>
      <c r="U877" s="49" t="str">
        <f t="shared" si="39"/>
        <v/>
      </c>
    </row>
    <row r="878" spans="20:21" ht="21.95" customHeight="1" x14ac:dyDescent="0.15">
      <c r="T878" s="27" t="str">
        <f t="shared" si="38"/>
        <v/>
      </c>
      <c r="U878" s="49" t="str">
        <f t="shared" si="39"/>
        <v/>
      </c>
    </row>
    <row r="879" spans="20:21" ht="21.95" customHeight="1" x14ac:dyDescent="0.15">
      <c r="T879" s="27" t="str">
        <f t="shared" si="38"/>
        <v/>
      </c>
      <c r="U879" s="49" t="str">
        <f t="shared" si="39"/>
        <v/>
      </c>
    </row>
    <row r="880" spans="20:21" ht="21.95" customHeight="1" x14ac:dyDescent="0.15">
      <c r="T880" s="27" t="str">
        <f t="shared" si="38"/>
        <v/>
      </c>
      <c r="U880" s="49" t="str">
        <f t="shared" si="39"/>
        <v/>
      </c>
    </row>
    <row r="881" spans="20:21" ht="21.95" customHeight="1" x14ac:dyDescent="0.15">
      <c r="T881" s="27" t="str">
        <f t="shared" si="38"/>
        <v/>
      </c>
      <c r="U881" s="49" t="str">
        <f t="shared" si="39"/>
        <v/>
      </c>
    </row>
    <row r="882" spans="20:21" ht="21.95" customHeight="1" x14ac:dyDescent="0.15">
      <c r="T882" s="27" t="str">
        <f t="shared" si="38"/>
        <v/>
      </c>
      <c r="U882" s="49" t="str">
        <f t="shared" si="39"/>
        <v/>
      </c>
    </row>
    <row r="883" spans="20:21" ht="21.95" customHeight="1" x14ac:dyDescent="0.15">
      <c r="T883" s="27" t="str">
        <f t="shared" si="38"/>
        <v/>
      </c>
      <c r="U883" s="49" t="str">
        <f t="shared" si="39"/>
        <v/>
      </c>
    </row>
    <row r="884" spans="20:21" ht="21.95" customHeight="1" x14ac:dyDescent="0.15">
      <c r="T884" s="27" t="str">
        <f t="shared" si="38"/>
        <v/>
      </c>
      <c r="U884" s="49" t="str">
        <f t="shared" si="39"/>
        <v/>
      </c>
    </row>
    <row r="885" spans="20:21" ht="21.95" customHeight="1" x14ac:dyDescent="0.15">
      <c r="T885" s="27" t="str">
        <f t="shared" si="38"/>
        <v/>
      </c>
      <c r="U885" s="49" t="str">
        <f t="shared" si="39"/>
        <v/>
      </c>
    </row>
    <row r="886" spans="20:21" ht="21.95" customHeight="1" x14ac:dyDescent="0.15">
      <c r="T886" s="27" t="str">
        <f t="shared" si="38"/>
        <v/>
      </c>
      <c r="U886" s="49" t="str">
        <f t="shared" si="39"/>
        <v/>
      </c>
    </row>
    <row r="887" spans="20:21" ht="21.95" customHeight="1" x14ac:dyDescent="0.15">
      <c r="T887" s="27" t="str">
        <f t="shared" si="38"/>
        <v/>
      </c>
      <c r="U887" s="49" t="str">
        <f t="shared" si="39"/>
        <v/>
      </c>
    </row>
    <row r="888" spans="20:21" ht="21.95" customHeight="1" x14ac:dyDescent="0.15">
      <c r="T888" s="27" t="str">
        <f t="shared" si="38"/>
        <v/>
      </c>
      <c r="U888" s="49" t="str">
        <f t="shared" si="39"/>
        <v/>
      </c>
    </row>
    <row r="889" spans="20:21" ht="21.95" customHeight="1" x14ac:dyDescent="0.15">
      <c r="T889" s="27" t="str">
        <f t="shared" si="38"/>
        <v/>
      </c>
      <c r="U889" s="49" t="str">
        <f t="shared" si="39"/>
        <v/>
      </c>
    </row>
    <row r="890" spans="20:21" ht="21.95" customHeight="1" x14ac:dyDescent="0.15">
      <c r="T890" s="27" t="str">
        <f t="shared" si="38"/>
        <v/>
      </c>
      <c r="U890" s="49" t="str">
        <f t="shared" si="39"/>
        <v/>
      </c>
    </row>
    <row r="891" spans="20:21" ht="21.95" customHeight="1" x14ac:dyDescent="0.15">
      <c r="T891" s="27" t="str">
        <f t="shared" si="38"/>
        <v/>
      </c>
      <c r="U891" s="49" t="str">
        <f t="shared" si="39"/>
        <v/>
      </c>
    </row>
    <row r="892" spans="20:21" ht="21.95" customHeight="1" x14ac:dyDescent="0.15">
      <c r="T892" s="27" t="str">
        <f t="shared" si="38"/>
        <v/>
      </c>
      <c r="U892" s="49" t="str">
        <f t="shared" si="39"/>
        <v/>
      </c>
    </row>
    <row r="893" spans="20:21" ht="21.95" customHeight="1" x14ac:dyDescent="0.15">
      <c r="T893" s="27" t="str">
        <f t="shared" si="38"/>
        <v/>
      </c>
      <c r="U893" s="49" t="str">
        <f t="shared" si="39"/>
        <v/>
      </c>
    </row>
    <row r="894" spans="20:21" ht="21.95" customHeight="1" x14ac:dyDescent="0.15">
      <c r="T894" s="27" t="str">
        <f t="shared" si="38"/>
        <v/>
      </c>
      <c r="U894" s="49" t="str">
        <f t="shared" si="39"/>
        <v/>
      </c>
    </row>
    <row r="895" spans="20:21" ht="21.95" customHeight="1" x14ac:dyDescent="0.15">
      <c r="T895" s="27" t="str">
        <f t="shared" si="38"/>
        <v/>
      </c>
      <c r="U895" s="49" t="str">
        <f t="shared" si="39"/>
        <v/>
      </c>
    </row>
    <row r="896" spans="20:21" ht="21.95" customHeight="1" x14ac:dyDescent="0.15">
      <c r="T896" s="27" t="str">
        <f t="shared" si="38"/>
        <v/>
      </c>
      <c r="U896" s="49" t="str">
        <f t="shared" si="39"/>
        <v/>
      </c>
    </row>
    <row r="897" spans="20:21" ht="21.95" customHeight="1" x14ac:dyDescent="0.15">
      <c r="T897" s="27" t="str">
        <f t="shared" si="38"/>
        <v/>
      </c>
      <c r="U897" s="49" t="str">
        <f t="shared" si="39"/>
        <v/>
      </c>
    </row>
    <row r="898" spans="20:21" ht="21.95" customHeight="1" x14ac:dyDescent="0.15">
      <c r="T898" s="27" t="str">
        <f t="shared" si="38"/>
        <v/>
      </c>
      <c r="U898" s="49" t="str">
        <f t="shared" si="39"/>
        <v/>
      </c>
    </row>
    <row r="899" spans="20:21" ht="21.95" customHeight="1" x14ac:dyDescent="0.15">
      <c r="T899" s="27" t="str">
        <f t="shared" si="38"/>
        <v/>
      </c>
      <c r="U899" s="49" t="str">
        <f t="shared" si="39"/>
        <v/>
      </c>
    </row>
    <row r="900" spans="20:21" ht="21.95" customHeight="1" x14ac:dyDescent="0.15">
      <c r="T900" s="27" t="str">
        <f t="shared" si="38"/>
        <v/>
      </c>
      <c r="U900" s="49" t="str">
        <f t="shared" si="39"/>
        <v/>
      </c>
    </row>
    <row r="901" spans="20:21" ht="21.95" customHeight="1" x14ac:dyDescent="0.15">
      <c r="T901" s="27" t="str">
        <f t="shared" si="38"/>
        <v/>
      </c>
      <c r="U901" s="49" t="str">
        <f t="shared" si="39"/>
        <v/>
      </c>
    </row>
    <row r="902" spans="20:21" ht="21.95" customHeight="1" x14ac:dyDescent="0.15">
      <c r="T902" s="27" t="str">
        <f t="shared" si="38"/>
        <v/>
      </c>
      <c r="U902" s="49" t="str">
        <f t="shared" si="39"/>
        <v/>
      </c>
    </row>
    <row r="903" spans="20:21" ht="21.95" customHeight="1" x14ac:dyDescent="0.15">
      <c r="T903" s="27" t="str">
        <f t="shared" ref="T903:T926" si="40">CONCATENATE(L903,C903)</f>
        <v/>
      </c>
      <c r="U903" s="49" t="str">
        <f t="shared" ref="U903:U926" si="41">CONCATENATE(N903,H903)</f>
        <v/>
      </c>
    </row>
    <row r="904" spans="20:21" ht="21.95" customHeight="1" x14ac:dyDescent="0.15">
      <c r="T904" s="27" t="str">
        <f t="shared" si="40"/>
        <v/>
      </c>
      <c r="U904" s="49" t="str">
        <f t="shared" si="41"/>
        <v/>
      </c>
    </row>
    <row r="905" spans="20:21" ht="21.95" customHeight="1" x14ac:dyDescent="0.15">
      <c r="T905" s="27" t="str">
        <f t="shared" si="40"/>
        <v/>
      </c>
      <c r="U905" s="49" t="str">
        <f t="shared" si="41"/>
        <v/>
      </c>
    </row>
    <row r="906" spans="20:21" ht="21.95" customHeight="1" x14ac:dyDescent="0.15">
      <c r="T906" s="27" t="str">
        <f t="shared" si="40"/>
        <v/>
      </c>
      <c r="U906" s="49" t="str">
        <f t="shared" si="41"/>
        <v/>
      </c>
    </row>
    <row r="907" spans="20:21" ht="21.95" customHeight="1" x14ac:dyDescent="0.15">
      <c r="T907" s="27" t="str">
        <f t="shared" si="40"/>
        <v/>
      </c>
      <c r="U907" s="49" t="str">
        <f t="shared" si="41"/>
        <v/>
      </c>
    </row>
    <row r="908" spans="20:21" ht="21.95" customHeight="1" x14ac:dyDescent="0.15">
      <c r="T908" s="27" t="str">
        <f t="shared" si="40"/>
        <v/>
      </c>
      <c r="U908" s="49" t="str">
        <f t="shared" si="41"/>
        <v/>
      </c>
    </row>
    <row r="909" spans="20:21" ht="21.95" customHeight="1" x14ac:dyDescent="0.15">
      <c r="T909" s="27" t="str">
        <f t="shared" si="40"/>
        <v/>
      </c>
      <c r="U909" s="49" t="str">
        <f t="shared" si="41"/>
        <v/>
      </c>
    </row>
    <row r="910" spans="20:21" ht="21.95" customHeight="1" x14ac:dyDescent="0.15">
      <c r="T910" s="27" t="str">
        <f t="shared" si="40"/>
        <v/>
      </c>
      <c r="U910" s="49" t="str">
        <f t="shared" si="41"/>
        <v/>
      </c>
    </row>
    <row r="911" spans="20:21" ht="21.95" customHeight="1" x14ac:dyDescent="0.15">
      <c r="T911" s="27" t="str">
        <f t="shared" si="40"/>
        <v/>
      </c>
      <c r="U911" s="49" t="str">
        <f t="shared" si="41"/>
        <v/>
      </c>
    </row>
    <row r="912" spans="20:21" ht="21.95" customHeight="1" x14ac:dyDescent="0.15">
      <c r="T912" s="27" t="str">
        <f t="shared" si="40"/>
        <v/>
      </c>
      <c r="U912" s="49" t="str">
        <f t="shared" si="41"/>
        <v/>
      </c>
    </row>
    <row r="913" spans="20:21" ht="21.95" customHeight="1" x14ac:dyDescent="0.15">
      <c r="T913" s="27" t="str">
        <f t="shared" si="40"/>
        <v/>
      </c>
      <c r="U913" s="49" t="str">
        <f t="shared" si="41"/>
        <v/>
      </c>
    </row>
    <row r="914" spans="20:21" ht="21.95" customHeight="1" x14ac:dyDescent="0.15">
      <c r="T914" s="27" t="str">
        <f t="shared" si="40"/>
        <v/>
      </c>
      <c r="U914" s="49" t="str">
        <f t="shared" si="41"/>
        <v/>
      </c>
    </row>
    <row r="915" spans="20:21" ht="21.95" customHeight="1" x14ac:dyDescent="0.15">
      <c r="T915" s="27" t="str">
        <f t="shared" si="40"/>
        <v/>
      </c>
      <c r="U915" s="49" t="str">
        <f t="shared" si="41"/>
        <v/>
      </c>
    </row>
    <row r="916" spans="20:21" ht="21.95" customHeight="1" x14ac:dyDescent="0.15">
      <c r="T916" s="27" t="str">
        <f t="shared" si="40"/>
        <v/>
      </c>
      <c r="U916" s="49" t="str">
        <f t="shared" si="41"/>
        <v/>
      </c>
    </row>
    <row r="917" spans="20:21" ht="21.95" customHeight="1" x14ac:dyDescent="0.15">
      <c r="T917" s="27" t="str">
        <f t="shared" si="40"/>
        <v/>
      </c>
      <c r="U917" s="49" t="str">
        <f t="shared" si="41"/>
        <v/>
      </c>
    </row>
    <row r="918" spans="20:21" ht="21.95" customHeight="1" x14ac:dyDescent="0.15">
      <c r="T918" s="27" t="str">
        <f t="shared" si="40"/>
        <v/>
      </c>
      <c r="U918" s="49" t="str">
        <f t="shared" si="41"/>
        <v/>
      </c>
    </row>
    <row r="919" spans="20:21" ht="21.95" customHeight="1" x14ac:dyDescent="0.15">
      <c r="T919" s="27" t="str">
        <f t="shared" si="40"/>
        <v/>
      </c>
      <c r="U919" s="49" t="str">
        <f t="shared" si="41"/>
        <v/>
      </c>
    </row>
    <row r="920" spans="20:21" ht="21.95" customHeight="1" x14ac:dyDescent="0.15">
      <c r="T920" s="27" t="str">
        <f t="shared" si="40"/>
        <v/>
      </c>
      <c r="U920" s="49" t="str">
        <f t="shared" si="41"/>
        <v/>
      </c>
    </row>
    <row r="921" spans="20:21" ht="21.95" customHeight="1" x14ac:dyDescent="0.15">
      <c r="T921" s="27" t="str">
        <f t="shared" si="40"/>
        <v/>
      </c>
      <c r="U921" s="49" t="str">
        <f t="shared" si="41"/>
        <v/>
      </c>
    </row>
    <row r="922" spans="20:21" ht="21.95" customHeight="1" x14ac:dyDescent="0.15">
      <c r="T922" s="27" t="str">
        <f t="shared" si="40"/>
        <v/>
      </c>
      <c r="U922" s="49" t="str">
        <f t="shared" si="41"/>
        <v/>
      </c>
    </row>
    <row r="923" spans="20:21" ht="21.95" customHeight="1" x14ac:dyDescent="0.15">
      <c r="T923" s="27" t="str">
        <f t="shared" si="40"/>
        <v/>
      </c>
      <c r="U923" s="49" t="str">
        <f t="shared" si="41"/>
        <v/>
      </c>
    </row>
    <row r="924" spans="20:21" ht="21.95" customHeight="1" x14ac:dyDescent="0.15">
      <c r="T924" s="27" t="str">
        <f t="shared" si="40"/>
        <v/>
      </c>
      <c r="U924" s="49" t="str">
        <f t="shared" si="41"/>
        <v/>
      </c>
    </row>
    <row r="925" spans="20:21" ht="21.95" customHeight="1" x14ac:dyDescent="0.15">
      <c r="T925" s="27" t="str">
        <f t="shared" si="40"/>
        <v/>
      </c>
      <c r="U925" s="49" t="str">
        <f t="shared" si="41"/>
        <v/>
      </c>
    </row>
    <row r="926" spans="20:21" ht="21.95" customHeight="1" x14ac:dyDescent="0.15">
      <c r="T926" s="27" t="str">
        <f t="shared" si="40"/>
        <v/>
      </c>
      <c r="U926" s="49" t="str">
        <f t="shared" si="41"/>
        <v/>
      </c>
    </row>
  </sheetData>
  <autoFilter ref="A6:AM926"/>
  <mergeCells count="7">
    <mergeCell ref="K232:K234"/>
    <mergeCell ref="K373:K375"/>
    <mergeCell ref="S4:S6"/>
    <mergeCell ref="A4:A6"/>
    <mergeCell ref="K4:K6"/>
    <mergeCell ref="B4:E5"/>
    <mergeCell ref="F4:J5"/>
  </mergeCells>
  <phoneticPr fontId="4" type="noConversion"/>
  <conditionalFormatting sqref="J155:J172 J110 J114:J125 J130 J134:J151 J127:J128 J77:J79 J85 J82:J83 J91:J93 J96:J108">
    <cfRule type="cellIs" dxfId="12" priority="1" stopIfTrue="1" operator="greaterThan">
      <formula>D77</formula>
    </cfRule>
  </conditionalFormatting>
  <printOptions horizontalCentered="1"/>
  <pageMargins left="0.78740157480314965" right="0.23622047244094491" top="0.39370078740157483" bottom="0.39370078740157483" header="0" footer="0"/>
  <pageSetup paperSize="9" scale="95" orientation="landscape" horizontalDpi="4294967292" verticalDpi="300" r:id="rId1"/>
  <headerFooter alignWithMargins="0">
    <oddHeader xml:space="preserve">&amp;C
</oddHeader>
    <oddFooter xml:space="preserve">&amp;C
</oddFooter>
  </headerFooter>
  <rowBreaks count="7" manualBreakCount="7">
    <brk id="26" max="16383" man="1"/>
    <brk id="46" max="16383" man="1"/>
    <brk id="67" max="16" man="1"/>
    <brk id="88" max="16" man="1"/>
    <brk id="109" max="16383" man="1"/>
    <brk id="129" max="15" man="1"/>
    <brk id="150" max="15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indexed="48"/>
  </sheetPr>
  <dimension ref="A1:AM923"/>
  <sheetViews>
    <sheetView showZeros="0" view="pageBreakPreview" zoomScale="70" workbookViewId="0">
      <selection activeCell="N25" sqref="N25"/>
    </sheetView>
  </sheetViews>
  <sheetFormatPr defaultColWidth="6.109375" defaultRowHeight="21.95" customHeight="1" x14ac:dyDescent="0.15"/>
  <cols>
    <col min="1" max="1" width="4.33203125" style="100" customWidth="1"/>
    <col min="2" max="2" width="6.77734375" style="100" customWidth="1"/>
    <col min="3" max="3" width="3.77734375" style="100" customWidth="1"/>
    <col min="4" max="5" width="8.77734375" style="174" customWidth="1"/>
    <col min="6" max="6" width="6.33203125" style="174" hidden="1" customWidth="1"/>
    <col min="7" max="7" width="6.77734375" style="222" customWidth="1"/>
    <col min="8" max="8" width="3.77734375" style="222" customWidth="1"/>
    <col min="9" max="9" width="8.77734375" style="288" customWidth="1"/>
    <col min="10" max="10" width="8.77734375" style="289" customWidth="1"/>
    <col min="11" max="11" width="6.77734375" style="320" customWidth="1"/>
    <col min="12" max="12" width="8.6640625" style="287" customWidth="1"/>
    <col min="13" max="13" width="15.77734375" style="282" customWidth="1"/>
    <col min="14" max="14" width="8.6640625" style="287" customWidth="1"/>
    <col min="15" max="15" width="15.77734375" style="282" customWidth="1"/>
    <col min="16" max="16" width="7.33203125" style="100" hidden="1" customWidth="1"/>
    <col min="17" max="17" width="13.77734375" style="100" hidden="1" customWidth="1"/>
    <col min="18" max="18" width="7.33203125" style="100" hidden="1" customWidth="1"/>
    <col min="19" max="19" width="6.77734375" style="100" customWidth="1"/>
    <col min="20" max="20" width="12.77734375" style="13" customWidth="1"/>
    <col min="21" max="21" width="14.5546875" style="48" customWidth="1"/>
    <col min="22" max="22" width="6.109375" style="13" customWidth="1"/>
    <col min="23" max="23" width="1.21875" style="2" customWidth="1"/>
    <col min="24" max="24" width="6.109375" style="2" customWidth="1"/>
    <col min="25" max="25" width="6.109375" style="13" customWidth="1"/>
    <col min="26" max="26" width="5" style="2" customWidth="1"/>
    <col min="27" max="27" width="5" style="13" customWidth="1"/>
    <col min="28" max="28" width="1" style="2" customWidth="1"/>
    <col min="29" max="29" width="4.88671875" style="2" customWidth="1"/>
    <col min="30" max="30" width="4.88671875" style="13" customWidth="1"/>
    <col min="31" max="31" width="6.109375" style="2" customWidth="1"/>
    <col min="32" max="32" width="6.109375" style="13" customWidth="1"/>
    <col min="33" max="33" width="1.109375" style="2" customWidth="1"/>
    <col min="34" max="34" width="5.33203125" style="2" customWidth="1"/>
    <col min="35" max="35" width="5.33203125" style="13" customWidth="1"/>
    <col min="36" max="36" width="8.88671875" style="2" customWidth="1"/>
    <col min="37" max="37" width="8" style="2" customWidth="1"/>
    <col min="38" max="16384" width="6.109375" style="2"/>
  </cols>
  <sheetData>
    <row r="1" spans="1:39" s="36" customFormat="1" ht="38.25" customHeight="1" x14ac:dyDescent="0.15">
      <c r="A1" s="160" t="s">
        <v>55</v>
      </c>
      <c r="B1" s="107"/>
      <c r="C1" s="90"/>
      <c r="D1" s="90"/>
      <c r="E1" s="90"/>
      <c r="F1" s="90"/>
      <c r="G1" s="161"/>
      <c r="H1" s="162"/>
      <c r="I1" s="90"/>
      <c r="J1" s="240"/>
      <c r="K1" s="311"/>
      <c r="L1" s="241"/>
      <c r="M1" s="241"/>
      <c r="N1" s="241"/>
      <c r="O1" s="241"/>
      <c r="P1" s="162"/>
      <c r="Q1" s="162"/>
      <c r="R1" s="162"/>
      <c r="S1" s="162"/>
      <c r="T1" s="39"/>
      <c r="U1" s="43"/>
    </row>
    <row r="2" spans="1:39" s="24" customFormat="1" ht="11.1" customHeight="1" x14ac:dyDescent="0.15">
      <c r="A2" s="91"/>
      <c r="B2" s="108"/>
      <c r="C2" s="91"/>
      <c r="D2" s="91"/>
      <c r="E2" s="91"/>
      <c r="F2" s="91"/>
      <c r="G2" s="183"/>
      <c r="H2" s="184"/>
      <c r="I2" s="91"/>
      <c r="J2" s="242"/>
      <c r="K2" s="312"/>
      <c r="L2" s="243"/>
      <c r="M2" s="243"/>
      <c r="N2" s="243"/>
      <c r="O2" s="243"/>
      <c r="P2" s="185"/>
      <c r="Q2" s="185"/>
      <c r="R2" s="185"/>
      <c r="S2" s="184"/>
      <c r="T2" s="40"/>
      <c r="U2" s="44"/>
    </row>
    <row r="3" spans="1:39" s="22" customFormat="1" ht="15" customHeight="1" x14ac:dyDescent="0.15">
      <c r="A3" s="201"/>
      <c r="B3" s="113"/>
      <c r="C3" s="92"/>
      <c r="D3" s="92"/>
      <c r="E3" s="92"/>
      <c r="F3" s="92"/>
      <c r="G3" s="202"/>
      <c r="H3" s="203"/>
      <c r="I3" s="92"/>
      <c r="J3" s="244"/>
      <c r="K3" s="313"/>
      <c r="L3" s="243"/>
      <c r="M3" s="245"/>
      <c r="N3" s="243"/>
      <c r="O3" s="245"/>
      <c r="P3" s="204"/>
      <c r="Q3" s="204"/>
      <c r="R3" s="204"/>
      <c r="S3" s="186">
        <v>15</v>
      </c>
      <c r="T3" s="41"/>
      <c r="U3" s="45"/>
      <c r="V3" s="37"/>
    </row>
    <row r="4" spans="1:39" s="22" customFormat="1" ht="21" customHeight="1" x14ac:dyDescent="0.15">
      <c r="A4" s="896" t="s">
        <v>222</v>
      </c>
      <c r="B4" s="899" t="s">
        <v>40</v>
      </c>
      <c r="C4" s="900"/>
      <c r="D4" s="900"/>
      <c r="E4" s="901"/>
      <c r="F4" s="905" t="s">
        <v>56</v>
      </c>
      <c r="G4" s="906"/>
      <c r="H4" s="906"/>
      <c r="I4" s="906"/>
      <c r="J4" s="907"/>
      <c r="K4" s="893" t="s">
        <v>57</v>
      </c>
      <c r="L4" s="114" t="s">
        <v>41</v>
      </c>
      <c r="M4" s="114"/>
      <c r="N4" s="114" t="s">
        <v>42</v>
      </c>
      <c r="O4" s="114"/>
      <c r="P4" s="114" t="s">
        <v>12</v>
      </c>
      <c r="Q4" s="114"/>
      <c r="R4" s="114"/>
      <c r="S4" s="890" t="s">
        <v>225</v>
      </c>
      <c r="T4" s="41"/>
      <c r="U4" s="45"/>
    </row>
    <row r="5" spans="1:39" s="22" customFormat="1" ht="21" customHeight="1" x14ac:dyDescent="0.15">
      <c r="A5" s="897"/>
      <c r="B5" s="902"/>
      <c r="C5" s="903"/>
      <c r="D5" s="903"/>
      <c r="E5" s="904"/>
      <c r="F5" s="908"/>
      <c r="G5" s="909"/>
      <c r="H5" s="909"/>
      <c r="I5" s="909"/>
      <c r="J5" s="910"/>
      <c r="K5" s="894"/>
      <c r="L5" s="246" t="s">
        <v>74</v>
      </c>
      <c r="M5" s="246"/>
      <c r="N5" s="246" t="s">
        <v>74</v>
      </c>
      <c r="O5" s="246"/>
      <c r="P5" s="115"/>
      <c r="Q5" s="115"/>
      <c r="R5" s="115"/>
      <c r="S5" s="891"/>
      <c r="T5" s="41"/>
      <c r="U5" s="45"/>
    </row>
    <row r="6" spans="1:39" s="22" customFormat="1" ht="24.95" customHeight="1" x14ac:dyDescent="0.15">
      <c r="A6" s="898"/>
      <c r="B6" s="247" t="s">
        <v>10</v>
      </c>
      <c r="C6" s="248" t="s">
        <v>13</v>
      </c>
      <c r="D6" s="249" t="s">
        <v>11</v>
      </c>
      <c r="E6" s="249" t="s">
        <v>14</v>
      </c>
      <c r="F6" s="250" t="s">
        <v>15</v>
      </c>
      <c r="G6" s="251" t="s">
        <v>10</v>
      </c>
      <c r="H6" s="252" t="s">
        <v>13</v>
      </c>
      <c r="I6" s="253" t="s">
        <v>11</v>
      </c>
      <c r="J6" s="253" t="s">
        <v>14</v>
      </c>
      <c r="K6" s="895"/>
      <c r="L6" s="254" t="s">
        <v>245</v>
      </c>
      <c r="M6" s="254" t="s">
        <v>246</v>
      </c>
      <c r="N6" s="254" t="s">
        <v>245</v>
      </c>
      <c r="O6" s="254" t="s">
        <v>246</v>
      </c>
      <c r="P6" s="254" t="s">
        <v>16</v>
      </c>
      <c r="Q6" s="254" t="s">
        <v>17</v>
      </c>
      <c r="R6" s="254" t="s">
        <v>18</v>
      </c>
      <c r="S6" s="892"/>
      <c r="T6" s="42" t="s">
        <v>20</v>
      </c>
      <c r="U6" s="46" t="s">
        <v>19</v>
      </c>
      <c r="AE6" s="23"/>
      <c r="AF6" s="23"/>
      <c r="AG6" s="23"/>
    </row>
    <row r="7" spans="1:39" ht="21" customHeight="1" x14ac:dyDescent="0.15">
      <c r="A7" s="163"/>
      <c r="B7" s="99"/>
      <c r="C7" s="97"/>
      <c r="D7" s="98"/>
      <c r="E7" s="98"/>
      <c r="F7" s="164"/>
      <c r="G7" s="221"/>
      <c r="H7" s="223"/>
      <c r="I7" s="224"/>
      <c r="J7" s="224"/>
      <c r="K7" s="314">
        <f>J7-E7</f>
        <v>0</v>
      </c>
      <c r="L7" s="69"/>
      <c r="M7" s="69"/>
      <c r="N7" s="69"/>
      <c r="O7" s="69"/>
      <c r="P7" s="152"/>
      <c r="Q7" s="152"/>
      <c r="R7" s="152"/>
      <c r="S7" s="153"/>
      <c r="T7" s="27" t="str">
        <f t="shared" ref="T7:T70" si="0">CONCATENATE(L7,C7)</f>
        <v/>
      </c>
      <c r="U7" s="49" t="str">
        <f t="shared" ref="U7:U70" si="1">CONCATENATE(N7,H7)</f>
        <v/>
      </c>
      <c r="V7" s="27"/>
      <c r="W7" s="26"/>
      <c r="X7" s="26"/>
      <c r="Y7" s="27"/>
      <c r="Z7" s="3"/>
      <c r="AA7" s="14"/>
      <c r="AB7" s="3"/>
      <c r="AC7" s="3"/>
      <c r="AD7" s="14"/>
      <c r="AE7" s="26"/>
      <c r="AF7" s="27"/>
      <c r="AG7" s="26"/>
      <c r="AH7" s="26"/>
      <c r="AI7" s="27"/>
      <c r="AJ7" s="26"/>
      <c r="AK7" s="26"/>
      <c r="AL7" s="6"/>
      <c r="AM7" s="6"/>
    </row>
    <row r="8" spans="1:39" ht="21" customHeight="1" x14ac:dyDescent="0.15">
      <c r="A8" s="74"/>
      <c r="B8" s="63"/>
      <c r="C8" s="57"/>
      <c r="D8" s="60"/>
      <c r="E8" s="60"/>
      <c r="F8" s="77"/>
      <c r="G8" s="219"/>
      <c r="H8" s="213"/>
      <c r="I8" s="214"/>
      <c r="J8" s="214"/>
      <c r="K8" s="315">
        <f t="shared" ref="K8:K71" si="2">J8-E8</f>
        <v>0</v>
      </c>
      <c r="L8" s="58"/>
      <c r="M8" s="58"/>
      <c r="N8" s="58"/>
      <c r="O8" s="58"/>
      <c r="P8" s="65"/>
      <c r="Q8" s="59"/>
      <c r="R8" s="65"/>
      <c r="S8" s="72"/>
      <c r="T8" s="27" t="str">
        <f t="shared" si="0"/>
        <v/>
      </c>
      <c r="U8" s="49" t="str">
        <f t="shared" si="1"/>
        <v/>
      </c>
      <c r="V8" s="27"/>
      <c r="W8" s="26"/>
      <c r="X8" s="26"/>
      <c r="Y8" s="27"/>
      <c r="Z8" s="3"/>
      <c r="AA8" s="14"/>
      <c r="AB8" s="3"/>
      <c r="AC8" s="3"/>
      <c r="AD8" s="14"/>
      <c r="AE8" s="26"/>
      <c r="AF8" s="27"/>
      <c r="AG8" s="26"/>
      <c r="AH8" s="26"/>
      <c r="AI8" s="27"/>
      <c r="AJ8" s="26"/>
      <c r="AK8" s="26"/>
      <c r="AL8" s="6"/>
      <c r="AM8" s="6"/>
    </row>
    <row r="9" spans="1:39" ht="21" customHeight="1" x14ac:dyDescent="0.15">
      <c r="A9" s="74"/>
      <c r="B9" s="63"/>
      <c r="C9" s="57"/>
      <c r="D9" s="60"/>
      <c r="E9" s="60"/>
      <c r="F9" s="77"/>
      <c r="G9" s="219"/>
      <c r="H9" s="213"/>
      <c r="I9" s="214"/>
      <c r="J9" s="214"/>
      <c r="K9" s="315">
        <f t="shared" si="2"/>
        <v>0</v>
      </c>
      <c r="L9" s="58"/>
      <c r="M9" s="58"/>
      <c r="N9" s="58"/>
      <c r="O9" s="58"/>
      <c r="P9" s="65"/>
      <c r="Q9" s="65"/>
      <c r="R9" s="65"/>
      <c r="S9" s="72"/>
      <c r="T9" s="27" t="str">
        <f t="shared" si="0"/>
        <v/>
      </c>
      <c r="U9" s="49" t="str">
        <f t="shared" si="1"/>
        <v/>
      </c>
      <c r="V9" s="27"/>
      <c r="W9" s="26"/>
      <c r="X9" s="26"/>
      <c r="Y9" s="27"/>
      <c r="Z9" s="3"/>
      <c r="AA9" s="14"/>
      <c r="AB9" s="3"/>
      <c r="AC9" s="3"/>
      <c r="AD9" s="14"/>
      <c r="AE9" s="26"/>
      <c r="AF9" s="27"/>
      <c r="AG9" s="26"/>
      <c r="AH9" s="26"/>
      <c r="AI9" s="27"/>
      <c r="AJ9" s="26"/>
      <c r="AK9" s="26"/>
      <c r="AL9" s="6"/>
      <c r="AM9" s="6"/>
    </row>
    <row r="10" spans="1:39" ht="21" customHeight="1" x14ac:dyDescent="0.15">
      <c r="A10" s="74"/>
      <c r="B10" s="63"/>
      <c r="C10" s="57"/>
      <c r="D10" s="60"/>
      <c r="E10" s="60"/>
      <c r="F10" s="77"/>
      <c r="G10" s="219"/>
      <c r="H10" s="213"/>
      <c r="I10" s="214"/>
      <c r="J10" s="214"/>
      <c r="K10" s="315">
        <f t="shared" si="2"/>
        <v>0</v>
      </c>
      <c r="L10" s="58"/>
      <c r="M10" s="58"/>
      <c r="N10" s="58"/>
      <c r="O10" s="58"/>
      <c r="P10" s="65"/>
      <c r="Q10" s="65"/>
      <c r="R10" s="65"/>
      <c r="S10" s="72"/>
      <c r="T10" s="27" t="str">
        <f t="shared" si="0"/>
        <v/>
      </c>
      <c r="U10" s="49" t="str">
        <f t="shared" si="1"/>
        <v/>
      </c>
      <c r="V10" s="27"/>
      <c r="W10" s="26"/>
      <c r="X10" s="26"/>
      <c r="Y10" s="27"/>
      <c r="Z10" s="3"/>
      <c r="AA10" s="14"/>
      <c r="AB10" s="3"/>
      <c r="AC10" s="3"/>
      <c r="AD10" s="14"/>
      <c r="AE10" s="26"/>
      <c r="AF10" s="27"/>
      <c r="AG10" s="26"/>
      <c r="AH10" s="26"/>
      <c r="AI10" s="27"/>
      <c r="AJ10" s="26"/>
      <c r="AK10" s="26"/>
      <c r="AL10" s="6"/>
      <c r="AM10" s="6"/>
    </row>
    <row r="11" spans="1:39" ht="21" customHeight="1" x14ac:dyDescent="0.15">
      <c r="A11" s="74"/>
      <c r="B11" s="63"/>
      <c r="C11" s="57"/>
      <c r="D11" s="255"/>
      <c r="E11" s="60"/>
      <c r="F11" s="77"/>
      <c r="G11" s="219"/>
      <c r="H11" s="213"/>
      <c r="I11" s="256"/>
      <c r="J11" s="214"/>
      <c r="K11" s="315">
        <f t="shared" si="2"/>
        <v>0</v>
      </c>
      <c r="L11" s="58"/>
      <c r="M11" s="58"/>
      <c r="N11" s="58"/>
      <c r="O11" s="58"/>
      <c r="P11" s="65"/>
      <c r="Q11" s="65"/>
      <c r="R11" s="65"/>
      <c r="S11" s="72"/>
      <c r="T11" s="27" t="str">
        <f t="shared" si="0"/>
        <v/>
      </c>
      <c r="U11" s="49" t="str">
        <f t="shared" si="1"/>
        <v/>
      </c>
      <c r="V11" s="27"/>
      <c r="W11" s="26"/>
      <c r="X11" s="26"/>
      <c r="Y11" s="27"/>
      <c r="Z11" s="3"/>
      <c r="AA11" s="14"/>
      <c r="AB11" s="3"/>
      <c r="AC11" s="3"/>
      <c r="AD11" s="14"/>
      <c r="AE11" s="26"/>
      <c r="AF11" s="27"/>
      <c r="AG11" s="26"/>
      <c r="AH11" s="26"/>
      <c r="AI11" s="27"/>
      <c r="AJ11" s="26"/>
      <c r="AK11" s="26"/>
      <c r="AL11" s="6"/>
      <c r="AM11" s="6"/>
    </row>
    <row r="12" spans="1:39" ht="21" customHeight="1" x14ac:dyDescent="0.15">
      <c r="A12" s="74"/>
      <c r="B12" s="63"/>
      <c r="C12" s="57"/>
      <c r="D12" s="60"/>
      <c r="E12" s="60"/>
      <c r="F12" s="77"/>
      <c r="G12" s="219"/>
      <c r="H12" s="213"/>
      <c r="I12" s="214"/>
      <c r="J12" s="214"/>
      <c r="K12" s="315">
        <f t="shared" si="2"/>
        <v>0</v>
      </c>
      <c r="L12" s="58"/>
      <c r="M12" s="58"/>
      <c r="N12" s="58"/>
      <c r="O12" s="58"/>
      <c r="P12" s="65"/>
      <c r="Q12" s="65"/>
      <c r="R12" s="65"/>
      <c r="S12" s="72"/>
      <c r="T12" s="27" t="str">
        <f t="shared" si="0"/>
        <v/>
      </c>
      <c r="U12" s="49" t="str">
        <f t="shared" si="1"/>
        <v/>
      </c>
      <c r="V12" s="30"/>
      <c r="W12" s="26"/>
      <c r="X12" s="26"/>
      <c r="Y12" s="27"/>
      <c r="Z12" s="3"/>
      <c r="AA12" s="14"/>
      <c r="AB12" s="3"/>
      <c r="AC12" s="3"/>
      <c r="AD12" s="14"/>
      <c r="AE12" s="26"/>
      <c r="AF12" s="27"/>
      <c r="AG12" s="26"/>
      <c r="AH12" s="26"/>
      <c r="AI12" s="27"/>
      <c r="AJ12" s="26"/>
      <c r="AK12" s="26"/>
      <c r="AL12" s="6"/>
      <c r="AM12" s="6"/>
    </row>
    <row r="13" spans="1:39" ht="21" customHeight="1" x14ac:dyDescent="0.15">
      <c r="A13" s="74"/>
      <c r="B13" s="63"/>
      <c r="C13" s="57"/>
      <c r="D13" s="60"/>
      <c r="E13" s="60"/>
      <c r="F13" s="77"/>
      <c r="G13" s="219"/>
      <c r="H13" s="213"/>
      <c r="I13" s="214"/>
      <c r="J13" s="214"/>
      <c r="K13" s="315">
        <f t="shared" si="2"/>
        <v>0</v>
      </c>
      <c r="L13" s="58"/>
      <c r="M13" s="58"/>
      <c r="N13" s="58"/>
      <c r="O13" s="58"/>
      <c r="P13" s="65"/>
      <c r="Q13" s="65"/>
      <c r="R13" s="65"/>
      <c r="S13" s="72"/>
      <c r="T13" s="27" t="str">
        <f t="shared" si="0"/>
        <v/>
      </c>
      <c r="U13" s="49" t="str">
        <f t="shared" si="1"/>
        <v/>
      </c>
      <c r="V13" s="27"/>
      <c r="W13" s="26"/>
      <c r="X13" s="26"/>
      <c r="Y13" s="27"/>
      <c r="Z13" s="3"/>
      <c r="AA13" s="14"/>
      <c r="AB13" s="3"/>
      <c r="AC13" s="3"/>
      <c r="AD13" s="14"/>
      <c r="AE13" s="26"/>
      <c r="AF13" s="27"/>
      <c r="AG13" s="26"/>
      <c r="AH13" s="26"/>
      <c r="AI13" s="27"/>
      <c r="AJ13" s="26"/>
      <c r="AK13" s="26"/>
      <c r="AL13" s="6"/>
      <c r="AM13" s="6"/>
    </row>
    <row r="14" spans="1:39" ht="21" customHeight="1" x14ac:dyDescent="0.15">
      <c r="A14" s="74"/>
      <c r="B14" s="63"/>
      <c r="C14" s="57"/>
      <c r="D14" s="60"/>
      <c r="E14" s="60"/>
      <c r="F14" s="77"/>
      <c r="G14" s="219"/>
      <c r="H14" s="213"/>
      <c r="I14" s="214"/>
      <c r="J14" s="214"/>
      <c r="K14" s="315">
        <f t="shared" si="2"/>
        <v>0</v>
      </c>
      <c r="L14" s="58"/>
      <c r="M14" s="58"/>
      <c r="N14" s="58"/>
      <c r="O14" s="58"/>
      <c r="P14" s="65"/>
      <c r="Q14" s="65"/>
      <c r="R14" s="65"/>
      <c r="S14" s="72"/>
      <c r="T14" s="27" t="str">
        <f t="shared" si="0"/>
        <v/>
      </c>
      <c r="U14" s="49" t="str">
        <f t="shared" si="1"/>
        <v/>
      </c>
      <c r="V14" s="27"/>
      <c r="W14" s="26"/>
      <c r="X14" s="26"/>
      <c r="Y14" s="27"/>
      <c r="Z14" s="3"/>
      <c r="AA14" s="14"/>
      <c r="AB14" s="3"/>
      <c r="AC14" s="3"/>
      <c r="AD14" s="14"/>
      <c r="AE14" s="26"/>
      <c r="AF14" s="27"/>
      <c r="AG14" s="26"/>
      <c r="AH14" s="26"/>
      <c r="AI14" s="27"/>
      <c r="AJ14" s="26"/>
      <c r="AK14" s="26"/>
      <c r="AL14" s="6"/>
      <c r="AM14" s="6"/>
    </row>
    <row r="15" spans="1:39" ht="21" customHeight="1" x14ac:dyDescent="0.15">
      <c r="A15" s="74"/>
      <c r="B15" s="63"/>
      <c r="C15" s="57"/>
      <c r="D15" s="60"/>
      <c r="E15" s="60"/>
      <c r="F15" s="77"/>
      <c r="G15" s="219"/>
      <c r="H15" s="213"/>
      <c r="I15" s="214"/>
      <c r="J15" s="214"/>
      <c r="K15" s="315">
        <f t="shared" si="2"/>
        <v>0</v>
      </c>
      <c r="L15" s="58"/>
      <c r="M15" s="58"/>
      <c r="N15" s="58"/>
      <c r="O15" s="58"/>
      <c r="P15" s="65" t="s">
        <v>243</v>
      </c>
      <c r="Q15" s="65"/>
      <c r="R15" s="65"/>
      <c r="S15" s="72"/>
      <c r="T15" s="27" t="str">
        <f t="shared" si="0"/>
        <v/>
      </c>
      <c r="U15" s="49" t="str">
        <f t="shared" si="1"/>
        <v/>
      </c>
      <c r="V15" s="27"/>
      <c r="W15" s="26"/>
      <c r="X15" s="26"/>
      <c r="Y15" s="27"/>
      <c r="Z15" s="3"/>
      <c r="AA15" s="14"/>
      <c r="AB15" s="3"/>
      <c r="AC15" s="3"/>
      <c r="AD15" s="14"/>
      <c r="AE15" s="26"/>
      <c r="AF15" s="27"/>
      <c r="AG15" s="26"/>
      <c r="AH15" s="26"/>
      <c r="AI15" s="27"/>
      <c r="AJ15" s="26"/>
      <c r="AK15" s="26"/>
      <c r="AL15" s="6"/>
      <c r="AM15" s="6"/>
    </row>
    <row r="16" spans="1:39" ht="21" customHeight="1" x14ac:dyDescent="0.15">
      <c r="A16" s="74"/>
      <c r="B16" s="63"/>
      <c r="C16" s="57"/>
      <c r="D16" s="60"/>
      <c r="E16" s="60"/>
      <c r="F16" s="77"/>
      <c r="G16" s="219"/>
      <c r="H16" s="213"/>
      <c r="I16" s="214"/>
      <c r="J16" s="214"/>
      <c r="K16" s="315">
        <f t="shared" si="2"/>
        <v>0</v>
      </c>
      <c r="L16" s="58"/>
      <c r="M16" s="58"/>
      <c r="N16" s="58"/>
      <c r="O16" s="58"/>
      <c r="P16" s="65"/>
      <c r="Q16" s="65"/>
      <c r="R16" s="65"/>
      <c r="S16" s="72"/>
      <c r="T16" s="27" t="str">
        <f t="shared" si="0"/>
        <v/>
      </c>
      <c r="U16" s="49" t="str">
        <f t="shared" si="1"/>
        <v/>
      </c>
      <c r="V16" s="27"/>
      <c r="W16" s="26"/>
      <c r="X16" s="26"/>
      <c r="Y16" s="27"/>
      <c r="Z16" s="3"/>
      <c r="AA16" s="14"/>
      <c r="AB16" s="3"/>
      <c r="AC16" s="3"/>
      <c r="AD16" s="14"/>
      <c r="AE16" s="26"/>
      <c r="AF16" s="27"/>
      <c r="AG16" s="26"/>
      <c r="AH16" s="26"/>
      <c r="AI16" s="27"/>
      <c r="AJ16" s="26"/>
      <c r="AK16" s="26"/>
      <c r="AL16" s="6"/>
      <c r="AM16" s="6"/>
    </row>
    <row r="17" spans="1:39" ht="21" customHeight="1" x14ac:dyDescent="0.15">
      <c r="A17" s="74"/>
      <c r="B17" s="63"/>
      <c r="C17" s="57"/>
      <c r="D17" s="60"/>
      <c r="E17" s="60"/>
      <c r="F17" s="77"/>
      <c r="G17" s="219"/>
      <c r="H17" s="213"/>
      <c r="I17" s="214"/>
      <c r="J17" s="214"/>
      <c r="K17" s="315">
        <f t="shared" si="2"/>
        <v>0</v>
      </c>
      <c r="L17" s="58"/>
      <c r="M17" s="58"/>
      <c r="N17" s="58"/>
      <c r="O17" s="58"/>
      <c r="P17" s="65"/>
      <c r="Q17" s="65"/>
      <c r="R17" s="65"/>
      <c r="S17" s="72"/>
      <c r="T17" s="27" t="str">
        <f t="shared" si="0"/>
        <v/>
      </c>
      <c r="U17" s="49" t="str">
        <f t="shared" si="1"/>
        <v/>
      </c>
      <c r="V17" s="27"/>
      <c r="W17" s="26"/>
      <c r="X17" s="26"/>
      <c r="Y17" s="27"/>
      <c r="Z17" s="3"/>
      <c r="AA17" s="14"/>
      <c r="AB17" s="3"/>
      <c r="AC17" s="3"/>
      <c r="AD17" s="14"/>
      <c r="AE17" s="26"/>
      <c r="AF17" s="27"/>
      <c r="AG17" s="26"/>
      <c r="AH17" s="26"/>
      <c r="AI17" s="27"/>
      <c r="AJ17" s="26"/>
      <c r="AK17" s="26"/>
      <c r="AL17" s="6"/>
      <c r="AM17" s="6"/>
    </row>
    <row r="18" spans="1:39" ht="21" customHeight="1" x14ac:dyDescent="0.15">
      <c r="A18" s="74"/>
      <c r="B18" s="63"/>
      <c r="C18" s="57"/>
      <c r="D18" s="60"/>
      <c r="E18" s="60"/>
      <c r="F18" s="77"/>
      <c r="G18" s="219"/>
      <c r="H18" s="213"/>
      <c r="I18" s="214"/>
      <c r="J18" s="214"/>
      <c r="K18" s="315">
        <f t="shared" si="2"/>
        <v>0</v>
      </c>
      <c r="L18" s="58"/>
      <c r="M18" s="58"/>
      <c r="N18" s="58"/>
      <c r="O18" s="58"/>
      <c r="P18" s="65"/>
      <c r="Q18" s="65"/>
      <c r="R18" s="65"/>
      <c r="S18" s="72"/>
      <c r="T18" s="27" t="str">
        <f t="shared" si="0"/>
        <v/>
      </c>
      <c r="U18" s="49" t="str">
        <f t="shared" si="1"/>
        <v/>
      </c>
      <c r="V18" s="27"/>
      <c r="W18" s="26"/>
      <c r="X18" s="26"/>
      <c r="Y18" s="27"/>
      <c r="Z18" s="3"/>
      <c r="AA18" s="14"/>
      <c r="AB18" s="3"/>
      <c r="AC18" s="3"/>
      <c r="AD18" s="14"/>
      <c r="AE18" s="26"/>
      <c r="AF18" s="27"/>
      <c r="AG18" s="26"/>
      <c r="AH18" s="26"/>
      <c r="AI18" s="27"/>
      <c r="AJ18" s="26"/>
      <c r="AK18" s="26"/>
      <c r="AL18" s="6"/>
      <c r="AM18" s="6"/>
    </row>
    <row r="19" spans="1:39" ht="21" customHeight="1" x14ac:dyDescent="0.15">
      <c r="A19" s="173"/>
      <c r="B19" s="63"/>
      <c r="C19" s="57"/>
      <c r="D19" s="60"/>
      <c r="E19" s="60"/>
      <c r="F19" s="77"/>
      <c r="G19" s="219"/>
      <c r="H19" s="213"/>
      <c r="I19" s="214"/>
      <c r="J19" s="214"/>
      <c r="K19" s="315">
        <f t="shared" si="2"/>
        <v>0</v>
      </c>
      <c r="L19" s="58"/>
      <c r="M19" s="58"/>
      <c r="N19" s="58"/>
      <c r="O19" s="58"/>
      <c r="P19" s="65"/>
      <c r="Q19" s="65"/>
      <c r="R19" s="65"/>
      <c r="S19" s="72"/>
      <c r="T19" s="27" t="str">
        <f t="shared" si="0"/>
        <v/>
      </c>
      <c r="U19" s="49" t="str">
        <f t="shared" si="1"/>
        <v/>
      </c>
      <c r="V19" s="27"/>
      <c r="W19" s="26"/>
      <c r="X19" s="26"/>
      <c r="Y19" s="27"/>
      <c r="Z19" s="3"/>
      <c r="AA19" s="14"/>
      <c r="AB19" s="3"/>
      <c r="AC19" s="3"/>
      <c r="AD19" s="14"/>
      <c r="AE19" s="26"/>
      <c r="AF19" s="27"/>
      <c r="AG19" s="26"/>
      <c r="AH19" s="26"/>
      <c r="AI19" s="27"/>
      <c r="AJ19" s="26"/>
      <c r="AK19" s="26"/>
      <c r="AL19" s="6"/>
      <c r="AM19" s="6"/>
    </row>
    <row r="20" spans="1:39" ht="21" customHeight="1" x14ac:dyDescent="0.15">
      <c r="A20" s="74"/>
      <c r="B20" s="63"/>
      <c r="C20" s="57"/>
      <c r="D20" s="60"/>
      <c r="E20" s="60"/>
      <c r="F20" s="77"/>
      <c r="G20" s="219"/>
      <c r="H20" s="213"/>
      <c r="I20" s="214"/>
      <c r="J20" s="214"/>
      <c r="K20" s="315">
        <f t="shared" si="2"/>
        <v>0</v>
      </c>
      <c r="L20" s="58"/>
      <c r="M20" s="58"/>
      <c r="N20" s="58"/>
      <c r="O20" s="58"/>
      <c r="P20" s="65"/>
      <c r="Q20" s="65"/>
      <c r="R20" s="65"/>
      <c r="S20" s="72"/>
      <c r="T20" s="27" t="str">
        <f t="shared" si="0"/>
        <v/>
      </c>
      <c r="U20" s="49" t="str">
        <f t="shared" si="1"/>
        <v/>
      </c>
      <c r="V20" s="27"/>
      <c r="W20" s="26"/>
      <c r="X20" s="26"/>
      <c r="Y20" s="27"/>
      <c r="Z20" s="3"/>
      <c r="AA20" s="14"/>
      <c r="AB20" s="3"/>
      <c r="AC20" s="3"/>
      <c r="AD20" s="14"/>
      <c r="AE20" s="26"/>
      <c r="AF20" s="27"/>
      <c r="AG20" s="26"/>
      <c r="AH20" s="26"/>
      <c r="AI20" s="27"/>
      <c r="AJ20" s="26"/>
      <c r="AK20" s="26"/>
      <c r="AL20" s="6"/>
      <c r="AM20" s="6"/>
    </row>
    <row r="21" spans="1:39" ht="21" customHeight="1" x14ac:dyDescent="0.15">
      <c r="A21" s="74"/>
      <c r="B21" s="63"/>
      <c r="C21" s="57"/>
      <c r="D21" s="60"/>
      <c r="E21" s="60"/>
      <c r="F21" s="77"/>
      <c r="G21" s="219"/>
      <c r="H21" s="213"/>
      <c r="I21" s="214"/>
      <c r="J21" s="214"/>
      <c r="K21" s="315">
        <f t="shared" si="2"/>
        <v>0</v>
      </c>
      <c r="L21" s="58"/>
      <c r="M21" s="58"/>
      <c r="N21" s="58"/>
      <c r="O21" s="58"/>
      <c r="P21" s="65"/>
      <c r="Q21" s="59"/>
      <c r="R21" s="65"/>
      <c r="S21" s="72"/>
      <c r="T21" s="27" t="str">
        <f t="shared" si="0"/>
        <v/>
      </c>
      <c r="U21" s="49" t="str">
        <f t="shared" si="1"/>
        <v/>
      </c>
      <c r="V21" s="27"/>
      <c r="W21" s="26"/>
      <c r="X21" s="26"/>
      <c r="Y21" s="27"/>
      <c r="Z21" s="3"/>
      <c r="AA21" s="14"/>
      <c r="AB21" s="3"/>
      <c r="AC21" s="3"/>
      <c r="AD21" s="14"/>
      <c r="AE21" s="26"/>
      <c r="AF21" s="27"/>
      <c r="AG21" s="26"/>
      <c r="AH21" s="26"/>
      <c r="AI21" s="27"/>
      <c r="AJ21" s="26"/>
      <c r="AK21" s="26"/>
      <c r="AL21" s="6"/>
      <c r="AM21" s="6"/>
    </row>
    <row r="22" spans="1:39" ht="21" customHeight="1" x14ac:dyDescent="0.15">
      <c r="A22" s="74"/>
      <c r="B22" s="63"/>
      <c r="C22" s="57"/>
      <c r="D22" s="60"/>
      <c r="E22" s="60"/>
      <c r="F22" s="77"/>
      <c r="G22" s="219"/>
      <c r="H22" s="213"/>
      <c r="I22" s="214"/>
      <c r="J22" s="214"/>
      <c r="K22" s="315">
        <f t="shared" si="2"/>
        <v>0</v>
      </c>
      <c r="L22" s="58"/>
      <c r="M22" s="58"/>
      <c r="N22" s="58"/>
      <c r="O22" s="58"/>
      <c r="P22" s="65"/>
      <c r="Q22" s="65"/>
      <c r="R22" s="65"/>
      <c r="S22" s="72"/>
      <c r="T22" s="27" t="str">
        <f t="shared" si="0"/>
        <v/>
      </c>
      <c r="U22" s="49" t="str">
        <f t="shared" si="1"/>
        <v/>
      </c>
      <c r="V22" s="27"/>
      <c r="W22" s="26"/>
      <c r="X22" s="26"/>
      <c r="Y22" s="27"/>
      <c r="Z22" s="3"/>
      <c r="AA22" s="14"/>
      <c r="AB22" s="3"/>
      <c r="AC22" s="3"/>
      <c r="AD22" s="14"/>
      <c r="AE22" s="26"/>
      <c r="AF22" s="27"/>
      <c r="AG22" s="26"/>
      <c r="AH22" s="26"/>
      <c r="AI22" s="27"/>
      <c r="AJ22" s="26"/>
      <c r="AK22" s="26"/>
      <c r="AL22" s="6"/>
      <c r="AM22" s="6"/>
    </row>
    <row r="23" spans="1:39" ht="21" customHeight="1" x14ac:dyDescent="0.15">
      <c r="A23" s="74"/>
      <c r="B23" s="63"/>
      <c r="C23" s="57"/>
      <c r="D23" s="60"/>
      <c r="E23" s="60"/>
      <c r="F23" s="77"/>
      <c r="G23" s="219"/>
      <c r="H23" s="213"/>
      <c r="I23" s="214"/>
      <c r="J23" s="214"/>
      <c r="K23" s="315">
        <f t="shared" si="2"/>
        <v>0</v>
      </c>
      <c r="L23" s="58"/>
      <c r="M23" s="58"/>
      <c r="N23" s="58"/>
      <c r="O23" s="58"/>
      <c r="P23" s="65"/>
      <c r="Q23" s="65"/>
      <c r="R23" s="65"/>
      <c r="S23" s="72"/>
      <c r="T23" s="27" t="str">
        <f t="shared" si="0"/>
        <v/>
      </c>
      <c r="U23" s="49" t="str">
        <f t="shared" si="1"/>
        <v/>
      </c>
      <c r="V23" s="27"/>
      <c r="W23" s="26"/>
      <c r="X23" s="26"/>
      <c r="Y23" s="27"/>
      <c r="Z23" s="3"/>
      <c r="AA23" s="14"/>
      <c r="AB23" s="3"/>
      <c r="AC23" s="3"/>
      <c r="AD23" s="14"/>
      <c r="AE23" s="26"/>
      <c r="AF23" s="27"/>
      <c r="AG23" s="26"/>
      <c r="AH23" s="26"/>
      <c r="AI23" s="27"/>
      <c r="AJ23" s="26"/>
      <c r="AK23" s="26"/>
      <c r="AL23" s="6"/>
      <c r="AM23" s="6"/>
    </row>
    <row r="24" spans="1:39" ht="21" customHeight="1" x14ac:dyDescent="0.15">
      <c r="A24" s="74"/>
      <c r="B24" s="63"/>
      <c r="C24" s="57"/>
      <c r="D24" s="60"/>
      <c r="E24" s="60"/>
      <c r="F24" s="77"/>
      <c r="G24" s="219"/>
      <c r="H24" s="213"/>
      <c r="I24" s="214"/>
      <c r="J24" s="214"/>
      <c r="K24" s="315">
        <f t="shared" si="2"/>
        <v>0</v>
      </c>
      <c r="L24" s="58"/>
      <c r="M24" s="58"/>
      <c r="N24" s="58"/>
      <c r="O24" s="58"/>
      <c r="P24" s="65"/>
      <c r="Q24" s="65"/>
      <c r="R24" s="65"/>
      <c r="S24" s="72"/>
      <c r="T24" s="27" t="str">
        <f t="shared" si="0"/>
        <v/>
      </c>
      <c r="U24" s="49" t="str">
        <f t="shared" si="1"/>
        <v/>
      </c>
      <c r="V24" s="32"/>
      <c r="W24" s="31"/>
      <c r="X24" s="31"/>
      <c r="Y24" s="32"/>
      <c r="Z24" s="3"/>
      <c r="AA24" s="14"/>
      <c r="AB24" s="4"/>
      <c r="AC24" s="3"/>
      <c r="AD24" s="14"/>
      <c r="AE24" s="31"/>
      <c r="AF24" s="32"/>
      <c r="AG24" s="31"/>
      <c r="AH24" s="31"/>
      <c r="AI24" s="32"/>
      <c r="AJ24" s="26"/>
      <c r="AK24" s="26"/>
      <c r="AL24" s="6"/>
      <c r="AM24" s="6"/>
    </row>
    <row r="25" spans="1:39" ht="21" customHeight="1" x14ac:dyDescent="0.15">
      <c r="A25" s="173"/>
      <c r="B25" s="63"/>
      <c r="C25" s="57"/>
      <c r="D25" s="60"/>
      <c r="E25" s="60"/>
      <c r="F25" s="77"/>
      <c r="G25" s="219"/>
      <c r="H25" s="213"/>
      <c r="I25" s="214"/>
      <c r="J25" s="214"/>
      <c r="K25" s="315">
        <f t="shared" si="2"/>
        <v>0</v>
      </c>
      <c r="L25" s="58"/>
      <c r="M25" s="58"/>
      <c r="N25" s="58"/>
      <c r="O25" s="58"/>
      <c r="P25" s="65"/>
      <c r="Q25" s="65"/>
      <c r="R25" s="65"/>
      <c r="S25" s="72"/>
      <c r="T25" s="27" t="str">
        <f t="shared" si="0"/>
        <v/>
      </c>
      <c r="U25" s="49" t="str">
        <f t="shared" si="1"/>
        <v/>
      </c>
      <c r="V25" s="32"/>
      <c r="W25" s="31"/>
      <c r="X25" s="31"/>
      <c r="Y25" s="32"/>
      <c r="Z25" s="3"/>
      <c r="AA25" s="14"/>
      <c r="AB25" s="4"/>
      <c r="AC25" s="3"/>
      <c r="AD25" s="14"/>
      <c r="AE25" s="31"/>
      <c r="AF25" s="32"/>
      <c r="AG25" s="31"/>
      <c r="AH25" s="31"/>
      <c r="AI25" s="32"/>
      <c r="AJ25" s="26"/>
      <c r="AK25" s="26"/>
      <c r="AL25" s="6"/>
      <c r="AM25" s="6"/>
    </row>
    <row r="26" spans="1:39" ht="21" customHeight="1" x14ac:dyDescent="0.15">
      <c r="A26" s="187"/>
      <c r="B26" s="105"/>
      <c r="C26" s="111"/>
      <c r="D26" s="95"/>
      <c r="E26" s="95"/>
      <c r="F26" s="166"/>
      <c r="G26" s="220"/>
      <c r="H26" s="228"/>
      <c r="I26" s="229"/>
      <c r="J26" s="229"/>
      <c r="K26" s="316">
        <f t="shared" si="2"/>
        <v>0</v>
      </c>
      <c r="L26" s="68"/>
      <c r="M26" s="68"/>
      <c r="N26" s="68"/>
      <c r="O26" s="68"/>
      <c r="P26" s="154"/>
      <c r="Q26" s="154"/>
      <c r="R26" s="154"/>
      <c r="S26" s="155"/>
      <c r="T26" s="27" t="str">
        <f t="shared" si="0"/>
        <v/>
      </c>
      <c r="U26" s="49" t="str">
        <f t="shared" si="1"/>
        <v/>
      </c>
      <c r="V26" s="34"/>
      <c r="W26" s="33"/>
      <c r="X26" s="33"/>
      <c r="Y26" s="34"/>
      <c r="Z26" s="3"/>
      <c r="AA26" s="14"/>
      <c r="AB26" s="5"/>
      <c r="AC26" s="3"/>
      <c r="AD26" s="14"/>
      <c r="AE26" s="33"/>
      <c r="AF26" s="34"/>
      <c r="AG26" s="33"/>
      <c r="AH26" s="33"/>
      <c r="AI26" s="34"/>
      <c r="AJ26" s="26"/>
      <c r="AK26" s="26"/>
      <c r="AL26" s="6"/>
      <c r="AM26" s="6"/>
    </row>
    <row r="27" spans="1:39" ht="21" customHeight="1" x14ac:dyDescent="0.15">
      <c r="A27" s="257"/>
      <c r="B27" s="99"/>
      <c r="C27" s="97"/>
      <c r="D27" s="98"/>
      <c r="E27" s="98"/>
      <c r="F27" s="164"/>
      <c r="G27" s="221"/>
      <c r="H27" s="223"/>
      <c r="I27" s="258"/>
      <c r="J27" s="258"/>
      <c r="K27" s="314">
        <f t="shared" si="2"/>
        <v>0</v>
      </c>
      <c r="L27" s="69"/>
      <c r="M27" s="69"/>
      <c r="N27" s="69"/>
      <c r="O27" s="69"/>
      <c r="P27" s="152"/>
      <c r="Q27" s="152"/>
      <c r="R27" s="152"/>
      <c r="S27" s="153"/>
      <c r="T27" s="27" t="str">
        <f t="shared" si="0"/>
        <v/>
      </c>
      <c r="U27" s="49" t="str">
        <f t="shared" si="1"/>
        <v/>
      </c>
      <c r="V27" s="27"/>
      <c r="W27" s="26"/>
      <c r="X27" s="26"/>
      <c r="Y27" s="27"/>
      <c r="Z27" s="3"/>
      <c r="AA27" s="14"/>
      <c r="AB27" s="3"/>
      <c r="AC27" s="3"/>
      <c r="AD27" s="14"/>
      <c r="AE27" s="26"/>
      <c r="AF27" s="27"/>
      <c r="AG27" s="26"/>
      <c r="AH27" s="26"/>
      <c r="AI27" s="27"/>
      <c r="AJ27" s="26"/>
      <c r="AK27" s="26"/>
    </row>
    <row r="28" spans="1:39" ht="21" customHeight="1" x14ac:dyDescent="0.15">
      <c r="A28" s="74"/>
      <c r="B28" s="63"/>
      <c r="C28" s="57"/>
      <c r="D28" s="60"/>
      <c r="E28" s="60"/>
      <c r="F28" s="77"/>
      <c r="G28" s="219"/>
      <c r="H28" s="213"/>
      <c r="I28" s="214"/>
      <c r="J28" s="214"/>
      <c r="K28" s="315">
        <f t="shared" si="2"/>
        <v>0</v>
      </c>
      <c r="L28" s="58"/>
      <c r="M28" s="58"/>
      <c r="N28" s="58"/>
      <c r="O28" s="58"/>
      <c r="P28" s="170"/>
      <c r="Q28" s="170"/>
      <c r="R28" s="170"/>
      <c r="S28" s="73"/>
      <c r="T28" s="27" t="str">
        <f t="shared" si="0"/>
        <v/>
      </c>
      <c r="U28" s="49" t="str">
        <f t="shared" si="1"/>
        <v/>
      </c>
      <c r="V28" s="27"/>
      <c r="W28" s="26"/>
      <c r="X28" s="26"/>
      <c r="Y28" s="27"/>
      <c r="Z28" s="3"/>
      <c r="AA28" s="14"/>
      <c r="AB28" s="3"/>
      <c r="AC28" s="3"/>
      <c r="AD28" s="14"/>
      <c r="AE28" s="26"/>
      <c r="AF28" s="27"/>
      <c r="AG28" s="26"/>
      <c r="AH28" s="26"/>
      <c r="AI28" s="27"/>
      <c r="AJ28" s="26"/>
      <c r="AK28" s="26"/>
    </row>
    <row r="29" spans="1:39" ht="21" customHeight="1" x14ac:dyDescent="0.15">
      <c r="A29" s="74"/>
      <c r="B29" s="64"/>
      <c r="C29" s="57"/>
      <c r="D29" s="60"/>
      <c r="E29" s="60"/>
      <c r="F29" s="77"/>
      <c r="G29" s="212"/>
      <c r="H29" s="213"/>
      <c r="I29" s="214"/>
      <c r="J29" s="214"/>
      <c r="K29" s="315">
        <f t="shared" si="2"/>
        <v>0</v>
      </c>
      <c r="L29" s="58"/>
      <c r="M29" s="58"/>
      <c r="N29" s="58"/>
      <c r="O29" s="58"/>
      <c r="P29" s="79"/>
      <c r="Q29" s="79"/>
      <c r="R29" s="65"/>
      <c r="S29" s="73"/>
      <c r="T29" s="27" t="str">
        <f t="shared" si="0"/>
        <v/>
      </c>
      <c r="U29" s="49" t="str">
        <f t="shared" si="1"/>
        <v/>
      </c>
      <c r="V29" s="27"/>
      <c r="W29" s="26"/>
      <c r="X29" s="26"/>
      <c r="Y29" s="27"/>
      <c r="Z29" s="3"/>
      <c r="AA29" s="14"/>
      <c r="AB29" s="3"/>
      <c r="AC29" s="3"/>
      <c r="AD29" s="14"/>
      <c r="AE29" s="26"/>
      <c r="AF29" s="27"/>
      <c r="AG29" s="26"/>
      <c r="AH29" s="26"/>
      <c r="AI29" s="27"/>
      <c r="AJ29" s="26"/>
      <c r="AK29" s="26"/>
      <c r="AL29" s="6"/>
      <c r="AM29" s="6"/>
    </row>
    <row r="30" spans="1:39" ht="21" customHeight="1" x14ac:dyDescent="0.15">
      <c r="A30" s="74"/>
      <c r="B30" s="63"/>
      <c r="C30" s="57"/>
      <c r="D30" s="60"/>
      <c r="E30" s="60"/>
      <c r="F30" s="77"/>
      <c r="G30" s="219"/>
      <c r="H30" s="213"/>
      <c r="I30" s="214"/>
      <c r="J30" s="214"/>
      <c r="K30" s="315">
        <f t="shared" si="2"/>
        <v>0</v>
      </c>
      <c r="L30" s="58"/>
      <c r="M30" s="58"/>
      <c r="N30" s="58"/>
      <c r="O30" s="58"/>
      <c r="P30" s="79"/>
      <c r="Q30" s="79"/>
      <c r="R30" s="65"/>
      <c r="S30" s="73"/>
      <c r="T30" s="27" t="str">
        <f t="shared" si="0"/>
        <v/>
      </c>
      <c r="U30" s="49" t="str">
        <f t="shared" si="1"/>
        <v/>
      </c>
      <c r="V30" s="27"/>
      <c r="W30" s="26"/>
      <c r="X30" s="26"/>
      <c r="Y30" s="27"/>
      <c r="Z30" s="3"/>
      <c r="AA30" s="14"/>
      <c r="AB30" s="3"/>
      <c r="AC30" s="3"/>
      <c r="AD30" s="14"/>
      <c r="AE30" s="26"/>
      <c r="AF30" s="27"/>
      <c r="AG30" s="26"/>
      <c r="AH30" s="26"/>
      <c r="AI30" s="27"/>
      <c r="AJ30" s="26"/>
      <c r="AK30" s="26"/>
      <c r="AL30" s="6"/>
      <c r="AM30" s="6"/>
    </row>
    <row r="31" spans="1:39" ht="21" customHeight="1" x14ac:dyDescent="0.15">
      <c r="A31" s="74"/>
      <c r="B31" s="63"/>
      <c r="C31" s="57"/>
      <c r="D31" s="60"/>
      <c r="E31" s="60"/>
      <c r="F31" s="77"/>
      <c r="G31" s="219"/>
      <c r="H31" s="213"/>
      <c r="I31" s="214"/>
      <c r="J31" s="214"/>
      <c r="K31" s="315">
        <f t="shared" si="2"/>
        <v>0</v>
      </c>
      <c r="L31" s="58"/>
      <c r="M31" s="58"/>
      <c r="N31" s="58"/>
      <c r="O31" s="58"/>
      <c r="P31" s="65"/>
      <c r="Q31" s="65"/>
      <c r="R31" s="65"/>
      <c r="S31" s="73"/>
      <c r="T31" s="27" t="str">
        <f t="shared" si="0"/>
        <v/>
      </c>
      <c r="U31" s="49" t="str">
        <f t="shared" si="1"/>
        <v/>
      </c>
      <c r="V31" s="27"/>
      <c r="W31" s="26"/>
      <c r="X31" s="26"/>
      <c r="Y31" s="27"/>
      <c r="Z31" s="3"/>
      <c r="AA31" s="14"/>
      <c r="AB31" s="3"/>
      <c r="AC31" s="3"/>
      <c r="AD31" s="14"/>
      <c r="AE31" s="26"/>
      <c r="AF31" s="27"/>
      <c r="AG31" s="26"/>
      <c r="AH31" s="26"/>
      <c r="AI31" s="27"/>
      <c r="AJ31" s="26"/>
      <c r="AK31" s="26"/>
      <c r="AL31" s="6"/>
      <c r="AM31" s="6"/>
    </row>
    <row r="32" spans="1:39" ht="21" customHeight="1" x14ac:dyDescent="0.15">
      <c r="A32" s="74"/>
      <c r="B32" s="63"/>
      <c r="C32" s="57"/>
      <c r="D32" s="60"/>
      <c r="E32" s="60"/>
      <c r="F32" s="77"/>
      <c r="G32" s="219"/>
      <c r="H32" s="213"/>
      <c r="I32" s="214"/>
      <c r="J32" s="214"/>
      <c r="K32" s="315">
        <f t="shared" si="2"/>
        <v>0</v>
      </c>
      <c r="L32" s="58"/>
      <c r="M32" s="58"/>
      <c r="N32" s="58"/>
      <c r="O32" s="58"/>
      <c r="P32" s="65"/>
      <c r="Q32" s="65"/>
      <c r="R32" s="65"/>
      <c r="S32" s="73"/>
      <c r="T32" s="27" t="str">
        <f t="shared" si="0"/>
        <v/>
      </c>
      <c r="U32" s="49" t="str">
        <f t="shared" si="1"/>
        <v/>
      </c>
      <c r="V32" s="30"/>
      <c r="W32" s="26"/>
      <c r="X32" s="26"/>
      <c r="Y32" s="27"/>
      <c r="Z32" s="3"/>
      <c r="AA32" s="14"/>
      <c r="AB32" s="3"/>
      <c r="AC32" s="3"/>
      <c r="AD32" s="14"/>
      <c r="AE32" s="26"/>
      <c r="AF32" s="27"/>
      <c r="AG32" s="26"/>
      <c r="AH32" s="26"/>
      <c r="AI32" s="27"/>
      <c r="AJ32" s="26"/>
      <c r="AK32" s="26"/>
      <c r="AL32" s="6"/>
      <c r="AM32" s="6"/>
    </row>
    <row r="33" spans="1:39" ht="21" customHeight="1" x14ac:dyDescent="0.15">
      <c r="A33" s="74"/>
      <c r="B33" s="63"/>
      <c r="C33" s="57"/>
      <c r="D33" s="60"/>
      <c r="E33" s="60"/>
      <c r="F33" s="77"/>
      <c r="G33" s="219"/>
      <c r="H33" s="213"/>
      <c r="I33" s="214"/>
      <c r="J33" s="214"/>
      <c r="K33" s="315">
        <f t="shared" si="2"/>
        <v>0</v>
      </c>
      <c r="L33" s="58"/>
      <c r="M33" s="58"/>
      <c r="N33" s="58"/>
      <c r="O33" s="58"/>
      <c r="P33" s="65"/>
      <c r="Q33" s="65"/>
      <c r="R33" s="65"/>
      <c r="S33" s="73"/>
      <c r="T33" s="27" t="str">
        <f t="shared" si="0"/>
        <v/>
      </c>
      <c r="U33" s="49" t="str">
        <f t="shared" si="1"/>
        <v/>
      </c>
      <c r="V33" s="27"/>
      <c r="W33" s="26"/>
      <c r="X33" s="26"/>
      <c r="Y33" s="27"/>
      <c r="Z33" s="3"/>
      <c r="AA33" s="14"/>
      <c r="AB33" s="3"/>
      <c r="AC33" s="3"/>
      <c r="AD33" s="14"/>
      <c r="AE33" s="26"/>
      <c r="AF33" s="27"/>
      <c r="AG33" s="26"/>
      <c r="AH33" s="26"/>
      <c r="AI33" s="27"/>
      <c r="AJ33" s="26"/>
      <c r="AK33" s="26"/>
      <c r="AL33" s="6"/>
      <c r="AM33" s="6"/>
    </row>
    <row r="34" spans="1:39" ht="21" customHeight="1" x14ac:dyDescent="0.15">
      <c r="A34" s="74"/>
      <c r="B34" s="63"/>
      <c r="C34" s="57"/>
      <c r="D34" s="60"/>
      <c r="E34" s="60"/>
      <c r="F34" s="77"/>
      <c r="G34" s="219"/>
      <c r="H34" s="213"/>
      <c r="I34" s="214"/>
      <c r="J34" s="214"/>
      <c r="K34" s="315">
        <f t="shared" si="2"/>
        <v>0</v>
      </c>
      <c r="L34" s="58"/>
      <c r="M34" s="58"/>
      <c r="N34" s="58"/>
      <c r="O34" s="58"/>
      <c r="P34" s="65"/>
      <c r="Q34" s="65"/>
      <c r="R34" s="65"/>
      <c r="S34" s="73"/>
      <c r="T34" s="27" t="str">
        <f t="shared" si="0"/>
        <v/>
      </c>
      <c r="U34" s="49" t="str">
        <f t="shared" si="1"/>
        <v/>
      </c>
      <c r="V34" s="27"/>
      <c r="W34" s="26"/>
      <c r="X34" s="26"/>
      <c r="Y34" s="27"/>
      <c r="Z34" s="3"/>
      <c r="AA34" s="14"/>
      <c r="AB34" s="3"/>
      <c r="AC34" s="3"/>
      <c r="AD34" s="14"/>
      <c r="AE34" s="26"/>
      <c r="AF34" s="27"/>
      <c r="AG34" s="26"/>
      <c r="AH34" s="26"/>
      <c r="AI34" s="27"/>
      <c r="AJ34" s="26"/>
      <c r="AK34" s="26"/>
      <c r="AL34" s="6"/>
      <c r="AM34" s="6"/>
    </row>
    <row r="35" spans="1:39" ht="21" customHeight="1" x14ac:dyDescent="0.15">
      <c r="A35" s="74"/>
      <c r="B35" s="63"/>
      <c r="C35" s="57"/>
      <c r="D35" s="60"/>
      <c r="E35" s="60"/>
      <c r="F35" s="77"/>
      <c r="G35" s="219"/>
      <c r="H35" s="213"/>
      <c r="I35" s="214"/>
      <c r="J35" s="214"/>
      <c r="K35" s="315">
        <f t="shared" si="2"/>
        <v>0</v>
      </c>
      <c r="L35" s="58"/>
      <c r="M35" s="58"/>
      <c r="N35" s="58"/>
      <c r="O35" s="58"/>
      <c r="P35" s="65"/>
      <c r="Q35" s="65"/>
      <c r="R35" s="65"/>
      <c r="S35" s="72"/>
      <c r="T35" s="27" t="str">
        <f t="shared" si="0"/>
        <v/>
      </c>
      <c r="U35" s="49" t="str">
        <f t="shared" si="1"/>
        <v/>
      </c>
      <c r="V35" s="27"/>
      <c r="W35" s="26"/>
      <c r="X35" s="26"/>
      <c r="Y35" s="27"/>
      <c r="Z35" s="3"/>
      <c r="AA35" s="14"/>
      <c r="AB35" s="3"/>
      <c r="AC35" s="3"/>
      <c r="AD35" s="14"/>
      <c r="AE35" s="26"/>
      <c r="AF35" s="27"/>
      <c r="AG35" s="26"/>
      <c r="AH35" s="26"/>
      <c r="AI35" s="27"/>
      <c r="AJ35" s="26"/>
      <c r="AK35" s="26"/>
      <c r="AL35" s="6"/>
      <c r="AM35" s="6"/>
    </row>
    <row r="36" spans="1:39" ht="21" customHeight="1" x14ac:dyDescent="0.15">
      <c r="A36" s="74"/>
      <c r="B36" s="64"/>
      <c r="C36" s="57"/>
      <c r="D36" s="60"/>
      <c r="E36" s="60"/>
      <c r="F36" s="77"/>
      <c r="G36" s="212"/>
      <c r="H36" s="213"/>
      <c r="I36" s="214"/>
      <c r="J36" s="214"/>
      <c r="K36" s="315">
        <f t="shared" si="2"/>
        <v>0</v>
      </c>
      <c r="L36" s="58"/>
      <c r="M36" s="58"/>
      <c r="N36" s="58"/>
      <c r="O36" s="58"/>
      <c r="P36" s="65"/>
      <c r="Q36" s="65"/>
      <c r="R36" s="65"/>
      <c r="S36" s="72"/>
      <c r="T36" s="27" t="str">
        <f t="shared" si="0"/>
        <v/>
      </c>
      <c r="U36" s="49" t="str">
        <f t="shared" si="1"/>
        <v/>
      </c>
      <c r="V36" s="27"/>
      <c r="W36" s="26"/>
      <c r="X36" s="26"/>
      <c r="Y36" s="27"/>
      <c r="Z36" s="3"/>
      <c r="AA36" s="14"/>
      <c r="AB36" s="3"/>
      <c r="AC36" s="3"/>
      <c r="AD36" s="14"/>
      <c r="AE36" s="26"/>
      <c r="AF36" s="27"/>
      <c r="AG36" s="26"/>
      <c r="AH36" s="26"/>
      <c r="AI36" s="27"/>
      <c r="AJ36" s="26"/>
      <c r="AK36" s="26"/>
      <c r="AL36" s="6"/>
      <c r="AM36" s="6"/>
    </row>
    <row r="37" spans="1:39" ht="21" customHeight="1" x14ac:dyDescent="0.15">
      <c r="A37" s="74"/>
      <c r="B37" s="63"/>
      <c r="C37" s="57"/>
      <c r="D37" s="60"/>
      <c r="E37" s="60"/>
      <c r="F37" s="77"/>
      <c r="G37" s="219"/>
      <c r="H37" s="213"/>
      <c r="I37" s="214"/>
      <c r="J37" s="214"/>
      <c r="K37" s="315">
        <f t="shared" si="2"/>
        <v>0</v>
      </c>
      <c r="L37" s="58"/>
      <c r="M37" s="58"/>
      <c r="N37" s="58"/>
      <c r="O37" s="58"/>
      <c r="P37" s="65"/>
      <c r="Q37" s="65"/>
      <c r="R37" s="65"/>
      <c r="S37" s="72"/>
      <c r="T37" s="27" t="str">
        <f t="shared" si="0"/>
        <v/>
      </c>
      <c r="U37" s="49" t="str">
        <f t="shared" si="1"/>
        <v/>
      </c>
      <c r="V37" s="27"/>
      <c r="W37" s="26"/>
      <c r="X37" s="26"/>
      <c r="Y37" s="27"/>
      <c r="Z37" s="3"/>
      <c r="AA37" s="14"/>
      <c r="AB37" s="3"/>
      <c r="AC37" s="3"/>
      <c r="AD37" s="14"/>
      <c r="AE37" s="26"/>
      <c r="AF37" s="27"/>
      <c r="AG37" s="26"/>
      <c r="AH37" s="26"/>
      <c r="AI37" s="27"/>
      <c r="AJ37" s="26"/>
      <c r="AK37" s="26"/>
      <c r="AL37" s="6"/>
      <c r="AM37" s="6"/>
    </row>
    <row r="38" spans="1:39" ht="21" customHeight="1" x14ac:dyDescent="0.15">
      <c r="A38" s="74"/>
      <c r="B38" s="63"/>
      <c r="C38" s="57"/>
      <c r="D38" s="60"/>
      <c r="E38" s="60"/>
      <c r="F38" s="77"/>
      <c r="G38" s="219"/>
      <c r="H38" s="213"/>
      <c r="I38" s="214"/>
      <c r="J38" s="214"/>
      <c r="K38" s="315">
        <f t="shared" si="2"/>
        <v>0</v>
      </c>
      <c r="L38" s="58"/>
      <c r="M38" s="58"/>
      <c r="N38" s="58"/>
      <c r="O38" s="58"/>
      <c r="P38" s="65"/>
      <c r="Q38" s="65"/>
      <c r="R38" s="65"/>
      <c r="S38" s="72"/>
      <c r="T38" s="27" t="str">
        <f t="shared" si="0"/>
        <v/>
      </c>
      <c r="U38" s="49" t="str">
        <f t="shared" si="1"/>
        <v/>
      </c>
      <c r="V38" s="27"/>
      <c r="W38" s="26"/>
      <c r="X38" s="26"/>
      <c r="Y38" s="27"/>
      <c r="Z38" s="3"/>
      <c r="AA38" s="14"/>
      <c r="AB38" s="3"/>
      <c r="AC38" s="3"/>
      <c r="AD38" s="14"/>
      <c r="AE38" s="26"/>
      <c r="AF38" s="27"/>
      <c r="AG38" s="26"/>
      <c r="AH38" s="26"/>
      <c r="AI38" s="27"/>
      <c r="AJ38" s="26"/>
      <c r="AK38" s="26"/>
      <c r="AL38" s="6"/>
      <c r="AM38" s="6"/>
    </row>
    <row r="39" spans="1:39" ht="21" customHeight="1" x14ac:dyDescent="0.15">
      <c r="A39" s="74"/>
      <c r="B39" s="63"/>
      <c r="C39" s="57"/>
      <c r="D39" s="60"/>
      <c r="E39" s="60"/>
      <c r="F39" s="77"/>
      <c r="G39" s="219"/>
      <c r="H39" s="213"/>
      <c r="I39" s="214"/>
      <c r="J39" s="214"/>
      <c r="K39" s="315">
        <f t="shared" si="2"/>
        <v>0</v>
      </c>
      <c r="L39" s="58"/>
      <c r="M39" s="58"/>
      <c r="N39" s="58"/>
      <c r="O39" s="58"/>
      <c r="P39" s="65"/>
      <c r="Q39" s="65"/>
      <c r="R39" s="65"/>
      <c r="S39" s="72"/>
      <c r="T39" s="27" t="str">
        <f t="shared" si="0"/>
        <v/>
      </c>
      <c r="U39" s="49" t="str">
        <f t="shared" si="1"/>
        <v/>
      </c>
      <c r="V39" s="27"/>
      <c r="W39" s="26"/>
      <c r="X39" s="26"/>
      <c r="Y39" s="27"/>
      <c r="Z39" s="3"/>
      <c r="AA39" s="14"/>
      <c r="AB39" s="3"/>
      <c r="AC39" s="3"/>
      <c r="AD39" s="14"/>
      <c r="AE39" s="26"/>
      <c r="AF39" s="27"/>
      <c r="AG39" s="26"/>
      <c r="AH39" s="26"/>
      <c r="AI39" s="27"/>
      <c r="AJ39" s="26"/>
      <c r="AK39" s="26"/>
      <c r="AL39" s="6"/>
      <c r="AM39" s="6"/>
    </row>
    <row r="40" spans="1:39" ht="21" customHeight="1" x14ac:dyDescent="0.15">
      <c r="A40" s="74"/>
      <c r="B40" s="63"/>
      <c r="C40" s="57"/>
      <c r="D40" s="60"/>
      <c r="E40" s="60"/>
      <c r="F40" s="77"/>
      <c r="G40" s="219"/>
      <c r="H40" s="213"/>
      <c r="I40" s="214"/>
      <c r="J40" s="214"/>
      <c r="K40" s="315">
        <f t="shared" si="2"/>
        <v>0</v>
      </c>
      <c r="L40" s="58"/>
      <c r="M40" s="58"/>
      <c r="N40" s="58"/>
      <c r="O40" s="58"/>
      <c r="P40" s="65"/>
      <c r="Q40" s="65"/>
      <c r="R40" s="65"/>
      <c r="S40" s="72"/>
      <c r="T40" s="27" t="str">
        <f t="shared" si="0"/>
        <v/>
      </c>
      <c r="U40" s="49" t="str">
        <f t="shared" si="1"/>
        <v/>
      </c>
      <c r="V40" s="27"/>
      <c r="W40" s="26"/>
      <c r="X40" s="26"/>
      <c r="Y40" s="27"/>
      <c r="Z40" s="3"/>
      <c r="AA40" s="14"/>
      <c r="AB40" s="3"/>
      <c r="AC40" s="3"/>
      <c r="AD40" s="14"/>
      <c r="AE40" s="26"/>
      <c r="AF40" s="27"/>
      <c r="AG40" s="26"/>
      <c r="AH40" s="26"/>
      <c r="AI40" s="27"/>
      <c r="AJ40" s="26"/>
      <c r="AK40" s="26"/>
      <c r="AL40" s="6"/>
      <c r="AM40" s="6"/>
    </row>
    <row r="41" spans="1:39" ht="21" customHeight="1" x14ac:dyDescent="0.15">
      <c r="A41" s="74"/>
      <c r="B41" s="63"/>
      <c r="C41" s="57"/>
      <c r="D41" s="60"/>
      <c r="E41" s="60"/>
      <c r="F41" s="77"/>
      <c r="G41" s="219"/>
      <c r="H41" s="213"/>
      <c r="I41" s="214"/>
      <c r="J41" s="214"/>
      <c r="K41" s="315">
        <f t="shared" si="2"/>
        <v>0</v>
      </c>
      <c r="L41" s="58"/>
      <c r="M41" s="58"/>
      <c r="N41" s="58"/>
      <c r="O41" s="58"/>
      <c r="P41" s="65"/>
      <c r="Q41" s="65"/>
      <c r="R41" s="65"/>
      <c r="S41" s="72"/>
      <c r="T41" s="27" t="str">
        <f t="shared" si="0"/>
        <v/>
      </c>
      <c r="U41" s="49" t="str">
        <f t="shared" si="1"/>
        <v/>
      </c>
      <c r="V41" s="27"/>
      <c r="W41" s="26"/>
      <c r="X41" s="26"/>
      <c r="Y41" s="27"/>
      <c r="Z41" s="3"/>
      <c r="AA41" s="14"/>
      <c r="AB41" s="3"/>
      <c r="AC41" s="3"/>
      <c r="AD41" s="14"/>
      <c r="AE41" s="26"/>
      <c r="AF41" s="27"/>
      <c r="AG41" s="26"/>
      <c r="AH41" s="26"/>
      <c r="AI41" s="27"/>
      <c r="AJ41" s="26"/>
      <c r="AK41" s="26"/>
      <c r="AL41" s="6"/>
      <c r="AM41" s="6"/>
    </row>
    <row r="42" spans="1:39" ht="21" customHeight="1" x14ac:dyDescent="0.15">
      <c r="A42" s="74"/>
      <c r="B42" s="63"/>
      <c r="C42" s="57"/>
      <c r="D42" s="60"/>
      <c r="E42" s="60"/>
      <c r="F42" s="77"/>
      <c r="G42" s="219"/>
      <c r="H42" s="213"/>
      <c r="I42" s="214"/>
      <c r="J42" s="214"/>
      <c r="K42" s="315">
        <f t="shared" si="2"/>
        <v>0</v>
      </c>
      <c r="L42" s="58"/>
      <c r="M42" s="58"/>
      <c r="N42" s="58"/>
      <c r="O42" s="58"/>
      <c r="P42" s="65"/>
      <c r="Q42" s="65"/>
      <c r="R42" s="65"/>
      <c r="S42" s="72"/>
      <c r="T42" s="27" t="str">
        <f t="shared" si="0"/>
        <v/>
      </c>
      <c r="U42" s="49" t="str">
        <f t="shared" si="1"/>
        <v/>
      </c>
      <c r="V42" s="27"/>
      <c r="W42" s="26"/>
      <c r="X42" s="26"/>
      <c r="Y42" s="27"/>
      <c r="Z42" s="3"/>
      <c r="AA42" s="14"/>
      <c r="AB42" s="3"/>
      <c r="AC42" s="3"/>
      <c r="AD42" s="14"/>
      <c r="AE42" s="26"/>
      <c r="AF42" s="27"/>
      <c r="AG42" s="26"/>
      <c r="AH42" s="26"/>
      <c r="AI42" s="27"/>
      <c r="AJ42" s="26"/>
      <c r="AK42" s="26"/>
      <c r="AL42" s="6"/>
      <c r="AM42" s="6"/>
    </row>
    <row r="43" spans="1:39" ht="21" customHeight="1" x14ac:dyDescent="0.15">
      <c r="A43" s="74"/>
      <c r="B43" s="63"/>
      <c r="C43" s="57"/>
      <c r="D43" s="60"/>
      <c r="E43" s="60"/>
      <c r="F43" s="77"/>
      <c r="G43" s="219"/>
      <c r="H43" s="213"/>
      <c r="I43" s="214"/>
      <c r="J43" s="214"/>
      <c r="K43" s="315">
        <f t="shared" si="2"/>
        <v>0</v>
      </c>
      <c r="L43" s="58"/>
      <c r="M43" s="58"/>
      <c r="N43" s="58"/>
      <c r="O43" s="58"/>
      <c r="P43" s="65"/>
      <c r="Q43" s="65"/>
      <c r="R43" s="65"/>
      <c r="S43" s="72"/>
      <c r="T43" s="27" t="str">
        <f t="shared" si="0"/>
        <v/>
      </c>
      <c r="U43" s="49" t="str">
        <f t="shared" si="1"/>
        <v/>
      </c>
      <c r="V43" s="27"/>
      <c r="W43" s="26"/>
      <c r="X43" s="26"/>
      <c r="Y43" s="27"/>
      <c r="Z43" s="3"/>
      <c r="AA43" s="14"/>
      <c r="AB43" s="3"/>
      <c r="AC43" s="3"/>
      <c r="AD43" s="14"/>
      <c r="AE43" s="26"/>
      <c r="AF43" s="27"/>
      <c r="AG43" s="26"/>
      <c r="AH43" s="26"/>
      <c r="AI43" s="27"/>
      <c r="AJ43" s="26"/>
      <c r="AK43" s="26"/>
      <c r="AL43" s="6"/>
      <c r="AM43" s="6"/>
    </row>
    <row r="44" spans="1:39" ht="21" customHeight="1" x14ac:dyDescent="0.15">
      <c r="A44" s="74"/>
      <c r="B44" s="63"/>
      <c r="C44" s="57"/>
      <c r="D44" s="60"/>
      <c r="E44" s="60"/>
      <c r="F44" s="77"/>
      <c r="G44" s="219"/>
      <c r="H44" s="213"/>
      <c r="I44" s="214"/>
      <c r="J44" s="214"/>
      <c r="K44" s="315">
        <f t="shared" si="2"/>
        <v>0</v>
      </c>
      <c r="L44" s="58"/>
      <c r="M44" s="58"/>
      <c r="N44" s="58"/>
      <c r="O44" s="58"/>
      <c r="P44" s="65"/>
      <c r="Q44" s="65"/>
      <c r="R44" s="65"/>
      <c r="S44" s="72"/>
      <c r="T44" s="27" t="str">
        <f t="shared" si="0"/>
        <v/>
      </c>
      <c r="U44" s="49" t="str">
        <f t="shared" si="1"/>
        <v/>
      </c>
      <c r="V44" s="32"/>
      <c r="W44" s="31"/>
      <c r="X44" s="31"/>
      <c r="Y44" s="32"/>
      <c r="Z44" s="3"/>
      <c r="AA44" s="14"/>
      <c r="AB44" s="4"/>
      <c r="AC44" s="3"/>
      <c r="AD44" s="14"/>
      <c r="AE44" s="31"/>
      <c r="AF44" s="32"/>
      <c r="AG44" s="31"/>
      <c r="AH44" s="31"/>
      <c r="AI44" s="32"/>
      <c r="AJ44" s="26"/>
      <c r="AK44" s="26"/>
      <c r="AL44" s="6"/>
      <c r="AM44" s="6"/>
    </row>
    <row r="45" spans="1:39" ht="21" customHeight="1" x14ac:dyDescent="0.15">
      <c r="A45" s="74"/>
      <c r="B45" s="63"/>
      <c r="C45" s="57"/>
      <c r="D45" s="60"/>
      <c r="E45" s="60"/>
      <c r="F45" s="77"/>
      <c r="G45" s="219"/>
      <c r="H45" s="213"/>
      <c r="I45" s="214"/>
      <c r="J45" s="214"/>
      <c r="K45" s="315">
        <f t="shared" si="2"/>
        <v>0</v>
      </c>
      <c r="L45" s="58"/>
      <c r="M45" s="58"/>
      <c r="N45" s="58"/>
      <c r="O45" s="58"/>
      <c r="P45" s="65"/>
      <c r="Q45" s="65"/>
      <c r="R45" s="65"/>
      <c r="S45" s="72"/>
      <c r="T45" s="27" t="str">
        <f t="shared" si="0"/>
        <v/>
      </c>
      <c r="U45" s="49" t="str">
        <f t="shared" si="1"/>
        <v/>
      </c>
      <c r="V45" s="32"/>
      <c r="W45" s="31"/>
      <c r="X45" s="31"/>
      <c r="Y45" s="32"/>
      <c r="Z45" s="3"/>
      <c r="AA45" s="14"/>
      <c r="AB45" s="4"/>
      <c r="AC45" s="3"/>
      <c r="AD45" s="14"/>
      <c r="AE45" s="31"/>
      <c r="AF45" s="32"/>
      <c r="AG45" s="31"/>
      <c r="AH45" s="31"/>
      <c r="AI45" s="32"/>
      <c r="AJ45" s="26"/>
      <c r="AK45" s="26"/>
      <c r="AL45" s="6"/>
      <c r="AM45" s="6"/>
    </row>
    <row r="46" spans="1:39" ht="21" customHeight="1" x14ac:dyDescent="0.15">
      <c r="A46" s="187"/>
      <c r="B46" s="105"/>
      <c r="C46" s="111"/>
      <c r="D46" s="95"/>
      <c r="E46" s="95"/>
      <c r="F46" s="166"/>
      <c r="G46" s="220"/>
      <c r="H46" s="228"/>
      <c r="I46" s="229"/>
      <c r="J46" s="229"/>
      <c r="K46" s="316">
        <f t="shared" si="2"/>
        <v>0</v>
      </c>
      <c r="L46" s="68"/>
      <c r="M46" s="68"/>
      <c r="N46" s="68"/>
      <c r="O46" s="68"/>
      <c r="P46" s="154"/>
      <c r="Q46" s="154"/>
      <c r="R46" s="154"/>
      <c r="S46" s="155"/>
      <c r="T46" s="27" t="str">
        <f t="shared" si="0"/>
        <v/>
      </c>
      <c r="U46" s="49" t="str">
        <f t="shared" si="1"/>
        <v/>
      </c>
      <c r="V46" s="34"/>
      <c r="W46" s="33"/>
      <c r="X46" s="33"/>
      <c r="Y46" s="34"/>
      <c r="Z46" s="3"/>
      <c r="AA46" s="14"/>
      <c r="AB46" s="5"/>
      <c r="AC46" s="3"/>
      <c r="AD46" s="14"/>
      <c r="AE46" s="33"/>
      <c r="AF46" s="34"/>
      <c r="AG46" s="33"/>
      <c r="AH46" s="33"/>
      <c r="AI46" s="34"/>
      <c r="AJ46" s="26"/>
      <c r="AK46" s="26"/>
      <c r="AL46" s="6"/>
      <c r="AM46" s="6"/>
    </row>
    <row r="47" spans="1:39" ht="21" customHeight="1" x14ac:dyDescent="0.15">
      <c r="A47" s="188"/>
      <c r="B47" s="99"/>
      <c r="C47" s="97"/>
      <c r="D47" s="98"/>
      <c r="E47" s="98"/>
      <c r="F47" s="164"/>
      <c r="G47" s="221"/>
      <c r="H47" s="223"/>
      <c r="I47" s="224"/>
      <c r="J47" s="224"/>
      <c r="K47" s="314">
        <f t="shared" si="2"/>
        <v>0</v>
      </c>
      <c r="L47" s="69"/>
      <c r="M47" s="69"/>
      <c r="N47" s="69"/>
      <c r="O47" s="69"/>
      <c r="P47" s="152"/>
      <c r="Q47" s="152"/>
      <c r="R47" s="152"/>
      <c r="S47" s="153"/>
      <c r="T47" s="27" t="str">
        <f t="shared" si="0"/>
        <v/>
      </c>
      <c r="U47" s="49" t="str">
        <f t="shared" si="1"/>
        <v/>
      </c>
      <c r="V47" s="27"/>
      <c r="W47" s="26"/>
      <c r="X47" s="26"/>
      <c r="Y47" s="27"/>
      <c r="Z47" s="3"/>
      <c r="AA47" s="14"/>
      <c r="AB47" s="3"/>
      <c r="AC47" s="3"/>
      <c r="AD47" s="14"/>
      <c r="AE47" s="26"/>
      <c r="AF47" s="27"/>
      <c r="AG47" s="26"/>
      <c r="AH47" s="26"/>
      <c r="AI47" s="27"/>
      <c r="AJ47" s="26"/>
      <c r="AK47" s="26"/>
    </row>
    <row r="48" spans="1:39" ht="21" customHeight="1" x14ac:dyDescent="0.15">
      <c r="A48" s="62"/>
      <c r="B48" s="63"/>
      <c r="C48" s="57"/>
      <c r="D48" s="60"/>
      <c r="E48" s="60"/>
      <c r="F48" s="77"/>
      <c r="G48" s="219"/>
      <c r="H48" s="213"/>
      <c r="I48" s="214"/>
      <c r="J48" s="214"/>
      <c r="K48" s="315">
        <f t="shared" si="2"/>
        <v>0</v>
      </c>
      <c r="L48" s="58"/>
      <c r="M48" s="58"/>
      <c r="N48" s="58"/>
      <c r="O48" s="58"/>
      <c r="P48" s="170"/>
      <c r="Q48" s="170"/>
      <c r="R48" s="170"/>
      <c r="S48" s="73"/>
      <c r="T48" s="27" t="str">
        <f t="shared" si="0"/>
        <v/>
      </c>
      <c r="U48" s="49" t="str">
        <f t="shared" si="1"/>
        <v/>
      </c>
      <c r="V48" s="27"/>
      <c r="W48" s="26"/>
      <c r="X48" s="26"/>
      <c r="Y48" s="27"/>
      <c r="Z48" s="3"/>
      <c r="AA48" s="14"/>
      <c r="AB48" s="3"/>
      <c r="AC48" s="3"/>
      <c r="AD48" s="14"/>
      <c r="AE48" s="26"/>
      <c r="AF48" s="27"/>
      <c r="AG48" s="26"/>
      <c r="AH48" s="26"/>
      <c r="AI48" s="27"/>
      <c r="AJ48" s="26"/>
      <c r="AK48" s="26"/>
    </row>
    <row r="49" spans="1:39" ht="21" customHeight="1" x14ac:dyDescent="0.15">
      <c r="A49" s="62"/>
      <c r="B49" s="63"/>
      <c r="C49" s="57"/>
      <c r="D49" s="60"/>
      <c r="E49" s="60"/>
      <c r="F49" s="77"/>
      <c r="G49" s="219"/>
      <c r="H49" s="213"/>
      <c r="I49" s="214"/>
      <c r="J49" s="214"/>
      <c r="K49" s="315">
        <f t="shared" si="2"/>
        <v>0</v>
      </c>
      <c r="L49" s="58"/>
      <c r="M49" s="58"/>
      <c r="N49" s="58"/>
      <c r="O49" s="58"/>
      <c r="P49" s="79"/>
      <c r="Q49" s="169"/>
      <c r="R49" s="79"/>
      <c r="S49" s="73"/>
      <c r="T49" s="27" t="str">
        <f t="shared" si="0"/>
        <v/>
      </c>
      <c r="U49" s="49" t="str">
        <f t="shared" si="1"/>
        <v/>
      </c>
      <c r="V49" s="27"/>
      <c r="W49" s="26"/>
      <c r="X49" s="26"/>
      <c r="Y49" s="27"/>
      <c r="Z49" s="3"/>
      <c r="AA49" s="14"/>
      <c r="AB49" s="3"/>
      <c r="AC49" s="3"/>
      <c r="AD49" s="14"/>
      <c r="AE49" s="26"/>
      <c r="AF49" s="27"/>
      <c r="AG49" s="26"/>
      <c r="AH49" s="26"/>
      <c r="AI49" s="27"/>
      <c r="AJ49" s="26"/>
      <c r="AK49" s="26"/>
      <c r="AL49" s="6"/>
      <c r="AM49" s="6"/>
    </row>
    <row r="50" spans="1:39" ht="21" customHeight="1" x14ac:dyDescent="0.15">
      <c r="A50" s="62"/>
      <c r="B50" s="63"/>
      <c r="C50" s="57"/>
      <c r="D50" s="60"/>
      <c r="E50" s="60"/>
      <c r="F50" s="77"/>
      <c r="G50" s="219"/>
      <c r="H50" s="213"/>
      <c r="I50" s="214"/>
      <c r="J50" s="214"/>
      <c r="K50" s="315">
        <f t="shared" si="2"/>
        <v>0</v>
      </c>
      <c r="L50" s="58"/>
      <c r="M50" s="58"/>
      <c r="N50" s="58"/>
      <c r="O50" s="58"/>
      <c r="P50" s="79"/>
      <c r="Q50" s="79"/>
      <c r="R50" s="65"/>
      <c r="S50" s="73"/>
      <c r="T50" s="27" t="str">
        <f t="shared" si="0"/>
        <v/>
      </c>
      <c r="U50" s="49" t="str">
        <f t="shared" si="1"/>
        <v/>
      </c>
      <c r="V50" s="27"/>
      <c r="W50" s="26"/>
      <c r="X50" s="26"/>
      <c r="Y50" s="27"/>
      <c r="Z50" s="3"/>
      <c r="AA50" s="14"/>
      <c r="AB50" s="3"/>
      <c r="AC50" s="3"/>
      <c r="AD50" s="14"/>
      <c r="AE50" s="26"/>
      <c r="AF50" s="27"/>
      <c r="AG50" s="26"/>
      <c r="AH50" s="26"/>
      <c r="AI50" s="27"/>
      <c r="AJ50" s="26"/>
      <c r="AK50" s="26"/>
      <c r="AL50" s="6"/>
      <c r="AM50" s="6"/>
    </row>
    <row r="51" spans="1:39" ht="21" customHeight="1" x14ac:dyDescent="0.15">
      <c r="A51" s="62"/>
      <c r="B51" s="63"/>
      <c r="C51" s="57"/>
      <c r="D51" s="60"/>
      <c r="E51" s="60"/>
      <c r="F51" s="77"/>
      <c r="G51" s="219"/>
      <c r="H51" s="213"/>
      <c r="I51" s="214"/>
      <c r="J51" s="214"/>
      <c r="K51" s="315">
        <f t="shared" si="2"/>
        <v>0</v>
      </c>
      <c r="L51" s="58"/>
      <c r="M51" s="58"/>
      <c r="N51" s="58"/>
      <c r="O51" s="58"/>
      <c r="P51" s="65"/>
      <c r="Q51" s="65"/>
      <c r="R51" s="65"/>
      <c r="S51" s="72"/>
      <c r="T51" s="27" t="str">
        <f t="shared" si="0"/>
        <v/>
      </c>
      <c r="U51" s="49" t="str">
        <f t="shared" si="1"/>
        <v/>
      </c>
      <c r="V51" s="27"/>
      <c r="W51" s="26"/>
      <c r="X51" s="26"/>
      <c r="Y51" s="27"/>
      <c r="Z51" s="3"/>
      <c r="AA51" s="14"/>
      <c r="AB51" s="3"/>
      <c r="AC51" s="3"/>
      <c r="AD51" s="14"/>
      <c r="AE51" s="26"/>
      <c r="AF51" s="27"/>
      <c r="AG51" s="26"/>
      <c r="AH51" s="26"/>
      <c r="AI51" s="27"/>
      <c r="AJ51" s="26"/>
      <c r="AK51" s="26"/>
      <c r="AL51" s="6"/>
      <c r="AM51" s="6"/>
    </row>
    <row r="52" spans="1:39" ht="21" customHeight="1" x14ac:dyDescent="0.15">
      <c r="A52" s="62"/>
      <c r="B52" s="63"/>
      <c r="C52" s="57"/>
      <c r="D52" s="60"/>
      <c r="E52" s="60"/>
      <c r="F52" s="77"/>
      <c r="G52" s="219"/>
      <c r="H52" s="213"/>
      <c r="I52" s="214"/>
      <c r="J52" s="214"/>
      <c r="K52" s="315">
        <f t="shared" si="2"/>
        <v>0</v>
      </c>
      <c r="L52" s="58"/>
      <c r="M52" s="58"/>
      <c r="N52" s="58"/>
      <c r="O52" s="58"/>
      <c r="P52" s="65"/>
      <c r="Q52" s="65"/>
      <c r="R52" s="65"/>
      <c r="S52" s="72"/>
      <c r="T52" s="27" t="str">
        <f t="shared" si="0"/>
        <v/>
      </c>
      <c r="U52" s="49" t="str">
        <f t="shared" si="1"/>
        <v/>
      </c>
      <c r="V52" s="30"/>
      <c r="W52" s="26"/>
      <c r="X52" s="26"/>
      <c r="Y52" s="27"/>
      <c r="Z52" s="3"/>
      <c r="AA52" s="14"/>
      <c r="AB52" s="3"/>
      <c r="AC52" s="3"/>
      <c r="AD52" s="14"/>
      <c r="AE52" s="26"/>
      <c r="AF52" s="27"/>
      <c r="AG52" s="26"/>
      <c r="AH52" s="26"/>
      <c r="AI52" s="27"/>
      <c r="AJ52" s="26"/>
      <c r="AK52" s="26"/>
      <c r="AL52" s="6"/>
      <c r="AM52" s="6"/>
    </row>
    <row r="53" spans="1:39" ht="21" customHeight="1" x14ac:dyDescent="0.15">
      <c r="A53" s="62"/>
      <c r="B53" s="63"/>
      <c r="C53" s="57"/>
      <c r="D53" s="60"/>
      <c r="E53" s="60"/>
      <c r="F53" s="77"/>
      <c r="G53" s="219"/>
      <c r="H53" s="213"/>
      <c r="I53" s="214"/>
      <c r="J53" s="214"/>
      <c r="K53" s="315">
        <f t="shared" si="2"/>
        <v>0</v>
      </c>
      <c r="L53" s="58"/>
      <c r="M53" s="58"/>
      <c r="N53" s="58"/>
      <c r="O53" s="58"/>
      <c r="P53" s="65"/>
      <c r="Q53" s="59"/>
      <c r="R53" s="65"/>
      <c r="S53" s="72"/>
      <c r="T53" s="27" t="str">
        <f t="shared" si="0"/>
        <v/>
      </c>
      <c r="U53" s="49" t="str">
        <f t="shared" si="1"/>
        <v/>
      </c>
      <c r="V53" s="27"/>
      <c r="W53" s="26"/>
      <c r="X53" s="26"/>
      <c r="Y53" s="27"/>
      <c r="Z53" s="3"/>
      <c r="AA53" s="14"/>
      <c r="AB53" s="3"/>
      <c r="AC53" s="3"/>
      <c r="AD53" s="14"/>
      <c r="AE53" s="26"/>
      <c r="AF53" s="27"/>
      <c r="AG53" s="26"/>
      <c r="AH53" s="26"/>
      <c r="AI53" s="27"/>
      <c r="AJ53" s="26"/>
      <c r="AK53" s="26"/>
      <c r="AL53" s="6"/>
      <c r="AM53" s="6"/>
    </row>
    <row r="54" spans="1:39" ht="21" customHeight="1" x14ac:dyDescent="0.15">
      <c r="A54" s="62"/>
      <c r="B54" s="63"/>
      <c r="C54" s="57"/>
      <c r="D54" s="60"/>
      <c r="E54" s="60"/>
      <c r="F54" s="77"/>
      <c r="G54" s="219"/>
      <c r="H54" s="213"/>
      <c r="I54" s="214"/>
      <c r="J54" s="214"/>
      <c r="K54" s="315">
        <f t="shared" si="2"/>
        <v>0</v>
      </c>
      <c r="L54" s="58"/>
      <c r="M54" s="58"/>
      <c r="N54" s="58"/>
      <c r="O54" s="58"/>
      <c r="P54" s="65"/>
      <c r="Q54" s="65"/>
      <c r="R54" s="65"/>
      <c r="S54" s="72"/>
      <c r="T54" s="27" t="str">
        <f t="shared" si="0"/>
        <v/>
      </c>
      <c r="U54" s="49" t="str">
        <f t="shared" si="1"/>
        <v/>
      </c>
      <c r="V54" s="27"/>
      <c r="W54" s="26"/>
      <c r="X54" s="26"/>
      <c r="Y54" s="27"/>
      <c r="Z54" s="3"/>
      <c r="AA54" s="14"/>
      <c r="AB54" s="3"/>
      <c r="AC54" s="3"/>
      <c r="AD54" s="14"/>
      <c r="AE54" s="26"/>
      <c r="AF54" s="27"/>
      <c r="AG54" s="26"/>
      <c r="AH54" s="26"/>
      <c r="AI54" s="27"/>
      <c r="AJ54" s="26"/>
      <c r="AK54" s="26"/>
      <c r="AL54" s="6"/>
      <c r="AM54" s="6"/>
    </row>
    <row r="55" spans="1:39" ht="21" customHeight="1" x14ac:dyDescent="0.15">
      <c r="A55" s="62"/>
      <c r="B55" s="63"/>
      <c r="C55" s="57"/>
      <c r="D55" s="60"/>
      <c r="E55" s="60"/>
      <c r="F55" s="77"/>
      <c r="G55" s="219"/>
      <c r="H55" s="213"/>
      <c r="I55" s="214"/>
      <c r="J55" s="214"/>
      <c r="K55" s="315">
        <f t="shared" si="2"/>
        <v>0</v>
      </c>
      <c r="L55" s="58"/>
      <c r="M55" s="58"/>
      <c r="N55" s="58"/>
      <c r="O55" s="58"/>
      <c r="P55" s="65"/>
      <c r="Q55" s="65"/>
      <c r="R55" s="65"/>
      <c r="S55" s="72"/>
      <c r="T55" s="27" t="str">
        <f t="shared" si="0"/>
        <v/>
      </c>
      <c r="U55" s="49" t="str">
        <f t="shared" si="1"/>
        <v/>
      </c>
      <c r="V55" s="27"/>
      <c r="W55" s="26"/>
      <c r="X55" s="26"/>
      <c r="Y55" s="27"/>
      <c r="Z55" s="3"/>
      <c r="AA55" s="14"/>
      <c r="AB55" s="3"/>
      <c r="AC55" s="3"/>
      <c r="AD55" s="14"/>
      <c r="AE55" s="26"/>
      <c r="AF55" s="27"/>
      <c r="AG55" s="26"/>
      <c r="AH55" s="26"/>
      <c r="AI55" s="27"/>
      <c r="AJ55" s="26"/>
      <c r="AK55" s="26"/>
      <c r="AL55" s="6"/>
      <c r="AM55" s="6"/>
    </row>
    <row r="56" spans="1:39" ht="21" customHeight="1" x14ac:dyDescent="0.15">
      <c r="A56" s="62"/>
      <c r="B56" s="63"/>
      <c r="C56" s="57"/>
      <c r="D56" s="60"/>
      <c r="E56" s="60"/>
      <c r="F56" s="77"/>
      <c r="G56" s="219"/>
      <c r="H56" s="213"/>
      <c r="I56" s="214"/>
      <c r="J56" s="214"/>
      <c r="K56" s="315">
        <f t="shared" si="2"/>
        <v>0</v>
      </c>
      <c r="L56" s="58"/>
      <c r="M56" s="58"/>
      <c r="N56" s="58"/>
      <c r="O56" s="58"/>
      <c r="P56" s="65"/>
      <c r="Q56" s="65"/>
      <c r="R56" s="65"/>
      <c r="S56" s="72"/>
      <c r="T56" s="27" t="str">
        <f t="shared" si="0"/>
        <v/>
      </c>
      <c r="U56" s="49" t="str">
        <f t="shared" si="1"/>
        <v/>
      </c>
      <c r="V56" s="27"/>
      <c r="W56" s="26"/>
      <c r="X56" s="26"/>
      <c r="Y56" s="27"/>
      <c r="Z56" s="3"/>
      <c r="AA56" s="14"/>
      <c r="AB56" s="3"/>
      <c r="AC56" s="3"/>
      <c r="AD56" s="14"/>
      <c r="AE56" s="26"/>
      <c r="AF56" s="27"/>
      <c r="AG56" s="26"/>
      <c r="AH56" s="26"/>
      <c r="AI56" s="27"/>
      <c r="AJ56" s="26"/>
      <c r="AK56" s="26"/>
      <c r="AL56" s="6"/>
      <c r="AM56" s="6"/>
    </row>
    <row r="57" spans="1:39" ht="21" customHeight="1" x14ac:dyDescent="0.15">
      <c r="A57" s="62"/>
      <c r="B57" s="63"/>
      <c r="C57" s="57"/>
      <c r="D57" s="60"/>
      <c r="E57" s="60"/>
      <c r="F57" s="77"/>
      <c r="G57" s="219"/>
      <c r="H57" s="213"/>
      <c r="I57" s="214"/>
      <c r="J57" s="214"/>
      <c r="K57" s="315">
        <f t="shared" si="2"/>
        <v>0</v>
      </c>
      <c r="L57" s="58"/>
      <c r="M57" s="58"/>
      <c r="N57" s="58"/>
      <c r="O57" s="58"/>
      <c r="P57" s="65"/>
      <c r="Q57" s="65"/>
      <c r="R57" s="65"/>
      <c r="S57" s="72"/>
      <c r="T57" s="27" t="str">
        <f t="shared" si="0"/>
        <v/>
      </c>
      <c r="U57" s="49" t="str">
        <f t="shared" si="1"/>
        <v/>
      </c>
      <c r="V57" s="27"/>
      <c r="W57" s="26"/>
      <c r="X57" s="26"/>
      <c r="Y57" s="27"/>
      <c r="Z57" s="3"/>
      <c r="AA57" s="14"/>
      <c r="AB57" s="3"/>
      <c r="AC57" s="3"/>
      <c r="AD57" s="14"/>
      <c r="AE57" s="26"/>
      <c r="AF57" s="27"/>
      <c r="AG57" s="26"/>
      <c r="AH57" s="26"/>
      <c r="AI57" s="27"/>
      <c r="AJ57" s="26"/>
      <c r="AK57" s="26"/>
      <c r="AL57" s="6"/>
      <c r="AM57" s="6"/>
    </row>
    <row r="58" spans="1:39" ht="21" customHeight="1" x14ac:dyDescent="0.15">
      <c r="A58" s="62"/>
      <c r="B58" s="63"/>
      <c r="C58" s="57"/>
      <c r="D58" s="60"/>
      <c r="E58" s="60"/>
      <c r="F58" s="77"/>
      <c r="G58" s="219"/>
      <c r="H58" s="213"/>
      <c r="I58" s="214"/>
      <c r="J58" s="214"/>
      <c r="K58" s="315">
        <f t="shared" si="2"/>
        <v>0</v>
      </c>
      <c r="L58" s="58"/>
      <c r="M58" s="58"/>
      <c r="N58" s="58"/>
      <c r="O58" s="58"/>
      <c r="P58" s="65"/>
      <c r="Q58" s="65"/>
      <c r="R58" s="65"/>
      <c r="S58" s="72"/>
      <c r="T58" s="27" t="str">
        <f t="shared" si="0"/>
        <v/>
      </c>
      <c r="U58" s="49" t="str">
        <f t="shared" si="1"/>
        <v/>
      </c>
      <c r="V58" s="27"/>
      <c r="W58" s="26"/>
      <c r="X58" s="26"/>
      <c r="Y58" s="27"/>
      <c r="Z58" s="3"/>
      <c r="AA58" s="14"/>
      <c r="AB58" s="3"/>
      <c r="AC58" s="3"/>
      <c r="AD58" s="14"/>
      <c r="AE58" s="26"/>
      <c r="AF58" s="27"/>
      <c r="AG58" s="26"/>
      <c r="AH58" s="26"/>
      <c r="AI58" s="27"/>
      <c r="AJ58" s="26"/>
      <c r="AK58" s="26"/>
      <c r="AL58" s="6"/>
      <c r="AM58" s="6"/>
    </row>
    <row r="59" spans="1:39" ht="21" customHeight="1" x14ac:dyDescent="0.15">
      <c r="A59" s="62"/>
      <c r="B59" s="63"/>
      <c r="C59" s="57"/>
      <c r="D59" s="60"/>
      <c r="E59" s="60"/>
      <c r="F59" s="77"/>
      <c r="G59" s="219"/>
      <c r="H59" s="213"/>
      <c r="I59" s="214"/>
      <c r="J59" s="214"/>
      <c r="K59" s="315">
        <f t="shared" si="2"/>
        <v>0</v>
      </c>
      <c r="L59" s="58"/>
      <c r="M59" s="58"/>
      <c r="N59" s="58"/>
      <c r="O59" s="58"/>
      <c r="P59" s="65"/>
      <c r="Q59" s="65"/>
      <c r="R59" s="65"/>
      <c r="S59" s="72"/>
      <c r="T59" s="27" t="str">
        <f t="shared" si="0"/>
        <v/>
      </c>
      <c r="U59" s="49" t="str">
        <f t="shared" si="1"/>
        <v/>
      </c>
      <c r="V59" s="27"/>
      <c r="W59" s="26"/>
      <c r="X59" s="26"/>
      <c r="Y59" s="27"/>
      <c r="Z59" s="3"/>
      <c r="AA59" s="14"/>
      <c r="AB59" s="3"/>
      <c r="AC59" s="3"/>
      <c r="AD59" s="14"/>
      <c r="AE59" s="26"/>
      <c r="AF59" s="27"/>
      <c r="AG59" s="26"/>
      <c r="AH59" s="26"/>
      <c r="AI59" s="27"/>
      <c r="AJ59" s="26"/>
      <c r="AK59" s="26"/>
      <c r="AL59" s="6"/>
      <c r="AM59" s="6"/>
    </row>
    <row r="60" spans="1:39" ht="21" customHeight="1" x14ac:dyDescent="0.15">
      <c r="A60" s="62"/>
      <c r="B60" s="63"/>
      <c r="C60" s="57"/>
      <c r="D60" s="60"/>
      <c r="E60" s="60"/>
      <c r="F60" s="77"/>
      <c r="G60" s="219"/>
      <c r="H60" s="213"/>
      <c r="I60" s="214"/>
      <c r="J60" s="214"/>
      <c r="K60" s="315">
        <f t="shared" si="2"/>
        <v>0</v>
      </c>
      <c r="L60" s="58"/>
      <c r="M60" s="58"/>
      <c r="N60" s="58"/>
      <c r="O60" s="58"/>
      <c r="P60" s="65"/>
      <c r="Q60" s="65"/>
      <c r="R60" s="65"/>
      <c r="S60" s="72"/>
      <c r="T60" s="27" t="str">
        <f t="shared" si="0"/>
        <v/>
      </c>
      <c r="U60" s="49" t="str">
        <f t="shared" si="1"/>
        <v/>
      </c>
      <c r="V60" s="27"/>
      <c r="W60" s="26"/>
      <c r="X60" s="26"/>
      <c r="Y60" s="27"/>
      <c r="Z60" s="3"/>
      <c r="AA60" s="14"/>
      <c r="AB60" s="3"/>
      <c r="AC60" s="3"/>
      <c r="AD60" s="14"/>
      <c r="AE60" s="26"/>
      <c r="AF60" s="27"/>
      <c r="AG60" s="26"/>
      <c r="AH60" s="26"/>
      <c r="AI60" s="27"/>
      <c r="AJ60" s="26"/>
      <c r="AK60" s="26"/>
      <c r="AL60" s="6"/>
      <c r="AM60" s="6"/>
    </row>
    <row r="61" spans="1:39" ht="21" customHeight="1" x14ac:dyDescent="0.15">
      <c r="A61" s="62"/>
      <c r="B61" s="63"/>
      <c r="C61" s="57"/>
      <c r="D61" s="60"/>
      <c r="E61" s="60"/>
      <c r="F61" s="77"/>
      <c r="G61" s="219"/>
      <c r="H61" s="213"/>
      <c r="I61" s="214"/>
      <c r="J61" s="214"/>
      <c r="K61" s="315">
        <f t="shared" si="2"/>
        <v>0</v>
      </c>
      <c r="L61" s="58"/>
      <c r="M61" s="58"/>
      <c r="N61" s="58"/>
      <c r="O61" s="58"/>
      <c r="P61" s="65"/>
      <c r="Q61" s="65"/>
      <c r="R61" s="65"/>
      <c r="S61" s="72"/>
      <c r="T61" s="27" t="str">
        <f t="shared" si="0"/>
        <v/>
      </c>
      <c r="U61" s="49" t="str">
        <f t="shared" si="1"/>
        <v/>
      </c>
      <c r="V61" s="27"/>
      <c r="W61" s="26"/>
      <c r="X61" s="26"/>
      <c r="Y61" s="27"/>
      <c r="Z61" s="3"/>
      <c r="AA61" s="14"/>
      <c r="AB61" s="3"/>
      <c r="AC61" s="3"/>
      <c r="AD61" s="14"/>
      <c r="AE61" s="26"/>
      <c r="AF61" s="27"/>
      <c r="AG61" s="26"/>
      <c r="AH61" s="26"/>
      <c r="AI61" s="27"/>
      <c r="AJ61" s="26"/>
      <c r="AK61" s="26"/>
      <c r="AL61" s="6"/>
      <c r="AM61" s="6"/>
    </row>
    <row r="62" spans="1:39" ht="21" customHeight="1" x14ac:dyDescent="0.15">
      <c r="A62" s="62"/>
      <c r="B62" s="63"/>
      <c r="C62" s="57"/>
      <c r="D62" s="60"/>
      <c r="E62" s="60"/>
      <c r="F62" s="77"/>
      <c r="G62" s="219"/>
      <c r="H62" s="213"/>
      <c r="I62" s="214"/>
      <c r="J62" s="214"/>
      <c r="K62" s="315">
        <f t="shared" si="2"/>
        <v>0</v>
      </c>
      <c r="L62" s="58"/>
      <c r="M62" s="58"/>
      <c r="N62" s="58"/>
      <c r="O62" s="58"/>
      <c r="P62" s="65"/>
      <c r="Q62" s="65"/>
      <c r="R62" s="65"/>
      <c r="S62" s="72"/>
      <c r="T62" s="27" t="str">
        <f t="shared" si="0"/>
        <v/>
      </c>
      <c r="U62" s="49" t="str">
        <f t="shared" si="1"/>
        <v/>
      </c>
      <c r="V62" s="27"/>
      <c r="W62" s="26"/>
      <c r="X62" s="26"/>
      <c r="Y62" s="27"/>
      <c r="Z62" s="3"/>
      <c r="AA62" s="14"/>
      <c r="AB62" s="3"/>
      <c r="AC62" s="3"/>
      <c r="AD62" s="14"/>
      <c r="AE62" s="26"/>
      <c r="AF62" s="27"/>
      <c r="AG62" s="26"/>
      <c r="AH62" s="26"/>
      <c r="AI62" s="27"/>
      <c r="AJ62" s="26"/>
      <c r="AK62" s="26"/>
      <c r="AL62" s="6"/>
      <c r="AM62" s="6"/>
    </row>
    <row r="63" spans="1:39" ht="21" customHeight="1" x14ac:dyDescent="0.15">
      <c r="A63" s="62"/>
      <c r="B63" s="63"/>
      <c r="C63" s="57"/>
      <c r="D63" s="60"/>
      <c r="E63" s="60"/>
      <c r="F63" s="77"/>
      <c r="G63" s="219"/>
      <c r="H63" s="213"/>
      <c r="I63" s="214"/>
      <c r="J63" s="214"/>
      <c r="K63" s="315">
        <f t="shared" si="2"/>
        <v>0</v>
      </c>
      <c r="L63" s="58"/>
      <c r="M63" s="58"/>
      <c r="N63" s="58"/>
      <c r="O63" s="58"/>
      <c r="P63" s="65"/>
      <c r="Q63" s="65"/>
      <c r="R63" s="65"/>
      <c r="S63" s="72"/>
      <c r="T63" s="27" t="str">
        <f t="shared" si="0"/>
        <v/>
      </c>
      <c r="U63" s="49" t="str">
        <f t="shared" si="1"/>
        <v/>
      </c>
      <c r="V63" s="27"/>
      <c r="W63" s="26"/>
      <c r="X63" s="26"/>
      <c r="Y63" s="27"/>
      <c r="Z63" s="3"/>
      <c r="AA63" s="14"/>
      <c r="AB63" s="3"/>
      <c r="AC63" s="3"/>
      <c r="AD63" s="14"/>
      <c r="AE63" s="26"/>
      <c r="AF63" s="27"/>
      <c r="AG63" s="26"/>
      <c r="AH63" s="26"/>
      <c r="AI63" s="27"/>
      <c r="AJ63" s="26"/>
      <c r="AK63" s="26"/>
      <c r="AL63" s="6"/>
      <c r="AM63" s="6"/>
    </row>
    <row r="64" spans="1:39" ht="21" customHeight="1" x14ac:dyDescent="0.15">
      <c r="A64" s="62"/>
      <c r="B64" s="63"/>
      <c r="C64" s="57"/>
      <c r="D64" s="60"/>
      <c r="E64" s="60"/>
      <c r="F64" s="77"/>
      <c r="G64" s="219"/>
      <c r="H64" s="213"/>
      <c r="I64" s="214"/>
      <c r="J64" s="214"/>
      <c r="K64" s="315">
        <f t="shared" si="2"/>
        <v>0</v>
      </c>
      <c r="L64" s="58"/>
      <c r="M64" s="58"/>
      <c r="N64" s="58"/>
      <c r="O64" s="58"/>
      <c r="P64" s="65"/>
      <c r="Q64" s="65"/>
      <c r="R64" s="65"/>
      <c r="S64" s="72"/>
      <c r="T64" s="27" t="str">
        <f t="shared" si="0"/>
        <v/>
      </c>
      <c r="U64" s="49" t="str">
        <f t="shared" si="1"/>
        <v/>
      </c>
      <c r="V64" s="32"/>
      <c r="W64" s="31"/>
      <c r="X64" s="31"/>
      <c r="Y64" s="32"/>
      <c r="Z64" s="3"/>
      <c r="AA64" s="14"/>
      <c r="AB64" s="4"/>
      <c r="AC64" s="3"/>
      <c r="AD64" s="14"/>
      <c r="AE64" s="31"/>
      <c r="AF64" s="32"/>
      <c r="AG64" s="31"/>
      <c r="AH64" s="31"/>
      <c r="AI64" s="32"/>
      <c r="AJ64" s="26"/>
      <c r="AK64" s="26"/>
      <c r="AL64" s="6"/>
      <c r="AM64" s="6"/>
    </row>
    <row r="65" spans="1:39" ht="21" customHeight="1" x14ac:dyDescent="0.15">
      <c r="A65" s="62"/>
      <c r="B65" s="64"/>
      <c r="C65" s="57"/>
      <c r="D65" s="60"/>
      <c r="E65" s="60"/>
      <c r="F65" s="77"/>
      <c r="G65" s="212"/>
      <c r="H65" s="213"/>
      <c r="I65" s="214"/>
      <c r="J65" s="214"/>
      <c r="K65" s="315">
        <f t="shared" si="2"/>
        <v>0</v>
      </c>
      <c r="L65" s="58"/>
      <c r="M65" s="58"/>
      <c r="N65" s="58"/>
      <c r="O65" s="58"/>
      <c r="P65" s="65"/>
      <c r="Q65" s="65"/>
      <c r="R65" s="65"/>
      <c r="S65" s="72"/>
      <c r="T65" s="27" t="str">
        <f t="shared" si="0"/>
        <v/>
      </c>
      <c r="U65" s="49" t="str">
        <f t="shared" si="1"/>
        <v/>
      </c>
      <c r="V65" s="32"/>
      <c r="W65" s="31"/>
      <c r="X65" s="31"/>
      <c r="Y65" s="32"/>
      <c r="Z65" s="3"/>
      <c r="AA65" s="14"/>
      <c r="AB65" s="4"/>
      <c r="AC65" s="3"/>
      <c r="AD65" s="14"/>
      <c r="AE65" s="31"/>
      <c r="AF65" s="32"/>
      <c r="AG65" s="31"/>
      <c r="AH65" s="31"/>
      <c r="AI65" s="32"/>
      <c r="AJ65" s="26"/>
      <c r="AK65" s="26"/>
      <c r="AL65" s="6"/>
      <c r="AM65" s="6"/>
    </row>
    <row r="66" spans="1:39" ht="21" customHeight="1" x14ac:dyDescent="0.15">
      <c r="A66" s="172"/>
      <c r="B66" s="105"/>
      <c r="C66" s="111"/>
      <c r="D66" s="95"/>
      <c r="E66" s="95"/>
      <c r="F66" s="166"/>
      <c r="G66" s="220"/>
      <c r="H66" s="228"/>
      <c r="I66" s="229"/>
      <c r="J66" s="229"/>
      <c r="K66" s="316">
        <f t="shared" si="2"/>
        <v>0</v>
      </c>
      <c r="L66" s="68"/>
      <c r="M66" s="68"/>
      <c r="N66" s="68"/>
      <c r="O66" s="68"/>
      <c r="P66" s="154"/>
      <c r="Q66" s="154"/>
      <c r="R66" s="154"/>
      <c r="S66" s="155"/>
      <c r="T66" s="27" t="str">
        <f t="shared" si="0"/>
        <v/>
      </c>
      <c r="U66" s="49" t="str">
        <f t="shared" si="1"/>
        <v/>
      </c>
      <c r="V66" s="34"/>
      <c r="W66" s="33"/>
      <c r="X66" s="33"/>
      <c r="Y66" s="34"/>
      <c r="Z66" s="3"/>
      <c r="AA66" s="14"/>
      <c r="AB66" s="5"/>
      <c r="AC66" s="3"/>
      <c r="AD66" s="14"/>
      <c r="AE66" s="33"/>
      <c r="AF66" s="34"/>
      <c r="AG66" s="33"/>
      <c r="AH66" s="33"/>
      <c r="AI66" s="34"/>
      <c r="AJ66" s="26"/>
      <c r="AK66" s="26"/>
      <c r="AL66" s="6"/>
      <c r="AM66" s="6"/>
    </row>
    <row r="67" spans="1:39" ht="21" customHeight="1" x14ac:dyDescent="0.15">
      <c r="A67" s="171"/>
      <c r="B67" s="99"/>
      <c r="C67" s="97"/>
      <c r="D67" s="98"/>
      <c r="E67" s="98"/>
      <c r="F67" s="164"/>
      <c r="G67" s="221"/>
      <c r="H67" s="223"/>
      <c r="I67" s="224"/>
      <c r="J67" s="224"/>
      <c r="K67" s="314">
        <f t="shared" si="2"/>
        <v>0</v>
      </c>
      <c r="L67" s="69"/>
      <c r="M67" s="69"/>
      <c r="N67" s="69"/>
      <c r="O67" s="69"/>
      <c r="P67" s="152"/>
      <c r="Q67" s="152"/>
      <c r="R67" s="152"/>
      <c r="S67" s="153"/>
      <c r="T67" s="27" t="str">
        <f t="shared" si="0"/>
        <v/>
      </c>
      <c r="U67" s="49" t="str">
        <f t="shared" si="1"/>
        <v/>
      </c>
      <c r="V67" s="27"/>
      <c r="W67" s="26"/>
      <c r="X67" s="26"/>
      <c r="Y67" s="27"/>
      <c r="Z67" s="3"/>
      <c r="AA67" s="14"/>
      <c r="AB67" s="3"/>
      <c r="AC67" s="3"/>
      <c r="AD67" s="14"/>
      <c r="AE67" s="26"/>
      <c r="AF67" s="27"/>
      <c r="AG67" s="26"/>
      <c r="AH67" s="26"/>
      <c r="AI67" s="27"/>
      <c r="AJ67" s="26"/>
      <c r="AK67" s="26"/>
    </row>
    <row r="68" spans="1:39" ht="21" customHeight="1" x14ac:dyDescent="0.15">
      <c r="A68" s="62"/>
      <c r="B68" s="63"/>
      <c r="C68" s="57"/>
      <c r="D68" s="60"/>
      <c r="E68" s="60"/>
      <c r="F68" s="77"/>
      <c r="G68" s="219"/>
      <c r="H68" s="213"/>
      <c r="I68" s="238"/>
      <c r="J68" s="238"/>
      <c r="K68" s="315">
        <f t="shared" si="2"/>
        <v>0</v>
      </c>
      <c r="L68" s="58"/>
      <c r="M68" s="58"/>
      <c r="N68" s="58"/>
      <c r="O68" s="58"/>
      <c r="P68" s="79"/>
      <c r="Q68" s="79"/>
      <c r="R68" s="79"/>
      <c r="S68" s="73"/>
      <c r="T68" s="27" t="str">
        <f t="shared" si="0"/>
        <v/>
      </c>
      <c r="U68" s="49" t="str">
        <f t="shared" si="1"/>
        <v/>
      </c>
      <c r="V68" s="27"/>
      <c r="W68" s="26"/>
      <c r="X68" s="26"/>
      <c r="Y68" s="27"/>
      <c r="Z68" s="3"/>
      <c r="AA68" s="14"/>
      <c r="AB68" s="3"/>
      <c r="AC68" s="3"/>
      <c r="AD68" s="14"/>
      <c r="AE68" s="26"/>
      <c r="AF68" s="27"/>
      <c r="AG68" s="26"/>
      <c r="AH68" s="26"/>
      <c r="AI68" s="27"/>
      <c r="AJ68" s="26"/>
      <c r="AK68" s="26"/>
      <c r="AM68" s="6"/>
    </row>
    <row r="69" spans="1:39" ht="21" customHeight="1" x14ac:dyDescent="0.15">
      <c r="A69" s="176"/>
      <c r="B69" s="63"/>
      <c r="C69" s="57"/>
      <c r="D69" s="60"/>
      <c r="E69" s="60"/>
      <c r="F69" s="77"/>
      <c r="G69" s="219"/>
      <c r="H69" s="213"/>
      <c r="I69" s="238"/>
      <c r="J69" s="238"/>
      <c r="K69" s="315">
        <f t="shared" si="2"/>
        <v>0</v>
      </c>
      <c r="L69" s="58"/>
      <c r="M69" s="58"/>
      <c r="N69" s="58"/>
      <c r="O69" s="58"/>
      <c r="P69" s="79"/>
      <c r="Q69" s="79"/>
      <c r="R69" s="79"/>
      <c r="S69" s="73"/>
      <c r="T69" s="27" t="str">
        <f t="shared" si="0"/>
        <v/>
      </c>
      <c r="U69" s="49" t="str">
        <f t="shared" si="1"/>
        <v/>
      </c>
      <c r="V69" s="27"/>
      <c r="W69" s="26"/>
      <c r="X69" s="26"/>
      <c r="Y69" s="27"/>
      <c r="Z69" s="3"/>
      <c r="AA69" s="14"/>
      <c r="AB69" s="3"/>
      <c r="AC69" s="3"/>
      <c r="AD69" s="14"/>
      <c r="AE69" s="26"/>
      <c r="AF69" s="27"/>
      <c r="AG69" s="26"/>
      <c r="AH69" s="26"/>
      <c r="AI69" s="27"/>
      <c r="AJ69" s="26"/>
      <c r="AK69" s="26"/>
      <c r="AL69" s="6"/>
      <c r="AM69" s="6"/>
    </row>
    <row r="70" spans="1:39" ht="21" customHeight="1" x14ac:dyDescent="0.15">
      <c r="A70" s="62"/>
      <c r="B70" s="63"/>
      <c r="C70" s="57"/>
      <c r="D70" s="60"/>
      <c r="E70" s="60"/>
      <c r="F70" s="77"/>
      <c r="G70" s="219"/>
      <c r="H70" s="213"/>
      <c r="I70" s="214"/>
      <c r="J70" s="214"/>
      <c r="K70" s="315">
        <f t="shared" si="2"/>
        <v>0</v>
      </c>
      <c r="L70" s="58"/>
      <c r="M70" s="58"/>
      <c r="N70" s="58"/>
      <c r="O70" s="58"/>
      <c r="P70" s="79"/>
      <c r="Q70" s="79"/>
      <c r="R70" s="79"/>
      <c r="S70" s="73"/>
      <c r="T70" s="27" t="str">
        <f t="shared" si="0"/>
        <v/>
      </c>
      <c r="U70" s="49" t="str">
        <f t="shared" si="1"/>
        <v/>
      </c>
      <c r="V70" s="27"/>
      <c r="W70" s="26"/>
      <c r="X70" s="26"/>
      <c r="Y70" s="27"/>
      <c r="Z70" s="3"/>
      <c r="AA70" s="14"/>
      <c r="AB70" s="3"/>
      <c r="AC70" s="3"/>
      <c r="AD70" s="14"/>
      <c r="AE70" s="26"/>
      <c r="AF70" s="27"/>
      <c r="AG70" s="26"/>
      <c r="AH70" s="26"/>
      <c r="AI70" s="27"/>
      <c r="AJ70" s="26"/>
      <c r="AK70" s="26"/>
      <c r="AL70" s="6"/>
      <c r="AM70" s="6"/>
    </row>
    <row r="71" spans="1:39" ht="21" customHeight="1" x14ac:dyDescent="0.15">
      <c r="A71" s="173"/>
      <c r="B71" s="63"/>
      <c r="C71" s="57"/>
      <c r="D71" s="60"/>
      <c r="E71" s="60"/>
      <c r="F71" s="77"/>
      <c r="G71" s="219"/>
      <c r="H71" s="213"/>
      <c r="I71" s="214"/>
      <c r="J71" s="214"/>
      <c r="K71" s="315">
        <f t="shared" si="2"/>
        <v>0</v>
      </c>
      <c r="L71" s="58"/>
      <c r="M71" s="58"/>
      <c r="N71" s="58"/>
      <c r="O71" s="58"/>
      <c r="P71" s="65"/>
      <c r="Q71" s="65"/>
      <c r="R71" s="65"/>
      <c r="S71" s="72"/>
      <c r="T71" s="27" t="str">
        <f t="shared" ref="T71:T134" si="3">CONCATENATE(L71,C71)</f>
        <v/>
      </c>
      <c r="U71" s="49" t="str">
        <f t="shared" ref="U71:U134" si="4">CONCATENATE(N71,H71)</f>
        <v/>
      </c>
      <c r="V71" s="27"/>
      <c r="W71" s="26"/>
      <c r="X71" s="26"/>
      <c r="Y71" s="27"/>
      <c r="Z71" s="3"/>
      <c r="AA71" s="14"/>
      <c r="AB71" s="3"/>
      <c r="AC71" s="3"/>
      <c r="AD71" s="14"/>
      <c r="AE71" s="26"/>
      <c r="AF71" s="27"/>
      <c r="AG71" s="26"/>
      <c r="AH71" s="26"/>
      <c r="AI71" s="27"/>
      <c r="AJ71" s="26"/>
      <c r="AK71" s="26"/>
      <c r="AL71" s="6"/>
      <c r="AM71" s="6"/>
    </row>
    <row r="72" spans="1:39" ht="21" customHeight="1" x14ac:dyDescent="0.15">
      <c r="A72" s="62"/>
      <c r="B72" s="63"/>
      <c r="C72" s="57"/>
      <c r="D72" s="60"/>
      <c r="E72" s="60"/>
      <c r="F72" s="77"/>
      <c r="G72" s="219"/>
      <c r="H72" s="213"/>
      <c r="I72" s="214"/>
      <c r="J72" s="214"/>
      <c r="K72" s="315">
        <f t="shared" ref="K72:K105" si="5">J72-E72</f>
        <v>0</v>
      </c>
      <c r="L72" s="58"/>
      <c r="M72" s="58"/>
      <c r="N72" s="58"/>
      <c r="O72" s="58"/>
      <c r="P72" s="65"/>
      <c r="Q72" s="65"/>
      <c r="R72" s="65"/>
      <c r="S72" s="72"/>
      <c r="T72" s="27" t="str">
        <f t="shared" si="3"/>
        <v/>
      </c>
      <c r="U72" s="49" t="str">
        <f t="shared" si="4"/>
        <v/>
      </c>
      <c r="V72" s="30"/>
      <c r="W72" s="26"/>
      <c r="X72" s="26"/>
      <c r="Y72" s="27"/>
      <c r="Z72" s="3"/>
      <c r="AA72" s="14"/>
      <c r="AB72" s="3"/>
      <c r="AC72" s="3"/>
      <c r="AD72" s="14"/>
      <c r="AE72" s="26"/>
      <c r="AF72" s="27"/>
      <c r="AG72" s="26"/>
      <c r="AH72" s="26"/>
      <c r="AI72" s="27"/>
      <c r="AJ72" s="26"/>
      <c r="AK72" s="26"/>
      <c r="AL72" s="6"/>
      <c r="AM72" s="6"/>
    </row>
    <row r="73" spans="1:39" ht="21" customHeight="1" x14ac:dyDescent="0.15">
      <c r="A73" s="62"/>
      <c r="B73" s="63"/>
      <c r="C73" s="57"/>
      <c r="D73" s="60"/>
      <c r="E73" s="60"/>
      <c r="F73" s="77"/>
      <c r="G73" s="219"/>
      <c r="H73" s="213"/>
      <c r="I73" s="214"/>
      <c r="J73" s="214"/>
      <c r="K73" s="315">
        <f t="shared" si="5"/>
        <v>0</v>
      </c>
      <c r="L73" s="58"/>
      <c r="M73" s="58"/>
      <c r="N73" s="58"/>
      <c r="O73" s="58"/>
      <c r="P73" s="65"/>
      <c r="Q73" s="65"/>
      <c r="R73" s="65"/>
      <c r="S73" s="72"/>
      <c r="T73" s="27" t="str">
        <f t="shared" si="3"/>
        <v/>
      </c>
      <c r="U73" s="49" t="str">
        <f t="shared" si="4"/>
        <v/>
      </c>
      <c r="V73" s="27"/>
      <c r="W73" s="26"/>
      <c r="X73" s="26"/>
      <c r="Y73" s="27"/>
      <c r="Z73" s="3"/>
      <c r="AA73" s="14"/>
      <c r="AB73" s="3"/>
      <c r="AC73" s="3"/>
      <c r="AD73" s="14"/>
      <c r="AE73" s="26"/>
      <c r="AF73" s="27"/>
      <c r="AG73" s="26"/>
      <c r="AH73" s="26"/>
      <c r="AI73" s="27"/>
      <c r="AJ73" s="26"/>
      <c r="AK73" s="26"/>
      <c r="AL73" s="6"/>
      <c r="AM73" s="6"/>
    </row>
    <row r="74" spans="1:39" ht="21" customHeight="1" x14ac:dyDescent="0.15">
      <c r="A74" s="173"/>
      <c r="B74" s="63"/>
      <c r="C74" s="57"/>
      <c r="D74" s="60"/>
      <c r="E74" s="60"/>
      <c r="F74" s="77"/>
      <c r="G74" s="219"/>
      <c r="H74" s="213"/>
      <c r="I74" s="238"/>
      <c r="J74" s="238"/>
      <c r="K74" s="315">
        <f t="shared" si="5"/>
        <v>0</v>
      </c>
      <c r="L74" s="58"/>
      <c r="M74" s="58"/>
      <c r="N74" s="58"/>
      <c r="O74" s="58"/>
      <c r="P74" s="65"/>
      <c r="Q74" s="65"/>
      <c r="R74" s="65"/>
      <c r="S74" s="72"/>
      <c r="T74" s="27" t="str">
        <f t="shared" si="3"/>
        <v/>
      </c>
      <c r="U74" s="49" t="str">
        <f t="shared" si="4"/>
        <v/>
      </c>
      <c r="V74" s="27"/>
      <c r="W74" s="26"/>
      <c r="X74" s="26"/>
      <c r="Y74" s="27"/>
      <c r="Z74" s="3"/>
      <c r="AA74" s="14"/>
      <c r="AB74" s="3"/>
      <c r="AC74" s="3"/>
      <c r="AD74" s="14"/>
      <c r="AE74" s="26"/>
      <c r="AF74" s="27"/>
      <c r="AG74" s="26"/>
      <c r="AH74" s="26"/>
      <c r="AI74" s="27"/>
      <c r="AJ74" s="26"/>
      <c r="AK74" s="26"/>
      <c r="AL74" s="6"/>
      <c r="AM74" s="6"/>
    </row>
    <row r="75" spans="1:39" ht="21" customHeight="1" x14ac:dyDescent="0.15">
      <c r="A75" s="178"/>
      <c r="B75" s="63"/>
      <c r="C75" s="57"/>
      <c r="D75" s="60"/>
      <c r="E75" s="60"/>
      <c r="F75" s="77"/>
      <c r="G75" s="219"/>
      <c r="H75" s="213"/>
      <c r="I75" s="238"/>
      <c r="J75" s="238"/>
      <c r="K75" s="315">
        <f t="shared" si="5"/>
        <v>0</v>
      </c>
      <c r="L75" s="58"/>
      <c r="M75" s="58"/>
      <c r="N75" s="58"/>
      <c r="O75" s="58"/>
      <c r="P75" s="65"/>
      <c r="Q75" s="65"/>
      <c r="R75" s="65"/>
      <c r="S75" s="72"/>
      <c r="T75" s="27" t="str">
        <f t="shared" si="3"/>
        <v/>
      </c>
      <c r="U75" s="49" t="str">
        <f t="shared" si="4"/>
        <v/>
      </c>
      <c r="V75" s="27"/>
      <c r="W75" s="26"/>
      <c r="X75" s="26"/>
      <c r="Y75" s="27"/>
      <c r="Z75" s="3"/>
      <c r="AA75" s="14"/>
      <c r="AB75" s="3"/>
      <c r="AC75" s="3"/>
      <c r="AD75" s="14"/>
      <c r="AE75" s="26"/>
      <c r="AF75" s="27"/>
      <c r="AG75" s="26"/>
      <c r="AH75" s="26"/>
      <c r="AI75" s="27"/>
      <c r="AJ75" s="26"/>
      <c r="AK75" s="26"/>
      <c r="AL75" s="6"/>
      <c r="AM75" s="6"/>
    </row>
    <row r="76" spans="1:39" ht="21" customHeight="1" x14ac:dyDescent="0.15">
      <c r="A76" s="62"/>
      <c r="B76" s="63"/>
      <c r="C76" s="57"/>
      <c r="D76" s="60"/>
      <c r="E76" s="60"/>
      <c r="F76" s="77"/>
      <c r="G76" s="219"/>
      <c r="H76" s="213"/>
      <c r="I76" s="238"/>
      <c r="J76" s="238"/>
      <c r="K76" s="315">
        <f t="shared" si="5"/>
        <v>0</v>
      </c>
      <c r="L76" s="58"/>
      <c r="M76" s="58"/>
      <c r="N76" s="58"/>
      <c r="O76" s="58"/>
      <c r="P76" s="65"/>
      <c r="Q76" s="65"/>
      <c r="R76" s="65"/>
      <c r="S76" s="72"/>
      <c r="T76" s="27" t="str">
        <f t="shared" si="3"/>
        <v/>
      </c>
      <c r="U76" s="49" t="str">
        <f t="shared" si="4"/>
        <v/>
      </c>
      <c r="V76" s="27"/>
      <c r="W76" s="26"/>
      <c r="X76" s="26"/>
      <c r="Y76" s="27"/>
      <c r="Z76" s="3"/>
      <c r="AA76" s="14"/>
      <c r="AB76" s="3"/>
      <c r="AC76" s="3"/>
      <c r="AD76" s="14"/>
      <c r="AE76" s="26"/>
      <c r="AF76" s="27"/>
      <c r="AG76" s="26"/>
      <c r="AH76" s="26"/>
      <c r="AI76" s="27"/>
      <c r="AJ76" s="26"/>
      <c r="AK76" s="26"/>
      <c r="AL76" s="6"/>
      <c r="AM76" s="6"/>
    </row>
    <row r="77" spans="1:39" ht="21" customHeight="1" x14ac:dyDescent="0.15">
      <c r="A77" s="176"/>
      <c r="B77" s="63"/>
      <c r="C77" s="57"/>
      <c r="D77" s="60"/>
      <c r="E77" s="60"/>
      <c r="F77" s="77"/>
      <c r="G77" s="219"/>
      <c r="H77" s="213"/>
      <c r="I77" s="238"/>
      <c r="J77" s="238"/>
      <c r="K77" s="315">
        <f t="shared" si="5"/>
        <v>0</v>
      </c>
      <c r="L77" s="58"/>
      <c r="M77" s="58"/>
      <c r="N77" s="58"/>
      <c r="O77" s="58"/>
      <c r="P77" s="65"/>
      <c r="Q77" s="65"/>
      <c r="R77" s="65"/>
      <c r="S77" s="72"/>
      <c r="T77" s="27" t="str">
        <f t="shared" si="3"/>
        <v/>
      </c>
      <c r="U77" s="49" t="str">
        <f t="shared" si="4"/>
        <v/>
      </c>
      <c r="V77" s="27"/>
      <c r="W77" s="26"/>
      <c r="X77" s="26"/>
      <c r="Y77" s="27"/>
      <c r="Z77" s="3"/>
      <c r="AA77" s="14"/>
      <c r="AB77" s="3"/>
      <c r="AC77" s="3"/>
      <c r="AD77" s="14"/>
      <c r="AE77" s="26"/>
      <c r="AF77" s="27"/>
      <c r="AG77" s="26"/>
      <c r="AH77" s="26"/>
      <c r="AI77" s="27"/>
      <c r="AJ77" s="26"/>
      <c r="AK77" s="26"/>
      <c r="AL77" s="6"/>
      <c r="AM77" s="6"/>
    </row>
    <row r="78" spans="1:39" ht="21" customHeight="1" x14ac:dyDescent="0.15">
      <c r="A78" s="62"/>
      <c r="B78" s="63"/>
      <c r="C78" s="57"/>
      <c r="D78" s="60"/>
      <c r="E78" s="60"/>
      <c r="F78" s="77"/>
      <c r="G78" s="219"/>
      <c r="H78" s="213"/>
      <c r="I78" s="214"/>
      <c r="J78" s="214"/>
      <c r="K78" s="315">
        <f t="shared" si="5"/>
        <v>0</v>
      </c>
      <c r="L78" s="58"/>
      <c r="M78" s="58"/>
      <c r="N78" s="58"/>
      <c r="O78" s="58"/>
      <c r="P78" s="65"/>
      <c r="Q78" s="65"/>
      <c r="R78" s="65"/>
      <c r="S78" s="72"/>
      <c r="T78" s="27" t="str">
        <f t="shared" si="3"/>
        <v/>
      </c>
      <c r="U78" s="49" t="str">
        <f t="shared" si="4"/>
        <v/>
      </c>
      <c r="V78" s="27"/>
      <c r="W78" s="26"/>
      <c r="X78" s="26"/>
      <c r="Y78" s="27"/>
      <c r="Z78" s="3"/>
      <c r="AA78" s="14"/>
      <c r="AB78" s="3"/>
      <c r="AC78" s="3"/>
      <c r="AD78" s="14"/>
      <c r="AE78" s="26"/>
      <c r="AF78" s="27"/>
      <c r="AG78" s="26"/>
      <c r="AH78" s="26"/>
      <c r="AI78" s="27"/>
      <c r="AJ78" s="26"/>
      <c r="AK78" s="26"/>
      <c r="AL78" s="6"/>
      <c r="AM78" s="6"/>
    </row>
    <row r="79" spans="1:39" ht="21" customHeight="1" x14ac:dyDescent="0.15">
      <c r="A79" s="173"/>
      <c r="B79" s="63"/>
      <c r="C79" s="57"/>
      <c r="D79" s="60"/>
      <c r="E79" s="60"/>
      <c r="F79" s="77"/>
      <c r="G79" s="219"/>
      <c r="H79" s="213"/>
      <c r="I79" s="214"/>
      <c r="J79" s="214"/>
      <c r="K79" s="315">
        <f t="shared" si="5"/>
        <v>0</v>
      </c>
      <c r="L79" s="58"/>
      <c r="M79" s="58"/>
      <c r="N79" s="58"/>
      <c r="O79" s="58"/>
      <c r="P79" s="65"/>
      <c r="Q79" s="65"/>
      <c r="R79" s="65"/>
      <c r="S79" s="72"/>
      <c r="T79" s="27" t="str">
        <f t="shared" si="3"/>
        <v/>
      </c>
      <c r="U79" s="49" t="str">
        <f t="shared" si="4"/>
        <v/>
      </c>
      <c r="V79" s="27"/>
      <c r="W79" s="26"/>
      <c r="X79" s="26"/>
      <c r="Y79" s="27"/>
      <c r="Z79" s="3"/>
      <c r="AA79" s="14"/>
      <c r="AB79" s="3"/>
      <c r="AC79" s="3"/>
      <c r="AD79" s="14"/>
      <c r="AE79" s="26"/>
      <c r="AF79" s="27"/>
      <c r="AG79" s="26"/>
      <c r="AH79" s="26"/>
      <c r="AI79" s="27"/>
      <c r="AJ79" s="26"/>
      <c r="AK79" s="26"/>
      <c r="AL79" s="6"/>
      <c r="AM79" s="6"/>
    </row>
    <row r="80" spans="1:39" ht="21" customHeight="1" x14ac:dyDescent="0.15">
      <c r="A80" s="62"/>
      <c r="B80" s="63"/>
      <c r="C80" s="57"/>
      <c r="D80" s="60"/>
      <c r="E80" s="60"/>
      <c r="F80" s="77"/>
      <c r="G80" s="219"/>
      <c r="H80" s="213"/>
      <c r="I80" s="214"/>
      <c r="J80" s="214"/>
      <c r="K80" s="315">
        <f t="shared" si="5"/>
        <v>0</v>
      </c>
      <c r="L80" s="58"/>
      <c r="M80" s="58"/>
      <c r="N80" s="58"/>
      <c r="O80" s="58"/>
      <c r="P80" s="65"/>
      <c r="Q80" s="65"/>
      <c r="R80" s="65"/>
      <c r="S80" s="72"/>
      <c r="T80" s="27" t="str">
        <f t="shared" si="3"/>
        <v/>
      </c>
      <c r="U80" s="49" t="str">
        <f t="shared" si="4"/>
        <v/>
      </c>
      <c r="V80" s="27"/>
      <c r="W80" s="26"/>
      <c r="X80" s="26"/>
      <c r="Y80" s="27"/>
      <c r="Z80" s="3"/>
      <c r="AA80" s="14"/>
      <c r="AB80" s="3"/>
      <c r="AC80" s="3"/>
      <c r="AD80" s="14"/>
      <c r="AE80" s="26"/>
      <c r="AF80" s="27"/>
      <c r="AG80" s="26"/>
      <c r="AH80" s="26"/>
      <c r="AI80" s="27"/>
      <c r="AJ80" s="26"/>
      <c r="AK80" s="26"/>
      <c r="AL80" s="6"/>
      <c r="AM80" s="6"/>
    </row>
    <row r="81" spans="1:39" ht="21" customHeight="1" x14ac:dyDescent="0.15">
      <c r="A81" s="62"/>
      <c r="B81" s="64"/>
      <c r="C81" s="57"/>
      <c r="D81" s="60"/>
      <c r="E81" s="60"/>
      <c r="F81" s="77"/>
      <c r="G81" s="212"/>
      <c r="H81" s="213"/>
      <c r="I81" s="214"/>
      <c r="J81" s="214"/>
      <c r="K81" s="315">
        <f t="shared" si="5"/>
        <v>0</v>
      </c>
      <c r="L81" s="58"/>
      <c r="M81" s="58"/>
      <c r="N81" s="58"/>
      <c r="O81" s="58"/>
      <c r="P81" s="65"/>
      <c r="Q81" s="65"/>
      <c r="R81" s="65"/>
      <c r="S81" s="72"/>
      <c r="T81" s="27" t="str">
        <f t="shared" si="3"/>
        <v/>
      </c>
      <c r="U81" s="49" t="str">
        <f t="shared" si="4"/>
        <v/>
      </c>
      <c r="V81" s="27"/>
      <c r="W81" s="26"/>
      <c r="X81" s="26"/>
      <c r="Y81" s="27"/>
      <c r="Z81" s="3"/>
      <c r="AA81" s="14"/>
      <c r="AB81" s="3"/>
      <c r="AC81" s="3"/>
      <c r="AD81" s="14"/>
      <c r="AE81" s="26"/>
      <c r="AF81" s="27"/>
      <c r="AG81" s="26"/>
      <c r="AH81" s="26"/>
      <c r="AI81" s="27"/>
      <c r="AJ81" s="26"/>
      <c r="AK81" s="26"/>
      <c r="AL81" s="6"/>
      <c r="AM81" s="6"/>
    </row>
    <row r="82" spans="1:39" ht="21" customHeight="1" x14ac:dyDescent="0.15">
      <c r="A82" s="62"/>
      <c r="B82" s="63"/>
      <c r="C82" s="57"/>
      <c r="D82" s="60"/>
      <c r="E82" s="60"/>
      <c r="F82" s="77"/>
      <c r="G82" s="219"/>
      <c r="H82" s="213"/>
      <c r="I82" s="214"/>
      <c r="J82" s="214"/>
      <c r="K82" s="315">
        <f t="shared" si="5"/>
        <v>0</v>
      </c>
      <c r="L82" s="58"/>
      <c r="M82" s="58"/>
      <c r="N82" s="58"/>
      <c r="O82" s="58"/>
      <c r="P82" s="65"/>
      <c r="Q82" s="65"/>
      <c r="R82" s="65"/>
      <c r="S82" s="72"/>
      <c r="T82" s="27" t="str">
        <f t="shared" si="3"/>
        <v/>
      </c>
      <c r="U82" s="49" t="str">
        <f t="shared" si="4"/>
        <v/>
      </c>
      <c r="V82" s="27"/>
      <c r="W82" s="26"/>
      <c r="X82" s="26"/>
      <c r="Y82" s="27"/>
      <c r="Z82" s="3"/>
      <c r="AA82" s="14"/>
      <c r="AB82" s="3"/>
      <c r="AC82" s="3"/>
      <c r="AD82" s="14"/>
      <c r="AE82" s="26"/>
      <c r="AF82" s="27"/>
      <c r="AG82" s="26"/>
      <c r="AH82" s="26"/>
      <c r="AI82" s="27"/>
      <c r="AJ82" s="26"/>
      <c r="AK82" s="26"/>
      <c r="AL82" s="6"/>
      <c r="AM82" s="6"/>
    </row>
    <row r="83" spans="1:39" ht="21" customHeight="1" x14ac:dyDescent="0.15">
      <c r="A83" s="62"/>
      <c r="B83" s="63"/>
      <c r="C83" s="57"/>
      <c r="D83" s="60"/>
      <c r="E83" s="60"/>
      <c r="F83" s="77"/>
      <c r="G83" s="219"/>
      <c r="H83" s="213"/>
      <c r="I83" s="238"/>
      <c r="J83" s="238"/>
      <c r="K83" s="315">
        <f t="shared" si="5"/>
        <v>0</v>
      </c>
      <c r="L83" s="58"/>
      <c r="M83" s="58"/>
      <c r="N83" s="58"/>
      <c r="O83" s="58"/>
      <c r="P83" s="65"/>
      <c r="Q83" s="65"/>
      <c r="R83" s="65"/>
      <c r="S83" s="72"/>
      <c r="T83" s="27" t="str">
        <f t="shared" si="3"/>
        <v/>
      </c>
      <c r="U83" s="49" t="str">
        <f t="shared" si="4"/>
        <v/>
      </c>
      <c r="V83" s="27"/>
      <c r="W83" s="26"/>
      <c r="X83" s="26"/>
      <c r="Y83" s="27"/>
      <c r="Z83" s="3"/>
      <c r="AA83" s="14"/>
      <c r="AB83" s="3"/>
      <c r="AC83" s="3"/>
      <c r="AD83" s="14"/>
      <c r="AE83" s="26"/>
      <c r="AF83" s="27"/>
      <c r="AG83" s="26"/>
      <c r="AH83" s="26"/>
      <c r="AI83" s="27"/>
      <c r="AJ83" s="26"/>
      <c r="AK83" s="26"/>
      <c r="AL83" s="6"/>
      <c r="AM83" s="6"/>
    </row>
    <row r="84" spans="1:39" ht="21" customHeight="1" x14ac:dyDescent="0.15">
      <c r="A84" s="176"/>
      <c r="B84" s="63"/>
      <c r="C84" s="57"/>
      <c r="D84" s="60"/>
      <c r="E84" s="60"/>
      <c r="F84" s="77"/>
      <c r="G84" s="219"/>
      <c r="H84" s="213"/>
      <c r="I84" s="238"/>
      <c r="J84" s="238"/>
      <c r="K84" s="315">
        <f t="shared" si="5"/>
        <v>0</v>
      </c>
      <c r="L84" s="58"/>
      <c r="M84" s="58"/>
      <c r="N84" s="58"/>
      <c r="O84" s="58"/>
      <c r="P84" s="65"/>
      <c r="Q84" s="65"/>
      <c r="R84" s="65"/>
      <c r="S84" s="72"/>
      <c r="T84" s="27" t="str">
        <f t="shared" si="3"/>
        <v/>
      </c>
      <c r="U84" s="49" t="str">
        <f t="shared" si="4"/>
        <v/>
      </c>
      <c r="V84" s="32"/>
      <c r="W84" s="31"/>
      <c r="X84" s="31"/>
      <c r="Y84" s="32"/>
      <c r="Z84" s="3"/>
      <c r="AA84" s="14"/>
      <c r="AB84" s="4"/>
      <c r="AC84" s="3"/>
      <c r="AD84" s="14"/>
      <c r="AE84" s="31"/>
      <c r="AF84" s="32"/>
      <c r="AG84" s="31"/>
      <c r="AH84" s="31"/>
      <c r="AI84" s="32"/>
      <c r="AJ84" s="26"/>
      <c r="AK84" s="26"/>
      <c r="AL84" s="6"/>
      <c r="AM84" s="6"/>
    </row>
    <row r="85" spans="1:39" ht="21" customHeight="1" x14ac:dyDescent="0.15">
      <c r="A85" s="62"/>
      <c r="B85" s="63"/>
      <c r="C85" s="57"/>
      <c r="D85" s="60"/>
      <c r="E85" s="60"/>
      <c r="F85" s="77"/>
      <c r="G85" s="219"/>
      <c r="H85" s="213"/>
      <c r="I85" s="238"/>
      <c r="J85" s="238"/>
      <c r="K85" s="315">
        <f t="shared" si="5"/>
        <v>0</v>
      </c>
      <c r="L85" s="58"/>
      <c r="M85" s="58"/>
      <c r="N85" s="58"/>
      <c r="O85" s="58"/>
      <c r="P85" s="65"/>
      <c r="Q85" s="65"/>
      <c r="R85" s="65"/>
      <c r="S85" s="72"/>
      <c r="T85" s="27" t="str">
        <f t="shared" si="3"/>
        <v/>
      </c>
      <c r="U85" s="49" t="str">
        <f t="shared" si="4"/>
        <v/>
      </c>
      <c r="V85" s="32"/>
      <c r="W85" s="31"/>
      <c r="X85" s="31"/>
      <c r="Y85" s="32"/>
      <c r="Z85" s="3"/>
      <c r="AA85" s="14"/>
      <c r="AB85" s="4"/>
      <c r="AC85" s="3"/>
      <c r="AD85" s="14"/>
      <c r="AE85" s="31"/>
      <c r="AF85" s="32"/>
      <c r="AG85" s="31"/>
      <c r="AH85" s="31"/>
      <c r="AI85" s="32"/>
      <c r="AJ85" s="26"/>
      <c r="AK85" s="26"/>
      <c r="AL85" s="6"/>
      <c r="AM85" s="6"/>
    </row>
    <row r="86" spans="1:39" ht="21" customHeight="1" x14ac:dyDescent="0.15">
      <c r="A86" s="259"/>
      <c r="B86" s="105"/>
      <c r="C86" s="111"/>
      <c r="D86" s="95"/>
      <c r="E86" s="95"/>
      <c r="F86" s="166"/>
      <c r="G86" s="220"/>
      <c r="H86" s="228"/>
      <c r="I86" s="260"/>
      <c r="J86" s="260"/>
      <c r="K86" s="316">
        <f t="shared" si="5"/>
        <v>0</v>
      </c>
      <c r="L86" s="68"/>
      <c r="M86" s="68"/>
      <c r="N86" s="68"/>
      <c r="O86" s="68"/>
      <c r="P86" s="154"/>
      <c r="Q86" s="154"/>
      <c r="R86" s="154"/>
      <c r="S86" s="155"/>
      <c r="T86" s="27" t="str">
        <f t="shared" si="3"/>
        <v/>
      </c>
      <c r="U86" s="49" t="str">
        <f t="shared" si="4"/>
        <v/>
      </c>
      <c r="V86" s="34"/>
      <c r="W86" s="33"/>
      <c r="X86" s="33"/>
      <c r="Y86" s="34"/>
      <c r="Z86" s="3"/>
      <c r="AA86" s="14"/>
      <c r="AB86" s="5"/>
      <c r="AC86" s="3"/>
      <c r="AD86" s="14"/>
      <c r="AE86" s="33"/>
      <c r="AF86" s="34"/>
      <c r="AG86" s="33"/>
      <c r="AH86" s="33"/>
      <c r="AI86" s="34"/>
      <c r="AJ86" s="26"/>
      <c r="AK86" s="26"/>
      <c r="AL86" s="6"/>
      <c r="AM86" s="6"/>
    </row>
    <row r="87" spans="1:39" ht="21" customHeight="1" x14ac:dyDescent="0.15">
      <c r="A87" s="171"/>
      <c r="B87" s="99"/>
      <c r="C87" s="97"/>
      <c r="D87" s="98"/>
      <c r="E87" s="98"/>
      <c r="F87" s="164"/>
      <c r="G87" s="221"/>
      <c r="H87" s="223"/>
      <c r="I87" s="258"/>
      <c r="J87" s="258"/>
      <c r="K87" s="314">
        <f t="shared" si="5"/>
        <v>0</v>
      </c>
      <c r="L87" s="69"/>
      <c r="M87" s="69"/>
      <c r="N87" s="69"/>
      <c r="O87" s="69"/>
      <c r="P87" s="152"/>
      <c r="Q87" s="152"/>
      <c r="R87" s="152"/>
      <c r="S87" s="153"/>
      <c r="T87" s="27" t="str">
        <f t="shared" si="3"/>
        <v/>
      </c>
      <c r="U87" s="49" t="str">
        <f t="shared" si="4"/>
        <v/>
      </c>
      <c r="V87" s="27"/>
      <c r="W87" s="26"/>
      <c r="X87" s="26"/>
      <c r="Y87" s="27"/>
      <c r="Z87" s="3"/>
      <c r="AA87" s="14"/>
      <c r="AB87" s="3"/>
      <c r="AC87" s="3"/>
      <c r="AD87" s="14"/>
      <c r="AE87" s="26"/>
      <c r="AF87" s="27"/>
      <c r="AG87" s="26"/>
      <c r="AH87" s="26"/>
      <c r="AI87" s="27"/>
      <c r="AJ87" s="26"/>
      <c r="AK87" s="26"/>
    </row>
    <row r="88" spans="1:39" ht="21" customHeight="1" x14ac:dyDescent="0.15">
      <c r="A88" s="176"/>
      <c r="B88" s="63"/>
      <c r="C88" s="57"/>
      <c r="D88" s="60"/>
      <c r="E88" s="60"/>
      <c r="F88" s="77"/>
      <c r="G88" s="219"/>
      <c r="H88" s="213"/>
      <c r="I88" s="238"/>
      <c r="J88" s="238"/>
      <c r="K88" s="315">
        <f t="shared" si="5"/>
        <v>0</v>
      </c>
      <c r="L88" s="58"/>
      <c r="M88" s="58"/>
      <c r="N88" s="58"/>
      <c r="O88" s="58"/>
      <c r="P88" s="65"/>
      <c r="Q88" s="65"/>
      <c r="R88" s="65"/>
      <c r="S88" s="72"/>
      <c r="T88" s="27" t="str">
        <f t="shared" si="3"/>
        <v/>
      </c>
      <c r="U88" s="49" t="str">
        <f t="shared" si="4"/>
        <v/>
      </c>
      <c r="V88" s="27"/>
      <c r="W88" s="26"/>
      <c r="X88" s="26"/>
      <c r="Y88" s="27"/>
      <c r="Z88" s="3"/>
      <c r="AA88" s="14"/>
      <c r="AB88" s="3"/>
      <c r="AC88" s="3"/>
      <c r="AD88" s="14"/>
      <c r="AE88" s="26"/>
      <c r="AF88" s="27"/>
      <c r="AG88" s="26"/>
      <c r="AH88" s="26"/>
      <c r="AI88" s="27"/>
      <c r="AJ88" s="26"/>
      <c r="AK88" s="26"/>
    </row>
    <row r="89" spans="1:39" ht="21" customHeight="1" x14ac:dyDescent="0.15">
      <c r="A89" s="62"/>
      <c r="B89" s="63"/>
      <c r="C89" s="57"/>
      <c r="D89" s="60"/>
      <c r="E89" s="60"/>
      <c r="F89" s="77"/>
      <c r="G89" s="219"/>
      <c r="H89" s="213"/>
      <c r="I89" s="238"/>
      <c r="J89" s="238"/>
      <c r="K89" s="315">
        <f t="shared" si="5"/>
        <v>0</v>
      </c>
      <c r="L89" s="58"/>
      <c r="M89" s="58"/>
      <c r="N89" s="58"/>
      <c r="O89" s="58"/>
      <c r="P89" s="65"/>
      <c r="Q89" s="65"/>
      <c r="R89" s="65"/>
      <c r="S89" s="72"/>
      <c r="T89" s="27" t="str">
        <f t="shared" si="3"/>
        <v/>
      </c>
      <c r="U89" s="49" t="str">
        <f t="shared" si="4"/>
        <v/>
      </c>
      <c r="V89" s="27"/>
      <c r="W89" s="26"/>
      <c r="X89" s="26"/>
      <c r="Y89" s="27"/>
      <c r="Z89" s="3"/>
      <c r="AA89" s="14"/>
      <c r="AB89" s="3"/>
      <c r="AC89" s="3"/>
      <c r="AD89" s="14"/>
      <c r="AE89" s="26"/>
      <c r="AF89" s="27"/>
      <c r="AG89" s="26"/>
      <c r="AH89" s="26"/>
      <c r="AI89" s="27"/>
      <c r="AJ89" s="26"/>
      <c r="AK89" s="26"/>
      <c r="AL89" s="6"/>
      <c r="AM89" s="6"/>
    </row>
    <row r="90" spans="1:39" ht="21" customHeight="1" x14ac:dyDescent="0.15">
      <c r="A90" s="176"/>
      <c r="B90" s="63"/>
      <c r="C90" s="57"/>
      <c r="D90" s="60"/>
      <c r="E90" s="60"/>
      <c r="F90" s="77"/>
      <c r="G90" s="219"/>
      <c r="H90" s="213"/>
      <c r="I90" s="238"/>
      <c r="J90" s="238"/>
      <c r="K90" s="315">
        <f t="shared" si="5"/>
        <v>0</v>
      </c>
      <c r="L90" s="58"/>
      <c r="M90" s="58"/>
      <c r="N90" s="58"/>
      <c r="O90" s="58"/>
      <c r="P90" s="65"/>
      <c r="Q90" s="65"/>
      <c r="R90" s="65"/>
      <c r="S90" s="72"/>
      <c r="T90" s="27" t="str">
        <f t="shared" si="3"/>
        <v/>
      </c>
      <c r="U90" s="49" t="str">
        <f t="shared" si="4"/>
        <v/>
      </c>
      <c r="V90" s="27"/>
      <c r="W90" s="26"/>
      <c r="X90" s="26"/>
      <c r="Y90" s="27"/>
      <c r="Z90" s="3"/>
      <c r="AA90" s="14"/>
      <c r="AB90" s="3"/>
      <c r="AC90" s="3"/>
      <c r="AD90" s="14"/>
      <c r="AE90" s="26"/>
      <c r="AF90" s="27"/>
      <c r="AG90" s="26"/>
      <c r="AH90" s="26"/>
      <c r="AI90" s="27"/>
      <c r="AJ90" s="26"/>
      <c r="AK90" s="26"/>
      <c r="AL90" s="6"/>
      <c r="AM90" s="6"/>
    </row>
    <row r="91" spans="1:39" ht="21" customHeight="1" x14ac:dyDescent="0.15">
      <c r="A91" s="176"/>
      <c r="B91" s="63"/>
      <c r="C91" s="57"/>
      <c r="D91" s="60"/>
      <c r="E91" s="60"/>
      <c r="F91" s="77"/>
      <c r="G91" s="219"/>
      <c r="H91" s="213"/>
      <c r="I91" s="238"/>
      <c r="J91" s="238"/>
      <c r="K91" s="315">
        <f t="shared" si="5"/>
        <v>0</v>
      </c>
      <c r="L91" s="58"/>
      <c r="M91" s="58"/>
      <c r="N91" s="58"/>
      <c r="O91" s="58"/>
      <c r="P91" s="65"/>
      <c r="Q91" s="65"/>
      <c r="R91" s="65"/>
      <c r="S91" s="72"/>
      <c r="T91" s="27" t="str">
        <f t="shared" si="3"/>
        <v/>
      </c>
      <c r="U91" s="49" t="str">
        <f t="shared" si="4"/>
        <v/>
      </c>
      <c r="V91" s="27"/>
      <c r="W91" s="26"/>
      <c r="X91" s="26"/>
      <c r="Y91" s="27"/>
      <c r="Z91" s="3"/>
      <c r="AA91" s="14"/>
      <c r="AB91" s="3"/>
      <c r="AC91" s="3"/>
      <c r="AD91" s="14"/>
      <c r="AE91" s="26"/>
      <c r="AF91" s="27"/>
      <c r="AG91" s="26"/>
      <c r="AH91" s="26"/>
      <c r="AI91" s="27"/>
      <c r="AJ91" s="26"/>
      <c r="AK91" s="26"/>
      <c r="AL91" s="6"/>
      <c r="AM91" s="6"/>
    </row>
    <row r="92" spans="1:39" ht="21" customHeight="1" x14ac:dyDescent="0.15">
      <c r="A92" s="62"/>
      <c r="B92" s="63"/>
      <c r="C92" s="57"/>
      <c r="D92" s="60"/>
      <c r="E92" s="60"/>
      <c r="F92" s="77"/>
      <c r="G92" s="219"/>
      <c r="H92" s="213"/>
      <c r="I92" s="238"/>
      <c r="J92" s="238"/>
      <c r="K92" s="315">
        <f t="shared" si="5"/>
        <v>0</v>
      </c>
      <c r="L92" s="58"/>
      <c r="M92" s="58"/>
      <c r="N92" s="58"/>
      <c r="O92" s="58"/>
      <c r="P92" s="65"/>
      <c r="Q92" s="59"/>
      <c r="R92" s="65"/>
      <c r="S92" s="72"/>
      <c r="T92" s="27" t="str">
        <f t="shared" si="3"/>
        <v/>
      </c>
      <c r="U92" s="49" t="str">
        <f t="shared" si="4"/>
        <v/>
      </c>
      <c r="V92" s="30"/>
      <c r="W92" s="26"/>
      <c r="X92" s="26"/>
      <c r="Y92" s="27"/>
      <c r="Z92" s="3"/>
      <c r="AA92" s="14"/>
      <c r="AB92" s="3"/>
      <c r="AC92" s="3"/>
      <c r="AD92" s="14"/>
      <c r="AE92" s="26"/>
      <c r="AF92" s="27"/>
      <c r="AG92" s="26"/>
      <c r="AH92" s="26"/>
      <c r="AI92" s="27"/>
      <c r="AJ92" s="26"/>
      <c r="AK92" s="26"/>
      <c r="AL92" s="6"/>
      <c r="AM92" s="6"/>
    </row>
    <row r="93" spans="1:39" ht="21" customHeight="1" x14ac:dyDescent="0.15">
      <c r="A93" s="176"/>
      <c r="B93" s="63"/>
      <c r="C93" s="57"/>
      <c r="D93" s="60"/>
      <c r="E93" s="60"/>
      <c r="F93" s="77"/>
      <c r="G93" s="219"/>
      <c r="H93" s="213"/>
      <c r="I93" s="238"/>
      <c r="J93" s="238"/>
      <c r="K93" s="315">
        <f t="shared" si="5"/>
        <v>0</v>
      </c>
      <c r="L93" s="58"/>
      <c r="M93" s="58"/>
      <c r="N93" s="58"/>
      <c r="O93" s="58"/>
      <c r="P93" s="65"/>
      <c r="Q93" s="59"/>
      <c r="R93" s="65"/>
      <c r="S93" s="72"/>
      <c r="T93" s="27" t="str">
        <f t="shared" si="3"/>
        <v/>
      </c>
      <c r="U93" s="49" t="str">
        <f t="shared" si="4"/>
        <v/>
      </c>
      <c r="V93" s="27"/>
      <c r="W93" s="26"/>
      <c r="X93" s="26"/>
      <c r="Y93" s="27"/>
      <c r="Z93" s="3"/>
      <c r="AA93" s="14"/>
      <c r="AB93" s="3"/>
      <c r="AC93" s="3"/>
      <c r="AD93" s="14"/>
      <c r="AE93" s="26"/>
      <c r="AF93" s="27"/>
      <c r="AG93" s="26"/>
      <c r="AH93" s="26"/>
      <c r="AI93" s="27"/>
      <c r="AJ93" s="26"/>
      <c r="AK93" s="26"/>
      <c r="AL93" s="6"/>
      <c r="AM93" s="6"/>
    </row>
    <row r="94" spans="1:39" ht="21" customHeight="1" x14ac:dyDescent="0.15">
      <c r="A94" s="62"/>
      <c r="B94" s="63"/>
      <c r="C94" s="57"/>
      <c r="D94" s="60"/>
      <c r="E94" s="60"/>
      <c r="F94" s="77"/>
      <c r="G94" s="219"/>
      <c r="H94" s="213"/>
      <c r="I94" s="214"/>
      <c r="J94" s="214"/>
      <c r="K94" s="315">
        <f t="shared" si="5"/>
        <v>0</v>
      </c>
      <c r="L94" s="58"/>
      <c r="M94" s="58"/>
      <c r="N94" s="58"/>
      <c r="O94" s="58"/>
      <c r="P94" s="65"/>
      <c r="Q94" s="65"/>
      <c r="R94" s="65"/>
      <c r="S94" s="72"/>
      <c r="T94" s="27" t="str">
        <f t="shared" si="3"/>
        <v/>
      </c>
      <c r="U94" s="49" t="str">
        <f t="shared" si="4"/>
        <v/>
      </c>
      <c r="V94" s="27"/>
      <c r="W94" s="26"/>
      <c r="X94" s="26"/>
      <c r="Y94" s="27"/>
      <c r="Z94" s="3"/>
      <c r="AA94" s="14"/>
      <c r="AB94" s="3"/>
      <c r="AC94" s="3"/>
      <c r="AD94" s="14"/>
      <c r="AE94" s="26"/>
      <c r="AF94" s="27"/>
      <c r="AG94" s="26"/>
      <c r="AH94" s="26"/>
      <c r="AI94" s="27"/>
      <c r="AJ94" s="26"/>
      <c r="AK94" s="26"/>
      <c r="AL94" s="6"/>
      <c r="AM94" s="6"/>
    </row>
    <row r="95" spans="1:39" ht="21" customHeight="1" x14ac:dyDescent="0.15">
      <c r="A95" s="62"/>
      <c r="B95" s="63"/>
      <c r="C95" s="57"/>
      <c r="D95" s="60"/>
      <c r="E95" s="60"/>
      <c r="F95" s="77"/>
      <c r="G95" s="219"/>
      <c r="H95" s="213"/>
      <c r="I95" s="214"/>
      <c r="J95" s="214"/>
      <c r="K95" s="315">
        <f t="shared" si="5"/>
        <v>0</v>
      </c>
      <c r="L95" s="58"/>
      <c r="M95" s="58"/>
      <c r="N95" s="58"/>
      <c r="O95" s="58"/>
      <c r="P95" s="65"/>
      <c r="Q95" s="65"/>
      <c r="R95" s="65"/>
      <c r="S95" s="72"/>
      <c r="T95" s="27" t="str">
        <f t="shared" si="3"/>
        <v/>
      </c>
      <c r="U95" s="49" t="str">
        <f t="shared" si="4"/>
        <v/>
      </c>
      <c r="V95" s="27"/>
      <c r="W95" s="26"/>
      <c r="X95" s="26"/>
      <c r="Y95" s="27"/>
      <c r="Z95" s="3"/>
      <c r="AA95" s="14"/>
      <c r="AB95" s="3"/>
      <c r="AC95" s="3"/>
      <c r="AD95" s="14"/>
      <c r="AE95" s="26"/>
      <c r="AF95" s="27"/>
      <c r="AG95" s="26"/>
      <c r="AH95" s="26"/>
      <c r="AI95" s="27"/>
      <c r="AJ95" s="26"/>
      <c r="AK95" s="26"/>
      <c r="AL95" s="6"/>
      <c r="AM95" s="6"/>
    </row>
    <row r="96" spans="1:39" ht="21" customHeight="1" x14ac:dyDescent="0.15">
      <c r="A96" s="62"/>
      <c r="B96" s="63"/>
      <c r="C96" s="57"/>
      <c r="D96" s="60"/>
      <c r="E96" s="60"/>
      <c r="F96" s="77"/>
      <c r="G96" s="219"/>
      <c r="H96" s="213"/>
      <c r="I96" s="214"/>
      <c r="J96" s="214"/>
      <c r="K96" s="315">
        <f t="shared" si="5"/>
        <v>0</v>
      </c>
      <c r="L96" s="58"/>
      <c r="M96" s="58"/>
      <c r="N96" s="58"/>
      <c r="O96" s="58"/>
      <c r="P96" s="65"/>
      <c r="Q96" s="65"/>
      <c r="R96" s="65"/>
      <c r="S96" s="72"/>
      <c r="T96" s="27" t="str">
        <f t="shared" si="3"/>
        <v/>
      </c>
      <c r="U96" s="49" t="str">
        <f t="shared" si="4"/>
        <v/>
      </c>
      <c r="V96" s="27"/>
      <c r="W96" s="26"/>
      <c r="X96" s="26"/>
      <c r="Y96" s="27"/>
      <c r="Z96" s="3"/>
      <c r="AA96" s="14"/>
      <c r="AB96" s="3"/>
      <c r="AC96" s="3"/>
      <c r="AD96" s="14"/>
      <c r="AE96" s="26"/>
      <c r="AF96" s="27"/>
      <c r="AG96" s="26"/>
      <c r="AH96" s="26"/>
      <c r="AI96" s="27"/>
      <c r="AJ96" s="26"/>
      <c r="AK96" s="26"/>
      <c r="AL96" s="6"/>
      <c r="AM96" s="6"/>
    </row>
    <row r="97" spans="1:39" ht="21" customHeight="1" x14ac:dyDescent="0.15">
      <c r="A97" s="62"/>
      <c r="B97" s="63"/>
      <c r="C97" s="57"/>
      <c r="D97" s="60"/>
      <c r="E97" s="60"/>
      <c r="F97" s="77"/>
      <c r="G97" s="219"/>
      <c r="H97" s="213"/>
      <c r="I97" s="214"/>
      <c r="J97" s="214"/>
      <c r="K97" s="315">
        <f t="shared" si="5"/>
        <v>0</v>
      </c>
      <c r="L97" s="58"/>
      <c r="M97" s="58"/>
      <c r="N97" s="58"/>
      <c r="O97" s="58"/>
      <c r="P97" s="79"/>
      <c r="Q97" s="79"/>
      <c r="R97" s="79"/>
      <c r="S97" s="73"/>
      <c r="T97" s="27" t="str">
        <f t="shared" si="3"/>
        <v/>
      </c>
      <c r="U97" s="49" t="str">
        <f t="shared" si="4"/>
        <v/>
      </c>
      <c r="V97" s="27"/>
      <c r="W97" s="26"/>
      <c r="X97" s="26"/>
      <c r="Y97" s="27"/>
      <c r="Z97" s="3"/>
      <c r="AA97" s="14"/>
      <c r="AB97" s="3"/>
      <c r="AC97" s="3"/>
      <c r="AD97" s="14"/>
      <c r="AE97" s="26"/>
      <c r="AF97" s="27"/>
      <c r="AG97" s="26"/>
      <c r="AH97" s="26"/>
      <c r="AI97" s="27"/>
      <c r="AJ97" s="26"/>
      <c r="AK97" s="26"/>
      <c r="AL97" s="6"/>
      <c r="AM97" s="6"/>
    </row>
    <row r="98" spans="1:39" ht="21" customHeight="1" x14ac:dyDescent="0.15">
      <c r="A98" s="62"/>
      <c r="B98" s="63"/>
      <c r="C98" s="57"/>
      <c r="D98" s="60"/>
      <c r="E98" s="60"/>
      <c r="F98" s="77"/>
      <c r="G98" s="219"/>
      <c r="H98" s="213"/>
      <c r="I98" s="214"/>
      <c r="J98" s="214"/>
      <c r="K98" s="315">
        <f t="shared" si="5"/>
        <v>0</v>
      </c>
      <c r="L98" s="58"/>
      <c r="M98" s="58"/>
      <c r="N98" s="58"/>
      <c r="O98" s="58"/>
      <c r="P98" s="79"/>
      <c r="Q98" s="79"/>
      <c r="R98" s="79"/>
      <c r="S98" s="73"/>
      <c r="T98" s="27" t="str">
        <f t="shared" si="3"/>
        <v/>
      </c>
      <c r="U98" s="49" t="str">
        <f t="shared" si="4"/>
        <v/>
      </c>
      <c r="V98" s="27"/>
      <c r="W98" s="26"/>
      <c r="X98" s="26"/>
      <c r="Y98" s="27"/>
      <c r="Z98" s="3"/>
      <c r="AA98" s="14"/>
      <c r="AB98" s="3"/>
      <c r="AC98" s="3"/>
      <c r="AD98" s="14"/>
      <c r="AE98" s="26"/>
      <c r="AF98" s="27"/>
      <c r="AG98" s="26"/>
      <c r="AH98" s="26"/>
      <c r="AI98" s="27"/>
      <c r="AJ98" s="26"/>
      <c r="AK98" s="26"/>
      <c r="AL98" s="6"/>
      <c r="AM98" s="6"/>
    </row>
    <row r="99" spans="1:39" ht="21" customHeight="1" x14ac:dyDescent="0.15">
      <c r="A99" s="62"/>
      <c r="B99" s="63"/>
      <c r="C99" s="57"/>
      <c r="D99" s="60"/>
      <c r="E99" s="60"/>
      <c r="F99" s="77"/>
      <c r="G99" s="219"/>
      <c r="H99" s="213"/>
      <c r="I99" s="214"/>
      <c r="J99" s="214"/>
      <c r="K99" s="315">
        <f t="shared" si="5"/>
        <v>0</v>
      </c>
      <c r="L99" s="58"/>
      <c r="M99" s="58"/>
      <c r="N99" s="58"/>
      <c r="O99" s="58"/>
      <c r="P99" s="65"/>
      <c r="Q99" s="65"/>
      <c r="R99" s="65"/>
      <c r="S99" s="72"/>
      <c r="T99" s="27" t="str">
        <f t="shared" si="3"/>
        <v/>
      </c>
      <c r="U99" s="49" t="str">
        <f t="shared" si="4"/>
        <v/>
      </c>
      <c r="V99" s="27"/>
      <c r="W99" s="26"/>
      <c r="X99" s="26"/>
      <c r="Y99" s="27"/>
      <c r="Z99" s="3"/>
      <c r="AA99" s="14"/>
      <c r="AB99" s="3"/>
      <c r="AC99" s="3"/>
      <c r="AD99" s="14"/>
      <c r="AE99" s="26"/>
      <c r="AF99" s="27"/>
      <c r="AG99" s="26"/>
      <c r="AH99" s="26"/>
      <c r="AI99" s="27"/>
      <c r="AJ99" s="26"/>
      <c r="AK99" s="26"/>
      <c r="AL99" s="6"/>
      <c r="AM99" s="6"/>
    </row>
    <row r="100" spans="1:39" ht="21" customHeight="1" x14ac:dyDescent="0.15">
      <c r="A100" s="62"/>
      <c r="B100" s="63"/>
      <c r="C100" s="57"/>
      <c r="D100" s="60"/>
      <c r="E100" s="60"/>
      <c r="F100" s="77"/>
      <c r="G100" s="219"/>
      <c r="H100" s="213"/>
      <c r="I100" s="214"/>
      <c r="J100" s="214"/>
      <c r="K100" s="315">
        <f t="shared" si="5"/>
        <v>0</v>
      </c>
      <c r="L100" s="58"/>
      <c r="M100" s="58"/>
      <c r="N100" s="58"/>
      <c r="O100" s="58"/>
      <c r="P100" s="65"/>
      <c r="Q100" s="65"/>
      <c r="R100" s="65"/>
      <c r="S100" s="72"/>
      <c r="T100" s="27" t="str">
        <f t="shared" si="3"/>
        <v/>
      </c>
      <c r="U100" s="49" t="str">
        <f t="shared" si="4"/>
        <v/>
      </c>
      <c r="V100" s="27"/>
      <c r="W100" s="26"/>
      <c r="X100" s="26"/>
      <c r="Y100" s="27"/>
      <c r="Z100" s="3"/>
      <c r="AA100" s="14"/>
      <c r="AB100" s="3"/>
      <c r="AC100" s="3"/>
      <c r="AD100" s="14"/>
      <c r="AE100" s="26"/>
      <c r="AF100" s="27"/>
      <c r="AG100" s="26"/>
      <c r="AH100" s="26"/>
      <c r="AI100" s="27"/>
      <c r="AJ100" s="26"/>
      <c r="AK100" s="26"/>
      <c r="AL100" s="6"/>
      <c r="AM100" s="6"/>
    </row>
    <row r="101" spans="1:39" ht="21" customHeight="1" x14ac:dyDescent="0.15">
      <c r="A101" s="62"/>
      <c r="B101" s="63"/>
      <c r="C101" s="57"/>
      <c r="D101" s="60"/>
      <c r="E101" s="60"/>
      <c r="F101" s="77"/>
      <c r="G101" s="219"/>
      <c r="H101" s="213"/>
      <c r="I101" s="214"/>
      <c r="J101" s="214"/>
      <c r="K101" s="315">
        <f t="shared" si="5"/>
        <v>0</v>
      </c>
      <c r="L101" s="58"/>
      <c r="M101" s="58"/>
      <c r="N101" s="58"/>
      <c r="O101" s="58"/>
      <c r="P101" s="65"/>
      <c r="Q101" s="65"/>
      <c r="R101" s="65"/>
      <c r="S101" s="72"/>
      <c r="T101" s="27" t="str">
        <f t="shared" si="3"/>
        <v/>
      </c>
      <c r="U101" s="49" t="str">
        <f t="shared" si="4"/>
        <v/>
      </c>
      <c r="V101" s="27"/>
      <c r="W101" s="26"/>
      <c r="X101" s="26"/>
      <c r="Y101" s="27"/>
      <c r="Z101" s="3"/>
      <c r="AA101" s="14"/>
      <c r="AB101" s="3"/>
      <c r="AC101" s="3"/>
      <c r="AD101" s="14"/>
      <c r="AE101" s="26"/>
      <c r="AF101" s="27"/>
      <c r="AG101" s="26"/>
      <c r="AH101" s="26"/>
      <c r="AI101" s="27"/>
      <c r="AJ101" s="26"/>
      <c r="AK101" s="26"/>
      <c r="AL101" s="6"/>
      <c r="AM101" s="6"/>
    </row>
    <row r="102" spans="1:39" ht="21" customHeight="1" x14ac:dyDescent="0.15">
      <c r="A102" s="62"/>
      <c r="B102" s="63"/>
      <c r="C102" s="57"/>
      <c r="D102" s="60"/>
      <c r="E102" s="60"/>
      <c r="F102" s="77"/>
      <c r="G102" s="219"/>
      <c r="H102" s="213"/>
      <c r="I102" s="214"/>
      <c r="J102" s="214"/>
      <c r="K102" s="315">
        <f t="shared" si="5"/>
        <v>0</v>
      </c>
      <c r="L102" s="58"/>
      <c r="M102" s="58"/>
      <c r="N102" s="58"/>
      <c r="O102" s="58"/>
      <c r="P102" s="65"/>
      <c r="Q102" s="65"/>
      <c r="R102" s="65"/>
      <c r="S102" s="72"/>
      <c r="T102" s="27" t="str">
        <f t="shared" si="3"/>
        <v/>
      </c>
      <c r="U102" s="49" t="str">
        <f t="shared" si="4"/>
        <v/>
      </c>
      <c r="V102" s="27"/>
      <c r="W102" s="26"/>
      <c r="X102" s="26"/>
      <c r="Y102" s="27"/>
      <c r="Z102" s="3"/>
      <c r="AA102" s="14"/>
      <c r="AB102" s="3"/>
      <c r="AC102" s="3"/>
      <c r="AD102" s="14"/>
      <c r="AE102" s="26"/>
      <c r="AF102" s="27"/>
      <c r="AG102" s="26"/>
      <c r="AH102" s="26"/>
      <c r="AI102" s="27"/>
      <c r="AJ102" s="26"/>
      <c r="AK102" s="26"/>
      <c r="AL102" s="6"/>
      <c r="AM102" s="6"/>
    </row>
    <row r="103" spans="1:39" ht="21" customHeight="1" x14ac:dyDescent="0.15">
      <c r="A103" s="62"/>
      <c r="B103" s="63"/>
      <c r="C103" s="57"/>
      <c r="D103" s="60"/>
      <c r="E103" s="60"/>
      <c r="F103" s="77"/>
      <c r="G103" s="219"/>
      <c r="H103" s="213"/>
      <c r="I103" s="214"/>
      <c r="J103" s="214"/>
      <c r="K103" s="315">
        <f t="shared" si="5"/>
        <v>0</v>
      </c>
      <c r="L103" s="58"/>
      <c r="M103" s="58"/>
      <c r="N103" s="58"/>
      <c r="O103" s="58"/>
      <c r="P103" s="65"/>
      <c r="Q103" s="65"/>
      <c r="R103" s="65"/>
      <c r="S103" s="72"/>
      <c r="T103" s="27" t="str">
        <f t="shared" si="3"/>
        <v/>
      </c>
      <c r="U103" s="49" t="str">
        <f t="shared" si="4"/>
        <v/>
      </c>
      <c r="V103" s="27"/>
      <c r="W103" s="26"/>
      <c r="X103" s="26"/>
      <c r="Y103" s="27"/>
      <c r="Z103" s="3"/>
      <c r="AA103" s="14"/>
      <c r="AB103" s="3"/>
      <c r="AC103" s="3"/>
      <c r="AD103" s="14"/>
      <c r="AE103" s="26"/>
      <c r="AF103" s="27"/>
      <c r="AG103" s="26"/>
      <c r="AH103" s="26"/>
      <c r="AI103" s="27"/>
      <c r="AJ103" s="26"/>
      <c r="AK103" s="26"/>
      <c r="AL103" s="6"/>
      <c r="AM103" s="6"/>
    </row>
    <row r="104" spans="1:39" ht="21" customHeight="1" x14ac:dyDescent="0.15">
      <c r="A104" s="62"/>
      <c r="B104" s="63"/>
      <c r="C104" s="57"/>
      <c r="D104" s="60"/>
      <c r="E104" s="60"/>
      <c r="F104" s="77"/>
      <c r="G104" s="219"/>
      <c r="H104" s="213"/>
      <c r="I104" s="214"/>
      <c r="J104" s="214"/>
      <c r="K104" s="315">
        <f t="shared" si="5"/>
        <v>0</v>
      </c>
      <c r="L104" s="58"/>
      <c r="M104" s="58"/>
      <c r="N104" s="58"/>
      <c r="O104" s="58"/>
      <c r="P104" s="65"/>
      <c r="Q104" s="65"/>
      <c r="R104" s="65"/>
      <c r="S104" s="72"/>
      <c r="T104" s="27" t="str">
        <f t="shared" si="3"/>
        <v/>
      </c>
      <c r="U104" s="49" t="str">
        <f t="shared" si="4"/>
        <v/>
      </c>
      <c r="V104" s="32"/>
      <c r="W104" s="31"/>
      <c r="X104" s="31"/>
      <c r="Y104" s="32"/>
      <c r="Z104" s="3"/>
      <c r="AA104" s="14"/>
      <c r="AB104" s="4"/>
      <c r="AC104" s="3"/>
      <c r="AD104" s="14"/>
      <c r="AE104" s="31"/>
      <c r="AF104" s="32"/>
      <c r="AG104" s="31"/>
      <c r="AH104" s="31"/>
      <c r="AI104" s="32"/>
      <c r="AJ104" s="26"/>
      <c r="AK104" s="26"/>
      <c r="AL104" s="6"/>
      <c r="AM104" s="6"/>
    </row>
    <row r="105" spans="1:39" ht="21" customHeight="1" x14ac:dyDescent="0.15">
      <c r="A105" s="62"/>
      <c r="B105" s="63"/>
      <c r="C105" s="57"/>
      <c r="D105" s="60"/>
      <c r="E105" s="60"/>
      <c r="F105" s="77"/>
      <c r="G105" s="219"/>
      <c r="H105" s="213"/>
      <c r="I105" s="214"/>
      <c r="J105" s="214"/>
      <c r="K105" s="315">
        <f t="shared" si="5"/>
        <v>0</v>
      </c>
      <c r="L105" s="58"/>
      <c r="M105" s="58"/>
      <c r="N105" s="58"/>
      <c r="O105" s="58"/>
      <c r="P105" s="65"/>
      <c r="Q105" s="65"/>
      <c r="R105" s="65"/>
      <c r="S105" s="72"/>
      <c r="T105" s="27" t="str">
        <f t="shared" si="3"/>
        <v/>
      </c>
      <c r="U105" s="49" t="str">
        <f t="shared" si="4"/>
        <v/>
      </c>
      <c r="V105" s="32"/>
      <c r="W105" s="31"/>
      <c r="X105" s="31"/>
      <c r="Y105" s="32"/>
      <c r="Z105" s="3"/>
      <c r="AA105" s="14"/>
      <c r="AB105" s="4"/>
      <c r="AC105" s="3"/>
      <c r="AD105" s="14"/>
      <c r="AE105" s="31"/>
      <c r="AF105" s="32"/>
      <c r="AG105" s="31"/>
      <c r="AH105" s="31"/>
      <c r="AI105" s="32"/>
      <c r="AJ105" s="26"/>
      <c r="AK105" s="26"/>
      <c r="AL105" s="6"/>
      <c r="AM105" s="6"/>
    </row>
    <row r="106" spans="1:39" ht="21" customHeight="1" x14ac:dyDescent="0.15">
      <c r="A106" s="172"/>
      <c r="B106" s="105"/>
      <c r="C106" s="111"/>
      <c r="D106" s="95"/>
      <c r="E106" s="95"/>
      <c r="F106" s="166"/>
      <c r="G106" s="220"/>
      <c r="H106" s="228"/>
      <c r="I106" s="229"/>
      <c r="J106" s="229"/>
      <c r="K106" s="316">
        <f t="shared" ref="K106:K134" si="6">J106-E106</f>
        <v>0</v>
      </c>
      <c r="L106" s="68"/>
      <c r="M106" s="68"/>
      <c r="N106" s="68"/>
      <c r="O106" s="68"/>
      <c r="P106" s="154"/>
      <c r="Q106" s="154"/>
      <c r="R106" s="154"/>
      <c r="S106" s="155"/>
      <c r="T106" s="27" t="str">
        <f t="shared" si="3"/>
        <v/>
      </c>
      <c r="U106" s="49" t="str">
        <f t="shared" si="4"/>
        <v/>
      </c>
      <c r="V106" s="34"/>
      <c r="W106" s="33"/>
      <c r="X106" s="33"/>
      <c r="Y106" s="34"/>
      <c r="Z106" s="3"/>
      <c r="AA106" s="14"/>
      <c r="AB106" s="5"/>
      <c r="AC106" s="3"/>
      <c r="AD106" s="14"/>
      <c r="AE106" s="33"/>
      <c r="AF106" s="34"/>
      <c r="AG106" s="33"/>
      <c r="AH106" s="33"/>
      <c r="AI106" s="34"/>
      <c r="AJ106" s="26"/>
      <c r="AK106" s="26"/>
      <c r="AL106" s="6"/>
      <c r="AM106" s="6"/>
    </row>
    <row r="107" spans="1:39" ht="21" customHeight="1" x14ac:dyDescent="0.15">
      <c r="A107" s="171"/>
      <c r="B107" s="99"/>
      <c r="C107" s="97"/>
      <c r="D107" s="98"/>
      <c r="E107" s="98"/>
      <c r="F107" s="164"/>
      <c r="G107" s="221"/>
      <c r="H107" s="223"/>
      <c r="I107" s="224"/>
      <c r="J107" s="224"/>
      <c r="K107" s="314">
        <f t="shared" si="6"/>
        <v>0</v>
      </c>
      <c r="L107" s="69"/>
      <c r="M107" s="69"/>
      <c r="N107" s="69"/>
      <c r="O107" s="69"/>
      <c r="P107" s="152"/>
      <c r="Q107" s="152"/>
      <c r="R107" s="152"/>
      <c r="S107" s="153"/>
      <c r="T107" s="27" t="str">
        <f t="shared" si="3"/>
        <v/>
      </c>
      <c r="U107" s="49" t="str">
        <f t="shared" si="4"/>
        <v/>
      </c>
      <c r="V107" s="27"/>
      <c r="W107" s="26"/>
      <c r="X107" s="26"/>
      <c r="Y107" s="27"/>
      <c r="Z107" s="3"/>
      <c r="AA107" s="14"/>
      <c r="AB107" s="3"/>
      <c r="AC107" s="3"/>
      <c r="AD107" s="14"/>
      <c r="AE107" s="26"/>
      <c r="AF107" s="27"/>
      <c r="AG107" s="26"/>
      <c r="AH107" s="26"/>
      <c r="AI107" s="27"/>
      <c r="AJ107" s="26"/>
      <c r="AK107" s="26"/>
    </row>
    <row r="108" spans="1:39" ht="21" customHeight="1" x14ac:dyDescent="0.15">
      <c r="A108" s="62"/>
      <c r="B108" s="63"/>
      <c r="C108" s="57"/>
      <c r="D108" s="60"/>
      <c r="E108" s="60"/>
      <c r="F108" s="77"/>
      <c r="G108" s="219"/>
      <c r="H108" s="213"/>
      <c r="I108" s="214"/>
      <c r="J108" s="214"/>
      <c r="K108" s="315">
        <f t="shared" si="6"/>
        <v>0</v>
      </c>
      <c r="L108" s="58"/>
      <c r="M108" s="58"/>
      <c r="N108" s="58"/>
      <c r="O108" s="58"/>
      <c r="P108" s="65"/>
      <c r="Q108" s="65"/>
      <c r="R108" s="65"/>
      <c r="S108" s="72"/>
      <c r="T108" s="27" t="str">
        <f t="shared" si="3"/>
        <v/>
      </c>
      <c r="U108" s="49" t="str">
        <f t="shared" si="4"/>
        <v/>
      </c>
      <c r="V108" s="27"/>
      <c r="W108" s="26"/>
      <c r="X108" s="26"/>
      <c r="Y108" s="27"/>
      <c r="Z108" s="3"/>
      <c r="AA108" s="14"/>
      <c r="AB108" s="3"/>
      <c r="AC108" s="3"/>
      <c r="AD108" s="14"/>
      <c r="AE108" s="26"/>
      <c r="AF108" s="27"/>
      <c r="AG108" s="26"/>
      <c r="AH108" s="26"/>
      <c r="AI108" s="27"/>
      <c r="AJ108" s="26"/>
      <c r="AK108" s="26"/>
    </row>
    <row r="109" spans="1:39" ht="21" customHeight="1" x14ac:dyDescent="0.15">
      <c r="A109" s="62"/>
      <c r="B109" s="63"/>
      <c r="C109" s="57"/>
      <c r="D109" s="60"/>
      <c r="E109" s="60"/>
      <c r="F109" s="77"/>
      <c r="G109" s="219"/>
      <c r="H109" s="213"/>
      <c r="I109" s="214"/>
      <c r="J109" s="214"/>
      <c r="K109" s="315">
        <f t="shared" si="6"/>
        <v>0</v>
      </c>
      <c r="L109" s="58"/>
      <c r="M109" s="58"/>
      <c r="N109" s="58"/>
      <c r="O109" s="58"/>
      <c r="P109" s="65"/>
      <c r="Q109" s="65"/>
      <c r="R109" s="65"/>
      <c r="S109" s="72"/>
      <c r="T109" s="27" t="str">
        <f t="shared" si="3"/>
        <v/>
      </c>
      <c r="U109" s="49" t="str">
        <f t="shared" si="4"/>
        <v/>
      </c>
      <c r="V109" s="27"/>
      <c r="W109" s="26"/>
      <c r="X109" s="26"/>
      <c r="Y109" s="27"/>
      <c r="Z109" s="3"/>
      <c r="AA109" s="14"/>
      <c r="AB109" s="3"/>
      <c r="AC109" s="3"/>
      <c r="AD109" s="14"/>
      <c r="AE109" s="26"/>
      <c r="AF109" s="27"/>
      <c r="AG109" s="26"/>
      <c r="AH109" s="26"/>
      <c r="AI109" s="27"/>
      <c r="AJ109" s="26"/>
      <c r="AK109" s="26"/>
      <c r="AL109" s="6"/>
      <c r="AM109" s="6"/>
    </row>
    <row r="110" spans="1:39" ht="21" customHeight="1" x14ac:dyDescent="0.15">
      <c r="A110" s="62"/>
      <c r="B110" s="63"/>
      <c r="C110" s="57"/>
      <c r="D110" s="60"/>
      <c r="E110" s="60"/>
      <c r="F110" s="77"/>
      <c r="G110" s="219"/>
      <c r="H110" s="213"/>
      <c r="I110" s="214"/>
      <c r="J110" s="214"/>
      <c r="K110" s="315">
        <f t="shared" si="6"/>
        <v>0</v>
      </c>
      <c r="L110" s="58"/>
      <c r="M110" s="58"/>
      <c r="N110" s="58"/>
      <c r="O110" s="58"/>
      <c r="P110" s="65"/>
      <c r="Q110" s="65"/>
      <c r="R110" s="65"/>
      <c r="S110" s="72"/>
      <c r="T110" s="27" t="str">
        <f t="shared" si="3"/>
        <v/>
      </c>
      <c r="U110" s="49" t="str">
        <f t="shared" si="4"/>
        <v/>
      </c>
      <c r="V110" s="27"/>
      <c r="W110" s="26"/>
      <c r="X110" s="26"/>
      <c r="Y110" s="27"/>
      <c r="Z110" s="3"/>
      <c r="AA110" s="14"/>
      <c r="AB110" s="3"/>
      <c r="AC110" s="3"/>
      <c r="AD110" s="14"/>
      <c r="AE110" s="26"/>
      <c r="AF110" s="27"/>
      <c r="AG110" s="26"/>
      <c r="AH110" s="26"/>
      <c r="AI110" s="27"/>
      <c r="AJ110" s="26"/>
      <c r="AK110" s="26"/>
      <c r="AL110" s="6"/>
      <c r="AM110" s="6"/>
    </row>
    <row r="111" spans="1:39" ht="21" customHeight="1" x14ac:dyDescent="0.15">
      <c r="A111" s="62"/>
      <c r="B111" s="63"/>
      <c r="C111" s="57"/>
      <c r="D111" s="60"/>
      <c r="E111" s="60"/>
      <c r="F111" s="77"/>
      <c r="G111" s="219"/>
      <c r="H111" s="213"/>
      <c r="I111" s="214"/>
      <c r="J111" s="214"/>
      <c r="K111" s="315">
        <f t="shared" si="6"/>
        <v>0</v>
      </c>
      <c r="L111" s="58"/>
      <c r="M111" s="58"/>
      <c r="N111" s="58"/>
      <c r="O111" s="58"/>
      <c r="P111" s="65"/>
      <c r="Q111" s="65"/>
      <c r="R111" s="65"/>
      <c r="S111" s="72"/>
      <c r="T111" s="27" t="str">
        <f t="shared" si="3"/>
        <v/>
      </c>
      <c r="U111" s="49" t="str">
        <f t="shared" si="4"/>
        <v/>
      </c>
      <c r="V111" s="27"/>
      <c r="W111" s="26"/>
      <c r="X111" s="26"/>
      <c r="Y111" s="27"/>
      <c r="Z111" s="3"/>
      <c r="AA111" s="14"/>
      <c r="AB111" s="3"/>
      <c r="AC111" s="3"/>
      <c r="AD111" s="14"/>
      <c r="AE111" s="26"/>
      <c r="AF111" s="27"/>
      <c r="AG111" s="26"/>
      <c r="AH111" s="26"/>
      <c r="AI111" s="27"/>
      <c r="AJ111" s="26"/>
      <c r="AK111" s="26"/>
      <c r="AL111" s="6"/>
      <c r="AM111" s="6"/>
    </row>
    <row r="112" spans="1:39" ht="21" customHeight="1" x14ac:dyDescent="0.15">
      <c r="A112" s="62"/>
      <c r="B112" s="63"/>
      <c r="C112" s="57"/>
      <c r="D112" s="60"/>
      <c r="E112" s="60"/>
      <c r="F112" s="77"/>
      <c r="G112" s="219"/>
      <c r="H112" s="213"/>
      <c r="I112" s="214"/>
      <c r="J112" s="214"/>
      <c r="K112" s="315">
        <f t="shared" si="6"/>
        <v>0</v>
      </c>
      <c r="L112" s="58"/>
      <c r="M112" s="58"/>
      <c r="N112" s="58"/>
      <c r="O112" s="58"/>
      <c r="P112" s="65"/>
      <c r="Q112" s="65"/>
      <c r="R112" s="65"/>
      <c r="S112" s="72"/>
      <c r="T112" s="27" t="str">
        <f t="shared" si="3"/>
        <v/>
      </c>
      <c r="U112" s="49" t="str">
        <f t="shared" si="4"/>
        <v/>
      </c>
      <c r="V112" s="30"/>
      <c r="W112" s="26"/>
      <c r="X112" s="26"/>
      <c r="Y112" s="27"/>
      <c r="Z112" s="3"/>
      <c r="AA112" s="14"/>
      <c r="AB112" s="3"/>
      <c r="AC112" s="3"/>
      <c r="AD112" s="14"/>
      <c r="AE112" s="26"/>
      <c r="AF112" s="27"/>
      <c r="AG112" s="26"/>
      <c r="AH112" s="26"/>
      <c r="AI112" s="27"/>
      <c r="AJ112" s="26"/>
      <c r="AK112" s="26"/>
      <c r="AL112" s="6"/>
      <c r="AM112" s="6"/>
    </row>
    <row r="113" spans="1:39" ht="21" customHeight="1" x14ac:dyDescent="0.15">
      <c r="A113" s="62"/>
      <c r="B113" s="63"/>
      <c r="C113" s="57"/>
      <c r="D113" s="60"/>
      <c r="E113" s="60"/>
      <c r="F113" s="77"/>
      <c r="G113" s="219"/>
      <c r="H113" s="213"/>
      <c r="I113" s="214"/>
      <c r="J113" s="214"/>
      <c r="K113" s="315">
        <f t="shared" si="6"/>
        <v>0</v>
      </c>
      <c r="L113" s="58"/>
      <c r="M113" s="58"/>
      <c r="N113" s="58"/>
      <c r="O113" s="58"/>
      <c r="P113" s="65"/>
      <c r="Q113" s="65"/>
      <c r="R113" s="65"/>
      <c r="S113" s="72"/>
      <c r="T113" s="27" t="str">
        <f t="shared" si="3"/>
        <v/>
      </c>
      <c r="U113" s="49" t="str">
        <f t="shared" si="4"/>
        <v/>
      </c>
      <c r="V113" s="27"/>
      <c r="W113" s="26"/>
      <c r="X113" s="26"/>
      <c r="Y113" s="27"/>
      <c r="Z113" s="3"/>
      <c r="AA113" s="14"/>
      <c r="AB113" s="3"/>
      <c r="AC113" s="3"/>
      <c r="AD113" s="14"/>
      <c r="AE113" s="26"/>
      <c r="AF113" s="27"/>
      <c r="AG113" s="26"/>
      <c r="AH113" s="26"/>
      <c r="AI113" s="27"/>
      <c r="AJ113" s="26"/>
      <c r="AK113" s="26"/>
      <c r="AL113" s="6"/>
      <c r="AM113" s="6"/>
    </row>
    <row r="114" spans="1:39" ht="21" customHeight="1" x14ac:dyDescent="0.15">
      <c r="A114" s="62"/>
      <c r="B114" s="63"/>
      <c r="C114" s="57"/>
      <c r="D114" s="60"/>
      <c r="E114" s="60"/>
      <c r="F114" s="77"/>
      <c r="G114" s="219"/>
      <c r="H114" s="213"/>
      <c r="I114" s="214"/>
      <c r="J114" s="214"/>
      <c r="K114" s="315">
        <f t="shared" si="6"/>
        <v>0</v>
      </c>
      <c r="L114" s="58"/>
      <c r="M114" s="58"/>
      <c r="N114" s="58"/>
      <c r="O114" s="58"/>
      <c r="P114" s="65"/>
      <c r="Q114" s="65"/>
      <c r="R114" s="65"/>
      <c r="S114" s="72"/>
      <c r="T114" s="27" t="str">
        <f t="shared" si="3"/>
        <v/>
      </c>
      <c r="U114" s="49" t="str">
        <f t="shared" si="4"/>
        <v/>
      </c>
      <c r="V114" s="27"/>
      <c r="W114" s="26"/>
      <c r="X114" s="26"/>
      <c r="Y114" s="27"/>
      <c r="Z114" s="3"/>
      <c r="AA114" s="14"/>
      <c r="AB114" s="3"/>
      <c r="AC114" s="3"/>
      <c r="AD114" s="14"/>
      <c r="AE114" s="26"/>
      <c r="AF114" s="27"/>
      <c r="AG114" s="26"/>
      <c r="AH114" s="26"/>
      <c r="AI114" s="27"/>
      <c r="AJ114" s="26"/>
      <c r="AK114" s="26"/>
      <c r="AL114" s="6"/>
      <c r="AM114" s="6"/>
    </row>
    <row r="115" spans="1:39" ht="21" customHeight="1" x14ac:dyDescent="0.15">
      <c r="A115" s="62"/>
      <c r="B115" s="63"/>
      <c r="C115" s="57"/>
      <c r="D115" s="60"/>
      <c r="E115" s="60"/>
      <c r="F115" s="77"/>
      <c r="G115" s="219"/>
      <c r="H115" s="213"/>
      <c r="I115" s="214"/>
      <c r="J115" s="214"/>
      <c r="K115" s="315">
        <f t="shared" si="6"/>
        <v>0</v>
      </c>
      <c r="L115" s="58"/>
      <c r="M115" s="58"/>
      <c r="N115" s="58"/>
      <c r="O115" s="58"/>
      <c r="P115" s="65"/>
      <c r="Q115" s="65"/>
      <c r="R115" s="65"/>
      <c r="S115" s="72"/>
      <c r="T115" s="27" t="str">
        <f t="shared" si="3"/>
        <v/>
      </c>
      <c r="U115" s="49" t="str">
        <f t="shared" si="4"/>
        <v/>
      </c>
      <c r="V115" s="27"/>
      <c r="W115" s="26"/>
      <c r="X115" s="26"/>
      <c r="Y115" s="27"/>
      <c r="Z115" s="3"/>
      <c r="AA115" s="14"/>
      <c r="AB115" s="3"/>
      <c r="AC115" s="3"/>
      <c r="AD115" s="14"/>
      <c r="AE115" s="26"/>
      <c r="AF115" s="27"/>
      <c r="AG115" s="26"/>
      <c r="AH115" s="26"/>
      <c r="AI115" s="27"/>
      <c r="AJ115" s="26"/>
      <c r="AK115" s="26"/>
      <c r="AL115" s="6"/>
      <c r="AM115" s="6"/>
    </row>
    <row r="116" spans="1:39" ht="21" customHeight="1" x14ac:dyDescent="0.15">
      <c r="A116" s="206"/>
      <c r="B116" s="63"/>
      <c r="C116" s="57"/>
      <c r="D116" s="60"/>
      <c r="E116" s="60"/>
      <c r="F116" s="77"/>
      <c r="G116" s="219"/>
      <c r="H116" s="213"/>
      <c r="I116" s="214"/>
      <c r="J116" s="214"/>
      <c r="K116" s="315">
        <f t="shared" si="6"/>
        <v>0</v>
      </c>
      <c r="L116" s="58"/>
      <c r="M116" s="58"/>
      <c r="N116" s="58"/>
      <c r="O116" s="58"/>
      <c r="P116" s="65"/>
      <c r="Q116" s="65"/>
      <c r="R116" s="65"/>
      <c r="S116" s="72"/>
      <c r="T116" s="27" t="str">
        <f t="shared" si="3"/>
        <v/>
      </c>
      <c r="U116" s="49" t="str">
        <f t="shared" si="4"/>
        <v/>
      </c>
      <c r="V116" s="27"/>
      <c r="W116" s="26"/>
      <c r="X116" s="26"/>
      <c r="Y116" s="27"/>
      <c r="Z116" s="3"/>
      <c r="AA116" s="14"/>
      <c r="AB116" s="3"/>
      <c r="AC116" s="3"/>
      <c r="AD116" s="14"/>
      <c r="AE116" s="26"/>
      <c r="AF116" s="27"/>
      <c r="AG116" s="26"/>
      <c r="AH116" s="26"/>
      <c r="AI116" s="27"/>
      <c r="AJ116" s="26"/>
      <c r="AK116" s="26"/>
      <c r="AL116" s="6"/>
      <c r="AM116" s="6"/>
    </row>
    <row r="117" spans="1:39" ht="21" customHeight="1" x14ac:dyDescent="0.15">
      <c r="A117" s="62">
        <v>111</v>
      </c>
      <c r="B117" s="63"/>
      <c r="C117" s="57"/>
      <c r="D117" s="60"/>
      <c r="E117" s="60"/>
      <c r="F117" s="77"/>
      <c r="G117" s="219"/>
      <c r="H117" s="213"/>
      <c r="I117" s="214"/>
      <c r="J117" s="214"/>
      <c r="K117" s="315">
        <f t="shared" si="6"/>
        <v>0</v>
      </c>
      <c r="L117" s="58"/>
      <c r="M117" s="58"/>
      <c r="N117" s="58"/>
      <c r="O117" s="58"/>
      <c r="P117" s="170"/>
      <c r="Q117" s="170"/>
      <c r="R117" s="170"/>
      <c r="S117" s="73"/>
      <c r="T117" s="27" t="str">
        <f t="shared" si="3"/>
        <v/>
      </c>
      <c r="U117" s="49" t="str">
        <f t="shared" si="4"/>
        <v/>
      </c>
      <c r="V117" s="27"/>
      <c r="W117" s="26"/>
      <c r="X117" s="26"/>
      <c r="Y117" s="27"/>
      <c r="Z117" s="3"/>
      <c r="AA117" s="14"/>
      <c r="AB117" s="3"/>
      <c r="AC117" s="3"/>
      <c r="AD117" s="14"/>
      <c r="AE117" s="26"/>
      <c r="AF117" s="27"/>
      <c r="AG117" s="26"/>
      <c r="AH117" s="26"/>
      <c r="AI117" s="27"/>
      <c r="AJ117" s="26"/>
      <c r="AK117" s="26"/>
      <c r="AL117" s="6"/>
      <c r="AM117" s="6"/>
    </row>
    <row r="118" spans="1:39" ht="21" customHeight="1" x14ac:dyDescent="0.15">
      <c r="A118" s="62">
        <v>112</v>
      </c>
      <c r="B118" s="64"/>
      <c r="C118" s="57"/>
      <c r="D118" s="60"/>
      <c r="E118" s="60"/>
      <c r="F118" s="77"/>
      <c r="G118" s="212"/>
      <c r="H118" s="213"/>
      <c r="I118" s="214"/>
      <c r="J118" s="214"/>
      <c r="K118" s="315">
        <f t="shared" si="6"/>
        <v>0</v>
      </c>
      <c r="L118" s="58"/>
      <c r="M118" s="58"/>
      <c r="N118" s="58"/>
      <c r="O118" s="58"/>
      <c r="P118" s="79"/>
      <c r="Q118" s="79"/>
      <c r="R118" s="79"/>
      <c r="S118" s="73"/>
      <c r="T118" s="27" t="str">
        <f t="shared" si="3"/>
        <v/>
      </c>
      <c r="U118" s="49" t="str">
        <f t="shared" si="4"/>
        <v/>
      </c>
      <c r="V118" s="27"/>
      <c r="W118" s="26"/>
      <c r="X118" s="26"/>
      <c r="Y118" s="27"/>
      <c r="Z118" s="3"/>
      <c r="AA118" s="14"/>
      <c r="AB118" s="3"/>
      <c r="AC118" s="3"/>
      <c r="AD118" s="14"/>
      <c r="AE118" s="26"/>
      <c r="AF118" s="27"/>
      <c r="AG118" s="26"/>
      <c r="AH118" s="26"/>
      <c r="AI118" s="27"/>
      <c r="AJ118" s="26"/>
      <c r="AK118" s="26"/>
      <c r="AL118" s="6"/>
      <c r="AM118" s="6"/>
    </row>
    <row r="119" spans="1:39" ht="21" customHeight="1" x14ac:dyDescent="0.15">
      <c r="A119" s="62">
        <v>113</v>
      </c>
      <c r="B119" s="63"/>
      <c r="C119" s="57"/>
      <c r="D119" s="60"/>
      <c r="E119" s="60"/>
      <c r="F119" s="77"/>
      <c r="G119" s="219"/>
      <c r="H119" s="213"/>
      <c r="I119" s="214"/>
      <c r="J119" s="214"/>
      <c r="K119" s="315">
        <f t="shared" si="6"/>
        <v>0</v>
      </c>
      <c r="L119" s="58"/>
      <c r="M119" s="58"/>
      <c r="N119" s="58"/>
      <c r="O119" s="58"/>
      <c r="P119" s="79"/>
      <c r="Q119" s="79"/>
      <c r="R119" s="79"/>
      <c r="S119" s="73"/>
      <c r="T119" s="27" t="str">
        <f t="shared" si="3"/>
        <v/>
      </c>
      <c r="U119" s="49" t="str">
        <f t="shared" si="4"/>
        <v/>
      </c>
      <c r="V119" s="27"/>
      <c r="W119" s="26"/>
      <c r="X119" s="26"/>
      <c r="Y119" s="27"/>
      <c r="Z119" s="3"/>
      <c r="AA119" s="14"/>
      <c r="AB119" s="3"/>
      <c r="AC119" s="3"/>
      <c r="AD119" s="14"/>
      <c r="AE119" s="26"/>
      <c r="AF119" s="27"/>
      <c r="AG119" s="26"/>
      <c r="AH119" s="26"/>
      <c r="AI119" s="27"/>
      <c r="AJ119" s="26"/>
      <c r="AK119" s="26"/>
      <c r="AL119" s="6"/>
      <c r="AM119" s="6"/>
    </row>
    <row r="120" spans="1:39" ht="21" customHeight="1" x14ac:dyDescent="0.15">
      <c r="A120" s="62">
        <v>114</v>
      </c>
      <c r="B120" s="64"/>
      <c r="C120" s="57"/>
      <c r="D120" s="60"/>
      <c r="E120" s="60"/>
      <c r="F120" s="77"/>
      <c r="G120" s="212"/>
      <c r="H120" s="213"/>
      <c r="I120" s="214"/>
      <c r="J120" s="214"/>
      <c r="K120" s="315">
        <f t="shared" si="6"/>
        <v>0</v>
      </c>
      <c r="L120" s="58"/>
      <c r="M120" s="58"/>
      <c r="N120" s="58"/>
      <c r="O120" s="58"/>
      <c r="P120" s="65"/>
      <c r="Q120" s="65"/>
      <c r="R120" s="65"/>
      <c r="S120" s="72"/>
      <c r="T120" s="27" t="str">
        <f t="shared" si="3"/>
        <v/>
      </c>
      <c r="U120" s="49" t="str">
        <f t="shared" si="4"/>
        <v/>
      </c>
      <c r="V120" s="27"/>
      <c r="W120" s="26"/>
      <c r="X120" s="26"/>
      <c r="Y120" s="27"/>
      <c r="Z120" s="3"/>
      <c r="AA120" s="14"/>
      <c r="AB120" s="3"/>
      <c r="AC120" s="3"/>
      <c r="AD120" s="14"/>
      <c r="AE120" s="26"/>
      <c r="AF120" s="27"/>
      <c r="AG120" s="26"/>
      <c r="AH120" s="26"/>
      <c r="AI120" s="27"/>
      <c r="AJ120" s="26"/>
      <c r="AK120" s="26"/>
      <c r="AL120" s="6"/>
      <c r="AM120" s="6"/>
    </row>
    <row r="121" spans="1:39" ht="21" customHeight="1" x14ac:dyDescent="0.15">
      <c r="A121" s="62">
        <v>115</v>
      </c>
      <c r="B121" s="63"/>
      <c r="C121" s="57"/>
      <c r="D121" s="60"/>
      <c r="E121" s="60"/>
      <c r="F121" s="77"/>
      <c r="G121" s="219"/>
      <c r="H121" s="213"/>
      <c r="I121" s="214"/>
      <c r="J121" s="214"/>
      <c r="K121" s="315">
        <f t="shared" si="6"/>
        <v>0</v>
      </c>
      <c r="L121" s="58"/>
      <c r="M121" s="58"/>
      <c r="N121" s="58"/>
      <c r="O121" s="58"/>
      <c r="P121" s="65"/>
      <c r="Q121" s="65"/>
      <c r="R121" s="65"/>
      <c r="S121" s="72"/>
      <c r="T121" s="27" t="str">
        <f t="shared" si="3"/>
        <v/>
      </c>
      <c r="U121" s="49" t="str">
        <f t="shared" si="4"/>
        <v/>
      </c>
      <c r="V121" s="27"/>
      <c r="W121" s="26"/>
      <c r="X121" s="26"/>
      <c r="Y121" s="27"/>
      <c r="Z121" s="3"/>
      <c r="AA121" s="14"/>
      <c r="AB121" s="3"/>
      <c r="AC121" s="3"/>
      <c r="AD121" s="14"/>
      <c r="AE121" s="26"/>
      <c r="AF121" s="27"/>
      <c r="AG121" s="26"/>
      <c r="AH121" s="26"/>
      <c r="AI121" s="27"/>
      <c r="AJ121" s="26"/>
      <c r="AK121" s="26"/>
      <c r="AL121" s="6"/>
      <c r="AM121" s="6"/>
    </row>
    <row r="122" spans="1:39" ht="21" customHeight="1" x14ac:dyDescent="0.15">
      <c r="A122" s="62">
        <v>116</v>
      </c>
      <c r="B122" s="63"/>
      <c r="C122" s="57"/>
      <c r="D122" s="60"/>
      <c r="E122" s="60"/>
      <c r="F122" s="77"/>
      <c r="G122" s="219"/>
      <c r="H122" s="213"/>
      <c r="I122" s="214"/>
      <c r="J122" s="214"/>
      <c r="K122" s="315">
        <f t="shared" si="6"/>
        <v>0</v>
      </c>
      <c r="L122" s="58"/>
      <c r="M122" s="58"/>
      <c r="N122" s="58"/>
      <c r="O122" s="58"/>
      <c r="P122" s="65"/>
      <c r="Q122" s="65"/>
      <c r="R122" s="65"/>
      <c r="S122" s="72"/>
      <c r="T122" s="27" t="str">
        <f t="shared" si="3"/>
        <v/>
      </c>
      <c r="U122" s="49" t="str">
        <f t="shared" si="4"/>
        <v/>
      </c>
      <c r="V122" s="27"/>
      <c r="W122" s="26"/>
      <c r="X122" s="26"/>
      <c r="Y122" s="27"/>
      <c r="Z122" s="3"/>
      <c r="AA122" s="14"/>
      <c r="AB122" s="3"/>
      <c r="AC122" s="3"/>
      <c r="AD122" s="14"/>
      <c r="AE122" s="26"/>
      <c r="AF122" s="27"/>
      <c r="AG122" s="26"/>
      <c r="AH122" s="26"/>
      <c r="AI122" s="27"/>
      <c r="AJ122" s="26"/>
      <c r="AK122" s="26"/>
      <c r="AL122" s="6"/>
      <c r="AM122" s="6"/>
    </row>
    <row r="123" spans="1:39" ht="21" customHeight="1" x14ac:dyDescent="0.15">
      <c r="A123" s="62">
        <v>117</v>
      </c>
      <c r="B123" s="63"/>
      <c r="C123" s="57"/>
      <c r="D123" s="60"/>
      <c r="E123" s="60"/>
      <c r="F123" s="77"/>
      <c r="G123" s="219"/>
      <c r="H123" s="213"/>
      <c r="I123" s="214"/>
      <c r="J123" s="214"/>
      <c r="K123" s="315">
        <f t="shared" si="6"/>
        <v>0</v>
      </c>
      <c r="L123" s="58"/>
      <c r="M123" s="58"/>
      <c r="N123" s="58"/>
      <c r="O123" s="58"/>
      <c r="P123" s="65"/>
      <c r="Q123" s="59"/>
      <c r="R123" s="65"/>
      <c r="S123" s="72"/>
      <c r="T123" s="27" t="str">
        <f t="shared" si="3"/>
        <v/>
      </c>
      <c r="U123" s="49" t="str">
        <f t="shared" si="4"/>
        <v/>
      </c>
      <c r="V123" s="27"/>
      <c r="W123" s="26"/>
      <c r="X123" s="26"/>
      <c r="Y123" s="27"/>
      <c r="Z123" s="3"/>
      <c r="AA123" s="14"/>
      <c r="AB123" s="3"/>
      <c r="AC123" s="3"/>
      <c r="AD123" s="14"/>
      <c r="AE123" s="26"/>
      <c r="AF123" s="27"/>
      <c r="AG123" s="26"/>
      <c r="AH123" s="26"/>
      <c r="AI123" s="27"/>
      <c r="AJ123" s="26"/>
      <c r="AK123" s="26"/>
      <c r="AL123" s="6"/>
      <c r="AM123" s="6"/>
    </row>
    <row r="124" spans="1:39" ht="21" customHeight="1" x14ac:dyDescent="0.15">
      <c r="A124" s="62">
        <v>118</v>
      </c>
      <c r="B124" s="63"/>
      <c r="C124" s="57"/>
      <c r="D124" s="60"/>
      <c r="E124" s="60"/>
      <c r="F124" s="77"/>
      <c r="G124" s="219"/>
      <c r="H124" s="213"/>
      <c r="I124" s="214"/>
      <c r="J124" s="214"/>
      <c r="K124" s="315">
        <f t="shared" si="6"/>
        <v>0</v>
      </c>
      <c r="L124" s="58"/>
      <c r="M124" s="58"/>
      <c r="N124" s="58"/>
      <c r="O124" s="58"/>
      <c r="P124" s="65"/>
      <c r="Q124" s="65"/>
      <c r="R124" s="65"/>
      <c r="S124" s="72"/>
      <c r="T124" s="27" t="str">
        <f t="shared" si="3"/>
        <v/>
      </c>
      <c r="U124" s="49" t="str">
        <f t="shared" si="4"/>
        <v/>
      </c>
      <c r="V124" s="32"/>
      <c r="W124" s="31"/>
      <c r="X124" s="31"/>
      <c r="Y124" s="32"/>
      <c r="Z124" s="3"/>
      <c r="AA124" s="14"/>
      <c r="AB124" s="4"/>
      <c r="AC124" s="3"/>
      <c r="AD124" s="14"/>
      <c r="AE124" s="31"/>
      <c r="AF124" s="32"/>
      <c r="AG124" s="31"/>
      <c r="AH124" s="31"/>
      <c r="AI124" s="32"/>
      <c r="AJ124" s="26"/>
      <c r="AK124" s="26"/>
      <c r="AL124" s="6"/>
      <c r="AM124" s="6"/>
    </row>
    <row r="125" spans="1:39" ht="21" customHeight="1" x14ac:dyDescent="0.15">
      <c r="A125" s="62">
        <v>119</v>
      </c>
      <c r="B125" s="63"/>
      <c r="C125" s="57"/>
      <c r="D125" s="60"/>
      <c r="E125" s="60"/>
      <c r="F125" s="77"/>
      <c r="G125" s="219"/>
      <c r="H125" s="213"/>
      <c r="I125" s="214"/>
      <c r="J125" s="214"/>
      <c r="K125" s="315">
        <f t="shared" si="6"/>
        <v>0</v>
      </c>
      <c r="L125" s="58"/>
      <c r="M125" s="58"/>
      <c r="N125" s="58"/>
      <c r="O125" s="58"/>
      <c r="P125" s="65"/>
      <c r="Q125" s="65"/>
      <c r="R125" s="65"/>
      <c r="S125" s="72"/>
      <c r="T125" s="27" t="str">
        <f t="shared" si="3"/>
        <v/>
      </c>
      <c r="U125" s="49" t="str">
        <f t="shared" si="4"/>
        <v/>
      </c>
      <c r="V125" s="32"/>
      <c r="W125" s="31"/>
      <c r="X125" s="31"/>
      <c r="Y125" s="32"/>
      <c r="Z125" s="3"/>
      <c r="AA125" s="14"/>
      <c r="AB125" s="4"/>
      <c r="AC125" s="3"/>
      <c r="AD125" s="14"/>
      <c r="AE125" s="31"/>
      <c r="AF125" s="32"/>
      <c r="AG125" s="31"/>
      <c r="AH125" s="31"/>
      <c r="AI125" s="32"/>
      <c r="AJ125" s="26"/>
      <c r="AK125" s="26"/>
      <c r="AL125" s="6"/>
      <c r="AM125" s="6"/>
    </row>
    <row r="126" spans="1:39" ht="21" customHeight="1" x14ac:dyDescent="0.15">
      <c r="A126" s="172">
        <v>120</v>
      </c>
      <c r="B126" s="105"/>
      <c r="C126" s="111"/>
      <c r="D126" s="95"/>
      <c r="E126" s="95"/>
      <c r="F126" s="166"/>
      <c r="G126" s="220"/>
      <c r="H126" s="228"/>
      <c r="I126" s="229"/>
      <c r="J126" s="229"/>
      <c r="K126" s="316">
        <f t="shared" si="6"/>
        <v>0</v>
      </c>
      <c r="L126" s="68"/>
      <c r="M126" s="68"/>
      <c r="N126" s="68"/>
      <c r="O126" s="68"/>
      <c r="P126" s="154"/>
      <c r="Q126" s="154"/>
      <c r="R126" s="154"/>
      <c r="S126" s="155"/>
      <c r="T126" s="27" t="str">
        <f t="shared" si="3"/>
        <v/>
      </c>
      <c r="U126" s="49" t="str">
        <f t="shared" si="4"/>
        <v/>
      </c>
      <c r="V126" s="34"/>
      <c r="W126" s="33"/>
      <c r="X126" s="33"/>
      <c r="Y126" s="34"/>
      <c r="Z126" s="3"/>
      <c r="AA126" s="14"/>
      <c r="AB126" s="5"/>
      <c r="AC126" s="3"/>
      <c r="AD126" s="14"/>
      <c r="AE126" s="33"/>
      <c r="AF126" s="34"/>
      <c r="AG126" s="33"/>
      <c r="AH126" s="33"/>
      <c r="AI126" s="34"/>
      <c r="AJ126" s="26"/>
      <c r="AK126" s="26"/>
      <c r="AL126" s="6"/>
      <c r="AM126" s="6"/>
    </row>
    <row r="127" spans="1:39" ht="21" customHeight="1" x14ac:dyDescent="0.15">
      <c r="A127" s="171" t="s">
        <v>242</v>
      </c>
      <c r="B127" s="99"/>
      <c r="C127" s="97"/>
      <c r="D127" s="98"/>
      <c r="E127" s="98"/>
      <c r="F127" s="164"/>
      <c r="G127" s="221"/>
      <c r="H127" s="223"/>
      <c r="I127" s="224"/>
      <c r="J127" s="224"/>
      <c r="K127" s="314">
        <f t="shared" si="6"/>
        <v>0</v>
      </c>
      <c r="L127" s="69"/>
      <c r="M127" s="69"/>
      <c r="N127" s="69"/>
      <c r="O127" s="69"/>
      <c r="P127" s="152"/>
      <c r="Q127" s="152"/>
      <c r="R127" s="152"/>
      <c r="S127" s="153"/>
      <c r="T127" s="27" t="str">
        <f t="shared" si="3"/>
        <v/>
      </c>
      <c r="U127" s="49" t="str">
        <f t="shared" si="4"/>
        <v/>
      </c>
      <c r="V127" s="25"/>
      <c r="W127" s="25"/>
      <c r="X127" s="25"/>
      <c r="Y127" s="25"/>
      <c r="Z127" s="11"/>
      <c r="AA127" s="18"/>
      <c r="AB127" s="11"/>
      <c r="AC127" s="11"/>
      <c r="AD127" s="18"/>
      <c r="AE127" s="25"/>
      <c r="AF127" s="25"/>
      <c r="AG127" s="25"/>
      <c r="AH127" s="25"/>
      <c r="AI127" s="25"/>
      <c r="AJ127" s="25"/>
      <c r="AK127" s="22"/>
      <c r="AL127" s="6"/>
      <c r="AM127" s="6"/>
    </row>
    <row r="128" spans="1:39" ht="21" customHeight="1" x14ac:dyDescent="0.15">
      <c r="A128" s="62">
        <v>121</v>
      </c>
      <c r="B128" s="64"/>
      <c r="C128" s="57"/>
      <c r="D128" s="60"/>
      <c r="E128" s="60"/>
      <c r="F128" s="77"/>
      <c r="G128" s="212"/>
      <c r="H128" s="213"/>
      <c r="I128" s="214"/>
      <c r="J128" s="214"/>
      <c r="K128" s="315">
        <f t="shared" si="6"/>
        <v>0</v>
      </c>
      <c r="L128" s="58"/>
      <c r="M128" s="58"/>
      <c r="N128" s="58"/>
      <c r="O128" s="58"/>
      <c r="P128" s="65"/>
      <c r="Q128" s="65"/>
      <c r="R128" s="65"/>
      <c r="S128" s="72"/>
      <c r="T128" s="27" t="str">
        <f t="shared" si="3"/>
        <v/>
      </c>
      <c r="U128" s="49" t="str">
        <f t="shared" si="4"/>
        <v/>
      </c>
      <c r="V128" s="27"/>
      <c r="W128" s="26"/>
      <c r="X128" s="26"/>
      <c r="Y128" s="27"/>
      <c r="Z128" s="3"/>
      <c r="AA128" s="14"/>
      <c r="AB128" s="3"/>
      <c r="AC128" s="3"/>
      <c r="AD128" s="14"/>
      <c r="AE128" s="26"/>
      <c r="AF128" s="27"/>
      <c r="AG128" s="26"/>
      <c r="AH128" s="26"/>
      <c r="AI128" s="27"/>
      <c r="AJ128" s="26"/>
      <c r="AK128" s="26"/>
    </row>
    <row r="129" spans="1:39" ht="21" customHeight="1" x14ac:dyDescent="0.15">
      <c r="A129" s="62">
        <v>122</v>
      </c>
      <c r="B129" s="64"/>
      <c r="C129" s="57"/>
      <c r="D129" s="60"/>
      <c r="E129" s="60"/>
      <c r="F129" s="77"/>
      <c r="G129" s="212"/>
      <c r="H129" s="213"/>
      <c r="I129" s="214"/>
      <c r="J129" s="214"/>
      <c r="K129" s="315">
        <f t="shared" si="6"/>
        <v>0</v>
      </c>
      <c r="L129" s="58"/>
      <c r="M129" s="58"/>
      <c r="N129" s="58"/>
      <c r="O129" s="58"/>
      <c r="P129" s="65"/>
      <c r="Q129" s="65"/>
      <c r="R129" s="65"/>
      <c r="S129" s="72"/>
      <c r="T129" s="27" t="str">
        <f t="shared" si="3"/>
        <v/>
      </c>
      <c r="U129" s="49" t="str">
        <f t="shared" si="4"/>
        <v/>
      </c>
      <c r="V129" s="27"/>
      <c r="W129" s="26"/>
      <c r="X129" s="26"/>
      <c r="Y129" s="27"/>
      <c r="Z129" s="3"/>
      <c r="AA129" s="14"/>
      <c r="AB129" s="3"/>
      <c r="AC129" s="3"/>
      <c r="AD129" s="14"/>
      <c r="AE129" s="26"/>
      <c r="AF129" s="27"/>
      <c r="AG129" s="26"/>
      <c r="AH129" s="26"/>
      <c r="AI129" s="27"/>
      <c r="AJ129" s="26"/>
      <c r="AK129" s="26"/>
    </row>
    <row r="130" spans="1:39" ht="21" customHeight="1" x14ac:dyDescent="0.15">
      <c r="A130" s="62">
        <v>123</v>
      </c>
      <c r="B130" s="64"/>
      <c r="C130" s="57"/>
      <c r="D130" s="60"/>
      <c r="E130" s="60"/>
      <c r="F130" s="77"/>
      <c r="G130" s="212"/>
      <c r="H130" s="213"/>
      <c r="I130" s="214"/>
      <c r="J130" s="214"/>
      <c r="K130" s="315">
        <f t="shared" si="6"/>
        <v>0</v>
      </c>
      <c r="L130" s="58"/>
      <c r="M130" s="58"/>
      <c r="N130" s="58"/>
      <c r="O130" s="58"/>
      <c r="P130" s="65"/>
      <c r="Q130" s="65"/>
      <c r="R130" s="65"/>
      <c r="S130" s="72"/>
      <c r="T130" s="27" t="str">
        <f t="shared" si="3"/>
        <v/>
      </c>
      <c r="U130" s="49" t="str">
        <f t="shared" si="4"/>
        <v/>
      </c>
      <c r="V130" s="27"/>
      <c r="W130" s="26"/>
      <c r="X130" s="26"/>
      <c r="Y130" s="27"/>
      <c r="Z130" s="3"/>
      <c r="AA130" s="14"/>
      <c r="AB130" s="3"/>
      <c r="AC130" s="3"/>
      <c r="AD130" s="14"/>
      <c r="AE130" s="26"/>
      <c r="AF130" s="27"/>
      <c r="AG130" s="26"/>
      <c r="AH130" s="26"/>
      <c r="AI130" s="27"/>
      <c r="AJ130" s="26"/>
      <c r="AK130" s="26"/>
      <c r="AL130" s="6"/>
      <c r="AM130" s="6"/>
    </row>
    <row r="131" spans="1:39" ht="21" customHeight="1" x14ac:dyDescent="0.15">
      <c r="A131" s="62">
        <v>124</v>
      </c>
      <c r="B131" s="67"/>
      <c r="C131" s="63"/>
      <c r="D131" s="86"/>
      <c r="E131" s="86"/>
      <c r="F131" s="77"/>
      <c r="G131" s="216"/>
      <c r="H131" s="219"/>
      <c r="I131" s="225"/>
      <c r="J131" s="225"/>
      <c r="K131" s="315">
        <f t="shared" si="6"/>
        <v>0</v>
      </c>
      <c r="L131" s="65"/>
      <c r="M131" s="65"/>
      <c r="N131" s="65"/>
      <c r="O131" s="65"/>
      <c r="P131" s="65"/>
      <c r="Q131" s="65"/>
      <c r="R131" s="65"/>
      <c r="S131" s="72"/>
      <c r="T131" s="27" t="str">
        <f t="shared" si="3"/>
        <v/>
      </c>
      <c r="U131" s="49" t="str">
        <f t="shared" si="4"/>
        <v/>
      </c>
      <c r="V131" s="27"/>
      <c r="W131" s="26"/>
      <c r="X131" s="26"/>
      <c r="Y131" s="27"/>
      <c r="Z131" s="3"/>
      <c r="AA131" s="14"/>
      <c r="AB131" s="3"/>
      <c r="AC131" s="3"/>
      <c r="AD131" s="14"/>
      <c r="AE131" s="26"/>
      <c r="AF131" s="27"/>
      <c r="AG131" s="26"/>
      <c r="AH131" s="26"/>
      <c r="AI131" s="27"/>
      <c r="AJ131" s="26"/>
      <c r="AK131" s="26"/>
      <c r="AL131" s="6"/>
      <c r="AM131" s="6"/>
    </row>
    <row r="132" spans="1:39" ht="21" customHeight="1" x14ac:dyDescent="0.15">
      <c r="A132" s="62">
        <v>125</v>
      </c>
      <c r="B132" s="67"/>
      <c r="C132" s="63"/>
      <c r="D132" s="86"/>
      <c r="E132" s="86"/>
      <c r="F132" s="77"/>
      <c r="G132" s="216"/>
      <c r="H132" s="219"/>
      <c r="I132" s="225"/>
      <c r="J132" s="225"/>
      <c r="K132" s="315">
        <f t="shared" si="6"/>
        <v>0</v>
      </c>
      <c r="L132" s="65"/>
      <c r="M132" s="65"/>
      <c r="N132" s="65"/>
      <c r="O132" s="65"/>
      <c r="P132" s="65"/>
      <c r="Q132" s="65"/>
      <c r="R132" s="65"/>
      <c r="S132" s="72"/>
      <c r="T132" s="27" t="str">
        <f t="shared" si="3"/>
        <v/>
      </c>
      <c r="U132" s="49" t="str">
        <f t="shared" si="4"/>
        <v/>
      </c>
      <c r="V132" s="27"/>
      <c r="W132" s="26"/>
      <c r="X132" s="26"/>
      <c r="Y132" s="27"/>
      <c r="Z132" s="3"/>
      <c r="AA132" s="14"/>
      <c r="AB132" s="3"/>
      <c r="AC132" s="3"/>
      <c r="AD132" s="14"/>
      <c r="AE132" s="26"/>
      <c r="AF132" s="27"/>
      <c r="AG132" s="26"/>
      <c r="AH132" s="26"/>
      <c r="AI132" s="27"/>
      <c r="AJ132" s="26"/>
      <c r="AK132" s="26"/>
      <c r="AL132" s="6"/>
      <c r="AM132" s="6"/>
    </row>
    <row r="133" spans="1:39" ht="21" customHeight="1" x14ac:dyDescent="0.15">
      <c r="A133" s="205">
        <v>126</v>
      </c>
      <c r="B133" s="80"/>
      <c r="C133" s="81"/>
      <c r="D133" s="89"/>
      <c r="E133" s="60"/>
      <c r="F133" s="81"/>
      <c r="G133" s="263"/>
      <c r="H133" s="264"/>
      <c r="I133" s="230"/>
      <c r="J133" s="214"/>
      <c r="K133" s="315">
        <f t="shared" si="6"/>
        <v>0</v>
      </c>
      <c r="L133" s="189"/>
      <c r="M133" s="189"/>
      <c r="N133" s="189"/>
      <c r="O133" s="189"/>
      <c r="P133" s="189"/>
      <c r="Q133" s="189"/>
      <c r="R133" s="189"/>
      <c r="S133" s="180"/>
      <c r="T133" s="27" t="str">
        <f t="shared" si="3"/>
        <v/>
      </c>
      <c r="U133" s="49" t="str">
        <f t="shared" si="4"/>
        <v/>
      </c>
      <c r="V133" s="30"/>
      <c r="W133" s="26"/>
      <c r="X133" s="26"/>
      <c r="Y133" s="27"/>
      <c r="Z133" s="3"/>
      <c r="AA133" s="14"/>
      <c r="AB133" s="3"/>
      <c r="AC133" s="3"/>
      <c r="AD133" s="14"/>
      <c r="AE133" s="26"/>
      <c r="AF133" s="27"/>
      <c r="AG133" s="26"/>
      <c r="AH133" s="26"/>
      <c r="AI133" s="27"/>
      <c r="AJ133" s="26"/>
      <c r="AK133" s="26"/>
      <c r="AL133" s="6"/>
      <c r="AM133" s="6"/>
    </row>
    <row r="134" spans="1:39" ht="21" customHeight="1" x14ac:dyDescent="0.15">
      <c r="A134" s="173">
        <v>127</v>
      </c>
      <c r="B134" s="67"/>
      <c r="C134" s="63"/>
      <c r="D134" s="86"/>
      <c r="E134" s="86"/>
      <c r="F134" s="77"/>
      <c r="G134" s="216"/>
      <c r="H134" s="219"/>
      <c r="I134" s="225"/>
      <c r="J134" s="225"/>
      <c r="K134" s="315">
        <f t="shared" si="6"/>
        <v>0</v>
      </c>
      <c r="L134" s="65"/>
      <c r="M134" s="65"/>
      <c r="N134" s="65"/>
      <c r="O134" s="65"/>
      <c r="P134" s="65"/>
      <c r="Q134" s="65"/>
      <c r="R134" s="65"/>
      <c r="S134" s="72"/>
      <c r="T134" s="27" t="str">
        <f t="shared" si="3"/>
        <v/>
      </c>
      <c r="U134" s="49" t="str">
        <f t="shared" si="4"/>
        <v/>
      </c>
      <c r="V134" s="27"/>
      <c r="W134" s="26"/>
      <c r="X134" s="26"/>
      <c r="Y134" s="27"/>
      <c r="Z134" s="3"/>
      <c r="AA134" s="14"/>
      <c r="AB134" s="3"/>
      <c r="AC134" s="3"/>
      <c r="AD134" s="14"/>
      <c r="AE134" s="26"/>
      <c r="AF134" s="27"/>
      <c r="AG134" s="26"/>
      <c r="AH134" s="26"/>
      <c r="AI134" s="27"/>
      <c r="AJ134" s="26"/>
      <c r="AK134" s="26"/>
      <c r="AL134" s="6"/>
      <c r="AM134" s="6"/>
    </row>
    <row r="135" spans="1:39" ht="21" customHeight="1" x14ac:dyDescent="0.15">
      <c r="A135" s="173">
        <v>128</v>
      </c>
      <c r="B135" s="67"/>
      <c r="C135" s="63"/>
      <c r="D135" s="86"/>
      <c r="E135" s="86"/>
      <c r="F135" s="77"/>
      <c r="G135" s="216"/>
      <c r="H135" s="219"/>
      <c r="I135" s="225"/>
      <c r="J135" s="225"/>
      <c r="K135" s="315">
        <f t="shared" ref="K135:K198" si="7">J135-E135</f>
        <v>0</v>
      </c>
      <c r="L135" s="65"/>
      <c r="M135" s="65"/>
      <c r="N135" s="65"/>
      <c r="O135" s="65"/>
      <c r="P135" s="65"/>
      <c r="Q135" s="65"/>
      <c r="R135" s="65"/>
      <c r="S135" s="72"/>
      <c r="T135" s="27" t="str">
        <f t="shared" ref="T135:T198" si="8">CONCATENATE(L135,C135)</f>
        <v/>
      </c>
      <c r="U135" s="49" t="str">
        <f t="shared" ref="U135:U198" si="9">CONCATENATE(N135,H135)</f>
        <v/>
      </c>
      <c r="V135" s="27"/>
      <c r="W135" s="26"/>
      <c r="X135" s="26"/>
      <c r="Y135" s="27"/>
      <c r="Z135" s="3"/>
      <c r="AA135" s="14"/>
      <c r="AB135" s="3"/>
      <c r="AC135" s="3"/>
      <c r="AD135" s="14"/>
      <c r="AE135" s="26"/>
      <c r="AF135" s="27"/>
      <c r="AG135" s="26"/>
      <c r="AH135" s="26"/>
      <c r="AI135" s="27"/>
      <c r="AJ135" s="26"/>
      <c r="AK135" s="26"/>
      <c r="AL135" s="6"/>
      <c r="AM135" s="6"/>
    </row>
    <row r="136" spans="1:39" ht="21" customHeight="1" x14ac:dyDescent="0.15">
      <c r="A136" s="205">
        <v>129</v>
      </c>
      <c r="B136" s="80"/>
      <c r="C136" s="81"/>
      <c r="D136" s="89"/>
      <c r="E136" s="60"/>
      <c r="F136" s="81"/>
      <c r="G136" s="263"/>
      <c r="H136" s="264"/>
      <c r="I136" s="230"/>
      <c r="J136" s="214"/>
      <c r="K136" s="315">
        <f t="shared" si="7"/>
        <v>0</v>
      </c>
      <c r="L136" s="189"/>
      <c r="M136" s="189"/>
      <c r="N136" s="189"/>
      <c r="O136" s="189"/>
      <c r="P136" s="189"/>
      <c r="Q136" s="189"/>
      <c r="R136" s="189"/>
      <c r="S136" s="180"/>
      <c r="T136" s="27" t="str">
        <f t="shared" si="8"/>
        <v/>
      </c>
      <c r="U136" s="49" t="str">
        <f t="shared" si="9"/>
        <v/>
      </c>
      <c r="V136" s="27"/>
      <c r="W136" s="26"/>
      <c r="X136" s="26"/>
      <c r="Y136" s="27"/>
      <c r="Z136" s="3"/>
      <c r="AA136" s="14"/>
      <c r="AB136" s="3"/>
      <c r="AC136" s="3"/>
      <c r="AD136" s="14"/>
      <c r="AE136" s="26"/>
      <c r="AF136" s="27"/>
      <c r="AG136" s="26"/>
      <c r="AH136" s="26"/>
      <c r="AI136" s="27"/>
      <c r="AJ136" s="26"/>
      <c r="AK136" s="26"/>
      <c r="AL136" s="6"/>
      <c r="AM136" s="6"/>
    </row>
    <row r="137" spans="1:39" ht="21" customHeight="1" x14ac:dyDescent="0.15">
      <c r="A137" s="62">
        <v>130</v>
      </c>
      <c r="B137" s="78"/>
      <c r="C137" s="78"/>
      <c r="D137" s="86"/>
      <c r="E137" s="86"/>
      <c r="F137" s="77"/>
      <c r="G137" s="215"/>
      <c r="H137" s="215"/>
      <c r="I137" s="225"/>
      <c r="J137" s="225"/>
      <c r="K137" s="315">
        <f t="shared" si="7"/>
        <v>0</v>
      </c>
      <c r="L137" s="290"/>
      <c r="M137" s="169"/>
      <c r="N137" s="290"/>
      <c r="O137" s="169"/>
      <c r="P137" s="79"/>
      <c r="Q137" s="79"/>
      <c r="R137" s="79"/>
      <c r="S137" s="73"/>
      <c r="T137" s="27" t="str">
        <f t="shared" si="8"/>
        <v/>
      </c>
      <c r="U137" s="49" t="str">
        <f t="shared" si="9"/>
        <v/>
      </c>
      <c r="V137" s="27"/>
      <c r="W137" s="26"/>
      <c r="X137" s="26"/>
      <c r="Y137" s="27"/>
      <c r="Z137" s="3"/>
      <c r="AA137" s="14"/>
      <c r="AB137" s="3"/>
      <c r="AC137" s="3"/>
      <c r="AD137" s="14"/>
      <c r="AE137" s="26"/>
      <c r="AF137" s="27"/>
      <c r="AG137" s="26"/>
      <c r="AH137" s="26"/>
      <c r="AI137" s="27"/>
      <c r="AJ137" s="26"/>
      <c r="AK137" s="26"/>
      <c r="AL137" s="6"/>
      <c r="AM137" s="6"/>
    </row>
    <row r="138" spans="1:39" ht="21" customHeight="1" x14ac:dyDescent="0.15">
      <c r="A138" s="62">
        <v>131</v>
      </c>
      <c r="B138" s="78"/>
      <c r="C138" s="78"/>
      <c r="D138" s="86"/>
      <c r="E138" s="86"/>
      <c r="F138" s="77"/>
      <c r="G138" s="215"/>
      <c r="H138" s="215"/>
      <c r="I138" s="225"/>
      <c r="J138" s="225"/>
      <c r="K138" s="315">
        <f t="shared" si="7"/>
        <v>0</v>
      </c>
      <c r="L138" s="290"/>
      <c r="M138" s="169"/>
      <c r="N138" s="290"/>
      <c r="O138" s="169"/>
      <c r="P138" s="79"/>
      <c r="Q138" s="79"/>
      <c r="R138" s="79"/>
      <c r="S138" s="73"/>
      <c r="T138" s="27" t="str">
        <f t="shared" si="8"/>
        <v/>
      </c>
      <c r="U138" s="49" t="str">
        <f t="shared" si="9"/>
        <v/>
      </c>
      <c r="V138" s="27"/>
      <c r="W138" s="26"/>
      <c r="X138" s="26"/>
      <c r="Y138" s="27"/>
      <c r="Z138" s="3"/>
      <c r="AA138" s="14"/>
      <c r="AB138" s="3"/>
      <c r="AC138" s="3"/>
      <c r="AD138" s="14"/>
      <c r="AE138" s="26"/>
      <c r="AF138" s="27"/>
      <c r="AG138" s="26"/>
      <c r="AH138" s="26"/>
      <c r="AI138" s="27"/>
      <c r="AJ138" s="26"/>
      <c r="AK138" s="26"/>
      <c r="AL138" s="6"/>
      <c r="AM138" s="6"/>
    </row>
    <row r="139" spans="1:39" ht="21" customHeight="1" x14ac:dyDescent="0.15">
      <c r="A139" s="173">
        <v>132</v>
      </c>
      <c r="B139" s="67"/>
      <c r="C139" s="63"/>
      <c r="D139" s="86"/>
      <c r="E139" s="86"/>
      <c r="F139" s="77"/>
      <c r="G139" s="216"/>
      <c r="H139" s="219"/>
      <c r="I139" s="225"/>
      <c r="J139" s="225"/>
      <c r="K139" s="315">
        <f t="shared" si="7"/>
        <v>0</v>
      </c>
      <c r="L139" s="65"/>
      <c r="M139" s="65"/>
      <c r="N139" s="65"/>
      <c r="O139" s="65"/>
      <c r="P139" s="65"/>
      <c r="Q139" s="65"/>
      <c r="R139" s="65"/>
      <c r="S139" s="72"/>
      <c r="T139" s="27" t="str">
        <f t="shared" si="8"/>
        <v/>
      </c>
      <c r="U139" s="49" t="str">
        <f t="shared" si="9"/>
        <v/>
      </c>
      <c r="V139" s="27"/>
      <c r="W139" s="26"/>
      <c r="X139" s="26"/>
      <c r="Y139" s="27"/>
      <c r="Z139" s="3"/>
      <c r="AA139" s="14"/>
      <c r="AB139" s="3"/>
      <c r="AC139" s="3"/>
      <c r="AD139" s="14"/>
      <c r="AE139" s="26"/>
      <c r="AF139" s="27"/>
      <c r="AG139" s="26"/>
      <c r="AH139" s="26"/>
      <c r="AI139" s="27"/>
      <c r="AJ139" s="26"/>
      <c r="AK139" s="26"/>
      <c r="AL139" s="6"/>
      <c r="AM139" s="6"/>
    </row>
    <row r="140" spans="1:39" ht="21" customHeight="1" x14ac:dyDescent="0.15">
      <c r="A140" s="173">
        <v>133</v>
      </c>
      <c r="B140" s="67"/>
      <c r="C140" s="63"/>
      <c r="D140" s="86"/>
      <c r="E140" s="86"/>
      <c r="F140" s="77"/>
      <c r="G140" s="216"/>
      <c r="H140" s="219"/>
      <c r="I140" s="225"/>
      <c r="J140" s="225"/>
      <c r="K140" s="315">
        <f t="shared" si="7"/>
        <v>0</v>
      </c>
      <c r="L140" s="65"/>
      <c r="M140" s="65"/>
      <c r="N140" s="65"/>
      <c r="O140" s="65"/>
      <c r="P140" s="65"/>
      <c r="Q140" s="65"/>
      <c r="R140" s="65"/>
      <c r="S140" s="72"/>
      <c r="T140" s="27" t="str">
        <f t="shared" si="8"/>
        <v/>
      </c>
      <c r="U140" s="49" t="str">
        <f t="shared" si="9"/>
        <v/>
      </c>
      <c r="V140" s="27"/>
      <c r="W140" s="26"/>
      <c r="X140" s="26"/>
      <c r="Y140" s="27"/>
      <c r="Z140" s="3"/>
      <c r="AA140" s="14"/>
      <c r="AB140" s="3"/>
      <c r="AC140" s="3"/>
      <c r="AD140" s="14"/>
      <c r="AE140" s="26"/>
      <c r="AF140" s="27"/>
      <c r="AG140" s="26"/>
      <c r="AH140" s="26"/>
      <c r="AI140" s="27"/>
      <c r="AJ140" s="26"/>
      <c r="AK140" s="26"/>
      <c r="AL140" s="6"/>
      <c r="AM140" s="6"/>
    </row>
    <row r="141" spans="1:39" ht="21" customHeight="1" x14ac:dyDescent="0.15">
      <c r="A141" s="173">
        <v>134</v>
      </c>
      <c r="B141" s="67"/>
      <c r="C141" s="63"/>
      <c r="D141" s="86"/>
      <c r="E141" s="86"/>
      <c r="F141" s="77"/>
      <c r="G141" s="216"/>
      <c r="H141" s="219"/>
      <c r="I141" s="225"/>
      <c r="J141" s="225"/>
      <c r="K141" s="315">
        <f t="shared" si="7"/>
        <v>0</v>
      </c>
      <c r="L141" s="65"/>
      <c r="M141" s="65"/>
      <c r="N141" s="65"/>
      <c r="O141" s="65"/>
      <c r="P141" s="65"/>
      <c r="Q141" s="65"/>
      <c r="R141" s="65"/>
      <c r="S141" s="72"/>
      <c r="T141" s="27" t="str">
        <f t="shared" si="8"/>
        <v/>
      </c>
      <c r="U141" s="49" t="str">
        <f t="shared" si="9"/>
        <v/>
      </c>
      <c r="V141" s="27"/>
      <c r="W141" s="26"/>
      <c r="X141" s="26"/>
      <c r="Y141" s="27"/>
      <c r="Z141" s="3"/>
      <c r="AA141" s="14"/>
      <c r="AB141" s="3"/>
      <c r="AC141" s="3"/>
      <c r="AD141" s="14"/>
      <c r="AE141" s="26"/>
      <c r="AF141" s="27"/>
      <c r="AG141" s="26"/>
      <c r="AH141" s="26"/>
      <c r="AI141" s="27"/>
      <c r="AJ141" s="26"/>
      <c r="AK141" s="26"/>
      <c r="AL141" s="6"/>
      <c r="AM141" s="6"/>
    </row>
    <row r="142" spans="1:39" ht="21" customHeight="1" x14ac:dyDescent="0.15">
      <c r="A142" s="173">
        <v>135</v>
      </c>
      <c r="B142" s="67"/>
      <c r="C142" s="63"/>
      <c r="D142" s="86"/>
      <c r="E142" s="86"/>
      <c r="F142" s="77"/>
      <c r="G142" s="216"/>
      <c r="H142" s="219"/>
      <c r="I142" s="225"/>
      <c r="J142" s="225"/>
      <c r="K142" s="315">
        <f t="shared" si="7"/>
        <v>0</v>
      </c>
      <c r="L142" s="65"/>
      <c r="M142" s="65"/>
      <c r="N142" s="65"/>
      <c r="O142" s="65"/>
      <c r="P142" s="65"/>
      <c r="Q142" s="65"/>
      <c r="R142" s="65"/>
      <c r="S142" s="72"/>
      <c r="T142" s="27" t="str">
        <f t="shared" si="8"/>
        <v/>
      </c>
      <c r="U142" s="49" t="str">
        <f t="shared" si="9"/>
        <v/>
      </c>
      <c r="V142" s="27"/>
      <c r="W142" s="26"/>
      <c r="X142" s="26"/>
      <c r="Y142" s="27"/>
      <c r="Z142" s="3"/>
      <c r="AA142" s="14"/>
      <c r="AB142" s="3"/>
      <c r="AC142" s="3"/>
      <c r="AD142" s="14"/>
      <c r="AE142" s="26"/>
      <c r="AF142" s="27"/>
      <c r="AG142" s="26"/>
      <c r="AH142" s="26"/>
      <c r="AI142" s="27"/>
      <c r="AJ142" s="26"/>
      <c r="AK142" s="26"/>
      <c r="AL142" s="6"/>
      <c r="AM142" s="6"/>
    </row>
    <row r="143" spans="1:39" ht="21" customHeight="1" x14ac:dyDescent="0.15">
      <c r="A143" s="173"/>
      <c r="B143" s="67"/>
      <c r="C143" s="63"/>
      <c r="D143" s="86"/>
      <c r="E143" s="86"/>
      <c r="F143" s="77"/>
      <c r="G143" s="216"/>
      <c r="H143" s="219"/>
      <c r="I143" s="225"/>
      <c r="J143" s="225"/>
      <c r="K143" s="315">
        <f t="shared" si="7"/>
        <v>0</v>
      </c>
      <c r="L143" s="65"/>
      <c r="M143" s="65"/>
      <c r="N143" s="65"/>
      <c r="O143" s="65"/>
      <c r="P143" s="65"/>
      <c r="Q143" s="65"/>
      <c r="R143" s="65"/>
      <c r="S143" s="72"/>
      <c r="T143" s="27" t="str">
        <f t="shared" si="8"/>
        <v/>
      </c>
      <c r="U143" s="49" t="str">
        <f t="shared" si="9"/>
        <v/>
      </c>
      <c r="V143" s="27"/>
      <c r="W143" s="26"/>
      <c r="X143" s="26"/>
      <c r="Y143" s="27"/>
      <c r="Z143" s="3"/>
      <c r="AA143" s="14"/>
      <c r="AB143" s="3"/>
      <c r="AC143" s="3"/>
      <c r="AD143" s="14"/>
      <c r="AE143" s="26"/>
      <c r="AF143" s="27"/>
      <c r="AG143" s="26"/>
      <c r="AH143" s="26"/>
      <c r="AI143" s="27"/>
      <c r="AJ143" s="26"/>
      <c r="AK143" s="26"/>
      <c r="AL143" s="6"/>
      <c r="AM143" s="6"/>
    </row>
    <row r="144" spans="1:39" ht="21" customHeight="1" x14ac:dyDescent="0.15">
      <c r="A144" s="173"/>
      <c r="B144" s="67"/>
      <c r="C144" s="63"/>
      <c r="D144" s="86"/>
      <c r="E144" s="86"/>
      <c r="F144" s="77"/>
      <c r="G144" s="216"/>
      <c r="H144" s="219"/>
      <c r="I144" s="225"/>
      <c r="J144" s="225"/>
      <c r="K144" s="315">
        <f t="shared" si="7"/>
        <v>0</v>
      </c>
      <c r="L144" s="65"/>
      <c r="M144" s="65"/>
      <c r="N144" s="65"/>
      <c r="O144" s="65"/>
      <c r="P144" s="65"/>
      <c r="Q144" s="65"/>
      <c r="R144" s="65"/>
      <c r="S144" s="72"/>
      <c r="T144" s="27" t="str">
        <f t="shared" si="8"/>
        <v/>
      </c>
      <c r="U144" s="49" t="str">
        <f t="shared" si="9"/>
        <v/>
      </c>
      <c r="V144" s="27"/>
      <c r="W144" s="26"/>
      <c r="X144" s="26"/>
      <c r="Y144" s="27"/>
      <c r="Z144" s="3"/>
      <c r="AA144" s="14"/>
      <c r="AB144" s="3"/>
      <c r="AC144" s="3"/>
      <c r="AD144" s="14"/>
      <c r="AE144" s="26"/>
      <c r="AF144" s="27"/>
      <c r="AG144" s="26"/>
      <c r="AH144" s="26"/>
      <c r="AI144" s="27"/>
      <c r="AJ144" s="26"/>
      <c r="AK144" s="26"/>
      <c r="AL144" s="6"/>
      <c r="AM144" s="6"/>
    </row>
    <row r="145" spans="1:39" ht="21" customHeight="1" x14ac:dyDescent="0.15">
      <c r="A145" s="173"/>
      <c r="B145" s="67"/>
      <c r="C145" s="63"/>
      <c r="D145" s="86"/>
      <c r="E145" s="86"/>
      <c r="F145" s="77"/>
      <c r="G145" s="216"/>
      <c r="H145" s="219"/>
      <c r="I145" s="225"/>
      <c r="J145" s="225"/>
      <c r="K145" s="315">
        <f t="shared" si="7"/>
        <v>0</v>
      </c>
      <c r="L145" s="65"/>
      <c r="M145" s="65"/>
      <c r="N145" s="65"/>
      <c r="O145" s="65"/>
      <c r="P145" s="65"/>
      <c r="Q145" s="65"/>
      <c r="R145" s="65"/>
      <c r="S145" s="72"/>
      <c r="T145" s="27" t="str">
        <f t="shared" si="8"/>
        <v/>
      </c>
      <c r="U145" s="49" t="str">
        <f t="shared" si="9"/>
        <v/>
      </c>
      <c r="V145" s="32"/>
      <c r="W145" s="31"/>
      <c r="X145" s="31"/>
      <c r="Y145" s="32"/>
      <c r="Z145" s="3"/>
      <c r="AA145" s="14"/>
      <c r="AB145" s="4"/>
      <c r="AC145" s="3"/>
      <c r="AD145" s="14"/>
      <c r="AE145" s="31"/>
      <c r="AF145" s="32"/>
      <c r="AG145" s="31"/>
      <c r="AH145" s="31"/>
      <c r="AI145" s="32"/>
      <c r="AJ145" s="26"/>
      <c r="AK145" s="26"/>
      <c r="AL145" s="6"/>
      <c r="AM145" s="6"/>
    </row>
    <row r="146" spans="1:39" ht="21" customHeight="1" x14ac:dyDescent="0.15">
      <c r="A146" s="179"/>
      <c r="B146" s="104"/>
      <c r="C146" s="105"/>
      <c r="D146" s="106"/>
      <c r="E146" s="106"/>
      <c r="F146" s="166"/>
      <c r="G146" s="218"/>
      <c r="H146" s="220"/>
      <c r="I146" s="226"/>
      <c r="J146" s="226"/>
      <c r="K146" s="316">
        <f t="shared" si="7"/>
        <v>0</v>
      </c>
      <c r="L146" s="154"/>
      <c r="M146" s="154"/>
      <c r="N146" s="154"/>
      <c r="O146" s="154"/>
      <c r="P146" s="154"/>
      <c r="Q146" s="154"/>
      <c r="R146" s="154"/>
      <c r="S146" s="155"/>
      <c r="T146" s="27" t="str">
        <f t="shared" si="8"/>
        <v/>
      </c>
      <c r="U146" s="49" t="str">
        <f t="shared" si="9"/>
        <v/>
      </c>
      <c r="V146" s="32"/>
      <c r="W146" s="31"/>
      <c r="X146" s="31"/>
      <c r="Y146" s="32"/>
      <c r="Z146" s="3"/>
      <c r="AA146" s="14"/>
      <c r="AB146" s="4"/>
      <c r="AC146" s="3"/>
      <c r="AD146" s="14"/>
      <c r="AE146" s="31"/>
      <c r="AF146" s="32"/>
      <c r="AG146" s="31"/>
      <c r="AH146" s="31"/>
      <c r="AI146" s="32"/>
      <c r="AJ146" s="26"/>
      <c r="AK146" s="26"/>
      <c r="AL146" s="6"/>
      <c r="AM146" s="6"/>
    </row>
    <row r="147" spans="1:39" ht="21" customHeight="1" x14ac:dyDescent="0.15">
      <c r="A147" s="163"/>
      <c r="B147" s="71"/>
      <c r="C147" s="99"/>
      <c r="D147" s="102"/>
      <c r="E147" s="102"/>
      <c r="F147" s="164"/>
      <c r="G147" s="211"/>
      <c r="H147" s="221"/>
      <c r="I147" s="227"/>
      <c r="J147" s="227"/>
      <c r="K147" s="314">
        <f t="shared" si="7"/>
        <v>0</v>
      </c>
      <c r="L147" s="152"/>
      <c r="M147" s="152"/>
      <c r="N147" s="152"/>
      <c r="O147" s="152"/>
      <c r="P147" s="152"/>
      <c r="Q147" s="152"/>
      <c r="R147" s="152"/>
      <c r="S147" s="153"/>
      <c r="T147" s="27" t="str">
        <f t="shared" si="8"/>
        <v/>
      </c>
      <c r="U147" s="49" t="str">
        <f t="shared" si="9"/>
        <v/>
      </c>
      <c r="V147" s="34"/>
      <c r="W147" s="33"/>
      <c r="X147" s="33"/>
      <c r="Y147" s="34"/>
      <c r="Z147" s="3"/>
      <c r="AA147" s="14"/>
      <c r="AB147" s="5"/>
      <c r="AC147" s="3"/>
      <c r="AD147" s="14"/>
      <c r="AE147" s="33"/>
      <c r="AF147" s="34"/>
      <c r="AG147" s="33"/>
      <c r="AH147" s="33"/>
      <c r="AI147" s="34"/>
      <c r="AJ147" s="26"/>
      <c r="AK147" s="26"/>
      <c r="AL147" s="6"/>
      <c r="AM147" s="6"/>
    </row>
    <row r="148" spans="1:39" ht="21" customHeight="1" x14ac:dyDescent="0.15">
      <c r="A148" s="173" t="s">
        <v>242</v>
      </c>
      <c r="B148" s="67"/>
      <c r="C148" s="63"/>
      <c r="D148" s="86"/>
      <c r="E148" s="86"/>
      <c r="F148" s="77"/>
      <c r="G148" s="216"/>
      <c r="H148" s="219"/>
      <c r="I148" s="225"/>
      <c r="J148" s="225"/>
      <c r="K148" s="315">
        <f t="shared" si="7"/>
        <v>0</v>
      </c>
      <c r="L148" s="65"/>
      <c r="M148" s="65"/>
      <c r="N148" s="65"/>
      <c r="O148" s="65"/>
      <c r="P148" s="65"/>
      <c r="Q148" s="65"/>
      <c r="R148" s="65"/>
      <c r="S148" s="72"/>
      <c r="T148" s="27" t="str">
        <f t="shared" si="8"/>
        <v/>
      </c>
      <c r="U148" s="49" t="str">
        <f t="shared" si="9"/>
        <v/>
      </c>
      <c r="V148" s="25"/>
      <c r="W148" s="25"/>
      <c r="X148" s="25"/>
      <c r="Y148" s="25"/>
      <c r="Z148" s="11"/>
      <c r="AA148" s="18"/>
      <c r="AB148" s="11"/>
      <c r="AC148" s="11"/>
      <c r="AD148" s="18"/>
      <c r="AE148" s="25"/>
      <c r="AF148" s="25"/>
      <c r="AG148" s="25"/>
      <c r="AH148" s="25"/>
      <c r="AI148" s="25"/>
      <c r="AJ148" s="25"/>
      <c r="AK148" s="22"/>
      <c r="AL148" s="6"/>
      <c r="AM148" s="6"/>
    </row>
    <row r="149" spans="1:39" ht="21" customHeight="1" x14ac:dyDescent="0.15">
      <c r="A149" s="173"/>
      <c r="B149" s="67"/>
      <c r="C149" s="63"/>
      <c r="D149" s="86"/>
      <c r="E149" s="86"/>
      <c r="F149" s="77"/>
      <c r="G149" s="216"/>
      <c r="H149" s="219"/>
      <c r="I149" s="225"/>
      <c r="J149" s="225"/>
      <c r="K149" s="315">
        <f t="shared" si="7"/>
        <v>0</v>
      </c>
      <c r="L149" s="65"/>
      <c r="M149" s="65"/>
      <c r="N149" s="65"/>
      <c r="O149" s="65"/>
      <c r="P149" s="65"/>
      <c r="Q149" s="65"/>
      <c r="R149" s="65"/>
      <c r="S149" s="72"/>
      <c r="T149" s="27" t="str">
        <f t="shared" si="8"/>
        <v/>
      </c>
      <c r="U149" s="49" t="str">
        <f t="shared" si="9"/>
        <v/>
      </c>
      <c r="V149" s="27"/>
      <c r="W149" s="26"/>
      <c r="X149" s="26"/>
      <c r="Y149" s="27"/>
      <c r="Z149" s="3"/>
      <c r="AA149" s="14"/>
      <c r="AB149" s="3"/>
      <c r="AC149" s="3"/>
      <c r="AD149" s="14"/>
      <c r="AE149" s="26"/>
      <c r="AF149" s="27"/>
      <c r="AG149" s="26"/>
      <c r="AH149" s="26"/>
      <c r="AI149" s="27"/>
      <c r="AJ149" s="26"/>
      <c r="AK149" s="26"/>
    </row>
    <row r="150" spans="1:39" ht="21" customHeight="1" x14ac:dyDescent="0.15">
      <c r="A150" s="173"/>
      <c r="B150" s="67"/>
      <c r="C150" s="63"/>
      <c r="D150" s="86"/>
      <c r="E150" s="86"/>
      <c r="F150" s="77"/>
      <c r="G150" s="216"/>
      <c r="H150" s="219"/>
      <c r="I150" s="225"/>
      <c r="J150" s="225"/>
      <c r="K150" s="315">
        <f t="shared" si="7"/>
        <v>0</v>
      </c>
      <c r="L150" s="65"/>
      <c r="M150" s="65"/>
      <c r="N150" s="65"/>
      <c r="O150" s="65"/>
      <c r="P150" s="65"/>
      <c r="Q150" s="65"/>
      <c r="R150" s="65"/>
      <c r="S150" s="72"/>
      <c r="T150" s="27" t="str">
        <f t="shared" si="8"/>
        <v/>
      </c>
      <c r="U150" s="49" t="str">
        <f t="shared" si="9"/>
        <v/>
      </c>
      <c r="V150" s="27"/>
      <c r="W150" s="26"/>
      <c r="X150" s="26"/>
      <c r="Y150" s="27"/>
      <c r="Z150" s="3"/>
      <c r="AA150" s="14"/>
      <c r="AB150" s="3"/>
      <c r="AC150" s="3"/>
      <c r="AD150" s="14"/>
      <c r="AE150" s="26"/>
      <c r="AF150" s="27"/>
      <c r="AG150" s="26"/>
      <c r="AH150" s="26"/>
      <c r="AI150" s="27"/>
      <c r="AJ150" s="26"/>
      <c r="AK150" s="26"/>
    </row>
    <row r="151" spans="1:39" ht="21" customHeight="1" x14ac:dyDescent="0.15">
      <c r="A151" s="173"/>
      <c r="B151" s="67"/>
      <c r="C151" s="63"/>
      <c r="D151" s="86"/>
      <c r="E151" s="86"/>
      <c r="F151" s="77"/>
      <c r="G151" s="216"/>
      <c r="H151" s="219"/>
      <c r="I151" s="225"/>
      <c r="J151" s="225"/>
      <c r="K151" s="315">
        <f t="shared" si="7"/>
        <v>0</v>
      </c>
      <c r="L151" s="65"/>
      <c r="M151" s="65"/>
      <c r="N151" s="65"/>
      <c r="O151" s="65"/>
      <c r="P151" s="65"/>
      <c r="Q151" s="65"/>
      <c r="R151" s="65"/>
      <c r="S151" s="72"/>
      <c r="T151" s="27" t="str">
        <f t="shared" si="8"/>
        <v/>
      </c>
      <c r="U151" s="49" t="str">
        <f t="shared" si="9"/>
        <v/>
      </c>
      <c r="V151" s="27"/>
      <c r="W151" s="26"/>
      <c r="X151" s="26"/>
      <c r="Y151" s="27"/>
      <c r="Z151" s="3"/>
      <c r="AA151" s="14"/>
      <c r="AB151" s="3"/>
      <c r="AC151" s="3"/>
      <c r="AD151" s="14"/>
      <c r="AE151" s="26"/>
      <c r="AF151" s="27"/>
      <c r="AG151" s="26"/>
      <c r="AH151" s="26"/>
      <c r="AI151" s="27"/>
      <c r="AJ151" s="26"/>
      <c r="AK151" s="26"/>
      <c r="AL151" s="6"/>
      <c r="AM151" s="6"/>
    </row>
    <row r="152" spans="1:39" ht="21" customHeight="1" x14ac:dyDescent="0.15">
      <c r="A152" s="173"/>
      <c r="B152" s="67"/>
      <c r="C152" s="63"/>
      <c r="D152" s="86"/>
      <c r="E152" s="86"/>
      <c r="F152" s="77"/>
      <c r="G152" s="216"/>
      <c r="H152" s="219"/>
      <c r="I152" s="225"/>
      <c r="J152" s="225"/>
      <c r="K152" s="315">
        <f t="shared" si="7"/>
        <v>0</v>
      </c>
      <c r="L152" s="65"/>
      <c r="M152" s="65"/>
      <c r="N152" s="65"/>
      <c r="O152" s="65"/>
      <c r="P152" s="65"/>
      <c r="Q152" s="65"/>
      <c r="R152" s="65"/>
      <c r="S152" s="72"/>
      <c r="T152" s="27" t="str">
        <f t="shared" si="8"/>
        <v/>
      </c>
      <c r="U152" s="49" t="str">
        <f t="shared" si="9"/>
        <v/>
      </c>
      <c r="V152" s="27"/>
      <c r="W152" s="26"/>
      <c r="X152" s="26"/>
      <c r="Y152" s="27"/>
      <c r="Z152" s="3"/>
      <c r="AA152" s="14"/>
      <c r="AB152" s="3"/>
      <c r="AC152" s="3"/>
      <c r="AD152" s="14"/>
      <c r="AE152" s="26"/>
      <c r="AF152" s="27"/>
      <c r="AG152" s="26"/>
      <c r="AH152" s="26"/>
      <c r="AI152" s="27"/>
      <c r="AJ152" s="26"/>
      <c r="AK152" s="26"/>
      <c r="AL152" s="6"/>
      <c r="AM152" s="6"/>
    </row>
    <row r="153" spans="1:39" ht="21" customHeight="1" x14ac:dyDescent="0.15">
      <c r="A153" s="173"/>
      <c r="B153" s="67"/>
      <c r="C153" s="63"/>
      <c r="D153" s="86"/>
      <c r="E153" s="86"/>
      <c r="F153" s="77"/>
      <c r="G153" s="216"/>
      <c r="H153" s="219"/>
      <c r="I153" s="225"/>
      <c r="J153" s="225"/>
      <c r="K153" s="315">
        <f t="shared" si="7"/>
        <v>0</v>
      </c>
      <c r="L153" s="65"/>
      <c r="M153" s="65"/>
      <c r="N153" s="65"/>
      <c r="O153" s="65"/>
      <c r="P153" s="65"/>
      <c r="Q153" s="65"/>
      <c r="R153" s="65"/>
      <c r="S153" s="72"/>
      <c r="T153" s="27" t="str">
        <f t="shared" si="8"/>
        <v/>
      </c>
      <c r="U153" s="49" t="str">
        <f t="shared" si="9"/>
        <v/>
      </c>
      <c r="V153" s="27"/>
      <c r="W153" s="26"/>
      <c r="X153" s="26"/>
      <c r="Y153" s="27"/>
      <c r="Z153" s="3"/>
      <c r="AA153" s="14"/>
      <c r="AB153" s="3"/>
      <c r="AC153" s="3"/>
      <c r="AD153" s="14"/>
      <c r="AE153" s="26"/>
      <c r="AF153" s="27"/>
      <c r="AG153" s="26"/>
      <c r="AH153" s="26"/>
      <c r="AI153" s="27"/>
      <c r="AJ153" s="26"/>
      <c r="AK153" s="26"/>
      <c r="AL153" s="6"/>
      <c r="AM153" s="6"/>
    </row>
    <row r="154" spans="1:39" ht="21" customHeight="1" x14ac:dyDescent="0.15">
      <c r="A154" s="173"/>
      <c r="B154" s="67"/>
      <c r="C154" s="63"/>
      <c r="D154" s="86"/>
      <c r="E154" s="86"/>
      <c r="F154" s="77"/>
      <c r="G154" s="216"/>
      <c r="H154" s="219"/>
      <c r="I154" s="225"/>
      <c r="J154" s="225"/>
      <c r="K154" s="315">
        <f t="shared" si="7"/>
        <v>0</v>
      </c>
      <c r="L154" s="65"/>
      <c r="M154" s="65"/>
      <c r="N154" s="65"/>
      <c r="O154" s="65"/>
      <c r="P154" s="65"/>
      <c r="Q154" s="65"/>
      <c r="R154" s="65"/>
      <c r="S154" s="72"/>
      <c r="T154" s="27" t="str">
        <f t="shared" si="8"/>
        <v/>
      </c>
      <c r="U154" s="49" t="str">
        <f t="shared" si="9"/>
        <v/>
      </c>
      <c r="V154" s="30"/>
      <c r="W154" s="26"/>
      <c r="X154" s="26"/>
      <c r="Y154" s="27"/>
      <c r="Z154" s="3"/>
      <c r="AA154" s="14"/>
      <c r="AB154" s="3"/>
      <c r="AC154" s="3"/>
      <c r="AD154" s="14"/>
      <c r="AE154" s="26"/>
      <c r="AF154" s="27"/>
      <c r="AG154" s="26"/>
      <c r="AH154" s="26"/>
      <c r="AI154" s="27"/>
      <c r="AJ154" s="26"/>
      <c r="AK154" s="26"/>
      <c r="AL154" s="6"/>
      <c r="AM154" s="6"/>
    </row>
    <row r="155" spans="1:39" ht="21" customHeight="1" x14ac:dyDescent="0.15">
      <c r="A155" s="173"/>
      <c r="B155" s="67"/>
      <c r="C155" s="63"/>
      <c r="D155" s="86"/>
      <c r="E155" s="86"/>
      <c r="F155" s="77"/>
      <c r="G155" s="216"/>
      <c r="H155" s="219"/>
      <c r="I155" s="225"/>
      <c r="J155" s="225"/>
      <c r="K155" s="315">
        <f t="shared" si="7"/>
        <v>0</v>
      </c>
      <c r="L155" s="65"/>
      <c r="M155" s="65"/>
      <c r="N155" s="65"/>
      <c r="O155" s="65"/>
      <c r="P155" s="65"/>
      <c r="Q155" s="65"/>
      <c r="R155" s="65"/>
      <c r="S155" s="72"/>
      <c r="T155" s="27" t="str">
        <f t="shared" si="8"/>
        <v/>
      </c>
      <c r="U155" s="49" t="str">
        <f t="shared" si="9"/>
        <v/>
      </c>
      <c r="V155" s="27"/>
      <c r="W155" s="26"/>
      <c r="X155" s="26"/>
      <c r="Y155" s="27"/>
      <c r="Z155" s="3"/>
      <c r="AA155" s="14"/>
      <c r="AB155" s="3"/>
      <c r="AC155" s="3"/>
      <c r="AD155" s="14"/>
      <c r="AE155" s="26"/>
      <c r="AF155" s="27"/>
      <c r="AG155" s="26"/>
      <c r="AH155" s="26"/>
      <c r="AI155" s="27"/>
      <c r="AJ155" s="26"/>
      <c r="AK155" s="26"/>
      <c r="AL155" s="6"/>
      <c r="AM155" s="6"/>
    </row>
    <row r="156" spans="1:39" ht="21" customHeight="1" x14ac:dyDescent="0.15">
      <c r="A156" s="179"/>
      <c r="B156" s="104"/>
      <c r="C156" s="105"/>
      <c r="D156" s="106"/>
      <c r="E156" s="106"/>
      <c r="F156" s="166"/>
      <c r="G156" s="218"/>
      <c r="H156" s="220"/>
      <c r="I156" s="226"/>
      <c r="J156" s="226"/>
      <c r="K156" s="316">
        <f t="shared" si="7"/>
        <v>0</v>
      </c>
      <c r="L156" s="154"/>
      <c r="M156" s="154"/>
      <c r="N156" s="154"/>
      <c r="O156" s="154"/>
      <c r="P156" s="154"/>
      <c r="Q156" s="154"/>
      <c r="R156" s="154"/>
      <c r="S156" s="155"/>
      <c r="T156" s="334" t="str">
        <f t="shared" si="8"/>
        <v/>
      </c>
      <c r="U156" s="335" t="str">
        <f t="shared" si="9"/>
        <v/>
      </c>
      <c r="V156" s="334"/>
      <c r="W156" s="336"/>
      <c r="X156" s="336"/>
      <c r="Y156" s="334"/>
      <c r="Z156" s="333"/>
      <c r="AA156" s="328"/>
      <c r="AB156" s="333"/>
      <c r="AC156" s="333"/>
      <c r="AD156" s="328"/>
      <c r="AE156" s="26"/>
      <c r="AF156" s="27"/>
      <c r="AG156" s="26"/>
      <c r="AH156" s="26"/>
      <c r="AI156" s="27"/>
      <c r="AJ156" s="26"/>
      <c r="AK156" s="26"/>
      <c r="AL156" s="6"/>
      <c r="AM156" s="6"/>
    </row>
    <row r="157" spans="1:39" ht="21" customHeight="1" x14ac:dyDescent="0.15">
      <c r="A157" s="261"/>
      <c r="B157" s="151"/>
      <c r="C157" s="151"/>
      <c r="D157" s="321"/>
      <c r="E157" s="321"/>
      <c r="F157" s="76"/>
      <c r="G157" s="322"/>
      <c r="H157" s="322"/>
      <c r="I157" s="323"/>
      <c r="J157" s="323"/>
      <c r="K157" s="317">
        <f t="shared" si="7"/>
        <v>0</v>
      </c>
      <c r="L157" s="324"/>
      <c r="M157" s="325"/>
      <c r="N157" s="324"/>
      <c r="O157" s="325"/>
      <c r="P157" s="326"/>
      <c r="Q157" s="326"/>
      <c r="R157" s="326"/>
      <c r="S157" s="327"/>
      <c r="T157" s="27" t="str">
        <f t="shared" si="8"/>
        <v/>
      </c>
      <c r="U157" s="49" t="str">
        <f t="shared" si="9"/>
        <v/>
      </c>
      <c r="V157" s="27"/>
      <c r="W157" s="26"/>
      <c r="X157" s="26"/>
      <c r="Y157" s="27"/>
      <c r="Z157" s="3"/>
      <c r="AA157" s="14"/>
      <c r="AB157" s="3"/>
      <c r="AC157" s="3"/>
      <c r="AD157" s="14"/>
      <c r="AE157" s="26"/>
      <c r="AF157" s="27"/>
      <c r="AG157" s="26"/>
      <c r="AH157" s="26"/>
      <c r="AI157" s="27"/>
      <c r="AJ157" s="26"/>
      <c r="AK157" s="26"/>
      <c r="AL157" s="6"/>
      <c r="AM157" s="6"/>
    </row>
    <row r="158" spans="1:39" ht="21" customHeight="1" x14ac:dyDescent="0.15">
      <c r="A158" s="62"/>
      <c r="B158" s="78"/>
      <c r="C158" s="78"/>
      <c r="D158" s="86"/>
      <c r="E158" s="86"/>
      <c r="F158" s="77"/>
      <c r="G158" s="215"/>
      <c r="H158" s="215"/>
      <c r="I158" s="225"/>
      <c r="J158" s="225"/>
      <c r="K158" s="315">
        <f t="shared" si="7"/>
        <v>0</v>
      </c>
      <c r="L158" s="290"/>
      <c r="M158" s="169"/>
      <c r="N158" s="290"/>
      <c r="O158" s="169"/>
      <c r="P158" s="79"/>
      <c r="Q158" s="79"/>
      <c r="R158" s="79"/>
      <c r="S158" s="73"/>
      <c r="T158" s="27" t="str">
        <f t="shared" si="8"/>
        <v/>
      </c>
      <c r="U158" s="49" t="str">
        <f t="shared" si="9"/>
        <v/>
      </c>
      <c r="V158" s="27"/>
      <c r="W158" s="26"/>
      <c r="X158" s="26"/>
      <c r="Y158" s="27"/>
      <c r="Z158" s="3"/>
      <c r="AA158" s="14"/>
      <c r="AB158" s="3"/>
      <c r="AC158" s="3"/>
      <c r="AD158" s="14"/>
      <c r="AE158" s="26"/>
      <c r="AF158" s="27"/>
      <c r="AG158" s="26"/>
      <c r="AH158" s="26"/>
      <c r="AI158" s="27"/>
      <c r="AJ158" s="26"/>
      <c r="AK158" s="26"/>
      <c r="AL158" s="6"/>
      <c r="AM158" s="6"/>
    </row>
    <row r="159" spans="1:39" ht="21" customHeight="1" x14ac:dyDescent="0.15">
      <c r="A159" s="173"/>
      <c r="B159" s="67"/>
      <c r="C159" s="63"/>
      <c r="D159" s="86"/>
      <c r="E159" s="86"/>
      <c r="F159" s="77"/>
      <c r="G159" s="216"/>
      <c r="H159" s="219"/>
      <c r="I159" s="225"/>
      <c r="J159" s="225"/>
      <c r="K159" s="315">
        <f t="shared" si="7"/>
        <v>0</v>
      </c>
      <c r="L159" s="65"/>
      <c r="M159" s="65"/>
      <c r="N159" s="65"/>
      <c r="O159" s="65"/>
      <c r="P159" s="65"/>
      <c r="Q159" s="65"/>
      <c r="R159" s="65"/>
      <c r="S159" s="72"/>
      <c r="T159" s="27" t="str">
        <f t="shared" si="8"/>
        <v/>
      </c>
      <c r="U159" s="49" t="str">
        <f t="shared" si="9"/>
        <v/>
      </c>
      <c r="V159" s="27"/>
      <c r="W159" s="26"/>
      <c r="X159" s="26"/>
      <c r="Y159" s="27"/>
      <c r="Z159" s="3"/>
      <c r="AA159" s="14"/>
      <c r="AB159" s="3"/>
      <c r="AC159" s="3"/>
      <c r="AD159" s="14"/>
      <c r="AE159" s="26"/>
      <c r="AF159" s="27"/>
      <c r="AG159" s="26"/>
      <c r="AH159" s="26"/>
      <c r="AI159" s="27"/>
      <c r="AJ159" s="26"/>
      <c r="AK159" s="26"/>
      <c r="AL159" s="6"/>
      <c r="AM159" s="6"/>
    </row>
    <row r="160" spans="1:39" ht="21" customHeight="1" x14ac:dyDescent="0.15">
      <c r="A160" s="173"/>
      <c r="B160" s="67"/>
      <c r="C160" s="63"/>
      <c r="D160" s="86"/>
      <c r="E160" s="86"/>
      <c r="F160" s="77"/>
      <c r="G160" s="216"/>
      <c r="H160" s="219"/>
      <c r="I160" s="225"/>
      <c r="J160" s="225"/>
      <c r="K160" s="315">
        <f t="shared" si="7"/>
        <v>0</v>
      </c>
      <c r="L160" s="65"/>
      <c r="M160" s="65"/>
      <c r="N160" s="65"/>
      <c r="O160" s="65"/>
      <c r="P160" s="65"/>
      <c r="Q160" s="65"/>
      <c r="R160" s="65"/>
      <c r="S160" s="72"/>
      <c r="T160" s="27" t="str">
        <f t="shared" si="8"/>
        <v/>
      </c>
      <c r="U160" s="49" t="str">
        <f t="shared" si="9"/>
        <v/>
      </c>
      <c r="V160" s="27"/>
      <c r="W160" s="26"/>
      <c r="X160" s="26"/>
      <c r="Y160" s="27"/>
      <c r="Z160" s="3"/>
      <c r="AA160" s="14"/>
      <c r="AB160" s="3"/>
      <c r="AC160" s="3"/>
      <c r="AD160" s="14"/>
      <c r="AE160" s="26"/>
      <c r="AF160" s="27"/>
      <c r="AG160" s="26"/>
      <c r="AH160" s="26"/>
      <c r="AI160" s="27"/>
      <c r="AJ160" s="26"/>
      <c r="AK160" s="26"/>
      <c r="AL160" s="6"/>
      <c r="AM160" s="6"/>
    </row>
    <row r="161" spans="1:39" ht="21" customHeight="1" x14ac:dyDescent="0.15">
      <c r="A161" s="173"/>
      <c r="B161" s="67"/>
      <c r="C161" s="63"/>
      <c r="D161" s="86"/>
      <c r="E161" s="86"/>
      <c r="F161" s="77"/>
      <c r="G161" s="216"/>
      <c r="H161" s="219"/>
      <c r="I161" s="225"/>
      <c r="J161" s="225"/>
      <c r="K161" s="315">
        <f t="shared" si="7"/>
        <v>0</v>
      </c>
      <c r="L161" s="65"/>
      <c r="M161" s="65"/>
      <c r="N161" s="65"/>
      <c r="O161" s="65"/>
      <c r="P161" s="65"/>
      <c r="Q161" s="65"/>
      <c r="R161" s="65"/>
      <c r="S161" s="72"/>
      <c r="T161" s="27" t="str">
        <f t="shared" si="8"/>
        <v/>
      </c>
      <c r="U161" s="49" t="str">
        <f t="shared" si="9"/>
        <v/>
      </c>
      <c r="V161" s="27"/>
      <c r="W161" s="26"/>
      <c r="X161" s="26"/>
      <c r="Y161" s="27"/>
      <c r="Z161" s="3"/>
      <c r="AA161" s="14"/>
      <c r="AB161" s="3"/>
      <c r="AC161" s="3"/>
      <c r="AD161" s="14"/>
      <c r="AE161" s="26"/>
      <c r="AF161" s="27"/>
      <c r="AG161" s="26"/>
      <c r="AH161" s="26"/>
      <c r="AI161" s="27"/>
      <c r="AJ161" s="26"/>
      <c r="AK161" s="26"/>
      <c r="AL161" s="6"/>
      <c r="AM161" s="6"/>
    </row>
    <row r="162" spans="1:39" ht="21" customHeight="1" x14ac:dyDescent="0.15">
      <c r="A162" s="173"/>
      <c r="B162" s="67"/>
      <c r="C162" s="63"/>
      <c r="D162" s="86"/>
      <c r="E162" s="86"/>
      <c r="F162" s="77"/>
      <c r="G162" s="216"/>
      <c r="H162" s="219"/>
      <c r="I162" s="225"/>
      <c r="J162" s="225"/>
      <c r="K162" s="315">
        <f t="shared" si="7"/>
        <v>0</v>
      </c>
      <c r="L162" s="65"/>
      <c r="M162" s="65"/>
      <c r="N162" s="65"/>
      <c r="O162" s="65"/>
      <c r="P162" s="65"/>
      <c r="Q162" s="65"/>
      <c r="R162" s="65"/>
      <c r="S162" s="72"/>
      <c r="T162" s="27" t="str">
        <f t="shared" si="8"/>
        <v/>
      </c>
      <c r="U162" s="49" t="str">
        <f t="shared" si="9"/>
        <v/>
      </c>
      <c r="V162" s="27"/>
      <c r="W162" s="26"/>
      <c r="X162" s="26"/>
      <c r="Y162" s="27"/>
      <c r="Z162" s="3"/>
      <c r="AA162" s="14"/>
      <c r="AB162" s="3"/>
      <c r="AC162" s="3"/>
      <c r="AD162" s="14"/>
      <c r="AE162" s="26"/>
      <c r="AF162" s="27"/>
      <c r="AG162" s="26"/>
      <c r="AH162" s="26"/>
      <c r="AI162" s="27"/>
      <c r="AJ162" s="26"/>
      <c r="AK162" s="26"/>
      <c r="AL162" s="6"/>
      <c r="AM162" s="6"/>
    </row>
    <row r="163" spans="1:39" ht="21" customHeight="1" x14ac:dyDescent="0.15">
      <c r="A163" s="173"/>
      <c r="B163" s="67"/>
      <c r="C163" s="63"/>
      <c r="D163" s="86"/>
      <c r="E163" s="86"/>
      <c r="F163" s="77"/>
      <c r="G163" s="216"/>
      <c r="H163" s="219"/>
      <c r="I163" s="225"/>
      <c r="J163" s="225"/>
      <c r="K163" s="315">
        <f t="shared" si="7"/>
        <v>0</v>
      </c>
      <c r="L163" s="65"/>
      <c r="M163" s="65"/>
      <c r="N163" s="65"/>
      <c r="O163" s="65"/>
      <c r="P163" s="65"/>
      <c r="Q163" s="65"/>
      <c r="R163" s="65"/>
      <c r="S163" s="72"/>
      <c r="T163" s="27" t="str">
        <f t="shared" si="8"/>
        <v/>
      </c>
      <c r="U163" s="49" t="str">
        <f t="shared" si="9"/>
        <v/>
      </c>
      <c r="V163" s="27"/>
      <c r="W163" s="26"/>
      <c r="X163" s="26"/>
      <c r="Y163" s="27"/>
      <c r="Z163" s="3"/>
      <c r="AA163" s="14"/>
      <c r="AB163" s="3"/>
      <c r="AC163" s="3"/>
      <c r="AD163" s="14"/>
      <c r="AE163" s="26"/>
      <c r="AF163" s="27"/>
      <c r="AG163" s="26"/>
      <c r="AH163" s="26"/>
      <c r="AI163" s="27"/>
      <c r="AJ163" s="26"/>
      <c r="AK163" s="26"/>
      <c r="AL163" s="6"/>
      <c r="AM163" s="6"/>
    </row>
    <row r="164" spans="1:39" ht="21" customHeight="1" x14ac:dyDescent="0.15">
      <c r="A164" s="173"/>
      <c r="B164" s="67"/>
      <c r="C164" s="63"/>
      <c r="D164" s="86"/>
      <c r="E164" s="86"/>
      <c r="F164" s="77"/>
      <c r="G164" s="216"/>
      <c r="H164" s="219"/>
      <c r="I164" s="225"/>
      <c r="J164" s="225"/>
      <c r="K164" s="315">
        <f t="shared" si="7"/>
        <v>0</v>
      </c>
      <c r="L164" s="65"/>
      <c r="M164" s="65"/>
      <c r="N164" s="65"/>
      <c r="O164" s="65"/>
      <c r="P164" s="65"/>
      <c r="Q164" s="65"/>
      <c r="R164" s="65"/>
      <c r="S164" s="72"/>
      <c r="T164" s="27" t="str">
        <f t="shared" si="8"/>
        <v/>
      </c>
      <c r="U164" s="49" t="str">
        <f t="shared" si="9"/>
        <v/>
      </c>
      <c r="V164" s="27"/>
      <c r="W164" s="26"/>
      <c r="X164" s="26"/>
      <c r="Y164" s="27"/>
      <c r="Z164" s="3"/>
      <c r="AA164" s="14"/>
      <c r="AB164" s="3"/>
      <c r="AC164" s="3"/>
      <c r="AD164" s="14"/>
      <c r="AE164" s="26"/>
      <c r="AF164" s="27"/>
      <c r="AG164" s="26"/>
      <c r="AH164" s="26"/>
      <c r="AI164" s="27"/>
      <c r="AJ164" s="26"/>
      <c r="AK164" s="26"/>
      <c r="AL164" s="6"/>
      <c r="AM164" s="6"/>
    </row>
    <row r="165" spans="1:39" ht="21" customHeight="1" x14ac:dyDescent="0.15">
      <c r="A165" s="173"/>
      <c r="B165" s="67"/>
      <c r="C165" s="63"/>
      <c r="D165" s="86"/>
      <c r="E165" s="86"/>
      <c r="F165" s="77"/>
      <c r="G165" s="216"/>
      <c r="H165" s="219"/>
      <c r="I165" s="225"/>
      <c r="J165" s="225"/>
      <c r="K165" s="315">
        <f t="shared" si="7"/>
        <v>0</v>
      </c>
      <c r="L165" s="65"/>
      <c r="M165" s="65"/>
      <c r="N165" s="65"/>
      <c r="O165" s="65"/>
      <c r="P165" s="65"/>
      <c r="Q165" s="65"/>
      <c r="R165" s="65"/>
      <c r="S165" s="72"/>
      <c r="T165" s="27" t="str">
        <f t="shared" si="8"/>
        <v/>
      </c>
      <c r="U165" s="49" t="str">
        <f t="shared" si="9"/>
        <v/>
      </c>
      <c r="V165" s="27"/>
      <c r="W165" s="26"/>
      <c r="X165" s="26"/>
      <c r="Y165" s="27"/>
      <c r="Z165" s="3"/>
      <c r="AA165" s="14"/>
      <c r="AB165" s="3"/>
      <c r="AC165" s="3"/>
      <c r="AD165" s="14"/>
      <c r="AE165" s="26"/>
      <c r="AF165" s="27"/>
      <c r="AG165" s="26"/>
      <c r="AH165" s="26"/>
      <c r="AI165" s="27"/>
      <c r="AJ165" s="26"/>
      <c r="AK165" s="26"/>
      <c r="AL165" s="6"/>
      <c r="AM165" s="6"/>
    </row>
    <row r="166" spans="1:39" ht="21" customHeight="1" x14ac:dyDescent="0.15">
      <c r="A166" s="179"/>
      <c r="B166" s="104"/>
      <c r="C166" s="105"/>
      <c r="D166" s="106"/>
      <c r="E166" s="106"/>
      <c r="F166" s="166"/>
      <c r="G166" s="218"/>
      <c r="H166" s="220"/>
      <c r="I166" s="226"/>
      <c r="J166" s="226"/>
      <c r="K166" s="316">
        <f t="shared" si="7"/>
        <v>0</v>
      </c>
      <c r="L166" s="154"/>
      <c r="M166" s="154"/>
      <c r="N166" s="154"/>
      <c r="O166" s="154"/>
      <c r="P166" s="154"/>
      <c r="Q166" s="154"/>
      <c r="R166" s="154"/>
      <c r="S166" s="155"/>
      <c r="T166" s="27" t="str">
        <f t="shared" si="8"/>
        <v/>
      </c>
      <c r="U166" s="49" t="str">
        <f t="shared" si="9"/>
        <v/>
      </c>
      <c r="V166" s="32"/>
      <c r="W166" s="31"/>
      <c r="X166" s="31"/>
      <c r="Y166" s="32"/>
      <c r="Z166" s="3"/>
      <c r="AA166" s="14"/>
      <c r="AB166" s="4"/>
      <c r="AC166" s="3"/>
      <c r="AD166" s="14"/>
      <c r="AE166" s="31"/>
      <c r="AF166" s="32"/>
      <c r="AG166" s="31"/>
      <c r="AH166" s="31"/>
      <c r="AI166" s="32"/>
      <c r="AJ166" s="26"/>
      <c r="AK166" s="26"/>
      <c r="AL166" s="6"/>
      <c r="AM166" s="6"/>
    </row>
    <row r="167" spans="1:39" ht="21" customHeight="1" x14ac:dyDescent="0.15">
      <c r="A167" s="163"/>
      <c r="B167" s="71"/>
      <c r="C167" s="99"/>
      <c r="D167" s="102"/>
      <c r="E167" s="102"/>
      <c r="F167" s="164"/>
      <c r="G167" s="211"/>
      <c r="H167" s="221"/>
      <c r="I167" s="227"/>
      <c r="J167" s="227"/>
      <c r="K167" s="314">
        <f t="shared" si="7"/>
        <v>0</v>
      </c>
      <c r="L167" s="152"/>
      <c r="M167" s="152"/>
      <c r="N167" s="152"/>
      <c r="O167" s="152"/>
      <c r="P167" s="152"/>
      <c r="Q167" s="152"/>
      <c r="R167" s="152"/>
      <c r="S167" s="153"/>
      <c r="T167" s="27" t="str">
        <f t="shared" si="8"/>
        <v/>
      </c>
      <c r="U167" s="49" t="str">
        <f t="shared" si="9"/>
        <v/>
      </c>
      <c r="V167" s="32"/>
      <c r="W167" s="31"/>
      <c r="X167" s="31"/>
      <c r="Y167" s="32"/>
      <c r="Z167" s="3"/>
      <c r="AA167" s="14"/>
      <c r="AB167" s="4"/>
      <c r="AC167" s="3"/>
      <c r="AD167" s="14"/>
      <c r="AE167" s="31"/>
      <c r="AF167" s="32"/>
      <c r="AG167" s="31"/>
      <c r="AH167" s="31"/>
      <c r="AI167" s="32"/>
      <c r="AJ167" s="26"/>
      <c r="AK167" s="26"/>
      <c r="AL167" s="6"/>
      <c r="AM167" s="6"/>
    </row>
    <row r="168" spans="1:39" ht="21" customHeight="1" x14ac:dyDescent="0.15">
      <c r="A168" s="173" t="s">
        <v>242</v>
      </c>
      <c r="B168" s="67"/>
      <c r="C168" s="63"/>
      <c r="D168" s="86"/>
      <c r="E168" s="86"/>
      <c r="F168" s="77"/>
      <c r="G168" s="216"/>
      <c r="H168" s="219"/>
      <c r="I168" s="225"/>
      <c r="J168" s="225"/>
      <c r="K168" s="315">
        <f t="shared" si="7"/>
        <v>0</v>
      </c>
      <c r="L168" s="65"/>
      <c r="M168" s="65"/>
      <c r="N168" s="65"/>
      <c r="O168" s="65"/>
      <c r="P168" s="65"/>
      <c r="Q168" s="65"/>
      <c r="R168" s="65"/>
      <c r="S168" s="72"/>
      <c r="T168" s="27" t="str">
        <f t="shared" si="8"/>
        <v/>
      </c>
      <c r="U168" s="49" t="str">
        <f t="shared" si="9"/>
        <v/>
      </c>
      <c r="V168" s="34"/>
      <c r="W168" s="33"/>
      <c r="X168" s="33"/>
      <c r="Y168" s="34"/>
      <c r="Z168" s="3"/>
      <c r="AA168" s="14"/>
      <c r="AB168" s="5"/>
      <c r="AC168" s="3"/>
      <c r="AD168" s="14"/>
      <c r="AE168" s="33"/>
      <c r="AF168" s="34"/>
      <c r="AG168" s="33"/>
      <c r="AH168" s="33"/>
      <c r="AI168" s="34"/>
      <c r="AJ168" s="26"/>
      <c r="AK168" s="26"/>
      <c r="AL168" s="6"/>
      <c r="AM168" s="6"/>
    </row>
    <row r="169" spans="1:39" ht="21" customHeight="1" x14ac:dyDescent="0.15">
      <c r="A169" s="173"/>
      <c r="B169" s="67"/>
      <c r="C169" s="63"/>
      <c r="D169" s="86"/>
      <c r="E169" s="86"/>
      <c r="F169" s="77"/>
      <c r="G169" s="216"/>
      <c r="H169" s="219"/>
      <c r="I169" s="225"/>
      <c r="J169" s="225"/>
      <c r="K169" s="315">
        <f t="shared" si="7"/>
        <v>0</v>
      </c>
      <c r="L169" s="65"/>
      <c r="M169" s="65"/>
      <c r="N169" s="65"/>
      <c r="O169" s="65"/>
      <c r="P169" s="65"/>
      <c r="Q169" s="65"/>
      <c r="R169" s="65"/>
      <c r="S169" s="72"/>
      <c r="T169" s="27" t="str">
        <f t="shared" si="8"/>
        <v/>
      </c>
      <c r="U169" s="49" t="str">
        <f t="shared" si="9"/>
        <v/>
      </c>
      <c r="V169" s="25"/>
      <c r="W169" s="25"/>
      <c r="X169" s="25"/>
      <c r="Y169" s="25"/>
      <c r="Z169" s="11"/>
      <c r="AA169" s="18"/>
      <c r="AB169" s="11"/>
      <c r="AC169" s="11"/>
      <c r="AD169" s="18"/>
      <c r="AE169" s="25"/>
      <c r="AF169" s="25"/>
      <c r="AG169" s="25"/>
      <c r="AH169" s="25"/>
      <c r="AI169" s="25"/>
      <c r="AJ169" s="25"/>
      <c r="AK169" s="22"/>
      <c r="AL169" s="6"/>
      <c r="AM169" s="6"/>
    </row>
    <row r="170" spans="1:39" ht="21" customHeight="1" x14ac:dyDescent="0.15">
      <c r="A170" s="173"/>
      <c r="B170" s="67"/>
      <c r="C170" s="63"/>
      <c r="D170" s="86"/>
      <c r="E170" s="86"/>
      <c r="F170" s="77"/>
      <c r="G170" s="216"/>
      <c r="H170" s="219"/>
      <c r="I170" s="225"/>
      <c r="J170" s="225"/>
      <c r="K170" s="315">
        <f t="shared" si="7"/>
        <v>0</v>
      </c>
      <c r="L170" s="65"/>
      <c r="M170" s="65"/>
      <c r="N170" s="65"/>
      <c r="O170" s="65"/>
      <c r="P170" s="65"/>
      <c r="Q170" s="65"/>
      <c r="R170" s="65"/>
      <c r="S170" s="72"/>
      <c r="T170" s="27" t="str">
        <f t="shared" si="8"/>
        <v/>
      </c>
      <c r="U170" s="49" t="str">
        <f t="shared" si="9"/>
        <v/>
      </c>
      <c r="V170" s="27"/>
      <c r="W170" s="26"/>
      <c r="X170" s="26"/>
      <c r="Y170" s="27"/>
      <c r="Z170" s="3"/>
      <c r="AA170" s="14"/>
      <c r="AB170" s="3"/>
      <c r="AC170" s="3"/>
      <c r="AD170" s="14"/>
      <c r="AE170" s="26"/>
      <c r="AF170" s="27"/>
      <c r="AG170" s="26"/>
      <c r="AH170" s="26"/>
      <c r="AI170" s="27"/>
      <c r="AJ170" s="26"/>
      <c r="AK170" s="26"/>
      <c r="AL170" s="6"/>
      <c r="AM170" s="6"/>
    </row>
    <row r="171" spans="1:39" ht="21" customHeight="1" x14ac:dyDescent="0.15">
      <c r="A171" s="173"/>
      <c r="B171" s="67"/>
      <c r="C171" s="63"/>
      <c r="D171" s="86"/>
      <c r="E171" s="86"/>
      <c r="F171" s="77"/>
      <c r="G171" s="216"/>
      <c r="H171" s="219"/>
      <c r="I171" s="225"/>
      <c r="J171" s="225"/>
      <c r="K171" s="315">
        <f t="shared" si="7"/>
        <v>0</v>
      </c>
      <c r="L171" s="65"/>
      <c r="M171" s="65"/>
      <c r="N171" s="65"/>
      <c r="O171" s="65"/>
      <c r="P171" s="65"/>
      <c r="Q171" s="65"/>
      <c r="R171" s="65"/>
      <c r="S171" s="72"/>
      <c r="T171" s="27" t="str">
        <f t="shared" si="8"/>
        <v/>
      </c>
      <c r="U171" s="49" t="str">
        <f t="shared" si="9"/>
        <v/>
      </c>
      <c r="V171" s="27"/>
      <c r="W171" s="26"/>
      <c r="X171" s="26"/>
      <c r="Y171" s="27"/>
      <c r="Z171" s="3"/>
      <c r="AA171" s="14"/>
      <c r="AB171" s="3"/>
      <c r="AC171" s="3"/>
      <c r="AD171" s="14"/>
      <c r="AE171" s="26"/>
      <c r="AF171" s="27"/>
      <c r="AG171" s="26"/>
      <c r="AH171" s="26"/>
      <c r="AI171" s="27"/>
      <c r="AJ171" s="26"/>
      <c r="AK171" s="26"/>
      <c r="AL171" s="6"/>
      <c r="AM171" s="6"/>
    </row>
    <row r="172" spans="1:39" ht="21" customHeight="1" x14ac:dyDescent="0.15">
      <c r="A172" s="173"/>
      <c r="B172" s="67"/>
      <c r="C172" s="63"/>
      <c r="D172" s="86"/>
      <c r="E172" s="86"/>
      <c r="F172" s="77"/>
      <c r="G172" s="216"/>
      <c r="H172" s="219"/>
      <c r="I172" s="225"/>
      <c r="J172" s="225"/>
      <c r="K172" s="315">
        <f t="shared" si="7"/>
        <v>0</v>
      </c>
      <c r="L172" s="65"/>
      <c r="M172" s="65"/>
      <c r="N172" s="65"/>
      <c r="O172" s="65"/>
      <c r="P172" s="65"/>
      <c r="Q172" s="65"/>
      <c r="R172" s="65"/>
      <c r="S172" s="72"/>
      <c r="T172" s="27" t="str">
        <f t="shared" si="8"/>
        <v/>
      </c>
      <c r="U172" s="49" t="str">
        <f t="shared" si="9"/>
        <v/>
      </c>
      <c r="V172" s="27"/>
      <c r="W172" s="26"/>
      <c r="X172" s="26"/>
      <c r="Y172" s="27"/>
      <c r="Z172" s="3"/>
      <c r="AA172" s="14"/>
      <c r="AB172" s="3"/>
      <c r="AC172" s="3"/>
      <c r="AD172" s="14"/>
      <c r="AE172" s="26"/>
      <c r="AF172" s="27"/>
      <c r="AG172" s="26"/>
      <c r="AH172" s="26"/>
      <c r="AI172" s="27"/>
      <c r="AJ172" s="26"/>
      <c r="AK172" s="26"/>
      <c r="AL172" s="6"/>
      <c r="AM172" s="6"/>
    </row>
    <row r="173" spans="1:39" ht="21" customHeight="1" x14ac:dyDescent="0.15">
      <c r="A173" s="173"/>
      <c r="B173" s="67"/>
      <c r="C173" s="63"/>
      <c r="D173" s="86"/>
      <c r="E173" s="86"/>
      <c r="F173" s="77"/>
      <c r="G173" s="216"/>
      <c r="H173" s="219"/>
      <c r="I173" s="225"/>
      <c r="J173" s="225"/>
      <c r="K173" s="315">
        <f t="shared" si="7"/>
        <v>0</v>
      </c>
      <c r="L173" s="65"/>
      <c r="M173" s="65"/>
      <c r="N173" s="65"/>
      <c r="O173" s="65"/>
      <c r="P173" s="65"/>
      <c r="Q173" s="65"/>
      <c r="R173" s="65"/>
      <c r="S173" s="72"/>
      <c r="T173" s="27" t="str">
        <f t="shared" si="8"/>
        <v/>
      </c>
      <c r="U173" s="49" t="str">
        <f t="shared" si="9"/>
        <v/>
      </c>
      <c r="V173" s="27"/>
      <c r="W173" s="26"/>
      <c r="X173" s="26"/>
      <c r="Y173" s="27"/>
      <c r="Z173" s="3"/>
      <c r="AA173" s="14"/>
      <c r="AB173" s="3"/>
      <c r="AC173" s="3"/>
      <c r="AD173" s="14"/>
      <c r="AE173" s="26"/>
      <c r="AF173" s="27"/>
      <c r="AG173" s="26"/>
      <c r="AH173" s="26"/>
      <c r="AI173" s="27"/>
      <c r="AJ173" s="26"/>
      <c r="AK173" s="26"/>
      <c r="AL173" s="6"/>
      <c r="AM173" s="6"/>
    </row>
    <row r="174" spans="1:39" ht="21" customHeight="1" x14ac:dyDescent="0.15">
      <c r="A174" s="173"/>
      <c r="B174" s="67"/>
      <c r="C174" s="63"/>
      <c r="D174" s="86"/>
      <c r="E174" s="86"/>
      <c r="F174" s="77"/>
      <c r="G174" s="216"/>
      <c r="H174" s="219"/>
      <c r="I174" s="225"/>
      <c r="J174" s="225"/>
      <c r="K174" s="315">
        <f t="shared" si="7"/>
        <v>0</v>
      </c>
      <c r="L174" s="65"/>
      <c r="M174" s="65"/>
      <c r="N174" s="65"/>
      <c r="O174" s="65"/>
      <c r="P174" s="65"/>
      <c r="Q174" s="65"/>
      <c r="R174" s="65"/>
      <c r="S174" s="72"/>
      <c r="T174" s="27" t="str">
        <f t="shared" si="8"/>
        <v/>
      </c>
      <c r="U174" s="49" t="str">
        <f t="shared" si="9"/>
        <v/>
      </c>
      <c r="V174" s="27"/>
      <c r="W174" s="26"/>
      <c r="X174" s="26"/>
      <c r="Y174" s="27"/>
      <c r="Z174" s="3"/>
      <c r="AA174" s="14"/>
      <c r="AB174" s="3"/>
      <c r="AC174" s="3"/>
      <c r="AD174" s="14"/>
      <c r="AE174" s="26"/>
      <c r="AF174" s="27"/>
      <c r="AG174" s="26"/>
      <c r="AH174" s="26"/>
      <c r="AI174" s="27"/>
      <c r="AJ174" s="26"/>
      <c r="AK174" s="26"/>
      <c r="AL174" s="6"/>
      <c r="AM174" s="6"/>
    </row>
    <row r="175" spans="1:39" ht="21" customHeight="1" x14ac:dyDescent="0.15">
      <c r="A175" s="173"/>
      <c r="B175" s="67"/>
      <c r="C175" s="63"/>
      <c r="D175" s="86"/>
      <c r="E175" s="86"/>
      <c r="F175" s="77"/>
      <c r="G175" s="216"/>
      <c r="H175" s="219"/>
      <c r="I175" s="225"/>
      <c r="J175" s="225"/>
      <c r="K175" s="315">
        <f t="shared" si="7"/>
        <v>0</v>
      </c>
      <c r="L175" s="65"/>
      <c r="M175" s="65"/>
      <c r="N175" s="65"/>
      <c r="O175" s="65"/>
      <c r="P175" s="65"/>
      <c r="Q175" s="65"/>
      <c r="R175" s="65"/>
      <c r="S175" s="72"/>
      <c r="T175" s="27" t="str">
        <f t="shared" si="8"/>
        <v/>
      </c>
      <c r="U175" s="49" t="str">
        <f t="shared" si="9"/>
        <v/>
      </c>
      <c r="V175" s="30"/>
      <c r="W175" s="26"/>
      <c r="X175" s="26"/>
      <c r="Y175" s="27"/>
      <c r="Z175" s="3"/>
      <c r="AA175" s="14"/>
      <c r="AB175" s="3"/>
      <c r="AC175" s="3"/>
      <c r="AD175" s="14"/>
      <c r="AE175" s="26"/>
      <c r="AF175" s="27"/>
      <c r="AG175" s="26"/>
      <c r="AH175" s="26"/>
      <c r="AI175" s="27"/>
      <c r="AJ175" s="26"/>
      <c r="AK175" s="26"/>
      <c r="AL175" s="6"/>
      <c r="AM175" s="6"/>
    </row>
    <row r="176" spans="1:39" ht="21" customHeight="1" x14ac:dyDescent="0.15">
      <c r="A176" s="173"/>
      <c r="B176" s="67"/>
      <c r="C176" s="63"/>
      <c r="D176" s="86"/>
      <c r="E176" s="86"/>
      <c r="F176" s="77"/>
      <c r="G176" s="216"/>
      <c r="H176" s="219"/>
      <c r="I176" s="225"/>
      <c r="J176" s="225"/>
      <c r="K176" s="315">
        <f t="shared" si="7"/>
        <v>0</v>
      </c>
      <c r="L176" s="65"/>
      <c r="M176" s="65"/>
      <c r="N176" s="65"/>
      <c r="O176" s="65"/>
      <c r="P176" s="65"/>
      <c r="Q176" s="65"/>
      <c r="R176" s="65"/>
      <c r="S176" s="72"/>
      <c r="T176" s="27" t="str">
        <f t="shared" si="8"/>
        <v/>
      </c>
      <c r="U176" s="49" t="str">
        <f t="shared" si="9"/>
        <v/>
      </c>
      <c r="V176" s="27"/>
      <c r="W176" s="26"/>
      <c r="X176" s="26"/>
      <c r="Y176" s="27"/>
      <c r="Z176" s="3"/>
      <c r="AA176" s="14"/>
      <c r="AB176" s="3"/>
      <c r="AC176" s="3"/>
      <c r="AD176" s="14"/>
      <c r="AE176" s="26"/>
      <c r="AF176" s="27"/>
      <c r="AG176" s="26"/>
      <c r="AH176" s="26"/>
      <c r="AI176" s="27"/>
      <c r="AJ176" s="26"/>
      <c r="AK176" s="26"/>
      <c r="AL176" s="6"/>
      <c r="AM176" s="6"/>
    </row>
    <row r="177" spans="1:39" ht="21" customHeight="1" x14ac:dyDescent="0.15">
      <c r="A177" s="173"/>
      <c r="B177" s="67"/>
      <c r="C177" s="63"/>
      <c r="D177" s="86"/>
      <c r="E177" s="86"/>
      <c r="F177" s="77"/>
      <c r="G177" s="216"/>
      <c r="H177" s="219"/>
      <c r="I177" s="225"/>
      <c r="J177" s="225"/>
      <c r="K177" s="315">
        <f t="shared" si="7"/>
        <v>0</v>
      </c>
      <c r="L177" s="65"/>
      <c r="M177" s="65"/>
      <c r="N177" s="65"/>
      <c r="O177" s="65"/>
      <c r="P177" s="65"/>
      <c r="Q177" s="65"/>
      <c r="R177" s="65"/>
      <c r="S177" s="72"/>
      <c r="T177" s="27" t="str">
        <f t="shared" si="8"/>
        <v/>
      </c>
      <c r="U177" s="49" t="str">
        <f t="shared" si="9"/>
        <v/>
      </c>
      <c r="V177" s="27"/>
      <c r="W177" s="26"/>
      <c r="X177" s="26"/>
      <c r="Y177" s="27"/>
      <c r="Z177" s="3"/>
      <c r="AA177" s="14"/>
      <c r="AB177" s="3"/>
      <c r="AC177" s="3"/>
      <c r="AD177" s="14"/>
      <c r="AE177" s="26"/>
      <c r="AF177" s="27"/>
      <c r="AG177" s="26"/>
      <c r="AH177" s="26"/>
      <c r="AI177" s="27"/>
      <c r="AJ177" s="26"/>
      <c r="AK177" s="26"/>
      <c r="AL177" s="6"/>
      <c r="AM177" s="6"/>
    </row>
    <row r="178" spans="1:39" ht="21" customHeight="1" x14ac:dyDescent="0.15">
      <c r="A178" s="173"/>
      <c r="B178" s="67"/>
      <c r="C178" s="63"/>
      <c r="D178" s="86"/>
      <c r="E178" s="86"/>
      <c r="F178" s="77"/>
      <c r="G178" s="216"/>
      <c r="H178" s="219"/>
      <c r="I178" s="225"/>
      <c r="J178" s="225"/>
      <c r="K178" s="315">
        <f t="shared" si="7"/>
        <v>0</v>
      </c>
      <c r="L178" s="65"/>
      <c r="M178" s="65"/>
      <c r="N178" s="65"/>
      <c r="O178" s="65"/>
      <c r="P178" s="65"/>
      <c r="Q178" s="65"/>
      <c r="R178" s="65"/>
      <c r="S178" s="72"/>
      <c r="T178" s="27" t="str">
        <f t="shared" si="8"/>
        <v/>
      </c>
      <c r="U178" s="49" t="str">
        <f t="shared" si="9"/>
        <v/>
      </c>
      <c r="V178" s="27"/>
      <c r="W178" s="26"/>
      <c r="X178" s="26"/>
      <c r="Y178" s="27"/>
      <c r="Z178" s="3"/>
      <c r="AA178" s="14"/>
      <c r="AB178" s="3"/>
      <c r="AC178" s="3"/>
      <c r="AD178" s="14"/>
      <c r="AE178" s="26"/>
      <c r="AF178" s="27"/>
      <c r="AG178" s="26"/>
      <c r="AH178" s="26"/>
      <c r="AI178" s="27"/>
      <c r="AJ178" s="26"/>
      <c r="AK178" s="26"/>
      <c r="AL178" s="6"/>
      <c r="AM178" s="6"/>
    </row>
    <row r="179" spans="1:39" ht="21" customHeight="1" x14ac:dyDescent="0.15">
      <c r="A179" s="173"/>
      <c r="B179" s="67"/>
      <c r="C179" s="63"/>
      <c r="D179" s="86"/>
      <c r="E179" s="86"/>
      <c r="F179" s="77"/>
      <c r="G179" s="216"/>
      <c r="H179" s="219"/>
      <c r="I179" s="225"/>
      <c r="J179" s="225"/>
      <c r="K179" s="315">
        <f t="shared" si="7"/>
        <v>0</v>
      </c>
      <c r="L179" s="65"/>
      <c r="M179" s="65"/>
      <c r="N179" s="65"/>
      <c r="O179" s="65"/>
      <c r="P179" s="65"/>
      <c r="Q179" s="65"/>
      <c r="R179" s="65"/>
      <c r="S179" s="72"/>
      <c r="T179" s="27" t="str">
        <f t="shared" si="8"/>
        <v/>
      </c>
      <c r="U179" s="49" t="str">
        <f t="shared" si="9"/>
        <v/>
      </c>
      <c r="V179" s="27"/>
      <c r="W179" s="26"/>
      <c r="X179" s="26"/>
      <c r="Y179" s="27"/>
      <c r="Z179" s="3"/>
      <c r="AA179" s="14"/>
      <c r="AB179" s="3"/>
      <c r="AC179" s="3"/>
      <c r="AD179" s="14"/>
      <c r="AE179" s="26"/>
      <c r="AF179" s="27"/>
      <c r="AG179" s="26"/>
      <c r="AH179" s="26"/>
      <c r="AI179" s="27"/>
      <c r="AJ179" s="26"/>
      <c r="AK179" s="26"/>
      <c r="AL179" s="6"/>
      <c r="AM179" s="6"/>
    </row>
    <row r="180" spans="1:39" ht="21" customHeight="1" x14ac:dyDescent="0.15">
      <c r="A180" s="173"/>
      <c r="B180" s="67"/>
      <c r="C180" s="63"/>
      <c r="D180" s="86"/>
      <c r="E180" s="86"/>
      <c r="F180" s="77"/>
      <c r="G180" s="216"/>
      <c r="H180" s="219"/>
      <c r="I180" s="225"/>
      <c r="J180" s="225"/>
      <c r="K180" s="315">
        <f t="shared" si="7"/>
        <v>0</v>
      </c>
      <c r="L180" s="65"/>
      <c r="M180" s="65"/>
      <c r="N180" s="65"/>
      <c r="O180" s="65"/>
      <c r="P180" s="65"/>
      <c r="Q180" s="65"/>
      <c r="R180" s="65"/>
      <c r="S180" s="72"/>
      <c r="T180" s="27" t="str">
        <f t="shared" si="8"/>
        <v/>
      </c>
      <c r="U180" s="49" t="str">
        <f t="shared" si="9"/>
        <v/>
      </c>
      <c r="V180" s="27"/>
      <c r="W180" s="26"/>
      <c r="X180" s="26"/>
      <c r="Y180" s="27"/>
      <c r="Z180" s="3"/>
      <c r="AA180" s="14"/>
      <c r="AB180" s="3"/>
      <c r="AC180" s="3"/>
      <c r="AD180" s="14"/>
      <c r="AE180" s="26"/>
      <c r="AF180" s="27"/>
      <c r="AG180" s="26"/>
      <c r="AH180" s="26"/>
      <c r="AI180" s="27"/>
      <c r="AJ180" s="26"/>
      <c r="AK180" s="26"/>
      <c r="AL180" s="6"/>
      <c r="AM180" s="6"/>
    </row>
    <row r="181" spans="1:39" ht="21" customHeight="1" x14ac:dyDescent="0.15">
      <c r="A181" s="173"/>
      <c r="B181" s="67"/>
      <c r="C181" s="63"/>
      <c r="D181" s="86"/>
      <c r="E181" s="86"/>
      <c r="F181" s="77"/>
      <c r="G181" s="216"/>
      <c r="H181" s="219"/>
      <c r="I181" s="225"/>
      <c r="J181" s="225"/>
      <c r="K181" s="315">
        <f t="shared" si="7"/>
        <v>0</v>
      </c>
      <c r="L181" s="65"/>
      <c r="M181" s="65"/>
      <c r="N181" s="65"/>
      <c r="O181" s="65"/>
      <c r="P181" s="65"/>
      <c r="Q181" s="65"/>
      <c r="R181" s="65"/>
      <c r="S181" s="72"/>
      <c r="T181" s="27" t="str">
        <f t="shared" si="8"/>
        <v/>
      </c>
      <c r="U181" s="49" t="str">
        <f t="shared" si="9"/>
        <v/>
      </c>
      <c r="V181" s="27"/>
      <c r="W181" s="26"/>
      <c r="X181" s="26"/>
      <c r="Y181" s="27"/>
      <c r="Z181" s="3"/>
      <c r="AA181" s="14"/>
      <c r="AB181" s="3"/>
      <c r="AC181" s="3"/>
      <c r="AD181" s="14"/>
      <c r="AE181" s="26"/>
      <c r="AF181" s="27"/>
      <c r="AG181" s="26"/>
      <c r="AH181" s="26"/>
      <c r="AI181" s="27"/>
      <c r="AJ181" s="26"/>
      <c r="AK181" s="26"/>
      <c r="AL181" s="6"/>
      <c r="AM181" s="6"/>
    </row>
    <row r="182" spans="1:39" ht="21" customHeight="1" x14ac:dyDescent="0.15">
      <c r="A182" s="173"/>
      <c r="B182" s="67"/>
      <c r="C182" s="63"/>
      <c r="D182" s="86"/>
      <c r="E182" s="86"/>
      <c r="F182" s="77"/>
      <c r="G182" s="216"/>
      <c r="H182" s="219"/>
      <c r="I182" s="225"/>
      <c r="J182" s="225"/>
      <c r="K182" s="315">
        <f t="shared" si="7"/>
        <v>0</v>
      </c>
      <c r="L182" s="65"/>
      <c r="M182" s="65"/>
      <c r="N182" s="65"/>
      <c r="O182" s="65"/>
      <c r="P182" s="65"/>
      <c r="Q182" s="65"/>
      <c r="R182" s="65"/>
      <c r="S182" s="72"/>
      <c r="T182" s="27" t="str">
        <f t="shared" si="8"/>
        <v/>
      </c>
      <c r="U182" s="49" t="str">
        <f t="shared" si="9"/>
        <v/>
      </c>
      <c r="V182" s="27"/>
      <c r="W182" s="26"/>
      <c r="X182" s="26"/>
      <c r="Y182" s="27"/>
      <c r="Z182" s="3"/>
      <c r="AA182" s="14"/>
      <c r="AB182" s="3"/>
      <c r="AC182" s="3"/>
      <c r="AD182" s="14"/>
      <c r="AE182" s="26"/>
      <c r="AF182" s="27"/>
      <c r="AG182" s="26"/>
      <c r="AH182" s="26"/>
      <c r="AI182" s="27"/>
      <c r="AJ182" s="26"/>
      <c r="AK182" s="26"/>
      <c r="AL182" s="6"/>
      <c r="AM182" s="6"/>
    </row>
    <row r="183" spans="1:39" ht="21" customHeight="1" x14ac:dyDescent="0.15">
      <c r="A183" s="173"/>
      <c r="B183" s="67"/>
      <c r="C183" s="63"/>
      <c r="D183" s="86"/>
      <c r="E183" s="86"/>
      <c r="F183" s="77"/>
      <c r="G183" s="216"/>
      <c r="H183" s="219"/>
      <c r="I183" s="225"/>
      <c r="J183" s="225"/>
      <c r="K183" s="315">
        <f t="shared" si="7"/>
        <v>0</v>
      </c>
      <c r="L183" s="65"/>
      <c r="M183" s="65"/>
      <c r="N183" s="65"/>
      <c r="O183" s="65"/>
      <c r="P183" s="65"/>
      <c r="Q183" s="65"/>
      <c r="R183" s="65"/>
      <c r="S183" s="72"/>
      <c r="T183" s="27" t="str">
        <f t="shared" si="8"/>
        <v/>
      </c>
      <c r="U183" s="49" t="str">
        <f t="shared" si="9"/>
        <v/>
      </c>
      <c r="V183" s="27"/>
      <c r="W183" s="26"/>
      <c r="X183" s="26"/>
      <c r="Y183" s="27"/>
      <c r="Z183" s="3"/>
      <c r="AA183" s="14"/>
      <c r="AB183" s="3"/>
      <c r="AC183" s="3"/>
      <c r="AD183" s="14"/>
      <c r="AE183" s="26"/>
      <c r="AF183" s="27"/>
      <c r="AG183" s="26"/>
      <c r="AH183" s="26"/>
      <c r="AI183" s="27"/>
      <c r="AJ183" s="26"/>
      <c r="AK183" s="26"/>
      <c r="AL183" s="6"/>
      <c r="AM183" s="6"/>
    </row>
    <row r="184" spans="1:39" ht="21" customHeight="1" x14ac:dyDescent="0.15">
      <c r="A184" s="173"/>
      <c r="B184" s="67"/>
      <c r="C184" s="63"/>
      <c r="D184" s="86"/>
      <c r="E184" s="86"/>
      <c r="F184" s="77"/>
      <c r="G184" s="216"/>
      <c r="H184" s="219"/>
      <c r="I184" s="225"/>
      <c r="J184" s="225"/>
      <c r="K184" s="315">
        <f t="shared" si="7"/>
        <v>0</v>
      </c>
      <c r="L184" s="65"/>
      <c r="M184" s="65"/>
      <c r="N184" s="65"/>
      <c r="O184" s="65"/>
      <c r="P184" s="65"/>
      <c r="Q184" s="65"/>
      <c r="R184" s="65"/>
      <c r="S184" s="72"/>
      <c r="T184" s="27" t="str">
        <f t="shared" si="8"/>
        <v/>
      </c>
      <c r="U184" s="49" t="str">
        <f t="shared" si="9"/>
        <v/>
      </c>
      <c r="V184" s="27"/>
      <c r="W184" s="26"/>
      <c r="X184" s="26"/>
      <c r="Y184" s="27"/>
      <c r="Z184" s="3"/>
      <c r="AA184" s="14"/>
      <c r="AB184" s="3"/>
      <c r="AC184" s="3"/>
      <c r="AD184" s="14"/>
      <c r="AE184" s="26"/>
      <c r="AF184" s="27"/>
      <c r="AG184" s="26"/>
      <c r="AH184" s="26"/>
      <c r="AI184" s="27"/>
      <c r="AJ184" s="26"/>
      <c r="AK184" s="26"/>
      <c r="AL184" s="6"/>
      <c r="AM184" s="6"/>
    </row>
    <row r="185" spans="1:39" ht="21" customHeight="1" x14ac:dyDescent="0.15">
      <c r="A185" s="173"/>
      <c r="B185" s="67"/>
      <c r="C185" s="63"/>
      <c r="D185" s="86"/>
      <c r="E185" s="86"/>
      <c r="F185" s="77"/>
      <c r="G185" s="216"/>
      <c r="H185" s="219"/>
      <c r="I185" s="225"/>
      <c r="J185" s="225"/>
      <c r="K185" s="315">
        <f t="shared" si="7"/>
        <v>0</v>
      </c>
      <c r="L185" s="65"/>
      <c r="M185" s="65"/>
      <c r="N185" s="65"/>
      <c r="O185" s="65"/>
      <c r="P185" s="65"/>
      <c r="Q185" s="65"/>
      <c r="R185" s="65"/>
      <c r="S185" s="72"/>
      <c r="T185" s="27" t="str">
        <f t="shared" si="8"/>
        <v/>
      </c>
      <c r="U185" s="49" t="str">
        <f t="shared" si="9"/>
        <v/>
      </c>
      <c r="V185" s="27"/>
      <c r="W185" s="26"/>
      <c r="X185" s="26"/>
      <c r="Y185" s="27"/>
      <c r="Z185" s="3"/>
      <c r="AA185" s="14"/>
      <c r="AB185" s="3"/>
      <c r="AC185" s="3"/>
      <c r="AD185" s="14"/>
      <c r="AE185" s="26"/>
      <c r="AF185" s="27"/>
      <c r="AG185" s="26"/>
      <c r="AH185" s="26"/>
      <c r="AI185" s="27"/>
      <c r="AJ185" s="26"/>
      <c r="AK185" s="26"/>
      <c r="AL185" s="6"/>
      <c r="AM185" s="6"/>
    </row>
    <row r="186" spans="1:39" ht="21" customHeight="1" x14ac:dyDescent="0.15">
      <c r="A186" s="179"/>
      <c r="B186" s="104"/>
      <c r="C186" s="105"/>
      <c r="D186" s="106"/>
      <c r="E186" s="106"/>
      <c r="F186" s="166"/>
      <c r="G186" s="218"/>
      <c r="H186" s="220"/>
      <c r="I186" s="226"/>
      <c r="J186" s="226"/>
      <c r="K186" s="316">
        <f t="shared" si="7"/>
        <v>0</v>
      </c>
      <c r="L186" s="154"/>
      <c r="M186" s="154"/>
      <c r="N186" s="154"/>
      <c r="O186" s="154"/>
      <c r="P186" s="154"/>
      <c r="Q186" s="154"/>
      <c r="R186" s="154"/>
      <c r="S186" s="155"/>
      <c r="T186" s="27" t="str">
        <f t="shared" si="8"/>
        <v/>
      </c>
      <c r="U186" s="49" t="str">
        <f t="shared" si="9"/>
        <v/>
      </c>
      <c r="V186" s="27"/>
      <c r="W186" s="26"/>
      <c r="X186" s="26"/>
      <c r="Y186" s="27"/>
      <c r="Z186" s="3"/>
      <c r="AA186" s="14"/>
      <c r="AB186" s="3"/>
      <c r="AC186" s="3"/>
      <c r="AD186" s="14"/>
      <c r="AE186" s="26"/>
      <c r="AF186" s="27"/>
      <c r="AG186" s="26"/>
      <c r="AH186" s="26"/>
      <c r="AI186" s="27"/>
      <c r="AJ186" s="26"/>
      <c r="AK186" s="26"/>
      <c r="AL186" s="6"/>
      <c r="AM186" s="6"/>
    </row>
    <row r="187" spans="1:39" ht="21" customHeight="1" x14ac:dyDescent="0.15">
      <c r="A187" s="163"/>
      <c r="B187" s="71"/>
      <c r="C187" s="99"/>
      <c r="D187" s="102"/>
      <c r="E187" s="102"/>
      <c r="F187" s="164"/>
      <c r="G187" s="211"/>
      <c r="H187" s="221"/>
      <c r="I187" s="227"/>
      <c r="J187" s="227"/>
      <c r="K187" s="314">
        <f t="shared" si="7"/>
        <v>0</v>
      </c>
      <c r="L187" s="152"/>
      <c r="M187" s="152"/>
      <c r="N187" s="152"/>
      <c r="O187" s="152"/>
      <c r="P187" s="152"/>
      <c r="Q187" s="152"/>
      <c r="R187" s="152"/>
      <c r="S187" s="153"/>
      <c r="T187" s="27" t="str">
        <f t="shared" si="8"/>
        <v/>
      </c>
      <c r="U187" s="49" t="str">
        <f t="shared" si="9"/>
        <v/>
      </c>
      <c r="V187" s="32"/>
      <c r="W187" s="31"/>
      <c r="X187" s="31"/>
      <c r="Y187" s="32"/>
      <c r="Z187" s="3"/>
      <c r="AA187" s="14"/>
      <c r="AB187" s="4"/>
      <c r="AC187" s="3"/>
      <c r="AD187" s="14"/>
      <c r="AE187" s="31"/>
      <c r="AF187" s="32"/>
      <c r="AG187" s="31"/>
      <c r="AH187" s="31"/>
      <c r="AI187" s="32"/>
      <c r="AJ187" s="26"/>
      <c r="AK187" s="26"/>
      <c r="AL187" s="6"/>
      <c r="AM187" s="6"/>
    </row>
    <row r="188" spans="1:39" ht="21" customHeight="1" x14ac:dyDescent="0.15">
      <c r="A188" s="173"/>
      <c r="B188" s="67"/>
      <c r="C188" s="63"/>
      <c r="D188" s="86"/>
      <c r="E188" s="86"/>
      <c r="F188" s="77"/>
      <c r="G188" s="216"/>
      <c r="H188" s="219"/>
      <c r="I188" s="225"/>
      <c r="J188" s="225"/>
      <c r="K188" s="315">
        <f t="shared" si="7"/>
        <v>0</v>
      </c>
      <c r="L188" s="65"/>
      <c r="M188" s="65"/>
      <c r="N188" s="65"/>
      <c r="O188" s="65"/>
      <c r="P188" s="65"/>
      <c r="Q188" s="65"/>
      <c r="R188" s="65"/>
      <c r="S188" s="72"/>
      <c r="T188" s="27" t="str">
        <f t="shared" si="8"/>
        <v/>
      </c>
      <c r="U188" s="49" t="str">
        <f t="shared" si="9"/>
        <v/>
      </c>
      <c r="V188" s="32"/>
      <c r="W188" s="31"/>
      <c r="X188" s="31"/>
      <c r="Y188" s="32"/>
      <c r="Z188" s="3"/>
      <c r="AA188" s="14"/>
      <c r="AB188" s="4"/>
      <c r="AC188" s="3"/>
      <c r="AD188" s="14"/>
      <c r="AE188" s="31"/>
      <c r="AF188" s="32"/>
      <c r="AG188" s="31"/>
      <c r="AH188" s="31"/>
      <c r="AI188" s="32"/>
      <c r="AJ188" s="26"/>
      <c r="AK188" s="26"/>
      <c r="AL188" s="6"/>
      <c r="AM188" s="6"/>
    </row>
    <row r="189" spans="1:39" ht="21" customHeight="1" x14ac:dyDescent="0.15">
      <c r="A189" s="173" t="s">
        <v>242</v>
      </c>
      <c r="B189" s="67"/>
      <c r="C189" s="63"/>
      <c r="D189" s="86"/>
      <c r="E189" s="86"/>
      <c r="F189" s="77"/>
      <c r="G189" s="216"/>
      <c r="H189" s="219"/>
      <c r="I189" s="225"/>
      <c r="J189" s="225"/>
      <c r="K189" s="315">
        <f t="shared" si="7"/>
        <v>0</v>
      </c>
      <c r="L189" s="65"/>
      <c r="M189" s="65"/>
      <c r="N189" s="65"/>
      <c r="O189" s="65"/>
      <c r="P189" s="65"/>
      <c r="Q189" s="65"/>
      <c r="R189" s="65"/>
      <c r="S189" s="72"/>
      <c r="T189" s="27" t="str">
        <f t="shared" si="8"/>
        <v/>
      </c>
      <c r="U189" s="49" t="str">
        <f t="shared" si="9"/>
        <v/>
      </c>
      <c r="V189" s="34"/>
      <c r="W189" s="33"/>
      <c r="X189" s="33"/>
      <c r="Y189" s="34"/>
      <c r="Z189" s="3"/>
      <c r="AA189" s="14"/>
      <c r="AB189" s="5"/>
      <c r="AC189" s="3"/>
      <c r="AD189" s="14"/>
      <c r="AE189" s="33"/>
      <c r="AF189" s="34"/>
      <c r="AG189" s="33"/>
      <c r="AH189" s="33"/>
      <c r="AI189" s="34"/>
      <c r="AJ189" s="26"/>
      <c r="AK189" s="26"/>
      <c r="AL189" s="6"/>
      <c r="AM189" s="6"/>
    </row>
    <row r="190" spans="1:39" ht="21" customHeight="1" x14ac:dyDescent="0.15">
      <c r="A190" s="173"/>
      <c r="B190" s="67"/>
      <c r="C190" s="63"/>
      <c r="D190" s="86"/>
      <c r="E190" s="86"/>
      <c r="F190" s="77"/>
      <c r="G190" s="216"/>
      <c r="H190" s="219"/>
      <c r="I190" s="225"/>
      <c r="J190" s="225"/>
      <c r="K190" s="315">
        <f t="shared" si="7"/>
        <v>0</v>
      </c>
      <c r="L190" s="65"/>
      <c r="M190" s="65"/>
      <c r="N190" s="65"/>
      <c r="O190" s="65"/>
      <c r="P190" s="65"/>
      <c r="Q190" s="65"/>
      <c r="R190" s="65"/>
      <c r="S190" s="72"/>
      <c r="T190" s="27" t="str">
        <f t="shared" si="8"/>
        <v/>
      </c>
      <c r="U190" s="49" t="str">
        <f t="shared" si="9"/>
        <v/>
      </c>
      <c r="V190" s="25"/>
      <c r="W190" s="25"/>
      <c r="X190" s="25"/>
      <c r="Y190" s="25"/>
      <c r="Z190" s="11"/>
      <c r="AA190" s="18"/>
      <c r="AB190" s="11"/>
      <c r="AC190" s="11"/>
      <c r="AD190" s="18"/>
      <c r="AE190" s="25"/>
      <c r="AF190" s="25"/>
      <c r="AG190" s="25"/>
      <c r="AH190" s="25"/>
      <c r="AI190" s="25"/>
      <c r="AJ190" s="25"/>
      <c r="AK190" s="22"/>
      <c r="AL190" s="6"/>
      <c r="AM190" s="6"/>
    </row>
    <row r="191" spans="1:39" ht="21" customHeight="1" x14ac:dyDescent="0.15">
      <c r="A191" s="181"/>
      <c r="B191" s="63"/>
      <c r="C191" s="57"/>
      <c r="D191" s="88"/>
      <c r="E191" s="88"/>
      <c r="F191" s="190"/>
      <c r="G191" s="219"/>
      <c r="H191" s="213"/>
      <c r="I191" s="231"/>
      <c r="J191" s="231"/>
      <c r="K191" s="315">
        <f t="shared" si="7"/>
        <v>0</v>
      </c>
      <c r="L191" s="66"/>
      <c r="M191" s="58"/>
      <c r="N191" s="66"/>
      <c r="O191" s="58"/>
      <c r="P191" s="57"/>
      <c r="Q191" s="57"/>
      <c r="R191" s="57"/>
      <c r="S191" s="158"/>
      <c r="T191" s="27" t="str">
        <f t="shared" si="8"/>
        <v/>
      </c>
      <c r="U191" s="49" t="str">
        <f t="shared" si="9"/>
        <v/>
      </c>
      <c r="V191" s="27"/>
      <c r="W191" s="26"/>
      <c r="X191" s="26"/>
      <c r="Y191" s="27"/>
      <c r="Z191" s="3"/>
      <c r="AA191" s="14"/>
      <c r="AB191" s="3"/>
      <c r="AC191" s="3"/>
      <c r="AD191" s="14"/>
      <c r="AE191" s="26"/>
      <c r="AF191" s="27"/>
      <c r="AG191" s="26"/>
      <c r="AH191" s="26"/>
      <c r="AI191" s="27"/>
      <c r="AJ191" s="26"/>
      <c r="AK191" s="26"/>
      <c r="AL191" s="6"/>
      <c r="AM191" s="6"/>
    </row>
    <row r="192" spans="1:39" ht="21" customHeight="1" x14ac:dyDescent="0.15">
      <c r="A192" s="181"/>
      <c r="B192" s="63"/>
      <c r="C192" s="57"/>
      <c r="D192" s="88"/>
      <c r="E192" s="88"/>
      <c r="F192" s="190"/>
      <c r="G192" s="219"/>
      <c r="H192" s="213"/>
      <c r="I192" s="231"/>
      <c r="J192" s="231"/>
      <c r="K192" s="315">
        <f t="shared" si="7"/>
        <v>0</v>
      </c>
      <c r="L192" s="66"/>
      <c r="M192" s="58"/>
      <c r="N192" s="66"/>
      <c r="O192" s="58"/>
      <c r="P192" s="57"/>
      <c r="Q192" s="57"/>
      <c r="R192" s="57"/>
      <c r="S192" s="158"/>
      <c r="T192" s="27" t="str">
        <f t="shared" si="8"/>
        <v/>
      </c>
      <c r="U192" s="49" t="str">
        <f t="shared" si="9"/>
        <v/>
      </c>
      <c r="V192" s="27"/>
      <c r="W192" s="26"/>
      <c r="X192" s="26"/>
      <c r="Y192" s="27"/>
      <c r="Z192" s="3"/>
      <c r="AA192" s="14"/>
      <c r="AB192" s="3"/>
      <c r="AC192" s="3"/>
      <c r="AD192" s="14"/>
      <c r="AE192" s="26"/>
      <c r="AF192" s="27"/>
      <c r="AG192" s="26"/>
      <c r="AH192" s="26"/>
      <c r="AI192" s="27"/>
      <c r="AJ192" s="26"/>
      <c r="AK192" s="26"/>
      <c r="AL192" s="6"/>
      <c r="AM192" s="6"/>
    </row>
    <row r="193" spans="1:39" ht="21" customHeight="1" x14ac:dyDescent="0.15">
      <c r="A193" s="181"/>
      <c r="B193" s="63"/>
      <c r="C193" s="57"/>
      <c r="D193" s="88"/>
      <c r="E193" s="88"/>
      <c r="F193" s="190"/>
      <c r="G193" s="219"/>
      <c r="H193" s="213"/>
      <c r="I193" s="231"/>
      <c r="J193" s="231"/>
      <c r="K193" s="315">
        <f t="shared" si="7"/>
        <v>0</v>
      </c>
      <c r="L193" s="66"/>
      <c r="M193" s="58"/>
      <c r="N193" s="66"/>
      <c r="O193" s="58"/>
      <c r="P193" s="57"/>
      <c r="Q193" s="57"/>
      <c r="R193" s="57"/>
      <c r="S193" s="158"/>
      <c r="T193" s="27" t="str">
        <f t="shared" si="8"/>
        <v/>
      </c>
      <c r="U193" s="49" t="str">
        <f t="shared" si="9"/>
        <v/>
      </c>
      <c r="V193" s="27"/>
      <c r="W193" s="26"/>
      <c r="X193" s="26"/>
      <c r="Y193" s="27"/>
      <c r="Z193" s="3"/>
      <c r="AA193" s="14"/>
      <c r="AB193" s="3"/>
      <c r="AC193" s="3"/>
      <c r="AD193" s="14"/>
      <c r="AE193" s="26"/>
      <c r="AF193" s="27"/>
      <c r="AG193" s="26"/>
      <c r="AH193" s="26"/>
      <c r="AI193" s="27"/>
      <c r="AJ193" s="26"/>
      <c r="AK193" s="26"/>
      <c r="AL193" s="6"/>
      <c r="AM193" s="6"/>
    </row>
    <row r="194" spans="1:39" ht="21" customHeight="1" x14ac:dyDescent="0.15">
      <c r="A194" s="181"/>
      <c r="B194" s="63"/>
      <c r="C194" s="57"/>
      <c r="D194" s="87"/>
      <c r="E194" s="87"/>
      <c r="F194" s="191"/>
      <c r="G194" s="219"/>
      <c r="H194" s="213"/>
      <c r="I194" s="233"/>
      <c r="J194" s="233"/>
      <c r="K194" s="315">
        <f t="shared" si="7"/>
        <v>0</v>
      </c>
      <c r="L194" s="66"/>
      <c r="M194" s="58"/>
      <c r="N194" s="66"/>
      <c r="O194" s="58"/>
      <c r="P194" s="57"/>
      <c r="Q194" s="57"/>
      <c r="R194" s="57"/>
      <c r="S194" s="158"/>
      <c r="T194" s="27" t="str">
        <f t="shared" si="8"/>
        <v/>
      </c>
      <c r="U194" s="49" t="str">
        <f t="shared" si="9"/>
        <v/>
      </c>
      <c r="V194" s="27"/>
      <c r="W194" s="26"/>
      <c r="X194" s="26"/>
      <c r="Y194" s="27"/>
      <c r="Z194" s="3"/>
      <c r="AA194" s="14"/>
      <c r="AB194" s="3"/>
      <c r="AC194" s="3"/>
      <c r="AD194" s="14"/>
      <c r="AE194" s="26"/>
      <c r="AF194" s="27"/>
      <c r="AG194" s="26"/>
      <c r="AH194" s="26"/>
      <c r="AI194" s="27"/>
      <c r="AJ194" s="26"/>
      <c r="AK194" s="26"/>
      <c r="AL194" s="6"/>
      <c r="AM194" s="6"/>
    </row>
    <row r="195" spans="1:39" ht="21" customHeight="1" x14ac:dyDescent="0.15">
      <c r="A195" s="181"/>
      <c r="B195" s="63"/>
      <c r="C195" s="57"/>
      <c r="D195" s="88"/>
      <c r="E195" s="88"/>
      <c r="F195" s="190"/>
      <c r="G195" s="219"/>
      <c r="H195" s="213"/>
      <c r="I195" s="231"/>
      <c r="J195" s="231"/>
      <c r="K195" s="315">
        <f t="shared" si="7"/>
        <v>0</v>
      </c>
      <c r="L195" s="66"/>
      <c r="M195" s="58"/>
      <c r="N195" s="66"/>
      <c r="O195" s="58"/>
      <c r="P195" s="57"/>
      <c r="Q195" s="57"/>
      <c r="R195" s="57"/>
      <c r="S195" s="158"/>
      <c r="T195" s="27" t="str">
        <f t="shared" si="8"/>
        <v/>
      </c>
      <c r="U195" s="49" t="str">
        <f t="shared" si="9"/>
        <v/>
      </c>
      <c r="V195" s="27"/>
      <c r="W195" s="26"/>
      <c r="X195" s="26"/>
      <c r="Y195" s="27"/>
      <c r="Z195" s="3"/>
      <c r="AA195" s="14"/>
      <c r="AB195" s="3"/>
      <c r="AC195" s="3"/>
      <c r="AD195" s="14"/>
      <c r="AE195" s="26"/>
      <c r="AF195" s="27"/>
      <c r="AG195" s="26"/>
      <c r="AH195" s="26"/>
      <c r="AI195" s="27"/>
      <c r="AJ195" s="26"/>
      <c r="AK195" s="26"/>
      <c r="AL195" s="6"/>
      <c r="AM195" s="6"/>
    </row>
    <row r="196" spans="1:39" ht="21" customHeight="1" x14ac:dyDescent="0.15">
      <c r="A196" s="177"/>
      <c r="B196" s="78"/>
      <c r="C196" s="78"/>
      <c r="D196" s="86"/>
      <c r="E196" s="86"/>
      <c r="F196" s="77"/>
      <c r="G196" s="215"/>
      <c r="H196" s="215"/>
      <c r="I196" s="225"/>
      <c r="J196" s="225"/>
      <c r="K196" s="315">
        <f t="shared" si="7"/>
        <v>0</v>
      </c>
      <c r="L196" s="70"/>
      <c r="M196" s="67"/>
      <c r="N196" s="70"/>
      <c r="O196" s="67"/>
      <c r="P196" s="78"/>
      <c r="Q196" s="78"/>
      <c r="R196" s="78"/>
      <c r="S196" s="192"/>
      <c r="T196" s="27" t="str">
        <f t="shared" si="8"/>
        <v/>
      </c>
      <c r="U196" s="49" t="str">
        <f t="shared" si="9"/>
        <v/>
      </c>
      <c r="V196" s="30"/>
      <c r="W196" s="26"/>
      <c r="X196" s="26"/>
      <c r="Y196" s="27"/>
      <c r="Z196" s="3"/>
      <c r="AA196" s="14"/>
      <c r="AB196" s="3"/>
      <c r="AC196" s="3"/>
      <c r="AD196" s="14"/>
      <c r="AE196" s="26"/>
      <c r="AF196" s="27"/>
      <c r="AG196" s="26"/>
      <c r="AH196" s="26"/>
      <c r="AI196" s="27"/>
      <c r="AJ196" s="26"/>
      <c r="AK196" s="26"/>
      <c r="AL196" s="6"/>
      <c r="AM196" s="6"/>
    </row>
    <row r="197" spans="1:39" ht="21" customHeight="1" x14ac:dyDescent="0.15">
      <c r="A197" s="181"/>
      <c r="B197" s="63"/>
      <c r="C197" s="57"/>
      <c r="D197" s="88"/>
      <c r="E197" s="88"/>
      <c r="F197" s="190"/>
      <c r="G197" s="219"/>
      <c r="H197" s="213"/>
      <c r="I197" s="231"/>
      <c r="J197" s="231"/>
      <c r="K197" s="315">
        <f t="shared" si="7"/>
        <v>0</v>
      </c>
      <c r="L197" s="66"/>
      <c r="M197" s="58"/>
      <c r="N197" s="66"/>
      <c r="O197" s="58"/>
      <c r="P197" s="57"/>
      <c r="Q197" s="57"/>
      <c r="R197" s="57"/>
      <c r="S197" s="158"/>
      <c r="T197" s="27" t="str">
        <f t="shared" si="8"/>
        <v/>
      </c>
      <c r="U197" s="49" t="str">
        <f t="shared" si="9"/>
        <v/>
      </c>
      <c r="V197" s="27"/>
      <c r="W197" s="26"/>
      <c r="X197" s="26"/>
      <c r="Y197" s="27"/>
      <c r="Z197" s="3"/>
      <c r="AA197" s="14"/>
      <c r="AB197" s="3"/>
      <c r="AC197" s="3"/>
      <c r="AD197" s="14"/>
      <c r="AE197" s="26"/>
      <c r="AF197" s="27"/>
      <c r="AG197" s="26"/>
      <c r="AH197" s="26"/>
      <c r="AI197" s="27"/>
      <c r="AJ197" s="26"/>
      <c r="AK197" s="26"/>
      <c r="AL197" s="6"/>
      <c r="AM197" s="6"/>
    </row>
    <row r="198" spans="1:39" ht="21" customHeight="1" x14ac:dyDescent="0.15">
      <c r="A198" s="181"/>
      <c r="B198" s="63"/>
      <c r="C198" s="57"/>
      <c r="D198" s="88"/>
      <c r="E198" s="88"/>
      <c r="F198" s="190"/>
      <c r="G198" s="219"/>
      <c r="H198" s="213"/>
      <c r="I198" s="231"/>
      <c r="J198" s="231"/>
      <c r="K198" s="315">
        <f t="shared" si="7"/>
        <v>0</v>
      </c>
      <c r="L198" s="66"/>
      <c r="M198" s="58"/>
      <c r="N198" s="66"/>
      <c r="O198" s="58"/>
      <c r="P198" s="57"/>
      <c r="Q198" s="58"/>
      <c r="R198" s="57"/>
      <c r="S198" s="158"/>
      <c r="T198" s="27" t="str">
        <f t="shared" si="8"/>
        <v/>
      </c>
      <c r="U198" s="49" t="str">
        <f t="shared" si="9"/>
        <v/>
      </c>
      <c r="V198" s="27"/>
      <c r="W198" s="26"/>
      <c r="X198" s="26"/>
      <c r="Y198" s="27"/>
      <c r="Z198" s="3"/>
      <c r="AA198" s="14"/>
      <c r="AB198" s="3"/>
      <c r="AC198" s="3"/>
      <c r="AD198" s="14"/>
      <c r="AE198" s="26"/>
      <c r="AF198" s="27"/>
      <c r="AG198" s="26"/>
      <c r="AH198" s="26"/>
      <c r="AI198" s="27"/>
      <c r="AJ198" s="26"/>
      <c r="AK198" s="26"/>
      <c r="AL198" s="6"/>
      <c r="AM198" s="6"/>
    </row>
    <row r="199" spans="1:39" ht="21" customHeight="1" x14ac:dyDescent="0.15">
      <c r="A199" s="181"/>
      <c r="B199" s="63"/>
      <c r="C199" s="57"/>
      <c r="D199" s="88"/>
      <c r="E199" s="88"/>
      <c r="F199" s="190"/>
      <c r="G199" s="219"/>
      <c r="H199" s="213"/>
      <c r="I199" s="231"/>
      <c r="J199" s="231"/>
      <c r="K199" s="315">
        <f t="shared" ref="K199:K262" si="10">J199-E199</f>
        <v>0</v>
      </c>
      <c r="L199" s="66"/>
      <c r="M199" s="58"/>
      <c r="N199" s="66"/>
      <c r="O199" s="58"/>
      <c r="P199" s="57"/>
      <c r="Q199" s="58"/>
      <c r="R199" s="57"/>
      <c r="S199" s="158"/>
      <c r="T199" s="27" t="str">
        <f t="shared" ref="T199:T262" si="11">CONCATENATE(L199,C199)</f>
        <v/>
      </c>
      <c r="U199" s="49" t="str">
        <f t="shared" ref="U199:U262" si="12">CONCATENATE(N199,H199)</f>
        <v/>
      </c>
      <c r="V199" s="27"/>
      <c r="W199" s="26"/>
      <c r="X199" s="26"/>
      <c r="Y199" s="27"/>
      <c r="Z199" s="3"/>
      <c r="AA199" s="14"/>
      <c r="AB199" s="3"/>
      <c r="AC199" s="3"/>
      <c r="AD199" s="14"/>
      <c r="AE199" s="26"/>
      <c r="AF199" s="27"/>
      <c r="AG199" s="26"/>
      <c r="AH199" s="26"/>
      <c r="AI199" s="27"/>
      <c r="AJ199" s="26"/>
      <c r="AK199" s="26"/>
      <c r="AL199" s="6"/>
      <c r="AM199" s="6"/>
    </row>
    <row r="200" spans="1:39" ht="21" customHeight="1" x14ac:dyDescent="0.15">
      <c r="A200" s="181"/>
      <c r="B200" s="63"/>
      <c r="C200" s="57"/>
      <c r="D200" s="88"/>
      <c r="E200" s="88"/>
      <c r="F200" s="190"/>
      <c r="G200" s="219"/>
      <c r="H200" s="213"/>
      <c r="I200" s="231"/>
      <c r="J200" s="231"/>
      <c r="K200" s="315">
        <f t="shared" si="10"/>
        <v>0</v>
      </c>
      <c r="L200" s="66"/>
      <c r="M200" s="58"/>
      <c r="N200" s="66"/>
      <c r="O200" s="58"/>
      <c r="P200" s="57"/>
      <c r="Q200" s="57"/>
      <c r="R200" s="57"/>
      <c r="S200" s="158"/>
      <c r="T200" s="27" t="str">
        <f t="shared" si="11"/>
        <v/>
      </c>
      <c r="U200" s="49" t="str">
        <f t="shared" si="12"/>
        <v/>
      </c>
      <c r="V200" s="27"/>
      <c r="W200" s="26"/>
      <c r="X200" s="26"/>
      <c r="Y200" s="27"/>
      <c r="Z200" s="3"/>
      <c r="AA200" s="14"/>
      <c r="AB200" s="3"/>
      <c r="AC200" s="3"/>
      <c r="AD200" s="14"/>
      <c r="AE200" s="26"/>
      <c r="AF200" s="27"/>
      <c r="AG200" s="26"/>
      <c r="AH200" s="26"/>
      <c r="AI200" s="27"/>
      <c r="AJ200" s="26"/>
      <c r="AK200" s="26"/>
      <c r="AL200" s="6"/>
      <c r="AM200" s="6"/>
    </row>
    <row r="201" spans="1:39" ht="21" customHeight="1" x14ac:dyDescent="0.15">
      <c r="A201" s="181"/>
      <c r="B201" s="63"/>
      <c r="C201" s="57"/>
      <c r="D201" s="88"/>
      <c r="E201" s="88"/>
      <c r="F201" s="190"/>
      <c r="G201" s="219"/>
      <c r="H201" s="213"/>
      <c r="I201" s="231"/>
      <c r="J201" s="231"/>
      <c r="K201" s="315">
        <f t="shared" si="10"/>
        <v>0</v>
      </c>
      <c r="L201" s="66"/>
      <c r="M201" s="58"/>
      <c r="N201" s="66"/>
      <c r="O201" s="58"/>
      <c r="P201" s="57"/>
      <c r="Q201" s="58"/>
      <c r="R201" s="57"/>
      <c r="S201" s="158"/>
      <c r="T201" s="27" t="str">
        <f t="shared" si="11"/>
        <v/>
      </c>
      <c r="U201" s="49" t="str">
        <f t="shared" si="12"/>
        <v/>
      </c>
      <c r="V201" s="27"/>
      <c r="W201" s="26"/>
      <c r="X201" s="26"/>
      <c r="Y201" s="27"/>
      <c r="Z201" s="3"/>
      <c r="AA201" s="14"/>
      <c r="AB201" s="3"/>
      <c r="AC201" s="3"/>
      <c r="AD201" s="14"/>
      <c r="AE201" s="26"/>
      <c r="AF201" s="27"/>
      <c r="AG201" s="26"/>
      <c r="AH201" s="26"/>
      <c r="AI201" s="27"/>
      <c r="AJ201" s="26"/>
      <c r="AK201" s="26"/>
      <c r="AL201" s="6"/>
      <c r="AM201" s="6"/>
    </row>
    <row r="202" spans="1:39" ht="21" customHeight="1" x14ac:dyDescent="0.15">
      <c r="A202" s="181"/>
      <c r="B202" s="63"/>
      <c r="C202" s="57"/>
      <c r="D202" s="88"/>
      <c r="E202" s="88"/>
      <c r="F202" s="190"/>
      <c r="G202" s="219"/>
      <c r="H202" s="213"/>
      <c r="I202" s="231"/>
      <c r="J202" s="231"/>
      <c r="K202" s="315">
        <f t="shared" si="10"/>
        <v>0</v>
      </c>
      <c r="L202" s="66"/>
      <c r="M202" s="58"/>
      <c r="N202" s="66"/>
      <c r="O202" s="58"/>
      <c r="P202" s="57"/>
      <c r="Q202" s="57"/>
      <c r="R202" s="57"/>
      <c r="S202" s="158"/>
      <c r="T202" s="27" t="str">
        <f t="shared" si="11"/>
        <v/>
      </c>
      <c r="U202" s="49" t="str">
        <f t="shared" si="12"/>
        <v/>
      </c>
      <c r="V202" s="27"/>
      <c r="W202" s="26"/>
      <c r="X202" s="26"/>
      <c r="Y202" s="27"/>
      <c r="Z202" s="3"/>
      <c r="AA202" s="14"/>
      <c r="AB202" s="3"/>
      <c r="AC202" s="3"/>
      <c r="AD202" s="14"/>
      <c r="AE202" s="26"/>
      <c r="AF202" s="27"/>
      <c r="AG202" s="26"/>
      <c r="AH202" s="26"/>
      <c r="AI202" s="27"/>
      <c r="AJ202" s="26"/>
      <c r="AK202" s="26"/>
      <c r="AL202" s="6"/>
      <c r="AM202" s="6"/>
    </row>
    <row r="203" spans="1:39" ht="21" customHeight="1" x14ac:dyDescent="0.15">
      <c r="A203" s="181"/>
      <c r="B203" s="63"/>
      <c r="C203" s="57"/>
      <c r="D203" s="88"/>
      <c r="E203" s="88"/>
      <c r="F203" s="190"/>
      <c r="G203" s="219"/>
      <c r="H203" s="213"/>
      <c r="I203" s="231"/>
      <c r="J203" s="231"/>
      <c r="K203" s="315">
        <f t="shared" si="10"/>
        <v>0</v>
      </c>
      <c r="L203" s="66"/>
      <c r="M203" s="58"/>
      <c r="N203" s="66"/>
      <c r="O203" s="58"/>
      <c r="P203" s="57"/>
      <c r="Q203" s="57"/>
      <c r="R203" s="57"/>
      <c r="S203" s="158"/>
      <c r="T203" s="27" t="str">
        <f t="shared" si="11"/>
        <v/>
      </c>
      <c r="U203" s="49" t="str">
        <f t="shared" si="12"/>
        <v/>
      </c>
      <c r="V203" s="27"/>
      <c r="W203" s="26"/>
      <c r="X203" s="26"/>
      <c r="Y203" s="27"/>
      <c r="Z203" s="3"/>
      <c r="AA203" s="14"/>
      <c r="AB203" s="3"/>
      <c r="AC203" s="3"/>
      <c r="AD203" s="14"/>
      <c r="AE203" s="26"/>
      <c r="AF203" s="27"/>
      <c r="AG203" s="26"/>
      <c r="AH203" s="26"/>
      <c r="AI203" s="27"/>
      <c r="AJ203" s="26"/>
      <c r="AK203" s="26"/>
      <c r="AL203" s="6"/>
      <c r="AM203" s="6"/>
    </row>
    <row r="204" spans="1:39" ht="21" customHeight="1" x14ac:dyDescent="0.15">
      <c r="A204" s="181"/>
      <c r="B204" s="63"/>
      <c r="C204" s="57"/>
      <c r="D204" s="88"/>
      <c r="E204" s="88"/>
      <c r="F204" s="190"/>
      <c r="G204" s="219"/>
      <c r="H204" s="213"/>
      <c r="I204" s="231"/>
      <c r="J204" s="231"/>
      <c r="K204" s="315">
        <f t="shared" si="10"/>
        <v>0</v>
      </c>
      <c r="L204" s="66"/>
      <c r="M204" s="58"/>
      <c r="N204" s="66"/>
      <c r="O204" s="58"/>
      <c r="P204" s="57"/>
      <c r="Q204" s="57"/>
      <c r="R204" s="57"/>
      <c r="S204" s="158"/>
      <c r="T204" s="27" t="str">
        <f t="shared" si="11"/>
        <v/>
      </c>
      <c r="U204" s="49" t="str">
        <f t="shared" si="12"/>
        <v/>
      </c>
      <c r="V204" s="27"/>
      <c r="W204" s="26"/>
      <c r="X204" s="26"/>
      <c r="Y204" s="27"/>
      <c r="Z204" s="3"/>
      <c r="AA204" s="14"/>
      <c r="AB204" s="3"/>
      <c r="AC204" s="3"/>
      <c r="AD204" s="14"/>
      <c r="AE204" s="26"/>
      <c r="AF204" s="27"/>
      <c r="AG204" s="26"/>
      <c r="AH204" s="26"/>
      <c r="AI204" s="27"/>
      <c r="AJ204" s="26"/>
      <c r="AK204" s="26"/>
      <c r="AL204" s="6"/>
      <c r="AM204" s="6"/>
    </row>
    <row r="205" spans="1:39" ht="21" customHeight="1" x14ac:dyDescent="0.15">
      <c r="A205" s="181"/>
      <c r="B205" s="63"/>
      <c r="C205" s="57"/>
      <c r="D205" s="88"/>
      <c r="E205" s="88"/>
      <c r="F205" s="190"/>
      <c r="G205" s="219"/>
      <c r="H205" s="213"/>
      <c r="I205" s="231"/>
      <c r="J205" s="231"/>
      <c r="K205" s="315">
        <f t="shared" si="10"/>
        <v>0</v>
      </c>
      <c r="L205" s="66"/>
      <c r="M205" s="58"/>
      <c r="N205" s="66"/>
      <c r="O205" s="58"/>
      <c r="P205" s="57"/>
      <c r="Q205" s="57"/>
      <c r="R205" s="57"/>
      <c r="S205" s="158"/>
      <c r="T205" s="27" t="str">
        <f t="shared" si="11"/>
        <v/>
      </c>
      <c r="U205" s="49" t="str">
        <f t="shared" si="12"/>
        <v/>
      </c>
      <c r="V205" s="27"/>
      <c r="W205" s="26"/>
      <c r="X205" s="26"/>
      <c r="Y205" s="27"/>
      <c r="Z205" s="3"/>
      <c r="AA205" s="14"/>
      <c r="AB205" s="3"/>
      <c r="AC205" s="3"/>
      <c r="AD205" s="14"/>
      <c r="AE205" s="26"/>
      <c r="AF205" s="27"/>
      <c r="AG205" s="26"/>
      <c r="AH205" s="26"/>
      <c r="AI205" s="27"/>
      <c r="AJ205" s="26"/>
      <c r="AK205" s="26"/>
      <c r="AL205" s="6"/>
      <c r="AM205" s="6"/>
    </row>
    <row r="206" spans="1:39" ht="21" customHeight="1" x14ac:dyDescent="0.15">
      <c r="A206" s="193"/>
      <c r="B206" s="105"/>
      <c r="C206" s="111"/>
      <c r="D206" s="157"/>
      <c r="E206" s="157"/>
      <c r="F206" s="199"/>
      <c r="G206" s="220"/>
      <c r="H206" s="228"/>
      <c r="I206" s="236"/>
      <c r="J206" s="236"/>
      <c r="K206" s="316">
        <f t="shared" si="10"/>
        <v>0</v>
      </c>
      <c r="L206" s="265"/>
      <c r="M206" s="68"/>
      <c r="N206" s="265"/>
      <c r="O206" s="68"/>
      <c r="P206" s="111"/>
      <c r="Q206" s="111"/>
      <c r="R206" s="111"/>
      <c r="S206" s="195"/>
      <c r="T206" s="27" t="str">
        <f t="shared" si="11"/>
        <v/>
      </c>
      <c r="U206" s="49" t="str">
        <f t="shared" si="12"/>
        <v/>
      </c>
      <c r="V206" s="27"/>
      <c r="W206" s="26"/>
      <c r="X206" s="26"/>
      <c r="Y206" s="27"/>
      <c r="Z206" s="3"/>
      <c r="AA206" s="14"/>
      <c r="AB206" s="3"/>
      <c r="AC206" s="3"/>
      <c r="AD206" s="14"/>
      <c r="AE206" s="26"/>
      <c r="AF206" s="27"/>
      <c r="AG206" s="26"/>
      <c r="AH206" s="26"/>
      <c r="AI206" s="27"/>
      <c r="AJ206" s="26"/>
      <c r="AK206" s="26"/>
      <c r="AL206" s="6"/>
      <c r="AM206" s="6"/>
    </row>
    <row r="207" spans="1:39" ht="21" customHeight="1" x14ac:dyDescent="0.15">
      <c r="A207" s="196"/>
      <c r="B207" s="96"/>
      <c r="C207" s="97"/>
      <c r="D207" s="156"/>
      <c r="E207" s="156"/>
      <c r="F207" s="198"/>
      <c r="G207" s="237"/>
      <c r="H207" s="223"/>
      <c r="I207" s="235"/>
      <c r="J207" s="235"/>
      <c r="K207" s="314">
        <f t="shared" si="10"/>
        <v>0</v>
      </c>
      <c r="L207" s="291"/>
      <c r="M207" s="69"/>
      <c r="N207" s="291"/>
      <c r="O207" s="69"/>
      <c r="P207" s="97"/>
      <c r="Q207" s="97"/>
      <c r="R207" s="97"/>
      <c r="S207" s="116"/>
      <c r="T207" s="27" t="str">
        <f t="shared" si="11"/>
        <v/>
      </c>
      <c r="U207" s="49" t="str">
        <f t="shared" si="12"/>
        <v/>
      </c>
      <c r="V207" s="27"/>
      <c r="W207" s="26"/>
      <c r="X207" s="26"/>
      <c r="Y207" s="27"/>
      <c r="Z207" s="3"/>
      <c r="AA207" s="14"/>
      <c r="AB207" s="3"/>
      <c r="AC207" s="3"/>
      <c r="AD207" s="14"/>
      <c r="AE207" s="26"/>
      <c r="AF207" s="27"/>
      <c r="AG207" s="26"/>
      <c r="AH207" s="26"/>
      <c r="AI207" s="27"/>
      <c r="AJ207" s="26"/>
      <c r="AK207" s="26"/>
      <c r="AL207" s="6"/>
      <c r="AM207" s="6"/>
    </row>
    <row r="208" spans="1:39" ht="21" customHeight="1" x14ac:dyDescent="0.15">
      <c r="A208" s="181"/>
      <c r="B208" s="63"/>
      <c r="C208" s="57"/>
      <c r="D208" s="88"/>
      <c r="E208" s="88"/>
      <c r="F208" s="190"/>
      <c r="G208" s="219"/>
      <c r="H208" s="213"/>
      <c r="I208" s="231"/>
      <c r="J208" s="231"/>
      <c r="K208" s="315">
        <f t="shared" si="10"/>
        <v>0</v>
      </c>
      <c r="L208" s="66"/>
      <c r="M208" s="58"/>
      <c r="N208" s="66"/>
      <c r="O208" s="58"/>
      <c r="P208" s="57"/>
      <c r="Q208" s="58"/>
      <c r="R208" s="57"/>
      <c r="S208" s="158"/>
      <c r="T208" s="27" t="str">
        <f t="shared" si="11"/>
        <v/>
      </c>
      <c r="U208" s="49" t="str">
        <f t="shared" si="12"/>
        <v/>
      </c>
      <c r="V208" s="32"/>
      <c r="W208" s="31"/>
      <c r="X208" s="31"/>
      <c r="Y208" s="32"/>
      <c r="Z208" s="3"/>
      <c r="AA208" s="14"/>
      <c r="AB208" s="4"/>
      <c r="AC208" s="3"/>
      <c r="AD208" s="14"/>
      <c r="AE208" s="31"/>
      <c r="AF208" s="32"/>
      <c r="AG208" s="31"/>
      <c r="AH208" s="31"/>
      <c r="AI208" s="32"/>
      <c r="AJ208" s="26"/>
      <c r="AK208" s="26"/>
      <c r="AL208" s="6"/>
      <c r="AM208" s="6"/>
    </row>
    <row r="209" spans="1:39" ht="21" customHeight="1" x14ac:dyDescent="0.15">
      <c r="A209" s="181"/>
      <c r="B209" s="63"/>
      <c r="C209" s="57"/>
      <c r="D209" s="88"/>
      <c r="E209" s="88"/>
      <c r="F209" s="190"/>
      <c r="G209" s="219"/>
      <c r="H209" s="213"/>
      <c r="I209" s="231"/>
      <c r="J209" s="231"/>
      <c r="K209" s="315">
        <f t="shared" si="10"/>
        <v>0</v>
      </c>
      <c r="L209" s="66"/>
      <c r="M209" s="58"/>
      <c r="N209" s="66"/>
      <c r="O209" s="58"/>
      <c r="P209" s="57"/>
      <c r="Q209" s="57"/>
      <c r="R209" s="57"/>
      <c r="S209" s="158"/>
      <c r="T209" s="27" t="str">
        <f t="shared" si="11"/>
        <v/>
      </c>
      <c r="U209" s="49" t="str">
        <f t="shared" si="12"/>
        <v/>
      </c>
      <c r="V209" s="32"/>
      <c r="W209" s="31"/>
      <c r="X209" s="31"/>
      <c r="Y209" s="32"/>
      <c r="Z209" s="3"/>
      <c r="AA209" s="14"/>
      <c r="AB209" s="4"/>
      <c r="AC209" s="3"/>
      <c r="AD209" s="14"/>
      <c r="AE209" s="31"/>
      <c r="AF209" s="32"/>
      <c r="AG209" s="31"/>
      <c r="AH209" s="31"/>
      <c r="AI209" s="32"/>
      <c r="AJ209" s="26"/>
      <c r="AK209" s="26"/>
      <c r="AL209" s="6"/>
      <c r="AM209" s="6"/>
    </row>
    <row r="210" spans="1:39" ht="21" customHeight="1" x14ac:dyDescent="0.15">
      <c r="A210" s="181" t="s">
        <v>242</v>
      </c>
      <c r="B210" s="63"/>
      <c r="C210" s="57"/>
      <c r="D210" s="88"/>
      <c r="E210" s="88"/>
      <c r="F210" s="190"/>
      <c r="G210" s="219"/>
      <c r="H210" s="213"/>
      <c r="I210" s="231"/>
      <c r="J210" s="231"/>
      <c r="K210" s="315">
        <f t="shared" si="10"/>
        <v>0</v>
      </c>
      <c r="L210" s="66"/>
      <c r="M210" s="58"/>
      <c r="N210" s="66"/>
      <c r="O210" s="58"/>
      <c r="P210" s="57"/>
      <c r="Q210" s="57"/>
      <c r="R210" s="57"/>
      <c r="S210" s="158"/>
      <c r="T210" s="27" t="str">
        <f t="shared" si="11"/>
        <v/>
      </c>
      <c r="U210" s="49" t="str">
        <f t="shared" si="12"/>
        <v/>
      </c>
      <c r="V210" s="34"/>
      <c r="W210" s="33"/>
      <c r="X210" s="33"/>
      <c r="Y210" s="34"/>
      <c r="Z210" s="3"/>
      <c r="AA210" s="14"/>
      <c r="AB210" s="5"/>
      <c r="AC210" s="3"/>
      <c r="AD210" s="14"/>
      <c r="AE210" s="33"/>
      <c r="AF210" s="34"/>
      <c r="AG210" s="33"/>
      <c r="AH210" s="33"/>
      <c r="AI210" s="34"/>
      <c r="AJ210" s="26"/>
      <c r="AK210" s="26"/>
      <c r="AL210" s="6"/>
      <c r="AM210" s="6"/>
    </row>
    <row r="211" spans="1:39" ht="21" customHeight="1" x14ac:dyDescent="0.15">
      <c r="A211" s="181">
        <v>201</v>
      </c>
      <c r="B211" s="63"/>
      <c r="C211" s="57"/>
      <c r="D211" s="87"/>
      <c r="E211" s="87"/>
      <c r="F211" s="191"/>
      <c r="G211" s="219"/>
      <c r="H211" s="213"/>
      <c r="I211" s="233"/>
      <c r="J211" s="233"/>
      <c r="K211" s="315">
        <f t="shared" si="10"/>
        <v>0</v>
      </c>
      <c r="L211" s="66"/>
      <c r="M211" s="58"/>
      <c r="N211" s="66"/>
      <c r="O211" s="58"/>
      <c r="P211" s="57"/>
      <c r="Q211" s="57"/>
      <c r="R211" s="57"/>
      <c r="S211" s="158"/>
      <c r="T211" s="27" t="str">
        <f t="shared" si="11"/>
        <v/>
      </c>
      <c r="U211" s="49" t="str">
        <f t="shared" si="12"/>
        <v/>
      </c>
      <c r="V211" s="25"/>
      <c r="W211" s="25"/>
      <c r="X211" s="25"/>
      <c r="Y211" s="25"/>
      <c r="Z211" s="11"/>
      <c r="AA211" s="18"/>
      <c r="AB211" s="11"/>
      <c r="AC211" s="11"/>
      <c r="AD211" s="18"/>
      <c r="AE211" s="25"/>
      <c r="AF211" s="25"/>
      <c r="AG211" s="25"/>
      <c r="AH211" s="25"/>
      <c r="AI211" s="25"/>
      <c r="AJ211" s="25"/>
      <c r="AK211" s="22"/>
      <c r="AL211" s="6"/>
      <c r="AM211" s="6"/>
    </row>
    <row r="212" spans="1:39" ht="21" customHeight="1" x14ac:dyDescent="0.15">
      <c r="A212" s="181">
        <v>202</v>
      </c>
      <c r="B212" s="64"/>
      <c r="C212" s="57"/>
      <c r="D212" s="88"/>
      <c r="E212" s="88"/>
      <c r="F212" s="190"/>
      <c r="G212" s="212"/>
      <c r="H212" s="213"/>
      <c r="I212" s="231"/>
      <c r="J212" s="231"/>
      <c r="K212" s="315">
        <f t="shared" si="10"/>
        <v>0</v>
      </c>
      <c r="L212" s="66"/>
      <c r="M212" s="58"/>
      <c r="N212" s="66"/>
      <c r="O212" s="58"/>
      <c r="P212" s="57"/>
      <c r="Q212" s="58"/>
      <c r="R212" s="57"/>
      <c r="S212" s="158"/>
      <c r="T212" s="27" t="str">
        <f t="shared" si="11"/>
        <v/>
      </c>
      <c r="U212" s="49" t="str">
        <f t="shared" si="12"/>
        <v/>
      </c>
      <c r="V212" s="27"/>
      <c r="W212" s="26"/>
      <c r="X212" s="26"/>
      <c r="Y212" s="27"/>
      <c r="Z212" s="3"/>
      <c r="AA212" s="14"/>
      <c r="AB212" s="3"/>
      <c r="AC212" s="3"/>
      <c r="AD212" s="14"/>
      <c r="AE212" s="26"/>
      <c r="AF212" s="27"/>
      <c r="AG212" s="26"/>
      <c r="AH212" s="26"/>
      <c r="AI212" s="27"/>
      <c r="AJ212" s="26"/>
      <c r="AK212" s="26"/>
      <c r="AL212" s="6"/>
      <c r="AM212" s="6"/>
    </row>
    <row r="213" spans="1:39" ht="21" customHeight="1" x14ac:dyDescent="0.15">
      <c r="A213" s="181">
        <v>203</v>
      </c>
      <c r="B213" s="63"/>
      <c r="C213" s="57"/>
      <c r="D213" s="88"/>
      <c r="E213" s="88"/>
      <c r="F213" s="190"/>
      <c r="G213" s="219"/>
      <c r="H213" s="213"/>
      <c r="I213" s="231"/>
      <c r="J213" s="231"/>
      <c r="K213" s="315">
        <f t="shared" si="10"/>
        <v>0</v>
      </c>
      <c r="L213" s="66"/>
      <c r="M213" s="58"/>
      <c r="N213" s="66"/>
      <c r="O213" s="58"/>
      <c r="P213" s="57"/>
      <c r="Q213" s="58"/>
      <c r="R213" s="57"/>
      <c r="S213" s="158"/>
      <c r="T213" s="27" t="str">
        <f t="shared" si="11"/>
        <v/>
      </c>
      <c r="U213" s="49" t="str">
        <f t="shared" si="12"/>
        <v/>
      </c>
      <c r="V213" s="27"/>
      <c r="W213" s="26"/>
      <c r="X213" s="26"/>
      <c r="Y213" s="27"/>
      <c r="Z213" s="3"/>
      <c r="AA213" s="14"/>
      <c r="AB213" s="3"/>
      <c r="AC213" s="3"/>
      <c r="AD213" s="14"/>
      <c r="AE213" s="26"/>
      <c r="AF213" s="27"/>
      <c r="AG213" s="26"/>
      <c r="AH213" s="26"/>
      <c r="AI213" s="27"/>
      <c r="AJ213" s="26"/>
      <c r="AK213" s="26"/>
      <c r="AL213" s="6"/>
      <c r="AM213" s="6"/>
    </row>
    <row r="214" spans="1:39" ht="21" customHeight="1" x14ac:dyDescent="0.15">
      <c r="A214" s="181">
        <v>204</v>
      </c>
      <c r="B214" s="63"/>
      <c r="C214" s="57"/>
      <c r="D214" s="88"/>
      <c r="E214" s="88"/>
      <c r="F214" s="190"/>
      <c r="G214" s="219"/>
      <c r="H214" s="213"/>
      <c r="I214" s="231"/>
      <c r="J214" s="231"/>
      <c r="K214" s="315">
        <f t="shared" si="10"/>
        <v>0</v>
      </c>
      <c r="L214" s="66"/>
      <c r="M214" s="58"/>
      <c r="N214" s="66"/>
      <c r="O214" s="58"/>
      <c r="P214" s="57"/>
      <c r="Q214" s="57"/>
      <c r="R214" s="57"/>
      <c r="S214" s="158"/>
      <c r="T214" s="27" t="str">
        <f t="shared" si="11"/>
        <v/>
      </c>
      <c r="U214" s="49" t="str">
        <f t="shared" si="12"/>
        <v/>
      </c>
      <c r="V214" s="27"/>
      <c r="W214" s="26"/>
      <c r="X214" s="26"/>
      <c r="Y214" s="27"/>
      <c r="Z214" s="3"/>
      <c r="AA214" s="14"/>
      <c r="AB214" s="3"/>
      <c r="AC214" s="3"/>
      <c r="AD214" s="14"/>
      <c r="AE214" s="26"/>
      <c r="AF214" s="27"/>
      <c r="AG214" s="26"/>
      <c r="AH214" s="26"/>
      <c r="AI214" s="27"/>
      <c r="AJ214" s="26"/>
      <c r="AK214" s="26"/>
      <c r="AL214" s="6"/>
      <c r="AM214" s="6"/>
    </row>
    <row r="215" spans="1:39" ht="21" customHeight="1" x14ac:dyDescent="0.15">
      <c r="A215" s="181">
        <v>205</v>
      </c>
      <c r="B215" s="63"/>
      <c r="C215" s="57"/>
      <c r="D215" s="88"/>
      <c r="E215" s="88"/>
      <c r="F215" s="190"/>
      <c r="G215" s="219"/>
      <c r="H215" s="213"/>
      <c r="I215" s="231"/>
      <c r="J215" s="231"/>
      <c r="K215" s="315">
        <f t="shared" si="10"/>
        <v>0</v>
      </c>
      <c r="L215" s="66"/>
      <c r="M215" s="58"/>
      <c r="N215" s="66"/>
      <c r="O215" s="58"/>
      <c r="P215" s="57"/>
      <c r="Q215" s="57"/>
      <c r="R215" s="57"/>
      <c r="S215" s="158"/>
      <c r="T215" s="27" t="str">
        <f t="shared" si="11"/>
        <v/>
      </c>
      <c r="U215" s="49" t="str">
        <f t="shared" si="12"/>
        <v/>
      </c>
      <c r="V215" s="27"/>
      <c r="W215" s="26"/>
      <c r="X215" s="26"/>
      <c r="Y215" s="27"/>
      <c r="Z215" s="3"/>
      <c r="AA215" s="14"/>
      <c r="AB215" s="3"/>
      <c r="AC215" s="3"/>
      <c r="AD215" s="14"/>
      <c r="AE215" s="26"/>
      <c r="AF215" s="27"/>
      <c r="AG215" s="26"/>
      <c r="AH215" s="26"/>
      <c r="AI215" s="27"/>
      <c r="AJ215" s="26"/>
      <c r="AK215" s="26"/>
      <c r="AL215" s="6"/>
      <c r="AM215" s="6"/>
    </row>
    <row r="216" spans="1:39" ht="21" customHeight="1" x14ac:dyDescent="0.15">
      <c r="A216" s="177">
        <v>206</v>
      </c>
      <c r="B216" s="78"/>
      <c r="C216" s="78"/>
      <c r="D216" s="86"/>
      <c r="E216" s="86"/>
      <c r="F216" s="77"/>
      <c r="G216" s="215"/>
      <c r="H216" s="215"/>
      <c r="I216" s="225"/>
      <c r="J216" s="225"/>
      <c r="K216" s="315">
        <f t="shared" si="10"/>
        <v>0</v>
      </c>
      <c r="L216" s="70"/>
      <c r="M216" s="67"/>
      <c r="N216" s="70"/>
      <c r="O216" s="67"/>
      <c r="P216" s="78"/>
      <c r="Q216" s="78"/>
      <c r="R216" s="78"/>
      <c r="S216" s="192"/>
      <c r="T216" s="27" t="str">
        <f t="shared" si="11"/>
        <v/>
      </c>
      <c r="U216" s="49" t="str">
        <f t="shared" si="12"/>
        <v/>
      </c>
      <c r="V216" s="27"/>
      <c r="W216" s="26"/>
      <c r="X216" s="26"/>
      <c r="Y216" s="27"/>
      <c r="Z216" s="3"/>
      <c r="AA216" s="14"/>
      <c r="AB216" s="3"/>
      <c r="AC216" s="3"/>
      <c r="AD216" s="14"/>
      <c r="AE216" s="26"/>
      <c r="AF216" s="27"/>
      <c r="AG216" s="26"/>
      <c r="AH216" s="26"/>
      <c r="AI216" s="27"/>
      <c r="AJ216" s="26"/>
      <c r="AK216" s="26"/>
      <c r="AL216" s="6"/>
      <c r="AM216" s="6"/>
    </row>
    <row r="217" spans="1:39" ht="21" customHeight="1" x14ac:dyDescent="0.15">
      <c r="A217" s="181">
        <v>207</v>
      </c>
      <c r="B217" s="63"/>
      <c r="C217" s="57"/>
      <c r="D217" s="88"/>
      <c r="E217" s="88"/>
      <c r="F217" s="190"/>
      <c r="G217" s="219"/>
      <c r="H217" s="213"/>
      <c r="I217" s="231"/>
      <c r="J217" s="231"/>
      <c r="K217" s="315">
        <f t="shared" si="10"/>
        <v>0</v>
      </c>
      <c r="L217" s="66"/>
      <c r="M217" s="58"/>
      <c r="N217" s="66"/>
      <c r="O217" s="58"/>
      <c r="P217" s="57"/>
      <c r="Q217" s="57"/>
      <c r="R217" s="57"/>
      <c r="S217" s="158"/>
      <c r="T217" s="27" t="str">
        <f t="shared" si="11"/>
        <v/>
      </c>
      <c r="U217" s="49" t="str">
        <f t="shared" si="12"/>
        <v/>
      </c>
      <c r="V217" s="30"/>
      <c r="W217" s="26"/>
      <c r="X217" s="26"/>
      <c r="Y217" s="27"/>
      <c r="Z217" s="3"/>
      <c r="AA217" s="14"/>
      <c r="AB217" s="3"/>
      <c r="AC217" s="3"/>
      <c r="AD217" s="14"/>
      <c r="AE217" s="26"/>
      <c r="AF217" s="27"/>
      <c r="AG217" s="26"/>
      <c r="AH217" s="26"/>
      <c r="AI217" s="27"/>
      <c r="AJ217" s="26"/>
      <c r="AK217" s="26"/>
      <c r="AL217" s="6"/>
      <c r="AM217" s="6"/>
    </row>
    <row r="218" spans="1:39" ht="21" customHeight="1" x14ac:dyDescent="0.15">
      <c r="A218" s="181">
        <v>208</v>
      </c>
      <c r="B218" s="63"/>
      <c r="C218" s="57"/>
      <c r="D218" s="88"/>
      <c r="E218" s="88"/>
      <c r="F218" s="190"/>
      <c r="G218" s="219"/>
      <c r="H218" s="213"/>
      <c r="I218" s="231"/>
      <c r="J218" s="231"/>
      <c r="K218" s="315">
        <f t="shared" si="10"/>
        <v>0</v>
      </c>
      <c r="L218" s="66"/>
      <c r="M218" s="58"/>
      <c r="N218" s="66"/>
      <c r="O218" s="58"/>
      <c r="P218" s="57"/>
      <c r="Q218" s="58"/>
      <c r="R218" s="57"/>
      <c r="S218" s="158"/>
      <c r="T218" s="27" t="str">
        <f t="shared" si="11"/>
        <v/>
      </c>
      <c r="U218" s="49" t="str">
        <f t="shared" si="12"/>
        <v/>
      </c>
      <c r="V218" s="27"/>
      <c r="W218" s="26"/>
      <c r="X218" s="26"/>
      <c r="Y218" s="27"/>
      <c r="Z218" s="3"/>
      <c r="AA218" s="14"/>
      <c r="AB218" s="3"/>
      <c r="AC218" s="3"/>
      <c r="AD218" s="14"/>
      <c r="AE218" s="26"/>
      <c r="AF218" s="27"/>
      <c r="AG218" s="26"/>
      <c r="AH218" s="26"/>
      <c r="AI218" s="27"/>
      <c r="AJ218" s="26"/>
      <c r="AK218" s="26"/>
      <c r="AL218" s="6"/>
      <c r="AM218" s="6"/>
    </row>
    <row r="219" spans="1:39" ht="21" customHeight="1" x14ac:dyDescent="0.15">
      <c r="A219" s="181">
        <v>209</v>
      </c>
      <c r="B219" s="63"/>
      <c r="C219" s="57"/>
      <c r="D219" s="88"/>
      <c r="E219" s="88"/>
      <c r="F219" s="190"/>
      <c r="G219" s="219"/>
      <c r="H219" s="213"/>
      <c r="I219" s="231"/>
      <c r="J219" s="231"/>
      <c r="K219" s="315">
        <f t="shared" si="10"/>
        <v>0</v>
      </c>
      <c r="L219" s="66"/>
      <c r="M219" s="58"/>
      <c r="N219" s="66"/>
      <c r="O219" s="58"/>
      <c r="P219" s="57"/>
      <c r="Q219" s="58"/>
      <c r="R219" s="57"/>
      <c r="S219" s="158"/>
      <c r="T219" s="27" t="str">
        <f t="shared" si="11"/>
        <v/>
      </c>
      <c r="U219" s="49" t="str">
        <f t="shared" si="12"/>
        <v/>
      </c>
      <c r="V219" s="27"/>
      <c r="W219" s="26"/>
      <c r="X219" s="26"/>
      <c r="Y219" s="27"/>
      <c r="Z219" s="3"/>
      <c r="AA219" s="14"/>
      <c r="AB219" s="3"/>
      <c r="AC219" s="3"/>
      <c r="AD219" s="14"/>
      <c r="AE219" s="26"/>
      <c r="AF219" s="27"/>
      <c r="AG219" s="26"/>
      <c r="AH219" s="26"/>
      <c r="AI219" s="27"/>
      <c r="AJ219" s="26"/>
      <c r="AK219" s="26"/>
      <c r="AL219" s="6"/>
      <c r="AM219" s="6"/>
    </row>
    <row r="220" spans="1:39" ht="21" customHeight="1" x14ac:dyDescent="0.15">
      <c r="A220" s="181">
        <v>210</v>
      </c>
      <c r="B220" s="63"/>
      <c r="C220" s="57"/>
      <c r="D220" s="88"/>
      <c r="E220" s="88"/>
      <c r="F220" s="190"/>
      <c r="G220" s="219"/>
      <c r="H220" s="213"/>
      <c r="I220" s="231"/>
      <c r="J220" s="231"/>
      <c r="K220" s="315">
        <f t="shared" si="10"/>
        <v>0</v>
      </c>
      <c r="L220" s="66"/>
      <c r="M220" s="58"/>
      <c r="N220" s="66"/>
      <c r="O220" s="58"/>
      <c r="P220" s="57"/>
      <c r="Q220" s="57"/>
      <c r="R220" s="57"/>
      <c r="S220" s="158"/>
      <c r="T220" s="27" t="str">
        <f t="shared" si="11"/>
        <v/>
      </c>
      <c r="U220" s="49" t="str">
        <f t="shared" si="12"/>
        <v/>
      </c>
      <c r="V220" s="27"/>
      <c r="W220" s="26"/>
      <c r="X220" s="26"/>
      <c r="Y220" s="27"/>
      <c r="Z220" s="3"/>
      <c r="AA220" s="14"/>
      <c r="AB220" s="3"/>
      <c r="AC220" s="3"/>
      <c r="AD220" s="14"/>
      <c r="AE220" s="26"/>
      <c r="AF220" s="27"/>
      <c r="AG220" s="26"/>
      <c r="AH220" s="26"/>
      <c r="AI220" s="27"/>
      <c r="AJ220" s="26"/>
      <c r="AK220" s="26"/>
      <c r="AL220" s="6"/>
      <c r="AM220" s="6"/>
    </row>
    <row r="221" spans="1:39" ht="21" customHeight="1" x14ac:dyDescent="0.15">
      <c r="A221" s="181">
        <v>211</v>
      </c>
      <c r="B221" s="63"/>
      <c r="C221" s="57"/>
      <c r="D221" s="87"/>
      <c r="E221" s="87"/>
      <c r="F221" s="191"/>
      <c r="G221" s="219"/>
      <c r="H221" s="213"/>
      <c r="I221" s="233"/>
      <c r="J221" s="233"/>
      <c r="K221" s="315">
        <f t="shared" si="10"/>
        <v>0</v>
      </c>
      <c r="L221" s="66"/>
      <c r="M221" s="58"/>
      <c r="N221" s="66"/>
      <c r="O221" s="58"/>
      <c r="P221" s="57"/>
      <c r="Q221" s="58"/>
      <c r="R221" s="57"/>
      <c r="S221" s="158"/>
      <c r="T221" s="27" t="str">
        <f t="shared" si="11"/>
        <v/>
      </c>
      <c r="U221" s="49" t="str">
        <f t="shared" si="12"/>
        <v/>
      </c>
      <c r="V221" s="27"/>
      <c r="W221" s="26"/>
      <c r="X221" s="26"/>
      <c r="Y221" s="27"/>
      <c r="Z221" s="3"/>
      <c r="AA221" s="14"/>
      <c r="AB221" s="3"/>
      <c r="AC221" s="3"/>
      <c r="AD221" s="14"/>
      <c r="AE221" s="26"/>
      <c r="AF221" s="27"/>
      <c r="AG221" s="26"/>
      <c r="AH221" s="26"/>
      <c r="AI221" s="27"/>
      <c r="AJ221" s="26"/>
      <c r="AK221" s="26"/>
      <c r="AL221" s="6"/>
      <c r="AM221" s="6"/>
    </row>
    <row r="222" spans="1:39" ht="21" customHeight="1" x14ac:dyDescent="0.15">
      <c r="A222" s="181">
        <v>212</v>
      </c>
      <c r="B222" s="64"/>
      <c r="C222" s="57"/>
      <c r="D222" s="88"/>
      <c r="E222" s="88"/>
      <c r="F222" s="190"/>
      <c r="G222" s="212"/>
      <c r="H222" s="213"/>
      <c r="I222" s="231"/>
      <c r="J222" s="231"/>
      <c r="K222" s="315">
        <f t="shared" si="10"/>
        <v>0</v>
      </c>
      <c r="L222" s="66"/>
      <c r="M222" s="58"/>
      <c r="N222" s="66"/>
      <c r="O222" s="58"/>
      <c r="P222" s="57"/>
      <c r="Q222" s="57"/>
      <c r="R222" s="57"/>
      <c r="S222" s="158"/>
      <c r="T222" s="27" t="str">
        <f t="shared" si="11"/>
        <v/>
      </c>
      <c r="U222" s="49" t="str">
        <f t="shared" si="12"/>
        <v/>
      </c>
      <c r="V222" s="27"/>
      <c r="W222" s="26"/>
      <c r="X222" s="26"/>
      <c r="Y222" s="27"/>
      <c r="Z222" s="3"/>
      <c r="AA222" s="14"/>
      <c r="AB222" s="3"/>
      <c r="AC222" s="3"/>
      <c r="AD222" s="14"/>
      <c r="AE222" s="26"/>
      <c r="AF222" s="27"/>
      <c r="AG222" s="26"/>
      <c r="AH222" s="26"/>
      <c r="AI222" s="27"/>
      <c r="AJ222" s="26"/>
      <c r="AK222" s="26"/>
      <c r="AL222" s="6"/>
      <c r="AM222" s="6"/>
    </row>
    <row r="223" spans="1:39" ht="21" customHeight="1" x14ac:dyDescent="0.15">
      <c r="A223" s="181">
        <v>213</v>
      </c>
      <c r="B223" s="63"/>
      <c r="C223" s="57"/>
      <c r="D223" s="88"/>
      <c r="E223" s="88"/>
      <c r="F223" s="190"/>
      <c r="G223" s="219"/>
      <c r="H223" s="213"/>
      <c r="I223" s="231"/>
      <c r="J223" s="231"/>
      <c r="K223" s="315">
        <f t="shared" si="10"/>
        <v>0</v>
      </c>
      <c r="L223" s="66"/>
      <c r="M223" s="165"/>
      <c r="N223" s="66"/>
      <c r="O223" s="165"/>
      <c r="P223" s="57"/>
      <c r="Q223" s="58"/>
      <c r="R223" s="57"/>
      <c r="S223" s="158"/>
      <c r="T223" s="27" t="str">
        <f t="shared" si="11"/>
        <v/>
      </c>
      <c r="U223" s="49" t="str">
        <f t="shared" si="12"/>
        <v/>
      </c>
      <c r="V223" s="27"/>
      <c r="W223" s="26"/>
      <c r="X223" s="26"/>
      <c r="Y223" s="27"/>
      <c r="Z223" s="3"/>
      <c r="AA223" s="14"/>
      <c r="AB223" s="3"/>
      <c r="AC223" s="3"/>
      <c r="AD223" s="14"/>
      <c r="AE223" s="26"/>
      <c r="AF223" s="27"/>
      <c r="AG223" s="26"/>
      <c r="AH223" s="26"/>
      <c r="AI223" s="27"/>
      <c r="AJ223" s="26"/>
      <c r="AK223" s="26"/>
      <c r="AL223" s="6"/>
      <c r="AM223" s="6"/>
    </row>
    <row r="224" spans="1:39" ht="21" customHeight="1" x14ac:dyDescent="0.15">
      <c r="A224" s="181">
        <v>214</v>
      </c>
      <c r="B224" s="63"/>
      <c r="C224" s="57"/>
      <c r="D224" s="88"/>
      <c r="E224" s="88"/>
      <c r="F224" s="190"/>
      <c r="G224" s="219"/>
      <c r="H224" s="213"/>
      <c r="I224" s="231"/>
      <c r="J224" s="231"/>
      <c r="K224" s="315">
        <f t="shared" si="10"/>
        <v>0</v>
      </c>
      <c r="L224" s="66"/>
      <c r="M224" s="58"/>
      <c r="N224" s="66"/>
      <c r="O224" s="58"/>
      <c r="P224" s="57"/>
      <c r="Q224" s="58"/>
      <c r="R224" s="57"/>
      <c r="S224" s="158"/>
      <c r="T224" s="27" t="str">
        <f t="shared" si="11"/>
        <v/>
      </c>
      <c r="U224" s="49" t="str">
        <f t="shared" si="12"/>
        <v/>
      </c>
      <c r="V224" s="27"/>
      <c r="W224" s="26"/>
      <c r="X224" s="26"/>
      <c r="Y224" s="27"/>
      <c r="Z224" s="3"/>
      <c r="AA224" s="14"/>
      <c r="AB224" s="3"/>
      <c r="AC224" s="3"/>
      <c r="AD224" s="14"/>
      <c r="AE224" s="26"/>
      <c r="AF224" s="27"/>
      <c r="AG224" s="26"/>
      <c r="AH224" s="26"/>
      <c r="AI224" s="27"/>
      <c r="AJ224" s="26"/>
      <c r="AK224" s="26"/>
      <c r="AL224" s="6"/>
      <c r="AM224" s="6"/>
    </row>
    <row r="225" spans="1:39" ht="21" customHeight="1" x14ac:dyDescent="0.15">
      <c r="A225" s="181">
        <v>215</v>
      </c>
      <c r="B225" s="63"/>
      <c r="C225" s="57"/>
      <c r="D225" s="88"/>
      <c r="E225" s="88"/>
      <c r="F225" s="190"/>
      <c r="G225" s="219"/>
      <c r="H225" s="213"/>
      <c r="I225" s="231"/>
      <c r="J225" s="231"/>
      <c r="K225" s="315">
        <f t="shared" si="10"/>
        <v>0</v>
      </c>
      <c r="L225" s="66"/>
      <c r="M225" s="58"/>
      <c r="N225" s="66"/>
      <c r="O225" s="58"/>
      <c r="P225" s="57"/>
      <c r="Q225" s="57"/>
      <c r="R225" s="57"/>
      <c r="S225" s="158"/>
      <c r="T225" s="27" t="str">
        <f t="shared" si="11"/>
        <v/>
      </c>
      <c r="U225" s="49" t="str">
        <f t="shared" si="12"/>
        <v/>
      </c>
      <c r="V225" s="27"/>
      <c r="W225" s="26"/>
      <c r="X225" s="26"/>
      <c r="Y225" s="27"/>
      <c r="Z225" s="3"/>
      <c r="AA225" s="14"/>
      <c r="AB225" s="3"/>
      <c r="AC225" s="3"/>
      <c r="AD225" s="14"/>
      <c r="AE225" s="26"/>
      <c r="AF225" s="27"/>
      <c r="AG225" s="26"/>
      <c r="AH225" s="26"/>
      <c r="AI225" s="27"/>
      <c r="AJ225" s="26"/>
      <c r="AK225" s="26"/>
      <c r="AL225" s="6"/>
      <c r="AM225" s="6"/>
    </row>
    <row r="226" spans="1:39" ht="21" customHeight="1" x14ac:dyDescent="0.15">
      <c r="A226" s="193">
        <v>216</v>
      </c>
      <c r="B226" s="105"/>
      <c r="C226" s="111"/>
      <c r="D226" s="157"/>
      <c r="E226" s="157"/>
      <c r="F226" s="199"/>
      <c r="G226" s="220"/>
      <c r="H226" s="228"/>
      <c r="I226" s="236"/>
      <c r="J226" s="236"/>
      <c r="K226" s="316">
        <f t="shared" si="10"/>
        <v>0</v>
      </c>
      <c r="L226" s="265"/>
      <c r="M226" s="68"/>
      <c r="N226" s="265"/>
      <c r="O226" s="68"/>
      <c r="P226" s="111"/>
      <c r="Q226" s="111"/>
      <c r="R226" s="111"/>
      <c r="S226" s="195"/>
      <c r="T226" s="27" t="str">
        <f t="shared" si="11"/>
        <v/>
      </c>
      <c r="U226" s="49" t="str">
        <f t="shared" si="12"/>
        <v/>
      </c>
      <c r="V226" s="27"/>
      <c r="W226" s="26"/>
      <c r="X226" s="26"/>
      <c r="Y226" s="27"/>
      <c r="Z226" s="3"/>
      <c r="AA226" s="14"/>
      <c r="AB226" s="3"/>
      <c r="AC226" s="3"/>
      <c r="AD226" s="14"/>
      <c r="AE226" s="26"/>
      <c r="AF226" s="27"/>
      <c r="AG226" s="26"/>
      <c r="AH226" s="26"/>
      <c r="AI226" s="27"/>
      <c r="AJ226" s="26"/>
      <c r="AK226" s="26"/>
      <c r="AL226" s="6"/>
      <c r="AM226" s="6"/>
    </row>
    <row r="227" spans="1:39" ht="21" customHeight="1" x14ac:dyDescent="0.15">
      <c r="A227" s="196">
        <v>217</v>
      </c>
      <c r="B227" s="99"/>
      <c r="C227" s="97"/>
      <c r="D227" s="110"/>
      <c r="E227" s="110"/>
      <c r="F227" s="197"/>
      <c r="G227" s="221"/>
      <c r="H227" s="223"/>
      <c r="I227" s="232"/>
      <c r="J227" s="232"/>
      <c r="K227" s="314">
        <f t="shared" si="10"/>
        <v>0</v>
      </c>
      <c r="L227" s="291"/>
      <c r="M227" s="69"/>
      <c r="N227" s="291"/>
      <c r="O227" s="69"/>
      <c r="P227" s="97"/>
      <c r="Q227" s="97"/>
      <c r="R227" s="97"/>
      <c r="S227" s="116"/>
      <c r="T227" s="27" t="str">
        <f t="shared" si="11"/>
        <v/>
      </c>
      <c r="U227" s="49" t="str">
        <f t="shared" si="12"/>
        <v/>
      </c>
      <c r="V227" s="27"/>
      <c r="W227" s="26"/>
      <c r="X227" s="26"/>
      <c r="Y227" s="27"/>
      <c r="Z227" s="3"/>
      <c r="AA227" s="14"/>
      <c r="AB227" s="3"/>
      <c r="AC227" s="3"/>
      <c r="AD227" s="14"/>
      <c r="AE227" s="26"/>
      <c r="AF227" s="27"/>
      <c r="AG227" s="26"/>
      <c r="AH227" s="26"/>
      <c r="AI227" s="27"/>
      <c r="AJ227" s="26"/>
      <c r="AK227" s="26"/>
      <c r="AL227" s="6"/>
      <c r="AM227" s="6"/>
    </row>
    <row r="228" spans="1:39" ht="21" customHeight="1" x14ac:dyDescent="0.15">
      <c r="A228" s="181">
        <v>218</v>
      </c>
      <c r="B228" s="63"/>
      <c r="C228" s="57"/>
      <c r="D228" s="88"/>
      <c r="E228" s="88"/>
      <c r="F228" s="190"/>
      <c r="G228" s="219"/>
      <c r="H228" s="213"/>
      <c r="I228" s="231"/>
      <c r="J228" s="231"/>
      <c r="K228" s="315">
        <f t="shared" si="10"/>
        <v>0</v>
      </c>
      <c r="L228" s="66"/>
      <c r="M228" s="58"/>
      <c r="N228" s="66"/>
      <c r="O228" s="58"/>
      <c r="P228" s="57"/>
      <c r="Q228" s="57"/>
      <c r="R228" s="57"/>
      <c r="S228" s="158"/>
      <c r="T228" s="27" t="str">
        <f t="shared" si="11"/>
        <v/>
      </c>
      <c r="U228" s="49" t="str">
        <f t="shared" si="12"/>
        <v/>
      </c>
      <c r="V228" s="27"/>
      <c r="W228" s="26"/>
      <c r="X228" s="26"/>
      <c r="Y228" s="27"/>
      <c r="Z228" s="3"/>
      <c r="AA228" s="14"/>
      <c r="AB228" s="3"/>
      <c r="AC228" s="3"/>
      <c r="AD228" s="14"/>
      <c r="AE228" s="26"/>
      <c r="AF228" s="27"/>
      <c r="AG228" s="26"/>
      <c r="AH228" s="26"/>
      <c r="AI228" s="27"/>
      <c r="AJ228" s="26"/>
      <c r="AK228" s="26"/>
      <c r="AL228" s="6"/>
      <c r="AM228" s="6"/>
    </row>
    <row r="229" spans="1:39" ht="21" customHeight="1" x14ac:dyDescent="0.15">
      <c r="A229" s="181">
        <v>219</v>
      </c>
      <c r="B229" s="63"/>
      <c r="C229" s="57"/>
      <c r="D229" s="88"/>
      <c r="E229" s="88"/>
      <c r="F229" s="190"/>
      <c r="G229" s="219"/>
      <c r="H229" s="213"/>
      <c r="I229" s="231"/>
      <c r="J229" s="231"/>
      <c r="K229" s="315">
        <f t="shared" si="10"/>
        <v>0</v>
      </c>
      <c r="L229" s="66"/>
      <c r="M229" s="58"/>
      <c r="N229" s="66"/>
      <c r="O229" s="58"/>
      <c r="P229" s="57"/>
      <c r="Q229" s="57"/>
      <c r="R229" s="57"/>
      <c r="S229" s="158"/>
      <c r="T229" s="27" t="str">
        <f t="shared" si="11"/>
        <v/>
      </c>
      <c r="U229" s="49" t="str">
        <f t="shared" si="12"/>
        <v/>
      </c>
      <c r="V229" s="32"/>
      <c r="W229" s="31"/>
      <c r="X229" s="31"/>
      <c r="Y229" s="32"/>
      <c r="Z229" s="3"/>
      <c r="AA229" s="14"/>
      <c r="AB229" s="4"/>
      <c r="AC229" s="3"/>
      <c r="AD229" s="14"/>
      <c r="AE229" s="31"/>
      <c r="AF229" s="32"/>
      <c r="AG229" s="31"/>
      <c r="AH229" s="31"/>
      <c r="AI229" s="32"/>
      <c r="AJ229" s="26"/>
      <c r="AK229" s="26"/>
      <c r="AL229" s="6"/>
      <c r="AM229" s="6"/>
    </row>
    <row r="230" spans="1:39" ht="21" customHeight="1" x14ac:dyDescent="0.15">
      <c r="A230" s="181">
        <v>220</v>
      </c>
      <c r="B230" s="63"/>
      <c r="C230" s="57"/>
      <c r="D230" s="88"/>
      <c r="E230" s="88"/>
      <c r="F230" s="190"/>
      <c r="G230" s="219"/>
      <c r="H230" s="213"/>
      <c r="I230" s="231"/>
      <c r="J230" s="231"/>
      <c r="K230" s="315">
        <f t="shared" si="10"/>
        <v>0</v>
      </c>
      <c r="L230" s="66"/>
      <c r="M230" s="58"/>
      <c r="N230" s="66"/>
      <c r="O230" s="58"/>
      <c r="P230" s="57"/>
      <c r="Q230" s="57"/>
      <c r="R230" s="57"/>
      <c r="S230" s="158"/>
      <c r="T230" s="27" t="str">
        <f t="shared" si="11"/>
        <v/>
      </c>
      <c r="U230" s="49" t="str">
        <f t="shared" si="12"/>
        <v/>
      </c>
      <c r="V230" s="32"/>
      <c r="W230" s="31"/>
      <c r="X230" s="31"/>
      <c r="Y230" s="32"/>
      <c r="Z230" s="3"/>
      <c r="AA230" s="14"/>
      <c r="AB230" s="4"/>
      <c r="AC230" s="3"/>
      <c r="AD230" s="14"/>
      <c r="AE230" s="31"/>
      <c r="AF230" s="32"/>
      <c r="AG230" s="31"/>
      <c r="AH230" s="31"/>
      <c r="AI230" s="32"/>
      <c r="AJ230" s="26"/>
      <c r="AK230" s="26"/>
      <c r="AL230" s="6"/>
      <c r="AM230" s="6"/>
    </row>
    <row r="231" spans="1:39" ht="21" customHeight="1" x14ac:dyDescent="0.15">
      <c r="A231" s="181" t="s">
        <v>242</v>
      </c>
      <c r="B231" s="63"/>
      <c r="C231" s="57"/>
      <c r="D231" s="88"/>
      <c r="E231" s="88"/>
      <c r="F231" s="190"/>
      <c r="G231" s="219"/>
      <c r="H231" s="213"/>
      <c r="I231" s="231"/>
      <c r="J231" s="231"/>
      <c r="K231" s="315">
        <f t="shared" si="10"/>
        <v>0</v>
      </c>
      <c r="L231" s="66"/>
      <c r="M231" s="58"/>
      <c r="N231" s="66"/>
      <c r="O231" s="58"/>
      <c r="P231" s="57"/>
      <c r="Q231" s="57"/>
      <c r="R231" s="57"/>
      <c r="S231" s="158"/>
      <c r="T231" s="27" t="str">
        <f t="shared" si="11"/>
        <v/>
      </c>
      <c r="U231" s="49" t="str">
        <f t="shared" si="12"/>
        <v/>
      </c>
      <c r="V231" s="34"/>
      <c r="W231" s="33"/>
      <c r="X231" s="33"/>
      <c r="Y231" s="34"/>
      <c r="Z231" s="3"/>
      <c r="AA231" s="14"/>
      <c r="AB231" s="5"/>
      <c r="AC231" s="3"/>
      <c r="AD231" s="14"/>
      <c r="AE231" s="33"/>
      <c r="AF231" s="34"/>
      <c r="AG231" s="33"/>
      <c r="AH231" s="33"/>
      <c r="AI231" s="34"/>
      <c r="AJ231" s="26"/>
      <c r="AK231" s="26"/>
      <c r="AL231" s="6"/>
      <c r="AM231" s="6"/>
    </row>
    <row r="232" spans="1:39" ht="21" customHeight="1" x14ac:dyDescent="0.15">
      <c r="A232" s="181">
        <v>221</v>
      </c>
      <c r="B232" s="63"/>
      <c r="C232" s="57"/>
      <c r="D232" s="88"/>
      <c r="E232" s="88"/>
      <c r="F232" s="190"/>
      <c r="G232" s="219"/>
      <c r="H232" s="213"/>
      <c r="I232" s="231"/>
      <c r="J232" s="231"/>
      <c r="K232" s="831">
        <f t="shared" si="10"/>
        <v>0</v>
      </c>
      <c r="L232" s="66"/>
      <c r="M232" s="58"/>
      <c r="N232" s="66"/>
      <c r="O232" s="58"/>
      <c r="P232" s="57"/>
      <c r="Q232" s="57"/>
      <c r="R232" s="57"/>
      <c r="S232" s="158"/>
      <c r="T232" s="27" t="str">
        <f t="shared" si="11"/>
        <v/>
      </c>
      <c r="U232" s="49" t="str">
        <f t="shared" si="12"/>
        <v/>
      </c>
      <c r="V232" s="25"/>
      <c r="W232" s="25"/>
      <c r="X232" s="25"/>
      <c r="Y232" s="25"/>
      <c r="Z232" s="11"/>
      <c r="AA232" s="18"/>
      <c r="AB232" s="11"/>
      <c r="AC232" s="11"/>
      <c r="AD232" s="18"/>
      <c r="AE232" s="25"/>
      <c r="AF232" s="25"/>
      <c r="AG232" s="25"/>
      <c r="AH232" s="25"/>
      <c r="AI232" s="25"/>
      <c r="AJ232" s="25"/>
      <c r="AK232" s="22"/>
      <c r="AL232" s="6"/>
      <c r="AM232" s="6"/>
    </row>
    <row r="233" spans="1:39" ht="21" customHeight="1" x14ac:dyDescent="0.15">
      <c r="A233" s="182">
        <v>222</v>
      </c>
      <c r="B233" s="63"/>
      <c r="C233" s="57"/>
      <c r="D233" s="88"/>
      <c r="E233" s="88"/>
      <c r="F233" s="190"/>
      <c r="G233" s="219"/>
      <c r="H233" s="213"/>
      <c r="I233" s="231"/>
      <c r="J233" s="231"/>
      <c r="K233" s="831">
        <f t="shared" si="10"/>
        <v>0</v>
      </c>
      <c r="L233" s="66"/>
      <c r="M233" s="58"/>
      <c r="N233" s="66"/>
      <c r="O233" s="58"/>
      <c r="P233" s="57"/>
      <c r="Q233" s="57"/>
      <c r="R233" s="57"/>
      <c r="S233" s="158"/>
      <c r="T233" s="27" t="str">
        <f t="shared" si="11"/>
        <v/>
      </c>
      <c r="U233" s="49" t="str">
        <f t="shared" si="12"/>
        <v/>
      </c>
      <c r="V233" s="27"/>
      <c r="W233" s="26"/>
      <c r="X233" s="26"/>
      <c r="Y233" s="27"/>
      <c r="Z233" s="3"/>
      <c r="AA233" s="14"/>
      <c r="AB233" s="3"/>
      <c r="AC233" s="3"/>
      <c r="AD233" s="14"/>
      <c r="AE233" s="26"/>
      <c r="AF233" s="27"/>
      <c r="AG233" s="26"/>
      <c r="AH233" s="26"/>
      <c r="AI233" s="27"/>
      <c r="AJ233" s="26"/>
      <c r="AK233" s="26"/>
      <c r="AL233" s="6"/>
      <c r="AM233" s="6"/>
    </row>
    <row r="234" spans="1:39" ht="21" customHeight="1" x14ac:dyDescent="0.15">
      <c r="A234" s="182">
        <v>223</v>
      </c>
      <c r="B234" s="63"/>
      <c r="C234" s="57"/>
      <c r="D234" s="88"/>
      <c r="E234" s="88"/>
      <c r="F234" s="190"/>
      <c r="G234" s="219"/>
      <c r="H234" s="213"/>
      <c r="I234" s="231"/>
      <c r="J234" s="231"/>
      <c r="K234" s="831">
        <f t="shared" si="10"/>
        <v>0</v>
      </c>
      <c r="L234" s="66"/>
      <c r="M234" s="58"/>
      <c r="N234" s="66"/>
      <c r="O234" s="58"/>
      <c r="P234" s="57"/>
      <c r="Q234" s="57"/>
      <c r="R234" s="57"/>
      <c r="S234" s="158"/>
      <c r="T234" s="27" t="str">
        <f t="shared" si="11"/>
        <v/>
      </c>
      <c r="U234" s="49" t="str">
        <f t="shared" si="12"/>
        <v/>
      </c>
      <c r="V234" s="27"/>
      <c r="W234" s="26"/>
      <c r="X234" s="26"/>
      <c r="Y234" s="27"/>
      <c r="Z234" s="3"/>
      <c r="AA234" s="14"/>
      <c r="AB234" s="3"/>
      <c r="AC234" s="3"/>
      <c r="AD234" s="14"/>
      <c r="AE234" s="26"/>
      <c r="AF234" s="27"/>
      <c r="AG234" s="26"/>
      <c r="AH234" s="26"/>
      <c r="AI234" s="27"/>
      <c r="AJ234" s="26"/>
      <c r="AK234" s="26"/>
      <c r="AL234" s="6"/>
      <c r="AM234" s="6"/>
    </row>
    <row r="235" spans="1:39" ht="21" customHeight="1" x14ac:dyDescent="0.15">
      <c r="A235" s="182">
        <v>224</v>
      </c>
      <c r="B235" s="63"/>
      <c r="C235" s="57"/>
      <c r="D235" s="88"/>
      <c r="E235" s="88"/>
      <c r="F235" s="190"/>
      <c r="G235" s="219"/>
      <c r="H235" s="213"/>
      <c r="I235" s="231"/>
      <c r="J235" s="231"/>
      <c r="K235" s="318">
        <f t="shared" si="10"/>
        <v>0</v>
      </c>
      <c r="L235" s="66"/>
      <c r="M235" s="58"/>
      <c r="N235" s="66"/>
      <c r="O235" s="58"/>
      <c r="P235" s="57"/>
      <c r="Q235" s="57"/>
      <c r="R235" s="57"/>
      <c r="S235" s="158"/>
      <c r="T235" s="27" t="str">
        <f t="shared" si="11"/>
        <v/>
      </c>
      <c r="U235" s="49" t="str">
        <f t="shared" si="12"/>
        <v/>
      </c>
      <c r="V235" s="27"/>
      <c r="W235" s="26"/>
      <c r="X235" s="26"/>
      <c r="Y235" s="27"/>
      <c r="Z235" s="3"/>
      <c r="AA235" s="14"/>
      <c r="AB235" s="3"/>
      <c r="AC235" s="3"/>
      <c r="AD235" s="14"/>
      <c r="AE235" s="26"/>
      <c r="AF235" s="27"/>
      <c r="AG235" s="26"/>
      <c r="AH235" s="26"/>
      <c r="AI235" s="27"/>
      <c r="AJ235" s="26"/>
      <c r="AK235" s="26"/>
      <c r="AL235" s="6"/>
      <c r="AM235" s="6"/>
    </row>
    <row r="236" spans="1:39" ht="21" customHeight="1" x14ac:dyDescent="0.15">
      <c r="A236" s="181">
        <v>225</v>
      </c>
      <c r="B236" s="63"/>
      <c r="C236" s="57"/>
      <c r="D236" s="88"/>
      <c r="E236" s="88"/>
      <c r="F236" s="190"/>
      <c r="G236" s="219"/>
      <c r="H236" s="213"/>
      <c r="I236" s="231"/>
      <c r="J236" s="231"/>
      <c r="K236" s="315">
        <f t="shared" si="10"/>
        <v>0</v>
      </c>
      <c r="L236" s="66"/>
      <c r="M236" s="58"/>
      <c r="N236" s="66"/>
      <c r="O236" s="58"/>
      <c r="P236" s="57"/>
      <c r="Q236" s="57"/>
      <c r="R236" s="57"/>
      <c r="S236" s="158"/>
      <c r="T236" s="27" t="str">
        <f t="shared" si="11"/>
        <v/>
      </c>
      <c r="U236" s="49" t="str">
        <f t="shared" si="12"/>
        <v/>
      </c>
      <c r="V236" s="27"/>
      <c r="W236" s="26"/>
      <c r="X236" s="26"/>
      <c r="Y236" s="27"/>
      <c r="Z236" s="3"/>
      <c r="AA236" s="14"/>
      <c r="AB236" s="3"/>
      <c r="AC236" s="3"/>
      <c r="AD236" s="14"/>
      <c r="AE236" s="26"/>
      <c r="AF236" s="27"/>
      <c r="AG236" s="26"/>
      <c r="AH236" s="26"/>
      <c r="AI236" s="27"/>
      <c r="AJ236" s="26"/>
      <c r="AK236" s="26"/>
      <c r="AL236" s="6"/>
      <c r="AM236" s="6"/>
    </row>
    <row r="237" spans="1:39" ht="21" customHeight="1" x14ac:dyDescent="0.15">
      <c r="A237" s="181">
        <v>226</v>
      </c>
      <c r="B237" s="63"/>
      <c r="C237" s="57"/>
      <c r="D237" s="88"/>
      <c r="E237" s="88"/>
      <c r="F237" s="190"/>
      <c r="G237" s="219"/>
      <c r="H237" s="213"/>
      <c r="I237" s="231"/>
      <c r="J237" s="231"/>
      <c r="K237" s="315">
        <f t="shared" si="10"/>
        <v>0</v>
      </c>
      <c r="L237" s="66"/>
      <c r="M237" s="58"/>
      <c r="N237" s="66"/>
      <c r="O237" s="58"/>
      <c r="P237" s="57"/>
      <c r="Q237" s="57"/>
      <c r="R237" s="57"/>
      <c r="S237" s="158"/>
      <c r="T237" s="27" t="str">
        <f t="shared" si="11"/>
        <v/>
      </c>
      <c r="U237" s="49" t="str">
        <f t="shared" si="12"/>
        <v/>
      </c>
      <c r="V237" s="27"/>
      <c r="W237" s="26"/>
      <c r="X237" s="26"/>
      <c r="Y237" s="27"/>
      <c r="Z237" s="3"/>
      <c r="AA237" s="14"/>
      <c r="AB237" s="3"/>
      <c r="AC237" s="3"/>
      <c r="AD237" s="14"/>
      <c r="AE237" s="26"/>
      <c r="AF237" s="27"/>
      <c r="AG237" s="26"/>
      <c r="AH237" s="26"/>
      <c r="AI237" s="27"/>
      <c r="AJ237" s="26"/>
      <c r="AK237" s="26"/>
      <c r="AL237" s="6"/>
      <c r="AM237" s="6"/>
    </row>
    <row r="238" spans="1:39" ht="21" customHeight="1" x14ac:dyDescent="0.15">
      <c r="A238" s="181">
        <v>227</v>
      </c>
      <c r="B238" s="63"/>
      <c r="C238" s="57"/>
      <c r="D238" s="88"/>
      <c r="E238" s="88"/>
      <c r="F238" s="190"/>
      <c r="G238" s="219"/>
      <c r="H238" s="213"/>
      <c r="I238" s="231"/>
      <c r="J238" s="231"/>
      <c r="K238" s="315">
        <f t="shared" si="10"/>
        <v>0</v>
      </c>
      <c r="L238" s="66"/>
      <c r="M238" s="58"/>
      <c r="N238" s="66"/>
      <c r="O238" s="58"/>
      <c r="P238" s="57"/>
      <c r="Q238" s="57"/>
      <c r="R238" s="57"/>
      <c r="S238" s="158"/>
      <c r="T238" s="27" t="str">
        <f t="shared" si="11"/>
        <v/>
      </c>
      <c r="U238" s="49" t="str">
        <f t="shared" si="12"/>
        <v/>
      </c>
      <c r="V238" s="30"/>
      <c r="W238" s="26"/>
      <c r="X238" s="26"/>
      <c r="Y238" s="27"/>
      <c r="Z238" s="3"/>
      <c r="AA238" s="14"/>
      <c r="AB238" s="3"/>
      <c r="AC238" s="3"/>
      <c r="AD238" s="14"/>
      <c r="AE238" s="26"/>
      <c r="AF238" s="27"/>
      <c r="AG238" s="26"/>
      <c r="AH238" s="26"/>
      <c r="AI238" s="27"/>
      <c r="AJ238" s="26"/>
      <c r="AK238" s="26"/>
      <c r="AL238" s="6"/>
      <c r="AM238" s="6"/>
    </row>
    <row r="239" spans="1:39" ht="21" customHeight="1" x14ac:dyDescent="0.15">
      <c r="A239" s="177">
        <v>228</v>
      </c>
      <c r="B239" s="78"/>
      <c r="C239" s="78"/>
      <c r="D239" s="86"/>
      <c r="E239" s="86"/>
      <c r="F239" s="77"/>
      <c r="G239" s="215"/>
      <c r="H239" s="215"/>
      <c r="I239" s="225"/>
      <c r="J239" s="225"/>
      <c r="K239" s="315">
        <f t="shared" si="10"/>
        <v>0</v>
      </c>
      <c r="L239" s="70"/>
      <c r="M239" s="67"/>
      <c r="N239" s="70"/>
      <c r="O239" s="67"/>
      <c r="P239" s="78"/>
      <c r="Q239" s="78"/>
      <c r="R239" s="78"/>
      <c r="S239" s="192"/>
      <c r="T239" s="27" t="str">
        <f t="shared" si="11"/>
        <v/>
      </c>
      <c r="U239" s="49" t="str">
        <f t="shared" si="12"/>
        <v/>
      </c>
      <c r="V239" s="27"/>
      <c r="W239" s="26"/>
      <c r="X239" s="26"/>
      <c r="Y239" s="27"/>
      <c r="Z239" s="3"/>
      <c r="AA239" s="14"/>
      <c r="AB239" s="3"/>
      <c r="AC239" s="3"/>
      <c r="AD239" s="14"/>
      <c r="AE239" s="26"/>
      <c r="AF239" s="27"/>
      <c r="AG239" s="26"/>
      <c r="AH239" s="26"/>
      <c r="AI239" s="27"/>
      <c r="AJ239" s="26"/>
      <c r="AK239" s="26"/>
      <c r="AL239" s="6"/>
      <c r="AM239" s="6"/>
    </row>
    <row r="240" spans="1:39" ht="21" customHeight="1" x14ac:dyDescent="0.15">
      <c r="A240" s="181">
        <v>229</v>
      </c>
      <c r="B240" s="63"/>
      <c r="C240" s="57"/>
      <c r="D240" s="88"/>
      <c r="E240" s="88"/>
      <c r="F240" s="190"/>
      <c r="G240" s="219"/>
      <c r="H240" s="213"/>
      <c r="I240" s="231"/>
      <c r="J240" s="231"/>
      <c r="K240" s="315">
        <f t="shared" si="10"/>
        <v>0</v>
      </c>
      <c r="L240" s="66"/>
      <c r="M240" s="58"/>
      <c r="N240" s="66"/>
      <c r="O240" s="58"/>
      <c r="P240" s="57"/>
      <c r="Q240" s="57"/>
      <c r="R240" s="57"/>
      <c r="S240" s="158"/>
      <c r="T240" s="27" t="str">
        <f t="shared" si="11"/>
        <v/>
      </c>
      <c r="U240" s="49" t="str">
        <f t="shared" si="12"/>
        <v/>
      </c>
      <c r="V240" s="27"/>
      <c r="W240" s="26"/>
      <c r="X240" s="26"/>
      <c r="Y240" s="27"/>
      <c r="Z240" s="3"/>
      <c r="AA240" s="14"/>
      <c r="AB240" s="3"/>
      <c r="AC240" s="3"/>
      <c r="AD240" s="14"/>
      <c r="AE240" s="26"/>
      <c r="AF240" s="27"/>
      <c r="AG240" s="26"/>
      <c r="AH240" s="26"/>
      <c r="AI240" s="27"/>
      <c r="AJ240" s="26"/>
      <c r="AK240" s="26"/>
      <c r="AL240" s="6"/>
      <c r="AM240" s="6"/>
    </row>
    <row r="241" spans="1:39" ht="21" customHeight="1" x14ac:dyDescent="0.15">
      <c r="A241" s="181">
        <v>230</v>
      </c>
      <c r="B241" s="63"/>
      <c r="C241" s="57"/>
      <c r="D241" s="88"/>
      <c r="E241" s="88"/>
      <c r="F241" s="190"/>
      <c r="G241" s="219"/>
      <c r="H241" s="213"/>
      <c r="I241" s="231"/>
      <c r="J241" s="231"/>
      <c r="K241" s="315">
        <f t="shared" si="10"/>
        <v>0</v>
      </c>
      <c r="L241" s="66"/>
      <c r="M241" s="58"/>
      <c r="N241" s="66"/>
      <c r="O241" s="58"/>
      <c r="P241" s="57"/>
      <c r="Q241" s="57"/>
      <c r="R241" s="57"/>
      <c r="S241" s="158"/>
      <c r="T241" s="27" t="str">
        <f t="shared" si="11"/>
        <v/>
      </c>
      <c r="U241" s="49" t="str">
        <f t="shared" si="12"/>
        <v/>
      </c>
      <c r="V241" s="27"/>
      <c r="W241" s="26"/>
      <c r="X241" s="26"/>
      <c r="Y241" s="27"/>
      <c r="Z241" s="3"/>
      <c r="AA241" s="14"/>
      <c r="AB241" s="3"/>
      <c r="AC241" s="3"/>
      <c r="AD241" s="14"/>
      <c r="AE241" s="26"/>
      <c r="AF241" s="27"/>
      <c r="AG241" s="26"/>
      <c r="AH241" s="26"/>
      <c r="AI241" s="27"/>
      <c r="AJ241" s="26"/>
      <c r="AK241" s="26"/>
      <c r="AL241" s="6"/>
      <c r="AM241" s="6"/>
    </row>
    <row r="242" spans="1:39" ht="21" customHeight="1" x14ac:dyDescent="0.15">
      <c r="A242" s="181">
        <v>231</v>
      </c>
      <c r="B242" s="63"/>
      <c r="C242" s="57"/>
      <c r="D242" s="87"/>
      <c r="E242" s="87"/>
      <c r="F242" s="191"/>
      <c r="G242" s="219"/>
      <c r="H242" s="213"/>
      <c r="I242" s="233"/>
      <c r="J242" s="233"/>
      <c r="K242" s="315">
        <f t="shared" si="10"/>
        <v>0</v>
      </c>
      <c r="L242" s="66"/>
      <c r="M242" s="58"/>
      <c r="N242" s="66"/>
      <c r="O242" s="58"/>
      <c r="P242" s="57"/>
      <c r="Q242" s="58"/>
      <c r="R242" s="57"/>
      <c r="S242" s="158"/>
      <c r="T242" s="27" t="str">
        <f t="shared" si="11"/>
        <v/>
      </c>
      <c r="U242" s="49" t="str">
        <f t="shared" si="12"/>
        <v/>
      </c>
      <c r="V242" s="27"/>
      <c r="W242" s="26"/>
      <c r="X242" s="26"/>
      <c r="Y242" s="27"/>
      <c r="Z242" s="3"/>
      <c r="AA242" s="14"/>
      <c r="AB242" s="3"/>
      <c r="AC242" s="3"/>
      <c r="AD242" s="14"/>
      <c r="AE242" s="26"/>
      <c r="AF242" s="27"/>
      <c r="AG242" s="26"/>
      <c r="AH242" s="26"/>
      <c r="AI242" s="27"/>
      <c r="AJ242" s="26"/>
      <c r="AK242" s="26"/>
      <c r="AL242" s="6"/>
      <c r="AM242" s="6"/>
    </row>
    <row r="243" spans="1:39" ht="21" customHeight="1" x14ac:dyDescent="0.15">
      <c r="A243" s="181">
        <v>232</v>
      </c>
      <c r="B243" s="63"/>
      <c r="C243" s="57"/>
      <c r="D243" s="88"/>
      <c r="E243" s="88"/>
      <c r="F243" s="190"/>
      <c r="G243" s="219"/>
      <c r="H243" s="213"/>
      <c r="I243" s="231"/>
      <c r="J243" s="231"/>
      <c r="K243" s="315">
        <f t="shared" si="10"/>
        <v>0</v>
      </c>
      <c r="L243" s="66"/>
      <c r="M243" s="58"/>
      <c r="N243" s="66"/>
      <c r="O243" s="58"/>
      <c r="P243" s="57"/>
      <c r="Q243" s="57"/>
      <c r="R243" s="57"/>
      <c r="S243" s="158"/>
      <c r="T243" s="27" t="str">
        <f t="shared" si="11"/>
        <v/>
      </c>
      <c r="U243" s="49" t="str">
        <f t="shared" si="12"/>
        <v/>
      </c>
      <c r="V243" s="27"/>
      <c r="W243" s="26"/>
      <c r="X243" s="26"/>
      <c r="Y243" s="27"/>
      <c r="Z243" s="3"/>
      <c r="AA243" s="14"/>
      <c r="AB243" s="3"/>
      <c r="AC243" s="3"/>
      <c r="AD243" s="14"/>
      <c r="AE243" s="26"/>
      <c r="AF243" s="27"/>
      <c r="AG243" s="26"/>
      <c r="AH243" s="26"/>
      <c r="AI243" s="27"/>
      <c r="AJ243" s="26"/>
      <c r="AK243" s="26"/>
      <c r="AL243" s="6"/>
      <c r="AM243" s="6"/>
    </row>
    <row r="244" spans="1:39" ht="21" customHeight="1" x14ac:dyDescent="0.15">
      <c r="A244" s="181">
        <v>233</v>
      </c>
      <c r="B244" s="63"/>
      <c r="C244" s="57"/>
      <c r="D244" s="87"/>
      <c r="E244" s="87"/>
      <c r="F244" s="191"/>
      <c r="G244" s="219"/>
      <c r="H244" s="213"/>
      <c r="I244" s="233"/>
      <c r="J244" s="233"/>
      <c r="K244" s="315">
        <f t="shared" si="10"/>
        <v>0</v>
      </c>
      <c r="L244" s="66"/>
      <c r="M244" s="58"/>
      <c r="N244" s="66"/>
      <c r="O244" s="58"/>
      <c r="P244" s="57"/>
      <c r="Q244" s="57"/>
      <c r="R244" s="57"/>
      <c r="S244" s="158"/>
      <c r="T244" s="27" t="str">
        <f t="shared" si="11"/>
        <v/>
      </c>
      <c r="U244" s="49" t="str">
        <f t="shared" si="12"/>
        <v/>
      </c>
      <c r="V244" s="27"/>
      <c r="W244" s="26"/>
      <c r="X244" s="26"/>
      <c r="Y244" s="27"/>
      <c r="Z244" s="3"/>
      <c r="AA244" s="14"/>
      <c r="AB244" s="3"/>
      <c r="AC244" s="3"/>
      <c r="AD244" s="14"/>
      <c r="AE244" s="26"/>
      <c r="AF244" s="27"/>
      <c r="AG244" s="26"/>
      <c r="AH244" s="26"/>
      <c r="AI244" s="27"/>
      <c r="AJ244" s="26"/>
      <c r="AK244" s="26"/>
      <c r="AL244" s="6"/>
      <c r="AM244" s="6"/>
    </row>
    <row r="245" spans="1:39" ht="21" customHeight="1" x14ac:dyDescent="0.15">
      <c r="A245" s="181">
        <v>234</v>
      </c>
      <c r="B245" s="63"/>
      <c r="C245" s="57"/>
      <c r="D245" s="88"/>
      <c r="E245" s="88"/>
      <c r="F245" s="190"/>
      <c r="G245" s="219"/>
      <c r="H245" s="213"/>
      <c r="I245" s="231"/>
      <c r="J245" s="231"/>
      <c r="K245" s="315">
        <f t="shared" si="10"/>
        <v>0</v>
      </c>
      <c r="L245" s="66"/>
      <c r="M245" s="58"/>
      <c r="N245" s="66"/>
      <c r="O245" s="58"/>
      <c r="P245" s="57"/>
      <c r="Q245" s="57"/>
      <c r="R245" s="57"/>
      <c r="S245" s="158"/>
      <c r="T245" s="27" t="str">
        <f t="shared" si="11"/>
        <v/>
      </c>
      <c r="U245" s="49" t="str">
        <f t="shared" si="12"/>
        <v/>
      </c>
      <c r="V245" s="27"/>
      <c r="W245" s="26"/>
      <c r="X245" s="26"/>
      <c r="Y245" s="27"/>
      <c r="Z245" s="3"/>
      <c r="AA245" s="14"/>
      <c r="AB245" s="3"/>
      <c r="AC245" s="3"/>
      <c r="AD245" s="14"/>
      <c r="AE245" s="26"/>
      <c r="AF245" s="27"/>
      <c r="AG245" s="26"/>
      <c r="AH245" s="26"/>
      <c r="AI245" s="27"/>
      <c r="AJ245" s="26"/>
      <c r="AK245" s="26"/>
      <c r="AL245" s="6"/>
      <c r="AM245" s="6"/>
    </row>
    <row r="246" spans="1:39" ht="21" customHeight="1" x14ac:dyDescent="0.15">
      <c r="A246" s="193">
        <v>235</v>
      </c>
      <c r="B246" s="105"/>
      <c r="C246" s="111"/>
      <c r="D246" s="112"/>
      <c r="E246" s="112"/>
      <c r="F246" s="194"/>
      <c r="G246" s="220"/>
      <c r="H246" s="228"/>
      <c r="I246" s="234"/>
      <c r="J246" s="234"/>
      <c r="K246" s="316">
        <f t="shared" si="10"/>
        <v>0</v>
      </c>
      <c r="L246" s="265"/>
      <c r="M246" s="68"/>
      <c r="N246" s="265"/>
      <c r="O246" s="68"/>
      <c r="P246" s="111"/>
      <c r="Q246" s="111"/>
      <c r="R246" s="111"/>
      <c r="S246" s="195"/>
      <c r="T246" s="27" t="str">
        <f t="shared" si="11"/>
        <v/>
      </c>
      <c r="U246" s="49" t="str">
        <f t="shared" si="12"/>
        <v/>
      </c>
      <c r="V246" s="27"/>
      <c r="W246" s="26"/>
      <c r="X246" s="26"/>
      <c r="Y246" s="27"/>
      <c r="Z246" s="3"/>
      <c r="AA246" s="14"/>
      <c r="AB246" s="3"/>
      <c r="AC246" s="3"/>
      <c r="AD246" s="14"/>
      <c r="AE246" s="26"/>
      <c r="AF246" s="27"/>
      <c r="AG246" s="26"/>
      <c r="AH246" s="26"/>
      <c r="AI246" s="27"/>
      <c r="AJ246" s="26"/>
      <c r="AK246" s="26"/>
      <c r="AL246" s="6"/>
      <c r="AM246" s="6"/>
    </row>
    <row r="247" spans="1:39" ht="21" customHeight="1" x14ac:dyDescent="0.15">
      <c r="A247" s="196">
        <v>236</v>
      </c>
      <c r="B247" s="99"/>
      <c r="C247" s="97"/>
      <c r="D247" s="110"/>
      <c r="E247" s="110"/>
      <c r="F247" s="197"/>
      <c r="G247" s="221"/>
      <c r="H247" s="223"/>
      <c r="I247" s="232"/>
      <c r="J247" s="232"/>
      <c r="K247" s="314">
        <f t="shared" si="10"/>
        <v>0</v>
      </c>
      <c r="L247" s="291"/>
      <c r="M247" s="69"/>
      <c r="N247" s="291"/>
      <c r="O247" s="69"/>
      <c r="P247" s="97"/>
      <c r="Q247" s="97"/>
      <c r="R247" s="97"/>
      <c r="S247" s="116"/>
      <c r="T247" s="27" t="str">
        <f t="shared" si="11"/>
        <v/>
      </c>
      <c r="U247" s="49" t="str">
        <f t="shared" si="12"/>
        <v/>
      </c>
      <c r="V247" s="27"/>
      <c r="W247" s="26"/>
      <c r="X247" s="26"/>
      <c r="Y247" s="27"/>
      <c r="Z247" s="3"/>
      <c r="AA247" s="14"/>
      <c r="AB247" s="3"/>
      <c r="AC247" s="3"/>
      <c r="AD247" s="14"/>
      <c r="AE247" s="26"/>
      <c r="AF247" s="27"/>
      <c r="AG247" s="26"/>
      <c r="AH247" s="26"/>
      <c r="AI247" s="27"/>
      <c r="AJ247" s="26"/>
      <c r="AK247" s="26"/>
      <c r="AL247" s="6"/>
      <c r="AM247" s="6"/>
    </row>
    <row r="248" spans="1:39" ht="21" customHeight="1" x14ac:dyDescent="0.15">
      <c r="A248" s="181">
        <v>237</v>
      </c>
      <c r="B248" s="63"/>
      <c r="C248" s="57"/>
      <c r="D248" s="88"/>
      <c r="E248" s="88"/>
      <c r="F248" s="190"/>
      <c r="G248" s="219"/>
      <c r="H248" s="213"/>
      <c r="I248" s="231"/>
      <c r="J248" s="231"/>
      <c r="K248" s="315">
        <f t="shared" si="10"/>
        <v>0</v>
      </c>
      <c r="L248" s="66"/>
      <c r="M248" s="58"/>
      <c r="N248" s="66"/>
      <c r="O248" s="58"/>
      <c r="P248" s="57"/>
      <c r="Q248" s="57"/>
      <c r="R248" s="57"/>
      <c r="S248" s="158"/>
      <c r="T248" s="27" t="str">
        <f t="shared" si="11"/>
        <v/>
      </c>
      <c r="U248" s="49" t="str">
        <f t="shared" si="12"/>
        <v/>
      </c>
      <c r="V248" s="27"/>
      <c r="W248" s="26"/>
      <c r="X248" s="26"/>
      <c r="Y248" s="27"/>
      <c r="Z248" s="3"/>
      <c r="AA248" s="14"/>
      <c r="AB248" s="3"/>
      <c r="AC248" s="3"/>
      <c r="AD248" s="14"/>
      <c r="AE248" s="26"/>
      <c r="AF248" s="27"/>
      <c r="AG248" s="26"/>
      <c r="AH248" s="26"/>
      <c r="AI248" s="27"/>
      <c r="AJ248" s="26"/>
      <c r="AK248" s="26"/>
      <c r="AL248" s="6"/>
      <c r="AM248" s="6"/>
    </row>
    <row r="249" spans="1:39" ht="21" customHeight="1" x14ac:dyDescent="0.15">
      <c r="A249" s="181">
        <v>238</v>
      </c>
      <c r="B249" s="63"/>
      <c r="C249" s="57"/>
      <c r="D249" s="87"/>
      <c r="E249" s="87"/>
      <c r="F249" s="191"/>
      <c r="G249" s="219"/>
      <c r="H249" s="213"/>
      <c r="I249" s="233"/>
      <c r="J249" s="233"/>
      <c r="K249" s="315">
        <f t="shared" si="10"/>
        <v>0</v>
      </c>
      <c r="L249" s="66"/>
      <c r="M249" s="58"/>
      <c r="N249" s="66"/>
      <c r="O249" s="58"/>
      <c r="P249" s="57"/>
      <c r="Q249" s="57"/>
      <c r="R249" s="57"/>
      <c r="S249" s="158"/>
      <c r="T249" s="27" t="str">
        <f t="shared" si="11"/>
        <v/>
      </c>
      <c r="U249" s="49" t="str">
        <f t="shared" si="12"/>
        <v/>
      </c>
      <c r="V249" s="27"/>
      <c r="W249" s="26"/>
      <c r="X249" s="26"/>
      <c r="Y249" s="27"/>
      <c r="Z249" s="3"/>
      <c r="AA249" s="14"/>
      <c r="AB249" s="3"/>
      <c r="AC249" s="3"/>
      <c r="AD249" s="14"/>
      <c r="AE249" s="26"/>
      <c r="AF249" s="27"/>
      <c r="AG249" s="26"/>
      <c r="AH249" s="26"/>
      <c r="AI249" s="27"/>
      <c r="AJ249" s="26"/>
      <c r="AK249" s="26"/>
      <c r="AL249" s="6"/>
      <c r="AM249" s="6"/>
    </row>
    <row r="250" spans="1:39" ht="21" customHeight="1" x14ac:dyDescent="0.15">
      <c r="A250" s="181">
        <v>239</v>
      </c>
      <c r="B250" s="63"/>
      <c r="C250" s="57"/>
      <c r="D250" s="88"/>
      <c r="E250" s="88"/>
      <c r="F250" s="190"/>
      <c r="G250" s="219"/>
      <c r="H250" s="213"/>
      <c r="I250" s="231"/>
      <c r="J250" s="231"/>
      <c r="K250" s="315">
        <f t="shared" si="10"/>
        <v>0</v>
      </c>
      <c r="L250" s="66"/>
      <c r="M250" s="58"/>
      <c r="N250" s="66"/>
      <c r="O250" s="58"/>
      <c r="P250" s="57"/>
      <c r="Q250" s="57"/>
      <c r="R250" s="57"/>
      <c r="S250" s="158"/>
      <c r="T250" s="27" t="str">
        <f t="shared" si="11"/>
        <v/>
      </c>
      <c r="U250" s="49" t="str">
        <f t="shared" si="12"/>
        <v/>
      </c>
      <c r="V250" s="32"/>
      <c r="W250" s="31"/>
      <c r="X250" s="31"/>
      <c r="Y250" s="32"/>
      <c r="Z250" s="3"/>
      <c r="AA250" s="14"/>
      <c r="AB250" s="4"/>
      <c r="AC250" s="3"/>
      <c r="AD250" s="14"/>
      <c r="AE250" s="31"/>
      <c r="AF250" s="32"/>
      <c r="AG250" s="31"/>
      <c r="AH250" s="31"/>
      <c r="AI250" s="32"/>
      <c r="AJ250" s="26"/>
      <c r="AK250" s="26"/>
      <c r="AL250" s="6"/>
      <c r="AM250" s="6"/>
    </row>
    <row r="251" spans="1:39" ht="21" customHeight="1" x14ac:dyDescent="0.15">
      <c r="A251" s="181">
        <v>240</v>
      </c>
      <c r="B251" s="63"/>
      <c r="C251" s="57"/>
      <c r="D251" s="88"/>
      <c r="E251" s="88"/>
      <c r="F251" s="190"/>
      <c r="G251" s="219"/>
      <c r="H251" s="213"/>
      <c r="I251" s="231"/>
      <c r="J251" s="231"/>
      <c r="K251" s="315">
        <f t="shared" si="10"/>
        <v>0</v>
      </c>
      <c r="L251" s="66"/>
      <c r="M251" s="58"/>
      <c r="N251" s="66"/>
      <c r="O251" s="58"/>
      <c r="P251" s="57"/>
      <c r="Q251" s="57"/>
      <c r="R251" s="57"/>
      <c r="S251" s="158"/>
      <c r="T251" s="27" t="str">
        <f t="shared" si="11"/>
        <v/>
      </c>
      <c r="U251" s="49" t="str">
        <f t="shared" si="12"/>
        <v/>
      </c>
      <c r="V251" s="32"/>
      <c r="W251" s="31"/>
      <c r="X251" s="31"/>
      <c r="Y251" s="32"/>
      <c r="Z251" s="3"/>
      <c r="AA251" s="14"/>
      <c r="AB251" s="4"/>
      <c r="AC251" s="3"/>
      <c r="AD251" s="14"/>
      <c r="AE251" s="31"/>
      <c r="AF251" s="32"/>
      <c r="AG251" s="31"/>
      <c r="AH251" s="31"/>
      <c r="AI251" s="32"/>
      <c r="AJ251" s="26"/>
      <c r="AK251" s="26"/>
      <c r="AL251" s="6"/>
      <c r="AM251" s="6"/>
    </row>
    <row r="252" spans="1:39" ht="21" customHeight="1" x14ac:dyDescent="0.15">
      <c r="A252" s="181" t="s">
        <v>242</v>
      </c>
      <c r="B252" s="63"/>
      <c r="C252" s="57"/>
      <c r="D252" s="88"/>
      <c r="E252" s="88"/>
      <c r="F252" s="190"/>
      <c r="G252" s="219"/>
      <c r="H252" s="213"/>
      <c r="I252" s="231"/>
      <c r="J252" s="231"/>
      <c r="K252" s="315">
        <f t="shared" si="10"/>
        <v>0</v>
      </c>
      <c r="L252" s="66"/>
      <c r="M252" s="58"/>
      <c r="N252" s="66"/>
      <c r="O252" s="58"/>
      <c r="P252" s="57"/>
      <c r="Q252" s="57"/>
      <c r="R252" s="57"/>
      <c r="S252" s="158"/>
      <c r="T252" s="27" t="str">
        <f t="shared" si="11"/>
        <v/>
      </c>
      <c r="U252" s="49" t="str">
        <f t="shared" si="12"/>
        <v/>
      </c>
      <c r="V252" s="34"/>
      <c r="W252" s="33"/>
      <c r="X252" s="33"/>
      <c r="Y252" s="34"/>
      <c r="Z252" s="3"/>
      <c r="AA252" s="14"/>
      <c r="AB252" s="5"/>
      <c r="AC252" s="3"/>
      <c r="AD252" s="14"/>
      <c r="AE252" s="33"/>
      <c r="AF252" s="34"/>
      <c r="AG252" s="33"/>
      <c r="AH252" s="33"/>
      <c r="AI252" s="34"/>
      <c r="AJ252" s="26"/>
      <c r="AK252" s="26"/>
      <c r="AL252" s="6"/>
      <c r="AM252" s="6"/>
    </row>
    <row r="253" spans="1:39" ht="21" customHeight="1" x14ac:dyDescent="0.15">
      <c r="A253" s="181">
        <v>241</v>
      </c>
      <c r="B253" s="63"/>
      <c r="C253" s="57"/>
      <c r="D253" s="88"/>
      <c r="E253" s="88"/>
      <c r="F253" s="190"/>
      <c r="G253" s="219"/>
      <c r="H253" s="213"/>
      <c r="I253" s="231"/>
      <c r="J253" s="231"/>
      <c r="K253" s="315">
        <f t="shared" si="10"/>
        <v>0</v>
      </c>
      <c r="L253" s="66"/>
      <c r="M253" s="58"/>
      <c r="N253" s="66"/>
      <c r="O253" s="58"/>
      <c r="P253" s="57"/>
      <c r="Q253" s="57"/>
      <c r="R253" s="57"/>
      <c r="S253" s="158"/>
      <c r="T253" s="27" t="str">
        <f t="shared" si="11"/>
        <v/>
      </c>
      <c r="U253" s="49" t="str">
        <f t="shared" si="12"/>
        <v/>
      </c>
      <c r="V253" s="25"/>
      <c r="W253" s="25"/>
      <c r="X253" s="25"/>
      <c r="Y253" s="25"/>
      <c r="Z253" s="11"/>
      <c r="AA253" s="18"/>
      <c r="AB253" s="11"/>
      <c r="AC253" s="11"/>
      <c r="AD253" s="18"/>
      <c r="AE253" s="25"/>
      <c r="AF253" s="25"/>
      <c r="AG253" s="25"/>
      <c r="AH253" s="25"/>
      <c r="AI253" s="25"/>
      <c r="AJ253" s="25"/>
      <c r="AK253" s="22"/>
      <c r="AL253" s="6"/>
      <c r="AM253" s="6"/>
    </row>
    <row r="254" spans="1:39" ht="21" customHeight="1" x14ac:dyDescent="0.15">
      <c r="A254" s="181">
        <v>242</v>
      </c>
      <c r="B254" s="63"/>
      <c r="C254" s="57"/>
      <c r="D254" s="88"/>
      <c r="E254" s="88"/>
      <c r="F254" s="190"/>
      <c r="G254" s="219"/>
      <c r="H254" s="213"/>
      <c r="I254" s="231"/>
      <c r="J254" s="231"/>
      <c r="K254" s="315">
        <f t="shared" si="10"/>
        <v>0</v>
      </c>
      <c r="L254" s="66"/>
      <c r="M254" s="58"/>
      <c r="N254" s="66"/>
      <c r="O254" s="58"/>
      <c r="P254" s="57"/>
      <c r="Q254" s="57"/>
      <c r="R254" s="57"/>
      <c r="S254" s="158"/>
      <c r="T254" s="27" t="str">
        <f t="shared" si="11"/>
        <v/>
      </c>
      <c r="U254" s="49" t="str">
        <f t="shared" si="12"/>
        <v/>
      </c>
      <c r="V254" s="27"/>
      <c r="W254" s="26"/>
      <c r="X254" s="26"/>
      <c r="Y254" s="27"/>
      <c r="Z254" s="3"/>
      <c r="AA254" s="14"/>
      <c r="AB254" s="3"/>
      <c r="AC254" s="3"/>
      <c r="AD254" s="14"/>
      <c r="AE254" s="26"/>
      <c r="AF254" s="27"/>
      <c r="AG254" s="26"/>
      <c r="AH254" s="26"/>
      <c r="AI254" s="27"/>
      <c r="AJ254" s="26"/>
      <c r="AK254" s="26"/>
      <c r="AL254" s="6"/>
    </row>
    <row r="255" spans="1:39" ht="21" customHeight="1" x14ac:dyDescent="0.15">
      <c r="A255" s="181">
        <v>243</v>
      </c>
      <c r="B255" s="63"/>
      <c r="C255" s="57"/>
      <c r="D255" s="88"/>
      <c r="E255" s="88"/>
      <c r="F255" s="190"/>
      <c r="G255" s="219"/>
      <c r="H255" s="213"/>
      <c r="I255" s="231"/>
      <c r="J255" s="231"/>
      <c r="K255" s="315">
        <f t="shared" si="10"/>
        <v>0</v>
      </c>
      <c r="L255" s="66"/>
      <c r="M255" s="58"/>
      <c r="N255" s="66"/>
      <c r="O255" s="58"/>
      <c r="P255" s="57"/>
      <c r="Q255" s="57"/>
      <c r="R255" s="57"/>
      <c r="S255" s="158"/>
      <c r="T255" s="27" t="str">
        <f t="shared" si="11"/>
        <v/>
      </c>
      <c r="U255" s="49" t="str">
        <f t="shared" si="12"/>
        <v/>
      </c>
      <c r="V255" s="27"/>
      <c r="W255" s="26"/>
      <c r="X255" s="26"/>
      <c r="Y255" s="27"/>
      <c r="Z255" s="3"/>
      <c r="AA255" s="14"/>
      <c r="AB255" s="3"/>
      <c r="AC255" s="3"/>
      <c r="AD255" s="14"/>
      <c r="AE255" s="26"/>
      <c r="AF255" s="27"/>
      <c r="AG255" s="26"/>
      <c r="AH255" s="26"/>
      <c r="AI255" s="27"/>
      <c r="AJ255" s="26"/>
      <c r="AK255" s="26"/>
      <c r="AL255" s="6"/>
    </row>
    <row r="256" spans="1:39" ht="21" customHeight="1" x14ac:dyDescent="0.15">
      <c r="A256" s="181">
        <v>244</v>
      </c>
      <c r="B256" s="63"/>
      <c r="C256" s="57"/>
      <c r="D256" s="88"/>
      <c r="E256" s="88"/>
      <c r="F256" s="190"/>
      <c r="G256" s="219"/>
      <c r="H256" s="213"/>
      <c r="I256" s="231"/>
      <c r="J256" s="231"/>
      <c r="K256" s="315">
        <f t="shared" si="10"/>
        <v>0</v>
      </c>
      <c r="L256" s="66"/>
      <c r="M256" s="165"/>
      <c r="N256" s="66"/>
      <c r="O256" s="165"/>
      <c r="P256" s="57"/>
      <c r="Q256" s="57"/>
      <c r="R256" s="57"/>
      <c r="S256" s="158"/>
      <c r="T256" s="27" t="str">
        <f t="shared" si="11"/>
        <v/>
      </c>
      <c r="U256" s="49" t="str">
        <f t="shared" si="12"/>
        <v/>
      </c>
      <c r="V256" s="27"/>
      <c r="W256" s="26"/>
      <c r="X256" s="26"/>
      <c r="Y256" s="27"/>
      <c r="Z256" s="3"/>
      <c r="AA256" s="14"/>
      <c r="AB256" s="3"/>
      <c r="AC256" s="3"/>
      <c r="AD256" s="14"/>
      <c r="AE256" s="26"/>
      <c r="AF256" s="27"/>
      <c r="AG256" s="26"/>
      <c r="AH256" s="26"/>
      <c r="AI256" s="27"/>
      <c r="AJ256" s="26"/>
      <c r="AK256" s="26"/>
      <c r="AL256" s="6"/>
    </row>
    <row r="257" spans="1:38" ht="21" customHeight="1" x14ac:dyDescent="0.15">
      <c r="A257" s="181">
        <v>245</v>
      </c>
      <c r="B257" s="63"/>
      <c r="C257" s="57"/>
      <c r="D257" s="88"/>
      <c r="E257" s="88"/>
      <c r="F257" s="190"/>
      <c r="G257" s="219"/>
      <c r="H257" s="213"/>
      <c r="I257" s="231"/>
      <c r="J257" s="231"/>
      <c r="K257" s="315">
        <f t="shared" si="10"/>
        <v>0</v>
      </c>
      <c r="L257" s="66"/>
      <c r="M257" s="165"/>
      <c r="N257" s="66"/>
      <c r="O257" s="165"/>
      <c r="P257" s="57"/>
      <c r="Q257" s="57"/>
      <c r="R257" s="57"/>
      <c r="S257" s="158"/>
      <c r="T257" s="27" t="str">
        <f t="shared" si="11"/>
        <v/>
      </c>
      <c r="U257" s="49" t="str">
        <f t="shared" si="12"/>
        <v/>
      </c>
      <c r="V257" s="27"/>
      <c r="W257" s="26"/>
      <c r="X257" s="26"/>
      <c r="Y257" s="27"/>
      <c r="Z257" s="3"/>
      <c r="AA257" s="14"/>
      <c r="AB257" s="3"/>
      <c r="AC257" s="3"/>
      <c r="AD257" s="14"/>
      <c r="AE257" s="26"/>
      <c r="AF257" s="27"/>
      <c r="AG257" s="26"/>
      <c r="AH257" s="26"/>
      <c r="AI257" s="27"/>
      <c r="AJ257" s="26"/>
      <c r="AK257" s="26"/>
      <c r="AL257" s="6"/>
    </row>
    <row r="258" spans="1:38" ht="21" customHeight="1" x14ac:dyDescent="0.15">
      <c r="A258" s="181">
        <v>246</v>
      </c>
      <c r="B258" s="63"/>
      <c r="C258" s="57"/>
      <c r="D258" s="88"/>
      <c r="E258" s="88"/>
      <c r="F258" s="190"/>
      <c r="G258" s="219"/>
      <c r="H258" s="213"/>
      <c r="I258" s="231"/>
      <c r="J258" s="231"/>
      <c r="K258" s="315">
        <f t="shared" si="10"/>
        <v>0</v>
      </c>
      <c r="L258" s="66"/>
      <c r="M258" s="58"/>
      <c r="N258" s="66"/>
      <c r="O258" s="58"/>
      <c r="P258" s="57"/>
      <c r="Q258" s="57"/>
      <c r="R258" s="57"/>
      <c r="S258" s="158"/>
      <c r="T258" s="27" t="str">
        <f t="shared" si="11"/>
        <v/>
      </c>
      <c r="U258" s="49" t="str">
        <f t="shared" si="12"/>
        <v/>
      </c>
      <c r="V258" s="27"/>
      <c r="W258" s="26"/>
      <c r="X258" s="26"/>
      <c r="Y258" s="27"/>
      <c r="Z258" s="3"/>
      <c r="AA258" s="14"/>
      <c r="AB258" s="3"/>
      <c r="AC258" s="3"/>
      <c r="AD258" s="14"/>
      <c r="AE258" s="26"/>
      <c r="AF258" s="27"/>
      <c r="AG258" s="26"/>
      <c r="AH258" s="26"/>
      <c r="AI258" s="27"/>
      <c r="AJ258" s="26"/>
      <c r="AK258" s="26"/>
      <c r="AL258" s="6"/>
    </row>
    <row r="259" spans="1:38" ht="21" customHeight="1" x14ac:dyDescent="0.15">
      <c r="A259" s="177">
        <v>247</v>
      </c>
      <c r="B259" s="78"/>
      <c r="C259" s="78"/>
      <c r="D259" s="86"/>
      <c r="E259" s="86"/>
      <c r="F259" s="77"/>
      <c r="G259" s="215"/>
      <c r="H259" s="215"/>
      <c r="I259" s="225"/>
      <c r="J259" s="225"/>
      <c r="K259" s="315">
        <f t="shared" si="10"/>
        <v>0</v>
      </c>
      <c r="L259" s="70"/>
      <c r="M259" s="271"/>
      <c r="N259" s="70"/>
      <c r="O259" s="271"/>
      <c r="P259" s="78"/>
      <c r="Q259" s="78"/>
      <c r="R259" s="78"/>
      <c r="S259" s="192"/>
      <c r="T259" s="27" t="str">
        <f t="shared" si="11"/>
        <v/>
      </c>
      <c r="U259" s="49" t="str">
        <f t="shared" si="12"/>
        <v/>
      </c>
      <c r="V259" s="30"/>
      <c r="W259" s="26"/>
      <c r="X259" s="26"/>
      <c r="Y259" s="27"/>
      <c r="Z259" s="3"/>
      <c r="AA259" s="14"/>
      <c r="AB259" s="3"/>
      <c r="AC259" s="3"/>
      <c r="AD259" s="14"/>
      <c r="AE259" s="26"/>
      <c r="AF259" s="27"/>
      <c r="AG259" s="26"/>
      <c r="AH259" s="26"/>
      <c r="AI259" s="27"/>
      <c r="AJ259" s="26"/>
      <c r="AK259" s="26"/>
      <c r="AL259" s="6"/>
    </row>
    <row r="260" spans="1:38" ht="21" customHeight="1" x14ac:dyDescent="0.15">
      <c r="A260" s="266">
        <v>248</v>
      </c>
      <c r="B260" s="67"/>
      <c r="C260" s="78"/>
      <c r="D260" s="86"/>
      <c r="E260" s="86"/>
      <c r="F260" s="190"/>
      <c r="G260" s="216"/>
      <c r="H260" s="215"/>
      <c r="I260" s="225"/>
      <c r="J260" s="225"/>
      <c r="K260" s="315">
        <f t="shared" si="10"/>
        <v>0</v>
      </c>
      <c r="L260" s="66"/>
      <c r="M260" s="165"/>
      <c r="N260" s="66"/>
      <c r="O260" s="165"/>
      <c r="P260" s="57"/>
      <c r="Q260" s="57"/>
      <c r="R260" s="57"/>
      <c r="S260" s="158"/>
      <c r="T260" s="27" t="str">
        <f t="shared" si="11"/>
        <v/>
      </c>
      <c r="U260" s="49" t="str">
        <f t="shared" si="12"/>
        <v/>
      </c>
      <c r="V260" s="27"/>
      <c r="W260" s="26"/>
      <c r="X260" s="26"/>
      <c r="Y260" s="27"/>
      <c r="Z260" s="3"/>
      <c r="AA260" s="14"/>
      <c r="AB260" s="3"/>
      <c r="AC260" s="3"/>
      <c r="AD260" s="14"/>
      <c r="AE260" s="26"/>
      <c r="AF260" s="27"/>
      <c r="AG260" s="26"/>
      <c r="AH260" s="26"/>
      <c r="AI260" s="27"/>
      <c r="AJ260" s="26"/>
      <c r="AK260" s="26"/>
      <c r="AL260" s="6"/>
    </row>
    <row r="261" spans="1:38" ht="21" customHeight="1" x14ac:dyDescent="0.15">
      <c r="A261" s="266">
        <v>249</v>
      </c>
      <c r="B261" s="67"/>
      <c r="C261" s="78"/>
      <c r="D261" s="86"/>
      <c r="E261" s="86"/>
      <c r="F261" s="191"/>
      <c r="G261" s="216"/>
      <c r="H261" s="215"/>
      <c r="I261" s="225"/>
      <c r="J261" s="225"/>
      <c r="K261" s="315">
        <f t="shared" si="10"/>
        <v>0</v>
      </c>
      <c r="L261" s="66"/>
      <c r="M261" s="58"/>
      <c r="N261" s="66"/>
      <c r="O261" s="58"/>
      <c r="P261" s="57"/>
      <c r="Q261" s="57"/>
      <c r="R261" s="57"/>
      <c r="S261" s="158"/>
      <c r="T261" s="27" t="str">
        <f t="shared" si="11"/>
        <v/>
      </c>
      <c r="U261" s="49" t="str">
        <f t="shared" si="12"/>
        <v/>
      </c>
      <c r="V261" s="27"/>
      <c r="W261" s="26"/>
      <c r="X261" s="26"/>
      <c r="Y261" s="27"/>
      <c r="Z261" s="3"/>
      <c r="AA261" s="14"/>
      <c r="AB261" s="3"/>
      <c r="AC261" s="3"/>
      <c r="AD261" s="14"/>
      <c r="AE261" s="26"/>
      <c r="AF261" s="27"/>
      <c r="AG261" s="26"/>
      <c r="AH261" s="26"/>
      <c r="AI261" s="27"/>
      <c r="AJ261" s="26"/>
      <c r="AK261" s="26"/>
      <c r="AL261" s="6"/>
    </row>
    <row r="262" spans="1:38" ht="21" customHeight="1" x14ac:dyDescent="0.15">
      <c r="A262" s="266">
        <v>250</v>
      </c>
      <c r="B262" s="67"/>
      <c r="C262" s="78"/>
      <c r="D262" s="86"/>
      <c r="E262" s="86"/>
      <c r="F262" s="190"/>
      <c r="G262" s="216"/>
      <c r="H262" s="215"/>
      <c r="I262" s="225"/>
      <c r="J262" s="225"/>
      <c r="K262" s="315">
        <f t="shared" si="10"/>
        <v>0</v>
      </c>
      <c r="L262" s="66"/>
      <c r="M262" s="58"/>
      <c r="N262" s="66"/>
      <c r="O262" s="58"/>
      <c r="P262" s="57"/>
      <c r="Q262" s="57"/>
      <c r="R262" s="57"/>
      <c r="S262" s="158"/>
      <c r="T262" s="27" t="str">
        <f t="shared" si="11"/>
        <v/>
      </c>
      <c r="U262" s="49" t="str">
        <f t="shared" si="12"/>
        <v/>
      </c>
      <c r="V262" s="27"/>
      <c r="W262" s="26"/>
      <c r="X262" s="26"/>
      <c r="Y262" s="27"/>
      <c r="Z262" s="3"/>
      <c r="AA262" s="14"/>
      <c r="AB262" s="3"/>
      <c r="AC262" s="3"/>
      <c r="AD262" s="14"/>
      <c r="AE262" s="26"/>
      <c r="AF262" s="27"/>
      <c r="AG262" s="26"/>
      <c r="AH262" s="26"/>
      <c r="AI262" s="27"/>
      <c r="AJ262" s="26"/>
      <c r="AK262" s="26"/>
      <c r="AL262" s="6"/>
    </row>
    <row r="263" spans="1:38" ht="21" customHeight="1" x14ac:dyDescent="0.15">
      <c r="A263" s="266">
        <v>251</v>
      </c>
      <c r="B263" s="67"/>
      <c r="C263" s="78"/>
      <c r="D263" s="86"/>
      <c r="E263" s="86"/>
      <c r="F263" s="190"/>
      <c r="G263" s="216"/>
      <c r="H263" s="215"/>
      <c r="I263" s="225"/>
      <c r="J263" s="225"/>
      <c r="K263" s="315">
        <f t="shared" ref="K263:K326" si="13">J263-E263</f>
        <v>0</v>
      </c>
      <c r="L263" s="66"/>
      <c r="M263" s="58"/>
      <c r="N263" s="66"/>
      <c r="O263" s="58"/>
      <c r="P263" s="57"/>
      <c r="Q263" s="57"/>
      <c r="R263" s="57"/>
      <c r="S263" s="158"/>
      <c r="T263" s="27" t="str">
        <f t="shared" ref="T263:T326" si="14">CONCATENATE(L263,C263)</f>
        <v/>
      </c>
      <c r="U263" s="49" t="str">
        <f t="shared" ref="U263:U326" si="15">CONCATENATE(N263,H263)</f>
        <v/>
      </c>
      <c r="V263" s="27"/>
      <c r="W263" s="26"/>
      <c r="X263" s="26"/>
      <c r="Y263" s="27"/>
      <c r="Z263" s="3"/>
      <c r="AA263" s="14"/>
      <c r="AB263" s="3"/>
      <c r="AC263" s="3"/>
      <c r="AD263" s="14"/>
      <c r="AE263" s="26"/>
      <c r="AF263" s="27"/>
      <c r="AG263" s="26"/>
      <c r="AH263" s="26"/>
      <c r="AI263" s="27"/>
      <c r="AJ263" s="26"/>
      <c r="AK263" s="26"/>
      <c r="AL263" s="6"/>
    </row>
    <row r="264" spans="1:38" ht="21" customHeight="1" x14ac:dyDescent="0.15">
      <c r="A264" s="266">
        <v>252</v>
      </c>
      <c r="B264" s="67"/>
      <c r="C264" s="78"/>
      <c r="D264" s="86"/>
      <c r="E264" s="86"/>
      <c r="F264" s="190"/>
      <c r="G264" s="216"/>
      <c r="H264" s="215"/>
      <c r="I264" s="225"/>
      <c r="J264" s="225"/>
      <c r="K264" s="315">
        <f t="shared" si="13"/>
        <v>0</v>
      </c>
      <c r="L264" s="66"/>
      <c r="M264" s="58"/>
      <c r="N264" s="66"/>
      <c r="O264" s="58"/>
      <c r="P264" s="57"/>
      <c r="Q264" s="57"/>
      <c r="R264" s="57"/>
      <c r="S264" s="158"/>
      <c r="T264" s="27" t="str">
        <f t="shared" si="14"/>
        <v/>
      </c>
      <c r="U264" s="49" t="str">
        <f t="shared" si="15"/>
        <v/>
      </c>
      <c r="V264" s="27"/>
      <c r="W264" s="26"/>
      <c r="X264" s="26"/>
      <c r="Y264" s="27"/>
      <c r="Z264" s="3"/>
      <c r="AA264" s="14"/>
      <c r="AB264" s="3"/>
      <c r="AC264" s="3"/>
      <c r="AD264" s="14"/>
      <c r="AE264" s="26"/>
      <c r="AF264" s="27"/>
      <c r="AG264" s="26"/>
      <c r="AH264" s="26"/>
      <c r="AI264" s="27"/>
      <c r="AJ264" s="26"/>
      <c r="AK264" s="26"/>
      <c r="AL264" s="6"/>
    </row>
    <row r="265" spans="1:38" ht="21" customHeight="1" x14ac:dyDescent="0.15">
      <c r="A265" s="266">
        <v>253</v>
      </c>
      <c r="B265" s="67"/>
      <c r="C265" s="78"/>
      <c r="D265" s="86"/>
      <c r="E265" s="86"/>
      <c r="F265" s="190"/>
      <c r="G265" s="216"/>
      <c r="H265" s="215"/>
      <c r="I265" s="225"/>
      <c r="J265" s="225"/>
      <c r="K265" s="315">
        <f t="shared" si="13"/>
        <v>0</v>
      </c>
      <c r="L265" s="66"/>
      <c r="M265" s="58"/>
      <c r="N265" s="66"/>
      <c r="O265" s="58"/>
      <c r="P265" s="58"/>
      <c r="Q265" s="57"/>
      <c r="R265" s="57"/>
      <c r="S265" s="158"/>
      <c r="T265" s="27" t="str">
        <f t="shared" si="14"/>
        <v/>
      </c>
      <c r="U265" s="49" t="str">
        <f t="shared" si="15"/>
        <v/>
      </c>
      <c r="V265" s="27"/>
      <c r="W265" s="26"/>
      <c r="X265" s="26"/>
      <c r="Y265" s="27"/>
      <c r="Z265" s="3"/>
      <c r="AA265" s="14"/>
      <c r="AB265" s="3"/>
      <c r="AC265" s="3"/>
      <c r="AD265" s="14"/>
      <c r="AE265" s="26"/>
      <c r="AF265" s="27"/>
      <c r="AG265" s="26"/>
      <c r="AH265" s="26"/>
      <c r="AI265" s="27"/>
      <c r="AJ265" s="26"/>
      <c r="AK265" s="26"/>
      <c r="AL265" s="6"/>
    </row>
    <row r="266" spans="1:38" ht="21" customHeight="1" x14ac:dyDescent="0.15">
      <c r="A266" s="267">
        <v>254</v>
      </c>
      <c r="B266" s="104"/>
      <c r="C266" s="167"/>
      <c r="D266" s="106"/>
      <c r="E266" s="106"/>
      <c r="F266" s="199"/>
      <c r="G266" s="218"/>
      <c r="H266" s="217"/>
      <c r="I266" s="226"/>
      <c r="J266" s="226"/>
      <c r="K266" s="316">
        <f t="shared" si="13"/>
        <v>0</v>
      </c>
      <c r="L266" s="265"/>
      <c r="M266" s="68"/>
      <c r="N266" s="265"/>
      <c r="O266" s="68"/>
      <c r="P266" s="111"/>
      <c r="Q266" s="111"/>
      <c r="R266" s="111"/>
      <c r="S266" s="195"/>
      <c r="T266" s="27" t="str">
        <f t="shared" si="14"/>
        <v/>
      </c>
      <c r="U266" s="49" t="str">
        <f t="shared" si="15"/>
        <v/>
      </c>
      <c r="V266" s="27"/>
      <c r="W266" s="26"/>
      <c r="X266" s="26"/>
      <c r="Y266" s="27"/>
      <c r="Z266" s="3"/>
      <c r="AA266" s="14"/>
      <c r="AB266" s="3"/>
      <c r="AC266" s="3"/>
      <c r="AD266" s="14"/>
      <c r="AE266" s="26"/>
      <c r="AF266" s="27"/>
      <c r="AG266" s="26"/>
      <c r="AH266" s="26"/>
      <c r="AI266" s="27"/>
      <c r="AJ266" s="26"/>
      <c r="AK266" s="26"/>
      <c r="AL266" s="6"/>
    </row>
    <row r="267" spans="1:38" ht="21" customHeight="1" x14ac:dyDescent="0.15">
      <c r="A267" s="268">
        <v>255</v>
      </c>
      <c r="B267" s="103"/>
      <c r="C267" s="103"/>
      <c r="D267" s="102"/>
      <c r="E267" s="102"/>
      <c r="F267" s="197"/>
      <c r="G267" s="210"/>
      <c r="H267" s="210"/>
      <c r="I267" s="227"/>
      <c r="J267" s="227"/>
      <c r="K267" s="314">
        <f t="shared" si="13"/>
        <v>0</v>
      </c>
      <c r="L267" s="291"/>
      <c r="M267" s="69"/>
      <c r="N267" s="291"/>
      <c r="O267" s="69"/>
      <c r="P267" s="97"/>
      <c r="Q267" s="97"/>
      <c r="R267" s="97"/>
      <c r="S267" s="116"/>
      <c r="T267" s="27" t="str">
        <f t="shared" si="14"/>
        <v/>
      </c>
      <c r="U267" s="49" t="str">
        <f t="shared" si="15"/>
        <v/>
      </c>
      <c r="V267" s="27"/>
      <c r="W267" s="26"/>
      <c r="X267" s="26"/>
      <c r="Y267" s="27"/>
      <c r="Z267" s="3"/>
      <c r="AA267" s="14"/>
      <c r="AB267" s="3"/>
      <c r="AC267" s="3"/>
      <c r="AD267" s="14"/>
      <c r="AE267" s="26"/>
      <c r="AF267" s="27"/>
      <c r="AG267" s="26"/>
      <c r="AH267" s="26"/>
      <c r="AI267" s="27"/>
      <c r="AJ267" s="26"/>
      <c r="AK267" s="26"/>
      <c r="AL267" s="6"/>
    </row>
    <row r="268" spans="1:38" ht="21" customHeight="1" x14ac:dyDescent="0.15">
      <c r="A268" s="266">
        <f>IF(ISBLANK(H268),,A267+1)</f>
        <v>0</v>
      </c>
      <c r="B268" s="78"/>
      <c r="C268" s="78"/>
      <c r="D268" s="86"/>
      <c r="E268" s="86"/>
      <c r="F268" s="190"/>
      <c r="G268" s="215"/>
      <c r="H268" s="215"/>
      <c r="I268" s="225"/>
      <c r="J268" s="225"/>
      <c r="K268" s="315">
        <f t="shared" si="13"/>
        <v>0</v>
      </c>
      <c r="L268" s="66"/>
      <c r="M268" s="58"/>
      <c r="N268" s="66"/>
      <c r="O268" s="58"/>
      <c r="P268" s="57"/>
      <c r="Q268" s="57"/>
      <c r="R268" s="57"/>
      <c r="S268" s="158"/>
      <c r="T268" s="27" t="str">
        <f t="shared" si="14"/>
        <v/>
      </c>
      <c r="U268" s="49" t="str">
        <f t="shared" si="15"/>
        <v/>
      </c>
      <c r="V268" s="27"/>
      <c r="W268" s="26"/>
      <c r="X268" s="26"/>
      <c r="Y268" s="27"/>
      <c r="Z268" s="3"/>
      <c r="AA268" s="14"/>
      <c r="AB268" s="3"/>
      <c r="AC268" s="3"/>
      <c r="AD268" s="14"/>
      <c r="AE268" s="26"/>
      <c r="AF268" s="27"/>
      <c r="AG268" s="26"/>
      <c r="AH268" s="26"/>
      <c r="AI268" s="27"/>
      <c r="AJ268" s="26"/>
      <c r="AK268" s="26"/>
      <c r="AL268" s="6"/>
    </row>
    <row r="269" spans="1:38" ht="21" customHeight="1" x14ac:dyDescent="0.15">
      <c r="A269" s="266">
        <f>IF(ISBLANK(H269),,A268+1)</f>
        <v>0</v>
      </c>
      <c r="B269" s="78"/>
      <c r="C269" s="78"/>
      <c r="D269" s="86"/>
      <c r="E269" s="86"/>
      <c r="F269" s="190"/>
      <c r="G269" s="215"/>
      <c r="H269" s="215"/>
      <c r="I269" s="225"/>
      <c r="J269" s="225"/>
      <c r="K269" s="315">
        <f t="shared" si="13"/>
        <v>0</v>
      </c>
      <c r="L269" s="66"/>
      <c r="M269" s="58"/>
      <c r="N269" s="66"/>
      <c r="O269" s="58"/>
      <c r="P269" s="57"/>
      <c r="Q269" s="57"/>
      <c r="R269" s="57"/>
      <c r="S269" s="158"/>
      <c r="T269" s="27" t="str">
        <f t="shared" si="14"/>
        <v/>
      </c>
      <c r="U269" s="49" t="str">
        <f t="shared" si="15"/>
        <v/>
      </c>
      <c r="V269" s="27"/>
      <c r="W269" s="26"/>
      <c r="X269" s="26"/>
      <c r="Y269" s="27"/>
      <c r="Z269" s="3"/>
      <c r="AA269" s="14"/>
      <c r="AB269" s="3"/>
      <c r="AC269" s="3"/>
      <c r="AD269" s="14"/>
      <c r="AE269" s="26"/>
      <c r="AF269" s="27"/>
      <c r="AG269" s="26"/>
      <c r="AH269" s="26"/>
      <c r="AI269" s="27"/>
      <c r="AJ269" s="26"/>
      <c r="AK269" s="26"/>
      <c r="AL269" s="6"/>
    </row>
    <row r="270" spans="1:38" ht="21" customHeight="1" x14ac:dyDescent="0.15">
      <c r="A270" s="266">
        <f>IF(ISBLANK(H270),,A269+1)</f>
        <v>0</v>
      </c>
      <c r="B270" s="78"/>
      <c r="C270" s="78"/>
      <c r="D270" s="86"/>
      <c r="E270" s="86"/>
      <c r="F270" s="191"/>
      <c r="G270" s="215"/>
      <c r="H270" s="215"/>
      <c r="I270" s="225"/>
      <c r="J270" s="225"/>
      <c r="K270" s="315">
        <f t="shared" si="13"/>
        <v>0</v>
      </c>
      <c r="L270" s="66"/>
      <c r="M270" s="58"/>
      <c r="N270" s="66"/>
      <c r="O270" s="58"/>
      <c r="P270" s="58"/>
      <c r="Q270" s="57"/>
      <c r="R270" s="57"/>
      <c r="S270" s="158"/>
      <c r="T270" s="27" t="str">
        <f t="shared" si="14"/>
        <v/>
      </c>
      <c r="U270" s="49" t="str">
        <f t="shared" si="15"/>
        <v/>
      </c>
      <c r="V270" s="27"/>
      <c r="W270" s="26"/>
      <c r="X270" s="26"/>
      <c r="Y270" s="27"/>
      <c r="Z270" s="3"/>
      <c r="AA270" s="14"/>
      <c r="AB270" s="3"/>
      <c r="AC270" s="3"/>
      <c r="AD270" s="14"/>
      <c r="AE270" s="26"/>
      <c r="AF270" s="27"/>
      <c r="AG270" s="26"/>
      <c r="AH270" s="26"/>
      <c r="AI270" s="27"/>
      <c r="AJ270" s="26"/>
      <c r="AK270" s="26"/>
      <c r="AL270" s="6"/>
    </row>
    <row r="271" spans="1:38" ht="21" customHeight="1" x14ac:dyDescent="0.15">
      <c r="A271" s="266">
        <f>IF(ISBLANK(H271),,A270+1)</f>
        <v>0</v>
      </c>
      <c r="B271" s="78"/>
      <c r="C271" s="78"/>
      <c r="D271" s="86"/>
      <c r="E271" s="86"/>
      <c r="F271" s="190"/>
      <c r="G271" s="215"/>
      <c r="H271" s="215"/>
      <c r="I271" s="225"/>
      <c r="J271" s="225"/>
      <c r="K271" s="315">
        <f t="shared" si="13"/>
        <v>0</v>
      </c>
      <c r="L271" s="66"/>
      <c r="M271" s="58"/>
      <c r="N271" s="66"/>
      <c r="O271" s="58"/>
      <c r="P271" s="57"/>
      <c r="Q271" s="57"/>
      <c r="R271" s="57"/>
      <c r="S271" s="158"/>
      <c r="T271" s="27" t="str">
        <f t="shared" si="14"/>
        <v/>
      </c>
      <c r="U271" s="49" t="str">
        <f t="shared" si="15"/>
        <v/>
      </c>
      <c r="V271" s="32"/>
      <c r="W271" s="31"/>
      <c r="X271" s="31"/>
      <c r="Y271" s="32"/>
      <c r="Z271" s="3"/>
      <c r="AA271" s="14"/>
      <c r="AB271" s="4"/>
      <c r="AC271" s="3"/>
      <c r="AD271" s="14"/>
      <c r="AE271" s="31"/>
      <c r="AF271" s="32"/>
      <c r="AG271" s="31"/>
      <c r="AH271" s="31"/>
      <c r="AI271" s="32"/>
      <c r="AJ271" s="26"/>
      <c r="AK271" s="26"/>
      <c r="AL271" s="6"/>
    </row>
    <row r="272" spans="1:38" ht="21" customHeight="1" x14ac:dyDescent="0.15">
      <c r="A272" s="266">
        <f>IF(ISBLANK(H272),,A271+1)</f>
        <v>0</v>
      </c>
      <c r="B272" s="78"/>
      <c r="C272" s="78"/>
      <c r="D272" s="86"/>
      <c r="E272" s="86"/>
      <c r="F272" s="190"/>
      <c r="G272" s="215"/>
      <c r="H272" s="215"/>
      <c r="I272" s="225"/>
      <c r="J272" s="225"/>
      <c r="K272" s="315">
        <f t="shared" si="13"/>
        <v>0</v>
      </c>
      <c r="L272" s="66"/>
      <c r="M272" s="58"/>
      <c r="N272" s="66"/>
      <c r="O272" s="58"/>
      <c r="P272" s="57"/>
      <c r="Q272" s="57"/>
      <c r="R272" s="57"/>
      <c r="S272" s="158"/>
      <c r="T272" s="27" t="str">
        <f t="shared" si="14"/>
        <v/>
      </c>
      <c r="U272" s="49" t="str">
        <f t="shared" si="15"/>
        <v/>
      </c>
      <c r="V272" s="32"/>
      <c r="W272" s="31"/>
      <c r="X272" s="31"/>
      <c r="Y272" s="32"/>
      <c r="Z272" s="3"/>
      <c r="AA272" s="14"/>
      <c r="AB272" s="4"/>
      <c r="AC272" s="3"/>
      <c r="AD272" s="14"/>
      <c r="AE272" s="31"/>
      <c r="AF272" s="32"/>
      <c r="AG272" s="31"/>
      <c r="AH272" s="31"/>
      <c r="AI272" s="32"/>
      <c r="AJ272" s="26"/>
      <c r="AK272" s="26"/>
      <c r="AL272" s="6"/>
    </row>
    <row r="273" spans="1:38" ht="21" customHeight="1" x14ac:dyDescent="0.15">
      <c r="A273" s="266" t="s">
        <v>242</v>
      </c>
      <c r="B273" s="78"/>
      <c r="C273" s="78"/>
      <c r="D273" s="86"/>
      <c r="E273" s="86"/>
      <c r="F273" s="190"/>
      <c r="G273" s="215"/>
      <c r="H273" s="215"/>
      <c r="I273" s="225"/>
      <c r="J273" s="225"/>
      <c r="K273" s="315">
        <f t="shared" si="13"/>
        <v>0</v>
      </c>
      <c r="L273" s="66"/>
      <c r="M273" s="58"/>
      <c r="N273" s="66"/>
      <c r="O273" s="58"/>
      <c r="P273" s="58"/>
      <c r="Q273" s="58"/>
      <c r="R273" s="57"/>
      <c r="S273" s="158"/>
      <c r="T273" s="27" t="str">
        <f t="shared" si="14"/>
        <v/>
      </c>
      <c r="U273" s="49" t="str">
        <f t="shared" si="15"/>
        <v/>
      </c>
      <c r="V273" s="34"/>
      <c r="W273" s="33"/>
      <c r="X273" s="33"/>
      <c r="Y273" s="34"/>
      <c r="Z273" s="3"/>
      <c r="AA273" s="14"/>
      <c r="AB273" s="5"/>
      <c r="AC273" s="3"/>
      <c r="AD273" s="14"/>
      <c r="AE273" s="33"/>
      <c r="AF273" s="34"/>
      <c r="AG273" s="33"/>
      <c r="AH273" s="33"/>
      <c r="AI273" s="34"/>
      <c r="AJ273" s="26"/>
      <c r="AK273" s="26"/>
      <c r="AL273" s="6"/>
    </row>
    <row r="274" spans="1:38" ht="21" customHeight="1" x14ac:dyDescent="0.15">
      <c r="A274" s="266">
        <f>IF(ISBLANK(H274),,A272+1)</f>
        <v>0</v>
      </c>
      <c r="B274" s="78"/>
      <c r="C274" s="78"/>
      <c r="D274" s="86"/>
      <c r="E274" s="86"/>
      <c r="F274" s="77"/>
      <c r="G274" s="215"/>
      <c r="H274" s="215"/>
      <c r="I274" s="225"/>
      <c r="J274" s="225"/>
      <c r="K274" s="315">
        <f t="shared" si="13"/>
        <v>0</v>
      </c>
      <c r="L274" s="70"/>
      <c r="M274" s="67"/>
      <c r="N274" s="70"/>
      <c r="O274" s="67"/>
      <c r="P274" s="78"/>
      <c r="Q274" s="78"/>
      <c r="R274" s="78"/>
      <c r="S274" s="192"/>
      <c r="T274" s="27" t="str">
        <f t="shared" si="14"/>
        <v/>
      </c>
      <c r="U274" s="49" t="str">
        <f t="shared" si="15"/>
        <v/>
      </c>
      <c r="V274" s="25"/>
      <c r="W274" s="25"/>
      <c r="X274" s="25"/>
      <c r="Y274" s="25"/>
      <c r="Z274" s="11"/>
      <c r="AA274" s="18"/>
      <c r="AB274" s="11"/>
      <c r="AC274" s="11"/>
      <c r="AD274" s="18"/>
      <c r="AE274" s="25"/>
      <c r="AF274" s="25"/>
      <c r="AG274" s="25"/>
      <c r="AH274" s="25"/>
      <c r="AI274" s="25"/>
      <c r="AJ274" s="25"/>
      <c r="AK274" s="22"/>
      <c r="AL274" s="6"/>
    </row>
    <row r="275" spans="1:38" ht="21" customHeight="1" x14ac:dyDescent="0.15">
      <c r="A275" s="266">
        <f t="shared" ref="A275:A293" si="16">IF(ISBLANK(H275),,A274+1)</f>
        <v>0</v>
      </c>
      <c r="B275" s="78"/>
      <c r="C275" s="78"/>
      <c r="D275" s="86"/>
      <c r="E275" s="86"/>
      <c r="F275" s="77"/>
      <c r="G275" s="215"/>
      <c r="H275" s="215"/>
      <c r="I275" s="225"/>
      <c r="J275" s="225"/>
      <c r="K275" s="315">
        <f t="shared" si="13"/>
        <v>0</v>
      </c>
      <c r="L275" s="70"/>
      <c r="M275" s="271"/>
      <c r="N275" s="70"/>
      <c r="O275" s="271"/>
      <c r="P275" s="78"/>
      <c r="Q275" s="78"/>
      <c r="R275" s="78"/>
      <c r="S275" s="192"/>
      <c r="T275" s="27" t="str">
        <f t="shared" si="14"/>
        <v/>
      </c>
      <c r="U275" s="49" t="str">
        <f t="shared" si="15"/>
        <v/>
      </c>
      <c r="V275" s="27"/>
      <c r="W275" s="26"/>
      <c r="X275" s="26"/>
      <c r="Y275" s="27"/>
      <c r="Z275" s="3"/>
      <c r="AA275" s="14"/>
      <c r="AB275" s="3"/>
      <c r="AC275" s="3"/>
      <c r="AD275" s="14"/>
      <c r="AE275" s="26"/>
      <c r="AF275" s="27"/>
      <c r="AG275" s="26"/>
      <c r="AH275" s="26"/>
      <c r="AI275" s="27"/>
      <c r="AJ275" s="26"/>
      <c r="AK275" s="26"/>
      <c r="AL275" s="6"/>
    </row>
    <row r="276" spans="1:38" ht="21" customHeight="1" x14ac:dyDescent="0.15">
      <c r="A276" s="266">
        <f t="shared" si="16"/>
        <v>0</v>
      </c>
      <c r="B276" s="78"/>
      <c r="C276" s="78"/>
      <c r="D276" s="86"/>
      <c r="E276" s="86"/>
      <c r="F276" s="77"/>
      <c r="G276" s="215"/>
      <c r="H276" s="215"/>
      <c r="I276" s="225"/>
      <c r="J276" s="225"/>
      <c r="K276" s="315">
        <f t="shared" si="13"/>
        <v>0</v>
      </c>
      <c r="L276" s="70"/>
      <c r="M276" s="271"/>
      <c r="N276" s="70"/>
      <c r="O276" s="271"/>
      <c r="P276" s="78"/>
      <c r="Q276" s="78"/>
      <c r="R276" s="78"/>
      <c r="S276" s="192"/>
      <c r="T276" s="27" t="str">
        <f t="shared" si="14"/>
        <v/>
      </c>
      <c r="U276" s="49" t="str">
        <f t="shared" si="15"/>
        <v/>
      </c>
      <c r="V276" s="27"/>
      <c r="W276" s="26"/>
      <c r="X276" s="26"/>
      <c r="Y276" s="27"/>
      <c r="Z276" s="3"/>
      <c r="AA276" s="14"/>
      <c r="AB276" s="3"/>
      <c r="AC276" s="3"/>
      <c r="AD276" s="14"/>
      <c r="AE276" s="26"/>
      <c r="AF276" s="27"/>
      <c r="AG276" s="26"/>
      <c r="AH276" s="26"/>
      <c r="AI276" s="27"/>
      <c r="AJ276" s="26"/>
      <c r="AK276" s="26"/>
      <c r="AL276" s="6"/>
    </row>
    <row r="277" spans="1:38" ht="21" customHeight="1" x14ac:dyDescent="0.15">
      <c r="A277" s="266">
        <f t="shared" si="16"/>
        <v>0</v>
      </c>
      <c r="B277" s="78"/>
      <c r="C277" s="78"/>
      <c r="D277" s="86"/>
      <c r="E277" s="86"/>
      <c r="F277" s="77"/>
      <c r="G277" s="215"/>
      <c r="H277" s="215"/>
      <c r="I277" s="225"/>
      <c r="J277" s="225"/>
      <c r="K277" s="315">
        <f t="shared" si="13"/>
        <v>0</v>
      </c>
      <c r="L277" s="70"/>
      <c r="M277" s="271"/>
      <c r="N277" s="70"/>
      <c r="O277" s="271"/>
      <c r="P277" s="78"/>
      <c r="Q277" s="78"/>
      <c r="R277" s="78"/>
      <c r="S277" s="192"/>
      <c r="T277" s="27" t="str">
        <f t="shared" si="14"/>
        <v/>
      </c>
      <c r="U277" s="49" t="str">
        <f t="shared" si="15"/>
        <v/>
      </c>
      <c r="V277" s="27"/>
      <c r="W277" s="26"/>
      <c r="X277" s="26"/>
      <c r="Y277" s="27"/>
      <c r="Z277" s="3"/>
      <c r="AA277" s="14"/>
      <c r="AB277" s="3"/>
      <c r="AC277" s="3"/>
      <c r="AD277" s="14"/>
      <c r="AE277" s="26"/>
      <c r="AF277" s="27"/>
      <c r="AG277" s="26"/>
      <c r="AH277" s="26"/>
      <c r="AI277" s="27"/>
      <c r="AJ277" s="26"/>
      <c r="AK277" s="26"/>
      <c r="AL277" s="6"/>
    </row>
    <row r="278" spans="1:38" ht="21" customHeight="1" x14ac:dyDescent="0.15">
      <c r="A278" s="266">
        <f t="shared" si="16"/>
        <v>0</v>
      </c>
      <c r="B278" s="78"/>
      <c r="C278" s="78"/>
      <c r="D278" s="86"/>
      <c r="E278" s="86"/>
      <c r="F278" s="77"/>
      <c r="G278" s="215"/>
      <c r="H278" s="215"/>
      <c r="I278" s="225"/>
      <c r="J278" s="225"/>
      <c r="K278" s="315">
        <f t="shared" si="13"/>
        <v>0</v>
      </c>
      <c r="L278" s="70"/>
      <c r="M278" s="67"/>
      <c r="N278" s="70"/>
      <c r="O278" s="67"/>
      <c r="P278" s="78"/>
      <c r="Q278" s="78"/>
      <c r="R278" s="78"/>
      <c r="S278" s="192"/>
      <c r="T278" s="27" t="str">
        <f t="shared" si="14"/>
        <v/>
      </c>
      <c r="U278" s="49" t="str">
        <f t="shared" si="15"/>
        <v/>
      </c>
      <c r="V278" s="27"/>
      <c r="W278" s="26"/>
      <c r="X278" s="26"/>
      <c r="Y278" s="27"/>
      <c r="Z278" s="3"/>
      <c r="AA278" s="14"/>
      <c r="AB278" s="3"/>
      <c r="AC278" s="3"/>
      <c r="AD278" s="14"/>
      <c r="AE278" s="26"/>
      <c r="AF278" s="27"/>
      <c r="AG278" s="26"/>
      <c r="AH278" s="26"/>
      <c r="AI278" s="27"/>
      <c r="AJ278" s="26"/>
      <c r="AK278" s="26"/>
      <c r="AL278" s="6"/>
    </row>
    <row r="279" spans="1:38" ht="21" customHeight="1" x14ac:dyDescent="0.15">
      <c r="A279" s="177">
        <f t="shared" si="16"/>
        <v>0</v>
      </c>
      <c r="B279" s="78"/>
      <c r="C279" s="78"/>
      <c r="D279" s="86"/>
      <c r="E279" s="86"/>
      <c r="F279" s="77"/>
      <c r="G279" s="215"/>
      <c r="H279" s="215"/>
      <c r="I279" s="225"/>
      <c r="J279" s="225"/>
      <c r="K279" s="315">
        <f t="shared" si="13"/>
        <v>0</v>
      </c>
      <c r="L279" s="70"/>
      <c r="M279" s="67"/>
      <c r="N279" s="70"/>
      <c r="O279" s="67"/>
      <c r="P279" s="78"/>
      <c r="Q279" s="78"/>
      <c r="R279" s="78"/>
      <c r="S279" s="192"/>
      <c r="T279" s="27" t="str">
        <f t="shared" si="14"/>
        <v/>
      </c>
      <c r="U279" s="49" t="str">
        <f t="shared" si="15"/>
        <v/>
      </c>
      <c r="V279" s="27"/>
      <c r="W279" s="26"/>
      <c r="X279" s="26"/>
      <c r="Y279" s="27"/>
      <c r="Z279" s="3"/>
      <c r="AA279" s="14"/>
      <c r="AB279" s="3"/>
      <c r="AC279" s="3"/>
      <c r="AD279" s="14"/>
      <c r="AE279" s="26"/>
      <c r="AF279" s="27"/>
      <c r="AG279" s="26"/>
      <c r="AH279" s="26"/>
      <c r="AI279" s="27"/>
      <c r="AJ279" s="26"/>
      <c r="AK279" s="26"/>
      <c r="AL279" s="6"/>
    </row>
    <row r="280" spans="1:38" ht="21" customHeight="1" x14ac:dyDescent="0.15">
      <c r="A280" s="266">
        <f t="shared" si="16"/>
        <v>0</v>
      </c>
      <c r="B280" s="67"/>
      <c r="C280" s="78"/>
      <c r="D280" s="86"/>
      <c r="E280" s="86"/>
      <c r="F280" s="77"/>
      <c r="G280" s="216"/>
      <c r="H280" s="215"/>
      <c r="I280" s="225"/>
      <c r="J280" s="225"/>
      <c r="K280" s="315">
        <f t="shared" si="13"/>
        <v>0</v>
      </c>
      <c r="L280" s="70"/>
      <c r="M280" s="67"/>
      <c r="N280" s="70"/>
      <c r="O280" s="67"/>
      <c r="P280" s="67"/>
      <c r="Q280" s="67"/>
      <c r="R280" s="67"/>
      <c r="S280" s="192"/>
      <c r="T280" s="27" t="str">
        <f t="shared" si="14"/>
        <v/>
      </c>
      <c r="U280" s="49" t="str">
        <f t="shared" si="15"/>
        <v/>
      </c>
      <c r="V280" s="30"/>
      <c r="W280" s="26"/>
      <c r="X280" s="26"/>
      <c r="Y280" s="27"/>
      <c r="Z280" s="3"/>
      <c r="AA280" s="14"/>
      <c r="AB280" s="3"/>
      <c r="AC280" s="3"/>
      <c r="AD280" s="14"/>
      <c r="AE280" s="26"/>
      <c r="AF280" s="27"/>
      <c r="AG280" s="26"/>
      <c r="AH280" s="26"/>
      <c r="AI280" s="27"/>
      <c r="AJ280" s="26"/>
      <c r="AK280" s="26"/>
      <c r="AL280" s="6"/>
    </row>
    <row r="281" spans="1:38" ht="21" customHeight="1" x14ac:dyDescent="0.15">
      <c r="A281" s="266">
        <f t="shared" si="16"/>
        <v>0</v>
      </c>
      <c r="B281" s="67"/>
      <c r="C281" s="78"/>
      <c r="D281" s="86"/>
      <c r="E281" s="86"/>
      <c r="F281" s="77"/>
      <c r="G281" s="216"/>
      <c r="H281" s="215"/>
      <c r="I281" s="225"/>
      <c r="J281" s="225"/>
      <c r="K281" s="315">
        <f t="shared" si="13"/>
        <v>0</v>
      </c>
      <c r="L281" s="70"/>
      <c r="M281" s="67"/>
      <c r="N281" s="70"/>
      <c r="O281" s="67"/>
      <c r="P281" s="67"/>
      <c r="Q281" s="67"/>
      <c r="R281" s="67"/>
      <c r="S281" s="192"/>
      <c r="T281" s="27" t="str">
        <f t="shared" si="14"/>
        <v/>
      </c>
      <c r="U281" s="49" t="str">
        <f t="shared" si="15"/>
        <v/>
      </c>
      <c r="V281" s="27"/>
      <c r="W281" s="26"/>
      <c r="X281" s="26"/>
      <c r="Y281" s="27"/>
      <c r="Z281" s="3"/>
      <c r="AA281" s="14"/>
      <c r="AB281" s="3"/>
      <c r="AC281" s="3"/>
      <c r="AD281" s="14"/>
      <c r="AE281" s="26"/>
      <c r="AF281" s="27"/>
      <c r="AG281" s="26"/>
      <c r="AH281" s="26"/>
      <c r="AI281" s="27"/>
      <c r="AJ281" s="26"/>
      <c r="AK281" s="26"/>
      <c r="AL281" s="6"/>
    </row>
    <row r="282" spans="1:38" ht="21" customHeight="1" x14ac:dyDescent="0.15">
      <c r="A282" s="266">
        <f t="shared" si="16"/>
        <v>0</v>
      </c>
      <c r="B282" s="67"/>
      <c r="C282" s="78"/>
      <c r="D282" s="86"/>
      <c r="E282" s="86"/>
      <c r="F282" s="77"/>
      <c r="G282" s="216"/>
      <c r="H282" s="215"/>
      <c r="I282" s="225"/>
      <c r="J282" s="225"/>
      <c r="K282" s="315">
        <f t="shared" si="13"/>
        <v>0</v>
      </c>
      <c r="L282" s="70"/>
      <c r="M282" s="67"/>
      <c r="N282" s="70"/>
      <c r="O282" s="67"/>
      <c r="P282" s="67"/>
      <c r="Q282" s="67"/>
      <c r="R282" s="67"/>
      <c r="S282" s="192"/>
      <c r="T282" s="27" t="str">
        <f t="shared" si="14"/>
        <v/>
      </c>
      <c r="U282" s="49" t="str">
        <f t="shared" si="15"/>
        <v/>
      </c>
      <c r="V282" s="27"/>
      <c r="W282" s="26"/>
      <c r="X282" s="26"/>
      <c r="Y282" s="27"/>
      <c r="Z282" s="3"/>
      <c r="AA282" s="14"/>
      <c r="AB282" s="3"/>
      <c r="AC282" s="3"/>
      <c r="AD282" s="14"/>
      <c r="AE282" s="26"/>
      <c r="AF282" s="27"/>
      <c r="AG282" s="26"/>
      <c r="AH282" s="26"/>
      <c r="AI282" s="27"/>
      <c r="AJ282" s="26"/>
      <c r="AK282" s="26"/>
      <c r="AL282" s="6"/>
    </row>
    <row r="283" spans="1:38" ht="21" customHeight="1" x14ac:dyDescent="0.15">
      <c r="A283" s="266">
        <f t="shared" si="16"/>
        <v>0</v>
      </c>
      <c r="B283" s="67"/>
      <c r="C283" s="78"/>
      <c r="D283" s="86"/>
      <c r="E283" s="86"/>
      <c r="F283" s="77"/>
      <c r="G283" s="216"/>
      <c r="H283" s="215"/>
      <c r="I283" s="225"/>
      <c r="J283" s="225"/>
      <c r="K283" s="315">
        <f t="shared" si="13"/>
        <v>0</v>
      </c>
      <c r="L283" s="70"/>
      <c r="M283" s="67"/>
      <c r="N283" s="70"/>
      <c r="O283" s="67"/>
      <c r="P283" s="67"/>
      <c r="Q283" s="67"/>
      <c r="R283" s="67"/>
      <c r="S283" s="192"/>
      <c r="T283" s="27" t="str">
        <f t="shared" si="14"/>
        <v/>
      </c>
      <c r="U283" s="49" t="str">
        <f t="shared" si="15"/>
        <v/>
      </c>
      <c r="V283" s="27"/>
      <c r="W283" s="26"/>
      <c r="X283" s="26"/>
      <c r="Y283" s="27"/>
      <c r="Z283" s="3"/>
      <c r="AA283" s="14"/>
      <c r="AB283" s="3"/>
      <c r="AC283" s="3"/>
      <c r="AD283" s="14"/>
      <c r="AE283" s="26"/>
      <c r="AF283" s="27"/>
      <c r="AG283" s="26"/>
      <c r="AH283" s="26"/>
      <c r="AI283" s="27"/>
      <c r="AJ283" s="26"/>
      <c r="AK283" s="26"/>
      <c r="AL283" s="6"/>
    </row>
    <row r="284" spans="1:38" ht="21" customHeight="1" x14ac:dyDescent="0.15">
      <c r="A284" s="266">
        <f t="shared" si="16"/>
        <v>0</v>
      </c>
      <c r="B284" s="67"/>
      <c r="C284" s="78"/>
      <c r="D284" s="86"/>
      <c r="E284" s="86"/>
      <c r="F284" s="77"/>
      <c r="G284" s="216"/>
      <c r="H284" s="215"/>
      <c r="I284" s="225"/>
      <c r="J284" s="225"/>
      <c r="K284" s="315">
        <f t="shared" si="13"/>
        <v>0</v>
      </c>
      <c r="L284" s="70"/>
      <c r="M284" s="67"/>
      <c r="N284" s="70"/>
      <c r="O284" s="67"/>
      <c r="P284" s="67"/>
      <c r="Q284" s="67"/>
      <c r="R284" s="67"/>
      <c r="S284" s="192"/>
      <c r="T284" s="27" t="str">
        <f t="shared" si="14"/>
        <v/>
      </c>
      <c r="U284" s="49" t="str">
        <f t="shared" si="15"/>
        <v/>
      </c>
      <c r="V284" s="27"/>
      <c r="W284" s="26"/>
      <c r="X284" s="26"/>
      <c r="Y284" s="27"/>
      <c r="Z284" s="3"/>
      <c r="AA284" s="14"/>
      <c r="AB284" s="3"/>
      <c r="AC284" s="3"/>
      <c r="AD284" s="14"/>
      <c r="AE284" s="26"/>
      <c r="AF284" s="27"/>
      <c r="AG284" s="26"/>
      <c r="AH284" s="26"/>
      <c r="AI284" s="27"/>
      <c r="AJ284" s="26"/>
      <c r="AK284" s="26"/>
      <c r="AL284" s="6"/>
    </row>
    <row r="285" spans="1:38" ht="21" customHeight="1" x14ac:dyDescent="0.15">
      <c r="A285" s="266">
        <f t="shared" si="16"/>
        <v>0</v>
      </c>
      <c r="B285" s="67"/>
      <c r="C285" s="78"/>
      <c r="D285" s="86"/>
      <c r="E285" s="86"/>
      <c r="F285" s="77"/>
      <c r="G285" s="216"/>
      <c r="H285" s="215"/>
      <c r="I285" s="225"/>
      <c r="J285" s="225"/>
      <c r="K285" s="315">
        <f t="shared" si="13"/>
        <v>0</v>
      </c>
      <c r="L285" s="70"/>
      <c r="M285" s="67"/>
      <c r="N285" s="70"/>
      <c r="O285" s="67"/>
      <c r="P285" s="67"/>
      <c r="Q285" s="67"/>
      <c r="R285" s="67"/>
      <c r="S285" s="192"/>
      <c r="T285" s="27" t="str">
        <f t="shared" si="14"/>
        <v/>
      </c>
      <c r="U285" s="49" t="str">
        <f t="shared" si="15"/>
        <v/>
      </c>
      <c r="V285" s="27"/>
      <c r="W285" s="26"/>
      <c r="X285" s="26"/>
      <c r="Y285" s="27"/>
      <c r="Z285" s="3"/>
      <c r="AA285" s="14"/>
      <c r="AB285" s="3"/>
      <c r="AC285" s="3"/>
      <c r="AD285" s="14"/>
      <c r="AE285" s="26"/>
      <c r="AF285" s="27"/>
      <c r="AG285" s="26"/>
      <c r="AH285" s="26"/>
      <c r="AI285" s="27"/>
      <c r="AJ285" s="26"/>
      <c r="AK285" s="26"/>
      <c r="AL285" s="6"/>
    </row>
    <row r="286" spans="1:38" ht="21" customHeight="1" x14ac:dyDescent="0.15">
      <c r="A286" s="267">
        <f t="shared" si="16"/>
        <v>0</v>
      </c>
      <c r="B286" s="104"/>
      <c r="C286" s="167"/>
      <c r="D286" s="106"/>
      <c r="E286" s="106"/>
      <c r="F286" s="166"/>
      <c r="G286" s="218"/>
      <c r="H286" s="217"/>
      <c r="I286" s="226"/>
      <c r="J286" s="226"/>
      <c r="K286" s="316">
        <f t="shared" si="13"/>
        <v>0</v>
      </c>
      <c r="L286" s="159"/>
      <c r="M286" s="104"/>
      <c r="N286" s="159"/>
      <c r="O286" s="104"/>
      <c r="P286" s="104"/>
      <c r="Q286" s="104"/>
      <c r="R286" s="104"/>
      <c r="S286" s="269"/>
      <c r="T286" s="27" t="str">
        <f t="shared" si="14"/>
        <v/>
      </c>
      <c r="U286" s="49" t="str">
        <f t="shared" si="15"/>
        <v/>
      </c>
      <c r="V286" s="27"/>
      <c r="W286" s="26"/>
      <c r="X286" s="26"/>
      <c r="Y286" s="27"/>
      <c r="Z286" s="3"/>
      <c r="AA286" s="14"/>
      <c r="AB286" s="3"/>
      <c r="AC286" s="3"/>
      <c r="AD286" s="14"/>
      <c r="AE286" s="26"/>
      <c r="AF286" s="27"/>
      <c r="AG286" s="26"/>
      <c r="AH286" s="26"/>
      <c r="AI286" s="27"/>
      <c r="AJ286" s="26"/>
      <c r="AK286" s="26"/>
      <c r="AL286" s="6"/>
    </row>
    <row r="287" spans="1:38" ht="21" customHeight="1" x14ac:dyDescent="0.15">
      <c r="A287" s="268">
        <f t="shared" si="16"/>
        <v>0</v>
      </c>
      <c r="B287" s="103"/>
      <c r="C287" s="103"/>
      <c r="D287" s="102"/>
      <c r="E287" s="102"/>
      <c r="F287" s="164"/>
      <c r="G287" s="210"/>
      <c r="H287" s="210"/>
      <c r="I287" s="227"/>
      <c r="J287" s="227"/>
      <c r="K287" s="314">
        <f t="shared" si="13"/>
        <v>0</v>
      </c>
      <c r="L287" s="200"/>
      <c r="M287" s="71"/>
      <c r="N287" s="200"/>
      <c r="O287" s="71"/>
      <c r="P287" s="103"/>
      <c r="Q287" s="103"/>
      <c r="R287" s="103"/>
      <c r="S287" s="270"/>
      <c r="T287" s="27" t="str">
        <f t="shared" si="14"/>
        <v/>
      </c>
      <c r="U287" s="49" t="str">
        <f t="shared" si="15"/>
        <v/>
      </c>
      <c r="V287" s="27"/>
      <c r="W287" s="26"/>
      <c r="X287" s="26"/>
      <c r="Y287" s="27"/>
      <c r="Z287" s="3"/>
      <c r="AA287" s="14"/>
      <c r="AB287" s="3"/>
      <c r="AC287" s="3"/>
      <c r="AD287" s="14"/>
      <c r="AE287" s="26"/>
      <c r="AF287" s="27"/>
      <c r="AG287" s="26"/>
      <c r="AH287" s="26"/>
      <c r="AI287" s="27"/>
      <c r="AJ287" s="26"/>
      <c r="AK287" s="26"/>
      <c r="AL287" s="6"/>
    </row>
    <row r="288" spans="1:38" ht="21" customHeight="1" x14ac:dyDescent="0.15">
      <c r="A288" s="266">
        <f t="shared" si="16"/>
        <v>0</v>
      </c>
      <c r="B288" s="78"/>
      <c r="C288" s="78"/>
      <c r="D288" s="86"/>
      <c r="E288" s="86"/>
      <c r="F288" s="77"/>
      <c r="G288" s="215"/>
      <c r="H288" s="215"/>
      <c r="I288" s="225"/>
      <c r="J288" s="225"/>
      <c r="K288" s="315">
        <f t="shared" si="13"/>
        <v>0</v>
      </c>
      <c r="L288" s="70"/>
      <c r="M288" s="67"/>
      <c r="N288" s="70"/>
      <c r="O288" s="67"/>
      <c r="P288" s="78"/>
      <c r="Q288" s="78"/>
      <c r="R288" s="78"/>
      <c r="S288" s="192"/>
      <c r="T288" s="27" t="str">
        <f t="shared" si="14"/>
        <v/>
      </c>
      <c r="U288" s="49" t="str">
        <f t="shared" si="15"/>
        <v/>
      </c>
      <c r="V288" s="27"/>
      <c r="W288" s="26"/>
      <c r="X288" s="26"/>
      <c r="Y288" s="27"/>
      <c r="Z288" s="3"/>
      <c r="AA288" s="14"/>
      <c r="AB288" s="3"/>
      <c r="AC288" s="3"/>
      <c r="AD288" s="14"/>
      <c r="AE288" s="26"/>
      <c r="AF288" s="27"/>
      <c r="AG288" s="26"/>
      <c r="AH288" s="26"/>
      <c r="AI288" s="27"/>
      <c r="AJ288" s="26"/>
      <c r="AK288" s="26"/>
      <c r="AL288" s="6"/>
    </row>
    <row r="289" spans="1:38" ht="21" customHeight="1" x14ac:dyDescent="0.15">
      <c r="A289" s="266">
        <f t="shared" si="16"/>
        <v>0</v>
      </c>
      <c r="B289" s="78"/>
      <c r="C289" s="78"/>
      <c r="D289" s="86"/>
      <c r="E289" s="86"/>
      <c r="F289" s="77"/>
      <c r="G289" s="215"/>
      <c r="H289" s="215"/>
      <c r="I289" s="225"/>
      <c r="J289" s="225"/>
      <c r="K289" s="315">
        <f t="shared" si="13"/>
        <v>0</v>
      </c>
      <c r="L289" s="70"/>
      <c r="M289" s="67"/>
      <c r="N289" s="70"/>
      <c r="O289" s="67"/>
      <c r="P289" s="78"/>
      <c r="Q289" s="78"/>
      <c r="R289" s="78"/>
      <c r="S289" s="192"/>
      <c r="T289" s="27" t="str">
        <f t="shared" si="14"/>
        <v/>
      </c>
      <c r="U289" s="49" t="str">
        <f t="shared" si="15"/>
        <v/>
      </c>
      <c r="V289" s="27"/>
      <c r="W289" s="26"/>
      <c r="X289" s="26"/>
      <c r="Y289" s="27"/>
      <c r="Z289" s="3"/>
      <c r="AA289" s="14"/>
      <c r="AB289" s="3"/>
      <c r="AC289" s="3"/>
      <c r="AD289" s="14"/>
      <c r="AE289" s="26"/>
      <c r="AF289" s="27"/>
      <c r="AG289" s="26"/>
      <c r="AH289" s="26"/>
      <c r="AI289" s="27"/>
      <c r="AJ289" s="26"/>
      <c r="AK289" s="26"/>
      <c r="AL289" s="6"/>
    </row>
    <row r="290" spans="1:38" ht="21" customHeight="1" x14ac:dyDescent="0.15">
      <c r="A290" s="266">
        <f t="shared" si="16"/>
        <v>0</v>
      </c>
      <c r="B290" s="78"/>
      <c r="C290" s="78"/>
      <c r="D290" s="86"/>
      <c r="E290" s="86"/>
      <c r="F290" s="77"/>
      <c r="G290" s="215"/>
      <c r="H290" s="215"/>
      <c r="I290" s="225"/>
      <c r="J290" s="225"/>
      <c r="K290" s="315">
        <f t="shared" si="13"/>
        <v>0</v>
      </c>
      <c r="L290" s="70"/>
      <c r="M290" s="67"/>
      <c r="N290" s="70"/>
      <c r="O290" s="67"/>
      <c r="P290" s="78"/>
      <c r="Q290" s="78"/>
      <c r="R290" s="78"/>
      <c r="S290" s="192"/>
      <c r="T290" s="27" t="str">
        <f t="shared" si="14"/>
        <v/>
      </c>
      <c r="U290" s="49" t="str">
        <f t="shared" si="15"/>
        <v/>
      </c>
      <c r="V290" s="27"/>
      <c r="W290" s="26"/>
      <c r="X290" s="26"/>
      <c r="Y290" s="27"/>
      <c r="Z290" s="3"/>
      <c r="AA290" s="14"/>
      <c r="AB290" s="3"/>
      <c r="AC290" s="3"/>
      <c r="AD290" s="14"/>
      <c r="AE290" s="26"/>
      <c r="AF290" s="27"/>
      <c r="AG290" s="26"/>
      <c r="AH290" s="26"/>
      <c r="AI290" s="27"/>
      <c r="AJ290" s="26"/>
      <c r="AK290" s="26"/>
      <c r="AL290" s="6"/>
    </row>
    <row r="291" spans="1:38" ht="21" customHeight="1" x14ac:dyDescent="0.15">
      <c r="A291" s="266">
        <f t="shared" si="16"/>
        <v>0</v>
      </c>
      <c r="B291" s="78"/>
      <c r="C291" s="78"/>
      <c r="D291" s="86"/>
      <c r="E291" s="86"/>
      <c r="F291" s="77"/>
      <c r="G291" s="215"/>
      <c r="H291" s="215"/>
      <c r="I291" s="225"/>
      <c r="J291" s="225"/>
      <c r="K291" s="315">
        <f t="shared" si="13"/>
        <v>0</v>
      </c>
      <c r="L291" s="70"/>
      <c r="M291" s="67"/>
      <c r="N291" s="70"/>
      <c r="O291" s="67"/>
      <c r="P291" s="78"/>
      <c r="Q291" s="78"/>
      <c r="R291" s="78"/>
      <c r="S291" s="192"/>
      <c r="T291" s="27" t="str">
        <f t="shared" si="14"/>
        <v/>
      </c>
      <c r="U291" s="49" t="str">
        <f t="shared" si="15"/>
        <v/>
      </c>
      <c r="V291" s="27"/>
      <c r="W291" s="26"/>
      <c r="X291" s="26"/>
      <c r="Y291" s="27"/>
      <c r="Z291" s="3"/>
      <c r="AA291" s="14"/>
      <c r="AB291" s="3"/>
      <c r="AC291" s="3"/>
      <c r="AD291" s="14"/>
      <c r="AE291" s="26"/>
      <c r="AF291" s="27"/>
      <c r="AG291" s="26"/>
      <c r="AH291" s="26"/>
      <c r="AI291" s="27"/>
      <c r="AJ291" s="26"/>
      <c r="AK291" s="26"/>
      <c r="AL291" s="6"/>
    </row>
    <row r="292" spans="1:38" ht="21" customHeight="1" x14ac:dyDescent="0.15">
      <c r="A292" s="266">
        <f t="shared" si="16"/>
        <v>0</v>
      </c>
      <c r="B292" s="78"/>
      <c r="C292" s="78"/>
      <c r="D292" s="86"/>
      <c r="E292" s="86"/>
      <c r="F292" s="77"/>
      <c r="G292" s="215"/>
      <c r="H292" s="215"/>
      <c r="I292" s="225"/>
      <c r="J292" s="225"/>
      <c r="K292" s="315">
        <f t="shared" si="13"/>
        <v>0</v>
      </c>
      <c r="L292" s="70"/>
      <c r="M292" s="67"/>
      <c r="N292" s="70"/>
      <c r="O292" s="67"/>
      <c r="P292" s="78"/>
      <c r="Q292" s="78"/>
      <c r="R292" s="78"/>
      <c r="S292" s="192"/>
      <c r="T292" s="27" t="str">
        <f t="shared" si="14"/>
        <v/>
      </c>
      <c r="U292" s="49" t="str">
        <f t="shared" si="15"/>
        <v/>
      </c>
      <c r="V292" s="32"/>
      <c r="W292" s="31"/>
      <c r="X292" s="31"/>
      <c r="Y292" s="32"/>
      <c r="Z292" s="3"/>
      <c r="AA292" s="14"/>
      <c r="AB292" s="4"/>
      <c r="AC292" s="3"/>
      <c r="AD292" s="14"/>
      <c r="AE292" s="31"/>
      <c r="AF292" s="32"/>
      <c r="AG292" s="31"/>
      <c r="AH292" s="31"/>
      <c r="AI292" s="32"/>
      <c r="AJ292" s="26"/>
      <c r="AK292" s="26"/>
      <c r="AL292" s="6"/>
    </row>
    <row r="293" spans="1:38" ht="21" customHeight="1" x14ac:dyDescent="0.15">
      <c r="A293" s="266">
        <f t="shared" si="16"/>
        <v>0</v>
      </c>
      <c r="B293" s="78"/>
      <c r="C293" s="78"/>
      <c r="D293" s="86"/>
      <c r="E293" s="86"/>
      <c r="F293" s="77"/>
      <c r="G293" s="215"/>
      <c r="H293" s="215"/>
      <c r="I293" s="225"/>
      <c r="J293" s="225"/>
      <c r="K293" s="315">
        <f t="shared" si="13"/>
        <v>0</v>
      </c>
      <c r="L293" s="70"/>
      <c r="M293" s="67"/>
      <c r="N293" s="70"/>
      <c r="O293" s="67"/>
      <c r="P293" s="78"/>
      <c r="Q293" s="78"/>
      <c r="R293" s="78"/>
      <c r="S293" s="192"/>
      <c r="T293" s="27" t="str">
        <f t="shared" si="14"/>
        <v/>
      </c>
      <c r="U293" s="49" t="str">
        <f t="shared" si="15"/>
        <v/>
      </c>
      <c r="V293" s="32"/>
      <c r="W293" s="31"/>
      <c r="X293" s="31"/>
      <c r="Y293" s="32"/>
      <c r="Z293" s="3"/>
      <c r="AA293" s="14"/>
      <c r="AB293" s="4"/>
      <c r="AC293" s="3"/>
      <c r="AD293" s="14"/>
      <c r="AE293" s="31"/>
      <c r="AF293" s="32"/>
      <c r="AG293" s="31"/>
      <c r="AH293" s="31"/>
      <c r="AI293" s="32"/>
      <c r="AJ293" s="26"/>
      <c r="AK293" s="26"/>
      <c r="AL293" s="6"/>
    </row>
    <row r="294" spans="1:38" ht="21" customHeight="1" x14ac:dyDescent="0.15">
      <c r="A294" s="266" t="s">
        <v>242</v>
      </c>
      <c r="B294" s="78"/>
      <c r="C294" s="78"/>
      <c r="D294" s="86"/>
      <c r="E294" s="86"/>
      <c r="F294" s="77"/>
      <c r="G294" s="215"/>
      <c r="H294" s="215"/>
      <c r="I294" s="225"/>
      <c r="J294" s="225"/>
      <c r="K294" s="315">
        <f t="shared" si="13"/>
        <v>0</v>
      </c>
      <c r="L294" s="70"/>
      <c r="M294" s="67"/>
      <c r="N294" s="70"/>
      <c r="O294" s="67"/>
      <c r="P294" s="78"/>
      <c r="Q294" s="78"/>
      <c r="R294" s="78"/>
      <c r="S294" s="192"/>
      <c r="T294" s="27" t="str">
        <f t="shared" si="14"/>
        <v/>
      </c>
      <c r="U294" s="49" t="str">
        <f t="shared" si="15"/>
        <v/>
      </c>
      <c r="V294" s="34"/>
      <c r="W294" s="33"/>
      <c r="X294" s="33"/>
      <c r="Y294" s="34"/>
      <c r="Z294" s="3"/>
      <c r="AA294" s="14"/>
      <c r="AB294" s="5"/>
      <c r="AC294" s="3"/>
      <c r="AD294" s="14"/>
      <c r="AE294" s="33"/>
      <c r="AF294" s="34"/>
      <c r="AG294" s="33"/>
      <c r="AH294" s="33"/>
      <c r="AI294" s="34"/>
      <c r="AJ294" s="26"/>
      <c r="AK294" s="26"/>
      <c r="AL294" s="6"/>
    </row>
    <row r="295" spans="1:38" ht="21" customHeight="1" x14ac:dyDescent="0.15">
      <c r="A295" s="266">
        <f>IF(ISBLANK(G295),,A293+1)</f>
        <v>0</v>
      </c>
      <c r="B295" s="78"/>
      <c r="C295" s="78"/>
      <c r="D295" s="86"/>
      <c r="E295" s="86"/>
      <c r="F295" s="77"/>
      <c r="G295" s="215"/>
      <c r="H295" s="215"/>
      <c r="I295" s="225"/>
      <c r="J295" s="225"/>
      <c r="K295" s="315">
        <f t="shared" si="13"/>
        <v>0</v>
      </c>
      <c r="L295" s="70"/>
      <c r="M295" s="67"/>
      <c r="N295" s="70"/>
      <c r="O295" s="67"/>
      <c r="P295" s="78"/>
      <c r="Q295" s="78"/>
      <c r="R295" s="78"/>
      <c r="S295" s="192"/>
      <c r="T295" s="27" t="str">
        <f t="shared" si="14"/>
        <v/>
      </c>
      <c r="U295" s="49" t="str">
        <f t="shared" si="15"/>
        <v/>
      </c>
      <c r="V295" s="25"/>
      <c r="W295" s="25"/>
      <c r="X295" s="25"/>
      <c r="Y295" s="25"/>
      <c r="Z295" s="11"/>
      <c r="AA295" s="18"/>
      <c r="AB295" s="11"/>
      <c r="AC295" s="11"/>
      <c r="AD295" s="18"/>
      <c r="AE295" s="25"/>
      <c r="AF295" s="25"/>
      <c r="AG295" s="25"/>
      <c r="AH295" s="25"/>
      <c r="AI295" s="25"/>
      <c r="AJ295" s="25"/>
      <c r="AK295" s="22"/>
      <c r="AL295" s="6"/>
    </row>
    <row r="296" spans="1:38" ht="21" customHeight="1" x14ac:dyDescent="0.15">
      <c r="A296" s="266">
        <f t="shared" ref="A296:A310" si="17">IF(ISBLANK(G296),,A295+1)</f>
        <v>0</v>
      </c>
      <c r="B296" s="78"/>
      <c r="C296" s="78"/>
      <c r="D296" s="86"/>
      <c r="E296" s="86"/>
      <c r="F296" s="77"/>
      <c r="G296" s="215"/>
      <c r="H296" s="215"/>
      <c r="I296" s="225"/>
      <c r="J296" s="225"/>
      <c r="K296" s="315">
        <f t="shared" si="13"/>
        <v>0</v>
      </c>
      <c r="L296" s="70"/>
      <c r="M296" s="67"/>
      <c r="N296" s="70"/>
      <c r="O296" s="67"/>
      <c r="P296" s="78"/>
      <c r="Q296" s="78"/>
      <c r="R296" s="78"/>
      <c r="S296" s="192"/>
      <c r="T296" s="27" t="str">
        <f t="shared" si="14"/>
        <v/>
      </c>
      <c r="U296" s="49" t="str">
        <f t="shared" si="15"/>
        <v/>
      </c>
      <c r="V296" s="35"/>
      <c r="W296" s="29"/>
      <c r="X296" s="29"/>
      <c r="Y296" s="35"/>
      <c r="AE296" s="29"/>
      <c r="AF296" s="35"/>
      <c r="AG296" s="29"/>
      <c r="AH296" s="29"/>
      <c r="AI296" s="35"/>
      <c r="AJ296" s="29"/>
      <c r="AK296" s="29"/>
    </row>
    <row r="297" spans="1:38" ht="21" customHeight="1" x14ac:dyDescent="0.15">
      <c r="A297" s="266">
        <f t="shared" si="17"/>
        <v>0</v>
      </c>
      <c r="B297" s="78"/>
      <c r="C297" s="78"/>
      <c r="D297" s="86"/>
      <c r="E297" s="86"/>
      <c r="F297" s="77"/>
      <c r="G297" s="215"/>
      <c r="H297" s="215"/>
      <c r="I297" s="225"/>
      <c r="J297" s="225"/>
      <c r="K297" s="315">
        <f t="shared" si="13"/>
        <v>0</v>
      </c>
      <c r="L297" s="70"/>
      <c r="M297" s="67"/>
      <c r="N297" s="70"/>
      <c r="O297" s="67"/>
      <c r="P297" s="78"/>
      <c r="Q297" s="78"/>
      <c r="R297" s="78"/>
      <c r="S297" s="192"/>
      <c r="T297" s="27" t="str">
        <f t="shared" si="14"/>
        <v/>
      </c>
      <c r="U297" s="49" t="str">
        <f t="shared" si="15"/>
        <v/>
      </c>
      <c r="V297" s="35"/>
      <c r="W297" s="29"/>
      <c r="X297" s="29"/>
      <c r="Y297" s="35"/>
      <c r="AE297" s="29"/>
      <c r="AF297" s="35"/>
      <c r="AG297" s="29"/>
      <c r="AH297" s="29"/>
      <c r="AI297" s="35"/>
      <c r="AJ297" s="29"/>
      <c r="AK297" s="29"/>
    </row>
    <row r="298" spans="1:38" ht="21" customHeight="1" x14ac:dyDescent="0.15">
      <c r="A298" s="266">
        <f t="shared" si="17"/>
        <v>0</v>
      </c>
      <c r="B298" s="78"/>
      <c r="C298" s="78"/>
      <c r="D298" s="86"/>
      <c r="E298" s="86"/>
      <c r="F298" s="77"/>
      <c r="G298" s="215"/>
      <c r="H298" s="215"/>
      <c r="I298" s="225"/>
      <c r="J298" s="225"/>
      <c r="K298" s="315">
        <f t="shared" si="13"/>
        <v>0</v>
      </c>
      <c r="L298" s="70"/>
      <c r="M298" s="67"/>
      <c r="N298" s="70"/>
      <c r="O298" s="67"/>
      <c r="P298" s="78"/>
      <c r="Q298" s="78"/>
      <c r="R298" s="78"/>
      <c r="S298" s="192"/>
      <c r="T298" s="27" t="str">
        <f t="shared" si="14"/>
        <v/>
      </c>
      <c r="U298" s="49" t="str">
        <f t="shared" si="15"/>
        <v/>
      </c>
      <c r="V298" s="35"/>
      <c r="W298" s="29"/>
      <c r="X298" s="29"/>
      <c r="Y298" s="35"/>
      <c r="AE298" s="29"/>
      <c r="AF298" s="35"/>
      <c r="AG298" s="29"/>
      <c r="AH298" s="29"/>
      <c r="AI298" s="35"/>
      <c r="AJ298" s="29"/>
      <c r="AK298" s="29"/>
    </row>
    <row r="299" spans="1:38" ht="21" customHeight="1" x14ac:dyDescent="0.15">
      <c r="A299" s="177">
        <f t="shared" si="17"/>
        <v>0</v>
      </c>
      <c r="B299" s="78"/>
      <c r="C299" s="78"/>
      <c r="D299" s="86"/>
      <c r="E299" s="86"/>
      <c r="F299" s="77"/>
      <c r="G299" s="215"/>
      <c r="H299" s="215"/>
      <c r="I299" s="225"/>
      <c r="J299" s="225"/>
      <c r="K299" s="315">
        <f t="shared" si="13"/>
        <v>0</v>
      </c>
      <c r="L299" s="70"/>
      <c r="M299" s="67"/>
      <c r="N299" s="70"/>
      <c r="O299" s="67"/>
      <c r="P299" s="78"/>
      <c r="Q299" s="78"/>
      <c r="R299" s="78"/>
      <c r="S299" s="192"/>
      <c r="T299" s="27" t="str">
        <f t="shared" si="14"/>
        <v/>
      </c>
      <c r="U299" s="49" t="str">
        <f t="shared" si="15"/>
        <v/>
      </c>
      <c r="V299" s="35"/>
      <c r="W299" s="29"/>
      <c r="X299" s="29"/>
      <c r="Y299" s="35"/>
      <c r="AE299" s="29"/>
      <c r="AF299" s="35"/>
      <c r="AG299" s="29"/>
      <c r="AH299" s="29"/>
      <c r="AI299" s="35"/>
      <c r="AJ299" s="29"/>
      <c r="AK299" s="29"/>
    </row>
    <row r="300" spans="1:38" ht="21" customHeight="1" x14ac:dyDescent="0.15">
      <c r="A300" s="266">
        <f t="shared" si="17"/>
        <v>0</v>
      </c>
      <c r="B300" s="67"/>
      <c r="C300" s="78"/>
      <c r="D300" s="86"/>
      <c r="E300" s="86"/>
      <c r="F300" s="77"/>
      <c r="G300" s="216"/>
      <c r="H300" s="215"/>
      <c r="I300" s="225"/>
      <c r="J300" s="225"/>
      <c r="K300" s="315">
        <f t="shared" si="13"/>
        <v>0</v>
      </c>
      <c r="L300" s="70"/>
      <c r="M300" s="67"/>
      <c r="N300" s="70"/>
      <c r="O300" s="67"/>
      <c r="P300" s="67"/>
      <c r="Q300" s="67"/>
      <c r="R300" s="67"/>
      <c r="S300" s="192"/>
      <c r="T300" s="27" t="str">
        <f t="shared" si="14"/>
        <v/>
      </c>
      <c r="U300" s="49" t="str">
        <f t="shared" si="15"/>
        <v/>
      </c>
      <c r="V300" s="35"/>
      <c r="W300" s="29"/>
      <c r="X300" s="29"/>
      <c r="Y300" s="35"/>
      <c r="AE300" s="29"/>
      <c r="AF300" s="35"/>
      <c r="AG300" s="29"/>
      <c r="AH300" s="29"/>
      <c r="AI300" s="35"/>
      <c r="AJ300" s="29"/>
      <c r="AK300" s="29"/>
    </row>
    <row r="301" spans="1:38" ht="21" customHeight="1" x14ac:dyDescent="0.15">
      <c r="A301" s="266">
        <f t="shared" si="17"/>
        <v>0</v>
      </c>
      <c r="B301" s="67"/>
      <c r="C301" s="78"/>
      <c r="D301" s="86"/>
      <c r="E301" s="86"/>
      <c r="F301" s="77"/>
      <c r="G301" s="216"/>
      <c r="H301" s="215"/>
      <c r="I301" s="225"/>
      <c r="J301" s="225"/>
      <c r="K301" s="315">
        <f t="shared" si="13"/>
        <v>0</v>
      </c>
      <c r="L301" s="70"/>
      <c r="M301" s="67"/>
      <c r="N301" s="70"/>
      <c r="O301" s="67"/>
      <c r="P301" s="67"/>
      <c r="Q301" s="67"/>
      <c r="R301" s="67"/>
      <c r="S301" s="192"/>
      <c r="T301" s="27" t="str">
        <f t="shared" si="14"/>
        <v/>
      </c>
      <c r="U301" s="49" t="str">
        <f t="shared" si="15"/>
        <v/>
      </c>
      <c r="V301" s="35"/>
      <c r="W301" s="29"/>
      <c r="X301" s="29"/>
      <c r="Y301" s="35"/>
      <c r="AE301" s="29"/>
      <c r="AF301" s="35"/>
      <c r="AG301" s="29"/>
      <c r="AH301" s="29"/>
      <c r="AI301" s="35"/>
      <c r="AJ301" s="29"/>
      <c r="AK301" s="29"/>
    </row>
    <row r="302" spans="1:38" ht="21" customHeight="1" x14ac:dyDescent="0.15">
      <c r="A302" s="266">
        <f t="shared" si="17"/>
        <v>0</v>
      </c>
      <c r="B302" s="67"/>
      <c r="C302" s="78"/>
      <c r="D302" s="86"/>
      <c r="E302" s="86"/>
      <c r="F302" s="77"/>
      <c r="G302" s="216"/>
      <c r="H302" s="215"/>
      <c r="I302" s="225"/>
      <c r="J302" s="225"/>
      <c r="K302" s="315">
        <f t="shared" si="13"/>
        <v>0</v>
      </c>
      <c r="L302" s="70"/>
      <c r="M302" s="67"/>
      <c r="N302" s="70"/>
      <c r="O302" s="67"/>
      <c r="P302" s="67"/>
      <c r="Q302" s="67"/>
      <c r="R302" s="67"/>
      <c r="S302" s="192"/>
      <c r="T302" s="27" t="str">
        <f t="shared" si="14"/>
        <v/>
      </c>
      <c r="U302" s="49" t="str">
        <f t="shared" si="15"/>
        <v/>
      </c>
      <c r="V302" s="35"/>
      <c r="W302" s="29"/>
      <c r="X302" s="29"/>
      <c r="Y302" s="35"/>
      <c r="AE302" s="29"/>
      <c r="AF302" s="35"/>
      <c r="AG302" s="29"/>
      <c r="AH302" s="29"/>
      <c r="AI302" s="35"/>
      <c r="AJ302" s="29"/>
      <c r="AK302" s="29"/>
    </row>
    <row r="303" spans="1:38" ht="21" customHeight="1" x14ac:dyDescent="0.15">
      <c r="A303" s="266">
        <f t="shared" si="17"/>
        <v>0</v>
      </c>
      <c r="B303" s="67"/>
      <c r="C303" s="78"/>
      <c r="D303" s="86"/>
      <c r="E303" s="86"/>
      <c r="F303" s="77"/>
      <c r="G303" s="216"/>
      <c r="H303" s="215"/>
      <c r="I303" s="225"/>
      <c r="J303" s="225"/>
      <c r="K303" s="315">
        <f t="shared" si="13"/>
        <v>0</v>
      </c>
      <c r="L303" s="70"/>
      <c r="M303" s="67"/>
      <c r="N303" s="70"/>
      <c r="O303" s="67"/>
      <c r="P303" s="67"/>
      <c r="Q303" s="67"/>
      <c r="R303" s="67"/>
      <c r="S303" s="192"/>
      <c r="T303" s="27" t="str">
        <f t="shared" si="14"/>
        <v/>
      </c>
      <c r="U303" s="49" t="str">
        <f t="shared" si="15"/>
        <v/>
      </c>
      <c r="V303" s="35"/>
      <c r="W303" s="29"/>
      <c r="X303" s="29"/>
      <c r="Y303" s="35"/>
      <c r="AE303" s="29"/>
      <c r="AF303" s="35"/>
      <c r="AG303" s="29"/>
      <c r="AH303" s="29"/>
      <c r="AI303" s="35"/>
      <c r="AJ303" s="29"/>
      <c r="AK303" s="29"/>
    </row>
    <row r="304" spans="1:38" ht="21" customHeight="1" x14ac:dyDescent="0.15">
      <c r="A304" s="266">
        <f t="shared" si="17"/>
        <v>0</v>
      </c>
      <c r="B304" s="67"/>
      <c r="C304" s="78"/>
      <c r="D304" s="86"/>
      <c r="E304" s="86"/>
      <c r="F304" s="77"/>
      <c r="G304" s="216"/>
      <c r="H304" s="215"/>
      <c r="I304" s="225"/>
      <c r="J304" s="225"/>
      <c r="K304" s="315">
        <f t="shared" si="13"/>
        <v>0</v>
      </c>
      <c r="L304" s="70"/>
      <c r="M304" s="67"/>
      <c r="N304" s="70"/>
      <c r="O304" s="67"/>
      <c r="P304" s="67"/>
      <c r="Q304" s="67"/>
      <c r="R304" s="67"/>
      <c r="S304" s="192"/>
      <c r="T304" s="27" t="str">
        <f t="shared" si="14"/>
        <v/>
      </c>
      <c r="U304" s="49" t="str">
        <f t="shared" si="15"/>
        <v/>
      </c>
      <c r="V304" s="35"/>
      <c r="W304" s="29"/>
      <c r="X304" s="29"/>
      <c r="Y304" s="35"/>
      <c r="AE304" s="29"/>
      <c r="AF304" s="35"/>
      <c r="AG304" s="29"/>
      <c r="AH304" s="29"/>
      <c r="AI304" s="35"/>
      <c r="AJ304" s="29"/>
      <c r="AK304" s="29"/>
    </row>
    <row r="305" spans="1:37" ht="21" customHeight="1" x14ac:dyDescent="0.15">
      <c r="A305" s="266">
        <f t="shared" si="17"/>
        <v>0</v>
      </c>
      <c r="B305" s="67"/>
      <c r="C305" s="78"/>
      <c r="D305" s="86"/>
      <c r="E305" s="86"/>
      <c r="F305" s="77"/>
      <c r="G305" s="216"/>
      <c r="H305" s="215"/>
      <c r="I305" s="225"/>
      <c r="J305" s="225"/>
      <c r="K305" s="315">
        <f t="shared" si="13"/>
        <v>0</v>
      </c>
      <c r="L305" s="70"/>
      <c r="M305" s="67"/>
      <c r="N305" s="70"/>
      <c r="O305" s="67"/>
      <c r="P305" s="67"/>
      <c r="Q305" s="67"/>
      <c r="R305" s="67"/>
      <c r="S305" s="192"/>
      <c r="T305" s="27" t="str">
        <f t="shared" si="14"/>
        <v/>
      </c>
      <c r="U305" s="49" t="str">
        <f t="shared" si="15"/>
        <v/>
      </c>
      <c r="V305" s="35"/>
      <c r="W305" s="29"/>
      <c r="X305" s="29"/>
      <c r="Y305" s="35"/>
      <c r="AE305" s="29"/>
      <c r="AF305" s="35"/>
      <c r="AG305" s="29"/>
      <c r="AH305" s="29"/>
      <c r="AI305" s="35"/>
      <c r="AJ305" s="29"/>
      <c r="AK305" s="29"/>
    </row>
    <row r="306" spans="1:37" ht="21" customHeight="1" x14ac:dyDescent="0.15">
      <c r="A306" s="267">
        <f t="shared" si="17"/>
        <v>0</v>
      </c>
      <c r="B306" s="104"/>
      <c r="C306" s="167"/>
      <c r="D306" s="106"/>
      <c r="E306" s="106"/>
      <c r="F306" s="166"/>
      <c r="G306" s="218"/>
      <c r="H306" s="217"/>
      <c r="I306" s="226"/>
      <c r="J306" s="226"/>
      <c r="K306" s="316">
        <f t="shared" si="13"/>
        <v>0</v>
      </c>
      <c r="L306" s="159"/>
      <c r="M306" s="104"/>
      <c r="N306" s="159"/>
      <c r="O306" s="104"/>
      <c r="P306" s="104"/>
      <c r="Q306" s="104"/>
      <c r="R306" s="104"/>
      <c r="S306" s="269"/>
      <c r="T306" s="27" t="str">
        <f t="shared" si="14"/>
        <v/>
      </c>
      <c r="U306" s="49" t="str">
        <f t="shared" si="15"/>
        <v/>
      </c>
      <c r="V306" s="35"/>
      <c r="W306" s="29"/>
      <c r="X306" s="29"/>
      <c r="Y306" s="35"/>
      <c r="AE306" s="29"/>
      <c r="AF306" s="35"/>
      <c r="AG306" s="29"/>
      <c r="AH306" s="29"/>
      <c r="AI306" s="35"/>
      <c r="AJ306" s="29"/>
      <c r="AK306" s="29"/>
    </row>
    <row r="307" spans="1:37" ht="21" customHeight="1" x14ac:dyDescent="0.15">
      <c r="A307" s="268">
        <f t="shared" si="17"/>
        <v>0</v>
      </c>
      <c r="B307" s="103"/>
      <c r="C307" s="103"/>
      <c r="D307" s="102"/>
      <c r="E307" s="102"/>
      <c r="F307" s="164"/>
      <c r="G307" s="210"/>
      <c r="H307" s="210"/>
      <c r="I307" s="227"/>
      <c r="J307" s="227"/>
      <c r="K307" s="314">
        <f t="shared" si="13"/>
        <v>0</v>
      </c>
      <c r="L307" s="200"/>
      <c r="M307" s="71"/>
      <c r="N307" s="200"/>
      <c r="O307" s="71"/>
      <c r="P307" s="103"/>
      <c r="Q307" s="103"/>
      <c r="R307" s="103"/>
      <c r="S307" s="270"/>
      <c r="T307" s="27" t="str">
        <f t="shared" si="14"/>
        <v/>
      </c>
      <c r="U307" s="49" t="str">
        <f t="shared" si="15"/>
        <v/>
      </c>
    </row>
    <row r="308" spans="1:37" ht="21" customHeight="1" x14ac:dyDescent="0.15">
      <c r="A308" s="266">
        <f t="shared" si="17"/>
        <v>0</v>
      </c>
      <c r="B308" s="78"/>
      <c r="C308" s="78"/>
      <c r="D308" s="86"/>
      <c r="E308" s="86"/>
      <c r="F308" s="77"/>
      <c r="G308" s="215"/>
      <c r="H308" s="215"/>
      <c r="I308" s="225"/>
      <c r="J308" s="225"/>
      <c r="K308" s="315">
        <f t="shared" si="13"/>
        <v>0</v>
      </c>
      <c r="L308" s="70"/>
      <c r="M308" s="67"/>
      <c r="N308" s="70"/>
      <c r="O308" s="67"/>
      <c r="P308" s="78"/>
      <c r="Q308" s="78"/>
      <c r="R308" s="78"/>
      <c r="S308" s="192"/>
      <c r="T308" s="27" t="str">
        <f t="shared" si="14"/>
        <v/>
      </c>
      <c r="U308" s="49" t="str">
        <f t="shared" si="15"/>
        <v/>
      </c>
    </row>
    <row r="309" spans="1:37" ht="21" customHeight="1" x14ac:dyDescent="0.15">
      <c r="A309" s="266">
        <f t="shared" si="17"/>
        <v>0</v>
      </c>
      <c r="B309" s="78"/>
      <c r="C309" s="78"/>
      <c r="D309" s="86"/>
      <c r="E309" s="86"/>
      <c r="F309" s="77"/>
      <c r="G309" s="215"/>
      <c r="H309" s="215"/>
      <c r="I309" s="225"/>
      <c r="J309" s="225"/>
      <c r="K309" s="315">
        <f t="shared" si="13"/>
        <v>0</v>
      </c>
      <c r="L309" s="70"/>
      <c r="M309" s="67"/>
      <c r="N309" s="70"/>
      <c r="O309" s="67"/>
      <c r="P309" s="78"/>
      <c r="Q309" s="78"/>
      <c r="R309" s="78"/>
      <c r="S309" s="192"/>
      <c r="T309" s="27" t="str">
        <f t="shared" si="14"/>
        <v/>
      </c>
      <c r="U309" s="49" t="str">
        <f t="shared" si="15"/>
        <v/>
      </c>
    </row>
    <row r="310" spans="1:37" ht="21" customHeight="1" x14ac:dyDescent="0.15">
      <c r="A310" s="266">
        <f t="shared" si="17"/>
        <v>0</v>
      </c>
      <c r="B310" s="78"/>
      <c r="C310" s="78"/>
      <c r="D310" s="86"/>
      <c r="E310" s="86"/>
      <c r="F310" s="77"/>
      <c r="G310" s="215"/>
      <c r="H310" s="215"/>
      <c r="I310" s="225"/>
      <c r="J310" s="225"/>
      <c r="K310" s="315">
        <f t="shared" si="13"/>
        <v>0</v>
      </c>
      <c r="L310" s="70"/>
      <c r="M310" s="67"/>
      <c r="N310" s="70"/>
      <c r="O310" s="67"/>
      <c r="P310" s="78"/>
      <c r="Q310" s="78"/>
      <c r="R310" s="78"/>
      <c r="S310" s="192"/>
      <c r="T310" s="27" t="str">
        <f t="shared" si="14"/>
        <v/>
      </c>
      <c r="U310" s="49" t="str">
        <f t="shared" si="15"/>
        <v/>
      </c>
    </row>
    <row r="311" spans="1:37" ht="21" customHeight="1" x14ac:dyDescent="0.15">
      <c r="A311" s="266"/>
      <c r="B311" s="78"/>
      <c r="C311" s="78"/>
      <c r="D311" s="86"/>
      <c r="E311" s="86"/>
      <c r="F311" s="77"/>
      <c r="G311" s="215"/>
      <c r="H311" s="215"/>
      <c r="I311" s="225"/>
      <c r="J311" s="225"/>
      <c r="K311" s="315">
        <f t="shared" si="13"/>
        <v>0</v>
      </c>
      <c r="L311" s="70"/>
      <c r="M311" s="67"/>
      <c r="N311" s="70"/>
      <c r="O311" s="67"/>
      <c r="P311" s="78"/>
      <c r="Q311" s="78"/>
      <c r="R311" s="78"/>
      <c r="S311" s="192"/>
      <c r="T311" s="27" t="str">
        <f t="shared" si="14"/>
        <v/>
      </c>
      <c r="U311" s="49" t="str">
        <f t="shared" si="15"/>
        <v/>
      </c>
    </row>
    <row r="312" spans="1:37" ht="21" customHeight="1" x14ac:dyDescent="0.15">
      <c r="A312" s="266"/>
      <c r="B312" s="78"/>
      <c r="C312" s="78"/>
      <c r="D312" s="86"/>
      <c r="E312" s="86"/>
      <c r="F312" s="77"/>
      <c r="G312" s="215"/>
      <c r="H312" s="215"/>
      <c r="I312" s="225"/>
      <c r="J312" s="225"/>
      <c r="K312" s="315">
        <f t="shared" si="13"/>
        <v>0</v>
      </c>
      <c r="L312" s="70"/>
      <c r="M312" s="271"/>
      <c r="N312" s="70"/>
      <c r="O312" s="271"/>
      <c r="P312" s="78"/>
      <c r="Q312" s="78"/>
      <c r="R312" s="78"/>
      <c r="S312" s="192"/>
      <c r="T312" s="27" t="str">
        <f t="shared" si="14"/>
        <v/>
      </c>
      <c r="U312" s="49" t="str">
        <f t="shared" si="15"/>
        <v/>
      </c>
    </row>
    <row r="313" spans="1:37" ht="21" customHeight="1" x14ac:dyDescent="0.15">
      <c r="A313" s="266"/>
      <c r="B313" s="78"/>
      <c r="C313" s="78"/>
      <c r="D313" s="86"/>
      <c r="E313" s="86"/>
      <c r="F313" s="77"/>
      <c r="G313" s="215"/>
      <c r="H313" s="215"/>
      <c r="I313" s="225"/>
      <c r="J313" s="225"/>
      <c r="K313" s="315">
        <f t="shared" si="13"/>
        <v>0</v>
      </c>
      <c r="L313" s="70"/>
      <c r="M313" s="67"/>
      <c r="N313" s="70"/>
      <c r="O313" s="67"/>
      <c r="P313" s="78"/>
      <c r="Q313" s="78"/>
      <c r="R313" s="78"/>
      <c r="S313" s="192"/>
      <c r="T313" s="27" t="str">
        <f t="shared" si="14"/>
        <v/>
      </c>
      <c r="U313" s="49" t="str">
        <f t="shared" si="15"/>
        <v/>
      </c>
    </row>
    <row r="314" spans="1:37" ht="21" customHeight="1" x14ac:dyDescent="0.15">
      <c r="A314" s="266"/>
      <c r="B314" s="78"/>
      <c r="C314" s="78"/>
      <c r="D314" s="86"/>
      <c r="E314" s="86"/>
      <c r="F314" s="77"/>
      <c r="G314" s="215"/>
      <c r="H314" s="215"/>
      <c r="I314" s="225"/>
      <c r="J314" s="225"/>
      <c r="K314" s="315">
        <f t="shared" si="13"/>
        <v>0</v>
      </c>
      <c r="L314" s="70"/>
      <c r="M314" s="67"/>
      <c r="N314" s="70"/>
      <c r="O314" s="67"/>
      <c r="P314" s="78"/>
      <c r="Q314" s="78"/>
      <c r="R314" s="78"/>
      <c r="S314" s="192"/>
      <c r="T314" s="27" t="str">
        <f t="shared" si="14"/>
        <v/>
      </c>
      <c r="U314" s="49" t="str">
        <f t="shared" si="15"/>
        <v/>
      </c>
    </row>
    <row r="315" spans="1:37" ht="21" customHeight="1" x14ac:dyDescent="0.15">
      <c r="A315" s="266"/>
      <c r="B315" s="78"/>
      <c r="C315" s="78"/>
      <c r="D315" s="86"/>
      <c r="E315" s="86"/>
      <c r="F315" s="77"/>
      <c r="G315" s="215"/>
      <c r="H315" s="215"/>
      <c r="I315" s="225"/>
      <c r="J315" s="225"/>
      <c r="K315" s="315">
        <f t="shared" si="13"/>
        <v>0</v>
      </c>
      <c r="L315" s="70"/>
      <c r="M315" s="67"/>
      <c r="N315" s="70"/>
      <c r="O315" s="67"/>
      <c r="P315" s="78"/>
      <c r="Q315" s="78"/>
      <c r="R315" s="78"/>
      <c r="S315" s="192"/>
      <c r="T315" s="27" t="str">
        <f t="shared" si="14"/>
        <v/>
      </c>
      <c r="U315" s="49" t="str">
        <f t="shared" si="15"/>
        <v/>
      </c>
    </row>
    <row r="316" spans="1:37" ht="21" customHeight="1" x14ac:dyDescent="0.15">
      <c r="A316" s="266"/>
      <c r="B316" s="78"/>
      <c r="C316" s="78"/>
      <c r="D316" s="86"/>
      <c r="E316" s="86"/>
      <c r="F316" s="77"/>
      <c r="G316" s="215"/>
      <c r="H316" s="215"/>
      <c r="I316" s="225"/>
      <c r="J316" s="225"/>
      <c r="K316" s="315">
        <f t="shared" si="13"/>
        <v>0</v>
      </c>
      <c r="L316" s="70"/>
      <c r="M316" s="67"/>
      <c r="N316" s="70"/>
      <c r="O316" s="67"/>
      <c r="P316" s="78"/>
      <c r="Q316" s="78"/>
      <c r="R316" s="78"/>
      <c r="S316" s="192"/>
      <c r="T316" s="27" t="str">
        <f t="shared" si="14"/>
        <v/>
      </c>
      <c r="U316" s="49" t="str">
        <f t="shared" si="15"/>
        <v/>
      </c>
    </row>
    <row r="317" spans="1:37" ht="21" customHeight="1" x14ac:dyDescent="0.15">
      <c r="A317" s="266"/>
      <c r="B317" s="78"/>
      <c r="C317" s="78"/>
      <c r="D317" s="86"/>
      <c r="E317" s="86"/>
      <c r="F317" s="77"/>
      <c r="G317" s="215"/>
      <c r="H317" s="215"/>
      <c r="I317" s="225"/>
      <c r="J317" s="225"/>
      <c r="K317" s="315">
        <f t="shared" si="13"/>
        <v>0</v>
      </c>
      <c r="L317" s="70"/>
      <c r="M317" s="67"/>
      <c r="N317" s="70"/>
      <c r="O317" s="67"/>
      <c r="P317" s="78"/>
      <c r="Q317" s="78"/>
      <c r="R317" s="78"/>
      <c r="S317" s="192"/>
      <c r="T317" s="27" t="str">
        <f t="shared" si="14"/>
        <v/>
      </c>
      <c r="U317" s="49" t="str">
        <f t="shared" si="15"/>
        <v/>
      </c>
    </row>
    <row r="318" spans="1:37" ht="21" customHeight="1" x14ac:dyDescent="0.15">
      <c r="A318" s="266"/>
      <c r="B318" s="78"/>
      <c r="C318" s="78"/>
      <c r="D318" s="86"/>
      <c r="E318" s="86"/>
      <c r="F318" s="77"/>
      <c r="G318" s="215"/>
      <c r="H318" s="215"/>
      <c r="I318" s="225"/>
      <c r="J318" s="225"/>
      <c r="K318" s="315">
        <f t="shared" si="13"/>
        <v>0</v>
      </c>
      <c r="L318" s="70"/>
      <c r="M318" s="271"/>
      <c r="N318" s="70"/>
      <c r="O318" s="271"/>
      <c r="P318" s="78"/>
      <c r="Q318" s="78"/>
      <c r="R318" s="78"/>
      <c r="S318" s="192"/>
      <c r="T318" s="27" t="str">
        <f t="shared" si="14"/>
        <v/>
      </c>
      <c r="U318" s="49" t="str">
        <f t="shared" si="15"/>
        <v/>
      </c>
    </row>
    <row r="319" spans="1:37" ht="21" customHeight="1" x14ac:dyDescent="0.15">
      <c r="A319" s="177"/>
      <c r="B319" s="78"/>
      <c r="C319" s="78"/>
      <c r="D319" s="86"/>
      <c r="E319" s="86"/>
      <c r="F319" s="77"/>
      <c r="G319" s="215"/>
      <c r="H319" s="215"/>
      <c r="I319" s="225"/>
      <c r="J319" s="225"/>
      <c r="K319" s="315">
        <f t="shared" si="13"/>
        <v>0</v>
      </c>
      <c r="L319" s="70"/>
      <c r="M319" s="67"/>
      <c r="N319" s="70"/>
      <c r="O319" s="67"/>
      <c r="P319" s="78"/>
      <c r="Q319" s="78"/>
      <c r="R319" s="78"/>
      <c r="S319" s="192"/>
      <c r="T319" s="27" t="str">
        <f t="shared" si="14"/>
        <v/>
      </c>
      <c r="U319" s="49" t="str">
        <f t="shared" si="15"/>
        <v/>
      </c>
    </row>
    <row r="320" spans="1:37" ht="21" customHeight="1" x14ac:dyDescent="0.15">
      <c r="A320" s="266"/>
      <c r="B320" s="67"/>
      <c r="C320" s="78"/>
      <c r="D320" s="86"/>
      <c r="E320" s="86"/>
      <c r="F320" s="77"/>
      <c r="G320" s="216"/>
      <c r="H320" s="215"/>
      <c r="I320" s="225"/>
      <c r="J320" s="225"/>
      <c r="K320" s="315">
        <f t="shared" si="13"/>
        <v>0</v>
      </c>
      <c r="L320" s="70"/>
      <c r="M320" s="67"/>
      <c r="N320" s="70"/>
      <c r="O320" s="67"/>
      <c r="P320" s="67"/>
      <c r="Q320" s="67"/>
      <c r="R320" s="67"/>
      <c r="S320" s="192"/>
      <c r="T320" s="27" t="str">
        <f t="shared" si="14"/>
        <v/>
      </c>
      <c r="U320" s="49" t="str">
        <f t="shared" si="15"/>
        <v/>
      </c>
    </row>
    <row r="321" spans="1:21" ht="21" customHeight="1" x14ac:dyDescent="0.15">
      <c r="A321" s="266"/>
      <c r="B321" s="67"/>
      <c r="C321" s="78"/>
      <c r="D321" s="86"/>
      <c r="E321" s="86"/>
      <c r="F321" s="77"/>
      <c r="G321" s="216"/>
      <c r="H321" s="215"/>
      <c r="I321" s="225"/>
      <c r="J321" s="225"/>
      <c r="K321" s="315">
        <f t="shared" si="13"/>
        <v>0</v>
      </c>
      <c r="L321" s="70"/>
      <c r="M321" s="67"/>
      <c r="N321" s="70"/>
      <c r="O321" s="67"/>
      <c r="P321" s="67"/>
      <c r="Q321" s="67"/>
      <c r="R321" s="67"/>
      <c r="S321" s="192"/>
      <c r="T321" s="27" t="str">
        <f t="shared" si="14"/>
        <v/>
      </c>
      <c r="U321" s="49" t="str">
        <f t="shared" si="15"/>
        <v/>
      </c>
    </row>
    <row r="322" spans="1:21" ht="21" customHeight="1" x14ac:dyDescent="0.15">
      <c r="A322" s="266"/>
      <c r="B322" s="67"/>
      <c r="C322" s="78"/>
      <c r="D322" s="86"/>
      <c r="E322" s="86"/>
      <c r="F322" s="77"/>
      <c r="G322" s="216"/>
      <c r="H322" s="215"/>
      <c r="I322" s="225"/>
      <c r="J322" s="225"/>
      <c r="K322" s="315">
        <f t="shared" si="13"/>
        <v>0</v>
      </c>
      <c r="L322" s="70"/>
      <c r="M322" s="67"/>
      <c r="N322" s="70"/>
      <c r="O322" s="67"/>
      <c r="P322" s="67"/>
      <c r="Q322" s="67"/>
      <c r="R322" s="67"/>
      <c r="S322" s="192"/>
      <c r="T322" s="27" t="str">
        <f t="shared" si="14"/>
        <v/>
      </c>
      <c r="U322" s="49" t="str">
        <f t="shared" si="15"/>
        <v/>
      </c>
    </row>
    <row r="323" spans="1:21" ht="21" customHeight="1" x14ac:dyDescent="0.15">
      <c r="A323" s="266"/>
      <c r="B323" s="67"/>
      <c r="C323" s="78"/>
      <c r="D323" s="86"/>
      <c r="E323" s="86"/>
      <c r="F323" s="77"/>
      <c r="G323" s="216"/>
      <c r="H323" s="215"/>
      <c r="I323" s="225"/>
      <c r="J323" s="225"/>
      <c r="K323" s="315">
        <f t="shared" si="13"/>
        <v>0</v>
      </c>
      <c r="L323" s="70"/>
      <c r="M323" s="67"/>
      <c r="N323" s="70"/>
      <c r="O323" s="67"/>
      <c r="P323" s="67"/>
      <c r="Q323" s="67"/>
      <c r="R323" s="67"/>
      <c r="S323" s="192"/>
      <c r="T323" s="27" t="str">
        <f t="shared" si="14"/>
        <v/>
      </c>
      <c r="U323" s="49" t="str">
        <f t="shared" si="15"/>
        <v/>
      </c>
    </row>
    <row r="324" spans="1:21" ht="21" customHeight="1" x14ac:dyDescent="0.15">
      <c r="A324" s="266"/>
      <c r="B324" s="67"/>
      <c r="C324" s="78"/>
      <c r="D324" s="86"/>
      <c r="E324" s="86"/>
      <c r="F324" s="77"/>
      <c r="G324" s="216"/>
      <c r="H324" s="215"/>
      <c r="I324" s="225"/>
      <c r="J324" s="225"/>
      <c r="K324" s="315">
        <f t="shared" si="13"/>
        <v>0</v>
      </c>
      <c r="L324" s="70"/>
      <c r="M324" s="67"/>
      <c r="N324" s="70"/>
      <c r="O324" s="67"/>
      <c r="P324" s="67"/>
      <c r="Q324" s="67"/>
      <c r="R324" s="67"/>
      <c r="S324" s="192"/>
      <c r="T324" s="27" t="str">
        <f t="shared" si="14"/>
        <v/>
      </c>
      <c r="U324" s="49" t="str">
        <f t="shared" si="15"/>
        <v/>
      </c>
    </row>
    <row r="325" spans="1:21" ht="21" customHeight="1" x14ac:dyDescent="0.15">
      <c r="A325" s="266"/>
      <c r="B325" s="67"/>
      <c r="C325" s="78"/>
      <c r="D325" s="86"/>
      <c r="E325" s="86"/>
      <c r="F325" s="77"/>
      <c r="G325" s="216"/>
      <c r="H325" s="215"/>
      <c r="I325" s="225"/>
      <c r="J325" s="225"/>
      <c r="K325" s="315">
        <f t="shared" si="13"/>
        <v>0</v>
      </c>
      <c r="L325" s="70"/>
      <c r="M325" s="67"/>
      <c r="N325" s="70"/>
      <c r="O325" s="67"/>
      <c r="P325" s="67"/>
      <c r="Q325" s="67"/>
      <c r="R325" s="67"/>
      <c r="S325" s="192"/>
      <c r="T325" s="27" t="str">
        <f t="shared" si="14"/>
        <v/>
      </c>
      <c r="U325" s="49" t="str">
        <f t="shared" si="15"/>
        <v/>
      </c>
    </row>
    <row r="326" spans="1:21" ht="21" customHeight="1" x14ac:dyDescent="0.15">
      <c r="A326" s="267"/>
      <c r="B326" s="104"/>
      <c r="C326" s="167"/>
      <c r="D326" s="106"/>
      <c r="E326" s="106"/>
      <c r="F326" s="166"/>
      <c r="G326" s="218"/>
      <c r="H326" s="217"/>
      <c r="I326" s="226"/>
      <c r="J326" s="226"/>
      <c r="K326" s="316">
        <f t="shared" si="13"/>
        <v>0</v>
      </c>
      <c r="L326" s="159"/>
      <c r="M326" s="104"/>
      <c r="N326" s="159"/>
      <c r="O326" s="104"/>
      <c r="P326" s="104"/>
      <c r="Q326" s="104"/>
      <c r="R326" s="104"/>
      <c r="S326" s="269"/>
      <c r="T326" s="27" t="str">
        <f t="shared" si="14"/>
        <v/>
      </c>
      <c r="U326" s="49" t="str">
        <f t="shared" si="15"/>
        <v/>
      </c>
    </row>
    <row r="327" spans="1:21" ht="21" customHeight="1" x14ac:dyDescent="0.15">
      <c r="A327" s="268"/>
      <c r="B327" s="103"/>
      <c r="C327" s="103"/>
      <c r="D327" s="102"/>
      <c r="E327" s="102"/>
      <c r="F327" s="164"/>
      <c r="G327" s="210"/>
      <c r="H327" s="210"/>
      <c r="I327" s="227"/>
      <c r="J327" s="227"/>
      <c r="K327" s="314">
        <f t="shared" ref="K327:K390" si="18">J327-E327</f>
        <v>0</v>
      </c>
      <c r="L327" s="200"/>
      <c r="M327" s="71"/>
      <c r="N327" s="200"/>
      <c r="O327" s="71"/>
      <c r="P327" s="103"/>
      <c r="Q327" s="103"/>
      <c r="R327" s="103"/>
      <c r="S327" s="270"/>
      <c r="T327" s="27" t="str">
        <f t="shared" ref="T327:T390" si="19">CONCATENATE(L327,C327)</f>
        <v/>
      </c>
      <c r="U327" s="49" t="str">
        <f t="shared" ref="U327:U390" si="20">CONCATENATE(N327,H327)</f>
        <v/>
      </c>
    </row>
    <row r="328" spans="1:21" ht="21" customHeight="1" x14ac:dyDescent="0.15">
      <c r="A328" s="266"/>
      <c r="B328" s="78"/>
      <c r="C328" s="78"/>
      <c r="D328" s="86"/>
      <c r="E328" s="86"/>
      <c r="F328" s="77"/>
      <c r="G328" s="215"/>
      <c r="H328" s="215"/>
      <c r="I328" s="225"/>
      <c r="J328" s="225"/>
      <c r="K328" s="315">
        <f t="shared" si="18"/>
        <v>0</v>
      </c>
      <c r="L328" s="70"/>
      <c r="M328" s="67"/>
      <c r="N328" s="70"/>
      <c r="O328" s="67"/>
      <c r="P328" s="78"/>
      <c r="Q328" s="78"/>
      <c r="R328" s="78"/>
      <c r="S328" s="192"/>
      <c r="T328" s="27" t="str">
        <f t="shared" si="19"/>
        <v/>
      </c>
      <c r="U328" s="49" t="str">
        <f t="shared" si="20"/>
        <v/>
      </c>
    </row>
    <row r="329" spans="1:21" ht="21" customHeight="1" x14ac:dyDescent="0.15">
      <c r="A329" s="266"/>
      <c r="B329" s="78"/>
      <c r="C329" s="78"/>
      <c r="D329" s="86"/>
      <c r="E329" s="86"/>
      <c r="F329" s="77"/>
      <c r="G329" s="215"/>
      <c r="H329" s="215"/>
      <c r="I329" s="225"/>
      <c r="J329" s="225"/>
      <c r="K329" s="315">
        <f t="shared" si="18"/>
        <v>0</v>
      </c>
      <c r="L329" s="70"/>
      <c r="M329" s="67"/>
      <c r="N329" s="70"/>
      <c r="O329" s="67"/>
      <c r="P329" s="78"/>
      <c r="Q329" s="78"/>
      <c r="R329" s="78"/>
      <c r="S329" s="192"/>
      <c r="T329" s="27" t="str">
        <f t="shared" si="19"/>
        <v/>
      </c>
      <c r="U329" s="49" t="str">
        <f t="shared" si="20"/>
        <v/>
      </c>
    </row>
    <row r="330" spans="1:21" ht="21" customHeight="1" x14ac:dyDescent="0.15">
      <c r="A330" s="266"/>
      <c r="B330" s="78"/>
      <c r="C330" s="78"/>
      <c r="D330" s="86"/>
      <c r="E330" s="86"/>
      <c r="F330" s="77"/>
      <c r="G330" s="215"/>
      <c r="H330" s="215"/>
      <c r="I330" s="225"/>
      <c r="J330" s="225"/>
      <c r="K330" s="315">
        <f t="shared" si="18"/>
        <v>0</v>
      </c>
      <c r="L330" s="70"/>
      <c r="M330" s="67"/>
      <c r="N330" s="70"/>
      <c r="O330" s="67"/>
      <c r="P330" s="78"/>
      <c r="Q330" s="78"/>
      <c r="R330" s="78"/>
      <c r="S330" s="192"/>
      <c r="T330" s="27" t="str">
        <f t="shared" si="19"/>
        <v/>
      </c>
      <c r="U330" s="49" t="str">
        <f t="shared" si="20"/>
        <v/>
      </c>
    </row>
    <row r="331" spans="1:21" ht="21" customHeight="1" x14ac:dyDescent="0.15">
      <c r="A331" s="266"/>
      <c r="B331" s="78"/>
      <c r="C331" s="78"/>
      <c r="D331" s="86"/>
      <c r="E331" s="86"/>
      <c r="F331" s="77"/>
      <c r="G331" s="215"/>
      <c r="H331" s="215"/>
      <c r="I331" s="225"/>
      <c r="J331" s="225"/>
      <c r="K331" s="315">
        <f t="shared" si="18"/>
        <v>0</v>
      </c>
      <c r="L331" s="70"/>
      <c r="M331" s="67"/>
      <c r="N331" s="70"/>
      <c r="O331" s="67"/>
      <c r="P331" s="78"/>
      <c r="Q331" s="78"/>
      <c r="R331" s="78"/>
      <c r="S331" s="192"/>
      <c r="T331" s="27" t="str">
        <f t="shared" si="19"/>
        <v/>
      </c>
      <c r="U331" s="49" t="str">
        <f t="shared" si="20"/>
        <v/>
      </c>
    </row>
    <row r="332" spans="1:21" ht="21" customHeight="1" x14ac:dyDescent="0.15">
      <c r="A332" s="266"/>
      <c r="B332" s="78"/>
      <c r="C332" s="78"/>
      <c r="D332" s="86"/>
      <c r="E332" s="86"/>
      <c r="F332" s="77"/>
      <c r="G332" s="215"/>
      <c r="H332" s="215"/>
      <c r="I332" s="225"/>
      <c r="J332" s="225"/>
      <c r="K332" s="315">
        <f t="shared" si="18"/>
        <v>0</v>
      </c>
      <c r="L332" s="70"/>
      <c r="M332" s="271"/>
      <c r="N332" s="70"/>
      <c r="O332" s="271"/>
      <c r="P332" s="78"/>
      <c r="Q332" s="78"/>
      <c r="R332" s="78"/>
      <c r="S332" s="192"/>
      <c r="T332" s="27" t="str">
        <f t="shared" si="19"/>
        <v/>
      </c>
      <c r="U332" s="49" t="str">
        <f t="shared" si="20"/>
        <v/>
      </c>
    </row>
    <row r="333" spans="1:21" ht="21" customHeight="1" x14ac:dyDescent="0.15">
      <c r="A333" s="266"/>
      <c r="B333" s="78"/>
      <c r="C333" s="78"/>
      <c r="D333" s="86"/>
      <c r="E333" s="86"/>
      <c r="F333" s="77"/>
      <c r="G333" s="215"/>
      <c r="H333" s="215"/>
      <c r="I333" s="225"/>
      <c r="J333" s="225"/>
      <c r="K333" s="315">
        <f t="shared" si="18"/>
        <v>0</v>
      </c>
      <c r="L333" s="70"/>
      <c r="M333" s="271"/>
      <c r="N333" s="70"/>
      <c r="O333" s="271"/>
      <c r="P333" s="78"/>
      <c r="Q333" s="78"/>
      <c r="R333" s="78"/>
      <c r="S333" s="192"/>
      <c r="T333" s="27" t="str">
        <f t="shared" si="19"/>
        <v/>
      </c>
      <c r="U333" s="49" t="str">
        <f t="shared" si="20"/>
        <v/>
      </c>
    </row>
    <row r="334" spans="1:21" ht="21" customHeight="1" x14ac:dyDescent="0.15">
      <c r="A334" s="266"/>
      <c r="B334" s="78"/>
      <c r="C334" s="78"/>
      <c r="D334" s="86"/>
      <c r="E334" s="86"/>
      <c r="F334" s="77"/>
      <c r="G334" s="215"/>
      <c r="H334" s="215"/>
      <c r="I334" s="225"/>
      <c r="J334" s="225"/>
      <c r="K334" s="315">
        <f t="shared" si="18"/>
        <v>0</v>
      </c>
      <c r="L334" s="70"/>
      <c r="M334" s="67"/>
      <c r="N334" s="70"/>
      <c r="O334" s="67"/>
      <c r="P334" s="78"/>
      <c r="Q334" s="78"/>
      <c r="R334" s="78"/>
      <c r="S334" s="192"/>
      <c r="T334" s="27" t="str">
        <f t="shared" si="19"/>
        <v/>
      </c>
      <c r="U334" s="49" t="str">
        <f t="shared" si="20"/>
        <v/>
      </c>
    </row>
    <row r="335" spans="1:21" ht="21" customHeight="1" x14ac:dyDescent="0.15">
      <c r="A335" s="266"/>
      <c r="B335" s="78"/>
      <c r="C335" s="78"/>
      <c r="D335" s="86"/>
      <c r="E335" s="86"/>
      <c r="F335" s="77"/>
      <c r="G335" s="215"/>
      <c r="H335" s="215"/>
      <c r="I335" s="225"/>
      <c r="J335" s="225"/>
      <c r="K335" s="315">
        <f t="shared" si="18"/>
        <v>0</v>
      </c>
      <c r="L335" s="70"/>
      <c r="M335" s="67"/>
      <c r="N335" s="70"/>
      <c r="O335" s="67"/>
      <c r="P335" s="78"/>
      <c r="Q335" s="78"/>
      <c r="R335" s="78"/>
      <c r="S335" s="192"/>
      <c r="T335" s="27" t="str">
        <f t="shared" si="19"/>
        <v/>
      </c>
      <c r="U335" s="49" t="str">
        <f t="shared" si="20"/>
        <v/>
      </c>
    </row>
    <row r="336" spans="1:21" ht="21" customHeight="1" x14ac:dyDescent="0.15">
      <c r="A336" s="266"/>
      <c r="B336" s="78"/>
      <c r="C336" s="78"/>
      <c r="D336" s="86"/>
      <c r="E336" s="86"/>
      <c r="F336" s="77"/>
      <c r="G336" s="215"/>
      <c r="H336" s="215"/>
      <c r="I336" s="225"/>
      <c r="J336" s="225"/>
      <c r="K336" s="315">
        <f t="shared" si="18"/>
        <v>0</v>
      </c>
      <c r="L336" s="70"/>
      <c r="M336" s="67"/>
      <c r="N336" s="70"/>
      <c r="O336" s="67"/>
      <c r="P336" s="78"/>
      <c r="Q336" s="78"/>
      <c r="R336" s="78"/>
      <c r="S336" s="192"/>
      <c r="T336" s="27" t="str">
        <f t="shared" si="19"/>
        <v/>
      </c>
      <c r="U336" s="49" t="str">
        <f t="shared" si="20"/>
        <v/>
      </c>
    </row>
    <row r="337" spans="1:21" ht="21" customHeight="1" x14ac:dyDescent="0.15">
      <c r="A337" s="266"/>
      <c r="B337" s="78"/>
      <c r="C337" s="78"/>
      <c r="D337" s="86"/>
      <c r="E337" s="86"/>
      <c r="F337" s="77"/>
      <c r="G337" s="215"/>
      <c r="H337" s="215"/>
      <c r="I337" s="225"/>
      <c r="J337" s="225"/>
      <c r="K337" s="315">
        <f t="shared" si="18"/>
        <v>0</v>
      </c>
      <c r="L337" s="70"/>
      <c r="M337" s="67"/>
      <c r="N337" s="70"/>
      <c r="O337" s="67"/>
      <c r="P337" s="78"/>
      <c r="Q337" s="78"/>
      <c r="R337" s="78"/>
      <c r="S337" s="192"/>
      <c r="T337" s="27" t="str">
        <f t="shared" si="19"/>
        <v/>
      </c>
      <c r="U337" s="49" t="str">
        <f t="shared" si="20"/>
        <v/>
      </c>
    </row>
    <row r="338" spans="1:21" ht="21" customHeight="1" x14ac:dyDescent="0.15">
      <c r="A338" s="266"/>
      <c r="B338" s="78"/>
      <c r="C338" s="78"/>
      <c r="D338" s="86"/>
      <c r="E338" s="86"/>
      <c r="F338" s="77"/>
      <c r="G338" s="215"/>
      <c r="H338" s="215"/>
      <c r="I338" s="225"/>
      <c r="J338" s="225"/>
      <c r="K338" s="315">
        <f t="shared" si="18"/>
        <v>0</v>
      </c>
      <c r="L338" s="70"/>
      <c r="M338" s="67"/>
      <c r="N338" s="70"/>
      <c r="O338" s="67"/>
      <c r="P338" s="78"/>
      <c r="Q338" s="78"/>
      <c r="R338" s="78"/>
      <c r="S338" s="192"/>
      <c r="T338" s="27" t="str">
        <f t="shared" si="19"/>
        <v/>
      </c>
      <c r="U338" s="49" t="str">
        <f t="shared" si="20"/>
        <v/>
      </c>
    </row>
    <row r="339" spans="1:21" ht="21" customHeight="1" x14ac:dyDescent="0.15">
      <c r="A339" s="177"/>
      <c r="B339" s="78"/>
      <c r="C339" s="78"/>
      <c r="D339" s="86"/>
      <c r="E339" s="86"/>
      <c r="F339" s="77"/>
      <c r="G339" s="215"/>
      <c r="H339" s="215"/>
      <c r="I339" s="225"/>
      <c r="J339" s="225"/>
      <c r="K339" s="315">
        <f t="shared" si="18"/>
        <v>0</v>
      </c>
      <c r="L339" s="70"/>
      <c r="M339" s="67"/>
      <c r="N339" s="70"/>
      <c r="O339" s="67"/>
      <c r="P339" s="78"/>
      <c r="Q339" s="78"/>
      <c r="R339" s="78"/>
      <c r="S339" s="192"/>
      <c r="T339" s="27" t="str">
        <f t="shared" si="19"/>
        <v/>
      </c>
      <c r="U339" s="49" t="str">
        <f t="shared" si="20"/>
        <v/>
      </c>
    </row>
    <row r="340" spans="1:21" ht="21" customHeight="1" x14ac:dyDescent="0.15">
      <c r="A340" s="266"/>
      <c r="B340" s="67"/>
      <c r="C340" s="78"/>
      <c r="D340" s="86"/>
      <c r="E340" s="86"/>
      <c r="F340" s="77"/>
      <c r="G340" s="216"/>
      <c r="H340" s="215"/>
      <c r="I340" s="225"/>
      <c r="J340" s="225"/>
      <c r="K340" s="315">
        <f t="shared" si="18"/>
        <v>0</v>
      </c>
      <c r="L340" s="70"/>
      <c r="M340" s="67"/>
      <c r="N340" s="70"/>
      <c r="O340" s="67"/>
      <c r="P340" s="67"/>
      <c r="Q340" s="67"/>
      <c r="R340" s="67"/>
      <c r="S340" s="192"/>
      <c r="T340" s="27" t="str">
        <f t="shared" si="19"/>
        <v/>
      </c>
      <c r="U340" s="49" t="str">
        <f t="shared" si="20"/>
        <v/>
      </c>
    </row>
    <row r="341" spans="1:21" ht="21" customHeight="1" x14ac:dyDescent="0.15">
      <c r="A341" s="266"/>
      <c r="B341" s="67"/>
      <c r="C341" s="78"/>
      <c r="D341" s="86"/>
      <c r="E341" s="86"/>
      <c r="F341" s="77"/>
      <c r="G341" s="216"/>
      <c r="H341" s="215"/>
      <c r="I341" s="225"/>
      <c r="J341" s="225"/>
      <c r="K341" s="315">
        <f t="shared" si="18"/>
        <v>0</v>
      </c>
      <c r="L341" s="70"/>
      <c r="M341" s="67"/>
      <c r="N341" s="70"/>
      <c r="O341" s="67"/>
      <c r="P341" s="67"/>
      <c r="Q341" s="67"/>
      <c r="R341" s="67"/>
      <c r="S341" s="192"/>
      <c r="T341" s="27" t="str">
        <f t="shared" si="19"/>
        <v/>
      </c>
      <c r="U341" s="49" t="str">
        <f t="shared" si="20"/>
        <v/>
      </c>
    </row>
    <row r="342" spans="1:21" ht="21" customHeight="1" x14ac:dyDescent="0.15">
      <c r="A342" s="266"/>
      <c r="B342" s="67"/>
      <c r="C342" s="78"/>
      <c r="D342" s="86"/>
      <c r="E342" s="86"/>
      <c r="F342" s="77"/>
      <c r="G342" s="216"/>
      <c r="H342" s="215"/>
      <c r="I342" s="225"/>
      <c r="J342" s="225"/>
      <c r="K342" s="315">
        <f t="shared" si="18"/>
        <v>0</v>
      </c>
      <c r="L342" s="70"/>
      <c r="M342" s="67"/>
      <c r="N342" s="70"/>
      <c r="O342" s="67"/>
      <c r="P342" s="67"/>
      <c r="Q342" s="67"/>
      <c r="R342" s="67"/>
      <c r="S342" s="192"/>
      <c r="T342" s="27" t="str">
        <f t="shared" si="19"/>
        <v/>
      </c>
      <c r="U342" s="49" t="str">
        <f t="shared" si="20"/>
        <v/>
      </c>
    </row>
    <row r="343" spans="1:21" ht="21" customHeight="1" x14ac:dyDescent="0.15">
      <c r="A343" s="266"/>
      <c r="B343" s="67"/>
      <c r="C343" s="78"/>
      <c r="D343" s="86"/>
      <c r="E343" s="86"/>
      <c r="F343" s="77"/>
      <c r="G343" s="216"/>
      <c r="H343" s="215"/>
      <c r="I343" s="225"/>
      <c r="J343" s="225"/>
      <c r="K343" s="315">
        <f t="shared" si="18"/>
        <v>0</v>
      </c>
      <c r="L343" s="70"/>
      <c r="M343" s="67"/>
      <c r="N343" s="70"/>
      <c r="O343" s="67"/>
      <c r="P343" s="67"/>
      <c r="Q343" s="67"/>
      <c r="R343" s="67"/>
      <c r="S343" s="192"/>
      <c r="T343" s="27" t="str">
        <f t="shared" si="19"/>
        <v/>
      </c>
      <c r="U343" s="49" t="str">
        <f t="shared" si="20"/>
        <v/>
      </c>
    </row>
    <row r="344" spans="1:21" ht="21" customHeight="1" x14ac:dyDescent="0.15">
      <c r="A344" s="266"/>
      <c r="B344" s="67"/>
      <c r="C344" s="78"/>
      <c r="D344" s="86"/>
      <c r="E344" s="86"/>
      <c r="F344" s="77"/>
      <c r="G344" s="216"/>
      <c r="H344" s="215"/>
      <c r="I344" s="225"/>
      <c r="J344" s="225"/>
      <c r="K344" s="315">
        <f t="shared" si="18"/>
        <v>0</v>
      </c>
      <c r="L344" s="70"/>
      <c r="M344" s="67"/>
      <c r="N344" s="70"/>
      <c r="O344" s="67"/>
      <c r="P344" s="67"/>
      <c r="Q344" s="67"/>
      <c r="R344" s="67"/>
      <c r="S344" s="192"/>
      <c r="T344" s="27" t="str">
        <f t="shared" si="19"/>
        <v/>
      </c>
      <c r="U344" s="49" t="str">
        <f t="shared" si="20"/>
        <v/>
      </c>
    </row>
    <row r="345" spans="1:21" ht="21" customHeight="1" x14ac:dyDescent="0.15">
      <c r="A345" s="266"/>
      <c r="B345" s="67"/>
      <c r="C345" s="78"/>
      <c r="D345" s="86"/>
      <c r="E345" s="86"/>
      <c r="F345" s="77"/>
      <c r="G345" s="216"/>
      <c r="H345" s="215"/>
      <c r="I345" s="225"/>
      <c r="J345" s="225"/>
      <c r="K345" s="315">
        <f t="shared" si="18"/>
        <v>0</v>
      </c>
      <c r="L345" s="70"/>
      <c r="M345" s="67"/>
      <c r="N345" s="70"/>
      <c r="O345" s="67"/>
      <c r="P345" s="67"/>
      <c r="Q345" s="67"/>
      <c r="R345" s="67"/>
      <c r="S345" s="192"/>
      <c r="T345" s="27" t="str">
        <f t="shared" si="19"/>
        <v/>
      </c>
      <c r="U345" s="49" t="str">
        <f t="shared" si="20"/>
        <v/>
      </c>
    </row>
    <row r="346" spans="1:21" ht="21" customHeight="1" x14ac:dyDescent="0.15">
      <c r="A346" s="267"/>
      <c r="B346" s="104"/>
      <c r="C346" s="167"/>
      <c r="D346" s="106"/>
      <c r="E346" s="106"/>
      <c r="F346" s="166"/>
      <c r="G346" s="218"/>
      <c r="H346" s="217"/>
      <c r="I346" s="226"/>
      <c r="J346" s="226"/>
      <c r="K346" s="316">
        <f t="shared" si="18"/>
        <v>0</v>
      </c>
      <c r="L346" s="159"/>
      <c r="M346" s="104"/>
      <c r="N346" s="159"/>
      <c r="O346" s="104"/>
      <c r="P346" s="104"/>
      <c r="Q346" s="104"/>
      <c r="R346" s="104"/>
      <c r="S346" s="269"/>
      <c r="T346" s="27" t="str">
        <f t="shared" si="19"/>
        <v/>
      </c>
      <c r="U346" s="49" t="str">
        <f t="shared" si="20"/>
        <v/>
      </c>
    </row>
    <row r="347" spans="1:21" ht="21" customHeight="1" x14ac:dyDescent="0.15">
      <c r="A347" s="268"/>
      <c r="B347" s="103"/>
      <c r="C347" s="103"/>
      <c r="D347" s="102"/>
      <c r="E347" s="102"/>
      <c r="F347" s="164"/>
      <c r="G347" s="210"/>
      <c r="H347" s="210"/>
      <c r="I347" s="227"/>
      <c r="J347" s="227"/>
      <c r="K347" s="314">
        <f t="shared" si="18"/>
        <v>0</v>
      </c>
      <c r="L347" s="200"/>
      <c r="M347" s="71"/>
      <c r="N347" s="200"/>
      <c r="O347" s="71"/>
      <c r="P347" s="103"/>
      <c r="Q347" s="103"/>
      <c r="R347" s="103"/>
      <c r="S347" s="270"/>
      <c r="T347" s="27" t="str">
        <f t="shared" si="19"/>
        <v/>
      </c>
      <c r="U347" s="49" t="str">
        <f t="shared" si="20"/>
        <v/>
      </c>
    </row>
    <row r="348" spans="1:21" ht="21" customHeight="1" x14ac:dyDescent="0.15">
      <c r="A348" s="266"/>
      <c r="B348" s="78"/>
      <c r="C348" s="78"/>
      <c r="D348" s="86"/>
      <c r="E348" s="86"/>
      <c r="F348" s="77"/>
      <c r="G348" s="215"/>
      <c r="H348" s="215"/>
      <c r="I348" s="225"/>
      <c r="J348" s="225"/>
      <c r="K348" s="315">
        <f t="shared" si="18"/>
        <v>0</v>
      </c>
      <c r="L348" s="70"/>
      <c r="M348" s="67"/>
      <c r="N348" s="70"/>
      <c r="O348" s="67"/>
      <c r="P348" s="78"/>
      <c r="Q348" s="78"/>
      <c r="R348" s="78"/>
      <c r="S348" s="192"/>
      <c r="T348" s="27" t="str">
        <f t="shared" si="19"/>
        <v/>
      </c>
      <c r="U348" s="49" t="str">
        <f t="shared" si="20"/>
        <v/>
      </c>
    </row>
    <row r="349" spans="1:21" ht="21" customHeight="1" x14ac:dyDescent="0.15">
      <c r="A349" s="266"/>
      <c r="B349" s="78"/>
      <c r="C349" s="78"/>
      <c r="D349" s="86"/>
      <c r="E349" s="86"/>
      <c r="F349" s="77"/>
      <c r="G349" s="215"/>
      <c r="H349" s="215"/>
      <c r="I349" s="225"/>
      <c r="J349" s="225"/>
      <c r="K349" s="315">
        <f t="shared" si="18"/>
        <v>0</v>
      </c>
      <c r="L349" s="70"/>
      <c r="M349" s="67"/>
      <c r="N349" s="70"/>
      <c r="O349" s="67"/>
      <c r="P349" s="78"/>
      <c r="Q349" s="78"/>
      <c r="R349" s="78"/>
      <c r="S349" s="192"/>
      <c r="T349" s="27" t="str">
        <f t="shared" si="19"/>
        <v/>
      </c>
      <c r="U349" s="49" t="str">
        <f t="shared" si="20"/>
        <v/>
      </c>
    </row>
    <row r="350" spans="1:21" ht="21" customHeight="1" x14ac:dyDescent="0.15">
      <c r="A350" s="266"/>
      <c r="B350" s="78"/>
      <c r="C350" s="78"/>
      <c r="D350" s="86"/>
      <c r="E350" s="86"/>
      <c r="F350" s="77"/>
      <c r="G350" s="215"/>
      <c r="H350" s="215"/>
      <c r="I350" s="225"/>
      <c r="J350" s="225"/>
      <c r="K350" s="315">
        <f t="shared" si="18"/>
        <v>0</v>
      </c>
      <c r="L350" s="70"/>
      <c r="M350" s="67"/>
      <c r="N350" s="70"/>
      <c r="O350" s="67"/>
      <c r="P350" s="78"/>
      <c r="Q350" s="78"/>
      <c r="R350" s="78"/>
      <c r="S350" s="192"/>
      <c r="T350" s="27" t="str">
        <f t="shared" si="19"/>
        <v/>
      </c>
      <c r="U350" s="49" t="str">
        <f t="shared" si="20"/>
        <v/>
      </c>
    </row>
    <row r="351" spans="1:21" ht="21" customHeight="1" x14ac:dyDescent="0.15">
      <c r="A351" s="266"/>
      <c r="B351" s="78"/>
      <c r="C351" s="78"/>
      <c r="D351" s="86"/>
      <c r="E351" s="86"/>
      <c r="F351" s="77"/>
      <c r="G351" s="215"/>
      <c r="H351" s="215"/>
      <c r="I351" s="225"/>
      <c r="J351" s="225"/>
      <c r="K351" s="315">
        <f t="shared" si="18"/>
        <v>0</v>
      </c>
      <c r="L351" s="70"/>
      <c r="M351" s="67"/>
      <c r="N351" s="70"/>
      <c r="O351" s="67"/>
      <c r="P351" s="78"/>
      <c r="Q351" s="78"/>
      <c r="R351" s="78"/>
      <c r="S351" s="192"/>
      <c r="T351" s="27" t="str">
        <f t="shared" si="19"/>
        <v/>
      </c>
      <c r="U351" s="49" t="str">
        <f t="shared" si="20"/>
        <v/>
      </c>
    </row>
    <row r="352" spans="1:21" ht="21" customHeight="1" x14ac:dyDescent="0.15">
      <c r="A352" s="266"/>
      <c r="B352" s="78"/>
      <c r="C352" s="78"/>
      <c r="D352" s="86"/>
      <c r="E352" s="86"/>
      <c r="F352" s="77"/>
      <c r="G352" s="215"/>
      <c r="H352" s="215"/>
      <c r="I352" s="225"/>
      <c r="J352" s="225"/>
      <c r="K352" s="315">
        <f t="shared" si="18"/>
        <v>0</v>
      </c>
      <c r="L352" s="70"/>
      <c r="M352" s="67"/>
      <c r="N352" s="70"/>
      <c r="O352" s="67"/>
      <c r="P352" s="78"/>
      <c r="Q352" s="78"/>
      <c r="R352" s="78"/>
      <c r="S352" s="192"/>
      <c r="T352" s="27" t="str">
        <f t="shared" si="19"/>
        <v/>
      </c>
      <c r="U352" s="49" t="str">
        <f t="shared" si="20"/>
        <v/>
      </c>
    </row>
    <row r="353" spans="1:21" ht="21" customHeight="1" x14ac:dyDescent="0.15">
      <c r="A353" s="266"/>
      <c r="B353" s="78"/>
      <c r="C353" s="78"/>
      <c r="D353" s="86"/>
      <c r="E353" s="86"/>
      <c r="F353" s="77"/>
      <c r="G353" s="215"/>
      <c r="H353" s="215"/>
      <c r="I353" s="225"/>
      <c r="J353" s="225"/>
      <c r="K353" s="315">
        <f t="shared" si="18"/>
        <v>0</v>
      </c>
      <c r="L353" s="70"/>
      <c r="M353" s="67"/>
      <c r="N353" s="70"/>
      <c r="O353" s="67"/>
      <c r="P353" s="78"/>
      <c r="Q353" s="78"/>
      <c r="R353" s="78"/>
      <c r="S353" s="192"/>
      <c r="T353" s="27" t="str">
        <f t="shared" si="19"/>
        <v/>
      </c>
      <c r="U353" s="49" t="str">
        <f t="shared" si="20"/>
        <v/>
      </c>
    </row>
    <row r="354" spans="1:21" ht="21" customHeight="1" x14ac:dyDescent="0.15">
      <c r="A354" s="266"/>
      <c r="B354" s="78"/>
      <c r="C354" s="78"/>
      <c r="D354" s="86"/>
      <c r="E354" s="86"/>
      <c r="F354" s="77"/>
      <c r="G354" s="215"/>
      <c r="H354" s="215"/>
      <c r="I354" s="225"/>
      <c r="J354" s="225"/>
      <c r="K354" s="315">
        <f t="shared" si="18"/>
        <v>0</v>
      </c>
      <c r="L354" s="70"/>
      <c r="M354" s="67"/>
      <c r="N354" s="70"/>
      <c r="O354" s="67"/>
      <c r="P354" s="78"/>
      <c r="Q354" s="78"/>
      <c r="R354" s="78"/>
      <c r="S354" s="192"/>
      <c r="T354" s="27" t="str">
        <f t="shared" si="19"/>
        <v/>
      </c>
      <c r="U354" s="49" t="str">
        <f t="shared" si="20"/>
        <v/>
      </c>
    </row>
    <row r="355" spans="1:21" ht="21" customHeight="1" x14ac:dyDescent="0.15">
      <c r="A355" s="266"/>
      <c r="B355" s="78"/>
      <c r="C355" s="78"/>
      <c r="D355" s="86"/>
      <c r="E355" s="86"/>
      <c r="F355" s="77"/>
      <c r="G355" s="215"/>
      <c r="H355" s="215"/>
      <c r="I355" s="225"/>
      <c r="J355" s="225"/>
      <c r="K355" s="315">
        <f t="shared" si="18"/>
        <v>0</v>
      </c>
      <c r="L355" s="70"/>
      <c r="M355" s="67"/>
      <c r="N355" s="70"/>
      <c r="O355" s="67"/>
      <c r="P355" s="78"/>
      <c r="Q355" s="78"/>
      <c r="R355" s="78"/>
      <c r="S355" s="192"/>
      <c r="T355" s="27" t="str">
        <f t="shared" si="19"/>
        <v/>
      </c>
      <c r="U355" s="49" t="str">
        <f t="shared" si="20"/>
        <v/>
      </c>
    </row>
    <row r="356" spans="1:21" ht="21" customHeight="1" x14ac:dyDescent="0.15">
      <c r="A356" s="266"/>
      <c r="B356" s="78"/>
      <c r="C356" s="78"/>
      <c r="D356" s="86"/>
      <c r="E356" s="86"/>
      <c r="F356" s="77"/>
      <c r="G356" s="215"/>
      <c r="H356" s="215"/>
      <c r="I356" s="225"/>
      <c r="J356" s="225"/>
      <c r="K356" s="315">
        <f t="shared" si="18"/>
        <v>0</v>
      </c>
      <c r="L356" s="70"/>
      <c r="M356" s="67"/>
      <c r="N356" s="70"/>
      <c r="O356" s="67"/>
      <c r="P356" s="78"/>
      <c r="Q356" s="78"/>
      <c r="R356" s="78"/>
      <c r="S356" s="192"/>
      <c r="T356" s="27" t="str">
        <f t="shared" si="19"/>
        <v/>
      </c>
      <c r="U356" s="49" t="str">
        <f t="shared" si="20"/>
        <v/>
      </c>
    </row>
    <row r="357" spans="1:21" ht="21" customHeight="1" x14ac:dyDescent="0.15">
      <c r="A357" s="266"/>
      <c r="B357" s="78"/>
      <c r="C357" s="78"/>
      <c r="D357" s="86"/>
      <c r="E357" s="86"/>
      <c r="F357" s="77"/>
      <c r="G357" s="215"/>
      <c r="H357" s="215"/>
      <c r="I357" s="225"/>
      <c r="J357" s="225"/>
      <c r="K357" s="315">
        <f t="shared" si="18"/>
        <v>0</v>
      </c>
      <c r="L357" s="70"/>
      <c r="M357" s="67"/>
      <c r="N357" s="70"/>
      <c r="O357" s="67"/>
      <c r="P357" s="78"/>
      <c r="Q357" s="78"/>
      <c r="R357" s="78"/>
      <c r="S357" s="192"/>
      <c r="T357" s="27" t="str">
        <f t="shared" si="19"/>
        <v/>
      </c>
      <c r="U357" s="49" t="str">
        <f t="shared" si="20"/>
        <v/>
      </c>
    </row>
    <row r="358" spans="1:21" ht="21" customHeight="1" x14ac:dyDescent="0.15">
      <c r="A358" s="266"/>
      <c r="B358" s="78"/>
      <c r="C358" s="78"/>
      <c r="D358" s="86"/>
      <c r="E358" s="86"/>
      <c r="F358" s="77"/>
      <c r="G358" s="215"/>
      <c r="H358" s="215"/>
      <c r="I358" s="225"/>
      <c r="J358" s="225"/>
      <c r="K358" s="315">
        <f t="shared" si="18"/>
        <v>0</v>
      </c>
      <c r="L358" s="70"/>
      <c r="M358" s="67"/>
      <c r="N358" s="70"/>
      <c r="O358" s="67"/>
      <c r="P358" s="78"/>
      <c r="Q358" s="78"/>
      <c r="R358" s="78"/>
      <c r="S358" s="192"/>
      <c r="T358" s="27" t="str">
        <f t="shared" si="19"/>
        <v/>
      </c>
      <c r="U358" s="49" t="str">
        <f t="shared" si="20"/>
        <v/>
      </c>
    </row>
    <row r="359" spans="1:21" ht="21" customHeight="1" x14ac:dyDescent="0.15">
      <c r="A359" s="177"/>
      <c r="B359" s="78"/>
      <c r="C359" s="78"/>
      <c r="D359" s="86"/>
      <c r="E359" s="86"/>
      <c r="F359" s="77"/>
      <c r="G359" s="215"/>
      <c r="H359" s="215"/>
      <c r="I359" s="225"/>
      <c r="J359" s="225"/>
      <c r="K359" s="315">
        <f t="shared" si="18"/>
        <v>0</v>
      </c>
      <c r="L359" s="70"/>
      <c r="M359" s="67"/>
      <c r="N359" s="70"/>
      <c r="O359" s="67"/>
      <c r="P359" s="78"/>
      <c r="Q359" s="78"/>
      <c r="R359" s="78"/>
      <c r="S359" s="192"/>
      <c r="T359" s="27" t="str">
        <f t="shared" si="19"/>
        <v/>
      </c>
      <c r="U359" s="49" t="str">
        <f t="shared" si="20"/>
        <v/>
      </c>
    </row>
    <row r="360" spans="1:21" ht="21" customHeight="1" x14ac:dyDescent="0.15">
      <c r="A360" s="266"/>
      <c r="B360" s="67"/>
      <c r="C360" s="78"/>
      <c r="D360" s="86"/>
      <c r="E360" s="86"/>
      <c r="F360" s="77"/>
      <c r="G360" s="216"/>
      <c r="H360" s="215"/>
      <c r="I360" s="225"/>
      <c r="J360" s="225"/>
      <c r="K360" s="315">
        <f t="shared" si="18"/>
        <v>0</v>
      </c>
      <c r="L360" s="70"/>
      <c r="M360" s="67"/>
      <c r="N360" s="70"/>
      <c r="O360" s="67"/>
      <c r="P360" s="67"/>
      <c r="Q360" s="67"/>
      <c r="R360" s="67"/>
      <c r="S360" s="192"/>
      <c r="T360" s="27" t="str">
        <f t="shared" si="19"/>
        <v/>
      </c>
      <c r="U360" s="49" t="str">
        <f t="shared" si="20"/>
        <v/>
      </c>
    </row>
    <row r="361" spans="1:21" ht="21" customHeight="1" x14ac:dyDescent="0.15">
      <c r="A361" s="266"/>
      <c r="B361" s="67"/>
      <c r="C361" s="78"/>
      <c r="D361" s="86"/>
      <c r="E361" s="86"/>
      <c r="F361" s="77"/>
      <c r="G361" s="216"/>
      <c r="H361" s="215"/>
      <c r="I361" s="225"/>
      <c r="J361" s="225"/>
      <c r="K361" s="315">
        <f t="shared" si="18"/>
        <v>0</v>
      </c>
      <c r="L361" s="70"/>
      <c r="M361" s="67"/>
      <c r="N361" s="70"/>
      <c r="O361" s="67"/>
      <c r="P361" s="67"/>
      <c r="Q361" s="67"/>
      <c r="R361" s="67"/>
      <c r="S361" s="192"/>
      <c r="T361" s="27" t="str">
        <f t="shared" si="19"/>
        <v/>
      </c>
      <c r="U361" s="49" t="str">
        <f t="shared" si="20"/>
        <v/>
      </c>
    </row>
    <row r="362" spans="1:21" ht="21" customHeight="1" x14ac:dyDescent="0.15">
      <c r="A362" s="266"/>
      <c r="B362" s="67"/>
      <c r="C362" s="78"/>
      <c r="D362" s="86"/>
      <c r="E362" s="86"/>
      <c r="F362" s="77"/>
      <c r="G362" s="216"/>
      <c r="H362" s="215"/>
      <c r="I362" s="225"/>
      <c r="J362" s="225"/>
      <c r="K362" s="315">
        <f t="shared" si="18"/>
        <v>0</v>
      </c>
      <c r="L362" s="70"/>
      <c r="M362" s="67"/>
      <c r="N362" s="70"/>
      <c r="O362" s="67"/>
      <c r="P362" s="67"/>
      <c r="Q362" s="67"/>
      <c r="R362" s="67"/>
      <c r="S362" s="192"/>
      <c r="T362" s="27" t="str">
        <f t="shared" si="19"/>
        <v/>
      </c>
      <c r="U362" s="49" t="str">
        <f t="shared" si="20"/>
        <v/>
      </c>
    </row>
    <row r="363" spans="1:21" ht="21" customHeight="1" x14ac:dyDescent="0.15">
      <c r="A363" s="266"/>
      <c r="B363" s="67"/>
      <c r="C363" s="78"/>
      <c r="D363" s="86"/>
      <c r="E363" s="86"/>
      <c r="F363" s="77"/>
      <c r="G363" s="216"/>
      <c r="H363" s="215"/>
      <c r="I363" s="225"/>
      <c r="J363" s="225"/>
      <c r="K363" s="315">
        <f t="shared" si="18"/>
        <v>0</v>
      </c>
      <c r="L363" s="70"/>
      <c r="M363" s="67"/>
      <c r="N363" s="70"/>
      <c r="O363" s="67"/>
      <c r="P363" s="67"/>
      <c r="Q363" s="67"/>
      <c r="R363" s="67"/>
      <c r="S363" s="192"/>
      <c r="T363" s="27" t="str">
        <f t="shared" si="19"/>
        <v/>
      </c>
      <c r="U363" s="49" t="str">
        <f t="shared" si="20"/>
        <v/>
      </c>
    </row>
    <row r="364" spans="1:21" ht="21" customHeight="1" x14ac:dyDescent="0.15">
      <c r="A364" s="266"/>
      <c r="B364" s="67"/>
      <c r="C364" s="78"/>
      <c r="D364" s="86"/>
      <c r="E364" s="86"/>
      <c r="F364" s="77"/>
      <c r="G364" s="216"/>
      <c r="H364" s="215"/>
      <c r="I364" s="225"/>
      <c r="J364" s="225"/>
      <c r="K364" s="315">
        <f t="shared" si="18"/>
        <v>0</v>
      </c>
      <c r="L364" s="70"/>
      <c r="M364" s="67"/>
      <c r="N364" s="70"/>
      <c r="O364" s="67"/>
      <c r="P364" s="67"/>
      <c r="Q364" s="67"/>
      <c r="R364" s="67"/>
      <c r="S364" s="192"/>
      <c r="T364" s="27" t="str">
        <f t="shared" si="19"/>
        <v/>
      </c>
      <c r="U364" s="49" t="str">
        <f t="shared" si="20"/>
        <v/>
      </c>
    </row>
    <row r="365" spans="1:21" ht="21" customHeight="1" x14ac:dyDescent="0.15">
      <c r="A365" s="266"/>
      <c r="B365" s="67"/>
      <c r="C365" s="78"/>
      <c r="D365" s="86"/>
      <c r="E365" s="86"/>
      <c r="F365" s="77"/>
      <c r="G365" s="216"/>
      <c r="H365" s="215"/>
      <c r="I365" s="225"/>
      <c r="J365" s="225"/>
      <c r="K365" s="315">
        <f t="shared" si="18"/>
        <v>0</v>
      </c>
      <c r="L365" s="70"/>
      <c r="M365" s="67"/>
      <c r="N365" s="70"/>
      <c r="O365" s="67"/>
      <c r="P365" s="67"/>
      <c r="Q365" s="67"/>
      <c r="R365" s="67"/>
      <c r="S365" s="192"/>
      <c r="T365" s="27" t="str">
        <f t="shared" si="19"/>
        <v/>
      </c>
      <c r="U365" s="49" t="str">
        <f t="shared" si="20"/>
        <v/>
      </c>
    </row>
    <row r="366" spans="1:21" ht="21" customHeight="1" x14ac:dyDescent="0.15">
      <c r="A366" s="267"/>
      <c r="B366" s="104"/>
      <c r="C366" s="167"/>
      <c r="D366" s="106"/>
      <c r="E366" s="106"/>
      <c r="F366" s="166"/>
      <c r="G366" s="218"/>
      <c r="H366" s="217"/>
      <c r="I366" s="226"/>
      <c r="J366" s="226"/>
      <c r="K366" s="316">
        <f t="shared" si="18"/>
        <v>0</v>
      </c>
      <c r="L366" s="159"/>
      <c r="M366" s="104"/>
      <c r="N366" s="159"/>
      <c r="O366" s="104"/>
      <c r="P366" s="104"/>
      <c r="Q366" s="104"/>
      <c r="R366" s="104"/>
      <c r="S366" s="269"/>
      <c r="T366" s="27" t="str">
        <f t="shared" si="19"/>
        <v/>
      </c>
      <c r="U366" s="49" t="str">
        <f t="shared" si="20"/>
        <v/>
      </c>
    </row>
    <row r="367" spans="1:21" ht="21" customHeight="1" x14ac:dyDescent="0.15">
      <c r="A367" s="268"/>
      <c r="B367" s="103"/>
      <c r="C367" s="103"/>
      <c r="D367" s="102"/>
      <c r="E367" s="102"/>
      <c r="F367" s="164"/>
      <c r="G367" s="210"/>
      <c r="H367" s="210"/>
      <c r="I367" s="227"/>
      <c r="J367" s="227"/>
      <c r="K367" s="314">
        <f t="shared" si="18"/>
        <v>0</v>
      </c>
      <c r="L367" s="200"/>
      <c r="M367" s="71"/>
      <c r="N367" s="200"/>
      <c r="O367" s="71"/>
      <c r="P367" s="103"/>
      <c r="Q367" s="103"/>
      <c r="R367" s="103"/>
      <c r="S367" s="270"/>
      <c r="T367" s="27" t="str">
        <f t="shared" si="19"/>
        <v/>
      </c>
      <c r="U367" s="49" t="str">
        <f t="shared" si="20"/>
        <v/>
      </c>
    </row>
    <row r="368" spans="1:21" ht="21" customHeight="1" x14ac:dyDescent="0.15">
      <c r="A368" s="266"/>
      <c r="B368" s="78"/>
      <c r="C368" s="78"/>
      <c r="D368" s="86"/>
      <c r="E368" s="86"/>
      <c r="F368" s="77"/>
      <c r="G368" s="215"/>
      <c r="H368" s="215"/>
      <c r="I368" s="225"/>
      <c r="J368" s="225"/>
      <c r="K368" s="315">
        <f t="shared" si="18"/>
        <v>0</v>
      </c>
      <c r="L368" s="70"/>
      <c r="M368" s="67"/>
      <c r="N368" s="70"/>
      <c r="O368" s="67"/>
      <c r="P368" s="78"/>
      <c r="Q368" s="78"/>
      <c r="R368" s="78"/>
      <c r="S368" s="192"/>
      <c r="T368" s="27" t="str">
        <f t="shared" si="19"/>
        <v/>
      </c>
      <c r="U368" s="49" t="str">
        <f t="shared" si="20"/>
        <v/>
      </c>
    </row>
    <row r="369" spans="1:21" ht="21" customHeight="1" x14ac:dyDescent="0.15">
      <c r="A369" s="266"/>
      <c r="B369" s="78"/>
      <c r="C369" s="78"/>
      <c r="D369" s="86"/>
      <c r="E369" s="86"/>
      <c r="F369" s="77"/>
      <c r="G369" s="215"/>
      <c r="H369" s="215"/>
      <c r="I369" s="225"/>
      <c r="J369" s="225"/>
      <c r="K369" s="315">
        <f t="shared" si="18"/>
        <v>0</v>
      </c>
      <c r="L369" s="70"/>
      <c r="M369" s="271"/>
      <c r="N369" s="70"/>
      <c r="O369" s="271"/>
      <c r="P369" s="78"/>
      <c r="Q369" s="78"/>
      <c r="R369" s="78"/>
      <c r="S369" s="192"/>
      <c r="T369" s="27" t="str">
        <f t="shared" si="19"/>
        <v/>
      </c>
      <c r="U369" s="49" t="str">
        <f t="shared" si="20"/>
        <v/>
      </c>
    </row>
    <row r="370" spans="1:21" ht="21" customHeight="1" x14ac:dyDescent="0.15">
      <c r="A370" s="266"/>
      <c r="B370" s="78"/>
      <c r="C370" s="78"/>
      <c r="D370" s="86"/>
      <c r="E370" s="86"/>
      <c r="F370" s="77"/>
      <c r="G370" s="215"/>
      <c r="H370" s="215"/>
      <c r="I370" s="225"/>
      <c r="J370" s="225"/>
      <c r="K370" s="315">
        <f t="shared" si="18"/>
        <v>0</v>
      </c>
      <c r="L370" s="70"/>
      <c r="M370" s="271"/>
      <c r="N370" s="70"/>
      <c r="O370" s="271"/>
      <c r="P370" s="78"/>
      <c r="Q370" s="78"/>
      <c r="R370" s="78"/>
      <c r="S370" s="192"/>
      <c r="T370" s="27" t="str">
        <f t="shared" si="19"/>
        <v/>
      </c>
      <c r="U370" s="49" t="str">
        <f t="shared" si="20"/>
        <v/>
      </c>
    </row>
    <row r="371" spans="1:21" ht="21" customHeight="1" x14ac:dyDescent="0.15">
      <c r="A371" s="266"/>
      <c r="B371" s="78"/>
      <c r="C371" s="78"/>
      <c r="D371" s="86"/>
      <c r="E371" s="86"/>
      <c r="F371" s="77"/>
      <c r="G371" s="215"/>
      <c r="H371" s="215"/>
      <c r="I371" s="225"/>
      <c r="J371" s="225"/>
      <c r="K371" s="315">
        <f t="shared" si="18"/>
        <v>0</v>
      </c>
      <c r="L371" s="70"/>
      <c r="M371" s="67"/>
      <c r="N371" s="70"/>
      <c r="O371" s="67"/>
      <c r="P371" s="78"/>
      <c r="Q371" s="78"/>
      <c r="R371" s="78"/>
      <c r="S371" s="192"/>
      <c r="T371" s="27" t="str">
        <f t="shared" si="19"/>
        <v/>
      </c>
      <c r="U371" s="49" t="str">
        <f t="shared" si="20"/>
        <v/>
      </c>
    </row>
    <row r="372" spans="1:21" ht="21" customHeight="1" x14ac:dyDescent="0.15">
      <c r="A372" s="266"/>
      <c r="B372" s="78"/>
      <c r="C372" s="78"/>
      <c r="D372" s="86"/>
      <c r="E372" s="86"/>
      <c r="F372" s="77"/>
      <c r="G372" s="215"/>
      <c r="H372" s="215"/>
      <c r="I372" s="225"/>
      <c r="J372" s="225"/>
      <c r="K372" s="315">
        <f t="shared" si="18"/>
        <v>0</v>
      </c>
      <c r="L372" s="70"/>
      <c r="M372" s="67"/>
      <c r="N372" s="70"/>
      <c r="O372" s="67"/>
      <c r="P372" s="78"/>
      <c r="Q372" s="78"/>
      <c r="R372" s="78"/>
      <c r="S372" s="192"/>
      <c r="T372" s="27" t="str">
        <f t="shared" si="19"/>
        <v/>
      </c>
      <c r="U372" s="49" t="str">
        <f t="shared" si="20"/>
        <v/>
      </c>
    </row>
    <row r="373" spans="1:21" ht="21" customHeight="1" x14ac:dyDescent="0.15">
      <c r="A373" s="266"/>
      <c r="B373" s="78"/>
      <c r="C373" s="78"/>
      <c r="D373" s="86"/>
      <c r="E373" s="86"/>
      <c r="F373" s="77"/>
      <c r="G373" s="215"/>
      <c r="H373" s="215"/>
      <c r="I373" s="225"/>
      <c r="J373" s="225"/>
      <c r="K373" s="831">
        <f t="shared" si="18"/>
        <v>0</v>
      </c>
      <c r="L373" s="70"/>
      <c r="M373" s="67"/>
      <c r="N373" s="70"/>
      <c r="O373" s="67"/>
      <c r="P373" s="78"/>
      <c r="Q373" s="78"/>
      <c r="R373" s="78"/>
      <c r="S373" s="192"/>
      <c r="T373" s="27" t="str">
        <f t="shared" si="19"/>
        <v/>
      </c>
      <c r="U373" s="49" t="str">
        <f t="shared" si="20"/>
        <v/>
      </c>
    </row>
    <row r="374" spans="1:21" ht="21" customHeight="1" x14ac:dyDescent="0.15">
      <c r="A374" s="272"/>
      <c r="B374" s="78"/>
      <c r="C374" s="78"/>
      <c r="D374" s="86"/>
      <c r="E374" s="86"/>
      <c r="F374" s="77"/>
      <c r="G374" s="215"/>
      <c r="H374" s="215"/>
      <c r="I374" s="225"/>
      <c r="J374" s="225"/>
      <c r="K374" s="831">
        <f t="shared" si="18"/>
        <v>0</v>
      </c>
      <c r="L374" s="70"/>
      <c r="M374" s="67"/>
      <c r="N374" s="70"/>
      <c r="O374" s="67"/>
      <c r="P374" s="78"/>
      <c r="Q374" s="78"/>
      <c r="R374" s="78"/>
      <c r="S374" s="192"/>
      <c r="T374" s="27" t="str">
        <f t="shared" si="19"/>
        <v/>
      </c>
      <c r="U374" s="49" t="str">
        <f t="shared" si="20"/>
        <v/>
      </c>
    </row>
    <row r="375" spans="1:21" ht="21" customHeight="1" x14ac:dyDescent="0.15">
      <c r="A375" s="272"/>
      <c r="B375" s="78"/>
      <c r="C375" s="78"/>
      <c r="D375" s="86"/>
      <c r="E375" s="86"/>
      <c r="F375" s="77"/>
      <c r="G375" s="215"/>
      <c r="H375" s="215"/>
      <c r="I375" s="225"/>
      <c r="J375" s="225"/>
      <c r="K375" s="831">
        <f t="shared" si="18"/>
        <v>0</v>
      </c>
      <c r="L375" s="70"/>
      <c r="M375" s="67"/>
      <c r="N375" s="70"/>
      <c r="O375" s="67"/>
      <c r="P375" s="78"/>
      <c r="Q375" s="78"/>
      <c r="R375" s="78"/>
      <c r="S375" s="192"/>
      <c r="T375" s="27" t="str">
        <f t="shared" si="19"/>
        <v/>
      </c>
      <c r="U375" s="49" t="str">
        <f t="shared" si="20"/>
        <v/>
      </c>
    </row>
    <row r="376" spans="1:21" ht="21" customHeight="1" x14ac:dyDescent="0.15">
      <c r="A376" s="272"/>
      <c r="B376" s="78"/>
      <c r="C376" s="78"/>
      <c r="D376" s="86"/>
      <c r="E376" s="86"/>
      <c r="F376" s="77"/>
      <c r="G376" s="215"/>
      <c r="H376" s="215"/>
      <c r="I376" s="225"/>
      <c r="J376" s="225"/>
      <c r="K376" s="318">
        <f t="shared" si="18"/>
        <v>0</v>
      </c>
      <c r="L376" s="70"/>
      <c r="M376" s="67"/>
      <c r="N376" s="70"/>
      <c r="O376" s="67"/>
      <c r="P376" s="78"/>
      <c r="Q376" s="78"/>
      <c r="R376" s="78"/>
      <c r="S376" s="192"/>
      <c r="T376" s="27" t="str">
        <f t="shared" si="19"/>
        <v/>
      </c>
      <c r="U376" s="49" t="str">
        <f t="shared" si="20"/>
        <v/>
      </c>
    </row>
    <row r="377" spans="1:21" ht="21" customHeight="1" x14ac:dyDescent="0.15">
      <c r="A377" s="266"/>
      <c r="B377" s="78"/>
      <c r="C377" s="78"/>
      <c r="D377" s="86"/>
      <c r="E377" s="86"/>
      <c r="F377" s="77"/>
      <c r="G377" s="215"/>
      <c r="H377" s="215"/>
      <c r="I377" s="225"/>
      <c r="J377" s="225"/>
      <c r="K377" s="315">
        <f t="shared" si="18"/>
        <v>0</v>
      </c>
      <c r="L377" s="70"/>
      <c r="M377" s="67"/>
      <c r="N377" s="70"/>
      <c r="O377" s="67"/>
      <c r="P377" s="78"/>
      <c r="Q377" s="78"/>
      <c r="R377" s="78"/>
      <c r="S377" s="192"/>
      <c r="T377" s="27" t="str">
        <f t="shared" si="19"/>
        <v/>
      </c>
      <c r="U377" s="49" t="str">
        <f t="shared" si="20"/>
        <v/>
      </c>
    </row>
    <row r="378" spans="1:21" ht="21" customHeight="1" x14ac:dyDescent="0.15">
      <c r="A378" s="266"/>
      <c r="B378" s="78"/>
      <c r="C378" s="78"/>
      <c r="D378" s="86"/>
      <c r="E378" s="86"/>
      <c r="F378" s="77"/>
      <c r="G378" s="215"/>
      <c r="H378" s="215"/>
      <c r="I378" s="225"/>
      <c r="J378" s="225"/>
      <c r="K378" s="315">
        <f t="shared" si="18"/>
        <v>0</v>
      </c>
      <c r="L378" s="70"/>
      <c r="M378" s="67"/>
      <c r="N378" s="70"/>
      <c r="O378" s="67"/>
      <c r="P378" s="78"/>
      <c r="Q378" s="78"/>
      <c r="R378" s="78"/>
      <c r="S378" s="192"/>
      <c r="T378" s="27" t="str">
        <f t="shared" si="19"/>
        <v/>
      </c>
      <c r="U378" s="49" t="str">
        <f t="shared" si="20"/>
        <v/>
      </c>
    </row>
    <row r="379" spans="1:21" ht="21" customHeight="1" x14ac:dyDescent="0.15">
      <c r="A379" s="266"/>
      <c r="B379" s="78"/>
      <c r="C379" s="78"/>
      <c r="D379" s="86"/>
      <c r="E379" s="86"/>
      <c r="F379" s="77"/>
      <c r="G379" s="215"/>
      <c r="H379" s="215"/>
      <c r="I379" s="225"/>
      <c r="J379" s="225"/>
      <c r="K379" s="315">
        <f t="shared" si="18"/>
        <v>0</v>
      </c>
      <c r="L379" s="70"/>
      <c r="M379" s="67"/>
      <c r="N379" s="70"/>
      <c r="O379" s="67"/>
      <c r="P379" s="78"/>
      <c r="Q379" s="78"/>
      <c r="R379" s="78"/>
      <c r="S379" s="192"/>
      <c r="T379" s="27" t="str">
        <f t="shared" si="19"/>
        <v/>
      </c>
      <c r="U379" s="49" t="str">
        <f t="shared" si="20"/>
        <v/>
      </c>
    </row>
    <row r="380" spans="1:21" ht="21" customHeight="1" x14ac:dyDescent="0.15">
      <c r="A380" s="266"/>
      <c r="B380" s="78"/>
      <c r="C380" s="78"/>
      <c r="D380" s="86"/>
      <c r="E380" s="86"/>
      <c r="F380" s="77"/>
      <c r="G380" s="215"/>
      <c r="H380" s="215"/>
      <c r="I380" s="225"/>
      <c r="J380" s="225"/>
      <c r="K380" s="315">
        <f t="shared" si="18"/>
        <v>0</v>
      </c>
      <c r="L380" s="70"/>
      <c r="M380" s="67"/>
      <c r="N380" s="70"/>
      <c r="O380" s="67"/>
      <c r="P380" s="78"/>
      <c r="Q380" s="78"/>
      <c r="R380" s="78"/>
      <c r="S380" s="192"/>
      <c r="T380" s="27" t="str">
        <f t="shared" si="19"/>
        <v/>
      </c>
      <c r="U380" s="49" t="str">
        <f t="shared" si="20"/>
        <v/>
      </c>
    </row>
    <row r="381" spans="1:21" ht="21" customHeight="1" x14ac:dyDescent="0.15">
      <c r="A381" s="266"/>
      <c r="B381" s="78"/>
      <c r="C381" s="78"/>
      <c r="D381" s="86"/>
      <c r="E381" s="86"/>
      <c r="F381" s="77"/>
      <c r="G381" s="215"/>
      <c r="H381" s="215"/>
      <c r="I381" s="225"/>
      <c r="J381" s="225"/>
      <c r="K381" s="315">
        <f t="shared" si="18"/>
        <v>0</v>
      </c>
      <c r="L381" s="70"/>
      <c r="M381" s="67"/>
      <c r="N381" s="70"/>
      <c r="O381" s="67"/>
      <c r="P381" s="78"/>
      <c r="Q381" s="78"/>
      <c r="R381" s="78"/>
      <c r="S381" s="192"/>
      <c r="T381" s="27" t="str">
        <f t="shared" si="19"/>
        <v/>
      </c>
      <c r="U381" s="49" t="str">
        <f t="shared" si="20"/>
        <v/>
      </c>
    </row>
    <row r="382" spans="1:21" ht="21" customHeight="1" x14ac:dyDescent="0.15">
      <c r="A382" s="177"/>
      <c r="B382" s="78"/>
      <c r="C382" s="78"/>
      <c r="D382" s="86"/>
      <c r="E382" s="86"/>
      <c r="F382" s="77"/>
      <c r="G382" s="215"/>
      <c r="H382" s="215"/>
      <c r="I382" s="225"/>
      <c r="J382" s="225"/>
      <c r="K382" s="315">
        <f t="shared" si="18"/>
        <v>0</v>
      </c>
      <c r="L382" s="70"/>
      <c r="M382" s="67"/>
      <c r="N382" s="70"/>
      <c r="O382" s="67"/>
      <c r="P382" s="78"/>
      <c r="Q382" s="78"/>
      <c r="R382" s="78"/>
      <c r="S382" s="192"/>
      <c r="T382" s="27" t="str">
        <f t="shared" si="19"/>
        <v/>
      </c>
      <c r="U382" s="49" t="str">
        <f t="shared" si="20"/>
        <v/>
      </c>
    </row>
    <row r="383" spans="1:21" ht="21" customHeight="1" x14ac:dyDescent="0.15">
      <c r="A383" s="266"/>
      <c r="B383" s="67"/>
      <c r="C383" s="78"/>
      <c r="D383" s="86"/>
      <c r="E383" s="86"/>
      <c r="F383" s="77"/>
      <c r="G383" s="216"/>
      <c r="H383" s="215"/>
      <c r="I383" s="225"/>
      <c r="J383" s="225"/>
      <c r="K383" s="315">
        <f t="shared" si="18"/>
        <v>0</v>
      </c>
      <c r="L383" s="70"/>
      <c r="M383" s="67"/>
      <c r="N383" s="70"/>
      <c r="O383" s="67"/>
      <c r="P383" s="67"/>
      <c r="Q383" s="67"/>
      <c r="R383" s="67"/>
      <c r="S383" s="192"/>
      <c r="T383" s="27" t="str">
        <f t="shared" si="19"/>
        <v/>
      </c>
      <c r="U383" s="49" t="str">
        <f t="shared" si="20"/>
        <v/>
      </c>
    </row>
    <row r="384" spans="1:21" ht="21" customHeight="1" x14ac:dyDescent="0.15">
      <c r="A384" s="266"/>
      <c r="B384" s="67"/>
      <c r="C384" s="78"/>
      <c r="D384" s="86"/>
      <c r="E384" s="86"/>
      <c r="F384" s="77"/>
      <c r="G384" s="216"/>
      <c r="H384" s="215"/>
      <c r="I384" s="225"/>
      <c r="J384" s="225"/>
      <c r="K384" s="315">
        <f t="shared" si="18"/>
        <v>0</v>
      </c>
      <c r="L384" s="70"/>
      <c r="M384" s="67"/>
      <c r="N384" s="70"/>
      <c r="O384" s="67"/>
      <c r="P384" s="67"/>
      <c r="Q384" s="67"/>
      <c r="R384" s="67"/>
      <c r="S384" s="192"/>
      <c r="T384" s="27" t="str">
        <f t="shared" si="19"/>
        <v/>
      </c>
      <c r="U384" s="49" t="str">
        <f t="shared" si="20"/>
        <v/>
      </c>
    </row>
    <row r="385" spans="1:21" ht="21" customHeight="1" x14ac:dyDescent="0.15">
      <c r="A385" s="266"/>
      <c r="B385" s="67"/>
      <c r="C385" s="78"/>
      <c r="D385" s="86"/>
      <c r="E385" s="86"/>
      <c r="F385" s="77"/>
      <c r="G385" s="216"/>
      <c r="H385" s="215"/>
      <c r="I385" s="225"/>
      <c r="J385" s="225"/>
      <c r="K385" s="315">
        <f t="shared" si="18"/>
        <v>0</v>
      </c>
      <c r="L385" s="70"/>
      <c r="M385" s="67"/>
      <c r="N385" s="70"/>
      <c r="O385" s="67"/>
      <c r="P385" s="67"/>
      <c r="Q385" s="67"/>
      <c r="R385" s="67"/>
      <c r="S385" s="192"/>
      <c r="T385" s="27" t="str">
        <f t="shared" si="19"/>
        <v/>
      </c>
      <c r="U385" s="49" t="str">
        <f t="shared" si="20"/>
        <v/>
      </c>
    </row>
    <row r="386" spans="1:21" ht="21" customHeight="1" x14ac:dyDescent="0.15">
      <c r="A386" s="267"/>
      <c r="B386" s="104"/>
      <c r="C386" s="167"/>
      <c r="D386" s="106"/>
      <c r="E386" s="106"/>
      <c r="F386" s="166"/>
      <c r="G386" s="218"/>
      <c r="H386" s="217"/>
      <c r="I386" s="226"/>
      <c r="J386" s="226"/>
      <c r="K386" s="316">
        <f t="shared" si="18"/>
        <v>0</v>
      </c>
      <c r="L386" s="159"/>
      <c r="M386" s="104"/>
      <c r="N386" s="159"/>
      <c r="O386" s="104"/>
      <c r="P386" s="104"/>
      <c r="Q386" s="104"/>
      <c r="R386" s="104"/>
      <c r="S386" s="269"/>
      <c r="T386" s="27" t="str">
        <f t="shared" si="19"/>
        <v/>
      </c>
      <c r="U386" s="49" t="str">
        <f t="shared" si="20"/>
        <v/>
      </c>
    </row>
    <row r="387" spans="1:21" ht="21" customHeight="1" x14ac:dyDescent="0.15">
      <c r="A387" s="268"/>
      <c r="B387" s="71"/>
      <c r="C387" s="103"/>
      <c r="D387" s="102"/>
      <c r="E387" s="102"/>
      <c r="F387" s="164"/>
      <c r="G387" s="211"/>
      <c r="H387" s="210"/>
      <c r="I387" s="227"/>
      <c r="J387" s="227"/>
      <c r="K387" s="314">
        <f t="shared" si="18"/>
        <v>0</v>
      </c>
      <c r="L387" s="200"/>
      <c r="M387" s="71"/>
      <c r="N387" s="200"/>
      <c r="O387" s="71"/>
      <c r="P387" s="71"/>
      <c r="Q387" s="71"/>
      <c r="R387" s="71"/>
      <c r="S387" s="270"/>
      <c r="T387" s="27" t="str">
        <f t="shared" si="19"/>
        <v/>
      </c>
      <c r="U387" s="49" t="str">
        <f t="shared" si="20"/>
        <v/>
      </c>
    </row>
    <row r="388" spans="1:21" ht="21" customHeight="1" x14ac:dyDescent="0.15">
      <c r="A388" s="266"/>
      <c r="B388" s="67"/>
      <c r="C388" s="78"/>
      <c r="D388" s="86"/>
      <c r="E388" s="86"/>
      <c r="F388" s="77"/>
      <c r="G388" s="216"/>
      <c r="H388" s="215"/>
      <c r="I388" s="225"/>
      <c r="J388" s="225"/>
      <c r="K388" s="315">
        <f t="shared" si="18"/>
        <v>0</v>
      </c>
      <c r="L388" s="70"/>
      <c r="M388" s="67"/>
      <c r="N388" s="70"/>
      <c r="O388" s="67"/>
      <c r="P388" s="67"/>
      <c r="Q388" s="67"/>
      <c r="R388" s="67"/>
      <c r="S388" s="192"/>
      <c r="T388" s="27" t="str">
        <f t="shared" si="19"/>
        <v/>
      </c>
      <c r="U388" s="49" t="str">
        <f t="shared" si="20"/>
        <v/>
      </c>
    </row>
    <row r="389" spans="1:21" ht="21" customHeight="1" x14ac:dyDescent="0.15">
      <c r="A389" s="266"/>
      <c r="B389" s="67"/>
      <c r="C389" s="78"/>
      <c r="D389" s="86"/>
      <c r="E389" s="86"/>
      <c r="F389" s="77"/>
      <c r="G389" s="216"/>
      <c r="H389" s="215"/>
      <c r="I389" s="225"/>
      <c r="J389" s="225"/>
      <c r="K389" s="315">
        <f t="shared" si="18"/>
        <v>0</v>
      </c>
      <c r="L389" s="70"/>
      <c r="M389" s="67"/>
      <c r="N389" s="70"/>
      <c r="O389" s="67"/>
      <c r="P389" s="67"/>
      <c r="Q389" s="67"/>
      <c r="R389" s="67"/>
      <c r="S389" s="192"/>
      <c r="T389" s="27" t="str">
        <f t="shared" si="19"/>
        <v/>
      </c>
      <c r="U389" s="49" t="str">
        <f t="shared" si="20"/>
        <v/>
      </c>
    </row>
    <row r="390" spans="1:21" ht="21" customHeight="1" x14ac:dyDescent="0.15">
      <c r="A390" s="266"/>
      <c r="B390" s="78"/>
      <c r="C390" s="78"/>
      <c r="D390" s="86"/>
      <c r="E390" s="86"/>
      <c r="F390" s="77"/>
      <c r="G390" s="215"/>
      <c r="H390" s="215"/>
      <c r="I390" s="225"/>
      <c r="J390" s="225"/>
      <c r="K390" s="315">
        <f t="shared" si="18"/>
        <v>0</v>
      </c>
      <c r="L390" s="70"/>
      <c r="M390" s="67"/>
      <c r="N390" s="70"/>
      <c r="O390" s="67"/>
      <c r="P390" s="78"/>
      <c r="Q390" s="78"/>
      <c r="R390" s="78"/>
      <c r="S390" s="192"/>
      <c r="T390" s="27" t="str">
        <f t="shared" si="19"/>
        <v/>
      </c>
      <c r="U390" s="49" t="str">
        <f t="shared" si="20"/>
        <v/>
      </c>
    </row>
    <row r="391" spans="1:21" ht="21" customHeight="1" x14ac:dyDescent="0.15">
      <c r="A391" s="266"/>
      <c r="B391" s="78"/>
      <c r="C391" s="78"/>
      <c r="D391" s="86"/>
      <c r="E391" s="86"/>
      <c r="F391" s="77"/>
      <c r="G391" s="215"/>
      <c r="H391" s="215"/>
      <c r="I391" s="225"/>
      <c r="J391" s="225"/>
      <c r="K391" s="315">
        <f t="shared" ref="K391:K454" si="21">J391-E391</f>
        <v>0</v>
      </c>
      <c r="L391" s="70"/>
      <c r="M391" s="67"/>
      <c r="N391" s="70"/>
      <c r="O391" s="67"/>
      <c r="P391" s="78"/>
      <c r="Q391" s="78"/>
      <c r="R391" s="78"/>
      <c r="S391" s="192"/>
      <c r="T391" s="27" t="str">
        <f t="shared" ref="T391:T454" si="22">CONCATENATE(L391,C391)</f>
        <v/>
      </c>
      <c r="U391" s="49" t="str">
        <f t="shared" ref="U391:U454" si="23">CONCATENATE(N391,H391)</f>
        <v/>
      </c>
    </row>
    <row r="392" spans="1:21" ht="21" customHeight="1" x14ac:dyDescent="0.15">
      <c r="A392" s="266"/>
      <c r="B392" s="78"/>
      <c r="C392" s="78"/>
      <c r="D392" s="86"/>
      <c r="E392" s="86"/>
      <c r="F392" s="77"/>
      <c r="G392" s="215"/>
      <c r="H392" s="215"/>
      <c r="I392" s="225"/>
      <c r="J392" s="225"/>
      <c r="K392" s="315">
        <f t="shared" si="21"/>
        <v>0</v>
      </c>
      <c r="L392" s="70"/>
      <c r="M392" s="67"/>
      <c r="N392" s="70"/>
      <c r="O392" s="67"/>
      <c r="P392" s="78"/>
      <c r="Q392" s="78"/>
      <c r="R392" s="78"/>
      <c r="S392" s="192"/>
      <c r="T392" s="27" t="str">
        <f t="shared" si="22"/>
        <v/>
      </c>
      <c r="U392" s="49" t="str">
        <f t="shared" si="23"/>
        <v/>
      </c>
    </row>
    <row r="393" spans="1:21" ht="21" customHeight="1" x14ac:dyDescent="0.15">
      <c r="A393" s="266"/>
      <c r="B393" s="78"/>
      <c r="C393" s="78"/>
      <c r="D393" s="86"/>
      <c r="E393" s="86"/>
      <c r="F393" s="77"/>
      <c r="G393" s="215"/>
      <c r="H393" s="215"/>
      <c r="I393" s="225"/>
      <c r="J393" s="225"/>
      <c r="K393" s="315">
        <f t="shared" si="21"/>
        <v>0</v>
      </c>
      <c r="L393" s="70"/>
      <c r="M393" s="67"/>
      <c r="N393" s="70"/>
      <c r="O393" s="67"/>
      <c r="P393" s="78"/>
      <c r="Q393" s="78"/>
      <c r="R393" s="78"/>
      <c r="S393" s="192"/>
      <c r="T393" s="27" t="str">
        <f t="shared" si="22"/>
        <v/>
      </c>
      <c r="U393" s="49" t="str">
        <f t="shared" si="23"/>
        <v/>
      </c>
    </row>
    <row r="394" spans="1:21" ht="21" customHeight="1" x14ac:dyDescent="0.15">
      <c r="A394" s="266"/>
      <c r="B394" s="78"/>
      <c r="C394" s="78"/>
      <c r="D394" s="86"/>
      <c r="E394" s="86"/>
      <c r="F394" s="77"/>
      <c r="G394" s="215"/>
      <c r="H394" s="215"/>
      <c r="I394" s="225"/>
      <c r="J394" s="225"/>
      <c r="K394" s="315">
        <f t="shared" si="21"/>
        <v>0</v>
      </c>
      <c r="L394" s="70"/>
      <c r="M394" s="67"/>
      <c r="N394" s="70"/>
      <c r="O394" s="67"/>
      <c r="P394" s="78"/>
      <c r="Q394" s="78"/>
      <c r="R394" s="78"/>
      <c r="S394" s="192"/>
      <c r="T394" s="27" t="str">
        <f t="shared" si="22"/>
        <v/>
      </c>
      <c r="U394" s="49" t="str">
        <f t="shared" si="23"/>
        <v/>
      </c>
    </row>
    <row r="395" spans="1:21" ht="21" customHeight="1" x14ac:dyDescent="0.15">
      <c r="A395" s="266"/>
      <c r="B395" s="78"/>
      <c r="C395" s="78"/>
      <c r="D395" s="86"/>
      <c r="E395" s="86"/>
      <c r="F395" s="77"/>
      <c r="G395" s="215"/>
      <c r="H395" s="215"/>
      <c r="I395" s="225"/>
      <c r="J395" s="225"/>
      <c r="K395" s="315">
        <f t="shared" si="21"/>
        <v>0</v>
      </c>
      <c r="L395" s="70"/>
      <c r="M395" s="67"/>
      <c r="N395" s="70"/>
      <c r="O395" s="67"/>
      <c r="P395" s="78"/>
      <c r="Q395" s="78"/>
      <c r="R395" s="78"/>
      <c r="S395" s="192"/>
      <c r="T395" s="27" t="str">
        <f t="shared" si="22"/>
        <v/>
      </c>
      <c r="U395" s="49" t="str">
        <f t="shared" si="23"/>
        <v/>
      </c>
    </row>
    <row r="396" spans="1:21" ht="21" customHeight="1" x14ac:dyDescent="0.15">
      <c r="A396" s="266"/>
      <c r="B396" s="78"/>
      <c r="C396" s="78"/>
      <c r="D396" s="86"/>
      <c r="E396" s="86"/>
      <c r="F396" s="77"/>
      <c r="G396" s="215"/>
      <c r="H396" s="215"/>
      <c r="I396" s="225"/>
      <c r="J396" s="225"/>
      <c r="K396" s="315">
        <f t="shared" si="21"/>
        <v>0</v>
      </c>
      <c r="L396" s="70"/>
      <c r="M396" s="67"/>
      <c r="N396" s="70"/>
      <c r="O396" s="67"/>
      <c r="P396" s="78"/>
      <c r="Q396" s="78"/>
      <c r="R396" s="78"/>
      <c r="S396" s="192"/>
      <c r="T396" s="27" t="str">
        <f t="shared" si="22"/>
        <v/>
      </c>
      <c r="U396" s="49" t="str">
        <f t="shared" si="23"/>
        <v/>
      </c>
    </row>
    <row r="397" spans="1:21" ht="21" customHeight="1" x14ac:dyDescent="0.15">
      <c r="A397" s="266"/>
      <c r="B397" s="78"/>
      <c r="C397" s="78"/>
      <c r="D397" s="86"/>
      <c r="E397" s="86"/>
      <c r="F397" s="77"/>
      <c r="G397" s="215"/>
      <c r="H397" s="215"/>
      <c r="I397" s="225"/>
      <c r="J397" s="225"/>
      <c r="K397" s="315">
        <f t="shared" si="21"/>
        <v>0</v>
      </c>
      <c r="L397" s="70"/>
      <c r="M397" s="67"/>
      <c r="N397" s="70"/>
      <c r="O397" s="67"/>
      <c r="P397" s="78"/>
      <c r="Q397" s="78"/>
      <c r="R397" s="78"/>
      <c r="S397" s="192"/>
      <c r="T397" s="27" t="str">
        <f t="shared" si="22"/>
        <v/>
      </c>
      <c r="U397" s="49" t="str">
        <f t="shared" si="23"/>
        <v/>
      </c>
    </row>
    <row r="398" spans="1:21" ht="21" customHeight="1" x14ac:dyDescent="0.15">
      <c r="A398" s="266"/>
      <c r="B398" s="78"/>
      <c r="C398" s="78"/>
      <c r="D398" s="86"/>
      <c r="E398" s="86"/>
      <c r="F398" s="77"/>
      <c r="G398" s="215"/>
      <c r="H398" s="215"/>
      <c r="I398" s="225"/>
      <c r="J398" s="225"/>
      <c r="K398" s="315">
        <f t="shared" si="21"/>
        <v>0</v>
      </c>
      <c r="L398" s="70"/>
      <c r="M398" s="67"/>
      <c r="N398" s="70"/>
      <c r="O398" s="67"/>
      <c r="P398" s="78"/>
      <c r="Q398" s="78"/>
      <c r="R398" s="78"/>
      <c r="S398" s="192"/>
      <c r="T398" s="27" t="str">
        <f t="shared" si="22"/>
        <v/>
      </c>
      <c r="U398" s="49" t="str">
        <f t="shared" si="23"/>
        <v/>
      </c>
    </row>
    <row r="399" spans="1:21" ht="21" customHeight="1" x14ac:dyDescent="0.15">
      <c r="A399" s="266"/>
      <c r="B399" s="78"/>
      <c r="C399" s="78"/>
      <c r="D399" s="86"/>
      <c r="E399" s="86"/>
      <c r="F399" s="77"/>
      <c r="G399" s="215"/>
      <c r="H399" s="215"/>
      <c r="I399" s="225"/>
      <c r="J399" s="225"/>
      <c r="K399" s="315">
        <f t="shared" si="21"/>
        <v>0</v>
      </c>
      <c r="L399" s="70"/>
      <c r="M399" s="67"/>
      <c r="N399" s="70"/>
      <c r="O399" s="67"/>
      <c r="P399" s="78"/>
      <c r="Q399" s="78"/>
      <c r="R399" s="78"/>
      <c r="S399" s="192"/>
      <c r="T399" s="27" t="str">
        <f t="shared" si="22"/>
        <v/>
      </c>
      <c r="U399" s="49" t="str">
        <f t="shared" si="23"/>
        <v/>
      </c>
    </row>
    <row r="400" spans="1:21" ht="21" customHeight="1" x14ac:dyDescent="0.15">
      <c r="A400" s="266"/>
      <c r="B400" s="78"/>
      <c r="C400" s="78"/>
      <c r="D400" s="86"/>
      <c r="E400" s="86"/>
      <c r="F400" s="77"/>
      <c r="G400" s="215"/>
      <c r="H400" s="215"/>
      <c r="I400" s="225"/>
      <c r="J400" s="225"/>
      <c r="K400" s="315">
        <f t="shared" si="21"/>
        <v>0</v>
      </c>
      <c r="L400" s="70"/>
      <c r="M400" s="67"/>
      <c r="N400" s="70"/>
      <c r="O400" s="67"/>
      <c r="P400" s="78"/>
      <c r="Q400" s="78"/>
      <c r="R400" s="78"/>
      <c r="S400" s="192"/>
      <c r="T400" s="27" t="str">
        <f t="shared" si="22"/>
        <v/>
      </c>
      <c r="U400" s="49" t="str">
        <f t="shared" si="23"/>
        <v/>
      </c>
    </row>
    <row r="401" spans="1:21" ht="21" customHeight="1" x14ac:dyDescent="0.15">
      <c r="A401" s="266"/>
      <c r="B401" s="78"/>
      <c r="C401" s="78"/>
      <c r="D401" s="86"/>
      <c r="E401" s="86"/>
      <c r="F401" s="77"/>
      <c r="G401" s="215"/>
      <c r="H401" s="215"/>
      <c r="I401" s="225"/>
      <c r="J401" s="225"/>
      <c r="K401" s="315">
        <f t="shared" si="21"/>
        <v>0</v>
      </c>
      <c r="L401" s="70"/>
      <c r="M401" s="67"/>
      <c r="N401" s="70"/>
      <c r="O401" s="67"/>
      <c r="P401" s="78"/>
      <c r="Q401" s="78"/>
      <c r="R401" s="78"/>
      <c r="S401" s="192"/>
      <c r="T401" s="27" t="str">
        <f t="shared" si="22"/>
        <v/>
      </c>
      <c r="U401" s="49" t="str">
        <f t="shared" si="23"/>
        <v/>
      </c>
    </row>
    <row r="402" spans="1:21" ht="21" customHeight="1" x14ac:dyDescent="0.15">
      <c r="A402" s="177"/>
      <c r="B402" s="78"/>
      <c r="C402" s="78"/>
      <c r="D402" s="86"/>
      <c r="E402" s="86"/>
      <c r="F402" s="77"/>
      <c r="G402" s="215"/>
      <c r="H402" s="215"/>
      <c r="I402" s="225"/>
      <c r="J402" s="225"/>
      <c r="K402" s="315">
        <f t="shared" si="21"/>
        <v>0</v>
      </c>
      <c r="L402" s="70"/>
      <c r="M402" s="67"/>
      <c r="N402" s="70"/>
      <c r="O402" s="67"/>
      <c r="P402" s="78"/>
      <c r="Q402" s="78"/>
      <c r="R402" s="78"/>
      <c r="S402" s="192"/>
      <c r="T402" s="27" t="str">
        <f t="shared" si="22"/>
        <v/>
      </c>
      <c r="U402" s="49" t="str">
        <f t="shared" si="23"/>
        <v/>
      </c>
    </row>
    <row r="403" spans="1:21" ht="21" customHeight="1" x14ac:dyDescent="0.15">
      <c r="A403" s="266"/>
      <c r="B403" s="67"/>
      <c r="C403" s="78"/>
      <c r="D403" s="86"/>
      <c r="E403" s="86"/>
      <c r="F403" s="77"/>
      <c r="G403" s="216"/>
      <c r="H403" s="215"/>
      <c r="I403" s="225"/>
      <c r="J403" s="225"/>
      <c r="K403" s="315">
        <f t="shared" si="21"/>
        <v>0</v>
      </c>
      <c r="L403" s="70"/>
      <c r="M403" s="67"/>
      <c r="N403" s="70"/>
      <c r="O403" s="67"/>
      <c r="P403" s="67"/>
      <c r="Q403" s="67"/>
      <c r="R403" s="67"/>
      <c r="S403" s="192"/>
      <c r="T403" s="27" t="str">
        <f t="shared" si="22"/>
        <v/>
      </c>
      <c r="U403" s="49" t="str">
        <f t="shared" si="23"/>
        <v/>
      </c>
    </row>
    <row r="404" spans="1:21" ht="21" customHeight="1" x14ac:dyDescent="0.15">
      <c r="A404" s="266"/>
      <c r="B404" s="67"/>
      <c r="C404" s="78"/>
      <c r="D404" s="86"/>
      <c r="E404" s="86"/>
      <c r="F404" s="77"/>
      <c r="G404" s="216"/>
      <c r="H404" s="215"/>
      <c r="I404" s="225"/>
      <c r="J404" s="225"/>
      <c r="K404" s="315">
        <f t="shared" si="21"/>
        <v>0</v>
      </c>
      <c r="L404" s="70"/>
      <c r="M404" s="67"/>
      <c r="N404" s="70"/>
      <c r="O404" s="67"/>
      <c r="P404" s="67"/>
      <c r="Q404" s="67"/>
      <c r="R404" s="67"/>
      <c r="S404" s="192"/>
      <c r="T404" s="27" t="str">
        <f t="shared" si="22"/>
        <v/>
      </c>
      <c r="U404" s="49" t="str">
        <f t="shared" si="23"/>
        <v/>
      </c>
    </row>
    <row r="405" spans="1:21" ht="21" customHeight="1" x14ac:dyDescent="0.15">
      <c r="A405" s="266"/>
      <c r="B405" s="67"/>
      <c r="C405" s="78"/>
      <c r="D405" s="86"/>
      <c r="E405" s="86"/>
      <c r="F405" s="77"/>
      <c r="G405" s="216"/>
      <c r="H405" s="215"/>
      <c r="I405" s="225"/>
      <c r="J405" s="225"/>
      <c r="K405" s="315">
        <f t="shared" si="21"/>
        <v>0</v>
      </c>
      <c r="L405" s="70"/>
      <c r="M405" s="67"/>
      <c r="N405" s="70"/>
      <c r="O405" s="67"/>
      <c r="P405" s="67"/>
      <c r="Q405" s="67"/>
      <c r="R405" s="67"/>
      <c r="S405" s="192"/>
      <c r="T405" s="27" t="str">
        <f t="shared" si="22"/>
        <v/>
      </c>
      <c r="U405" s="49" t="str">
        <f t="shared" si="23"/>
        <v/>
      </c>
    </row>
    <row r="406" spans="1:21" ht="21" customHeight="1" x14ac:dyDescent="0.15">
      <c r="A406" s="267"/>
      <c r="B406" s="104"/>
      <c r="C406" s="167"/>
      <c r="D406" s="106"/>
      <c r="E406" s="106"/>
      <c r="F406" s="166"/>
      <c r="G406" s="218"/>
      <c r="H406" s="217"/>
      <c r="I406" s="226"/>
      <c r="J406" s="226"/>
      <c r="K406" s="316">
        <f t="shared" si="21"/>
        <v>0</v>
      </c>
      <c r="L406" s="159"/>
      <c r="M406" s="104"/>
      <c r="N406" s="159"/>
      <c r="O406" s="104"/>
      <c r="P406" s="104"/>
      <c r="Q406" s="104"/>
      <c r="R406" s="104"/>
      <c r="S406" s="269"/>
      <c r="T406" s="27" t="str">
        <f t="shared" si="22"/>
        <v/>
      </c>
      <c r="U406" s="49" t="str">
        <f t="shared" si="23"/>
        <v/>
      </c>
    </row>
    <row r="407" spans="1:21" ht="21" customHeight="1" x14ac:dyDescent="0.15">
      <c r="A407" s="268"/>
      <c r="B407" s="71"/>
      <c r="C407" s="103"/>
      <c r="D407" s="102"/>
      <c r="E407" s="102"/>
      <c r="F407" s="164"/>
      <c r="G407" s="211"/>
      <c r="H407" s="210"/>
      <c r="I407" s="227"/>
      <c r="J407" s="227"/>
      <c r="K407" s="314">
        <f t="shared" si="21"/>
        <v>0</v>
      </c>
      <c r="L407" s="200"/>
      <c r="M407" s="71"/>
      <c r="N407" s="200"/>
      <c r="O407" s="71"/>
      <c r="P407" s="71"/>
      <c r="Q407" s="71"/>
      <c r="R407" s="71"/>
      <c r="S407" s="270"/>
      <c r="T407" s="27" t="str">
        <f t="shared" si="22"/>
        <v/>
      </c>
      <c r="U407" s="49" t="str">
        <f t="shared" si="23"/>
        <v/>
      </c>
    </row>
    <row r="408" spans="1:21" ht="21" customHeight="1" x14ac:dyDescent="0.15">
      <c r="A408" s="266"/>
      <c r="B408" s="67"/>
      <c r="C408" s="78"/>
      <c r="D408" s="86"/>
      <c r="E408" s="86"/>
      <c r="F408" s="77"/>
      <c r="G408" s="216"/>
      <c r="H408" s="215"/>
      <c r="I408" s="225"/>
      <c r="J408" s="225"/>
      <c r="K408" s="315">
        <f t="shared" si="21"/>
        <v>0</v>
      </c>
      <c r="L408" s="70"/>
      <c r="M408" s="67"/>
      <c r="N408" s="70"/>
      <c r="O408" s="67"/>
      <c r="P408" s="67"/>
      <c r="Q408" s="67"/>
      <c r="R408" s="67"/>
      <c r="S408" s="192"/>
      <c r="T408" s="27" t="str">
        <f t="shared" si="22"/>
        <v/>
      </c>
      <c r="U408" s="49" t="str">
        <f t="shared" si="23"/>
        <v/>
      </c>
    </row>
    <row r="409" spans="1:21" ht="21" customHeight="1" x14ac:dyDescent="0.15">
      <c r="A409" s="266"/>
      <c r="B409" s="67"/>
      <c r="C409" s="78"/>
      <c r="D409" s="86"/>
      <c r="E409" s="86"/>
      <c r="F409" s="77"/>
      <c r="G409" s="216"/>
      <c r="H409" s="215"/>
      <c r="I409" s="225"/>
      <c r="J409" s="225"/>
      <c r="K409" s="315">
        <f t="shared" si="21"/>
        <v>0</v>
      </c>
      <c r="L409" s="70"/>
      <c r="M409" s="67"/>
      <c r="N409" s="70"/>
      <c r="O409" s="67"/>
      <c r="P409" s="67"/>
      <c r="Q409" s="67"/>
      <c r="R409" s="67"/>
      <c r="S409" s="192"/>
      <c r="T409" s="27" t="str">
        <f t="shared" si="22"/>
        <v/>
      </c>
      <c r="U409" s="49" t="str">
        <f t="shared" si="23"/>
        <v/>
      </c>
    </row>
    <row r="410" spans="1:21" ht="21" customHeight="1" x14ac:dyDescent="0.15">
      <c r="A410" s="266"/>
      <c r="B410" s="78"/>
      <c r="C410" s="78"/>
      <c r="D410" s="86"/>
      <c r="E410" s="86"/>
      <c r="F410" s="77"/>
      <c r="G410" s="215"/>
      <c r="H410" s="215"/>
      <c r="I410" s="225"/>
      <c r="J410" s="225"/>
      <c r="K410" s="315">
        <f t="shared" si="21"/>
        <v>0</v>
      </c>
      <c r="L410" s="70"/>
      <c r="M410" s="67"/>
      <c r="N410" s="70"/>
      <c r="O410" s="67"/>
      <c r="P410" s="78"/>
      <c r="Q410" s="78"/>
      <c r="R410" s="78"/>
      <c r="S410" s="192"/>
      <c r="T410" s="27" t="str">
        <f t="shared" si="22"/>
        <v/>
      </c>
      <c r="U410" s="49" t="str">
        <f t="shared" si="23"/>
        <v/>
      </c>
    </row>
    <row r="411" spans="1:21" ht="21" customHeight="1" x14ac:dyDescent="0.15">
      <c r="A411" s="266"/>
      <c r="B411" s="78"/>
      <c r="C411" s="78"/>
      <c r="D411" s="86"/>
      <c r="E411" s="86"/>
      <c r="F411" s="77"/>
      <c r="G411" s="215"/>
      <c r="H411" s="215"/>
      <c r="I411" s="225"/>
      <c r="J411" s="225"/>
      <c r="K411" s="315">
        <f t="shared" si="21"/>
        <v>0</v>
      </c>
      <c r="L411" s="70"/>
      <c r="M411" s="67"/>
      <c r="N411" s="70"/>
      <c r="O411" s="67"/>
      <c r="P411" s="78"/>
      <c r="Q411" s="78"/>
      <c r="R411" s="78"/>
      <c r="S411" s="192"/>
      <c r="T411" s="27" t="str">
        <f t="shared" si="22"/>
        <v/>
      </c>
      <c r="U411" s="49" t="str">
        <f t="shared" si="23"/>
        <v/>
      </c>
    </row>
    <row r="412" spans="1:21" ht="21" customHeight="1" x14ac:dyDescent="0.15">
      <c r="A412" s="266"/>
      <c r="B412" s="78"/>
      <c r="C412" s="78"/>
      <c r="D412" s="86"/>
      <c r="E412" s="86"/>
      <c r="F412" s="77"/>
      <c r="G412" s="215"/>
      <c r="H412" s="215"/>
      <c r="I412" s="225"/>
      <c r="J412" s="225"/>
      <c r="K412" s="315">
        <f t="shared" si="21"/>
        <v>0</v>
      </c>
      <c r="L412" s="70"/>
      <c r="M412" s="67"/>
      <c r="N412" s="70"/>
      <c r="O412" s="67"/>
      <c r="P412" s="78"/>
      <c r="Q412" s="78"/>
      <c r="R412" s="78"/>
      <c r="S412" s="192"/>
      <c r="T412" s="27" t="str">
        <f t="shared" si="22"/>
        <v/>
      </c>
      <c r="U412" s="49" t="str">
        <f t="shared" si="23"/>
        <v/>
      </c>
    </row>
    <row r="413" spans="1:21" ht="21" customHeight="1" x14ac:dyDescent="0.15">
      <c r="A413" s="266"/>
      <c r="B413" s="78"/>
      <c r="C413" s="78"/>
      <c r="D413" s="86"/>
      <c r="E413" s="86"/>
      <c r="F413" s="77"/>
      <c r="G413" s="215"/>
      <c r="H413" s="215"/>
      <c r="I413" s="225"/>
      <c r="J413" s="225"/>
      <c r="K413" s="315">
        <f t="shared" si="21"/>
        <v>0</v>
      </c>
      <c r="L413" s="70"/>
      <c r="M413" s="67"/>
      <c r="N413" s="70"/>
      <c r="O413" s="67"/>
      <c r="P413" s="78"/>
      <c r="Q413" s="78"/>
      <c r="R413" s="78"/>
      <c r="S413" s="192"/>
      <c r="T413" s="27" t="str">
        <f t="shared" si="22"/>
        <v/>
      </c>
      <c r="U413" s="49" t="str">
        <f t="shared" si="23"/>
        <v/>
      </c>
    </row>
    <row r="414" spans="1:21" ht="21" customHeight="1" x14ac:dyDescent="0.15">
      <c r="A414" s="266"/>
      <c r="B414" s="78"/>
      <c r="C414" s="78"/>
      <c r="D414" s="86"/>
      <c r="E414" s="86"/>
      <c r="F414" s="77"/>
      <c r="G414" s="215"/>
      <c r="H414" s="215"/>
      <c r="I414" s="225"/>
      <c r="J414" s="225"/>
      <c r="K414" s="315">
        <f t="shared" si="21"/>
        <v>0</v>
      </c>
      <c r="L414" s="70"/>
      <c r="M414" s="67"/>
      <c r="N414" s="70"/>
      <c r="O414" s="67"/>
      <c r="P414" s="78"/>
      <c r="Q414" s="78"/>
      <c r="R414" s="78"/>
      <c r="S414" s="192"/>
      <c r="T414" s="27" t="str">
        <f t="shared" si="22"/>
        <v/>
      </c>
      <c r="U414" s="49" t="str">
        <f t="shared" si="23"/>
        <v/>
      </c>
    </row>
    <row r="415" spans="1:21" ht="21" customHeight="1" x14ac:dyDescent="0.15">
      <c r="A415" s="266"/>
      <c r="B415" s="78"/>
      <c r="C415" s="78"/>
      <c r="D415" s="86"/>
      <c r="E415" s="86"/>
      <c r="F415" s="77"/>
      <c r="G415" s="215"/>
      <c r="H415" s="215"/>
      <c r="I415" s="225"/>
      <c r="J415" s="225"/>
      <c r="K415" s="315">
        <f t="shared" si="21"/>
        <v>0</v>
      </c>
      <c r="L415" s="70"/>
      <c r="M415" s="67"/>
      <c r="N415" s="70"/>
      <c r="O415" s="67"/>
      <c r="P415" s="78"/>
      <c r="Q415" s="78"/>
      <c r="R415" s="78"/>
      <c r="S415" s="192"/>
      <c r="T415" s="27" t="str">
        <f t="shared" si="22"/>
        <v/>
      </c>
      <c r="U415" s="49" t="str">
        <f t="shared" si="23"/>
        <v/>
      </c>
    </row>
    <row r="416" spans="1:21" ht="21" customHeight="1" x14ac:dyDescent="0.15">
      <c r="A416" s="266"/>
      <c r="B416" s="78"/>
      <c r="C416" s="78"/>
      <c r="D416" s="86"/>
      <c r="E416" s="86"/>
      <c r="F416" s="77"/>
      <c r="G416" s="215"/>
      <c r="H416" s="215"/>
      <c r="I416" s="225"/>
      <c r="J416" s="225"/>
      <c r="K416" s="315">
        <f t="shared" si="21"/>
        <v>0</v>
      </c>
      <c r="L416" s="70"/>
      <c r="M416" s="67"/>
      <c r="N416" s="70"/>
      <c r="O416" s="67"/>
      <c r="P416" s="78"/>
      <c r="Q416" s="78"/>
      <c r="R416" s="78"/>
      <c r="S416" s="192"/>
      <c r="T416" s="27" t="str">
        <f t="shared" si="22"/>
        <v/>
      </c>
      <c r="U416" s="49" t="str">
        <f t="shared" si="23"/>
        <v/>
      </c>
    </row>
    <row r="417" spans="1:21" ht="21" customHeight="1" x14ac:dyDescent="0.15">
      <c r="A417" s="266"/>
      <c r="B417" s="78"/>
      <c r="C417" s="78"/>
      <c r="D417" s="86"/>
      <c r="E417" s="86"/>
      <c r="F417" s="77"/>
      <c r="G417" s="215"/>
      <c r="H417" s="215"/>
      <c r="I417" s="225"/>
      <c r="J417" s="225"/>
      <c r="K417" s="315">
        <f t="shared" si="21"/>
        <v>0</v>
      </c>
      <c r="L417" s="70"/>
      <c r="M417" s="67"/>
      <c r="N417" s="70"/>
      <c r="O417" s="67"/>
      <c r="P417" s="78"/>
      <c r="Q417" s="78"/>
      <c r="R417" s="78"/>
      <c r="S417" s="192"/>
      <c r="T417" s="27" t="str">
        <f t="shared" si="22"/>
        <v/>
      </c>
      <c r="U417" s="49" t="str">
        <f t="shared" si="23"/>
        <v/>
      </c>
    </row>
    <row r="418" spans="1:21" ht="21" customHeight="1" x14ac:dyDescent="0.15">
      <c r="A418" s="266"/>
      <c r="B418" s="78"/>
      <c r="C418" s="78"/>
      <c r="D418" s="86"/>
      <c r="E418" s="86"/>
      <c r="F418" s="77"/>
      <c r="G418" s="215"/>
      <c r="H418" s="215"/>
      <c r="I418" s="225"/>
      <c r="J418" s="225"/>
      <c r="K418" s="315">
        <f t="shared" si="21"/>
        <v>0</v>
      </c>
      <c r="L418" s="70"/>
      <c r="M418" s="67"/>
      <c r="N418" s="70"/>
      <c r="O418" s="67"/>
      <c r="P418" s="78"/>
      <c r="Q418" s="78"/>
      <c r="R418" s="78"/>
      <c r="S418" s="192"/>
      <c r="T418" s="27" t="str">
        <f t="shared" si="22"/>
        <v/>
      </c>
      <c r="U418" s="49" t="str">
        <f t="shared" si="23"/>
        <v/>
      </c>
    </row>
    <row r="419" spans="1:21" ht="21" customHeight="1" x14ac:dyDescent="0.15">
      <c r="A419" s="266"/>
      <c r="B419" s="78"/>
      <c r="C419" s="78"/>
      <c r="D419" s="86"/>
      <c r="E419" s="86"/>
      <c r="F419" s="77"/>
      <c r="G419" s="215"/>
      <c r="H419" s="215"/>
      <c r="I419" s="225"/>
      <c r="J419" s="225"/>
      <c r="K419" s="315">
        <f t="shared" si="21"/>
        <v>0</v>
      </c>
      <c r="L419" s="70"/>
      <c r="M419" s="67"/>
      <c r="N419" s="70"/>
      <c r="O419" s="67"/>
      <c r="P419" s="78"/>
      <c r="Q419" s="78"/>
      <c r="R419" s="78"/>
      <c r="S419" s="192"/>
      <c r="T419" s="27" t="str">
        <f t="shared" si="22"/>
        <v/>
      </c>
      <c r="U419" s="49" t="str">
        <f t="shared" si="23"/>
        <v/>
      </c>
    </row>
    <row r="420" spans="1:21" ht="21" customHeight="1" x14ac:dyDescent="0.15">
      <c r="A420" s="266"/>
      <c r="B420" s="78"/>
      <c r="C420" s="78"/>
      <c r="D420" s="86"/>
      <c r="E420" s="86"/>
      <c r="F420" s="77"/>
      <c r="G420" s="215"/>
      <c r="H420" s="215"/>
      <c r="I420" s="225"/>
      <c r="J420" s="225"/>
      <c r="K420" s="315">
        <f t="shared" si="21"/>
        <v>0</v>
      </c>
      <c r="L420" s="70"/>
      <c r="M420" s="67"/>
      <c r="N420" s="70"/>
      <c r="O420" s="67"/>
      <c r="P420" s="78"/>
      <c r="Q420" s="78"/>
      <c r="R420" s="78"/>
      <c r="S420" s="192"/>
      <c r="T420" s="27" t="str">
        <f t="shared" si="22"/>
        <v/>
      </c>
      <c r="U420" s="49" t="str">
        <f t="shared" si="23"/>
        <v/>
      </c>
    </row>
    <row r="421" spans="1:21" ht="21" customHeight="1" x14ac:dyDescent="0.15">
      <c r="A421" s="266"/>
      <c r="B421" s="78"/>
      <c r="C421" s="78"/>
      <c r="D421" s="86"/>
      <c r="E421" s="86"/>
      <c r="F421" s="77"/>
      <c r="G421" s="215"/>
      <c r="H421" s="215"/>
      <c r="I421" s="225"/>
      <c r="J421" s="225"/>
      <c r="K421" s="315">
        <f t="shared" si="21"/>
        <v>0</v>
      </c>
      <c r="L421" s="70"/>
      <c r="M421" s="67"/>
      <c r="N421" s="70"/>
      <c r="O421" s="67"/>
      <c r="P421" s="78"/>
      <c r="Q421" s="78"/>
      <c r="R421" s="78"/>
      <c r="S421" s="192"/>
      <c r="T421" s="27" t="str">
        <f t="shared" si="22"/>
        <v/>
      </c>
      <c r="U421" s="49" t="str">
        <f t="shared" si="23"/>
        <v/>
      </c>
    </row>
    <row r="422" spans="1:21" ht="21" customHeight="1" x14ac:dyDescent="0.15">
      <c r="A422" s="177"/>
      <c r="B422" s="78"/>
      <c r="C422" s="78"/>
      <c r="D422" s="86"/>
      <c r="E422" s="86"/>
      <c r="F422" s="77"/>
      <c r="G422" s="215"/>
      <c r="H422" s="215"/>
      <c r="I422" s="225"/>
      <c r="J422" s="225"/>
      <c r="K422" s="315">
        <f t="shared" si="21"/>
        <v>0</v>
      </c>
      <c r="L422" s="70"/>
      <c r="M422" s="67"/>
      <c r="N422" s="70"/>
      <c r="O422" s="67"/>
      <c r="P422" s="78"/>
      <c r="Q422" s="78"/>
      <c r="R422" s="78"/>
      <c r="S422" s="192"/>
      <c r="T422" s="27" t="str">
        <f t="shared" si="22"/>
        <v/>
      </c>
      <c r="U422" s="49" t="str">
        <f t="shared" si="23"/>
        <v/>
      </c>
    </row>
    <row r="423" spans="1:21" ht="21" customHeight="1" x14ac:dyDescent="0.15">
      <c r="A423" s="266"/>
      <c r="B423" s="67"/>
      <c r="C423" s="78"/>
      <c r="D423" s="86"/>
      <c r="E423" s="86"/>
      <c r="F423" s="77"/>
      <c r="G423" s="216"/>
      <c r="H423" s="215"/>
      <c r="I423" s="225"/>
      <c r="J423" s="225"/>
      <c r="K423" s="315">
        <f t="shared" si="21"/>
        <v>0</v>
      </c>
      <c r="L423" s="70"/>
      <c r="M423" s="67"/>
      <c r="N423" s="70"/>
      <c r="O423" s="67"/>
      <c r="P423" s="67"/>
      <c r="Q423" s="67"/>
      <c r="R423" s="67"/>
      <c r="S423" s="192"/>
      <c r="T423" s="27" t="str">
        <f t="shared" si="22"/>
        <v/>
      </c>
      <c r="U423" s="49" t="str">
        <f t="shared" si="23"/>
        <v/>
      </c>
    </row>
    <row r="424" spans="1:21" ht="21" customHeight="1" x14ac:dyDescent="0.15">
      <c r="A424" s="266"/>
      <c r="B424" s="67"/>
      <c r="C424" s="78"/>
      <c r="D424" s="86"/>
      <c r="E424" s="86"/>
      <c r="F424" s="77"/>
      <c r="G424" s="216"/>
      <c r="H424" s="215"/>
      <c r="I424" s="225"/>
      <c r="J424" s="225"/>
      <c r="K424" s="315">
        <f t="shared" si="21"/>
        <v>0</v>
      </c>
      <c r="L424" s="70"/>
      <c r="M424" s="67"/>
      <c r="N424" s="70"/>
      <c r="O424" s="67"/>
      <c r="P424" s="67"/>
      <c r="Q424" s="67"/>
      <c r="R424" s="67"/>
      <c r="S424" s="192"/>
      <c r="T424" s="27" t="str">
        <f t="shared" si="22"/>
        <v/>
      </c>
      <c r="U424" s="49" t="str">
        <f t="shared" si="23"/>
        <v/>
      </c>
    </row>
    <row r="425" spans="1:21" ht="21" customHeight="1" x14ac:dyDescent="0.15">
      <c r="A425" s="266"/>
      <c r="B425" s="67"/>
      <c r="C425" s="78"/>
      <c r="D425" s="86"/>
      <c r="E425" s="86"/>
      <c r="F425" s="77"/>
      <c r="G425" s="216"/>
      <c r="H425" s="215"/>
      <c r="I425" s="225"/>
      <c r="J425" s="225"/>
      <c r="K425" s="315">
        <f t="shared" si="21"/>
        <v>0</v>
      </c>
      <c r="L425" s="70"/>
      <c r="M425" s="67"/>
      <c r="N425" s="70"/>
      <c r="O425" s="67"/>
      <c r="P425" s="67"/>
      <c r="Q425" s="67"/>
      <c r="R425" s="67"/>
      <c r="S425" s="192"/>
      <c r="T425" s="27" t="str">
        <f t="shared" si="22"/>
        <v/>
      </c>
      <c r="U425" s="49" t="str">
        <f t="shared" si="23"/>
        <v/>
      </c>
    </row>
    <row r="426" spans="1:21" ht="21" customHeight="1" x14ac:dyDescent="0.15">
      <c r="A426" s="267"/>
      <c r="B426" s="104"/>
      <c r="C426" s="167"/>
      <c r="D426" s="106"/>
      <c r="E426" s="106"/>
      <c r="F426" s="166"/>
      <c r="G426" s="218"/>
      <c r="H426" s="217"/>
      <c r="I426" s="226"/>
      <c r="J426" s="226"/>
      <c r="K426" s="316">
        <f t="shared" si="21"/>
        <v>0</v>
      </c>
      <c r="L426" s="159"/>
      <c r="M426" s="104"/>
      <c r="N426" s="159"/>
      <c r="O426" s="104"/>
      <c r="P426" s="104"/>
      <c r="Q426" s="104"/>
      <c r="R426" s="104"/>
      <c r="S426" s="269"/>
      <c r="T426" s="27" t="str">
        <f t="shared" si="22"/>
        <v/>
      </c>
      <c r="U426" s="49" t="str">
        <f t="shared" si="23"/>
        <v/>
      </c>
    </row>
    <row r="427" spans="1:21" ht="21" customHeight="1" x14ac:dyDescent="0.15">
      <c r="A427" s="268"/>
      <c r="B427" s="71"/>
      <c r="C427" s="103"/>
      <c r="D427" s="102"/>
      <c r="E427" s="102"/>
      <c r="F427" s="164"/>
      <c r="G427" s="211"/>
      <c r="H427" s="210"/>
      <c r="I427" s="227"/>
      <c r="J427" s="227"/>
      <c r="K427" s="314">
        <f t="shared" si="21"/>
        <v>0</v>
      </c>
      <c r="L427" s="200"/>
      <c r="M427" s="71"/>
      <c r="N427" s="200"/>
      <c r="O427" s="71"/>
      <c r="P427" s="71"/>
      <c r="Q427" s="71"/>
      <c r="R427" s="71"/>
      <c r="S427" s="270"/>
      <c r="T427" s="27" t="str">
        <f t="shared" si="22"/>
        <v/>
      </c>
      <c r="U427" s="49" t="str">
        <f t="shared" si="23"/>
        <v/>
      </c>
    </row>
    <row r="428" spans="1:21" ht="21" customHeight="1" x14ac:dyDescent="0.15">
      <c r="A428" s="266"/>
      <c r="B428" s="67"/>
      <c r="C428" s="78"/>
      <c r="D428" s="86"/>
      <c r="E428" s="86"/>
      <c r="F428" s="77"/>
      <c r="G428" s="216"/>
      <c r="H428" s="215"/>
      <c r="I428" s="225"/>
      <c r="J428" s="225"/>
      <c r="K428" s="315">
        <f t="shared" si="21"/>
        <v>0</v>
      </c>
      <c r="L428" s="70"/>
      <c r="M428" s="67"/>
      <c r="N428" s="70"/>
      <c r="O428" s="67"/>
      <c r="P428" s="67"/>
      <c r="Q428" s="67"/>
      <c r="R428" s="67"/>
      <c r="S428" s="192"/>
      <c r="T428" s="27" t="str">
        <f t="shared" si="22"/>
        <v/>
      </c>
      <c r="U428" s="49" t="str">
        <f t="shared" si="23"/>
        <v/>
      </c>
    </row>
    <row r="429" spans="1:21" ht="21" customHeight="1" x14ac:dyDescent="0.15">
      <c r="A429" s="266"/>
      <c r="B429" s="67"/>
      <c r="C429" s="78"/>
      <c r="D429" s="86"/>
      <c r="E429" s="86"/>
      <c r="F429" s="77"/>
      <c r="G429" s="215"/>
      <c r="H429" s="215"/>
      <c r="I429" s="225"/>
      <c r="J429" s="225"/>
      <c r="K429" s="315">
        <f t="shared" si="21"/>
        <v>0</v>
      </c>
      <c r="L429" s="70"/>
      <c r="M429" s="67"/>
      <c r="N429" s="70"/>
      <c r="O429" s="67"/>
      <c r="P429" s="78"/>
      <c r="Q429" s="78"/>
      <c r="R429" s="78"/>
      <c r="S429" s="192"/>
      <c r="T429" s="27" t="str">
        <f t="shared" si="22"/>
        <v/>
      </c>
      <c r="U429" s="49" t="str">
        <f t="shared" si="23"/>
        <v/>
      </c>
    </row>
    <row r="430" spans="1:21" ht="21" customHeight="1" x14ac:dyDescent="0.15">
      <c r="A430" s="266"/>
      <c r="B430" s="78"/>
      <c r="C430" s="78"/>
      <c r="D430" s="86"/>
      <c r="E430" s="86"/>
      <c r="F430" s="77"/>
      <c r="G430" s="215"/>
      <c r="H430" s="215"/>
      <c r="I430" s="225"/>
      <c r="J430" s="225"/>
      <c r="K430" s="315">
        <f t="shared" si="21"/>
        <v>0</v>
      </c>
      <c r="L430" s="70"/>
      <c r="M430" s="67"/>
      <c r="N430" s="70"/>
      <c r="O430" s="67"/>
      <c r="P430" s="78"/>
      <c r="Q430" s="78"/>
      <c r="R430" s="78"/>
      <c r="S430" s="192"/>
      <c r="T430" s="27" t="str">
        <f t="shared" si="22"/>
        <v/>
      </c>
      <c r="U430" s="49" t="str">
        <f t="shared" si="23"/>
        <v/>
      </c>
    </row>
    <row r="431" spans="1:21" ht="21" customHeight="1" x14ac:dyDescent="0.15">
      <c r="A431" s="266"/>
      <c r="B431" s="78"/>
      <c r="C431" s="78"/>
      <c r="D431" s="86"/>
      <c r="E431" s="86"/>
      <c r="F431" s="77"/>
      <c r="G431" s="215"/>
      <c r="H431" s="215"/>
      <c r="I431" s="273"/>
      <c r="J431" s="273"/>
      <c r="K431" s="315">
        <f t="shared" si="21"/>
        <v>0</v>
      </c>
      <c r="L431" s="70"/>
      <c r="M431" s="67"/>
      <c r="N431" s="70"/>
      <c r="O431" s="67"/>
      <c r="P431" s="78"/>
      <c r="Q431" s="78"/>
      <c r="R431" s="78"/>
      <c r="S431" s="192"/>
      <c r="T431" s="27" t="str">
        <f t="shared" si="22"/>
        <v/>
      </c>
      <c r="U431" s="49" t="str">
        <f t="shared" si="23"/>
        <v/>
      </c>
    </row>
    <row r="432" spans="1:21" ht="21" customHeight="1" x14ac:dyDescent="0.15">
      <c r="A432" s="266"/>
      <c r="B432" s="78"/>
      <c r="C432" s="78"/>
      <c r="D432" s="86"/>
      <c r="E432" s="86"/>
      <c r="F432" s="77"/>
      <c r="G432" s="215"/>
      <c r="H432" s="215"/>
      <c r="I432" s="273"/>
      <c r="J432" s="273"/>
      <c r="K432" s="315">
        <f t="shared" si="21"/>
        <v>0</v>
      </c>
      <c r="L432" s="70"/>
      <c r="M432" s="67"/>
      <c r="N432" s="70"/>
      <c r="O432" s="67"/>
      <c r="P432" s="78"/>
      <c r="Q432" s="78"/>
      <c r="R432" s="78"/>
      <c r="S432" s="192"/>
      <c r="T432" s="27" t="str">
        <f t="shared" si="22"/>
        <v/>
      </c>
      <c r="U432" s="49" t="str">
        <f t="shared" si="23"/>
        <v/>
      </c>
    </row>
    <row r="433" spans="1:21" ht="21" customHeight="1" x14ac:dyDescent="0.15">
      <c r="A433" s="266"/>
      <c r="B433" s="78"/>
      <c r="C433" s="78"/>
      <c r="D433" s="86"/>
      <c r="E433" s="86"/>
      <c r="F433" s="77"/>
      <c r="G433" s="215"/>
      <c r="H433" s="215"/>
      <c r="I433" s="273"/>
      <c r="J433" s="273"/>
      <c r="K433" s="315">
        <f t="shared" si="21"/>
        <v>0</v>
      </c>
      <c r="L433" s="70"/>
      <c r="M433" s="67"/>
      <c r="N433" s="70"/>
      <c r="O433" s="67"/>
      <c r="P433" s="78"/>
      <c r="Q433" s="78"/>
      <c r="R433" s="78"/>
      <c r="S433" s="192"/>
      <c r="T433" s="27" t="str">
        <f t="shared" si="22"/>
        <v/>
      </c>
      <c r="U433" s="49" t="str">
        <f t="shared" si="23"/>
        <v/>
      </c>
    </row>
    <row r="434" spans="1:21" ht="21" customHeight="1" x14ac:dyDescent="0.15">
      <c r="A434" s="266"/>
      <c r="B434" s="78"/>
      <c r="C434" s="78"/>
      <c r="D434" s="86"/>
      <c r="E434" s="86"/>
      <c r="F434" s="77"/>
      <c r="G434" s="215"/>
      <c r="H434" s="215"/>
      <c r="I434" s="273"/>
      <c r="J434" s="273"/>
      <c r="K434" s="315">
        <f t="shared" si="21"/>
        <v>0</v>
      </c>
      <c r="L434" s="70"/>
      <c r="M434" s="67"/>
      <c r="N434" s="70"/>
      <c r="O434" s="67"/>
      <c r="P434" s="78"/>
      <c r="Q434" s="78"/>
      <c r="R434" s="78"/>
      <c r="S434" s="192"/>
      <c r="T434" s="27" t="str">
        <f t="shared" si="22"/>
        <v/>
      </c>
      <c r="U434" s="49" t="str">
        <f t="shared" si="23"/>
        <v/>
      </c>
    </row>
    <row r="435" spans="1:21" ht="21" customHeight="1" x14ac:dyDescent="0.15">
      <c r="A435" s="266"/>
      <c r="B435" s="78"/>
      <c r="C435" s="78"/>
      <c r="D435" s="86"/>
      <c r="E435" s="86"/>
      <c r="F435" s="77"/>
      <c r="G435" s="215"/>
      <c r="H435" s="215"/>
      <c r="I435" s="273"/>
      <c r="J435" s="273"/>
      <c r="K435" s="315">
        <f t="shared" si="21"/>
        <v>0</v>
      </c>
      <c r="L435" s="70"/>
      <c r="M435" s="67"/>
      <c r="N435" s="70"/>
      <c r="O435" s="67"/>
      <c r="P435" s="78"/>
      <c r="Q435" s="78"/>
      <c r="R435" s="78"/>
      <c r="S435" s="192"/>
      <c r="T435" s="27" t="str">
        <f t="shared" si="22"/>
        <v/>
      </c>
      <c r="U435" s="49" t="str">
        <f t="shared" si="23"/>
        <v/>
      </c>
    </row>
    <row r="436" spans="1:21" ht="21" customHeight="1" x14ac:dyDescent="0.15">
      <c r="A436" s="266"/>
      <c r="B436" s="78"/>
      <c r="C436" s="78"/>
      <c r="D436" s="86"/>
      <c r="E436" s="86"/>
      <c r="F436" s="77"/>
      <c r="G436" s="215"/>
      <c r="H436" s="215"/>
      <c r="I436" s="273"/>
      <c r="J436" s="273"/>
      <c r="K436" s="315">
        <f t="shared" si="21"/>
        <v>0</v>
      </c>
      <c r="L436" s="70"/>
      <c r="M436" s="67"/>
      <c r="N436" s="70"/>
      <c r="O436" s="67"/>
      <c r="P436" s="78"/>
      <c r="Q436" s="78"/>
      <c r="R436" s="78"/>
      <c r="S436" s="192"/>
      <c r="T436" s="27" t="str">
        <f t="shared" si="22"/>
        <v/>
      </c>
      <c r="U436" s="49" t="str">
        <f t="shared" si="23"/>
        <v/>
      </c>
    </row>
    <row r="437" spans="1:21" ht="21" customHeight="1" x14ac:dyDescent="0.15">
      <c r="A437" s="266"/>
      <c r="B437" s="78"/>
      <c r="C437" s="78"/>
      <c r="D437" s="86"/>
      <c r="E437" s="86"/>
      <c r="F437" s="77"/>
      <c r="G437" s="215"/>
      <c r="H437" s="215"/>
      <c r="I437" s="273"/>
      <c r="J437" s="273"/>
      <c r="K437" s="315">
        <f t="shared" si="21"/>
        <v>0</v>
      </c>
      <c r="L437" s="70"/>
      <c r="M437" s="67"/>
      <c r="N437" s="70"/>
      <c r="O437" s="67"/>
      <c r="P437" s="78"/>
      <c r="Q437" s="78"/>
      <c r="R437" s="78"/>
      <c r="S437" s="192"/>
      <c r="T437" s="27" t="str">
        <f t="shared" si="22"/>
        <v/>
      </c>
      <c r="U437" s="49" t="str">
        <f t="shared" si="23"/>
        <v/>
      </c>
    </row>
    <row r="438" spans="1:21" ht="21" customHeight="1" x14ac:dyDescent="0.15">
      <c r="A438" s="266"/>
      <c r="B438" s="78"/>
      <c r="C438" s="78"/>
      <c r="D438" s="86"/>
      <c r="E438" s="86"/>
      <c r="F438" s="77"/>
      <c r="G438" s="215"/>
      <c r="H438" s="215"/>
      <c r="I438" s="273"/>
      <c r="J438" s="273"/>
      <c r="K438" s="315">
        <f t="shared" si="21"/>
        <v>0</v>
      </c>
      <c r="L438" s="70"/>
      <c r="M438" s="67"/>
      <c r="N438" s="70"/>
      <c r="O438" s="67"/>
      <c r="P438" s="78"/>
      <c r="Q438" s="78"/>
      <c r="R438" s="78"/>
      <c r="S438" s="192"/>
      <c r="T438" s="27" t="str">
        <f t="shared" si="22"/>
        <v/>
      </c>
      <c r="U438" s="49" t="str">
        <f t="shared" si="23"/>
        <v/>
      </c>
    </row>
    <row r="439" spans="1:21" ht="21" customHeight="1" x14ac:dyDescent="0.15">
      <c r="A439" s="266"/>
      <c r="B439" s="78"/>
      <c r="C439" s="78"/>
      <c r="D439" s="86"/>
      <c r="E439" s="86"/>
      <c r="F439" s="77"/>
      <c r="G439" s="215"/>
      <c r="H439" s="215"/>
      <c r="I439" s="273"/>
      <c r="J439" s="273"/>
      <c r="K439" s="315">
        <f t="shared" si="21"/>
        <v>0</v>
      </c>
      <c r="L439" s="70"/>
      <c r="M439" s="67"/>
      <c r="N439" s="70"/>
      <c r="O439" s="67"/>
      <c r="P439" s="78"/>
      <c r="Q439" s="78"/>
      <c r="R439" s="78"/>
      <c r="S439" s="192"/>
      <c r="T439" s="27" t="str">
        <f t="shared" si="22"/>
        <v/>
      </c>
      <c r="U439" s="49" t="str">
        <f t="shared" si="23"/>
        <v/>
      </c>
    </row>
    <row r="440" spans="1:21" ht="21" customHeight="1" x14ac:dyDescent="0.15">
      <c r="A440" s="266"/>
      <c r="B440" s="78"/>
      <c r="C440" s="78"/>
      <c r="D440" s="86"/>
      <c r="E440" s="86"/>
      <c r="F440" s="77"/>
      <c r="G440" s="215"/>
      <c r="H440" s="215"/>
      <c r="I440" s="273"/>
      <c r="J440" s="273"/>
      <c r="K440" s="315">
        <f t="shared" si="21"/>
        <v>0</v>
      </c>
      <c r="L440" s="70"/>
      <c r="M440" s="67"/>
      <c r="N440" s="70"/>
      <c r="O440" s="67"/>
      <c r="P440" s="78"/>
      <c r="Q440" s="78"/>
      <c r="R440" s="78"/>
      <c r="S440" s="192"/>
      <c r="T440" s="27" t="str">
        <f t="shared" si="22"/>
        <v/>
      </c>
      <c r="U440" s="49" t="str">
        <f t="shared" si="23"/>
        <v/>
      </c>
    </row>
    <row r="441" spans="1:21" ht="21" customHeight="1" x14ac:dyDescent="0.15">
      <c r="A441" s="266"/>
      <c r="B441" s="78"/>
      <c r="C441" s="78"/>
      <c r="D441" s="86"/>
      <c r="E441" s="86"/>
      <c r="F441" s="77"/>
      <c r="G441" s="215"/>
      <c r="H441" s="215"/>
      <c r="I441" s="273"/>
      <c r="J441" s="273"/>
      <c r="K441" s="315">
        <f t="shared" si="21"/>
        <v>0</v>
      </c>
      <c r="L441" s="70"/>
      <c r="M441" s="67"/>
      <c r="N441" s="70"/>
      <c r="O441" s="67"/>
      <c r="P441" s="78"/>
      <c r="Q441" s="78"/>
      <c r="R441" s="78"/>
      <c r="S441" s="192"/>
      <c r="T441" s="27" t="str">
        <f t="shared" si="22"/>
        <v/>
      </c>
      <c r="U441" s="49" t="str">
        <f t="shared" si="23"/>
        <v/>
      </c>
    </row>
    <row r="442" spans="1:21" ht="21" customHeight="1" x14ac:dyDescent="0.15">
      <c r="A442" s="177"/>
      <c r="B442" s="78"/>
      <c r="C442" s="78"/>
      <c r="D442" s="86"/>
      <c r="E442" s="86"/>
      <c r="F442" s="77"/>
      <c r="G442" s="215"/>
      <c r="H442" s="215"/>
      <c r="I442" s="273"/>
      <c r="J442" s="273"/>
      <c r="K442" s="315">
        <f t="shared" si="21"/>
        <v>0</v>
      </c>
      <c r="L442" s="70"/>
      <c r="M442" s="67"/>
      <c r="N442" s="70"/>
      <c r="O442" s="67"/>
      <c r="P442" s="78"/>
      <c r="Q442" s="78"/>
      <c r="R442" s="78"/>
      <c r="S442" s="192"/>
      <c r="T442" s="27" t="str">
        <f t="shared" si="22"/>
        <v/>
      </c>
      <c r="U442" s="49" t="str">
        <f t="shared" si="23"/>
        <v/>
      </c>
    </row>
    <row r="443" spans="1:21" ht="21" customHeight="1" x14ac:dyDescent="0.15">
      <c r="A443" s="266"/>
      <c r="B443" s="67"/>
      <c r="C443" s="78"/>
      <c r="D443" s="77"/>
      <c r="E443" s="77"/>
      <c r="F443" s="77"/>
      <c r="G443" s="215"/>
      <c r="H443" s="216"/>
      <c r="I443" s="273"/>
      <c r="J443" s="273"/>
      <c r="K443" s="315">
        <f t="shared" si="21"/>
        <v>0</v>
      </c>
      <c r="L443" s="70"/>
      <c r="M443" s="67"/>
      <c r="N443" s="70"/>
      <c r="O443" s="67"/>
      <c r="P443" s="67"/>
      <c r="Q443" s="67"/>
      <c r="R443" s="67"/>
      <c r="S443" s="192"/>
      <c r="T443" s="27" t="str">
        <f t="shared" si="22"/>
        <v/>
      </c>
      <c r="U443" s="49" t="str">
        <f t="shared" si="23"/>
        <v/>
      </c>
    </row>
    <row r="444" spans="1:21" ht="21" customHeight="1" x14ac:dyDescent="0.15">
      <c r="A444" s="266"/>
      <c r="B444" s="67"/>
      <c r="C444" s="78"/>
      <c r="D444" s="77"/>
      <c r="E444" s="77"/>
      <c r="F444" s="77"/>
      <c r="G444" s="215"/>
      <c r="H444" s="216"/>
      <c r="I444" s="273"/>
      <c r="J444" s="273"/>
      <c r="K444" s="315">
        <f t="shared" si="21"/>
        <v>0</v>
      </c>
      <c r="L444" s="70"/>
      <c r="M444" s="67"/>
      <c r="N444" s="70"/>
      <c r="O444" s="67"/>
      <c r="P444" s="67"/>
      <c r="Q444" s="67"/>
      <c r="R444" s="67"/>
      <c r="S444" s="192"/>
      <c r="T444" s="27" t="str">
        <f t="shared" si="22"/>
        <v/>
      </c>
      <c r="U444" s="49" t="str">
        <f t="shared" si="23"/>
        <v/>
      </c>
    </row>
    <row r="445" spans="1:21" ht="21" customHeight="1" x14ac:dyDescent="0.15">
      <c r="A445" s="266"/>
      <c r="B445" s="67"/>
      <c r="C445" s="78"/>
      <c r="D445" s="77"/>
      <c r="E445" s="77"/>
      <c r="F445" s="77"/>
      <c r="G445" s="215"/>
      <c r="H445" s="216"/>
      <c r="I445" s="273"/>
      <c r="J445" s="273"/>
      <c r="K445" s="315">
        <f t="shared" si="21"/>
        <v>0</v>
      </c>
      <c r="L445" s="70"/>
      <c r="M445" s="67"/>
      <c r="N445" s="70"/>
      <c r="O445" s="67"/>
      <c r="P445" s="67"/>
      <c r="Q445" s="67"/>
      <c r="R445" s="67"/>
      <c r="S445" s="192"/>
      <c r="T445" s="27" t="str">
        <f t="shared" si="22"/>
        <v/>
      </c>
      <c r="U445" s="49" t="str">
        <f t="shared" si="23"/>
        <v/>
      </c>
    </row>
    <row r="446" spans="1:21" ht="21" customHeight="1" x14ac:dyDescent="0.15">
      <c r="A446" s="267"/>
      <c r="B446" s="104"/>
      <c r="C446" s="167"/>
      <c r="D446" s="166"/>
      <c r="E446" s="166"/>
      <c r="F446" s="166"/>
      <c r="G446" s="217"/>
      <c r="H446" s="218"/>
      <c r="I446" s="274"/>
      <c r="J446" s="274"/>
      <c r="K446" s="316">
        <f t="shared" si="21"/>
        <v>0</v>
      </c>
      <c r="L446" s="159"/>
      <c r="M446" s="104"/>
      <c r="N446" s="159"/>
      <c r="O446" s="104"/>
      <c r="P446" s="104"/>
      <c r="Q446" s="104"/>
      <c r="R446" s="104"/>
      <c r="S446" s="269"/>
      <c r="T446" s="27" t="str">
        <f t="shared" si="22"/>
        <v/>
      </c>
      <c r="U446" s="49" t="str">
        <f t="shared" si="23"/>
        <v/>
      </c>
    </row>
    <row r="447" spans="1:21" ht="21" customHeight="1" x14ac:dyDescent="0.15">
      <c r="A447" s="275"/>
      <c r="B447" s="101"/>
      <c r="C447" s="151"/>
      <c r="D447" s="76"/>
      <c r="E447" s="76"/>
      <c r="F447" s="76"/>
      <c r="G447" s="151"/>
      <c r="H447" s="101"/>
      <c r="I447" s="76"/>
      <c r="J447" s="76"/>
      <c r="K447" s="317">
        <f t="shared" si="21"/>
        <v>0</v>
      </c>
      <c r="L447" s="276"/>
      <c r="M447" s="101"/>
      <c r="N447" s="276"/>
      <c r="O447" s="101"/>
      <c r="P447" s="101"/>
      <c r="Q447" s="101"/>
      <c r="R447" s="101"/>
      <c r="S447" s="277"/>
      <c r="T447" s="27" t="str">
        <f t="shared" si="22"/>
        <v/>
      </c>
      <c r="U447" s="49" t="str">
        <f t="shared" si="23"/>
        <v/>
      </c>
    </row>
    <row r="448" spans="1:21" ht="21" customHeight="1" x14ac:dyDescent="0.15">
      <c r="A448" s="266"/>
      <c r="B448" s="67"/>
      <c r="C448" s="78"/>
      <c r="D448" s="77"/>
      <c r="E448" s="77"/>
      <c r="F448" s="77"/>
      <c r="G448" s="215"/>
      <c r="H448" s="216"/>
      <c r="I448" s="273"/>
      <c r="J448" s="273"/>
      <c r="K448" s="315">
        <f t="shared" si="21"/>
        <v>0</v>
      </c>
      <c r="L448" s="70"/>
      <c r="M448" s="67"/>
      <c r="N448" s="70"/>
      <c r="O448" s="67"/>
      <c r="P448" s="67"/>
      <c r="Q448" s="67"/>
      <c r="R448" s="67"/>
      <c r="S448" s="192"/>
      <c r="T448" s="27" t="str">
        <f t="shared" si="22"/>
        <v/>
      </c>
      <c r="U448" s="49" t="str">
        <f t="shared" si="23"/>
        <v/>
      </c>
    </row>
    <row r="449" spans="1:21" ht="21" customHeight="1" x14ac:dyDescent="0.15">
      <c r="A449" s="266"/>
      <c r="B449" s="67"/>
      <c r="C449" s="78"/>
      <c r="D449" s="77"/>
      <c r="E449" s="77"/>
      <c r="F449" s="77"/>
      <c r="G449" s="215"/>
      <c r="H449" s="216"/>
      <c r="I449" s="273"/>
      <c r="J449" s="273"/>
      <c r="K449" s="315">
        <f t="shared" si="21"/>
        <v>0</v>
      </c>
      <c r="L449" s="70"/>
      <c r="M449" s="67"/>
      <c r="N449" s="70"/>
      <c r="O449" s="67"/>
      <c r="P449" s="67"/>
      <c r="Q449" s="67"/>
      <c r="R449" s="67"/>
      <c r="S449" s="192"/>
      <c r="T449" s="27" t="str">
        <f t="shared" si="22"/>
        <v/>
      </c>
      <c r="U449" s="49" t="str">
        <f t="shared" si="23"/>
        <v/>
      </c>
    </row>
    <row r="450" spans="1:21" ht="21" customHeight="1" x14ac:dyDescent="0.15">
      <c r="A450" s="266"/>
      <c r="B450" s="78"/>
      <c r="C450" s="78"/>
      <c r="D450" s="77"/>
      <c r="E450" s="77"/>
      <c r="F450" s="77"/>
      <c r="G450" s="215"/>
      <c r="H450" s="215"/>
      <c r="I450" s="273"/>
      <c r="J450" s="273"/>
      <c r="K450" s="315">
        <f t="shared" si="21"/>
        <v>0</v>
      </c>
      <c r="L450" s="70"/>
      <c r="M450" s="67"/>
      <c r="N450" s="70"/>
      <c r="O450" s="67"/>
      <c r="P450" s="78"/>
      <c r="Q450" s="78"/>
      <c r="R450" s="78"/>
      <c r="S450" s="192"/>
      <c r="T450" s="27" t="str">
        <f t="shared" si="22"/>
        <v/>
      </c>
      <c r="U450" s="49" t="str">
        <f t="shared" si="23"/>
        <v/>
      </c>
    </row>
    <row r="451" spans="1:21" ht="21" customHeight="1" x14ac:dyDescent="0.15">
      <c r="A451" s="266"/>
      <c r="B451" s="78"/>
      <c r="C451" s="78"/>
      <c r="D451" s="77"/>
      <c r="E451" s="77"/>
      <c r="F451" s="77"/>
      <c r="G451" s="215"/>
      <c r="H451" s="215"/>
      <c r="I451" s="273"/>
      <c r="J451" s="273"/>
      <c r="K451" s="315">
        <f t="shared" si="21"/>
        <v>0</v>
      </c>
      <c r="L451" s="70"/>
      <c r="M451" s="67"/>
      <c r="N451" s="70"/>
      <c r="O451" s="67"/>
      <c r="P451" s="78"/>
      <c r="Q451" s="78"/>
      <c r="R451" s="78"/>
      <c r="S451" s="192"/>
      <c r="T451" s="27" t="str">
        <f t="shared" si="22"/>
        <v/>
      </c>
      <c r="U451" s="49" t="str">
        <f t="shared" si="23"/>
        <v/>
      </c>
    </row>
    <row r="452" spans="1:21" ht="21" customHeight="1" x14ac:dyDescent="0.15">
      <c r="A452" s="266"/>
      <c r="B452" s="78"/>
      <c r="C452" s="78"/>
      <c r="D452" s="77"/>
      <c r="E452" s="77"/>
      <c r="F452" s="77"/>
      <c r="G452" s="215"/>
      <c r="H452" s="215"/>
      <c r="I452" s="273"/>
      <c r="J452" s="273"/>
      <c r="K452" s="315">
        <f t="shared" si="21"/>
        <v>0</v>
      </c>
      <c r="L452" s="70"/>
      <c r="M452" s="67"/>
      <c r="N452" s="70"/>
      <c r="O452" s="67"/>
      <c r="P452" s="78"/>
      <c r="Q452" s="78"/>
      <c r="R452" s="78"/>
      <c r="S452" s="192"/>
      <c r="T452" s="27" t="str">
        <f t="shared" si="22"/>
        <v/>
      </c>
      <c r="U452" s="49" t="str">
        <f t="shared" si="23"/>
        <v/>
      </c>
    </row>
    <row r="453" spans="1:21" ht="21" customHeight="1" x14ac:dyDescent="0.15">
      <c r="A453" s="266"/>
      <c r="B453" s="78"/>
      <c r="C453" s="78"/>
      <c r="D453" s="77"/>
      <c r="E453" s="77"/>
      <c r="F453" s="77"/>
      <c r="G453" s="215"/>
      <c r="H453" s="215"/>
      <c r="I453" s="273"/>
      <c r="J453" s="273"/>
      <c r="K453" s="315">
        <f t="shared" si="21"/>
        <v>0</v>
      </c>
      <c r="L453" s="70"/>
      <c r="M453" s="67"/>
      <c r="N453" s="70"/>
      <c r="O453" s="67"/>
      <c r="P453" s="78"/>
      <c r="Q453" s="78"/>
      <c r="R453" s="78"/>
      <c r="S453" s="192"/>
      <c r="T453" s="27" t="str">
        <f t="shared" si="22"/>
        <v/>
      </c>
      <c r="U453" s="49" t="str">
        <f t="shared" si="23"/>
        <v/>
      </c>
    </row>
    <row r="454" spans="1:21" ht="21" customHeight="1" x14ac:dyDescent="0.15">
      <c r="A454" s="266"/>
      <c r="B454" s="78"/>
      <c r="C454" s="78"/>
      <c r="D454" s="77"/>
      <c r="E454" s="77"/>
      <c r="F454" s="77"/>
      <c r="G454" s="215"/>
      <c r="H454" s="215"/>
      <c r="I454" s="273"/>
      <c r="J454" s="273"/>
      <c r="K454" s="315">
        <f t="shared" si="21"/>
        <v>0</v>
      </c>
      <c r="L454" s="70"/>
      <c r="M454" s="67"/>
      <c r="N454" s="70"/>
      <c r="O454" s="67"/>
      <c r="P454" s="78"/>
      <c r="Q454" s="78"/>
      <c r="R454" s="78"/>
      <c r="S454" s="192"/>
      <c r="T454" s="27" t="str">
        <f t="shared" si="22"/>
        <v/>
      </c>
      <c r="U454" s="49" t="str">
        <f t="shared" si="23"/>
        <v/>
      </c>
    </row>
    <row r="455" spans="1:21" ht="21" customHeight="1" x14ac:dyDescent="0.15">
      <c r="A455" s="266"/>
      <c r="B455" s="78"/>
      <c r="C455" s="78"/>
      <c r="D455" s="77"/>
      <c r="E455" s="77"/>
      <c r="F455" s="77"/>
      <c r="G455" s="215"/>
      <c r="H455" s="215"/>
      <c r="I455" s="273"/>
      <c r="J455" s="273"/>
      <c r="K455" s="315">
        <f t="shared" ref="K455:K518" si="24">J455-E455</f>
        <v>0</v>
      </c>
      <c r="L455" s="70"/>
      <c r="M455" s="67"/>
      <c r="N455" s="70"/>
      <c r="O455" s="67"/>
      <c r="P455" s="78"/>
      <c r="Q455" s="78"/>
      <c r="R455" s="78"/>
      <c r="S455" s="192"/>
      <c r="T455" s="27" t="str">
        <f t="shared" ref="T455:T518" si="25">CONCATENATE(L455,C455)</f>
        <v/>
      </c>
      <c r="U455" s="49" t="str">
        <f t="shared" ref="U455:U518" si="26">CONCATENATE(N455,H455)</f>
        <v/>
      </c>
    </row>
    <row r="456" spans="1:21" ht="21" customHeight="1" x14ac:dyDescent="0.15">
      <c r="A456" s="266"/>
      <c r="B456" s="78"/>
      <c r="C456" s="78"/>
      <c r="D456" s="77"/>
      <c r="E456" s="77"/>
      <c r="F456" s="77"/>
      <c r="G456" s="215"/>
      <c r="H456" s="215"/>
      <c r="I456" s="273"/>
      <c r="J456" s="273"/>
      <c r="K456" s="315">
        <f t="shared" si="24"/>
        <v>0</v>
      </c>
      <c r="L456" s="70"/>
      <c r="M456" s="67"/>
      <c r="N456" s="70"/>
      <c r="O456" s="67"/>
      <c r="P456" s="78"/>
      <c r="Q456" s="78"/>
      <c r="R456" s="78"/>
      <c r="S456" s="192"/>
      <c r="T456" s="27" t="str">
        <f t="shared" si="25"/>
        <v/>
      </c>
      <c r="U456" s="49" t="str">
        <f t="shared" si="26"/>
        <v/>
      </c>
    </row>
    <row r="457" spans="1:21" ht="21" customHeight="1" x14ac:dyDescent="0.15">
      <c r="A457" s="266"/>
      <c r="B457" s="78"/>
      <c r="C457" s="78"/>
      <c r="D457" s="77"/>
      <c r="E457" s="77"/>
      <c r="F457" s="77"/>
      <c r="G457" s="215"/>
      <c r="H457" s="215"/>
      <c r="I457" s="273"/>
      <c r="J457" s="273"/>
      <c r="K457" s="315">
        <f t="shared" si="24"/>
        <v>0</v>
      </c>
      <c r="L457" s="70"/>
      <c r="M457" s="67"/>
      <c r="N457" s="70"/>
      <c r="O457" s="67"/>
      <c r="P457" s="78"/>
      <c r="Q457" s="78"/>
      <c r="R457" s="78"/>
      <c r="S457" s="192"/>
      <c r="T457" s="27" t="str">
        <f t="shared" si="25"/>
        <v/>
      </c>
      <c r="U457" s="49" t="str">
        <f t="shared" si="26"/>
        <v/>
      </c>
    </row>
    <row r="458" spans="1:21" ht="21" customHeight="1" x14ac:dyDescent="0.15">
      <c r="A458" s="266"/>
      <c r="B458" s="78"/>
      <c r="C458" s="78"/>
      <c r="D458" s="77"/>
      <c r="E458" s="77"/>
      <c r="F458" s="77"/>
      <c r="G458" s="215"/>
      <c r="H458" s="215"/>
      <c r="I458" s="273"/>
      <c r="J458" s="273"/>
      <c r="K458" s="315">
        <f t="shared" si="24"/>
        <v>0</v>
      </c>
      <c r="L458" s="70"/>
      <c r="M458" s="67"/>
      <c r="N458" s="70"/>
      <c r="O458" s="67"/>
      <c r="P458" s="78"/>
      <c r="Q458" s="78"/>
      <c r="R458" s="78"/>
      <c r="S458" s="192"/>
      <c r="T458" s="27" t="str">
        <f t="shared" si="25"/>
        <v/>
      </c>
      <c r="U458" s="49" t="str">
        <f t="shared" si="26"/>
        <v/>
      </c>
    </row>
    <row r="459" spans="1:21" ht="21" customHeight="1" x14ac:dyDescent="0.15">
      <c r="A459" s="266"/>
      <c r="B459" s="78"/>
      <c r="C459" s="78"/>
      <c r="D459" s="77"/>
      <c r="E459" s="77"/>
      <c r="F459" s="77"/>
      <c r="G459" s="215"/>
      <c r="H459" s="215"/>
      <c r="I459" s="273"/>
      <c r="J459" s="273"/>
      <c r="K459" s="315">
        <f t="shared" si="24"/>
        <v>0</v>
      </c>
      <c r="L459" s="70"/>
      <c r="M459" s="67"/>
      <c r="N459" s="70"/>
      <c r="O459" s="67"/>
      <c r="P459" s="78"/>
      <c r="Q459" s="78"/>
      <c r="R459" s="78"/>
      <c r="S459" s="192"/>
      <c r="T459" s="27" t="str">
        <f t="shared" si="25"/>
        <v/>
      </c>
      <c r="U459" s="49" t="str">
        <f t="shared" si="26"/>
        <v/>
      </c>
    </row>
    <row r="460" spans="1:21" ht="21" customHeight="1" x14ac:dyDescent="0.15">
      <c r="A460" s="266"/>
      <c r="B460" s="78"/>
      <c r="C460" s="78"/>
      <c r="D460" s="77"/>
      <c r="E460" s="77"/>
      <c r="F460" s="77"/>
      <c r="G460" s="215"/>
      <c r="H460" s="215"/>
      <c r="I460" s="273"/>
      <c r="J460" s="273"/>
      <c r="K460" s="315">
        <f t="shared" si="24"/>
        <v>0</v>
      </c>
      <c r="L460" s="70"/>
      <c r="M460" s="67"/>
      <c r="N460" s="70"/>
      <c r="O460" s="67"/>
      <c r="P460" s="78"/>
      <c r="Q460" s="78"/>
      <c r="R460" s="78"/>
      <c r="S460" s="192"/>
      <c r="T460" s="27" t="str">
        <f t="shared" si="25"/>
        <v/>
      </c>
      <c r="U460" s="49" t="str">
        <f t="shared" si="26"/>
        <v/>
      </c>
    </row>
    <row r="461" spans="1:21" ht="21" customHeight="1" x14ac:dyDescent="0.15">
      <c r="A461" s="266"/>
      <c r="B461" s="78"/>
      <c r="C461" s="78"/>
      <c r="D461" s="77"/>
      <c r="E461" s="77"/>
      <c r="F461" s="77"/>
      <c r="G461" s="215"/>
      <c r="H461" s="215"/>
      <c r="I461" s="273"/>
      <c r="J461" s="273"/>
      <c r="K461" s="315">
        <f t="shared" si="24"/>
        <v>0</v>
      </c>
      <c r="L461" s="70"/>
      <c r="M461" s="67"/>
      <c r="N461" s="70"/>
      <c r="O461" s="67"/>
      <c r="P461" s="78"/>
      <c r="Q461" s="78"/>
      <c r="R461" s="78"/>
      <c r="S461" s="192"/>
      <c r="T461" s="27" t="str">
        <f t="shared" si="25"/>
        <v/>
      </c>
      <c r="U461" s="49" t="str">
        <f t="shared" si="26"/>
        <v/>
      </c>
    </row>
    <row r="462" spans="1:21" ht="21" customHeight="1" x14ac:dyDescent="0.15">
      <c r="A462" s="177"/>
      <c r="B462" s="78"/>
      <c r="C462" s="78"/>
      <c r="D462" s="77"/>
      <c r="E462" s="77"/>
      <c r="F462" s="77"/>
      <c r="G462" s="215"/>
      <c r="H462" s="215"/>
      <c r="I462" s="273"/>
      <c r="J462" s="273"/>
      <c r="K462" s="315">
        <f t="shared" si="24"/>
        <v>0</v>
      </c>
      <c r="L462" s="70"/>
      <c r="M462" s="67"/>
      <c r="N462" s="70"/>
      <c r="O462" s="67"/>
      <c r="P462" s="78"/>
      <c r="Q462" s="78"/>
      <c r="R462" s="78"/>
      <c r="S462" s="192"/>
      <c r="T462" s="27" t="str">
        <f t="shared" si="25"/>
        <v/>
      </c>
      <c r="U462" s="49" t="str">
        <f t="shared" si="26"/>
        <v/>
      </c>
    </row>
    <row r="463" spans="1:21" ht="21" customHeight="1" x14ac:dyDescent="0.15">
      <c r="A463" s="207"/>
      <c r="B463" s="93"/>
      <c r="C463" s="94"/>
      <c r="D463" s="94"/>
      <c r="E463" s="278"/>
      <c r="F463" s="94"/>
      <c r="G463" s="279"/>
      <c r="H463" s="239"/>
      <c r="I463" s="280"/>
      <c r="J463" s="260"/>
      <c r="K463" s="316">
        <f t="shared" si="24"/>
        <v>0</v>
      </c>
      <c r="L463" s="208"/>
      <c r="M463" s="208"/>
      <c r="N463" s="208"/>
      <c r="O463" s="208"/>
      <c r="P463" s="208"/>
      <c r="Q463" s="208"/>
      <c r="R463" s="208"/>
      <c r="S463" s="209"/>
      <c r="T463" s="27" t="str">
        <f t="shared" si="25"/>
        <v/>
      </c>
      <c r="U463" s="49" t="str">
        <f t="shared" si="26"/>
        <v/>
      </c>
    </row>
    <row r="464" spans="1:21" ht="21" customHeight="1" x14ac:dyDescent="0.15">
      <c r="A464" s="268"/>
      <c r="B464" s="71"/>
      <c r="C464" s="103"/>
      <c r="D464" s="164"/>
      <c r="E464" s="164"/>
      <c r="F464" s="164"/>
      <c r="G464" s="210"/>
      <c r="H464" s="211"/>
      <c r="I464" s="281"/>
      <c r="J464" s="281"/>
      <c r="K464" s="314">
        <f t="shared" si="24"/>
        <v>0</v>
      </c>
      <c r="L464" s="200"/>
      <c r="M464" s="71"/>
      <c r="N464" s="200"/>
      <c r="O464" s="71"/>
      <c r="P464" s="71"/>
      <c r="Q464" s="71"/>
      <c r="R464" s="71"/>
      <c r="S464" s="270"/>
      <c r="T464" s="27" t="str">
        <f t="shared" si="25"/>
        <v/>
      </c>
      <c r="U464" s="49" t="str">
        <f t="shared" si="26"/>
        <v/>
      </c>
    </row>
    <row r="465" spans="1:21" ht="21" customHeight="1" x14ac:dyDescent="0.15">
      <c r="A465" s="266"/>
      <c r="B465" s="67"/>
      <c r="C465" s="78"/>
      <c r="D465" s="77"/>
      <c r="E465" s="77"/>
      <c r="F465" s="77"/>
      <c r="G465" s="215"/>
      <c r="H465" s="216"/>
      <c r="I465" s="273"/>
      <c r="J465" s="273"/>
      <c r="K465" s="315">
        <f t="shared" si="24"/>
        <v>0</v>
      </c>
      <c r="L465" s="70"/>
      <c r="M465" s="67"/>
      <c r="N465" s="70"/>
      <c r="O465" s="67"/>
      <c r="P465" s="67"/>
      <c r="Q465" s="67"/>
      <c r="R465" s="67"/>
      <c r="S465" s="192"/>
      <c r="T465" s="27" t="str">
        <f t="shared" si="25"/>
        <v/>
      </c>
      <c r="U465" s="49" t="str">
        <f t="shared" si="26"/>
        <v/>
      </c>
    </row>
    <row r="466" spans="1:21" ht="21" customHeight="1" x14ac:dyDescent="0.15">
      <c r="A466" s="266"/>
      <c r="B466" s="67"/>
      <c r="C466" s="78"/>
      <c r="D466" s="77"/>
      <c r="E466" s="77"/>
      <c r="F466" s="77"/>
      <c r="G466" s="215"/>
      <c r="H466" s="216"/>
      <c r="I466" s="273"/>
      <c r="J466" s="273"/>
      <c r="K466" s="315">
        <f t="shared" si="24"/>
        <v>0</v>
      </c>
      <c r="L466" s="70"/>
      <c r="M466" s="67"/>
      <c r="N466" s="70"/>
      <c r="O466" s="67"/>
      <c r="P466" s="67"/>
      <c r="Q466" s="67"/>
      <c r="R466" s="67"/>
      <c r="S466" s="192"/>
      <c r="T466" s="27" t="str">
        <f t="shared" si="25"/>
        <v/>
      </c>
      <c r="U466" s="49" t="str">
        <f t="shared" si="26"/>
        <v/>
      </c>
    </row>
    <row r="467" spans="1:21" ht="21" customHeight="1" x14ac:dyDescent="0.15">
      <c r="A467" s="266"/>
      <c r="B467" s="67"/>
      <c r="C467" s="78"/>
      <c r="D467" s="77"/>
      <c r="E467" s="77"/>
      <c r="F467" s="77"/>
      <c r="G467" s="215"/>
      <c r="H467" s="216"/>
      <c r="I467" s="273"/>
      <c r="J467" s="273"/>
      <c r="K467" s="315">
        <f t="shared" si="24"/>
        <v>0</v>
      </c>
      <c r="L467" s="70"/>
      <c r="M467" s="67"/>
      <c r="N467" s="70"/>
      <c r="O467" s="67"/>
      <c r="P467" s="67"/>
      <c r="Q467" s="67"/>
      <c r="R467" s="67"/>
      <c r="S467" s="192"/>
      <c r="T467" s="27" t="str">
        <f t="shared" si="25"/>
        <v/>
      </c>
      <c r="U467" s="49" t="str">
        <f t="shared" si="26"/>
        <v/>
      </c>
    </row>
    <row r="468" spans="1:21" ht="21" customHeight="1" x14ac:dyDescent="0.15">
      <c r="A468" s="266"/>
      <c r="B468" s="67"/>
      <c r="C468" s="78"/>
      <c r="D468" s="77"/>
      <c r="E468" s="77"/>
      <c r="F468" s="77"/>
      <c r="G468" s="215"/>
      <c r="H468" s="216"/>
      <c r="I468" s="273"/>
      <c r="J468" s="273"/>
      <c r="K468" s="315">
        <f t="shared" si="24"/>
        <v>0</v>
      </c>
      <c r="L468" s="70"/>
      <c r="M468" s="67"/>
      <c r="N468" s="70"/>
      <c r="O468" s="67"/>
      <c r="P468" s="67"/>
      <c r="Q468" s="67"/>
      <c r="R468" s="67"/>
      <c r="S468" s="192"/>
      <c r="T468" s="27" t="str">
        <f t="shared" si="25"/>
        <v/>
      </c>
      <c r="U468" s="49" t="str">
        <f t="shared" si="26"/>
        <v/>
      </c>
    </row>
    <row r="469" spans="1:21" ht="21" customHeight="1" x14ac:dyDescent="0.15">
      <c r="A469" s="266"/>
      <c r="B469" s="67"/>
      <c r="C469" s="78"/>
      <c r="D469" s="77"/>
      <c r="E469" s="77"/>
      <c r="F469" s="77"/>
      <c r="G469" s="215"/>
      <c r="H469" s="216"/>
      <c r="I469" s="273"/>
      <c r="J469" s="273"/>
      <c r="K469" s="315">
        <f t="shared" si="24"/>
        <v>0</v>
      </c>
      <c r="L469" s="70"/>
      <c r="M469" s="67"/>
      <c r="N469" s="70"/>
      <c r="O469" s="67"/>
      <c r="P469" s="67"/>
      <c r="Q469" s="67"/>
      <c r="R469" s="67"/>
      <c r="S469" s="192"/>
      <c r="T469" s="27" t="str">
        <f t="shared" si="25"/>
        <v/>
      </c>
      <c r="U469" s="49" t="str">
        <f t="shared" si="26"/>
        <v/>
      </c>
    </row>
    <row r="470" spans="1:21" ht="21" customHeight="1" x14ac:dyDescent="0.15">
      <c r="A470" s="266"/>
      <c r="B470" s="67"/>
      <c r="C470" s="78"/>
      <c r="D470" s="77"/>
      <c r="E470" s="77"/>
      <c r="F470" s="77"/>
      <c r="G470" s="215"/>
      <c r="H470" s="216"/>
      <c r="I470" s="273"/>
      <c r="J470" s="273"/>
      <c r="K470" s="315">
        <f t="shared" si="24"/>
        <v>0</v>
      </c>
      <c r="L470" s="70"/>
      <c r="M470" s="67"/>
      <c r="N470" s="70"/>
      <c r="O470" s="67"/>
      <c r="P470" s="67"/>
      <c r="Q470" s="67"/>
      <c r="R470" s="67"/>
      <c r="S470" s="192"/>
      <c r="T470" s="27" t="str">
        <f t="shared" si="25"/>
        <v/>
      </c>
      <c r="U470" s="49" t="str">
        <f t="shared" si="26"/>
        <v/>
      </c>
    </row>
    <row r="471" spans="1:21" ht="21" customHeight="1" x14ac:dyDescent="0.15">
      <c r="A471" s="266"/>
      <c r="B471" s="78"/>
      <c r="C471" s="78"/>
      <c r="D471" s="77"/>
      <c r="E471" s="77"/>
      <c r="F471" s="77"/>
      <c r="G471" s="215"/>
      <c r="H471" s="215"/>
      <c r="I471" s="273"/>
      <c r="J471" s="273"/>
      <c r="K471" s="315">
        <f t="shared" si="24"/>
        <v>0</v>
      </c>
      <c r="L471" s="70"/>
      <c r="M471" s="67"/>
      <c r="N471" s="70"/>
      <c r="O471" s="67"/>
      <c r="P471" s="78"/>
      <c r="Q471" s="78"/>
      <c r="R471" s="78"/>
      <c r="S471" s="192"/>
      <c r="T471" s="27" t="str">
        <f t="shared" si="25"/>
        <v/>
      </c>
      <c r="U471" s="49" t="str">
        <f t="shared" si="26"/>
        <v/>
      </c>
    </row>
    <row r="472" spans="1:21" ht="21" customHeight="1" x14ac:dyDescent="0.15">
      <c r="A472" s="266"/>
      <c r="B472" s="78"/>
      <c r="C472" s="78"/>
      <c r="D472" s="77"/>
      <c r="E472" s="77"/>
      <c r="F472" s="77"/>
      <c r="G472" s="215"/>
      <c r="H472" s="215"/>
      <c r="I472" s="273"/>
      <c r="J472" s="273"/>
      <c r="K472" s="315">
        <f t="shared" si="24"/>
        <v>0</v>
      </c>
      <c r="L472" s="70"/>
      <c r="M472" s="67"/>
      <c r="N472" s="70"/>
      <c r="O472" s="67"/>
      <c r="P472" s="78"/>
      <c r="Q472" s="78"/>
      <c r="R472" s="78"/>
      <c r="S472" s="192"/>
      <c r="T472" s="27" t="str">
        <f t="shared" si="25"/>
        <v/>
      </c>
      <c r="U472" s="49" t="str">
        <f t="shared" si="26"/>
        <v/>
      </c>
    </row>
    <row r="473" spans="1:21" ht="21" customHeight="1" x14ac:dyDescent="0.15">
      <c r="A473" s="266"/>
      <c r="B473" s="78"/>
      <c r="C473" s="78"/>
      <c r="D473" s="77"/>
      <c r="E473" s="77"/>
      <c r="F473" s="77"/>
      <c r="G473" s="215"/>
      <c r="H473" s="215"/>
      <c r="I473" s="273"/>
      <c r="J473" s="273"/>
      <c r="K473" s="315">
        <f t="shared" si="24"/>
        <v>0</v>
      </c>
      <c r="L473" s="70"/>
      <c r="M473" s="67"/>
      <c r="N473" s="70"/>
      <c r="O473" s="67"/>
      <c r="P473" s="78"/>
      <c r="Q473" s="78"/>
      <c r="R473" s="78"/>
      <c r="S473" s="192"/>
      <c r="T473" s="27" t="str">
        <f t="shared" si="25"/>
        <v/>
      </c>
      <c r="U473" s="49" t="str">
        <f t="shared" si="26"/>
        <v/>
      </c>
    </row>
    <row r="474" spans="1:21" ht="21" customHeight="1" x14ac:dyDescent="0.15">
      <c r="A474" s="266"/>
      <c r="B474" s="78"/>
      <c r="C474" s="78"/>
      <c r="D474" s="77"/>
      <c r="E474" s="77"/>
      <c r="F474" s="77"/>
      <c r="G474" s="215"/>
      <c r="H474" s="215"/>
      <c r="I474" s="273"/>
      <c r="J474" s="273"/>
      <c r="K474" s="315">
        <f t="shared" si="24"/>
        <v>0</v>
      </c>
      <c r="L474" s="70"/>
      <c r="M474" s="67"/>
      <c r="N474" s="70"/>
      <c r="O474" s="67"/>
      <c r="P474" s="78"/>
      <c r="Q474" s="78"/>
      <c r="R474" s="78"/>
      <c r="S474" s="192"/>
      <c r="T474" s="27" t="str">
        <f t="shared" si="25"/>
        <v/>
      </c>
      <c r="U474" s="49" t="str">
        <f t="shared" si="26"/>
        <v/>
      </c>
    </row>
    <row r="475" spans="1:21" ht="21" customHeight="1" x14ac:dyDescent="0.15">
      <c r="A475" s="266"/>
      <c r="B475" s="78"/>
      <c r="C475" s="78"/>
      <c r="D475" s="77"/>
      <c r="E475" s="77"/>
      <c r="F475" s="77"/>
      <c r="G475" s="215"/>
      <c r="H475" s="215"/>
      <c r="I475" s="273"/>
      <c r="J475" s="273"/>
      <c r="K475" s="315">
        <f t="shared" si="24"/>
        <v>0</v>
      </c>
      <c r="L475" s="70"/>
      <c r="M475" s="67"/>
      <c r="N475" s="70"/>
      <c r="O475" s="67"/>
      <c r="P475" s="78"/>
      <c r="Q475" s="78"/>
      <c r="R475" s="78"/>
      <c r="S475" s="192"/>
      <c r="T475" s="27" t="str">
        <f t="shared" si="25"/>
        <v/>
      </c>
      <c r="U475" s="49" t="str">
        <f t="shared" si="26"/>
        <v/>
      </c>
    </row>
    <row r="476" spans="1:21" ht="21" customHeight="1" x14ac:dyDescent="0.15">
      <c r="A476" s="266"/>
      <c r="B476" s="78"/>
      <c r="C476" s="78"/>
      <c r="D476" s="77"/>
      <c r="E476" s="77"/>
      <c r="F476" s="77"/>
      <c r="G476" s="215"/>
      <c r="H476" s="215"/>
      <c r="I476" s="273"/>
      <c r="J476" s="273"/>
      <c r="K476" s="315">
        <f t="shared" si="24"/>
        <v>0</v>
      </c>
      <c r="L476" s="70"/>
      <c r="M476" s="67"/>
      <c r="N476" s="70"/>
      <c r="O476" s="67"/>
      <c r="P476" s="78"/>
      <c r="Q476" s="78"/>
      <c r="R476" s="78"/>
      <c r="S476" s="192"/>
      <c r="T476" s="27" t="str">
        <f t="shared" si="25"/>
        <v/>
      </c>
      <c r="U476" s="49" t="str">
        <f t="shared" si="26"/>
        <v/>
      </c>
    </row>
    <row r="477" spans="1:21" ht="21" customHeight="1" x14ac:dyDescent="0.15">
      <c r="A477" s="266"/>
      <c r="B477" s="78"/>
      <c r="C477" s="78"/>
      <c r="D477" s="77"/>
      <c r="E477" s="77"/>
      <c r="F477" s="77"/>
      <c r="G477" s="215"/>
      <c r="H477" s="215"/>
      <c r="I477" s="273"/>
      <c r="J477" s="273"/>
      <c r="K477" s="315">
        <f t="shared" si="24"/>
        <v>0</v>
      </c>
      <c r="L477" s="70"/>
      <c r="M477" s="67"/>
      <c r="N477" s="70"/>
      <c r="O477" s="67"/>
      <c r="P477" s="78"/>
      <c r="Q477" s="78"/>
      <c r="R477" s="78"/>
      <c r="S477" s="192"/>
      <c r="T477" s="27" t="str">
        <f t="shared" si="25"/>
        <v/>
      </c>
      <c r="U477" s="49" t="str">
        <f t="shared" si="26"/>
        <v/>
      </c>
    </row>
    <row r="478" spans="1:21" ht="21" customHeight="1" x14ac:dyDescent="0.15">
      <c r="A478" s="266"/>
      <c r="B478" s="78"/>
      <c r="C478" s="78"/>
      <c r="D478" s="77"/>
      <c r="E478" s="77"/>
      <c r="F478" s="77"/>
      <c r="G478" s="215"/>
      <c r="H478" s="215"/>
      <c r="I478" s="273"/>
      <c r="J478" s="273"/>
      <c r="K478" s="315">
        <f t="shared" si="24"/>
        <v>0</v>
      </c>
      <c r="L478" s="70"/>
      <c r="M478" s="67"/>
      <c r="N478" s="70"/>
      <c r="O478" s="67"/>
      <c r="P478" s="78"/>
      <c r="Q478" s="78"/>
      <c r="R478" s="78"/>
      <c r="S478" s="192"/>
      <c r="T478" s="27" t="str">
        <f t="shared" si="25"/>
        <v/>
      </c>
      <c r="U478" s="49" t="str">
        <f t="shared" si="26"/>
        <v/>
      </c>
    </row>
    <row r="479" spans="1:21" ht="21" customHeight="1" x14ac:dyDescent="0.15">
      <c r="A479" s="266"/>
      <c r="B479" s="78"/>
      <c r="C479" s="78"/>
      <c r="D479" s="77"/>
      <c r="E479" s="77"/>
      <c r="F479" s="77"/>
      <c r="G479" s="215"/>
      <c r="H479" s="215"/>
      <c r="I479" s="273"/>
      <c r="J479" s="273"/>
      <c r="K479" s="315">
        <f t="shared" si="24"/>
        <v>0</v>
      </c>
      <c r="L479" s="70"/>
      <c r="M479" s="67"/>
      <c r="N479" s="70"/>
      <c r="O479" s="67"/>
      <c r="P479" s="78"/>
      <c r="Q479" s="78"/>
      <c r="R479" s="78"/>
      <c r="S479" s="192"/>
      <c r="T479" s="27" t="str">
        <f t="shared" si="25"/>
        <v/>
      </c>
      <c r="U479" s="49" t="str">
        <f t="shared" si="26"/>
        <v/>
      </c>
    </row>
    <row r="480" spans="1:21" ht="21" customHeight="1" x14ac:dyDescent="0.15">
      <c r="A480" s="266"/>
      <c r="B480" s="78"/>
      <c r="C480" s="78"/>
      <c r="D480" s="77"/>
      <c r="E480" s="77"/>
      <c r="F480" s="77"/>
      <c r="G480" s="215"/>
      <c r="H480" s="215"/>
      <c r="I480" s="273"/>
      <c r="J480" s="273"/>
      <c r="K480" s="315">
        <f t="shared" si="24"/>
        <v>0</v>
      </c>
      <c r="L480" s="70"/>
      <c r="M480" s="67"/>
      <c r="N480" s="70"/>
      <c r="O480" s="67"/>
      <c r="P480" s="78"/>
      <c r="Q480" s="78"/>
      <c r="R480" s="78"/>
      <c r="S480" s="192"/>
      <c r="T480" s="27" t="str">
        <f t="shared" si="25"/>
        <v/>
      </c>
      <c r="U480" s="49" t="str">
        <f t="shared" si="26"/>
        <v/>
      </c>
    </row>
    <row r="481" spans="1:21" ht="21" customHeight="1" x14ac:dyDescent="0.15">
      <c r="A481" s="266"/>
      <c r="B481" s="78"/>
      <c r="C481" s="78"/>
      <c r="D481" s="77"/>
      <c r="E481" s="77"/>
      <c r="F481" s="77"/>
      <c r="G481" s="215"/>
      <c r="H481" s="215"/>
      <c r="I481" s="273"/>
      <c r="J481" s="273"/>
      <c r="K481" s="315">
        <f t="shared" si="24"/>
        <v>0</v>
      </c>
      <c r="L481" s="70"/>
      <c r="M481" s="67"/>
      <c r="N481" s="70"/>
      <c r="O481" s="67"/>
      <c r="P481" s="78"/>
      <c r="Q481" s="78"/>
      <c r="R481" s="78"/>
      <c r="S481" s="192"/>
      <c r="T481" s="27" t="str">
        <f t="shared" si="25"/>
        <v/>
      </c>
      <c r="U481" s="49" t="str">
        <f t="shared" si="26"/>
        <v/>
      </c>
    </row>
    <row r="482" spans="1:21" ht="21" customHeight="1" x14ac:dyDescent="0.15">
      <c r="A482" s="266"/>
      <c r="B482" s="78"/>
      <c r="C482" s="78"/>
      <c r="D482" s="77"/>
      <c r="E482" s="77"/>
      <c r="F482" s="77"/>
      <c r="G482" s="215"/>
      <c r="H482" s="215"/>
      <c r="I482" s="273"/>
      <c r="J482" s="273"/>
      <c r="K482" s="315">
        <f t="shared" si="24"/>
        <v>0</v>
      </c>
      <c r="L482" s="70"/>
      <c r="M482" s="67"/>
      <c r="N482" s="70"/>
      <c r="O482" s="67"/>
      <c r="P482" s="78"/>
      <c r="Q482" s="78"/>
      <c r="R482" s="78"/>
      <c r="S482" s="192"/>
      <c r="T482" s="27" t="str">
        <f t="shared" si="25"/>
        <v/>
      </c>
      <c r="U482" s="49" t="str">
        <f t="shared" si="26"/>
        <v/>
      </c>
    </row>
    <row r="483" spans="1:21" ht="21" customHeight="1" x14ac:dyDescent="0.15">
      <c r="A483" s="177"/>
      <c r="B483" s="78"/>
      <c r="C483" s="78"/>
      <c r="D483" s="77"/>
      <c r="E483" s="77"/>
      <c r="F483" s="77"/>
      <c r="G483" s="215"/>
      <c r="H483" s="215"/>
      <c r="I483" s="273"/>
      <c r="J483" s="273"/>
      <c r="K483" s="315">
        <f t="shared" si="24"/>
        <v>0</v>
      </c>
      <c r="L483" s="70"/>
      <c r="M483" s="67"/>
      <c r="N483" s="70"/>
      <c r="O483" s="67"/>
      <c r="P483" s="78"/>
      <c r="Q483" s="78"/>
      <c r="R483" s="78"/>
      <c r="S483" s="192"/>
      <c r="T483" s="27" t="str">
        <f t="shared" si="25"/>
        <v/>
      </c>
      <c r="U483" s="49" t="str">
        <f t="shared" si="26"/>
        <v/>
      </c>
    </row>
    <row r="484" spans="1:21" ht="21" customHeight="1" x14ac:dyDescent="0.15">
      <c r="A484" s="207"/>
      <c r="B484" s="93"/>
      <c r="C484" s="94"/>
      <c r="D484" s="94"/>
      <c r="E484" s="278"/>
      <c r="F484" s="94"/>
      <c r="G484" s="279"/>
      <c r="H484" s="239"/>
      <c r="I484" s="280"/>
      <c r="J484" s="260"/>
      <c r="K484" s="316">
        <f t="shared" si="24"/>
        <v>0</v>
      </c>
      <c r="L484" s="208"/>
      <c r="M484" s="208"/>
      <c r="N484" s="208"/>
      <c r="O484" s="208"/>
      <c r="P484" s="208"/>
      <c r="Q484" s="208"/>
      <c r="R484" s="208"/>
      <c r="S484" s="209"/>
      <c r="T484" s="27" t="str">
        <f t="shared" si="25"/>
        <v/>
      </c>
      <c r="U484" s="49" t="str">
        <f t="shared" si="26"/>
        <v/>
      </c>
    </row>
    <row r="485" spans="1:21" ht="21" customHeight="1" x14ac:dyDescent="0.15">
      <c r="A485" s="268"/>
      <c r="B485" s="71"/>
      <c r="C485" s="103"/>
      <c r="D485" s="164"/>
      <c r="E485" s="164"/>
      <c r="F485" s="164"/>
      <c r="G485" s="210"/>
      <c r="H485" s="211"/>
      <c r="I485" s="281"/>
      <c r="J485" s="281"/>
      <c r="K485" s="314">
        <f t="shared" si="24"/>
        <v>0</v>
      </c>
      <c r="L485" s="200"/>
      <c r="M485" s="71"/>
      <c r="N485" s="200"/>
      <c r="O485" s="71"/>
      <c r="P485" s="71"/>
      <c r="Q485" s="71"/>
      <c r="R485" s="71"/>
      <c r="S485" s="270"/>
      <c r="T485" s="27" t="str">
        <f t="shared" si="25"/>
        <v/>
      </c>
      <c r="U485" s="49" t="str">
        <f t="shared" si="26"/>
        <v/>
      </c>
    </row>
    <row r="486" spans="1:21" ht="21" customHeight="1" x14ac:dyDescent="0.15">
      <c r="A486" s="266"/>
      <c r="B486" s="67"/>
      <c r="C486" s="78"/>
      <c r="D486" s="77"/>
      <c r="E486" s="77"/>
      <c r="F486" s="77"/>
      <c r="G486" s="215"/>
      <c r="H486" s="216"/>
      <c r="I486" s="273"/>
      <c r="J486" s="273"/>
      <c r="K486" s="315">
        <f t="shared" si="24"/>
        <v>0</v>
      </c>
      <c r="L486" s="70"/>
      <c r="M486" s="67"/>
      <c r="N486" s="70"/>
      <c r="O486" s="67"/>
      <c r="P486" s="67"/>
      <c r="Q486" s="67"/>
      <c r="R486" s="67"/>
      <c r="S486" s="192"/>
      <c r="T486" s="27" t="str">
        <f t="shared" si="25"/>
        <v/>
      </c>
      <c r="U486" s="49" t="str">
        <f t="shared" si="26"/>
        <v/>
      </c>
    </row>
    <row r="487" spans="1:21" ht="21" customHeight="1" x14ac:dyDescent="0.15">
      <c r="A487" s="266"/>
      <c r="B487" s="67"/>
      <c r="C487" s="78"/>
      <c r="D487" s="77"/>
      <c r="E487" s="77"/>
      <c r="F487" s="77"/>
      <c r="G487" s="215"/>
      <c r="H487" s="216"/>
      <c r="I487" s="273"/>
      <c r="J487" s="273"/>
      <c r="K487" s="315">
        <f t="shared" si="24"/>
        <v>0</v>
      </c>
      <c r="L487" s="70"/>
      <c r="M487" s="67"/>
      <c r="N487" s="70"/>
      <c r="O487" s="67"/>
      <c r="P487" s="67"/>
      <c r="Q487" s="67"/>
      <c r="R487" s="67"/>
      <c r="S487" s="192"/>
      <c r="T487" s="27" t="str">
        <f t="shared" si="25"/>
        <v/>
      </c>
      <c r="U487" s="49" t="str">
        <f t="shared" si="26"/>
        <v/>
      </c>
    </row>
    <row r="488" spans="1:21" ht="21" customHeight="1" x14ac:dyDescent="0.15">
      <c r="A488" s="266"/>
      <c r="B488" s="67"/>
      <c r="C488" s="78"/>
      <c r="D488" s="77"/>
      <c r="E488" s="77"/>
      <c r="F488" s="77"/>
      <c r="G488" s="215"/>
      <c r="H488" s="216"/>
      <c r="I488" s="273"/>
      <c r="J488" s="273"/>
      <c r="K488" s="315">
        <f t="shared" si="24"/>
        <v>0</v>
      </c>
      <c r="L488" s="70"/>
      <c r="M488" s="67"/>
      <c r="N488" s="70"/>
      <c r="O488" s="67"/>
      <c r="P488" s="67"/>
      <c r="Q488" s="67"/>
      <c r="R488" s="67"/>
      <c r="S488" s="192"/>
      <c r="T488" s="27" t="str">
        <f t="shared" si="25"/>
        <v/>
      </c>
      <c r="U488" s="49" t="str">
        <f t="shared" si="26"/>
        <v/>
      </c>
    </row>
    <row r="489" spans="1:21" ht="21" customHeight="1" x14ac:dyDescent="0.15">
      <c r="A489" s="266"/>
      <c r="B489" s="67"/>
      <c r="C489" s="78"/>
      <c r="D489" s="77"/>
      <c r="E489" s="77"/>
      <c r="F489" s="77"/>
      <c r="G489" s="215"/>
      <c r="H489" s="216"/>
      <c r="I489" s="273"/>
      <c r="J489" s="273"/>
      <c r="K489" s="315">
        <f t="shared" si="24"/>
        <v>0</v>
      </c>
      <c r="L489" s="70"/>
      <c r="M489" s="67"/>
      <c r="N489" s="70"/>
      <c r="O489" s="67"/>
      <c r="P489" s="67"/>
      <c r="Q489" s="67"/>
      <c r="R489" s="67"/>
      <c r="S489" s="192"/>
      <c r="T489" s="27" t="str">
        <f t="shared" si="25"/>
        <v/>
      </c>
      <c r="U489" s="49" t="str">
        <f t="shared" si="26"/>
        <v/>
      </c>
    </row>
    <row r="490" spans="1:21" ht="21" customHeight="1" x14ac:dyDescent="0.15">
      <c r="A490" s="266"/>
      <c r="B490" s="67"/>
      <c r="C490" s="78"/>
      <c r="D490" s="77"/>
      <c r="E490" s="77"/>
      <c r="F490" s="77"/>
      <c r="G490" s="215"/>
      <c r="H490" s="216"/>
      <c r="I490" s="273"/>
      <c r="J490" s="273"/>
      <c r="K490" s="315">
        <f t="shared" si="24"/>
        <v>0</v>
      </c>
      <c r="L490" s="70"/>
      <c r="M490" s="67"/>
      <c r="N490" s="70"/>
      <c r="O490" s="67"/>
      <c r="P490" s="67"/>
      <c r="Q490" s="67"/>
      <c r="R490" s="67"/>
      <c r="S490" s="192"/>
      <c r="T490" s="27" t="str">
        <f t="shared" si="25"/>
        <v/>
      </c>
      <c r="U490" s="49" t="str">
        <f t="shared" si="26"/>
        <v/>
      </c>
    </row>
    <row r="491" spans="1:21" ht="21" customHeight="1" x14ac:dyDescent="0.15">
      <c r="A491" s="266"/>
      <c r="B491" s="67"/>
      <c r="C491" s="78"/>
      <c r="D491" s="77"/>
      <c r="E491" s="77"/>
      <c r="F491" s="77"/>
      <c r="G491" s="215"/>
      <c r="H491" s="216"/>
      <c r="I491" s="273"/>
      <c r="J491" s="273"/>
      <c r="K491" s="315">
        <f t="shared" si="24"/>
        <v>0</v>
      </c>
      <c r="L491" s="70"/>
      <c r="M491" s="67"/>
      <c r="N491" s="70"/>
      <c r="O491" s="67"/>
      <c r="P491" s="67"/>
      <c r="Q491" s="67"/>
      <c r="R491" s="67"/>
      <c r="S491" s="192"/>
      <c r="T491" s="27" t="str">
        <f t="shared" si="25"/>
        <v/>
      </c>
      <c r="U491" s="49" t="str">
        <f t="shared" si="26"/>
        <v/>
      </c>
    </row>
    <row r="492" spans="1:21" ht="21" customHeight="1" x14ac:dyDescent="0.15">
      <c r="A492" s="266"/>
      <c r="B492" s="78"/>
      <c r="C492" s="78"/>
      <c r="D492" s="77"/>
      <c r="E492" s="77"/>
      <c r="F492" s="77"/>
      <c r="G492" s="215"/>
      <c r="H492" s="215"/>
      <c r="I492" s="273"/>
      <c r="J492" s="273"/>
      <c r="K492" s="315">
        <f t="shared" si="24"/>
        <v>0</v>
      </c>
      <c r="L492" s="70"/>
      <c r="M492" s="67"/>
      <c r="N492" s="70"/>
      <c r="O492" s="67"/>
      <c r="P492" s="78"/>
      <c r="Q492" s="78"/>
      <c r="R492" s="78"/>
      <c r="S492" s="192"/>
      <c r="T492" s="27" t="str">
        <f t="shared" si="25"/>
        <v/>
      </c>
      <c r="U492" s="49" t="str">
        <f t="shared" si="26"/>
        <v/>
      </c>
    </row>
    <row r="493" spans="1:21" ht="21" customHeight="1" x14ac:dyDescent="0.15">
      <c r="A493" s="266"/>
      <c r="B493" s="78"/>
      <c r="C493" s="78"/>
      <c r="D493" s="77"/>
      <c r="E493" s="77"/>
      <c r="F493" s="77"/>
      <c r="G493" s="215"/>
      <c r="H493" s="215"/>
      <c r="I493" s="273"/>
      <c r="J493" s="273"/>
      <c r="K493" s="315">
        <f t="shared" si="24"/>
        <v>0</v>
      </c>
      <c r="L493" s="70"/>
      <c r="M493" s="67"/>
      <c r="N493" s="70"/>
      <c r="O493" s="67"/>
      <c r="P493" s="78"/>
      <c r="Q493" s="78"/>
      <c r="R493" s="78"/>
      <c r="S493" s="192"/>
      <c r="T493" s="27" t="str">
        <f t="shared" si="25"/>
        <v/>
      </c>
      <c r="U493" s="49" t="str">
        <f t="shared" si="26"/>
        <v/>
      </c>
    </row>
    <row r="494" spans="1:21" ht="21" customHeight="1" x14ac:dyDescent="0.15">
      <c r="A494" s="266"/>
      <c r="B494" s="78"/>
      <c r="C494" s="78"/>
      <c r="D494" s="77"/>
      <c r="E494" s="77"/>
      <c r="F494" s="77"/>
      <c r="G494" s="215"/>
      <c r="H494" s="215"/>
      <c r="I494" s="273"/>
      <c r="J494" s="273"/>
      <c r="K494" s="315">
        <f t="shared" si="24"/>
        <v>0</v>
      </c>
      <c r="L494" s="70"/>
      <c r="M494" s="67"/>
      <c r="N494" s="70"/>
      <c r="O494" s="67"/>
      <c r="P494" s="78"/>
      <c r="Q494" s="78"/>
      <c r="R494" s="78"/>
      <c r="S494" s="192"/>
      <c r="T494" s="27" t="str">
        <f t="shared" si="25"/>
        <v/>
      </c>
      <c r="U494" s="49" t="str">
        <f t="shared" si="26"/>
        <v/>
      </c>
    </row>
    <row r="495" spans="1:21" ht="21" customHeight="1" x14ac:dyDescent="0.15">
      <c r="A495" s="266"/>
      <c r="B495" s="78"/>
      <c r="C495" s="78"/>
      <c r="D495" s="77"/>
      <c r="E495" s="77"/>
      <c r="F495" s="77"/>
      <c r="G495" s="215"/>
      <c r="H495" s="215"/>
      <c r="I495" s="273"/>
      <c r="J495" s="273"/>
      <c r="K495" s="315">
        <f t="shared" si="24"/>
        <v>0</v>
      </c>
      <c r="L495" s="70"/>
      <c r="M495" s="67"/>
      <c r="N495" s="70"/>
      <c r="O495" s="67"/>
      <c r="P495" s="78"/>
      <c r="Q495" s="78"/>
      <c r="R495" s="78"/>
      <c r="S495" s="192"/>
      <c r="T495" s="27" t="str">
        <f t="shared" si="25"/>
        <v/>
      </c>
      <c r="U495" s="49" t="str">
        <f t="shared" si="26"/>
        <v/>
      </c>
    </row>
    <row r="496" spans="1:21" ht="21" customHeight="1" x14ac:dyDescent="0.15">
      <c r="A496" s="266"/>
      <c r="B496" s="78"/>
      <c r="C496" s="78"/>
      <c r="D496" s="77"/>
      <c r="E496" s="77"/>
      <c r="F496" s="77"/>
      <c r="G496" s="215"/>
      <c r="H496" s="215"/>
      <c r="I496" s="273"/>
      <c r="J496" s="273"/>
      <c r="K496" s="315">
        <f t="shared" si="24"/>
        <v>0</v>
      </c>
      <c r="L496" s="70"/>
      <c r="M496" s="67"/>
      <c r="N496" s="70"/>
      <c r="O496" s="67"/>
      <c r="P496" s="78"/>
      <c r="Q496" s="78"/>
      <c r="R496" s="78"/>
      <c r="S496" s="192"/>
      <c r="T496" s="27" t="str">
        <f t="shared" si="25"/>
        <v/>
      </c>
      <c r="U496" s="49" t="str">
        <f t="shared" si="26"/>
        <v/>
      </c>
    </row>
    <row r="497" spans="1:21" ht="21" customHeight="1" x14ac:dyDescent="0.15">
      <c r="A497" s="266"/>
      <c r="B497" s="78"/>
      <c r="C497" s="78"/>
      <c r="D497" s="77"/>
      <c r="E497" s="77"/>
      <c r="F497" s="77"/>
      <c r="G497" s="215"/>
      <c r="H497" s="215"/>
      <c r="I497" s="273"/>
      <c r="J497" s="273"/>
      <c r="K497" s="315">
        <f t="shared" si="24"/>
        <v>0</v>
      </c>
      <c r="L497" s="70"/>
      <c r="M497" s="67"/>
      <c r="N497" s="70"/>
      <c r="O497" s="67"/>
      <c r="P497" s="78"/>
      <c r="Q497" s="78"/>
      <c r="R497" s="78"/>
      <c r="S497" s="192"/>
      <c r="T497" s="27" t="str">
        <f t="shared" si="25"/>
        <v/>
      </c>
      <c r="U497" s="49" t="str">
        <f t="shared" si="26"/>
        <v/>
      </c>
    </row>
    <row r="498" spans="1:21" ht="21" customHeight="1" x14ac:dyDescent="0.15">
      <c r="A498" s="266"/>
      <c r="B498" s="78"/>
      <c r="C498" s="78"/>
      <c r="D498" s="77"/>
      <c r="E498" s="77"/>
      <c r="F498" s="77"/>
      <c r="G498" s="215"/>
      <c r="H498" s="215"/>
      <c r="I498" s="273"/>
      <c r="J498" s="273"/>
      <c r="K498" s="315">
        <f t="shared" si="24"/>
        <v>0</v>
      </c>
      <c r="L498" s="70"/>
      <c r="M498" s="67"/>
      <c r="N498" s="70"/>
      <c r="O498" s="67"/>
      <c r="P498" s="78"/>
      <c r="Q498" s="78"/>
      <c r="R498" s="78"/>
      <c r="S498" s="192"/>
      <c r="T498" s="27" t="str">
        <f t="shared" si="25"/>
        <v/>
      </c>
      <c r="U498" s="49" t="str">
        <f t="shared" si="26"/>
        <v/>
      </c>
    </row>
    <row r="499" spans="1:21" ht="21" customHeight="1" x14ac:dyDescent="0.15">
      <c r="A499" s="266"/>
      <c r="B499" s="78"/>
      <c r="C499" s="78"/>
      <c r="D499" s="77"/>
      <c r="E499" s="77"/>
      <c r="F499" s="77"/>
      <c r="G499" s="215"/>
      <c r="H499" s="215"/>
      <c r="I499" s="273"/>
      <c r="J499" s="273"/>
      <c r="K499" s="315">
        <f t="shared" si="24"/>
        <v>0</v>
      </c>
      <c r="L499" s="70"/>
      <c r="M499" s="67"/>
      <c r="N499" s="70"/>
      <c r="O499" s="67"/>
      <c r="P499" s="78"/>
      <c r="Q499" s="78"/>
      <c r="R499" s="78"/>
      <c r="S499" s="192"/>
      <c r="T499" s="27" t="str">
        <f t="shared" si="25"/>
        <v/>
      </c>
      <c r="U499" s="49" t="str">
        <f t="shared" si="26"/>
        <v/>
      </c>
    </row>
    <row r="500" spans="1:21" ht="21" customHeight="1" x14ac:dyDescent="0.15">
      <c r="A500" s="266"/>
      <c r="B500" s="78"/>
      <c r="C500" s="78"/>
      <c r="D500" s="77"/>
      <c r="E500" s="77"/>
      <c r="F500" s="77"/>
      <c r="G500" s="215"/>
      <c r="H500" s="215"/>
      <c r="I500" s="273"/>
      <c r="J500" s="273"/>
      <c r="K500" s="315">
        <f t="shared" si="24"/>
        <v>0</v>
      </c>
      <c r="L500" s="70"/>
      <c r="M500" s="67"/>
      <c r="N500" s="70"/>
      <c r="O500" s="67"/>
      <c r="P500" s="78"/>
      <c r="Q500" s="78"/>
      <c r="R500" s="78"/>
      <c r="S500" s="192"/>
      <c r="T500" s="27" t="str">
        <f t="shared" si="25"/>
        <v/>
      </c>
      <c r="U500" s="49" t="str">
        <f t="shared" si="26"/>
        <v/>
      </c>
    </row>
    <row r="501" spans="1:21" ht="21" customHeight="1" x14ac:dyDescent="0.15">
      <c r="A501" s="266"/>
      <c r="B501" s="78"/>
      <c r="C501" s="78"/>
      <c r="D501" s="77"/>
      <c r="E501" s="77"/>
      <c r="F501" s="77"/>
      <c r="G501" s="215"/>
      <c r="H501" s="215"/>
      <c r="I501" s="273"/>
      <c r="J501" s="273"/>
      <c r="K501" s="315">
        <f t="shared" si="24"/>
        <v>0</v>
      </c>
      <c r="L501" s="70"/>
      <c r="M501" s="67"/>
      <c r="N501" s="70"/>
      <c r="O501" s="67"/>
      <c r="P501" s="78"/>
      <c r="Q501" s="78"/>
      <c r="R501" s="78"/>
      <c r="S501" s="192"/>
      <c r="T501" s="27" t="str">
        <f t="shared" si="25"/>
        <v/>
      </c>
      <c r="U501" s="49" t="str">
        <f t="shared" si="26"/>
        <v/>
      </c>
    </row>
    <row r="502" spans="1:21" ht="21" customHeight="1" x14ac:dyDescent="0.15">
      <c r="A502" s="266"/>
      <c r="B502" s="78"/>
      <c r="C502" s="78"/>
      <c r="D502" s="77"/>
      <c r="E502" s="77"/>
      <c r="F502" s="77"/>
      <c r="G502" s="215"/>
      <c r="H502" s="215"/>
      <c r="I502" s="273"/>
      <c r="J502" s="273"/>
      <c r="K502" s="315">
        <f t="shared" si="24"/>
        <v>0</v>
      </c>
      <c r="L502" s="70"/>
      <c r="M502" s="67"/>
      <c r="N502" s="70"/>
      <c r="O502" s="67"/>
      <c r="P502" s="78"/>
      <c r="Q502" s="78"/>
      <c r="R502" s="78"/>
      <c r="S502" s="192"/>
      <c r="T502" s="27" t="str">
        <f t="shared" si="25"/>
        <v/>
      </c>
      <c r="U502" s="49" t="str">
        <f t="shared" si="26"/>
        <v/>
      </c>
    </row>
    <row r="503" spans="1:21" ht="21" customHeight="1" x14ac:dyDescent="0.15">
      <c r="A503" s="266"/>
      <c r="B503" s="78"/>
      <c r="C503" s="78"/>
      <c r="D503" s="77"/>
      <c r="E503" s="77"/>
      <c r="F503" s="77"/>
      <c r="G503" s="215"/>
      <c r="H503" s="215"/>
      <c r="I503" s="273"/>
      <c r="J503" s="273"/>
      <c r="K503" s="315">
        <f t="shared" si="24"/>
        <v>0</v>
      </c>
      <c r="L503" s="70"/>
      <c r="M503" s="67"/>
      <c r="N503" s="70"/>
      <c r="O503" s="67"/>
      <c r="P503" s="78"/>
      <c r="Q503" s="78"/>
      <c r="R503" s="78"/>
      <c r="S503" s="192"/>
      <c r="T503" s="27" t="str">
        <f t="shared" si="25"/>
        <v/>
      </c>
      <c r="U503" s="49" t="str">
        <f t="shared" si="26"/>
        <v/>
      </c>
    </row>
    <row r="504" spans="1:21" ht="21" customHeight="1" x14ac:dyDescent="0.15">
      <c r="A504" s="177"/>
      <c r="B504" s="78"/>
      <c r="C504" s="78"/>
      <c r="D504" s="77"/>
      <c r="E504" s="77"/>
      <c r="F504" s="77"/>
      <c r="G504" s="215"/>
      <c r="H504" s="215"/>
      <c r="I504" s="273"/>
      <c r="J504" s="273"/>
      <c r="K504" s="315">
        <f t="shared" si="24"/>
        <v>0</v>
      </c>
      <c r="L504" s="70"/>
      <c r="M504" s="67"/>
      <c r="N504" s="70"/>
      <c r="O504" s="67"/>
      <c r="P504" s="78"/>
      <c r="Q504" s="78"/>
      <c r="R504" s="78"/>
      <c r="S504" s="192"/>
      <c r="T504" s="27" t="str">
        <f t="shared" si="25"/>
        <v/>
      </c>
      <c r="U504" s="49" t="str">
        <f t="shared" si="26"/>
        <v/>
      </c>
    </row>
    <row r="505" spans="1:21" ht="21" customHeight="1" x14ac:dyDescent="0.15">
      <c r="A505" s="207"/>
      <c r="B505" s="93"/>
      <c r="C505" s="94"/>
      <c r="D505" s="94"/>
      <c r="E505" s="278"/>
      <c r="F505" s="94"/>
      <c r="G505" s="279"/>
      <c r="H505" s="239"/>
      <c r="I505" s="280"/>
      <c r="J505" s="260"/>
      <c r="K505" s="316">
        <f t="shared" si="24"/>
        <v>0</v>
      </c>
      <c r="L505" s="208"/>
      <c r="M505" s="208"/>
      <c r="N505" s="208"/>
      <c r="O505" s="208"/>
      <c r="P505" s="208"/>
      <c r="Q505" s="208"/>
      <c r="R505" s="208"/>
      <c r="S505" s="209"/>
      <c r="T505" s="27" t="str">
        <f t="shared" si="25"/>
        <v/>
      </c>
      <c r="U505" s="49" t="str">
        <f t="shared" si="26"/>
        <v/>
      </c>
    </row>
    <row r="506" spans="1:21" ht="21" customHeight="1" x14ac:dyDescent="0.15">
      <c r="A506" s="268"/>
      <c r="B506" s="71"/>
      <c r="C506" s="103"/>
      <c r="D506" s="164"/>
      <c r="E506" s="164"/>
      <c r="F506" s="164"/>
      <c r="G506" s="210"/>
      <c r="H506" s="211"/>
      <c r="I506" s="281"/>
      <c r="J506" s="281"/>
      <c r="K506" s="314">
        <f t="shared" si="24"/>
        <v>0</v>
      </c>
      <c r="L506" s="200"/>
      <c r="M506" s="71"/>
      <c r="N506" s="200"/>
      <c r="O506" s="71"/>
      <c r="P506" s="71"/>
      <c r="Q506" s="71"/>
      <c r="R506" s="71"/>
      <c r="S506" s="270"/>
      <c r="T506" s="27" t="str">
        <f t="shared" si="25"/>
        <v/>
      </c>
      <c r="U506" s="49" t="str">
        <f t="shared" si="26"/>
        <v/>
      </c>
    </row>
    <row r="507" spans="1:21" ht="21" customHeight="1" x14ac:dyDescent="0.15">
      <c r="A507" s="266"/>
      <c r="B507" s="67"/>
      <c r="C507" s="78"/>
      <c r="D507" s="77"/>
      <c r="E507" s="77"/>
      <c r="F507" s="77"/>
      <c r="G507" s="215"/>
      <c r="H507" s="216"/>
      <c r="I507" s="273"/>
      <c r="J507" s="273"/>
      <c r="K507" s="315">
        <f t="shared" si="24"/>
        <v>0</v>
      </c>
      <c r="L507" s="70"/>
      <c r="M507" s="67"/>
      <c r="N507" s="70"/>
      <c r="O507" s="67"/>
      <c r="P507" s="67"/>
      <c r="Q507" s="67"/>
      <c r="R507" s="67"/>
      <c r="S507" s="192"/>
      <c r="T507" s="27" t="str">
        <f t="shared" si="25"/>
        <v/>
      </c>
      <c r="U507" s="49" t="str">
        <f t="shared" si="26"/>
        <v/>
      </c>
    </row>
    <row r="508" spans="1:21" ht="21" customHeight="1" x14ac:dyDescent="0.15">
      <c r="A508" s="266"/>
      <c r="B508" s="67"/>
      <c r="C508" s="78"/>
      <c r="D508" s="77"/>
      <c r="E508" s="77"/>
      <c r="F508" s="77"/>
      <c r="G508" s="215"/>
      <c r="H508" s="216"/>
      <c r="I508" s="273"/>
      <c r="J508" s="273"/>
      <c r="K508" s="315">
        <f t="shared" si="24"/>
        <v>0</v>
      </c>
      <c r="L508" s="70"/>
      <c r="M508" s="67"/>
      <c r="N508" s="70"/>
      <c r="O508" s="67"/>
      <c r="P508" s="67"/>
      <c r="Q508" s="67"/>
      <c r="R508" s="67"/>
      <c r="S508" s="192"/>
      <c r="T508" s="27" t="str">
        <f t="shared" si="25"/>
        <v/>
      </c>
      <c r="U508" s="49" t="str">
        <f t="shared" si="26"/>
        <v/>
      </c>
    </row>
    <row r="509" spans="1:21" ht="21" customHeight="1" x14ac:dyDescent="0.15">
      <c r="A509" s="266"/>
      <c r="B509" s="67"/>
      <c r="C509" s="78"/>
      <c r="D509" s="77"/>
      <c r="E509" s="77"/>
      <c r="F509" s="77"/>
      <c r="G509" s="215"/>
      <c r="H509" s="216"/>
      <c r="I509" s="273"/>
      <c r="J509" s="273"/>
      <c r="K509" s="315">
        <f t="shared" si="24"/>
        <v>0</v>
      </c>
      <c r="L509" s="70"/>
      <c r="M509" s="67"/>
      <c r="N509" s="70"/>
      <c r="O509" s="67"/>
      <c r="P509" s="67"/>
      <c r="Q509" s="67"/>
      <c r="R509" s="67"/>
      <c r="S509" s="192"/>
      <c r="T509" s="27" t="str">
        <f t="shared" si="25"/>
        <v/>
      </c>
      <c r="U509" s="49" t="str">
        <f t="shared" si="26"/>
        <v/>
      </c>
    </row>
    <row r="510" spans="1:21" ht="21" customHeight="1" x14ac:dyDescent="0.15">
      <c r="A510" s="266"/>
      <c r="B510" s="67"/>
      <c r="C510" s="78"/>
      <c r="D510" s="77"/>
      <c r="E510" s="77"/>
      <c r="F510" s="77"/>
      <c r="G510" s="215"/>
      <c r="H510" s="216"/>
      <c r="I510" s="273"/>
      <c r="J510" s="273"/>
      <c r="K510" s="315">
        <f t="shared" si="24"/>
        <v>0</v>
      </c>
      <c r="L510" s="70"/>
      <c r="M510" s="67"/>
      <c r="N510" s="70"/>
      <c r="O510" s="67"/>
      <c r="P510" s="67"/>
      <c r="Q510" s="67"/>
      <c r="R510" s="67"/>
      <c r="S510" s="192"/>
      <c r="T510" s="27" t="str">
        <f t="shared" si="25"/>
        <v/>
      </c>
      <c r="U510" s="49" t="str">
        <f t="shared" si="26"/>
        <v/>
      </c>
    </row>
    <row r="511" spans="1:21" ht="21" customHeight="1" x14ac:dyDescent="0.15">
      <c r="A511" s="266"/>
      <c r="B511" s="67"/>
      <c r="C511" s="78"/>
      <c r="D511" s="77"/>
      <c r="E511" s="77"/>
      <c r="F511" s="77"/>
      <c r="G511" s="215"/>
      <c r="H511" s="216"/>
      <c r="I511" s="273"/>
      <c r="J511" s="273"/>
      <c r="K511" s="315">
        <f t="shared" si="24"/>
        <v>0</v>
      </c>
      <c r="L511" s="70"/>
      <c r="M511" s="67"/>
      <c r="N511" s="70"/>
      <c r="O511" s="67"/>
      <c r="P511" s="67"/>
      <c r="Q511" s="67"/>
      <c r="R511" s="67"/>
      <c r="S511" s="192"/>
      <c r="T511" s="27" t="str">
        <f t="shared" si="25"/>
        <v/>
      </c>
      <c r="U511" s="49" t="str">
        <f t="shared" si="26"/>
        <v/>
      </c>
    </row>
    <row r="512" spans="1:21" ht="21" customHeight="1" x14ac:dyDescent="0.15">
      <c r="A512" s="266"/>
      <c r="B512" s="67"/>
      <c r="C512" s="78"/>
      <c r="D512" s="77"/>
      <c r="E512" s="77"/>
      <c r="F512" s="77"/>
      <c r="G512" s="215"/>
      <c r="H512" s="216"/>
      <c r="I512" s="273"/>
      <c r="J512" s="273"/>
      <c r="K512" s="315">
        <f t="shared" si="24"/>
        <v>0</v>
      </c>
      <c r="L512" s="70"/>
      <c r="M512" s="67"/>
      <c r="N512" s="70"/>
      <c r="O512" s="67"/>
      <c r="P512" s="67"/>
      <c r="Q512" s="67"/>
      <c r="R512" s="67"/>
      <c r="S512" s="192"/>
      <c r="T512" s="27" t="str">
        <f t="shared" si="25"/>
        <v/>
      </c>
      <c r="U512" s="49" t="str">
        <f t="shared" si="26"/>
        <v/>
      </c>
    </row>
    <row r="513" spans="1:21" ht="21" customHeight="1" x14ac:dyDescent="0.15">
      <c r="A513" s="266"/>
      <c r="B513" s="78"/>
      <c r="C513" s="78"/>
      <c r="D513" s="77"/>
      <c r="E513" s="77"/>
      <c r="F513" s="77"/>
      <c r="G513" s="215"/>
      <c r="H513" s="215"/>
      <c r="I513" s="273"/>
      <c r="J513" s="273"/>
      <c r="K513" s="315">
        <f t="shared" si="24"/>
        <v>0</v>
      </c>
      <c r="L513" s="70"/>
      <c r="M513" s="67"/>
      <c r="N513" s="70"/>
      <c r="O513" s="67"/>
      <c r="P513" s="78"/>
      <c r="Q513" s="78"/>
      <c r="R513" s="78"/>
      <c r="S513" s="192"/>
      <c r="T513" s="27" t="str">
        <f t="shared" si="25"/>
        <v/>
      </c>
      <c r="U513" s="49" t="str">
        <f t="shared" si="26"/>
        <v/>
      </c>
    </row>
    <row r="514" spans="1:21" ht="21" customHeight="1" x14ac:dyDescent="0.15">
      <c r="A514" s="266"/>
      <c r="B514" s="78"/>
      <c r="C514" s="78"/>
      <c r="D514" s="77"/>
      <c r="E514" s="77"/>
      <c r="F514" s="77"/>
      <c r="G514" s="215"/>
      <c r="H514" s="215"/>
      <c r="I514" s="273"/>
      <c r="J514" s="273"/>
      <c r="K514" s="315">
        <f t="shared" si="24"/>
        <v>0</v>
      </c>
      <c r="L514" s="70"/>
      <c r="M514" s="67"/>
      <c r="N514" s="70"/>
      <c r="O514" s="67"/>
      <c r="P514" s="78"/>
      <c r="Q514" s="78"/>
      <c r="R514" s="78"/>
      <c r="S514" s="192"/>
      <c r="T514" s="27" t="str">
        <f t="shared" si="25"/>
        <v/>
      </c>
      <c r="U514" s="49" t="str">
        <f t="shared" si="26"/>
        <v/>
      </c>
    </row>
    <row r="515" spans="1:21" ht="21" customHeight="1" x14ac:dyDescent="0.15">
      <c r="A515" s="266"/>
      <c r="B515" s="78"/>
      <c r="C515" s="78"/>
      <c r="D515" s="77"/>
      <c r="E515" s="77"/>
      <c r="F515" s="77"/>
      <c r="G515" s="215"/>
      <c r="H515" s="215"/>
      <c r="I515" s="273"/>
      <c r="J515" s="273"/>
      <c r="K515" s="315">
        <f t="shared" si="24"/>
        <v>0</v>
      </c>
      <c r="L515" s="70"/>
      <c r="M515" s="67"/>
      <c r="N515" s="70"/>
      <c r="O515" s="67"/>
      <c r="P515" s="78"/>
      <c r="Q515" s="78"/>
      <c r="R515" s="78"/>
      <c r="S515" s="192"/>
      <c r="T515" s="27" t="str">
        <f t="shared" si="25"/>
        <v/>
      </c>
      <c r="U515" s="49" t="str">
        <f t="shared" si="26"/>
        <v/>
      </c>
    </row>
    <row r="516" spans="1:21" ht="21" customHeight="1" x14ac:dyDescent="0.15">
      <c r="A516" s="266"/>
      <c r="B516" s="78"/>
      <c r="C516" s="78"/>
      <c r="D516" s="77"/>
      <c r="E516" s="77"/>
      <c r="F516" s="77"/>
      <c r="G516" s="215"/>
      <c r="H516" s="215"/>
      <c r="I516" s="273"/>
      <c r="J516" s="273"/>
      <c r="K516" s="315">
        <f t="shared" si="24"/>
        <v>0</v>
      </c>
      <c r="L516" s="70"/>
      <c r="M516" s="67"/>
      <c r="N516" s="70"/>
      <c r="O516" s="67"/>
      <c r="P516" s="78"/>
      <c r="Q516" s="78"/>
      <c r="R516" s="78"/>
      <c r="S516" s="192"/>
      <c r="T516" s="27" t="str">
        <f t="shared" si="25"/>
        <v/>
      </c>
      <c r="U516" s="49" t="str">
        <f t="shared" si="26"/>
        <v/>
      </c>
    </row>
    <row r="517" spans="1:21" ht="21" customHeight="1" x14ac:dyDescent="0.15">
      <c r="A517" s="266"/>
      <c r="B517" s="78"/>
      <c r="C517" s="78"/>
      <c r="D517" s="77"/>
      <c r="E517" s="77"/>
      <c r="F517" s="77"/>
      <c r="G517" s="215"/>
      <c r="H517" s="215"/>
      <c r="I517" s="273"/>
      <c r="J517" s="273"/>
      <c r="K517" s="315">
        <f t="shared" si="24"/>
        <v>0</v>
      </c>
      <c r="L517" s="70"/>
      <c r="M517" s="67"/>
      <c r="N517" s="70"/>
      <c r="O517" s="67"/>
      <c r="P517" s="78"/>
      <c r="Q517" s="78"/>
      <c r="R517" s="78"/>
      <c r="S517" s="192"/>
      <c r="T517" s="27" t="str">
        <f t="shared" si="25"/>
        <v/>
      </c>
      <c r="U517" s="49" t="str">
        <f t="shared" si="26"/>
        <v/>
      </c>
    </row>
    <row r="518" spans="1:21" ht="21" customHeight="1" x14ac:dyDescent="0.15">
      <c r="A518" s="266"/>
      <c r="B518" s="78"/>
      <c r="C518" s="78"/>
      <c r="D518" s="77"/>
      <c r="E518" s="77"/>
      <c r="F518" s="77"/>
      <c r="G518" s="215"/>
      <c r="H518" s="215"/>
      <c r="I518" s="273"/>
      <c r="J518" s="273"/>
      <c r="K518" s="315">
        <f t="shared" si="24"/>
        <v>0</v>
      </c>
      <c r="L518" s="70"/>
      <c r="M518" s="67"/>
      <c r="N518" s="70"/>
      <c r="O518" s="67"/>
      <c r="P518" s="78"/>
      <c r="Q518" s="78"/>
      <c r="R518" s="78"/>
      <c r="S518" s="192"/>
      <c r="T518" s="27" t="str">
        <f t="shared" si="25"/>
        <v/>
      </c>
      <c r="U518" s="49" t="str">
        <f t="shared" si="26"/>
        <v/>
      </c>
    </row>
    <row r="519" spans="1:21" ht="21" customHeight="1" x14ac:dyDescent="0.15">
      <c r="A519" s="266"/>
      <c r="B519" s="78"/>
      <c r="C519" s="78"/>
      <c r="D519" s="77"/>
      <c r="E519" s="77"/>
      <c r="F519" s="77"/>
      <c r="G519" s="215"/>
      <c r="H519" s="215"/>
      <c r="I519" s="273"/>
      <c r="J519" s="273"/>
      <c r="K519" s="315">
        <f t="shared" ref="K519:K582" si="27">J519-E519</f>
        <v>0</v>
      </c>
      <c r="L519" s="70"/>
      <c r="M519" s="67"/>
      <c r="N519" s="70"/>
      <c r="O519" s="67"/>
      <c r="P519" s="78"/>
      <c r="Q519" s="78"/>
      <c r="R519" s="78"/>
      <c r="S519" s="192"/>
      <c r="T519" s="27" t="str">
        <f t="shared" ref="T519:T582" si="28">CONCATENATE(L519,C519)</f>
        <v/>
      </c>
      <c r="U519" s="49" t="str">
        <f t="shared" ref="U519:U582" si="29">CONCATENATE(N519,H519)</f>
        <v/>
      </c>
    </row>
    <row r="520" spans="1:21" ht="21" customHeight="1" x14ac:dyDescent="0.15">
      <c r="A520" s="266"/>
      <c r="B520" s="78"/>
      <c r="C520" s="78"/>
      <c r="D520" s="77"/>
      <c r="E520" s="77"/>
      <c r="F520" s="77"/>
      <c r="G520" s="215"/>
      <c r="H520" s="215"/>
      <c r="I520" s="273"/>
      <c r="J520" s="273"/>
      <c r="K520" s="315">
        <f t="shared" si="27"/>
        <v>0</v>
      </c>
      <c r="L520" s="70"/>
      <c r="M520" s="67"/>
      <c r="N520" s="70"/>
      <c r="O520" s="67"/>
      <c r="P520" s="78"/>
      <c r="Q520" s="78"/>
      <c r="R520" s="78"/>
      <c r="S520" s="192"/>
      <c r="T520" s="27" t="str">
        <f t="shared" si="28"/>
        <v/>
      </c>
      <c r="U520" s="49" t="str">
        <f t="shared" si="29"/>
        <v/>
      </c>
    </row>
    <row r="521" spans="1:21" ht="21" customHeight="1" x14ac:dyDescent="0.15">
      <c r="A521" s="266"/>
      <c r="B521" s="78"/>
      <c r="C521" s="78"/>
      <c r="D521" s="77"/>
      <c r="E521" s="77"/>
      <c r="F521" s="77"/>
      <c r="G521" s="215"/>
      <c r="H521" s="215"/>
      <c r="I521" s="273"/>
      <c r="J521" s="273"/>
      <c r="K521" s="315">
        <f t="shared" si="27"/>
        <v>0</v>
      </c>
      <c r="L521" s="70"/>
      <c r="M521" s="67"/>
      <c r="N521" s="70"/>
      <c r="O521" s="67"/>
      <c r="P521" s="78"/>
      <c r="Q521" s="78"/>
      <c r="R521" s="78"/>
      <c r="S521" s="192"/>
      <c r="T521" s="27" t="str">
        <f t="shared" si="28"/>
        <v/>
      </c>
      <c r="U521" s="49" t="str">
        <f t="shared" si="29"/>
        <v/>
      </c>
    </row>
    <row r="522" spans="1:21" ht="21" customHeight="1" x14ac:dyDescent="0.15">
      <c r="A522" s="266"/>
      <c r="B522" s="78"/>
      <c r="C522" s="78"/>
      <c r="D522" s="77"/>
      <c r="E522" s="77"/>
      <c r="F522" s="77"/>
      <c r="G522" s="215"/>
      <c r="H522" s="215"/>
      <c r="I522" s="273"/>
      <c r="J522" s="273"/>
      <c r="K522" s="315">
        <f t="shared" si="27"/>
        <v>0</v>
      </c>
      <c r="L522" s="70"/>
      <c r="M522" s="67"/>
      <c r="N522" s="70"/>
      <c r="O522" s="67"/>
      <c r="P522" s="78"/>
      <c r="Q522" s="78"/>
      <c r="R522" s="78"/>
      <c r="S522" s="192"/>
      <c r="T522" s="27" t="str">
        <f t="shared" si="28"/>
        <v/>
      </c>
      <c r="U522" s="49" t="str">
        <f t="shared" si="29"/>
        <v/>
      </c>
    </row>
    <row r="523" spans="1:21" ht="21" customHeight="1" x14ac:dyDescent="0.15">
      <c r="A523" s="266"/>
      <c r="B523" s="78"/>
      <c r="C523" s="78"/>
      <c r="D523" s="77"/>
      <c r="E523" s="77"/>
      <c r="F523" s="77"/>
      <c r="G523" s="215"/>
      <c r="H523" s="215"/>
      <c r="I523" s="273"/>
      <c r="J523" s="273"/>
      <c r="K523" s="315">
        <f t="shared" si="27"/>
        <v>0</v>
      </c>
      <c r="L523" s="70"/>
      <c r="M523" s="67"/>
      <c r="N523" s="70"/>
      <c r="O523" s="67"/>
      <c r="P523" s="78"/>
      <c r="Q523" s="78"/>
      <c r="R523" s="78"/>
      <c r="S523" s="192"/>
      <c r="T523" s="27" t="str">
        <f t="shared" si="28"/>
        <v/>
      </c>
      <c r="U523" s="49" t="str">
        <f t="shared" si="29"/>
        <v/>
      </c>
    </row>
    <row r="524" spans="1:21" ht="21" customHeight="1" x14ac:dyDescent="0.15">
      <c r="A524" s="266"/>
      <c r="B524" s="78"/>
      <c r="C524" s="78"/>
      <c r="D524" s="77"/>
      <c r="E524" s="77"/>
      <c r="F524" s="77"/>
      <c r="G524" s="215"/>
      <c r="H524" s="215"/>
      <c r="I524" s="273"/>
      <c r="J524" s="273"/>
      <c r="K524" s="315">
        <f t="shared" si="27"/>
        <v>0</v>
      </c>
      <c r="L524" s="70"/>
      <c r="M524" s="67"/>
      <c r="N524" s="70"/>
      <c r="O524" s="67"/>
      <c r="P524" s="78"/>
      <c r="Q524" s="78"/>
      <c r="R524" s="78"/>
      <c r="S524" s="192"/>
      <c r="T524" s="27" t="str">
        <f t="shared" si="28"/>
        <v/>
      </c>
      <c r="U524" s="49" t="str">
        <f t="shared" si="29"/>
        <v/>
      </c>
    </row>
    <row r="525" spans="1:21" ht="21" customHeight="1" x14ac:dyDescent="0.15">
      <c r="A525" s="177"/>
      <c r="B525" s="78"/>
      <c r="C525" s="78"/>
      <c r="D525" s="77"/>
      <c r="E525" s="77"/>
      <c r="F525" s="77"/>
      <c r="G525" s="215"/>
      <c r="H525" s="215"/>
      <c r="I525" s="273"/>
      <c r="J525" s="273"/>
      <c r="K525" s="315">
        <f t="shared" si="27"/>
        <v>0</v>
      </c>
      <c r="L525" s="70"/>
      <c r="M525" s="67"/>
      <c r="N525" s="70"/>
      <c r="O525" s="67"/>
      <c r="P525" s="78"/>
      <c r="Q525" s="78"/>
      <c r="R525" s="78"/>
      <c r="S525" s="192"/>
      <c r="T525" s="27" t="str">
        <f t="shared" si="28"/>
        <v/>
      </c>
      <c r="U525" s="49" t="str">
        <f t="shared" si="29"/>
        <v/>
      </c>
    </row>
    <row r="526" spans="1:21" ht="21" customHeight="1" x14ac:dyDescent="0.15">
      <c r="A526" s="207"/>
      <c r="B526" s="93"/>
      <c r="C526" s="94"/>
      <c r="D526" s="94"/>
      <c r="E526" s="278"/>
      <c r="F526" s="94"/>
      <c r="G526" s="279"/>
      <c r="H526" s="239"/>
      <c r="I526" s="280"/>
      <c r="J526" s="260"/>
      <c r="K526" s="316">
        <f t="shared" si="27"/>
        <v>0</v>
      </c>
      <c r="L526" s="208"/>
      <c r="M526" s="208"/>
      <c r="N526" s="208"/>
      <c r="O526" s="208"/>
      <c r="P526" s="208"/>
      <c r="Q526" s="208"/>
      <c r="R526" s="208"/>
      <c r="S526" s="209"/>
      <c r="T526" s="27" t="str">
        <f t="shared" si="28"/>
        <v/>
      </c>
      <c r="U526" s="49" t="str">
        <f t="shared" si="29"/>
        <v/>
      </c>
    </row>
    <row r="527" spans="1:21" ht="21" customHeight="1" x14ac:dyDescent="0.15">
      <c r="A527" s="268"/>
      <c r="B527" s="71"/>
      <c r="C527" s="103"/>
      <c r="D527" s="164"/>
      <c r="E527" s="164"/>
      <c r="F527" s="164"/>
      <c r="G527" s="210"/>
      <c r="H527" s="211"/>
      <c r="I527" s="281"/>
      <c r="J527" s="281"/>
      <c r="K527" s="314">
        <f t="shared" si="27"/>
        <v>0</v>
      </c>
      <c r="L527" s="200"/>
      <c r="M527" s="71"/>
      <c r="N527" s="200"/>
      <c r="O527" s="71"/>
      <c r="P527" s="71"/>
      <c r="Q527" s="71"/>
      <c r="R527" s="71"/>
      <c r="S527" s="270"/>
      <c r="T527" s="27" t="str">
        <f t="shared" si="28"/>
        <v/>
      </c>
      <c r="U527" s="49" t="str">
        <f t="shared" si="29"/>
        <v/>
      </c>
    </row>
    <row r="528" spans="1:21" ht="21" customHeight="1" x14ac:dyDescent="0.15">
      <c r="A528" s="266"/>
      <c r="B528" s="67"/>
      <c r="C528" s="78"/>
      <c r="D528" s="77"/>
      <c r="E528" s="77"/>
      <c r="F528" s="77"/>
      <c r="G528" s="215"/>
      <c r="H528" s="216"/>
      <c r="I528" s="273"/>
      <c r="J528" s="273"/>
      <c r="K528" s="315">
        <f t="shared" si="27"/>
        <v>0</v>
      </c>
      <c r="L528" s="70"/>
      <c r="M528" s="67"/>
      <c r="N528" s="70"/>
      <c r="O528" s="67"/>
      <c r="P528" s="67"/>
      <c r="Q528" s="67"/>
      <c r="R528" s="67"/>
      <c r="S528" s="192"/>
      <c r="T528" s="27" t="str">
        <f t="shared" si="28"/>
        <v/>
      </c>
      <c r="U528" s="49" t="str">
        <f t="shared" si="29"/>
        <v/>
      </c>
    </row>
    <row r="529" spans="1:21" ht="21" customHeight="1" x14ac:dyDescent="0.15">
      <c r="A529" s="266"/>
      <c r="B529" s="67"/>
      <c r="C529" s="78"/>
      <c r="D529" s="77"/>
      <c r="E529" s="77"/>
      <c r="F529" s="77"/>
      <c r="G529" s="215"/>
      <c r="H529" s="216"/>
      <c r="I529" s="273"/>
      <c r="J529" s="273"/>
      <c r="K529" s="315">
        <f t="shared" si="27"/>
        <v>0</v>
      </c>
      <c r="L529" s="70"/>
      <c r="M529" s="67"/>
      <c r="N529" s="70"/>
      <c r="O529" s="67"/>
      <c r="P529" s="67"/>
      <c r="Q529" s="67"/>
      <c r="R529" s="67"/>
      <c r="S529" s="192"/>
      <c r="T529" s="27" t="str">
        <f t="shared" si="28"/>
        <v/>
      </c>
      <c r="U529" s="49" t="str">
        <f t="shared" si="29"/>
        <v/>
      </c>
    </row>
    <row r="530" spans="1:21" ht="21" customHeight="1" x14ac:dyDescent="0.15">
      <c r="A530" s="266"/>
      <c r="B530" s="67"/>
      <c r="C530" s="78"/>
      <c r="D530" s="77"/>
      <c r="E530" s="77"/>
      <c r="F530" s="77"/>
      <c r="G530" s="215"/>
      <c r="H530" s="216"/>
      <c r="I530" s="273"/>
      <c r="J530" s="273"/>
      <c r="K530" s="315">
        <f t="shared" si="27"/>
        <v>0</v>
      </c>
      <c r="L530" s="70"/>
      <c r="M530" s="67"/>
      <c r="N530" s="70"/>
      <c r="O530" s="67"/>
      <c r="P530" s="67"/>
      <c r="Q530" s="67"/>
      <c r="R530" s="67"/>
      <c r="S530" s="192"/>
      <c r="T530" s="27" t="str">
        <f t="shared" si="28"/>
        <v/>
      </c>
      <c r="U530" s="49" t="str">
        <f t="shared" si="29"/>
        <v/>
      </c>
    </row>
    <row r="531" spans="1:21" ht="21" customHeight="1" x14ac:dyDescent="0.15">
      <c r="A531" s="266"/>
      <c r="B531" s="67"/>
      <c r="C531" s="78"/>
      <c r="D531" s="77"/>
      <c r="E531" s="77"/>
      <c r="F531" s="77"/>
      <c r="G531" s="215"/>
      <c r="H531" s="216"/>
      <c r="I531" s="273"/>
      <c r="J531" s="273"/>
      <c r="K531" s="315">
        <f t="shared" si="27"/>
        <v>0</v>
      </c>
      <c r="L531" s="70"/>
      <c r="M531" s="67"/>
      <c r="N531" s="70"/>
      <c r="O531" s="67"/>
      <c r="P531" s="67"/>
      <c r="Q531" s="67"/>
      <c r="R531" s="67"/>
      <c r="S531" s="192"/>
      <c r="T531" s="27" t="str">
        <f t="shared" si="28"/>
        <v/>
      </c>
      <c r="U531" s="49" t="str">
        <f t="shared" si="29"/>
        <v/>
      </c>
    </row>
    <row r="532" spans="1:21" ht="21" customHeight="1" x14ac:dyDescent="0.15">
      <c r="A532" s="266"/>
      <c r="B532" s="67"/>
      <c r="C532" s="78"/>
      <c r="D532" s="77"/>
      <c r="E532" s="77"/>
      <c r="F532" s="77"/>
      <c r="G532" s="215"/>
      <c r="H532" s="216"/>
      <c r="I532" s="273"/>
      <c r="J532" s="273"/>
      <c r="K532" s="315">
        <f t="shared" si="27"/>
        <v>0</v>
      </c>
      <c r="L532" s="70"/>
      <c r="M532" s="67"/>
      <c r="N532" s="70"/>
      <c r="O532" s="67"/>
      <c r="P532" s="67"/>
      <c r="Q532" s="67"/>
      <c r="R532" s="67"/>
      <c r="S532" s="192"/>
      <c r="T532" s="27" t="str">
        <f t="shared" si="28"/>
        <v/>
      </c>
      <c r="U532" s="49" t="str">
        <f t="shared" si="29"/>
        <v/>
      </c>
    </row>
    <row r="533" spans="1:21" ht="21" customHeight="1" x14ac:dyDescent="0.15">
      <c r="A533" s="266"/>
      <c r="B533" s="67"/>
      <c r="C533" s="78"/>
      <c r="D533" s="77"/>
      <c r="E533" s="77"/>
      <c r="F533" s="77"/>
      <c r="G533" s="215"/>
      <c r="H533" s="216"/>
      <c r="I533" s="273"/>
      <c r="J533" s="273"/>
      <c r="K533" s="315">
        <f t="shared" si="27"/>
        <v>0</v>
      </c>
      <c r="L533" s="70"/>
      <c r="M533" s="67"/>
      <c r="N533" s="70"/>
      <c r="O533" s="67"/>
      <c r="P533" s="67"/>
      <c r="Q533" s="67"/>
      <c r="R533" s="67"/>
      <c r="S533" s="192"/>
      <c r="T533" s="27" t="str">
        <f t="shared" si="28"/>
        <v/>
      </c>
      <c r="U533" s="49" t="str">
        <f t="shared" si="29"/>
        <v/>
      </c>
    </row>
    <row r="534" spans="1:21" ht="21" customHeight="1" x14ac:dyDescent="0.15">
      <c r="A534" s="266"/>
      <c r="B534" s="78"/>
      <c r="C534" s="78"/>
      <c r="D534" s="77"/>
      <c r="E534" s="77"/>
      <c r="F534" s="77"/>
      <c r="G534" s="215"/>
      <c r="H534" s="215"/>
      <c r="I534" s="273"/>
      <c r="J534" s="273"/>
      <c r="K534" s="315">
        <f t="shared" si="27"/>
        <v>0</v>
      </c>
      <c r="L534" s="70"/>
      <c r="M534" s="67"/>
      <c r="N534" s="70"/>
      <c r="O534" s="67"/>
      <c r="P534" s="78"/>
      <c r="Q534" s="78"/>
      <c r="R534" s="78"/>
      <c r="S534" s="192"/>
      <c r="T534" s="27" t="str">
        <f t="shared" si="28"/>
        <v/>
      </c>
      <c r="U534" s="49" t="str">
        <f t="shared" si="29"/>
        <v/>
      </c>
    </row>
    <row r="535" spans="1:21" ht="21" customHeight="1" x14ac:dyDescent="0.15">
      <c r="A535" s="266"/>
      <c r="B535" s="78"/>
      <c r="C535" s="78"/>
      <c r="D535" s="77"/>
      <c r="E535" s="77"/>
      <c r="F535" s="77"/>
      <c r="G535" s="215"/>
      <c r="H535" s="215"/>
      <c r="I535" s="273"/>
      <c r="J535" s="273"/>
      <c r="K535" s="315">
        <f t="shared" si="27"/>
        <v>0</v>
      </c>
      <c r="L535" s="70"/>
      <c r="M535" s="67"/>
      <c r="N535" s="70"/>
      <c r="O535" s="67"/>
      <c r="P535" s="78"/>
      <c r="Q535" s="78"/>
      <c r="R535" s="78"/>
      <c r="S535" s="192"/>
      <c r="T535" s="27" t="str">
        <f t="shared" si="28"/>
        <v/>
      </c>
      <c r="U535" s="49" t="str">
        <f t="shared" si="29"/>
        <v/>
      </c>
    </row>
    <row r="536" spans="1:21" ht="21" customHeight="1" x14ac:dyDescent="0.15">
      <c r="A536" s="266"/>
      <c r="B536" s="78"/>
      <c r="C536" s="78"/>
      <c r="D536" s="77"/>
      <c r="E536" s="77"/>
      <c r="F536" s="77"/>
      <c r="G536" s="215"/>
      <c r="H536" s="215"/>
      <c r="I536" s="273"/>
      <c r="J536" s="273"/>
      <c r="K536" s="315">
        <f t="shared" si="27"/>
        <v>0</v>
      </c>
      <c r="L536" s="70"/>
      <c r="M536" s="67"/>
      <c r="N536" s="70"/>
      <c r="O536" s="67"/>
      <c r="P536" s="78"/>
      <c r="Q536" s="78"/>
      <c r="R536" s="78"/>
      <c r="S536" s="192"/>
      <c r="T536" s="27" t="str">
        <f t="shared" si="28"/>
        <v/>
      </c>
      <c r="U536" s="49" t="str">
        <f t="shared" si="29"/>
        <v/>
      </c>
    </row>
    <row r="537" spans="1:21" ht="21" customHeight="1" x14ac:dyDescent="0.15">
      <c r="A537" s="266"/>
      <c r="B537" s="78"/>
      <c r="C537" s="78"/>
      <c r="D537" s="77"/>
      <c r="E537" s="77"/>
      <c r="F537" s="77"/>
      <c r="G537" s="215"/>
      <c r="H537" s="215"/>
      <c r="I537" s="273"/>
      <c r="J537" s="273"/>
      <c r="K537" s="315">
        <f t="shared" si="27"/>
        <v>0</v>
      </c>
      <c r="L537" s="70"/>
      <c r="M537" s="67"/>
      <c r="N537" s="70"/>
      <c r="O537" s="67"/>
      <c r="P537" s="78"/>
      <c r="Q537" s="78"/>
      <c r="R537" s="78"/>
      <c r="S537" s="192"/>
      <c r="T537" s="27" t="str">
        <f t="shared" si="28"/>
        <v/>
      </c>
      <c r="U537" s="49" t="str">
        <f t="shared" si="29"/>
        <v/>
      </c>
    </row>
    <row r="538" spans="1:21" ht="21" customHeight="1" x14ac:dyDescent="0.15">
      <c r="A538" s="266"/>
      <c r="B538" s="78"/>
      <c r="C538" s="78"/>
      <c r="D538" s="77"/>
      <c r="E538" s="77"/>
      <c r="F538" s="77"/>
      <c r="G538" s="215"/>
      <c r="H538" s="215"/>
      <c r="I538" s="273"/>
      <c r="J538" s="273"/>
      <c r="K538" s="315">
        <f t="shared" si="27"/>
        <v>0</v>
      </c>
      <c r="L538" s="70"/>
      <c r="M538" s="67"/>
      <c r="N538" s="70"/>
      <c r="O538" s="67"/>
      <c r="P538" s="78"/>
      <c r="Q538" s="78"/>
      <c r="R538" s="78"/>
      <c r="S538" s="192"/>
      <c r="T538" s="27" t="str">
        <f t="shared" si="28"/>
        <v/>
      </c>
      <c r="U538" s="49" t="str">
        <f t="shared" si="29"/>
        <v/>
      </c>
    </row>
    <row r="539" spans="1:21" ht="21" customHeight="1" x14ac:dyDescent="0.15">
      <c r="A539" s="266"/>
      <c r="B539" s="78"/>
      <c r="C539" s="78"/>
      <c r="D539" s="77"/>
      <c r="E539" s="77"/>
      <c r="F539" s="77"/>
      <c r="G539" s="215"/>
      <c r="H539" s="215"/>
      <c r="I539" s="273"/>
      <c r="J539" s="273"/>
      <c r="K539" s="315">
        <f t="shared" si="27"/>
        <v>0</v>
      </c>
      <c r="L539" s="70"/>
      <c r="M539" s="67"/>
      <c r="N539" s="70"/>
      <c r="O539" s="67"/>
      <c r="P539" s="78"/>
      <c r="Q539" s="78"/>
      <c r="R539" s="78"/>
      <c r="S539" s="192"/>
      <c r="T539" s="27" t="str">
        <f t="shared" si="28"/>
        <v/>
      </c>
      <c r="U539" s="49" t="str">
        <f t="shared" si="29"/>
        <v/>
      </c>
    </row>
    <row r="540" spans="1:21" ht="21" customHeight="1" x14ac:dyDescent="0.15">
      <c r="A540" s="266"/>
      <c r="B540" s="78"/>
      <c r="C540" s="78"/>
      <c r="D540" s="77"/>
      <c r="E540" s="77"/>
      <c r="F540" s="77"/>
      <c r="G540" s="215"/>
      <c r="H540" s="215"/>
      <c r="I540" s="273"/>
      <c r="J540" s="273"/>
      <c r="K540" s="315">
        <f t="shared" si="27"/>
        <v>0</v>
      </c>
      <c r="L540" s="70"/>
      <c r="M540" s="67"/>
      <c r="N540" s="70"/>
      <c r="O540" s="67"/>
      <c r="P540" s="78"/>
      <c r="Q540" s="78"/>
      <c r="R540" s="78"/>
      <c r="S540" s="192"/>
      <c r="T540" s="27" t="str">
        <f t="shared" si="28"/>
        <v/>
      </c>
      <c r="U540" s="49" t="str">
        <f t="shared" si="29"/>
        <v/>
      </c>
    </row>
    <row r="541" spans="1:21" ht="21" customHeight="1" x14ac:dyDescent="0.15">
      <c r="A541" s="266"/>
      <c r="B541" s="78"/>
      <c r="C541" s="78"/>
      <c r="D541" s="77"/>
      <c r="E541" s="77"/>
      <c r="F541" s="77"/>
      <c r="G541" s="215"/>
      <c r="H541" s="215"/>
      <c r="I541" s="273"/>
      <c r="J541" s="273"/>
      <c r="K541" s="315">
        <f t="shared" si="27"/>
        <v>0</v>
      </c>
      <c r="L541" s="70"/>
      <c r="M541" s="67"/>
      <c r="N541" s="70"/>
      <c r="O541" s="67"/>
      <c r="P541" s="78"/>
      <c r="Q541" s="78"/>
      <c r="R541" s="78"/>
      <c r="S541" s="192"/>
      <c r="T541" s="27" t="str">
        <f t="shared" si="28"/>
        <v/>
      </c>
      <c r="U541" s="49" t="str">
        <f t="shared" si="29"/>
        <v/>
      </c>
    </row>
    <row r="542" spans="1:21" ht="21" customHeight="1" x14ac:dyDescent="0.15">
      <c r="A542" s="266"/>
      <c r="B542" s="78"/>
      <c r="C542" s="78"/>
      <c r="D542" s="77"/>
      <c r="E542" s="77"/>
      <c r="F542" s="77"/>
      <c r="G542" s="215"/>
      <c r="H542" s="215"/>
      <c r="I542" s="273"/>
      <c r="J542" s="273"/>
      <c r="K542" s="315">
        <f t="shared" si="27"/>
        <v>0</v>
      </c>
      <c r="L542" s="70"/>
      <c r="M542" s="67"/>
      <c r="N542" s="70"/>
      <c r="O542" s="67"/>
      <c r="P542" s="78"/>
      <c r="Q542" s="78"/>
      <c r="R542" s="78"/>
      <c r="S542" s="192"/>
      <c r="T542" s="27" t="str">
        <f t="shared" si="28"/>
        <v/>
      </c>
      <c r="U542" s="49" t="str">
        <f t="shared" si="29"/>
        <v/>
      </c>
    </row>
    <row r="543" spans="1:21" ht="21" customHeight="1" x14ac:dyDescent="0.15">
      <c r="A543" s="266"/>
      <c r="B543" s="78"/>
      <c r="C543" s="78"/>
      <c r="D543" s="77"/>
      <c r="E543" s="77"/>
      <c r="F543" s="77"/>
      <c r="G543" s="215"/>
      <c r="H543" s="215"/>
      <c r="I543" s="273"/>
      <c r="J543" s="273"/>
      <c r="K543" s="315">
        <f t="shared" si="27"/>
        <v>0</v>
      </c>
      <c r="L543" s="70"/>
      <c r="M543" s="67"/>
      <c r="N543" s="70"/>
      <c r="O543" s="67"/>
      <c r="P543" s="78"/>
      <c r="Q543" s="78"/>
      <c r="R543" s="78"/>
      <c r="S543" s="192"/>
      <c r="T543" s="27" t="str">
        <f t="shared" si="28"/>
        <v/>
      </c>
      <c r="U543" s="49" t="str">
        <f t="shared" si="29"/>
        <v/>
      </c>
    </row>
    <row r="544" spans="1:21" ht="21" customHeight="1" x14ac:dyDescent="0.15">
      <c r="A544" s="266"/>
      <c r="B544" s="78"/>
      <c r="C544" s="78"/>
      <c r="D544" s="77"/>
      <c r="E544" s="77"/>
      <c r="F544" s="77"/>
      <c r="G544" s="215"/>
      <c r="H544" s="215"/>
      <c r="I544" s="273"/>
      <c r="J544" s="273"/>
      <c r="K544" s="315">
        <f t="shared" si="27"/>
        <v>0</v>
      </c>
      <c r="L544" s="70"/>
      <c r="M544" s="67"/>
      <c r="N544" s="70"/>
      <c r="O544" s="67"/>
      <c r="P544" s="78"/>
      <c r="Q544" s="78"/>
      <c r="R544" s="78"/>
      <c r="S544" s="192"/>
      <c r="T544" s="27" t="str">
        <f t="shared" si="28"/>
        <v/>
      </c>
      <c r="U544" s="49" t="str">
        <f t="shared" si="29"/>
        <v/>
      </c>
    </row>
    <row r="545" spans="1:21" ht="21" customHeight="1" x14ac:dyDescent="0.15">
      <c r="A545" s="266"/>
      <c r="B545" s="78"/>
      <c r="C545" s="78"/>
      <c r="D545" s="77"/>
      <c r="E545" s="77"/>
      <c r="F545" s="77"/>
      <c r="G545" s="215"/>
      <c r="H545" s="215"/>
      <c r="I545" s="273"/>
      <c r="J545" s="273"/>
      <c r="K545" s="315">
        <f t="shared" si="27"/>
        <v>0</v>
      </c>
      <c r="L545" s="70"/>
      <c r="M545" s="67"/>
      <c r="N545" s="70"/>
      <c r="O545" s="67"/>
      <c r="P545" s="78"/>
      <c r="Q545" s="78"/>
      <c r="R545" s="78"/>
      <c r="S545" s="192"/>
      <c r="T545" s="27" t="str">
        <f t="shared" si="28"/>
        <v/>
      </c>
      <c r="U545" s="49" t="str">
        <f t="shared" si="29"/>
        <v/>
      </c>
    </row>
    <row r="546" spans="1:21" ht="21" customHeight="1" x14ac:dyDescent="0.15">
      <c r="A546" s="177"/>
      <c r="B546" s="78"/>
      <c r="C546" s="78"/>
      <c r="D546" s="77"/>
      <c r="E546" s="77"/>
      <c r="F546" s="77"/>
      <c r="G546" s="215"/>
      <c r="H546" s="215"/>
      <c r="I546" s="273"/>
      <c r="J546" s="273"/>
      <c r="K546" s="315">
        <f t="shared" si="27"/>
        <v>0</v>
      </c>
      <c r="L546" s="70"/>
      <c r="M546" s="67"/>
      <c r="N546" s="70"/>
      <c r="O546" s="67"/>
      <c r="P546" s="78"/>
      <c r="Q546" s="78"/>
      <c r="R546" s="78"/>
      <c r="S546" s="192"/>
      <c r="T546" s="27" t="str">
        <f t="shared" si="28"/>
        <v/>
      </c>
      <c r="U546" s="49" t="str">
        <f t="shared" si="29"/>
        <v/>
      </c>
    </row>
    <row r="547" spans="1:21" ht="21" customHeight="1" x14ac:dyDescent="0.15">
      <c r="A547" s="207"/>
      <c r="B547" s="93"/>
      <c r="C547" s="94"/>
      <c r="D547" s="94"/>
      <c r="E547" s="278"/>
      <c r="F547" s="94"/>
      <c r="G547" s="279"/>
      <c r="H547" s="239"/>
      <c r="I547" s="280"/>
      <c r="J547" s="260"/>
      <c r="K547" s="316">
        <f t="shared" si="27"/>
        <v>0</v>
      </c>
      <c r="L547" s="208"/>
      <c r="M547" s="208"/>
      <c r="N547" s="208"/>
      <c r="O547" s="208"/>
      <c r="P547" s="208"/>
      <c r="Q547" s="208"/>
      <c r="R547" s="208"/>
      <c r="S547" s="209"/>
      <c r="T547" s="27" t="str">
        <f t="shared" si="28"/>
        <v/>
      </c>
      <c r="U547" s="49" t="str">
        <f t="shared" si="29"/>
        <v/>
      </c>
    </row>
    <row r="548" spans="1:21" ht="21" customHeight="1" x14ac:dyDescent="0.15">
      <c r="A548" s="282"/>
      <c r="B548" s="282"/>
      <c r="C548" s="282"/>
      <c r="D548" s="283"/>
      <c r="E548" s="283"/>
      <c r="F548" s="283"/>
      <c r="G548" s="284"/>
      <c r="H548" s="284"/>
      <c r="I548" s="285"/>
      <c r="J548" s="286"/>
      <c r="K548" s="319">
        <f t="shared" si="27"/>
        <v>0</v>
      </c>
      <c r="L548" s="292"/>
      <c r="M548" s="293"/>
      <c r="N548" s="292"/>
      <c r="O548" s="293"/>
      <c r="P548" s="282"/>
      <c r="Q548" s="282"/>
      <c r="R548" s="282"/>
      <c r="S548" s="282"/>
      <c r="T548" s="27" t="str">
        <f t="shared" si="28"/>
        <v/>
      </c>
      <c r="U548" s="49" t="str">
        <f t="shared" si="29"/>
        <v/>
      </c>
    </row>
    <row r="549" spans="1:21" ht="21" customHeight="1" x14ac:dyDescent="0.15">
      <c r="A549" s="282"/>
      <c r="B549" s="282"/>
      <c r="C549" s="282"/>
      <c r="D549" s="283"/>
      <c r="E549" s="283"/>
      <c r="F549" s="283"/>
      <c r="G549" s="284"/>
      <c r="H549" s="284"/>
      <c r="I549" s="285"/>
      <c r="J549" s="286"/>
      <c r="K549" s="319">
        <f t="shared" si="27"/>
        <v>0</v>
      </c>
      <c r="L549" s="292"/>
      <c r="M549" s="293"/>
      <c r="N549" s="292"/>
      <c r="O549" s="293"/>
      <c r="P549" s="282"/>
      <c r="Q549" s="282"/>
      <c r="R549" s="282"/>
      <c r="S549" s="282"/>
      <c r="T549" s="27" t="str">
        <f t="shared" si="28"/>
        <v/>
      </c>
      <c r="U549" s="49" t="str">
        <f t="shared" si="29"/>
        <v/>
      </c>
    </row>
    <row r="550" spans="1:21" ht="21" customHeight="1" x14ac:dyDescent="0.15">
      <c r="A550" s="282"/>
      <c r="B550" s="282"/>
      <c r="C550" s="282"/>
      <c r="D550" s="283"/>
      <c r="E550" s="283"/>
      <c r="F550" s="283"/>
      <c r="G550" s="284"/>
      <c r="H550" s="284"/>
      <c r="I550" s="285"/>
      <c r="J550" s="286"/>
      <c r="K550" s="319">
        <f t="shared" si="27"/>
        <v>0</v>
      </c>
      <c r="L550" s="292"/>
      <c r="M550" s="293"/>
      <c r="N550" s="292"/>
      <c r="O550" s="293"/>
      <c r="P550" s="282"/>
      <c r="Q550" s="282"/>
      <c r="R550" s="282"/>
      <c r="S550" s="282"/>
      <c r="T550" s="27" t="str">
        <f t="shared" si="28"/>
        <v/>
      </c>
      <c r="U550" s="49" t="str">
        <f t="shared" si="29"/>
        <v/>
      </c>
    </row>
    <row r="551" spans="1:21" ht="21" customHeight="1" x14ac:dyDescent="0.15">
      <c r="A551" s="282"/>
      <c r="B551" s="282"/>
      <c r="C551" s="282"/>
      <c r="D551" s="283"/>
      <c r="E551" s="283"/>
      <c r="F551" s="283"/>
      <c r="G551" s="284"/>
      <c r="H551" s="284"/>
      <c r="I551" s="285"/>
      <c r="J551" s="286"/>
      <c r="K551" s="319">
        <f t="shared" si="27"/>
        <v>0</v>
      </c>
      <c r="L551" s="292"/>
      <c r="M551" s="293"/>
      <c r="N551" s="292"/>
      <c r="O551" s="293"/>
      <c r="P551" s="282"/>
      <c r="Q551" s="282"/>
      <c r="R551" s="282"/>
      <c r="S551" s="282"/>
      <c r="T551" s="27" t="str">
        <f t="shared" si="28"/>
        <v/>
      </c>
      <c r="U551" s="49" t="str">
        <f t="shared" si="29"/>
        <v/>
      </c>
    </row>
    <row r="552" spans="1:21" ht="21" customHeight="1" x14ac:dyDescent="0.15">
      <c r="A552" s="282"/>
      <c r="B552" s="282"/>
      <c r="C552" s="282"/>
      <c r="D552" s="283"/>
      <c r="E552" s="283"/>
      <c r="F552" s="283"/>
      <c r="G552" s="284"/>
      <c r="H552" s="284"/>
      <c r="I552" s="285"/>
      <c r="J552" s="286"/>
      <c r="K552" s="319">
        <f t="shared" si="27"/>
        <v>0</v>
      </c>
      <c r="L552" s="292"/>
      <c r="M552" s="293"/>
      <c r="N552" s="292"/>
      <c r="O552" s="293"/>
      <c r="P552" s="282"/>
      <c r="Q552" s="282"/>
      <c r="R552" s="282"/>
      <c r="S552" s="282"/>
      <c r="T552" s="27" t="str">
        <f t="shared" si="28"/>
        <v/>
      </c>
      <c r="U552" s="49" t="str">
        <f t="shared" si="29"/>
        <v/>
      </c>
    </row>
    <row r="553" spans="1:21" ht="21" customHeight="1" x14ac:dyDescent="0.15">
      <c r="A553" s="282"/>
      <c r="B553" s="282"/>
      <c r="C553" s="282"/>
      <c r="D553" s="283"/>
      <c r="E553" s="283"/>
      <c r="F553" s="283"/>
      <c r="G553" s="284"/>
      <c r="H553" s="284"/>
      <c r="I553" s="285"/>
      <c r="J553" s="286"/>
      <c r="K553" s="319">
        <f t="shared" si="27"/>
        <v>0</v>
      </c>
      <c r="L553" s="292"/>
      <c r="M553" s="293"/>
      <c r="N553" s="292"/>
      <c r="O553" s="293"/>
      <c r="P553" s="282"/>
      <c r="Q553" s="282"/>
      <c r="R553" s="282"/>
      <c r="S553" s="282"/>
      <c r="T553" s="27" t="str">
        <f t="shared" si="28"/>
        <v/>
      </c>
      <c r="U553" s="49" t="str">
        <f t="shared" si="29"/>
        <v/>
      </c>
    </row>
    <row r="554" spans="1:21" ht="21" customHeight="1" x14ac:dyDescent="0.15">
      <c r="A554" s="282"/>
      <c r="B554" s="282"/>
      <c r="C554" s="282"/>
      <c r="D554" s="283"/>
      <c r="E554" s="283"/>
      <c r="F554" s="283"/>
      <c r="G554" s="284"/>
      <c r="H554" s="284"/>
      <c r="I554" s="285"/>
      <c r="J554" s="286"/>
      <c r="K554" s="319">
        <f t="shared" si="27"/>
        <v>0</v>
      </c>
      <c r="L554" s="292"/>
      <c r="M554" s="293"/>
      <c r="N554" s="292"/>
      <c r="O554" s="293"/>
      <c r="P554" s="282"/>
      <c r="Q554" s="282"/>
      <c r="R554" s="282"/>
      <c r="S554" s="282"/>
      <c r="T554" s="27" t="str">
        <f t="shared" si="28"/>
        <v/>
      </c>
      <c r="U554" s="49" t="str">
        <f t="shared" si="29"/>
        <v/>
      </c>
    </row>
    <row r="555" spans="1:21" ht="21" customHeight="1" x14ac:dyDescent="0.15">
      <c r="A555" s="282"/>
      <c r="B555" s="282"/>
      <c r="C555" s="282"/>
      <c r="D555" s="283"/>
      <c r="E555" s="283"/>
      <c r="F555" s="283"/>
      <c r="G555" s="284"/>
      <c r="H555" s="284"/>
      <c r="I555" s="285"/>
      <c r="J555" s="286"/>
      <c r="K555" s="319">
        <f t="shared" si="27"/>
        <v>0</v>
      </c>
      <c r="L555" s="292"/>
      <c r="M555" s="293"/>
      <c r="N555" s="292"/>
      <c r="O555" s="293"/>
      <c r="P555" s="282"/>
      <c r="Q555" s="282"/>
      <c r="R555" s="282"/>
      <c r="S555" s="282"/>
      <c r="T555" s="27" t="str">
        <f t="shared" si="28"/>
        <v/>
      </c>
      <c r="U555" s="49" t="str">
        <f t="shared" si="29"/>
        <v/>
      </c>
    </row>
    <row r="556" spans="1:21" ht="21" customHeight="1" x14ac:dyDescent="0.15">
      <c r="A556" s="282"/>
      <c r="B556" s="282"/>
      <c r="C556" s="282"/>
      <c r="D556" s="283"/>
      <c r="E556" s="283"/>
      <c r="F556" s="283"/>
      <c r="G556" s="284"/>
      <c r="H556" s="284"/>
      <c r="I556" s="285"/>
      <c r="J556" s="286"/>
      <c r="K556" s="319">
        <f t="shared" si="27"/>
        <v>0</v>
      </c>
      <c r="L556" s="292"/>
      <c r="M556" s="293"/>
      <c r="N556" s="292"/>
      <c r="O556" s="293"/>
      <c r="P556" s="282"/>
      <c r="Q556" s="282"/>
      <c r="R556" s="282"/>
      <c r="S556" s="282"/>
      <c r="T556" s="27" t="str">
        <f t="shared" si="28"/>
        <v/>
      </c>
      <c r="U556" s="49" t="str">
        <f t="shared" si="29"/>
        <v/>
      </c>
    </row>
    <row r="557" spans="1:21" ht="21" customHeight="1" x14ac:dyDescent="0.15">
      <c r="A557" s="282"/>
      <c r="B557" s="282"/>
      <c r="C557" s="282"/>
      <c r="D557" s="283"/>
      <c r="E557" s="283"/>
      <c r="F557" s="283"/>
      <c r="G557" s="284"/>
      <c r="H557" s="284"/>
      <c r="I557" s="285"/>
      <c r="J557" s="286"/>
      <c r="K557" s="319">
        <f t="shared" si="27"/>
        <v>0</v>
      </c>
      <c r="L557" s="292"/>
      <c r="M557" s="293"/>
      <c r="N557" s="292"/>
      <c r="O557" s="293"/>
      <c r="P557" s="282"/>
      <c r="Q557" s="282"/>
      <c r="R557" s="282"/>
      <c r="S557" s="282"/>
      <c r="T557" s="27" t="str">
        <f t="shared" si="28"/>
        <v/>
      </c>
      <c r="U557" s="49" t="str">
        <f t="shared" si="29"/>
        <v/>
      </c>
    </row>
    <row r="558" spans="1:21" ht="21" customHeight="1" x14ac:dyDescent="0.15">
      <c r="A558" s="282"/>
      <c r="B558" s="282"/>
      <c r="C558" s="282"/>
      <c r="D558" s="283"/>
      <c r="E558" s="283"/>
      <c r="F558" s="283"/>
      <c r="G558" s="284"/>
      <c r="H558" s="284"/>
      <c r="I558" s="285"/>
      <c r="J558" s="286"/>
      <c r="K558" s="319">
        <f t="shared" si="27"/>
        <v>0</v>
      </c>
      <c r="L558" s="292"/>
      <c r="M558" s="293"/>
      <c r="N558" s="292"/>
      <c r="O558" s="293"/>
      <c r="P558" s="282"/>
      <c r="Q558" s="282"/>
      <c r="R558" s="282"/>
      <c r="S558" s="282"/>
      <c r="T558" s="27" t="str">
        <f t="shared" si="28"/>
        <v/>
      </c>
      <c r="U558" s="49" t="str">
        <f t="shared" si="29"/>
        <v/>
      </c>
    </row>
    <row r="559" spans="1:21" ht="21" customHeight="1" x14ac:dyDescent="0.15">
      <c r="A559" s="282"/>
      <c r="B559" s="282"/>
      <c r="C559" s="282"/>
      <c r="D559" s="283"/>
      <c r="E559" s="283"/>
      <c r="F559" s="283"/>
      <c r="G559" s="284"/>
      <c r="H559" s="284"/>
      <c r="I559" s="285"/>
      <c r="J559" s="286"/>
      <c r="K559" s="319">
        <f t="shared" si="27"/>
        <v>0</v>
      </c>
      <c r="L559" s="292"/>
      <c r="M559" s="293"/>
      <c r="N559" s="292"/>
      <c r="O559" s="293"/>
      <c r="P559" s="282"/>
      <c r="Q559" s="282"/>
      <c r="R559" s="282"/>
      <c r="S559" s="282"/>
      <c r="T559" s="27" t="str">
        <f t="shared" si="28"/>
        <v/>
      </c>
      <c r="U559" s="49" t="str">
        <f t="shared" si="29"/>
        <v/>
      </c>
    </row>
    <row r="560" spans="1:21" ht="21" customHeight="1" x14ac:dyDescent="0.15">
      <c r="A560" s="282"/>
      <c r="B560" s="282"/>
      <c r="C560" s="282"/>
      <c r="D560" s="283"/>
      <c r="E560" s="283"/>
      <c r="F560" s="283"/>
      <c r="G560" s="284"/>
      <c r="H560" s="284"/>
      <c r="I560" s="285"/>
      <c r="J560" s="286"/>
      <c r="K560" s="319">
        <f t="shared" si="27"/>
        <v>0</v>
      </c>
      <c r="L560" s="292"/>
      <c r="M560" s="293"/>
      <c r="N560" s="292"/>
      <c r="O560" s="293"/>
      <c r="P560" s="282"/>
      <c r="Q560" s="282"/>
      <c r="R560" s="282"/>
      <c r="S560" s="282"/>
      <c r="T560" s="27" t="str">
        <f t="shared" si="28"/>
        <v/>
      </c>
      <c r="U560" s="49" t="str">
        <f t="shared" si="29"/>
        <v/>
      </c>
    </row>
    <row r="561" spans="1:21" ht="21" customHeight="1" x14ac:dyDescent="0.15">
      <c r="A561" s="282"/>
      <c r="B561" s="282"/>
      <c r="C561" s="282"/>
      <c r="D561" s="283"/>
      <c r="E561" s="283"/>
      <c r="F561" s="283"/>
      <c r="G561" s="284"/>
      <c r="H561" s="284"/>
      <c r="I561" s="285"/>
      <c r="J561" s="286"/>
      <c r="K561" s="319">
        <f t="shared" si="27"/>
        <v>0</v>
      </c>
      <c r="L561" s="292"/>
      <c r="M561" s="293"/>
      <c r="N561" s="292"/>
      <c r="O561" s="293"/>
      <c r="P561" s="282"/>
      <c r="Q561" s="282"/>
      <c r="R561" s="282"/>
      <c r="S561" s="282"/>
      <c r="T561" s="27" t="str">
        <f t="shared" si="28"/>
        <v/>
      </c>
      <c r="U561" s="49" t="str">
        <f t="shared" si="29"/>
        <v/>
      </c>
    </row>
    <row r="562" spans="1:21" ht="21" customHeight="1" x14ac:dyDescent="0.15">
      <c r="A562" s="282"/>
      <c r="B562" s="282"/>
      <c r="C562" s="282"/>
      <c r="D562" s="283"/>
      <c r="E562" s="283"/>
      <c r="F562" s="283"/>
      <c r="G562" s="284"/>
      <c r="H562" s="284"/>
      <c r="I562" s="285"/>
      <c r="J562" s="286"/>
      <c r="K562" s="319">
        <f t="shared" si="27"/>
        <v>0</v>
      </c>
      <c r="L562" s="292"/>
      <c r="M562" s="293"/>
      <c r="N562" s="292"/>
      <c r="O562" s="293"/>
      <c r="P562" s="282"/>
      <c r="Q562" s="282"/>
      <c r="R562" s="282"/>
      <c r="S562" s="282"/>
      <c r="T562" s="27" t="str">
        <f t="shared" si="28"/>
        <v/>
      </c>
      <c r="U562" s="49" t="str">
        <f t="shared" si="29"/>
        <v/>
      </c>
    </row>
    <row r="563" spans="1:21" ht="21" customHeight="1" x14ac:dyDescent="0.15">
      <c r="A563" s="282"/>
      <c r="B563" s="282"/>
      <c r="C563" s="282"/>
      <c r="D563" s="283"/>
      <c r="E563" s="283"/>
      <c r="F563" s="283"/>
      <c r="G563" s="284"/>
      <c r="H563" s="284"/>
      <c r="I563" s="285"/>
      <c r="J563" s="286"/>
      <c r="K563" s="319">
        <f t="shared" si="27"/>
        <v>0</v>
      </c>
      <c r="L563" s="292"/>
      <c r="M563" s="293"/>
      <c r="N563" s="292"/>
      <c r="O563" s="293"/>
      <c r="P563" s="282"/>
      <c r="Q563" s="282"/>
      <c r="R563" s="282"/>
      <c r="S563" s="282"/>
      <c r="T563" s="27" t="str">
        <f t="shared" si="28"/>
        <v/>
      </c>
      <c r="U563" s="49" t="str">
        <f t="shared" si="29"/>
        <v/>
      </c>
    </row>
    <row r="564" spans="1:21" ht="21" customHeight="1" x14ac:dyDescent="0.15">
      <c r="A564" s="282"/>
      <c r="B564" s="282"/>
      <c r="C564" s="282"/>
      <c r="D564" s="283"/>
      <c r="E564" s="283"/>
      <c r="F564" s="283"/>
      <c r="G564" s="284"/>
      <c r="H564" s="284"/>
      <c r="I564" s="285"/>
      <c r="J564" s="286"/>
      <c r="K564" s="319">
        <f t="shared" si="27"/>
        <v>0</v>
      </c>
      <c r="L564" s="292"/>
      <c r="M564" s="293"/>
      <c r="N564" s="292"/>
      <c r="O564" s="293"/>
      <c r="P564" s="282"/>
      <c r="Q564" s="282"/>
      <c r="R564" s="282"/>
      <c r="S564" s="282"/>
      <c r="T564" s="27" t="str">
        <f t="shared" si="28"/>
        <v/>
      </c>
      <c r="U564" s="49" t="str">
        <f t="shared" si="29"/>
        <v/>
      </c>
    </row>
    <row r="565" spans="1:21" ht="21" customHeight="1" x14ac:dyDescent="0.15">
      <c r="A565" s="282"/>
      <c r="B565" s="282"/>
      <c r="C565" s="282"/>
      <c r="D565" s="283"/>
      <c r="E565" s="283"/>
      <c r="F565" s="283"/>
      <c r="G565" s="284"/>
      <c r="H565" s="284"/>
      <c r="I565" s="285"/>
      <c r="J565" s="286"/>
      <c r="K565" s="319">
        <f t="shared" si="27"/>
        <v>0</v>
      </c>
      <c r="L565" s="292"/>
      <c r="M565" s="293"/>
      <c r="N565" s="292"/>
      <c r="O565" s="293"/>
      <c r="P565" s="282"/>
      <c r="Q565" s="282"/>
      <c r="R565" s="282"/>
      <c r="S565" s="282"/>
      <c r="T565" s="27" t="str">
        <f t="shared" si="28"/>
        <v/>
      </c>
      <c r="U565" s="49" t="str">
        <f t="shared" si="29"/>
        <v/>
      </c>
    </row>
    <row r="566" spans="1:21" ht="21" customHeight="1" x14ac:dyDescent="0.15">
      <c r="A566" s="282"/>
      <c r="B566" s="282"/>
      <c r="C566" s="282"/>
      <c r="D566" s="283"/>
      <c r="E566" s="283"/>
      <c r="F566" s="283"/>
      <c r="G566" s="284"/>
      <c r="H566" s="284"/>
      <c r="I566" s="285"/>
      <c r="J566" s="286"/>
      <c r="K566" s="319">
        <f t="shared" si="27"/>
        <v>0</v>
      </c>
      <c r="L566" s="292"/>
      <c r="M566" s="293"/>
      <c r="N566" s="292"/>
      <c r="O566" s="293"/>
      <c r="P566" s="282"/>
      <c r="Q566" s="282"/>
      <c r="R566" s="282"/>
      <c r="S566" s="282"/>
      <c r="T566" s="27" t="str">
        <f t="shared" si="28"/>
        <v/>
      </c>
      <c r="U566" s="49" t="str">
        <f t="shared" si="29"/>
        <v/>
      </c>
    </row>
    <row r="567" spans="1:21" ht="21" customHeight="1" x14ac:dyDescent="0.15">
      <c r="A567" s="282"/>
      <c r="B567" s="282"/>
      <c r="C567" s="282"/>
      <c r="D567" s="283"/>
      <c r="E567" s="283"/>
      <c r="F567" s="283"/>
      <c r="G567" s="284"/>
      <c r="H567" s="284"/>
      <c r="I567" s="285"/>
      <c r="J567" s="286"/>
      <c r="K567" s="319">
        <f t="shared" si="27"/>
        <v>0</v>
      </c>
      <c r="L567" s="292"/>
      <c r="M567" s="293"/>
      <c r="N567" s="292"/>
      <c r="O567" s="293"/>
      <c r="P567" s="282"/>
      <c r="Q567" s="282"/>
      <c r="R567" s="282"/>
      <c r="S567" s="282"/>
      <c r="T567" s="27" t="str">
        <f t="shared" si="28"/>
        <v/>
      </c>
      <c r="U567" s="49" t="str">
        <f t="shared" si="29"/>
        <v/>
      </c>
    </row>
    <row r="568" spans="1:21" ht="21" customHeight="1" x14ac:dyDescent="0.15">
      <c r="A568" s="282"/>
      <c r="B568" s="282"/>
      <c r="C568" s="282"/>
      <c r="D568" s="283"/>
      <c r="E568" s="283"/>
      <c r="F568" s="283"/>
      <c r="G568" s="284"/>
      <c r="H568" s="284"/>
      <c r="I568" s="285"/>
      <c r="J568" s="286"/>
      <c r="K568" s="319">
        <f t="shared" si="27"/>
        <v>0</v>
      </c>
      <c r="L568" s="292"/>
      <c r="M568" s="293"/>
      <c r="N568" s="292"/>
      <c r="O568" s="293"/>
      <c r="P568" s="282"/>
      <c r="Q568" s="282"/>
      <c r="R568" s="282"/>
      <c r="S568" s="282"/>
      <c r="T568" s="27" t="str">
        <f t="shared" si="28"/>
        <v/>
      </c>
      <c r="U568" s="49" t="str">
        <f t="shared" si="29"/>
        <v/>
      </c>
    </row>
    <row r="569" spans="1:21" ht="21" customHeight="1" x14ac:dyDescent="0.15">
      <c r="A569" s="282"/>
      <c r="B569" s="282"/>
      <c r="C569" s="282"/>
      <c r="D569" s="283"/>
      <c r="E569" s="283"/>
      <c r="F569" s="283"/>
      <c r="G569" s="284"/>
      <c r="H569" s="284"/>
      <c r="I569" s="285"/>
      <c r="J569" s="286"/>
      <c r="K569" s="319">
        <f t="shared" si="27"/>
        <v>0</v>
      </c>
      <c r="L569" s="292"/>
      <c r="M569" s="293"/>
      <c r="N569" s="292"/>
      <c r="O569" s="293"/>
      <c r="P569" s="282"/>
      <c r="Q569" s="282"/>
      <c r="R569" s="282"/>
      <c r="S569" s="282"/>
      <c r="T569" s="27" t="str">
        <f t="shared" si="28"/>
        <v/>
      </c>
      <c r="U569" s="49" t="str">
        <f t="shared" si="29"/>
        <v/>
      </c>
    </row>
    <row r="570" spans="1:21" ht="21" customHeight="1" x14ac:dyDescent="0.15">
      <c r="A570" s="282"/>
      <c r="B570" s="282"/>
      <c r="C570" s="282"/>
      <c r="D570" s="283"/>
      <c r="E570" s="283"/>
      <c r="F570" s="283"/>
      <c r="G570" s="284"/>
      <c r="H570" s="284"/>
      <c r="I570" s="285"/>
      <c r="J570" s="286"/>
      <c r="K570" s="319">
        <f t="shared" si="27"/>
        <v>0</v>
      </c>
      <c r="L570" s="292"/>
      <c r="M570" s="293"/>
      <c r="N570" s="292"/>
      <c r="O570" s="293"/>
      <c r="P570" s="282"/>
      <c r="Q570" s="282"/>
      <c r="R570" s="282"/>
      <c r="S570" s="282"/>
      <c r="T570" s="27" t="str">
        <f t="shared" si="28"/>
        <v/>
      </c>
      <c r="U570" s="49" t="str">
        <f t="shared" si="29"/>
        <v/>
      </c>
    </row>
    <row r="571" spans="1:21" ht="21" customHeight="1" x14ac:dyDescent="0.15">
      <c r="A571" s="282"/>
      <c r="B571" s="282"/>
      <c r="C571" s="282"/>
      <c r="D571" s="283"/>
      <c r="E571" s="283"/>
      <c r="F571" s="283"/>
      <c r="G571" s="284"/>
      <c r="H571" s="284"/>
      <c r="I571" s="285"/>
      <c r="J571" s="286"/>
      <c r="K571" s="319">
        <f t="shared" si="27"/>
        <v>0</v>
      </c>
      <c r="L571" s="292"/>
      <c r="M571" s="293"/>
      <c r="N571" s="292"/>
      <c r="O571" s="293"/>
      <c r="P571" s="282"/>
      <c r="Q571" s="282"/>
      <c r="R571" s="282"/>
      <c r="S571" s="282"/>
      <c r="T571" s="27" t="str">
        <f t="shared" si="28"/>
        <v/>
      </c>
      <c r="U571" s="49" t="str">
        <f t="shared" si="29"/>
        <v/>
      </c>
    </row>
    <row r="572" spans="1:21" ht="21" customHeight="1" x14ac:dyDescent="0.15">
      <c r="A572" s="282"/>
      <c r="B572" s="282"/>
      <c r="C572" s="282"/>
      <c r="D572" s="283"/>
      <c r="E572" s="283"/>
      <c r="F572" s="283"/>
      <c r="G572" s="284"/>
      <c r="H572" s="284"/>
      <c r="I572" s="285"/>
      <c r="J572" s="286"/>
      <c r="K572" s="319">
        <f t="shared" si="27"/>
        <v>0</v>
      </c>
      <c r="L572" s="292"/>
      <c r="M572" s="293"/>
      <c r="N572" s="292"/>
      <c r="O572" s="293"/>
      <c r="P572" s="282"/>
      <c r="Q572" s="282"/>
      <c r="R572" s="282"/>
      <c r="S572" s="282"/>
      <c r="T572" s="27" t="str">
        <f t="shared" si="28"/>
        <v/>
      </c>
      <c r="U572" s="49" t="str">
        <f t="shared" si="29"/>
        <v/>
      </c>
    </row>
    <row r="573" spans="1:21" ht="21" customHeight="1" x14ac:dyDescent="0.15">
      <c r="A573" s="282"/>
      <c r="B573" s="282"/>
      <c r="C573" s="282"/>
      <c r="D573" s="283"/>
      <c r="E573" s="283"/>
      <c r="F573" s="283"/>
      <c r="G573" s="284"/>
      <c r="H573" s="284"/>
      <c r="I573" s="285"/>
      <c r="J573" s="286"/>
      <c r="K573" s="319">
        <f t="shared" si="27"/>
        <v>0</v>
      </c>
      <c r="L573" s="292"/>
      <c r="M573" s="293"/>
      <c r="N573" s="292"/>
      <c r="O573" s="293"/>
      <c r="P573" s="282"/>
      <c r="Q573" s="282"/>
      <c r="R573" s="282"/>
      <c r="S573" s="282"/>
      <c r="T573" s="27" t="str">
        <f t="shared" si="28"/>
        <v/>
      </c>
      <c r="U573" s="49" t="str">
        <f t="shared" si="29"/>
        <v/>
      </c>
    </row>
    <row r="574" spans="1:21" ht="21" customHeight="1" x14ac:dyDescent="0.15">
      <c r="A574" s="282"/>
      <c r="B574" s="282"/>
      <c r="C574" s="282"/>
      <c r="D574" s="283"/>
      <c r="E574" s="283"/>
      <c r="F574" s="283"/>
      <c r="G574" s="284"/>
      <c r="H574" s="284"/>
      <c r="I574" s="285"/>
      <c r="J574" s="286"/>
      <c r="K574" s="319">
        <f t="shared" si="27"/>
        <v>0</v>
      </c>
      <c r="L574" s="292"/>
      <c r="M574" s="293"/>
      <c r="N574" s="292"/>
      <c r="O574" s="293"/>
      <c r="P574" s="282"/>
      <c r="Q574" s="282"/>
      <c r="R574" s="282"/>
      <c r="S574" s="282"/>
      <c r="T574" s="27" t="str">
        <f t="shared" si="28"/>
        <v/>
      </c>
      <c r="U574" s="49" t="str">
        <f t="shared" si="29"/>
        <v/>
      </c>
    </row>
    <row r="575" spans="1:21" ht="21" customHeight="1" x14ac:dyDescent="0.15">
      <c r="A575" s="282"/>
      <c r="B575" s="282"/>
      <c r="C575" s="282"/>
      <c r="D575" s="283"/>
      <c r="E575" s="283"/>
      <c r="F575" s="283"/>
      <c r="G575" s="284"/>
      <c r="H575" s="284"/>
      <c r="I575" s="285"/>
      <c r="J575" s="286"/>
      <c r="K575" s="319">
        <f t="shared" si="27"/>
        <v>0</v>
      </c>
      <c r="L575" s="292"/>
      <c r="M575" s="293"/>
      <c r="N575" s="292"/>
      <c r="O575" s="293"/>
      <c r="P575" s="282"/>
      <c r="Q575" s="282"/>
      <c r="R575" s="282"/>
      <c r="S575" s="282"/>
      <c r="T575" s="27" t="str">
        <f t="shared" si="28"/>
        <v/>
      </c>
      <c r="U575" s="49" t="str">
        <f t="shared" si="29"/>
        <v/>
      </c>
    </row>
    <row r="576" spans="1:21" ht="21" customHeight="1" x14ac:dyDescent="0.15">
      <c r="A576" s="282"/>
      <c r="B576" s="282"/>
      <c r="C576" s="282"/>
      <c r="D576" s="283"/>
      <c r="E576" s="283"/>
      <c r="F576" s="283"/>
      <c r="G576" s="284"/>
      <c r="H576" s="284"/>
      <c r="I576" s="285"/>
      <c r="J576" s="286"/>
      <c r="K576" s="319">
        <f t="shared" si="27"/>
        <v>0</v>
      </c>
      <c r="L576" s="292"/>
      <c r="M576" s="293"/>
      <c r="N576" s="292"/>
      <c r="O576" s="293"/>
      <c r="P576" s="282"/>
      <c r="Q576" s="282"/>
      <c r="R576" s="282"/>
      <c r="S576" s="282"/>
      <c r="T576" s="27" t="str">
        <f t="shared" si="28"/>
        <v/>
      </c>
      <c r="U576" s="49" t="str">
        <f t="shared" si="29"/>
        <v/>
      </c>
    </row>
    <row r="577" spans="1:21" ht="21" customHeight="1" x14ac:dyDescent="0.15">
      <c r="A577" s="282"/>
      <c r="B577" s="282"/>
      <c r="C577" s="282"/>
      <c r="D577" s="283"/>
      <c r="E577" s="283"/>
      <c r="F577" s="283"/>
      <c r="G577" s="284"/>
      <c r="H577" s="284"/>
      <c r="I577" s="285"/>
      <c r="J577" s="286"/>
      <c r="K577" s="319">
        <f t="shared" si="27"/>
        <v>0</v>
      </c>
      <c r="L577" s="292"/>
      <c r="M577" s="293"/>
      <c r="N577" s="292"/>
      <c r="O577" s="293"/>
      <c r="P577" s="282"/>
      <c r="Q577" s="282"/>
      <c r="R577" s="282"/>
      <c r="S577" s="282"/>
      <c r="T577" s="27" t="str">
        <f t="shared" si="28"/>
        <v/>
      </c>
      <c r="U577" s="49" t="str">
        <f t="shared" si="29"/>
        <v/>
      </c>
    </row>
    <row r="578" spans="1:21" ht="21" customHeight="1" x14ac:dyDescent="0.15">
      <c r="A578" s="282"/>
      <c r="B578" s="282"/>
      <c r="C578" s="282"/>
      <c r="D578" s="283"/>
      <c r="E578" s="283"/>
      <c r="F578" s="283"/>
      <c r="G578" s="284"/>
      <c r="H578" s="284"/>
      <c r="I578" s="285"/>
      <c r="J578" s="286"/>
      <c r="K578" s="319">
        <f t="shared" si="27"/>
        <v>0</v>
      </c>
      <c r="L578" s="292"/>
      <c r="M578" s="293"/>
      <c r="N578" s="292"/>
      <c r="O578" s="293"/>
      <c r="P578" s="282"/>
      <c r="Q578" s="282"/>
      <c r="R578" s="282"/>
      <c r="S578" s="282"/>
      <c r="T578" s="27" t="str">
        <f t="shared" si="28"/>
        <v/>
      </c>
      <c r="U578" s="49" t="str">
        <f t="shared" si="29"/>
        <v/>
      </c>
    </row>
    <row r="579" spans="1:21" ht="21" customHeight="1" x14ac:dyDescent="0.15">
      <c r="A579" s="282"/>
      <c r="B579" s="282"/>
      <c r="C579" s="282"/>
      <c r="D579" s="283"/>
      <c r="E579" s="283"/>
      <c r="F579" s="283"/>
      <c r="G579" s="284"/>
      <c r="H579" s="284"/>
      <c r="I579" s="285"/>
      <c r="J579" s="286"/>
      <c r="K579" s="319">
        <f t="shared" si="27"/>
        <v>0</v>
      </c>
      <c r="L579" s="292"/>
      <c r="M579" s="293"/>
      <c r="N579" s="292"/>
      <c r="O579" s="293"/>
      <c r="P579" s="282"/>
      <c r="Q579" s="282"/>
      <c r="R579" s="282"/>
      <c r="S579" s="282"/>
      <c r="T579" s="27" t="str">
        <f t="shared" si="28"/>
        <v/>
      </c>
      <c r="U579" s="49" t="str">
        <f t="shared" si="29"/>
        <v/>
      </c>
    </row>
    <row r="580" spans="1:21" ht="21" customHeight="1" x14ac:dyDescent="0.15">
      <c r="A580" s="282"/>
      <c r="B580" s="282"/>
      <c r="C580" s="282"/>
      <c r="D580" s="283"/>
      <c r="E580" s="283"/>
      <c r="F580" s="283"/>
      <c r="G580" s="284"/>
      <c r="H580" s="284"/>
      <c r="I580" s="285"/>
      <c r="J580" s="286"/>
      <c r="K580" s="319">
        <f t="shared" si="27"/>
        <v>0</v>
      </c>
      <c r="L580" s="292"/>
      <c r="M580" s="293"/>
      <c r="N580" s="292"/>
      <c r="O580" s="293"/>
      <c r="P580" s="282"/>
      <c r="Q580" s="282"/>
      <c r="R580" s="282"/>
      <c r="S580" s="282"/>
      <c r="T580" s="27" t="str">
        <f t="shared" si="28"/>
        <v/>
      </c>
      <c r="U580" s="49" t="str">
        <f t="shared" si="29"/>
        <v/>
      </c>
    </row>
    <row r="581" spans="1:21" ht="21" customHeight="1" x14ac:dyDescent="0.15">
      <c r="A581" s="282"/>
      <c r="B581" s="282"/>
      <c r="C581" s="282"/>
      <c r="D581" s="283"/>
      <c r="E581" s="283"/>
      <c r="F581" s="283"/>
      <c r="G581" s="284"/>
      <c r="H581" s="284"/>
      <c r="I581" s="285"/>
      <c r="J581" s="286"/>
      <c r="K581" s="319">
        <f t="shared" si="27"/>
        <v>0</v>
      </c>
      <c r="L581" s="292"/>
      <c r="M581" s="293"/>
      <c r="N581" s="292"/>
      <c r="O581" s="293"/>
      <c r="P581" s="282"/>
      <c r="Q581" s="282"/>
      <c r="R581" s="282"/>
      <c r="S581" s="282"/>
      <c r="T581" s="27" t="str">
        <f t="shared" si="28"/>
        <v/>
      </c>
      <c r="U581" s="49" t="str">
        <f t="shared" si="29"/>
        <v/>
      </c>
    </row>
    <row r="582" spans="1:21" ht="21" customHeight="1" x14ac:dyDescent="0.15">
      <c r="A582" s="282"/>
      <c r="B582" s="282"/>
      <c r="C582" s="282"/>
      <c r="D582" s="283"/>
      <c r="E582" s="283"/>
      <c r="F582" s="283"/>
      <c r="G582" s="284"/>
      <c r="H582" s="284"/>
      <c r="I582" s="285"/>
      <c r="J582" s="286"/>
      <c r="K582" s="319">
        <f t="shared" si="27"/>
        <v>0</v>
      </c>
      <c r="L582" s="292"/>
      <c r="M582" s="293"/>
      <c r="N582" s="292"/>
      <c r="O582" s="293"/>
      <c r="P582" s="282"/>
      <c r="Q582" s="282"/>
      <c r="R582" s="282"/>
      <c r="S582" s="282"/>
      <c r="T582" s="27" t="str">
        <f t="shared" si="28"/>
        <v/>
      </c>
      <c r="U582" s="49" t="str">
        <f t="shared" si="29"/>
        <v/>
      </c>
    </row>
    <row r="583" spans="1:21" ht="21" customHeight="1" x14ac:dyDescent="0.15">
      <c r="A583" s="282"/>
      <c r="B583" s="282"/>
      <c r="C583" s="282"/>
      <c r="D583" s="283"/>
      <c r="E583" s="283"/>
      <c r="F583" s="283"/>
      <c r="G583" s="284"/>
      <c r="H583" s="284"/>
      <c r="I583" s="285"/>
      <c r="J583" s="286"/>
      <c r="K583" s="319">
        <f t="shared" ref="K583:K627" si="30">J583-E583</f>
        <v>0</v>
      </c>
      <c r="L583" s="292"/>
      <c r="M583" s="293"/>
      <c r="N583" s="292"/>
      <c r="O583" s="293"/>
      <c r="P583" s="282"/>
      <c r="Q583" s="282"/>
      <c r="R583" s="282"/>
      <c r="S583" s="282"/>
      <c r="T583" s="27" t="str">
        <f t="shared" ref="T583:T646" si="31">CONCATENATE(L583,C583)</f>
        <v/>
      </c>
      <c r="U583" s="49" t="str">
        <f t="shared" ref="U583:U646" si="32">CONCATENATE(N583,H583)</f>
        <v/>
      </c>
    </row>
    <row r="584" spans="1:21" ht="21" customHeight="1" x14ac:dyDescent="0.15">
      <c r="A584" s="282"/>
      <c r="B584" s="282"/>
      <c r="C584" s="282"/>
      <c r="D584" s="283"/>
      <c r="E584" s="283"/>
      <c r="F584" s="283"/>
      <c r="G584" s="284"/>
      <c r="H584" s="284"/>
      <c r="I584" s="285"/>
      <c r="J584" s="286"/>
      <c r="K584" s="319">
        <f t="shared" si="30"/>
        <v>0</v>
      </c>
      <c r="L584" s="292"/>
      <c r="M584" s="293"/>
      <c r="N584" s="292"/>
      <c r="O584" s="293"/>
      <c r="P584" s="282"/>
      <c r="Q584" s="282"/>
      <c r="R584" s="282"/>
      <c r="S584" s="282"/>
      <c r="T584" s="27" t="str">
        <f t="shared" si="31"/>
        <v/>
      </c>
      <c r="U584" s="49" t="str">
        <f t="shared" si="32"/>
        <v/>
      </c>
    </row>
    <row r="585" spans="1:21" ht="21" customHeight="1" x14ac:dyDescent="0.15">
      <c r="A585" s="282"/>
      <c r="B585" s="282"/>
      <c r="C585" s="282"/>
      <c r="D585" s="283"/>
      <c r="E585" s="283"/>
      <c r="F585" s="283"/>
      <c r="G585" s="284"/>
      <c r="H585" s="284"/>
      <c r="I585" s="285"/>
      <c r="J585" s="286"/>
      <c r="K585" s="319">
        <f t="shared" si="30"/>
        <v>0</v>
      </c>
      <c r="L585" s="292"/>
      <c r="M585" s="293"/>
      <c r="N585" s="292"/>
      <c r="O585" s="293"/>
      <c r="P585" s="282"/>
      <c r="Q585" s="282"/>
      <c r="R585" s="282"/>
      <c r="S585" s="282"/>
      <c r="T585" s="27" t="str">
        <f t="shared" si="31"/>
        <v/>
      </c>
      <c r="U585" s="49" t="str">
        <f t="shared" si="32"/>
        <v/>
      </c>
    </row>
    <row r="586" spans="1:21" ht="21" customHeight="1" x14ac:dyDescent="0.15">
      <c r="A586" s="282"/>
      <c r="B586" s="282"/>
      <c r="C586" s="282"/>
      <c r="D586" s="283"/>
      <c r="E586" s="283"/>
      <c r="F586" s="283"/>
      <c r="G586" s="284"/>
      <c r="H586" s="284"/>
      <c r="I586" s="285"/>
      <c r="J586" s="286"/>
      <c r="K586" s="319">
        <f t="shared" si="30"/>
        <v>0</v>
      </c>
      <c r="L586" s="292"/>
      <c r="M586" s="293"/>
      <c r="N586" s="292"/>
      <c r="O586" s="293"/>
      <c r="P586" s="282"/>
      <c r="Q586" s="282"/>
      <c r="R586" s="282"/>
      <c r="S586" s="282"/>
      <c r="T586" s="27" t="str">
        <f t="shared" si="31"/>
        <v/>
      </c>
      <c r="U586" s="49" t="str">
        <f t="shared" si="32"/>
        <v/>
      </c>
    </row>
    <row r="587" spans="1:21" ht="21" customHeight="1" x14ac:dyDescent="0.15">
      <c r="A587" s="282"/>
      <c r="B587" s="282"/>
      <c r="C587" s="282"/>
      <c r="D587" s="283"/>
      <c r="E587" s="283"/>
      <c r="F587" s="283"/>
      <c r="G587" s="284"/>
      <c r="H587" s="284"/>
      <c r="I587" s="285"/>
      <c r="J587" s="286"/>
      <c r="K587" s="319">
        <f t="shared" si="30"/>
        <v>0</v>
      </c>
      <c r="L587" s="292"/>
      <c r="M587" s="293"/>
      <c r="N587" s="292"/>
      <c r="O587" s="293"/>
      <c r="P587" s="282"/>
      <c r="Q587" s="282"/>
      <c r="R587" s="282"/>
      <c r="S587" s="282"/>
      <c r="T587" s="27" t="str">
        <f t="shared" si="31"/>
        <v/>
      </c>
      <c r="U587" s="49" t="str">
        <f t="shared" si="32"/>
        <v/>
      </c>
    </row>
    <row r="588" spans="1:21" ht="21" customHeight="1" x14ac:dyDescent="0.15">
      <c r="A588" s="282"/>
      <c r="B588" s="282"/>
      <c r="C588" s="282"/>
      <c r="D588" s="283"/>
      <c r="E588" s="283"/>
      <c r="F588" s="283"/>
      <c r="G588" s="284"/>
      <c r="H588" s="284"/>
      <c r="I588" s="285"/>
      <c r="J588" s="286"/>
      <c r="K588" s="319">
        <f t="shared" si="30"/>
        <v>0</v>
      </c>
      <c r="L588" s="292"/>
      <c r="M588" s="293"/>
      <c r="N588" s="292"/>
      <c r="O588" s="293"/>
      <c r="P588" s="282"/>
      <c r="Q588" s="282"/>
      <c r="R588" s="282"/>
      <c r="S588" s="282"/>
      <c r="T588" s="27" t="str">
        <f t="shared" si="31"/>
        <v/>
      </c>
      <c r="U588" s="49" t="str">
        <f t="shared" si="32"/>
        <v/>
      </c>
    </row>
    <row r="589" spans="1:21" ht="21" customHeight="1" x14ac:dyDescent="0.15">
      <c r="A589" s="282"/>
      <c r="B589" s="282"/>
      <c r="C589" s="282"/>
      <c r="D589" s="283"/>
      <c r="E589" s="283"/>
      <c r="F589" s="283"/>
      <c r="G589" s="284"/>
      <c r="H589" s="284"/>
      <c r="I589" s="285"/>
      <c r="J589" s="286"/>
      <c r="K589" s="319">
        <f t="shared" si="30"/>
        <v>0</v>
      </c>
      <c r="L589" s="292"/>
      <c r="M589" s="293"/>
      <c r="N589" s="292"/>
      <c r="O589" s="293"/>
      <c r="P589" s="282"/>
      <c r="Q589" s="282"/>
      <c r="R589" s="282"/>
      <c r="S589" s="282"/>
      <c r="T589" s="27" t="str">
        <f t="shared" si="31"/>
        <v/>
      </c>
      <c r="U589" s="49" t="str">
        <f t="shared" si="32"/>
        <v/>
      </c>
    </row>
    <row r="590" spans="1:21" ht="21" customHeight="1" x14ac:dyDescent="0.15">
      <c r="A590" s="282"/>
      <c r="B590" s="282"/>
      <c r="C590" s="282"/>
      <c r="D590" s="283"/>
      <c r="E590" s="283"/>
      <c r="F590" s="283"/>
      <c r="G590" s="284"/>
      <c r="H590" s="284"/>
      <c r="I590" s="285"/>
      <c r="J590" s="286"/>
      <c r="K590" s="319">
        <f t="shared" si="30"/>
        <v>0</v>
      </c>
      <c r="L590" s="292"/>
      <c r="M590" s="293"/>
      <c r="N590" s="292"/>
      <c r="O590" s="293"/>
      <c r="P590" s="282"/>
      <c r="Q590" s="282"/>
      <c r="R590" s="282"/>
      <c r="S590" s="282"/>
      <c r="T590" s="27" t="str">
        <f t="shared" si="31"/>
        <v/>
      </c>
      <c r="U590" s="49" t="str">
        <f t="shared" si="32"/>
        <v/>
      </c>
    </row>
    <row r="591" spans="1:21" ht="21" customHeight="1" x14ac:dyDescent="0.15">
      <c r="A591" s="282"/>
      <c r="B591" s="282"/>
      <c r="C591" s="282"/>
      <c r="D591" s="283"/>
      <c r="E591" s="283"/>
      <c r="F591" s="283"/>
      <c r="G591" s="284"/>
      <c r="H591" s="284"/>
      <c r="I591" s="285"/>
      <c r="J591" s="286"/>
      <c r="K591" s="319">
        <f t="shared" si="30"/>
        <v>0</v>
      </c>
      <c r="L591" s="292"/>
      <c r="M591" s="293"/>
      <c r="N591" s="292"/>
      <c r="O591" s="293"/>
      <c r="P591" s="282"/>
      <c r="Q591" s="282"/>
      <c r="R591" s="282"/>
      <c r="S591" s="282"/>
      <c r="T591" s="27" t="str">
        <f t="shared" si="31"/>
        <v/>
      </c>
      <c r="U591" s="49" t="str">
        <f t="shared" si="32"/>
        <v/>
      </c>
    </row>
    <row r="592" spans="1:21" ht="21" customHeight="1" x14ac:dyDescent="0.15">
      <c r="A592" s="282"/>
      <c r="B592" s="282"/>
      <c r="C592" s="282"/>
      <c r="D592" s="283"/>
      <c r="E592" s="283"/>
      <c r="F592" s="283"/>
      <c r="G592" s="284"/>
      <c r="H592" s="284"/>
      <c r="I592" s="285"/>
      <c r="J592" s="286"/>
      <c r="K592" s="319">
        <f t="shared" si="30"/>
        <v>0</v>
      </c>
      <c r="L592" s="292"/>
      <c r="M592" s="293"/>
      <c r="N592" s="292"/>
      <c r="O592" s="293"/>
      <c r="P592" s="282"/>
      <c r="Q592" s="282"/>
      <c r="R592" s="282"/>
      <c r="S592" s="282"/>
      <c r="T592" s="27" t="str">
        <f t="shared" si="31"/>
        <v/>
      </c>
      <c r="U592" s="49" t="str">
        <f t="shared" si="32"/>
        <v/>
      </c>
    </row>
    <row r="593" spans="1:21" ht="21" customHeight="1" x14ac:dyDescent="0.15">
      <c r="A593" s="282"/>
      <c r="B593" s="282"/>
      <c r="C593" s="282"/>
      <c r="D593" s="283"/>
      <c r="E593" s="283"/>
      <c r="F593" s="283"/>
      <c r="G593" s="284"/>
      <c r="H593" s="284"/>
      <c r="I593" s="285"/>
      <c r="J593" s="286"/>
      <c r="K593" s="319">
        <f t="shared" si="30"/>
        <v>0</v>
      </c>
      <c r="L593" s="292"/>
      <c r="M593" s="293"/>
      <c r="N593" s="292"/>
      <c r="O593" s="293"/>
      <c r="P593" s="282"/>
      <c r="Q593" s="282"/>
      <c r="R593" s="282"/>
      <c r="S593" s="282"/>
      <c r="T593" s="27" t="str">
        <f t="shared" si="31"/>
        <v/>
      </c>
      <c r="U593" s="49" t="str">
        <f t="shared" si="32"/>
        <v/>
      </c>
    </row>
    <row r="594" spans="1:21" ht="21" customHeight="1" x14ac:dyDescent="0.15">
      <c r="A594" s="282"/>
      <c r="B594" s="282"/>
      <c r="C594" s="282"/>
      <c r="D594" s="283"/>
      <c r="E594" s="283"/>
      <c r="F594" s="283"/>
      <c r="G594" s="284"/>
      <c r="H594" s="284"/>
      <c r="I594" s="285"/>
      <c r="J594" s="286"/>
      <c r="K594" s="319">
        <f t="shared" si="30"/>
        <v>0</v>
      </c>
      <c r="L594" s="292"/>
      <c r="M594" s="293"/>
      <c r="N594" s="292"/>
      <c r="O594" s="293"/>
      <c r="P594" s="282"/>
      <c r="Q594" s="282"/>
      <c r="R594" s="282"/>
      <c r="S594" s="282"/>
      <c r="T594" s="27" t="str">
        <f t="shared" si="31"/>
        <v/>
      </c>
      <c r="U594" s="49" t="str">
        <f t="shared" si="32"/>
        <v/>
      </c>
    </row>
    <row r="595" spans="1:21" ht="21" customHeight="1" x14ac:dyDescent="0.15">
      <c r="A595" s="282"/>
      <c r="B595" s="282"/>
      <c r="C595" s="282"/>
      <c r="D595" s="283"/>
      <c r="E595" s="283"/>
      <c r="F595" s="283"/>
      <c r="G595" s="284"/>
      <c r="H595" s="284"/>
      <c r="I595" s="285"/>
      <c r="J595" s="286"/>
      <c r="K595" s="319">
        <f t="shared" si="30"/>
        <v>0</v>
      </c>
      <c r="L595" s="292"/>
      <c r="M595" s="293"/>
      <c r="N595" s="292"/>
      <c r="O595" s="293"/>
      <c r="P595" s="282"/>
      <c r="Q595" s="282"/>
      <c r="R595" s="282"/>
      <c r="S595" s="282"/>
      <c r="T595" s="27" t="str">
        <f t="shared" si="31"/>
        <v/>
      </c>
      <c r="U595" s="49" t="str">
        <f t="shared" si="32"/>
        <v/>
      </c>
    </row>
    <row r="596" spans="1:21" ht="21" customHeight="1" x14ac:dyDescent="0.15">
      <c r="A596" s="282"/>
      <c r="B596" s="282"/>
      <c r="C596" s="282"/>
      <c r="D596" s="283"/>
      <c r="E596" s="283"/>
      <c r="F596" s="283"/>
      <c r="G596" s="284"/>
      <c r="H596" s="284"/>
      <c r="I596" s="285"/>
      <c r="J596" s="286"/>
      <c r="K596" s="319">
        <f t="shared" si="30"/>
        <v>0</v>
      </c>
      <c r="L596" s="292"/>
      <c r="M596" s="293"/>
      <c r="N596" s="292"/>
      <c r="O596" s="293"/>
      <c r="P596" s="282"/>
      <c r="Q596" s="282"/>
      <c r="R596" s="282"/>
      <c r="S596" s="282"/>
      <c r="T596" s="27" t="str">
        <f t="shared" si="31"/>
        <v/>
      </c>
      <c r="U596" s="49" t="str">
        <f t="shared" si="32"/>
        <v/>
      </c>
    </row>
    <row r="597" spans="1:21" ht="21" customHeight="1" x14ac:dyDescent="0.15">
      <c r="A597" s="282"/>
      <c r="B597" s="282"/>
      <c r="C597" s="282"/>
      <c r="D597" s="283"/>
      <c r="E597" s="283"/>
      <c r="F597" s="283"/>
      <c r="G597" s="284"/>
      <c r="H597" s="284"/>
      <c r="I597" s="285"/>
      <c r="J597" s="286"/>
      <c r="K597" s="319">
        <f t="shared" si="30"/>
        <v>0</v>
      </c>
      <c r="L597" s="292"/>
      <c r="M597" s="293"/>
      <c r="N597" s="292"/>
      <c r="O597" s="293"/>
      <c r="P597" s="282"/>
      <c r="Q597" s="282"/>
      <c r="R597" s="282"/>
      <c r="S597" s="282"/>
      <c r="T597" s="27" t="str">
        <f t="shared" si="31"/>
        <v/>
      </c>
      <c r="U597" s="49" t="str">
        <f t="shared" si="32"/>
        <v/>
      </c>
    </row>
    <row r="598" spans="1:21" ht="21" customHeight="1" x14ac:dyDescent="0.15">
      <c r="A598" s="282"/>
      <c r="B598" s="282"/>
      <c r="C598" s="282"/>
      <c r="D598" s="283"/>
      <c r="E598" s="283"/>
      <c r="F598" s="283"/>
      <c r="G598" s="284"/>
      <c r="H598" s="284"/>
      <c r="I598" s="285"/>
      <c r="J598" s="286"/>
      <c r="K598" s="319">
        <f t="shared" si="30"/>
        <v>0</v>
      </c>
      <c r="L598" s="292"/>
      <c r="M598" s="293"/>
      <c r="N598" s="292"/>
      <c r="O598" s="293"/>
      <c r="P598" s="282"/>
      <c r="Q598" s="282"/>
      <c r="R598" s="282"/>
      <c r="S598" s="282"/>
      <c r="T598" s="27" t="str">
        <f t="shared" si="31"/>
        <v/>
      </c>
      <c r="U598" s="49" t="str">
        <f t="shared" si="32"/>
        <v/>
      </c>
    </row>
    <row r="599" spans="1:21" ht="21" customHeight="1" x14ac:dyDescent="0.15">
      <c r="A599" s="282"/>
      <c r="B599" s="282"/>
      <c r="C599" s="282"/>
      <c r="D599" s="283"/>
      <c r="E599" s="283"/>
      <c r="F599" s="283"/>
      <c r="G599" s="284"/>
      <c r="H599" s="284"/>
      <c r="I599" s="285"/>
      <c r="J599" s="286"/>
      <c r="K599" s="319">
        <f t="shared" si="30"/>
        <v>0</v>
      </c>
      <c r="L599" s="292"/>
      <c r="M599" s="293"/>
      <c r="N599" s="292"/>
      <c r="O599" s="293"/>
      <c r="P599" s="282"/>
      <c r="Q599" s="282"/>
      <c r="R599" s="282"/>
      <c r="S599" s="282"/>
      <c r="T599" s="27" t="str">
        <f t="shared" si="31"/>
        <v/>
      </c>
      <c r="U599" s="49" t="str">
        <f t="shared" si="32"/>
        <v/>
      </c>
    </row>
    <row r="600" spans="1:21" ht="21" customHeight="1" x14ac:dyDescent="0.15">
      <c r="A600" s="282"/>
      <c r="B600" s="282"/>
      <c r="C600" s="282"/>
      <c r="D600" s="283"/>
      <c r="E600" s="283"/>
      <c r="F600" s="283"/>
      <c r="G600" s="284"/>
      <c r="H600" s="284"/>
      <c r="I600" s="285"/>
      <c r="J600" s="286"/>
      <c r="K600" s="319">
        <f t="shared" si="30"/>
        <v>0</v>
      </c>
      <c r="L600" s="292"/>
      <c r="M600" s="293"/>
      <c r="N600" s="292"/>
      <c r="O600" s="293"/>
      <c r="P600" s="282"/>
      <c r="Q600" s="282"/>
      <c r="R600" s="282"/>
      <c r="S600" s="282"/>
      <c r="T600" s="27" t="str">
        <f t="shared" si="31"/>
        <v/>
      </c>
      <c r="U600" s="49" t="str">
        <f t="shared" si="32"/>
        <v/>
      </c>
    </row>
    <row r="601" spans="1:21" ht="21" customHeight="1" x14ac:dyDescent="0.15">
      <c r="A601" s="282"/>
      <c r="B601" s="282"/>
      <c r="C601" s="282"/>
      <c r="D601" s="283"/>
      <c r="E601" s="283"/>
      <c r="F601" s="283"/>
      <c r="G601" s="284"/>
      <c r="H601" s="284"/>
      <c r="I601" s="285"/>
      <c r="J601" s="286"/>
      <c r="K601" s="319">
        <f t="shared" si="30"/>
        <v>0</v>
      </c>
      <c r="L601" s="292"/>
      <c r="M601" s="293"/>
      <c r="N601" s="292"/>
      <c r="O601" s="293"/>
      <c r="P601" s="282"/>
      <c r="Q601" s="282"/>
      <c r="R601" s="282"/>
      <c r="S601" s="282"/>
      <c r="T601" s="27" t="str">
        <f t="shared" si="31"/>
        <v/>
      </c>
      <c r="U601" s="49" t="str">
        <f t="shared" si="32"/>
        <v/>
      </c>
    </row>
    <row r="602" spans="1:21" ht="21" customHeight="1" x14ac:dyDescent="0.15">
      <c r="A602" s="282"/>
      <c r="B602" s="282"/>
      <c r="C602" s="282"/>
      <c r="D602" s="283"/>
      <c r="E602" s="283"/>
      <c r="F602" s="283"/>
      <c r="G602" s="284"/>
      <c r="H602" s="284"/>
      <c r="I602" s="285"/>
      <c r="J602" s="286"/>
      <c r="K602" s="319">
        <f t="shared" si="30"/>
        <v>0</v>
      </c>
      <c r="L602" s="292"/>
      <c r="M602" s="293"/>
      <c r="N602" s="292"/>
      <c r="O602" s="293"/>
      <c r="P602" s="282"/>
      <c r="Q602" s="282"/>
      <c r="R602" s="282"/>
      <c r="S602" s="282"/>
      <c r="T602" s="27" t="str">
        <f t="shared" si="31"/>
        <v/>
      </c>
      <c r="U602" s="49" t="str">
        <f t="shared" si="32"/>
        <v/>
      </c>
    </row>
    <row r="603" spans="1:21" ht="21" customHeight="1" x14ac:dyDescent="0.15">
      <c r="A603" s="282"/>
      <c r="B603" s="282"/>
      <c r="C603" s="282"/>
      <c r="D603" s="283"/>
      <c r="E603" s="283"/>
      <c r="F603" s="283"/>
      <c r="G603" s="284"/>
      <c r="H603" s="284"/>
      <c r="I603" s="285"/>
      <c r="J603" s="286"/>
      <c r="K603" s="319">
        <f t="shared" si="30"/>
        <v>0</v>
      </c>
      <c r="L603" s="292"/>
      <c r="M603" s="293"/>
      <c r="N603" s="292"/>
      <c r="O603" s="293"/>
      <c r="P603" s="282"/>
      <c r="Q603" s="282"/>
      <c r="R603" s="282"/>
      <c r="S603" s="282"/>
      <c r="T603" s="27" t="str">
        <f t="shared" si="31"/>
        <v/>
      </c>
      <c r="U603" s="49" t="str">
        <f t="shared" si="32"/>
        <v/>
      </c>
    </row>
    <row r="604" spans="1:21" ht="21" customHeight="1" x14ac:dyDescent="0.15">
      <c r="A604" s="282"/>
      <c r="B604" s="282"/>
      <c r="C604" s="282"/>
      <c r="D604" s="283"/>
      <c r="E604" s="283"/>
      <c r="F604" s="283"/>
      <c r="G604" s="284"/>
      <c r="H604" s="284"/>
      <c r="I604" s="285"/>
      <c r="J604" s="286"/>
      <c r="K604" s="319">
        <f t="shared" si="30"/>
        <v>0</v>
      </c>
      <c r="L604" s="292"/>
      <c r="M604" s="293"/>
      <c r="N604" s="292"/>
      <c r="O604" s="293"/>
      <c r="P604" s="282"/>
      <c r="Q604" s="282"/>
      <c r="R604" s="282"/>
      <c r="S604" s="282"/>
      <c r="T604" s="27" t="str">
        <f t="shared" si="31"/>
        <v/>
      </c>
      <c r="U604" s="49" t="str">
        <f t="shared" si="32"/>
        <v/>
      </c>
    </row>
    <row r="605" spans="1:21" ht="21" customHeight="1" x14ac:dyDescent="0.15">
      <c r="A605" s="282"/>
      <c r="B605" s="282"/>
      <c r="C605" s="282"/>
      <c r="D605" s="283"/>
      <c r="E605" s="283"/>
      <c r="F605" s="283"/>
      <c r="G605" s="284"/>
      <c r="H605" s="284"/>
      <c r="I605" s="285"/>
      <c r="J605" s="286"/>
      <c r="K605" s="319">
        <f t="shared" si="30"/>
        <v>0</v>
      </c>
      <c r="L605" s="292"/>
      <c r="M605" s="293"/>
      <c r="N605" s="292"/>
      <c r="O605" s="293"/>
      <c r="P605" s="282"/>
      <c r="Q605" s="282"/>
      <c r="R605" s="282"/>
      <c r="S605" s="282"/>
      <c r="T605" s="27" t="str">
        <f t="shared" si="31"/>
        <v/>
      </c>
      <c r="U605" s="49" t="str">
        <f t="shared" si="32"/>
        <v/>
      </c>
    </row>
    <row r="606" spans="1:21" ht="21" customHeight="1" x14ac:dyDescent="0.15">
      <c r="A606" s="282"/>
      <c r="B606" s="282"/>
      <c r="C606" s="282"/>
      <c r="D606" s="283"/>
      <c r="E606" s="283"/>
      <c r="F606" s="283"/>
      <c r="G606" s="284"/>
      <c r="H606" s="284"/>
      <c r="I606" s="285"/>
      <c r="J606" s="286"/>
      <c r="K606" s="319">
        <f t="shared" si="30"/>
        <v>0</v>
      </c>
      <c r="L606" s="292"/>
      <c r="M606" s="293"/>
      <c r="N606" s="292"/>
      <c r="O606" s="293"/>
      <c r="P606" s="282"/>
      <c r="Q606" s="282"/>
      <c r="R606" s="282"/>
      <c r="S606" s="282"/>
      <c r="T606" s="27" t="str">
        <f t="shared" si="31"/>
        <v/>
      </c>
      <c r="U606" s="49" t="str">
        <f t="shared" si="32"/>
        <v/>
      </c>
    </row>
    <row r="607" spans="1:21" ht="21" customHeight="1" x14ac:dyDescent="0.15">
      <c r="A607" s="282"/>
      <c r="B607" s="282"/>
      <c r="C607" s="282"/>
      <c r="D607" s="283"/>
      <c r="E607" s="283"/>
      <c r="F607" s="283"/>
      <c r="G607" s="284"/>
      <c r="H607" s="284"/>
      <c r="I607" s="285"/>
      <c r="J607" s="286"/>
      <c r="K607" s="319">
        <f t="shared" si="30"/>
        <v>0</v>
      </c>
      <c r="L607" s="292"/>
      <c r="M607" s="293"/>
      <c r="N607" s="292"/>
      <c r="O607" s="293"/>
      <c r="P607" s="282"/>
      <c r="Q607" s="282"/>
      <c r="R607" s="282"/>
      <c r="S607" s="282"/>
      <c r="T607" s="27" t="str">
        <f t="shared" si="31"/>
        <v/>
      </c>
      <c r="U607" s="49" t="str">
        <f t="shared" si="32"/>
        <v/>
      </c>
    </row>
    <row r="608" spans="1:21" ht="21" customHeight="1" x14ac:dyDescent="0.15">
      <c r="A608" s="282"/>
      <c r="B608" s="282"/>
      <c r="C608" s="282"/>
      <c r="D608" s="283"/>
      <c r="E608" s="283"/>
      <c r="F608" s="283"/>
      <c r="G608" s="284"/>
      <c r="H608" s="284"/>
      <c r="I608" s="285"/>
      <c r="J608" s="286"/>
      <c r="K608" s="319">
        <f t="shared" si="30"/>
        <v>0</v>
      </c>
      <c r="L608" s="292"/>
      <c r="M608" s="293"/>
      <c r="N608" s="292"/>
      <c r="O608" s="293"/>
      <c r="P608" s="282"/>
      <c r="Q608" s="282"/>
      <c r="R608" s="282"/>
      <c r="S608" s="282"/>
      <c r="T608" s="27" t="str">
        <f t="shared" si="31"/>
        <v/>
      </c>
      <c r="U608" s="49" t="str">
        <f t="shared" si="32"/>
        <v/>
      </c>
    </row>
    <row r="609" spans="1:21" ht="21" customHeight="1" x14ac:dyDescent="0.15">
      <c r="A609" s="282"/>
      <c r="B609" s="282"/>
      <c r="C609" s="282"/>
      <c r="D609" s="283"/>
      <c r="E609" s="283"/>
      <c r="F609" s="283"/>
      <c r="G609" s="284"/>
      <c r="H609" s="284"/>
      <c r="I609" s="285"/>
      <c r="J609" s="286"/>
      <c r="K609" s="319">
        <f t="shared" si="30"/>
        <v>0</v>
      </c>
      <c r="L609" s="292"/>
      <c r="M609" s="293"/>
      <c r="N609" s="292"/>
      <c r="O609" s="293"/>
      <c r="P609" s="282"/>
      <c r="Q609" s="282"/>
      <c r="R609" s="282"/>
      <c r="S609" s="282"/>
      <c r="T609" s="27" t="str">
        <f t="shared" si="31"/>
        <v/>
      </c>
      <c r="U609" s="49" t="str">
        <f t="shared" si="32"/>
        <v/>
      </c>
    </row>
    <row r="610" spans="1:21" ht="21" customHeight="1" x14ac:dyDescent="0.15">
      <c r="A610" s="282"/>
      <c r="B610" s="282"/>
      <c r="C610" s="282"/>
      <c r="D610" s="283"/>
      <c r="E610" s="283"/>
      <c r="F610" s="283"/>
      <c r="G610" s="284"/>
      <c r="H610" s="284"/>
      <c r="I610" s="285"/>
      <c r="J610" s="286"/>
      <c r="K610" s="319">
        <f t="shared" si="30"/>
        <v>0</v>
      </c>
      <c r="L610" s="292"/>
      <c r="M610" s="293"/>
      <c r="N610" s="292"/>
      <c r="O610" s="293"/>
      <c r="P610" s="282"/>
      <c r="Q610" s="282"/>
      <c r="R610" s="282"/>
      <c r="S610" s="282"/>
      <c r="T610" s="27" t="str">
        <f t="shared" si="31"/>
        <v/>
      </c>
      <c r="U610" s="49" t="str">
        <f t="shared" si="32"/>
        <v/>
      </c>
    </row>
    <row r="611" spans="1:21" ht="21" customHeight="1" x14ac:dyDescent="0.15">
      <c r="A611" s="282"/>
      <c r="B611" s="282"/>
      <c r="C611" s="282"/>
      <c r="D611" s="283"/>
      <c r="E611" s="283"/>
      <c r="F611" s="283"/>
      <c r="G611" s="284"/>
      <c r="H611" s="284"/>
      <c r="I611" s="285"/>
      <c r="J611" s="286"/>
      <c r="K611" s="319">
        <f t="shared" si="30"/>
        <v>0</v>
      </c>
      <c r="L611" s="292"/>
      <c r="M611" s="293"/>
      <c r="N611" s="292"/>
      <c r="O611" s="293"/>
      <c r="P611" s="282"/>
      <c r="Q611" s="282"/>
      <c r="R611" s="282"/>
      <c r="S611" s="282"/>
      <c r="T611" s="27" t="str">
        <f t="shared" si="31"/>
        <v/>
      </c>
      <c r="U611" s="49" t="str">
        <f t="shared" si="32"/>
        <v/>
      </c>
    </row>
    <row r="612" spans="1:21" ht="21" customHeight="1" x14ac:dyDescent="0.15">
      <c r="A612" s="282"/>
      <c r="B612" s="282"/>
      <c r="C612" s="282"/>
      <c r="D612" s="283"/>
      <c r="E612" s="283"/>
      <c r="F612" s="283"/>
      <c r="G612" s="284"/>
      <c r="H612" s="284"/>
      <c r="I612" s="285"/>
      <c r="J612" s="286"/>
      <c r="K612" s="319">
        <f t="shared" si="30"/>
        <v>0</v>
      </c>
      <c r="L612" s="292"/>
      <c r="M612" s="293"/>
      <c r="N612" s="292"/>
      <c r="O612" s="293"/>
      <c r="P612" s="282"/>
      <c r="Q612" s="282"/>
      <c r="R612" s="282"/>
      <c r="S612" s="282"/>
      <c r="T612" s="27" t="str">
        <f t="shared" si="31"/>
        <v/>
      </c>
      <c r="U612" s="49" t="str">
        <f t="shared" si="32"/>
        <v/>
      </c>
    </row>
    <row r="613" spans="1:21" ht="21" customHeight="1" x14ac:dyDescent="0.15">
      <c r="A613" s="282"/>
      <c r="B613" s="282"/>
      <c r="C613" s="282"/>
      <c r="D613" s="283"/>
      <c r="E613" s="283"/>
      <c r="F613" s="283"/>
      <c r="G613" s="284"/>
      <c r="H613" s="284"/>
      <c r="I613" s="285"/>
      <c r="J613" s="286"/>
      <c r="K613" s="319">
        <f t="shared" si="30"/>
        <v>0</v>
      </c>
      <c r="L613" s="292"/>
      <c r="M613" s="293"/>
      <c r="N613" s="292"/>
      <c r="O613" s="293"/>
      <c r="P613" s="282"/>
      <c r="Q613" s="282"/>
      <c r="R613" s="282"/>
      <c r="S613" s="282"/>
      <c r="T613" s="27" t="str">
        <f t="shared" si="31"/>
        <v/>
      </c>
      <c r="U613" s="49" t="str">
        <f t="shared" si="32"/>
        <v/>
      </c>
    </row>
    <row r="614" spans="1:21" ht="21" customHeight="1" x14ac:dyDescent="0.15">
      <c r="A614" s="282"/>
      <c r="B614" s="282"/>
      <c r="C614" s="282"/>
      <c r="D614" s="283"/>
      <c r="E614" s="283"/>
      <c r="F614" s="283"/>
      <c r="G614" s="284"/>
      <c r="H614" s="284"/>
      <c r="I614" s="285"/>
      <c r="J614" s="286"/>
      <c r="K614" s="319">
        <f t="shared" si="30"/>
        <v>0</v>
      </c>
      <c r="L614" s="292"/>
      <c r="M614" s="293"/>
      <c r="N614" s="292"/>
      <c r="O614" s="293"/>
      <c r="P614" s="282"/>
      <c r="Q614" s="282"/>
      <c r="R614" s="282"/>
      <c r="S614" s="282"/>
      <c r="T614" s="27" t="str">
        <f t="shared" si="31"/>
        <v/>
      </c>
      <c r="U614" s="49" t="str">
        <f t="shared" si="32"/>
        <v/>
      </c>
    </row>
    <row r="615" spans="1:21" ht="21" customHeight="1" x14ac:dyDescent="0.15">
      <c r="A615" s="282"/>
      <c r="B615" s="282"/>
      <c r="C615" s="282"/>
      <c r="D615" s="283"/>
      <c r="E615" s="283"/>
      <c r="F615" s="283"/>
      <c r="G615" s="284"/>
      <c r="H615" s="284"/>
      <c r="I615" s="285"/>
      <c r="J615" s="286"/>
      <c r="K615" s="319">
        <f t="shared" si="30"/>
        <v>0</v>
      </c>
      <c r="L615" s="292"/>
      <c r="M615" s="293"/>
      <c r="N615" s="292"/>
      <c r="O615" s="293"/>
      <c r="P615" s="282"/>
      <c r="Q615" s="282"/>
      <c r="R615" s="282"/>
      <c r="S615" s="282"/>
      <c r="T615" s="27" t="str">
        <f t="shared" si="31"/>
        <v/>
      </c>
      <c r="U615" s="49" t="str">
        <f t="shared" si="32"/>
        <v/>
      </c>
    </row>
    <row r="616" spans="1:21" ht="21" customHeight="1" x14ac:dyDescent="0.15">
      <c r="A616" s="282"/>
      <c r="B616" s="282"/>
      <c r="C616" s="282"/>
      <c r="D616" s="283"/>
      <c r="E616" s="283"/>
      <c r="F616" s="283"/>
      <c r="G616" s="284"/>
      <c r="H616" s="284"/>
      <c r="I616" s="285"/>
      <c r="J616" s="286"/>
      <c r="K616" s="319">
        <f t="shared" si="30"/>
        <v>0</v>
      </c>
      <c r="L616" s="292"/>
      <c r="M616" s="293"/>
      <c r="N616" s="292"/>
      <c r="O616" s="293"/>
      <c r="P616" s="282"/>
      <c r="Q616" s="282"/>
      <c r="R616" s="282"/>
      <c r="S616" s="282"/>
      <c r="T616" s="27" t="str">
        <f t="shared" si="31"/>
        <v/>
      </c>
      <c r="U616" s="49" t="str">
        <f t="shared" si="32"/>
        <v/>
      </c>
    </row>
    <row r="617" spans="1:21" ht="21" customHeight="1" x14ac:dyDescent="0.15">
      <c r="A617" s="282"/>
      <c r="B617" s="282"/>
      <c r="C617" s="282"/>
      <c r="D617" s="283"/>
      <c r="E617" s="283"/>
      <c r="F617" s="283"/>
      <c r="G617" s="284"/>
      <c r="H617" s="284"/>
      <c r="I617" s="285"/>
      <c r="J617" s="286"/>
      <c r="K617" s="319">
        <f t="shared" si="30"/>
        <v>0</v>
      </c>
      <c r="L617" s="292"/>
      <c r="M617" s="293"/>
      <c r="N617" s="292"/>
      <c r="O617" s="293"/>
      <c r="P617" s="282"/>
      <c r="Q617" s="282"/>
      <c r="R617" s="282"/>
      <c r="S617" s="282"/>
      <c r="T617" s="27" t="str">
        <f t="shared" si="31"/>
        <v/>
      </c>
      <c r="U617" s="49" t="str">
        <f t="shared" si="32"/>
        <v/>
      </c>
    </row>
    <row r="618" spans="1:21" ht="21" customHeight="1" x14ac:dyDescent="0.15">
      <c r="A618" s="282"/>
      <c r="B618" s="282"/>
      <c r="C618" s="282"/>
      <c r="D618" s="283"/>
      <c r="E618" s="283"/>
      <c r="F618" s="283"/>
      <c r="G618" s="284"/>
      <c r="H618" s="284"/>
      <c r="I618" s="285"/>
      <c r="J618" s="286"/>
      <c r="K618" s="319">
        <f t="shared" si="30"/>
        <v>0</v>
      </c>
      <c r="L618" s="292"/>
      <c r="M618" s="293"/>
      <c r="N618" s="292"/>
      <c r="O618" s="293"/>
      <c r="P618" s="282"/>
      <c r="Q618" s="282"/>
      <c r="R618" s="282"/>
      <c r="S618" s="282"/>
      <c r="T618" s="27" t="str">
        <f t="shared" si="31"/>
        <v/>
      </c>
      <c r="U618" s="49" t="str">
        <f t="shared" si="32"/>
        <v/>
      </c>
    </row>
    <row r="619" spans="1:21" ht="21" customHeight="1" x14ac:dyDescent="0.15">
      <c r="A619" s="282"/>
      <c r="B619" s="282"/>
      <c r="C619" s="282"/>
      <c r="D619" s="283"/>
      <c r="E619" s="283"/>
      <c r="F619" s="283"/>
      <c r="G619" s="284"/>
      <c r="H619" s="284"/>
      <c r="I619" s="285"/>
      <c r="J619" s="286"/>
      <c r="K619" s="319">
        <f t="shared" si="30"/>
        <v>0</v>
      </c>
      <c r="L619" s="292"/>
      <c r="M619" s="293"/>
      <c r="N619" s="292"/>
      <c r="O619" s="293"/>
      <c r="P619" s="282"/>
      <c r="Q619" s="282"/>
      <c r="R619" s="282"/>
      <c r="S619" s="282"/>
      <c r="T619" s="27" t="str">
        <f t="shared" si="31"/>
        <v/>
      </c>
      <c r="U619" s="49" t="str">
        <f t="shared" si="32"/>
        <v/>
      </c>
    </row>
    <row r="620" spans="1:21" ht="21" customHeight="1" x14ac:dyDescent="0.15">
      <c r="A620" s="282"/>
      <c r="B620" s="282"/>
      <c r="C620" s="282"/>
      <c r="D620" s="283"/>
      <c r="E620" s="283"/>
      <c r="F620" s="283"/>
      <c r="G620" s="284"/>
      <c r="H620" s="284"/>
      <c r="I620" s="285"/>
      <c r="J620" s="286"/>
      <c r="K620" s="319">
        <f t="shared" si="30"/>
        <v>0</v>
      </c>
      <c r="L620" s="292"/>
      <c r="M620" s="293"/>
      <c r="N620" s="292"/>
      <c r="O620" s="293"/>
      <c r="P620" s="282"/>
      <c r="Q620" s="282"/>
      <c r="R620" s="282"/>
      <c r="S620" s="282"/>
      <c r="T620" s="27" t="str">
        <f t="shared" si="31"/>
        <v/>
      </c>
      <c r="U620" s="49" t="str">
        <f t="shared" si="32"/>
        <v/>
      </c>
    </row>
    <row r="621" spans="1:21" ht="21" customHeight="1" x14ac:dyDescent="0.15">
      <c r="A621" s="282"/>
      <c r="B621" s="282"/>
      <c r="C621" s="282"/>
      <c r="D621" s="283"/>
      <c r="E621" s="283"/>
      <c r="F621" s="283"/>
      <c r="G621" s="284"/>
      <c r="H621" s="284"/>
      <c r="I621" s="285"/>
      <c r="J621" s="286"/>
      <c r="K621" s="319">
        <f t="shared" si="30"/>
        <v>0</v>
      </c>
      <c r="L621" s="292"/>
      <c r="M621" s="293"/>
      <c r="N621" s="292"/>
      <c r="O621" s="293"/>
      <c r="P621" s="282"/>
      <c r="Q621" s="282"/>
      <c r="R621" s="282"/>
      <c r="S621" s="282"/>
      <c r="T621" s="27" t="str">
        <f t="shared" si="31"/>
        <v/>
      </c>
      <c r="U621" s="49" t="str">
        <f t="shared" si="32"/>
        <v/>
      </c>
    </row>
    <row r="622" spans="1:21" ht="21" customHeight="1" x14ac:dyDescent="0.15">
      <c r="A622" s="282"/>
      <c r="B622" s="282"/>
      <c r="C622" s="282"/>
      <c r="D622" s="283"/>
      <c r="E622" s="283"/>
      <c r="F622" s="283"/>
      <c r="G622" s="284"/>
      <c r="H622" s="284"/>
      <c r="I622" s="285"/>
      <c r="J622" s="286"/>
      <c r="K622" s="319">
        <f t="shared" si="30"/>
        <v>0</v>
      </c>
      <c r="L622" s="292"/>
      <c r="M622" s="293"/>
      <c r="N622" s="292"/>
      <c r="O622" s="293"/>
      <c r="P622" s="282"/>
      <c r="Q622" s="282"/>
      <c r="R622" s="282"/>
      <c r="S622" s="282"/>
      <c r="T622" s="27" t="str">
        <f t="shared" si="31"/>
        <v/>
      </c>
      <c r="U622" s="49" t="str">
        <f t="shared" si="32"/>
        <v/>
      </c>
    </row>
    <row r="623" spans="1:21" ht="21" customHeight="1" x14ac:dyDescent="0.15">
      <c r="A623" s="282"/>
      <c r="B623" s="282"/>
      <c r="C623" s="282"/>
      <c r="D623" s="283"/>
      <c r="E623" s="283"/>
      <c r="F623" s="283"/>
      <c r="G623" s="284"/>
      <c r="H623" s="284"/>
      <c r="I623" s="285"/>
      <c r="J623" s="286"/>
      <c r="K623" s="319">
        <f t="shared" si="30"/>
        <v>0</v>
      </c>
      <c r="L623" s="292"/>
      <c r="M623" s="293"/>
      <c r="N623" s="292"/>
      <c r="O623" s="293"/>
      <c r="P623" s="282"/>
      <c r="Q623" s="282"/>
      <c r="R623" s="282"/>
      <c r="S623" s="282"/>
      <c r="T623" s="27" t="str">
        <f t="shared" si="31"/>
        <v/>
      </c>
      <c r="U623" s="49" t="str">
        <f t="shared" si="32"/>
        <v/>
      </c>
    </row>
    <row r="624" spans="1:21" ht="21" customHeight="1" x14ac:dyDescent="0.15">
      <c r="A624" s="282"/>
      <c r="B624" s="282"/>
      <c r="C624" s="282"/>
      <c r="D624" s="283"/>
      <c r="E624" s="283"/>
      <c r="F624" s="283"/>
      <c r="G624" s="284"/>
      <c r="H624" s="284"/>
      <c r="I624" s="285"/>
      <c r="J624" s="286"/>
      <c r="K624" s="319">
        <f t="shared" si="30"/>
        <v>0</v>
      </c>
      <c r="L624" s="292"/>
      <c r="M624" s="293"/>
      <c r="N624" s="292"/>
      <c r="O624" s="293"/>
      <c r="P624" s="282"/>
      <c r="Q624" s="282"/>
      <c r="R624" s="282"/>
      <c r="S624" s="282"/>
      <c r="T624" s="27" t="str">
        <f t="shared" si="31"/>
        <v/>
      </c>
      <c r="U624" s="49" t="str">
        <f t="shared" si="32"/>
        <v/>
      </c>
    </row>
    <row r="625" spans="1:21" ht="21" customHeight="1" x14ac:dyDescent="0.15">
      <c r="A625" s="282"/>
      <c r="B625" s="282"/>
      <c r="C625" s="282"/>
      <c r="D625" s="283"/>
      <c r="E625" s="283"/>
      <c r="F625" s="283"/>
      <c r="G625" s="284"/>
      <c r="H625" s="284"/>
      <c r="I625" s="285"/>
      <c r="J625" s="286"/>
      <c r="K625" s="319">
        <f t="shared" si="30"/>
        <v>0</v>
      </c>
      <c r="L625" s="292"/>
      <c r="M625" s="293"/>
      <c r="N625" s="292"/>
      <c r="O625" s="293"/>
      <c r="P625" s="282"/>
      <c r="Q625" s="282"/>
      <c r="R625" s="282"/>
      <c r="S625" s="282"/>
      <c r="T625" s="27" t="str">
        <f t="shared" si="31"/>
        <v/>
      </c>
      <c r="U625" s="49" t="str">
        <f t="shared" si="32"/>
        <v/>
      </c>
    </row>
    <row r="626" spans="1:21" ht="21" customHeight="1" x14ac:dyDescent="0.15">
      <c r="A626" s="282"/>
      <c r="B626" s="282"/>
      <c r="C626" s="282"/>
      <c r="D626" s="283"/>
      <c r="E626" s="283"/>
      <c r="F626" s="283"/>
      <c r="G626" s="284"/>
      <c r="H626" s="284"/>
      <c r="I626" s="285"/>
      <c r="J626" s="286"/>
      <c r="K626" s="319">
        <f t="shared" si="30"/>
        <v>0</v>
      </c>
      <c r="L626" s="292"/>
      <c r="M626" s="293"/>
      <c r="N626" s="292"/>
      <c r="O626" s="293"/>
      <c r="P626" s="282"/>
      <c r="Q626" s="282"/>
      <c r="R626" s="282"/>
      <c r="S626" s="282"/>
      <c r="T626" s="27" t="str">
        <f t="shared" si="31"/>
        <v/>
      </c>
      <c r="U626" s="49" t="str">
        <f t="shared" si="32"/>
        <v/>
      </c>
    </row>
    <row r="627" spans="1:21" ht="21" customHeight="1" x14ac:dyDescent="0.15">
      <c r="A627" s="282"/>
      <c r="B627" s="282"/>
      <c r="C627" s="282"/>
      <c r="D627" s="283"/>
      <c r="E627" s="283"/>
      <c r="F627" s="283"/>
      <c r="G627" s="284"/>
      <c r="H627" s="284"/>
      <c r="I627" s="285"/>
      <c r="J627" s="286"/>
      <c r="K627" s="319">
        <f t="shared" si="30"/>
        <v>0</v>
      </c>
      <c r="L627" s="292"/>
      <c r="M627" s="293"/>
      <c r="N627" s="292"/>
      <c r="O627" s="293"/>
      <c r="P627" s="282"/>
      <c r="Q627" s="282"/>
      <c r="R627" s="282"/>
      <c r="S627" s="282"/>
      <c r="T627" s="27" t="str">
        <f t="shared" si="31"/>
        <v/>
      </c>
      <c r="U627" s="49" t="str">
        <f t="shared" si="32"/>
        <v/>
      </c>
    </row>
    <row r="628" spans="1:21" ht="21" customHeight="1" x14ac:dyDescent="0.15">
      <c r="A628" s="282"/>
      <c r="B628" s="282"/>
      <c r="C628" s="282"/>
      <c r="D628" s="283"/>
      <c r="E628" s="283"/>
      <c r="F628" s="283"/>
      <c r="G628" s="284"/>
      <c r="H628" s="284"/>
      <c r="I628" s="285"/>
      <c r="J628" s="286"/>
      <c r="K628" s="319"/>
      <c r="L628" s="292"/>
      <c r="M628" s="293"/>
      <c r="N628" s="292"/>
      <c r="O628" s="293"/>
      <c r="P628" s="282"/>
      <c r="Q628" s="282"/>
      <c r="R628" s="282"/>
      <c r="S628" s="282"/>
      <c r="T628" s="27" t="str">
        <f t="shared" si="31"/>
        <v/>
      </c>
      <c r="U628" s="49" t="str">
        <f t="shared" si="32"/>
        <v/>
      </c>
    </row>
    <row r="629" spans="1:21" ht="21" customHeight="1" x14ac:dyDescent="0.15">
      <c r="A629" s="282"/>
      <c r="B629" s="282"/>
      <c r="C629" s="282"/>
      <c r="D629" s="283"/>
      <c r="E629" s="283"/>
      <c r="F629" s="283"/>
      <c r="G629" s="284"/>
      <c r="H629" s="284"/>
      <c r="I629" s="285"/>
      <c r="J629" s="286"/>
      <c r="K629" s="319"/>
      <c r="L629" s="292"/>
      <c r="M629" s="293"/>
      <c r="N629" s="292"/>
      <c r="O629" s="293"/>
      <c r="P629" s="282"/>
      <c r="Q629" s="282"/>
      <c r="R629" s="282"/>
      <c r="S629" s="282"/>
      <c r="T629" s="27" t="str">
        <f t="shared" si="31"/>
        <v/>
      </c>
      <c r="U629" s="49" t="str">
        <f t="shared" si="32"/>
        <v/>
      </c>
    </row>
    <row r="630" spans="1:21" ht="21" customHeight="1" x14ac:dyDescent="0.15">
      <c r="A630" s="282"/>
      <c r="B630" s="282"/>
      <c r="C630" s="282"/>
      <c r="D630" s="283"/>
      <c r="E630" s="283"/>
      <c r="F630" s="283"/>
      <c r="G630" s="284"/>
      <c r="H630" s="284"/>
      <c r="I630" s="285"/>
      <c r="J630" s="286"/>
      <c r="K630" s="319"/>
      <c r="L630" s="292"/>
      <c r="M630" s="293"/>
      <c r="N630" s="292"/>
      <c r="O630" s="293"/>
      <c r="P630" s="282"/>
      <c r="Q630" s="282"/>
      <c r="R630" s="282"/>
      <c r="S630" s="282"/>
      <c r="T630" s="27" t="str">
        <f t="shared" si="31"/>
        <v/>
      </c>
      <c r="U630" s="49" t="str">
        <f t="shared" si="32"/>
        <v/>
      </c>
    </row>
    <row r="631" spans="1:21" ht="21" customHeight="1" x14ac:dyDescent="0.15">
      <c r="A631" s="282"/>
      <c r="B631" s="282"/>
      <c r="C631" s="282"/>
      <c r="D631" s="283"/>
      <c r="E631" s="283"/>
      <c r="F631" s="283"/>
      <c r="G631" s="284"/>
      <c r="H631" s="284"/>
      <c r="I631" s="285"/>
      <c r="J631" s="286"/>
      <c r="K631" s="319"/>
      <c r="L631" s="292"/>
      <c r="M631" s="293"/>
      <c r="N631" s="292"/>
      <c r="O631" s="293"/>
      <c r="P631" s="282"/>
      <c r="Q631" s="282"/>
      <c r="R631" s="282"/>
      <c r="S631" s="282"/>
      <c r="T631" s="27" t="str">
        <f t="shared" si="31"/>
        <v/>
      </c>
      <c r="U631" s="49" t="str">
        <f t="shared" si="32"/>
        <v/>
      </c>
    </row>
    <row r="632" spans="1:21" ht="21" customHeight="1" x14ac:dyDescent="0.15">
      <c r="A632" s="282"/>
      <c r="B632" s="282"/>
      <c r="C632" s="282"/>
      <c r="D632" s="283"/>
      <c r="E632" s="283"/>
      <c r="F632" s="283"/>
      <c r="G632" s="284"/>
      <c r="H632" s="284"/>
      <c r="I632" s="285"/>
      <c r="J632" s="286"/>
      <c r="K632" s="319"/>
      <c r="L632" s="292"/>
      <c r="M632" s="293"/>
      <c r="N632" s="292"/>
      <c r="O632" s="293"/>
      <c r="P632" s="282"/>
      <c r="Q632" s="282"/>
      <c r="R632" s="282"/>
      <c r="S632" s="282"/>
      <c r="T632" s="27" t="str">
        <f t="shared" si="31"/>
        <v/>
      </c>
      <c r="U632" s="49" t="str">
        <f t="shared" si="32"/>
        <v/>
      </c>
    </row>
    <row r="633" spans="1:21" ht="21" customHeight="1" x14ac:dyDescent="0.15">
      <c r="A633" s="282"/>
      <c r="B633" s="282"/>
      <c r="C633" s="282"/>
      <c r="D633" s="283"/>
      <c r="E633" s="283"/>
      <c r="F633" s="283"/>
      <c r="G633" s="284"/>
      <c r="H633" s="284"/>
      <c r="I633" s="285"/>
      <c r="J633" s="286"/>
      <c r="K633" s="319"/>
      <c r="L633" s="292"/>
      <c r="M633" s="293"/>
      <c r="N633" s="292"/>
      <c r="O633" s="293"/>
      <c r="P633" s="282"/>
      <c r="Q633" s="282"/>
      <c r="R633" s="282"/>
      <c r="S633" s="282"/>
      <c r="T633" s="27" t="str">
        <f t="shared" si="31"/>
        <v/>
      </c>
      <c r="U633" s="49" t="str">
        <f t="shared" si="32"/>
        <v/>
      </c>
    </row>
    <row r="634" spans="1:21" ht="21" customHeight="1" x14ac:dyDescent="0.15">
      <c r="A634" s="282"/>
      <c r="B634" s="282"/>
      <c r="C634" s="282"/>
      <c r="D634" s="283"/>
      <c r="E634" s="283"/>
      <c r="F634" s="283"/>
      <c r="G634" s="284"/>
      <c r="H634" s="284"/>
      <c r="I634" s="285"/>
      <c r="J634" s="286"/>
      <c r="K634" s="319"/>
      <c r="L634" s="292"/>
      <c r="M634" s="293"/>
      <c r="N634" s="292"/>
      <c r="O634" s="293"/>
      <c r="P634" s="282"/>
      <c r="Q634" s="282"/>
      <c r="R634" s="282"/>
      <c r="S634" s="282"/>
      <c r="T634" s="27" t="str">
        <f t="shared" si="31"/>
        <v/>
      </c>
      <c r="U634" s="49" t="str">
        <f t="shared" si="32"/>
        <v/>
      </c>
    </row>
    <row r="635" spans="1:21" ht="21" customHeight="1" x14ac:dyDescent="0.15">
      <c r="A635" s="282"/>
      <c r="B635" s="282"/>
      <c r="C635" s="282"/>
      <c r="D635" s="283"/>
      <c r="E635" s="283"/>
      <c r="F635" s="283"/>
      <c r="G635" s="284"/>
      <c r="H635" s="284"/>
      <c r="I635" s="285"/>
      <c r="J635" s="286"/>
      <c r="K635" s="319"/>
      <c r="L635" s="292"/>
      <c r="M635" s="293"/>
      <c r="N635" s="292"/>
      <c r="O635" s="293"/>
      <c r="P635" s="282"/>
      <c r="Q635" s="282"/>
      <c r="R635" s="282"/>
      <c r="S635" s="282"/>
      <c r="T635" s="27" t="str">
        <f t="shared" si="31"/>
        <v/>
      </c>
      <c r="U635" s="49" t="str">
        <f t="shared" si="32"/>
        <v/>
      </c>
    </row>
    <row r="636" spans="1:21" ht="21" customHeight="1" x14ac:dyDescent="0.15">
      <c r="A636" s="282"/>
      <c r="B636" s="282"/>
      <c r="C636" s="282"/>
      <c r="D636" s="283"/>
      <c r="E636" s="283"/>
      <c r="F636" s="283"/>
      <c r="G636" s="284"/>
      <c r="H636" s="284"/>
      <c r="I636" s="285"/>
      <c r="J636" s="286"/>
      <c r="K636" s="319"/>
      <c r="L636" s="292"/>
      <c r="M636" s="293"/>
      <c r="N636" s="292"/>
      <c r="O636" s="293"/>
      <c r="P636" s="282"/>
      <c r="Q636" s="282"/>
      <c r="R636" s="282"/>
      <c r="S636" s="282"/>
      <c r="T636" s="27" t="str">
        <f t="shared" si="31"/>
        <v/>
      </c>
      <c r="U636" s="49" t="str">
        <f t="shared" si="32"/>
        <v/>
      </c>
    </row>
    <row r="637" spans="1:21" ht="21" customHeight="1" x14ac:dyDescent="0.15">
      <c r="A637" s="282"/>
      <c r="B637" s="282"/>
      <c r="C637" s="282"/>
      <c r="D637" s="283"/>
      <c r="E637" s="283"/>
      <c r="F637" s="283"/>
      <c r="G637" s="284"/>
      <c r="H637" s="284"/>
      <c r="I637" s="285"/>
      <c r="J637" s="286"/>
      <c r="K637" s="319"/>
      <c r="L637" s="292"/>
      <c r="M637" s="293"/>
      <c r="N637" s="292"/>
      <c r="O637" s="293"/>
      <c r="P637" s="282"/>
      <c r="Q637" s="282"/>
      <c r="R637" s="282"/>
      <c r="S637" s="282"/>
      <c r="T637" s="27" t="str">
        <f t="shared" si="31"/>
        <v/>
      </c>
      <c r="U637" s="49" t="str">
        <f t="shared" si="32"/>
        <v/>
      </c>
    </row>
    <row r="638" spans="1:21" ht="21" customHeight="1" x14ac:dyDescent="0.15">
      <c r="A638" s="282"/>
      <c r="B638" s="282"/>
      <c r="C638" s="282"/>
      <c r="D638" s="283"/>
      <c r="E638" s="283"/>
      <c r="F638" s="283"/>
      <c r="G638" s="284"/>
      <c r="H638" s="284"/>
      <c r="I638" s="285"/>
      <c r="J638" s="286"/>
      <c r="K638" s="319"/>
      <c r="L638" s="292"/>
      <c r="M638" s="293"/>
      <c r="N638" s="292"/>
      <c r="O638" s="293"/>
      <c r="P638" s="282"/>
      <c r="Q638" s="282"/>
      <c r="R638" s="282"/>
      <c r="S638" s="282"/>
      <c r="T638" s="27" t="str">
        <f t="shared" si="31"/>
        <v/>
      </c>
      <c r="U638" s="49" t="str">
        <f t="shared" si="32"/>
        <v/>
      </c>
    </row>
    <row r="639" spans="1:21" ht="21" customHeight="1" x14ac:dyDescent="0.15">
      <c r="A639" s="282"/>
      <c r="B639" s="282"/>
      <c r="C639" s="282"/>
      <c r="D639" s="283"/>
      <c r="E639" s="283"/>
      <c r="F639" s="283"/>
      <c r="G639" s="284"/>
      <c r="H639" s="284"/>
      <c r="I639" s="285"/>
      <c r="J639" s="286"/>
      <c r="K639" s="319"/>
      <c r="L639" s="292"/>
      <c r="M639" s="293"/>
      <c r="N639" s="292"/>
      <c r="O639" s="293"/>
      <c r="P639" s="282"/>
      <c r="Q639" s="282"/>
      <c r="R639" s="282"/>
      <c r="S639" s="282"/>
      <c r="T639" s="27" t="str">
        <f t="shared" si="31"/>
        <v/>
      </c>
      <c r="U639" s="49" t="str">
        <f t="shared" si="32"/>
        <v/>
      </c>
    </row>
    <row r="640" spans="1:21" ht="21" customHeight="1" x14ac:dyDescent="0.15">
      <c r="A640" s="282"/>
      <c r="B640" s="282"/>
      <c r="C640" s="282"/>
      <c r="D640" s="283"/>
      <c r="E640" s="283"/>
      <c r="F640" s="283"/>
      <c r="G640" s="284"/>
      <c r="H640" s="284"/>
      <c r="I640" s="285"/>
      <c r="J640" s="286"/>
      <c r="K640" s="319"/>
      <c r="L640" s="292"/>
      <c r="M640" s="293"/>
      <c r="N640" s="292"/>
      <c r="O640" s="293"/>
      <c r="P640" s="282"/>
      <c r="Q640" s="282"/>
      <c r="R640" s="282"/>
      <c r="S640" s="282"/>
      <c r="T640" s="27" t="str">
        <f t="shared" si="31"/>
        <v/>
      </c>
      <c r="U640" s="49" t="str">
        <f t="shared" si="32"/>
        <v/>
      </c>
    </row>
    <row r="641" spans="1:21" ht="21" customHeight="1" x14ac:dyDescent="0.15">
      <c r="A641" s="282"/>
      <c r="B641" s="282"/>
      <c r="C641" s="282"/>
      <c r="D641" s="283"/>
      <c r="E641" s="283"/>
      <c r="F641" s="283"/>
      <c r="G641" s="284"/>
      <c r="H641" s="284"/>
      <c r="I641" s="285"/>
      <c r="J641" s="286"/>
      <c r="K641" s="319"/>
      <c r="L641" s="292"/>
      <c r="M641" s="293"/>
      <c r="N641" s="292"/>
      <c r="O641" s="293"/>
      <c r="P641" s="282"/>
      <c r="Q641" s="282"/>
      <c r="R641" s="282"/>
      <c r="S641" s="282"/>
      <c r="T641" s="27" t="str">
        <f t="shared" si="31"/>
        <v/>
      </c>
      <c r="U641" s="49" t="str">
        <f t="shared" si="32"/>
        <v/>
      </c>
    </row>
    <row r="642" spans="1:21" ht="21" customHeight="1" x14ac:dyDescent="0.15">
      <c r="A642" s="282"/>
      <c r="B642" s="282"/>
      <c r="C642" s="282"/>
      <c r="D642" s="283"/>
      <c r="E642" s="283"/>
      <c r="F642" s="283"/>
      <c r="G642" s="284"/>
      <c r="H642" s="284"/>
      <c r="I642" s="285"/>
      <c r="J642" s="286"/>
      <c r="K642" s="319"/>
      <c r="L642" s="292"/>
      <c r="M642" s="293"/>
      <c r="N642" s="292"/>
      <c r="O642" s="293"/>
      <c r="P642" s="282"/>
      <c r="Q642" s="282"/>
      <c r="R642" s="282"/>
      <c r="S642" s="282"/>
      <c r="T642" s="27" t="str">
        <f t="shared" si="31"/>
        <v/>
      </c>
      <c r="U642" s="49" t="str">
        <f t="shared" si="32"/>
        <v/>
      </c>
    </row>
    <row r="643" spans="1:21" ht="21" customHeight="1" x14ac:dyDescent="0.15">
      <c r="A643" s="282"/>
      <c r="B643" s="282"/>
      <c r="C643" s="282"/>
      <c r="D643" s="283"/>
      <c r="E643" s="283"/>
      <c r="F643" s="283"/>
      <c r="G643" s="284"/>
      <c r="H643" s="284"/>
      <c r="I643" s="285"/>
      <c r="J643" s="286"/>
      <c r="K643" s="319"/>
      <c r="L643" s="292"/>
      <c r="M643" s="293"/>
      <c r="N643" s="292"/>
      <c r="O643" s="293"/>
      <c r="P643" s="282"/>
      <c r="Q643" s="282"/>
      <c r="R643" s="282"/>
      <c r="S643" s="282"/>
      <c r="T643" s="27" t="str">
        <f t="shared" si="31"/>
        <v/>
      </c>
      <c r="U643" s="49" t="str">
        <f t="shared" si="32"/>
        <v/>
      </c>
    </row>
    <row r="644" spans="1:21" ht="21" customHeight="1" x14ac:dyDescent="0.15">
      <c r="A644" s="282"/>
      <c r="B644" s="282"/>
      <c r="C644" s="282"/>
      <c r="D644" s="283"/>
      <c r="E644" s="283"/>
      <c r="F644" s="283"/>
      <c r="G644" s="284"/>
      <c r="H644" s="284"/>
      <c r="I644" s="285"/>
      <c r="J644" s="286"/>
      <c r="K644" s="319"/>
      <c r="L644" s="292"/>
      <c r="M644" s="293"/>
      <c r="N644" s="292"/>
      <c r="O644" s="293"/>
      <c r="P644" s="282"/>
      <c r="Q644" s="282"/>
      <c r="R644" s="282"/>
      <c r="S644" s="282"/>
      <c r="T644" s="27" t="str">
        <f t="shared" si="31"/>
        <v/>
      </c>
      <c r="U644" s="49" t="str">
        <f t="shared" si="32"/>
        <v/>
      </c>
    </row>
    <row r="645" spans="1:21" ht="21" customHeight="1" x14ac:dyDescent="0.15">
      <c r="A645" s="282"/>
      <c r="B645" s="282"/>
      <c r="C645" s="282"/>
      <c r="D645" s="283"/>
      <c r="E645" s="283"/>
      <c r="F645" s="283"/>
      <c r="G645" s="284"/>
      <c r="H645" s="284"/>
      <c r="I645" s="285"/>
      <c r="J645" s="286"/>
      <c r="K645" s="319"/>
      <c r="L645" s="292"/>
      <c r="M645" s="293"/>
      <c r="N645" s="292"/>
      <c r="O645" s="293"/>
      <c r="P645" s="282"/>
      <c r="Q645" s="282"/>
      <c r="R645" s="282"/>
      <c r="S645" s="282"/>
      <c r="T645" s="27" t="str">
        <f t="shared" si="31"/>
        <v/>
      </c>
      <c r="U645" s="49" t="str">
        <f t="shared" si="32"/>
        <v/>
      </c>
    </row>
    <row r="646" spans="1:21" ht="21" customHeight="1" x14ac:dyDescent="0.15">
      <c r="A646" s="282"/>
      <c r="B646" s="282"/>
      <c r="C646" s="282"/>
      <c r="D646" s="283"/>
      <c r="E646" s="283"/>
      <c r="F646" s="283"/>
      <c r="G646" s="284"/>
      <c r="H646" s="284"/>
      <c r="I646" s="285"/>
      <c r="J646" s="286"/>
      <c r="K646" s="319"/>
      <c r="L646" s="292"/>
      <c r="M646" s="293"/>
      <c r="N646" s="292"/>
      <c r="O646" s="293"/>
      <c r="P646" s="282"/>
      <c r="Q646" s="282"/>
      <c r="R646" s="282"/>
      <c r="S646" s="282"/>
      <c r="T646" s="27" t="str">
        <f t="shared" si="31"/>
        <v/>
      </c>
      <c r="U646" s="49" t="str">
        <f t="shared" si="32"/>
        <v/>
      </c>
    </row>
    <row r="647" spans="1:21" ht="21" customHeight="1" x14ac:dyDescent="0.15">
      <c r="A647" s="282"/>
      <c r="B647" s="282"/>
      <c r="C647" s="282"/>
      <c r="D647" s="283"/>
      <c r="E647" s="283"/>
      <c r="F647" s="283"/>
      <c r="G647" s="284"/>
      <c r="H647" s="284"/>
      <c r="I647" s="285"/>
      <c r="J647" s="286"/>
      <c r="K647" s="319"/>
      <c r="L647" s="292"/>
      <c r="M647" s="293"/>
      <c r="N647" s="292"/>
      <c r="O647" s="293"/>
      <c r="P647" s="282"/>
      <c r="Q647" s="282"/>
      <c r="R647" s="282"/>
      <c r="S647" s="282"/>
      <c r="T647" s="27" t="str">
        <f t="shared" ref="T647:T710" si="33">CONCATENATE(L647,C647)</f>
        <v/>
      </c>
      <c r="U647" s="49" t="str">
        <f t="shared" ref="U647:U710" si="34">CONCATENATE(N647,H647)</f>
        <v/>
      </c>
    </row>
    <row r="648" spans="1:21" ht="21" customHeight="1" x14ac:dyDescent="0.15">
      <c r="A648" s="282"/>
      <c r="B648" s="282"/>
      <c r="C648" s="282"/>
      <c r="D648" s="283"/>
      <c r="E648" s="283"/>
      <c r="F648" s="283"/>
      <c r="G648" s="284"/>
      <c r="H648" s="284"/>
      <c r="I648" s="285"/>
      <c r="J648" s="286"/>
      <c r="K648" s="319"/>
      <c r="L648" s="292"/>
      <c r="M648" s="293"/>
      <c r="N648" s="292"/>
      <c r="O648" s="293"/>
      <c r="P648" s="282"/>
      <c r="Q648" s="282"/>
      <c r="R648" s="282"/>
      <c r="S648" s="282"/>
      <c r="T648" s="27" t="str">
        <f t="shared" si="33"/>
        <v/>
      </c>
      <c r="U648" s="49" t="str">
        <f t="shared" si="34"/>
        <v/>
      </c>
    </row>
    <row r="649" spans="1:21" ht="21" customHeight="1" x14ac:dyDescent="0.15">
      <c r="A649" s="282"/>
      <c r="B649" s="282"/>
      <c r="C649" s="282"/>
      <c r="D649" s="283"/>
      <c r="E649" s="283"/>
      <c r="F649" s="283"/>
      <c r="G649" s="284"/>
      <c r="H649" s="284"/>
      <c r="I649" s="285"/>
      <c r="J649" s="286"/>
      <c r="K649" s="319"/>
      <c r="L649" s="292"/>
      <c r="M649" s="293"/>
      <c r="N649" s="292"/>
      <c r="O649" s="293"/>
      <c r="P649" s="282"/>
      <c r="Q649" s="282"/>
      <c r="R649" s="282"/>
      <c r="S649" s="282"/>
      <c r="T649" s="27" t="str">
        <f t="shared" si="33"/>
        <v/>
      </c>
      <c r="U649" s="49" t="str">
        <f t="shared" si="34"/>
        <v/>
      </c>
    </row>
    <row r="650" spans="1:21" ht="21" customHeight="1" x14ac:dyDescent="0.15">
      <c r="A650" s="282"/>
      <c r="B650" s="282"/>
      <c r="C650" s="282"/>
      <c r="D650" s="283"/>
      <c r="E650" s="283"/>
      <c r="F650" s="283"/>
      <c r="G650" s="284"/>
      <c r="H650" s="284"/>
      <c r="I650" s="285"/>
      <c r="J650" s="286"/>
      <c r="K650" s="319"/>
      <c r="L650" s="292"/>
      <c r="M650" s="293"/>
      <c r="N650" s="292"/>
      <c r="O650" s="293"/>
      <c r="P650" s="282"/>
      <c r="Q650" s="282"/>
      <c r="R650" s="282"/>
      <c r="S650" s="282"/>
      <c r="T650" s="27" t="str">
        <f t="shared" si="33"/>
        <v/>
      </c>
      <c r="U650" s="49" t="str">
        <f t="shared" si="34"/>
        <v/>
      </c>
    </row>
    <row r="651" spans="1:21" ht="21" customHeight="1" x14ac:dyDescent="0.15">
      <c r="A651" s="282"/>
      <c r="B651" s="282"/>
      <c r="C651" s="282"/>
      <c r="D651" s="283"/>
      <c r="E651" s="283"/>
      <c r="F651" s="283"/>
      <c r="G651" s="284"/>
      <c r="H651" s="284"/>
      <c r="I651" s="285"/>
      <c r="J651" s="286"/>
      <c r="K651" s="319"/>
      <c r="L651" s="292"/>
      <c r="M651" s="293"/>
      <c r="N651" s="292"/>
      <c r="O651" s="293"/>
      <c r="P651" s="282"/>
      <c r="Q651" s="282"/>
      <c r="R651" s="282"/>
      <c r="S651" s="282"/>
      <c r="T651" s="27" t="str">
        <f t="shared" si="33"/>
        <v/>
      </c>
      <c r="U651" s="49" t="str">
        <f t="shared" si="34"/>
        <v/>
      </c>
    </row>
    <row r="652" spans="1:21" ht="21" customHeight="1" x14ac:dyDescent="0.15">
      <c r="A652" s="282"/>
      <c r="B652" s="282"/>
      <c r="C652" s="282"/>
      <c r="D652" s="283"/>
      <c r="E652" s="283"/>
      <c r="F652" s="283"/>
      <c r="G652" s="284"/>
      <c r="H652" s="284"/>
      <c r="I652" s="285"/>
      <c r="J652" s="286"/>
      <c r="K652" s="319"/>
      <c r="L652" s="292"/>
      <c r="M652" s="293"/>
      <c r="N652" s="292"/>
      <c r="O652" s="293"/>
      <c r="P652" s="282"/>
      <c r="Q652" s="282"/>
      <c r="R652" s="282"/>
      <c r="S652" s="282"/>
      <c r="T652" s="27" t="str">
        <f t="shared" si="33"/>
        <v/>
      </c>
      <c r="U652" s="49" t="str">
        <f t="shared" si="34"/>
        <v/>
      </c>
    </row>
    <row r="653" spans="1:21" ht="21" customHeight="1" x14ac:dyDescent="0.15">
      <c r="A653" s="282"/>
      <c r="B653" s="282"/>
      <c r="C653" s="282"/>
      <c r="D653" s="283"/>
      <c r="E653" s="283"/>
      <c r="F653" s="283"/>
      <c r="G653" s="284"/>
      <c r="H653" s="284"/>
      <c r="I653" s="285"/>
      <c r="J653" s="286"/>
      <c r="K653" s="319"/>
      <c r="L653" s="292"/>
      <c r="M653" s="293"/>
      <c r="N653" s="292"/>
      <c r="O653" s="293"/>
      <c r="P653" s="282"/>
      <c r="Q653" s="282"/>
      <c r="R653" s="282"/>
      <c r="S653" s="282"/>
      <c r="T653" s="27" t="str">
        <f t="shared" si="33"/>
        <v/>
      </c>
      <c r="U653" s="49" t="str">
        <f t="shared" si="34"/>
        <v/>
      </c>
    </row>
    <row r="654" spans="1:21" ht="21" customHeight="1" x14ac:dyDescent="0.15">
      <c r="A654" s="282"/>
      <c r="B654" s="282"/>
      <c r="C654" s="282"/>
      <c r="D654" s="283"/>
      <c r="E654" s="283"/>
      <c r="F654" s="283"/>
      <c r="G654" s="284"/>
      <c r="H654" s="284"/>
      <c r="I654" s="285"/>
      <c r="J654" s="286"/>
      <c r="K654" s="319"/>
      <c r="L654" s="292"/>
      <c r="M654" s="293"/>
      <c r="N654" s="292"/>
      <c r="O654" s="293"/>
      <c r="P654" s="282"/>
      <c r="Q654" s="282"/>
      <c r="R654" s="282"/>
      <c r="S654" s="282"/>
      <c r="T654" s="27" t="str">
        <f t="shared" si="33"/>
        <v/>
      </c>
      <c r="U654" s="49" t="str">
        <f t="shared" si="34"/>
        <v/>
      </c>
    </row>
    <row r="655" spans="1:21" ht="21.95" customHeight="1" x14ac:dyDescent="0.15">
      <c r="A655" s="282"/>
      <c r="B655" s="282"/>
      <c r="C655" s="282"/>
      <c r="D655" s="283"/>
      <c r="E655" s="283"/>
      <c r="F655" s="283"/>
      <c r="G655" s="284"/>
      <c r="H655" s="284"/>
      <c r="I655" s="285"/>
      <c r="J655" s="286"/>
      <c r="K655" s="319"/>
      <c r="L655" s="292"/>
      <c r="M655" s="293"/>
      <c r="N655" s="292"/>
      <c r="O655" s="293"/>
      <c r="P655" s="282"/>
      <c r="Q655" s="282"/>
      <c r="R655" s="282"/>
      <c r="S655" s="282"/>
      <c r="T655" s="27" t="str">
        <f t="shared" si="33"/>
        <v/>
      </c>
      <c r="U655" s="49" t="str">
        <f t="shared" si="34"/>
        <v/>
      </c>
    </row>
    <row r="656" spans="1:21" ht="21.95" customHeight="1" x14ac:dyDescent="0.15">
      <c r="A656" s="282"/>
      <c r="B656" s="282"/>
      <c r="C656" s="282"/>
      <c r="D656" s="283"/>
      <c r="E656" s="283"/>
      <c r="F656" s="283"/>
      <c r="G656" s="284"/>
      <c r="H656" s="284"/>
      <c r="I656" s="285"/>
      <c r="J656" s="286"/>
      <c r="K656" s="319"/>
      <c r="L656" s="292"/>
      <c r="M656" s="293"/>
      <c r="N656" s="292"/>
      <c r="O656" s="293"/>
      <c r="P656" s="282"/>
      <c r="Q656" s="282"/>
      <c r="R656" s="282"/>
      <c r="S656" s="282"/>
      <c r="T656" s="27" t="str">
        <f t="shared" si="33"/>
        <v/>
      </c>
      <c r="U656" s="49" t="str">
        <f t="shared" si="34"/>
        <v/>
      </c>
    </row>
    <row r="657" spans="1:21" ht="21.95" customHeight="1" x14ac:dyDescent="0.15">
      <c r="A657" s="282"/>
      <c r="B657" s="282"/>
      <c r="C657" s="282"/>
      <c r="D657" s="283"/>
      <c r="E657" s="283"/>
      <c r="F657" s="283"/>
      <c r="G657" s="284"/>
      <c r="H657" s="284"/>
      <c r="I657" s="285"/>
      <c r="J657" s="286"/>
      <c r="K657" s="319"/>
      <c r="L657" s="292"/>
      <c r="M657" s="293"/>
      <c r="N657" s="292"/>
      <c r="O657" s="293"/>
      <c r="P657" s="282"/>
      <c r="Q657" s="282"/>
      <c r="R657" s="282"/>
      <c r="S657" s="282"/>
      <c r="T657" s="27" t="str">
        <f t="shared" si="33"/>
        <v/>
      </c>
      <c r="U657" s="49" t="str">
        <f t="shared" si="34"/>
        <v/>
      </c>
    </row>
    <row r="658" spans="1:21" ht="21.95" customHeight="1" x14ac:dyDescent="0.15">
      <c r="A658" s="282"/>
      <c r="B658" s="282"/>
      <c r="C658" s="282"/>
      <c r="D658" s="283"/>
      <c r="E658" s="283"/>
      <c r="F658" s="283"/>
      <c r="G658" s="284"/>
      <c r="H658" s="284"/>
      <c r="I658" s="285"/>
      <c r="J658" s="286"/>
      <c r="K658" s="319"/>
      <c r="L658" s="292"/>
      <c r="M658" s="293"/>
      <c r="N658" s="292"/>
      <c r="O658" s="293"/>
      <c r="P658" s="282"/>
      <c r="Q658" s="282"/>
      <c r="R658" s="282"/>
      <c r="S658" s="282"/>
      <c r="T658" s="27" t="str">
        <f t="shared" si="33"/>
        <v/>
      </c>
      <c r="U658" s="49" t="str">
        <f t="shared" si="34"/>
        <v/>
      </c>
    </row>
    <row r="659" spans="1:21" ht="21.95" customHeight="1" x14ac:dyDescent="0.15">
      <c r="A659" s="282"/>
      <c r="B659" s="282"/>
      <c r="C659" s="282"/>
      <c r="D659" s="283"/>
      <c r="E659" s="283"/>
      <c r="F659" s="283"/>
      <c r="G659" s="284"/>
      <c r="H659" s="284"/>
      <c r="I659" s="285"/>
      <c r="J659" s="286"/>
      <c r="K659" s="319"/>
      <c r="L659" s="292"/>
      <c r="M659" s="293"/>
      <c r="N659" s="292"/>
      <c r="O659" s="293"/>
      <c r="P659" s="282"/>
      <c r="Q659" s="282"/>
      <c r="R659" s="282"/>
      <c r="S659" s="282"/>
      <c r="T659" s="27" t="str">
        <f t="shared" si="33"/>
        <v/>
      </c>
      <c r="U659" s="49" t="str">
        <f t="shared" si="34"/>
        <v/>
      </c>
    </row>
    <row r="660" spans="1:21" ht="21.95" customHeight="1" x14ac:dyDescent="0.15">
      <c r="A660" s="282"/>
      <c r="B660" s="282"/>
      <c r="C660" s="282"/>
      <c r="D660" s="283"/>
      <c r="E660" s="283"/>
      <c r="F660" s="283"/>
      <c r="G660" s="284"/>
      <c r="H660" s="284"/>
      <c r="I660" s="285"/>
      <c r="J660" s="286"/>
      <c r="K660" s="319"/>
      <c r="L660" s="292"/>
      <c r="M660" s="293"/>
      <c r="N660" s="292"/>
      <c r="O660" s="293"/>
      <c r="P660" s="282"/>
      <c r="Q660" s="282"/>
      <c r="R660" s="282"/>
      <c r="S660" s="282"/>
      <c r="T660" s="27" t="str">
        <f t="shared" si="33"/>
        <v/>
      </c>
      <c r="U660" s="49" t="str">
        <f t="shared" si="34"/>
        <v/>
      </c>
    </row>
    <row r="661" spans="1:21" ht="21.95" customHeight="1" x14ac:dyDescent="0.15">
      <c r="A661" s="282"/>
      <c r="B661" s="282"/>
      <c r="C661" s="282"/>
      <c r="D661" s="283"/>
      <c r="E661" s="283"/>
      <c r="F661" s="283"/>
      <c r="G661" s="284"/>
      <c r="H661" s="284"/>
      <c r="I661" s="285"/>
      <c r="J661" s="286"/>
      <c r="K661" s="319"/>
      <c r="L661" s="292"/>
      <c r="M661" s="293"/>
      <c r="N661" s="292"/>
      <c r="O661" s="293"/>
      <c r="P661" s="282"/>
      <c r="Q661" s="282"/>
      <c r="R661" s="282"/>
      <c r="S661" s="282"/>
      <c r="T661" s="27" t="str">
        <f t="shared" si="33"/>
        <v/>
      </c>
      <c r="U661" s="49" t="str">
        <f t="shared" si="34"/>
        <v/>
      </c>
    </row>
    <row r="662" spans="1:21" ht="21.95" customHeight="1" x14ac:dyDescent="0.15">
      <c r="A662" s="282"/>
      <c r="B662" s="282"/>
      <c r="C662" s="282"/>
      <c r="D662" s="283"/>
      <c r="E662" s="283"/>
      <c r="F662" s="283"/>
      <c r="G662" s="284"/>
      <c r="H662" s="284"/>
      <c r="I662" s="285"/>
      <c r="J662" s="286"/>
      <c r="K662" s="319"/>
      <c r="L662" s="292"/>
      <c r="M662" s="293"/>
      <c r="N662" s="292"/>
      <c r="O662" s="293"/>
      <c r="P662" s="282"/>
      <c r="Q662" s="282"/>
      <c r="R662" s="282"/>
      <c r="S662" s="282"/>
      <c r="T662" s="27" t="str">
        <f t="shared" si="33"/>
        <v/>
      </c>
      <c r="U662" s="49" t="str">
        <f t="shared" si="34"/>
        <v/>
      </c>
    </row>
    <row r="663" spans="1:21" ht="21.95" customHeight="1" x14ac:dyDescent="0.15">
      <c r="A663" s="282"/>
      <c r="B663" s="282"/>
      <c r="C663" s="282"/>
      <c r="D663" s="283"/>
      <c r="E663" s="283"/>
      <c r="F663" s="283"/>
      <c r="G663" s="284"/>
      <c r="H663" s="284"/>
      <c r="I663" s="285"/>
      <c r="J663" s="286"/>
      <c r="K663" s="319"/>
      <c r="L663" s="292"/>
      <c r="M663" s="293"/>
      <c r="N663" s="292"/>
      <c r="O663" s="293"/>
      <c r="P663" s="282"/>
      <c r="Q663" s="282"/>
      <c r="R663" s="282"/>
      <c r="S663" s="282"/>
      <c r="T663" s="27" t="str">
        <f t="shared" si="33"/>
        <v/>
      </c>
      <c r="U663" s="49" t="str">
        <f t="shared" si="34"/>
        <v/>
      </c>
    </row>
    <row r="664" spans="1:21" ht="21.95" customHeight="1" x14ac:dyDescent="0.15">
      <c r="A664" s="282"/>
      <c r="B664" s="282"/>
      <c r="C664" s="282"/>
      <c r="D664" s="283"/>
      <c r="E664" s="283"/>
      <c r="F664" s="283"/>
      <c r="G664" s="284"/>
      <c r="H664" s="284"/>
      <c r="I664" s="285"/>
      <c r="J664" s="286"/>
      <c r="K664" s="319"/>
      <c r="L664" s="292"/>
      <c r="M664" s="293"/>
      <c r="N664" s="292"/>
      <c r="O664" s="293"/>
      <c r="P664" s="282"/>
      <c r="Q664" s="282"/>
      <c r="R664" s="282"/>
      <c r="S664" s="282"/>
      <c r="T664" s="27" t="str">
        <f t="shared" si="33"/>
        <v/>
      </c>
      <c r="U664" s="49" t="str">
        <f t="shared" si="34"/>
        <v/>
      </c>
    </row>
    <row r="665" spans="1:21" ht="21.95" customHeight="1" x14ac:dyDescent="0.15">
      <c r="A665" s="282"/>
      <c r="B665" s="282"/>
      <c r="C665" s="282"/>
      <c r="D665" s="283"/>
      <c r="E665" s="283"/>
      <c r="F665" s="283"/>
      <c r="G665" s="284"/>
      <c r="H665" s="284"/>
      <c r="I665" s="285"/>
      <c r="J665" s="286"/>
      <c r="K665" s="319"/>
      <c r="L665" s="292"/>
      <c r="M665" s="293"/>
      <c r="N665" s="292"/>
      <c r="O665" s="293"/>
      <c r="P665" s="282"/>
      <c r="Q665" s="282"/>
      <c r="R665" s="282"/>
      <c r="S665" s="282"/>
      <c r="T665" s="27" t="str">
        <f t="shared" si="33"/>
        <v/>
      </c>
      <c r="U665" s="49" t="str">
        <f t="shared" si="34"/>
        <v/>
      </c>
    </row>
    <row r="666" spans="1:21" ht="21.95" customHeight="1" x14ac:dyDescent="0.15">
      <c r="A666" s="282"/>
      <c r="B666" s="282"/>
      <c r="C666" s="282"/>
      <c r="D666" s="283"/>
      <c r="E666" s="283"/>
      <c r="F666" s="283"/>
      <c r="G666" s="284"/>
      <c r="H666" s="284"/>
      <c r="I666" s="285"/>
      <c r="J666" s="286"/>
      <c r="K666" s="319"/>
      <c r="L666" s="292"/>
      <c r="M666" s="293"/>
      <c r="N666" s="292"/>
      <c r="O666" s="293"/>
      <c r="P666" s="282"/>
      <c r="Q666" s="282"/>
      <c r="R666" s="282"/>
      <c r="S666" s="282"/>
      <c r="T666" s="27" t="str">
        <f t="shared" si="33"/>
        <v/>
      </c>
      <c r="U666" s="49" t="str">
        <f t="shared" si="34"/>
        <v/>
      </c>
    </row>
    <row r="667" spans="1:21" ht="21.95" customHeight="1" x14ac:dyDescent="0.15">
      <c r="L667" s="292"/>
      <c r="M667" s="293"/>
      <c r="N667" s="292"/>
      <c r="O667" s="293"/>
      <c r="T667" s="27" t="str">
        <f t="shared" si="33"/>
        <v/>
      </c>
      <c r="U667" s="49" t="str">
        <f t="shared" si="34"/>
        <v/>
      </c>
    </row>
    <row r="668" spans="1:21" ht="21.95" customHeight="1" x14ac:dyDescent="0.15">
      <c r="L668" s="292"/>
      <c r="M668" s="293"/>
      <c r="N668" s="292"/>
      <c r="O668" s="293"/>
      <c r="T668" s="27" t="str">
        <f t="shared" si="33"/>
        <v/>
      </c>
      <c r="U668" s="49" t="str">
        <f t="shared" si="34"/>
        <v/>
      </c>
    </row>
    <row r="669" spans="1:21" ht="21.95" customHeight="1" x14ac:dyDescent="0.15">
      <c r="L669" s="292"/>
      <c r="M669" s="293"/>
      <c r="N669" s="292"/>
      <c r="O669" s="293"/>
      <c r="T669" s="27" t="str">
        <f t="shared" si="33"/>
        <v/>
      </c>
      <c r="U669" s="49" t="str">
        <f t="shared" si="34"/>
        <v/>
      </c>
    </row>
    <row r="670" spans="1:21" ht="21.95" customHeight="1" x14ac:dyDescent="0.15">
      <c r="L670" s="292"/>
      <c r="M670" s="293"/>
      <c r="N670" s="292"/>
      <c r="O670" s="293"/>
      <c r="T670" s="27" t="str">
        <f t="shared" si="33"/>
        <v/>
      </c>
      <c r="U670" s="49" t="str">
        <f t="shared" si="34"/>
        <v/>
      </c>
    </row>
    <row r="671" spans="1:21" ht="21.95" customHeight="1" x14ac:dyDescent="0.15">
      <c r="L671" s="292"/>
      <c r="M671" s="293"/>
      <c r="N671" s="292"/>
      <c r="O671" s="293"/>
      <c r="T671" s="27" t="str">
        <f t="shared" si="33"/>
        <v/>
      </c>
      <c r="U671" s="49" t="str">
        <f t="shared" si="34"/>
        <v/>
      </c>
    </row>
    <row r="672" spans="1:21" ht="21.95" customHeight="1" x14ac:dyDescent="0.15">
      <c r="L672" s="292"/>
      <c r="M672" s="293"/>
      <c r="N672" s="292"/>
      <c r="O672" s="293"/>
      <c r="T672" s="27" t="str">
        <f t="shared" si="33"/>
        <v/>
      </c>
      <c r="U672" s="49" t="str">
        <f t="shared" si="34"/>
        <v/>
      </c>
    </row>
    <row r="673" spans="12:21" ht="21.95" customHeight="1" x14ac:dyDescent="0.15">
      <c r="L673" s="292"/>
      <c r="M673" s="293"/>
      <c r="N673" s="292"/>
      <c r="O673" s="293"/>
      <c r="T673" s="27" t="str">
        <f t="shared" si="33"/>
        <v/>
      </c>
      <c r="U673" s="49" t="str">
        <f t="shared" si="34"/>
        <v/>
      </c>
    </row>
    <row r="674" spans="12:21" ht="21.95" customHeight="1" x14ac:dyDescent="0.15">
      <c r="L674" s="292"/>
      <c r="M674" s="293"/>
      <c r="N674" s="292"/>
      <c r="O674" s="293"/>
      <c r="T674" s="27" t="str">
        <f t="shared" si="33"/>
        <v/>
      </c>
      <c r="U674" s="49" t="str">
        <f t="shared" si="34"/>
        <v/>
      </c>
    </row>
    <row r="675" spans="12:21" ht="21.95" customHeight="1" x14ac:dyDescent="0.15">
      <c r="L675" s="292"/>
      <c r="M675" s="293"/>
      <c r="N675" s="292"/>
      <c r="O675" s="293"/>
      <c r="T675" s="27" t="str">
        <f t="shared" si="33"/>
        <v/>
      </c>
      <c r="U675" s="49" t="str">
        <f t="shared" si="34"/>
        <v/>
      </c>
    </row>
    <row r="676" spans="12:21" ht="21.95" customHeight="1" x14ac:dyDescent="0.15">
      <c r="L676" s="292"/>
      <c r="M676" s="293"/>
      <c r="N676" s="292"/>
      <c r="O676" s="293"/>
      <c r="T676" s="27" t="str">
        <f t="shared" si="33"/>
        <v/>
      </c>
      <c r="U676" s="49" t="str">
        <f t="shared" si="34"/>
        <v/>
      </c>
    </row>
    <row r="677" spans="12:21" ht="21.95" customHeight="1" x14ac:dyDescent="0.15">
      <c r="L677" s="292"/>
      <c r="M677" s="293"/>
      <c r="N677" s="292"/>
      <c r="O677" s="293"/>
      <c r="T677" s="27" t="str">
        <f t="shared" si="33"/>
        <v/>
      </c>
      <c r="U677" s="49" t="str">
        <f t="shared" si="34"/>
        <v/>
      </c>
    </row>
    <row r="678" spans="12:21" ht="21.95" customHeight="1" x14ac:dyDescent="0.15">
      <c r="L678" s="292"/>
      <c r="M678" s="293"/>
      <c r="N678" s="292"/>
      <c r="O678" s="293"/>
      <c r="T678" s="27" t="str">
        <f t="shared" si="33"/>
        <v/>
      </c>
      <c r="U678" s="49" t="str">
        <f t="shared" si="34"/>
        <v/>
      </c>
    </row>
    <row r="679" spans="12:21" ht="21.95" customHeight="1" x14ac:dyDescent="0.15">
      <c r="L679" s="292"/>
      <c r="M679" s="293"/>
      <c r="N679" s="292"/>
      <c r="O679" s="293"/>
      <c r="T679" s="27" t="str">
        <f t="shared" si="33"/>
        <v/>
      </c>
      <c r="U679" s="49" t="str">
        <f t="shared" si="34"/>
        <v/>
      </c>
    </row>
    <row r="680" spans="12:21" ht="21.95" customHeight="1" x14ac:dyDescent="0.15">
      <c r="L680" s="292"/>
      <c r="M680" s="293"/>
      <c r="N680" s="292"/>
      <c r="O680" s="293"/>
      <c r="T680" s="27" t="str">
        <f t="shared" si="33"/>
        <v/>
      </c>
      <c r="U680" s="49" t="str">
        <f t="shared" si="34"/>
        <v/>
      </c>
    </row>
    <row r="681" spans="12:21" ht="21.95" customHeight="1" x14ac:dyDescent="0.15">
      <c r="L681" s="292"/>
      <c r="M681" s="293"/>
      <c r="N681" s="292"/>
      <c r="O681" s="293"/>
      <c r="T681" s="27" t="str">
        <f t="shared" si="33"/>
        <v/>
      </c>
      <c r="U681" s="49" t="str">
        <f t="shared" si="34"/>
        <v/>
      </c>
    </row>
    <row r="682" spans="12:21" ht="21.95" customHeight="1" x14ac:dyDescent="0.15">
      <c r="L682" s="292"/>
      <c r="M682" s="293"/>
      <c r="N682" s="292"/>
      <c r="O682" s="293"/>
      <c r="T682" s="27" t="str">
        <f t="shared" si="33"/>
        <v/>
      </c>
      <c r="U682" s="49" t="str">
        <f t="shared" si="34"/>
        <v/>
      </c>
    </row>
    <row r="683" spans="12:21" ht="21.95" customHeight="1" x14ac:dyDescent="0.15">
      <c r="L683" s="292"/>
      <c r="M683" s="293"/>
      <c r="N683" s="292"/>
      <c r="O683" s="293"/>
      <c r="T683" s="27" t="str">
        <f t="shared" si="33"/>
        <v/>
      </c>
      <c r="U683" s="49" t="str">
        <f t="shared" si="34"/>
        <v/>
      </c>
    </row>
    <row r="684" spans="12:21" ht="21.95" customHeight="1" x14ac:dyDescent="0.15">
      <c r="L684" s="292"/>
      <c r="M684" s="293"/>
      <c r="N684" s="292"/>
      <c r="O684" s="293"/>
      <c r="T684" s="27" t="str">
        <f t="shared" si="33"/>
        <v/>
      </c>
      <c r="U684" s="49" t="str">
        <f t="shared" si="34"/>
        <v/>
      </c>
    </row>
    <row r="685" spans="12:21" ht="21.95" customHeight="1" x14ac:dyDescent="0.15">
      <c r="L685" s="292"/>
      <c r="M685" s="293"/>
      <c r="N685" s="292"/>
      <c r="O685" s="293"/>
      <c r="T685" s="27" t="str">
        <f t="shared" si="33"/>
        <v/>
      </c>
      <c r="U685" s="49" t="str">
        <f t="shared" si="34"/>
        <v/>
      </c>
    </row>
    <row r="686" spans="12:21" ht="21.95" customHeight="1" x14ac:dyDescent="0.15">
      <c r="L686" s="292"/>
      <c r="M686" s="293"/>
      <c r="N686" s="292"/>
      <c r="O686" s="293"/>
      <c r="T686" s="27" t="str">
        <f t="shared" si="33"/>
        <v/>
      </c>
      <c r="U686" s="49" t="str">
        <f t="shared" si="34"/>
        <v/>
      </c>
    </row>
    <row r="687" spans="12:21" ht="21.95" customHeight="1" x14ac:dyDescent="0.15">
      <c r="L687" s="292"/>
      <c r="M687" s="293"/>
      <c r="N687" s="292"/>
      <c r="O687" s="293"/>
      <c r="T687" s="27" t="str">
        <f t="shared" si="33"/>
        <v/>
      </c>
      <c r="U687" s="49" t="str">
        <f t="shared" si="34"/>
        <v/>
      </c>
    </row>
    <row r="688" spans="12:21" ht="21.95" customHeight="1" x14ac:dyDescent="0.15">
      <c r="L688" s="292"/>
      <c r="M688" s="293"/>
      <c r="N688" s="292"/>
      <c r="O688" s="293"/>
      <c r="T688" s="27" t="str">
        <f t="shared" si="33"/>
        <v/>
      </c>
      <c r="U688" s="49" t="str">
        <f t="shared" si="34"/>
        <v/>
      </c>
    </row>
    <row r="689" spans="12:21" ht="21.95" customHeight="1" x14ac:dyDescent="0.15">
      <c r="L689" s="292"/>
      <c r="M689" s="293"/>
      <c r="N689" s="292"/>
      <c r="O689" s="293"/>
      <c r="T689" s="27" t="str">
        <f t="shared" si="33"/>
        <v/>
      </c>
      <c r="U689" s="49" t="str">
        <f t="shared" si="34"/>
        <v/>
      </c>
    </row>
    <row r="690" spans="12:21" ht="21.95" customHeight="1" x14ac:dyDescent="0.15">
      <c r="L690" s="292"/>
      <c r="M690" s="293"/>
      <c r="N690" s="292"/>
      <c r="O690" s="293"/>
      <c r="T690" s="27" t="str">
        <f t="shared" si="33"/>
        <v/>
      </c>
      <c r="U690" s="49" t="str">
        <f t="shared" si="34"/>
        <v/>
      </c>
    </row>
    <row r="691" spans="12:21" ht="21.95" customHeight="1" x14ac:dyDescent="0.15">
      <c r="L691" s="292"/>
      <c r="M691" s="293"/>
      <c r="N691" s="292"/>
      <c r="O691" s="293"/>
      <c r="T691" s="27" t="str">
        <f t="shared" si="33"/>
        <v/>
      </c>
      <c r="U691" s="49" t="str">
        <f t="shared" si="34"/>
        <v/>
      </c>
    </row>
    <row r="692" spans="12:21" ht="21.95" customHeight="1" x14ac:dyDescent="0.15">
      <c r="L692" s="292"/>
      <c r="M692" s="293"/>
      <c r="N692" s="292"/>
      <c r="O692" s="293"/>
      <c r="T692" s="27" t="str">
        <f t="shared" si="33"/>
        <v/>
      </c>
      <c r="U692" s="49" t="str">
        <f t="shared" si="34"/>
        <v/>
      </c>
    </row>
    <row r="693" spans="12:21" ht="21.95" customHeight="1" x14ac:dyDescent="0.15">
      <c r="L693" s="292"/>
      <c r="M693" s="293"/>
      <c r="N693" s="292"/>
      <c r="O693" s="293"/>
      <c r="T693" s="27" t="str">
        <f t="shared" si="33"/>
        <v/>
      </c>
      <c r="U693" s="49" t="str">
        <f t="shared" si="34"/>
        <v/>
      </c>
    </row>
    <row r="694" spans="12:21" ht="21.95" customHeight="1" x14ac:dyDescent="0.15">
      <c r="L694" s="292"/>
      <c r="M694" s="293"/>
      <c r="N694" s="292"/>
      <c r="O694" s="293"/>
      <c r="T694" s="27" t="str">
        <f t="shared" si="33"/>
        <v/>
      </c>
      <c r="U694" s="49" t="str">
        <f t="shared" si="34"/>
        <v/>
      </c>
    </row>
    <row r="695" spans="12:21" ht="21.95" customHeight="1" x14ac:dyDescent="0.15">
      <c r="L695" s="292"/>
      <c r="M695" s="293"/>
      <c r="N695" s="292"/>
      <c r="O695" s="293"/>
      <c r="T695" s="27" t="str">
        <f t="shared" si="33"/>
        <v/>
      </c>
      <c r="U695" s="49" t="str">
        <f t="shared" si="34"/>
        <v/>
      </c>
    </row>
    <row r="696" spans="12:21" ht="21.95" customHeight="1" x14ac:dyDescent="0.15">
      <c r="L696" s="292"/>
      <c r="M696" s="293"/>
      <c r="N696" s="292"/>
      <c r="O696" s="293"/>
      <c r="T696" s="27" t="str">
        <f t="shared" si="33"/>
        <v/>
      </c>
      <c r="U696" s="49" t="str">
        <f t="shared" si="34"/>
        <v/>
      </c>
    </row>
    <row r="697" spans="12:21" ht="21.95" customHeight="1" x14ac:dyDescent="0.15">
      <c r="L697" s="292"/>
      <c r="M697" s="293"/>
      <c r="N697" s="292"/>
      <c r="O697" s="293"/>
      <c r="T697" s="27" t="str">
        <f t="shared" si="33"/>
        <v/>
      </c>
      <c r="U697" s="49" t="str">
        <f t="shared" si="34"/>
        <v/>
      </c>
    </row>
    <row r="698" spans="12:21" ht="21.95" customHeight="1" x14ac:dyDescent="0.15">
      <c r="L698" s="292"/>
      <c r="M698" s="293"/>
      <c r="N698" s="292"/>
      <c r="O698" s="293"/>
      <c r="T698" s="27" t="str">
        <f t="shared" si="33"/>
        <v/>
      </c>
      <c r="U698" s="49" t="str">
        <f t="shared" si="34"/>
        <v/>
      </c>
    </row>
    <row r="699" spans="12:21" ht="21.95" customHeight="1" x14ac:dyDescent="0.15">
      <c r="L699" s="292"/>
      <c r="M699" s="293"/>
      <c r="N699" s="292"/>
      <c r="O699" s="293"/>
      <c r="T699" s="27" t="str">
        <f t="shared" si="33"/>
        <v/>
      </c>
      <c r="U699" s="49" t="str">
        <f t="shared" si="34"/>
        <v/>
      </c>
    </row>
    <row r="700" spans="12:21" ht="21.95" customHeight="1" x14ac:dyDescent="0.15">
      <c r="L700" s="292"/>
      <c r="M700" s="293"/>
      <c r="N700" s="292"/>
      <c r="O700" s="293"/>
      <c r="T700" s="27" t="str">
        <f t="shared" si="33"/>
        <v/>
      </c>
      <c r="U700" s="49" t="str">
        <f t="shared" si="34"/>
        <v/>
      </c>
    </row>
    <row r="701" spans="12:21" ht="21.95" customHeight="1" x14ac:dyDescent="0.15">
      <c r="L701" s="292"/>
      <c r="M701" s="293"/>
      <c r="N701" s="292"/>
      <c r="O701" s="293"/>
      <c r="T701" s="27" t="str">
        <f t="shared" si="33"/>
        <v/>
      </c>
      <c r="U701" s="49" t="str">
        <f t="shared" si="34"/>
        <v/>
      </c>
    </row>
    <row r="702" spans="12:21" ht="21.95" customHeight="1" x14ac:dyDescent="0.15">
      <c r="L702" s="292"/>
      <c r="M702" s="293"/>
      <c r="N702" s="292"/>
      <c r="O702" s="293"/>
      <c r="T702" s="27" t="str">
        <f t="shared" si="33"/>
        <v/>
      </c>
      <c r="U702" s="49" t="str">
        <f t="shared" si="34"/>
        <v/>
      </c>
    </row>
    <row r="703" spans="12:21" ht="21.95" customHeight="1" x14ac:dyDescent="0.15">
      <c r="L703" s="292"/>
      <c r="M703" s="293"/>
      <c r="N703" s="292"/>
      <c r="O703" s="293"/>
      <c r="T703" s="27" t="str">
        <f t="shared" si="33"/>
        <v/>
      </c>
      <c r="U703" s="49" t="str">
        <f t="shared" si="34"/>
        <v/>
      </c>
    </row>
    <row r="704" spans="12:21" ht="21.95" customHeight="1" x14ac:dyDescent="0.15">
      <c r="L704" s="292"/>
      <c r="M704" s="293"/>
      <c r="N704" s="292"/>
      <c r="O704" s="293"/>
      <c r="T704" s="27" t="str">
        <f t="shared" si="33"/>
        <v/>
      </c>
      <c r="U704" s="49" t="str">
        <f t="shared" si="34"/>
        <v/>
      </c>
    </row>
    <row r="705" spans="12:21" ht="21.95" customHeight="1" x14ac:dyDescent="0.15">
      <c r="L705" s="292"/>
      <c r="M705" s="293"/>
      <c r="N705" s="292"/>
      <c r="O705" s="293"/>
      <c r="T705" s="27" t="str">
        <f t="shared" si="33"/>
        <v/>
      </c>
      <c r="U705" s="49" t="str">
        <f t="shared" si="34"/>
        <v/>
      </c>
    </row>
    <row r="706" spans="12:21" ht="21.95" customHeight="1" x14ac:dyDescent="0.15">
      <c r="L706" s="292"/>
      <c r="M706" s="293"/>
      <c r="N706" s="292"/>
      <c r="O706" s="293"/>
      <c r="T706" s="27" t="str">
        <f t="shared" si="33"/>
        <v/>
      </c>
      <c r="U706" s="49" t="str">
        <f t="shared" si="34"/>
        <v/>
      </c>
    </row>
    <row r="707" spans="12:21" ht="21.95" customHeight="1" x14ac:dyDescent="0.15">
      <c r="L707" s="292"/>
      <c r="M707" s="293"/>
      <c r="N707" s="292"/>
      <c r="O707" s="293"/>
      <c r="T707" s="27" t="str">
        <f t="shared" si="33"/>
        <v/>
      </c>
      <c r="U707" s="49" t="str">
        <f t="shared" si="34"/>
        <v/>
      </c>
    </row>
    <row r="708" spans="12:21" ht="21.95" customHeight="1" x14ac:dyDescent="0.15">
      <c r="L708" s="292"/>
      <c r="M708" s="293"/>
      <c r="N708" s="292"/>
      <c r="O708" s="293"/>
      <c r="T708" s="27" t="str">
        <f t="shared" si="33"/>
        <v/>
      </c>
      <c r="U708" s="49" t="str">
        <f t="shared" si="34"/>
        <v/>
      </c>
    </row>
    <row r="709" spans="12:21" ht="21.95" customHeight="1" x14ac:dyDescent="0.15">
      <c r="L709" s="292"/>
      <c r="M709" s="293"/>
      <c r="N709" s="292"/>
      <c r="O709" s="293"/>
      <c r="T709" s="27" t="str">
        <f t="shared" si="33"/>
        <v/>
      </c>
      <c r="U709" s="49" t="str">
        <f t="shared" si="34"/>
        <v/>
      </c>
    </row>
    <row r="710" spans="12:21" ht="21.95" customHeight="1" x14ac:dyDescent="0.15">
      <c r="L710" s="292"/>
      <c r="M710" s="293"/>
      <c r="N710" s="292"/>
      <c r="O710" s="293"/>
      <c r="T710" s="27" t="str">
        <f t="shared" si="33"/>
        <v/>
      </c>
      <c r="U710" s="49" t="str">
        <f t="shared" si="34"/>
        <v/>
      </c>
    </row>
    <row r="711" spans="12:21" ht="21.95" customHeight="1" x14ac:dyDescent="0.15">
      <c r="L711" s="292"/>
      <c r="M711" s="293"/>
      <c r="N711" s="292"/>
      <c r="O711" s="293"/>
      <c r="T711" s="27" t="str">
        <f t="shared" ref="T711:T774" si="35">CONCATENATE(L711,C711)</f>
        <v/>
      </c>
      <c r="U711" s="49" t="str">
        <f t="shared" ref="U711:U774" si="36">CONCATENATE(N711,H711)</f>
        <v/>
      </c>
    </row>
    <row r="712" spans="12:21" ht="21.95" customHeight="1" x14ac:dyDescent="0.15">
      <c r="L712" s="292"/>
      <c r="M712" s="293"/>
      <c r="N712" s="292"/>
      <c r="O712" s="293"/>
      <c r="T712" s="27" t="str">
        <f t="shared" si="35"/>
        <v/>
      </c>
      <c r="U712" s="49" t="str">
        <f t="shared" si="36"/>
        <v/>
      </c>
    </row>
    <row r="713" spans="12:21" ht="21.95" customHeight="1" x14ac:dyDescent="0.15">
      <c r="L713" s="292"/>
      <c r="M713" s="293"/>
      <c r="N713" s="292"/>
      <c r="O713" s="293"/>
      <c r="T713" s="27" t="str">
        <f t="shared" si="35"/>
        <v/>
      </c>
      <c r="U713" s="49" t="str">
        <f t="shared" si="36"/>
        <v/>
      </c>
    </row>
    <row r="714" spans="12:21" ht="21.95" customHeight="1" x14ac:dyDescent="0.15">
      <c r="L714" s="292"/>
      <c r="M714" s="293"/>
      <c r="N714" s="292"/>
      <c r="O714" s="293"/>
      <c r="T714" s="27" t="str">
        <f t="shared" si="35"/>
        <v/>
      </c>
      <c r="U714" s="49" t="str">
        <f t="shared" si="36"/>
        <v/>
      </c>
    </row>
    <row r="715" spans="12:21" ht="21.95" customHeight="1" x14ac:dyDescent="0.15">
      <c r="L715" s="292"/>
      <c r="M715" s="293"/>
      <c r="N715" s="292"/>
      <c r="O715" s="293"/>
      <c r="T715" s="27" t="str">
        <f t="shared" si="35"/>
        <v/>
      </c>
      <c r="U715" s="49" t="str">
        <f t="shared" si="36"/>
        <v/>
      </c>
    </row>
    <row r="716" spans="12:21" ht="21.95" customHeight="1" x14ac:dyDescent="0.15">
      <c r="L716" s="292"/>
      <c r="M716" s="293"/>
      <c r="N716" s="292"/>
      <c r="O716" s="293"/>
      <c r="T716" s="27" t="str">
        <f t="shared" si="35"/>
        <v/>
      </c>
      <c r="U716" s="49" t="str">
        <f t="shared" si="36"/>
        <v/>
      </c>
    </row>
    <row r="717" spans="12:21" ht="21.95" customHeight="1" x14ac:dyDescent="0.15">
      <c r="L717" s="292"/>
      <c r="M717" s="293"/>
      <c r="N717" s="292"/>
      <c r="O717" s="293"/>
      <c r="T717" s="27" t="str">
        <f t="shared" si="35"/>
        <v/>
      </c>
      <c r="U717" s="49" t="str">
        <f t="shared" si="36"/>
        <v/>
      </c>
    </row>
    <row r="718" spans="12:21" ht="21.95" customHeight="1" x14ac:dyDescent="0.15">
      <c r="L718" s="292"/>
      <c r="M718" s="293"/>
      <c r="N718" s="292"/>
      <c r="O718" s="293"/>
      <c r="T718" s="27" t="str">
        <f t="shared" si="35"/>
        <v/>
      </c>
      <c r="U718" s="49" t="str">
        <f t="shared" si="36"/>
        <v/>
      </c>
    </row>
    <row r="719" spans="12:21" ht="21.95" customHeight="1" x14ac:dyDescent="0.15">
      <c r="L719" s="292"/>
      <c r="M719" s="293"/>
      <c r="N719" s="292"/>
      <c r="O719" s="293"/>
      <c r="T719" s="27" t="str">
        <f t="shared" si="35"/>
        <v/>
      </c>
      <c r="U719" s="49" t="str">
        <f t="shared" si="36"/>
        <v/>
      </c>
    </row>
    <row r="720" spans="12:21" ht="21.95" customHeight="1" x14ac:dyDescent="0.15">
      <c r="L720" s="292"/>
      <c r="M720" s="293"/>
      <c r="N720" s="292"/>
      <c r="O720" s="293"/>
      <c r="T720" s="27" t="str">
        <f t="shared" si="35"/>
        <v/>
      </c>
      <c r="U720" s="49" t="str">
        <f t="shared" si="36"/>
        <v/>
      </c>
    </row>
    <row r="721" spans="12:21" ht="21.95" customHeight="1" x14ac:dyDescent="0.15">
      <c r="L721" s="292"/>
      <c r="M721" s="293"/>
      <c r="N721" s="292"/>
      <c r="O721" s="293"/>
      <c r="T721" s="27" t="str">
        <f t="shared" si="35"/>
        <v/>
      </c>
      <c r="U721" s="49" t="str">
        <f t="shared" si="36"/>
        <v/>
      </c>
    </row>
    <row r="722" spans="12:21" ht="21.95" customHeight="1" x14ac:dyDescent="0.15">
      <c r="L722" s="292"/>
      <c r="M722" s="293"/>
      <c r="N722" s="292"/>
      <c r="O722" s="293"/>
      <c r="T722" s="27" t="str">
        <f t="shared" si="35"/>
        <v/>
      </c>
      <c r="U722" s="49" t="str">
        <f t="shared" si="36"/>
        <v/>
      </c>
    </row>
    <row r="723" spans="12:21" ht="21.95" customHeight="1" x14ac:dyDescent="0.15">
      <c r="L723" s="292"/>
      <c r="M723" s="293"/>
      <c r="N723" s="292"/>
      <c r="O723" s="293"/>
      <c r="T723" s="27" t="str">
        <f t="shared" si="35"/>
        <v/>
      </c>
      <c r="U723" s="49" t="str">
        <f t="shared" si="36"/>
        <v/>
      </c>
    </row>
    <row r="724" spans="12:21" ht="21.95" customHeight="1" x14ac:dyDescent="0.15">
      <c r="L724" s="292"/>
      <c r="M724" s="293"/>
      <c r="N724" s="292"/>
      <c r="O724" s="293"/>
      <c r="T724" s="27" t="str">
        <f t="shared" si="35"/>
        <v/>
      </c>
      <c r="U724" s="49" t="str">
        <f t="shared" si="36"/>
        <v/>
      </c>
    </row>
    <row r="725" spans="12:21" ht="21.95" customHeight="1" x14ac:dyDescent="0.15">
      <c r="L725" s="292"/>
      <c r="M725" s="293"/>
      <c r="N725" s="292"/>
      <c r="O725" s="293"/>
      <c r="T725" s="27" t="str">
        <f t="shared" si="35"/>
        <v/>
      </c>
      <c r="U725" s="49" t="str">
        <f t="shared" si="36"/>
        <v/>
      </c>
    </row>
    <row r="726" spans="12:21" ht="21.95" customHeight="1" x14ac:dyDescent="0.15">
      <c r="L726" s="292"/>
      <c r="M726" s="293"/>
      <c r="N726" s="292"/>
      <c r="O726" s="293"/>
      <c r="T726" s="27" t="str">
        <f t="shared" si="35"/>
        <v/>
      </c>
      <c r="U726" s="49" t="str">
        <f t="shared" si="36"/>
        <v/>
      </c>
    </row>
    <row r="727" spans="12:21" ht="21.95" customHeight="1" x14ac:dyDescent="0.15">
      <c r="L727" s="292"/>
      <c r="M727" s="293"/>
      <c r="N727" s="292"/>
      <c r="O727" s="293"/>
      <c r="T727" s="27" t="str">
        <f t="shared" si="35"/>
        <v/>
      </c>
      <c r="U727" s="49" t="str">
        <f t="shared" si="36"/>
        <v/>
      </c>
    </row>
    <row r="728" spans="12:21" ht="21.95" customHeight="1" x14ac:dyDescent="0.15">
      <c r="L728" s="292"/>
      <c r="M728" s="293"/>
      <c r="N728" s="292"/>
      <c r="O728" s="293"/>
      <c r="T728" s="27" t="str">
        <f t="shared" si="35"/>
        <v/>
      </c>
      <c r="U728" s="49" t="str">
        <f t="shared" si="36"/>
        <v/>
      </c>
    </row>
    <row r="729" spans="12:21" ht="21.95" customHeight="1" x14ac:dyDescent="0.15">
      <c r="L729" s="292"/>
      <c r="M729" s="293"/>
      <c r="N729" s="292"/>
      <c r="O729" s="293"/>
      <c r="T729" s="27" t="str">
        <f t="shared" si="35"/>
        <v/>
      </c>
      <c r="U729" s="49" t="str">
        <f t="shared" si="36"/>
        <v/>
      </c>
    </row>
    <row r="730" spans="12:21" ht="21.95" customHeight="1" x14ac:dyDescent="0.15">
      <c r="L730" s="292"/>
      <c r="M730" s="293"/>
      <c r="N730" s="292"/>
      <c r="O730" s="293"/>
      <c r="T730" s="27" t="str">
        <f t="shared" si="35"/>
        <v/>
      </c>
      <c r="U730" s="49" t="str">
        <f t="shared" si="36"/>
        <v/>
      </c>
    </row>
    <row r="731" spans="12:21" ht="21.95" customHeight="1" x14ac:dyDescent="0.15">
      <c r="L731" s="292"/>
      <c r="M731" s="293"/>
      <c r="N731" s="292"/>
      <c r="O731" s="293"/>
      <c r="T731" s="27" t="str">
        <f t="shared" si="35"/>
        <v/>
      </c>
      <c r="U731" s="49" t="str">
        <f t="shared" si="36"/>
        <v/>
      </c>
    </row>
    <row r="732" spans="12:21" ht="21.95" customHeight="1" x14ac:dyDescent="0.15">
      <c r="L732" s="292"/>
      <c r="M732" s="293"/>
      <c r="N732" s="292"/>
      <c r="O732" s="293"/>
      <c r="T732" s="27" t="str">
        <f t="shared" si="35"/>
        <v/>
      </c>
      <c r="U732" s="49" t="str">
        <f t="shared" si="36"/>
        <v/>
      </c>
    </row>
    <row r="733" spans="12:21" ht="21.95" customHeight="1" x14ac:dyDescent="0.15">
      <c r="L733" s="292"/>
      <c r="M733" s="293"/>
      <c r="N733" s="292"/>
      <c r="O733" s="293"/>
      <c r="T733" s="27" t="str">
        <f t="shared" si="35"/>
        <v/>
      </c>
      <c r="U733" s="49" t="str">
        <f t="shared" si="36"/>
        <v/>
      </c>
    </row>
    <row r="734" spans="12:21" ht="21.95" customHeight="1" x14ac:dyDescent="0.15">
      <c r="L734" s="292"/>
      <c r="M734" s="293"/>
      <c r="N734" s="292"/>
      <c r="O734" s="293"/>
      <c r="T734" s="27" t="str">
        <f t="shared" si="35"/>
        <v/>
      </c>
      <c r="U734" s="49" t="str">
        <f t="shared" si="36"/>
        <v/>
      </c>
    </row>
    <row r="735" spans="12:21" ht="21.95" customHeight="1" x14ac:dyDescent="0.15">
      <c r="L735" s="292"/>
      <c r="M735" s="293"/>
      <c r="N735" s="292"/>
      <c r="O735" s="293"/>
      <c r="T735" s="27" t="str">
        <f t="shared" si="35"/>
        <v/>
      </c>
      <c r="U735" s="49" t="str">
        <f t="shared" si="36"/>
        <v/>
      </c>
    </row>
    <row r="736" spans="12:21" ht="21.95" customHeight="1" x14ac:dyDescent="0.15">
      <c r="L736" s="292"/>
      <c r="M736" s="293"/>
      <c r="N736" s="292"/>
      <c r="O736" s="293"/>
      <c r="T736" s="27" t="str">
        <f t="shared" si="35"/>
        <v/>
      </c>
      <c r="U736" s="49" t="str">
        <f t="shared" si="36"/>
        <v/>
      </c>
    </row>
    <row r="737" spans="12:21" ht="21.95" customHeight="1" x14ac:dyDescent="0.15">
      <c r="L737" s="292"/>
      <c r="M737" s="293"/>
      <c r="N737" s="292"/>
      <c r="O737" s="293"/>
      <c r="T737" s="27" t="str">
        <f t="shared" si="35"/>
        <v/>
      </c>
      <c r="U737" s="49" t="str">
        <f t="shared" si="36"/>
        <v/>
      </c>
    </row>
    <row r="738" spans="12:21" ht="21.95" customHeight="1" x14ac:dyDescent="0.15">
      <c r="L738" s="292"/>
      <c r="M738" s="293"/>
      <c r="N738" s="292"/>
      <c r="O738" s="293"/>
      <c r="T738" s="27" t="str">
        <f t="shared" si="35"/>
        <v/>
      </c>
      <c r="U738" s="49" t="str">
        <f t="shared" si="36"/>
        <v/>
      </c>
    </row>
    <row r="739" spans="12:21" ht="21.95" customHeight="1" x14ac:dyDescent="0.15">
      <c r="L739" s="292"/>
      <c r="M739" s="293"/>
      <c r="N739" s="292"/>
      <c r="O739" s="293"/>
      <c r="T739" s="27" t="str">
        <f t="shared" si="35"/>
        <v/>
      </c>
      <c r="U739" s="49" t="str">
        <f t="shared" si="36"/>
        <v/>
      </c>
    </row>
    <row r="740" spans="12:21" ht="21.95" customHeight="1" x14ac:dyDescent="0.15">
      <c r="L740" s="292"/>
      <c r="M740" s="293"/>
      <c r="N740" s="292"/>
      <c r="O740" s="293"/>
      <c r="T740" s="27" t="str">
        <f t="shared" si="35"/>
        <v/>
      </c>
      <c r="U740" s="49" t="str">
        <f t="shared" si="36"/>
        <v/>
      </c>
    </row>
    <row r="741" spans="12:21" ht="21.95" customHeight="1" x14ac:dyDescent="0.15">
      <c r="L741" s="292"/>
      <c r="M741" s="293"/>
      <c r="N741" s="292"/>
      <c r="O741" s="293"/>
      <c r="T741" s="27" t="str">
        <f t="shared" si="35"/>
        <v/>
      </c>
      <c r="U741" s="49" t="str">
        <f t="shared" si="36"/>
        <v/>
      </c>
    </row>
    <row r="742" spans="12:21" ht="21.95" customHeight="1" x14ac:dyDescent="0.15">
      <c r="L742" s="292"/>
      <c r="M742" s="293"/>
      <c r="N742" s="292"/>
      <c r="O742" s="293"/>
      <c r="T742" s="27" t="str">
        <f t="shared" si="35"/>
        <v/>
      </c>
      <c r="U742" s="49" t="str">
        <f t="shared" si="36"/>
        <v/>
      </c>
    </row>
    <row r="743" spans="12:21" ht="21.95" customHeight="1" x14ac:dyDescent="0.15">
      <c r="L743" s="292"/>
      <c r="M743" s="293"/>
      <c r="N743" s="292"/>
      <c r="O743" s="293"/>
      <c r="T743" s="27" t="str">
        <f t="shared" si="35"/>
        <v/>
      </c>
      <c r="U743" s="49" t="str">
        <f t="shared" si="36"/>
        <v/>
      </c>
    </row>
    <row r="744" spans="12:21" ht="21.95" customHeight="1" x14ac:dyDescent="0.15">
      <c r="L744" s="292"/>
      <c r="M744" s="293"/>
      <c r="N744" s="292"/>
      <c r="O744" s="293"/>
      <c r="T744" s="27" t="str">
        <f t="shared" si="35"/>
        <v/>
      </c>
      <c r="U744" s="49" t="str">
        <f t="shared" si="36"/>
        <v/>
      </c>
    </row>
    <row r="745" spans="12:21" ht="21.95" customHeight="1" x14ac:dyDescent="0.15">
      <c r="L745" s="292"/>
      <c r="M745" s="293"/>
      <c r="N745" s="292"/>
      <c r="O745" s="293"/>
      <c r="T745" s="27" t="str">
        <f t="shared" si="35"/>
        <v/>
      </c>
      <c r="U745" s="49" t="str">
        <f t="shared" si="36"/>
        <v/>
      </c>
    </row>
    <row r="746" spans="12:21" ht="21.95" customHeight="1" x14ac:dyDescent="0.15">
      <c r="L746" s="292"/>
      <c r="M746" s="293"/>
      <c r="N746" s="292"/>
      <c r="O746" s="293"/>
      <c r="T746" s="27" t="str">
        <f t="shared" si="35"/>
        <v/>
      </c>
      <c r="U746" s="49" t="str">
        <f t="shared" si="36"/>
        <v/>
      </c>
    </row>
    <row r="747" spans="12:21" ht="21.95" customHeight="1" x14ac:dyDescent="0.15">
      <c r="L747" s="292"/>
      <c r="M747" s="293"/>
      <c r="N747" s="292"/>
      <c r="O747" s="293"/>
      <c r="T747" s="27" t="str">
        <f t="shared" si="35"/>
        <v/>
      </c>
      <c r="U747" s="49" t="str">
        <f t="shared" si="36"/>
        <v/>
      </c>
    </row>
    <row r="748" spans="12:21" ht="21.95" customHeight="1" x14ac:dyDescent="0.15">
      <c r="L748" s="292"/>
      <c r="M748" s="293"/>
      <c r="N748" s="292"/>
      <c r="O748" s="293"/>
      <c r="T748" s="27" t="str">
        <f t="shared" si="35"/>
        <v/>
      </c>
      <c r="U748" s="49" t="str">
        <f t="shared" si="36"/>
        <v/>
      </c>
    </row>
    <row r="749" spans="12:21" ht="21.95" customHeight="1" x14ac:dyDescent="0.15">
      <c r="L749" s="292"/>
      <c r="M749" s="293"/>
      <c r="N749" s="292"/>
      <c r="O749" s="293"/>
      <c r="T749" s="27" t="str">
        <f t="shared" si="35"/>
        <v/>
      </c>
      <c r="U749" s="49" t="str">
        <f t="shared" si="36"/>
        <v/>
      </c>
    </row>
    <row r="750" spans="12:21" ht="21.95" customHeight="1" x14ac:dyDescent="0.15">
      <c r="L750" s="292"/>
      <c r="M750" s="293"/>
      <c r="N750" s="292"/>
      <c r="O750" s="293"/>
      <c r="T750" s="27" t="str">
        <f t="shared" si="35"/>
        <v/>
      </c>
      <c r="U750" s="49" t="str">
        <f t="shared" si="36"/>
        <v/>
      </c>
    </row>
    <row r="751" spans="12:21" ht="21.95" customHeight="1" x14ac:dyDescent="0.15">
      <c r="L751" s="292"/>
      <c r="M751" s="293"/>
      <c r="N751" s="292"/>
      <c r="O751" s="293"/>
      <c r="T751" s="27" t="str">
        <f t="shared" si="35"/>
        <v/>
      </c>
      <c r="U751" s="49" t="str">
        <f t="shared" si="36"/>
        <v/>
      </c>
    </row>
    <row r="752" spans="12:21" ht="21.95" customHeight="1" x14ac:dyDescent="0.15">
      <c r="L752" s="292"/>
      <c r="M752" s="293"/>
      <c r="N752" s="292"/>
      <c r="O752" s="293"/>
      <c r="T752" s="27" t="str">
        <f t="shared" si="35"/>
        <v/>
      </c>
      <c r="U752" s="49" t="str">
        <f t="shared" si="36"/>
        <v/>
      </c>
    </row>
    <row r="753" spans="12:21" ht="21.95" customHeight="1" x14ac:dyDescent="0.15">
      <c r="L753" s="292"/>
      <c r="M753" s="293"/>
      <c r="N753" s="292"/>
      <c r="O753" s="293"/>
      <c r="T753" s="27" t="str">
        <f t="shared" si="35"/>
        <v/>
      </c>
      <c r="U753" s="49" t="str">
        <f t="shared" si="36"/>
        <v/>
      </c>
    </row>
    <row r="754" spans="12:21" ht="21.95" customHeight="1" x14ac:dyDescent="0.15">
      <c r="L754" s="292"/>
      <c r="M754" s="293"/>
      <c r="N754" s="292"/>
      <c r="O754" s="293"/>
      <c r="T754" s="27" t="str">
        <f t="shared" si="35"/>
        <v/>
      </c>
      <c r="U754" s="49" t="str">
        <f t="shared" si="36"/>
        <v/>
      </c>
    </row>
    <row r="755" spans="12:21" ht="21.95" customHeight="1" x14ac:dyDescent="0.15">
      <c r="L755" s="292"/>
      <c r="M755" s="293"/>
      <c r="N755" s="292"/>
      <c r="O755" s="293"/>
      <c r="T755" s="27" t="str">
        <f t="shared" si="35"/>
        <v/>
      </c>
      <c r="U755" s="49" t="str">
        <f t="shared" si="36"/>
        <v/>
      </c>
    </row>
    <row r="756" spans="12:21" ht="21.95" customHeight="1" x14ac:dyDescent="0.15">
      <c r="L756" s="292"/>
      <c r="M756" s="293"/>
      <c r="N756" s="292"/>
      <c r="O756" s="293"/>
      <c r="T756" s="27" t="str">
        <f t="shared" si="35"/>
        <v/>
      </c>
      <c r="U756" s="49" t="str">
        <f t="shared" si="36"/>
        <v/>
      </c>
    </row>
    <row r="757" spans="12:21" ht="21.95" customHeight="1" x14ac:dyDescent="0.15">
      <c r="L757" s="292"/>
      <c r="M757" s="293"/>
      <c r="N757" s="292"/>
      <c r="O757" s="293"/>
      <c r="T757" s="27" t="str">
        <f t="shared" si="35"/>
        <v/>
      </c>
      <c r="U757" s="49" t="str">
        <f t="shared" si="36"/>
        <v/>
      </c>
    </row>
    <row r="758" spans="12:21" ht="21.95" customHeight="1" x14ac:dyDescent="0.15">
      <c r="L758" s="292"/>
      <c r="M758" s="293"/>
      <c r="N758" s="292"/>
      <c r="O758" s="293"/>
      <c r="T758" s="27" t="str">
        <f t="shared" si="35"/>
        <v/>
      </c>
      <c r="U758" s="49" t="str">
        <f t="shared" si="36"/>
        <v/>
      </c>
    </row>
    <row r="759" spans="12:21" ht="21.95" customHeight="1" x14ac:dyDescent="0.15">
      <c r="L759" s="292"/>
      <c r="M759" s="293"/>
      <c r="N759" s="292"/>
      <c r="O759" s="293"/>
      <c r="T759" s="27" t="str">
        <f t="shared" si="35"/>
        <v/>
      </c>
      <c r="U759" s="49" t="str">
        <f t="shared" si="36"/>
        <v/>
      </c>
    </row>
    <row r="760" spans="12:21" ht="21.95" customHeight="1" x14ac:dyDescent="0.15">
      <c r="L760" s="292"/>
      <c r="M760" s="293"/>
      <c r="N760" s="292"/>
      <c r="O760" s="293"/>
      <c r="T760" s="27" t="str">
        <f t="shared" si="35"/>
        <v/>
      </c>
      <c r="U760" s="49" t="str">
        <f t="shared" si="36"/>
        <v/>
      </c>
    </row>
    <row r="761" spans="12:21" ht="21.95" customHeight="1" x14ac:dyDescent="0.15">
      <c r="L761" s="292"/>
      <c r="M761" s="293"/>
      <c r="N761" s="292"/>
      <c r="O761" s="293"/>
      <c r="T761" s="27" t="str">
        <f t="shared" si="35"/>
        <v/>
      </c>
      <c r="U761" s="49" t="str">
        <f t="shared" si="36"/>
        <v/>
      </c>
    </row>
    <row r="762" spans="12:21" ht="21.95" customHeight="1" x14ac:dyDescent="0.15">
      <c r="L762" s="292"/>
      <c r="M762" s="293"/>
      <c r="N762" s="292"/>
      <c r="O762" s="293"/>
      <c r="T762" s="27" t="str">
        <f t="shared" si="35"/>
        <v/>
      </c>
      <c r="U762" s="49" t="str">
        <f t="shared" si="36"/>
        <v/>
      </c>
    </row>
    <row r="763" spans="12:21" ht="21.95" customHeight="1" x14ac:dyDescent="0.15">
      <c r="L763" s="292"/>
      <c r="M763" s="293"/>
      <c r="N763" s="292"/>
      <c r="O763" s="293"/>
      <c r="T763" s="27" t="str">
        <f t="shared" si="35"/>
        <v/>
      </c>
      <c r="U763" s="49" t="str">
        <f t="shared" si="36"/>
        <v/>
      </c>
    </row>
    <row r="764" spans="12:21" ht="21.95" customHeight="1" x14ac:dyDescent="0.15">
      <c r="L764" s="292"/>
      <c r="M764" s="293"/>
      <c r="N764" s="292"/>
      <c r="O764" s="293"/>
      <c r="T764" s="27" t="str">
        <f t="shared" si="35"/>
        <v/>
      </c>
      <c r="U764" s="49" t="str">
        <f t="shared" si="36"/>
        <v/>
      </c>
    </row>
    <row r="765" spans="12:21" ht="21.95" customHeight="1" x14ac:dyDescent="0.15">
      <c r="L765" s="292"/>
      <c r="M765" s="293"/>
      <c r="N765" s="292"/>
      <c r="O765" s="293"/>
      <c r="T765" s="27" t="str">
        <f t="shared" si="35"/>
        <v/>
      </c>
      <c r="U765" s="49" t="str">
        <f t="shared" si="36"/>
        <v/>
      </c>
    </row>
    <row r="766" spans="12:21" ht="21.95" customHeight="1" x14ac:dyDescent="0.15">
      <c r="L766" s="292"/>
      <c r="M766" s="293"/>
      <c r="N766" s="292"/>
      <c r="O766" s="293"/>
      <c r="T766" s="27" t="str">
        <f t="shared" si="35"/>
        <v/>
      </c>
      <c r="U766" s="49" t="str">
        <f t="shared" si="36"/>
        <v/>
      </c>
    </row>
    <row r="767" spans="12:21" ht="21.95" customHeight="1" x14ac:dyDescent="0.15">
      <c r="L767" s="292"/>
      <c r="M767" s="293"/>
      <c r="N767" s="292"/>
      <c r="O767" s="293"/>
      <c r="T767" s="27" t="str">
        <f t="shared" si="35"/>
        <v/>
      </c>
      <c r="U767" s="49" t="str">
        <f t="shared" si="36"/>
        <v/>
      </c>
    </row>
    <row r="768" spans="12:21" ht="21.95" customHeight="1" x14ac:dyDescent="0.15">
      <c r="L768" s="292"/>
      <c r="M768" s="293"/>
      <c r="N768" s="292"/>
      <c r="O768" s="293"/>
      <c r="T768" s="27" t="str">
        <f t="shared" si="35"/>
        <v/>
      </c>
      <c r="U768" s="49" t="str">
        <f t="shared" si="36"/>
        <v/>
      </c>
    </row>
    <row r="769" spans="12:21" ht="21.95" customHeight="1" x14ac:dyDescent="0.15">
      <c r="L769" s="292"/>
      <c r="M769" s="293"/>
      <c r="N769" s="292"/>
      <c r="O769" s="293"/>
      <c r="T769" s="27" t="str">
        <f t="shared" si="35"/>
        <v/>
      </c>
      <c r="U769" s="49" t="str">
        <f t="shared" si="36"/>
        <v/>
      </c>
    </row>
    <row r="770" spans="12:21" ht="21.95" customHeight="1" x14ac:dyDescent="0.15">
      <c r="L770" s="292"/>
      <c r="M770" s="293"/>
      <c r="N770" s="292"/>
      <c r="O770" s="293"/>
      <c r="T770" s="27" t="str">
        <f t="shared" si="35"/>
        <v/>
      </c>
      <c r="U770" s="49" t="str">
        <f t="shared" si="36"/>
        <v/>
      </c>
    </row>
    <row r="771" spans="12:21" ht="21.95" customHeight="1" x14ac:dyDescent="0.15">
      <c r="L771" s="292"/>
      <c r="M771" s="293"/>
      <c r="N771" s="292"/>
      <c r="O771" s="293"/>
      <c r="T771" s="27" t="str">
        <f t="shared" si="35"/>
        <v/>
      </c>
      <c r="U771" s="49" t="str">
        <f t="shared" si="36"/>
        <v/>
      </c>
    </row>
    <row r="772" spans="12:21" ht="21.95" customHeight="1" x14ac:dyDescent="0.15">
      <c r="L772" s="292"/>
      <c r="M772" s="293"/>
      <c r="N772" s="292"/>
      <c r="O772" s="293"/>
      <c r="T772" s="27" t="str">
        <f t="shared" si="35"/>
        <v/>
      </c>
      <c r="U772" s="49" t="str">
        <f t="shared" si="36"/>
        <v/>
      </c>
    </row>
    <row r="773" spans="12:21" ht="21.95" customHeight="1" x14ac:dyDescent="0.15">
      <c r="L773" s="292"/>
      <c r="M773" s="293"/>
      <c r="N773" s="292"/>
      <c r="O773" s="293"/>
      <c r="T773" s="27" t="str">
        <f t="shared" si="35"/>
        <v/>
      </c>
      <c r="U773" s="49" t="str">
        <f t="shared" si="36"/>
        <v/>
      </c>
    </row>
    <row r="774" spans="12:21" ht="21.95" customHeight="1" x14ac:dyDescent="0.15">
      <c r="L774" s="292"/>
      <c r="M774" s="293"/>
      <c r="N774" s="292"/>
      <c r="O774" s="293"/>
      <c r="T774" s="27" t="str">
        <f t="shared" si="35"/>
        <v/>
      </c>
      <c r="U774" s="49" t="str">
        <f t="shared" si="36"/>
        <v/>
      </c>
    </row>
    <row r="775" spans="12:21" ht="21.95" customHeight="1" x14ac:dyDescent="0.15">
      <c r="L775" s="292"/>
      <c r="M775" s="293"/>
      <c r="N775" s="292"/>
      <c r="O775" s="293"/>
      <c r="T775" s="27" t="str">
        <f t="shared" ref="T775:T838" si="37">CONCATENATE(L775,C775)</f>
        <v/>
      </c>
      <c r="U775" s="49" t="str">
        <f t="shared" ref="U775:U838" si="38">CONCATENATE(N775,H775)</f>
        <v/>
      </c>
    </row>
    <row r="776" spans="12:21" ht="21.95" customHeight="1" x14ac:dyDescent="0.15">
      <c r="L776" s="292"/>
      <c r="M776" s="293"/>
      <c r="N776" s="292"/>
      <c r="O776" s="293"/>
      <c r="T776" s="27" t="str">
        <f t="shared" si="37"/>
        <v/>
      </c>
      <c r="U776" s="49" t="str">
        <f t="shared" si="38"/>
        <v/>
      </c>
    </row>
    <row r="777" spans="12:21" ht="21.95" customHeight="1" x14ac:dyDescent="0.15">
      <c r="L777" s="292"/>
      <c r="M777" s="293"/>
      <c r="N777" s="292"/>
      <c r="O777" s="293"/>
      <c r="T777" s="27" t="str">
        <f t="shared" si="37"/>
        <v/>
      </c>
      <c r="U777" s="49" t="str">
        <f t="shared" si="38"/>
        <v/>
      </c>
    </row>
    <row r="778" spans="12:21" ht="21.95" customHeight="1" x14ac:dyDescent="0.15">
      <c r="L778" s="292"/>
      <c r="M778" s="293"/>
      <c r="N778" s="292"/>
      <c r="O778" s="293"/>
      <c r="T778" s="27" t="str">
        <f t="shared" si="37"/>
        <v/>
      </c>
      <c r="U778" s="49" t="str">
        <f t="shared" si="38"/>
        <v/>
      </c>
    </row>
    <row r="779" spans="12:21" ht="21.95" customHeight="1" x14ac:dyDescent="0.15">
      <c r="L779" s="292"/>
      <c r="M779" s="293"/>
      <c r="N779" s="292"/>
      <c r="O779" s="293"/>
      <c r="T779" s="27" t="str">
        <f t="shared" si="37"/>
        <v/>
      </c>
      <c r="U779" s="49" t="str">
        <f t="shared" si="38"/>
        <v/>
      </c>
    </row>
    <row r="780" spans="12:21" ht="21.95" customHeight="1" x14ac:dyDescent="0.15">
      <c r="L780" s="292"/>
      <c r="M780" s="293"/>
      <c r="N780" s="292"/>
      <c r="O780" s="293"/>
      <c r="T780" s="27" t="str">
        <f t="shared" si="37"/>
        <v/>
      </c>
      <c r="U780" s="49" t="str">
        <f t="shared" si="38"/>
        <v/>
      </c>
    </row>
    <row r="781" spans="12:21" ht="21.95" customHeight="1" x14ac:dyDescent="0.15">
      <c r="L781" s="292"/>
      <c r="M781" s="293"/>
      <c r="N781" s="292"/>
      <c r="O781" s="293"/>
      <c r="T781" s="27" t="str">
        <f t="shared" si="37"/>
        <v/>
      </c>
      <c r="U781" s="49" t="str">
        <f t="shared" si="38"/>
        <v/>
      </c>
    </row>
    <row r="782" spans="12:21" ht="21.95" customHeight="1" x14ac:dyDescent="0.15">
      <c r="L782" s="292"/>
      <c r="M782" s="293"/>
      <c r="N782" s="292"/>
      <c r="O782" s="293"/>
      <c r="T782" s="27" t="str">
        <f t="shared" si="37"/>
        <v/>
      </c>
      <c r="U782" s="49" t="str">
        <f t="shared" si="38"/>
        <v/>
      </c>
    </row>
    <row r="783" spans="12:21" ht="21.95" customHeight="1" x14ac:dyDescent="0.15">
      <c r="L783" s="292"/>
      <c r="M783" s="293"/>
      <c r="N783" s="292"/>
      <c r="O783" s="293"/>
      <c r="T783" s="27" t="str">
        <f t="shared" si="37"/>
        <v/>
      </c>
      <c r="U783" s="49" t="str">
        <f t="shared" si="38"/>
        <v/>
      </c>
    </row>
    <row r="784" spans="12:21" ht="21.95" customHeight="1" x14ac:dyDescent="0.15">
      <c r="L784" s="292"/>
      <c r="M784" s="293"/>
      <c r="N784" s="292"/>
      <c r="O784" s="293"/>
      <c r="T784" s="27" t="str">
        <f t="shared" si="37"/>
        <v/>
      </c>
      <c r="U784" s="49" t="str">
        <f t="shared" si="38"/>
        <v/>
      </c>
    </row>
    <row r="785" spans="12:21" ht="21.95" customHeight="1" x14ac:dyDescent="0.15">
      <c r="L785" s="292"/>
      <c r="M785" s="293"/>
      <c r="N785" s="292"/>
      <c r="O785" s="293"/>
      <c r="T785" s="27" t="str">
        <f t="shared" si="37"/>
        <v/>
      </c>
      <c r="U785" s="49" t="str">
        <f t="shared" si="38"/>
        <v/>
      </c>
    </row>
    <row r="786" spans="12:21" ht="21.95" customHeight="1" x14ac:dyDescent="0.15">
      <c r="L786" s="292"/>
      <c r="M786" s="293"/>
      <c r="N786" s="292"/>
      <c r="O786" s="293"/>
      <c r="T786" s="27" t="str">
        <f t="shared" si="37"/>
        <v/>
      </c>
      <c r="U786" s="49" t="str">
        <f t="shared" si="38"/>
        <v/>
      </c>
    </row>
    <row r="787" spans="12:21" ht="21.95" customHeight="1" x14ac:dyDescent="0.15">
      <c r="L787" s="292"/>
      <c r="M787" s="293"/>
      <c r="N787" s="292"/>
      <c r="O787" s="293"/>
      <c r="T787" s="27" t="str">
        <f t="shared" si="37"/>
        <v/>
      </c>
      <c r="U787" s="49" t="str">
        <f t="shared" si="38"/>
        <v/>
      </c>
    </row>
    <row r="788" spans="12:21" ht="21.95" customHeight="1" x14ac:dyDescent="0.15">
      <c r="L788" s="292"/>
      <c r="M788" s="293"/>
      <c r="N788" s="292"/>
      <c r="O788" s="293"/>
      <c r="T788" s="27" t="str">
        <f t="shared" si="37"/>
        <v/>
      </c>
      <c r="U788" s="49" t="str">
        <f t="shared" si="38"/>
        <v/>
      </c>
    </row>
    <row r="789" spans="12:21" ht="21.95" customHeight="1" x14ac:dyDescent="0.15">
      <c r="L789" s="292"/>
      <c r="M789" s="293"/>
      <c r="N789" s="292"/>
      <c r="O789" s="293"/>
      <c r="T789" s="27" t="str">
        <f t="shared" si="37"/>
        <v/>
      </c>
      <c r="U789" s="49" t="str">
        <f t="shared" si="38"/>
        <v/>
      </c>
    </row>
    <row r="790" spans="12:21" ht="21.95" customHeight="1" x14ac:dyDescent="0.15">
      <c r="L790" s="292"/>
      <c r="M790" s="293"/>
      <c r="N790" s="292"/>
      <c r="O790" s="293"/>
      <c r="T790" s="27" t="str">
        <f t="shared" si="37"/>
        <v/>
      </c>
      <c r="U790" s="49" t="str">
        <f t="shared" si="38"/>
        <v/>
      </c>
    </row>
    <row r="791" spans="12:21" ht="21.95" customHeight="1" x14ac:dyDescent="0.15">
      <c r="T791" s="27" t="str">
        <f t="shared" si="37"/>
        <v/>
      </c>
      <c r="U791" s="49" t="str">
        <f t="shared" si="38"/>
        <v/>
      </c>
    </row>
    <row r="792" spans="12:21" ht="21.95" customHeight="1" x14ac:dyDescent="0.15">
      <c r="T792" s="27" t="str">
        <f t="shared" si="37"/>
        <v/>
      </c>
      <c r="U792" s="49" t="str">
        <f t="shared" si="38"/>
        <v/>
      </c>
    </row>
    <row r="793" spans="12:21" ht="21.95" customHeight="1" x14ac:dyDescent="0.15">
      <c r="T793" s="27" t="str">
        <f t="shared" si="37"/>
        <v/>
      </c>
      <c r="U793" s="49" t="str">
        <f t="shared" si="38"/>
        <v/>
      </c>
    </row>
    <row r="794" spans="12:21" ht="21.95" customHeight="1" x14ac:dyDescent="0.15">
      <c r="T794" s="27" t="str">
        <f t="shared" si="37"/>
        <v/>
      </c>
      <c r="U794" s="49" t="str">
        <f t="shared" si="38"/>
        <v/>
      </c>
    </row>
    <row r="795" spans="12:21" ht="21.95" customHeight="1" x14ac:dyDescent="0.15">
      <c r="T795" s="27" t="str">
        <f t="shared" si="37"/>
        <v/>
      </c>
      <c r="U795" s="49" t="str">
        <f t="shared" si="38"/>
        <v/>
      </c>
    </row>
    <row r="796" spans="12:21" ht="21.95" customHeight="1" x14ac:dyDescent="0.15">
      <c r="T796" s="27" t="str">
        <f t="shared" si="37"/>
        <v/>
      </c>
      <c r="U796" s="49" t="str">
        <f t="shared" si="38"/>
        <v/>
      </c>
    </row>
    <row r="797" spans="12:21" ht="21.95" customHeight="1" x14ac:dyDescent="0.15">
      <c r="T797" s="27" t="str">
        <f t="shared" si="37"/>
        <v/>
      </c>
      <c r="U797" s="49" t="str">
        <f t="shared" si="38"/>
        <v/>
      </c>
    </row>
    <row r="798" spans="12:21" ht="21.95" customHeight="1" x14ac:dyDescent="0.15">
      <c r="T798" s="27" t="str">
        <f t="shared" si="37"/>
        <v/>
      </c>
      <c r="U798" s="49" t="str">
        <f t="shared" si="38"/>
        <v/>
      </c>
    </row>
    <row r="799" spans="12:21" ht="21.95" customHeight="1" x14ac:dyDescent="0.15">
      <c r="T799" s="27" t="str">
        <f t="shared" si="37"/>
        <v/>
      </c>
      <c r="U799" s="49" t="str">
        <f t="shared" si="38"/>
        <v/>
      </c>
    </row>
    <row r="800" spans="12:21" ht="21.95" customHeight="1" x14ac:dyDescent="0.15">
      <c r="T800" s="27" t="str">
        <f t="shared" si="37"/>
        <v/>
      </c>
      <c r="U800" s="49" t="str">
        <f t="shared" si="38"/>
        <v/>
      </c>
    </row>
    <row r="801" spans="20:21" ht="21.95" customHeight="1" x14ac:dyDescent="0.15">
      <c r="T801" s="27" t="str">
        <f t="shared" si="37"/>
        <v/>
      </c>
      <c r="U801" s="49" t="str">
        <f t="shared" si="38"/>
        <v/>
      </c>
    </row>
    <row r="802" spans="20:21" ht="21.95" customHeight="1" x14ac:dyDescent="0.15">
      <c r="T802" s="27" t="str">
        <f t="shared" si="37"/>
        <v/>
      </c>
      <c r="U802" s="49" t="str">
        <f t="shared" si="38"/>
        <v/>
      </c>
    </row>
    <row r="803" spans="20:21" ht="21.95" customHeight="1" x14ac:dyDescent="0.15">
      <c r="T803" s="27" t="str">
        <f t="shared" si="37"/>
        <v/>
      </c>
      <c r="U803" s="49" t="str">
        <f t="shared" si="38"/>
        <v/>
      </c>
    </row>
    <row r="804" spans="20:21" ht="21.95" customHeight="1" x14ac:dyDescent="0.15">
      <c r="T804" s="27" t="str">
        <f t="shared" si="37"/>
        <v/>
      </c>
      <c r="U804" s="49" t="str">
        <f t="shared" si="38"/>
        <v/>
      </c>
    </row>
    <row r="805" spans="20:21" ht="21.95" customHeight="1" x14ac:dyDescent="0.15">
      <c r="T805" s="27" t="str">
        <f t="shared" si="37"/>
        <v/>
      </c>
      <c r="U805" s="49" t="str">
        <f t="shared" si="38"/>
        <v/>
      </c>
    </row>
    <row r="806" spans="20:21" ht="21.95" customHeight="1" x14ac:dyDescent="0.15">
      <c r="T806" s="27" t="str">
        <f t="shared" si="37"/>
        <v/>
      </c>
      <c r="U806" s="49" t="str">
        <f t="shared" si="38"/>
        <v/>
      </c>
    </row>
    <row r="807" spans="20:21" ht="21.95" customHeight="1" x14ac:dyDescent="0.15">
      <c r="T807" s="27" t="str">
        <f t="shared" si="37"/>
        <v/>
      </c>
      <c r="U807" s="49" t="str">
        <f t="shared" si="38"/>
        <v/>
      </c>
    </row>
    <row r="808" spans="20:21" ht="21.95" customHeight="1" x14ac:dyDescent="0.15">
      <c r="T808" s="27" t="str">
        <f t="shared" si="37"/>
        <v/>
      </c>
      <c r="U808" s="49" t="str">
        <f t="shared" si="38"/>
        <v/>
      </c>
    </row>
    <row r="809" spans="20:21" ht="21.95" customHeight="1" x14ac:dyDescent="0.15">
      <c r="T809" s="27" t="str">
        <f t="shared" si="37"/>
        <v/>
      </c>
      <c r="U809" s="49" t="str">
        <f t="shared" si="38"/>
        <v/>
      </c>
    </row>
    <row r="810" spans="20:21" ht="21.95" customHeight="1" x14ac:dyDescent="0.15">
      <c r="T810" s="27" t="str">
        <f t="shared" si="37"/>
        <v/>
      </c>
      <c r="U810" s="49" t="str">
        <f t="shared" si="38"/>
        <v/>
      </c>
    </row>
    <row r="811" spans="20:21" ht="21.95" customHeight="1" x14ac:dyDescent="0.15">
      <c r="T811" s="27" t="str">
        <f t="shared" si="37"/>
        <v/>
      </c>
      <c r="U811" s="49" t="str">
        <f t="shared" si="38"/>
        <v/>
      </c>
    </row>
    <row r="812" spans="20:21" ht="21.95" customHeight="1" x14ac:dyDescent="0.15">
      <c r="T812" s="27" t="str">
        <f t="shared" si="37"/>
        <v/>
      </c>
      <c r="U812" s="49" t="str">
        <f t="shared" si="38"/>
        <v/>
      </c>
    </row>
    <row r="813" spans="20:21" ht="21.95" customHeight="1" x14ac:dyDescent="0.15">
      <c r="T813" s="27" t="str">
        <f t="shared" si="37"/>
        <v/>
      </c>
      <c r="U813" s="49" t="str">
        <f t="shared" si="38"/>
        <v/>
      </c>
    </row>
    <row r="814" spans="20:21" ht="21.95" customHeight="1" x14ac:dyDescent="0.15">
      <c r="T814" s="27" t="str">
        <f t="shared" si="37"/>
        <v/>
      </c>
      <c r="U814" s="49" t="str">
        <f t="shared" si="38"/>
        <v/>
      </c>
    </row>
    <row r="815" spans="20:21" ht="21.95" customHeight="1" x14ac:dyDescent="0.15">
      <c r="T815" s="27" t="str">
        <f t="shared" si="37"/>
        <v/>
      </c>
      <c r="U815" s="49" t="str">
        <f t="shared" si="38"/>
        <v/>
      </c>
    </row>
    <row r="816" spans="20:21" ht="21.95" customHeight="1" x14ac:dyDescent="0.15">
      <c r="T816" s="27" t="str">
        <f t="shared" si="37"/>
        <v/>
      </c>
      <c r="U816" s="49" t="str">
        <f t="shared" si="38"/>
        <v/>
      </c>
    </row>
    <row r="817" spans="20:21" ht="21.95" customHeight="1" x14ac:dyDescent="0.15">
      <c r="T817" s="27" t="str">
        <f t="shared" si="37"/>
        <v/>
      </c>
      <c r="U817" s="49" t="str">
        <f t="shared" si="38"/>
        <v/>
      </c>
    </row>
    <row r="818" spans="20:21" ht="21.95" customHeight="1" x14ac:dyDescent="0.15">
      <c r="T818" s="27" t="str">
        <f t="shared" si="37"/>
        <v/>
      </c>
      <c r="U818" s="49" t="str">
        <f t="shared" si="38"/>
        <v/>
      </c>
    </row>
    <row r="819" spans="20:21" ht="21.95" customHeight="1" x14ac:dyDescent="0.15">
      <c r="T819" s="27" t="str">
        <f t="shared" si="37"/>
        <v/>
      </c>
      <c r="U819" s="49" t="str">
        <f t="shared" si="38"/>
        <v/>
      </c>
    </row>
    <row r="820" spans="20:21" ht="21.95" customHeight="1" x14ac:dyDescent="0.15">
      <c r="T820" s="27" t="str">
        <f t="shared" si="37"/>
        <v/>
      </c>
      <c r="U820" s="49" t="str">
        <f t="shared" si="38"/>
        <v/>
      </c>
    </row>
    <row r="821" spans="20:21" ht="21.95" customHeight="1" x14ac:dyDescent="0.15">
      <c r="T821" s="27" t="str">
        <f t="shared" si="37"/>
        <v/>
      </c>
      <c r="U821" s="49" t="str">
        <f t="shared" si="38"/>
        <v/>
      </c>
    </row>
    <row r="822" spans="20:21" ht="21.95" customHeight="1" x14ac:dyDescent="0.15">
      <c r="T822" s="27" t="str">
        <f t="shared" si="37"/>
        <v/>
      </c>
      <c r="U822" s="49" t="str">
        <f t="shared" si="38"/>
        <v/>
      </c>
    </row>
    <row r="823" spans="20:21" ht="21.95" customHeight="1" x14ac:dyDescent="0.15">
      <c r="T823" s="27" t="str">
        <f t="shared" si="37"/>
        <v/>
      </c>
      <c r="U823" s="49" t="str">
        <f t="shared" si="38"/>
        <v/>
      </c>
    </row>
    <row r="824" spans="20:21" ht="21.95" customHeight="1" x14ac:dyDescent="0.15">
      <c r="T824" s="27" t="str">
        <f t="shared" si="37"/>
        <v/>
      </c>
      <c r="U824" s="49" t="str">
        <f t="shared" si="38"/>
        <v/>
      </c>
    </row>
    <row r="825" spans="20:21" ht="21.95" customHeight="1" x14ac:dyDescent="0.15">
      <c r="T825" s="27" t="str">
        <f t="shared" si="37"/>
        <v/>
      </c>
      <c r="U825" s="49" t="str">
        <f t="shared" si="38"/>
        <v/>
      </c>
    </row>
    <row r="826" spans="20:21" ht="21.95" customHeight="1" x14ac:dyDescent="0.15">
      <c r="T826" s="27" t="str">
        <f t="shared" si="37"/>
        <v/>
      </c>
      <c r="U826" s="49" t="str">
        <f t="shared" si="38"/>
        <v/>
      </c>
    </row>
    <row r="827" spans="20:21" ht="21.95" customHeight="1" x14ac:dyDescent="0.15">
      <c r="T827" s="27" t="str">
        <f t="shared" si="37"/>
        <v/>
      </c>
      <c r="U827" s="49" t="str">
        <f t="shared" si="38"/>
        <v/>
      </c>
    </row>
    <row r="828" spans="20:21" ht="21.95" customHeight="1" x14ac:dyDescent="0.15">
      <c r="T828" s="27" t="str">
        <f t="shared" si="37"/>
        <v/>
      </c>
      <c r="U828" s="49" t="str">
        <f t="shared" si="38"/>
        <v/>
      </c>
    </row>
    <row r="829" spans="20:21" ht="21.95" customHeight="1" x14ac:dyDescent="0.15">
      <c r="T829" s="27" t="str">
        <f t="shared" si="37"/>
        <v/>
      </c>
      <c r="U829" s="49" t="str">
        <f t="shared" si="38"/>
        <v/>
      </c>
    </row>
    <row r="830" spans="20:21" ht="21.95" customHeight="1" x14ac:dyDescent="0.15">
      <c r="T830" s="27" t="str">
        <f t="shared" si="37"/>
        <v/>
      </c>
      <c r="U830" s="49" t="str">
        <f t="shared" si="38"/>
        <v/>
      </c>
    </row>
    <row r="831" spans="20:21" ht="21.95" customHeight="1" x14ac:dyDescent="0.15">
      <c r="T831" s="27" t="str">
        <f t="shared" si="37"/>
        <v/>
      </c>
      <c r="U831" s="49" t="str">
        <f t="shared" si="38"/>
        <v/>
      </c>
    </row>
    <row r="832" spans="20:21" ht="21.95" customHeight="1" x14ac:dyDescent="0.15">
      <c r="T832" s="27" t="str">
        <f t="shared" si="37"/>
        <v/>
      </c>
      <c r="U832" s="49" t="str">
        <f t="shared" si="38"/>
        <v/>
      </c>
    </row>
    <row r="833" spans="20:21" ht="21.95" customHeight="1" x14ac:dyDescent="0.15">
      <c r="T833" s="27" t="str">
        <f t="shared" si="37"/>
        <v/>
      </c>
      <c r="U833" s="49" t="str">
        <f t="shared" si="38"/>
        <v/>
      </c>
    </row>
    <row r="834" spans="20:21" ht="21.95" customHeight="1" x14ac:dyDescent="0.15">
      <c r="T834" s="27" t="str">
        <f t="shared" si="37"/>
        <v/>
      </c>
      <c r="U834" s="49" t="str">
        <f t="shared" si="38"/>
        <v/>
      </c>
    </row>
    <row r="835" spans="20:21" ht="21.95" customHeight="1" x14ac:dyDescent="0.15">
      <c r="T835" s="27" t="str">
        <f t="shared" si="37"/>
        <v/>
      </c>
      <c r="U835" s="49" t="str">
        <f t="shared" si="38"/>
        <v/>
      </c>
    </row>
    <row r="836" spans="20:21" ht="21.95" customHeight="1" x14ac:dyDescent="0.15">
      <c r="T836" s="27" t="str">
        <f t="shared" si="37"/>
        <v/>
      </c>
      <c r="U836" s="49" t="str">
        <f t="shared" si="38"/>
        <v/>
      </c>
    </row>
    <row r="837" spans="20:21" ht="21.95" customHeight="1" x14ac:dyDescent="0.15">
      <c r="T837" s="27" t="str">
        <f t="shared" si="37"/>
        <v/>
      </c>
      <c r="U837" s="49" t="str">
        <f t="shared" si="38"/>
        <v/>
      </c>
    </row>
    <row r="838" spans="20:21" ht="21.95" customHeight="1" x14ac:dyDescent="0.15">
      <c r="T838" s="27" t="str">
        <f t="shared" si="37"/>
        <v/>
      </c>
      <c r="U838" s="49" t="str">
        <f t="shared" si="38"/>
        <v/>
      </c>
    </row>
    <row r="839" spans="20:21" ht="21.95" customHeight="1" x14ac:dyDescent="0.15">
      <c r="T839" s="27" t="str">
        <f t="shared" ref="T839:T902" si="39">CONCATENATE(L839,C839)</f>
        <v/>
      </c>
      <c r="U839" s="49" t="str">
        <f t="shared" ref="U839:U902" si="40">CONCATENATE(N839,H839)</f>
        <v/>
      </c>
    </row>
    <row r="840" spans="20:21" ht="21.95" customHeight="1" x14ac:dyDescent="0.15">
      <c r="T840" s="27" t="str">
        <f t="shared" si="39"/>
        <v/>
      </c>
      <c r="U840" s="49" t="str">
        <f t="shared" si="40"/>
        <v/>
      </c>
    </row>
    <row r="841" spans="20:21" ht="21.95" customHeight="1" x14ac:dyDescent="0.15">
      <c r="T841" s="27" t="str">
        <f t="shared" si="39"/>
        <v/>
      </c>
      <c r="U841" s="49" t="str">
        <f t="shared" si="40"/>
        <v/>
      </c>
    </row>
    <row r="842" spans="20:21" ht="21.95" customHeight="1" x14ac:dyDescent="0.15">
      <c r="T842" s="27" t="str">
        <f t="shared" si="39"/>
        <v/>
      </c>
      <c r="U842" s="49" t="str">
        <f t="shared" si="40"/>
        <v/>
      </c>
    </row>
    <row r="843" spans="20:21" ht="21.95" customHeight="1" x14ac:dyDescent="0.15">
      <c r="T843" s="27" t="str">
        <f t="shared" si="39"/>
        <v/>
      </c>
      <c r="U843" s="49" t="str">
        <f t="shared" si="40"/>
        <v/>
      </c>
    </row>
    <row r="844" spans="20:21" ht="21.95" customHeight="1" x14ac:dyDescent="0.15">
      <c r="T844" s="27" t="str">
        <f t="shared" si="39"/>
        <v/>
      </c>
      <c r="U844" s="49" t="str">
        <f t="shared" si="40"/>
        <v/>
      </c>
    </row>
    <row r="845" spans="20:21" ht="21.95" customHeight="1" x14ac:dyDescent="0.15">
      <c r="T845" s="27" t="str">
        <f t="shared" si="39"/>
        <v/>
      </c>
      <c r="U845" s="49" t="str">
        <f t="shared" si="40"/>
        <v/>
      </c>
    </row>
    <row r="846" spans="20:21" ht="21.95" customHeight="1" x14ac:dyDescent="0.15">
      <c r="T846" s="27" t="str">
        <f t="shared" si="39"/>
        <v/>
      </c>
      <c r="U846" s="49" t="str">
        <f t="shared" si="40"/>
        <v/>
      </c>
    </row>
    <row r="847" spans="20:21" ht="21.95" customHeight="1" x14ac:dyDescent="0.15">
      <c r="T847" s="27" t="str">
        <f t="shared" si="39"/>
        <v/>
      </c>
      <c r="U847" s="49" t="str">
        <f t="shared" si="40"/>
        <v/>
      </c>
    </row>
    <row r="848" spans="20:21" ht="21.95" customHeight="1" x14ac:dyDescent="0.15">
      <c r="T848" s="27" t="str">
        <f t="shared" si="39"/>
        <v/>
      </c>
      <c r="U848" s="49" t="str">
        <f t="shared" si="40"/>
        <v/>
      </c>
    </row>
    <row r="849" spans="20:21" ht="21.95" customHeight="1" x14ac:dyDescent="0.15">
      <c r="T849" s="27" t="str">
        <f t="shared" si="39"/>
        <v/>
      </c>
      <c r="U849" s="49" t="str">
        <f t="shared" si="40"/>
        <v/>
      </c>
    </row>
    <row r="850" spans="20:21" ht="21.95" customHeight="1" x14ac:dyDescent="0.15">
      <c r="T850" s="27" t="str">
        <f t="shared" si="39"/>
        <v/>
      </c>
      <c r="U850" s="49" t="str">
        <f t="shared" si="40"/>
        <v/>
      </c>
    </row>
    <row r="851" spans="20:21" ht="21.95" customHeight="1" x14ac:dyDescent="0.15">
      <c r="T851" s="27" t="str">
        <f t="shared" si="39"/>
        <v/>
      </c>
      <c r="U851" s="49" t="str">
        <f t="shared" si="40"/>
        <v/>
      </c>
    </row>
    <row r="852" spans="20:21" ht="21.95" customHeight="1" x14ac:dyDescent="0.15">
      <c r="T852" s="27" t="str">
        <f t="shared" si="39"/>
        <v/>
      </c>
      <c r="U852" s="49" t="str">
        <f t="shared" si="40"/>
        <v/>
      </c>
    </row>
    <row r="853" spans="20:21" ht="21.95" customHeight="1" x14ac:dyDescent="0.15">
      <c r="T853" s="27" t="str">
        <f t="shared" si="39"/>
        <v/>
      </c>
      <c r="U853" s="49" t="str">
        <f t="shared" si="40"/>
        <v/>
      </c>
    </row>
    <row r="854" spans="20:21" ht="21.95" customHeight="1" x14ac:dyDescent="0.15">
      <c r="T854" s="27" t="str">
        <f t="shared" si="39"/>
        <v/>
      </c>
      <c r="U854" s="49" t="str">
        <f t="shared" si="40"/>
        <v/>
      </c>
    </row>
    <row r="855" spans="20:21" ht="21.95" customHeight="1" x14ac:dyDescent="0.15">
      <c r="T855" s="27" t="str">
        <f t="shared" si="39"/>
        <v/>
      </c>
      <c r="U855" s="49" t="str">
        <f t="shared" si="40"/>
        <v/>
      </c>
    </row>
    <row r="856" spans="20:21" ht="21.95" customHeight="1" x14ac:dyDescent="0.15">
      <c r="T856" s="27" t="str">
        <f t="shared" si="39"/>
        <v/>
      </c>
      <c r="U856" s="49" t="str">
        <f t="shared" si="40"/>
        <v/>
      </c>
    </row>
    <row r="857" spans="20:21" ht="21.95" customHeight="1" x14ac:dyDescent="0.15">
      <c r="T857" s="27" t="str">
        <f t="shared" si="39"/>
        <v/>
      </c>
      <c r="U857" s="49" t="str">
        <f t="shared" si="40"/>
        <v/>
      </c>
    </row>
    <row r="858" spans="20:21" ht="21.95" customHeight="1" x14ac:dyDescent="0.15">
      <c r="T858" s="27" t="str">
        <f t="shared" si="39"/>
        <v/>
      </c>
      <c r="U858" s="49" t="str">
        <f t="shared" si="40"/>
        <v/>
      </c>
    </row>
    <row r="859" spans="20:21" ht="21.95" customHeight="1" x14ac:dyDescent="0.15">
      <c r="T859" s="27" t="str">
        <f t="shared" si="39"/>
        <v/>
      </c>
      <c r="U859" s="49" t="str">
        <f t="shared" si="40"/>
        <v/>
      </c>
    </row>
    <row r="860" spans="20:21" ht="21.95" customHeight="1" x14ac:dyDescent="0.15">
      <c r="T860" s="27" t="str">
        <f t="shared" si="39"/>
        <v/>
      </c>
      <c r="U860" s="49" t="str">
        <f t="shared" si="40"/>
        <v/>
      </c>
    </row>
    <row r="861" spans="20:21" ht="21.95" customHeight="1" x14ac:dyDescent="0.15">
      <c r="T861" s="27" t="str">
        <f t="shared" si="39"/>
        <v/>
      </c>
      <c r="U861" s="49" t="str">
        <f t="shared" si="40"/>
        <v/>
      </c>
    </row>
    <row r="862" spans="20:21" ht="21.95" customHeight="1" x14ac:dyDescent="0.15">
      <c r="T862" s="27" t="str">
        <f t="shared" si="39"/>
        <v/>
      </c>
      <c r="U862" s="49" t="str">
        <f t="shared" si="40"/>
        <v/>
      </c>
    </row>
    <row r="863" spans="20:21" ht="21.95" customHeight="1" x14ac:dyDescent="0.15">
      <c r="T863" s="27" t="str">
        <f t="shared" si="39"/>
        <v/>
      </c>
      <c r="U863" s="49" t="str">
        <f t="shared" si="40"/>
        <v/>
      </c>
    </row>
    <row r="864" spans="20:21" ht="21.95" customHeight="1" x14ac:dyDescent="0.15">
      <c r="T864" s="27" t="str">
        <f t="shared" si="39"/>
        <v/>
      </c>
      <c r="U864" s="49" t="str">
        <f t="shared" si="40"/>
        <v/>
      </c>
    </row>
    <row r="865" spans="20:21" ht="21.95" customHeight="1" x14ac:dyDescent="0.15">
      <c r="T865" s="27" t="str">
        <f t="shared" si="39"/>
        <v/>
      </c>
      <c r="U865" s="49" t="str">
        <f t="shared" si="40"/>
        <v/>
      </c>
    </row>
    <row r="866" spans="20:21" ht="21.95" customHeight="1" x14ac:dyDescent="0.15">
      <c r="T866" s="27" t="str">
        <f t="shared" si="39"/>
        <v/>
      </c>
      <c r="U866" s="49" t="str">
        <f t="shared" si="40"/>
        <v/>
      </c>
    </row>
    <row r="867" spans="20:21" ht="21.95" customHeight="1" x14ac:dyDescent="0.15">
      <c r="T867" s="27" t="str">
        <f t="shared" si="39"/>
        <v/>
      </c>
      <c r="U867" s="49" t="str">
        <f t="shared" si="40"/>
        <v/>
      </c>
    </row>
    <row r="868" spans="20:21" ht="21.95" customHeight="1" x14ac:dyDescent="0.15">
      <c r="T868" s="27" t="str">
        <f t="shared" si="39"/>
        <v/>
      </c>
      <c r="U868" s="49" t="str">
        <f t="shared" si="40"/>
        <v/>
      </c>
    </row>
    <row r="869" spans="20:21" ht="21.95" customHeight="1" x14ac:dyDescent="0.15">
      <c r="T869" s="27" t="str">
        <f t="shared" si="39"/>
        <v/>
      </c>
      <c r="U869" s="49" t="str">
        <f t="shared" si="40"/>
        <v/>
      </c>
    </row>
    <row r="870" spans="20:21" ht="21.95" customHeight="1" x14ac:dyDescent="0.15">
      <c r="T870" s="27" t="str">
        <f t="shared" si="39"/>
        <v/>
      </c>
      <c r="U870" s="49" t="str">
        <f t="shared" si="40"/>
        <v/>
      </c>
    </row>
    <row r="871" spans="20:21" ht="21.95" customHeight="1" x14ac:dyDescent="0.15">
      <c r="T871" s="27" t="str">
        <f t="shared" si="39"/>
        <v/>
      </c>
      <c r="U871" s="49" t="str">
        <f t="shared" si="40"/>
        <v/>
      </c>
    </row>
    <row r="872" spans="20:21" ht="21.95" customHeight="1" x14ac:dyDescent="0.15">
      <c r="T872" s="27" t="str">
        <f t="shared" si="39"/>
        <v/>
      </c>
      <c r="U872" s="49" t="str">
        <f t="shared" si="40"/>
        <v/>
      </c>
    </row>
    <row r="873" spans="20:21" ht="21.95" customHeight="1" x14ac:dyDescent="0.15">
      <c r="T873" s="27" t="str">
        <f t="shared" si="39"/>
        <v/>
      </c>
      <c r="U873" s="49" t="str">
        <f t="shared" si="40"/>
        <v/>
      </c>
    </row>
    <row r="874" spans="20:21" ht="21.95" customHeight="1" x14ac:dyDescent="0.15">
      <c r="T874" s="27" t="str">
        <f t="shared" si="39"/>
        <v/>
      </c>
      <c r="U874" s="49" t="str">
        <f t="shared" si="40"/>
        <v/>
      </c>
    </row>
    <row r="875" spans="20:21" ht="21.95" customHeight="1" x14ac:dyDescent="0.15">
      <c r="T875" s="27" t="str">
        <f t="shared" si="39"/>
        <v/>
      </c>
      <c r="U875" s="49" t="str">
        <f t="shared" si="40"/>
        <v/>
      </c>
    </row>
    <row r="876" spans="20:21" ht="21.95" customHeight="1" x14ac:dyDescent="0.15">
      <c r="T876" s="27" t="str">
        <f t="shared" si="39"/>
        <v/>
      </c>
      <c r="U876" s="49" t="str">
        <f t="shared" si="40"/>
        <v/>
      </c>
    </row>
    <row r="877" spans="20:21" ht="21.95" customHeight="1" x14ac:dyDescent="0.15">
      <c r="T877" s="27" t="str">
        <f t="shared" si="39"/>
        <v/>
      </c>
      <c r="U877" s="49" t="str">
        <f t="shared" si="40"/>
        <v/>
      </c>
    </row>
    <row r="878" spans="20:21" ht="21.95" customHeight="1" x14ac:dyDescent="0.15">
      <c r="T878" s="27" t="str">
        <f t="shared" si="39"/>
        <v/>
      </c>
      <c r="U878" s="49" t="str">
        <f t="shared" si="40"/>
        <v/>
      </c>
    </row>
    <row r="879" spans="20:21" ht="21.95" customHeight="1" x14ac:dyDescent="0.15">
      <c r="T879" s="27" t="str">
        <f t="shared" si="39"/>
        <v/>
      </c>
      <c r="U879" s="49" t="str">
        <f t="shared" si="40"/>
        <v/>
      </c>
    </row>
    <row r="880" spans="20:21" ht="21.95" customHeight="1" x14ac:dyDescent="0.15">
      <c r="T880" s="27" t="str">
        <f t="shared" si="39"/>
        <v/>
      </c>
      <c r="U880" s="49" t="str">
        <f t="shared" si="40"/>
        <v/>
      </c>
    </row>
    <row r="881" spans="20:21" ht="21.95" customHeight="1" x14ac:dyDescent="0.15">
      <c r="T881" s="27" t="str">
        <f t="shared" si="39"/>
        <v/>
      </c>
      <c r="U881" s="49" t="str">
        <f t="shared" si="40"/>
        <v/>
      </c>
    </row>
    <row r="882" spans="20:21" ht="21.95" customHeight="1" x14ac:dyDescent="0.15">
      <c r="T882" s="27" t="str">
        <f t="shared" si="39"/>
        <v/>
      </c>
      <c r="U882" s="49" t="str">
        <f t="shared" si="40"/>
        <v/>
      </c>
    </row>
    <row r="883" spans="20:21" ht="21.95" customHeight="1" x14ac:dyDescent="0.15">
      <c r="T883" s="27" t="str">
        <f t="shared" si="39"/>
        <v/>
      </c>
      <c r="U883" s="49" t="str">
        <f t="shared" si="40"/>
        <v/>
      </c>
    </row>
    <row r="884" spans="20:21" ht="21.95" customHeight="1" x14ac:dyDescent="0.15">
      <c r="T884" s="27" t="str">
        <f t="shared" si="39"/>
        <v/>
      </c>
      <c r="U884" s="49" t="str">
        <f t="shared" si="40"/>
        <v/>
      </c>
    </row>
    <row r="885" spans="20:21" ht="21.95" customHeight="1" x14ac:dyDescent="0.15">
      <c r="T885" s="27" t="str">
        <f t="shared" si="39"/>
        <v/>
      </c>
      <c r="U885" s="49" t="str">
        <f t="shared" si="40"/>
        <v/>
      </c>
    </row>
    <row r="886" spans="20:21" ht="21.95" customHeight="1" x14ac:dyDescent="0.15">
      <c r="T886" s="27" t="str">
        <f t="shared" si="39"/>
        <v/>
      </c>
      <c r="U886" s="49" t="str">
        <f t="shared" si="40"/>
        <v/>
      </c>
    </row>
    <row r="887" spans="20:21" ht="21.95" customHeight="1" x14ac:dyDescent="0.15">
      <c r="T887" s="27" t="str">
        <f t="shared" si="39"/>
        <v/>
      </c>
      <c r="U887" s="49" t="str">
        <f t="shared" si="40"/>
        <v/>
      </c>
    </row>
    <row r="888" spans="20:21" ht="21.95" customHeight="1" x14ac:dyDescent="0.15">
      <c r="T888" s="27" t="str">
        <f t="shared" si="39"/>
        <v/>
      </c>
      <c r="U888" s="49" t="str">
        <f t="shared" si="40"/>
        <v/>
      </c>
    </row>
    <row r="889" spans="20:21" ht="21.95" customHeight="1" x14ac:dyDescent="0.15">
      <c r="T889" s="27" t="str">
        <f t="shared" si="39"/>
        <v/>
      </c>
      <c r="U889" s="49" t="str">
        <f t="shared" si="40"/>
        <v/>
      </c>
    </row>
    <row r="890" spans="20:21" ht="21.95" customHeight="1" x14ac:dyDescent="0.15">
      <c r="T890" s="27" t="str">
        <f t="shared" si="39"/>
        <v/>
      </c>
      <c r="U890" s="49" t="str">
        <f t="shared" si="40"/>
        <v/>
      </c>
    </row>
    <row r="891" spans="20:21" ht="21.95" customHeight="1" x14ac:dyDescent="0.15">
      <c r="T891" s="27" t="str">
        <f t="shared" si="39"/>
        <v/>
      </c>
      <c r="U891" s="49" t="str">
        <f t="shared" si="40"/>
        <v/>
      </c>
    </row>
    <row r="892" spans="20:21" ht="21.95" customHeight="1" x14ac:dyDescent="0.15">
      <c r="T892" s="27" t="str">
        <f t="shared" si="39"/>
        <v/>
      </c>
      <c r="U892" s="49" t="str">
        <f t="shared" si="40"/>
        <v/>
      </c>
    </row>
    <row r="893" spans="20:21" ht="21.95" customHeight="1" x14ac:dyDescent="0.15">
      <c r="T893" s="27" t="str">
        <f t="shared" si="39"/>
        <v/>
      </c>
      <c r="U893" s="49" t="str">
        <f t="shared" si="40"/>
        <v/>
      </c>
    </row>
    <row r="894" spans="20:21" ht="21.95" customHeight="1" x14ac:dyDescent="0.15">
      <c r="T894" s="27" t="str">
        <f t="shared" si="39"/>
        <v/>
      </c>
      <c r="U894" s="49" t="str">
        <f t="shared" si="40"/>
        <v/>
      </c>
    </row>
    <row r="895" spans="20:21" ht="21.95" customHeight="1" x14ac:dyDescent="0.15">
      <c r="T895" s="27" t="str">
        <f t="shared" si="39"/>
        <v/>
      </c>
      <c r="U895" s="49" t="str">
        <f t="shared" si="40"/>
        <v/>
      </c>
    </row>
    <row r="896" spans="20:21" ht="21.95" customHeight="1" x14ac:dyDescent="0.15">
      <c r="T896" s="27" t="str">
        <f t="shared" si="39"/>
        <v/>
      </c>
      <c r="U896" s="49" t="str">
        <f t="shared" si="40"/>
        <v/>
      </c>
    </row>
    <row r="897" spans="20:21" ht="21.95" customHeight="1" x14ac:dyDescent="0.15">
      <c r="T897" s="27" t="str">
        <f t="shared" si="39"/>
        <v/>
      </c>
      <c r="U897" s="49" t="str">
        <f t="shared" si="40"/>
        <v/>
      </c>
    </row>
    <row r="898" spans="20:21" ht="21.95" customHeight="1" x14ac:dyDescent="0.15">
      <c r="T898" s="27" t="str">
        <f t="shared" si="39"/>
        <v/>
      </c>
      <c r="U898" s="49" t="str">
        <f t="shared" si="40"/>
        <v/>
      </c>
    </row>
    <row r="899" spans="20:21" ht="21.95" customHeight="1" x14ac:dyDescent="0.15">
      <c r="T899" s="27" t="str">
        <f t="shared" si="39"/>
        <v/>
      </c>
      <c r="U899" s="49" t="str">
        <f t="shared" si="40"/>
        <v/>
      </c>
    </row>
    <row r="900" spans="20:21" ht="21.95" customHeight="1" x14ac:dyDescent="0.15">
      <c r="T900" s="27" t="str">
        <f t="shared" si="39"/>
        <v/>
      </c>
      <c r="U900" s="49" t="str">
        <f t="shared" si="40"/>
        <v/>
      </c>
    </row>
    <row r="901" spans="20:21" ht="21.95" customHeight="1" x14ac:dyDescent="0.15">
      <c r="T901" s="27" t="str">
        <f t="shared" si="39"/>
        <v/>
      </c>
      <c r="U901" s="49" t="str">
        <f t="shared" si="40"/>
        <v/>
      </c>
    </row>
    <row r="902" spans="20:21" ht="21.95" customHeight="1" x14ac:dyDescent="0.15">
      <c r="T902" s="27" t="str">
        <f t="shared" si="39"/>
        <v/>
      </c>
      <c r="U902" s="49" t="str">
        <f t="shared" si="40"/>
        <v/>
      </c>
    </row>
    <row r="903" spans="20:21" ht="21.95" customHeight="1" x14ac:dyDescent="0.15">
      <c r="T903" s="27" t="str">
        <f t="shared" ref="T903:T923" si="41">CONCATENATE(L903,C903)</f>
        <v/>
      </c>
      <c r="U903" s="49" t="str">
        <f t="shared" ref="U903:U923" si="42">CONCATENATE(N903,H903)</f>
        <v/>
      </c>
    </row>
    <row r="904" spans="20:21" ht="21.95" customHeight="1" x14ac:dyDescent="0.15">
      <c r="T904" s="27" t="str">
        <f t="shared" si="41"/>
        <v/>
      </c>
      <c r="U904" s="49" t="str">
        <f t="shared" si="42"/>
        <v/>
      </c>
    </row>
    <row r="905" spans="20:21" ht="21.95" customHeight="1" x14ac:dyDescent="0.15">
      <c r="T905" s="27" t="str">
        <f t="shared" si="41"/>
        <v/>
      </c>
      <c r="U905" s="49" t="str">
        <f t="shared" si="42"/>
        <v/>
      </c>
    </row>
    <row r="906" spans="20:21" ht="21.95" customHeight="1" x14ac:dyDescent="0.15">
      <c r="T906" s="27" t="str">
        <f t="shared" si="41"/>
        <v/>
      </c>
      <c r="U906" s="49" t="str">
        <f t="shared" si="42"/>
        <v/>
      </c>
    </row>
    <row r="907" spans="20:21" ht="21.95" customHeight="1" x14ac:dyDescent="0.15">
      <c r="T907" s="27" t="str">
        <f t="shared" si="41"/>
        <v/>
      </c>
      <c r="U907" s="49" t="str">
        <f t="shared" si="42"/>
        <v/>
      </c>
    </row>
    <row r="908" spans="20:21" ht="21.95" customHeight="1" x14ac:dyDescent="0.15">
      <c r="T908" s="27" t="str">
        <f t="shared" si="41"/>
        <v/>
      </c>
      <c r="U908" s="49" t="str">
        <f t="shared" si="42"/>
        <v/>
      </c>
    </row>
    <row r="909" spans="20:21" ht="21.95" customHeight="1" x14ac:dyDescent="0.15">
      <c r="T909" s="27" t="str">
        <f t="shared" si="41"/>
        <v/>
      </c>
      <c r="U909" s="49" t="str">
        <f t="shared" si="42"/>
        <v/>
      </c>
    </row>
    <row r="910" spans="20:21" ht="21.95" customHeight="1" x14ac:dyDescent="0.15">
      <c r="T910" s="27" t="str">
        <f t="shared" si="41"/>
        <v/>
      </c>
      <c r="U910" s="49" t="str">
        <f t="shared" si="42"/>
        <v/>
      </c>
    </row>
    <row r="911" spans="20:21" ht="21.95" customHeight="1" x14ac:dyDescent="0.15">
      <c r="T911" s="27" t="str">
        <f t="shared" si="41"/>
        <v/>
      </c>
      <c r="U911" s="49" t="str">
        <f t="shared" si="42"/>
        <v/>
      </c>
    </row>
    <row r="912" spans="20:21" ht="21.95" customHeight="1" x14ac:dyDescent="0.15">
      <c r="T912" s="27" t="str">
        <f t="shared" si="41"/>
        <v/>
      </c>
      <c r="U912" s="49" t="str">
        <f t="shared" si="42"/>
        <v/>
      </c>
    </row>
    <row r="913" spans="20:21" ht="21.95" customHeight="1" x14ac:dyDescent="0.15">
      <c r="T913" s="27" t="str">
        <f t="shared" si="41"/>
        <v/>
      </c>
      <c r="U913" s="49" t="str">
        <f t="shared" si="42"/>
        <v/>
      </c>
    </row>
    <row r="914" spans="20:21" ht="21.95" customHeight="1" x14ac:dyDescent="0.15">
      <c r="T914" s="27" t="str">
        <f t="shared" si="41"/>
        <v/>
      </c>
      <c r="U914" s="49" t="str">
        <f t="shared" si="42"/>
        <v/>
      </c>
    </row>
    <row r="915" spans="20:21" ht="21.95" customHeight="1" x14ac:dyDescent="0.15">
      <c r="T915" s="27" t="str">
        <f t="shared" si="41"/>
        <v/>
      </c>
      <c r="U915" s="49" t="str">
        <f t="shared" si="42"/>
        <v/>
      </c>
    </row>
    <row r="916" spans="20:21" ht="21.95" customHeight="1" x14ac:dyDescent="0.15">
      <c r="T916" s="27" t="str">
        <f t="shared" si="41"/>
        <v/>
      </c>
      <c r="U916" s="49" t="str">
        <f t="shared" si="42"/>
        <v/>
      </c>
    </row>
    <row r="917" spans="20:21" ht="21.95" customHeight="1" x14ac:dyDescent="0.15">
      <c r="T917" s="27" t="str">
        <f t="shared" si="41"/>
        <v/>
      </c>
      <c r="U917" s="49" t="str">
        <f t="shared" si="42"/>
        <v/>
      </c>
    </row>
    <row r="918" spans="20:21" ht="21.95" customHeight="1" x14ac:dyDescent="0.15">
      <c r="T918" s="27" t="str">
        <f t="shared" si="41"/>
        <v/>
      </c>
      <c r="U918" s="49" t="str">
        <f t="shared" si="42"/>
        <v/>
      </c>
    </row>
    <row r="919" spans="20:21" ht="21.95" customHeight="1" x14ac:dyDescent="0.15">
      <c r="T919" s="27" t="str">
        <f t="shared" si="41"/>
        <v/>
      </c>
      <c r="U919" s="49" t="str">
        <f t="shared" si="42"/>
        <v/>
      </c>
    </row>
    <row r="920" spans="20:21" ht="21.95" customHeight="1" x14ac:dyDescent="0.15">
      <c r="T920" s="27" t="str">
        <f t="shared" si="41"/>
        <v/>
      </c>
      <c r="U920" s="49" t="str">
        <f t="shared" si="42"/>
        <v/>
      </c>
    </row>
    <row r="921" spans="20:21" ht="21.95" customHeight="1" x14ac:dyDescent="0.15">
      <c r="T921" s="27" t="str">
        <f t="shared" si="41"/>
        <v/>
      </c>
      <c r="U921" s="49" t="str">
        <f t="shared" si="42"/>
        <v/>
      </c>
    </row>
    <row r="922" spans="20:21" ht="21.95" customHeight="1" x14ac:dyDescent="0.15">
      <c r="T922" s="27" t="str">
        <f t="shared" si="41"/>
        <v/>
      </c>
      <c r="U922" s="49" t="str">
        <f t="shared" si="42"/>
        <v/>
      </c>
    </row>
    <row r="923" spans="20:21" ht="21.95" customHeight="1" x14ac:dyDescent="0.15">
      <c r="T923" s="27" t="str">
        <f t="shared" si="41"/>
        <v/>
      </c>
      <c r="U923" s="49" t="str">
        <f t="shared" si="42"/>
        <v/>
      </c>
    </row>
  </sheetData>
  <autoFilter ref="A6:AM923"/>
  <mergeCells count="7">
    <mergeCell ref="K232:K234"/>
    <mergeCell ref="K373:K375"/>
    <mergeCell ref="S4:S6"/>
    <mergeCell ref="A4:A6"/>
    <mergeCell ref="K4:K6"/>
    <mergeCell ref="B4:E5"/>
    <mergeCell ref="F4:J5"/>
  </mergeCells>
  <phoneticPr fontId="4" type="noConversion"/>
  <conditionalFormatting sqref="J152:J169 J128 J132:J142 J144:J146 J111:J126 J77:J79 J85 J82:J83 J91:J93 J96:J107">
    <cfRule type="cellIs" dxfId="11" priority="1" stopIfTrue="1" operator="greaterThan">
      <formula>D77</formula>
    </cfRule>
  </conditionalFormatting>
  <printOptions horizontalCentered="1"/>
  <pageMargins left="0.78740157480314965" right="0.23622047244094491" top="0.39370078740157483" bottom="0.39370078740157483" header="0" footer="0"/>
  <pageSetup paperSize="9" scale="95" orientation="landscape" horizontalDpi="4294967292" verticalDpi="300" r:id="rId1"/>
  <headerFooter alignWithMargins="0">
    <oddHeader xml:space="preserve">&amp;C
</oddHeader>
    <oddFooter xml:space="preserve">&amp;C
</oddFooter>
  </headerFooter>
  <rowBreaks count="7" manualBreakCount="7">
    <brk id="26" max="16383" man="1"/>
    <brk id="46" max="16383" man="1"/>
    <brk id="66" max="18" man="1"/>
    <brk id="86" max="18" man="1"/>
    <brk id="106" max="16383" man="1"/>
    <brk id="127" max="16" man="1"/>
    <brk id="148" max="15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indexed="48"/>
  </sheetPr>
  <dimension ref="A1:AM911"/>
  <sheetViews>
    <sheetView showZeros="0" view="pageBreakPreview" zoomScale="70" workbookViewId="0">
      <selection activeCell="N25" sqref="N25"/>
    </sheetView>
  </sheetViews>
  <sheetFormatPr defaultColWidth="6.109375" defaultRowHeight="21.95" customHeight="1" x14ac:dyDescent="0.15"/>
  <cols>
    <col min="1" max="1" width="4.33203125" style="100" customWidth="1"/>
    <col min="2" max="2" width="6.77734375" style="100" customWidth="1"/>
    <col min="3" max="3" width="3.77734375" style="100" customWidth="1"/>
    <col min="4" max="5" width="8.77734375" style="174" customWidth="1"/>
    <col min="6" max="6" width="6.33203125" style="174" hidden="1" customWidth="1"/>
    <col min="7" max="7" width="6.77734375" style="222" customWidth="1"/>
    <col min="8" max="8" width="3.77734375" style="222" customWidth="1"/>
    <col min="9" max="9" width="8.77734375" style="288" customWidth="1"/>
    <col min="10" max="10" width="8.77734375" style="289" customWidth="1"/>
    <col min="11" max="11" width="6.77734375" style="320" customWidth="1"/>
    <col min="12" max="12" width="8.6640625" style="287" customWidth="1"/>
    <col min="13" max="13" width="15.77734375" style="282" customWidth="1"/>
    <col min="14" max="14" width="8.6640625" style="287" customWidth="1"/>
    <col min="15" max="15" width="15.77734375" style="282" customWidth="1"/>
    <col min="16" max="16" width="7.33203125" style="100" hidden="1" customWidth="1"/>
    <col min="17" max="17" width="13.77734375" style="100" hidden="1" customWidth="1"/>
    <col min="18" max="18" width="7.33203125" style="100" hidden="1" customWidth="1"/>
    <col min="19" max="19" width="6.77734375" style="100" customWidth="1"/>
    <col min="20" max="20" width="12.77734375" style="13" customWidth="1"/>
    <col min="21" max="21" width="14.5546875" style="48" customWidth="1"/>
    <col min="22" max="22" width="6.109375" style="13" customWidth="1"/>
    <col min="23" max="23" width="1.21875" style="2" customWidth="1"/>
    <col min="24" max="24" width="6.109375" style="2" customWidth="1"/>
    <col min="25" max="25" width="6.109375" style="13" customWidth="1"/>
    <col min="26" max="26" width="5" style="2" customWidth="1"/>
    <col min="27" max="27" width="5" style="13" customWidth="1"/>
    <col min="28" max="28" width="1" style="2" customWidth="1"/>
    <col min="29" max="29" width="4.88671875" style="2" customWidth="1"/>
    <col min="30" max="30" width="4.88671875" style="13" customWidth="1"/>
    <col min="31" max="31" width="6.109375" style="2" customWidth="1"/>
    <col min="32" max="32" width="6.109375" style="13" customWidth="1"/>
    <col min="33" max="33" width="1.109375" style="2" customWidth="1"/>
    <col min="34" max="34" width="5.33203125" style="2" customWidth="1"/>
    <col min="35" max="35" width="5.33203125" style="13" customWidth="1"/>
    <col min="36" max="36" width="8.88671875" style="2" customWidth="1"/>
    <col min="37" max="37" width="8" style="2" customWidth="1"/>
    <col min="38" max="16384" width="6.109375" style="2"/>
  </cols>
  <sheetData>
    <row r="1" spans="1:39" s="36" customFormat="1" ht="38.25" customHeight="1" x14ac:dyDescent="0.15">
      <c r="A1" s="160" t="s">
        <v>55</v>
      </c>
      <c r="B1" s="107"/>
      <c r="C1" s="90"/>
      <c r="D1" s="90"/>
      <c r="E1" s="90"/>
      <c r="F1" s="90"/>
      <c r="G1" s="161"/>
      <c r="H1" s="162"/>
      <c r="I1" s="90"/>
      <c r="J1" s="240"/>
      <c r="K1" s="311"/>
      <c r="L1" s="241"/>
      <c r="M1" s="241"/>
      <c r="N1" s="241"/>
      <c r="O1" s="241"/>
      <c r="P1" s="162"/>
      <c r="Q1" s="162"/>
      <c r="R1" s="162"/>
      <c r="S1" s="162"/>
      <c r="T1" s="39"/>
      <c r="U1" s="43"/>
    </row>
    <row r="2" spans="1:39" s="24" customFormat="1" ht="11.1" customHeight="1" x14ac:dyDescent="0.15">
      <c r="A2" s="91"/>
      <c r="B2" s="108"/>
      <c r="C2" s="91"/>
      <c r="D2" s="91"/>
      <c r="E2" s="91"/>
      <c r="F2" s="91"/>
      <c r="G2" s="183"/>
      <c r="H2" s="184"/>
      <c r="I2" s="91"/>
      <c r="J2" s="242"/>
      <c r="K2" s="312"/>
      <c r="L2" s="243"/>
      <c r="M2" s="243"/>
      <c r="N2" s="243"/>
      <c r="O2" s="243"/>
      <c r="P2" s="185"/>
      <c r="Q2" s="185"/>
      <c r="R2" s="185"/>
      <c r="S2" s="184"/>
      <c r="T2" s="40"/>
      <c r="U2" s="44"/>
    </row>
    <row r="3" spans="1:39" s="22" customFormat="1" ht="15" customHeight="1" x14ac:dyDescent="0.15">
      <c r="A3" s="201"/>
      <c r="B3" s="113"/>
      <c r="C3" s="92"/>
      <c r="D3" s="92"/>
      <c r="E3" s="92"/>
      <c r="F3" s="92"/>
      <c r="G3" s="202"/>
      <c r="H3" s="203"/>
      <c r="I3" s="92"/>
      <c r="J3" s="244"/>
      <c r="K3" s="313"/>
      <c r="L3" s="243"/>
      <c r="M3" s="245"/>
      <c r="N3" s="243"/>
      <c r="O3" s="245"/>
      <c r="P3" s="204"/>
      <c r="Q3" s="204"/>
      <c r="R3" s="204"/>
      <c r="S3" s="186">
        <v>16</v>
      </c>
      <c r="T3" s="41"/>
      <c r="U3" s="45"/>
      <c r="V3" s="37"/>
    </row>
    <row r="4" spans="1:39" s="22" customFormat="1" ht="21" customHeight="1" x14ac:dyDescent="0.15">
      <c r="A4" s="896" t="s">
        <v>222</v>
      </c>
      <c r="B4" s="899" t="s">
        <v>40</v>
      </c>
      <c r="C4" s="900"/>
      <c r="D4" s="900"/>
      <c r="E4" s="901"/>
      <c r="F4" s="905" t="s">
        <v>56</v>
      </c>
      <c r="G4" s="906"/>
      <c r="H4" s="906"/>
      <c r="I4" s="906"/>
      <c r="J4" s="907"/>
      <c r="K4" s="893" t="s">
        <v>57</v>
      </c>
      <c r="L4" s="114" t="s">
        <v>41</v>
      </c>
      <c r="M4" s="114"/>
      <c r="N4" s="114" t="s">
        <v>42</v>
      </c>
      <c r="O4" s="114"/>
      <c r="P4" s="114" t="s">
        <v>12</v>
      </c>
      <c r="Q4" s="114"/>
      <c r="R4" s="114"/>
      <c r="S4" s="890" t="s">
        <v>225</v>
      </c>
      <c r="T4" s="41"/>
      <c r="U4" s="45"/>
    </row>
    <row r="5" spans="1:39" s="22" customFormat="1" ht="21" customHeight="1" x14ac:dyDescent="0.15">
      <c r="A5" s="897"/>
      <c r="B5" s="902"/>
      <c r="C5" s="903"/>
      <c r="D5" s="903"/>
      <c r="E5" s="904"/>
      <c r="F5" s="908"/>
      <c r="G5" s="909"/>
      <c r="H5" s="909"/>
      <c r="I5" s="909"/>
      <c r="J5" s="910"/>
      <c r="K5" s="894"/>
      <c r="L5" s="246" t="s">
        <v>74</v>
      </c>
      <c r="M5" s="246"/>
      <c r="N5" s="246" t="s">
        <v>74</v>
      </c>
      <c r="O5" s="246"/>
      <c r="P5" s="115"/>
      <c r="Q5" s="115"/>
      <c r="R5" s="115"/>
      <c r="S5" s="891"/>
      <c r="T5" s="41"/>
      <c r="U5" s="45"/>
    </row>
    <row r="6" spans="1:39" s="22" customFormat="1" ht="24.95" customHeight="1" x14ac:dyDescent="0.15">
      <c r="A6" s="898"/>
      <c r="B6" s="247" t="s">
        <v>10</v>
      </c>
      <c r="C6" s="248" t="s">
        <v>13</v>
      </c>
      <c r="D6" s="249" t="s">
        <v>11</v>
      </c>
      <c r="E6" s="249" t="s">
        <v>14</v>
      </c>
      <c r="F6" s="250" t="s">
        <v>15</v>
      </c>
      <c r="G6" s="251" t="s">
        <v>10</v>
      </c>
      <c r="H6" s="252" t="s">
        <v>13</v>
      </c>
      <c r="I6" s="253" t="s">
        <v>11</v>
      </c>
      <c r="J6" s="253" t="s">
        <v>14</v>
      </c>
      <c r="K6" s="895"/>
      <c r="L6" s="254" t="s">
        <v>245</v>
      </c>
      <c r="M6" s="254" t="s">
        <v>246</v>
      </c>
      <c r="N6" s="254" t="s">
        <v>245</v>
      </c>
      <c r="O6" s="254" t="s">
        <v>246</v>
      </c>
      <c r="P6" s="254" t="s">
        <v>16</v>
      </c>
      <c r="Q6" s="254" t="s">
        <v>17</v>
      </c>
      <c r="R6" s="254" t="s">
        <v>18</v>
      </c>
      <c r="S6" s="892"/>
      <c r="T6" s="42" t="s">
        <v>20</v>
      </c>
      <c r="U6" s="46" t="s">
        <v>19</v>
      </c>
      <c r="AE6" s="23"/>
      <c r="AF6" s="23"/>
      <c r="AG6" s="23"/>
    </row>
    <row r="7" spans="1:39" ht="21" customHeight="1" x14ac:dyDescent="0.15">
      <c r="A7" s="163"/>
      <c r="B7" s="99"/>
      <c r="C7" s="97"/>
      <c r="D7" s="98"/>
      <c r="E7" s="98"/>
      <c r="F7" s="164"/>
      <c r="G7" s="221"/>
      <c r="H7" s="223"/>
      <c r="I7" s="224"/>
      <c r="J7" s="224"/>
      <c r="K7" s="314">
        <f>J7-E7</f>
        <v>0</v>
      </c>
      <c r="L7" s="69"/>
      <c r="M7" s="69"/>
      <c r="N7" s="69"/>
      <c r="O7" s="69"/>
      <c r="P7" s="152"/>
      <c r="Q7" s="152"/>
      <c r="R7" s="152"/>
      <c r="S7" s="153"/>
      <c r="T7" s="27" t="str">
        <f t="shared" ref="T7:T70" si="0">CONCATENATE(L7,C7)</f>
        <v/>
      </c>
      <c r="U7" s="49" t="str">
        <f t="shared" ref="U7:U70" si="1">CONCATENATE(N7,H7)</f>
        <v/>
      </c>
      <c r="V7" s="27"/>
      <c r="W7" s="26"/>
      <c r="X7" s="26"/>
      <c r="Y7" s="27"/>
      <c r="Z7" s="3"/>
      <c r="AA7" s="14"/>
      <c r="AB7" s="3"/>
      <c r="AC7" s="3"/>
      <c r="AD7" s="14"/>
      <c r="AE7" s="26"/>
      <c r="AF7" s="27"/>
      <c r="AG7" s="26"/>
      <c r="AH7" s="26"/>
      <c r="AI7" s="27"/>
      <c r="AJ7" s="26"/>
      <c r="AK7" s="26"/>
      <c r="AL7" s="6"/>
      <c r="AM7" s="6"/>
    </row>
    <row r="8" spans="1:39" ht="21" customHeight="1" x14ac:dyDescent="0.15">
      <c r="A8" s="74"/>
      <c r="B8" s="63"/>
      <c r="C8" s="57"/>
      <c r="D8" s="60"/>
      <c r="E8" s="60"/>
      <c r="F8" s="77"/>
      <c r="G8" s="219"/>
      <c r="H8" s="213"/>
      <c r="I8" s="214"/>
      <c r="J8" s="214"/>
      <c r="K8" s="315">
        <f t="shared" ref="K8:K71" si="2">J8-E8</f>
        <v>0</v>
      </c>
      <c r="L8" s="58"/>
      <c r="M8" s="58"/>
      <c r="N8" s="58"/>
      <c r="O8" s="58"/>
      <c r="P8" s="65"/>
      <c r="Q8" s="59"/>
      <c r="R8" s="65"/>
      <c r="S8" s="72"/>
      <c r="T8" s="27" t="str">
        <f t="shared" si="0"/>
        <v/>
      </c>
      <c r="U8" s="49" t="str">
        <f t="shared" si="1"/>
        <v/>
      </c>
      <c r="V8" s="27"/>
      <c r="W8" s="26"/>
      <c r="X8" s="26"/>
      <c r="Y8" s="27"/>
      <c r="Z8" s="3"/>
      <c r="AA8" s="14"/>
      <c r="AB8" s="3"/>
      <c r="AC8" s="3"/>
      <c r="AD8" s="14"/>
      <c r="AE8" s="26"/>
      <c r="AF8" s="27"/>
      <c r="AG8" s="26"/>
      <c r="AH8" s="26"/>
      <c r="AI8" s="27"/>
      <c r="AJ8" s="26"/>
      <c r="AK8" s="26"/>
      <c r="AL8" s="6"/>
      <c r="AM8" s="6"/>
    </row>
    <row r="9" spans="1:39" ht="21" customHeight="1" x14ac:dyDescent="0.15">
      <c r="A9" s="74"/>
      <c r="B9" s="63"/>
      <c r="C9" s="57"/>
      <c r="D9" s="60"/>
      <c r="E9" s="60"/>
      <c r="F9" s="77"/>
      <c r="G9" s="219"/>
      <c r="H9" s="213"/>
      <c r="I9" s="214"/>
      <c r="J9" s="214"/>
      <c r="K9" s="315">
        <f t="shared" si="2"/>
        <v>0</v>
      </c>
      <c r="L9" s="58"/>
      <c r="M9" s="58"/>
      <c r="N9" s="58"/>
      <c r="O9" s="58"/>
      <c r="P9" s="65"/>
      <c r="Q9" s="65"/>
      <c r="R9" s="65"/>
      <c r="S9" s="72"/>
      <c r="T9" s="27" t="str">
        <f t="shared" si="0"/>
        <v/>
      </c>
      <c r="U9" s="49" t="str">
        <f t="shared" si="1"/>
        <v/>
      </c>
      <c r="V9" s="27"/>
      <c r="W9" s="26"/>
      <c r="X9" s="26"/>
      <c r="Y9" s="27"/>
      <c r="Z9" s="3"/>
      <c r="AA9" s="14"/>
      <c r="AB9" s="3"/>
      <c r="AC9" s="3"/>
      <c r="AD9" s="14"/>
      <c r="AE9" s="26"/>
      <c r="AF9" s="27"/>
      <c r="AG9" s="26"/>
      <c r="AH9" s="26"/>
      <c r="AI9" s="27"/>
      <c r="AJ9" s="26"/>
      <c r="AK9" s="26"/>
      <c r="AL9" s="6"/>
      <c r="AM9" s="6"/>
    </row>
    <row r="10" spans="1:39" ht="21" customHeight="1" x14ac:dyDescent="0.15">
      <c r="A10" s="74"/>
      <c r="B10" s="63"/>
      <c r="C10" s="57"/>
      <c r="D10" s="60"/>
      <c r="E10" s="60"/>
      <c r="F10" s="77"/>
      <c r="G10" s="219"/>
      <c r="H10" s="213"/>
      <c r="I10" s="214"/>
      <c r="J10" s="214"/>
      <c r="K10" s="315">
        <f t="shared" si="2"/>
        <v>0</v>
      </c>
      <c r="L10" s="58"/>
      <c r="M10" s="58"/>
      <c r="N10" s="58"/>
      <c r="O10" s="58"/>
      <c r="P10" s="65"/>
      <c r="Q10" s="65"/>
      <c r="R10" s="65"/>
      <c r="S10" s="72"/>
      <c r="T10" s="27" t="str">
        <f t="shared" si="0"/>
        <v/>
      </c>
      <c r="U10" s="49" t="str">
        <f t="shared" si="1"/>
        <v/>
      </c>
      <c r="V10" s="27"/>
      <c r="W10" s="26"/>
      <c r="X10" s="26"/>
      <c r="Y10" s="27"/>
      <c r="Z10" s="3"/>
      <c r="AA10" s="14"/>
      <c r="AB10" s="3"/>
      <c r="AC10" s="3"/>
      <c r="AD10" s="14"/>
      <c r="AE10" s="26"/>
      <c r="AF10" s="27"/>
      <c r="AG10" s="26"/>
      <c r="AH10" s="26"/>
      <c r="AI10" s="27"/>
      <c r="AJ10" s="26"/>
      <c r="AK10" s="26"/>
      <c r="AL10" s="6"/>
      <c r="AM10" s="6"/>
    </row>
    <row r="11" spans="1:39" ht="21" customHeight="1" x14ac:dyDescent="0.15">
      <c r="A11" s="74"/>
      <c r="B11" s="63"/>
      <c r="C11" s="57"/>
      <c r="D11" s="255"/>
      <c r="E11" s="60"/>
      <c r="F11" s="77"/>
      <c r="G11" s="219"/>
      <c r="H11" s="213"/>
      <c r="I11" s="256"/>
      <c r="J11" s="214"/>
      <c r="K11" s="315">
        <f t="shared" si="2"/>
        <v>0</v>
      </c>
      <c r="L11" s="58"/>
      <c r="M11" s="58"/>
      <c r="N11" s="58"/>
      <c r="O11" s="58"/>
      <c r="P11" s="65"/>
      <c r="Q11" s="65"/>
      <c r="R11" s="65"/>
      <c r="S11" s="72"/>
      <c r="T11" s="27" t="str">
        <f t="shared" si="0"/>
        <v/>
      </c>
      <c r="U11" s="49" t="str">
        <f t="shared" si="1"/>
        <v/>
      </c>
      <c r="V11" s="27"/>
      <c r="W11" s="26"/>
      <c r="X11" s="26"/>
      <c r="Y11" s="27"/>
      <c r="Z11" s="3"/>
      <c r="AA11" s="14"/>
      <c r="AB11" s="3"/>
      <c r="AC11" s="3"/>
      <c r="AD11" s="14"/>
      <c r="AE11" s="26"/>
      <c r="AF11" s="27"/>
      <c r="AG11" s="26"/>
      <c r="AH11" s="26"/>
      <c r="AI11" s="27"/>
      <c r="AJ11" s="26"/>
      <c r="AK11" s="26"/>
      <c r="AL11" s="6"/>
      <c r="AM11" s="6"/>
    </row>
    <row r="12" spans="1:39" ht="21" customHeight="1" x14ac:dyDescent="0.15">
      <c r="A12" s="74"/>
      <c r="B12" s="63"/>
      <c r="C12" s="57"/>
      <c r="D12" s="60"/>
      <c r="E12" s="60"/>
      <c r="F12" s="77"/>
      <c r="G12" s="219"/>
      <c r="H12" s="213"/>
      <c r="I12" s="214"/>
      <c r="J12" s="214"/>
      <c r="K12" s="315">
        <f t="shared" si="2"/>
        <v>0</v>
      </c>
      <c r="L12" s="58"/>
      <c r="M12" s="58"/>
      <c r="N12" s="58"/>
      <c r="O12" s="58"/>
      <c r="P12" s="65"/>
      <c r="Q12" s="65"/>
      <c r="R12" s="65"/>
      <c r="S12" s="72"/>
      <c r="T12" s="27" t="str">
        <f t="shared" si="0"/>
        <v/>
      </c>
      <c r="U12" s="49" t="str">
        <f t="shared" si="1"/>
        <v/>
      </c>
      <c r="V12" s="30"/>
      <c r="W12" s="26"/>
      <c r="X12" s="26"/>
      <c r="Y12" s="27"/>
      <c r="Z12" s="3"/>
      <c r="AA12" s="14"/>
      <c r="AB12" s="3"/>
      <c r="AC12" s="3"/>
      <c r="AD12" s="14"/>
      <c r="AE12" s="26"/>
      <c r="AF12" s="27"/>
      <c r="AG12" s="26"/>
      <c r="AH12" s="26"/>
      <c r="AI12" s="27"/>
      <c r="AJ12" s="26"/>
      <c r="AK12" s="26"/>
      <c r="AL12" s="6"/>
      <c r="AM12" s="6"/>
    </row>
    <row r="13" spans="1:39" ht="21" customHeight="1" x14ac:dyDescent="0.15">
      <c r="A13" s="74"/>
      <c r="B13" s="63"/>
      <c r="C13" s="57"/>
      <c r="D13" s="60"/>
      <c r="E13" s="60"/>
      <c r="F13" s="77"/>
      <c r="G13" s="219"/>
      <c r="H13" s="213"/>
      <c r="I13" s="214"/>
      <c r="J13" s="214"/>
      <c r="K13" s="315">
        <f t="shared" si="2"/>
        <v>0</v>
      </c>
      <c r="L13" s="58"/>
      <c r="M13" s="58"/>
      <c r="N13" s="58"/>
      <c r="O13" s="58"/>
      <c r="P13" s="65"/>
      <c r="Q13" s="65"/>
      <c r="R13" s="65"/>
      <c r="S13" s="72"/>
      <c r="T13" s="27" t="str">
        <f t="shared" si="0"/>
        <v/>
      </c>
      <c r="U13" s="49" t="str">
        <f t="shared" si="1"/>
        <v/>
      </c>
      <c r="V13" s="27"/>
      <c r="W13" s="26"/>
      <c r="X13" s="26"/>
      <c r="Y13" s="27"/>
      <c r="Z13" s="3"/>
      <c r="AA13" s="14"/>
      <c r="AB13" s="3"/>
      <c r="AC13" s="3"/>
      <c r="AD13" s="14"/>
      <c r="AE13" s="26"/>
      <c r="AF13" s="27"/>
      <c r="AG13" s="26"/>
      <c r="AH13" s="26"/>
      <c r="AI13" s="27"/>
      <c r="AJ13" s="26"/>
      <c r="AK13" s="26"/>
      <c r="AL13" s="6"/>
      <c r="AM13" s="6"/>
    </row>
    <row r="14" spans="1:39" ht="21" customHeight="1" x14ac:dyDescent="0.15">
      <c r="A14" s="74"/>
      <c r="B14" s="63"/>
      <c r="C14" s="57"/>
      <c r="D14" s="60"/>
      <c r="E14" s="60"/>
      <c r="F14" s="77"/>
      <c r="G14" s="219"/>
      <c r="H14" s="213"/>
      <c r="I14" s="214"/>
      <c r="J14" s="214"/>
      <c r="K14" s="315">
        <f t="shared" si="2"/>
        <v>0</v>
      </c>
      <c r="L14" s="58"/>
      <c r="M14" s="58"/>
      <c r="N14" s="58"/>
      <c r="O14" s="58"/>
      <c r="P14" s="65"/>
      <c r="Q14" s="65"/>
      <c r="R14" s="65"/>
      <c r="S14" s="72"/>
      <c r="T14" s="27" t="str">
        <f t="shared" si="0"/>
        <v/>
      </c>
      <c r="U14" s="49" t="str">
        <f t="shared" si="1"/>
        <v/>
      </c>
      <c r="V14" s="27"/>
      <c r="W14" s="26"/>
      <c r="X14" s="26"/>
      <c r="Y14" s="27"/>
      <c r="Z14" s="3"/>
      <c r="AA14" s="14"/>
      <c r="AB14" s="3"/>
      <c r="AC14" s="3"/>
      <c r="AD14" s="14"/>
      <c r="AE14" s="26"/>
      <c r="AF14" s="27"/>
      <c r="AG14" s="26"/>
      <c r="AH14" s="26"/>
      <c r="AI14" s="27"/>
      <c r="AJ14" s="26"/>
      <c r="AK14" s="26"/>
      <c r="AL14" s="6"/>
      <c r="AM14" s="6"/>
    </row>
    <row r="15" spans="1:39" ht="21" customHeight="1" x14ac:dyDescent="0.15">
      <c r="A15" s="74"/>
      <c r="B15" s="63"/>
      <c r="C15" s="57"/>
      <c r="D15" s="60"/>
      <c r="E15" s="60"/>
      <c r="F15" s="77"/>
      <c r="G15" s="219"/>
      <c r="H15" s="213"/>
      <c r="I15" s="214"/>
      <c r="J15" s="214"/>
      <c r="K15" s="315">
        <f t="shared" si="2"/>
        <v>0</v>
      </c>
      <c r="L15" s="58"/>
      <c r="M15" s="58"/>
      <c r="N15" s="58"/>
      <c r="O15" s="58"/>
      <c r="P15" s="65" t="s">
        <v>243</v>
      </c>
      <c r="Q15" s="65"/>
      <c r="R15" s="65"/>
      <c r="S15" s="72"/>
      <c r="T15" s="27" t="str">
        <f t="shared" si="0"/>
        <v/>
      </c>
      <c r="U15" s="49" t="str">
        <f t="shared" si="1"/>
        <v/>
      </c>
      <c r="V15" s="27"/>
      <c r="W15" s="26"/>
      <c r="X15" s="26"/>
      <c r="Y15" s="27"/>
      <c r="Z15" s="3"/>
      <c r="AA15" s="14"/>
      <c r="AB15" s="3"/>
      <c r="AC15" s="3"/>
      <c r="AD15" s="14"/>
      <c r="AE15" s="26"/>
      <c r="AF15" s="27"/>
      <c r="AG15" s="26"/>
      <c r="AH15" s="26"/>
      <c r="AI15" s="27"/>
      <c r="AJ15" s="26"/>
      <c r="AK15" s="26"/>
      <c r="AL15" s="6"/>
      <c r="AM15" s="6"/>
    </row>
    <row r="16" spans="1:39" ht="21" customHeight="1" x14ac:dyDescent="0.15">
      <c r="A16" s="74"/>
      <c r="B16" s="63"/>
      <c r="C16" s="57"/>
      <c r="D16" s="60"/>
      <c r="E16" s="60"/>
      <c r="F16" s="77"/>
      <c r="G16" s="219"/>
      <c r="H16" s="213"/>
      <c r="I16" s="214"/>
      <c r="J16" s="214"/>
      <c r="K16" s="315">
        <f t="shared" si="2"/>
        <v>0</v>
      </c>
      <c r="L16" s="58"/>
      <c r="M16" s="58"/>
      <c r="N16" s="58"/>
      <c r="O16" s="58"/>
      <c r="P16" s="65"/>
      <c r="Q16" s="65"/>
      <c r="R16" s="65"/>
      <c r="S16" s="72"/>
      <c r="T16" s="27" t="str">
        <f t="shared" si="0"/>
        <v/>
      </c>
      <c r="U16" s="49" t="str">
        <f t="shared" si="1"/>
        <v/>
      </c>
      <c r="V16" s="27"/>
      <c r="W16" s="26"/>
      <c r="X16" s="26"/>
      <c r="Y16" s="27"/>
      <c r="Z16" s="3"/>
      <c r="AA16" s="14"/>
      <c r="AB16" s="3"/>
      <c r="AC16" s="3"/>
      <c r="AD16" s="14"/>
      <c r="AE16" s="26"/>
      <c r="AF16" s="27"/>
      <c r="AG16" s="26"/>
      <c r="AH16" s="26"/>
      <c r="AI16" s="27"/>
      <c r="AJ16" s="26"/>
      <c r="AK16" s="26"/>
      <c r="AL16" s="6"/>
      <c r="AM16" s="6"/>
    </row>
    <row r="17" spans="1:39" ht="21" customHeight="1" x14ac:dyDescent="0.15">
      <c r="A17" s="74"/>
      <c r="B17" s="63"/>
      <c r="C17" s="57"/>
      <c r="D17" s="60"/>
      <c r="E17" s="60"/>
      <c r="F17" s="77"/>
      <c r="G17" s="219"/>
      <c r="H17" s="213"/>
      <c r="I17" s="214"/>
      <c r="J17" s="214"/>
      <c r="K17" s="315">
        <f t="shared" si="2"/>
        <v>0</v>
      </c>
      <c r="L17" s="58"/>
      <c r="M17" s="58"/>
      <c r="N17" s="58"/>
      <c r="O17" s="58"/>
      <c r="P17" s="65"/>
      <c r="Q17" s="65"/>
      <c r="R17" s="65"/>
      <c r="S17" s="72"/>
      <c r="T17" s="27" t="str">
        <f t="shared" si="0"/>
        <v/>
      </c>
      <c r="U17" s="49" t="str">
        <f t="shared" si="1"/>
        <v/>
      </c>
      <c r="V17" s="27"/>
      <c r="W17" s="26"/>
      <c r="X17" s="26"/>
      <c r="Y17" s="27"/>
      <c r="Z17" s="3"/>
      <c r="AA17" s="14"/>
      <c r="AB17" s="3"/>
      <c r="AC17" s="3"/>
      <c r="AD17" s="14"/>
      <c r="AE17" s="26"/>
      <c r="AF17" s="27"/>
      <c r="AG17" s="26"/>
      <c r="AH17" s="26"/>
      <c r="AI17" s="27"/>
      <c r="AJ17" s="26"/>
      <c r="AK17" s="26"/>
      <c r="AL17" s="6"/>
      <c r="AM17" s="6"/>
    </row>
    <row r="18" spans="1:39" ht="21" customHeight="1" x14ac:dyDescent="0.15">
      <c r="A18" s="74"/>
      <c r="B18" s="63"/>
      <c r="C18" s="57"/>
      <c r="D18" s="60"/>
      <c r="E18" s="60"/>
      <c r="F18" s="77"/>
      <c r="G18" s="219"/>
      <c r="H18" s="213"/>
      <c r="I18" s="214"/>
      <c r="J18" s="214"/>
      <c r="K18" s="315">
        <f t="shared" si="2"/>
        <v>0</v>
      </c>
      <c r="L18" s="58"/>
      <c r="M18" s="58"/>
      <c r="N18" s="58"/>
      <c r="O18" s="58"/>
      <c r="P18" s="65"/>
      <c r="Q18" s="65"/>
      <c r="R18" s="65"/>
      <c r="S18" s="72"/>
      <c r="T18" s="27" t="str">
        <f t="shared" si="0"/>
        <v/>
      </c>
      <c r="U18" s="49" t="str">
        <f t="shared" si="1"/>
        <v/>
      </c>
      <c r="V18" s="27"/>
      <c r="W18" s="26"/>
      <c r="X18" s="26"/>
      <c r="Y18" s="27"/>
      <c r="Z18" s="3"/>
      <c r="AA18" s="14"/>
      <c r="AB18" s="3"/>
      <c r="AC18" s="3"/>
      <c r="AD18" s="14"/>
      <c r="AE18" s="26"/>
      <c r="AF18" s="27"/>
      <c r="AG18" s="26"/>
      <c r="AH18" s="26"/>
      <c r="AI18" s="27"/>
      <c r="AJ18" s="26"/>
      <c r="AK18" s="26"/>
      <c r="AL18" s="6"/>
      <c r="AM18" s="6"/>
    </row>
    <row r="19" spans="1:39" ht="21" customHeight="1" x14ac:dyDescent="0.15">
      <c r="A19" s="173"/>
      <c r="B19" s="63"/>
      <c r="C19" s="57"/>
      <c r="D19" s="60"/>
      <c r="E19" s="60"/>
      <c r="F19" s="77"/>
      <c r="G19" s="219"/>
      <c r="H19" s="213"/>
      <c r="I19" s="214"/>
      <c r="J19" s="214"/>
      <c r="K19" s="315">
        <f t="shared" si="2"/>
        <v>0</v>
      </c>
      <c r="L19" s="58"/>
      <c r="M19" s="58"/>
      <c r="N19" s="58"/>
      <c r="O19" s="58"/>
      <c r="P19" s="65"/>
      <c r="Q19" s="65"/>
      <c r="R19" s="65"/>
      <c r="S19" s="72"/>
      <c r="T19" s="27" t="str">
        <f t="shared" si="0"/>
        <v/>
      </c>
      <c r="U19" s="49" t="str">
        <f t="shared" si="1"/>
        <v/>
      </c>
      <c r="V19" s="27"/>
      <c r="W19" s="26"/>
      <c r="X19" s="26"/>
      <c r="Y19" s="27"/>
      <c r="Z19" s="3"/>
      <c r="AA19" s="14"/>
      <c r="AB19" s="3"/>
      <c r="AC19" s="3"/>
      <c r="AD19" s="14"/>
      <c r="AE19" s="26"/>
      <c r="AF19" s="27"/>
      <c r="AG19" s="26"/>
      <c r="AH19" s="26"/>
      <c r="AI19" s="27"/>
      <c r="AJ19" s="26"/>
      <c r="AK19" s="26"/>
      <c r="AL19" s="6"/>
      <c r="AM19" s="6"/>
    </row>
    <row r="20" spans="1:39" ht="21" customHeight="1" x14ac:dyDescent="0.15">
      <c r="A20" s="74"/>
      <c r="B20" s="63"/>
      <c r="C20" s="57"/>
      <c r="D20" s="60"/>
      <c r="E20" s="60"/>
      <c r="F20" s="77"/>
      <c r="G20" s="219"/>
      <c r="H20" s="213"/>
      <c r="I20" s="214"/>
      <c r="J20" s="214"/>
      <c r="K20" s="315">
        <f t="shared" si="2"/>
        <v>0</v>
      </c>
      <c r="L20" s="58"/>
      <c r="M20" s="58"/>
      <c r="N20" s="58"/>
      <c r="O20" s="58"/>
      <c r="P20" s="65"/>
      <c r="Q20" s="65"/>
      <c r="R20" s="65"/>
      <c r="S20" s="72"/>
      <c r="T20" s="27" t="str">
        <f t="shared" si="0"/>
        <v/>
      </c>
      <c r="U20" s="49" t="str">
        <f t="shared" si="1"/>
        <v/>
      </c>
      <c r="V20" s="27"/>
      <c r="W20" s="26"/>
      <c r="X20" s="26"/>
      <c r="Y20" s="27"/>
      <c r="Z20" s="3"/>
      <c r="AA20" s="14"/>
      <c r="AB20" s="3"/>
      <c r="AC20" s="3"/>
      <c r="AD20" s="14"/>
      <c r="AE20" s="26"/>
      <c r="AF20" s="27"/>
      <c r="AG20" s="26"/>
      <c r="AH20" s="26"/>
      <c r="AI20" s="27"/>
      <c r="AJ20" s="26"/>
      <c r="AK20" s="26"/>
      <c r="AL20" s="6"/>
      <c r="AM20" s="6"/>
    </row>
    <row r="21" spans="1:39" ht="21" customHeight="1" x14ac:dyDescent="0.15">
      <c r="A21" s="74"/>
      <c r="B21" s="63"/>
      <c r="C21" s="57"/>
      <c r="D21" s="60"/>
      <c r="E21" s="60"/>
      <c r="F21" s="77"/>
      <c r="G21" s="219"/>
      <c r="H21" s="213"/>
      <c r="I21" s="214"/>
      <c r="J21" s="214"/>
      <c r="K21" s="315">
        <f t="shared" si="2"/>
        <v>0</v>
      </c>
      <c r="L21" s="58"/>
      <c r="M21" s="58"/>
      <c r="N21" s="58"/>
      <c r="O21" s="58"/>
      <c r="P21" s="65"/>
      <c r="Q21" s="59"/>
      <c r="R21" s="65"/>
      <c r="S21" s="72"/>
      <c r="T21" s="27" t="str">
        <f t="shared" si="0"/>
        <v/>
      </c>
      <c r="U21" s="49" t="str">
        <f t="shared" si="1"/>
        <v/>
      </c>
      <c r="V21" s="27"/>
      <c r="W21" s="26"/>
      <c r="X21" s="26"/>
      <c r="Y21" s="27"/>
      <c r="Z21" s="3"/>
      <c r="AA21" s="14"/>
      <c r="AB21" s="3"/>
      <c r="AC21" s="3"/>
      <c r="AD21" s="14"/>
      <c r="AE21" s="26"/>
      <c r="AF21" s="27"/>
      <c r="AG21" s="26"/>
      <c r="AH21" s="26"/>
      <c r="AI21" s="27"/>
      <c r="AJ21" s="26"/>
      <c r="AK21" s="26"/>
      <c r="AL21" s="6"/>
      <c r="AM21" s="6"/>
    </row>
    <row r="22" spans="1:39" ht="21" customHeight="1" x14ac:dyDescent="0.15">
      <c r="A22" s="74"/>
      <c r="B22" s="63"/>
      <c r="C22" s="57"/>
      <c r="D22" s="60"/>
      <c r="E22" s="60"/>
      <c r="F22" s="77"/>
      <c r="G22" s="219"/>
      <c r="H22" s="213"/>
      <c r="I22" s="214"/>
      <c r="J22" s="214"/>
      <c r="K22" s="315">
        <f t="shared" si="2"/>
        <v>0</v>
      </c>
      <c r="L22" s="58"/>
      <c r="M22" s="58"/>
      <c r="N22" s="58"/>
      <c r="O22" s="58"/>
      <c r="P22" s="65"/>
      <c r="Q22" s="65"/>
      <c r="R22" s="65"/>
      <c r="S22" s="72"/>
      <c r="T22" s="27" t="str">
        <f t="shared" si="0"/>
        <v/>
      </c>
      <c r="U22" s="49" t="str">
        <f t="shared" si="1"/>
        <v/>
      </c>
      <c r="V22" s="27"/>
      <c r="W22" s="26"/>
      <c r="X22" s="26"/>
      <c r="Y22" s="27"/>
      <c r="Z22" s="3"/>
      <c r="AA22" s="14"/>
      <c r="AB22" s="3"/>
      <c r="AC22" s="3"/>
      <c r="AD22" s="14"/>
      <c r="AE22" s="26"/>
      <c r="AF22" s="27"/>
      <c r="AG22" s="26"/>
      <c r="AH22" s="26"/>
      <c r="AI22" s="27"/>
      <c r="AJ22" s="26"/>
      <c r="AK22" s="26"/>
      <c r="AL22" s="6"/>
      <c r="AM22" s="6"/>
    </row>
    <row r="23" spans="1:39" ht="21" customHeight="1" x14ac:dyDescent="0.15">
      <c r="A23" s="74"/>
      <c r="B23" s="63"/>
      <c r="C23" s="57"/>
      <c r="D23" s="60"/>
      <c r="E23" s="60"/>
      <c r="F23" s="77"/>
      <c r="G23" s="219"/>
      <c r="H23" s="213"/>
      <c r="I23" s="214"/>
      <c r="J23" s="214"/>
      <c r="K23" s="315">
        <f t="shared" si="2"/>
        <v>0</v>
      </c>
      <c r="L23" s="58"/>
      <c r="M23" s="58"/>
      <c r="N23" s="58"/>
      <c r="O23" s="58"/>
      <c r="P23" s="65"/>
      <c r="Q23" s="65"/>
      <c r="R23" s="65"/>
      <c r="S23" s="72"/>
      <c r="T23" s="27" t="str">
        <f t="shared" si="0"/>
        <v/>
      </c>
      <c r="U23" s="49" t="str">
        <f t="shared" si="1"/>
        <v/>
      </c>
      <c r="V23" s="27"/>
      <c r="W23" s="26"/>
      <c r="X23" s="26"/>
      <c r="Y23" s="27"/>
      <c r="Z23" s="3"/>
      <c r="AA23" s="14"/>
      <c r="AB23" s="3"/>
      <c r="AC23" s="3"/>
      <c r="AD23" s="14"/>
      <c r="AE23" s="26"/>
      <c r="AF23" s="27"/>
      <c r="AG23" s="26"/>
      <c r="AH23" s="26"/>
      <c r="AI23" s="27"/>
      <c r="AJ23" s="26"/>
      <c r="AK23" s="26"/>
      <c r="AL23" s="6"/>
      <c r="AM23" s="6"/>
    </row>
    <row r="24" spans="1:39" ht="21" customHeight="1" x14ac:dyDescent="0.15">
      <c r="A24" s="74"/>
      <c r="B24" s="63"/>
      <c r="C24" s="57"/>
      <c r="D24" s="60"/>
      <c r="E24" s="60"/>
      <c r="F24" s="77"/>
      <c r="G24" s="219"/>
      <c r="H24" s="213"/>
      <c r="I24" s="214"/>
      <c r="J24" s="214"/>
      <c r="K24" s="315">
        <f t="shared" si="2"/>
        <v>0</v>
      </c>
      <c r="L24" s="58"/>
      <c r="M24" s="58"/>
      <c r="N24" s="58"/>
      <c r="O24" s="58"/>
      <c r="P24" s="65"/>
      <c r="Q24" s="65"/>
      <c r="R24" s="65"/>
      <c r="S24" s="72"/>
      <c r="T24" s="27" t="str">
        <f t="shared" si="0"/>
        <v/>
      </c>
      <c r="U24" s="49" t="str">
        <f t="shared" si="1"/>
        <v/>
      </c>
      <c r="V24" s="32"/>
      <c r="W24" s="31"/>
      <c r="X24" s="31"/>
      <c r="Y24" s="32"/>
      <c r="Z24" s="3"/>
      <c r="AA24" s="14"/>
      <c r="AB24" s="4"/>
      <c r="AC24" s="3"/>
      <c r="AD24" s="14"/>
      <c r="AE24" s="31"/>
      <c r="AF24" s="32"/>
      <c r="AG24" s="31"/>
      <c r="AH24" s="31"/>
      <c r="AI24" s="32"/>
      <c r="AJ24" s="26"/>
      <c r="AK24" s="26"/>
      <c r="AL24" s="6"/>
      <c r="AM24" s="6"/>
    </row>
    <row r="25" spans="1:39" ht="21" customHeight="1" x14ac:dyDescent="0.15">
      <c r="A25" s="173"/>
      <c r="B25" s="63"/>
      <c r="C25" s="57"/>
      <c r="D25" s="60"/>
      <c r="E25" s="60"/>
      <c r="F25" s="77"/>
      <c r="G25" s="219"/>
      <c r="H25" s="213"/>
      <c r="I25" s="214"/>
      <c r="J25" s="214"/>
      <c r="K25" s="315">
        <f t="shared" si="2"/>
        <v>0</v>
      </c>
      <c r="L25" s="58"/>
      <c r="M25" s="58"/>
      <c r="N25" s="58"/>
      <c r="O25" s="58"/>
      <c r="P25" s="65"/>
      <c r="Q25" s="65"/>
      <c r="R25" s="65"/>
      <c r="S25" s="72"/>
      <c r="T25" s="27" t="str">
        <f t="shared" si="0"/>
        <v/>
      </c>
      <c r="U25" s="49" t="str">
        <f t="shared" si="1"/>
        <v/>
      </c>
      <c r="V25" s="32"/>
      <c r="W25" s="31"/>
      <c r="X25" s="31"/>
      <c r="Y25" s="32"/>
      <c r="Z25" s="3"/>
      <c r="AA25" s="14"/>
      <c r="AB25" s="4"/>
      <c r="AC25" s="3"/>
      <c r="AD25" s="14"/>
      <c r="AE25" s="31"/>
      <c r="AF25" s="32"/>
      <c r="AG25" s="31"/>
      <c r="AH25" s="31"/>
      <c r="AI25" s="32"/>
      <c r="AJ25" s="26"/>
      <c r="AK25" s="26"/>
      <c r="AL25" s="6"/>
      <c r="AM25" s="6"/>
    </row>
    <row r="26" spans="1:39" ht="21" customHeight="1" x14ac:dyDescent="0.15">
      <c r="A26" s="187"/>
      <c r="B26" s="105"/>
      <c r="C26" s="111"/>
      <c r="D26" s="95"/>
      <c r="E26" s="95"/>
      <c r="F26" s="166"/>
      <c r="G26" s="220"/>
      <c r="H26" s="228"/>
      <c r="I26" s="229"/>
      <c r="J26" s="229"/>
      <c r="K26" s="316">
        <f t="shared" si="2"/>
        <v>0</v>
      </c>
      <c r="L26" s="68"/>
      <c r="M26" s="68"/>
      <c r="N26" s="68"/>
      <c r="O26" s="68"/>
      <c r="P26" s="154"/>
      <c r="Q26" s="154"/>
      <c r="R26" s="154"/>
      <c r="S26" s="155"/>
      <c r="T26" s="27" t="str">
        <f t="shared" si="0"/>
        <v/>
      </c>
      <c r="U26" s="49" t="str">
        <f t="shared" si="1"/>
        <v/>
      </c>
      <c r="V26" s="34"/>
      <c r="W26" s="33"/>
      <c r="X26" s="33"/>
      <c r="Y26" s="34"/>
      <c r="Z26" s="3"/>
      <c r="AA26" s="14"/>
      <c r="AB26" s="5"/>
      <c r="AC26" s="3"/>
      <c r="AD26" s="14"/>
      <c r="AE26" s="33"/>
      <c r="AF26" s="34"/>
      <c r="AG26" s="33"/>
      <c r="AH26" s="33"/>
      <c r="AI26" s="34"/>
      <c r="AJ26" s="26"/>
      <c r="AK26" s="26"/>
      <c r="AL26" s="6"/>
      <c r="AM26" s="6"/>
    </row>
    <row r="27" spans="1:39" ht="21" customHeight="1" x14ac:dyDescent="0.15">
      <c r="A27" s="257"/>
      <c r="B27" s="99"/>
      <c r="C27" s="97"/>
      <c r="D27" s="98"/>
      <c r="E27" s="98"/>
      <c r="F27" s="164"/>
      <c r="G27" s="221"/>
      <c r="H27" s="223"/>
      <c r="I27" s="258"/>
      <c r="J27" s="258"/>
      <c r="K27" s="314">
        <f t="shared" si="2"/>
        <v>0</v>
      </c>
      <c r="L27" s="69"/>
      <c r="M27" s="69"/>
      <c r="N27" s="69"/>
      <c r="O27" s="69"/>
      <c r="P27" s="152"/>
      <c r="Q27" s="152"/>
      <c r="R27" s="152"/>
      <c r="S27" s="153"/>
      <c r="T27" s="27" t="str">
        <f t="shared" si="0"/>
        <v/>
      </c>
      <c r="U27" s="49" t="str">
        <f t="shared" si="1"/>
        <v/>
      </c>
      <c r="V27" s="27"/>
      <c r="W27" s="26"/>
      <c r="X27" s="26"/>
      <c r="Y27" s="27"/>
      <c r="Z27" s="3"/>
      <c r="AA27" s="14"/>
      <c r="AB27" s="3"/>
      <c r="AC27" s="3"/>
      <c r="AD27" s="14"/>
      <c r="AE27" s="26"/>
      <c r="AF27" s="27"/>
      <c r="AG27" s="26"/>
      <c r="AH27" s="26"/>
      <c r="AI27" s="27"/>
      <c r="AJ27" s="26"/>
      <c r="AK27" s="26"/>
    </row>
    <row r="28" spans="1:39" ht="21" customHeight="1" x14ac:dyDescent="0.15">
      <c r="A28" s="74"/>
      <c r="B28" s="63"/>
      <c r="C28" s="57"/>
      <c r="D28" s="60"/>
      <c r="E28" s="60"/>
      <c r="F28" s="77"/>
      <c r="G28" s="219"/>
      <c r="H28" s="213"/>
      <c r="I28" s="214"/>
      <c r="J28" s="214"/>
      <c r="K28" s="315">
        <f t="shared" si="2"/>
        <v>0</v>
      </c>
      <c r="L28" s="58"/>
      <c r="M28" s="58"/>
      <c r="N28" s="58"/>
      <c r="O28" s="58"/>
      <c r="P28" s="170"/>
      <c r="Q28" s="170"/>
      <c r="R28" s="170"/>
      <c r="S28" s="73"/>
      <c r="T28" s="27" t="str">
        <f t="shared" si="0"/>
        <v/>
      </c>
      <c r="U28" s="49" t="str">
        <f t="shared" si="1"/>
        <v/>
      </c>
      <c r="V28" s="27"/>
      <c r="W28" s="26"/>
      <c r="X28" s="26"/>
      <c r="Y28" s="27"/>
      <c r="Z28" s="3"/>
      <c r="AA28" s="14"/>
      <c r="AB28" s="3"/>
      <c r="AC28" s="3"/>
      <c r="AD28" s="14"/>
      <c r="AE28" s="26"/>
      <c r="AF28" s="27"/>
      <c r="AG28" s="26"/>
      <c r="AH28" s="26"/>
      <c r="AI28" s="27"/>
      <c r="AJ28" s="26"/>
      <c r="AK28" s="26"/>
    </row>
    <row r="29" spans="1:39" ht="21" customHeight="1" x14ac:dyDescent="0.15">
      <c r="A29" s="74"/>
      <c r="B29" s="64"/>
      <c r="C29" s="57"/>
      <c r="D29" s="60"/>
      <c r="E29" s="60"/>
      <c r="F29" s="77"/>
      <c r="G29" s="212"/>
      <c r="H29" s="213"/>
      <c r="I29" s="214"/>
      <c r="J29" s="214"/>
      <c r="K29" s="315">
        <f t="shared" si="2"/>
        <v>0</v>
      </c>
      <c r="L29" s="58"/>
      <c r="M29" s="58"/>
      <c r="N29" s="58"/>
      <c r="O29" s="58"/>
      <c r="P29" s="79"/>
      <c r="Q29" s="79"/>
      <c r="R29" s="65"/>
      <c r="S29" s="73"/>
      <c r="T29" s="27" t="str">
        <f t="shared" si="0"/>
        <v/>
      </c>
      <c r="U29" s="49" t="str">
        <f t="shared" si="1"/>
        <v/>
      </c>
      <c r="V29" s="27"/>
      <c r="W29" s="26"/>
      <c r="X29" s="26"/>
      <c r="Y29" s="27"/>
      <c r="Z29" s="3"/>
      <c r="AA29" s="14"/>
      <c r="AB29" s="3"/>
      <c r="AC29" s="3"/>
      <c r="AD29" s="14"/>
      <c r="AE29" s="26"/>
      <c r="AF29" s="27"/>
      <c r="AG29" s="26"/>
      <c r="AH29" s="26"/>
      <c r="AI29" s="27"/>
      <c r="AJ29" s="26"/>
      <c r="AK29" s="26"/>
      <c r="AL29" s="6"/>
      <c r="AM29" s="6"/>
    </row>
    <row r="30" spans="1:39" ht="21" customHeight="1" x14ac:dyDescent="0.15">
      <c r="A30" s="74"/>
      <c r="B30" s="63"/>
      <c r="C30" s="57"/>
      <c r="D30" s="60"/>
      <c r="E30" s="60"/>
      <c r="F30" s="77"/>
      <c r="G30" s="219"/>
      <c r="H30" s="213"/>
      <c r="I30" s="214"/>
      <c r="J30" s="214"/>
      <c r="K30" s="315">
        <f t="shared" si="2"/>
        <v>0</v>
      </c>
      <c r="L30" s="58"/>
      <c r="M30" s="58"/>
      <c r="N30" s="58"/>
      <c r="O30" s="58"/>
      <c r="P30" s="79"/>
      <c r="Q30" s="79"/>
      <c r="R30" s="65"/>
      <c r="S30" s="73"/>
      <c r="T30" s="27" t="str">
        <f t="shared" si="0"/>
        <v/>
      </c>
      <c r="U30" s="49" t="str">
        <f t="shared" si="1"/>
        <v/>
      </c>
      <c r="V30" s="27"/>
      <c r="W30" s="26"/>
      <c r="X30" s="26"/>
      <c r="Y30" s="27"/>
      <c r="Z30" s="3"/>
      <c r="AA30" s="14"/>
      <c r="AB30" s="3"/>
      <c r="AC30" s="3"/>
      <c r="AD30" s="14"/>
      <c r="AE30" s="26"/>
      <c r="AF30" s="27"/>
      <c r="AG30" s="26"/>
      <c r="AH30" s="26"/>
      <c r="AI30" s="27"/>
      <c r="AJ30" s="26"/>
      <c r="AK30" s="26"/>
      <c r="AL30" s="6"/>
      <c r="AM30" s="6"/>
    </row>
    <row r="31" spans="1:39" ht="21" customHeight="1" x14ac:dyDescent="0.15">
      <c r="A31" s="74"/>
      <c r="B31" s="63"/>
      <c r="C31" s="57"/>
      <c r="D31" s="60"/>
      <c r="E31" s="60"/>
      <c r="F31" s="77"/>
      <c r="G31" s="219"/>
      <c r="H31" s="213"/>
      <c r="I31" s="214"/>
      <c r="J31" s="214"/>
      <c r="K31" s="315">
        <f t="shared" si="2"/>
        <v>0</v>
      </c>
      <c r="L31" s="58"/>
      <c r="M31" s="58"/>
      <c r="N31" s="58"/>
      <c r="O31" s="58"/>
      <c r="P31" s="65"/>
      <c r="Q31" s="65"/>
      <c r="R31" s="65"/>
      <c r="S31" s="73"/>
      <c r="T31" s="27" t="str">
        <f t="shared" si="0"/>
        <v/>
      </c>
      <c r="U31" s="49" t="str">
        <f t="shared" si="1"/>
        <v/>
      </c>
      <c r="V31" s="27"/>
      <c r="W31" s="26"/>
      <c r="X31" s="26"/>
      <c r="Y31" s="27"/>
      <c r="Z31" s="3"/>
      <c r="AA31" s="14"/>
      <c r="AB31" s="3"/>
      <c r="AC31" s="3"/>
      <c r="AD31" s="14"/>
      <c r="AE31" s="26"/>
      <c r="AF31" s="27"/>
      <c r="AG31" s="26"/>
      <c r="AH31" s="26"/>
      <c r="AI31" s="27"/>
      <c r="AJ31" s="26"/>
      <c r="AK31" s="26"/>
      <c r="AL31" s="6"/>
      <c r="AM31" s="6"/>
    </row>
    <row r="32" spans="1:39" ht="21" customHeight="1" x14ac:dyDescent="0.15">
      <c r="A32" s="74"/>
      <c r="B32" s="63"/>
      <c r="C32" s="57"/>
      <c r="D32" s="60"/>
      <c r="E32" s="60"/>
      <c r="F32" s="77"/>
      <c r="G32" s="219"/>
      <c r="H32" s="213"/>
      <c r="I32" s="214"/>
      <c r="J32" s="214"/>
      <c r="K32" s="315">
        <f t="shared" si="2"/>
        <v>0</v>
      </c>
      <c r="L32" s="58"/>
      <c r="M32" s="58"/>
      <c r="N32" s="58"/>
      <c r="O32" s="58"/>
      <c r="P32" s="65"/>
      <c r="Q32" s="65"/>
      <c r="R32" s="65"/>
      <c r="S32" s="73"/>
      <c r="T32" s="27" t="str">
        <f t="shared" si="0"/>
        <v/>
      </c>
      <c r="U32" s="49" t="str">
        <f t="shared" si="1"/>
        <v/>
      </c>
      <c r="V32" s="30"/>
      <c r="W32" s="26"/>
      <c r="X32" s="26"/>
      <c r="Y32" s="27"/>
      <c r="Z32" s="3"/>
      <c r="AA32" s="14"/>
      <c r="AB32" s="3"/>
      <c r="AC32" s="3"/>
      <c r="AD32" s="14"/>
      <c r="AE32" s="26"/>
      <c r="AF32" s="27"/>
      <c r="AG32" s="26"/>
      <c r="AH32" s="26"/>
      <c r="AI32" s="27"/>
      <c r="AJ32" s="26"/>
      <c r="AK32" s="26"/>
      <c r="AL32" s="6"/>
      <c r="AM32" s="6"/>
    </row>
    <row r="33" spans="1:39" ht="21" customHeight="1" x14ac:dyDescent="0.15">
      <c r="A33" s="74"/>
      <c r="B33" s="63"/>
      <c r="C33" s="57"/>
      <c r="D33" s="60"/>
      <c r="E33" s="60"/>
      <c r="F33" s="77"/>
      <c r="G33" s="219"/>
      <c r="H33" s="213"/>
      <c r="I33" s="214"/>
      <c r="J33" s="214"/>
      <c r="K33" s="315">
        <f t="shared" si="2"/>
        <v>0</v>
      </c>
      <c r="L33" s="58"/>
      <c r="M33" s="58"/>
      <c r="N33" s="58"/>
      <c r="O33" s="58"/>
      <c r="P33" s="65"/>
      <c r="Q33" s="65"/>
      <c r="R33" s="65"/>
      <c r="S33" s="73"/>
      <c r="T33" s="27" t="str">
        <f t="shared" si="0"/>
        <v/>
      </c>
      <c r="U33" s="49" t="str">
        <f t="shared" si="1"/>
        <v/>
      </c>
      <c r="V33" s="27"/>
      <c r="W33" s="26"/>
      <c r="X33" s="26"/>
      <c r="Y33" s="27"/>
      <c r="Z33" s="3"/>
      <c r="AA33" s="14"/>
      <c r="AB33" s="3"/>
      <c r="AC33" s="3"/>
      <c r="AD33" s="14"/>
      <c r="AE33" s="26"/>
      <c r="AF33" s="27"/>
      <c r="AG33" s="26"/>
      <c r="AH33" s="26"/>
      <c r="AI33" s="27"/>
      <c r="AJ33" s="26"/>
      <c r="AK33" s="26"/>
      <c r="AL33" s="6"/>
      <c r="AM33" s="6"/>
    </row>
    <row r="34" spans="1:39" ht="21" customHeight="1" x14ac:dyDescent="0.15">
      <c r="A34" s="74"/>
      <c r="B34" s="63"/>
      <c r="C34" s="57"/>
      <c r="D34" s="60"/>
      <c r="E34" s="60"/>
      <c r="F34" s="77"/>
      <c r="G34" s="219"/>
      <c r="H34" s="213"/>
      <c r="I34" s="214"/>
      <c r="J34" s="214"/>
      <c r="K34" s="315">
        <f t="shared" si="2"/>
        <v>0</v>
      </c>
      <c r="L34" s="58"/>
      <c r="M34" s="58"/>
      <c r="N34" s="58"/>
      <c r="O34" s="58"/>
      <c r="P34" s="65"/>
      <c r="Q34" s="65"/>
      <c r="R34" s="65"/>
      <c r="S34" s="73"/>
      <c r="T34" s="27" t="str">
        <f t="shared" si="0"/>
        <v/>
      </c>
      <c r="U34" s="49" t="str">
        <f t="shared" si="1"/>
        <v/>
      </c>
      <c r="V34" s="27"/>
      <c r="W34" s="26"/>
      <c r="X34" s="26"/>
      <c r="Y34" s="27"/>
      <c r="Z34" s="3"/>
      <c r="AA34" s="14"/>
      <c r="AB34" s="3"/>
      <c r="AC34" s="3"/>
      <c r="AD34" s="14"/>
      <c r="AE34" s="26"/>
      <c r="AF34" s="27"/>
      <c r="AG34" s="26"/>
      <c r="AH34" s="26"/>
      <c r="AI34" s="27"/>
      <c r="AJ34" s="26"/>
      <c r="AK34" s="26"/>
      <c r="AL34" s="6"/>
      <c r="AM34" s="6"/>
    </row>
    <row r="35" spans="1:39" ht="21" customHeight="1" x14ac:dyDescent="0.15">
      <c r="A35" s="74"/>
      <c r="B35" s="63"/>
      <c r="C35" s="57"/>
      <c r="D35" s="60"/>
      <c r="E35" s="60"/>
      <c r="F35" s="77"/>
      <c r="G35" s="219"/>
      <c r="H35" s="213"/>
      <c r="I35" s="214"/>
      <c r="J35" s="214"/>
      <c r="K35" s="315">
        <f t="shared" si="2"/>
        <v>0</v>
      </c>
      <c r="L35" s="58"/>
      <c r="M35" s="58"/>
      <c r="N35" s="58"/>
      <c r="O35" s="58"/>
      <c r="P35" s="65"/>
      <c r="Q35" s="65"/>
      <c r="R35" s="65"/>
      <c r="S35" s="72"/>
      <c r="T35" s="27" t="str">
        <f t="shared" si="0"/>
        <v/>
      </c>
      <c r="U35" s="49" t="str">
        <f t="shared" si="1"/>
        <v/>
      </c>
      <c r="V35" s="27"/>
      <c r="W35" s="26"/>
      <c r="X35" s="26"/>
      <c r="Y35" s="27"/>
      <c r="Z35" s="3"/>
      <c r="AA35" s="14"/>
      <c r="AB35" s="3"/>
      <c r="AC35" s="3"/>
      <c r="AD35" s="14"/>
      <c r="AE35" s="26"/>
      <c r="AF35" s="27"/>
      <c r="AG35" s="26"/>
      <c r="AH35" s="26"/>
      <c r="AI35" s="27"/>
      <c r="AJ35" s="26"/>
      <c r="AK35" s="26"/>
      <c r="AL35" s="6"/>
      <c r="AM35" s="6"/>
    </row>
    <row r="36" spans="1:39" ht="21" customHeight="1" x14ac:dyDescent="0.15">
      <c r="A36" s="74"/>
      <c r="B36" s="64"/>
      <c r="C36" s="57"/>
      <c r="D36" s="60"/>
      <c r="E36" s="60"/>
      <c r="F36" s="77"/>
      <c r="G36" s="212"/>
      <c r="H36" s="213"/>
      <c r="I36" s="214"/>
      <c r="J36" s="214"/>
      <c r="K36" s="315">
        <f t="shared" si="2"/>
        <v>0</v>
      </c>
      <c r="L36" s="58"/>
      <c r="M36" s="58"/>
      <c r="N36" s="58"/>
      <c r="O36" s="58"/>
      <c r="P36" s="65"/>
      <c r="Q36" s="65"/>
      <c r="R36" s="65"/>
      <c r="S36" s="72"/>
      <c r="T36" s="27" t="str">
        <f t="shared" si="0"/>
        <v/>
      </c>
      <c r="U36" s="49" t="str">
        <f t="shared" si="1"/>
        <v/>
      </c>
      <c r="V36" s="27"/>
      <c r="W36" s="26"/>
      <c r="X36" s="26"/>
      <c r="Y36" s="27"/>
      <c r="Z36" s="3"/>
      <c r="AA36" s="14"/>
      <c r="AB36" s="3"/>
      <c r="AC36" s="3"/>
      <c r="AD36" s="14"/>
      <c r="AE36" s="26"/>
      <c r="AF36" s="27"/>
      <c r="AG36" s="26"/>
      <c r="AH36" s="26"/>
      <c r="AI36" s="27"/>
      <c r="AJ36" s="26"/>
      <c r="AK36" s="26"/>
      <c r="AL36" s="6"/>
      <c r="AM36" s="6"/>
    </row>
    <row r="37" spans="1:39" ht="21" customHeight="1" x14ac:dyDescent="0.15">
      <c r="A37" s="74"/>
      <c r="B37" s="63"/>
      <c r="C37" s="57"/>
      <c r="D37" s="60"/>
      <c r="E37" s="60"/>
      <c r="F37" s="77"/>
      <c r="G37" s="219"/>
      <c r="H37" s="213"/>
      <c r="I37" s="214"/>
      <c r="J37" s="214"/>
      <c r="K37" s="315">
        <f t="shared" si="2"/>
        <v>0</v>
      </c>
      <c r="L37" s="58"/>
      <c r="M37" s="58"/>
      <c r="N37" s="58"/>
      <c r="O37" s="58"/>
      <c r="P37" s="65"/>
      <c r="Q37" s="65"/>
      <c r="R37" s="65"/>
      <c r="S37" s="72"/>
      <c r="T37" s="27" t="str">
        <f t="shared" si="0"/>
        <v/>
      </c>
      <c r="U37" s="49" t="str">
        <f t="shared" si="1"/>
        <v/>
      </c>
      <c r="V37" s="27"/>
      <c r="W37" s="26"/>
      <c r="X37" s="26"/>
      <c r="Y37" s="27"/>
      <c r="Z37" s="3"/>
      <c r="AA37" s="14"/>
      <c r="AB37" s="3"/>
      <c r="AC37" s="3"/>
      <c r="AD37" s="14"/>
      <c r="AE37" s="26"/>
      <c r="AF37" s="27"/>
      <c r="AG37" s="26"/>
      <c r="AH37" s="26"/>
      <c r="AI37" s="27"/>
      <c r="AJ37" s="26"/>
      <c r="AK37" s="26"/>
      <c r="AL37" s="6"/>
      <c r="AM37" s="6"/>
    </row>
    <row r="38" spans="1:39" ht="21" customHeight="1" x14ac:dyDescent="0.15">
      <c r="A38" s="74"/>
      <c r="B38" s="63"/>
      <c r="C38" s="57"/>
      <c r="D38" s="60"/>
      <c r="E38" s="60"/>
      <c r="F38" s="77"/>
      <c r="G38" s="219"/>
      <c r="H38" s="213"/>
      <c r="I38" s="214"/>
      <c r="J38" s="214"/>
      <c r="K38" s="315">
        <f t="shared" si="2"/>
        <v>0</v>
      </c>
      <c r="L38" s="58"/>
      <c r="M38" s="58"/>
      <c r="N38" s="58"/>
      <c r="O38" s="58"/>
      <c r="P38" s="65"/>
      <c r="Q38" s="65"/>
      <c r="R38" s="65"/>
      <c r="S38" s="72"/>
      <c r="T38" s="27" t="str">
        <f t="shared" si="0"/>
        <v/>
      </c>
      <c r="U38" s="49" t="str">
        <f t="shared" si="1"/>
        <v/>
      </c>
      <c r="V38" s="27"/>
      <c r="W38" s="26"/>
      <c r="X38" s="26"/>
      <c r="Y38" s="27"/>
      <c r="Z38" s="3"/>
      <c r="AA38" s="14"/>
      <c r="AB38" s="3"/>
      <c r="AC38" s="3"/>
      <c r="AD38" s="14"/>
      <c r="AE38" s="26"/>
      <c r="AF38" s="27"/>
      <c r="AG38" s="26"/>
      <c r="AH38" s="26"/>
      <c r="AI38" s="27"/>
      <c r="AJ38" s="26"/>
      <c r="AK38" s="26"/>
      <c r="AL38" s="6"/>
      <c r="AM38" s="6"/>
    </row>
    <row r="39" spans="1:39" ht="21" customHeight="1" x14ac:dyDescent="0.15">
      <c r="A39" s="74"/>
      <c r="B39" s="63"/>
      <c r="C39" s="57"/>
      <c r="D39" s="60"/>
      <c r="E39" s="60"/>
      <c r="F39" s="77"/>
      <c r="G39" s="219"/>
      <c r="H39" s="213"/>
      <c r="I39" s="214"/>
      <c r="J39" s="214"/>
      <c r="K39" s="315">
        <f t="shared" si="2"/>
        <v>0</v>
      </c>
      <c r="L39" s="58"/>
      <c r="M39" s="58"/>
      <c r="N39" s="58"/>
      <c r="O39" s="58"/>
      <c r="P39" s="65"/>
      <c r="Q39" s="65"/>
      <c r="R39" s="65"/>
      <c r="S39" s="72"/>
      <c r="T39" s="27" t="str">
        <f t="shared" si="0"/>
        <v/>
      </c>
      <c r="U39" s="49" t="str">
        <f t="shared" si="1"/>
        <v/>
      </c>
      <c r="V39" s="27"/>
      <c r="W39" s="26"/>
      <c r="X39" s="26"/>
      <c r="Y39" s="27"/>
      <c r="Z39" s="3"/>
      <c r="AA39" s="14"/>
      <c r="AB39" s="3"/>
      <c r="AC39" s="3"/>
      <c r="AD39" s="14"/>
      <c r="AE39" s="26"/>
      <c r="AF39" s="27"/>
      <c r="AG39" s="26"/>
      <c r="AH39" s="26"/>
      <c r="AI39" s="27"/>
      <c r="AJ39" s="26"/>
      <c r="AK39" s="26"/>
      <c r="AL39" s="6"/>
      <c r="AM39" s="6"/>
    </row>
    <row r="40" spans="1:39" ht="21" customHeight="1" x14ac:dyDescent="0.15">
      <c r="A40" s="74"/>
      <c r="B40" s="63"/>
      <c r="C40" s="57"/>
      <c r="D40" s="60"/>
      <c r="E40" s="60"/>
      <c r="F40" s="77"/>
      <c r="G40" s="219"/>
      <c r="H40" s="213"/>
      <c r="I40" s="214"/>
      <c r="J40" s="214"/>
      <c r="K40" s="315">
        <f t="shared" si="2"/>
        <v>0</v>
      </c>
      <c r="L40" s="58"/>
      <c r="M40" s="58"/>
      <c r="N40" s="58"/>
      <c r="O40" s="58"/>
      <c r="P40" s="65"/>
      <c r="Q40" s="65"/>
      <c r="R40" s="65"/>
      <c r="S40" s="72"/>
      <c r="T40" s="27" t="str">
        <f t="shared" si="0"/>
        <v/>
      </c>
      <c r="U40" s="49" t="str">
        <f t="shared" si="1"/>
        <v/>
      </c>
      <c r="V40" s="27"/>
      <c r="W40" s="26"/>
      <c r="X40" s="26"/>
      <c r="Y40" s="27"/>
      <c r="Z40" s="3"/>
      <c r="AA40" s="14"/>
      <c r="AB40" s="3"/>
      <c r="AC40" s="3"/>
      <c r="AD40" s="14"/>
      <c r="AE40" s="26"/>
      <c r="AF40" s="27"/>
      <c r="AG40" s="26"/>
      <c r="AH40" s="26"/>
      <c r="AI40" s="27"/>
      <c r="AJ40" s="26"/>
      <c r="AK40" s="26"/>
      <c r="AL40" s="6"/>
      <c r="AM40" s="6"/>
    </row>
    <row r="41" spans="1:39" ht="21" customHeight="1" x14ac:dyDescent="0.15">
      <c r="A41" s="74"/>
      <c r="B41" s="63"/>
      <c r="C41" s="57"/>
      <c r="D41" s="60"/>
      <c r="E41" s="60"/>
      <c r="F41" s="77"/>
      <c r="G41" s="219"/>
      <c r="H41" s="213"/>
      <c r="I41" s="214"/>
      <c r="J41" s="214"/>
      <c r="K41" s="315">
        <f t="shared" si="2"/>
        <v>0</v>
      </c>
      <c r="L41" s="58"/>
      <c r="M41" s="58"/>
      <c r="N41" s="58"/>
      <c r="O41" s="58"/>
      <c r="P41" s="65"/>
      <c r="Q41" s="65"/>
      <c r="R41" s="65"/>
      <c r="S41" s="72"/>
      <c r="T41" s="27" t="str">
        <f t="shared" si="0"/>
        <v/>
      </c>
      <c r="U41" s="49" t="str">
        <f t="shared" si="1"/>
        <v/>
      </c>
      <c r="V41" s="27"/>
      <c r="W41" s="26"/>
      <c r="X41" s="26"/>
      <c r="Y41" s="27"/>
      <c r="Z41" s="3"/>
      <c r="AA41" s="14"/>
      <c r="AB41" s="3"/>
      <c r="AC41" s="3"/>
      <c r="AD41" s="14"/>
      <c r="AE41" s="26"/>
      <c r="AF41" s="27"/>
      <c r="AG41" s="26"/>
      <c r="AH41" s="26"/>
      <c r="AI41" s="27"/>
      <c r="AJ41" s="26"/>
      <c r="AK41" s="26"/>
      <c r="AL41" s="6"/>
      <c r="AM41" s="6"/>
    </row>
    <row r="42" spans="1:39" ht="21" customHeight="1" x14ac:dyDescent="0.15">
      <c r="A42" s="74"/>
      <c r="B42" s="63"/>
      <c r="C42" s="57"/>
      <c r="D42" s="60"/>
      <c r="E42" s="60"/>
      <c r="F42" s="77"/>
      <c r="G42" s="219"/>
      <c r="H42" s="213"/>
      <c r="I42" s="214"/>
      <c r="J42" s="214"/>
      <c r="K42" s="315">
        <f t="shared" si="2"/>
        <v>0</v>
      </c>
      <c r="L42" s="58"/>
      <c r="M42" s="58"/>
      <c r="N42" s="58"/>
      <c r="O42" s="58"/>
      <c r="P42" s="65"/>
      <c r="Q42" s="65"/>
      <c r="R42" s="65"/>
      <c r="S42" s="72"/>
      <c r="T42" s="27" t="str">
        <f t="shared" si="0"/>
        <v/>
      </c>
      <c r="U42" s="49" t="str">
        <f t="shared" si="1"/>
        <v/>
      </c>
      <c r="V42" s="27"/>
      <c r="W42" s="26"/>
      <c r="X42" s="26"/>
      <c r="Y42" s="27"/>
      <c r="Z42" s="3"/>
      <c r="AA42" s="14"/>
      <c r="AB42" s="3"/>
      <c r="AC42" s="3"/>
      <c r="AD42" s="14"/>
      <c r="AE42" s="26"/>
      <c r="AF42" s="27"/>
      <c r="AG42" s="26"/>
      <c r="AH42" s="26"/>
      <c r="AI42" s="27"/>
      <c r="AJ42" s="26"/>
      <c r="AK42" s="26"/>
      <c r="AL42" s="6"/>
      <c r="AM42" s="6"/>
    </row>
    <row r="43" spans="1:39" ht="21" customHeight="1" x14ac:dyDescent="0.15">
      <c r="A43" s="74"/>
      <c r="B43" s="63"/>
      <c r="C43" s="57"/>
      <c r="D43" s="60"/>
      <c r="E43" s="60"/>
      <c r="F43" s="77"/>
      <c r="G43" s="219"/>
      <c r="H43" s="213"/>
      <c r="I43" s="214"/>
      <c r="J43" s="214"/>
      <c r="K43" s="315">
        <f t="shared" si="2"/>
        <v>0</v>
      </c>
      <c r="L43" s="58"/>
      <c r="M43" s="58"/>
      <c r="N43" s="58"/>
      <c r="O43" s="58"/>
      <c r="P43" s="65"/>
      <c r="Q43" s="65"/>
      <c r="R43" s="65"/>
      <c r="S43" s="72"/>
      <c r="T43" s="27" t="str">
        <f t="shared" si="0"/>
        <v/>
      </c>
      <c r="U43" s="49" t="str">
        <f t="shared" si="1"/>
        <v/>
      </c>
      <c r="V43" s="27"/>
      <c r="W43" s="26"/>
      <c r="X43" s="26"/>
      <c r="Y43" s="27"/>
      <c r="Z43" s="3"/>
      <c r="AA43" s="14"/>
      <c r="AB43" s="3"/>
      <c r="AC43" s="3"/>
      <c r="AD43" s="14"/>
      <c r="AE43" s="26"/>
      <c r="AF43" s="27"/>
      <c r="AG43" s="26"/>
      <c r="AH43" s="26"/>
      <c r="AI43" s="27"/>
      <c r="AJ43" s="26"/>
      <c r="AK43" s="26"/>
      <c r="AL43" s="6"/>
      <c r="AM43" s="6"/>
    </row>
    <row r="44" spans="1:39" ht="21" customHeight="1" x14ac:dyDescent="0.15">
      <c r="A44" s="74"/>
      <c r="B44" s="63"/>
      <c r="C44" s="57"/>
      <c r="D44" s="60"/>
      <c r="E44" s="60"/>
      <c r="F44" s="77"/>
      <c r="G44" s="219"/>
      <c r="H44" s="213"/>
      <c r="I44" s="214"/>
      <c r="J44" s="214"/>
      <c r="K44" s="315">
        <f t="shared" si="2"/>
        <v>0</v>
      </c>
      <c r="L44" s="58"/>
      <c r="M44" s="58"/>
      <c r="N44" s="58"/>
      <c r="O44" s="58"/>
      <c r="P44" s="65"/>
      <c r="Q44" s="65"/>
      <c r="R44" s="65"/>
      <c r="S44" s="72"/>
      <c r="T44" s="27" t="str">
        <f t="shared" si="0"/>
        <v/>
      </c>
      <c r="U44" s="49" t="str">
        <f t="shared" si="1"/>
        <v/>
      </c>
      <c r="V44" s="32"/>
      <c r="W44" s="31"/>
      <c r="X44" s="31"/>
      <c r="Y44" s="32"/>
      <c r="Z44" s="3"/>
      <c r="AA44" s="14"/>
      <c r="AB44" s="4"/>
      <c r="AC44" s="3"/>
      <c r="AD44" s="14"/>
      <c r="AE44" s="31"/>
      <c r="AF44" s="32"/>
      <c r="AG44" s="31"/>
      <c r="AH44" s="31"/>
      <c r="AI44" s="32"/>
      <c r="AJ44" s="26"/>
      <c r="AK44" s="26"/>
      <c r="AL44" s="6"/>
      <c r="AM44" s="6"/>
    </row>
    <row r="45" spans="1:39" ht="21" customHeight="1" x14ac:dyDescent="0.15">
      <c r="A45" s="74"/>
      <c r="B45" s="63"/>
      <c r="C45" s="57"/>
      <c r="D45" s="60"/>
      <c r="E45" s="60"/>
      <c r="F45" s="77"/>
      <c r="G45" s="219"/>
      <c r="H45" s="213"/>
      <c r="I45" s="214"/>
      <c r="J45" s="214"/>
      <c r="K45" s="315">
        <f t="shared" si="2"/>
        <v>0</v>
      </c>
      <c r="L45" s="58"/>
      <c r="M45" s="58"/>
      <c r="N45" s="58"/>
      <c r="O45" s="58"/>
      <c r="P45" s="65"/>
      <c r="Q45" s="65"/>
      <c r="R45" s="65"/>
      <c r="S45" s="72"/>
      <c r="T45" s="27" t="str">
        <f t="shared" si="0"/>
        <v/>
      </c>
      <c r="U45" s="49" t="str">
        <f t="shared" si="1"/>
        <v/>
      </c>
      <c r="V45" s="32"/>
      <c r="W45" s="31"/>
      <c r="X45" s="31"/>
      <c r="Y45" s="32"/>
      <c r="Z45" s="3"/>
      <c r="AA45" s="14"/>
      <c r="AB45" s="4"/>
      <c r="AC45" s="3"/>
      <c r="AD45" s="14"/>
      <c r="AE45" s="31"/>
      <c r="AF45" s="32"/>
      <c r="AG45" s="31"/>
      <c r="AH45" s="31"/>
      <c r="AI45" s="32"/>
      <c r="AJ45" s="26"/>
      <c r="AK45" s="26"/>
      <c r="AL45" s="6"/>
      <c r="AM45" s="6"/>
    </row>
    <row r="46" spans="1:39" ht="21" customHeight="1" x14ac:dyDescent="0.15">
      <c r="A46" s="187"/>
      <c r="B46" s="105"/>
      <c r="C46" s="111"/>
      <c r="D46" s="95"/>
      <c r="E46" s="95"/>
      <c r="F46" s="166"/>
      <c r="G46" s="220"/>
      <c r="H46" s="228"/>
      <c r="I46" s="229"/>
      <c r="J46" s="229"/>
      <c r="K46" s="316">
        <f t="shared" si="2"/>
        <v>0</v>
      </c>
      <c r="L46" s="68"/>
      <c r="M46" s="68"/>
      <c r="N46" s="68"/>
      <c r="O46" s="68"/>
      <c r="P46" s="154"/>
      <c r="Q46" s="154"/>
      <c r="R46" s="154"/>
      <c r="S46" s="155"/>
      <c r="T46" s="27" t="str">
        <f t="shared" si="0"/>
        <v/>
      </c>
      <c r="U46" s="49" t="str">
        <f t="shared" si="1"/>
        <v/>
      </c>
      <c r="V46" s="34"/>
      <c r="W46" s="33"/>
      <c r="X46" s="33"/>
      <c r="Y46" s="34"/>
      <c r="Z46" s="3"/>
      <c r="AA46" s="14"/>
      <c r="AB46" s="5"/>
      <c r="AC46" s="3"/>
      <c r="AD46" s="14"/>
      <c r="AE46" s="33"/>
      <c r="AF46" s="34"/>
      <c r="AG46" s="33"/>
      <c r="AH46" s="33"/>
      <c r="AI46" s="34"/>
      <c r="AJ46" s="26"/>
      <c r="AK46" s="26"/>
      <c r="AL46" s="6"/>
      <c r="AM46" s="6"/>
    </row>
    <row r="47" spans="1:39" ht="21" customHeight="1" x14ac:dyDescent="0.15">
      <c r="A47" s="188"/>
      <c r="B47" s="99"/>
      <c r="C47" s="97"/>
      <c r="D47" s="98"/>
      <c r="E47" s="98"/>
      <c r="F47" s="164"/>
      <c r="G47" s="221"/>
      <c r="H47" s="223"/>
      <c r="I47" s="224"/>
      <c r="J47" s="224"/>
      <c r="K47" s="314">
        <f t="shared" si="2"/>
        <v>0</v>
      </c>
      <c r="L47" s="69"/>
      <c r="M47" s="69"/>
      <c r="N47" s="69"/>
      <c r="O47" s="69"/>
      <c r="P47" s="152"/>
      <c r="Q47" s="152"/>
      <c r="R47" s="152"/>
      <c r="S47" s="153"/>
      <c r="T47" s="27" t="str">
        <f t="shared" si="0"/>
        <v/>
      </c>
      <c r="U47" s="49" t="str">
        <f t="shared" si="1"/>
        <v/>
      </c>
      <c r="V47" s="27"/>
      <c r="W47" s="26"/>
      <c r="X47" s="26"/>
      <c r="Y47" s="27"/>
      <c r="Z47" s="3"/>
      <c r="AA47" s="14"/>
      <c r="AB47" s="3"/>
      <c r="AC47" s="3"/>
      <c r="AD47" s="14"/>
      <c r="AE47" s="26"/>
      <c r="AF47" s="27"/>
      <c r="AG47" s="26"/>
      <c r="AH47" s="26"/>
      <c r="AI47" s="27"/>
      <c r="AJ47" s="26"/>
      <c r="AK47" s="26"/>
    </row>
    <row r="48" spans="1:39" ht="21" customHeight="1" x14ac:dyDescent="0.15">
      <c r="A48" s="62"/>
      <c r="B48" s="63"/>
      <c r="C48" s="57"/>
      <c r="D48" s="60"/>
      <c r="E48" s="60"/>
      <c r="F48" s="77"/>
      <c r="G48" s="219"/>
      <c r="H48" s="213"/>
      <c r="I48" s="214"/>
      <c r="J48" s="214"/>
      <c r="K48" s="315">
        <f t="shared" si="2"/>
        <v>0</v>
      </c>
      <c r="L48" s="58"/>
      <c r="M48" s="58"/>
      <c r="N48" s="58"/>
      <c r="O48" s="58"/>
      <c r="P48" s="170"/>
      <c r="Q48" s="170"/>
      <c r="R48" s="170"/>
      <c r="S48" s="73"/>
      <c r="T48" s="27" t="str">
        <f t="shared" si="0"/>
        <v/>
      </c>
      <c r="U48" s="49" t="str">
        <f t="shared" si="1"/>
        <v/>
      </c>
      <c r="V48" s="27"/>
      <c r="W48" s="26"/>
      <c r="X48" s="26"/>
      <c r="Y48" s="27"/>
      <c r="Z48" s="3"/>
      <c r="AA48" s="14"/>
      <c r="AB48" s="3"/>
      <c r="AC48" s="3"/>
      <c r="AD48" s="14"/>
      <c r="AE48" s="26"/>
      <c r="AF48" s="27"/>
      <c r="AG48" s="26"/>
      <c r="AH48" s="26"/>
      <c r="AI48" s="27"/>
      <c r="AJ48" s="26"/>
      <c r="AK48" s="26"/>
    </row>
    <row r="49" spans="1:39" ht="21" customHeight="1" x14ac:dyDescent="0.15">
      <c r="A49" s="62"/>
      <c r="B49" s="63"/>
      <c r="C49" s="57"/>
      <c r="D49" s="60"/>
      <c r="E49" s="60"/>
      <c r="F49" s="77"/>
      <c r="G49" s="219"/>
      <c r="H49" s="213"/>
      <c r="I49" s="214"/>
      <c r="J49" s="214"/>
      <c r="K49" s="315">
        <f t="shared" si="2"/>
        <v>0</v>
      </c>
      <c r="L49" s="58"/>
      <c r="M49" s="58"/>
      <c r="N49" s="58"/>
      <c r="O49" s="58"/>
      <c r="P49" s="79"/>
      <c r="Q49" s="169"/>
      <c r="R49" s="79"/>
      <c r="S49" s="73"/>
      <c r="T49" s="27" t="str">
        <f t="shared" si="0"/>
        <v/>
      </c>
      <c r="U49" s="49" t="str">
        <f t="shared" si="1"/>
        <v/>
      </c>
      <c r="V49" s="27"/>
      <c r="W49" s="26"/>
      <c r="X49" s="26"/>
      <c r="Y49" s="27"/>
      <c r="Z49" s="3"/>
      <c r="AA49" s="14"/>
      <c r="AB49" s="3"/>
      <c r="AC49" s="3"/>
      <c r="AD49" s="14"/>
      <c r="AE49" s="26"/>
      <c r="AF49" s="27"/>
      <c r="AG49" s="26"/>
      <c r="AH49" s="26"/>
      <c r="AI49" s="27"/>
      <c r="AJ49" s="26"/>
      <c r="AK49" s="26"/>
      <c r="AL49" s="6"/>
      <c r="AM49" s="6"/>
    </row>
    <row r="50" spans="1:39" ht="21" customHeight="1" x14ac:dyDescent="0.15">
      <c r="A50" s="62"/>
      <c r="B50" s="63"/>
      <c r="C50" s="57"/>
      <c r="D50" s="60"/>
      <c r="E50" s="60"/>
      <c r="F50" s="77"/>
      <c r="G50" s="219"/>
      <c r="H50" s="213"/>
      <c r="I50" s="214"/>
      <c r="J50" s="214"/>
      <c r="K50" s="315">
        <f t="shared" si="2"/>
        <v>0</v>
      </c>
      <c r="L50" s="58"/>
      <c r="M50" s="58"/>
      <c r="N50" s="58"/>
      <c r="O50" s="58"/>
      <c r="P50" s="79"/>
      <c r="Q50" s="79"/>
      <c r="R50" s="65"/>
      <c r="S50" s="73"/>
      <c r="T50" s="27" t="str">
        <f t="shared" si="0"/>
        <v/>
      </c>
      <c r="U50" s="49" t="str">
        <f t="shared" si="1"/>
        <v/>
      </c>
      <c r="V50" s="27"/>
      <c r="W50" s="26"/>
      <c r="X50" s="26"/>
      <c r="Y50" s="27"/>
      <c r="Z50" s="3"/>
      <c r="AA50" s="14"/>
      <c r="AB50" s="3"/>
      <c r="AC50" s="3"/>
      <c r="AD50" s="14"/>
      <c r="AE50" s="26"/>
      <c r="AF50" s="27"/>
      <c r="AG50" s="26"/>
      <c r="AH50" s="26"/>
      <c r="AI50" s="27"/>
      <c r="AJ50" s="26"/>
      <c r="AK50" s="26"/>
      <c r="AL50" s="6"/>
      <c r="AM50" s="6"/>
    </row>
    <row r="51" spans="1:39" ht="21" customHeight="1" x14ac:dyDescent="0.15">
      <c r="A51" s="62"/>
      <c r="B51" s="63"/>
      <c r="C51" s="57"/>
      <c r="D51" s="60"/>
      <c r="E51" s="60"/>
      <c r="F51" s="77"/>
      <c r="G51" s="219"/>
      <c r="H51" s="213"/>
      <c r="I51" s="214"/>
      <c r="J51" s="214"/>
      <c r="K51" s="315">
        <f t="shared" si="2"/>
        <v>0</v>
      </c>
      <c r="L51" s="58"/>
      <c r="M51" s="58"/>
      <c r="N51" s="58"/>
      <c r="O51" s="58"/>
      <c r="P51" s="65"/>
      <c r="Q51" s="65"/>
      <c r="R51" s="65"/>
      <c r="S51" s="72"/>
      <c r="T51" s="27" t="str">
        <f t="shared" si="0"/>
        <v/>
      </c>
      <c r="U51" s="49" t="str">
        <f t="shared" si="1"/>
        <v/>
      </c>
      <c r="V51" s="27"/>
      <c r="W51" s="26"/>
      <c r="X51" s="26"/>
      <c r="Y51" s="27"/>
      <c r="Z51" s="3"/>
      <c r="AA51" s="14"/>
      <c r="AB51" s="3"/>
      <c r="AC51" s="3"/>
      <c r="AD51" s="14"/>
      <c r="AE51" s="26"/>
      <c r="AF51" s="27"/>
      <c r="AG51" s="26"/>
      <c r="AH51" s="26"/>
      <c r="AI51" s="27"/>
      <c r="AJ51" s="26"/>
      <c r="AK51" s="26"/>
      <c r="AL51" s="6"/>
      <c r="AM51" s="6"/>
    </row>
    <row r="52" spans="1:39" ht="21" customHeight="1" x14ac:dyDescent="0.15">
      <c r="A52" s="62"/>
      <c r="B52" s="63"/>
      <c r="C52" s="57"/>
      <c r="D52" s="60"/>
      <c r="E52" s="60"/>
      <c r="F52" s="77"/>
      <c r="G52" s="219"/>
      <c r="H52" s="213"/>
      <c r="I52" s="214"/>
      <c r="J52" s="214"/>
      <c r="K52" s="315">
        <f t="shared" si="2"/>
        <v>0</v>
      </c>
      <c r="L52" s="58"/>
      <c r="M52" s="58"/>
      <c r="N52" s="58"/>
      <c r="O52" s="58"/>
      <c r="P52" s="65"/>
      <c r="Q52" s="65"/>
      <c r="R52" s="65"/>
      <c r="S52" s="72"/>
      <c r="T52" s="27" t="str">
        <f t="shared" si="0"/>
        <v/>
      </c>
      <c r="U52" s="49" t="str">
        <f t="shared" si="1"/>
        <v/>
      </c>
      <c r="V52" s="30"/>
      <c r="W52" s="26"/>
      <c r="X52" s="26"/>
      <c r="Y52" s="27"/>
      <c r="Z52" s="3"/>
      <c r="AA52" s="14"/>
      <c r="AB52" s="3"/>
      <c r="AC52" s="3"/>
      <c r="AD52" s="14"/>
      <c r="AE52" s="26"/>
      <c r="AF52" s="27"/>
      <c r="AG52" s="26"/>
      <c r="AH52" s="26"/>
      <c r="AI52" s="27"/>
      <c r="AJ52" s="26"/>
      <c r="AK52" s="26"/>
      <c r="AL52" s="6"/>
      <c r="AM52" s="6"/>
    </row>
    <row r="53" spans="1:39" ht="21" customHeight="1" x14ac:dyDescent="0.15">
      <c r="A53" s="62"/>
      <c r="B53" s="63"/>
      <c r="C53" s="57"/>
      <c r="D53" s="60"/>
      <c r="E53" s="60"/>
      <c r="F53" s="77"/>
      <c r="G53" s="219"/>
      <c r="H53" s="213"/>
      <c r="I53" s="214"/>
      <c r="J53" s="214"/>
      <c r="K53" s="315">
        <f t="shared" si="2"/>
        <v>0</v>
      </c>
      <c r="L53" s="58"/>
      <c r="M53" s="58"/>
      <c r="N53" s="58"/>
      <c r="O53" s="58"/>
      <c r="P53" s="65"/>
      <c r="Q53" s="59"/>
      <c r="R53" s="65"/>
      <c r="S53" s="72"/>
      <c r="T53" s="27" t="str">
        <f t="shared" si="0"/>
        <v/>
      </c>
      <c r="U53" s="49" t="str">
        <f t="shared" si="1"/>
        <v/>
      </c>
      <c r="V53" s="27"/>
      <c r="W53" s="26"/>
      <c r="X53" s="26"/>
      <c r="Y53" s="27"/>
      <c r="Z53" s="3"/>
      <c r="AA53" s="14"/>
      <c r="AB53" s="3"/>
      <c r="AC53" s="3"/>
      <c r="AD53" s="14"/>
      <c r="AE53" s="26"/>
      <c r="AF53" s="27"/>
      <c r="AG53" s="26"/>
      <c r="AH53" s="26"/>
      <c r="AI53" s="27"/>
      <c r="AJ53" s="26"/>
      <c r="AK53" s="26"/>
      <c r="AL53" s="6"/>
      <c r="AM53" s="6"/>
    </row>
    <row r="54" spans="1:39" ht="21" customHeight="1" x14ac:dyDescent="0.15">
      <c r="A54" s="62"/>
      <c r="B54" s="63"/>
      <c r="C54" s="57"/>
      <c r="D54" s="60"/>
      <c r="E54" s="60"/>
      <c r="F54" s="77"/>
      <c r="G54" s="219"/>
      <c r="H54" s="213"/>
      <c r="I54" s="214"/>
      <c r="J54" s="214"/>
      <c r="K54" s="315">
        <f t="shared" si="2"/>
        <v>0</v>
      </c>
      <c r="L54" s="58"/>
      <c r="M54" s="58"/>
      <c r="N54" s="58"/>
      <c r="O54" s="58"/>
      <c r="P54" s="65"/>
      <c r="Q54" s="65"/>
      <c r="R54" s="65"/>
      <c r="S54" s="72"/>
      <c r="T54" s="27" t="str">
        <f t="shared" si="0"/>
        <v/>
      </c>
      <c r="U54" s="49" t="str">
        <f t="shared" si="1"/>
        <v/>
      </c>
      <c r="V54" s="27"/>
      <c r="W54" s="26"/>
      <c r="X54" s="26"/>
      <c r="Y54" s="27"/>
      <c r="Z54" s="3"/>
      <c r="AA54" s="14"/>
      <c r="AB54" s="3"/>
      <c r="AC54" s="3"/>
      <c r="AD54" s="14"/>
      <c r="AE54" s="26"/>
      <c r="AF54" s="27"/>
      <c r="AG54" s="26"/>
      <c r="AH54" s="26"/>
      <c r="AI54" s="27"/>
      <c r="AJ54" s="26"/>
      <c r="AK54" s="26"/>
      <c r="AL54" s="6"/>
      <c r="AM54" s="6"/>
    </row>
    <row r="55" spans="1:39" ht="21" customHeight="1" x14ac:dyDescent="0.15">
      <c r="A55" s="62"/>
      <c r="B55" s="63"/>
      <c r="C55" s="57"/>
      <c r="D55" s="60"/>
      <c r="E55" s="60"/>
      <c r="F55" s="77"/>
      <c r="G55" s="219"/>
      <c r="H55" s="213"/>
      <c r="I55" s="214"/>
      <c r="J55" s="214"/>
      <c r="K55" s="315">
        <f t="shared" si="2"/>
        <v>0</v>
      </c>
      <c r="L55" s="58"/>
      <c r="M55" s="58"/>
      <c r="N55" s="58"/>
      <c r="O55" s="58"/>
      <c r="P55" s="65"/>
      <c r="Q55" s="65"/>
      <c r="R55" s="65"/>
      <c r="S55" s="72"/>
      <c r="T55" s="27" t="str">
        <f t="shared" si="0"/>
        <v/>
      </c>
      <c r="U55" s="49" t="str">
        <f t="shared" si="1"/>
        <v/>
      </c>
      <c r="V55" s="27"/>
      <c r="W55" s="26"/>
      <c r="X55" s="26"/>
      <c r="Y55" s="27"/>
      <c r="Z55" s="3"/>
      <c r="AA55" s="14"/>
      <c r="AB55" s="3"/>
      <c r="AC55" s="3"/>
      <c r="AD55" s="14"/>
      <c r="AE55" s="26"/>
      <c r="AF55" s="27"/>
      <c r="AG55" s="26"/>
      <c r="AH55" s="26"/>
      <c r="AI55" s="27"/>
      <c r="AJ55" s="26"/>
      <c r="AK55" s="26"/>
      <c r="AL55" s="6"/>
      <c r="AM55" s="6"/>
    </row>
    <row r="56" spans="1:39" ht="21" customHeight="1" x14ac:dyDescent="0.15">
      <c r="A56" s="62"/>
      <c r="B56" s="63"/>
      <c r="C56" s="57"/>
      <c r="D56" s="60"/>
      <c r="E56" s="60"/>
      <c r="F56" s="77"/>
      <c r="G56" s="219"/>
      <c r="H56" s="213"/>
      <c r="I56" s="214"/>
      <c r="J56" s="214"/>
      <c r="K56" s="315">
        <f t="shared" si="2"/>
        <v>0</v>
      </c>
      <c r="L56" s="58"/>
      <c r="M56" s="58"/>
      <c r="N56" s="58"/>
      <c r="O56" s="58"/>
      <c r="P56" s="65"/>
      <c r="Q56" s="65"/>
      <c r="R56" s="65"/>
      <c r="S56" s="72"/>
      <c r="T56" s="27" t="str">
        <f t="shared" si="0"/>
        <v/>
      </c>
      <c r="U56" s="49" t="str">
        <f t="shared" si="1"/>
        <v/>
      </c>
      <c r="V56" s="27"/>
      <c r="W56" s="26"/>
      <c r="X56" s="26"/>
      <c r="Y56" s="27"/>
      <c r="Z56" s="3"/>
      <c r="AA56" s="14"/>
      <c r="AB56" s="3"/>
      <c r="AC56" s="3"/>
      <c r="AD56" s="14"/>
      <c r="AE56" s="26"/>
      <c r="AF56" s="27"/>
      <c r="AG56" s="26"/>
      <c r="AH56" s="26"/>
      <c r="AI56" s="27"/>
      <c r="AJ56" s="26"/>
      <c r="AK56" s="26"/>
      <c r="AL56" s="6"/>
      <c r="AM56" s="6"/>
    </row>
    <row r="57" spans="1:39" ht="21" customHeight="1" x14ac:dyDescent="0.15">
      <c r="A57" s="62"/>
      <c r="B57" s="63"/>
      <c r="C57" s="57"/>
      <c r="D57" s="60"/>
      <c r="E57" s="60"/>
      <c r="F57" s="77"/>
      <c r="G57" s="219"/>
      <c r="H57" s="213"/>
      <c r="I57" s="214"/>
      <c r="J57" s="214"/>
      <c r="K57" s="315">
        <f t="shared" si="2"/>
        <v>0</v>
      </c>
      <c r="L57" s="58"/>
      <c r="M57" s="58"/>
      <c r="N57" s="58"/>
      <c r="O57" s="58"/>
      <c r="P57" s="65"/>
      <c r="Q57" s="65"/>
      <c r="R57" s="65"/>
      <c r="S57" s="72"/>
      <c r="T57" s="27" t="str">
        <f t="shared" si="0"/>
        <v/>
      </c>
      <c r="U57" s="49" t="str">
        <f t="shared" si="1"/>
        <v/>
      </c>
      <c r="V57" s="27"/>
      <c r="W57" s="26"/>
      <c r="X57" s="26"/>
      <c r="Y57" s="27"/>
      <c r="Z57" s="3"/>
      <c r="AA57" s="14"/>
      <c r="AB57" s="3"/>
      <c r="AC57" s="3"/>
      <c r="AD57" s="14"/>
      <c r="AE57" s="26"/>
      <c r="AF57" s="27"/>
      <c r="AG57" s="26"/>
      <c r="AH57" s="26"/>
      <c r="AI57" s="27"/>
      <c r="AJ57" s="26"/>
      <c r="AK57" s="26"/>
      <c r="AL57" s="6"/>
      <c r="AM57" s="6"/>
    </row>
    <row r="58" spans="1:39" ht="21" customHeight="1" x14ac:dyDescent="0.15">
      <c r="A58" s="62"/>
      <c r="B58" s="63"/>
      <c r="C58" s="57"/>
      <c r="D58" s="60"/>
      <c r="E58" s="60"/>
      <c r="F58" s="77"/>
      <c r="G58" s="219"/>
      <c r="H58" s="213"/>
      <c r="I58" s="214"/>
      <c r="J58" s="214"/>
      <c r="K58" s="315">
        <f t="shared" si="2"/>
        <v>0</v>
      </c>
      <c r="L58" s="58"/>
      <c r="M58" s="58"/>
      <c r="N58" s="58"/>
      <c r="O58" s="58"/>
      <c r="P58" s="65"/>
      <c r="Q58" s="65"/>
      <c r="R58" s="65"/>
      <c r="S58" s="72"/>
      <c r="T58" s="27" t="str">
        <f t="shared" si="0"/>
        <v/>
      </c>
      <c r="U58" s="49" t="str">
        <f t="shared" si="1"/>
        <v/>
      </c>
      <c r="V58" s="27"/>
      <c r="W58" s="26"/>
      <c r="X58" s="26"/>
      <c r="Y58" s="27"/>
      <c r="Z58" s="3"/>
      <c r="AA58" s="14"/>
      <c r="AB58" s="3"/>
      <c r="AC58" s="3"/>
      <c r="AD58" s="14"/>
      <c r="AE58" s="26"/>
      <c r="AF58" s="27"/>
      <c r="AG58" s="26"/>
      <c r="AH58" s="26"/>
      <c r="AI58" s="27"/>
      <c r="AJ58" s="26"/>
      <c r="AK58" s="26"/>
      <c r="AL58" s="6"/>
      <c r="AM58" s="6"/>
    </row>
    <row r="59" spans="1:39" ht="21" customHeight="1" x14ac:dyDescent="0.15">
      <c r="A59" s="62"/>
      <c r="B59" s="63"/>
      <c r="C59" s="57"/>
      <c r="D59" s="60"/>
      <c r="E59" s="60"/>
      <c r="F59" s="77"/>
      <c r="G59" s="219"/>
      <c r="H59" s="213"/>
      <c r="I59" s="214"/>
      <c r="J59" s="214"/>
      <c r="K59" s="315">
        <f t="shared" si="2"/>
        <v>0</v>
      </c>
      <c r="L59" s="58"/>
      <c r="M59" s="58"/>
      <c r="N59" s="58"/>
      <c r="O59" s="58"/>
      <c r="P59" s="65"/>
      <c r="Q59" s="65"/>
      <c r="R59" s="65"/>
      <c r="S59" s="72"/>
      <c r="T59" s="27" t="str">
        <f t="shared" si="0"/>
        <v/>
      </c>
      <c r="U59" s="49" t="str">
        <f t="shared" si="1"/>
        <v/>
      </c>
      <c r="V59" s="27"/>
      <c r="W59" s="26"/>
      <c r="X59" s="26"/>
      <c r="Y59" s="27"/>
      <c r="Z59" s="3"/>
      <c r="AA59" s="14"/>
      <c r="AB59" s="3"/>
      <c r="AC59" s="3"/>
      <c r="AD59" s="14"/>
      <c r="AE59" s="26"/>
      <c r="AF59" s="27"/>
      <c r="AG59" s="26"/>
      <c r="AH59" s="26"/>
      <c r="AI59" s="27"/>
      <c r="AJ59" s="26"/>
      <c r="AK59" s="26"/>
      <c r="AL59" s="6"/>
      <c r="AM59" s="6"/>
    </row>
    <row r="60" spans="1:39" ht="21" customHeight="1" x14ac:dyDescent="0.15">
      <c r="A60" s="62"/>
      <c r="B60" s="63"/>
      <c r="C60" s="57"/>
      <c r="D60" s="60"/>
      <c r="E60" s="60"/>
      <c r="F60" s="77"/>
      <c r="G60" s="219"/>
      <c r="H60" s="213"/>
      <c r="I60" s="214"/>
      <c r="J60" s="214"/>
      <c r="K60" s="315">
        <f t="shared" si="2"/>
        <v>0</v>
      </c>
      <c r="L60" s="58"/>
      <c r="M60" s="58"/>
      <c r="N60" s="58"/>
      <c r="O60" s="58"/>
      <c r="P60" s="65"/>
      <c r="Q60" s="65"/>
      <c r="R60" s="65"/>
      <c r="S60" s="72"/>
      <c r="T60" s="27" t="str">
        <f t="shared" si="0"/>
        <v/>
      </c>
      <c r="U60" s="49" t="str">
        <f t="shared" si="1"/>
        <v/>
      </c>
      <c r="V60" s="27"/>
      <c r="W60" s="26"/>
      <c r="X60" s="26"/>
      <c r="Y60" s="27"/>
      <c r="Z60" s="3"/>
      <c r="AA60" s="14"/>
      <c r="AB60" s="3"/>
      <c r="AC60" s="3"/>
      <c r="AD60" s="14"/>
      <c r="AE60" s="26"/>
      <c r="AF60" s="27"/>
      <c r="AG60" s="26"/>
      <c r="AH60" s="26"/>
      <c r="AI60" s="27"/>
      <c r="AJ60" s="26"/>
      <c r="AK60" s="26"/>
      <c r="AL60" s="6"/>
      <c r="AM60" s="6"/>
    </row>
    <row r="61" spans="1:39" ht="21" customHeight="1" x14ac:dyDescent="0.15">
      <c r="A61" s="62"/>
      <c r="B61" s="63"/>
      <c r="C61" s="57"/>
      <c r="D61" s="60"/>
      <c r="E61" s="60"/>
      <c r="F61" s="77"/>
      <c r="G61" s="219"/>
      <c r="H61" s="213"/>
      <c r="I61" s="214"/>
      <c r="J61" s="214"/>
      <c r="K61" s="315">
        <f t="shared" si="2"/>
        <v>0</v>
      </c>
      <c r="L61" s="58"/>
      <c r="M61" s="58"/>
      <c r="N61" s="58"/>
      <c r="O61" s="58"/>
      <c r="P61" s="65"/>
      <c r="Q61" s="65"/>
      <c r="R61" s="65"/>
      <c r="S61" s="72"/>
      <c r="T61" s="27" t="str">
        <f t="shared" si="0"/>
        <v/>
      </c>
      <c r="U61" s="49" t="str">
        <f t="shared" si="1"/>
        <v/>
      </c>
      <c r="V61" s="27"/>
      <c r="W61" s="26"/>
      <c r="X61" s="26"/>
      <c r="Y61" s="27"/>
      <c r="Z61" s="3"/>
      <c r="AA61" s="14"/>
      <c r="AB61" s="3"/>
      <c r="AC61" s="3"/>
      <c r="AD61" s="14"/>
      <c r="AE61" s="26"/>
      <c r="AF61" s="27"/>
      <c r="AG61" s="26"/>
      <c r="AH61" s="26"/>
      <c r="AI61" s="27"/>
      <c r="AJ61" s="26"/>
      <c r="AK61" s="26"/>
      <c r="AL61" s="6"/>
      <c r="AM61" s="6"/>
    </row>
    <row r="62" spans="1:39" ht="21" customHeight="1" x14ac:dyDescent="0.15">
      <c r="A62" s="62"/>
      <c r="B62" s="63"/>
      <c r="C62" s="57"/>
      <c r="D62" s="60"/>
      <c r="E62" s="60"/>
      <c r="F62" s="77"/>
      <c r="G62" s="219"/>
      <c r="H62" s="213"/>
      <c r="I62" s="214"/>
      <c r="J62" s="214"/>
      <c r="K62" s="315">
        <f t="shared" si="2"/>
        <v>0</v>
      </c>
      <c r="L62" s="58"/>
      <c r="M62" s="58"/>
      <c r="N62" s="58"/>
      <c r="O62" s="58"/>
      <c r="P62" s="65"/>
      <c r="Q62" s="65"/>
      <c r="R62" s="65"/>
      <c r="S62" s="72"/>
      <c r="T62" s="27" t="str">
        <f t="shared" si="0"/>
        <v/>
      </c>
      <c r="U62" s="49" t="str">
        <f t="shared" si="1"/>
        <v/>
      </c>
      <c r="V62" s="27"/>
      <c r="W62" s="26"/>
      <c r="X62" s="26"/>
      <c r="Y62" s="27"/>
      <c r="Z62" s="3"/>
      <c r="AA62" s="14"/>
      <c r="AB62" s="3"/>
      <c r="AC62" s="3"/>
      <c r="AD62" s="14"/>
      <c r="AE62" s="26"/>
      <c r="AF62" s="27"/>
      <c r="AG62" s="26"/>
      <c r="AH62" s="26"/>
      <c r="AI62" s="27"/>
      <c r="AJ62" s="26"/>
      <c r="AK62" s="26"/>
      <c r="AL62" s="6"/>
      <c r="AM62" s="6"/>
    </row>
    <row r="63" spans="1:39" ht="21" customHeight="1" x14ac:dyDescent="0.15">
      <c r="A63" s="62"/>
      <c r="B63" s="63"/>
      <c r="C63" s="57"/>
      <c r="D63" s="60"/>
      <c r="E63" s="60"/>
      <c r="F63" s="77"/>
      <c r="G63" s="219"/>
      <c r="H63" s="213"/>
      <c r="I63" s="214"/>
      <c r="J63" s="214"/>
      <c r="K63" s="315">
        <f t="shared" si="2"/>
        <v>0</v>
      </c>
      <c r="L63" s="58"/>
      <c r="M63" s="58"/>
      <c r="N63" s="58"/>
      <c r="O63" s="58"/>
      <c r="P63" s="65"/>
      <c r="Q63" s="65"/>
      <c r="R63" s="65"/>
      <c r="S63" s="72"/>
      <c r="T63" s="27" t="str">
        <f t="shared" si="0"/>
        <v/>
      </c>
      <c r="U63" s="49" t="str">
        <f t="shared" si="1"/>
        <v/>
      </c>
      <c r="V63" s="27"/>
      <c r="W63" s="26"/>
      <c r="X63" s="26"/>
      <c r="Y63" s="27"/>
      <c r="Z63" s="3"/>
      <c r="AA63" s="14"/>
      <c r="AB63" s="3"/>
      <c r="AC63" s="3"/>
      <c r="AD63" s="14"/>
      <c r="AE63" s="26"/>
      <c r="AF63" s="27"/>
      <c r="AG63" s="26"/>
      <c r="AH63" s="26"/>
      <c r="AI63" s="27"/>
      <c r="AJ63" s="26"/>
      <c r="AK63" s="26"/>
      <c r="AL63" s="6"/>
      <c r="AM63" s="6"/>
    </row>
    <row r="64" spans="1:39" ht="21" customHeight="1" x14ac:dyDescent="0.15">
      <c r="A64" s="62"/>
      <c r="B64" s="63"/>
      <c r="C64" s="57"/>
      <c r="D64" s="60"/>
      <c r="E64" s="60"/>
      <c r="F64" s="77"/>
      <c r="G64" s="219"/>
      <c r="H64" s="213"/>
      <c r="I64" s="214"/>
      <c r="J64" s="214"/>
      <c r="K64" s="315">
        <f t="shared" si="2"/>
        <v>0</v>
      </c>
      <c r="L64" s="58"/>
      <c r="M64" s="58"/>
      <c r="N64" s="58"/>
      <c r="O64" s="58"/>
      <c r="P64" s="65"/>
      <c r="Q64" s="65"/>
      <c r="R64" s="65"/>
      <c r="S64" s="72"/>
      <c r="T64" s="27" t="str">
        <f t="shared" si="0"/>
        <v/>
      </c>
      <c r="U64" s="49" t="str">
        <f t="shared" si="1"/>
        <v/>
      </c>
      <c r="V64" s="32"/>
      <c r="W64" s="31"/>
      <c r="X64" s="31"/>
      <c r="Y64" s="32"/>
      <c r="Z64" s="3"/>
      <c r="AA64" s="14"/>
      <c r="AB64" s="4"/>
      <c r="AC64" s="3"/>
      <c r="AD64" s="14"/>
      <c r="AE64" s="31"/>
      <c r="AF64" s="32"/>
      <c r="AG64" s="31"/>
      <c r="AH64" s="31"/>
      <c r="AI64" s="32"/>
      <c r="AJ64" s="26"/>
      <c r="AK64" s="26"/>
      <c r="AL64" s="6"/>
      <c r="AM64" s="6"/>
    </row>
    <row r="65" spans="1:39" ht="21" customHeight="1" x14ac:dyDescent="0.15">
      <c r="A65" s="62"/>
      <c r="B65" s="64"/>
      <c r="C65" s="57"/>
      <c r="D65" s="60"/>
      <c r="E65" s="60"/>
      <c r="F65" s="77"/>
      <c r="G65" s="212"/>
      <c r="H65" s="213"/>
      <c r="I65" s="214"/>
      <c r="J65" s="214"/>
      <c r="K65" s="315">
        <f t="shared" si="2"/>
        <v>0</v>
      </c>
      <c r="L65" s="58"/>
      <c r="M65" s="58"/>
      <c r="N65" s="58"/>
      <c r="O65" s="58"/>
      <c r="P65" s="65"/>
      <c r="Q65" s="65"/>
      <c r="R65" s="65"/>
      <c r="S65" s="72"/>
      <c r="T65" s="27" t="str">
        <f t="shared" si="0"/>
        <v/>
      </c>
      <c r="U65" s="49" t="str">
        <f t="shared" si="1"/>
        <v/>
      </c>
      <c r="V65" s="32"/>
      <c r="W65" s="31"/>
      <c r="X65" s="31"/>
      <c r="Y65" s="32"/>
      <c r="Z65" s="3"/>
      <c r="AA65" s="14"/>
      <c r="AB65" s="4"/>
      <c r="AC65" s="3"/>
      <c r="AD65" s="14"/>
      <c r="AE65" s="31"/>
      <c r="AF65" s="32"/>
      <c r="AG65" s="31"/>
      <c r="AH65" s="31"/>
      <c r="AI65" s="32"/>
      <c r="AJ65" s="26"/>
      <c r="AK65" s="26"/>
      <c r="AL65" s="6"/>
      <c r="AM65" s="6"/>
    </row>
    <row r="66" spans="1:39" ht="21" customHeight="1" x14ac:dyDescent="0.15">
      <c r="A66" s="172"/>
      <c r="B66" s="105"/>
      <c r="C66" s="111"/>
      <c r="D66" s="95"/>
      <c r="E66" s="95"/>
      <c r="F66" s="166"/>
      <c r="G66" s="220"/>
      <c r="H66" s="228"/>
      <c r="I66" s="229"/>
      <c r="J66" s="229"/>
      <c r="K66" s="316">
        <f t="shared" si="2"/>
        <v>0</v>
      </c>
      <c r="L66" s="68"/>
      <c r="M66" s="68"/>
      <c r="N66" s="68"/>
      <c r="O66" s="68"/>
      <c r="P66" s="154"/>
      <c r="Q66" s="154"/>
      <c r="R66" s="154"/>
      <c r="S66" s="155"/>
      <c r="T66" s="27" t="str">
        <f t="shared" si="0"/>
        <v/>
      </c>
      <c r="U66" s="49" t="str">
        <f t="shared" si="1"/>
        <v/>
      </c>
      <c r="V66" s="34"/>
      <c r="W66" s="33"/>
      <c r="X66" s="33"/>
      <c r="Y66" s="34"/>
      <c r="Z66" s="3"/>
      <c r="AA66" s="14"/>
      <c r="AB66" s="5"/>
      <c r="AC66" s="3"/>
      <c r="AD66" s="14"/>
      <c r="AE66" s="33"/>
      <c r="AF66" s="34"/>
      <c r="AG66" s="33"/>
      <c r="AH66" s="33"/>
      <c r="AI66" s="34"/>
      <c r="AJ66" s="26"/>
      <c r="AK66" s="26"/>
      <c r="AL66" s="6"/>
      <c r="AM66" s="6"/>
    </row>
    <row r="67" spans="1:39" ht="21" customHeight="1" x14ac:dyDescent="0.15">
      <c r="A67" s="171"/>
      <c r="B67" s="99"/>
      <c r="C67" s="97"/>
      <c r="D67" s="98"/>
      <c r="E67" s="98"/>
      <c r="F67" s="164"/>
      <c r="G67" s="221"/>
      <c r="H67" s="223"/>
      <c r="I67" s="224"/>
      <c r="J67" s="224"/>
      <c r="K67" s="314">
        <f t="shared" si="2"/>
        <v>0</v>
      </c>
      <c r="L67" s="69"/>
      <c r="M67" s="69"/>
      <c r="N67" s="69"/>
      <c r="O67" s="69"/>
      <c r="P67" s="152"/>
      <c r="Q67" s="152"/>
      <c r="R67" s="152"/>
      <c r="S67" s="153"/>
      <c r="T67" s="27" t="str">
        <f t="shared" si="0"/>
        <v/>
      </c>
      <c r="U67" s="49" t="str">
        <f t="shared" si="1"/>
        <v/>
      </c>
      <c r="V67" s="27"/>
      <c r="W67" s="26"/>
      <c r="X67" s="26"/>
      <c r="Y67" s="27"/>
      <c r="Z67" s="3"/>
      <c r="AA67" s="14"/>
      <c r="AB67" s="3"/>
      <c r="AC67" s="3"/>
      <c r="AD67" s="14"/>
      <c r="AE67" s="26"/>
      <c r="AF67" s="27"/>
      <c r="AG67" s="26"/>
      <c r="AH67" s="26"/>
      <c r="AI67" s="27"/>
      <c r="AJ67" s="26"/>
      <c r="AK67" s="26"/>
    </row>
    <row r="68" spans="1:39" ht="21" customHeight="1" x14ac:dyDescent="0.15">
      <c r="A68" s="62"/>
      <c r="B68" s="63"/>
      <c r="C68" s="57"/>
      <c r="D68" s="60"/>
      <c r="E68" s="60"/>
      <c r="F68" s="77"/>
      <c r="G68" s="219"/>
      <c r="H68" s="213"/>
      <c r="I68" s="238"/>
      <c r="J68" s="238"/>
      <c r="K68" s="315">
        <f t="shared" si="2"/>
        <v>0</v>
      </c>
      <c r="L68" s="58"/>
      <c r="M68" s="58"/>
      <c r="N68" s="58"/>
      <c r="O68" s="58"/>
      <c r="P68" s="79"/>
      <c r="Q68" s="79"/>
      <c r="R68" s="79"/>
      <c r="S68" s="73"/>
      <c r="T68" s="27" t="str">
        <f t="shared" si="0"/>
        <v/>
      </c>
      <c r="U68" s="49" t="str">
        <f t="shared" si="1"/>
        <v/>
      </c>
      <c r="V68" s="27"/>
      <c r="W68" s="26"/>
      <c r="X68" s="26"/>
      <c r="Y68" s="27"/>
      <c r="Z68" s="3"/>
      <c r="AA68" s="14"/>
      <c r="AB68" s="3"/>
      <c r="AC68" s="3"/>
      <c r="AD68" s="14"/>
      <c r="AE68" s="26"/>
      <c r="AF68" s="27"/>
      <c r="AG68" s="26"/>
      <c r="AH68" s="26"/>
      <c r="AI68" s="27"/>
      <c r="AJ68" s="26"/>
      <c r="AK68" s="26"/>
      <c r="AM68" s="6"/>
    </row>
    <row r="69" spans="1:39" ht="21" customHeight="1" x14ac:dyDescent="0.15">
      <c r="A69" s="176"/>
      <c r="B69" s="63"/>
      <c r="C69" s="57"/>
      <c r="D69" s="60"/>
      <c r="E69" s="60"/>
      <c r="F69" s="77"/>
      <c r="G69" s="219"/>
      <c r="H69" s="213"/>
      <c r="I69" s="238"/>
      <c r="J69" s="238"/>
      <c r="K69" s="315">
        <f t="shared" si="2"/>
        <v>0</v>
      </c>
      <c r="L69" s="58"/>
      <c r="M69" s="58"/>
      <c r="N69" s="58"/>
      <c r="O69" s="58"/>
      <c r="P69" s="79"/>
      <c r="Q69" s="79"/>
      <c r="R69" s="79"/>
      <c r="S69" s="73"/>
      <c r="T69" s="27" t="str">
        <f t="shared" si="0"/>
        <v/>
      </c>
      <c r="U69" s="49" t="str">
        <f t="shared" si="1"/>
        <v/>
      </c>
      <c r="V69" s="27"/>
      <c r="W69" s="26"/>
      <c r="X69" s="26"/>
      <c r="Y69" s="27"/>
      <c r="Z69" s="3"/>
      <c r="AA69" s="14"/>
      <c r="AB69" s="3"/>
      <c r="AC69" s="3"/>
      <c r="AD69" s="14"/>
      <c r="AE69" s="26"/>
      <c r="AF69" s="27"/>
      <c r="AG69" s="26"/>
      <c r="AH69" s="26"/>
      <c r="AI69" s="27"/>
      <c r="AJ69" s="26"/>
      <c r="AK69" s="26"/>
      <c r="AL69" s="6"/>
      <c r="AM69" s="6"/>
    </row>
    <row r="70" spans="1:39" ht="21" customHeight="1" x14ac:dyDescent="0.15">
      <c r="A70" s="62"/>
      <c r="B70" s="63"/>
      <c r="C70" s="57"/>
      <c r="D70" s="60"/>
      <c r="E70" s="60"/>
      <c r="F70" s="77"/>
      <c r="G70" s="219"/>
      <c r="H70" s="213"/>
      <c r="I70" s="214"/>
      <c r="J70" s="214"/>
      <c r="K70" s="315">
        <f t="shared" si="2"/>
        <v>0</v>
      </c>
      <c r="L70" s="58"/>
      <c r="M70" s="58"/>
      <c r="N70" s="58"/>
      <c r="O70" s="58"/>
      <c r="P70" s="79"/>
      <c r="Q70" s="79"/>
      <c r="R70" s="79"/>
      <c r="S70" s="73"/>
      <c r="T70" s="27" t="str">
        <f t="shared" si="0"/>
        <v/>
      </c>
      <c r="U70" s="49" t="str">
        <f t="shared" si="1"/>
        <v/>
      </c>
      <c r="V70" s="27"/>
      <c r="W70" s="26"/>
      <c r="X70" s="26"/>
      <c r="Y70" s="27"/>
      <c r="Z70" s="3"/>
      <c r="AA70" s="14"/>
      <c r="AB70" s="3"/>
      <c r="AC70" s="3"/>
      <c r="AD70" s="14"/>
      <c r="AE70" s="26"/>
      <c r="AF70" s="27"/>
      <c r="AG70" s="26"/>
      <c r="AH70" s="26"/>
      <c r="AI70" s="27"/>
      <c r="AJ70" s="26"/>
      <c r="AK70" s="26"/>
      <c r="AL70" s="6"/>
      <c r="AM70" s="6"/>
    </row>
    <row r="71" spans="1:39" ht="21" customHeight="1" x14ac:dyDescent="0.15">
      <c r="A71" s="173"/>
      <c r="B71" s="63"/>
      <c r="C71" s="57"/>
      <c r="D71" s="60"/>
      <c r="E71" s="60"/>
      <c r="F71" s="77"/>
      <c r="G71" s="219"/>
      <c r="H71" s="213"/>
      <c r="I71" s="214"/>
      <c r="J71" s="214"/>
      <c r="K71" s="315">
        <f t="shared" si="2"/>
        <v>0</v>
      </c>
      <c r="L71" s="58"/>
      <c r="M71" s="58"/>
      <c r="N71" s="58"/>
      <c r="O71" s="58"/>
      <c r="P71" s="65"/>
      <c r="Q71" s="65"/>
      <c r="R71" s="65"/>
      <c r="S71" s="72"/>
      <c r="T71" s="27" t="str">
        <f t="shared" ref="T71:T134" si="3">CONCATENATE(L71,C71)</f>
        <v/>
      </c>
      <c r="U71" s="49" t="str">
        <f t="shared" ref="U71:U134" si="4">CONCATENATE(N71,H71)</f>
        <v/>
      </c>
      <c r="V71" s="27"/>
      <c r="W71" s="26"/>
      <c r="X71" s="26"/>
      <c r="Y71" s="27"/>
      <c r="Z71" s="3"/>
      <c r="AA71" s="14"/>
      <c r="AB71" s="3"/>
      <c r="AC71" s="3"/>
      <c r="AD71" s="14"/>
      <c r="AE71" s="26"/>
      <c r="AF71" s="27"/>
      <c r="AG71" s="26"/>
      <c r="AH71" s="26"/>
      <c r="AI71" s="27"/>
      <c r="AJ71" s="26"/>
      <c r="AK71" s="26"/>
      <c r="AL71" s="6"/>
      <c r="AM71" s="6"/>
    </row>
    <row r="72" spans="1:39" ht="21" customHeight="1" x14ac:dyDescent="0.15">
      <c r="A72" s="62"/>
      <c r="B72" s="63"/>
      <c r="C72" s="57"/>
      <c r="D72" s="60"/>
      <c r="E72" s="60"/>
      <c r="F72" s="77"/>
      <c r="G72" s="219"/>
      <c r="H72" s="213"/>
      <c r="I72" s="214"/>
      <c r="J72" s="214"/>
      <c r="K72" s="315">
        <f t="shared" ref="K72:K105" si="5">J72-E72</f>
        <v>0</v>
      </c>
      <c r="L72" s="58"/>
      <c r="M72" s="58"/>
      <c r="N72" s="58"/>
      <c r="O72" s="58"/>
      <c r="P72" s="65"/>
      <c r="Q72" s="65"/>
      <c r="R72" s="65"/>
      <c r="S72" s="72"/>
      <c r="T72" s="27" t="str">
        <f t="shared" si="3"/>
        <v/>
      </c>
      <c r="U72" s="49" t="str">
        <f t="shared" si="4"/>
        <v/>
      </c>
      <c r="V72" s="30"/>
      <c r="W72" s="26"/>
      <c r="X72" s="26"/>
      <c r="Y72" s="27"/>
      <c r="Z72" s="3"/>
      <c r="AA72" s="14"/>
      <c r="AB72" s="3"/>
      <c r="AC72" s="3"/>
      <c r="AD72" s="14"/>
      <c r="AE72" s="26"/>
      <c r="AF72" s="27"/>
      <c r="AG72" s="26"/>
      <c r="AH72" s="26"/>
      <c r="AI72" s="27"/>
      <c r="AJ72" s="26"/>
      <c r="AK72" s="26"/>
      <c r="AL72" s="6"/>
      <c r="AM72" s="6"/>
    </row>
    <row r="73" spans="1:39" ht="21" customHeight="1" x14ac:dyDescent="0.15">
      <c r="A73" s="62"/>
      <c r="B73" s="63"/>
      <c r="C73" s="57"/>
      <c r="D73" s="60"/>
      <c r="E73" s="60"/>
      <c r="F73" s="77"/>
      <c r="G73" s="219"/>
      <c r="H73" s="213"/>
      <c r="I73" s="214"/>
      <c r="J73" s="214"/>
      <c r="K73" s="315">
        <f t="shared" si="5"/>
        <v>0</v>
      </c>
      <c r="L73" s="58"/>
      <c r="M73" s="58"/>
      <c r="N73" s="58"/>
      <c r="O73" s="58"/>
      <c r="P73" s="65"/>
      <c r="Q73" s="65"/>
      <c r="R73" s="65"/>
      <c r="S73" s="72"/>
      <c r="T73" s="27" t="str">
        <f t="shared" si="3"/>
        <v/>
      </c>
      <c r="U73" s="49" t="str">
        <f t="shared" si="4"/>
        <v/>
      </c>
      <c r="V73" s="27"/>
      <c r="W73" s="26"/>
      <c r="X73" s="26"/>
      <c r="Y73" s="27"/>
      <c r="Z73" s="3"/>
      <c r="AA73" s="14"/>
      <c r="AB73" s="3"/>
      <c r="AC73" s="3"/>
      <c r="AD73" s="14"/>
      <c r="AE73" s="26"/>
      <c r="AF73" s="27"/>
      <c r="AG73" s="26"/>
      <c r="AH73" s="26"/>
      <c r="AI73" s="27"/>
      <c r="AJ73" s="26"/>
      <c r="AK73" s="26"/>
      <c r="AL73" s="6"/>
      <c r="AM73" s="6"/>
    </row>
    <row r="74" spans="1:39" ht="21" customHeight="1" x14ac:dyDescent="0.15">
      <c r="A74" s="173"/>
      <c r="B74" s="63"/>
      <c r="C74" s="57"/>
      <c r="D74" s="60"/>
      <c r="E74" s="60"/>
      <c r="F74" s="77"/>
      <c r="G74" s="219"/>
      <c r="H74" s="213"/>
      <c r="I74" s="238"/>
      <c r="J74" s="238"/>
      <c r="K74" s="315">
        <f t="shared" si="5"/>
        <v>0</v>
      </c>
      <c r="L74" s="58"/>
      <c r="M74" s="58"/>
      <c r="N74" s="58"/>
      <c r="O74" s="58"/>
      <c r="P74" s="65"/>
      <c r="Q74" s="65"/>
      <c r="R74" s="65"/>
      <c r="S74" s="72"/>
      <c r="T74" s="27" t="str">
        <f t="shared" si="3"/>
        <v/>
      </c>
      <c r="U74" s="49" t="str">
        <f t="shared" si="4"/>
        <v/>
      </c>
      <c r="V74" s="27"/>
      <c r="W74" s="26"/>
      <c r="X74" s="26"/>
      <c r="Y74" s="27"/>
      <c r="Z74" s="3"/>
      <c r="AA74" s="14"/>
      <c r="AB74" s="3"/>
      <c r="AC74" s="3"/>
      <c r="AD74" s="14"/>
      <c r="AE74" s="26"/>
      <c r="AF74" s="27"/>
      <c r="AG74" s="26"/>
      <c r="AH74" s="26"/>
      <c r="AI74" s="27"/>
      <c r="AJ74" s="26"/>
      <c r="AK74" s="26"/>
      <c r="AL74" s="6"/>
      <c r="AM74" s="6"/>
    </row>
    <row r="75" spans="1:39" ht="21" customHeight="1" x14ac:dyDescent="0.15">
      <c r="A75" s="178"/>
      <c r="B75" s="63"/>
      <c r="C75" s="57"/>
      <c r="D75" s="60"/>
      <c r="E75" s="60"/>
      <c r="F75" s="77"/>
      <c r="G75" s="219"/>
      <c r="H75" s="213"/>
      <c r="I75" s="238"/>
      <c r="J75" s="238"/>
      <c r="K75" s="315">
        <f t="shared" si="5"/>
        <v>0</v>
      </c>
      <c r="L75" s="58"/>
      <c r="M75" s="58"/>
      <c r="N75" s="58"/>
      <c r="O75" s="58"/>
      <c r="P75" s="65"/>
      <c r="Q75" s="65"/>
      <c r="R75" s="65"/>
      <c r="S75" s="72"/>
      <c r="T75" s="27" t="str">
        <f t="shared" si="3"/>
        <v/>
      </c>
      <c r="U75" s="49" t="str">
        <f t="shared" si="4"/>
        <v/>
      </c>
      <c r="V75" s="27"/>
      <c r="W75" s="26"/>
      <c r="X75" s="26"/>
      <c r="Y75" s="27"/>
      <c r="Z75" s="3"/>
      <c r="AA75" s="14"/>
      <c r="AB75" s="3"/>
      <c r="AC75" s="3"/>
      <c r="AD75" s="14"/>
      <c r="AE75" s="26"/>
      <c r="AF75" s="27"/>
      <c r="AG75" s="26"/>
      <c r="AH75" s="26"/>
      <c r="AI75" s="27"/>
      <c r="AJ75" s="26"/>
      <c r="AK75" s="26"/>
      <c r="AL75" s="6"/>
      <c r="AM75" s="6"/>
    </row>
    <row r="76" spans="1:39" ht="21" customHeight="1" x14ac:dyDescent="0.15">
      <c r="A76" s="62"/>
      <c r="B76" s="63"/>
      <c r="C76" s="57"/>
      <c r="D76" s="60"/>
      <c r="E76" s="60"/>
      <c r="F76" s="77"/>
      <c r="G76" s="219"/>
      <c r="H76" s="213"/>
      <c r="I76" s="238"/>
      <c r="J76" s="238"/>
      <c r="K76" s="315">
        <f t="shared" si="5"/>
        <v>0</v>
      </c>
      <c r="L76" s="58"/>
      <c r="M76" s="58"/>
      <c r="N76" s="58"/>
      <c r="O76" s="58"/>
      <c r="P76" s="65"/>
      <c r="Q76" s="65"/>
      <c r="R76" s="65"/>
      <c r="S76" s="72"/>
      <c r="T76" s="27" t="str">
        <f t="shared" si="3"/>
        <v/>
      </c>
      <c r="U76" s="49" t="str">
        <f t="shared" si="4"/>
        <v/>
      </c>
      <c r="V76" s="27"/>
      <c r="W76" s="26"/>
      <c r="X76" s="26"/>
      <c r="Y76" s="27"/>
      <c r="Z76" s="3"/>
      <c r="AA76" s="14"/>
      <c r="AB76" s="3"/>
      <c r="AC76" s="3"/>
      <c r="AD76" s="14"/>
      <c r="AE76" s="26"/>
      <c r="AF76" s="27"/>
      <c r="AG76" s="26"/>
      <c r="AH76" s="26"/>
      <c r="AI76" s="27"/>
      <c r="AJ76" s="26"/>
      <c r="AK76" s="26"/>
      <c r="AL76" s="6"/>
      <c r="AM76" s="6"/>
    </row>
    <row r="77" spans="1:39" ht="21" customHeight="1" x14ac:dyDescent="0.15">
      <c r="A77" s="176"/>
      <c r="B77" s="63"/>
      <c r="C77" s="57"/>
      <c r="D77" s="60"/>
      <c r="E77" s="60"/>
      <c r="F77" s="77"/>
      <c r="G77" s="219"/>
      <c r="H77" s="213"/>
      <c r="I77" s="238"/>
      <c r="J77" s="238"/>
      <c r="K77" s="315">
        <f t="shared" si="5"/>
        <v>0</v>
      </c>
      <c r="L77" s="58"/>
      <c r="M77" s="58"/>
      <c r="N77" s="58"/>
      <c r="O77" s="58"/>
      <c r="P77" s="65"/>
      <c r="Q77" s="65"/>
      <c r="R77" s="65"/>
      <c r="S77" s="72"/>
      <c r="T77" s="27" t="str">
        <f t="shared" si="3"/>
        <v/>
      </c>
      <c r="U77" s="49" t="str">
        <f t="shared" si="4"/>
        <v/>
      </c>
      <c r="V77" s="27"/>
      <c r="W77" s="26"/>
      <c r="X77" s="26"/>
      <c r="Y77" s="27"/>
      <c r="Z77" s="3"/>
      <c r="AA77" s="14"/>
      <c r="AB77" s="3"/>
      <c r="AC77" s="3"/>
      <c r="AD77" s="14"/>
      <c r="AE77" s="26"/>
      <c r="AF77" s="27"/>
      <c r="AG77" s="26"/>
      <c r="AH77" s="26"/>
      <c r="AI77" s="27"/>
      <c r="AJ77" s="26"/>
      <c r="AK77" s="26"/>
      <c r="AL77" s="6"/>
      <c r="AM77" s="6"/>
    </row>
    <row r="78" spans="1:39" ht="21" customHeight="1" x14ac:dyDescent="0.15">
      <c r="A78" s="62"/>
      <c r="B78" s="63"/>
      <c r="C78" s="57"/>
      <c r="D78" s="60"/>
      <c r="E78" s="60"/>
      <c r="F78" s="77"/>
      <c r="G78" s="219"/>
      <c r="H78" s="213"/>
      <c r="I78" s="214"/>
      <c r="J78" s="214"/>
      <c r="K78" s="315">
        <f t="shared" si="5"/>
        <v>0</v>
      </c>
      <c r="L78" s="58"/>
      <c r="M78" s="58"/>
      <c r="N78" s="58"/>
      <c r="O78" s="58"/>
      <c r="P78" s="65"/>
      <c r="Q78" s="65"/>
      <c r="R78" s="65"/>
      <c r="S78" s="72"/>
      <c r="T78" s="27" t="str">
        <f t="shared" si="3"/>
        <v/>
      </c>
      <c r="U78" s="49" t="str">
        <f t="shared" si="4"/>
        <v/>
      </c>
      <c r="V78" s="27"/>
      <c r="W78" s="26"/>
      <c r="X78" s="26"/>
      <c r="Y78" s="27"/>
      <c r="Z78" s="3"/>
      <c r="AA78" s="14"/>
      <c r="AB78" s="3"/>
      <c r="AC78" s="3"/>
      <c r="AD78" s="14"/>
      <c r="AE78" s="26"/>
      <c r="AF78" s="27"/>
      <c r="AG78" s="26"/>
      <c r="AH78" s="26"/>
      <c r="AI78" s="27"/>
      <c r="AJ78" s="26"/>
      <c r="AK78" s="26"/>
      <c r="AL78" s="6"/>
      <c r="AM78" s="6"/>
    </row>
    <row r="79" spans="1:39" ht="21" customHeight="1" x14ac:dyDescent="0.15">
      <c r="A79" s="173"/>
      <c r="B79" s="63"/>
      <c r="C79" s="57"/>
      <c r="D79" s="60"/>
      <c r="E79" s="60"/>
      <c r="F79" s="77"/>
      <c r="G79" s="219"/>
      <c r="H79" s="213"/>
      <c r="I79" s="214"/>
      <c r="J79" s="214"/>
      <c r="K79" s="315">
        <f t="shared" si="5"/>
        <v>0</v>
      </c>
      <c r="L79" s="58"/>
      <c r="M79" s="58"/>
      <c r="N79" s="58"/>
      <c r="O79" s="58"/>
      <c r="P79" s="65"/>
      <c r="Q79" s="65"/>
      <c r="R79" s="65"/>
      <c r="S79" s="72"/>
      <c r="T79" s="342" t="str">
        <f t="shared" si="3"/>
        <v/>
      </c>
      <c r="U79" s="49" t="str">
        <f t="shared" si="4"/>
        <v/>
      </c>
      <c r="V79" s="27"/>
      <c r="W79" s="26"/>
      <c r="X79" s="26"/>
      <c r="Y79" s="27"/>
      <c r="Z79" s="3"/>
      <c r="AA79" s="14"/>
      <c r="AB79" s="3"/>
      <c r="AC79" s="3"/>
      <c r="AD79" s="14"/>
      <c r="AE79" s="26"/>
      <c r="AF79" s="27"/>
      <c r="AG79" s="26"/>
      <c r="AH79" s="26"/>
      <c r="AI79" s="27"/>
      <c r="AJ79" s="26"/>
      <c r="AK79" s="26"/>
      <c r="AL79" s="6"/>
      <c r="AM79" s="6"/>
    </row>
    <row r="80" spans="1:39" ht="21" customHeight="1" x14ac:dyDescent="0.15">
      <c r="A80" s="62"/>
      <c r="B80" s="63"/>
      <c r="C80" s="57"/>
      <c r="D80" s="60"/>
      <c r="E80" s="60"/>
      <c r="F80" s="77"/>
      <c r="G80" s="219"/>
      <c r="H80" s="213"/>
      <c r="I80" s="214"/>
      <c r="J80" s="214"/>
      <c r="K80" s="315">
        <f t="shared" si="5"/>
        <v>0</v>
      </c>
      <c r="L80" s="58"/>
      <c r="M80" s="58"/>
      <c r="N80" s="58"/>
      <c r="O80" s="58"/>
      <c r="P80" s="65"/>
      <c r="Q80" s="65"/>
      <c r="R80" s="65"/>
      <c r="S80" s="72"/>
      <c r="T80" s="27" t="str">
        <f t="shared" si="3"/>
        <v/>
      </c>
      <c r="U80" s="49" t="str">
        <f t="shared" si="4"/>
        <v/>
      </c>
      <c r="V80" s="27"/>
      <c r="W80" s="26"/>
      <c r="X80" s="26"/>
      <c r="Y80" s="27"/>
      <c r="Z80" s="3"/>
      <c r="AA80" s="14"/>
      <c r="AB80" s="3"/>
      <c r="AC80" s="3"/>
      <c r="AD80" s="14"/>
      <c r="AE80" s="26"/>
      <c r="AF80" s="27"/>
      <c r="AG80" s="26"/>
      <c r="AH80" s="26"/>
      <c r="AI80" s="27"/>
      <c r="AJ80" s="26"/>
      <c r="AK80" s="26"/>
      <c r="AL80" s="6"/>
      <c r="AM80" s="6"/>
    </row>
    <row r="81" spans="1:39" ht="21" customHeight="1" x14ac:dyDescent="0.15">
      <c r="A81" s="62"/>
      <c r="B81" s="64"/>
      <c r="C81" s="57"/>
      <c r="D81" s="60"/>
      <c r="E81" s="60"/>
      <c r="F81" s="77"/>
      <c r="G81" s="212"/>
      <c r="H81" s="213"/>
      <c r="I81" s="214"/>
      <c r="J81" s="214"/>
      <c r="K81" s="315">
        <f t="shared" si="5"/>
        <v>0</v>
      </c>
      <c r="L81" s="58"/>
      <c r="M81" s="58"/>
      <c r="N81" s="58"/>
      <c r="O81" s="58"/>
      <c r="P81" s="65"/>
      <c r="Q81" s="65"/>
      <c r="R81" s="65"/>
      <c r="S81" s="72"/>
      <c r="T81" s="27" t="str">
        <f t="shared" si="3"/>
        <v/>
      </c>
      <c r="U81" s="49" t="str">
        <f t="shared" si="4"/>
        <v/>
      </c>
      <c r="V81" s="27"/>
      <c r="W81" s="26"/>
      <c r="X81" s="26"/>
      <c r="Y81" s="27"/>
      <c r="Z81" s="3"/>
      <c r="AA81" s="14"/>
      <c r="AB81" s="3"/>
      <c r="AC81" s="3"/>
      <c r="AD81" s="14"/>
      <c r="AE81" s="26"/>
      <c r="AF81" s="27"/>
      <c r="AG81" s="26"/>
      <c r="AH81" s="26"/>
      <c r="AI81" s="27"/>
      <c r="AJ81" s="26"/>
      <c r="AK81" s="26"/>
      <c r="AL81" s="6"/>
      <c r="AM81" s="6"/>
    </row>
    <row r="82" spans="1:39" ht="21" customHeight="1" x14ac:dyDescent="0.15">
      <c r="A82" s="62"/>
      <c r="B82" s="63"/>
      <c r="C82" s="57"/>
      <c r="D82" s="60"/>
      <c r="E82" s="60"/>
      <c r="F82" s="77"/>
      <c r="G82" s="219"/>
      <c r="H82" s="213"/>
      <c r="I82" s="214"/>
      <c r="J82" s="214"/>
      <c r="K82" s="315">
        <f t="shared" si="5"/>
        <v>0</v>
      </c>
      <c r="L82" s="58"/>
      <c r="M82" s="58"/>
      <c r="N82" s="58"/>
      <c r="O82" s="58"/>
      <c r="P82" s="65"/>
      <c r="Q82" s="65"/>
      <c r="R82" s="65"/>
      <c r="S82" s="72"/>
      <c r="T82" s="27" t="str">
        <f t="shared" si="3"/>
        <v/>
      </c>
      <c r="U82" s="49" t="str">
        <f t="shared" si="4"/>
        <v/>
      </c>
      <c r="V82" s="27"/>
      <c r="W82" s="26"/>
      <c r="X82" s="26"/>
      <c r="Y82" s="27"/>
      <c r="Z82" s="3"/>
      <c r="AA82" s="14"/>
      <c r="AB82" s="3"/>
      <c r="AC82" s="3"/>
      <c r="AD82" s="14"/>
      <c r="AE82" s="26"/>
      <c r="AF82" s="27"/>
      <c r="AG82" s="26"/>
      <c r="AH82" s="26"/>
      <c r="AI82" s="27"/>
      <c r="AJ82" s="26"/>
      <c r="AK82" s="26"/>
      <c r="AL82" s="6"/>
      <c r="AM82" s="6"/>
    </row>
    <row r="83" spans="1:39" ht="21" customHeight="1" x14ac:dyDescent="0.15">
      <c r="A83" s="62"/>
      <c r="B83" s="63"/>
      <c r="C83" s="57"/>
      <c r="D83" s="60"/>
      <c r="E83" s="60"/>
      <c r="F83" s="77"/>
      <c r="G83" s="219"/>
      <c r="H83" s="213"/>
      <c r="I83" s="238"/>
      <c r="J83" s="238"/>
      <c r="K83" s="315">
        <f t="shared" si="5"/>
        <v>0</v>
      </c>
      <c r="L83" s="58"/>
      <c r="M83" s="58"/>
      <c r="N83" s="58"/>
      <c r="O83" s="58"/>
      <c r="P83" s="65"/>
      <c r="Q83" s="65"/>
      <c r="R83" s="65"/>
      <c r="S83" s="72"/>
      <c r="T83" s="27" t="str">
        <f t="shared" si="3"/>
        <v/>
      </c>
      <c r="U83" s="49" t="str">
        <f t="shared" si="4"/>
        <v/>
      </c>
      <c r="V83" s="27"/>
      <c r="W83" s="26"/>
      <c r="X83" s="26"/>
      <c r="Y83" s="27"/>
      <c r="Z83" s="3"/>
      <c r="AA83" s="14"/>
      <c r="AB83" s="3"/>
      <c r="AC83" s="3"/>
      <c r="AD83" s="14"/>
      <c r="AE83" s="26"/>
      <c r="AF83" s="27"/>
      <c r="AG83" s="26"/>
      <c r="AH83" s="26"/>
      <c r="AI83" s="27"/>
      <c r="AJ83" s="26"/>
      <c r="AK83" s="26"/>
      <c r="AL83" s="6"/>
      <c r="AM83" s="6"/>
    </row>
    <row r="84" spans="1:39" ht="21" customHeight="1" x14ac:dyDescent="0.15">
      <c r="A84" s="176"/>
      <c r="B84" s="63"/>
      <c r="C84" s="57"/>
      <c r="D84" s="60"/>
      <c r="E84" s="60"/>
      <c r="F84" s="77"/>
      <c r="G84" s="219"/>
      <c r="H84" s="213"/>
      <c r="I84" s="238"/>
      <c r="J84" s="238"/>
      <c r="K84" s="315">
        <f t="shared" si="5"/>
        <v>0</v>
      </c>
      <c r="L84" s="58"/>
      <c r="M84" s="58"/>
      <c r="N84" s="58"/>
      <c r="O84" s="58"/>
      <c r="P84" s="65"/>
      <c r="Q84" s="65"/>
      <c r="R84" s="65"/>
      <c r="S84" s="72"/>
      <c r="T84" s="27" t="str">
        <f t="shared" si="3"/>
        <v/>
      </c>
      <c r="U84" s="49" t="str">
        <f t="shared" si="4"/>
        <v/>
      </c>
      <c r="V84" s="32"/>
      <c r="W84" s="31"/>
      <c r="X84" s="31"/>
      <c r="Y84" s="32"/>
      <c r="Z84" s="3"/>
      <c r="AA84" s="14"/>
      <c r="AB84" s="4"/>
      <c r="AC84" s="3"/>
      <c r="AD84" s="14"/>
      <c r="AE84" s="31"/>
      <c r="AF84" s="32"/>
      <c r="AG84" s="31"/>
      <c r="AH84" s="31"/>
      <c r="AI84" s="32"/>
      <c r="AJ84" s="26"/>
      <c r="AK84" s="26"/>
      <c r="AL84" s="6"/>
      <c r="AM84" s="6"/>
    </row>
    <row r="85" spans="1:39" ht="21" customHeight="1" x14ac:dyDescent="0.15">
      <c r="A85" s="62"/>
      <c r="B85" s="63"/>
      <c r="C85" s="57"/>
      <c r="D85" s="60"/>
      <c r="E85" s="60"/>
      <c r="F85" s="77"/>
      <c r="G85" s="219"/>
      <c r="H85" s="213"/>
      <c r="I85" s="238"/>
      <c r="J85" s="238"/>
      <c r="K85" s="315">
        <f t="shared" si="5"/>
        <v>0</v>
      </c>
      <c r="L85" s="58"/>
      <c r="M85" s="58"/>
      <c r="N85" s="58"/>
      <c r="O85" s="58"/>
      <c r="P85" s="65"/>
      <c r="Q85" s="65"/>
      <c r="R85" s="65"/>
      <c r="S85" s="72"/>
      <c r="T85" s="27" t="str">
        <f t="shared" si="3"/>
        <v/>
      </c>
      <c r="U85" s="49" t="str">
        <f t="shared" si="4"/>
        <v/>
      </c>
      <c r="V85" s="32"/>
      <c r="W85" s="31"/>
      <c r="X85" s="31"/>
      <c r="Y85" s="32"/>
      <c r="Z85" s="3"/>
      <c r="AA85" s="14"/>
      <c r="AB85" s="4"/>
      <c r="AC85" s="3"/>
      <c r="AD85" s="14"/>
      <c r="AE85" s="31"/>
      <c r="AF85" s="32"/>
      <c r="AG85" s="31"/>
      <c r="AH85" s="31"/>
      <c r="AI85" s="32"/>
      <c r="AJ85" s="26"/>
      <c r="AK85" s="26"/>
      <c r="AL85" s="6"/>
      <c r="AM85" s="6"/>
    </row>
    <row r="86" spans="1:39" s="22" customFormat="1" ht="21" customHeight="1" x14ac:dyDescent="0.15">
      <c r="A86" s="259"/>
      <c r="B86" s="105"/>
      <c r="C86" s="111"/>
      <c r="D86" s="95"/>
      <c r="E86" s="95"/>
      <c r="F86" s="166"/>
      <c r="G86" s="220"/>
      <c r="H86" s="228"/>
      <c r="I86" s="260"/>
      <c r="J86" s="260"/>
      <c r="K86" s="316">
        <f t="shared" si="5"/>
        <v>0</v>
      </c>
      <c r="L86" s="68"/>
      <c r="M86" s="68"/>
      <c r="N86" s="68"/>
      <c r="O86" s="68"/>
      <c r="P86" s="154"/>
      <c r="Q86" s="154"/>
      <c r="R86" s="154"/>
      <c r="S86" s="155"/>
      <c r="T86" s="27" t="str">
        <f t="shared" si="3"/>
        <v/>
      </c>
      <c r="U86" s="49" t="str">
        <f t="shared" si="4"/>
        <v/>
      </c>
      <c r="V86" s="34"/>
      <c r="W86" s="33"/>
      <c r="X86" s="33"/>
      <c r="Y86" s="34"/>
      <c r="Z86" s="3"/>
      <c r="AA86" s="14"/>
      <c r="AB86" s="5"/>
      <c r="AC86" s="3"/>
      <c r="AD86" s="14"/>
      <c r="AE86" s="33"/>
      <c r="AF86" s="34"/>
      <c r="AG86" s="33"/>
      <c r="AH86" s="33"/>
      <c r="AI86" s="34"/>
      <c r="AJ86" s="26"/>
      <c r="AK86" s="26"/>
    </row>
    <row r="87" spans="1:39" ht="21" customHeight="1" x14ac:dyDescent="0.15">
      <c r="A87" s="171"/>
      <c r="B87" s="99"/>
      <c r="C87" s="97"/>
      <c r="D87" s="98"/>
      <c r="E87" s="98"/>
      <c r="F87" s="164"/>
      <c r="G87" s="221"/>
      <c r="H87" s="223"/>
      <c r="I87" s="258"/>
      <c r="J87" s="258"/>
      <c r="K87" s="314">
        <f t="shared" si="5"/>
        <v>0</v>
      </c>
      <c r="L87" s="69"/>
      <c r="M87" s="69"/>
      <c r="N87" s="69"/>
      <c r="O87" s="69"/>
      <c r="P87" s="152"/>
      <c r="Q87" s="152"/>
      <c r="R87" s="152"/>
      <c r="S87" s="153"/>
      <c r="T87" s="27" t="str">
        <f t="shared" si="3"/>
        <v/>
      </c>
      <c r="U87" s="49" t="str">
        <f t="shared" si="4"/>
        <v/>
      </c>
      <c r="V87" s="27"/>
      <c r="W87" s="26"/>
      <c r="X87" s="26"/>
      <c r="Y87" s="27"/>
      <c r="Z87" s="3"/>
      <c r="AA87" s="14"/>
      <c r="AB87" s="3"/>
      <c r="AC87" s="3"/>
      <c r="AD87" s="14"/>
      <c r="AE87" s="26"/>
      <c r="AF87" s="27"/>
      <c r="AG87" s="26"/>
      <c r="AH87" s="26"/>
      <c r="AI87" s="27"/>
      <c r="AJ87" s="26"/>
      <c r="AK87" s="26"/>
      <c r="AL87" s="6"/>
      <c r="AM87" s="6"/>
    </row>
    <row r="88" spans="1:39" ht="21" customHeight="1" x14ac:dyDescent="0.15">
      <c r="A88" s="176"/>
      <c r="B88" s="63"/>
      <c r="C88" s="57"/>
      <c r="D88" s="60"/>
      <c r="E88" s="60"/>
      <c r="F88" s="77"/>
      <c r="G88" s="219"/>
      <c r="H88" s="213"/>
      <c r="I88" s="238"/>
      <c r="J88" s="238"/>
      <c r="K88" s="315">
        <f t="shared" si="5"/>
        <v>0</v>
      </c>
      <c r="L88" s="58"/>
      <c r="M88" s="58"/>
      <c r="N88" s="58"/>
      <c r="O88" s="58"/>
      <c r="P88" s="65"/>
      <c r="Q88" s="65"/>
      <c r="R88" s="65"/>
      <c r="S88" s="72"/>
      <c r="T88" s="27" t="str">
        <f t="shared" si="3"/>
        <v/>
      </c>
      <c r="U88" s="49" t="str">
        <f t="shared" si="4"/>
        <v/>
      </c>
      <c r="V88" s="27"/>
      <c r="W88" s="26"/>
      <c r="X88" s="26"/>
      <c r="Y88" s="27"/>
      <c r="Z88" s="3"/>
      <c r="AA88" s="14"/>
      <c r="AB88" s="3"/>
      <c r="AC88" s="3"/>
      <c r="AD88" s="14"/>
      <c r="AE88" s="26"/>
      <c r="AF88" s="27"/>
      <c r="AG88" s="26"/>
      <c r="AH88" s="26"/>
      <c r="AI88" s="27"/>
      <c r="AJ88" s="26"/>
      <c r="AK88" s="26"/>
      <c r="AL88" s="6"/>
      <c r="AM88" s="6"/>
    </row>
    <row r="89" spans="1:39" ht="21" customHeight="1" x14ac:dyDescent="0.15">
      <c r="A89" s="62"/>
      <c r="B89" s="63"/>
      <c r="C89" s="57"/>
      <c r="D89" s="60"/>
      <c r="E89" s="60"/>
      <c r="F89" s="77"/>
      <c r="G89" s="219"/>
      <c r="H89" s="213"/>
      <c r="I89" s="238"/>
      <c r="J89" s="238"/>
      <c r="K89" s="315">
        <f t="shared" si="5"/>
        <v>0</v>
      </c>
      <c r="L89" s="58"/>
      <c r="M89" s="58"/>
      <c r="N89" s="58"/>
      <c r="O89" s="58"/>
      <c r="P89" s="65"/>
      <c r="Q89" s="65"/>
      <c r="R89" s="65"/>
      <c r="S89" s="72"/>
      <c r="T89" s="27" t="str">
        <f t="shared" si="3"/>
        <v/>
      </c>
      <c r="U89" s="49" t="str">
        <f t="shared" si="4"/>
        <v/>
      </c>
      <c r="V89" s="27"/>
      <c r="W89" s="26"/>
      <c r="X89" s="26"/>
      <c r="Y89" s="27"/>
      <c r="Z89" s="3"/>
      <c r="AA89" s="14"/>
      <c r="AB89" s="3"/>
      <c r="AC89" s="3"/>
      <c r="AD89" s="14"/>
      <c r="AE89" s="26"/>
      <c r="AF89" s="27"/>
      <c r="AG89" s="26"/>
      <c r="AH89" s="26"/>
      <c r="AI89" s="27"/>
      <c r="AJ89" s="26"/>
      <c r="AK89" s="26"/>
      <c r="AL89" s="6"/>
      <c r="AM89" s="6"/>
    </row>
    <row r="90" spans="1:39" ht="21" customHeight="1" x14ac:dyDescent="0.15">
      <c r="A90" s="176"/>
      <c r="B90" s="63"/>
      <c r="C90" s="57"/>
      <c r="D90" s="60"/>
      <c r="E90" s="60"/>
      <c r="F90" s="77"/>
      <c r="G90" s="219"/>
      <c r="H90" s="213"/>
      <c r="I90" s="238"/>
      <c r="J90" s="238"/>
      <c r="K90" s="315">
        <f t="shared" si="5"/>
        <v>0</v>
      </c>
      <c r="L90" s="58"/>
      <c r="M90" s="58"/>
      <c r="N90" s="58"/>
      <c r="O90" s="58"/>
      <c r="P90" s="65"/>
      <c r="Q90" s="65"/>
      <c r="R90" s="65"/>
      <c r="S90" s="72"/>
      <c r="T90" s="27" t="str">
        <f t="shared" si="3"/>
        <v/>
      </c>
      <c r="U90" s="49" t="str">
        <f t="shared" si="4"/>
        <v/>
      </c>
      <c r="V90" s="27"/>
      <c r="W90" s="26"/>
      <c r="X90" s="26"/>
      <c r="Y90" s="27"/>
      <c r="Z90" s="3"/>
      <c r="AA90" s="14"/>
      <c r="AB90" s="3"/>
      <c r="AC90" s="3"/>
      <c r="AD90" s="14"/>
      <c r="AE90" s="26"/>
      <c r="AF90" s="27"/>
      <c r="AG90" s="26"/>
      <c r="AH90" s="26"/>
      <c r="AI90" s="27"/>
      <c r="AJ90" s="26"/>
      <c r="AK90" s="26"/>
      <c r="AL90" s="6"/>
      <c r="AM90" s="6"/>
    </row>
    <row r="91" spans="1:39" ht="21" customHeight="1" x14ac:dyDescent="0.15">
      <c r="A91" s="176"/>
      <c r="B91" s="63"/>
      <c r="C91" s="57"/>
      <c r="D91" s="60"/>
      <c r="E91" s="60"/>
      <c r="F91" s="77"/>
      <c r="G91" s="219"/>
      <c r="H91" s="213"/>
      <c r="I91" s="238"/>
      <c r="J91" s="238"/>
      <c r="K91" s="315">
        <f t="shared" si="5"/>
        <v>0</v>
      </c>
      <c r="L91" s="58"/>
      <c r="M91" s="58"/>
      <c r="N91" s="58"/>
      <c r="O91" s="58"/>
      <c r="P91" s="65"/>
      <c r="Q91" s="65"/>
      <c r="R91" s="65"/>
      <c r="S91" s="72"/>
      <c r="T91" s="27" t="str">
        <f t="shared" si="3"/>
        <v/>
      </c>
      <c r="U91" s="49" t="str">
        <f t="shared" si="4"/>
        <v/>
      </c>
      <c r="V91" s="27"/>
      <c r="W91" s="26"/>
      <c r="X91" s="26"/>
      <c r="Y91" s="27"/>
      <c r="Z91" s="3"/>
      <c r="AA91" s="14"/>
      <c r="AB91" s="3"/>
      <c r="AC91" s="3"/>
      <c r="AD91" s="14"/>
      <c r="AE91" s="26"/>
      <c r="AF91" s="27"/>
      <c r="AG91" s="26"/>
      <c r="AH91" s="26"/>
      <c r="AI91" s="27"/>
      <c r="AJ91" s="26"/>
      <c r="AK91" s="26"/>
      <c r="AL91" s="6"/>
      <c r="AM91" s="6"/>
    </row>
    <row r="92" spans="1:39" ht="21" customHeight="1" x14ac:dyDescent="0.15">
      <c r="A92" s="62"/>
      <c r="B92" s="63"/>
      <c r="C92" s="57"/>
      <c r="D92" s="60"/>
      <c r="E92" s="60"/>
      <c r="F92" s="77"/>
      <c r="G92" s="219"/>
      <c r="H92" s="213"/>
      <c r="I92" s="238"/>
      <c r="J92" s="238"/>
      <c r="K92" s="315">
        <f t="shared" si="5"/>
        <v>0</v>
      </c>
      <c r="L92" s="58"/>
      <c r="M92" s="58"/>
      <c r="N92" s="58"/>
      <c r="O92" s="58"/>
      <c r="P92" s="65"/>
      <c r="Q92" s="59"/>
      <c r="R92" s="65"/>
      <c r="S92" s="72"/>
      <c r="T92" s="27" t="str">
        <f t="shared" si="3"/>
        <v/>
      </c>
      <c r="U92" s="49" t="str">
        <f t="shared" si="4"/>
        <v/>
      </c>
      <c r="V92" s="30"/>
      <c r="W92" s="26"/>
      <c r="X92" s="26"/>
      <c r="Y92" s="27"/>
      <c r="Z92" s="3"/>
      <c r="AA92" s="14"/>
      <c r="AB92" s="3"/>
      <c r="AC92" s="3"/>
      <c r="AD92" s="14"/>
      <c r="AE92" s="26"/>
      <c r="AF92" s="27"/>
      <c r="AG92" s="26"/>
      <c r="AH92" s="26"/>
      <c r="AI92" s="27"/>
      <c r="AJ92" s="26"/>
      <c r="AK92" s="26"/>
      <c r="AL92" s="6"/>
      <c r="AM92" s="6"/>
    </row>
    <row r="93" spans="1:39" ht="21" customHeight="1" x14ac:dyDescent="0.15">
      <c r="A93" s="176"/>
      <c r="B93" s="63"/>
      <c r="C93" s="57"/>
      <c r="D93" s="60"/>
      <c r="E93" s="60"/>
      <c r="F93" s="77"/>
      <c r="G93" s="219"/>
      <c r="H93" s="213"/>
      <c r="I93" s="238"/>
      <c r="J93" s="238"/>
      <c r="K93" s="315">
        <f t="shared" si="5"/>
        <v>0</v>
      </c>
      <c r="L93" s="58"/>
      <c r="M93" s="58"/>
      <c r="N93" s="58"/>
      <c r="O93" s="58"/>
      <c r="P93" s="65"/>
      <c r="Q93" s="59"/>
      <c r="R93" s="65"/>
      <c r="S93" s="72"/>
      <c r="T93" s="27" t="str">
        <f t="shared" si="3"/>
        <v/>
      </c>
      <c r="U93" s="49" t="str">
        <f t="shared" si="4"/>
        <v/>
      </c>
      <c r="V93" s="27"/>
      <c r="W93" s="26"/>
      <c r="X93" s="26"/>
      <c r="Y93" s="27"/>
      <c r="Z93" s="3"/>
      <c r="AA93" s="14"/>
      <c r="AB93" s="3"/>
      <c r="AC93" s="3"/>
      <c r="AD93" s="14"/>
      <c r="AE93" s="26"/>
      <c r="AF93" s="27"/>
      <c r="AG93" s="26"/>
      <c r="AH93" s="26"/>
      <c r="AI93" s="27"/>
      <c r="AJ93" s="26"/>
      <c r="AK93" s="26"/>
      <c r="AL93" s="6"/>
      <c r="AM93" s="6"/>
    </row>
    <row r="94" spans="1:39" ht="21" customHeight="1" x14ac:dyDescent="0.15">
      <c r="A94" s="62"/>
      <c r="B94" s="63"/>
      <c r="C94" s="57"/>
      <c r="D94" s="60"/>
      <c r="E94" s="60"/>
      <c r="F94" s="77"/>
      <c r="G94" s="219"/>
      <c r="H94" s="213"/>
      <c r="I94" s="214"/>
      <c r="J94" s="214"/>
      <c r="K94" s="315">
        <f t="shared" si="5"/>
        <v>0</v>
      </c>
      <c r="L94" s="58"/>
      <c r="M94" s="58"/>
      <c r="N94" s="58"/>
      <c r="O94" s="58"/>
      <c r="P94" s="65"/>
      <c r="Q94" s="65"/>
      <c r="R94" s="65"/>
      <c r="S94" s="72"/>
      <c r="T94" s="27" t="str">
        <f t="shared" si="3"/>
        <v/>
      </c>
      <c r="U94" s="49" t="str">
        <f t="shared" si="4"/>
        <v/>
      </c>
      <c r="V94" s="27"/>
      <c r="W94" s="26"/>
      <c r="X94" s="26"/>
      <c r="Y94" s="27"/>
      <c r="Z94" s="3"/>
      <c r="AA94" s="14"/>
      <c r="AB94" s="3"/>
      <c r="AC94" s="3"/>
      <c r="AD94" s="14"/>
      <c r="AE94" s="26"/>
      <c r="AF94" s="27"/>
      <c r="AG94" s="26"/>
      <c r="AH94" s="26"/>
      <c r="AI94" s="27"/>
      <c r="AJ94" s="26"/>
      <c r="AK94" s="26"/>
      <c r="AL94" s="6"/>
      <c r="AM94" s="6"/>
    </row>
    <row r="95" spans="1:39" ht="21" customHeight="1" x14ac:dyDescent="0.15">
      <c r="A95" s="62"/>
      <c r="B95" s="63"/>
      <c r="C95" s="57"/>
      <c r="D95" s="60"/>
      <c r="E95" s="60"/>
      <c r="F95" s="77"/>
      <c r="G95" s="219"/>
      <c r="H95" s="213"/>
      <c r="I95" s="214"/>
      <c r="J95" s="214"/>
      <c r="K95" s="315">
        <f t="shared" si="5"/>
        <v>0</v>
      </c>
      <c r="L95" s="58"/>
      <c r="M95" s="58"/>
      <c r="N95" s="58"/>
      <c r="O95" s="58"/>
      <c r="P95" s="65"/>
      <c r="Q95" s="65"/>
      <c r="R95" s="65"/>
      <c r="S95" s="72"/>
      <c r="T95" s="27" t="str">
        <f t="shared" si="3"/>
        <v/>
      </c>
      <c r="U95" s="49" t="str">
        <f t="shared" si="4"/>
        <v/>
      </c>
      <c r="V95" s="27"/>
      <c r="W95" s="26"/>
      <c r="X95" s="26"/>
      <c r="Y95" s="27"/>
      <c r="Z95" s="3"/>
      <c r="AA95" s="14"/>
      <c r="AB95" s="3"/>
      <c r="AC95" s="3"/>
      <c r="AD95" s="14"/>
      <c r="AE95" s="26"/>
      <c r="AF95" s="27"/>
      <c r="AG95" s="26"/>
      <c r="AH95" s="26"/>
      <c r="AI95" s="27"/>
      <c r="AJ95" s="26"/>
      <c r="AK95" s="26"/>
      <c r="AL95" s="6"/>
      <c r="AM95" s="6"/>
    </row>
    <row r="96" spans="1:39" ht="21" customHeight="1" x14ac:dyDescent="0.15">
      <c r="A96" s="62"/>
      <c r="B96" s="63"/>
      <c r="C96" s="57"/>
      <c r="D96" s="60"/>
      <c r="E96" s="60"/>
      <c r="F96" s="77"/>
      <c r="G96" s="219"/>
      <c r="H96" s="213"/>
      <c r="I96" s="214"/>
      <c r="J96" s="214"/>
      <c r="K96" s="315">
        <f t="shared" si="5"/>
        <v>0</v>
      </c>
      <c r="L96" s="58"/>
      <c r="M96" s="58"/>
      <c r="N96" s="58"/>
      <c r="O96" s="58"/>
      <c r="P96" s="65"/>
      <c r="Q96" s="65"/>
      <c r="R96" s="65"/>
      <c r="S96" s="72"/>
      <c r="T96" s="27" t="str">
        <f t="shared" si="3"/>
        <v/>
      </c>
      <c r="U96" s="49" t="str">
        <f t="shared" si="4"/>
        <v/>
      </c>
      <c r="V96" s="27"/>
      <c r="W96" s="26"/>
      <c r="X96" s="26"/>
      <c r="Y96" s="27"/>
      <c r="Z96" s="3"/>
      <c r="AA96" s="14"/>
      <c r="AB96" s="3"/>
      <c r="AC96" s="3"/>
      <c r="AD96" s="14"/>
      <c r="AE96" s="26"/>
      <c r="AF96" s="27"/>
      <c r="AG96" s="26"/>
      <c r="AH96" s="26"/>
      <c r="AI96" s="27"/>
      <c r="AJ96" s="26"/>
      <c r="AK96" s="26"/>
      <c r="AL96" s="6"/>
      <c r="AM96" s="6"/>
    </row>
    <row r="97" spans="1:39" ht="21" customHeight="1" x14ac:dyDescent="0.15">
      <c r="A97" s="62"/>
      <c r="B97" s="63"/>
      <c r="C97" s="57"/>
      <c r="D97" s="60"/>
      <c r="E97" s="60"/>
      <c r="F97" s="77"/>
      <c r="G97" s="219"/>
      <c r="H97" s="213"/>
      <c r="I97" s="214"/>
      <c r="J97" s="214"/>
      <c r="K97" s="315">
        <f t="shared" si="5"/>
        <v>0</v>
      </c>
      <c r="L97" s="58"/>
      <c r="M97" s="58"/>
      <c r="N97" s="58"/>
      <c r="O97" s="58"/>
      <c r="P97" s="79"/>
      <c r="Q97" s="79"/>
      <c r="R97" s="79"/>
      <c r="S97" s="73"/>
      <c r="T97" s="27" t="str">
        <f t="shared" si="3"/>
        <v/>
      </c>
      <c r="U97" s="49" t="str">
        <f t="shared" si="4"/>
        <v/>
      </c>
      <c r="V97" s="27"/>
      <c r="W97" s="26"/>
      <c r="X97" s="26"/>
      <c r="Y97" s="27"/>
      <c r="Z97" s="3"/>
      <c r="AA97" s="14"/>
      <c r="AB97" s="3"/>
      <c r="AC97" s="3"/>
      <c r="AD97" s="14"/>
      <c r="AE97" s="26"/>
      <c r="AF97" s="27"/>
      <c r="AG97" s="26"/>
      <c r="AH97" s="26"/>
      <c r="AI97" s="27"/>
      <c r="AJ97" s="26"/>
      <c r="AK97" s="26"/>
      <c r="AL97" s="6"/>
      <c r="AM97" s="6"/>
    </row>
    <row r="98" spans="1:39" ht="21" customHeight="1" x14ac:dyDescent="0.15">
      <c r="A98" s="62"/>
      <c r="B98" s="63"/>
      <c r="C98" s="57"/>
      <c r="D98" s="60"/>
      <c r="E98" s="60"/>
      <c r="F98" s="77"/>
      <c r="G98" s="219"/>
      <c r="H98" s="213"/>
      <c r="I98" s="214"/>
      <c r="J98" s="214"/>
      <c r="K98" s="315">
        <f t="shared" si="5"/>
        <v>0</v>
      </c>
      <c r="L98" s="58"/>
      <c r="M98" s="58"/>
      <c r="N98" s="58"/>
      <c r="O98" s="58"/>
      <c r="P98" s="79"/>
      <c r="Q98" s="79"/>
      <c r="R98" s="79"/>
      <c r="S98" s="73"/>
      <c r="T98" s="27" t="str">
        <f t="shared" si="3"/>
        <v/>
      </c>
      <c r="U98" s="49" t="str">
        <f t="shared" si="4"/>
        <v/>
      </c>
      <c r="V98" s="27"/>
      <c r="W98" s="26"/>
      <c r="X98" s="26"/>
      <c r="Y98" s="27"/>
      <c r="Z98" s="3"/>
      <c r="AA98" s="14"/>
      <c r="AB98" s="3"/>
      <c r="AC98" s="3"/>
      <c r="AD98" s="14"/>
      <c r="AE98" s="26"/>
      <c r="AF98" s="27"/>
      <c r="AG98" s="26"/>
      <c r="AH98" s="26"/>
      <c r="AI98" s="27"/>
      <c r="AJ98" s="26"/>
      <c r="AK98" s="26"/>
      <c r="AL98" s="6"/>
      <c r="AM98" s="6"/>
    </row>
    <row r="99" spans="1:39" ht="21" customHeight="1" x14ac:dyDescent="0.15">
      <c r="A99" s="62"/>
      <c r="B99" s="63"/>
      <c r="C99" s="57"/>
      <c r="D99" s="60"/>
      <c r="E99" s="60"/>
      <c r="F99" s="77"/>
      <c r="G99" s="219"/>
      <c r="H99" s="213"/>
      <c r="I99" s="214"/>
      <c r="J99" s="214"/>
      <c r="K99" s="315">
        <f t="shared" si="5"/>
        <v>0</v>
      </c>
      <c r="L99" s="58"/>
      <c r="M99" s="58"/>
      <c r="N99" s="58"/>
      <c r="O99" s="58"/>
      <c r="P99" s="65"/>
      <c r="Q99" s="65"/>
      <c r="R99" s="65"/>
      <c r="S99" s="72"/>
      <c r="T99" s="27" t="str">
        <f t="shared" si="3"/>
        <v/>
      </c>
      <c r="U99" s="49" t="str">
        <f t="shared" si="4"/>
        <v/>
      </c>
      <c r="V99" s="27"/>
      <c r="W99" s="26"/>
      <c r="X99" s="26"/>
      <c r="Y99" s="27"/>
      <c r="Z99" s="3"/>
      <c r="AA99" s="14"/>
      <c r="AB99" s="3"/>
      <c r="AC99" s="3"/>
      <c r="AD99" s="14"/>
      <c r="AE99" s="26"/>
      <c r="AF99" s="27"/>
      <c r="AG99" s="26"/>
      <c r="AH99" s="26"/>
      <c r="AI99" s="27"/>
      <c r="AJ99" s="26"/>
      <c r="AK99" s="26"/>
      <c r="AL99" s="6"/>
      <c r="AM99" s="6"/>
    </row>
    <row r="100" spans="1:39" ht="21" customHeight="1" x14ac:dyDescent="0.15">
      <c r="A100" s="62"/>
      <c r="B100" s="63"/>
      <c r="C100" s="57"/>
      <c r="D100" s="60"/>
      <c r="E100" s="60"/>
      <c r="F100" s="77"/>
      <c r="G100" s="219"/>
      <c r="H100" s="213"/>
      <c r="I100" s="214"/>
      <c r="J100" s="214"/>
      <c r="K100" s="315">
        <f t="shared" si="5"/>
        <v>0</v>
      </c>
      <c r="L100" s="58"/>
      <c r="M100" s="58"/>
      <c r="N100" s="58"/>
      <c r="O100" s="58"/>
      <c r="P100" s="65"/>
      <c r="Q100" s="65"/>
      <c r="R100" s="65"/>
      <c r="S100" s="72"/>
      <c r="T100" s="27" t="str">
        <f t="shared" si="3"/>
        <v/>
      </c>
      <c r="U100" s="49" t="str">
        <f t="shared" si="4"/>
        <v/>
      </c>
      <c r="V100" s="27"/>
      <c r="W100" s="26"/>
      <c r="X100" s="26"/>
      <c r="Y100" s="27"/>
      <c r="Z100" s="3"/>
      <c r="AA100" s="14"/>
      <c r="AB100" s="3"/>
      <c r="AC100" s="3"/>
      <c r="AD100" s="14"/>
      <c r="AE100" s="26"/>
      <c r="AF100" s="27"/>
      <c r="AG100" s="26"/>
      <c r="AH100" s="26"/>
      <c r="AI100" s="27"/>
      <c r="AJ100" s="26"/>
      <c r="AK100" s="26"/>
      <c r="AL100" s="6"/>
      <c r="AM100" s="6"/>
    </row>
    <row r="101" spans="1:39" ht="21" customHeight="1" x14ac:dyDescent="0.15">
      <c r="A101" s="62"/>
      <c r="B101" s="63"/>
      <c r="C101" s="57"/>
      <c r="D101" s="60"/>
      <c r="E101" s="60"/>
      <c r="F101" s="77"/>
      <c r="G101" s="219"/>
      <c r="H101" s="213"/>
      <c r="I101" s="214"/>
      <c r="J101" s="214"/>
      <c r="K101" s="315">
        <f t="shared" si="5"/>
        <v>0</v>
      </c>
      <c r="L101" s="58"/>
      <c r="M101" s="58"/>
      <c r="N101" s="58"/>
      <c r="O101" s="58"/>
      <c r="P101" s="65"/>
      <c r="Q101" s="65"/>
      <c r="R101" s="65"/>
      <c r="S101" s="72"/>
      <c r="T101" s="27" t="str">
        <f t="shared" si="3"/>
        <v/>
      </c>
      <c r="U101" s="49" t="str">
        <f t="shared" si="4"/>
        <v/>
      </c>
      <c r="V101" s="27"/>
      <c r="W101" s="26"/>
      <c r="X101" s="26"/>
      <c r="Y101" s="27"/>
      <c r="Z101" s="3"/>
      <c r="AA101" s="14"/>
      <c r="AB101" s="3"/>
      <c r="AC101" s="3"/>
      <c r="AD101" s="14"/>
      <c r="AE101" s="26"/>
      <c r="AF101" s="27"/>
      <c r="AG101" s="26"/>
      <c r="AH101" s="26"/>
      <c r="AI101" s="27"/>
      <c r="AJ101" s="26"/>
      <c r="AK101" s="26"/>
      <c r="AL101" s="6"/>
      <c r="AM101" s="6"/>
    </row>
    <row r="102" spans="1:39" ht="21" customHeight="1" x14ac:dyDescent="0.15">
      <c r="A102" s="62"/>
      <c r="B102" s="63"/>
      <c r="C102" s="57"/>
      <c r="D102" s="60"/>
      <c r="E102" s="60"/>
      <c r="F102" s="77"/>
      <c r="G102" s="219"/>
      <c r="H102" s="213"/>
      <c r="I102" s="214"/>
      <c r="J102" s="214"/>
      <c r="K102" s="315">
        <f t="shared" si="5"/>
        <v>0</v>
      </c>
      <c r="L102" s="58"/>
      <c r="M102" s="58"/>
      <c r="N102" s="58"/>
      <c r="O102" s="58"/>
      <c r="P102" s="65"/>
      <c r="Q102" s="65"/>
      <c r="R102" s="65"/>
      <c r="S102" s="72"/>
      <c r="T102" s="27" t="str">
        <f t="shared" si="3"/>
        <v/>
      </c>
      <c r="U102" s="49" t="str">
        <f t="shared" si="4"/>
        <v/>
      </c>
      <c r="V102" s="27"/>
      <c r="W102" s="26"/>
      <c r="X102" s="26"/>
      <c r="Y102" s="27"/>
      <c r="Z102" s="3"/>
      <c r="AA102" s="14"/>
      <c r="AB102" s="3"/>
      <c r="AC102" s="3"/>
      <c r="AD102" s="14"/>
      <c r="AE102" s="26"/>
      <c r="AF102" s="27"/>
      <c r="AG102" s="26"/>
      <c r="AH102" s="26"/>
      <c r="AI102" s="27"/>
      <c r="AJ102" s="26"/>
      <c r="AK102" s="26"/>
      <c r="AL102" s="6"/>
      <c r="AM102" s="6"/>
    </row>
    <row r="103" spans="1:39" ht="21" customHeight="1" x14ac:dyDescent="0.15">
      <c r="A103" s="62"/>
      <c r="B103" s="63"/>
      <c r="C103" s="57"/>
      <c r="D103" s="60"/>
      <c r="E103" s="60"/>
      <c r="F103" s="77"/>
      <c r="G103" s="219"/>
      <c r="H103" s="213"/>
      <c r="I103" s="214"/>
      <c r="J103" s="214"/>
      <c r="K103" s="315">
        <f t="shared" si="5"/>
        <v>0</v>
      </c>
      <c r="L103" s="58"/>
      <c r="M103" s="58"/>
      <c r="N103" s="58"/>
      <c r="O103" s="58"/>
      <c r="P103" s="65"/>
      <c r="Q103" s="65"/>
      <c r="R103" s="65"/>
      <c r="S103" s="72"/>
      <c r="T103" s="27" t="str">
        <f t="shared" si="3"/>
        <v/>
      </c>
      <c r="U103" s="49" t="str">
        <f t="shared" si="4"/>
        <v/>
      </c>
      <c r="V103" s="27"/>
      <c r="W103" s="26"/>
      <c r="X103" s="26"/>
      <c r="Y103" s="27"/>
      <c r="Z103" s="3"/>
      <c r="AA103" s="14"/>
      <c r="AB103" s="3"/>
      <c r="AC103" s="3"/>
      <c r="AD103" s="14"/>
      <c r="AE103" s="26"/>
      <c r="AF103" s="27"/>
      <c r="AG103" s="26"/>
      <c r="AH103" s="26"/>
      <c r="AI103" s="27"/>
      <c r="AJ103" s="26"/>
      <c r="AK103" s="26"/>
      <c r="AL103" s="6"/>
      <c r="AM103" s="6"/>
    </row>
    <row r="104" spans="1:39" ht="21" customHeight="1" x14ac:dyDescent="0.15">
      <c r="A104" s="62"/>
      <c r="B104" s="63"/>
      <c r="C104" s="57"/>
      <c r="D104" s="60"/>
      <c r="E104" s="60"/>
      <c r="F104" s="77"/>
      <c r="G104" s="219"/>
      <c r="H104" s="213"/>
      <c r="I104" s="214"/>
      <c r="J104" s="214"/>
      <c r="K104" s="315">
        <f t="shared" si="5"/>
        <v>0</v>
      </c>
      <c r="L104" s="58"/>
      <c r="M104" s="58"/>
      <c r="N104" s="58"/>
      <c r="O104" s="58"/>
      <c r="P104" s="65"/>
      <c r="Q104" s="65"/>
      <c r="R104" s="65"/>
      <c r="S104" s="72"/>
      <c r="T104" s="27" t="str">
        <f t="shared" si="3"/>
        <v/>
      </c>
      <c r="U104" s="49" t="str">
        <f t="shared" si="4"/>
        <v/>
      </c>
      <c r="V104" s="32"/>
      <c r="W104" s="31"/>
      <c r="X104" s="31"/>
      <c r="Y104" s="32"/>
      <c r="Z104" s="3"/>
      <c r="AA104" s="14"/>
      <c r="AB104" s="4"/>
      <c r="AC104" s="3"/>
      <c r="AD104" s="14"/>
      <c r="AE104" s="31"/>
      <c r="AF104" s="32"/>
      <c r="AG104" s="31"/>
      <c r="AH104" s="31"/>
      <c r="AI104" s="32"/>
      <c r="AJ104" s="26"/>
      <c r="AK104" s="26"/>
      <c r="AL104" s="6"/>
      <c r="AM104" s="6"/>
    </row>
    <row r="105" spans="1:39" ht="21" customHeight="1" x14ac:dyDescent="0.15">
      <c r="A105" s="62"/>
      <c r="B105" s="63"/>
      <c r="C105" s="57"/>
      <c r="D105" s="60"/>
      <c r="E105" s="60"/>
      <c r="F105" s="77"/>
      <c r="G105" s="219"/>
      <c r="H105" s="213"/>
      <c r="I105" s="214"/>
      <c r="J105" s="214"/>
      <c r="K105" s="315">
        <f t="shared" si="5"/>
        <v>0</v>
      </c>
      <c r="L105" s="58"/>
      <c r="M105" s="58"/>
      <c r="N105" s="58"/>
      <c r="O105" s="58"/>
      <c r="P105" s="65"/>
      <c r="Q105" s="65"/>
      <c r="R105" s="65"/>
      <c r="S105" s="72"/>
      <c r="T105" s="27" t="str">
        <f t="shared" si="3"/>
        <v/>
      </c>
      <c r="U105" s="49" t="str">
        <f t="shared" si="4"/>
        <v/>
      </c>
      <c r="V105" s="32"/>
      <c r="W105" s="31"/>
      <c r="X105" s="31"/>
      <c r="Y105" s="32"/>
      <c r="Z105" s="3"/>
      <c r="AA105" s="14"/>
      <c r="AB105" s="4"/>
      <c r="AC105" s="3"/>
      <c r="AD105" s="14"/>
      <c r="AE105" s="31"/>
      <c r="AF105" s="32"/>
      <c r="AG105" s="31"/>
      <c r="AH105" s="31"/>
      <c r="AI105" s="32"/>
      <c r="AJ105" s="26"/>
      <c r="AK105" s="26"/>
      <c r="AL105" s="6"/>
      <c r="AM105" s="6"/>
    </row>
    <row r="106" spans="1:39" ht="21" customHeight="1" x14ac:dyDescent="0.15">
      <c r="A106" s="172">
        <v>100</v>
      </c>
      <c r="B106" s="105"/>
      <c r="C106" s="111"/>
      <c r="D106" s="95"/>
      <c r="E106" s="95"/>
      <c r="F106" s="166"/>
      <c r="G106" s="220"/>
      <c r="H106" s="228"/>
      <c r="I106" s="229"/>
      <c r="J106" s="229"/>
      <c r="K106" s="316">
        <f t="shared" ref="K106:K134" si="6">J106-E106</f>
        <v>0</v>
      </c>
      <c r="L106" s="68"/>
      <c r="M106" s="68"/>
      <c r="N106" s="68"/>
      <c r="O106" s="68"/>
      <c r="P106" s="154"/>
      <c r="Q106" s="154"/>
      <c r="R106" s="154"/>
      <c r="S106" s="155"/>
      <c r="T106" s="27" t="str">
        <f t="shared" si="3"/>
        <v/>
      </c>
      <c r="U106" s="49" t="str">
        <f t="shared" si="4"/>
        <v/>
      </c>
      <c r="V106" s="34"/>
      <c r="W106" s="33"/>
      <c r="X106" s="33"/>
      <c r="Y106" s="34"/>
      <c r="Z106" s="3"/>
      <c r="AA106" s="14"/>
      <c r="AB106" s="5"/>
      <c r="AC106" s="3"/>
      <c r="AD106" s="14"/>
      <c r="AE106" s="33"/>
      <c r="AF106" s="34"/>
      <c r="AG106" s="33"/>
      <c r="AH106" s="33"/>
      <c r="AI106" s="34"/>
      <c r="AJ106" s="26"/>
      <c r="AK106" s="26"/>
      <c r="AL106" s="6"/>
      <c r="AM106" s="6"/>
    </row>
    <row r="107" spans="1:39" ht="21" customHeight="1" x14ac:dyDescent="0.15">
      <c r="A107" s="171">
        <v>101</v>
      </c>
      <c r="B107" s="99"/>
      <c r="C107" s="97"/>
      <c r="D107" s="98"/>
      <c r="E107" s="98"/>
      <c r="F107" s="164"/>
      <c r="G107" s="221"/>
      <c r="H107" s="223"/>
      <c r="I107" s="224"/>
      <c r="J107" s="224"/>
      <c r="K107" s="314">
        <f t="shared" si="6"/>
        <v>0</v>
      </c>
      <c r="L107" s="69"/>
      <c r="M107" s="69"/>
      <c r="N107" s="69"/>
      <c r="O107" s="69"/>
      <c r="P107" s="152"/>
      <c r="Q107" s="152"/>
      <c r="R107" s="152"/>
      <c r="S107" s="153"/>
      <c r="T107" s="27" t="str">
        <f t="shared" si="3"/>
        <v/>
      </c>
      <c r="U107" s="49" t="str">
        <f t="shared" si="4"/>
        <v/>
      </c>
      <c r="V107" s="27"/>
      <c r="W107" s="26"/>
      <c r="X107" s="26"/>
      <c r="Y107" s="27"/>
      <c r="Z107" s="3"/>
      <c r="AA107" s="14"/>
      <c r="AB107" s="3"/>
      <c r="AC107" s="3"/>
      <c r="AD107" s="14"/>
      <c r="AE107" s="26"/>
      <c r="AF107" s="27"/>
      <c r="AG107" s="26"/>
      <c r="AH107" s="26"/>
      <c r="AI107" s="27"/>
      <c r="AJ107" s="26"/>
      <c r="AK107" s="26"/>
      <c r="AL107" s="6"/>
      <c r="AM107" s="6"/>
    </row>
    <row r="108" spans="1:39" ht="21" customHeight="1" x14ac:dyDescent="0.15">
      <c r="A108" s="62">
        <v>102</v>
      </c>
      <c r="B108" s="63"/>
      <c r="C108" s="57"/>
      <c r="D108" s="60"/>
      <c r="E108" s="60"/>
      <c r="F108" s="77"/>
      <c r="G108" s="219"/>
      <c r="H108" s="213"/>
      <c r="I108" s="214"/>
      <c r="J108" s="214"/>
      <c r="K108" s="315">
        <f t="shared" si="6"/>
        <v>0</v>
      </c>
      <c r="L108" s="58"/>
      <c r="M108" s="58"/>
      <c r="N108" s="58"/>
      <c r="O108" s="58"/>
      <c r="P108" s="65"/>
      <c r="Q108" s="65"/>
      <c r="R108" s="65"/>
      <c r="S108" s="72"/>
      <c r="T108" s="27" t="str">
        <f t="shared" si="3"/>
        <v/>
      </c>
      <c r="U108" s="49" t="str">
        <f t="shared" si="4"/>
        <v/>
      </c>
      <c r="V108" s="27"/>
      <c r="W108" s="26"/>
      <c r="X108" s="26"/>
      <c r="Y108" s="27"/>
      <c r="Z108" s="3"/>
      <c r="AA108" s="14"/>
      <c r="AB108" s="3"/>
      <c r="AC108" s="3"/>
      <c r="AD108" s="14"/>
      <c r="AE108" s="26"/>
      <c r="AF108" s="27"/>
      <c r="AG108" s="26"/>
      <c r="AH108" s="26"/>
      <c r="AI108" s="27"/>
      <c r="AJ108" s="26"/>
      <c r="AK108" s="26"/>
      <c r="AL108" s="6"/>
      <c r="AM108" s="6"/>
    </row>
    <row r="109" spans="1:39" ht="21" customHeight="1" x14ac:dyDescent="0.15">
      <c r="A109" s="62">
        <v>103</v>
      </c>
      <c r="B109" s="63"/>
      <c r="C109" s="57"/>
      <c r="D109" s="60"/>
      <c r="E109" s="60"/>
      <c r="F109" s="77"/>
      <c r="G109" s="219"/>
      <c r="H109" s="213"/>
      <c r="I109" s="214"/>
      <c r="J109" s="214"/>
      <c r="K109" s="315">
        <f t="shared" si="6"/>
        <v>0</v>
      </c>
      <c r="L109" s="58"/>
      <c r="M109" s="58"/>
      <c r="N109" s="58"/>
      <c r="O109" s="58"/>
      <c r="P109" s="65"/>
      <c r="Q109" s="65"/>
      <c r="R109" s="65"/>
      <c r="S109" s="72"/>
      <c r="T109" s="27" t="str">
        <f t="shared" si="3"/>
        <v/>
      </c>
      <c r="U109" s="49" t="str">
        <f t="shared" si="4"/>
        <v/>
      </c>
      <c r="V109" s="27"/>
      <c r="W109" s="26"/>
      <c r="X109" s="26"/>
      <c r="Y109" s="27"/>
      <c r="Z109" s="3"/>
      <c r="AA109" s="14"/>
      <c r="AB109" s="3"/>
      <c r="AC109" s="3"/>
      <c r="AD109" s="14"/>
      <c r="AE109" s="26"/>
      <c r="AF109" s="27"/>
      <c r="AG109" s="26"/>
      <c r="AH109" s="26"/>
      <c r="AI109" s="27"/>
      <c r="AJ109" s="26"/>
      <c r="AK109" s="26"/>
      <c r="AL109" s="6"/>
      <c r="AM109" s="6"/>
    </row>
    <row r="110" spans="1:39" ht="21" customHeight="1" x14ac:dyDescent="0.15">
      <c r="A110" s="62">
        <v>104</v>
      </c>
      <c r="B110" s="63"/>
      <c r="C110" s="57"/>
      <c r="D110" s="60"/>
      <c r="E110" s="60"/>
      <c r="F110" s="77"/>
      <c r="G110" s="219"/>
      <c r="H110" s="213"/>
      <c r="I110" s="214"/>
      <c r="J110" s="214"/>
      <c r="K110" s="315">
        <f t="shared" si="6"/>
        <v>0</v>
      </c>
      <c r="L110" s="58"/>
      <c r="M110" s="58"/>
      <c r="N110" s="58"/>
      <c r="O110" s="58"/>
      <c r="P110" s="65"/>
      <c r="Q110" s="65"/>
      <c r="R110" s="65"/>
      <c r="S110" s="72"/>
      <c r="T110" s="27" t="str">
        <f t="shared" si="3"/>
        <v/>
      </c>
      <c r="U110" s="49" t="str">
        <f t="shared" si="4"/>
        <v/>
      </c>
      <c r="V110" s="27"/>
      <c r="W110" s="26"/>
      <c r="X110" s="26"/>
      <c r="Y110" s="27"/>
      <c r="Z110" s="3"/>
      <c r="AA110" s="14"/>
      <c r="AB110" s="3"/>
      <c r="AC110" s="3"/>
      <c r="AD110" s="14"/>
      <c r="AE110" s="26"/>
      <c r="AF110" s="27"/>
      <c r="AG110" s="26"/>
      <c r="AH110" s="26"/>
      <c r="AI110" s="27"/>
      <c r="AJ110" s="26"/>
      <c r="AK110" s="26"/>
      <c r="AL110" s="6"/>
      <c r="AM110" s="6"/>
    </row>
    <row r="111" spans="1:39" ht="21" customHeight="1" x14ac:dyDescent="0.15">
      <c r="A111" s="62">
        <v>105</v>
      </c>
      <c r="B111" s="63"/>
      <c r="C111" s="57"/>
      <c r="D111" s="60"/>
      <c r="E111" s="60"/>
      <c r="F111" s="77"/>
      <c r="G111" s="219"/>
      <c r="H111" s="213"/>
      <c r="I111" s="214"/>
      <c r="J111" s="214"/>
      <c r="K111" s="315">
        <f t="shared" si="6"/>
        <v>0</v>
      </c>
      <c r="L111" s="58"/>
      <c r="M111" s="58"/>
      <c r="N111" s="58"/>
      <c r="O111" s="58"/>
      <c r="P111" s="65"/>
      <c r="Q111" s="65"/>
      <c r="R111" s="65"/>
      <c r="S111" s="72"/>
      <c r="T111" s="27" t="str">
        <f t="shared" si="3"/>
        <v/>
      </c>
      <c r="U111" s="49" t="str">
        <f t="shared" si="4"/>
        <v/>
      </c>
      <c r="V111" s="27"/>
      <c r="W111" s="26"/>
      <c r="X111" s="26"/>
      <c r="Y111" s="27"/>
      <c r="Z111" s="3"/>
      <c r="AA111" s="14"/>
      <c r="AB111" s="3"/>
      <c r="AC111" s="3"/>
      <c r="AD111" s="14"/>
      <c r="AE111" s="26"/>
      <c r="AF111" s="27"/>
      <c r="AG111" s="26"/>
      <c r="AH111" s="26"/>
      <c r="AI111" s="27"/>
      <c r="AJ111" s="26"/>
      <c r="AK111" s="26"/>
      <c r="AL111" s="6"/>
      <c r="AM111" s="6"/>
    </row>
    <row r="112" spans="1:39" ht="21" customHeight="1" x14ac:dyDescent="0.15">
      <c r="A112" s="62">
        <v>106</v>
      </c>
      <c r="B112" s="63"/>
      <c r="C112" s="57"/>
      <c r="D112" s="60"/>
      <c r="E112" s="60"/>
      <c r="F112" s="77"/>
      <c r="G112" s="219"/>
      <c r="H112" s="213"/>
      <c r="I112" s="214"/>
      <c r="J112" s="214"/>
      <c r="K112" s="315">
        <f t="shared" si="6"/>
        <v>0</v>
      </c>
      <c r="L112" s="58"/>
      <c r="M112" s="58"/>
      <c r="N112" s="58"/>
      <c r="O112" s="58"/>
      <c r="P112" s="65"/>
      <c r="Q112" s="65"/>
      <c r="R112" s="65"/>
      <c r="S112" s="72"/>
      <c r="T112" s="27" t="str">
        <f t="shared" si="3"/>
        <v/>
      </c>
      <c r="U112" s="49" t="str">
        <f t="shared" si="4"/>
        <v/>
      </c>
      <c r="V112" s="30"/>
      <c r="W112" s="26"/>
      <c r="X112" s="26"/>
      <c r="Y112" s="27"/>
      <c r="Z112" s="3"/>
      <c r="AA112" s="14"/>
      <c r="AB112" s="3"/>
      <c r="AC112" s="3"/>
      <c r="AD112" s="14"/>
      <c r="AE112" s="26"/>
      <c r="AF112" s="27"/>
      <c r="AG112" s="26"/>
      <c r="AH112" s="26"/>
      <c r="AI112" s="27"/>
      <c r="AJ112" s="26"/>
      <c r="AK112" s="26"/>
      <c r="AL112" s="6"/>
      <c r="AM112" s="6"/>
    </row>
    <row r="113" spans="1:39" ht="21" customHeight="1" x14ac:dyDescent="0.15">
      <c r="A113" s="62">
        <v>107</v>
      </c>
      <c r="B113" s="63"/>
      <c r="C113" s="57"/>
      <c r="D113" s="60"/>
      <c r="E113" s="60"/>
      <c r="F113" s="77"/>
      <c r="G113" s="219"/>
      <c r="H113" s="213"/>
      <c r="I113" s="214"/>
      <c r="J113" s="214"/>
      <c r="K113" s="315">
        <f t="shared" si="6"/>
        <v>0</v>
      </c>
      <c r="L113" s="58"/>
      <c r="M113" s="58"/>
      <c r="N113" s="58"/>
      <c r="O113" s="58"/>
      <c r="P113" s="65"/>
      <c r="Q113" s="65"/>
      <c r="R113" s="65"/>
      <c r="S113" s="72"/>
      <c r="T113" s="27" t="str">
        <f t="shared" si="3"/>
        <v/>
      </c>
      <c r="U113" s="49" t="str">
        <f t="shared" si="4"/>
        <v/>
      </c>
      <c r="V113" s="27"/>
      <c r="W113" s="26"/>
      <c r="X113" s="26"/>
      <c r="Y113" s="27"/>
      <c r="Z113" s="3"/>
      <c r="AA113" s="14"/>
      <c r="AB113" s="3"/>
      <c r="AC113" s="3"/>
      <c r="AD113" s="14"/>
      <c r="AE113" s="26"/>
      <c r="AF113" s="27"/>
      <c r="AG113" s="26"/>
      <c r="AH113" s="26"/>
      <c r="AI113" s="27"/>
      <c r="AJ113" s="26"/>
      <c r="AK113" s="26"/>
      <c r="AL113" s="6"/>
      <c r="AM113" s="6"/>
    </row>
    <row r="114" spans="1:39" ht="21" customHeight="1" x14ac:dyDescent="0.15">
      <c r="A114" s="62">
        <v>108</v>
      </c>
      <c r="B114" s="63"/>
      <c r="C114" s="57"/>
      <c r="D114" s="60"/>
      <c r="E114" s="60"/>
      <c r="F114" s="77"/>
      <c r="G114" s="219"/>
      <c r="H114" s="213"/>
      <c r="I114" s="214"/>
      <c r="J114" s="214"/>
      <c r="K114" s="315">
        <f t="shared" si="6"/>
        <v>0</v>
      </c>
      <c r="L114" s="58"/>
      <c r="M114" s="58"/>
      <c r="N114" s="58"/>
      <c r="O114" s="58"/>
      <c r="P114" s="65"/>
      <c r="Q114" s="65"/>
      <c r="R114" s="65"/>
      <c r="S114" s="72"/>
      <c r="T114" s="27" t="str">
        <f t="shared" si="3"/>
        <v/>
      </c>
      <c r="U114" s="49" t="str">
        <f t="shared" si="4"/>
        <v/>
      </c>
      <c r="V114" s="27"/>
      <c r="W114" s="26"/>
      <c r="X114" s="26"/>
      <c r="Y114" s="27"/>
      <c r="Z114" s="3"/>
      <c r="AA114" s="14"/>
      <c r="AB114" s="3"/>
      <c r="AC114" s="3"/>
      <c r="AD114" s="14"/>
      <c r="AE114" s="26"/>
      <c r="AF114" s="27"/>
      <c r="AG114" s="26"/>
      <c r="AH114" s="26"/>
      <c r="AI114" s="27"/>
      <c r="AJ114" s="26"/>
      <c r="AK114" s="26"/>
      <c r="AL114" s="6"/>
      <c r="AM114" s="6"/>
    </row>
    <row r="115" spans="1:39" ht="21" customHeight="1" x14ac:dyDescent="0.15">
      <c r="A115" s="62">
        <v>109</v>
      </c>
      <c r="B115" s="63"/>
      <c r="C115" s="57"/>
      <c r="D115" s="60"/>
      <c r="E115" s="60"/>
      <c r="F115" s="77"/>
      <c r="G115" s="219"/>
      <c r="H115" s="213"/>
      <c r="I115" s="214"/>
      <c r="J115" s="214"/>
      <c r="K115" s="315">
        <f t="shared" si="6"/>
        <v>0</v>
      </c>
      <c r="L115" s="58"/>
      <c r="M115" s="58"/>
      <c r="N115" s="58"/>
      <c r="O115" s="58"/>
      <c r="P115" s="65"/>
      <c r="Q115" s="65"/>
      <c r="R115" s="65"/>
      <c r="S115" s="72"/>
      <c r="T115" s="27" t="str">
        <f t="shared" si="3"/>
        <v/>
      </c>
      <c r="U115" s="49" t="str">
        <f t="shared" si="4"/>
        <v/>
      </c>
      <c r="V115" s="27"/>
      <c r="W115" s="26"/>
      <c r="X115" s="26"/>
      <c r="Y115" s="27"/>
      <c r="Z115" s="3"/>
      <c r="AA115" s="14"/>
      <c r="AB115" s="3"/>
      <c r="AC115" s="3"/>
      <c r="AD115" s="14"/>
      <c r="AE115" s="26"/>
      <c r="AF115" s="27"/>
      <c r="AG115" s="26"/>
      <c r="AH115" s="26"/>
      <c r="AI115" s="27"/>
      <c r="AJ115" s="26"/>
      <c r="AK115" s="26"/>
      <c r="AL115" s="6"/>
      <c r="AM115" s="6"/>
    </row>
    <row r="116" spans="1:39" ht="21" customHeight="1" x14ac:dyDescent="0.15">
      <c r="A116" s="206">
        <v>110</v>
      </c>
      <c r="B116" s="63"/>
      <c r="C116" s="57"/>
      <c r="D116" s="60"/>
      <c r="E116" s="60"/>
      <c r="F116" s="77"/>
      <c r="G116" s="219"/>
      <c r="H116" s="213"/>
      <c r="I116" s="214"/>
      <c r="J116" s="214"/>
      <c r="K116" s="315">
        <f t="shared" si="6"/>
        <v>0</v>
      </c>
      <c r="L116" s="58"/>
      <c r="M116" s="58"/>
      <c r="N116" s="58"/>
      <c r="O116" s="58"/>
      <c r="P116" s="65"/>
      <c r="Q116" s="65"/>
      <c r="R116" s="65"/>
      <c r="S116" s="72"/>
      <c r="T116" s="27" t="str">
        <f t="shared" si="3"/>
        <v/>
      </c>
      <c r="U116" s="49" t="str">
        <f t="shared" si="4"/>
        <v/>
      </c>
      <c r="V116" s="27"/>
      <c r="W116" s="26"/>
      <c r="X116" s="26"/>
      <c r="Y116" s="27"/>
      <c r="Z116" s="3"/>
      <c r="AA116" s="14"/>
      <c r="AB116" s="3"/>
      <c r="AC116" s="3"/>
      <c r="AD116" s="14"/>
      <c r="AE116" s="26"/>
      <c r="AF116" s="27"/>
      <c r="AG116" s="26"/>
      <c r="AH116" s="26"/>
      <c r="AI116" s="27"/>
      <c r="AJ116" s="26"/>
      <c r="AK116" s="26"/>
      <c r="AL116" s="6"/>
      <c r="AM116" s="6"/>
    </row>
    <row r="117" spans="1:39" ht="21" customHeight="1" x14ac:dyDescent="0.15">
      <c r="A117" s="62">
        <v>111</v>
      </c>
      <c r="B117" s="63"/>
      <c r="C117" s="57"/>
      <c r="D117" s="60"/>
      <c r="E117" s="60"/>
      <c r="F117" s="77"/>
      <c r="G117" s="219"/>
      <c r="H117" s="213"/>
      <c r="I117" s="214"/>
      <c r="J117" s="214"/>
      <c r="K117" s="315">
        <f t="shared" si="6"/>
        <v>0</v>
      </c>
      <c r="L117" s="58"/>
      <c r="M117" s="58"/>
      <c r="N117" s="58"/>
      <c r="O117" s="58"/>
      <c r="P117" s="170"/>
      <c r="Q117" s="170"/>
      <c r="R117" s="170"/>
      <c r="S117" s="73"/>
      <c r="T117" s="27" t="str">
        <f t="shared" si="3"/>
        <v/>
      </c>
      <c r="U117" s="49" t="str">
        <f t="shared" si="4"/>
        <v/>
      </c>
      <c r="V117" s="27"/>
      <c r="W117" s="26"/>
      <c r="X117" s="26"/>
      <c r="Y117" s="27"/>
      <c r="Z117" s="3"/>
      <c r="AA117" s="14"/>
      <c r="AB117" s="3"/>
      <c r="AC117" s="3"/>
      <c r="AD117" s="14"/>
      <c r="AE117" s="26"/>
      <c r="AF117" s="27"/>
      <c r="AG117" s="26"/>
      <c r="AH117" s="26"/>
      <c r="AI117" s="27"/>
      <c r="AJ117" s="26"/>
      <c r="AK117" s="26"/>
      <c r="AL117" s="6"/>
      <c r="AM117" s="6"/>
    </row>
    <row r="118" spans="1:39" ht="21" customHeight="1" x14ac:dyDescent="0.15">
      <c r="A118" s="62">
        <v>112</v>
      </c>
      <c r="B118" s="64"/>
      <c r="C118" s="57"/>
      <c r="D118" s="60"/>
      <c r="E118" s="60"/>
      <c r="F118" s="77"/>
      <c r="G118" s="212"/>
      <c r="H118" s="213"/>
      <c r="I118" s="214"/>
      <c r="J118" s="214"/>
      <c r="K118" s="315">
        <f t="shared" si="6"/>
        <v>0</v>
      </c>
      <c r="L118" s="58"/>
      <c r="M118" s="58"/>
      <c r="N118" s="58"/>
      <c r="O118" s="58"/>
      <c r="P118" s="79"/>
      <c r="Q118" s="79"/>
      <c r="R118" s="79"/>
      <c r="S118" s="73"/>
      <c r="T118" s="27" t="str">
        <f t="shared" si="3"/>
        <v/>
      </c>
      <c r="U118" s="49" t="str">
        <f t="shared" si="4"/>
        <v/>
      </c>
      <c r="V118" s="27"/>
      <c r="W118" s="26"/>
      <c r="X118" s="26"/>
      <c r="Y118" s="27"/>
      <c r="Z118" s="3"/>
      <c r="AA118" s="14"/>
      <c r="AB118" s="3"/>
      <c r="AC118" s="3"/>
      <c r="AD118" s="14"/>
      <c r="AE118" s="26"/>
      <c r="AF118" s="27"/>
      <c r="AG118" s="26"/>
      <c r="AH118" s="26"/>
      <c r="AI118" s="27"/>
      <c r="AJ118" s="26"/>
      <c r="AK118" s="26"/>
      <c r="AL118" s="6"/>
      <c r="AM118" s="6"/>
    </row>
    <row r="119" spans="1:39" ht="21" customHeight="1" x14ac:dyDescent="0.15">
      <c r="A119" s="62">
        <v>113</v>
      </c>
      <c r="B119" s="63"/>
      <c r="C119" s="57"/>
      <c r="D119" s="60"/>
      <c r="E119" s="60"/>
      <c r="F119" s="77"/>
      <c r="G119" s="219"/>
      <c r="H119" s="213"/>
      <c r="I119" s="214"/>
      <c r="J119" s="214"/>
      <c r="K119" s="315">
        <f t="shared" si="6"/>
        <v>0</v>
      </c>
      <c r="L119" s="58"/>
      <c r="M119" s="58"/>
      <c r="N119" s="58"/>
      <c r="O119" s="58"/>
      <c r="P119" s="79"/>
      <c r="Q119" s="79"/>
      <c r="R119" s="79"/>
      <c r="S119" s="73"/>
      <c r="T119" s="27" t="str">
        <f t="shared" si="3"/>
        <v/>
      </c>
      <c r="U119" s="49" t="str">
        <f t="shared" si="4"/>
        <v/>
      </c>
      <c r="V119" s="27"/>
      <c r="W119" s="26"/>
      <c r="X119" s="26"/>
      <c r="Y119" s="27"/>
      <c r="Z119" s="3"/>
      <c r="AA119" s="14"/>
      <c r="AB119" s="3"/>
      <c r="AC119" s="3"/>
      <c r="AD119" s="14"/>
      <c r="AE119" s="26"/>
      <c r="AF119" s="27"/>
      <c r="AG119" s="26"/>
      <c r="AH119" s="26"/>
      <c r="AI119" s="27"/>
      <c r="AJ119" s="26"/>
      <c r="AK119" s="26"/>
      <c r="AL119" s="6"/>
      <c r="AM119" s="6"/>
    </row>
    <row r="120" spans="1:39" ht="21" customHeight="1" x14ac:dyDescent="0.15">
      <c r="A120" s="62">
        <v>114</v>
      </c>
      <c r="B120" s="64"/>
      <c r="C120" s="57"/>
      <c r="D120" s="60"/>
      <c r="E120" s="60"/>
      <c r="F120" s="77"/>
      <c r="G120" s="212"/>
      <c r="H120" s="213"/>
      <c r="I120" s="214"/>
      <c r="J120" s="214"/>
      <c r="K120" s="315">
        <f t="shared" si="6"/>
        <v>0</v>
      </c>
      <c r="L120" s="58"/>
      <c r="M120" s="58"/>
      <c r="N120" s="58"/>
      <c r="O120" s="58"/>
      <c r="P120" s="65"/>
      <c r="Q120" s="65"/>
      <c r="R120" s="65"/>
      <c r="S120" s="72"/>
      <c r="T120" s="27" t="str">
        <f t="shared" si="3"/>
        <v/>
      </c>
      <c r="U120" s="49" t="str">
        <f t="shared" si="4"/>
        <v/>
      </c>
      <c r="V120" s="27"/>
      <c r="W120" s="26"/>
      <c r="X120" s="26"/>
      <c r="Y120" s="27"/>
      <c r="Z120" s="3"/>
      <c r="AA120" s="14"/>
      <c r="AB120" s="3"/>
      <c r="AC120" s="3"/>
      <c r="AD120" s="14"/>
      <c r="AE120" s="26"/>
      <c r="AF120" s="27"/>
      <c r="AG120" s="26"/>
      <c r="AH120" s="26"/>
      <c r="AI120" s="27"/>
      <c r="AJ120" s="26"/>
      <c r="AK120" s="26"/>
      <c r="AL120" s="6"/>
      <c r="AM120" s="6"/>
    </row>
    <row r="121" spans="1:39" ht="21" customHeight="1" x14ac:dyDescent="0.15">
      <c r="A121" s="62">
        <v>115</v>
      </c>
      <c r="B121" s="63"/>
      <c r="C121" s="57"/>
      <c r="D121" s="60"/>
      <c r="E121" s="60"/>
      <c r="F121" s="77"/>
      <c r="G121" s="219"/>
      <c r="H121" s="213"/>
      <c r="I121" s="214"/>
      <c r="J121" s="214"/>
      <c r="K121" s="315">
        <f t="shared" si="6"/>
        <v>0</v>
      </c>
      <c r="L121" s="58"/>
      <c r="M121" s="58"/>
      <c r="N121" s="58"/>
      <c r="O121" s="58"/>
      <c r="P121" s="65"/>
      <c r="Q121" s="65"/>
      <c r="R121" s="65"/>
      <c r="S121" s="72"/>
      <c r="T121" s="27" t="str">
        <f t="shared" si="3"/>
        <v/>
      </c>
      <c r="U121" s="49" t="str">
        <f t="shared" si="4"/>
        <v/>
      </c>
      <c r="V121" s="27"/>
      <c r="W121" s="26"/>
      <c r="X121" s="26"/>
      <c r="Y121" s="27"/>
      <c r="Z121" s="3"/>
      <c r="AA121" s="14"/>
      <c r="AB121" s="3"/>
      <c r="AC121" s="3"/>
      <c r="AD121" s="14"/>
      <c r="AE121" s="26"/>
      <c r="AF121" s="27"/>
      <c r="AG121" s="26"/>
      <c r="AH121" s="26"/>
      <c r="AI121" s="27"/>
      <c r="AJ121" s="26"/>
      <c r="AK121" s="26"/>
      <c r="AL121" s="6"/>
      <c r="AM121" s="6"/>
    </row>
    <row r="122" spans="1:39" ht="21" customHeight="1" x14ac:dyDescent="0.15">
      <c r="A122" s="62">
        <v>116</v>
      </c>
      <c r="B122" s="63"/>
      <c r="C122" s="57"/>
      <c r="D122" s="60"/>
      <c r="E122" s="60"/>
      <c r="F122" s="77"/>
      <c r="G122" s="219"/>
      <c r="H122" s="213"/>
      <c r="I122" s="214"/>
      <c r="J122" s="214"/>
      <c r="K122" s="315">
        <f t="shared" si="6"/>
        <v>0</v>
      </c>
      <c r="L122" s="58"/>
      <c r="M122" s="58"/>
      <c r="N122" s="58"/>
      <c r="O122" s="58"/>
      <c r="P122" s="65"/>
      <c r="Q122" s="65"/>
      <c r="R122" s="65"/>
      <c r="S122" s="72"/>
      <c r="T122" s="27" t="str">
        <f t="shared" si="3"/>
        <v/>
      </c>
      <c r="U122" s="49" t="str">
        <f t="shared" si="4"/>
        <v/>
      </c>
      <c r="V122" s="27"/>
      <c r="W122" s="26"/>
      <c r="X122" s="26"/>
      <c r="Y122" s="27"/>
      <c r="Z122" s="3"/>
      <c r="AA122" s="14"/>
      <c r="AB122" s="3"/>
      <c r="AC122" s="3"/>
      <c r="AD122" s="14"/>
      <c r="AE122" s="26"/>
      <c r="AF122" s="27"/>
      <c r="AG122" s="26"/>
      <c r="AH122" s="26"/>
      <c r="AI122" s="27"/>
      <c r="AJ122" s="26"/>
      <c r="AK122" s="26"/>
      <c r="AL122" s="6"/>
      <c r="AM122" s="6"/>
    </row>
    <row r="123" spans="1:39" ht="21" customHeight="1" x14ac:dyDescent="0.15">
      <c r="A123" s="62">
        <v>117</v>
      </c>
      <c r="B123" s="63"/>
      <c r="C123" s="57"/>
      <c r="D123" s="60"/>
      <c r="E123" s="60"/>
      <c r="F123" s="77"/>
      <c r="G123" s="219"/>
      <c r="H123" s="213"/>
      <c r="I123" s="214"/>
      <c r="J123" s="214"/>
      <c r="K123" s="315">
        <f t="shared" si="6"/>
        <v>0</v>
      </c>
      <c r="L123" s="58"/>
      <c r="M123" s="58"/>
      <c r="N123" s="58"/>
      <c r="O123" s="58"/>
      <c r="P123" s="65"/>
      <c r="Q123" s="59"/>
      <c r="R123" s="65"/>
      <c r="S123" s="72"/>
      <c r="T123" s="27" t="str">
        <f t="shared" si="3"/>
        <v/>
      </c>
      <c r="U123" s="49" t="str">
        <f t="shared" si="4"/>
        <v/>
      </c>
      <c r="V123" s="27"/>
      <c r="W123" s="26"/>
      <c r="X123" s="26"/>
      <c r="Y123" s="27"/>
      <c r="Z123" s="3"/>
      <c r="AA123" s="14"/>
      <c r="AB123" s="3"/>
      <c r="AC123" s="3"/>
      <c r="AD123" s="14"/>
      <c r="AE123" s="26"/>
      <c r="AF123" s="27"/>
      <c r="AG123" s="26"/>
      <c r="AH123" s="26"/>
      <c r="AI123" s="27"/>
      <c r="AJ123" s="26"/>
      <c r="AK123" s="26"/>
      <c r="AL123" s="6"/>
      <c r="AM123" s="6"/>
    </row>
    <row r="124" spans="1:39" ht="21" customHeight="1" x14ac:dyDescent="0.15">
      <c r="A124" s="62">
        <v>118</v>
      </c>
      <c r="B124" s="63"/>
      <c r="C124" s="57"/>
      <c r="D124" s="60"/>
      <c r="E124" s="60"/>
      <c r="F124" s="77"/>
      <c r="G124" s="219"/>
      <c r="H124" s="213"/>
      <c r="I124" s="214"/>
      <c r="J124" s="214"/>
      <c r="K124" s="315">
        <f t="shared" si="6"/>
        <v>0</v>
      </c>
      <c r="L124" s="58"/>
      <c r="M124" s="58"/>
      <c r="N124" s="58"/>
      <c r="O124" s="58"/>
      <c r="P124" s="65"/>
      <c r="Q124" s="65"/>
      <c r="R124" s="65"/>
      <c r="S124" s="72"/>
      <c r="T124" s="27" t="str">
        <f t="shared" si="3"/>
        <v/>
      </c>
      <c r="U124" s="49" t="str">
        <f t="shared" si="4"/>
        <v/>
      </c>
      <c r="V124" s="32"/>
      <c r="W124" s="31"/>
      <c r="X124" s="31"/>
      <c r="Y124" s="32"/>
      <c r="Z124" s="3"/>
      <c r="AA124" s="14"/>
      <c r="AB124" s="4"/>
      <c r="AC124" s="3"/>
      <c r="AD124" s="14"/>
      <c r="AE124" s="31"/>
      <c r="AF124" s="32"/>
      <c r="AG124" s="31"/>
      <c r="AH124" s="31"/>
      <c r="AI124" s="32"/>
      <c r="AJ124" s="26"/>
      <c r="AK124" s="26"/>
      <c r="AL124" s="6"/>
      <c r="AM124" s="6"/>
    </row>
    <row r="125" spans="1:39" ht="21" customHeight="1" x14ac:dyDescent="0.15">
      <c r="A125" s="62">
        <v>119</v>
      </c>
      <c r="B125" s="63"/>
      <c r="C125" s="57"/>
      <c r="D125" s="60"/>
      <c r="E125" s="60"/>
      <c r="F125" s="77"/>
      <c r="G125" s="219"/>
      <c r="H125" s="213"/>
      <c r="I125" s="214"/>
      <c r="J125" s="214"/>
      <c r="K125" s="315">
        <f t="shared" si="6"/>
        <v>0</v>
      </c>
      <c r="L125" s="58"/>
      <c r="M125" s="58"/>
      <c r="N125" s="58"/>
      <c r="O125" s="58"/>
      <c r="P125" s="65"/>
      <c r="Q125" s="65"/>
      <c r="R125" s="65"/>
      <c r="S125" s="72"/>
      <c r="T125" s="27" t="str">
        <f t="shared" si="3"/>
        <v/>
      </c>
      <c r="U125" s="49" t="str">
        <f t="shared" si="4"/>
        <v/>
      </c>
      <c r="V125" s="32"/>
      <c r="W125" s="31"/>
      <c r="X125" s="31"/>
      <c r="Y125" s="32"/>
      <c r="Z125" s="3"/>
      <c r="AA125" s="14"/>
      <c r="AB125" s="4"/>
      <c r="AC125" s="3"/>
      <c r="AD125" s="14"/>
      <c r="AE125" s="31"/>
      <c r="AF125" s="32"/>
      <c r="AG125" s="31"/>
      <c r="AH125" s="31"/>
      <c r="AI125" s="32"/>
      <c r="AJ125" s="26"/>
      <c r="AK125" s="26"/>
      <c r="AL125" s="6"/>
      <c r="AM125" s="6"/>
    </row>
    <row r="126" spans="1:39" ht="21" customHeight="1" x14ac:dyDescent="0.15">
      <c r="A126" s="172">
        <v>120</v>
      </c>
      <c r="B126" s="105"/>
      <c r="C126" s="111"/>
      <c r="D126" s="95"/>
      <c r="E126" s="95"/>
      <c r="F126" s="166"/>
      <c r="G126" s="220"/>
      <c r="H126" s="228"/>
      <c r="I126" s="229"/>
      <c r="J126" s="229"/>
      <c r="K126" s="316">
        <f t="shared" si="6"/>
        <v>0</v>
      </c>
      <c r="L126" s="68"/>
      <c r="M126" s="68"/>
      <c r="N126" s="68"/>
      <c r="O126" s="68"/>
      <c r="P126" s="154"/>
      <c r="Q126" s="154"/>
      <c r="R126" s="154"/>
      <c r="S126" s="155"/>
      <c r="T126" s="27" t="str">
        <f t="shared" si="3"/>
        <v/>
      </c>
      <c r="U126" s="49" t="str">
        <f t="shared" si="4"/>
        <v/>
      </c>
      <c r="V126" s="34"/>
      <c r="W126" s="33"/>
      <c r="X126" s="33"/>
      <c r="Y126" s="34"/>
      <c r="Z126" s="3"/>
      <c r="AA126" s="14"/>
      <c r="AB126" s="5"/>
      <c r="AC126" s="3"/>
      <c r="AD126" s="14"/>
      <c r="AE126" s="33"/>
      <c r="AF126" s="34"/>
      <c r="AG126" s="33"/>
      <c r="AH126" s="33"/>
      <c r="AI126" s="34"/>
      <c r="AJ126" s="26"/>
      <c r="AK126" s="26"/>
      <c r="AL126" s="6"/>
      <c r="AM126" s="6"/>
    </row>
    <row r="127" spans="1:39" ht="21" customHeight="1" x14ac:dyDescent="0.15">
      <c r="A127" s="171">
        <v>121</v>
      </c>
      <c r="B127" s="99"/>
      <c r="C127" s="97"/>
      <c r="D127" s="98"/>
      <c r="E127" s="98"/>
      <c r="F127" s="164"/>
      <c r="G127" s="221"/>
      <c r="H127" s="223"/>
      <c r="I127" s="224"/>
      <c r="J127" s="224"/>
      <c r="K127" s="314">
        <f t="shared" si="6"/>
        <v>0</v>
      </c>
      <c r="L127" s="69"/>
      <c r="M127" s="69"/>
      <c r="N127" s="69"/>
      <c r="O127" s="69"/>
      <c r="P127" s="152"/>
      <c r="Q127" s="152"/>
      <c r="R127" s="152"/>
      <c r="S127" s="153"/>
      <c r="T127" s="27" t="str">
        <f t="shared" si="3"/>
        <v/>
      </c>
      <c r="U127" s="49" t="str">
        <f t="shared" si="4"/>
        <v/>
      </c>
      <c r="V127" s="27"/>
      <c r="W127" s="26"/>
      <c r="X127" s="26"/>
      <c r="Y127" s="27"/>
      <c r="Z127" s="3"/>
      <c r="AA127" s="14"/>
      <c r="AB127" s="3"/>
      <c r="AC127" s="3"/>
      <c r="AD127" s="14"/>
      <c r="AE127" s="26"/>
      <c r="AF127" s="27"/>
      <c r="AG127" s="26"/>
      <c r="AH127" s="26"/>
      <c r="AI127" s="27"/>
      <c r="AJ127" s="26"/>
      <c r="AK127" s="26"/>
      <c r="AL127" s="6"/>
      <c r="AM127" s="6"/>
    </row>
    <row r="128" spans="1:39" ht="21" customHeight="1" x14ac:dyDescent="0.15">
      <c r="A128" s="62">
        <v>122</v>
      </c>
      <c r="B128" s="64"/>
      <c r="C128" s="57"/>
      <c r="D128" s="60"/>
      <c r="E128" s="60"/>
      <c r="F128" s="77"/>
      <c r="G128" s="212"/>
      <c r="H128" s="213"/>
      <c r="I128" s="214"/>
      <c r="J128" s="214"/>
      <c r="K128" s="315">
        <f t="shared" si="6"/>
        <v>0</v>
      </c>
      <c r="L128" s="58"/>
      <c r="M128" s="58"/>
      <c r="N128" s="58"/>
      <c r="O128" s="58"/>
      <c r="P128" s="65"/>
      <c r="Q128" s="65"/>
      <c r="R128" s="65"/>
      <c r="S128" s="72"/>
      <c r="T128" s="27" t="str">
        <f t="shared" si="3"/>
        <v/>
      </c>
      <c r="U128" s="49" t="str">
        <f t="shared" si="4"/>
        <v/>
      </c>
      <c r="V128" s="27"/>
      <c r="W128" s="26"/>
      <c r="X128" s="26"/>
      <c r="Y128" s="27"/>
      <c r="Z128" s="3"/>
      <c r="AA128" s="14"/>
      <c r="AB128" s="3"/>
      <c r="AC128" s="3"/>
      <c r="AD128" s="14"/>
      <c r="AE128" s="26"/>
      <c r="AF128" s="27"/>
      <c r="AG128" s="26"/>
      <c r="AH128" s="26"/>
      <c r="AI128" s="27"/>
      <c r="AJ128" s="26"/>
      <c r="AK128" s="26"/>
      <c r="AL128" s="6"/>
      <c r="AM128" s="6"/>
    </row>
    <row r="129" spans="1:39" ht="21" customHeight="1" x14ac:dyDescent="0.15">
      <c r="A129" s="62">
        <v>123</v>
      </c>
      <c r="B129" s="64"/>
      <c r="C129" s="57"/>
      <c r="D129" s="60"/>
      <c r="E129" s="60"/>
      <c r="F129" s="77"/>
      <c r="G129" s="212"/>
      <c r="H129" s="213"/>
      <c r="I129" s="214"/>
      <c r="J129" s="214"/>
      <c r="K129" s="315">
        <f t="shared" si="6"/>
        <v>0</v>
      </c>
      <c r="L129" s="58"/>
      <c r="M129" s="58"/>
      <c r="N129" s="58"/>
      <c r="O129" s="58"/>
      <c r="P129" s="65"/>
      <c r="Q129" s="65"/>
      <c r="R129" s="65"/>
      <c r="S129" s="72"/>
      <c r="T129" s="27" t="str">
        <f t="shared" si="3"/>
        <v/>
      </c>
      <c r="U129" s="49" t="str">
        <f t="shared" si="4"/>
        <v/>
      </c>
      <c r="V129" s="27"/>
      <c r="W129" s="26"/>
      <c r="X129" s="26"/>
      <c r="Y129" s="27"/>
      <c r="Z129" s="3"/>
      <c r="AA129" s="14"/>
      <c r="AB129" s="3"/>
      <c r="AC129" s="3"/>
      <c r="AD129" s="14"/>
      <c r="AE129" s="26"/>
      <c r="AF129" s="27"/>
      <c r="AG129" s="26"/>
      <c r="AH129" s="26"/>
      <c r="AI129" s="27"/>
      <c r="AJ129" s="26"/>
      <c r="AK129" s="26"/>
      <c r="AL129" s="6"/>
      <c r="AM129" s="6"/>
    </row>
    <row r="130" spans="1:39" ht="21" customHeight="1" x14ac:dyDescent="0.15">
      <c r="A130" s="62">
        <v>124</v>
      </c>
      <c r="B130" s="64"/>
      <c r="C130" s="57"/>
      <c r="D130" s="60"/>
      <c r="E130" s="60"/>
      <c r="F130" s="77"/>
      <c r="G130" s="212"/>
      <c r="H130" s="213"/>
      <c r="I130" s="214"/>
      <c r="J130" s="214"/>
      <c r="K130" s="315">
        <f t="shared" si="6"/>
        <v>0</v>
      </c>
      <c r="L130" s="58"/>
      <c r="M130" s="58"/>
      <c r="N130" s="58"/>
      <c r="O130" s="58"/>
      <c r="P130" s="65"/>
      <c r="Q130" s="65"/>
      <c r="R130" s="65"/>
      <c r="S130" s="72"/>
      <c r="T130" s="27" t="str">
        <f t="shared" si="3"/>
        <v/>
      </c>
      <c r="U130" s="49" t="str">
        <f t="shared" si="4"/>
        <v/>
      </c>
      <c r="V130" s="27"/>
      <c r="W130" s="26"/>
      <c r="X130" s="26"/>
      <c r="Y130" s="27"/>
      <c r="Z130" s="3"/>
      <c r="AA130" s="14"/>
      <c r="AB130" s="3"/>
      <c r="AC130" s="3"/>
      <c r="AD130" s="14"/>
      <c r="AE130" s="26"/>
      <c r="AF130" s="27"/>
      <c r="AG130" s="26"/>
      <c r="AH130" s="26"/>
      <c r="AI130" s="27"/>
      <c r="AJ130" s="26"/>
      <c r="AK130" s="26"/>
      <c r="AL130" s="6"/>
      <c r="AM130" s="6"/>
    </row>
    <row r="131" spans="1:39" ht="21" customHeight="1" x14ac:dyDescent="0.15">
      <c r="A131" s="62">
        <v>125</v>
      </c>
      <c r="B131" s="67"/>
      <c r="C131" s="63"/>
      <c r="D131" s="86"/>
      <c r="E131" s="86"/>
      <c r="F131" s="77"/>
      <c r="G131" s="216"/>
      <c r="H131" s="219"/>
      <c r="I131" s="225"/>
      <c r="J131" s="225"/>
      <c r="K131" s="315">
        <f t="shared" si="6"/>
        <v>0</v>
      </c>
      <c r="L131" s="65"/>
      <c r="M131" s="65"/>
      <c r="N131" s="65"/>
      <c r="O131" s="65"/>
      <c r="P131" s="65"/>
      <c r="Q131" s="65"/>
      <c r="R131" s="65"/>
      <c r="S131" s="72"/>
      <c r="T131" s="27" t="str">
        <f t="shared" si="3"/>
        <v/>
      </c>
      <c r="U131" s="49" t="str">
        <f t="shared" si="4"/>
        <v/>
      </c>
      <c r="V131" s="27"/>
      <c r="W131" s="26"/>
      <c r="X131" s="26"/>
      <c r="Y131" s="27"/>
      <c r="Z131" s="3"/>
      <c r="AA131" s="14"/>
      <c r="AB131" s="3"/>
      <c r="AC131" s="3"/>
      <c r="AD131" s="14"/>
      <c r="AE131" s="26"/>
      <c r="AF131" s="27"/>
      <c r="AG131" s="26"/>
      <c r="AH131" s="26"/>
      <c r="AI131" s="27"/>
      <c r="AJ131" s="26"/>
      <c r="AK131" s="26"/>
      <c r="AL131" s="6"/>
      <c r="AM131" s="6"/>
    </row>
    <row r="132" spans="1:39" ht="21" customHeight="1" x14ac:dyDescent="0.15">
      <c r="A132" s="62">
        <v>126</v>
      </c>
      <c r="B132" s="67"/>
      <c r="C132" s="63"/>
      <c r="D132" s="86"/>
      <c r="E132" s="86"/>
      <c r="F132" s="77"/>
      <c r="G132" s="216"/>
      <c r="H132" s="219"/>
      <c r="I132" s="225"/>
      <c r="J132" s="225"/>
      <c r="K132" s="315">
        <f t="shared" si="6"/>
        <v>0</v>
      </c>
      <c r="L132" s="65"/>
      <c r="M132" s="65"/>
      <c r="N132" s="65"/>
      <c r="O132" s="65"/>
      <c r="P132" s="65"/>
      <c r="Q132" s="65"/>
      <c r="R132" s="65"/>
      <c r="S132" s="72"/>
      <c r="T132" s="27" t="str">
        <f t="shared" si="3"/>
        <v/>
      </c>
      <c r="U132" s="49" t="str">
        <f t="shared" si="4"/>
        <v/>
      </c>
      <c r="V132" s="30"/>
      <c r="W132" s="26"/>
      <c r="X132" s="26"/>
      <c r="Y132" s="27"/>
      <c r="Z132" s="3"/>
      <c r="AA132" s="14"/>
      <c r="AB132" s="3"/>
      <c r="AC132" s="3"/>
      <c r="AD132" s="14"/>
      <c r="AE132" s="26"/>
      <c r="AF132" s="27"/>
      <c r="AG132" s="26"/>
      <c r="AH132" s="26"/>
      <c r="AI132" s="27"/>
      <c r="AJ132" s="26"/>
      <c r="AK132" s="26"/>
      <c r="AL132" s="6"/>
      <c r="AM132" s="6"/>
    </row>
    <row r="133" spans="1:39" ht="21" customHeight="1" x14ac:dyDescent="0.15">
      <c r="A133" s="205">
        <v>127</v>
      </c>
      <c r="B133" s="80"/>
      <c r="C133" s="81"/>
      <c r="D133" s="89"/>
      <c r="E133" s="60"/>
      <c r="F133" s="81"/>
      <c r="G133" s="263"/>
      <c r="H133" s="264"/>
      <c r="I133" s="230"/>
      <c r="J133" s="214"/>
      <c r="K133" s="315">
        <f t="shared" si="6"/>
        <v>0</v>
      </c>
      <c r="L133" s="189"/>
      <c r="M133" s="189"/>
      <c r="N133" s="189"/>
      <c r="O133" s="189"/>
      <c r="P133" s="189"/>
      <c r="Q133" s="189"/>
      <c r="R133" s="189"/>
      <c r="S133" s="180"/>
      <c r="T133" s="27" t="str">
        <f t="shared" si="3"/>
        <v/>
      </c>
      <c r="U133" s="49" t="str">
        <f t="shared" si="4"/>
        <v/>
      </c>
      <c r="V133" s="27"/>
      <c r="W133" s="26"/>
      <c r="X133" s="26"/>
      <c r="Y133" s="27"/>
      <c r="Z133" s="3"/>
      <c r="AA133" s="14"/>
      <c r="AB133" s="3"/>
      <c r="AC133" s="3"/>
      <c r="AD133" s="14"/>
      <c r="AE133" s="26"/>
      <c r="AF133" s="27"/>
      <c r="AG133" s="26"/>
      <c r="AH133" s="26"/>
      <c r="AI133" s="27"/>
      <c r="AJ133" s="26"/>
      <c r="AK133" s="26"/>
      <c r="AL133" s="6"/>
      <c r="AM133" s="6"/>
    </row>
    <row r="134" spans="1:39" ht="21" customHeight="1" x14ac:dyDescent="0.15">
      <c r="A134" s="173">
        <v>128</v>
      </c>
      <c r="B134" s="67"/>
      <c r="C134" s="63"/>
      <c r="D134" s="86"/>
      <c r="E134" s="86"/>
      <c r="F134" s="77"/>
      <c r="G134" s="216"/>
      <c r="H134" s="219"/>
      <c r="I134" s="225"/>
      <c r="J134" s="225"/>
      <c r="K134" s="315">
        <f t="shared" si="6"/>
        <v>0</v>
      </c>
      <c r="L134" s="65"/>
      <c r="M134" s="65"/>
      <c r="N134" s="65"/>
      <c r="O134" s="65"/>
      <c r="P134" s="65"/>
      <c r="Q134" s="65"/>
      <c r="R134" s="65"/>
      <c r="S134" s="72"/>
      <c r="T134" s="27" t="str">
        <f t="shared" si="3"/>
        <v/>
      </c>
      <c r="U134" s="49" t="str">
        <f t="shared" si="4"/>
        <v/>
      </c>
      <c r="V134" s="27"/>
      <c r="W134" s="26"/>
      <c r="X134" s="26"/>
      <c r="Y134" s="27"/>
      <c r="Z134" s="3"/>
      <c r="AA134" s="14"/>
      <c r="AB134" s="3"/>
      <c r="AC134" s="3"/>
      <c r="AD134" s="14"/>
      <c r="AE134" s="26"/>
      <c r="AF134" s="27"/>
      <c r="AG134" s="26"/>
      <c r="AH134" s="26"/>
      <c r="AI134" s="27"/>
      <c r="AJ134" s="26"/>
      <c r="AK134" s="26"/>
      <c r="AL134" s="6"/>
      <c r="AM134" s="6"/>
    </row>
    <row r="135" spans="1:39" ht="21" customHeight="1" x14ac:dyDescent="0.15">
      <c r="A135" s="173">
        <v>129</v>
      </c>
      <c r="B135" s="67"/>
      <c r="C135" s="63"/>
      <c r="D135" s="86"/>
      <c r="E135" s="86"/>
      <c r="F135" s="77"/>
      <c r="G135" s="216"/>
      <c r="H135" s="219"/>
      <c r="I135" s="225"/>
      <c r="J135" s="225"/>
      <c r="K135" s="315">
        <f t="shared" ref="K135:K198" si="7">J135-E135</f>
        <v>0</v>
      </c>
      <c r="L135" s="65"/>
      <c r="M135" s="65"/>
      <c r="N135" s="65"/>
      <c r="O135" s="65"/>
      <c r="P135" s="65"/>
      <c r="Q135" s="65"/>
      <c r="R135" s="65"/>
      <c r="S135" s="72"/>
      <c r="T135" s="27" t="str">
        <f t="shared" ref="T135:T198" si="8">CONCATENATE(L135,C135)</f>
        <v/>
      </c>
      <c r="U135" s="49" t="str">
        <f t="shared" ref="U135:U198" si="9">CONCATENATE(N135,H135)</f>
        <v/>
      </c>
      <c r="V135" s="27"/>
      <c r="W135" s="26"/>
      <c r="X135" s="26"/>
      <c r="Y135" s="27"/>
      <c r="Z135" s="3"/>
      <c r="AA135" s="14"/>
      <c r="AB135" s="3"/>
      <c r="AC135" s="3"/>
      <c r="AD135" s="14"/>
      <c r="AE135" s="26"/>
      <c r="AF135" s="27"/>
      <c r="AG135" s="26"/>
      <c r="AH135" s="26"/>
      <c r="AI135" s="27"/>
      <c r="AJ135" s="26"/>
      <c r="AK135" s="26"/>
      <c r="AL135" s="6"/>
      <c r="AM135" s="6"/>
    </row>
    <row r="136" spans="1:39" ht="21" customHeight="1" x14ac:dyDescent="0.15">
      <c r="A136" s="205">
        <v>130</v>
      </c>
      <c r="B136" s="80"/>
      <c r="C136" s="81"/>
      <c r="D136" s="89"/>
      <c r="E136" s="60"/>
      <c r="F136" s="81"/>
      <c r="G136" s="263"/>
      <c r="H136" s="264"/>
      <c r="I136" s="230"/>
      <c r="J136" s="214"/>
      <c r="K136" s="315">
        <f t="shared" si="7"/>
        <v>0</v>
      </c>
      <c r="L136" s="189"/>
      <c r="M136" s="189"/>
      <c r="N136" s="189"/>
      <c r="O136" s="189"/>
      <c r="P136" s="189"/>
      <c r="Q136" s="189"/>
      <c r="R136" s="189"/>
      <c r="S136" s="180"/>
      <c r="T136" s="27" t="str">
        <f t="shared" si="8"/>
        <v/>
      </c>
      <c r="U136" s="49" t="str">
        <f t="shared" si="9"/>
        <v/>
      </c>
      <c r="V136" s="27"/>
      <c r="W136" s="26"/>
      <c r="X136" s="26"/>
      <c r="Y136" s="27"/>
      <c r="Z136" s="3"/>
      <c r="AA136" s="14"/>
      <c r="AB136" s="3"/>
      <c r="AC136" s="3"/>
      <c r="AD136" s="14"/>
      <c r="AE136" s="26"/>
      <c r="AF136" s="27"/>
      <c r="AG136" s="26"/>
      <c r="AH136" s="26"/>
      <c r="AI136" s="27"/>
      <c r="AJ136" s="26"/>
      <c r="AK136" s="26"/>
      <c r="AL136" s="6"/>
      <c r="AM136" s="6"/>
    </row>
    <row r="137" spans="1:39" ht="21" customHeight="1" x14ac:dyDescent="0.15">
      <c r="A137" s="62">
        <v>131</v>
      </c>
      <c r="B137" s="78"/>
      <c r="C137" s="78"/>
      <c r="D137" s="86"/>
      <c r="E137" s="86"/>
      <c r="F137" s="77"/>
      <c r="G137" s="215"/>
      <c r="H137" s="215"/>
      <c r="I137" s="225"/>
      <c r="J137" s="225"/>
      <c r="K137" s="315">
        <f t="shared" si="7"/>
        <v>0</v>
      </c>
      <c r="L137" s="290"/>
      <c r="M137" s="169"/>
      <c r="N137" s="290"/>
      <c r="O137" s="169"/>
      <c r="P137" s="79"/>
      <c r="Q137" s="79"/>
      <c r="R137" s="79"/>
      <c r="S137" s="73"/>
      <c r="T137" s="27" t="str">
        <f t="shared" si="8"/>
        <v/>
      </c>
      <c r="U137" s="49" t="str">
        <f t="shared" si="9"/>
        <v/>
      </c>
      <c r="V137" s="27"/>
      <c r="W137" s="26"/>
      <c r="X137" s="26"/>
      <c r="Y137" s="27"/>
      <c r="Z137" s="3"/>
      <c r="AA137" s="14"/>
      <c r="AB137" s="3"/>
      <c r="AC137" s="3"/>
      <c r="AD137" s="14"/>
      <c r="AE137" s="26"/>
      <c r="AF137" s="27"/>
      <c r="AG137" s="26"/>
      <c r="AH137" s="26"/>
      <c r="AI137" s="27"/>
      <c r="AJ137" s="26"/>
      <c r="AK137" s="26"/>
      <c r="AL137" s="6"/>
      <c r="AM137" s="6"/>
    </row>
    <row r="138" spans="1:39" ht="21" customHeight="1" x14ac:dyDescent="0.15">
      <c r="A138" s="62">
        <v>132</v>
      </c>
      <c r="B138" s="78"/>
      <c r="C138" s="78"/>
      <c r="D138" s="86"/>
      <c r="E138" s="86"/>
      <c r="F138" s="77"/>
      <c r="G138" s="215"/>
      <c r="H138" s="215"/>
      <c r="I138" s="225"/>
      <c r="J138" s="225"/>
      <c r="K138" s="315">
        <f t="shared" si="7"/>
        <v>0</v>
      </c>
      <c r="L138" s="290"/>
      <c r="M138" s="169"/>
      <c r="N138" s="290"/>
      <c r="O138" s="169"/>
      <c r="P138" s="79"/>
      <c r="Q138" s="79"/>
      <c r="R138" s="79"/>
      <c r="S138" s="73"/>
      <c r="T138" s="27" t="str">
        <f t="shared" si="8"/>
        <v/>
      </c>
      <c r="U138" s="49" t="str">
        <f t="shared" si="9"/>
        <v/>
      </c>
      <c r="V138" s="27"/>
      <c r="W138" s="26"/>
      <c r="X138" s="26"/>
      <c r="Y138" s="27"/>
      <c r="Z138" s="3"/>
      <c r="AA138" s="14"/>
      <c r="AB138" s="3"/>
      <c r="AC138" s="3"/>
      <c r="AD138" s="14"/>
      <c r="AE138" s="26"/>
      <c r="AF138" s="27"/>
      <c r="AG138" s="26"/>
      <c r="AH138" s="26"/>
      <c r="AI138" s="27"/>
      <c r="AJ138" s="26"/>
      <c r="AK138" s="26"/>
      <c r="AL138" s="6"/>
      <c r="AM138" s="6"/>
    </row>
    <row r="139" spans="1:39" ht="21" customHeight="1" x14ac:dyDescent="0.15">
      <c r="A139" s="173">
        <v>133</v>
      </c>
      <c r="B139" s="67"/>
      <c r="C139" s="63"/>
      <c r="D139" s="86"/>
      <c r="E139" s="86"/>
      <c r="F139" s="77"/>
      <c r="G139" s="216"/>
      <c r="H139" s="219"/>
      <c r="I139" s="225"/>
      <c r="J139" s="225"/>
      <c r="K139" s="315">
        <f t="shared" si="7"/>
        <v>0</v>
      </c>
      <c r="L139" s="65"/>
      <c r="M139" s="65"/>
      <c r="N139" s="65"/>
      <c r="O139" s="65"/>
      <c r="P139" s="65"/>
      <c r="Q139" s="65"/>
      <c r="R139" s="65"/>
      <c r="S139" s="72"/>
      <c r="T139" s="27" t="str">
        <f t="shared" si="8"/>
        <v/>
      </c>
      <c r="U139" s="49" t="str">
        <f t="shared" si="9"/>
        <v/>
      </c>
      <c r="V139" s="27"/>
      <c r="W139" s="26"/>
      <c r="X139" s="26"/>
      <c r="Y139" s="27"/>
      <c r="Z139" s="3"/>
      <c r="AA139" s="14"/>
      <c r="AB139" s="3"/>
      <c r="AC139" s="3"/>
      <c r="AD139" s="14"/>
      <c r="AE139" s="26"/>
      <c r="AF139" s="27"/>
      <c r="AG139" s="26"/>
      <c r="AH139" s="26"/>
      <c r="AI139" s="27"/>
      <c r="AJ139" s="26"/>
      <c r="AK139" s="26"/>
      <c r="AL139" s="6"/>
      <c r="AM139" s="6"/>
    </row>
    <row r="140" spans="1:39" ht="21" customHeight="1" x14ac:dyDescent="0.15">
      <c r="A140" s="173">
        <v>134</v>
      </c>
      <c r="B140" s="67"/>
      <c r="C140" s="63"/>
      <c r="D140" s="86"/>
      <c r="E140" s="86"/>
      <c r="F140" s="77"/>
      <c r="G140" s="216"/>
      <c r="H140" s="219"/>
      <c r="I140" s="225"/>
      <c r="J140" s="225"/>
      <c r="K140" s="315">
        <f t="shared" si="7"/>
        <v>0</v>
      </c>
      <c r="L140" s="65"/>
      <c r="M140" s="65"/>
      <c r="N140" s="65"/>
      <c r="O140" s="65"/>
      <c r="P140" s="65"/>
      <c r="Q140" s="65"/>
      <c r="R140" s="65"/>
      <c r="S140" s="72"/>
      <c r="T140" s="27" t="str">
        <f t="shared" si="8"/>
        <v/>
      </c>
      <c r="U140" s="49" t="str">
        <f t="shared" si="9"/>
        <v/>
      </c>
      <c r="V140" s="27"/>
      <c r="W140" s="26"/>
      <c r="X140" s="26"/>
      <c r="Y140" s="27"/>
      <c r="Z140" s="3"/>
      <c r="AA140" s="14"/>
      <c r="AB140" s="3"/>
      <c r="AC140" s="3"/>
      <c r="AD140" s="14"/>
      <c r="AE140" s="26"/>
      <c r="AF140" s="27"/>
      <c r="AG140" s="26"/>
      <c r="AH140" s="26"/>
      <c r="AI140" s="27"/>
      <c r="AJ140" s="26"/>
      <c r="AK140" s="26"/>
      <c r="AL140" s="6"/>
      <c r="AM140" s="6"/>
    </row>
    <row r="141" spans="1:39" ht="21" customHeight="1" x14ac:dyDescent="0.15">
      <c r="A141" s="173">
        <v>135</v>
      </c>
      <c r="B141" s="67"/>
      <c r="C141" s="63"/>
      <c r="D141" s="86"/>
      <c r="E141" s="86"/>
      <c r="F141" s="77"/>
      <c r="G141" s="216"/>
      <c r="H141" s="219"/>
      <c r="I141" s="225"/>
      <c r="J141" s="225"/>
      <c r="K141" s="315">
        <f t="shared" si="7"/>
        <v>0</v>
      </c>
      <c r="L141" s="65"/>
      <c r="M141" s="65"/>
      <c r="N141" s="65"/>
      <c r="O141" s="65"/>
      <c r="P141" s="65"/>
      <c r="Q141" s="65"/>
      <c r="R141" s="65"/>
      <c r="S141" s="72"/>
      <c r="T141" s="27" t="str">
        <f t="shared" si="8"/>
        <v/>
      </c>
      <c r="U141" s="49" t="str">
        <f t="shared" si="9"/>
        <v/>
      </c>
      <c r="V141" s="27"/>
      <c r="W141" s="26"/>
      <c r="X141" s="26"/>
      <c r="Y141" s="27"/>
      <c r="Z141" s="3"/>
      <c r="AA141" s="14"/>
      <c r="AB141" s="3"/>
      <c r="AC141" s="3"/>
      <c r="AD141" s="14"/>
      <c r="AE141" s="26"/>
      <c r="AF141" s="27"/>
      <c r="AG141" s="26"/>
      <c r="AH141" s="26"/>
      <c r="AI141" s="27"/>
      <c r="AJ141" s="26"/>
      <c r="AK141" s="26"/>
      <c r="AL141" s="6"/>
      <c r="AM141" s="6"/>
    </row>
    <row r="142" spans="1:39" ht="21" customHeight="1" x14ac:dyDescent="0.15">
      <c r="A142" s="173">
        <v>136</v>
      </c>
      <c r="B142" s="67"/>
      <c r="C142" s="63"/>
      <c r="D142" s="86"/>
      <c r="E142" s="86"/>
      <c r="F142" s="77"/>
      <c r="G142" s="216"/>
      <c r="H142" s="219"/>
      <c r="I142" s="225"/>
      <c r="J142" s="225"/>
      <c r="K142" s="315">
        <f t="shared" si="7"/>
        <v>0</v>
      </c>
      <c r="L142" s="65"/>
      <c r="M142" s="65"/>
      <c r="N142" s="65"/>
      <c r="O142" s="65"/>
      <c r="P142" s="65"/>
      <c r="Q142" s="65"/>
      <c r="R142" s="65"/>
      <c r="S142" s="72"/>
      <c r="T142" s="27" t="str">
        <f t="shared" si="8"/>
        <v/>
      </c>
      <c r="U142" s="49" t="str">
        <f t="shared" si="9"/>
        <v/>
      </c>
      <c r="V142" s="27"/>
      <c r="W142" s="26"/>
      <c r="X142" s="26"/>
      <c r="Y142" s="27"/>
      <c r="Z142" s="3"/>
      <c r="AA142" s="14"/>
      <c r="AB142" s="3"/>
      <c r="AC142" s="3"/>
      <c r="AD142" s="14"/>
      <c r="AE142" s="26"/>
      <c r="AF142" s="27"/>
      <c r="AG142" s="26"/>
      <c r="AH142" s="26"/>
      <c r="AI142" s="27"/>
      <c r="AJ142" s="26"/>
      <c r="AK142" s="26"/>
      <c r="AL142" s="6"/>
      <c r="AM142" s="6"/>
    </row>
    <row r="143" spans="1:39" ht="21" customHeight="1" x14ac:dyDescent="0.15">
      <c r="A143" s="173">
        <v>137</v>
      </c>
      <c r="B143" s="67"/>
      <c r="C143" s="63"/>
      <c r="D143" s="86"/>
      <c r="E143" s="86"/>
      <c r="F143" s="77"/>
      <c r="G143" s="216"/>
      <c r="H143" s="219"/>
      <c r="I143" s="225"/>
      <c r="J143" s="225"/>
      <c r="K143" s="315">
        <f t="shared" si="7"/>
        <v>0</v>
      </c>
      <c r="L143" s="65"/>
      <c r="M143" s="65"/>
      <c r="N143" s="65"/>
      <c r="O143" s="65"/>
      <c r="P143" s="65"/>
      <c r="Q143" s="65"/>
      <c r="R143" s="65"/>
      <c r="S143" s="72"/>
      <c r="T143" s="27" t="str">
        <f t="shared" si="8"/>
        <v/>
      </c>
      <c r="U143" s="49" t="str">
        <f t="shared" si="9"/>
        <v/>
      </c>
      <c r="V143" s="27"/>
      <c r="W143" s="26"/>
      <c r="X143" s="26"/>
      <c r="Y143" s="27"/>
      <c r="Z143" s="3"/>
      <c r="AA143" s="14"/>
      <c r="AB143" s="3"/>
      <c r="AC143" s="3"/>
      <c r="AD143" s="14"/>
      <c r="AE143" s="26"/>
      <c r="AF143" s="27"/>
      <c r="AG143" s="26"/>
      <c r="AH143" s="26"/>
      <c r="AI143" s="27"/>
      <c r="AJ143" s="26"/>
      <c r="AK143" s="26"/>
      <c r="AL143" s="6"/>
      <c r="AM143" s="6"/>
    </row>
    <row r="144" spans="1:39" ht="21" customHeight="1" x14ac:dyDescent="0.15">
      <c r="A144" s="173">
        <v>138</v>
      </c>
      <c r="B144" s="67"/>
      <c r="C144" s="63"/>
      <c r="D144" s="86"/>
      <c r="E144" s="86"/>
      <c r="F144" s="77"/>
      <c r="G144" s="216"/>
      <c r="H144" s="219"/>
      <c r="I144" s="225"/>
      <c r="J144" s="225"/>
      <c r="K144" s="315">
        <f t="shared" si="7"/>
        <v>0</v>
      </c>
      <c r="L144" s="65"/>
      <c r="M144" s="65"/>
      <c r="N144" s="65"/>
      <c r="O144" s="65"/>
      <c r="P144" s="65"/>
      <c r="Q144" s="65"/>
      <c r="R144" s="65"/>
      <c r="S144" s="72"/>
      <c r="T144" s="27" t="str">
        <f t="shared" si="8"/>
        <v/>
      </c>
      <c r="U144" s="49" t="str">
        <f t="shared" si="9"/>
        <v/>
      </c>
      <c r="V144" s="32"/>
      <c r="W144" s="31"/>
      <c r="X144" s="31"/>
      <c r="Y144" s="32"/>
      <c r="Z144" s="3"/>
      <c r="AA144" s="14"/>
      <c r="AB144" s="4"/>
      <c r="AC144" s="3"/>
      <c r="AD144" s="14"/>
      <c r="AE144" s="31"/>
      <c r="AF144" s="32"/>
      <c r="AG144" s="31"/>
      <c r="AH144" s="31"/>
      <c r="AI144" s="32"/>
      <c r="AJ144" s="26"/>
      <c r="AK144" s="26"/>
      <c r="AL144" s="6"/>
      <c r="AM144" s="6"/>
    </row>
    <row r="145" spans="1:39" ht="21" customHeight="1" x14ac:dyDescent="0.15">
      <c r="A145" s="173">
        <v>139</v>
      </c>
      <c r="B145" s="67"/>
      <c r="C145" s="63"/>
      <c r="D145" s="86"/>
      <c r="E145" s="86"/>
      <c r="F145" s="77"/>
      <c r="G145" s="216"/>
      <c r="H145" s="219"/>
      <c r="I145" s="225"/>
      <c r="J145" s="225"/>
      <c r="K145" s="315">
        <f t="shared" si="7"/>
        <v>0</v>
      </c>
      <c r="L145" s="65"/>
      <c r="M145" s="65"/>
      <c r="N145" s="65"/>
      <c r="O145" s="65"/>
      <c r="P145" s="65"/>
      <c r="Q145" s="65"/>
      <c r="R145" s="65"/>
      <c r="S145" s="72"/>
      <c r="T145" s="27" t="str">
        <f t="shared" si="8"/>
        <v/>
      </c>
      <c r="U145" s="49" t="str">
        <f t="shared" si="9"/>
        <v/>
      </c>
      <c r="V145" s="32"/>
      <c r="W145" s="31"/>
      <c r="X145" s="31"/>
      <c r="Y145" s="32"/>
      <c r="Z145" s="3"/>
      <c r="AA145" s="14"/>
      <c r="AB145" s="4"/>
      <c r="AC145" s="3"/>
      <c r="AD145" s="14"/>
      <c r="AE145" s="31"/>
      <c r="AF145" s="32"/>
      <c r="AG145" s="31"/>
      <c r="AH145" s="31"/>
      <c r="AI145" s="32"/>
      <c r="AJ145" s="26"/>
      <c r="AK145" s="26"/>
      <c r="AL145" s="6"/>
      <c r="AM145" s="6"/>
    </row>
    <row r="146" spans="1:39" ht="21" customHeight="1" x14ac:dyDescent="0.15">
      <c r="A146" s="179">
        <v>140</v>
      </c>
      <c r="B146" s="104"/>
      <c r="C146" s="105"/>
      <c r="D146" s="106"/>
      <c r="E146" s="106"/>
      <c r="F146" s="166"/>
      <c r="G146" s="218"/>
      <c r="H146" s="220"/>
      <c r="I146" s="226"/>
      <c r="J146" s="226"/>
      <c r="K146" s="316">
        <f t="shared" si="7"/>
        <v>0</v>
      </c>
      <c r="L146" s="154"/>
      <c r="M146" s="154"/>
      <c r="N146" s="154"/>
      <c r="O146" s="154"/>
      <c r="P146" s="154"/>
      <c r="Q146" s="154"/>
      <c r="R146" s="154"/>
      <c r="S146" s="155"/>
      <c r="T146" s="27" t="str">
        <f t="shared" si="8"/>
        <v/>
      </c>
      <c r="U146" s="49" t="str">
        <f t="shared" si="9"/>
        <v/>
      </c>
      <c r="V146" s="34"/>
      <c r="W146" s="33"/>
      <c r="X146" s="33"/>
      <c r="Y146" s="34"/>
      <c r="Z146" s="3"/>
      <c r="AA146" s="14"/>
      <c r="AB146" s="5"/>
      <c r="AC146" s="3"/>
      <c r="AD146" s="14"/>
      <c r="AE146" s="33"/>
      <c r="AF146" s="34"/>
      <c r="AG146" s="33"/>
      <c r="AH146" s="33"/>
      <c r="AI146" s="34"/>
      <c r="AJ146" s="26"/>
      <c r="AK146" s="26"/>
      <c r="AL146" s="6"/>
      <c r="AM146" s="6"/>
    </row>
    <row r="147" spans="1:39" ht="21" customHeight="1" x14ac:dyDescent="0.15">
      <c r="A147" s="163">
        <v>141</v>
      </c>
      <c r="B147" s="71"/>
      <c r="C147" s="99"/>
      <c r="D147" s="102"/>
      <c r="E147" s="102"/>
      <c r="F147" s="164"/>
      <c r="G147" s="211"/>
      <c r="H147" s="221"/>
      <c r="I147" s="227"/>
      <c r="J147" s="227"/>
      <c r="K147" s="314">
        <f t="shared" si="7"/>
        <v>0</v>
      </c>
      <c r="L147" s="152"/>
      <c r="M147" s="152"/>
      <c r="N147" s="152"/>
      <c r="O147" s="152"/>
      <c r="P147" s="152"/>
      <c r="Q147" s="152"/>
      <c r="R147" s="152"/>
      <c r="S147" s="153"/>
      <c r="T147" s="27" t="str">
        <f t="shared" si="8"/>
        <v/>
      </c>
      <c r="U147" s="49" t="str">
        <f t="shared" si="9"/>
        <v/>
      </c>
      <c r="V147" s="27"/>
      <c r="W147" s="26"/>
      <c r="X147" s="26"/>
      <c r="Y147" s="27"/>
      <c r="Z147" s="3"/>
      <c r="AA147" s="14"/>
      <c r="AB147" s="3"/>
      <c r="AC147" s="3"/>
      <c r="AD147" s="14"/>
      <c r="AE147" s="26"/>
      <c r="AF147" s="27"/>
      <c r="AG147" s="26"/>
      <c r="AH147" s="26"/>
      <c r="AI147" s="27"/>
      <c r="AJ147" s="26"/>
      <c r="AK147" s="26"/>
      <c r="AL147" s="6"/>
      <c r="AM147" s="6"/>
    </row>
    <row r="148" spans="1:39" ht="21" customHeight="1" x14ac:dyDescent="0.15">
      <c r="A148" s="173">
        <v>142</v>
      </c>
      <c r="B148" s="67"/>
      <c r="C148" s="63"/>
      <c r="D148" s="86"/>
      <c r="E148" s="86"/>
      <c r="F148" s="77"/>
      <c r="G148" s="216"/>
      <c r="H148" s="219"/>
      <c r="I148" s="225"/>
      <c r="J148" s="225"/>
      <c r="K148" s="315">
        <f t="shared" si="7"/>
        <v>0</v>
      </c>
      <c r="L148" s="65"/>
      <c r="M148" s="65"/>
      <c r="N148" s="65"/>
      <c r="O148" s="65"/>
      <c r="P148" s="65"/>
      <c r="Q148" s="65"/>
      <c r="R148" s="65"/>
      <c r="S148" s="72"/>
      <c r="T148" s="27" t="str">
        <f t="shared" si="8"/>
        <v/>
      </c>
      <c r="U148" s="49" t="str">
        <f t="shared" si="9"/>
        <v/>
      </c>
      <c r="V148" s="27"/>
      <c r="W148" s="26"/>
      <c r="X148" s="26"/>
      <c r="Y148" s="27"/>
      <c r="Z148" s="3"/>
      <c r="AA148" s="14"/>
      <c r="AB148" s="3"/>
      <c r="AC148" s="3"/>
      <c r="AD148" s="14"/>
      <c r="AE148" s="26"/>
      <c r="AF148" s="27"/>
      <c r="AG148" s="26"/>
      <c r="AH148" s="26"/>
      <c r="AI148" s="27"/>
      <c r="AJ148" s="26"/>
      <c r="AK148" s="26"/>
      <c r="AL148" s="6"/>
      <c r="AM148" s="6"/>
    </row>
    <row r="149" spans="1:39" ht="21" customHeight="1" x14ac:dyDescent="0.15">
      <c r="A149" s="173">
        <v>143</v>
      </c>
      <c r="B149" s="67"/>
      <c r="C149" s="63"/>
      <c r="D149" s="86"/>
      <c r="E149" s="86"/>
      <c r="F149" s="77"/>
      <c r="G149" s="216"/>
      <c r="H149" s="219"/>
      <c r="I149" s="225"/>
      <c r="J149" s="225"/>
      <c r="K149" s="315">
        <f t="shared" si="7"/>
        <v>0</v>
      </c>
      <c r="L149" s="65"/>
      <c r="M149" s="65"/>
      <c r="N149" s="65"/>
      <c r="O149" s="65"/>
      <c r="P149" s="65"/>
      <c r="Q149" s="65"/>
      <c r="R149" s="65"/>
      <c r="S149" s="72"/>
      <c r="T149" s="27" t="str">
        <f t="shared" si="8"/>
        <v/>
      </c>
      <c r="U149" s="49" t="str">
        <f t="shared" si="9"/>
        <v/>
      </c>
      <c r="V149" s="27"/>
      <c r="W149" s="26"/>
      <c r="X149" s="26"/>
      <c r="Y149" s="27"/>
      <c r="Z149" s="3"/>
      <c r="AA149" s="14"/>
      <c r="AB149" s="3"/>
      <c r="AC149" s="3"/>
      <c r="AD149" s="14"/>
      <c r="AE149" s="26"/>
      <c r="AF149" s="27"/>
      <c r="AG149" s="26"/>
      <c r="AH149" s="26"/>
      <c r="AI149" s="27"/>
      <c r="AJ149" s="26"/>
      <c r="AK149" s="26"/>
      <c r="AL149" s="6"/>
      <c r="AM149" s="6"/>
    </row>
    <row r="150" spans="1:39" ht="21" customHeight="1" x14ac:dyDescent="0.15">
      <c r="A150" s="173">
        <v>144</v>
      </c>
      <c r="B150" s="67"/>
      <c r="C150" s="63"/>
      <c r="D150" s="86"/>
      <c r="E150" s="86"/>
      <c r="F150" s="77"/>
      <c r="G150" s="216"/>
      <c r="H150" s="219"/>
      <c r="I150" s="225"/>
      <c r="J150" s="225"/>
      <c r="K150" s="315">
        <f t="shared" si="7"/>
        <v>0</v>
      </c>
      <c r="L150" s="65"/>
      <c r="M150" s="65"/>
      <c r="N150" s="65"/>
      <c r="O150" s="65"/>
      <c r="P150" s="65"/>
      <c r="Q150" s="65"/>
      <c r="R150" s="65"/>
      <c r="S150" s="72"/>
      <c r="T150" s="27" t="str">
        <f t="shared" si="8"/>
        <v/>
      </c>
      <c r="U150" s="49" t="str">
        <f t="shared" si="9"/>
        <v/>
      </c>
      <c r="V150" s="27"/>
      <c r="W150" s="26"/>
      <c r="X150" s="26"/>
      <c r="Y150" s="27"/>
      <c r="Z150" s="3"/>
      <c r="AA150" s="14"/>
      <c r="AB150" s="3"/>
      <c r="AC150" s="3"/>
      <c r="AD150" s="14"/>
      <c r="AE150" s="26"/>
      <c r="AF150" s="27"/>
      <c r="AG150" s="26"/>
      <c r="AH150" s="26"/>
      <c r="AI150" s="27"/>
      <c r="AJ150" s="26"/>
      <c r="AK150" s="26"/>
      <c r="AL150" s="6"/>
      <c r="AM150" s="6"/>
    </row>
    <row r="151" spans="1:39" ht="21" customHeight="1" x14ac:dyDescent="0.15">
      <c r="A151" s="173">
        <v>145</v>
      </c>
      <c r="B151" s="67"/>
      <c r="C151" s="63"/>
      <c r="D151" s="86"/>
      <c r="E151" s="86"/>
      <c r="F151" s="77"/>
      <c r="G151" s="216"/>
      <c r="H151" s="219"/>
      <c r="I151" s="225"/>
      <c r="J151" s="225"/>
      <c r="K151" s="315">
        <f t="shared" si="7"/>
        <v>0</v>
      </c>
      <c r="L151" s="65"/>
      <c r="M151" s="65"/>
      <c r="N151" s="65"/>
      <c r="O151" s="65"/>
      <c r="P151" s="65"/>
      <c r="Q151" s="65"/>
      <c r="R151" s="65"/>
      <c r="S151" s="72"/>
      <c r="T151" s="27" t="str">
        <f t="shared" si="8"/>
        <v/>
      </c>
      <c r="U151" s="49" t="str">
        <f t="shared" si="9"/>
        <v/>
      </c>
      <c r="V151" s="27"/>
      <c r="W151" s="26"/>
      <c r="X151" s="26"/>
      <c r="Y151" s="27"/>
      <c r="Z151" s="3"/>
      <c r="AA151" s="14"/>
      <c r="AB151" s="3"/>
      <c r="AC151" s="3"/>
      <c r="AD151" s="14"/>
      <c r="AE151" s="26"/>
      <c r="AF151" s="27"/>
      <c r="AG151" s="26"/>
      <c r="AH151" s="26"/>
      <c r="AI151" s="27"/>
      <c r="AJ151" s="26"/>
      <c r="AK151" s="26"/>
      <c r="AL151" s="6"/>
      <c r="AM151" s="6"/>
    </row>
    <row r="152" spans="1:39" ht="21" customHeight="1" x14ac:dyDescent="0.15">
      <c r="A152" s="173">
        <v>146</v>
      </c>
      <c r="B152" s="67"/>
      <c r="C152" s="63"/>
      <c r="D152" s="86"/>
      <c r="E152" s="86"/>
      <c r="F152" s="77"/>
      <c r="G152" s="216"/>
      <c r="H152" s="219"/>
      <c r="I152" s="225"/>
      <c r="J152" s="225"/>
      <c r="K152" s="315">
        <f t="shared" si="7"/>
        <v>0</v>
      </c>
      <c r="L152" s="65"/>
      <c r="M152" s="65"/>
      <c r="N152" s="65"/>
      <c r="O152" s="65"/>
      <c r="P152" s="65"/>
      <c r="Q152" s="65"/>
      <c r="R152" s="65"/>
      <c r="S152" s="72"/>
      <c r="T152" s="27" t="str">
        <f t="shared" si="8"/>
        <v/>
      </c>
      <c r="U152" s="49" t="str">
        <f t="shared" si="9"/>
        <v/>
      </c>
      <c r="V152" s="30"/>
      <c r="W152" s="26"/>
      <c r="X152" s="26"/>
      <c r="Y152" s="27"/>
      <c r="Z152" s="3"/>
      <c r="AA152" s="14"/>
      <c r="AB152" s="3"/>
      <c r="AC152" s="3"/>
      <c r="AD152" s="14"/>
      <c r="AE152" s="26"/>
      <c r="AF152" s="27"/>
      <c r="AG152" s="26"/>
      <c r="AH152" s="26"/>
      <c r="AI152" s="27"/>
      <c r="AJ152" s="26"/>
      <c r="AK152" s="26"/>
      <c r="AL152" s="6"/>
      <c r="AM152" s="6"/>
    </row>
    <row r="153" spans="1:39" ht="21" customHeight="1" x14ac:dyDescent="0.15">
      <c r="A153" s="173">
        <v>147</v>
      </c>
      <c r="B153" s="67"/>
      <c r="C153" s="63"/>
      <c r="D153" s="86"/>
      <c r="E153" s="86"/>
      <c r="F153" s="77"/>
      <c r="G153" s="216"/>
      <c r="H153" s="219"/>
      <c r="I153" s="225"/>
      <c r="J153" s="225"/>
      <c r="K153" s="315">
        <f t="shared" si="7"/>
        <v>0</v>
      </c>
      <c r="L153" s="65"/>
      <c r="M153" s="65"/>
      <c r="N153" s="65"/>
      <c r="O153" s="65"/>
      <c r="P153" s="65"/>
      <c r="Q153" s="65"/>
      <c r="R153" s="65"/>
      <c r="S153" s="72"/>
      <c r="T153" s="27" t="str">
        <f t="shared" si="8"/>
        <v/>
      </c>
      <c r="U153" s="49" t="str">
        <f t="shared" si="9"/>
        <v/>
      </c>
      <c r="V153" s="27"/>
      <c r="W153" s="26"/>
      <c r="X153" s="26"/>
      <c r="Y153" s="27"/>
      <c r="Z153" s="3"/>
      <c r="AA153" s="14"/>
      <c r="AB153" s="3"/>
      <c r="AC153" s="3"/>
      <c r="AD153" s="14"/>
      <c r="AE153" s="26"/>
      <c r="AF153" s="27"/>
      <c r="AG153" s="26"/>
      <c r="AH153" s="26"/>
      <c r="AI153" s="27"/>
      <c r="AJ153" s="26"/>
      <c r="AK153" s="26"/>
      <c r="AL153" s="6"/>
      <c r="AM153" s="6"/>
    </row>
    <row r="154" spans="1:39" ht="21" customHeight="1" x14ac:dyDescent="0.15">
      <c r="A154" s="173">
        <v>148</v>
      </c>
      <c r="B154" s="67"/>
      <c r="C154" s="63"/>
      <c r="D154" s="86"/>
      <c r="E154" s="86"/>
      <c r="F154" s="77"/>
      <c r="G154" s="216"/>
      <c r="H154" s="219"/>
      <c r="I154" s="225"/>
      <c r="J154" s="225"/>
      <c r="K154" s="315">
        <f t="shared" si="7"/>
        <v>0</v>
      </c>
      <c r="L154" s="65"/>
      <c r="M154" s="65"/>
      <c r="N154" s="65"/>
      <c r="O154" s="65"/>
      <c r="P154" s="65"/>
      <c r="Q154" s="65"/>
      <c r="R154" s="65"/>
      <c r="S154" s="72"/>
      <c r="T154" s="27" t="str">
        <f t="shared" si="8"/>
        <v/>
      </c>
      <c r="U154" s="49" t="str">
        <f t="shared" si="9"/>
        <v/>
      </c>
      <c r="V154" s="27"/>
      <c r="W154" s="26"/>
      <c r="X154" s="26"/>
      <c r="Y154" s="27"/>
      <c r="Z154" s="3"/>
      <c r="AA154" s="14"/>
      <c r="AB154" s="3"/>
      <c r="AC154" s="3"/>
      <c r="AD154" s="14"/>
      <c r="AE154" s="26"/>
      <c r="AF154" s="27"/>
      <c r="AG154" s="26"/>
      <c r="AH154" s="26"/>
      <c r="AI154" s="27"/>
      <c r="AJ154" s="26"/>
      <c r="AK154" s="26"/>
      <c r="AL154" s="6"/>
      <c r="AM154" s="6"/>
    </row>
    <row r="155" spans="1:39" ht="21" customHeight="1" x14ac:dyDescent="0.15">
      <c r="A155" s="173">
        <v>149</v>
      </c>
      <c r="B155" s="67"/>
      <c r="C155" s="63"/>
      <c r="D155" s="86"/>
      <c r="E155" s="86"/>
      <c r="F155" s="77"/>
      <c r="G155" s="216"/>
      <c r="H155" s="219"/>
      <c r="I155" s="225"/>
      <c r="J155" s="225"/>
      <c r="K155" s="315">
        <f t="shared" si="7"/>
        <v>0</v>
      </c>
      <c r="L155" s="65"/>
      <c r="M155" s="65"/>
      <c r="N155" s="65"/>
      <c r="O155" s="65"/>
      <c r="P155" s="65"/>
      <c r="Q155" s="65"/>
      <c r="R155" s="65"/>
      <c r="S155" s="72"/>
      <c r="T155" s="27" t="str">
        <f t="shared" si="8"/>
        <v/>
      </c>
      <c r="U155" s="49" t="str">
        <f t="shared" si="9"/>
        <v/>
      </c>
      <c r="V155" s="27"/>
      <c r="W155" s="26"/>
      <c r="X155" s="26"/>
      <c r="Y155" s="27"/>
      <c r="Z155" s="3"/>
      <c r="AA155" s="14"/>
      <c r="AB155" s="3"/>
      <c r="AC155" s="3"/>
      <c r="AD155" s="14"/>
      <c r="AE155" s="26"/>
      <c r="AF155" s="27"/>
      <c r="AG155" s="26"/>
      <c r="AH155" s="26"/>
      <c r="AI155" s="27"/>
      <c r="AJ155" s="26"/>
      <c r="AK155" s="26"/>
      <c r="AL155" s="6"/>
      <c r="AM155" s="6"/>
    </row>
    <row r="156" spans="1:39" ht="21" customHeight="1" x14ac:dyDescent="0.15">
      <c r="A156" s="173">
        <v>150</v>
      </c>
      <c r="B156" s="67"/>
      <c r="C156" s="63"/>
      <c r="D156" s="86"/>
      <c r="E156" s="86"/>
      <c r="F156" s="77"/>
      <c r="G156" s="216"/>
      <c r="H156" s="219"/>
      <c r="I156" s="225"/>
      <c r="J156" s="225"/>
      <c r="K156" s="315">
        <f t="shared" si="7"/>
        <v>0</v>
      </c>
      <c r="L156" s="65"/>
      <c r="M156" s="65"/>
      <c r="N156" s="65"/>
      <c r="O156" s="65"/>
      <c r="P156" s="65"/>
      <c r="Q156" s="65"/>
      <c r="R156" s="65"/>
      <c r="S156" s="72"/>
      <c r="T156" s="334" t="str">
        <f t="shared" si="8"/>
        <v/>
      </c>
      <c r="U156" s="335" t="str">
        <f t="shared" si="9"/>
        <v/>
      </c>
      <c r="V156" s="334"/>
      <c r="W156" s="336"/>
      <c r="X156" s="336"/>
      <c r="Y156" s="334"/>
      <c r="Z156" s="333"/>
      <c r="AA156" s="328"/>
      <c r="AB156" s="333"/>
      <c r="AC156" s="333"/>
      <c r="AD156" s="328"/>
      <c r="AE156" s="26"/>
      <c r="AF156" s="27"/>
      <c r="AG156" s="26"/>
      <c r="AH156" s="26"/>
      <c r="AI156" s="27"/>
      <c r="AJ156" s="26"/>
      <c r="AK156" s="26"/>
      <c r="AL156" s="6"/>
      <c r="AM156" s="6"/>
    </row>
    <row r="157" spans="1:39" ht="21" customHeight="1" x14ac:dyDescent="0.15">
      <c r="A157" s="62">
        <v>151</v>
      </c>
      <c r="B157" s="78"/>
      <c r="C157" s="78"/>
      <c r="D157" s="86"/>
      <c r="E157" s="86"/>
      <c r="F157" s="77"/>
      <c r="G157" s="215"/>
      <c r="H157" s="215"/>
      <c r="I157" s="225"/>
      <c r="J157" s="225"/>
      <c r="K157" s="315">
        <f t="shared" si="7"/>
        <v>0</v>
      </c>
      <c r="L157" s="290"/>
      <c r="M157" s="169"/>
      <c r="N157" s="290"/>
      <c r="O157" s="169"/>
      <c r="P157" s="79"/>
      <c r="Q157" s="79"/>
      <c r="R157" s="79"/>
      <c r="S157" s="73"/>
      <c r="T157" s="27" t="str">
        <f t="shared" si="8"/>
        <v/>
      </c>
      <c r="U157" s="49" t="str">
        <f t="shared" si="9"/>
        <v/>
      </c>
      <c r="V157" s="27"/>
      <c r="W157" s="26"/>
      <c r="X157" s="26"/>
      <c r="Y157" s="27"/>
      <c r="Z157" s="3"/>
      <c r="AA157" s="14"/>
      <c r="AB157" s="3"/>
      <c r="AC157" s="3"/>
      <c r="AD157" s="14"/>
      <c r="AE157" s="26"/>
      <c r="AF157" s="27"/>
      <c r="AG157" s="26"/>
      <c r="AH157" s="26"/>
      <c r="AI157" s="27"/>
      <c r="AJ157" s="26"/>
      <c r="AK157" s="26"/>
      <c r="AL157" s="6"/>
      <c r="AM157" s="6"/>
    </row>
    <row r="158" spans="1:39" ht="21" customHeight="1" x14ac:dyDescent="0.15">
      <c r="A158" s="62">
        <v>152</v>
      </c>
      <c r="B158" s="78"/>
      <c r="C158" s="78"/>
      <c r="D158" s="86"/>
      <c r="E158" s="86"/>
      <c r="F158" s="77"/>
      <c r="G158" s="215"/>
      <c r="H158" s="215"/>
      <c r="I158" s="225"/>
      <c r="J158" s="225"/>
      <c r="K158" s="315">
        <f t="shared" si="7"/>
        <v>0</v>
      </c>
      <c r="L158" s="290"/>
      <c r="M158" s="169"/>
      <c r="N158" s="290"/>
      <c r="O158" s="169"/>
      <c r="P158" s="79"/>
      <c r="Q158" s="79"/>
      <c r="R158" s="79"/>
      <c r="S158" s="73"/>
      <c r="T158" s="27" t="str">
        <f t="shared" si="8"/>
        <v/>
      </c>
      <c r="U158" s="49" t="str">
        <f t="shared" si="9"/>
        <v/>
      </c>
      <c r="V158" s="27"/>
      <c r="W158" s="26"/>
      <c r="X158" s="26"/>
      <c r="Y158" s="27"/>
      <c r="Z158" s="3"/>
      <c r="AA158" s="14"/>
      <c r="AB158" s="3"/>
      <c r="AC158" s="3"/>
      <c r="AD158" s="14"/>
      <c r="AE158" s="26"/>
      <c r="AF158" s="27"/>
      <c r="AG158" s="26"/>
      <c r="AH158" s="26"/>
      <c r="AI158" s="27"/>
      <c r="AJ158" s="26"/>
      <c r="AK158" s="26"/>
      <c r="AL158" s="6"/>
      <c r="AM158" s="6"/>
    </row>
    <row r="159" spans="1:39" ht="21" customHeight="1" x14ac:dyDescent="0.15">
      <c r="A159" s="173">
        <v>153</v>
      </c>
      <c r="B159" s="67"/>
      <c r="C159" s="63"/>
      <c r="D159" s="86"/>
      <c r="E159" s="86"/>
      <c r="F159" s="77"/>
      <c r="G159" s="216"/>
      <c r="H159" s="219"/>
      <c r="I159" s="225"/>
      <c r="J159" s="225"/>
      <c r="K159" s="315">
        <f t="shared" si="7"/>
        <v>0</v>
      </c>
      <c r="L159" s="65"/>
      <c r="M159" s="65"/>
      <c r="N159" s="65"/>
      <c r="O159" s="65"/>
      <c r="P159" s="65"/>
      <c r="Q159" s="65"/>
      <c r="R159" s="65"/>
      <c r="S159" s="72"/>
      <c r="T159" s="27" t="str">
        <f t="shared" si="8"/>
        <v/>
      </c>
      <c r="U159" s="49" t="str">
        <f t="shared" si="9"/>
        <v/>
      </c>
      <c r="V159" s="27"/>
      <c r="W159" s="26"/>
      <c r="X159" s="26"/>
      <c r="Y159" s="27"/>
      <c r="Z159" s="3"/>
      <c r="AA159" s="14"/>
      <c r="AB159" s="3"/>
      <c r="AC159" s="3"/>
      <c r="AD159" s="14"/>
      <c r="AE159" s="26"/>
      <c r="AF159" s="27"/>
      <c r="AG159" s="26"/>
      <c r="AH159" s="26"/>
      <c r="AI159" s="27"/>
      <c r="AJ159" s="26"/>
      <c r="AK159" s="26"/>
      <c r="AL159" s="6"/>
      <c r="AM159" s="6"/>
    </row>
    <row r="160" spans="1:39" ht="21" customHeight="1" x14ac:dyDescent="0.15">
      <c r="A160" s="173">
        <v>154</v>
      </c>
      <c r="B160" s="67"/>
      <c r="C160" s="63"/>
      <c r="D160" s="86"/>
      <c r="E160" s="86"/>
      <c r="F160" s="77"/>
      <c r="G160" s="216"/>
      <c r="H160" s="219"/>
      <c r="I160" s="225"/>
      <c r="J160" s="225"/>
      <c r="K160" s="315">
        <f t="shared" si="7"/>
        <v>0</v>
      </c>
      <c r="L160" s="65"/>
      <c r="M160" s="65"/>
      <c r="N160" s="65"/>
      <c r="O160" s="65"/>
      <c r="P160" s="65"/>
      <c r="Q160" s="65"/>
      <c r="R160" s="65"/>
      <c r="S160" s="72"/>
      <c r="T160" s="27" t="str">
        <f t="shared" si="8"/>
        <v/>
      </c>
      <c r="U160" s="49" t="str">
        <f t="shared" si="9"/>
        <v/>
      </c>
      <c r="V160" s="27"/>
      <c r="W160" s="26"/>
      <c r="X160" s="26"/>
      <c r="Y160" s="27"/>
      <c r="Z160" s="3"/>
      <c r="AA160" s="14"/>
      <c r="AB160" s="3"/>
      <c r="AC160" s="3"/>
      <c r="AD160" s="14"/>
      <c r="AE160" s="26"/>
      <c r="AF160" s="27"/>
      <c r="AG160" s="26"/>
      <c r="AH160" s="26"/>
      <c r="AI160" s="27"/>
      <c r="AJ160" s="26"/>
      <c r="AK160" s="26"/>
      <c r="AL160" s="6"/>
      <c r="AM160" s="6"/>
    </row>
    <row r="161" spans="1:39" ht="21" customHeight="1" x14ac:dyDescent="0.15">
      <c r="A161" s="173">
        <v>155</v>
      </c>
      <c r="B161" s="67"/>
      <c r="C161" s="63"/>
      <c r="D161" s="86"/>
      <c r="E161" s="86"/>
      <c r="F161" s="77"/>
      <c r="G161" s="216"/>
      <c r="H161" s="219"/>
      <c r="I161" s="225"/>
      <c r="J161" s="225"/>
      <c r="K161" s="315">
        <f t="shared" si="7"/>
        <v>0</v>
      </c>
      <c r="L161" s="65"/>
      <c r="M161" s="65"/>
      <c r="N161" s="65"/>
      <c r="O161" s="65"/>
      <c r="P161" s="65"/>
      <c r="Q161" s="65"/>
      <c r="R161" s="65"/>
      <c r="S161" s="72"/>
      <c r="T161" s="27" t="str">
        <f t="shared" si="8"/>
        <v/>
      </c>
      <c r="U161" s="49" t="str">
        <f t="shared" si="9"/>
        <v/>
      </c>
      <c r="V161" s="27"/>
      <c r="W161" s="26"/>
      <c r="X161" s="26"/>
      <c r="Y161" s="27"/>
      <c r="Z161" s="3"/>
      <c r="AA161" s="14"/>
      <c r="AB161" s="3"/>
      <c r="AC161" s="3"/>
      <c r="AD161" s="14"/>
      <c r="AE161" s="26"/>
      <c r="AF161" s="27"/>
      <c r="AG161" s="26"/>
      <c r="AH161" s="26"/>
      <c r="AI161" s="27"/>
      <c r="AJ161" s="26"/>
      <c r="AK161" s="26"/>
      <c r="AL161" s="6"/>
      <c r="AM161" s="6"/>
    </row>
    <row r="162" spans="1:39" ht="21" customHeight="1" x14ac:dyDescent="0.15">
      <c r="A162" s="173">
        <v>156</v>
      </c>
      <c r="B162" s="67"/>
      <c r="C162" s="63"/>
      <c r="D162" s="86"/>
      <c r="E162" s="86"/>
      <c r="F162" s="77"/>
      <c r="G162" s="216"/>
      <c r="H162" s="219"/>
      <c r="I162" s="225"/>
      <c r="J162" s="225"/>
      <c r="K162" s="315">
        <f t="shared" si="7"/>
        <v>0</v>
      </c>
      <c r="L162" s="65"/>
      <c r="M162" s="65"/>
      <c r="N162" s="65"/>
      <c r="O162" s="65"/>
      <c r="P162" s="65"/>
      <c r="Q162" s="65"/>
      <c r="R162" s="65"/>
      <c r="S162" s="72"/>
      <c r="T162" s="27" t="str">
        <f t="shared" si="8"/>
        <v/>
      </c>
      <c r="U162" s="49" t="str">
        <f t="shared" si="9"/>
        <v/>
      </c>
      <c r="V162" s="27"/>
      <c r="W162" s="26"/>
      <c r="X162" s="26"/>
      <c r="Y162" s="27"/>
      <c r="Z162" s="3"/>
      <c r="AA162" s="14"/>
      <c r="AB162" s="3"/>
      <c r="AC162" s="3"/>
      <c r="AD162" s="14"/>
      <c r="AE162" s="26"/>
      <c r="AF162" s="27"/>
      <c r="AG162" s="26"/>
      <c r="AH162" s="26"/>
      <c r="AI162" s="27"/>
      <c r="AJ162" s="26"/>
      <c r="AK162" s="26"/>
      <c r="AL162" s="6"/>
      <c r="AM162" s="6"/>
    </row>
    <row r="163" spans="1:39" ht="21" customHeight="1" x14ac:dyDescent="0.15">
      <c r="A163" s="173">
        <v>157</v>
      </c>
      <c r="B163" s="67"/>
      <c r="C163" s="63"/>
      <c r="D163" s="86"/>
      <c r="E163" s="86"/>
      <c r="F163" s="77"/>
      <c r="G163" s="216"/>
      <c r="H163" s="219"/>
      <c r="I163" s="225"/>
      <c r="J163" s="225"/>
      <c r="K163" s="315">
        <f t="shared" si="7"/>
        <v>0</v>
      </c>
      <c r="L163" s="65"/>
      <c r="M163" s="65"/>
      <c r="N163" s="65"/>
      <c r="O163" s="65"/>
      <c r="P163" s="65"/>
      <c r="Q163" s="65"/>
      <c r="R163" s="65"/>
      <c r="S163" s="72"/>
      <c r="T163" s="27" t="str">
        <f t="shared" si="8"/>
        <v/>
      </c>
      <c r="U163" s="49" t="str">
        <f t="shared" si="9"/>
        <v/>
      </c>
      <c r="V163" s="27"/>
      <c r="W163" s="26"/>
      <c r="X163" s="26"/>
      <c r="Y163" s="27"/>
      <c r="Z163" s="3"/>
      <c r="AA163" s="14"/>
      <c r="AB163" s="3"/>
      <c r="AC163" s="3"/>
      <c r="AD163" s="14"/>
      <c r="AE163" s="26"/>
      <c r="AF163" s="27"/>
      <c r="AG163" s="26"/>
      <c r="AH163" s="26"/>
      <c r="AI163" s="27"/>
      <c r="AJ163" s="26"/>
      <c r="AK163" s="26"/>
      <c r="AL163" s="6"/>
      <c r="AM163" s="6"/>
    </row>
    <row r="164" spans="1:39" ht="21" customHeight="1" x14ac:dyDescent="0.15">
      <c r="A164" s="173">
        <v>158</v>
      </c>
      <c r="B164" s="67"/>
      <c r="C164" s="63"/>
      <c r="D164" s="86"/>
      <c r="E164" s="86"/>
      <c r="F164" s="77"/>
      <c r="G164" s="216"/>
      <c r="H164" s="219"/>
      <c r="I164" s="225"/>
      <c r="J164" s="225"/>
      <c r="K164" s="315">
        <f t="shared" si="7"/>
        <v>0</v>
      </c>
      <c r="L164" s="65"/>
      <c r="M164" s="65"/>
      <c r="N164" s="65"/>
      <c r="O164" s="65"/>
      <c r="P164" s="65"/>
      <c r="Q164" s="65"/>
      <c r="R164" s="65"/>
      <c r="S164" s="72"/>
      <c r="T164" s="27" t="str">
        <f t="shared" si="8"/>
        <v/>
      </c>
      <c r="U164" s="49" t="str">
        <f t="shared" si="9"/>
        <v/>
      </c>
      <c r="V164" s="32"/>
      <c r="W164" s="31"/>
      <c r="X164" s="31"/>
      <c r="Y164" s="32"/>
      <c r="Z164" s="3"/>
      <c r="AA164" s="14"/>
      <c r="AB164" s="4"/>
      <c r="AC164" s="3"/>
      <c r="AD164" s="14"/>
      <c r="AE164" s="31"/>
      <c r="AF164" s="32"/>
      <c r="AG164" s="31"/>
      <c r="AH164" s="31"/>
      <c r="AI164" s="32"/>
      <c r="AJ164" s="26"/>
      <c r="AK164" s="26"/>
      <c r="AL164" s="6"/>
      <c r="AM164" s="6"/>
    </row>
    <row r="165" spans="1:39" ht="21" customHeight="1" x14ac:dyDescent="0.15">
      <c r="A165" s="173">
        <v>159</v>
      </c>
      <c r="B165" s="67"/>
      <c r="C165" s="63"/>
      <c r="D165" s="86"/>
      <c r="E165" s="86"/>
      <c r="F165" s="77"/>
      <c r="G165" s="216"/>
      <c r="H165" s="219"/>
      <c r="I165" s="225"/>
      <c r="J165" s="225"/>
      <c r="K165" s="315">
        <f t="shared" si="7"/>
        <v>0</v>
      </c>
      <c r="L165" s="65"/>
      <c r="M165" s="65"/>
      <c r="N165" s="65"/>
      <c r="O165" s="65"/>
      <c r="P165" s="65"/>
      <c r="Q165" s="65"/>
      <c r="R165" s="65"/>
      <c r="S165" s="72"/>
      <c r="T165" s="27" t="str">
        <f t="shared" si="8"/>
        <v/>
      </c>
      <c r="U165" s="49" t="str">
        <f t="shared" si="9"/>
        <v/>
      </c>
      <c r="V165" s="32"/>
      <c r="W165" s="31"/>
      <c r="X165" s="31"/>
      <c r="Y165" s="32"/>
      <c r="Z165" s="3"/>
      <c r="AA165" s="14"/>
      <c r="AB165" s="4"/>
      <c r="AC165" s="3"/>
      <c r="AD165" s="14"/>
      <c r="AE165" s="31"/>
      <c r="AF165" s="32"/>
      <c r="AG165" s="31"/>
      <c r="AH165" s="31"/>
      <c r="AI165" s="32"/>
      <c r="AJ165" s="26"/>
      <c r="AK165" s="26"/>
      <c r="AL165" s="6"/>
      <c r="AM165" s="6"/>
    </row>
    <row r="166" spans="1:39" ht="21" customHeight="1" x14ac:dyDescent="0.15">
      <c r="A166" s="179">
        <v>160</v>
      </c>
      <c r="B166" s="104"/>
      <c r="C166" s="105"/>
      <c r="D166" s="106"/>
      <c r="E166" s="106"/>
      <c r="F166" s="166"/>
      <c r="G166" s="218"/>
      <c r="H166" s="220"/>
      <c r="I166" s="226"/>
      <c r="J166" s="226"/>
      <c r="K166" s="316">
        <f t="shared" si="7"/>
        <v>0</v>
      </c>
      <c r="L166" s="154"/>
      <c r="M166" s="154"/>
      <c r="N166" s="154"/>
      <c r="O166" s="154"/>
      <c r="P166" s="154"/>
      <c r="Q166" s="154"/>
      <c r="R166" s="154"/>
      <c r="S166" s="155"/>
      <c r="T166" s="27" t="str">
        <f t="shared" si="8"/>
        <v/>
      </c>
      <c r="U166" s="49" t="str">
        <f t="shared" si="9"/>
        <v/>
      </c>
      <c r="V166" s="34"/>
      <c r="W166" s="33"/>
      <c r="X166" s="33"/>
      <c r="Y166" s="34"/>
      <c r="Z166" s="3"/>
      <c r="AA166" s="14"/>
      <c r="AB166" s="5"/>
      <c r="AC166" s="3"/>
      <c r="AD166" s="14"/>
      <c r="AE166" s="33"/>
      <c r="AF166" s="34"/>
      <c r="AG166" s="33"/>
      <c r="AH166" s="33"/>
      <c r="AI166" s="34"/>
      <c r="AJ166" s="26"/>
      <c r="AK166" s="26"/>
      <c r="AL166" s="6"/>
      <c r="AM166" s="6"/>
    </row>
    <row r="167" spans="1:39" ht="21" customHeight="1" x14ac:dyDescent="0.15">
      <c r="A167" s="163">
        <v>161</v>
      </c>
      <c r="B167" s="71"/>
      <c r="C167" s="99"/>
      <c r="D167" s="102"/>
      <c r="E167" s="102"/>
      <c r="F167" s="164"/>
      <c r="G167" s="211"/>
      <c r="H167" s="221"/>
      <c r="I167" s="227"/>
      <c r="J167" s="227"/>
      <c r="K167" s="314">
        <f t="shared" si="7"/>
        <v>0</v>
      </c>
      <c r="L167" s="152"/>
      <c r="M167" s="152"/>
      <c r="N167" s="152"/>
      <c r="O167" s="152"/>
      <c r="P167" s="152"/>
      <c r="Q167" s="152"/>
      <c r="R167" s="152"/>
      <c r="S167" s="153"/>
      <c r="T167" s="27" t="str">
        <f t="shared" si="8"/>
        <v/>
      </c>
      <c r="U167" s="49" t="str">
        <f t="shared" si="9"/>
        <v/>
      </c>
      <c r="V167" s="27"/>
      <c r="W167" s="26"/>
      <c r="X167" s="26"/>
      <c r="Y167" s="27"/>
      <c r="Z167" s="3"/>
      <c r="AA167" s="14"/>
      <c r="AB167" s="3"/>
      <c r="AC167" s="3"/>
      <c r="AD167" s="14"/>
      <c r="AE167" s="26"/>
      <c r="AF167" s="27"/>
      <c r="AG167" s="26"/>
      <c r="AH167" s="26"/>
      <c r="AI167" s="27"/>
      <c r="AJ167" s="26"/>
      <c r="AK167" s="26"/>
      <c r="AL167" s="6"/>
      <c r="AM167" s="6"/>
    </row>
    <row r="168" spans="1:39" ht="21" customHeight="1" x14ac:dyDescent="0.15">
      <c r="A168" s="173">
        <v>162</v>
      </c>
      <c r="B168" s="67"/>
      <c r="C168" s="63"/>
      <c r="D168" s="86"/>
      <c r="E168" s="86"/>
      <c r="F168" s="77"/>
      <c r="G168" s="216"/>
      <c r="H168" s="219"/>
      <c r="I168" s="225"/>
      <c r="J168" s="225"/>
      <c r="K168" s="315">
        <f t="shared" si="7"/>
        <v>0</v>
      </c>
      <c r="L168" s="65"/>
      <c r="M168" s="65"/>
      <c r="N168" s="65"/>
      <c r="O168" s="65"/>
      <c r="P168" s="65"/>
      <c r="Q168" s="65"/>
      <c r="R168" s="65"/>
      <c r="S168" s="72"/>
      <c r="T168" s="27" t="str">
        <f t="shared" si="8"/>
        <v/>
      </c>
      <c r="U168" s="49" t="str">
        <f t="shared" si="9"/>
        <v/>
      </c>
      <c r="V168" s="27"/>
      <c r="W168" s="26"/>
      <c r="X168" s="26"/>
      <c r="Y168" s="27"/>
      <c r="Z168" s="3"/>
      <c r="AA168" s="14"/>
      <c r="AB168" s="3"/>
      <c r="AC168" s="3"/>
      <c r="AD168" s="14"/>
      <c r="AE168" s="26"/>
      <c r="AF168" s="27"/>
      <c r="AG168" s="26"/>
      <c r="AH168" s="26"/>
      <c r="AI168" s="27"/>
      <c r="AJ168" s="26"/>
      <c r="AK168" s="26"/>
      <c r="AL168" s="6"/>
      <c r="AM168" s="6"/>
    </row>
    <row r="169" spans="1:39" ht="21" customHeight="1" x14ac:dyDescent="0.15">
      <c r="A169" s="173">
        <v>163</v>
      </c>
      <c r="B169" s="67"/>
      <c r="C169" s="63"/>
      <c r="D169" s="86"/>
      <c r="E169" s="86"/>
      <c r="F169" s="77"/>
      <c r="G169" s="216"/>
      <c r="H169" s="219"/>
      <c r="I169" s="225"/>
      <c r="J169" s="225"/>
      <c r="K169" s="315">
        <f t="shared" si="7"/>
        <v>0</v>
      </c>
      <c r="L169" s="65"/>
      <c r="M169" s="65"/>
      <c r="N169" s="65"/>
      <c r="O169" s="65"/>
      <c r="P169" s="65"/>
      <c r="Q169" s="65"/>
      <c r="R169" s="65"/>
      <c r="S169" s="72"/>
      <c r="T169" s="27" t="str">
        <f t="shared" si="8"/>
        <v/>
      </c>
      <c r="U169" s="49" t="str">
        <f t="shared" si="9"/>
        <v/>
      </c>
      <c r="V169" s="27"/>
      <c r="W169" s="26"/>
      <c r="X169" s="26"/>
      <c r="Y169" s="27"/>
      <c r="Z169" s="3"/>
      <c r="AA169" s="14"/>
      <c r="AB169" s="3"/>
      <c r="AC169" s="3"/>
      <c r="AD169" s="14"/>
      <c r="AE169" s="26"/>
      <c r="AF169" s="27"/>
      <c r="AG169" s="26"/>
      <c r="AH169" s="26"/>
      <c r="AI169" s="27"/>
      <c r="AJ169" s="26"/>
      <c r="AK169" s="26"/>
      <c r="AL169" s="6"/>
      <c r="AM169" s="6"/>
    </row>
    <row r="170" spans="1:39" ht="21" customHeight="1" x14ac:dyDescent="0.15">
      <c r="A170" s="173">
        <v>164</v>
      </c>
      <c r="B170" s="67"/>
      <c r="C170" s="63"/>
      <c r="D170" s="86"/>
      <c r="E170" s="86"/>
      <c r="F170" s="77"/>
      <c r="G170" s="216"/>
      <c r="H170" s="219"/>
      <c r="I170" s="225"/>
      <c r="J170" s="225"/>
      <c r="K170" s="315">
        <f t="shared" si="7"/>
        <v>0</v>
      </c>
      <c r="L170" s="65"/>
      <c r="M170" s="65"/>
      <c r="N170" s="65"/>
      <c r="O170" s="65"/>
      <c r="P170" s="65"/>
      <c r="Q170" s="65"/>
      <c r="R170" s="65"/>
      <c r="S170" s="72"/>
      <c r="T170" s="27" t="str">
        <f t="shared" si="8"/>
        <v/>
      </c>
      <c r="U170" s="49" t="str">
        <f t="shared" si="9"/>
        <v/>
      </c>
      <c r="V170" s="27"/>
      <c r="W170" s="26"/>
      <c r="X170" s="26"/>
      <c r="Y170" s="27"/>
      <c r="Z170" s="3"/>
      <c r="AA170" s="14"/>
      <c r="AB170" s="3"/>
      <c r="AC170" s="3"/>
      <c r="AD170" s="14"/>
      <c r="AE170" s="26"/>
      <c r="AF170" s="27"/>
      <c r="AG170" s="26"/>
      <c r="AH170" s="26"/>
      <c r="AI170" s="27"/>
      <c r="AJ170" s="26"/>
      <c r="AK170" s="26"/>
      <c r="AL170" s="6"/>
      <c r="AM170" s="6"/>
    </row>
    <row r="171" spans="1:39" ht="21" customHeight="1" x14ac:dyDescent="0.15">
      <c r="A171" s="173">
        <v>165</v>
      </c>
      <c r="B171" s="67"/>
      <c r="C171" s="63"/>
      <c r="D171" s="86"/>
      <c r="E171" s="86"/>
      <c r="F171" s="77"/>
      <c r="G171" s="216"/>
      <c r="H171" s="219"/>
      <c r="I171" s="225"/>
      <c r="J171" s="225"/>
      <c r="K171" s="315">
        <f t="shared" si="7"/>
        <v>0</v>
      </c>
      <c r="L171" s="65"/>
      <c r="M171" s="65"/>
      <c r="N171" s="65"/>
      <c r="O171" s="65"/>
      <c r="P171" s="65"/>
      <c r="Q171" s="65"/>
      <c r="R171" s="65"/>
      <c r="S171" s="72"/>
      <c r="T171" s="27" t="str">
        <f t="shared" si="8"/>
        <v/>
      </c>
      <c r="U171" s="49" t="str">
        <f t="shared" si="9"/>
        <v/>
      </c>
      <c r="V171" s="27"/>
      <c r="W171" s="26"/>
      <c r="X171" s="26"/>
      <c r="Y171" s="27"/>
      <c r="Z171" s="3"/>
      <c r="AA171" s="14"/>
      <c r="AB171" s="3"/>
      <c r="AC171" s="3"/>
      <c r="AD171" s="14"/>
      <c r="AE171" s="26"/>
      <c r="AF171" s="27"/>
      <c r="AG171" s="26"/>
      <c r="AH171" s="26"/>
      <c r="AI171" s="27"/>
      <c r="AJ171" s="26"/>
      <c r="AK171" s="26"/>
      <c r="AL171" s="6"/>
      <c r="AM171" s="6"/>
    </row>
    <row r="172" spans="1:39" ht="21" customHeight="1" x14ac:dyDescent="0.15">
      <c r="A172" s="173">
        <v>166</v>
      </c>
      <c r="B172" s="67"/>
      <c r="C172" s="63"/>
      <c r="D172" s="86"/>
      <c r="E172" s="86"/>
      <c r="F172" s="77"/>
      <c r="G172" s="216"/>
      <c r="H172" s="219"/>
      <c r="I172" s="225"/>
      <c r="J172" s="225"/>
      <c r="K172" s="315">
        <f t="shared" si="7"/>
        <v>0</v>
      </c>
      <c r="L172" s="65"/>
      <c r="M172" s="65"/>
      <c r="N172" s="65"/>
      <c r="O172" s="65"/>
      <c r="P172" s="65"/>
      <c r="Q172" s="65"/>
      <c r="R172" s="65"/>
      <c r="S172" s="72"/>
      <c r="T172" s="27" t="str">
        <f t="shared" si="8"/>
        <v/>
      </c>
      <c r="U172" s="49" t="str">
        <f t="shared" si="9"/>
        <v/>
      </c>
      <c r="V172" s="30"/>
      <c r="W172" s="26"/>
      <c r="X172" s="26"/>
      <c r="Y172" s="27"/>
      <c r="Z172" s="3"/>
      <c r="AA172" s="14"/>
      <c r="AB172" s="3"/>
      <c r="AC172" s="3"/>
      <c r="AD172" s="14"/>
      <c r="AE172" s="26"/>
      <c r="AF172" s="27"/>
      <c r="AG172" s="26"/>
      <c r="AH172" s="26"/>
      <c r="AI172" s="27"/>
      <c r="AJ172" s="26"/>
      <c r="AK172" s="26"/>
      <c r="AL172" s="6"/>
      <c r="AM172" s="6"/>
    </row>
    <row r="173" spans="1:39" ht="21" customHeight="1" x14ac:dyDescent="0.15">
      <c r="A173" s="173">
        <v>167</v>
      </c>
      <c r="B173" s="67"/>
      <c r="C173" s="63"/>
      <c r="D173" s="86"/>
      <c r="E173" s="86"/>
      <c r="F173" s="77"/>
      <c r="G173" s="216"/>
      <c r="H173" s="219"/>
      <c r="I173" s="225"/>
      <c r="J173" s="225"/>
      <c r="K173" s="315">
        <f t="shared" si="7"/>
        <v>0</v>
      </c>
      <c r="L173" s="65"/>
      <c r="M173" s="65"/>
      <c r="N173" s="65"/>
      <c r="O173" s="65"/>
      <c r="P173" s="65"/>
      <c r="Q173" s="65"/>
      <c r="R173" s="65"/>
      <c r="S173" s="72"/>
      <c r="T173" s="27" t="str">
        <f t="shared" si="8"/>
        <v/>
      </c>
      <c r="U173" s="49" t="str">
        <f t="shared" si="9"/>
        <v/>
      </c>
      <c r="V173" s="27"/>
      <c r="W173" s="26"/>
      <c r="X173" s="26"/>
      <c r="Y173" s="27"/>
      <c r="Z173" s="3"/>
      <c r="AA173" s="14"/>
      <c r="AB173" s="3"/>
      <c r="AC173" s="3"/>
      <c r="AD173" s="14"/>
      <c r="AE173" s="26"/>
      <c r="AF173" s="27"/>
      <c r="AG173" s="26"/>
      <c r="AH173" s="26"/>
      <c r="AI173" s="27"/>
      <c r="AJ173" s="26"/>
      <c r="AK173" s="26"/>
      <c r="AL173" s="6"/>
      <c r="AM173" s="6"/>
    </row>
    <row r="174" spans="1:39" ht="21" customHeight="1" x14ac:dyDescent="0.15">
      <c r="A174" s="173">
        <v>168</v>
      </c>
      <c r="B174" s="67"/>
      <c r="C174" s="63"/>
      <c r="D174" s="86"/>
      <c r="E174" s="86"/>
      <c r="F174" s="77"/>
      <c r="G174" s="216"/>
      <c r="H174" s="219"/>
      <c r="I174" s="225"/>
      <c r="J174" s="225"/>
      <c r="K174" s="315">
        <f t="shared" si="7"/>
        <v>0</v>
      </c>
      <c r="L174" s="65"/>
      <c r="M174" s="65"/>
      <c r="N174" s="65"/>
      <c r="O174" s="65"/>
      <c r="P174" s="65"/>
      <c r="Q174" s="65"/>
      <c r="R174" s="65"/>
      <c r="S174" s="72"/>
      <c r="T174" s="27" t="str">
        <f t="shared" si="8"/>
        <v/>
      </c>
      <c r="U174" s="49" t="str">
        <f t="shared" si="9"/>
        <v/>
      </c>
      <c r="V174" s="27"/>
      <c r="W174" s="26"/>
      <c r="X174" s="26"/>
      <c r="Y174" s="27"/>
      <c r="Z174" s="3"/>
      <c r="AA174" s="14"/>
      <c r="AB174" s="3"/>
      <c r="AC174" s="3"/>
      <c r="AD174" s="14"/>
      <c r="AE174" s="26"/>
      <c r="AF174" s="27"/>
      <c r="AG174" s="26"/>
      <c r="AH174" s="26"/>
      <c r="AI174" s="27"/>
      <c r="AJ174" s="26"/>
      <c r="AK174" s="26"/>
      <c r="AL174" s="6"/>
      <c r="AM174" s="6"/>
    </row>
    <row r="175" spans="1:39" ht="21" customHeight="1" x14ac:dyDescent="0.15">
      <c r="A175" s="173">
        <v>169</v>
      </c>
      <c r="B175" s="67"/>
      <c r="C175" s="63"/>
      <c r="D175" s="86"/>
      <c r="E175" s="86"/>
      <c r="F175" s="77"/>
      <c r="G175" s="216"/>
      <c r="H175" s="219"/>
      <c r="I175" s="225"/>
      <c r="J175" s="225"/>
      <c r="K175" s="315">
        <f t="shared" si="7"/>
        <v>0</v>
      </c>
      <c r="L175" s="65"/>
      <c r="M175" s="65"/>
      <c r="N175" s="65"/>
      <c r="O175" s="65"/>
      <c r="P175" s="65"/>
      <c r="Q175" s="65"/>
      <c r="R175" s="65"/>
      <c r="S175" s="72"/>
      <c r="T175" s="27" t="str">
        <f t="shared" si="8"/>
        <v/>
      </c>
      <c r="U175" s="49" t="str">
        <f t="shared" si="9"/>
        <v/>
      </c>
      <c r="V175" s="27"/>
      <c r="W175" s="26"/>
      <c r="X175" s="26"/>
      <c r="Y175" s="27"/>
      <c r="Z175" s="3"/>
      <c r="AA175" s="14"/>
      <c r="AB175" s="3"/>
      <c r="AC175" s="3"/>
      <c r="AD175" s="14"/>
      <c r="AE175" s="26"/>
      <c r="AF175" s="27"/>
      <c r="AG175" s="26"/>
      <c r="AH175" s="26"/>
      <c r="AI175" s="27"/>
      <c r="AJ175" s="26"/>
      <c r="AK175" s="26"/>
      <c r="AL175" s="6"/>
      <c r="AM175" s="6"/>
    </row>
    <row r="176" spans="1:39" ht="21" customHeight="1" x14ac:dyDescent="0.15">
      <c r="A176" s="173">
        <v>170</v>
      </c>
      <c r="B176" s="67"/>
      <c r="C176" s="63"/>
      <c r="D176" s="86"/>
      <c r="E176" s="86"/>
      <c r="F176" s="77"/>
      <c r="G176" s="216"/>
      <c r="H176" s="219"/>
      <c r="I176" s="225"/>
      <c r="J176" s="225"/>
      <c r="K176" s="315">
        <f t="shared" si="7"/>
        <v>0</v>
      </c>
      <c r="L176" s="65"/>
      <c r="M176" s="65"/>
      <c r="N176" s="65"/>
      <c r="O176" s="65"/>
      <c r="P176" s="65"/>
      <c r="Q176" s="65"/>
      <c r="R176" s="65"/>
      <c r="S176" s="72"/>
      <c r="T176" s="27" t="str">
        <f t="shared" si="8"/>
        <v/>
      </c>
      <c r="U176" s="49" t="str">
        <f t="shared" si="9"/>
        <v/>
      </c>
      <c r="V176" s="27"/>
      <c r="W176" s="26"/>
      <c r="X176" s="26"/>
      <c r="Y176" s="27"/>
      <c r="Z176" s="3"/>
      <c r="AA176" s="14"/>
      <c r="AB176" s="3"/>
      <c r="AC176" s="3"/>
      <c r="AD176" s="14"/>
      <c r="AE176" s="26"/>
      <c r="AF176" s="27"/>
      <c r="AG176" s="26"/>
      <c r="AH176" s="26"/>
      <c r="AI176" s="27"/>
      <c r="AJ176" s="26"/>
      <c r="AK176" s="26"/>
      <c r="AL176" s="6"/>
      <c r="AM176" s="6"/>
    </row>
    <row r="177" spans="1:39" ht="21" customHeight="1" x14ac:dyDescent="0.15">
      <c r="A177" s="173">
        <v>171</v>
      </c>
      <c r="B177" s="67"/>
      <c r="C177" s="63"/>
      <c r="D177" s="86"/>
      <c r="E177" s="86"/>
      <c r="F177" s="77"/>
      <c r="G177" s="216"/>
      <c r="H177" s="219"/>
      <c r="I177" s="225"/>
      <c r="J177" s="225"/>
      <c r="K177" s="315">
        <f t="shared" si="7"/>
        <v>0</v>
      </c>
      <c r="L177" s="65"/>
      <c r="M177" s="65"/>
      <c r="N177" s="65"/>
      <c r="O177" s="65"/>
      <c r="P177" s="65"/>
      <c r="Q177" s="65"/>
      <c r="R177" s="65"/>
      <c r="S177" s="72"/>
      <c r="T177" s="27" t="str">
        <f t="shared" si="8"/>
        <v/>
      </c>
      <c r="U177" s="49" t="str">
        <f t="shared" si="9"/>
        <v/>
      </c>
      <c r="V177" s="27"/>
      <c r="W177" s="26"/>
      <c r="X177" s="26"/>
      <c r="Y177" s="27"/>
      <c r="Z177" s="3"/>
      <c r="AA177" s="14"/>
      <c r="AB177" s="3"/>
      <c r="AC177" s="3"/>
      <c r="AD177" s="14"/>
      <c r="AE177" s="26"/>
      <c r="AF177" s="27"/>
      <c r="AG177" s="26"/>
      <c r="AH177" s="26"/>
      <c r="AI177" s="27"/>
      <c r="AJ177" s="26"/>
      <c r="AK177" s="26"/>
      <c r="AL177" s="6"/>
      <c r="AM177" s="6"/>
    </row>
    <row r="178" spans="1:39" ht="21" customHeight="1" x14ac:dyDescent="0.15">
      <c r="A178" s="173">
        <v>172</v>
      </c>
      <c r="B178" s="67"/>
      <c r="C178" s="63"/>
      <c r="D178" s="86"/>
      <c r="E178" s="86"/>
      <c r="F178" s="77"/>
      <c r="G178" s="216"/>
      <c r="H178" s="219"/>
      <c r="I178" s="225"/>
      <c r="J178" s="225"/>
      <c r="K178" s="315">
        <f t="shared" si="7"/>
        <v>0</v>
      </c>
      <c r="L178" s="65"/>
      <c r="M178" s="65"/>
      <c r="N178" s="65"/>
      <c r="O178" s="65"/>
      <c r="P178" s="65"/>
      <c r="Q178" s="65"/>
      <c r="R178" s="65"/>
      <c r="S178" s="72"/>
      <c r="T178" s="27" t="str">
        <f t="shared" si="8"/>
        <v/>
      </c>
      <c r="U178" s="49" t="str">
        <f t="shared" si="9"/>
        <v/>
      </c>
      <c r="V178" s="27"/>
      <c r="W178" s="26"/>
      <c r="X178" s="26"/>
      <c r="Y178" s="27"/>
      <c r="Z178" s="3"/>
      <c r="AA178" s="14"/>
      <c r="AB178" s="3"/>
      <c r="AC178" s="3"/>
      <c r="AD178" s="14"/>
      <c r="AE178" s="26"/>
      <c r="AF178" s="27"/>
      <c r="AG178" s="26"/>
      <c r="AH178" s="26"/>
      <c r="AI178" s="27"/>
      <c r="AJ178" s="26"/>
      <c r="AK178" s="26"/>
      <c r="AL178" s="6"/>
      <c r="AM178" s="6"/>
    </row>
    <row r="179" spans="1:39" ht="21" customHeight="1" x14ac:dyDescent="0.15">
      <c r="A179" s="173">
        <v>173</v>
      </c>
      <c r="B179" s="67"/>
      <c r="C179" s="63"/>
      <c r="D179" s="86"/>
      <c r="E179" s="86"/>
      <c r="F179" s="77"/>
      <c r="G179" s="216"/>
      <c r="H179" s="219"/>
      <c r="I179" s="225"/>
      <c r="J179" s="225"/>
      <c r="K179" s="315">
        <f t="shared" si="7"/>
        <v>0</v>
      </c>
      <c r="L179" s="65"/>
      <c r="M179" s="65"/>
      <c r="N179" s="65"/>
      <c r="O179" s="65"/>
      <c r="P179" s="65"/>
      <c r="Q179" s="65"/>
      <c r="R179" s="65"/>
      <c r="S179" s="72"/>
      <c r="T179" s="27" t="str">
        <f t="shared" si="8"/>
        <v/>
      </c>
      <c r="U179" s="49" t="str">
        <f t="shared" si="9"/>
        <v/>
      </c>
      <c r="V179" s="27"/>
      <c r="W179" s="26"/>
      <c r="X179" s="26"/>
      <c r="Y179" s="27"/>
      <c r="Z179" s="3"/>
      <c r="AA179" s="14"/>
      <c r="AB179" s="3"/>
      <c r="AC179" s="3"/>
      <c r="AD179" s="14"/>
      <c r="AE179" s="26"/>
      <c r="AF179" s="27"/>
      <c r="AG179" s="26"/>
      <c r="AH179" s="26"/>
      <c r="AI179" s="27"/>
      <c r="AJ179" s="26"/>
      <c r="AK179" s="26"/>
      <c r="AL179" s="6"/>
      <c r="AM179" s="6"/>
    </row>
    <row r="180" spans="1:39" ht="21" customHeight="1" x14ac:dyDescent="0.15">
      <c r="A180" s="173">
        <v>174</v>
      </c>
      <c r="B180" s="67"/>
      <c r="C180" s="63"/>
      <c r="D180" s="86"/>
      <c r="E180" s="86"/>
      <c r="F180" s="77"/>
      <c r="G180" s="216"/>
      <c r="H180" s="219"/>
      <c r="I180" s="225"/>
      <c r="J180" s="225"/>
      <c r="K180" s="315">
        <f t="shared" si="7"/>
        <v>0</v>
      </c>
      <c r="L180" s="65"/>
      <c r="M180" s="65"/>
      <c r="N180" s="65"/>
      <c r="O180" s="65"/>
      <c r="P180" s="65"/>
      <c r="Q180" s="65"/>
      <c r="R180" s="65"/>
      <c r="S180" s="72"/>
      <c r="T180" s="27" t="str">
        <f t="shared" si="8"/>
        <v/>
      </c>
      <c r="U180" s="49" t="str">
        <f t="shared" si="9"/>
        <v/>
      </c>
      <c r="V180" s="27"/>
      <c r="W180" s="26"/>
      <c r="X180" s="26"/>
      <c r="Y180" s="27"/>
      <c r="Z180" s="3"/>
      <c r="AA180" s="14"/>
      <c r="AB180" s="3"/>
      <c r="AC180" s="3"/>
      <c r="AD180" s="14"/>
      <c r="AE180" s="26"/>
      <c r="AF180" s="27"/>
      <c r="AG180" s="26"/>
      <c r="AH180" s="26"/>
      <c r="AI180" s="27"/>
      <c r="AJ180" s="26"/>
      <c r="AK180" s="26"/>
      <c r="AL180" s="6"/>
      <c r="AM180" s="6"/>
    </row>
    <row r="181" spans="1:39" ht="21" customHeight="1" x14ac:dyDescent="0.15">
      <c r="A181" s="173">
        <v>175</v>
      </c>
      <c r="B181" s="67"/>
      <c r="C181" s="63"/>
      <c r="D181" s="86"/>
      <c r="E181" s="86"/>
      <c r="F181" s="77"/>
      <c r="G181" s="216"/>
      <c r="H181" s="219"/>
      <c r="I181" s="225"/>
      <c r="J181" s="225"/>
      <c r="K181" s="315">
        <f t="shared" si="7"/>
        <v>0</v>
      </c>
      <c r="L181" s="65"/>
      <c r="M181" s="65"/>
      <c r="N181" s="65"/>
      <c r="O181" s="65"/>
      <c r="P181" s="65"/>
      <c r="Q181" s="65"/>
      <c r="R181" s="65"/>
      <c r="S181" s="72"/>
      <c r="T181" s="27" t="str">
        <f t="shared" si="8"/>
        <v/>
      </c>
      <c r="U181" s="49" t="str">
        <f t="shared" si="9"/>
        <v/>
      </c>
      <c r="V181" s="27"/>
      <c r="W181" s="26"/>
      <c r="X181" s="26"/>
      <c r="Y181" s="27"/>
      <c r="Z181" s="3"/>
      <c r="AA181" s="14"/>
      <c r="AB181" s="3"/>
      <c r="AC181" s="3"/>
      <c r="AD181" s="14"/>
      <c r="AE181" s="26"/>
      <c r="AF181" s="27"/>
      <c r="AG181" s="26"/>
      <c r="AH181" s="26"/>
      <c r="AI181" s="27"/>
      <c r="AJ181" s="26"/>
      <c r="AK181" s="26"/>
      <c r="AL181" s="6"/>
      <c r="AM181" s="6"/>
    </row>
    <row r="182" spans="1:39" ht="21" customHeight="1" x14ac:dyDescent="0.15">
      <c r="A182" s="173">
        <v>176</v>
      </c>
      <c r="B182" s="67"/>
      <c r="C182" s="63"/>
      <c r="D182" s="86"/>
      <c r="E182" s="86"/>
      <c r="F182" s="77"/>
      <c r="G182" s="216"/>
      <c r="H182" s="219"/>
      <c r="I182" s="225"/>
      <c r="J182" s="225"/>
      <c r="K182" s="315">
        <f t="shared" si="7"/>
        <v>0</v>
      </c>
      <c r="L182" s="65"/>
      <c r="M182" s="65"/>
      <c r="N182" s="65"/>
      <c r="O182" s="65"/>
      <c r="P182" s="65"/>
      <c r="Q182" s="65"/>
      <c r="R182" s="65"/>
      <c r="S182" s="72"/>
      <c r="T182" s="27" t="str">
        <f t="shared" si="8"/>
        <v/>
      </c>
      <c r="U182" s="49" t="str">
        <f t="shared" si="9"/>
        <v/>
      </c>
      <c r="V182" s="27"/>
      <c r="W182" s="26"/>
      <c r="X182" s="26"/>
      <c r="Y182" s="27"/>
      <c r="Z182" s="3"/>
      <c r="AA182" s="14"/>
      <c r="AB182" s="3"/>
      <c r="AC182" s="3"/>
      <c r="AD182" s="14"/>
      <c r="AE182" s="26"/>
      <c r="AF182" s="27"/>
      <c r="AG182" s="26"/>
      <c r="AH182" s="26"/>
      <c r="AI182" s="27"/>
      <c r="AJ182" s="26"/>
      <c r="AK182" s="26"/>
      <c r="AL182" s="6"/>
      <c r="AM182" s="6"/>
    </row>
    <row r="183" spans="1:39" ht="21" customHeight="1" x14ac:dyDescent="0.15">
      <c r="A183" s="173">
        <v>177</v>
      </c>
      <c r="B183" s="67"/>
      <c r="C183" s="63"/>
      <c r="D183" s="86"/>
      <c r="E183" s="86"/>
      <c r="F183" s="77"/>
      <c r="G183" s="216"/>
      <c r="H183" s="219"/>
      <c r="I183" s="225"/>
      <c r="J183" s="225"/>
      <c r="K183" s="315">
        <f t="shared" si="7"/>
        <v>0</v>
      </c>
      <c r="L183" s="65"/>
      <c r="M183" s="65"/>
      <c r="N183" s="65"/>
      <c r="O183" s="65"/>
      <c r="P183" s="65"/>
      <c r="Q183" s="65"/>
      <c r="R183" s="65"/>
      <c r="S183" s="72"/>
      <c r="T183" s="27" t="str">
        <f t="shared" si="8"/>
        <v/>
      </c>
      <c r="U183" s="49" t="str">
        <f t="shared" si="9"/>
        <v/>
      </c>
      <c r="V183" s="27"/>
      <c r="W183" s="26"/>
      <c r="X183" s="26"/>
      <c r="Y183" s="27"/>
      <c r="Z183" s="3"/>
      <c r="AA183" s="14"/>
      <c r="AB183" s="3"/>
      <c r="AC183" s="3"/>
      <c r="AD183" s="14"/>
      <c r="AE183" s="26"/>
      <c r="AF183" s="27"/>
      <c r="AG183" s="26"/>
      <c r="AH183" s="26"/>
      <c r="AI183" s="27"/>
      <c r="AJ183" s="26"/>
      <c r="AK183" s="26"/>
      <c r="AL183" s="6"/>
      <c r="AM183" s="6"/>
    </row>
    <row r="184" spans="1:39" ht="21" customHeight="1" x14ac:dyDescent="0.15">
      <c r="A184" s="173">
        <v>178</v>
      </c>
      <c r="B184" s="67"/>
      <c r="C184" s="63"/>
      <c r="D184" s="86"/>
      <c r="E184" s="86"/>
      <c r="F184" s="77"/>
      <c r="G184" s="216"/>
      <c r="H184" s="219"/>
      <c r="I184" s="225"/>
      <c r="J184" s="225"/>
      <c r="K184" s="315">
        <f t="shared" si="7"/>
        <v>0</v>
      </c>
      <c r="L184" s="65"/>
      <c r="M184" s="65"/>
      <c r="N184" s="65"/>
      <c r="O184" s="65"/>
      <c r="P184" s="65"/>
      <c r="Q184" s="65"/>
      <c r="R184" s="65"/>
      <c r="S184" s="72"/>
      <c r="T184" s="27" t="str">
        <f t="shared" si="8"/>
        <v/>
      </c>
      <c r="U184" s="49" t="str">
        <f t="shared" si="9"/>
        <v/>
      </c>
      <c r="V184" s="32"/>
      <c r="W184" s="31"/>
      <c r="X184" s="31"/>
      <c r="Y184" s="32"/>
      <c r="Z184" s="3"/>
      <c r="AA184" s="14"/>
      <c r="AB184" s="4"/>
      <c r="AC184" s="3"/>
      <c r="AD184" s="14"/>
      <c r="AE184" s="31"/>
      <c r="AF184" s="32"/>
      <c r="AG184" s="31"/>
      <c r="AH184" s="31"/>
      <c r="AI184" s="32"/>
      <c r="AJ184" s="26"/>
      <c r="AK184" s="26"/>
      <c r="AL184" s="6"/>
      <c r="AM184" s="6"/>
    </row>
    <row r="185" spans="1:39" ht="21" customHeight="1" x14ac:dyDescent="0.15">
      <c r="A185" s="173">
        <v>179</v>
      </c>
      <c r="B185" s="67"/>
      <c r="C185" s="63"/>
      <c r="D185" s="86"/>
      <c r="E185" s="86"/>
      <c r="F185" s="77"/>
      <c r="G185" s="216"/>
      <c r="H185" s="219"/>
      <c r="I185" s="225"/>
      <c r="J185" s="225"/>
      <c r="K185" s="315">
        <f t="shared" si="7"/>
        <v>0</v>
      </c>
      <c r="L185" s="65"/>
      <c r="M185" s="65"/>
      <c r="N185" s="65"/>
      <c r="O185" s="65"/>
      <c r="P185" s="65"/>
      <c r="Q185" s="65"/>
      <c r="R185" s="65"/>
      <c r="S185" s="72"/>
      <c r="T185" s="27" t="str">
        <f t="shared" si="8"/>
        <v/>
      </c>
      <c r="U185" s="49" t="str">
        <f t="shared" si="9"/>
        <v/>
      </c>
      <c r="V185" s="32"/>
      <c r="W185" s="31"/>
      <c r="X185" s="31"/>
      <c r="Y185" s="32"/>
      <c r="Z185" s="3"/>
      <c r="AA185" s="14"/>
      <c r="AB185" s="4"/>
      <c r="AC185" s="3"/>
      <c r="AD185" s="14"/>
      <c r="AE185" s="31"/>
      <c r="AF185" s="32"/>
      <c r="AG185" s="31"/>
      <c r="AH185" s="31"/>
      <c r="AI185" s="32"/>
      <c r="AJ185" s="26"/>
      <c r="AK185" s="26"/>
      <c r="AL185" s="6"/>
      <c r="AM185" s="6"/>
    </row>
    <row r="186" spans="1:39" ht="21" customHeight="1" x14ac:dyDescent="0.15">
      <c r="A186" s="179">
        <v>180</v>
      </c>
      <c r="B186" s="104"/>
      <c r="C186" s="105"/>
      <c r="D186" s="106"/>
      <c r="E186" s="106"/>
      <c r="F186" s="166"/>
      <c r="G186" s="218"/>
      <c r="H186" s="220"/>
      <c r="I186" s="226"/>
      <c r="J186" s="226"/>
      <c r="K186" s="316">
        <f t="shared" si="7"/>
        <v>0</v>
      </c>
      <c r="L186" s="154"/>
      <c r="M186" s="154"/>
      <c r="N186" s="154"/>
      <c r="O186" s="154"/>
      <c r="P186" s="154"/>
      <c r="Q186" s="154"/>
      <c r="R186" s="154"/>
      <c r="S186" s="155"/>
      <c r="T186" s="27" t="str">
        <f t="shared" si="8"/>
        <v/>
      </c>
      <c r="U186" s="49" t="str">
        <f t="shared" si="9"/>
        <v/>
      </c>
      <c r="V186" s="34"/>
      <c r="W186" s="33"/>
      <c r="X186" s="33"/>
      <c r="Y186" s="34"/>
      <c r="Z186" s="3"/>
      <c r="AA186" s="14"/>
      <c r="AB186" s="5"/>
      <c r="AC186" s="3"/>
      <c r="AD186" s="14"/>
      <c r="AE186" s="33"/>
      <c r="AF186" s="34"/>
      <c r="AG186" s="33"/>
      <c r="AH186" s="33"/>
      <c r="AI186" s="34"/>
      <c r="AJ186" s="26"/>
      <c r="AK186" s="26"/>
      <c r="AL186" s="6"/>
    </row>
    <row r="187" spans="1:39" ht="21" customHeight="1" x14ac:dyDescent="0.15">
      <c r="A187" s="163">
        <v>181</v>
      </c>
      <c r="B187" s="71"/>
      <c r="C187" s="99"/>
      <c r="D187" s="102"/>
      <c r="E187" s="102"/>
      <c r="F187" s="164"/>
      <c r="G187" s="211"/>
      <c r="H187" s="221"/>
      <c r="I187" s="227"/>
      <c r="J187" s="227"/>
      <c r="K187" s="314">
        <f t="shared" si="7"/>
        <v>0</v>
      </c>
      <c r="L187" s="152"/>
      <c r="M187" s="152"/>
      <c r="N187" s="152"/>
      <c r="O187" s="152"/>
      <c r="P187" s="152"/>
      <c r="Q187" s="152"/>
      <c r="R187" s="152"/>
      <c r="S187" s="153"/>
      <c r="T187" s="27" t="str">
        <f t="shared" si="8"/>
        <v/>
      </c>
      <c r="U187" s="49" t="str">
        <f t="shared" si="9"/>
        <v/>
      </c>
      <c r="V187" s="27"/>
      <c r="W187" s="26"/>
      <c r="X187" s="26"/>
      <c r="Y187" s="27"/>
      <c r="Z187" s="3"/>
      <c r="AA187" s="14"/>
      <c r="AB187" s="3"/>
      <c r="AC187" s="3"/>
      <c r="AD187" s="14"/>
      <c r="AE187" s="26"/>
      <c r="AF187" s="27"/>
      <c r="AG187" s="26"/>
      <c r="AH187" s="26"/>
      <c r="AI187" s="27"/>
      <c r="AJ187" s="26"/>
      <c r="AK187" s="26"/>
      <c r="AL187" s="6"/>
    </row>
    <row r="188" spans="1:39" ht="21" customHeight="1" x14ac:dyDescent="0.15">
      <c r="A188" s="173">
        <v>182</v>
      </c>
      <c r="B188" s="67"/>
      <c r="C188" s="63"/>
      <c r="D188" s="86"/>
      <c r="E188" s="86"/>
      <c r="F188" s="77"/>
      <c r="G188" s="216"/>
      <c r="H188" s="219"/>
      <c r="I188" s="225"/>
      <c r="J188" s="225"/>
      <c r="K188" s="315">
        <f t="shared" si="7"/>
        <v>0</v>
      </c>
      <c r="L188" s="65"/>
      <c r="M188" s="65"/>
      <c r="N188" s="65"/>
      <c r="O188" s="65"/>
      <c r="P188" s="65"/>
      <c r="Q188" s="65"/>
      <c r="R188" s="65"/>
      <c r="S188" s="72"/>
      <c r="T188" s="27" t="str">
        <f t="shared" si="8"/>
        <v/>
      </c>
      <c r="U188" s="49" t="str">
        <f t="shared" si="9"/>
        <v/>
      </c>
      <c r="V188" s="27"/>
      <c r="W188" s="26"/>
      <c r="X188" s="26"/>
      <c r="Y188" s="27"/>
      <c r="Z188" s="3"/>
      <c r="AA188" s="14"/>
      <c r="AB188" s="3"/>
      <c r="AC188" s="3"/>
      <c r="AD188" s="14"/>
      <c r="AE188" s="26"/>
      <c r="AF188" s="27"/>
      <c r="AG188" s="26"/>
      <c r="AH188" s="26"/>
      <c r="AI188" s="27"/>
      <c r="AJ188" s="26"/>
      <c r="AK188" s="26"/>
      <c r="AL188" s="6"/>
    </row>
    <row r="189" spans="1:39" ht="21" customHeight="1" x14ac:dyDescent="0.15">
      <c r="A189" s="173">
        <v>183</v>
      </c>
      <c r="B189" s="67"/>
      <c r="C189" s="63"/>
      <c r="D189" s="86"/>
      <c r="E189" s="86"/>
      <c r="F189" s="77"/>
      <c r="G189" s="216"/>
      <c r="H189" s="219"/>
      <c r="I189" s="225"/>
      <c r="J189" s="225"/>
      <c r="K189" s="315">
        <f t="shared" si="7"/>
        <v>0</v>
      </c>
      <c r="L189" s="65"/>
      <c r="M189" s="65"/>
      <c r="N189" s="65"/>
      <c r="O189" s="65"/>
      <c r="P189" s="65"/>
      <c r="Q189" s="65"/>
      <c r="R189" s="65"/>
      <c r="S189" s="72"/>
      <c r="T189" s="27" t="str">
        <f t="shared" si="8"/>
        <v/>
      </c>
      <c r="U189" s="49" t="str">
        <f t="shared" si="9"/>
        <v/>
      </c>
      <c r="V189" s="27"/>
      <c r="W189" s="26"/>
      <c r="X189" s="26"/>
      <c r="Y189" s="27"/>
      <c r="Z189" s="3"/>
      <c r="AA189" s="14"/>
      <c r="AB189" s="3"/>
      <c r="AC189" s="3"/>
      <c r="AD189" s="14"/>
      <c r="AE189" s="26"/>
      <c r="AF189" s="27"/>
      <c r="AG189" s="26"/>
      <c r="AH189" s="26"/>
      <c r="AI189" s="27"/>
      <c r="AJ189" s="26"/>
      <c r="AK189" s="26"/>
      <c r="AL189" s="6"/>
    </row>
    <row r="190" spans="1:39" ht="21" customHeight="1" x14ac:dyDescent="0.15">
      <c r="A190" s="173">
        <v>184</v>
      </c>
      <c r="B190" s="67"/>
      <c r="C190" s="63"/>
      <c r="D190" s="86"/>
      <c r="E190" s="86"/>
      <c r="F190" s="77"/>
      <c r="G190" s="216"/>
      <c r="H190" s="219"/>
      <c r="I190" s="225"/>
      <c r="J190" s="225"/>
      <c r="K190" s="315">
        <f t="shared" si="7"/>
        <v>0</v>
      </c>
      <c r="L190" s="65"/>
      <c r="M190" s="65"/>
      <c r="N190" s="65"/>
      <c r="O190" s="65"/>
      <c r="P190" s="65"/>
      <c r="Q190" s="65"/>
      <c r="R190" s="65"/>
      <c r="S190" s="72"/>
      <c r="T190" s="27" t="str">
        <f t="shared" si="8"/>
        <v/>
      </c>
      <c r="U190" s="49" t="str">
        <f t="shared" si="9"/>
        <v/>
      </c>
      <c r="V190" s="27"/>
      <c r="W190" s="26"/>
      <c r="X190" s="26"/>
      <c r="Y190" s="27"/>
      <c r="Z190" s="3"/>
      <c r="AA190" s="14"/>
      <c r="AB190" s="3"/>
      <c r="AC190" s="3"/>
      <c r="AD190" s="14"/>
      <c r="AE190" s="26"/>
      <c r="AF190" s="27"/>
      <c r="AG190" s="26"/>
      <c r="AH190" s="26"/>
      <c r="AI190" s="27"/>
      <c r="AJ190" s="26"/>
      <c r="AK190" s="26"/>
      <c r="AL190" s="6"/>
    </row>
    <row r="191" spans="1:39" ht="21" customHeight="1" x14ac:dyDescent="0.15">
      <c r="A191" s="181">
        <v>185</v>
      </c>
      <c r="B191" s="63"/>
      <c r="C191" s="57"/>
      <c r="D191" s="88"/>
      <c r="E191" s="88"/>
      <c r="F191" s="190"/>
      <c r="G191" s="219"/>
      <c r="H191" s="213"/>
      <c r="I191" s="231"/>
      <c r="J191" s="231"/>
      <c r="K191" s="315">
        <f t="shared" si="7"/>
        <v>0</v>
      </c>
      <c r="L191" s="66"/>
      <c r="M191" s="58"/>
      <c r="N191" s="66"/>
      <c r="O191" s="58"/>
      <c r="P191" s="57"/>
      <c r="Q191" s="57"/>
      <c r="R191" s="57"/>
      <c r="S191" s="158"/>
      <c r="T191" s="27" t="str">
        <f t="shared" si="8"/>
        <v/>
      </c>
      <c r="U191" s="49" t="str">
        <f t="shared" si="9"/>
        <v/>
      </c>
      <c r="V191" s="27"/>
      <c r="W191" s="26"/>
      <c r="X191" s="26"/>
      <c r="Y191" s="27"/>
      <c r="Z191" s="3"/>
      <c r="AA191" s="14"/>
      <c r="AB191" s="3"/>
      <c r="AC191" s="3"/>
      <c r="AD191" s="14"/>
      <c r="AE191" s="26"/>
      <c r="AF191" s="27"/>
      <c r="AG191" s="26"/>
      <c r="AH191" s="26"/>
      <c r="AI191" s="27"/>
      <c r="AJ191" s="26"/>
      <c r="AK191" s="26"/>
      <c r="AL191" s="6"/>
    </row>
    <row r="192" spans="1:39" ht="21" customHeight="1" x14ac:dyDescent="0.15">
      <c r="A192" s="181">
        <v>186</v>
      </c>
      <c r="B192" s="63"/>
      <c r="C192" s="57"/>
      <c r="D192" s="88"/>
      <c r="E192" s="88"/>
      <c r="F192" s="190"/>
      <c r="G192" s="219"/>
      <c r="H192" s="213"/>
      <c r="I192" s="231"/>
      <c r="J192" s="231"/>
      <c r="K192" s="315">
        <f t="shared" si="7"/>
        <v>0</v>
      </c>
      <c r="L192" s="66"/>
      <c r="M192" s="58"/>
      <c r="N192" s="66"/>
      <c r="O192" s="58"/>
      <c r="P192" s="57"/>
      <c r="Q192" s="57"/>
      <c r="R192" s="57"/>
      <c r="S192" s="158"/>
      <c r="T192" s="27" t="str">
        <f t="shared" si="8"/>
        <v/>
      </c>
      <c r="U192" s="49" t="str">
        <f t="shared" si="9"/>
        <v/>
      </c>
      <c r="V192" s="30"/>
      <c r="W192" s="26"/>
      <c r="X192" s="26"/>
      <c r="Y192" s="27"/>
      <c r="Z192" s="3"/>
      <c r="AA192" s="14"/>
      <c r="AB192" s="3"/>
      <c r="AC192" s="3"/>
      <c r="AD192" s="14"/>
      <c r="AE192" s="26"/>
      <c r="AF192" s="27"/>
      <c r="AG192" s="26"/>
      <c r="AH192" s="26"/>
      <c r="AI192" s="27"/>
      <c r="AJ192" s="26"/>
      <c r="AK192" s="26"/>
      <c r="AL192" s="6"/>
    </row>
    <row r="193" spans="1:38" ht="21" customHeight="1" x14ac:dyDescent="0.15">
      <c r="A193" s="181">
        <v>187</v>
      </c>
      <c r="B193" s="63"/>
      <c r="C193" s="57"/>
      <c r="D193" s="88"/>
      <c r="E193" s="88"/>
      <c r="F193" s="190"/>
      <c r="G193" s="219"/>
      <c r="H193" s="213"/>
      <c r="I193" s="231"/>
      <c r="J193" s="231"/>
      <c r="K193" s="315">
        <f t="shared" si="7"/>
        <v>0</v>
      </c>
      <c r="L193" s="66"/>
      <c r="M193" s="58"/>
      <c r="N193" s="66"/>
      <c r="O193" s="58"/>
      <c r="P193" s="57"/>
      <c r="Q193" s="57"/>
      <c r="R193" s="57"/>
      <c r="S193" s="158"/>
      <c r="T193" s="27" t="str">
        <f t="shared" si="8"/>
        <v/>
      </c>
      <c r="U193" s="49" t="str">
        <f t="shared" si="9"/>
        <v/>
      </c>
      <c r="V193" s="27"/>
      <c r="W193" s="26"/>
      <c r="X193" s="26"/>
      <c r="Y193" s="27"/>
      <c r="Z193" s="3"/>
      <c r="AA193" s="14"/>
      <c r="AB193" s="3"/>
      <c r="AC193" s="3"/>
      <c r="AD193" s="14"/>
      <c r="AE193" s="26"/>
      <c r="AF193" s="27"/>
      <c r="AG193" s="26"/>
      <c r="AH193" s="26"/>
      <c r="AI193" s="27"/>
      <c r="AJ193" s="26"/>
      <c r="AK193" s="26"/>
      <c r="AL193" s="6"/>
    </row>
    <row r="194" spans="1:38" ht="21" customHeight="1" x14ac:dyDescent="0.15">
      <c r="A194" s="181">
        <v>188</v>
      </c>
      <c r="B194" s="63"/>
      <c r="C194" s="57"/>
      <c r="D194" s="87"/>
      <c r="E194" s="87"/>
      <c r="F194" s="191"/>
      <c r="G194" s="219"/>
      <c r="H194" s="213"/>
      <c r="I194" s="233"/>
      <c r="J194" s="233"/>
      <c r="K194" s="315">
        <f t="shared" si="7"/>
        <v>0</v>
      </c>
      <c r="L194" s="66"/>
      <c r="M194" s="58"/>
      <c r="N194" s="66"/>
      <c r="O194" s="58"/>
      <c r="P194" s="57"/>
      <c r="Q194" s="57"/>
      <c r="R194" s="57"/>
      <c r="S194" s="158"/>
      <c r="T194" s="27" t="str">
        <f t="shared" si="8"/>
        <v/>
      </c>
      <c r="U194" s="49" t="str">
        <f t="shared" si="9"/>
        <v/>
      </c>
      <c r="V194" s="27"/>
      <c r="W194" s="26"/>
      <c r="X194" s="26"/>
      <c r="Y194" s="27"/>
      <c r="Z194" s="3"/>
      <c r="AA194" s="14"/>
      <c r="AB194" s="3"/>
      <c r="AC194" s="3"/>
      <c r="AD194" s="14"/>
      <c r="AE194" s="26"/>
      <c r="AF194" s="27"/>
      <c r="AG194" s="26"/>
      <c r="AH194" s="26"/>
      <c r="AI194" s="27"/>
      <c r="AJ194" s="26"/>
      <c r="AK194" s="26"/>
      <c r="AL194" s="6"/>
    </row>
    <row r="195" spans="1:38" ht="21" customHeight="1" x14ac:dyDescent="0.15">
      <c r="A195" s="181">
        <v>189</v>
      </c>
      <c r="B195" s="63"/>
      <c r="C195" s="57"/>
      <c r="D195" s="88"/>
      <c r="E195" s="88"/>
      <c r="F195" s="190"/>
      <c r="G195" s="219"/>
      <c r="H195" s="213"/>
      <c r="I195" s="231"/>
      <c r="J195" s="231"/>
      <c r="K195" s="315">
        <f t="shared" si="7"/>
        <v>0</v>
      </c>
      <c r="L195" s="66"/>
      <c r="M195" s="58"/>
      <c r="N195" s="66"/>
      <c r="O195" s="58"/>
      <c r="P195" s="57"/>
      <c r="Q195" s="57"/>
      <c r="R195" s="57"/>
      <c r="S195" s="158"/>
      <c r="T195" s="27" t="str">
        <f t="shared" si="8"/>
        <v/>
      </c>
      <c r="U195" s="49" t="str">
        <f t="shared" si="9"/>
        <v/>
      </c>
      <c r="V195" s="27"/>
      <c r="W195" s="26"/>
      <c r="X195" s="26"/>
      <c r="Y195" s="27"/>
      <c r="Z195" s="3"/>
      <c r="AA195" s="14"/>
      <c r="AB195" s="3"/>
      <c r="AC195" s="3"/>
      <c r="AD195" s="14"/>
      <c r="AE195" s="26"/>
      <c r="AF195" s="27"/>
      <c r="AG195" s="26"/>
      <c r="AH195" s="26"/>
      <c r="AI195" s="27"/>
      <c r="AJ195" s="26"/>
      <c r="AK195" s="26"/>
      <c r="AL195" s="6"/>
    </row>
    <row r="196" spans="1:38" ht="21" customHeight="1" x14ac:dyDescent="0.15">
      <c r="A196" s="177">
        <v>190</v>
      </c>
      <c r="B196" s="78"/>
      <c r="C196" s="78"/>
      <c r="D196" s="86"/>
      <c r="E196" s="86"/>
      <c r="F196" s="77"/>
      <c r="G196" s="215"/>
      <c r="H196" s="215"/>
      <c r="I196" s="225"/>
      <c r="J196" s="225"/>
      <c r="K196" s="315">
        <f t="shared" si="7"/>
        <v>0</v>
      </c>
      <c r="L196" s="70"/>
      <c r="M196" s="67"/>
      <c r="N196" s="70"/>
      <c r="O196" s="67"/>
      <c r="P196" s="78"/>
      <c r="Q196" s="78"/>
      <c r="R196" s="78"/>
      <c r="S196" s="192"/>
      <c r="T196" s="27" t="str">
        <f t="shared" si="8"/>
        <v/>
      </c>
      <c r="U196" s="49" t="str">
        <f t="shared" si="9"/>
        <v/>
      </c>
      <c r="V196" s="27"/>
      <c r="W196" s="26"/>
      <c r="X196" s="26"/>
      <c r="Y196" s="27"/>
      <c r="Z196" s="3"/>
      <c r="AA196" s="14"/>
      <c r="AB196" s="3"/>
      <c r="AC196" s="3"/>
      <c r="AD196" s="14"/>
      <c r="AE196" s="26"/>
      <c r="AF196" s="27"/>
      <c r="AG196" s="26"/>
      <c r="AH196" s="26"/>
      <c r="AI196" s="27"/>
      <c r="AJ196" s="26"/>
      <c r="AK196" s="26"/>
      <c r="AL196" s="6"/>
    </row>
    <row r="197" spans="1:38" ht="21" customHeight="1" x14ac:dyDescent="0.15">
      <c r="A197" s="181">
        <v>191</v>
      </c>
      <c r="B197" s="63"/>
      <c r="C197" s="57"/>
      <c r="D197" s="88"/>
      <c r="E197" s="88"/>
      <c r="F197" s="190"/>
      <c r="G197" s="219"/>
      <c r="H197" s="213"/>
      <c r="I197" s="231"/>
      <c r="J197" s="231"/>
      <c r="K197" s="315">
        <f t="shared" si="7"/>
        <v>0</v>
      </c>
      <c r="L197" s="66"/>
      <c r="M197" s="58"/>
      <c r="N197" s="66"/>
      <c r="O197" s="58"/>
      <c r="P197" s="57"/>
      <c r="Q197" s="57"/>
      <c r="R197" s="57"/>
      <c r="S197" s="158"/>
      <c r="T197" s="27" t="str">
        <f t="shared" si="8"/>
        <v/>
      </c>
      <c r="U197" s="49" t="str">
        <f t="shared" si="9"/>
        <v/>
      </c>
      <c r="V197" s="27"/>
      <c r="W197" s="26"/>
      <c r="X197" s="26"/>
      <c r="Y197" s="27"/>
      <c r="Z197" s="3"/>
      <c r="AA197" s="14"/>
      <c r="AB197" s="3"/>
      <c r="AC197" s="3"/>
      <c r="AD197" s="14"/>
      <c r="AE197" s="26"/>
      <c r="AF197" s="27"/>
      <c r="AG197" s="26"/>
      <c r="AH197" s="26"/>
      <c r="AI197" s="27"/>
      <c r="AJ197" s="26"/>
      <c r="AK197" s="26"/>
      <c r="AL197" s="6"/>
    </row>
    <row r="198" spans="1:38" ht="21" customHeight="1" x14ac:dyDescent="0.15">
      <c r="A198" s="181">
        <v>192</v>
      </c>
      <c r="B198" s="63"/>
      <c r="C198" s="57"/>
      <c r="D198" s="88"/>
      <c r="E198" s="88"/>
      <c r="F198" s="190"/>
      <c r="G198" s="219"/>
      <c r="H198" s="213"/>
      <c r="I198" s="231"/>
      <c r="J198" s="231"/>
      <c r="K198" s="315">
        <f t="shared" si="7"/>
        <v>0</v>
      </c>
      <c r="L198" s="66"/>
      <c r="M198" s="58"/>
      <c r="N198" s="66"/>
      <c r="O198" s="58"/>
      <c r="P198" s="57"/>
      <c r="Q198" s="58"/>
      <c r="R198" s="57"/>
      <c r="S198" s="158"/>
      <c r="T198" s="27" t="str">
        <f t="shared" si="8"/>
        <v/>
      </c>
      <c r="U198" s="49" t="str">
        <f t="shared" si="9"/>
        <v/>
      </c>
      <c r="V198" s="27"/>
      <c r="W198" s="26"/>
      <c r="X198" s="26"/>
      <c r="Y198" s="27"/>
      <c r="Z198" s="3"/>
      <c r="AA198" s="14"/>
      <c r="AB198" s="3"/>
      <c r="AC198" s="3"/>
      <c r="AD198" s="14"/>
      <c r="AE198" s="26"/>
      <c r="AF198" s="27"/>
      <c r="AG198" s="26"/>
      <c r="AH198" s="26"/>
      <c r="AI198" s="27"/>
      <c r="AJ198" s="26"/>
      <c r="AK198" s="26"/>
      <c r="AL198" s="6"/>
    </row>
    <row r="199" spans="1:38" ht="21" customHeight="1" x14ac:dyDescent="0.15">
      <c r="A199" s="181">
        <v>193</v>
      </c>
      <c r="B199" s="63"/>
      <c r="C199" s="57"/>
      <c r="D199" s="88"/>
      <c r="E199" s="88"/>
      <c r="F199" s="190"/>
      <c r="G199" s="219"/>
      <c r="H199" s="213"/>
      <c r="I199" s="231"/>
      <c r="J199" s="231"/>
      <c r="K199" s="315">
        <f t="shared" ref="K199:K262" si="10">J199-E199</f>
        <v>0</v>
      </c>
      <c r="L199" s="66"/>
      <c r="M199" s="58"/>
      <c r="N199" s="66"/>
      <c r="O199" s="58"/>
      <c r="P199" s="57"/>
      <c r="Q199" s="58"/>
      <c r="R199" s="57"/>
      <c r="S199" s="158"/>
      <c r="T199" s="27" t="str">
        <f t="shared" ref="T199:T262" si="11">CONCATENATE(L199,C199)</f>
        <v/>
      </c>
      <c r="U199" s="49" t="str">
        <f t="shared" ref="U199:U262" si="12">CONCATENATE(N199,H199)</f>
        <v/>
      </c>
      <c r="V199" s="27"/>
      <c r="W199" s="26"/>
      <c r="X199" s="26"/>
      <c r="Y199" s="27"/>
      <c r="Z199" s="3"/>
      <c r="AA199" s="14"/>
      <c r="AB199" s="3"/>
      <c r="AC199" s="3"/>
      <c r="AD199" s="14"/>
      <c r="AE199" s="26"/>
      <c r="AF199" s="27"/>
      <c r="AG199" s="26"/>
      <c r="AH199" s="26"/>
      <c r="AI199" s="27"/>
      <c r="AJ199" s="26"/>
      <c r="AK199" s="26"/>
      <c r="AL199" s="6"/>
    </row>
    <row r="200" spans="1:38" ht="21" customHeight="1" x14ac:dyDescent="0.15">
      <c r="A200" s="181">
        <v>194</v>
      </c>
      <c r="B200" s="63"/>
      <c r="C200" s="57"/>
      <c r="D200" s="88"/>
      <c r="E200" s="88"/>
      <c r="F200" s="190"/>
      <c r="G200" s="219"/>
      <c r="H200" s="213"/>
      <c r="I200" s="231"/>
      <c r="J200" s="231"/>
      <c r="K200" s="315">
        <f t="shared" si="10"/>
        <v>0</v>
      </c>
      <c r="L200" s="66"/>
      <c r="M200" s="58"/>
      <c r="N200" s="66"/>
      <c r="O200" s="58"/>
      <c r="P200" s="57"/>
      <c r="Q200" s="57"/>
      <c r="R200" s="57"/>
      <c r="S200" s="158"/>
      <c r="T200" s="27" t="str">
        <f t="shared" si="11"/>
        <v/>
      </c>
      <c r="U200" s="49" t="str">
        <f t="shared" si="12"/>
        <v/>
      </c>
      <c r="V200" s="27"/>
      <c r="W200" s="26"/>
      <c r="X200" s="26"/>
      <c r="Y200" s="27"/>
      <c r="Z200" s="3"/>
      <c r="AA200" s="14"/>
      <c r="AB200" s="3"/>
      <c r="AC200" s="3"/>
      <c r="AD200" s="14"/>
      <c r="AE200" s="26"/>
      <c r="AF200" s="27"/>
      <c r="AG200" s="26"/>
      <c r="AH200" s="26"/>
      <c r="AI200" s="27"/>
      <c r="AJ200" s="26"/>
      <c r="AK200" s="26"/>
      <c r="AL200" s="6"/>
    </row>
    <row r="201" spans="1:38" ht="21" customHeight="1" x14ac:dyDescent="0.15">
      <c r="A201" s="181">
        <v>195</v>
      </c>
      <c r="B201" s="63"/>
      <c r="C201" s="57"/>
      <c r="D201" s="88"/>
      <c r="E201" s="88"/>
      <c r="F201" s="190"/>
      <c r="G201" s="219"/>
      <c r="H201" s="213"/>
      <c r="I201" s="231"/>
      <c r="J201" s="231"/>
      <c r="K201" s="315">
        <f t="shared" si="10"/>
        <v>0</v>
      </c>
      <c r="L201" s="66"/>
      <c r="M201" s="58"/>
      <c r="N201" s="66"/>
      <c r="O201" s="58"/>
      <c r="P201" s="57"/>
      <c r="Q201" s="58"/>
      <c r="R201" s="57"/>
      <c r="S201" s="158"/>
      <c r="T201" s="27" t="str">
        <f t="shared" si="11"/>
        <v/>
      </c>
      <c r="U201" s="49" t="str">
        <f t="shared" si="12"/>
        <v/>
      </c>
      <c r="V201" s="27"/>
      <c r="W201" s="26"/>
      <c r="X201" s="26"/>
      <c r="Y201" s="27"/>
      <c r="Z201" s="3"/>
      <c r="AA201" s="14"/>
      <c r="AB201" s="3"/>
      <c r="AC201" s="3"/>
      <c r="AD201" s="14"/>
      <c r="AE201" s="26"/>
      <c r="AF201" s="27"/>
      <c r="AG201" s="26"/>
      <c r="AH201" s="26"/>
      <c r="AI201" s="27"/>
      <c r="AJ201" s="26"/>
      <c r="AK201" s="26"/>
      <c r="AL201" s="6"/>
    </row>
    <row r="202" spans="1:38" ht="21" customHeight="1" x14ac:dyDescent="0.15">
      <c r="A202" s="181">
        <v>196</v>
      </c>
      <c r="B202" s="63"/>
      <c r="C202" s="57"/>
      <c r="D202" s="88"/>
      <c r="E202" s="88"/>
      <c r="F202" s="190"/>
      <c r="G202" s="219"/>
      <c r="H202" s="213"/>
      <c r="I202" s="231"/>
      <c r="J202" s="231"/>
      <c r="K202" s="315">
        <f t="shared" si="10"/>
        <v>0</v>
      </c>
      <c r="L202" s="66"/>
      <c r="M202" s="58"/>
      <c r="N202" s="66"/>
      <c r="O202" s="58"/>
      <c r="P202" s="57"/>
      <c r="Q202" s="57"/>
      <c r="R202" s="57"/>
      <c r="S202" s="158"/>
      <c r="T202" s="27" t="str">
        <f t="shared" si="11"/>
        <v/>
      </c>
      <c r="U202" s="49" t="str">
        <f t="shared" si="12"/>
        <v/>
      </c>
      <c r="V202" s="27"/>
      <c r="W202" s="26"/>
      <c r="X202" s="26"/>
      <c r="Y202" s="27"/>
      <c r="Z202" s="3"/>
      <c r="AA202" s="14"/>
      <c r="AB202" s="3"/>
      <c r="AC202" s="3"/>
      <c r="AD202" s="14"/>
      <c r="AE202" s="26"/>
      <c r="AF202" s="27"/>
      <c r="AG202" s="26"/>
      <c r="AH202" s="26"/>
      <c r="AI202" s="27"/>
      <c r="AJ202" s="26"/>
      <c r="AK202" s="26"/>
      <c r="AL202" s="6"/>
    </row>
    <row r="203" spans="1:38" ht="21" customHeight="1" x14ac:dyDescent="0.15">
      <c r="A203" s="181">
        <v>197</v>
      </c>
      <c r="B203" s="63"/>
      <c r="C203" s="57"/>
      <c r="D203" s="88"/>
      <c r="E203" s="88"/>
      <c r="F203" s="190"/>
      <c r="G203" s="219"/>
      <c r="H203" s="213"/>
      <c r="I203" s="231"/>
      <c r="J203" s="231"/>
      <c r="K203" s="315">
        <f t="shared" si="10"/>
        <v>0</v>
      </c>
      <c r="L203" s="66"/>
      <c r="M203" s="58"/>
      <c r="N203" s="66"/>
      <c r="O203" s="58"/>
      <c r="P203" s="57"/>
      <c r="Q203" s="57"/>
      <c r="R203" s="57"/>
      <c r="S203" s="158"/>
      <c r="T203" s="27" t="str">
        <f t="shared" si="11"/>
        <v/>
      </c>
      <c r="U203" s="49" t="str">
        <f t="shared" si="12"/>
        <v/>
      </c>
      <c r="V203" s="27"/>
      <c r="W203" s="26"/>
      <c r="X203" s="26"/>
      <c r="Y203" s="27"/>
      <c r="Z203" s="3"/>
      <c r="AA203" s="14"/>
      <c r="AB203" s="3"/>
      <c r="AC203" s="3"/>
      <c r="AD203" s="14"/>
      <c r="AE203" s="26"/>
      <c r="AF203" s="27"/>
      <c r="AG203" s="26"/>
      <c r="AH203" s="26"/>
      <c r="AI203" s="27"/>
      <c r="AJ203" s="26"/>
      <c r="AK203" s="26"/>
      <c r="AL203" s="6"/>
    </row>
    <row r="204" spans="1:38" ht="21" customHeight="1" x14ac:dyDescent="0.15">
      <c r="A204" s="181">
        <v>198</v>
      </c>
      <c r="B204" s="63"/>
      <c r="C204" s="57"/>
      <c r="D204" s="88"/>
      <c r="E204" s="88"/>
      <c r="F204" s="190"/>
      <c r="G204" s="219"/>
      <c r="H204" s="213"/>
      <c r="I204" s="231"/>
      <c r="J204" s="231"/>
      <c r="K204" s="315">
        <f t="shared" si="10"/>
        <v>0</v>
      </c>
      <c r="L204" s="66"/>
      <c r="M204" s="58"/>
      <c r="N204" s="66"/>
      <c r="O204" s="58"/>
      <c r="P204" s="57"/>
      <c r="Q204" s="57"/>
      <c r="R204" s="57"/>
      <c r="S204" s="158"/>
      <c r="T204" s="27" t="str">
        <f t="shared" si="11"/>
        <v/>
      </c>
      <c r="U204" s="49" t="str">
        <f t="shared" si="12"/>
        <v/>
      </c>
      <c r="V204" s="32"/>
      <c r="W204" s="31"/>
      <c r="X204" s="31"/>
      <c r="Y204" s="32"/>
      <c r="Z204" s="3"/>
      <c r="AA204" s="14"/>
      <c r="AB204" s="4"/>
      <c r="AC204" s="3"/>
      <c r="AD204" s="14"/>
      <c r="AE204" s="31"/>
      <c r="AF204" s="32"/>
      <c r="AG204" s="31"/>
      <c r="AH204" s="31"/>
      <c r="AI204" s="32"/>
      <c r="AJ204" s="26"/>
      <c r="AK204" s="26"/>
      <c r="AL204" s="6"/>
    </row>
    <row r="205" spans="1:38" ht="21" customHeight="1" x14ac:dyDescent="0.15">
      <c r="A205" s="181">
        <v>199</v>
      </c>
      <c r="B205" s="63"/>
      <c r="C205" s="57"/>
      <c r="D205" s="88"/>
      <c r="E205" s="88"/>
      <c r="F205" s="190"/>
      <c r="G205" s="219"/>
      <c r="H205" s="213"/>
      <c r="I205" s="231"/>
      <c r="J205" s="231"/>
      <c r="K205" s="315">
        <f t="shared" si="10"/>
        <v>0</v>
      </c>
      <c r="L205" s="66"/>
      <c r="M205" s="58"/>
      <c r="N205" s="66"/>
      <c r="O205" s="58"/>
      <c r="P205" s="57"/>
      <c r="Q205" s="57"/>
      <c r="R205" s="57"/>
      <c r="S205" s="158"/>
      <c r="T205" s="27" t="str">
        <f t="shared" si="11"/>
        <v/>
      </c>
      <c r="U205" s="49" t="str">
        <f t="shared" si="12"/>
        <v/>
      </c>
      <c r="V205" s="32"/>
      <c r="W205" s="31"/>
      <c r="X205" s="31"/>
      <c r="Y205" s="32"/>
      <c r="Z205" s="3"/>
      <c r="AA205" s="14"/>
      <c r="AB205" s="4"/>
      <c r="AC205" s="3"/>
      <c r="AD205" s="14"/>
      <c r="AE205" s="31"/>
      <c r="AF205" s="32"/>
      <c r="AG205" s="31"/>
      <c r="AH205" s="31"/>
      <c r="AI205" s="32"/>
      <c r="AJ205" s="26"/>
      <c r="AK205" s="26"/>
      <c r="AL205" s="6"/>
    </row>
    <row r="206" spans="1:38" ht="21" customHeight="1" x14ac:dyDescent="0.15">
      <c r="A206" s="193">
        <v>200</v>
      </c>
      <c r="B206" s="105"/>
      <c r="C206" s="111"/>
      <c r="D206" s="157"/>
      <c r="E206" s="157"/>
      <c r="F206" s="199"/>
      <c r="G206" s="220"/>
      <c r="H206" s="228"/>
      <c r="I206" s="236"/>
      <c r="J206" s="236"/>
      <c r="K206" s="316">
        <f t="shared" si="10"/>
        <v>0</v>
      </c>
      <c r="L206" s="265"/>
      <c r="M206" s="68"/>
      <c r="N206" s="265"/>
      <c r="O206" s="68"/>
      <c r="P206" s="111"/>
      <c r="Q206" s="111"/>
      <c r="R206" s="111"/>
      <c r="S206" s="195"/>
      <c r="T206" s="27" t="str">
        <f t="shared" si="11"/>
        <v/>
      </c>
      <c r="U206" s="49" t="str">
        <f t="shared" si="12"/>
        <v/>
      </c>
      <c r="V206" s="34"/>
      <c r="W206" s="33"/>
      <c r="X206" s="33"/>
      <c r="Y206" s="34"/>
      <c r="Z206" s="3"/>
      <c r="AA206" s="14"/>
      <c r="AB206" s="5"/>
      <c r="AC206" s="3"/>
      <c r="AD206" s="14"/>
      <c r="AE206" s="33"/>
      <c r="AF206" s="34"/>
      <c r="AG206" s="33"/>
      <c r="AH206" s="33"/>
      <c r="AI206" s="34"/>
      <c r="AJ206" s="26"/>
      <c r="AK206" s="26"/>
      <c r="AL206" s="6"/>
    </row>
    <row r="207" spans="1:38" ht="21" customHeight="1" x14ac:dyDescent="0.15">
      <c r="A207" s="196">
        <v>201</v>
      </c>
      <c r="B207" s="96"/>
      <c r="C207" s="97"/>
      <c r="D207" s="156"/>
      <c r="E207" s="156"/>
      <c r="F207" s="198"/>
      <c r="G207" s="237"/>
      <c r="H207" s="223"/>
      <c r="I207" s="235"/>
      <c r="J207" s="235"/>
      <c r="K207" s="314">
        <f t="shared" si="10"/>
        <v>0</v>
      </c>
      <c r="L207" s="291"/>
      <c r="M207" s="69"/>
      <c r="N207" s="291"/>
      <c r="O207" s="69"/>
      <c r="P207" s="97"/>
      <c r="Q207" s="97"/>
      <c r="R207" s="97"/>
      <c r="S207" s="116"/>
      <c r="T207" s="27" t="str">
        <f t="shared" si="11"/>
        <v/>
      </c>
      <c r="U207" s="49" t="str">
        <f t="shared" si="12"/>
        <v/>
      </c>
      <c r="V207" s="27"/>
      <c r="W207" s="26"/>
      <c r="X207" s="26"/>
      <c r="Y207" s="27"/>
      <c r="Z207" s="3"/>
      <c r="AA207" s="14"/>
      <c r="AB207" s="3"/>
      <c r="AC207" s="3"/>
      <c r="AD207" s="14"/>
      <c r="AE207" s="26"/>
      <c r="AF207" s="27"/>
      <c r="AG207" s="26"/>
      <c r="AH207" s="26"/>
      <c r="AI207" s="27"/>
      <c r="AJ207" s="26"/>
      <c r="AK207" s="26"/>
      <c r="AL207" s="6"/>
    </row>
    <row r="208" spans="1:38" ht="21" customHeight="1" x14ac:dyDescent="0.15">
      <c r="A208" s="181">
        <v>202</v>
      </c>
      <c r="B208" s="63"/>
      <c r="C208" s="57"/>
      <c r="D208" s="88"/>
      <c r="E208" s="88"/>
      <c r="F208" s="190"/>
      <c r="G208" s="219"/>
      <c r="H208" s="213"/>
      <c r="I208" s="231"/>
      <c r="J208" s="231"/>
      <c r="K208" s="315">
        <f t="shared" si="10"/>
        <v>0</v>
      </c>
      <c r="L208" s="66"/>
      <c r="M208" s="58"/>
      <c r="N208" s="66"/>
      <c r="O208" s="58"/>
      <c r="P208" s="57"/>
      <c r="Q208" s="58"/>
      <c r="R208" s="57"/>
      <c r="S208" s="158"/>
      <c r="T208" s="27" t="str">
        <f t="shared" si="11"/>
        <v/>
      </c>
      <c r="U208" s="49" t="str">
        <f t="shared" si="12"/>
        <v/>
      </c>
      <c r="V208" s="27"/>
      <c r="W208" s="26"/>
      <c r="X208" s="26"/>
      <c r="Y208" s="27"/>
      <c r="Z208" s="3"/>
      <c r="AA208" s="14"/>
      <c r="AB208" s="3"/>
      <c r="AC208" s="3"/>
      <c r="AD208" s="14"/>
      <c r="AE208" s="26"/>
      <c r="AF208" s="27"/>
      <c r="AG208" s="26"/>
      <c r="AH208" s="26"/>
      <c r="AI208" s="27"/>
      <c r="AJ208" s="26"/>
      <c r="AK208" s="26"/>
      <c r="AL208" s="6"/>
    </row>
    <row r="209" spans="1:38" ht="21" customHeight="1" x14ac:dyDescent="0.15">
      <c r="A209" s="181">
        <v>203</v>
      </c>
      <c r="B209" s="63"/>
      <c r="C209" s="57"/>
      <c r="D209" s="88"/>
      <c r="E209" s="88"/>
      <c r="F209" s="190"/>
      <c r="G209" s="219"/>
      <c r="H209" s="213"/>
      <c r="I209" s="231"/>
      <c r="J209" s="231"/>
      <c r="K209" s="315">
        <f t="shared" si="10"/>
        <v>0</v>
      </c>
      <c r="L209" s="66"/>
      <c r="M209" s="58"/>
      <c r="N209" s="66"/>
      <c r="O209" s="58"/>
      <c r="P209" s="57"/>
      <c r="Q209" s="57"/>
      <c r="R209" s="57"/>
      <c r="S209" s="158"/>
      <c r="T209" s="27" t="str">
        <f t="shared" si="11"/>
        <v/>
      </c>
      <c r="U209" s="49" t="str">
        <f t="shared" si="12"/>
        <v/>
      </c>
      <c r="V209" s="27"/>
      <c r="W209" s="26"/>
      <c r="X209" s="26"/>
      <c r="Y209" s="27"/>
      <c r="Z209" s="3"/>
      <c r="AA209" s="14"/>
      <c r="AB209" s="3"/>
      <c r="AC209" s="3"/>
      <c r="AD209" s="14"/>
      <c r="AE209" s="26"/>
      <c r="AF209" s="27"/>
      <c r="AG209" s="26"/>
      <c r="AH209" s="26"/>
      <c r="AI209" s="27"/>
      <c r="AJ209" s="26"/>
      <c r="AK209" s="26"/>
      <c r="AL209" s="6"/>
    </row>
    <row r="210" spans="1:38" ht="21" customHeight="1" x14ac:dyDescent="0.15">
      <c r="A210" s="181">
        <v>204</v>
      </c>
      <c r="B210" s="63"/>
      <c r="C210" s="57"/>
      <c r="D210" s="88"/>
      <c r="E210" s="88"/>
      <c r="F210" s="190"/>
      <c r="G210" s="219"/>
      <c r="H210" s="213"/>
      <c r="I210" s="231"/>
      <c r="J210" s="231"/>
      <c r="K210" s="315">
        <f t="shared" si="10"/>
        <v>0</v>
      </c>
      <c r="L210" s="66"/>
      <c r="M210" s="58"/>
      <c r="N210" s="66"/>
      <c r="O210" s="58"/>
      <c r="P210" s="57"/>
      <c r="Q210" s="57"/>
      <c r="R210" s="57"/>
      <c r="S210" s="158"/>
      <c r="T210" s="27" t="str">
        <f t="shared" si="11"/>
        <v/>
      </c>
      <c r="U210" s="49" t="str">
        <f t="shared" si="12"/>
        <v/>
      </c>
      <c r="V210" s="27"/>
      <c r="W210" s="26"/>
      <c r="X210" s="26"/>
      <c r="Y210" s="27"/>
      <c r="Z210" s="3"/>
      <c r="AA210" s="14"/>
      <c r="AB210" s="3"/>
      <c r="AC210" s="3"/>
      <c r="AD210" s="14"/>
      <c r="AE210" s="26"/>
      <c r="AF210" s="27"/>
      <c r="AG210" s="26"/>
      <c r="AH210" s="26"/>
      <c r="AI210" s="27"/>
      <c r="AJ210" s="26"/>
      <c r="AK210" s="26"/>
      <c r="AL210" s="6"/>
    </row>
    <row r="211" spans="1:38" ht="21" customHeight="1" x14ac:dyDescent="0.15">
      <c r="A211" s="181">
        <v>205</v>
      </c>
      <c r="B211" s="63"/>
      <c r="C211" s="57"/>
      <c r="D211" s="87"/>
      <c r="E211" s="87"/>
      <c r="F211" s="191"/>
      <c r="G211" s="219"/>
      <c r="H211" s="213"/>
      <c r="I211" s="233"/>
      <c r="J211" s="233"/>
      <c r="K211" s="315">
        <f t="shared" si="10"/>
        <v>0</v>
      </c>
      <c r="L211" s="66"/>
      <c r="M211" s="58"/>
      <c r="N211" s="66"/>
      <c r="O211" s="58"/>
      <c r="P211" s="57"/>
      <c r="Q211" s="57"/>
      <c r="R211" s="57"/>
      <c r="S211" s="158"/>
      <c r="T211" s="27" t="str">
        <f t="shared" si="11"/>
        <v/>
      </c>
      <c r="U211" s="49" t="str">
        <f t="shared" si="12"/>
        <v/>
      </c>
      <c r="V211" s="27"/>
      <c r="W211" s="26"/>
      <c r="X211" s="26"/>
      <c r="Y211" s="27"/>
      <c r="Z211" s="3"/>
      <c r="AA211" s="14"/>
      <c r="AB211" s="3"/>
      <c r="AC211" s="3"/>
      <c r="AD211" s="14"/>
      <c r="AE211" s="26"/>
      <c r="AF211" s="27"/>
      <c r="AG211" s="26"/>
      <c r="AH211" s="26"/>
      <c r="AI211" s="27"/>
      <c r="AJ211" s="26"/>
      <c r="AK211" s="26"/>
      <c r="AL211" s="6"/>
    </row>
    <row r="212" spans="1:38" ht="21" customHeight="1" x14ac:dyDescent="0.15">
      <c r="A212" s="181">
        <v>206</v>
      </c>
      <c r="B212" s="64"/>
      <c r="C212" s="57"/>
      <c r="D212" s="88"/>
      <c r="E212" s="88"/>
      <c r="F212" s="190"/>
      <c r="G212" s="212"/>
      <c r="H212" s="213"/>
      <c r="I212" s="231"/>
      <c r="J212" s="231"/>
      <c r="K212" s="315">
        <f t="shared" si="10"/>
        <v>0</v>
      </c>
      <c r="L212" s="66"/>
      <c r="M212" s="58"/>
      <c r="N212" s="66"/>
      <c r="O212" s="58"/>
      <c r="P212" s="57"/>
      <c r="Q212" s="58"/>
      <c r="R212" s="57"/>
      <c r="S212" s="158"/>
      <c r="T212" s="27" t="str">
        <f t="shared" si="11"/>
        <v/>
      </c>
      <c r="U212" s="49" t="str">
        <f t="shared" si="12"/>
        <v/>
      </c>
      <c r="V212" s="30"/>
      <c r="W212" s="26"/>
      <c r="X212" s="26"/>
      <c r="Y212" s="27"/>
      <c r="Z212" s="3"/>
      <c r="AA212" s="14"/>
      <c r="AB212" s="3"/>
      <c r="AC212" s="3"/>
      <c r="AD212" s="14"/>
      <c r="AE212" s="26"/>
      <c r="AF212" s="27"/>
      <c r="AG212" s="26"/>
      <c r="AH212" s="26"/>
      <c r="AI212" s="27"/>
      <c r="AJ212" s="26"/>
      <c r="AK212" s="26"/>
      <c r="AL212" s="6"/>
    </row>
    <row r="213" spans="1:38" ht="21" customHeight="1" x14ac:dyDescent="0.15">
      <c r="A213" s="181">
        <v>207</v>
      </c>
      <c r="B213" s="63"/>
      <c r="C213" s="57"/>
      <c r="D213" s="88"/>
      <c r="E213" s="88"/>
      <c r="F213" s="190"/>
      <c r="G213" s="219"/>
      <c r="H213" s="213"/>
      <c r="I213" s="231"/>
      <c r="J213" s="231"/>
      <c r="K213" s="315">
        <f t="shared" si="10"/>
        <v>0</v>
      </c>
      <c r="L213" s="66"/>
      <c r="M213" s="58"/>
      <c r="N213" s="66"/>
      <c r="O213" s="58"/>
      <c r="P213" s="57"/>
      <c r="Q213" s="58"/>
      <c r="R213" s="57"/>
      <c r="S213" s="158"/>
      <c r="T213" s="27" t="str">
        <f t="shared" si="11"/>
        <v/>
      </c>
      <c r="U213" s="49" t="str">
        <f t="shared" si="12"/>
        <v/>
      </c>
      <c r="V213" s="27"/>
      <c r="W213" s="26"/>
      <c r="X213" s="26"/>
      <c r="Y213" s="27"/>
      <c r="Z213" s="3"/>
      <c r="AA213" s="14"/>
      <c r="AB213" s="3"/>
      <c r="AC213" s="3"/>
      <c r="AD213" s="14"/>
      <c r="AE213" s="26"/>
      <c r="AF213" s="27"/>
      <c r="AG213" s="26"/>
      <c r="AH213" s="26"/>
      <c r="AI213" s="27"/>
      <c r="AJ213" s="26"/>
      <c r="AK213" s="26"/>
      <c r="AL213" s="6"/>
    </row>
    <row r="214" spans="1:38" ht="21" customHeight="1" x14ac:dyDescent="0.15">
      <c r="A214" s="181">
        <v>208</v>
      </c>
      <c r="B214" s="63"/>
      <c r="C214" s="57"/>
      <c r="D214" s="88"/>
      <c r="E214" s="88"/>
      <c r="F214" s="190"/>
      <c r="G214" s="219"/>
      <c r="H214" s="213"/>
      <c r="I214" s="231"/>
      <c r="J214" s="231"/>
      <c r="K214" s="315">
        <f t="shared" si="10"/>
        <v>0</v>
      </c>
      <c r="L214" s="66"/>
      <c r="M214" s="58"/>
      <c r="N214" s="66"/>
      <c r="O214" s="58"/>
      <c r="P214" s="57"/>
      <c r="Q214" s="57"/>
      <c r="R214" s="57"/>
      <c r="S214" s="158"/>
      <c r="T214" s="27" t="str">
        <f t="shared" si="11"/>
        <v/>
      </c>
      <c r="U214" s="49" t="str">
        <f t="shared" si="12"/>
        <v/>
      </c>
      <c r="V214" s="27"/>
      <c r="W214" s="26"/>
      <c r="X214" s="26"/>
      <c r="Y214" s="27"/>
      <c r="Z214" s="3"/>
      <c r="AA214" s="14"/>
      <c r="AB214" s="3"/>
      <c r="AC214" s="3"/>
      <c r="AD214" s="14"/>
      <c r="AE214" s="26"/>
      <c r="AF214" s="27"/>
      <c r="AG214" s="26"/>
      <c r="AH214" s="26"/>
      <c r="AI214" s="27"/>
      <c r="AJ214" s="26"/>
      <c r="AK214" s="26"/>
      <c r="AL214" s="6"/>
    </row>
    <row r="215" spans="1:38" ht="21" customHeight="1" x14ac:dyDescent="0.15">
      <c r="A215" s="181">
        <v>209</v>
      </c>
      <c r="B215" s="63"/>
      <c r="C215" s="57"/>
      <c r="D215" s="88"/>
      <c r="E215" s="88"/>
      <c r="F215" s="190"/>
      <c r="G215" s="219"/>
      <c r="H215" s="213"/>
      <c r="I215" s="231"/>
      <c r="J215" s="231"/>
      <c r="K215" s="315">
        <f t="shared" si="10"/>
        <v>0</v>
      </c>
      <c r="L215" s="66"/>
      <c r="M215" s="58"/>
      <c r="N215" s="66"/>
      <c r="O215" s="58"/>
      <c r="P215" s="57"/>
      <c r="Q215" s="57"/>
      <c r="R215" s="57"/>
      <c r="S215" s="158"/>
      <c r="T215" s="27" t="str">
        <f t="shared" si="11"/>
        <v/>
      </c>
      <c r="U215" s="49" t="str">
        <f t="shared" si="12"/>
        <v/>
      </c>
      <c r="V215" s="27"/>
      <c r="W215" s="26"/>
      <c r="X215" s="26"/>
      <c r="Y215" s="27"/>
      <c r="Z215" s="3"/>
      <c r="AA215" s="14"/>
      <c r="AB215" s="3"/>
      <c r="AC215" s="3"/>
      <c r="AD215" s="14"/>
      <c r="AE215" s="26"/>
      <c r="AF215" s="27"/>
      <c r="AG215" s="26"/>
      <c r="AH215" s="26"/>
      <c r="AI215" s="27"/>
      <c r="AJ215" s="26"/>
      <c r="AK215" s="26"/>
      <c r="AL215" s="6"/>
    </row>
    <row r="216" spans="1:38" ht="21" customHeight="1" x14ac:dyDescent="0.15">
      <c r="A216" s="177">
        <v>210</v>
      </c>
      <c r="B216" s="78"/>
      <c r="C216" s="78"/>
      <c r="D216" s="86"/>
      <c r="E216" s="86"/>
      <c r="F216" s="77"/>
      <c r="G216" s="215"/>
      <c r="H216" s="215"/>
      <c r="I216" s="225"/>
      <c r="J216" s="225"/>
      <c r="K216" s="315">
        <f t="shared" si="10"/>
        <v>0</v>
      </c>
      <c r="L216" s="70"/>
      <c r="M216" s="67"/>
      <c r="N216" s="70"/>
      <c r="O216" s="67"/>
      <c r="P216" s="78"/>
      <c r="Q216" s="78"/>
      <c r="R216" s="78"/>
      <c r="S216" s="192"/>
      <c r="T216" s="27" t="str">
        <f t="shared" si="11"/>
        <v/>
      </c>
      <c r="U216" s="49" t="str">
        <f t="shared" si="12"/>
        <v/>
      </c>
      <c r="V216" s="27"/>
      <c r="W216" s="26"/>
      <c r="X216" s="26"/>
      <c r="Y216" s="27"/>
      <c r="Z216" s="3"/>
      <c r="AA216" s="14"/>
      <c r="AB216" s="3"/>
      <c r="AC216" s="3"/>
      <c r="AD216" s="14"/>
      <c r="AE216" s="26"/>
      <c r="AF216" s="27"/>
      <c r="AG216" s="26"/>
      <c r="AH216" s="26"/>
      <c r="AI216" s="27"/>
      <c r="AJ216" s="26"/>
      <c r="AK216" s="26"/>
      <c r="AL216" s="6"/>
    </row>
    <row r="217" spans="1:38" ht="21" customHeight="1" x14ac:dyDescent="0.15">
      <c r="A217" s="181">
        <v>211</v>
      </c>
      <c r="B217" s="63"/>
      <c r="C217" s="57"/>
      <c r="D217" s="88"/>
      <c r="E217" s="88"/>
      <c r="F217" s="190"/>
      <c r="G217" s="219"/>
      <c r="H217" s="213"/>
      <c r="I217" s="231"/>
      <c r="J217" s="231"/>
      <c r="K217" s="315">
        <f t="shared" si="10"/>
        <v>0</v>
      </c>
      <c r="L217" s="66"/>
      <c r="M217" s="58"/>
      <c r="N217" s="66"/>
      <c r="O217" s="58"/>
      <c r="P217" s="57"/>
      <c r="Q217" s="57"/>
      <c r="R217" s="57"/>
      <c r="S217" s="158"/>
      <c r="T217" s="27" t="str">
        <f t="shared" si="11"/>
        <v/>
      </c>
      <c r="U217" s="49" t="str">
        <f t="shared" si="12"/>
        <v/>
      </c>
      <c r="V217" s="27"/>
      <c r="W217" s="26"/>
      <c r="X217" s="26"/>
      <c r="Y217" s="27"/>
      <c r="Z217" s="3"/>
      <c r="AA217" s="14"/>
      <c r="AB217" s="3"/>
      <c r="AC217" s="3"/>
      <c r="AD217" s="14"/>
      <c r="AE217" s="26"/>
      <c r="AF217" s="27"/>
      <c r="AG217" s="26"/>
      <c r="AH217" s="26"/>
      <c r="AI217" s="27"/>
      <c r="AJ217" s="26"/>
      <c r="AK217" s="26"/>
      <c r="AL217" s="6"/>
    </row>
    <row r="218" spans="1:38" ht="21" customHeight="1" x14ac:dyDescent="0.15">
      <c r="A218" s="181">
        <v>212</v>
      </c>
      <c r="B218" s="63"/>
      <c r="C218" s="57"/>
      <c r="D218" s="88"/>
      <c r="E218" s="88"/>
      <c r="F218" s="190"/>
      <c r="G218" s="219"/>
      <c r="H218" s="213"/>
      <c r="I218" s="231"/>
      <c r="J218" s="231"/>
      <c r="K218" s="315">
        <f t="shared" si="10"/>
        <v>0</v>
      </c>
      <c r="L218" s="66"/>
      <c r="M218" s="58"/>
      <c r="N218" s="66"/>
      <c r="O218" s="58"/>
      <c r="P218" s="57"/>
      <c r="Q218" s="58"/>
      <c r="R218" s="57"/>
      <c r="S218" s="158"/>
      <c r="T218" s="27" t="str">
        <f t="shared" si="11"/>
        <v/>
      </c>
      <c r="U218" s="49" t="str">
        <f t="shared" si="12"/>
        <v/>
      </c>
      <c r="V218" s="27"/>
      <c r="W218" s="26"/>
      <c r="X218" s="26"/>
      <c r="Y218" s="27"/>
      <c r="Z218" s="3"/>
      <c r="AA218" s="14"/>
      <c r="AB218" s="3"/>
      <c r="AC218" s="3"/>
      <c r="AD218" s="14"/>
      <c r="AE218" s="26"/>
      <c r="AF218" s="27"/>
      <c r="AG218" s="26"/>
      <c r="AH218" s="26"/>
      <c r="AI218" s="27"/>
      <c r="AJ218" s="26"/>
      <c r="AK218" s="26"/>
      <c r="AL218" s="6"/>
    </row>
    <row r="219" spans="1:38" ht="21" customHeight="1" x14ac:dyDescent="0.15">
      <c r="A219" s="181">
        <v>213</v>
      </c>
      <c r="B219" s="63"/>
      <c r="C219" s="57"/>
      <c r="D219" s="88"/>
      <c r="E219" s="88"/>
      <c r="F219" s="190"/>
      <c r="G219" s="219"/>
      <c r="H219" s="213"/>
      <c r="I219" s="231"/>
      <c r="J219" s="231"/>
      <c r="K219" s="315">
        <f t="shared" si="10"/>
        <v>0</v>
      </c>
      <c r="L219" s="66"/>
      <c r="M219" s="58"/>
      <c r="N219" s="66"/>
      <c r="O219" s="58"/>
      <c r="P219" s="57"/>
      <c r="Q219" s="58"/>
      <c r="R219" s="57"/>
      <c r="S219" s="158"/>
      <c r="T219" s="27" t="str">
        <f t="shared" si="11"/>
        <v/>
      </c>
      <c r="U219" s="49" t="str">
        <f t="shared" si="12"/>
        <v/>
      </c>
      <c r="V219" s="27"/>
      <c r="W219" s="26"/>
      <c r="X219" s="26"/>
      <c r="Y219" s="27"/>
      <c r="Z219" s="3"/>
      <c r="AA219" s="14"/>
      <c r="AB219" s="3"/>
      <c r="AC219" s="3"/>
      <c r="AD219" s="14"/>
      <c r="AE219" s="26"/>
      <c r="AF219" s="27"/>
      <c r="AG219" s="26"/>
      <c r="AH219" s="26"/>
      <c r="AI219" s="27"/>
      <c r="AJ219" s="26"/>
      <c r="AK219" s="26"/>
      <c r="AL219" s="6"/>
    </row>
    <row r="220" spans="1:38" ht="21" customHeight="1" x14ac:dyDescent="0.15">
      <c r="A220" s="181">
        <v>214</v>
      </c>
      <c r="B220" s="63"/>
      <c r="C220" s="57"/>
      <c r="D220" s="88"/>
      <c r="E220" s="88"/>
      <c r="F220" s="190"/>
      <c r="G220" s="219"/>
      <c r="H220" s="213"/>
      <c r="I220" s="231"/>
      <c r="J220" s="231"/>
      <c r="K220" s="315">
        <f t="shared" si="10"/>
        <v>0</v>
      </c>
      <c r="L220" s="66"/>
      <c r="M220" s="58"/>
      <c r="N220" s="66"/>
      <c r="O220" s="58"/>
      <c r="P220" s="57"/>
      <c r="Q220" s="57"/>
      <c r="R220" s="57"/>
      <c r="S220" s="158"/>
      <c r="T220" s="27" t="str">
        <f t="shared" si="11"/>
        <v/>
      </c>
      <c r="U220" s="49" t="str">
        <f t="shared" si="12"/>
        <v/>
      </c>
      <c r="V220" s="27"/>
      <c r="W220" s="26"/>
      <c r="X220" s="26"/>
      <c r="Y220" s="27"/>
      <c r="Z220" s="3"/>
      <c r="AA220" s="14"/>
      <c r="AB220" s="3"/>
      <c r="AC220" s="3"/>
      <c r="AD220" s="14"/>
      <c r="AE220" s="26"/>
      <c r="AF220" s="27"/>
      <c r="AG220" s="26"/>
      <c r="AH220" s="26"/>
      <c r="AI220" s="27"/>
      <c r="AJ220" s="26"/>
      <c r="AK220" s="26"/>
      <c r="AL220" s="6"/>
    </row>
    <row r="221" spans="1:38" ht="21" customHeight="1" x14ac:dyDescent="0.15">
      <c r="A221" s="181">
        <v>215</v>
      </c>
      <c r="B221" s="63"/>
      <c r="C221" s="57"/>
      <c r="D221" s="87"/>
      <c r="E221" s="87"/>
      <c r="F221" s="191"/>
      <c r="G221" s="219"/>
      <c r="H221" s="213"/>
      <c r="I221" s="233"/>
      <c r="J221" s="233"/>
      <c r="K221" s="315">
        <f t="shared" si="10"/>
        <v>0</v>
      </c>
      <c r="L221" s="66"/>
      <c r="M221" s="58"/>
      <c r="N221" s="66"/>
      <c r="O221" s="58"/>
      <c r="P221" s="57"/>
      <c r="Q221" s="58"/>
      <c r="R221" s="57"/>
      <c r="S221" s="158"/>
      <c r="T221" s="27" t="str">
        <f t="shared" si="11"/>
        <v/>
      </c>
      <c r="U221" s="49" t="str">
        <f t="shared" si="12"/>
        <v/>
      </c>
      <c r="V221" s="27"/>
      <c r="W221" s="26"/>
      <c r="X221" s="26"/>
      <c r="Y221" s="27"/>
      <c r="Z221" s="3"/>
      <c r="AA221" s="14"/>
      <c r="AB221" s="3"/>
      <c r="AC221" s="3"/>
      <c r="AD221" s="14"/>
      <c r="AE221" s="26"/>
      <c r="AF221" s="27"/>
      <c r="AG221" s="26"/>
      <c r="AH221" s="26"/>
      <c r="AI221" s="27"/>
      <c r="AJ221" s="26"/>
      <c r="AK221" s="26"/>
      <c r="AL221" s="6"/>
    </row>
    <row r="222" spans="1:38" ht="21" customHeight="1" x14ac:dyDescent="0.15">
      <c r="A222" s="181">
        <v>216</v>
      </c>
      <c r="B222" s="64"/>
      <c r="C222" s="57"/>
      <c r="D222" s="88"/>
      <c r="E222" s="88"/>
      <c r="F222" s="190"/>
      <c r="G222" s="212"/>
      <c r="H222" s="213"/>
      <c r="I222" s="231"/>
      <c r="J222" s="231"/>
      <c r="K222" s="315">
        <f t="shared" si="10"/>
        <v>0</v>
      </c>
      <c r="L222" s="66"/>
      <c r="M222" s="58"/>
      <c r="N222" s="66"/>
      <c r="O222" s="58"/>
      <c r="P222" s="57"/>
      <c r="Q222" s="57"/>
      <c r="R222" s="57"/>
      <c r="S222" s="158"/>
      <c r="T222" s="27" t="str">
        <f t="shared" si="11"/>
        <v/>
      </c>
      <c r="U222" s="49" t="str">
        <f t="shared" si="12"/>
        <v/>
      </c>
      <c r="V222" s="27"/>
      <c r="W222" s="26"/>
      <c r="X222" s="26"/>
      <c r="Y222" s="27"/>
      <c r="Z222" s="3"/>
      <c r="AA222" s="14"/>
      <c r="AB222" s="3"/>
      <c r="AC222" s="3"/>
      <c r="AD222" s="14"/>
      <c r="AE222" s="26"/>
      <c r="AF222" s="27"/>
      <c r="AG222" s="26"/>
      <c r="AH222" s="26"/>
      <c r="AI222" s="27"/>
      <c r="AJ222" s="26"/>
      <c r="AK222" s="26"/>
      <c r="AL222" s="6"/>
    </row>
    <row r="223" spans="1:38" ht="21" customHeight="1" x14ac:dyDescent="0.15">
      <c r="A223" s="181">
        <v>217</v>
      </c>
      <c r="B223" s="63"/>
      <c r="C223" s="57"/>
      <c r="D223" s="88"/>
      <c r="E223" s="88"/>
      <c r="F223" s="190"/>
      <c r="G223" s="219"/>
      <c r="H223" s="213"/>
      <c r="I223" s="231"/>
      <c r="J223" s="231"/>
      <c r="K223" s="315">
        <f t="shared" si="10"/>
        <v>0</v>
      </c>
      <c r="L223" s="66"/>
      <c r="M223" s="165"/>
      <c r="N223" s="66"/>
      <c r="O223" s="165"/>
      <c r="P223" s="57"/>
      <c r="Q223" s="58"/>
      <c r="R223" s="57"/>
      <c r="S223" s="158"/>
      <c r="T223" s="27" t="str">
        <f t="shared" si="11"/>
        <v/>
      </c>
      <c r="U223" s="49" t="str">
        <f t="shared" si="12"/>
        <v/>
      </c>
      <c r="V223" s="27"/>
      <c r="W223" s="26"/>
      <c r="X223" s="26"/>
      <c r="Y223" s="27"/>
      <c r="Z223" s="3"/>
      <c r="AA223" s="14"/>
      <c r="AB223" s="3"/>
      <c r="AC223" s="3"/>
      <c r="AD223" s="14"/>
      <c r="AE223" s="26"/>
      <c r="AF223" s="27"/>
      <c r="AG223" s="26"/>
      <c r="AH223" s="26"/>
      <c r="AI223" s="27"/>
      <c r="AJ223" s="26"/>
      <c r="AK223" s="26"/>
      <c r="AL223" s="6"/>
    </row>
    <row r="224" spans="1:38" ht="21" customHeight="1" x14ac:dyDescent="0.15">
      <c r="A224" s="181">
        <v>218</v>
      </c>
      <c r="B224" s="63"/>
      <c r="C224" s="57"/>
      <c r="D224" s="88"/>
      <c r="E224" s="88"/>
      <c r="F224" s="190"/>
      <c r="G224" s="219"/>
      <c r="H224" s="213"/>
      <c r="I224" s="231"/>
      <c r="J224" s="231"/>
      <c r="K224" s="315">
        <f t="shared" si="10"/>
        <v>0</v>
      </c>
      <c r="L224" s="66"/>
      <c r="M224" s="58"/>
      <c r="N224" s="66"/>
      <c r="O224" s="58"/>
      <c r="P224" s="57"/>
      <c r="Q224" s="58"/>
      <c r="R224" s="57"/>
      <c r="S224" s="158"/>
      <c r="T224" s="27" t="str">
        <f t="shared" si="11"/>
        <v/>
      </c>
      <c r="U224" s="49" t="str">
        <f t="shared" si="12"/>
        <v/>
      </c>
      <c r="V224" s="32"/>
      <c r="W224" s="31"/>
      <c r="X224" s="31"/>
      <c r="Y224" s="32"/>
      <c r="Z224" s="3"/>
      <c r="AA224" s="14"/>
      <c r="AB224" s="4"/>
      <c r="AC224" s="3"/>
      <c r="AD224" s="14"/>
      <c r="AE224" s="31"/>
      <c r="AF224" s="32"/>
      <c r="AG224" s="31"/>
      <c r="AH224" s="31"/>
      <c r="AI224" s="32"/>
      <c r="AJ224" s="26"/>
      <c r="AK224" s="26"/>
      <c r="AL224" s="6"/>
    </row>
    <row r="225" spans="1:38" ht="21" customHeight="1" x14ac:dyDescent="0.15">
      <c r="A225" s="181">
        <v>219</v>
      </c>
      <c r="B225" s="63"/>
      <c r="C225" s="57"/>
      <c r="D225" s="88"/>
      <c r="E225" s="88"/>
      <c r="F225" s="190"/>
      <c r="G225" s="219"/>
      <c r="H225" s="213"/>
      <c r="I225" s="231"/>
      <c r="J225" s="231"/>
      <c r="K225" s="315">
        <f t="shared" si="10"/>
        <v>0</v>
      </c>
      <c r="L225" s="66"/>
      <c r="M225" s="58"/>
      <c r="N225" s="66"/>
      <c r="O225" s="58"/>
      <c r="P225" s="57"/>
      <c r="Q225" s="57"/>
      <c r="R225" s="57"/>
      <c r="S225" s="158"/>
      <c r="T225" s="27" t="str">
        <f t="shared" si="11"/>
        <v/>
      </c>
      <c r="U225" s="49" t="str">
        <f t="shared" si="12"/>
        <v/>
      </c>
      <c r="V225" s="32"/>
      <c r="W225" s="31"/>
      <c r="X225" s="31"/>
      <c r="Y225" s="32"/>
      <c r="Z225" s="3"/>
      <c r="AA225" s="14"/>
      <c r="AB225" s="4"/>
      <c r="AC225" s="3"/>
      <c r="AD225" s="14"/>
      <c r="AE225" s="31"/>
      <c r="AF225" s="32"/>
      <c r="AG225" s="31"/>
      <c r="AH225" s="31"/>
      <c r="AI225" s="32"/>
      <c r="AJ225" s="26"/>
      <c r="AK225" s="26"/>
      <c r="AL225" s="6"/>
    </row>
    <row r="226" spans="1:38" ht="21" customHeight="1" x14ac:dyDescent="0.15">
      <c r="A226" s="193">
        <v>220</v>
      </c>
      <c r="B226" s="105"/>
      <c r="C226" s="111"/>
      <c r="D226" s="157"/>
      <c r="E226" s="157"/>
      <c r="F226" s="199"/>
      <c r="G226" s="220"/>
      <c r="H226" s="228"/>
      <c r="I226" s="236"/>
      <c r="J226" s="236"/>
      <c r="K226" s="316">
        <f t="shared" si="10"/>
        <v>0</v>
      </c>
      <c r="L226" s="265"/>
      <c r="M226" s="68"/>
      <c r="N226" s="265"/>
      <c r="O226" s="68"/>
      <c r="P226" s="111"/>
      <c r="Q226" s="111"/>
      <c r="R226" s="111"/>
      <c r="S226" s="195"/>
      <c r="T226" s="27" t="str">
        <f t="shared" si="11"/>
        <v/>
      </c>
      <c r="U226" s="49" t="str">
        <f t="shared" si="12"/>
        <v/>
      </c>
      <c r="V226" s="34"/>
      <c r="W226" s="33"/>
      <c r="X226" s="33"/>
      <c r="Y226" s="34"/>
      <c r="Z226" s="3"/>
      <c r="AA226" s="14"/>
      <c r="AB226" s="5"/>
      <c r="AC226" s="3"/>
      <c r="AD226" s="14"/>
      <c r="AE226" s="33"/>
      <c r="AF226" s="34"/>
      <c r="AG226" s="33"/>
      <c r="AH226" s="33"/>
      <c r="AI226" s="34"/>
      <c r="AJ226" s="26"/>
      <c r="AK226" s="26"/>
    </row>
    <row r="227" spans="1:38" ht="21" customHeight="1" x14ac:dyDescent="0.15">
      <c r="A227" s="196">
        <v>221</v>
      </c>
      <c r="B227" s="99"/>
      <c r="C227" s="97"/>
      <c r="D227" s="110"/>
      <c r="E227" s="110"/>
      <c r="F227" s="197"/>
      <c r="G227" s="221"/>
      <c r="H227" s="223"/>
      <c r="I227" s="232"/>
      <c r="J227" s="232"/>
      <c r="K227" s="314">
        <f t="shared" si="10"/>
        <v>0</v>
      </c>
      <c r="L227" s="291"/>
      <c r="M227" s="69"/>
      <c r="N227" s="291"/>
      <c r="O227" s="69"/>
      <c r="P227" s="97"/>
      <c r="Q227" s="97"/>
      <c r="R227" s="97"/>
      <c r="S227" s="116"/>
      <c r="T227" s="27" t="str">
        <f t="shared" si="11"/>
        <v/>
      </c>
      <c r="U227" s="49" t="str">
        <f t="shared" si="12"/>
        <v/>
      </c>
      <c r="V227" s="27"/>
      <c r="W227" s="26"/>
      <c r="X227" s="26"/>
      <c r="Y227" s="27"/>
      <c r="Z227" s="3"/>
      <c r="AA227" s="14"/>
      <c r="AB227" s="3"/>
      <c r="AC227" s="3"/>
      <c r="AD227" s="14"/>
      <c r="AE227" s="26"/>
      <c r="AF227" s="27"/>
      <c r="AG227" s="26"/>
      <c r="AH227" s="26"/>
      <c r="AI227" s="27"/>
      <c r="AJ227" s="26"/>
      <c r="AK227" s="26"/>
    </row>
    <row r="228" spans="1:38" ht="21" customHeight="1" x14ac:dyDescent="0.15">
      <c r="A228" s="181">
        <v>222</v>
      </c>
      <c r="B228" s="63"/>
      <c r="C228" s="57"/>
      <c r="D228" s="88"/>
      <c r="E228" s="88"/>
      <c r="F228" s="190"/>
      <c r="G228" s="219"/>
      <c r="H228" s="213"/>
      <c r="I228" s="231"/>
      <c r="J228" s="231"/>
      <c r="K228" s="315">
        <f t="shared" si="10"/>
        <v>0</v>
      </c>
      <c r="L228" s="66"/>
      <c r="M228" s="58"/>
      <c r="N228" s="66"/>
      <c r="O228" s="58"/>
      <c r="P228" s="57"/>
      <c r="Q228" s="57"/>
      <c r="R228" s="57"/>
      <c r="S228" s="158"/>
      <c r="T228" s="27" t="str">
        <f t="shared" si="11"/>
        <v/>
      </c>
      <c r="U228" s="49" t="str">
        <f t="shared" si="12"/>
        <v/>
      </c>
      <c r="V228" s="27"/>
      <c r="W228" s="26"/>
      <c r="X228" s="26"/>
      <c r="Y228" s="27"/>
      <c r="Z228" s="3"/>
      <c r="AA228" s="14"/>
      <c r="AB228" s="3"/>
      <c r="AC228" s="3"/>
      <c r="AD228" s="14"/>
      <c r="AE228" s="26"/>
      <c r="AF228" s="27"/>
      <c r="AG228" s="26"/>
      <c r="AH228" s="26"/>
      <c r="AI228" s="27"/>
      <c r="AJ228" s="26"/>
      <c r="AK228" s="26"/>
    </row>
    <row r="229" spans="1:38" ht="21" customHeight="1" x14ac:dyDescent="0.15">
      <c r="A229" s="181">
        <v>223</v>
      </c>
      <c r="B229" s="63"/>
      <c r="C229" s="57"/>
      <c r="D229" s="88"/>
      <c r="E229" s="88"/>
      <c r="F229" s="190"/>
      <c r="G229" s="219"/>
      <c r="H229" s="213"/>
      <c r="I229" s="231"/>
      <c r="J229" s="231"/>
      <c r="K229" s="315">
        <f t="shared" si="10"/>
        <v>0</v>
      </c>
      <c r="L229" s="66"/>
      <c r="M229" s="58"/>
      <c r="N229" s="66"/>
      <c r="O229" s="58"/>
      <c r="P229" s="57"/>
      <c r="Q229" s="57"/>
      <c r="R229" s="57"/>
      <c r="S229" s="158"/>
      <c r="T229" s="27" t="str">
        <f t="shared" si="11"/>
        <v/>
      </c>
      <c r="U229" s="49" t="str">
        <f t="shared" si="12"/>
        <v/>
      </c>
      <c r="V229" s="27"/>
      <c r="W229" s="26"/>
      <c r="X229" s="26"/>
      <c r="Y229" s="27"/>
      <c r="Z229" s="3"/>
      <c r="AA229" s="14"/>
      <c r="AB229" s="3"/>
      <c r="AC229" s="3"/>
      <c r="AD229" s="14"/>
      <c r="AE229" s="26"/>
      <c r="AF229" s="27"/>
      <c r="AG229" s="26"/>
      <c r="AH229" s="26"/>
      <c r="AI229" s="27"/>
      <c r="AJ229" s="26"/>
      <c r="AK229" s="26"/>
    </row>
    <row r="230" spans="1:38" ht="21" customHeight="1" x14ac:dyDescent="0.15">
      <c r="A230" s="181">
        <v>224</v>
      </c>
      <c r="B230" s="63"/>
      <c r="C230" s="57"/>
      <c r="D230" s="88"/>
      <c r="E230" s="88"/>
      <c r="F230" s="190"/>
      <c r="G230" s="219"/>
      <c r="H230" s="213"/>
      <c r="I230" s="231"/>
      <c r="J230" s="231"/>
      <c r="K230" s="315">
        <f t="shared" si="10"/>
        <v>0</v>
      </c>
      <c r="L230" s="66"/>
      <c r="M230" s="58"/>
      <c r="N230" s="66"/>
      <c r="O230" s="58"/>
      <c r="P230" s="57"/>
      <c r="Q230" s="57"/>
      <c r="R230" s="57"/>
      <c r="S230" s="158"/>
      <c r="T230" s="27" t="str">
        <f t="shared" si="11"/>
        <v/>
      </c>
      <c r="U230" s="49" t="str">
        <f t="shared" si="12"/>
        <v/>
      </c>
      <c r="V230" s="27"/>
      <c r="W230" s="26"/>
      <c r="X230" s="26"/>
      <c r="Y230" s="27"/>
      <c r="Z230" s="3"/>
      <c r="AA230" s="14"/>
      <c r="AB230" s="3"/>
      <c r="AC230" s="3"/>
      <c r="AD230" s="14"/>
      <c r="AE230" s="26"/>
      <c r="AF230" s="27"/>
      <c r="AG230" s="26"/>
      <c r="AH230" s="26"/>
      <c r="AI230" s="27"/>
      <c r="AJ230" s="26"/>
      <c r="AK230" s="26"/>
    </row>
    <row r="231" spans="1:38" ht="21" customHeight="1" x14ac:dyDescent="0.15">
      <c r="A231" s="181">
        <v>225</v>
      </c>
      <c r="B231" s="63"/>
      <c r="C231" s="57"/>
      <c r="D231" s="88"/>
      <c r="E231" s="88"/>
      <c r="F231" s="190"/>
      <c r="G231" s="219"/>
      <c r="H231" s="213"/>
      <c r="I231" s="231"/>
      <c r="J231" s="231"/>
      <c r="K231" s="315">
        <f t="shared" si="10"/>
        <v>0</v>
      </c>
      <c r="L231" s="66"/>
      <c r="M231" s="58"/>
      <c r="N231" s="66"/>
      <c r="O231" s="58"/>
      <c r="P231" s="57"/>
      <c r="Q231" s="57"/>
      <c r="R231" s="57"/>
      <c r="S231" s="158"/>
      <c r="T231" s="27" t="str">
        <f t="shared" si="11"/>
        <v/>
      </c>
      <c r="U231" s="49" t="str">
        <f t="shared" si="12"/>
        <v/>
      </c>
      <c r="V231" s="27"/>
      <c r="W231" s="26"/>
      <c r="X231" s="26"/>
      <c r="Y231" s="27"/>
      <c r="Z231" s="3"/>
      <c r="AA231" s="14"/>
      <c r="AB231" s="3"/>
      <c r="AC231" s="3"/>
      <c r="AD231" s="14"/>
      <c r="AE231" s="26"/>
      <c r="AF231" s="27"/>
      <c r="AG231" s="26"/>
      <c r="AH231" s="26"/>
      <c r="AI231" s="27"/>
      <c r="AJ231" s="26"/>
      <c r="AK231" s="26"/>
    </row>
    <row r="232" spans="1:38" ht="21" customHeight="1" x14ac:dyDescent="0.15">
      <c r="A232" s="181">
        <v>226</v>
      </c>
      <c r="B232" s="63"/>
      <c r="C232" s="57"/>
      <c r="D232" s="88"/>
      <c r="E232" s="88"/>
      <c r="F232" s="190"/>
      <c r="G232" s="219"/>
      <c r="H232" s="213"/>
      <c r="I232" s="231"/>
      <c r="J232" s="231"/>
      <c r="K232" s="315">
        <f t="shared" si="10"/>
        <v>0</v>
      </c>
      <c r="L232" s="66"/>
      <c r="M232" s="58"/>
      <c r="N232" s="66"/>
      <c r="O232" s="58"/>
      <c r="P232" s="57"/>
      <c r="Q232" s="57"/>
      <c r="R232" s="57"/>
      <c r="S232" s="158"/>
      <c r="T232" s="27" t="str">
        <f t="shared" si="11"/>
        <v/>
      </c>
      <c r="U232" s="49" t="str">
        <f t="shared" si="12"/>
        <v/>
      </c>
      <c r="V232" s="30"/>
      <c r="W232" s="26"/>
      <c r="X232" s="26"/>
      <c r="Y232" s="27"/>
      <c r="Z232" s="3"/>
      <c r="AA232" s="14"/>
      <c r="AB232" s="3"/>
      <c r="AC232" s="3"/>
      <c r="AD232" s="14"/>
      <c r="AE232" s="26"/>
      <c r="AF232" s="27"/>
      <c r="AG232" s="26"/>
      <c r="AH232" s="26"/>
      <c r="AI232" s="27"/>
      <c r="AJ232" s="26"/>
      <c r="AK232" s="26"/>
    </row>
    <row r="233" spans="1:38" ht="21" customHeight="1" x14ac:dyDescent="0.15">
      <c r="A233" s="182">
        <v>227</v>
      </c>
      <c r="B233" s="63"/>
      <c r="C233" s="57"/>
      <c r="D233" s="88"/>
      <c r="E233" s="88"/>
      <c r="F233" s="190"/>
      <c r="G233" s="219"/>
      <c r="H233" s="213"/>
      <c r="I233" s="231"/>
      <c r="J233" s="231"/>
      <c r="K233" s="315">
        <f t="shared" si="10"/>
        <v>0</v>
      </c>
      <c r="L233" s="66"/>
      <c r="M233" s="58"/>
      <c r="N233" s="66"/>
      <c r="O233" s="58"/>
      <c r="P233" s="57"/>
      <c r="Q233" s="57"/>
      <c r="R233" s="57"/>
      <c r="S233" s="158"/>
      <c r="T233" s="27" t="str">
        <f t="shared" si="11"/>
        <v/>
      </c>
      <c r="U233" s="49" t="str">
        <f t="shared" si="12"/>
        <v/>
      </c>
      <c r="V233" s="27"/>
      <c r="W233" s="26"/>
      <c r="X233" s="26"/>
      <c r="Y233" s="27"/>
      <c r="Z233" s="3"/>
      <c r="AA233" s="14"/>
      <c r="AB233" s="3"/>
      <c r="AC233" s="3"/>
      <c r="AD233" s="14"/>
      <c r="AE233" s="26"/>
      <c r="AF233" s="27"/>
      <c r="AG233" s="26"/>
      <c r="AH233" s="26"/>
      <c r="AI233" s="27"/>
      <c r="AJ233" s="26"/>
      <c r="AK233" s="26"/>
    </row>
    <row r="234" spans="1:38" ht="21" customHeight="1" x14ac:dyDescent="0.15">
      <c r="A234" s="182">
        <v>228</v>
      </c>
      <c r="B234" s="63"/>
      <c r="C234" s="57"/>
      <c r="D234" s="88"/>
      <c r="E234" s="88"/>
      <c r="F234" s="190"/>
      <c r="G234" s="219"/>
      <c r="H234" s="213"/>
      <c r="I234" s="231"/>
      <c r="J234" s="231"/>
      <c r="K234" s="315">
        <f t="shared" si="10"/>
        <v>0</v>
      </c>
      <c r="L234" s="66"/>
      <c r="M234" s="58"/>
      <c r="N234" s="66"/>
      <c r="O234" s="58"/>
      <c r="P234" s="57"/>
      <c r="Q234" s="57"/>
      <c r="R234" s="57"/>
      <c r="S234" s="158"/>
      <c r="T234" s="27" t="str">
        <f t="shared" si="11"/>
        <v/>
      </c>
      <c r="U234" s="49" t="str">
        <f t="shared" si="12"/>
        <v/>
      </c>
      <c r="V234" s="27"/>
      <c r="W234" s="26"/>
      <c r="X234" s="26"/>
      <c r="Y234" s="27"/>
      <c r="Z234" s="3"/>
      <c r="AA234" s="14"/>
      <c r="AB234" s="3"/>
      <c r="AC234" s="3"/>
      <c r="AD234" s="14"/>
      <c r="AE234" s="26"/>
      <c r="AF234" s="27"/>
      <c r="AG234" s="26"/>
      <c r="AH234" s="26"/>
      <c r="AI234" s="27"/>
      <c r="AJ234" s="26"/>
      <c r="AK234" s="26"/>
    </row>
    <row r="235" spans="1:38" ht="21" customHeight="1" x14ac:dyDescent="0.15">
      <c r="A235" s="182">
        <v>229</v>
      </c>
      <c r="B235" s="63"/>
      <c r="C235" s="57"/>
      <c r="D235" s="88"/>
      <c r="E235" s="88"/>
      <c r="F235" s="190"/>
      <c r="G235" s="219"/>
      <c r="H235" s="213"/>
      <c r="I235" s="231"/>
      <c r="J235" s="231"/>
      <c r="K235" s="315">
        <f t="shared" si="10"/>
        <v>0</v>
      </c>
      <c r="L235" s="66"/>
      <c r="M235" s="58"/>
      <c r="N235" s="66"/>
      <c r="O235" s="58"/>
      <c r="P235" s="57"/>
      <c r="Q235" s="57"/>
      <c r="R235" s="57"/>
      <c r="S235" s="158"/>
      <c r="T235" s="27" t="str">
        <f t="shared" si="11"/>
        <v/>
      </c>
      <c r="U235" s="49" t="str">
        <f t="shared" si="12"/>
        <v/>
      </c>
      <c r="V235" s="27"/>
      <c r="W235" s="26"/>
      <c r="X235" s="26"/>
      <c r="Y235" s="27"/>
      <c r="Z235" s="3"/>
      <c r="AA235" s="14"/>
      <c r="AB235" s="3"/>
      <c r="AC235" s="3"/>
      <c r="AD235" s="14"/>
      <c r="AE235" s="26"/>
      <c r="AF235" s="27"/>
      <c r="AG235" s="26"/>
      <c r="AH235" s="26"/>
      <c r="AI235" s="27"/>
      <c r="AJ235" s="26"/>
      <c r="AK235" s="26"/>
    </row>
    <row r="236" spans="1:38" ht="21" customHeight="1" x14ac:dyDescent="0.15">
      <c r="A236" s="181">
        <v>230</v>
      </c>
      <c r="B236" s="63"/>
      <c r="C236" s="57"/>
      <c r="D236" s="88"/>
      <c r="E236" s="88"/>
      <c r="F236" s="190"/>
      <c r="G236" s="219"/>
      <c r="H236" s="213"/>
      <c r="I236" s="231"/>
      <c r="J236" s="231"/>
      <c r="K236" s="315">
        <f t="shared" si="10"/>
        <v>0</v>
      </c>
      <c r="L236" s="66"/>
      <c r="M236" s="58"/>
      <c r="N236" s="66"/>
      <c r="O236" s="58"/>
      <c r="P236" s="57"/>
      <c r="Q236" s="57"/>
      <c r="R236" s="57"/>
      <c r="S236" s="158"/>
      <c r="T236" s="27" t="str">
        <f t="shared" si="11"/>
        <v/>
      </c>
      <c r="U236" s="49" t="str">
        <f t="shared" si="12"/>
        <v/>
      </c>
      <c r="V236" s="27"/>
      <c r="W236" s="26"/>
      <c r="X236" s="26"/>
      <c r="Y236" s="27"/>
      <c r="Z236" s="3"/>
      <c r="AA236" s="14"/>
      <c r="AB236" s="3"/>
      <c r="AC236" s="3"/>
      <c r="AD236" s="14"/>
      <c r="AE236" s="26"/>
      <c r="AF236" s="27"/>
      <c r="AG236" s="26"/>
      <c r="AH236" s="26"/>
      <c r="AI236" s="27"/>
      <c r="AJ236" s="26"/>
      <c r="AK236" s="26"/>
    </row>
    <row r="237" spans="1:38" ht="21" customHeight="1" x14ac:dyDescent="0.15">
      <c r="A237" s="181">
        <v>231</v>
      </c>
      <c r="B237" s="63"/>
      <c r="C237" s="57"/>
      <c r="D237" s="88"/>
      <c r="E237" s="88"/>
      <c r="F237" s="190"/>
      <c r="G237" s="219"/>
      <c r="H237" s="213"/>
      <c r="I237" s="231"/>
      <c r="J237" s="231"/>
      <c r="K237" s="315">
        <f t="shared" si="10"/>
        <v>0</v>
      </c>
      <c r="L237" s="66"/>
      <c r="M237" s="58"/>
      <c r="N237" s="66"/>
      <c r="O237" s="58"/>
      <c r="P237" s="57"/>
      <c r="Q237" s="57"/>
      <c r="R237" s="57"/>
      <c r="S237" s="158"/>
      <c r="T237" s="27" t="str">
        <f t="shared" si="11"/>
        <v/>
      </c>
      <c r="U237" s="49" t="str">
        <f t="shared" si="12"/>
        <v/>
      </c>
      <c r="V237" s="27"/>
      <c r="W237" s="26"/>
      <c r="X237" s="26"/>
      <c r="Y237" s="27"/>
      <c r="Z237" s="3"/>
      <c r="AA237" s="14"/>
      <c r="AB237" s="3"/>
      <c r="AC237" s="3"/>
      <c r="AD237" s="14"/>
      <c r="AE237" s="26"/>
      <c r="AF237" s="27"/>
      <c r="AG237" s="26"/>
      <c r="AH237" s="26"/>
      <c r="AI237" s="27"/>
      <c r="AJ237" s="26"/>
      <c r="AK237" s="26"/>
    </row>
    <row r="238" spans="1:38" ht="21" customHeight="1" x14ac:dyDescent="0.15">
      <c r="A238" s="181">
        <v>232</v>
      </c>
      <c r="B238" s="63"/>
      <c r="C238" s="57"/>
      <c r="D238" s="88"/>
      <c r="E238" s="88"/>
      <c r="F238" s="190"/>
      <c r="G238" s="219"/>
      <c r="H238" s="213"/>
      <c r="I238" s="231"/>
      <c r="J238" s="231"/>
      <c r="K238" s="315">
        <f t="shared" si="10"/>
        <v>0</v>
      </c>
      <c r="L238" s="66"/>
      <c r="M238" s="58"/>
      <c r="N238" s="66"/>
      <c r="O238" s="58"/>
      <c r="P238" s="57"/>
      <c r="Q238" s="57"/>
      <c r="R238" s="57"/>
      <c r="S238" s="158"/>
      <c r="T238" s="27" t="str">
        <f t="shared" si="11"/>
        <v/>
      </c>
      <c r="U238" s="49" t="str">
        <f t="shared" si="12"/>
        <v/>
      </c>
      <c r="V238" s="27"/>
      <c r="W238" s="26"/>
      <c r="X238" s="26"/>
      <c r="Y238" s="27"/>
      <c r="Z238" s="3"/>
      <c r="AA238" s="14"/>
      <c r="AB238" s="3"/>
      <c r="AC238" s="3"/>
      <c r="AD238" s="14"/>
      <c r="AE238" s="26"/>
      <c r="AF238" s="27"/>
      <c r="AG238" s="26"/>
      <c r="AH238" s="26"/>
      <c r="AI238" s="27"/>
      <c r="AJ238" s="26"/>
      <c r="AK238" s="26"/>
    </row>
    <row r="239" spans="1:38" ht="21" customHeight="1" x14ac:dyDescent="0.15">
      <c r="A239" s="177">
        <v>233</v>
      </c>
      <c r="B239" s="78"/>
      <c r="C239" s="78"/>
      <c r="D239" s="86"/>
      <c r="E239" s="86"/>
      <c r="F239" s="77"/>
      <c r="G239" s="215"/>
      <c r="H239" s="215"/>
      <c r="I239" s="225"/>
      <c r="J239" s="225"/>
      <c r="K239" s="315">
        <f t="shared" si="10"/>
        <v>0</v>
      </c>
      <c r="L239" s="70"/>
      <c r="M239" s="67"/>
      <c r="N239" s="70"/>
      <c r="O239" s="67"/>
      <c r="P239" s="78"/>
      <c r="Q239" s="78"/>
      <c r="R239" s="78"/>
      <c r="S239" s="192"/>
      <c r="T239" s="27" t="str">
        <f t="shared" si="11"/>
        <v/>
      </c>
      <c r="U239" s="49" t="str">
        <f t="shared" si="12"/>
        <v/>
      </c>
      <c r="V239" s="27"/>
      <c r="W239" s="26"/>
      <c r="X239" s="26"/>
      <c r="Y239" s="27"/>
      <c r="Z239" s="3"/>
      <c r="AA239" s="14"/>
      <c r="AB239" s="3"/>
      <c r="AC239" s="3"/>
      <c r="AD239" s="14"/>
      <c r="AE239" s="26"/>
      <c r="AF239" s="27"/>
      <c r="AG239" s="26"/>
      <c r="AH239" s="26"/>
      <c r="AI239" s="27"/>
      <c r="AJ239" s="26"/>
      <c r="AK239" s="26"/>
    </row>
    <row r="240" spans="1:38" ht="21" customHeight="1" x14ac:dyDescent="0.15">
      <c r="A240" s="181">
        <v>234</v>
      </c>
      <c r="B240" s="63"/>
      <c r="C240" s="57"/>
      <c r="D240" s="88"/>
      <c r="E240" s="88"/>
      <c r="F240" s="190"/>
      <c r="G240" s="219"/>
      <c r="H240" s="213"/>
      <c r="I240" s="231"/>
      <c r="J240" s="231"/>
      <c r="K240" s="315">
        <f t="shared" si="10"/>
        <v>0</v>
      </c>
      <c r="L240" s="66"/>
      <c r="M240" s="58"/>
      <c r="N240" s="66"/>
      <c r="O240" s="58"/>
      <c r="P240" s="57"/>
      <c r="Q240" s="57"/>
      <c r="R240" s="57"/>
      <c r="S240" s="158"/>
      <c r="T240" s="27" t="str">
        <f t="shared" si="11"/>
        <v/>
      </c>
      <c r="U240" s="49" t="str">
        <f t="shared" si="12"/>
        <v/>
      </c>
      <c r="V240" s="27"/>
      <c r="W240" s="26"/>
      <c r="X240" s="26"/>
      <c r="Y240" s="27"/>
      <c r="Z240" s="3"/>
      <c r="AA240" s="14"/>
      <c r="AB240" s="3"/>
      <c r="AC240" s="3"/>
      <c r="AD240" s="14"/>
      <c r="AE240" s="26"/>
      <c r="AF240" s="27"/>
      <c r="AG240" s="26"/>
      <c r="AH240" s="26"/>
      <c r="AI240" s="27"/>
      <c r="AJ240" s="26"/>
      <c r="AK240" s="26"/>
    </row>
    <row r="241" spans="1:37" ht="21" customHeight="1" x14ac:dyDescent="0.15">
      <c r="A241" s="181">
        <v>235</v>
      </c>
      <c r="B241" s="63"/>
      <c r="C241" s="57"/>
      <c r="D241" s="88"/>
      <c r="E241" s="88"/>
      <c r="F241" s="190"/>
      <c r="G241" s="219"/>
      <c r="H241" s="213"/>
      <c r="I241" s="231"/>
      <c r="J241" s="231"/>
      <c r="K241" s="315">
        <f t="shared" si="10"/>
        <v>0</v>
      </c>
      <c r="L241" s="66"/>
      <c r="M241" s="58"/>
      <c r="N241" s="66"/>
      <c r="O241" s="58"/>
      <c r="P241" s="57"/>
      <c r="Q241" s="57"/>
      <c r="R241" s="57"/>
      <c r="S241" s="158"/>
      <c r="T241" s="27" t="str">
        <f t="shared" si="11"/>
        <v/>
      </c>
      <c r="U241" s="49" t="str">
        <f t="shared" si="12"/>
        <v/>
      </c>
      <c r="V241" s="27"/>
      <c r="W241" s="26"/>
      <c r="X241" s="26"/>
      <c r="Y241" s="27"/>
      <c r="Z241" s="3"/>
      <c r="AA241" s="14"/>
      <c r="AB241" s="3"/>
      <c r="AC241" s="3"/>
      <c r="AD241" s="14"/>
      <c r="AE241" s="26"/>
      <c r="AF241" s="27"/>
      <c r="AG241" s="26"/>
      <c r="AH241" s="26"/>
      <c r="AI241" s="27"/>
      <c r="AJ241" s="26"/>
      <c r="AK241" s="26"/>
    </row>
    <row r="242" spans="1:37" ht="21" customHeight="1" x14ac:dyDescent="0.15">
      <c r="A242" s="181">
        <v>236</v>
      </c>
      <c r="B242" s="63"/>
      <c r="C242" s="57"/>
      <c r="D242" s="87"/>
      <c r="E242" s="87"/>
      <c r="F242" s="191"/>
      <c r="G242" s="219"/>
      <c r="H242" s="213"/>
      <c r="I242" s="233"/>
      <c r="J242" s="233"/>
      <c r="K242" s="315">
        <f t="shared" si="10"/>
        <v>0</v>
      </c>
      <c r="L242" s="66"/>
      <c r="M242" s="58"/>
      <c r="N242" s="66"/>
      <c r="O242" s="58"/>
      <c r="P242" s="57"/>
      <c r="Q242" s="58"/>
      <c r="R242" s="57"/>
      <c r="S242" s="158"/>
      <c r="T242" s="27" t="str">
        <f t="shared" si="11"/>
        <v/>
      </c>
      <c r="U242" s="49" t="str">
        <f t="shared" si="12"/>
        <v/>
      </c>
      <c r="V242" s="27"/>
      <c r="W242" s="26"/>
      <c r="X242" s="26"/>
      <c r="Y242" s="27"/>
      <c r="Z242" s="3"/>
      <c r="AA242" s="14"/>
      <c r="AB242" s="3"/>
      <c r="AC242" s="3"/>
      <c r="AD242" s="14"/>
      <c r="AE242" s="26"/>
      <c r="AF242" s="27"/>
      <c r="AG242" s="26"/>
      <c r="AH242" s="26"/>
      <c r="AI242" s="27"/>
      <c r="AJ242" s="26"/>
      <c r="AK242" s="26"/>
    </row>
    <row r="243" spans="1:37" ht="21" customHeight="1" x14ac:dyDescent="0.15">
      <c r="A243" s="181">
        <v>237</v>
      </c>
      <c r="B243" s="63"/>
      <c r="C243" s="57"/>
      <c r="D243" s="88"/>
      <c r="E243" s="88"/>
      <c r="F243" s="190"/>
      <c r="G243" s="219"/>
      <c r="H243" s="213"/>
      <c r="I243" s="231"/>
      <c r="J243" s="231"/>
      <c r="K243" s="315">
        <f t="shared" si="10"/>
        <v>0</v>
      </c>
      <c r="L243" s="66"/>
      <c r="M243" s="58"/>
      <c r="N243" s="66"/>
      <c r="O243" s="58"/>
      <c r="P243" s="57"/>
      <c r="Q243" s="57"/>
      <c r="R243" s="57"/>
      <c r="S243" s="158"/>
      <c r="T243" s="27" t="str">
        <f t="shared" si="11"/>
        <v/>
      </c>
      <c r="U243" s="49" t="str">
        <f t="shared" si="12"/>
        <v/>
      </c>
      <c r="V243" s="27"/>
      <c r="W243" s="26"/>
      <c r="X243" s="26"/>
      <c r="Y243" s="27"/>
      <c r="Z243" s="3"/>
      <c r="AA243" s="14"/>
      <c r="AB243" s="3"/>
      <c r="AC243" s="3"/>
      <c r="AD243" s="14"/>
      <c r="AE243" s="26"/>
      <c r="AF243" s="27"/>
      <c r="AG243" s="26"/>
      <c r="AH243" s="26"/>
      <c r="AI243" s="27"/>
      <c r="AJ243" s="26"/>
      <c r="AK243" s="26"/>
    </row>
    <row r="244" spans="1:37" ht="21" customHeight="1" x14ac:dyDescent="0.15">
      <c r="A244" s="181">
        <v>238</v>
      </c>
      <c r="B244" s="63"/>
      <c r="C244" s="57"/>
      <c r="D244" s="87"/>
      <c r="E244" s="87"/>
      <c r="F244" s="191"/>
      <c r="G244" s="219"/>
      <c r="H244" s="213"/>
      <c r="I244" s="233"/>
      <c r="J244" s="233"/>
      <c r="K244" s="315">
        <f t="shared" si="10"/>
        <v>0</v>
      </c>
      <c r="L244" s="66"/>
      <c r="M244" s="58"/>
      <c r="N244" s="66"/>
      <c r="O244" s="58"/>
      <c r="P244" s="57"/>
      <c r="Q244" s="57"/>
      <c r="R244" s="57"/>
      <c r="S244" s="158"/>
      <c r="T244" s="27" t="str">
        <f t="shared" si="11"/>
        <v/>
      </c>
      <c r="U244" s="49" t="str">
        <f t="shared" si="12"/>
        <v/>
      </c>
      <c r="V244" s="32"/>
      <c r="W244" s="31"/>
      <c r="X244" s="31"/>
      <c r="Y244" s="32"/>
      <c r="Z244" s="3"/>
      <c r="AA244" s="14"/>
      <c r="AB244" s="4"/>
      <c r="AC244" s="3"/>
      <c r="AD244" s="14"/>
      <c r="AE244" s="31"/>
      <c r="AF244" s="32"/>
      <c r="AG244" s="31"/>
      <c r="AH244" s="31"/>
      <c r="AI244" s="32"/>
      <c r="AJ244" s="26"/>
      <c r="AK244" s="26"/>
    </row>
    <row r="245" spans="1:37" ht="21" customHeight="1" x14ac:dyDescent="0.15">
      <c r="A245" s="181">
        <v>239</v>
      </c>
      <c r="B245" s="63"/>
      <c r="C245" s="57"/>
      <c r="D245" s="88"/>
      <c r="E245" s="88"/>
      <c r="F245" s="190"/>
      <c r="G245" s="219"/>
      <c r="H245" s="213"/>
      <c r="I245" s="231"/>
      <c r="J245" s="231"/>
      <c r="K245" s="315">
        <f t="shared" si="10"/>
        <v>0</v>
      </c>
      <c r="L245" s="66"/>
      <c r="M245" s="58"/>
      <c r="N245" s="66"/>
      <c r="O245" s="58"/>
      <c r="P245" s="57"/>
      <c r="Q245" s="57"/>
      <c r="R245" s="57"/>
      <c r="S245" s="158"/>
      <c r="T245" s="27" t="str">
        <f t="shared" si="11"/>
        <v/>
      </c>
      <c r="U245" s="49" t="str">
        <f t="shared" si="12"/>
        <v/>
      </c>
      <c r="V245" s="32"/>
      <c r="W245" s="31"/>
      <c r="X245" s="31"/>
      <c r="Y245" s="32"/>
      <c r="Z245" s="3"/>
      <c r="AA245" s="14"/>
      <c r="AB245" s="4"/>
      <c r="AC245" s="3"/>
      <c r="AD245" s="14"/>
      <c r="AE245" s="31"/>
      <c r="AF245" s="32"/>
      <c r="AG245" s="31"/>
      <c r="AH245" s="31"/>
      <c r="AI245" s="32"/>
      <c r="AJ245" s="26"/>
      <c r="AK245" s="26"/>
    </row>
    <row r="246" spans="1:37" ht="21" customHeight="1" x14ac:dyDescent="0.15">
      <c r="A246" s="193">
        <v>240</v>
      </c>
      <c r="B246" s="105"/>
      <c r="C246" s="111"/>
      <c r="D246" s="112"/>
      <c r="E246" s="112"/>
      <c r="F246" s="194"/>
      <c r="G246" s="220"/>
      <c r="H246" s="228"/>
      <c r="I246" s="234"/>
      <c r="J246" s="234"/>
      <c r="K246" s="316">
        <f t="shared" si="10"/>
        <v>0</v>
      </c>
      <c r="L246" s="265"/>
      <c r="M246" s="68"/>
      <c r="N246" s="265"/>
      <c r="O246" s="68"/>
      <c r="P246" s="111"/>
      <c r="Q246" s="111"/>
      <c r="R246" s="111"/>
      <c r="S246" s="195"/>
      <c r="T246" s="27" t="str">
        <f t="shared" si="11"/>
        <v/>
      </c>
      <c r="U246" s="49" t="str">
        <f t="shared" si="12"/>
        <v/>
      </c>
      <c r="V246" s="34"/>
      <c r="W246" s="33"/>
      <c r="X246" s="33"/>
      <c r="Y246" s="34"/>
      <c r="Z246" s="3"/>
      <c r="AA246" s="14"/>
      <c r="AB246" s="5"/>
      <c r="AC246" s="3"/>
      <c r="AD246" s="14"/>
      <c r="AE246" s="33"/>
      <c r="AF246" s="34"/>
      <c r="AG246" s="33"/>
      <c r="AH246" s="33"/>
      <c r="AI246" s="34"/>
      <c r="AJ246" s="26"/>
      <c r="AK246" s="26"/>
    </row>
    <row r="247" spans="1:37" ht="21" customHeight="1" x14ac:dyDescent="0.15">
      <c r="A247" s="196">
        <v>241</v>
      </c>
      <c r="B247" s="99"/>
      <c r="C247" s="97"/>
      <c r="D247" s="110"/>
      <c r="E247" s="110"/>
      <c r="F247" s="197"/>
      <c r="G247" s="221"/>
      <c r="H247" s="223"/>
      <c r="I247" s="232"/>
      <c r="J247" s="232"/>
      <c r="K247" s="314">
        <f t="shared" si="10"/>
        <v>0</v>
      </c>
      <c r="L247" s="291"/>
      <c r="M247" s="69"/>
      <c r="N247" s="291"/>
      <c r="O247" s="69"/>
      <c r="P247" s="97"/>
      <c r="Q247" s="97"/>
      <c r="R247" s="97"/>
      <c r="S247" s="116"/>
      <c r="T247" s="27" t="str">
        <f t="shared" si="11"/>
        <v/>
      </c>
      <c r="U247" s="49" t="str">
        <f t="shared" si="12"/>
        <v/>
      </c>
      <c r="V247" s="27"/>
      <c r="W247" s="26"/>
      <c r="X247" s="26"/>
      <c r="Y247" s="27"/>
      <c r="Z247" s="3"/>
      <c r="AA247" s="14"/>
      <c r="AB247" s="3"/>
      <c r="AC247" s="3"/>
      <c r="AD247" s="14"/>
      <c r="AE247" s="26"/>
      <c r="AF247" s="27"/>
      <c r="AG247" s="26"/>
      <c r="AH247" s="26"/>
      <c r="AI247" s="27"/>
      <c r="AJ247" s="26"/>
      <c r="AK247" s="26"/>
    </row>
    <row r="248" spans="1:37" ht="21" customHeight="1" x14ac:dyDescent="0.15">
      <c r="A248" s="181">
        <v>242</v>
      </c>
      <c r="B248" s="63"/>
      <c r="C248" s="57"/>
      <c r="D248" s="88"/>
      <c r="E248" s="88"/>
      <c r="F248" s="190"/>
      <c r="G248" s="219"/>
      <c r="H248" s="213"/>
      <c r="I248" s="231"/>
      <c r="J248" s="231"/>
      <c r="K248" s="315">
        <f t="shared" si="10"/>
        <v>0</v>
      </c>
      <c r="L248" s="66"/>
      <c r="M248" s="58"/>
      <c r="N248" s="66"/>
      <c r="O248" s="58"/>
      <c r="P248" s="57"/>
      <c r="Q248" s="57"/>
      <c r="R248" s="57"/>
      <c r="S248" s="158"/>
      <c r="T248" s="27" t="str">
        <f t="shared" si="11"/>
        <v/>
      </c>
      <c r="U248" s="49" t="str">
        <f t="shared" si="12"/>
        <v/>
      </c>
      <c r="V248" s="27"/>
      <c r="W248" s="26"/>
      <c r="X248" s="26"/>
      <c r="Y248" s="27"/>
      <c r="Z248" s="3"/>
      <c r="AA248" s="14"/>
      <c r="AB248" s="3"/>
      <c r="AC248" s="3"/>
      <c r="AD248" s="14"/>
      <c r="AE248" s="26"/>
      <c r="AF248" s="27"/>
      <c r="AG248" s="26"/>
      <c r="AH248" s="26"/>
      <c r="AI248" s="27"/>
      <c r="AJ248" s="26"/>
      <c r="AK248" s="26"/>
    </row>
    <row r="249" spans="1:37" ht="21" customHeight="1" x14ac:dyDescent="0.15">
      <c r="A249" s="181">
        <v>243</v>
      </c>
      <c r="B249" s="63"/>
      <c r="C249" s="57"/>
      <c r="D249" s="87"/>
      <c r="E249" s="87"/>
      <c r="F249" s="191"/>
      <c r="G249" s="219"/>
      <c r="H249" s="213"/>
      <c r="I249" s="233"/>
      <c r="J249" s="233"/>
      <c r="K249" s="315">
        <f t="shared" si="10"/>
        <v>0</v>
      </c>
      <c r="L249" s="66"/>
      <c r="M249" s="58"/>
      <c r="N249" s="66"/>
      <c r="O249" s="58"/>
      <c r="P249" s="57"/>
      <c r="Q249" s="57"/>
      <c r="R249" s="57"/>
      <c r="S249" s="158"/>
      <c r="T249" s="27" t="str">
        <f t="shared" si="11"/>
        <v/>
      </c>
      <c r="U249" s="49" t="str">
        <f t="shared" si="12"/>
        <v/>
      </c>
      <c r="V249" s="27"/>
      <c r="W249" s="26"/>
      <c r="X249" s="26"/>
      <c r="Y249" s="27"/>
      <c r="Z249" s="3"/>
      <c r="AA249" s="14"/>
      <c r="AB249" s="3"/>
      <c r="AC249" s="3"/>
      <c r="AD249" s="14"/>
      <c r="AE249" s="26"/>
      <c r="AF249" s="27"/>
      <c r="AG249" s="26"/>
      <c r="AH249" s="26"/>
      <c r="AI249" s="27"/>
      <c r="AJ249" s="26"/>
      <c r="AK249" s="26"/>
    </row>
    <row r="250" spans="1:37" ht="21" customHeight="1" x14ac:dyDescent="0.15">
      <c r="A250" s="181">
        <v>244</v>
      </c>
      <c r="B250" s="63"/>
      <c r="C250" s="57"/>
      <c r="D250" s="88"/>
      <c r="E250" s="88"/>
      <c r="F250" s="190"/>
      <c r="G250" s="219"/>
      <c r="H250" s="213"/>
      <c r="I250" s="231"/>
      <c r="J250" s="231"/>
      <c r="K250" s="315">
        <f t="shared" si="10"/>
        <v>0</v>
      </c>
      <c r="L250" s="66"/>
      <c r="M250" s="58"/>
      <c r="N250" s="66"/>
      <c r="O250" s="58"/>
      <c r="P250" s="57"/>
      <c r="Q250" s="57"/>
      <c r="R250" s="57"/>
      <c r="S250" s="158"/>
      <c r="T250" s="27" t="str">
        <f t="shared" si="11"/>
        <v/>
      </c>
      <c r="U250" s="49" t="str">
        <f t="shared" si="12"/>
        <v/>
      </c>
      <c r="V250" s="27"/>
      <c r="W250" s="26"/>
      <c r="X250" s="26"/>
      <c r="Y250" s="27"/>
      <c r="Z250" s="3"/>
      <c r="AA250" s="14"/>
      <c r="AB250" s="3"/>
      <c r="AC250" s="3"/>
      <c r="AD250" s="14"/>
      <c r="AE250" s="26"/>
      <c r="AF250" s="27"/>
      <c r="AG250" s="26"/>
      <c r="AH250" s="26"/>
      <c r="AI250" s="27"/>
      <c r="AJ250" s="26"/>
      <c r="AK250" s="26"/>
    </row>
    <row r="251" spans="1:37" ht="21" customHeight="1" x14ac:dyDescent="0.15">
      <c r="A251" s="181">
        <v>245</v>
      </c>
      <c r="B251" s="63"/>
      <c r="C251" s="57"/>
      <c r="D251" s="88"/>
      <c r="E251" s="88"/>
      <c r="F251" s="190"/>
      <c r="G251" s="219"/>
      <c r="H251" s="213"/>
      <c r="I251" s="231"/>
      <c r="J251" s="231"/>
      <c r="K251" s="315">
        <f t="shared" si="10"/>
        <v>0</v>
      </c>
      <c r="L251" s="66"/>
      <c r="M251" s="58"/>
      <c r="N251" s="66"/>
      <c r="O251" s="58"/>
      <c r="P251" s="57"/>
      <c r="Q251" s="57"/>
      <c r="R251" s="57"/>
      <c r="S251" s="158"/>
      <c r="T251" s="27" t="str">
        <f t="shared" si="11"/>
        <v/>
      </c>
      <c r="U251" s="49" t="str">
        <f t="shared" si="12"/>
        <v/>
      </c>
      <c r="V251" s="27"/>
      <c r="W251" s="26"/>
      <c r="X251" s="26"/>
      <c r="Y251" s="27"/>
      <c r="Z251" s="3"/>
      <c r="AA251" s="14"/>
      <c r="AB251" s="3"/>
      <c r="AC251" s="3"/>
      <c r="AD251" s="14"/>
      <c r="AE251" s="26"/>
      <c r="AF251" s="27"/>
      <c r="AG251" s="26"/>
      <c r="AH251" s="26"/>
      <c r="AI251" s="27"/>
      <c r="AJ251" s="26"/>
      <c r="AK251" s="26"/>
    </row>
    <row r="252" spans="1:37" ht="21" customHeight="1" x14ac:dyDescent="0.15">
      <c r="A252" s="181">
        <v>246</v>
      </c>
      <c r="B252" s="63"/>
      <c r="C252" s="57"/>
      <c r="D252" s="88"/>
      <c r="E252" s="88"/>
      <c r="F252" s="190"/>
      <c r="G252" s="219"/>
      <c r="H252" s="213"/>
      <c r="I252" s="231"/>
      <c r="J252" s="231"/>
      <c r="K252" s="315">
        <f t="shared" si="10"/>
        <v>0</v>
      </c>
      <c r="L252" s="66"/>
      <c r="M252" s="58"/>
      <c r="N252" s="66"/>
      <c r="O252" s="58"/>
      <c r="P252" s="57"/>
      <c r="Q252" s="57"/>
      <c r="R252" s="57"/>
      <c r="S252" s="158"/>
      <c r="T252" s="27" t="str">
        <f t="shared" si="11"/>
        <v/>
      </c>
      <c r="U252" s="49" t="str">
        <f t="shared" si="12"/>
        <v/>
      </c>
      <c r="V252" s="30"/>
      <c r="W252" s="26"/>
      <c r="X252" s="26"/>
      <c r="Y252" s="27"/>
      <c r="Z252" s="3"/>
      <c r="AA252" s="14"/>
      <c r="AB252" s="3"/>
      <c r="AC252" s="3"/>
      <c r="AD252" s="14"/>
      <c r="AE252" s="26"/>
      <c r="AF252" s="27"/>
      <c r="AG252" s="26"/>
      <c r="AH252" s="26"/>
      <c r="AI252" s="27"/>
      <c r="AJ252" s="26"/>
      <c r="AK252" s="26"/>
    </row>
    <row r="253" spans="1:37" ht="21" customHeight="1" x14ac:dyDescent="0.15">
      <c r="A253" s="181">
        <v>247</v>
      </c>
      <c r="B253" s="63"/>
      <c r="C253" s="57"/>
      <c r="D253" s="88"/>
      <c r="E253" s="88"/>
      <c r="F253" s="190"/>
      <c r="G253" s="219"/>
      <c r="H253" s="213"/>
      <c r="I253" s="231"/>
      <c r="J253" s="231"/>
      <c r="K253" s="315">
        <f t="shared" si="10"/>
        <v>0</v>
      </c>
      <c r="L253" s="66"/>
      <c r="M253" s="58"/>
      <c r="N253" s="66"/>
      <c r="O253" s="58"/>
      <c r="P253" s="57"/>
      <c r="Q253" s="57"/>
      <c r="R253" s="57"/>
      <c r="S253" s="158"/>
      <c r="T253" s="27" t="str">
        <f t="shared" si="11"/>
        <v/>
      </c>
      <c r="U253" s="49" t="str">
        <f t="shared" si="12"/>
        <v/>
      </c>
      <c r="V253" s="27"/>
      <c r="W253" s="26"/>
      <c r="X253" s="26"/>
      <c r="Y253" s="27"/>
      <c r="Z253" s="3"/>
      <c r="AA253" s="14"/>
      <c r="AB253" s="3"/>
      <c r="AC253" s="3"/>
      <c r="AD253" s="14"/>
      <c r="AE253" s="26"/>
      <c r="AF253" s="27"/>
      <c r="AG253" s="26"/>
      <c r="AH253" s="26"/>
      <c r="AI253" s="27"/>
      <c r="AJ253" s="26"/>
      <c r="AK253" s="26"/>
    </row>
    <row r="254" spans="1:37" ht="21" customHeight="1" x14ac:dyDescent="0.15">
      <c r="A254" s="181">
        <v>248</v>
      </c>
      <c r="B254" s="63"/>
      <c r="C254" s="57"/>
      <c r="D254" s="88"/>
      <c r="E254" s="88"/>
      <c r="F254" s="190"/>
      <c r="G254" s="219"/>
      <c r="H254" s="213"/>
      <c r="I254" s="231"/>
      <c r="J254" s="231"/>
      <c r="K254" s="315">
        <f t="shared" si="10"/>
        <v>0</v>
      </c>
      <c r="L254" s="66"/>
      <c r="M254" s="58"/>
      <c r="N254" s="66"/>
      <c r="O254" s="58"/>
      <c r="P254" s="57"/>
      <c r="Q254" s="57"/>
      <c r="R254" s="57"/>
      <c r="S254" s="158"/>
      <c r="T254" s="27" t="str">
        <f t="shared" si="11"/>
        <v/>
      </c>
      <c r="U254" s="49" t="str">
        <f t="shared" si="12"/>
        <v/>
      </c>
      <c r="V254" s="27"/>
      <c r="W254" s="26"/>
      <c r="X254" s="26"/>
      <c r="Y254" s="27"/>
      <c r="Z254" s="3"/>
      <c r="AA254" s="14"/>
      <c r="AB254" s="3"/>
      <c r="AC254" s="3"/>
      <c r="AD254" s="14"/>
      <c r="AE254" s="26"/>
      <c r="AF254" s="27"/>
      <c r="AG254" s="26"/>
      <c r="AH254" s="26"/>
      <c r="AI254" s="27"/>
      <c r="AJ254" s="26"/>
      <c r="AK254" s="26"/>
    </row>
    <row r="255" spans="1:37" ht="21" customHeight="1" x14ac:dyDescent="0.15">
      <c r="A255" s="181">
        <v>249</v>
      </c>
      <c r="B255" s="63"/>
      <c r="C255" s="57"/>
      <c r="D255" s="88"/>
      <c r="E255" s="88"/>
      <c r="F255" s="190"/>
      <c r="G255" s="219"/>
      <c r="H255" s="213"/>
      <c r="I255" s="231"/>
      <c r="J255" s="231"/>
      <c r="K255" s="315">
        <f t="shared" si="10"/>
        <v>0</v>
      </c>
      <c r="L255" s="66"/>
      <c r="M255" s="58"/>
      <c r="N255" s="66"/>
      <c r="O255" s="58"/>
      <c r="P255" s="57"/>
      <c r="Q255" s="57"/>
      <c r="R255" s="57"/>
      <c r="S255" s="158"/>
      <c r="T255" s="27" t="str">
        <f t="shared" si="11"/>
        <v/>
      </c>
      <c r="U255" s="49" t="str">
        <f t="shared" si="12"/>
        <v/>
      </c>
      <c r="V255" s="27"/>
      <c r="W255" s="26"/>
      <c r="X255" s="26"/>
      <c r="Y255" s="27"/>
      <c r="Z255" s="3"/>
      <c r="AA255" s="14"/>
      <c r="AB255" s="3"/>
      <c r="AC255" s="3"/>
      <c r="AD255" s="14"/>
      <c r="AE255" s="26"/>
      <c r="AF255" s="27"/>
      <c r="AG255" s="26"/>
      <c r="AH255" s="26"/>
      <c r="AI255" s="27"/>
      <c r="AJ255" s="26"/>
      <c r="AK255" s="26"/>
    </row>
    <row r="256" spans="1:37" ht="21" customHeight="1" x14ac:dyDescent="0.15">
      <c r="A256" s="181">
        <v>250</v>
      </c>
      <c r="B256" s="63"/>
      <c r="C256" s="57"/>
      <c r="D256" s="88"/>
      <c r="E256" s="88"/>
      <c r="F256" s="190"/>
      <c r="G256" s="219"/>
      <c r="H256" s="213"/>
      <c r="I256" s="231"/>
      <c r="J256" s="231"/>
      <c r="K256" s="315">
        <f t="shared" si="10"/>
        <v>0</v>
      </c>
      <c r="L256" s="66"/>
      <c r="M256" s="58"/>
      <c r="N256" s="66"/>
      <c r="O256" s="58"/>
      <c r="P256" s="57"/>
      <c r="Q256" s="57"/>
      <c r="R256" s="57"/>
      <c r="S256" s="158"/>
      <c r="T256" s="27" t="str">
        <f t="shared" si="11"/>
        <v/>
      </c>
      <c r="U256" s="49" t="str">
        <f t="shared" si="12"/>
        <v/>
      </c>
      <c r="V256" s="27"/>
      <c r="W256" s="26"/>
      <c r="X256" s="26"/>
      <c r="Y256" s="27"/>
      <c r="Z256" s="3"/>
      <c r="AA256" s="14"/>
      <c r="AB256" s="3"/>
      <c r="AC256" s="3"/>
      <c r="AD256" s="14"/>
      <c r="AE256" s="26"/>
      <c r="AF256" s="27"/>
      <c r="AG256" s="26"/>
      <c r="AH256" s="26"/>
      <c r="AI256" s="27"/>
      <c r="AJ256" s="26"/>
      <c r="AK256" s="26"/>
    </row>
    <row r="257" spans="1:37" ht="21" customHeight="1" x14ac:dyDescent="0.15">
      <c r="A257" s="181">
        <v>251</v>
      </c>
      <c r="B257" s="63"/>
      <c r="C257" s="57"/>
      <c r="D257" s="88"/>
      <c r="E257" s="88"/>
      <c r="F257" s="190"/>
      <c r="G257" s="219"/>
      <c r="H257" s="213"/>
      <c r="I257" s="231"/>
      <c r="J257" s="231"/>
      <c r="K257" s="315">
        <f t="shared" si="10"/>
        <v>0</v>
      </c>
      <c r="L257" s="66"/>
      <c r="M257" s="58"/>
      <c r="N257" s="66"/>
      <c r="O257" s="58"/>
      <c r="P257" s="57"/>
      <c r="Q257" s="57"/>
      <c r="R257" s="57"/>
      <c r="S257" s="158"/>
      <c r="T257" s="27" t="str">
        <f t="shared" si="11"/>
        <v/>
      </c>
      <c r="U257" s="49" t="str">
        <f t="shared" si="12"/>
        <v/>
      </c>
      <c r="V257" s="27"/>
      <c r="W257" s="26"/>
      <c r="X257" s="26"/>
      <c r="Y257" s="27"/>
      <c r="Z257" s="3"/>
      <c r="AA257" s="14"/>
      <c r="AB257" s="3"/>
      <c r="AC257" s="3"/>
      <c r="AD257" s="14"/>
      <c r="AE257" s="26"/>
      <c r="AF257" s="27"/>
      <c r="AG257" s="26"/>
      <c r="AH257" s="26"/>
      <c r="AI257" s="27"/>
      <c r="AJ257" s="26"/>
      <c r="AK257" s="26"/>
    </row>
    <row r="258" spans="1:37" ht="21" customHeight="1" x14ac:dyDescent="0.15">
      <c r="A258" s="181">
        <v>252</v>
      </c>
      <c r="B258" s="63"/>
      <c r="C258" s="57"/>
      <c r="D258" s="88"/>
      <c r="E258" s="88"/>
      <c r="F258" s="190"/>
      <c r="G258" s="219"/>
      <c r="H258" s="213"/>
      <c r="I258" s="231"/>
      <c r="J258" s="231"/>
      <c r="K258" s="315">
        <f t="shared" si="10"/>
        <v>0</v>
      </c>
      <c r="L258" s="66"/>
      <c r="M258" s="58"/>
      <c r="N258" s="66"/>
      <c r="O258" s="58"/>
      <c r="P258" s="57"/>
      <c r="Q258" s="57"/>
      <c r="R258" s="57"/>
      <c r="S258" s="158"/>
      <c r="T258" s="27" t="str">
        <f t="shared" si="11"/>
        <v/>
      </c>
      <c r="U258" s="49" t="str">
        <f t="shared" si="12"/>
        <v/>
      </c>
      <c r="V258" s="27"/>
      <c r="W258" s="26"/>
      <c r="X258" s="26"/>
      <c r="Y258" s="27"/>
      <c r="Z258" s="3"/>
      <c r="AA258" s="14"/>
      <c r="AB258" s="3"/>
      <c r="AC258" s="3"/>
      <c r="AD258" s="14"/>
      <c r="AE258" s="26"/>
      <c r="AF258" s="27"/>
      <c r="AG258" s="26"/>
      <c r="AH258" s="26"/>
      <c r="AI258" s="27"/>
      <c r="AJ258" s="26"/>
      <c r="AK258" s="26"/>
    </row>
    <row r="259" spans="1:37" ht="21" customHeight="1" x14ac:dyDescent="0.15">
      <c r="A259" s="177">
        <v>253</v>
      </c>
      <c r="B259" s="78"/>
      <c r="C259" s="78"/>
      <c r="D259" s="86"/>
      <c r="E259" s="86"/>
      <c r="F259" s="77"/>
      <c r="G259" s="215"/>
      <c r="H259" s="215"/>
      <c r="I259" s="225"/>
      <c r="J259" s="225"/>
      <c r="K259" s="315">
        <f t="shared" si="10"/>
        <v>0</v>
      </c>
      <c r="L259" s="70"/>
      <c r="M259" s="67"/>
      <c r="N259" s="70"/>
      <c r="O259" s="67"/>
      <c r="P259" s="78"/>
      <c r="Q259" s="78"/>
      <c r="R259" s="78"/>
      <c r="S259" s="192"/>
      <c r="T259" s="27" t="str">
        <f t="shared" si="11"/>
        <v/>
      </c>
      <c r="U259" s="49" t="str">
        <f t="shared" si="12"/>
        <v/>
      </c>
      <c r="V259" s="27"/>
      <c r="W259" s="26"/>
      <c r="X259" s="26"/>
      <c r="Y259" s="27"/>
      <c r="Z259" s="3"/>
      <c r="AA259" s="14"/>
      <c r="AB259" s="3"/>
      <c r="AC259" s="3"/>
      <c r="AD259" s="14"/>
      <c r="AE259" s="26"/>
      <c r="AF259" s="27"/>
      <c r="AG259" s="26"/>
      <c r="AH259" s="26"/>
      <c r="AI259" s="27"/>
      <c r="AJ259" s="26"/>
      <c r="AK259" s="26"/>
    </row>
    <row r="260" spans="1:37" ht="21" customHeight="1" x14ac:dyDescent="0.15">
      <c r="A260" s="266">
        <v>254</v>
      </c>
      <c r="B260" s="67"/>
      <c r="C260" s="78"/>
      <c r="D260" s="86"/>
      <c r="E260" s="86"/>
      <c r="F260" s="190"/>
      <c r="G260" s="216"/>
      <c r="H260" s="215"/>
      <c r="I260" s="225"/>
      <c r="J260" s="225"/>
      <c r="K260" s="315">
        <f t="shared" si="10"/>
        <v>0</v>
      </c>
      <c r="L260" s="66"/>
      <c r="M260" s="58"/>
      <c r="N260" s="66"/>
      <c r="O260" s="58"/>
      <c r="P260" s="57"/>
      <c r="Q260" s="57"/>
      <c r="R260" s="57"/>
      <c r="S260" s="158"/>
      <c r="T260" s="27" t="str">
        <f t="shared" si="11"/>
        <v/>
      </c>
      <c r="U260" s="49" t="str">
        <f t="shared" si="12"/>
        <v/>
      </c>
      <c r="V260" s="27"/>
      <c r="W260" s="26"/>
      <c r="X260" s="26"/>
      <c r="Y260" s="27"/>
      <c r="Z260" s="3"/>
      <c r="AA260" s="14"/>
      <c r="AB260" s="3"/>
      <c r="AC260" s="3"/>
      <c r="AD260" s="14"/>
      <c r="AE260" s="26"/>
      <c r="AF260" s="27"/>
      <c r="AG260" s="26"/>
      <c r="AH260" s="26"/>
      <c r="AI260" s="27"/>
      <c r="AJ260" s="26"/>
      <c r="AK260" s="26"/>
    </row>
    <row r="261" spans="1:37" ht="21" customHeight="1" x14ac:dyDescent="0.15">
      <c r="A261" s="266">
        <v>255</v>
      </c>
      <c r="B261" s="67"/>
      <c r="C261" s="78"/>
      <c r="D261" s="86"/>
      <c r="E261" s="86"/>
      <c r="F261" s="191"/>
      <c r="G261" s="216"/>
      <c r="H261" s="215"/>
      <c r="I261" s="225"/>
      <c r="J261" s="225"/>
      <c r="K261" s="315">
        <f t="shared" si="10"/>
        <v>0</v>
      </c>
      <c r="L261" s="66"/>
      <c r="M261" s="58"/>
      <c r="N261" s="66"/>
      <c r="O261" s="58"/>
      <c r="P261" s="57"/>
      <c r="Q261" s="57"/>
      <c r="R261" s="57"/>
      <c r="S261" s="158"/>
      <c r="T261" s="27" t="str">
        <f t="shared" si="11"/>
        <v/>
      </c>
      <c r="U261" s="49" t="str">
        <f t="shared" si="12"/>
        <v/>
      </c>
      <c r="V261" s="27"/>
      <c r="W261" s="26"/>
      <c r="X261" s="26"/>
      <c r="Y261" s="27"/>
      <c r="Z261" s="3"/>
      <c r="AA261" s="14"/>
      <c r="AB261" s="3"/>
      <c r="AC261" s="3"/>
      <c r="AD261" s="14"/>
      <c r="AE261" s="26"/>
      <c r="AF261" s="27"/>
      <c r="AG261" s="26"/>
      <c r="AH261" s="26"/>
      <c r="AI261" s="27"/>
      <c r="AJ261" s="26"/>
      <c r="AK261" s="26"/>
    </row>
    <row r="262" spans="1:37" ht="21" customHeight="1" x14ac:dyDescent="0.15">
      <c r="A262" s="266">
        <v>256</v>
      </c>
      <c r="B262" s="67"/>
      <c r="C262" s="78"/>
      <c r="D262" s="86"/>
      <c r="E262" s="86"/>
      <c r="F262" s="190"/>
      <c r="G262" s="216"/>
      <c r="H262" s="215"/>
      <c r="I262" s="225"/>
      <c r="J262" s="225"/>
      <c r="K262" s="315">
        <f t="shared" si="10"/>
        <v>0</v>
      </c>
      <c r="L262" s="66"/>
      <c r="M262" s="58"/>
      <c r="N262" s="66"/>
      <c r="O262" s="58"/>
      <c r="P262" s="57"/>
      <c r="Q262" s="57"/>
      <c r="R262" s="57"/>
      <c r="S262" s="158"/>
      <c r="T262" s="27" t="str">
        <f t="shared" si="11"/>
        <v/>
      </c>
      <c r="U262" s="49" t="str">
        <f t="shared" si="12"/>
        <v/>
      </c>
      <c r="V262" s="27"/>
      <c r="W262" s="26"/>
      <c r="X262" s="26"/>
      <c r="Y262" s="27"/>
      <c r="Z262" s="3"/>
      <c r="AA262" s="14"/>
      <c r="AB262" s="3"/>
      <c r="AC262" s="3"/>
      <c r="AD262" s="14"/>
      <c r="AE262" s="26"/>
      <c r="AF262" s="27"/>
      <c r="AG262" s="26"/>
      <c r="AH262" s="26"/>
      <c r="AI262" s="27"/>
      <c r="AJ262" s="26"/>
      <c r="AK262" s="26"/>
    </row>
    <row r="263" spans="1:37" ht="21" customHeight="1" x14ac:dyDescent="0.15">
      <c r="A263" s="266">
        <v>257</v>
      </c>
      <c r="B263" s="67"/>
      <c r="C263" s="78"/>
      <c r="D263" s="86"/>
      <c r="E263" s="86"/>
      <c r="F263" s="190"/>
      <c r="G263" s="216"/>
      <c r="H263" s="215"/>
      <c r="I263" s="225"/>
      <c r="J263" s="225"/>
      <c r="K263" s="315">
        <f t="shared" ref="K263:K326" si="13">J263-E263</f>
        <v>0</v>
      </c>
      <c r="L263" s="66"/>
      <c r="M263" s="58"/>
      <c r="N263" s="66"/>
      <c r="O263" s="58"/>
      <c r="P263" s="57"/>
      <c r="Q263" s="57"/>
      <c r="R263" s="57"/>
      <c r="S263" s="158"/>
      <c r="T263" s="27" t="str">
        <f t="shared" ref="T263:T326" si="14">CONCATENATE(L263,C263)</f>
        <v/>
      </c>
      <c r="U263" s="49" t="str">
        <f t="shared" ref="U263:U326" si="15">CONCATENATE(N263,H263)</f>
        <v/>
      </c>
      <c r="V263" s="27"/>
      <c r="W263" s="26"/>
      <c r="X263" s="26"/>
      <c r="Y263" s="27"/>
      <c r="Z263" s="3"/>
      <c r="AA263" s="14"/>
      <c r="AB263" s="3"/>
      <c r="AC263" s="3"/>
      <c r="AD263" s="14"/>
      <c r="AE263" s="26"/>
      <c r="AF263" s="27"/>
      <c r="AG263" s="26"/>
      <c r="AH263" s="26"/>
      <c r="AI263" s="27"/>
      <c r="AJ263" s="26"/>
      <c r="AK263" s="26"/>
    </row>
    <row r="264" spans="1:37" ht="21" customHeight="1" x14ac:dyDescent="0.15">
      <c r="A264" s="266">
        <v>258</v>
      </c>
      <c r="B264" s="67"/>
      <c r="C264" s="78"/>
      <c r="D264" s="86"/>
      <c r="E264" s="86"/>
      <c r="F264" s="190"/>
      <c r="G264" s="216"/>
      <c r="H264" s="215"/>
      <c r="I264" s="225"/>
      <c r="J264" s="225"/>
      <c r="K264" s="315">
        <f t="shared" si="13"/>
        <v>0</v>
      </c>
      <c r="L264" s="66"/>
      <c r="M264" s="58"/>
      <c r="N264" s="66"/>
      <c r="O264" s="58"/>
      <c r="P264" s="57"/>
      <c r="Q264" s="57"/>
      <c r="R264" s="57"/>
      <c r="S264" s="158"/>
      <c r="T264" s="27" t="str">
        <f t="shared" si="14"/>
        <v/>
      </c>
      <c r="U264" s="49" t="str">
        <f t="shared" si="15"/>
        <v/>
      </c>
      <c r="V264" s="32"/>
      <c r="W264" s="31"/>
      <c r="X264" s="31"/>
      <c r="Y264" s="32"/>
      <c r="Z264" s="3"/>
      <c r="AA264" s="14"/>
      <c r="AB264" s="4"/>
      <c r="AC264" s="3"/>
      <c r="AD264" s="14"/>
      <c r="AE264" s="31"/>
      <c r="AF264" s="32"/>
      <c r="AG264" s="31"/>
      <c r="AH264" s="31"/>
      <c r="AI264" s="32"/>
      <c r="AJ264" s="26"/>
      <c r="AK264" s="26"/>
    </row>
    <row r="265" spans="1:37" ht="21" customHeight="1" x14ac:dyDescent="0.15">
      <c r="A265" s="266">
        <v>259</v>
      </c>
      <c r="B265" s="67"/>
      <c r="C265" s="78"/>
      <c r="D265" s="86"/>
      <c r="E265" s="86"/>
      <c r="F265" s="190"/>
      <c r="G265" s="216"/>
      <c r="H265" s="215"/>
      <c r="I265" s="225"/>
      <c r="J265" s="225"/>
      <c r="K265" s="315">
        <f t="shared" si="13"/>
        <v>0</v>
      </c>
      <c r="L265" s="66"/>
      <c r="M265" s="58"/>
      <c r="N265" s="66"/>
      <c r="O265" s="58"/>
      <c r="P265" s="58"/>
      <c r="Q265" s="57"/>
      <c r="R265" s="57"/>
      <c r="S265" s="158"/>
      <c r="T265" s="27" t="str">
        <f t="shared" si="14"/>
        <v/>
      </c>
      <c r="U265" s="49" t="str">
        <f t="shared" si="15"/>
        <v/>
      </c>
      <c r="V265" s="32"/>
      <c r="W265" s="31"/>
      <c r="X265" s="31"/>
      <c r="Y265" s="32"/>
      <c r="Z265" s="3"/>
      <c r="AA265" s="14"/>
      <c r="AB265" s="4"/>
      <c r="AC265" s="3"/>
      <c r="AD265" s="14"/>
      <c r="AE265" s="31"/>
      <c r="AF265" s="32"/>
      <c r="AG265" s="31"/>
      <c r="AH265" s="31"/>
      <c r="AI265" s="32"/>
      <c r="AJ265" s="26"/>
      <c r="AK265" s="26"/>
    </row>
    <row r="266" spans="1:37" ht="21" customHeight="1" x14ac:dyDescent="0.15">
      <c r="A266" s="267">
        <v>260</v>
      </c>
      <c r="B266" s="104"/>
      <c r="C266" s="167"/>
      <c r="D266" s="106"/>
      <c r="E266" s="106"/>
      <c r="F266" s="199"/>
      <c r="G266" s="218"/>
      <c r="H266" s="217"/>
      <c r="I266" s="226"/>
      <c r="J266" s="226"/>
      <c r="K266" s="316">
        <f t="shared" si="13"/>
        <v>0</v>
      </c>
      <c r="L266" s="265"/>
      <c r="M266" s="68"/>
      <c r="N266" s="265"/>
      <c r="O266" s="68"/>
      <c r="P266" s="111"/>
      <c r="Q266" s="111"/>
      <c r="R266" s="111"/>
      <c r="S266" s="195"/>
      <c r="T266" s="27" t="str">
        <f t="shared" si="14"/>
        <v/>
      </c>
      <c r="U266" s="49" t="str">
        <f t="shared" si="15"/>
        <v/>
      </c>
      <c r="V266" s="34"/>
      <c r="W266" s="33"/>
      <c r="X266" s="33"/>
      <c r="Y266" s="34"/>
      <c r="Z266" s="3"/>
      <c r="AA266" s="14"/>
      <c r="AB266" s="5"/>
      <c r="AC266" s="3"/>
      <c r="AD266" s="14"/>
      <c r="AE266" s="33"/>
      <c r="AF266" s="34"/>
      <c r="AG266" s="33"/>
      <c r="AH266" s="33"/>
      <c r="AI266" s="34"/>
      <c r="AJ266" s="26"/>
      <c r="AK266" s="26"/>
    </row>
    <row r="267" spans="1:37" ht="21" customHeight="1" x14ac:dyDescent="0.15">
      <c r="A267" s="268">
        <v>261</v>
      </c>
      <c r="B267" s="103"/>
      <c r="C267" s="103"/>
      <c r="D267" s="102"/>
      <c r="E267" s="102"/>
      <c r="F267" s="197"/>
      <c r="G267" s="210"/>
      <c r="H267" s="210"/>
      <c r="I267" s="227"/>
      <c r="J267" s="227"/>
      <c r="K267" s="314">
        <f t="shared" si="13"/>
        <v>0</v>
      </c>
      <c r="L267" s="291"/>
      <c r="M267" s="69"/>
      <c r="N267" s="291"/>
      <c r="O267" s="69"/>
      <c r="P267" s="97"/>
      <c r="Q267" s="97"/>
      <c r="R267" s="97"/>
      <c r="S267" s="116"/>
      <c r="T267" s="27" t="str">
        <f t="shared" si="14"/>
        <v/>
      </c>
      <c r="U267" s="49" t="str">
        <f t="shared" si="15"/>
        <v/>
      </c>
      <c r="V267" s="27"/>
      <c r="W267" s="26"/>
      <c r="X267" s="26"/>
      <c r="Y267" s="27"/>
      <c r="Z267" s="3"/>
      <c r="AA267" s="14"/>
      <c r="AB267" s="3"/>
      <c r="AC267" s="3"/>
      <c r="AD267" s="14"/>
      <c r="AE267" s="26"/>
      <c r="AF267" s="27"/>
      <c r="AG267" s="26"/>
      <c r="AH267" s="26"/>
      <c r="AI267" s="27"/>
      <c r="AJ267" s="26"/>
      <c r="AK267" s="26"/>
    </row>
    <row r="268" spans="1:37" ht="21" customHeight="1" x14ac:dyDescent="0.15">
      <c r="A268" s="266">
        <v>262</v>
      </c>
      <c r="B268" s="78"/>
      <c r="C268" s="78"/>
      <c r="D268" s="86"/>
      <c r="E268" s="86"/>
      <c r="F268" s="190"/>
      <c r="G268" s="215"/>
      <c r="H268" s="215"/>
      <c r="I268" s="225"/>
      <c r="J268" s="225"/>
      <c r="K268" s="315">
        <f t="shared" si="13"/>
        <v>0</v>
      </c>
      <c r="L268" s="66"/>
      <c r="M268" s="58"/>
      <c r="N268" s="66"/>
      <c r="O268" s="58"/>
      <c r="P268" s="57"/>
      <c r="Q268" s="57"/>
      <c r="R268" s="57"/>
      <c r="S268" s="158"/>
      <c r="T268" s="27" t="str">
        <f t="shared" si="14"/>
        <v/>
      </c>
      <c r="U268" s="49" t="str">
        <f t="shared" si="15"/>
        <v/>
      </c>
      <c r="V268" s="27"/>
      <c r="W268" s="26"/>
      <c r="X268" s="26"/>
      <c r="Y268" s="27"/>
      <c r="Z268" s="3"/>
      <c r="AA268" s="14"/>
      <c r="AB268" s="3"/>
      <c r="AC268" s="3"/>
      <c r="AD268" s="14"/>
      <c r="AE268" s="26"/>
      <c r="AF268" s="27"/>
      <c r="AG268" s="26"/>
      <c r="AH268" s="26"/>
      <c r="AI268" s="27"/>
      <c r="AJ268" s="26"/>
      <c r="AK268" s="26"/>
    </row>
    <row r="269" spans="1:37" ht="21" customHeight="1" x14ac:dyDescent="0.15">
      <c r="A269" s="266">
        <v>263</v>
      </c>
      <c r="B269" s="78"/>
      <c r="C269" s="78"/>
      <c r="D269" s="86"/>
      <c r="E269" s="86"/>
      <c r="F269" s="190"/>
      <c r="G269" s="215"/>
      <c r="H269" s="215"/>
      <c r="I269" s="225"/>
      <c r="J269" s="225"/>
      <c r="K269" s="315">
        <f t="shared" si="13"/>
        <v>0</v>
      </c>
      <c r="L269" s="66"/>
      <c r="M269" s="58"/>
      <c r="N269" s="66"/>
      <c r="O269" s="58"/>
      <c r="P269" s="57"/>
      <c r="Q269" s="57"/>
      <c r="R269" s="57"/>
      <c r="S269" s="158"/>
      <c r="T269" s="27" t="str">
        <f t="shared" si="14"/>
        <v/>
      </c>
      <c r="U269" s="49" t="str">
        <f t="shared" si="15"/>
        <v/>
      </c>
      <c r="V269" s="27"/>
      <c r="W269" s="26"/>
      <c r="X269" s="26"/>
      <c r="Y269" s="27"/>
      <c r="Z269" s="3"/>
      <c r="AA269" s="14"/>
      <c r="AB269" s="3"/>
      <c r="AC269" s="3"/>
      <c r="AD269" s="14"/>
      <c r="AE269" s="26"/>
      <c r="AF269" s="27"/>
      <c r="AG269" s="26"/>
      <c r="AH269" s="26"/>
      <c r="AI269" s="27"/>
      <c r="AJ269" s="26"/>
      <c r="AK269" s="26"/>
    </row>
    <row r="270" spans="1:37" ht="21" customHeight="1" x14ac:dyDescent="0.15">
      <c r="A270" s="266">
        <v>264</v>
      </c>
      <c r="B270" s="78"/>
      <c r="C270" s="78"/>
      <c r="D270" s="86"/>
      <c r="E270" s="86"/>
      <c r="F270" s="191"/>
      <c r="G270" s="215"/>
      <c r="H270" s="215"/>
      <c r="I270" s="225"/>
      <c r="J270" s="225"/>
      <c r="K270" s="315">
        <f t="shared" si="13"/>
        <v>0</v>
      </c>
      <c r="L270" s="66"/>
      <c r="M270" s="58"/>
      <c r="N270" s="66"/>
      <c r="O270" s="58"/>
      <c r="P270" s="58"/>
      <c r="Q270" s="57"/>
      <c r="R270" s="57"/>
      <c r="S270" s="158"/>
      <c r="T270" s="27" t="str">
        <f t="shared" si="14"/>
        <v/>
      </c>
      <c r="U270" s="49" t="str">
        <f t="shared" si="15"/>
        <v/>
      </c>
      <c r="V270" s="27"/>
      <c r="W270" s="26"/>
      <c r="X270" s="26"/>
      <c r="Y270" s="27"/>
      <c r="Z270" s="3"/>
      <c r="AA270" s="14"/>
      <c r="AB270" s="3"/>
      <c r="AC270" s="3"/>
      <c r="AD270" s="14"/>
      <c r="AE270" s="26"/>
      <c r="AF270" s="27"/>
      <c r="AG270" s="26"/>
      <c r="AH270" s="26"/>
      <c r="AI270" s="27"/>
      <c r="AJ270" s="26"/>
      <c r="AK270" s="26"/>
    </row>
    <row r="271" spans="1:37" ht="21" customHeight="1" x14ac:dyDescent="0.15">
      <c r="A271" s="266">
        <v>265</v>
      </c>
      <c r="B271" s="78"/>
      <c r="C271" s="78"/>
      <c r="D271" s="86"/>
      <c r="E271" s="86"/>
      <c r="F271" s="190"/>
      <c r="G271" s="215"/>
      <c r="H271" s="215"/>
      <c r="I271" s="225"/>
      <c r="J271" s="225"/>
      <c r="K271" s="315">
        <f t="shared" si="13"/>
        <v>0</v>
      </c>
      <c r="L271" s="66"/>
      <c r="M271" s="58"/>
      <c r="N271" s="66"/>
      <c r="O271" s="58"/>
      <c r="P271" s="57"/>
      <c r="Q271" s="57"/>
      <c r="R271" s="57"/>
      <c r="S271" s="158"/>
      <c r="T271" s="27" t="str">
        <f t="shared" si="14"/>
        <v/>
      </c>
      <c r="U271" s="49" t="str">
        <f t="shared" si="15"/>
        <v/>
      </c>
      <c r="V271" s="27"/>
      <c r="W271" s="26"/>
      <c r="X271" s="26"/>
      <c r="Y271" s="27"/>
      <c r="Z271" s="3"/>
      <c r="AA271" s="14"/>
      <c r="AB271" s="3"/>
      <c r="AC271" s="3"/>
      <c r="AD271" s="14"/>
      <c r="AE271" s="26"/>
      <c r="AF271" s="27"/>
      <c r="AG271" s="26"/>
      <c r="AH271" s="26"/>
      <c r="AI271" s="27"/>
      <c r="AJ271" s="26"/>
      <c r="AK271" s="26"/>
    </row>
    <row r="272" spans="1:37" ht="21" customHeight="1" x14ac:dyDescent="0.15">
      <c r="A272" s="266">
        <v>266</v>
      </c>
      <c r="B272" s="78"/>
      <c r="C272" s="78"/>
      <c r="D272" s="86"/>
      <c r="E272" s="86"/>
      <c r="F272" s="190"/>
      <c r="G272" s="215"/>
      <c r="H272" s="215"/>
      <c r="I272" s="225"/>
      <c r="J272" s="225"/>
      <c r="K272" s="315">
        <f t="shared" si="13"/>
        <v>0</v>
      </c>
      <c r="L272" s="66"/>
      <c r="M272" s="58"/>
      <c r="N272" s="66"/>
      <c r="O272" s="58"/>
      <c r="P272" s="57"/>
      <c r="Q272" s="57"/>
      <c r="R272" s="57"/>
      <c r="S272" s="158"/>
      <c r="T272" s="27" t="str">
        <f t="shared" si="14"/>
        <v/>
      </c>
      <c r="U272" s="49" t="str">
        <f t="shared" si="15"/>
        <v/>
      </c>
      <c r="V272" s="30"/>
      <c r="W272" s="26"/>
      <c r="X272" s="26"/>
      <c r="Y272" s="27"/>
      <c r="Z272" s="3"/>
      <c r="AA272" s="14"/>
      <c r="AB272" s="3"/>
      <c r="AC272" s="3"/>
      <c r="AD272" s="14"/>
      <c r="AE272" s="26"/>
      <c r="AF272" s="27"/>
      <c r="AG272" s="26"/>
      <c r="AH272" s="26"/>
      <c r="AI272" s="27"/>
      <c r="AJ272" s="26"/>
      <c r="AK272" s="26"/>
    </row>
    <row r="273" spans="1:37" ht="21" customHeight="1" x14ac:dyDescent="0.15">
      <c r="A273" s="266">
        <v>267</v>
      </c>
      <c r="B273" s="78"/>
      <c r="C273" s="78"/>
      <c r="D273" s="86"/>
      <c r="E273" s="86"/>
      <c r="F273" s="190"/>
      <c r="G273" s="215"/>
      <c r="H273" s="215"/>
      <c r="I273" s="225"/>
      <c r="J273" s="225"/>
      <c r="K273" s="315">
        <f t="shared" si="13"/>
        <v>0</v>
      </c>
      <c r="L273" s="66"/>
      <c r="M273" s="58"/>
      <c r="N273" s="66"/>
      <c r="O273" s="58"/>
      <c r="P273" s="58"/>
      <c r="Q273" s="58"/>
      <c r="R273" s="57"/>
      <c r="S273" s="158"/>
      <c r="T273" s="27" t="str">
        <f t="shared" si="14"/>
        <v/>
      </c>
      <c r="U273" s="49" t="str">
        <f t="shared" si="15"/>
        <v/>
      </c>
      <c r="V273" s="27"/>
      <c r="W273" s="26"/>
      <c r="X273" s="26"/>
      <c r="Y273" s="27"/>
      <c r="Z273" s="3"/>
      <c r="AA273" s="14"/>
      <c r="AB273" s="3"/>
      <c r="AC273" s="3"/>
      <c r="AD273" s="14"/>
      <c r="AE273" s="26"/>
      <c r="AF273" s="27"/>
      <c r="AG273" s="26"/>
      <c r="AH273" s="26"/>
      <c r="AI273" s="27"/>
      <c r="AJ273" s="26"/>
      <c r="AK273" s="26"/>
    </row>
    <row r="274" spans="1:37" ht="21" customHeight="1" x14ac:dyDescent="0.15">
      <c r="A274" s="266">
        <v>268</v>
      </c>
      <c r="B274" s="78"/>
      <c r="C274" s="78"/>
      <c r="D274" s="86"/>
      <c r="E274" s="86"/>
      <c r="F274" s="77"/>
      <c r="G274" s="215"/>
      <c r="H274" s="215"/>
      <c r="I274" s="225"/>
      <c r="J274" s="225"/>
      <c r="K274" s="315">
        <f t="shared" si="13"/>
        <v>0</v>
      </c>
      <c r="L274" s="70"/>
      <c r="M274" s="67"/>
      <c r="N274" s="70"/>
      <c r="O274" s="67"/>
      <c r="P274" s="78"/>
      <c r="Q274" s="78"/>
      <c r="R274" s="78"/>
      <c r="S274" s="192"/>
      <c r="T274" s="27" t="str">
        <f t="shared" si="14"/>
        <v/>
      </c>
      <c r="U274" s="49" t="str">
        <f t="shared" si="15"/>
        <v/>
      </c>
      <c r="V274" s="27"/>
      <c r="W274" s="26"/>
      <c r="X274" s="26"/>
      <c r="Y274" s="27"/>
      <c r="Z274" s="3"/>
      <c r="AA274" s="14"/>
      <c r="AB274" s="3"/>
      <c r="AC274" s="3"/>
      <c r="AD274" s="14"/>
      <c r="AE274" s="26"/>
      <c r="AF274" s="27"/>
      <c r="AG274" s="26"/>
      <c r="AH274" s="26"/>
      <c r="AI274" s="27"/>
      <c r="AJ274" s="26"/>
      <c r="AK274" s="26"/>
    </row>
    <row r="275" spans="1:37" ht="21" customHeight="1" x14ac:dyDescent="0.15">
      <c r="A275" s="266">
        <v>269</v>
      </c>
      <c r="B275" s="78"/>
      <c r="C275" s="78"/>
      <c r="D275" s="86"/>
      <c r="E275" s="86"/>
      <c r="F275" s="77"/>
      <c r="G275" s="215"/>
      <c r="H275" s="215"/>
      <c r="I275" s="225"/>
      <c r="J275" s="225"/>
      <c r="K275" s="315">
        <f t="shared" si="13"/>
        <v>0</v>
      </c>
      <c r="L275" s="341"/>
      <c r="M275" s="67"/>
      <c r="N275" s="70"/>
      <c r="O275" s="67"/>
      <c r="P275" s="78"/>
      <c r="Q275" s="78"/>
      <c r="R275" s="78"/>
      <c r="S275" s="192"/>
      <c r="T275" s="27" t="str">
        <f t="shared" si="14"/>
        <v/>
      </c>
      <c r="U275" s="49" t="str">
        <f t="shared" si="15"/>
        <v/>
      </c>
      <c r="V275" s="27"/>
      <c r="W275" s="26"/>
      <c r="X275" s="26"/>
      <c r="Y275" s="27"/>
      <c r="Z275" s="3"/>
      <c r="AA275" s="14"/>
      <c r="AB275" s="3"/>
      <c r="AC275" s="3"/>
      <c r="AD275" s="14"/>
      <c r="AE275" s="26"/>
      <c r="AF275" s="27"/>
      <c r="AG275" s="26"/>
      <c r="AH275" s="26"/>
      <c r="AI275" s="27"/>
      <c r="AJ275" s="26"/>
      <c r="AK275" s="26"/>
    </row>
    <row r="276" spans="1:37" ht="21" customHeight="1" x14ac:dyDescent="0.15">
      <c r="A276" s="266">
        <v>270</v>
      </c>
      <c r="B276" s="78"/>
      <c r="C276" s="78"/>
      <c r="D276" s="86"/>
      <c r="E276" s="86"/>
      <c r="F276" s="77"/>
      <c r="G276" s="215"/>
      <c r="H276" s="215"/>
      <c r="I276" s="225"/>
      <c r="J276" s="225"/>
      <c r="K276" s="315">
        <f t="shared" si="13"/>
        <v>0</v>
      </c>
      <c r="L276" s="341"/>
      <c r="M276" s="67"/>
      <c r="N276" s="70"/>
      <c r="O276" s="67"/>
      <c r="P276" s="78"/>
      <c r="Q276" s="78"/>
      <c r="R276" s="78"/>
      <c r="S276" s="192"/>
      <c r="T276" s="27" t="str">
        <f t="shared" si="14"/>
        <v/>
      </c>
      <c r="U276" s="49" t="str">
        <f t="shared" si="15"/>
        <v/>
      </c>
      <c r="V276" s="27"/>
      <c r="W276" s="26"/>
      <c r="X276" s="26"/>
      <c r="Y276" s="27"/>
      <c r="Z276" s="3"/>
      <c r="AA276" s="14"/>
      <c r="AB276" s="3"/>
      <c r="AC276" s="3"/>
      <c r="AD276" s="14"/>
      <c r="AE276" s="26"/>
      <c r="AF276" s="27"/>
      <c r="AG276" s="26"/>
      <c r="AH276" s="26"/>
      <c r="AI276" s="27"/>
      <c r="AJ276" s="26"/>
      <c r="AK276" s="26"/>
    </row>
    <row r="277" spans="1:37" ht="21" customHeight="1" x14ac:dyDescent="0.15">
      <c r="A277" s="266">
        <v>271</v>
      </c>
      <c r="B277" s="78"/>
      <c r="C277" s="78"/>
      <c r="D277" s="86"/>
      <c r="E277" s="86"/>
      <c r="F277" s="77"/>
      <c r="G277" s="215"/>
      <c r="H277" s="215"/>
      <c r="I277" s="225"/>
      <c r="J277" s="225"/>
      <c r="K277" s="315">
        <f t="shared" si="13"/>
        <v>0</v>
      </c>
      <c r="L277" s="341"/>
      <c r="M277" s="67"/>
      <c r="N277" s="70"/>
      <c r="O277" s="67"/>
      <c r="P277" s="78"/>
      <c r="Q277" s="78"/>
      <c r="R277" s="78"/>
      <c r="S277" s="192"/>
      <c r="T277" s="27" t="str">
        <f t="shared" si="14"/>
        <v/>
      </c>
      <c r="U277" s="49" t="str">
        <f t="shared" si="15"/>
        <v/>
      </c>
      <c r="V277" s="27"/>
      <c r="W277" s="26"/>
      <c r="X277" s="26"/>
      <c r="Y277" s="27"/>
      <c r="Z277" s="3"/>
      <c r="AA277" s="14"/>
      <c r="AB277" s="3"/>
      <c r="AC277" s="3"/>
      <c r="AD277" s="14"/>
      <c r="AE277" s="26"/>
      <c r="AF277" s="27"/>
      <c r="AG277" s="26"/>
      <c r="AH277" s="26"/>
      <c r="AI277" s="27"/>
      <c r="AJ277" s="26"/>
      <c r="AK277" s="26"/>
    </row>
    <row r="278" spans="1:37" ht="21" customHeight="1" x14ac:dyDescent="0.15">
      <c r="A278" s="266">
        <v>272</v>
      </c>
      <c r="B278" s="78"/>
      <c r="C278" s="78"/>
      <c r="D278" s="86"/>
      <c r="E278" s="86"/>
      <c r="F278" s="77"/>
      <c r="G278" s="215"/>
      <c r="H278" s="215"/>
      <c r="I278" s="225"/>
      <c r="J278" s="225"/>
      <c r="K278" s="315">
        <f t="shared" si="13"/>
        <v>0</v>
      </c>
      <c r="L278" s="70"/>
      <c r="M278" s="67"/>
      <c r="N278" s="70"/>
      <c r="O278" s="67"/>
      <c r="P278" s="78"/>
      <c r="Q278" s="78"/>
      <c r="R278" s="78"/>
      <c r="S278" s="192"/>
      <c r="T278" s="27" t="str">
        <f t="shared" si="14"/>
        <v/>
      </c>
      <c r="U278" s="49" t="str">
        <f t="shared" si="15"/>
        <v/>
      </c>
      <c r="V278" s="27"/>
      <c r="W278" s="26"/>
      <c r="X278" s="26"/>
      <c r="Y278" s="27"/>
      <c r="Z278" s="3"/>
      <c r="AA278" s="14"/>
      <c r="AB278" s="3"/>
      <c r="AC278" s="3"/>
      <c r="AD278" s="14"/>
      <c r="AE278" s="26"/>
      <c r="AF278" s="27"/>
      <c r="AG278" s="26"/>
      <c r="AH278" s="26"/>
      <c r="AI278" s="27"/>
      <c r="AJ278" s="26"/>
      <c r="AK278" s="26"/>
    </row>
    <row r="279" spans="1:37" ht="21" customHeight="1" x14ac:dyDescent="0.15">
      <c r="A279" s="177">
        <v>273</v>
      </c>
      <c r="B279" s="78"/>
      <c r="C279" s="78"/>
      <c r="D279" s="86"/>
      <c r="E279" s="86"/>
      <c r="F279" s="77"/>
      <c r="G279" s="215"/>
      <c r="H279" s="215"/>
      <c r="I279" s="225"/>
      <c r="J279" s="225"/>
      <c r="K279" s="315">
        <f t="shared" si="13"/>
        <v>0</v>
      </c>
      <c r="L279" s="70"/>
      <c r="M279" s="67"/>
      <c r="N279" s="70"/>
      <c r="O279" s="67"/>
      <c r="P279" s="78"/>
      <c r="Q279" s="78"/>
      <c r="R279" s="78"/>
      <c r="S279" s="192"/>
      <c r="T279" s="27" t="str">
        <f t="shared" si="14"/>
        <v/>
      </c>
      <c r="U279" s="49" t="str">
        <f t="shared" si="15"/>
        <v/>
      </c>
      <c r="V279" s="27"/>
      <c r="W279" s="26"/>
      <c r="X279" s="26"/>
      <c r="Y279" s="27"/>
      <c r="Z279" s="3"/>
      <c r="AA279" s="14"/>
      <c r="AB279" s="3"/>
      <c r="AC279" s="3"/>
      <c r="AD279" s="14"/>
      <c r="AE279" s="26"/>
      <c r="AF279" s="27"/>
      <c r="AG279" s="26"/>
      <c r="AH279" s="26"/>
      <c r="AI279" s="27"/>
      <c r="AJ279" s="26"/>
      <c r="AK279" s="26"/>
    </row>
    <row r="280" spans="1:37" ht="21" customHeight="1" x14ac:dyDescent="0.15">
      <c r="A280" s="266">
        <v>274</v>
      </c>
      <c r="B280" s="67"/>
      <c r="C280" s="78"/>
      <c r="D280" s="86"/>
      <c r="E280" s="86"/>
      <c r="F280" s="77"/>
      <c r="G280" s="216"/>
      <c r="H280" s="215"/>
      <c r="I280" s="225"/>
      <c r="J280" s="225"/>
      <c r="K280" s="315">
        <f t="shared" si="13"/>
        <v>0</v>
      </c>
      <c r="L280" s="70"/>
      <c r="M280" s="67"/>
      <c r="N280" s="70"/>
      <c r="O280" s="67"/>
      <c r="P280" s="67"/>
      <c r="Q280" s="67"/>
      <c r="R280" s="67"/>
      <c r="S280" s="192"/>
      <c r="T280" s="27" t="str">
        <f t="shared" si="14"/>
        <v/>
      </c>
      <c r="U280" s="49" t="str">
        <f t="shared" si="15"/>
        <v/>
      </c>
      <c r="V280" s="27"/>
      <c r="W280" s="26"/>
      <c r="X280" s="26"/>
      <c r="Y280" s="27"/>
      <c r="Z280" s="3"/>
      <c r="AA280" s="14"/>
      <c r="AB280" s="3"/>
      <c r="AC280" s="3"/>
      <c r="AD280" s="14"/>
      <c r="AE280" s="26"/>
      <c r="AF280" s="27"/>
      <c r="AG280" s="26"/>
      <c r="AH280" s="26"/>
      <c r="AI280" s="27"/>
      <c r="AJ280" s="26"/>
      <c r="AK280" s="26"/>
    </row>
    <row r="281" spans="1:37" ht="21" customHeight="1" x14ac:dyDescent="0.15">
      <c r="A281" s="266">
        <v>275</v>
      </c>
      <c r="B281" s="67"/>
      <c r="C281" s="78"/>
      <c r="D281" s="86"/>
      <c r="E281" s="86"/>
      <c r="F281" s="77"/>
      <c r="G281" s="216"/>
      <c r="H281" s="215"/>
      <c r="I281" s="225"/>
      <c r="J281" s="225"/>
      <c r="K281" s="315">
        <f t="shared" si="13"/>
        <v>0</v>
      </c>
      <c r="L281" s="70"/>
      <c r="M281" s="67"/>
      <c r="N281" s="70"/>
      <c r="O281" s="67"/>
      <c r="P281" s="67"/>
      <c r="Q281" s="67"/>
      <c r="R281" s="67"/>
      <c r="S281" s="192"/>
      <c r="T281" s="27" t="str">
        <f t="shared" si="14"/>
        <v/>
      </c>
      <c r="U281" s="49" t="str">
        <f t="shared" si="15"/>
        <v/>
      </c>
      <c r="V281" s="27"/>
      <c r="W281" s="26"/>
      <c r="X281" s="26"/>
      <c r="Y281" s="27"/>
      <c r="Z281" s="3"/>
      <c r="AA281" s="14"/>
      <c r="AB281" s="3"/>
      <c r="AC281" s="3"/>
      <c r="AD281" s="14"/>
      <c r="AE281" s="26"/>
      <c r="AF281" s="27"/>
      <c r="AG281" s="26"/>
      <c r="AH281" s="26"/>
      <c r="AI281" s="27"/>
      <c r="AJ281" s="26"/>
      <c r="AK281" s="26"/>
    </row>
    <row r="282" spans="1:37" ht="21" customHeight="1" x14ac:dyDescent="0.15">
      <c r="A282" s="266">
        <v>276</v>
      </c>
      <c r="B282" s="67"/>
      <c r="C282" s="78"/>
      <c r="D282" s="86"/>
      <c r="E282" s="86"/>
      <c r="F282" s="77"/>
      <c r="G282" s="216"/>
      <c r="H282" s="215"/>
      <c r="I282" s="225"/>
      <c r="J282" s="225"/>
      <c r="K282" s="315">
        <f t="shared" si="13"/>
        <v>0</v>
      </c>
      <c r="L282" s="70"/>
      <c r="M282" s="67"/>
      <c r="N282" s="70"/>
      <c r="O282" s="67"/>
      <c r="P282" s="67"/>
      <c r="Q282" s="67"/>
      <c r="R282" s="67"/>
      <c r="S282" s="192"/>
      <c r="T282" s="27" t="str">
        <f t="shared" si="14"/>
        <v/>
      </c>
      <c r="U282" s="49" t="str">
        <f t="shared" si="15"/>
        <v/>
      </c>
      <c r="V282" s="27"/>
      <c r="W282" s="26"/>
      <c r="X282" s="26"/>
      <c r="Y282" s="27"/>
      <c r="Z282" s="3"/>
      <c r="AA282" s="14"/>
      <c r="AB282" s="3"/>
      <c r="AC282" s="3"/>
      <c r="AD282" s="14"/>
      <c r="AE282" s="26"/>
      <c r="AF282" s="27"/>
      <c r="AG282" s="26"/>
      <c r="AH282" s="26"/>
      <c r="AI282" s="27"/>
      <c r="AJ282" s="26"/>
      <c r="AK282" s="26"/>
    </row>
    <row r="283" spans="1:37" ht="21" customHeight="1" x14ac:dyDescent="0.15">
      <c r="A283" s="266">
        <v>277</v>
      </c>
      <c r="B283" s="67"/>
      <c r="C283" s="78"/>
      <c r="D283" s="86"/>
      <c r="E283" s="86"/>
      <c r="F283" s="77"/>
      <c r="G283" s="216"/>
      <c r="H283" s="215"/>
      <c r="I283" s="225"/>
      <c r="J283" s="225"/>
      <c r="K283" s="315">
        <f t="shared" si="13"/>
        <v>0</v>
      </c>
      <c r="L283" s="70"/>
      <c r="M283" s="67"/>
      <c r="N283" s="70"/>
      <c r="O283" s="67"/>
      <c r="P283" s="67"/>
      <c r="Q283" s="67"/>
      <c r="R283" s="67"/>
      <c r="S283" s="192"/>
      <c r="T283" s="27" t="str">
        <f t="shared" si="14"/>
        <v/>
      </c>
      <c r="U283" s="49" t="str">
        <f t="shared" si="15"/>
        <v/>
      </c>
      <c r="V283" s="27"/>
      <c r="W283" s="26"/>
      <c r="X283" s="26"/>
      <c r="Y283" s="27"/>
      <c r="Z283" s="3"/>
      <c r="AA283" s="14"/>
      <c r="AB283" s="3"/>
      <c r="AC283" s="3"/>
      <c r="AD283" s="14"/>
      <c r="AE283" s="26"/>
      <c r="AF283" s="27"/>
      <c r="AG283" s="26"/>
      <c r="AH283" s="26"/>
      <c r="AI283" s="27"/>
      <c r="AJ283" s="26"/>
      <c r="AK283" s="26"/>
    </row>
    <row r="284" spans="1:37" ht="21" customHeight="1" x14ac:dyDescent="0.15">
      <c r="A284" s="266">
        <v>278</v>
      </c>
      <c r="B284" s="67"/>
      <c r="C284" s="78"/>
      <c r="D284" s="86"/>
      <c r="E284" s="86"/>
      <c r="F284" s="77"/>
      <c r="G284" s="216"/>
      <c r="H284" s="215"/>
      <c r="I284" s="225"/>
      <c r="J284" s="225"/>
      <c r="K284" s="315">
        <f t="shared" si="13"/>
        <v>0</v>
      </c>
      <c r="L284" s="70"/>
      <c r="M284" s="67"/>
      <c r="N284" s="70"/>
      <c r="O284" s="67"/>
      <c r="P284" s="67"/>
      <c r="Q284" s="67"/>
      <c r="R284" s="67"/>
      <c r="S284" s="192"/>
      <c r="T284" s="27" t="str">
        <f t="shared" si="14"/>
        <v/>
      </c>
      <c r="U284" s="49" t="str">
        <f t="shared" si="15"/>
        <v/>
      </c>
      <c r="V284" s="32"/>
      <c r="W284" s="31"/>
      <c r="X284" s="31"/>
      <c r="Y284" s="32"/>
      <c r="Z284" s="3"/>
      <c r="AA284" s="14"/>
      <c r="AB284" s="4"/>
      <c r="AC284" s="3"/>
      <c r="AD284" s="14"/>
      <c r="AE284" s="31"/>
      <c r="AF284" s="32"/>
      <c r="AG284" s="31"/>
      <c r="AH284" s="31"/>
      <c r="AI284" s="32"/>
      <c r="AJ284" s="26"/>
      <c r="AK284" s="26"/>
    </row>
    <row r="285" spans="1:37" ht="21" customHeight="1" x14ac:dyDescent="0.15">
      <c r="A285" s="266">
        <v>279</v>
      </c>
      <c r="B285" s="67"/>
      <c r="C285" s="78"/>
      <c r="D285" s="86"/>
      <c r="E285" s="86"/>
      <c r="F285" s="77"/>
      <c r="G285" s="216"/>
      <c r="H285" s="215"/>
      <c r="I285" s="225"/>
      <c r="J285" s="225"/>
      <c r="K285" s="315">
        <f t="shared" si="13"/>
        <v>0</v>
      </c>
      <c r="L285" s="70"/>
      <c r="M285" s="67"/>
      <c r="N285" s="70"/>
      <c r="O285" s="67"/>
      <c r="P285" s="67"/>
      <c r="Q285" s="67"/>
      <c r="R285" s="67"/>
      <c r="S285" s="192"/>
      <c r="T285" s="27" t="str">
        <f t="shared" si="14"/>
        <v/>
      </c>
      <c r="U285" s="49" t="str">
        <f t="shared" si="15"/>
        <v/>
      </c>
      <c r="V285" s="32"/>
      <c r="W285" s="31"/>
      <c r="X285" s="31"/>
      <c r="Y285" s="32"/>
      <c r="Z285" s="3"/>
      <c r="AA285" s="14"/>
      <c r="AB285" s="4"/>
      <c r="AC285" s="3"/>
      <c r="AD285" s="14"/>
      <c r="AE285" s="31"/>
      <c r="AF285" s="32"/>
      <c r="AG285" s="31"/>
      <c r="AH285" s="31"/>
      <c r="AI285" s="32"/>
      <c r="AJ285" s="26"/>
      <c r="AK285" s="26"/>
    </row>
    <row r="286" spans="1:37" ht="21" customHeight="1" x14ac:dyDescent="0.15">
      <c r="A286" s="267">
        <v>280</v>
      </c>
      <c r="B286" s="104"/>
      <c r="C286" s="167"/>
      <c r="D286" s="106"/>
      <c r="E286" s="106"/>
      <c r="F286" s="166"/>
      <c r="G286" s="218"/>
      <c r="H286" s="217"/>
      <c r="I286" s="226"/>
      <c r="J286" s="226"/>
      <c r="K286" s="316">
        <f t="shared" si="13"/>
        <v>0</v>
      </c>
      <c r="L286" s="159"/>
      <c r="M286" s="104"/>
      <c r="N286" s="159"/>
      <c r="O286" s="104"/>
      <c r="P286" s="104"/>
      <c r="Q286" s="104"/>
      <c r="R286" s="104"/>
      <c r="S286" s="269"/>
      <c r="T286" s="27" t="str">
        <f t="shared" si="14"/>
        <v/>
      </c>
      <c r="U286" s="49" t="str">
        <f t="shared" si="15"/>
        <v/>
      </c>
      <c r="V286" s="34"/>
      <c r="W286" s="33"/>
      <c r="X286" s="33"/>
      <c r="Y286" s="34"/>
      <c r="Z286" s="3"/>
      <c r="AA286" s="14"/>
      <c r="AB286" s="5"/>
      <c r="AC286" s="3"/>
      <c r="AD286" s="14"/>
      <c r="AE286" s="33"/>
      <c r="AF286" s="34"/>
      <c r="AG286" s="33"/>
      <c r="AH286" s="33"/>
      <c r="AI286" s="34"/>
      <c r="AJ286" s="26"/>
      <c r="AK286" s="26"/>
    </row>
    <row r="287" spans="1:37" ht="21" customHeight="1" x14ac:dyDescent="0.15">
      <c r="A287" s="268">
        <v>281</v>
      </c>
      <c r="B287" s="103"/>
      <c r="C287" s="103"/>
      <c r="D287" s="102"/>
      <c r="E287" s="102"/>
      <c r="F287" s="164"/>
      <c r="G287" s="210"/>
      <c r="H287" s="210"/>
      <c r="I287" s="227"/>
      <c r="J287" s="227"/>
      <c r="K287" s="314">
        <f t="shared" si="13"/>
        <v>0</v>
      </c>
      <c r="L287" s="200"/>
      <c r="M287" s="71"/>
      <c r="N287" s="200"/>
      <c r="O287" s="71"/>
      <c r="P287" s="103"/>
      <c r="Q287" s="103"/>
      <c r="R287" s="103"/>
      <c r="S287" s="270"/>
      <c r="T287" s="27" t="str">
        <f t="shared" si="14"/>
        <v/>
      </c>
      <c r="U287" s="49" t="str">
        <f t="shared" si="15"/>
        <v/>
      </c>
      <c r="V287" s="35"/>
      <c r="W287" s="29"/>
      <c r="X287" s="29"/>
      <c r="Y287" s="35"/>
      <c r="AE287" s="29"/>
      <c r="AF287" s="35"/>
      <c r="AG287" s="29"/>
      <c r="AH287" s="29"/>
      <c r="AI287" s="35"/>
      <c r="AJ287" s="29"/>
      <c r="AK287" s="29"/>
    </row>
    <row r="288" spans="1:37" ht="21" customHeight="1" x14ac:dyDescent="0.15">
      <c r="A288" s="266">
        <v>282</v>
      </c>
      <c r="B288" s="78"/>
      <c r="C288" s="78"/>
      <c r="D288" s="86"/>
      <c r="E288" s="86"/>
      <c r="F288" s="77"/>
      <c r="G288" s="215"/>
      <c r="H288" s="215"/>
      <c r="I288" s="225"/>
      <c r="J288" s="225"/>
      <c r="K288" s="315">
        <f t="shared" si="13"/>
        <v>0</v>
      </c>
      <c r="L288" s="70"/>
      <c r="M288" s="67"/>
      <c r="N288" s="70"/>
      <c r="O288" s="67"/>
      <c r="P288" s="78"/>
      <c r="Q288" s="78"/>
      <c r="R288" s="78"/>
      <c r="S288" s="192"/>
      <c r="T288" s="27" t="str">
        <f t="shared" si="14"/>
        <v/>
      </c>
      <c r="U288" s="49" t="str">
        <f t="shared" si="15"/>
        <v/>
      </c>
      <c r="V288" s="35"/>
      <c r="W288" s="29"/>
      <c r="X288" s="29"/>
      <c r="Y288" s="35"/>
      <c r="AE288" s="29"/>
      <c r="AF288" s="35"/>
      <c r="AG288" s="29"/>
      <c r="AH288" s="29"/>
      <c r="AI288" s="35"/>
      <c r="AJ288" s="29"/>
      <c r="AK288" s="29"/>
    </row>
    <row r="289" spans="1:37" ht="21" customHeight="1" x14ac:dyDescent="0.15">
      <c r="A289" s="266">
        <v>283</v>
      </c>
      <c r="B289" s="78"/>
      <c r="C289" s="78"/>
      <c r="D289" s="86"/>
      <c r="E289" s="86"/>
      <c r="F289" s="77"/>
      <c r="G289" s="215"/>
      <c r="H289" s="215"/>
      <c r="I289" s="225"/>
      <c r="J289" s="225"/>
      <c r="K289" s="315">
        <f t="shared" si="13"/>
        <v>0</v>
      </c>
      <c r="L289" s="70"/>
      <c r="M289" s="67"/>
      <c r="N289" s="70"/>
      <c r="O289" s="67"/>
      <c r="P289" s="78"/>
      <c r="Q289" s="78"/>
      <c r="R289" s="78"/>
      <c r="S289" s="192"/>
      <c r="T289" s="27" t="str">
        <f t="shared" si="14"/>
        <v/>
      </c>
      <c r="U289" s="49" t="str">
        <f t="shared" si="15"/>
        <v/>
      </c>
      <c r="V289" s="35"/>
      <c r="W289" s="29"/>
      <c r="X289" s="29"/>
      <c r="Y289" s="35"/>
      <c r="AE289" s="29"/>
      <c r="AF289" s="35"/>
      <c r="AG289" s="29"/>
      <c r="AH289" s="29"/>
      <c r="AI289" s="35"/>
      <c r="AJ289" s="29"/>
      <c r="AK289" s="29"/>
    </row>
    <row r="290" spans="1:37" ht="21" customHeight="1" x14ac:dyDescent="0.15">
      <c r="A290" s="266">
        <v>284</v>
      </c>
      <c r="B290" s="78"/>
      <c r="C290" s="78"/>
      <c r="D290" s="86"/>
      <c r="E290" s="86"/>
      <c r="F290" s="77"/>
      <c r="G290" s="215"/>
      <c r="H290" s="215"/>
      <c r="I290" s="225"/>
      <c r="J290" s="225"/>
      <c r="K290" s="315">
        <f t="shared" si="13"/>
        <v>0</v>
      </c>
      <c r="L290" s="70"/>
      <c r="M290" s="67"/>
      <c r="N290" s="70"/>
      <c r="O290" s="67"/>
      <c r="P290" s="78"/>
      <c r="Q290" s="78"/>
      <c r="R290" s="78"/>
      <c r="S290" s="192"/>
      <c r="T290" s="27" t="str">
        <f t="shared" si="14"/>
        <v/>
      </c>
      <c r="U290" s="49" t="str">
        <f t="shared" si="15"/>
        <v/>
      </c>
      <c r="V290" s="35"/>
      <c r="W290" s="29"/>
      <c r="X290" s="29"/>
      <c r="Y290" s="35"/>
      <c r="AE290" s="29"/>
      <c r="AF290" s="35"/>
      <c r="AG290" s="29"/>
      <c r="AH290" s="29"/>
      <c r="AI290" s="35"/>
      <c r="AJ290" s="29"/>
      <c r="AK290" s="29"/>
    </row>
    <row r="291" spans="1:37" ht="21" customHeight="1" x14ac:dyDescent="0.15">
      <c r="A291" s="266">
        <v>285</v>
      </c>
      <c r="B291" s="78"/>
      <c r="C291" s="78"/>
      <c r="D291" s="86"/>
      <c r="E291" s="86"/>
      <c r="F291" s="77"/>
      <c r="G291" s="215"/>
      <c r="H291" s="215"/>
      <c r="I291" s="225"/>
      <c r="J291" s="225"/>
      <c r="K291" s="315">
        <f t="shared" si="13"/>
        <v>0</v>
      </c>
      <c r="L291" s="70"/>
      <c r="M291" s="67"/>
      <c r="N291" s="70"/>
      <c r="O291" s="67"/>
      <c r="P291" s="78"/>
      <c r="Q291" s="78"/>
      <c r="R291" s="78"/>
      <c r="S291" s="192"/>
      <c r="T291" s="27" t="str">
        <f t="shared" si="14"/>
        <v/>
      </c>
      <c r="U291" s="49" t="str">
        <f t="shared" si="15"/>
        <v/>
      </c>
      <c r="V291" s="35"/>
      <c r="W291" s="29"/>
      <c r="X291" s="29"/>
      <c r="Y291" s="35"/>
      <c r="AE291" s="29"/>
      <c r="AF291" s="35"/>
      <c r="AG291" s="29"/>
      <c r="AH291" s="29"/>
      <c r="AI291" s="35"/>
      <c r="AJ291" s="29"/>
      <c r="AK291" s="29"/>
    </row>
    <row r="292" spans="1:37" ht="21" customHeight="1" x14ac:dyDescent="0.15">
      <c r="A292" s="266">
        <v>286</v>
      </c>
      <c r="B292" s="78"/>
      <c r="C292" s="78"/>
      <c r="D292" s="86"/>
      <c r="E292" s="86"/>
      <c r="F292" s="77"/>
      <c r="G292" s="215"/>
      <c r="H292" s="215"/>
      <c r="I292" s="225"/>
      <c r="J292" s="225"/>
      <c r="K292" s="315">
        <f t="shared" si="13"/>
        <v>0</v>
      </c>
      <c r="L292" s="70"/>
      <c r="M292" s="67"/>
      <c r="N292" s="70"/>
      <c r="O292" s="67"/>
      <c r="P292" s="78"/>
      <c r="Q292" s="78"/>
      <c r="R292" s="78"/>
      <c r="S292" s="192"/>
      <c r="T292" s="27" t="str">
        <f t="shared" si="14"/>
        <v/>
      </c>
      <c r="U292" s="49" t="str">
        <f t="shared" si="15"/>
        <v/>
      </c>
      <c r="V292" s="35"/>
      <c r="W292" s="29"/>
      <c r="X292" s="29"/>
      <c r="Y292" s="35"/>
      <c r="AE292" s="29"/>
      <c r="AF292" s="35"/>
      <c r="AG292" s="29"/>
      <c r="AH292" s="29"/>
      <c r="AI292" s="35"/>
      <c r="AJ292" s="29"/>
      <c r="AK292" s="29"/>
    </row>
    <row r="293" spans="1:37" ht="21" customHeight="1" x14ac:dyDescent="0.15">
      <c r="A293" s="266">
        <v>287</v>
      </c>
      <c r="B293" s="78"/>
      <c r="C293" s="78"/>
      <c r="D293" s="86"/>
      <c r="E293" s="86"/>
      <c r="F293" s="77"/>
      <c r="G293" s="215"/>
      <c r="H293" s="215"/>
      <c r="I293" s="225"/>
      <c r="J293" s="225"/>
      <c r="K293" s="315">
        <f t="shared" si="13"/>
        <v>0</v>
      </c>
      <c r="L293" s="70"/>
      <c r="M293" s="67"/>
      <c r="N293" s="70"/>
      <c r="O293" s="67"/>
      <c r="P293" s="78"/>
      <c r="Q293" s="78"/>
      <c r="R293" s="78"/>
      <c r="S293" s="192"/>
      <c r="T293" s="27" t="str">
        <f t="shared" si="14"/>
        <v/>
      </c>
      <c r="U293" s="49" t="str">
        <f t="shared" si="15"/>
        <v/>
      </c>
      <c r="V293" s="35"/>
      <c r="W293" s="29"/>
      <c r="X293" s="29"/>
      <c r="Y293" s="35"/>
      <c r="AE293" s="29"/>
      <c r="AF293" s="35"/>
      <c r="AG293" s="29"/>
      <c r="AH293" s="29"/>
      <c r="AI293" s="35"/>
      <c r="AJ293" s="29"/>
      <c r="AK293" s="29"/>
    </row>
    <row r="294" spans="1:37" ht="21" customHeight="1" x14ac:dyDescent="0.15">
      <c r="A294" s="266">
        <v>288</v>
      </c>
      <c r="B294" s="78"/>
      <c r="C294" s="78"/>
      <c r="D294" s="86"/>
      <c r="E294" s="86"/>
      <c r="F294" s="77"/>
      <c r="G294" s="215"/>
      <c r="H294" s="215"/>
      <c r="I294" s="225"/>
      <c r="J294" s="225"/>
      <c r="K294" s="315">
        <f t="shared" si="13"/>
        <v>0</v>
      </c>
      <c r="L294" s="70"/>
      <c r="M294" s="67"/>
      <c r="N294" s="70"/>
      <c r="O294" s="67"/>
      <c r="P294" s="78"/>
      <c r="Q294" s="78"/>
      <c r="R294" s="78"/>
      <c r="S294" s="192"/>
      <c r="T294" s="27" t="str">
        <f t="shared" si="14"/>
        <v/>
      </c>
      <c r="U294" s="49" t="str">
        <f t="shared" si="15"/>
        <v/>
      </c>
      <c r="V294" s="35"/>
      <c r="W294" s="29"/>
      <c r="X294" s="29"/>
      <c r="Y294" s="35"/>
      <c r="AE294" s="29"/>
      <c r="AF294" s="35"/>
      <c r="AG294" s="29"/>
      <c r="AH294" s="29"/>
      <c r="AI294" s="35"/>
      <c r="AJ294" s="29"/>
      <c r="AK294" s="29"/>
    </row>
    <row r="295" spans="1:37" ht="21" customHeight="1" x14ac:dyDescent="0.15">
      <c r="A295" s="266">
        <v>289</v>
      </c>
      <c r="B295" s="78"/>
      <c r="C295" s="78"/>
      <c r="D295" s="86"/>
      <c r="E295" s="86"/>
      <c r="F295" s="77"/>
      <c r="G295" s="215"/>
      <c r="H295" s="215"/>
      <c r="I295" s="225"/>
      <c r="J295" s="225"/>
      <c r="K295" s="315">
        <f t="shared" si="13"/>
        <v>0</v>
      </c>
      <c r="L295" s="70"/>
      <c r="M295" s="67"/>
      <c r="N295" s="70"/>
      <c r="O295" s="67"/>
      <c r="P295" s="78"/>
      <c r="Q295" s="78"/>
      <c r="R295" s="78"/>
      <c r="S295" s="192"/>
      <c r="T295" s="27" t="str">
        <f t="shared" si="14"/>
        <v/>
      </c>
      <c r="U295" s="49" t="str">
        <f t="shared" si="15"/>
        <v/>
      </c>
      <c r="V295" s="35"/>
      <c r="W295" s="29"/>
      <c r="X295" s="29"/>
      <c r="Y295" s="35"/>
      <c r="AE295" s="29"/>
      <c r="AF295" s="35"/>
      <c r="AG295" s="29"/>
      <c r="AH295" s="29"/>
      <c r="AI295" s="35"/>
      <c r="AJ295" s="29"/>
      <c r="AK295" s="29"/>
    </row>
    <row r="296" spans="1:37" ht="21" customHeight="1" x14ac:dyDescent="0.15">
      <c r="A296" s="266">
        <v>290</v>
      </c>
      <c r="B296" s="78"/>
      <c r="C296" s="78"/>
      <c r="D296" s="86"/>
      <c r="E296" s="86"/>
      <c r="F296" s="77"/>
      <c r="G296" s="215"/>
      <c r="H296" s="215"/>
      <c r="I296" s="225"/>
      <c r="J296" s="225"/>
      <c r="K296" s="315">
        <f t="shared" si="13"/>
        <v>0</v>
      </c>
      <c r="L296" s="70"/>
      <c r="M296" s="67"/>
      <c r="N296" s="70"/>
      <c r="O296" s="67"/>
      <c r="P296" s="78"/>
      <c r="Q296" s="78"/>
      <c r="R296" s="78"/>
      <c r="S296" s="192"/>
      <c r="T296" s="27" t="str">
        <f t="shared" si="14"/>
        <v/>
      </c>
      <c r="U296" s="49" t="str">
        <f t="shared" si="15"/>
        <v/>
      </c>
      <c r="V296" s="35"/>
      <c r="W296" s="29"/>
      <c r="X296" s="29"/>
      <c r="Y296" s="35"/>
      <c r="AE296" s="29"/>
      <c r="AF296" s="35"/>
      <c r="AG296" s="29"/>
      <c r="AH296" s="29"/>
      <c r="AI296" s="35"/>
      <c r="AJ296" s="29"/>
      <c r="AK296" s="29"/>
    </row>
    <row r="297" spans="1:37" ht="21" customHeight="1" x14ac:dyDescent="0.15">
      <c r="A297" s="266">
        <v>291</v>
      </c>
      <c r="B297" s="78"/>
      <c r="C297" s="78"/>
      <c r="D297" s="86"/>
      <c r="E297" s="86"/>
      <c r="F297" s="77"/>
      <c r="G297" s="215"/>
      <c r="H297" s="215"/>
      <c r="I297" s="225"/>
      <c r="J297" s="225"/>
      <c r="K297" s="315">
        <f t="shared" si="13"/>
        <v>0</v>
      </c>
      <c r="L297" s="70"/>
      <c r="M297" s="67"/>
      <c r="N297" s="70"/>
      <c r="O297" s="67"/>
      <c r="P297" s="78"/>
      <c r="Q297" s="78"/>
      <c r="R297" s="78"/>
      <c r="S297" s="192"/>
      <c r="T297" s="27" t="str">
        <f t="shared" si="14"/>
        <v/>
      </c>
      <c r="U297" s="49" t="str">
        <f t="shared" si="15"/>
        <v/>
      </c>
      <c r="V297" s="35"/>
      <c r="W297" s="29"/>
      <c r="X297" s="29"/>
      <c r="Y297" s="35"/>
      <c r="AE297" s="29"/>
      <c r="AF297" s="35"/>
      <c r="AG297" s="29"/>
      <c r="AH297" s="29"/>
      <c r="AI297" s="35"/>
      <c r="AJ297" s="29"/>
      <c r="AK297" s="29"/>
    </row>
    <row r="298" spans="1:37" ht="21" customHeight="1" x14ac:dyDescent="0.15">
      <c r="A298" s="266">
        <v>292</v>
      </c>
      <c r="B298" s="78"/>
      <c r="C298" s="78"/>
      <c r="D298" s="86"/>
      <c r="E298" s="86"/>
      <c r="F298" s="77"/>
      <c r="G298" s="215"/>
      <c r="H298" s="215"/>
      <c r="I298" s="225"/>
      <c r="J298" s="225"/>
      <c r="K298" s="315">
        <f t="shared" si="13"/>
        <v>0</v>
      </c>
      <c r="L298" s="70"/>
      <c r="M298" s="67"/>
      <c r="N298" s="70"/>
      <c r="O298" s="67"/>
      <c r="P298" s="78"/>
      <c r="Q298" s="78"/>
      <c r="R298" s="78"/>
      <c r="S298" s="192"/>
      <c r="T298" s="27" t="str">
        <f t="shared" si="14"/>
        <v/>
      </c>
      <c r="U298" s="49" t="str">
        <f t="shared" si="15"/>
        <v/>
      </c>
    </row>
    <row r="299" spans="1:37" ht="21" customHeight="1" x14ac:dyDescent="0.15">
      <c r="A299" s="177">
        <v>293</v>
      </c>
      <c r="B299" s="78"/>
      <c r="C299" s="78"/>
      <c r="D299" s="86"/>
      <c r="E299" s="86"/>
      <c r="F299" s="77"/>
      <c r="G299" s="215"/>
      <c r="H299" s="215"/>
      <c r="I299" s="225"/>
      <c r="J299" s="225"/>
      <c r="K299" s="315">
        <f t="shared" si="13"/>
        <v>0</v>
      </c>
      <c r="L299" s="70"/>
      <c r="M299" s="67"/>
      <c r="N299" s="70"/>
      <c r="O299" s="67"/>
      <c r="P299" s="78"/>
      <c r="Q299" s="78"/>
      <c r="R299" s="78"/>
      <c r="S299" s="192"/>
      <c r="T299" s="27" t="str">
        <f t="shared" si="14"/>
        <v/>
      </c>
      <c r="U299" s="49" t="str">
        <f t="shared" si="15"/>
        <v/>
      </c>
    </row>
    <row r="300" spans="1:37" ht="21" customHeight="1" x14ac:dyDescent="0.15">
      <c r="A300" s="266">
        <v>294</v>
      </c>
      <c r="B300" s="67"/>
      <c r="C300" s="78"/>
      <c r="D300" s="86"/>
      <c r="E300" s="86"/>
      <c r="F300" s="77"/>
      <c r="G300" s="216"/>
      <c r="H300" s="215"/>
      <c r="I300" s="225"/>
      <c r="J300" s="225"/>
      <c r="K300" s="315">
        <f t="shared" si="13"/>
        <v>0</v>
      </c>
      <c r="L300" s="70"/>
      <c r="M300" s="67"/>
      <c r="N300" s="70"/>
      <c r="O300" s="67"/>
      <c r="P300" s="67"/>
      <c r="Q300" s="67"/>
      <c r="R300" s="67"/>
      <c r="S300" s="192"/>
      <c r="T300" s="27" t="str">
        <f t="shared" si="14"/>
        <v/>
      </c>
      <c r="U300" s="49" t="str">
        <f t="shared" si="15"/>
        <v/>
      </c>
    </row>
    <row r="301" spans="1:37" ht="21" customHeight="1" x14ac:dyDescent="0.15">
      <c r="A301" s="266">
        <v>295</v>
      </c>
      <c r="B301" s="67"/>
      <c r="C301" s="78"/>
      <c r="D301" s="86"/>
      <c r="E301" s="86"/>
      <c r="F301" s="77"/>
      <c r="G301" s="216"/>
      <c r="H301" s="215"/>
      <c r="I301" s="225"/>
      <c r="J301" s="225"/>
      <c r="K301" s="315">
        <f t="shared" si="13"/>
        <v>0</v>
      </c>
      <c r="L301" s="70"/>
      <c r="M301" s="67"/>
      <c r="N301" s="70"/>
      <c r="O301" s="67"/>
      <c r="P301" s="67"/>
      <c r="Q301" s="67"/>
      <c r="R301" s="67"/>
      <c r="S301" s="192"/>
      <c r="T301" s="27" t="str">
        <f t="shared" si="14"/>
        <v/>
      </c>
      <c r="U301" s="49" t="str">
        <f t="shared" si="15"/>
        <v/>
      </c>
    </row>
    <row r="302" spans="1:37" ht="21" customHeight="1" x14ac:dyDescent="0.15">
      <c r="A302" s="266">
        <v>296</v>
      </c>
      <c r="B302" s="67"/>
      <c r="C302" s="78"/>
      <c r="D302" s="86"/>
      <c r="E302" s="86"/>
      <c r="F302" s="77"/>
      <c r="G302" s="216"/>
      <c r="H302" s="215"/>
      <c r="I302" s="225"/>
      <c r="J302" s="225"/>
      <c r="K302" s="315">
        <f t="shared" si="13"/>
        <v>0</v>
      </c>
      <c r="L302" s="70"/>
      <c r="M302" s="67"/>
      <c r="N302" s="70"/>
      <c r="O302" s="67"/>
      <c r="P302" s="67"/>
      <c r="Q302" s="67"/>
      <c r="R302" s="67"/>
      <c r="S302" s="192"/>
      <c r="T302" s="27" t="str">
        <f t="shared" si="14"/>
        <v/>
      </c>
      <c r="U302" s="49" t="str">
        <f t="shared" si="15"/>
        <v/>
      </c>
    </row>
    <row r="303" spans="1:37" ht="21" customHeight="1" x14ac:dyDescent="0.15">
      <c r="A303" s="266">
        <v>297</v>
      </c>
      <c r="B303" s="67"/>
      <c r="C303" s="78"/>
      <c r="D303" s="86"/>
      <c r="E303" s="86"/>
      <c r="F303" s="77"/>
      <c r="G303" s="216"/>
      <c r="H303" s="215"/>
      <c r="I303" s="225"/>
      <c r="J303" s="225"/>
      <c r="K303" s="315">
        <f t="shared" si="13"/>
        <v>0</v>
      </c>
      <c r="L303" s="70"/>
      <c r="M303" s="67"/>
      <c r="N303" s="70"/>
      <c r="O303" s="67"/>
      <c r="P303" s="67"/>
      <c r="Q303" s="67"/>
      <c r="R303" s="67"/>
      <c r="S303" s="192"/>
      <c r="T303" s="27" t="str">
        <f t="shared" si="14"/>
        <v/>
      </c>
      <c r="U303" s="49" t="str">
        <f t="shared" si="15"/>
        <v/>
      </c>
    </row>
    <row r="304" spans="1:37" ht="21" customHeight="1" x14ac:dyDescent="0.15">
      <c r="A304" s="266">
        <v>298</v>
      </c>
      <c r="B304" s="67"/>
      <c r="C304" s="78"/>
      <c r="D304" s="86"/>
      <c r="E304" s="86"/>
      <c r="F304" s="77"/>
      <c r="G304" s="216"/>
      <c r="H304" s="215"/>
      <c r="I304" s="225"/>
      <c r="J304" s="225"/>
      <c r="K304" s="315">
        <f t="shared" si="13"/>
        <v>0</v>
      </c>
      <c r="L304" s="70"/>
      <c r="M304" s="67"/>
      <c r="N304" s="70"/>
      <c r="O304" s="67"/>
      <c r="P304" s="67"/>
      <c r="Q304" s="67"/>
      <c r="R304" s="67"/>
      <c r="S304" s="192"/>
      <c r="T304" s="27" t="str">
        <f t="shared" si="14"/>
        <v/>
      </c>
      <c r="U304" s="49" t="str">
        <f t="shared" si="15"/>
        <v/>
      </c>
    </row>
    <row r="305" spans="1:21" ht="21" customHeight="1" x14ac:dyDescent="0.15">
      <c r="A305" s="266">
        <v>299</v>
      </c>
      <c r="B305" s="67"/>
      <c r="C305" s="78"/>
      <c r="D305" s="86"/>
      <c r="E305" s="86"/>
      <c r="F305" s="77"/>
      <c r="G305" s="216"/>
      <c r="H305" s="215"/>
      <c r="I305" s="225"/>
      <c r="J305" s="225"/>
      <c r="K305" s="315">
        <f t="shared" si="13"/>
        <v>0</v>
      </c>
      <c r="L305" s="70"/>
      <c r="M305" s="67"/>
      <c r="N305" s="70"/>
      <c r="O305" s="67"/>
      <c r="P305" s="67"/>
      <c r="Q305" s="67"/>
      <c r="R305" s="67"/>
      <c r="S305" s="192"/>
      <c r="T305" s="27" t="str">
        <f t="shared" si="14"/>
        <v/>
      </c>
      <c r="U305" s="49" t="str">
        <f t="shared" si="15"/>
        <v/>
      </c>
    </row>
    <row r="306" spans="1:21" ht="21" customHeight="1" x14ac:dyDescent="0.15">
      <c r="A306" s="267">
        <v>300</v>
      </c>
      <c r="B306" s="104"/>
      <c r="C306" s="167"/>
      <c r="D306" s="106"/>
      <c r="E306" s="106"/>
      <c r="F306" s="166"/>
      <c r="G306" s="218"/>
      <c r="H306" s="217"/>
      <c r="I306" s="226"/>
      <c r="J306" s="226"/>
      <c r="K306" s="316">
        <f t="shared" si="13"/>
        <v>0</v>
      </c>
      <c r="L306" s="159"/>
      <c r="M306" s="104"/>
      <c r="N306" s="159"/>
      <c r="O306" s="104"/>
      <c r="P306" s="104"/>
      <c r="Q306" s="104"/>
      <c r="R306" s="104"/>
      <c r="S306" s="269"/>
      <c r="T306" s="27" t="str">
        <f t="shared" si="14"/>
        <v/>
      </c>
      <c r="U306" s="49" t="str">
        <f t="shared" si="15"/>
        <v/>
      </c>
    </row>
    <row r="307" spans="1:21" ht="21" customHeight="1" x14ac:dyDescent="0.15">
      <c r="A307" s="268">
        <v>301</v>
      </c>
      <c r="B307" s="103"/>
      <c r="C307" s="103"/>
      <c r="D307" s="102"/>
      <c r="E307" s="102"/>
      <c r="F307" s="164"/>
      <c r="G307" s="210"/>
      <c r="H307" s="210"/>
      <c r="I307" s="227"/>
      <c r="J307" s="227"/>
      <c r="K307" s="314">
        <f t="shared" si="13"/>
        <v>0</v>
      </c>
      <c r="L307" s="200"/>
      <c r="M307" s="71"/>
      <c r="N307" s="200"/>
      <c r="O307" s="71"/>
      <c r="P307" s="103"/>
      <c r="Q307" s="103"/>
      <c r="R307" s="103"/>
      <c r="S307" s="270"/>
      <c r="T307" s="27" t="str">
        <f t="shared" si="14"/>
        <v/>
      </c>
      <c r="U307" s="49" t="str">
        <f t="shared" si="15"/>
        <v/>
      </c>
    </row>
    <row r="308" spans="1:21" ht="21" customHeight="1" x14ac:dyDescent="0.15">
      <c r="A308" s="266">
        <v>302</v>
      </c>
      <c r="B308" s="78"/>
      <c r="C308" s="78"/>
      <c r="D308" s="86"/>
      <c r="E308" s="86"/>
      <c r="F308" s="77"/>
      <c r="G308" s="215"/>
      <c r="H308" s="215"/>
      <c r="I308" s="225"/>
      <c r="J308" s="225"/>
      <c r="K308" s="315">
        <f t="shared" si="13"/>
        <v>0</v>
      </c>
      <c r="L308" s="70"/>
      <c r="M308" s="67"/>
      <c r="N308" s="70"/>
      <c r="O308" s="67"/>
      <c r="P308" s="78"/>
      <c r="Q308" s="78"/>
      <c r="R308" s="78"/>
      <c r="S308" s="192"/>
      <c r="T308" s="27" t="str">
        <f t="shared" si="14"/>
        <v/>
      </c>
      <c r="U308" s="49" t="str">
        <f t="shared" si="15"/>
        <v/>
      </c>
    </row>
    <row r="309" spans="1:21" ht="21" customHeight="1" x14ac:dyDescent="0.15">
      <c r="A309" s="266">
        <v>303</v>
      </c>
      <c r="B309" s="78"/>
      <c r="C309" s="78"/>
      <c r="D309" s="86"/>
      <c r="E309" s="86"/>
      <c r="F309" s="77"/>
      <c r="G309" s="215"/>
      <c r="H309" s="215"/>
      <c r="I309" s="225"/>
      <c r="J309" s="225"/>
      <c r="K309" s="315">
        <f t="shared" si="13"/>
        <v>0</v>
      </c>
      <c r="L309" s="70"/>
      <c r="M309" s="67"/>
      <c r="N309" s="70"/>
      <c r="O309" s="67"/>
      <c r="P309" s="78"/>
      <c r="Q309" s="78"/>
      <c r="R309" s="78"/>
      <c r="S309" s="192"/>
      <c r="T309" s="27" t="str">
        <f t="shared" si="14"/>
        <v/>
      </c>
      <c r="U309" s="49" t="str">
        <f t="shared" si="15"/>
        <v/>
      </c>
    </row>
    <row r="310" spans="1:21" ht="21" customHeight="1" x14ac:dyDescent="0.15">
      <c r="A310" s="266">
        <v>304</v>
      </c>
      <c r="B310" s="78"/>
      <c r="C310" s="78"/>
      <c r="D310" s="86"/>
      <c r="E310" s="86"/>
      <c r="F310" s="77"/>
      <c r="G310" s="215"/>
      <c r="H310" s="215"/>
      <c r="I310" s="225"/>
      <c r="J310" s="225"/>
      <c r="K310" s="315">
        <f t="shared" si="13"/>
        <v>0</v>
      </c>
      <c r="L310" s="70"/>
      <c r="M310" s="67"/>
      <c r="N310" s="70"/>
      <c r="O310" s="67"/>
      <c r="P310" s="78"/>
      <c r="Q310" s="78"/>
      <c r="R310" s="78"/>
      <c r="S310" s="192"/>
      <c r="T310" s="27" t="str">
        <f t="shared" si="14"/>
        <v/>
      </c>
      <c r="U310" s="49" t="str">
        <f t="shared" si="15"/>
        <v/>
      </c>
    </row>
    <row r="311" spans="1:21" ht="21" customHeight="1" x14ac:dyDescent="0.15">
      <c r="A311" s="266">
        <v>305</v>
      </c>
      <c r="B311" s="78"/>
      <c r="C311" s="78"/>
      <c r="D311" s="86"/>
      <c r="E311" s="86"/>
      <c r="F311" s="77"/>
      <c r="G311" s="215"/>
      <c r="H311" s="215"/>
      <c r="I311" s="225"/>
      <c r="J311" s="225"/>
      <c r="K311" s="315">
        <f t="shared" si="13"/>
        <v>0</v>
      </c>
      <c r="L311" s="70"/>
      <c r="M311" s="67"/>
      <c r="N311" s="70"/>
      <c r="O311" s="67"/>
      <c r="P311" s="78"/>
      <c r="Q311" s="78"/>
      <c r="R311" s="78"/>
      <c r="S311" s="192"/>
      <c r="T311" s="27" t="str">
        <f t="shared" si="14"/>
        <v/>
      </c>
      <c r="U311" s="49" t="str">
        <f t="shared" si="15"/>
        <v/>
      </c>
    </row>
    <row r="312" spans="1:21" ht="21" customHeight="1" x14ac:dyDescent="0.15">
      <c r="A312" s="266">
        <v>306</v>
      </c>
      <c r="B312" s="78"/>
      <c r="C312" s="78"/>
      <c r="D312" s="86"/>
      <c r="E312" s="86"/>
      <c r="F312" s="77"/>
      <c r="G312" s="215"/>
      <c r="H312" s="215"/>
      <c r="I312" s="225"/>
      <c r="J312" s="225"/>
      <c r="K312" s="315">
        <f t="shared" si="13"/>
        <v>0</v>
      </c>
      <c r="L312" s="70"/>
      <c r="M312" s="271"/>
      <c r="N312" s="70"/>
      <c r="O312" s="271"/>
      <c r="P312" s="78"/>
      <c r="Q312" s="78"/>
      <c r="R312" s="78"/>
      <c r="S312" s="192"/>
      <c r="T312" s="27" t="str">
        <f t="shared" si="14"/>
        <v/>
      </c>
      <c r="U312" s="49" t="str">
        <f t="shared" si="15"/>
        <v/>
      </c>
    </row>
    <row r="313" spans="1:21" ht="21" customHeight="1" x14ac:dyDescent="0.15">
      <c r="A313" s="266">
        <v>307</v>
      </c>
      <c r="B313" s="78"/>
      <c r="C313" s="78"/>
      <c r="D313" s="86"/>
      <c r="E313" s="86"/>
      <c r="F313" s="77"/>
      <c r="G313" s="215"/>
      <c r="H313" s="215"/>
      <c r="I313" s="225"/>
      <c r="J313" s="225"/>
      <c r="K313" s="315">
        <f t="shared" si="13"/>
        <v>0</v>
      </c>
      <c r="L313" s="70"/>
      <c r="M313" s="67"/>
      <c r="N313" s="70"/>
      <c r="O313" s="67"/>
      <c r="P313" s="78"/>
      <c r="Q313" s="78"/>
      <c r="R313" s="78"/>
      <c r="S313" s="192"/>
      <c r="T313" s="27" t="str">
        <f t="shared" si="14"/>
        <v/>
      </c>
      <c r="U313" s="49" t="str">
        <f t="shared" si="15"/>
        <v/>
      </c>
    </row>
    <row r="314" spans="1:21" ht="21" customHeight="1" x14ac:dyDescent="0.15">
      <c r="A314" s="266">
        <v>308</v>
      </c>
      <c r="B314" s="78"/>
      <c r="C314" s="78"/>
      <c r="D314" s="86"/>
      <c r="E314" s="86"/>
      <c r="F314" s="77"/>
      <c r="G314" s="215"/>
      <c r="H314" s="215"/>
      <c r="I314" s="225"/>
      <c r="J314" s="225"/>
      <c r="K314" s="315">
        <f t="shared" si="13"/>
        <v>0</v>
      </c>
      <c r="L314" s="70"/>
      <c r="M314" s="67"/>
      <c r="N314" s="70"/>
      <c r="O314" s="67"/>
      <c r="P314" s="78"/>
      <c r="Q314" s="78"/>
      <c r="R314" s="78"/>
      <c r="S314" s="192"/>
      <c r="T314" s="27" t="str">
        <f t="shared" si="14"/>
        <v/>
      </c>
      <c r="U314" s="49" t="str">
        <f t="shared" si="15"/>
        <v/>
      </c>
    </row>
    <row r="315" spans="1:21" ht="21" customHeight="1" x14ac:dyDescent="0.15">
      <c r="A315" s="266">
        <v>309</v>
      </c>
      <c r="B315" s="78"/>
      <c r="C315" s="78"/>
      <c r="D315" s="86"/>
      <c r="E315" s="86"/>
      <c r="F315" s="77"/>
      <c r="G315" s="215"/>
      <c r="H315" s="215"/>
      <c r="I315" s="225"/>
      <c r="J315" s="225"/>
      <c r="K315" s="315">
        <f t="shared" si="13"/>
        <v>0</v>
      </c>
      <c r="L315" s="70"/>
      <c r="M315" s="67"/>
      <c r="N315" s="70"/>
      <c r="O315" s="67"/>
      <c r="P315" s="78"/>
      <c r="Q315" s="78"/>
      <c r="R315" s="78"/>
      <c r="S315" s="192"/>
      <c r="T315" s="27" t="str">
        <f t="shared" si="14"/>
        <v/>
      </c>
      <c r="U315" s="49" t="str">
        <f t="shared" si="15"/>
        <v/>
      </c>
    </row>
    <row r="316" spans="1:21" ht="21" customHeight="1" x14ac:dyDescent="0.15">
      <c r="A316" s="266">
        <v>310</v>
      </c>
      <c r="B316" s="78"/>
      <c r="C316" s="78"/>
      <c r="D316" s="86"/>
      <c r="E316" s="86"/>
      <c r="F316" s="77"/>
      <c r="G316" s="215"/>
      <c r="H316" s="215"/>
      <c r="I316" s="225"/>
      <c r="J316" s="225"/>
      <c r="K316" s="315">
        <f t="shared" si="13"/>
        <v>0</v>
      </c>
      <c r="L316" s="70"/>
      <c r="M316" s="67"/>
      <c r="N316" s="70"/>
      <c r="O316" s="67"/>
      <c r="P316" s="78"/>
      <c r="Q316" s="78"/>
      <c r="R316" s="78"/>
      <c r="S316" s="192"/>
      <c r="T316" s="27" t="str">
        <f t="shared" si="14"/>
        <v/>
      </c>
      <c r="U316" s="49" t="str">
        <f t="shared" si="15"/>
        <v/>
      </c>
    </row>
    <row r="317" spans="1:21" ht="21" customHeight="1" x14ac:dyDescent="0.15">
      <c r="A317" s="266">
        <v>311</v>
      </c>
      <c r="B317" s="78"/>
      <c r="C317" s="78"/>
      <c r="D317" s="86"/>
      <c r="E317" s="86"/>
      <c r="F317" s="77"/>
      <c r="G317" s="215"/>
      <c r="H317" s="215"/>
      <c r="I317" s="225"/>
      <c r="J317" s="225"/>
      <c r="K317" s="315">
        <f t="shared" si="13"/>
        <v>0</v>
      </c>
      <c r="L317" s="70"/>
      <c r="M317" s="67"/>
      <c r="N317" s="70"/>
      <c r="O317" s="67"/>
      <c r="P317" s="78"/>
      <c r="Q317" s="78"/>
      <c r="R317" s="78"/>
      <c r="S317" s="192"/>
      <c r="T317" s="27" t="str">
        <f t="shared" si="14"/>
        <v/>
      </c>
      <c r="U317" s="49" t="str">
        <f t="shared" si="15"/>
        <v/>
      </c>
    </row>
    <row r="318" spans="1:21" ht="21" customHeight="1" x14ac:dyDescent="0.15">
      <c r="A318" s="266">
        <v>312</v>
      </c>
      <c r="B318" s="78"/>
      <c r="C318" s="78"/>
      <c r="D318" s="86"/>
      <c r="E318" s="86"/>
      <c r="F318" s="77"/>
      <c r="G318" s="215"/>
      <c r="H318" s="215"/>
      <c r="I318" s="225"/>
      <c r="J318" s="225"/>
      <c r="K318" s="315">
        <f t="shared" si="13"/>
        <v>0</v>
      </c>
      <c r="L318" s="70"/>
      <c r="M318" s="67"/>
      <c r="N318" s="70"/>
      <c r="O318" s="67"/>
      <c r="P318" s="78"/>
      <c r="Q318" s="78"/>
      <c r="R318" s="78"/>
      <c r="S318" s="192"/>
      <c r="T318" s="27" t="str">
        <f t="shared" si="14"/>
        <v/>
      </c>
      <c r="U318" s="49" t="str">
        <f t="shared" si="15"/>
        <v/>
      </c>
    </row>
    <row r="319" spans="1:21" ht="21" customHeight="1" x14ac:dyDescent="0.15">
      <c r="A319" s="177">
        <v>313</v>
      </c>
      <c r="B319" s="78"/>
      <c r="C319" s="78"/>
      <c r="D319" s="86"/>
      <c r="E319" s="86"/>
      <c r="F319" s="77"/>
      <c r="G319" s="215"/>
      <c r="H319" s="215"/>
      <c r="I319" s="225"/>
      <c r="J319" s="225"/>
      <c r="K319" s="315">
        <f t="shared" si="13"/>
        <v>0</v>
      </c>
      <c r="L319" s="70"/>
      <c r="M319" s="67"/>
      <c r="N319" s="70"/>
      <c r="O319" s="67"/>
      <c r="P319" s="78"/>
      <c r="Q319" s="78"/>
      <c r="R319" s="78"/>
      <c r="S319" s="192"/>
      <c r="T319" s="27" t="str">
        <f t="shared" si="14"/>
        <v/>
      </c>
      <c r="U319" s="49" t="str">
        <f t="shared" si="15"/>
        <v/>
      </c>
    </row>
    <row r="320" spans="1:21" ht="21" customHeight="1" x14ac:dyDescent="0.15">
      <c r="A320" s="266">
        <v>314</v>
      </c>
      <c r="B320" s="67"/>
      <c r="C320" s="78"/>
      <c r="D320" s="86"/>
      <c r="E320" s="86"/>
      <c r="F320" s="77"/>
      <c r="G320" s="216"/>
      <c r="H320" s="215"/>
      <c r="I320" s="225"/>
      <c r="J320" s="225"/>
      <c r="K320" s="315">
        <f t="shared" si="13"/>
        <v>0</v>
      </c>
      <c r="L320" s="70"/>
      <c r="M320" s="67"/>
      <c r="N320" s="70"/>
      <c r="O320" s="67"/>
      <c r="P320" s="67"/>
      <c r="Q320" s="67"/>
      <c r="R320" s="67"/>
      <c r="S320" s="192"/>
      <c r="T320" s="27" t="str">
        <f t="shared" si="14"/>
        <v/>
      </c>
      <c r="U320" s="49" t="str">
        <f t="shared" si="15"/>
        <v/>
      </c>
    </row>
    <row r="321" spans="1:21" ht="21" customHeight="1" x14ac:dyDescent="0.15">
      <c r="A321" s="266">
        <v>315</v>
      </c>
      <c r="B321" s="67"/>
      <c r="C321" s="78"/>
      <c r="D321" s="86"/>
      <c r="E321" s="86"/>
      <c r="F321" s="77"/>
      <c r="G321" s="216"/>
      <c r="H321" s="215"/>
      <c r="I321" s="225"/>
      <c r="J321" s="225"/>
      <c r="K321" s="315">
        <f t="shared" si="13"/>
        <v>0</v>
      </c>
      <c r="L321" s="70"/>
      <c r="M321" s="67"/>
      <c r="N321" s="70"/>
      <c r="O321" s="67"/>
      <c r="P321" s="67"/>
      <c r="Q321" s="67"/>
      <c r="R321" s="67"/>
      <c r="S321" s="192"/>
      <c r="T321" s="27" t="str">
        <f t="shared" si="14"/>
        <v/>
      </c>
      <c r="U321" s="49" t="str">
        <f t="shared" si="15"/>
        <v/>
      </c>
    </row>
    <row r="322" spans="1:21" ht="21" customHeight="1" x14ac:dyDescent="0.15">
      <c r="A322" s="266">
        <v>316</v>
      </c>
      <c r="B322" s="67"/>
      <c r="C322" s="78"/>
      <c r="D322" s="86"/>
      <c r="E322" s="86"/>
      <c r="F322" s="77"/>
      <c r="G322" s="216"/>
      <c r="H322" s="215"/>
      <c r="I322" s="225"/>
      <c r="J322" s="225"/>
      <c r="K322" s="315">
        <f t="shared" si="13"/>
        <v>0</v>
      </c>
      <c r="L322" s="70"/>
      <c r="M322" s="67"/>
      <c r="N322" s="70"/>
      <c r="O322" s="67"/>
      <c r="P322" s="67"/>
      <c r="Q322" s="67"/>
      <c r="R322" s="67"/>
      <c r="S322" s="192"/>
      <c r="T322" s="27" t="str">
        <f t="shared" si="14"/>
        <v/>
      </c>
      <c r="U322" s="49" t="str">
        <f t="shared" si="15"/>
        <v/>
      </c>
    </row>
    <row r="323" spans="1:21" ht="21" customHeight="1" x14ac:dyDescent="0.15">
      <c r="A323" s="266">
        <v>317</v>
      </c>
      <c r="B323" s="67"/>
      <c r="C323" s="78"/>
      <c r="D323" s="86"/>
      <c r="E323" s="86"/>
      <c r="F323" s="77"/>
      <c r="G323" s="216"/>
      <c r="H323" s="215"/>
      <c r="I323" s="225"/>
      <c r="J323" s="225"/>
      <c r="K323" s="315">
        <f t="shared" si="13"/>
        <v>0</v>
      </c>
      <c r="L323" s="70"/>
      <c r="M323" s="67"/>
      <c r="N323" s="70"/>
      <c r="O323" s="67"/>
      <c r="P323" s="67"/>
      <c r="Q323" s="67"/>
      <c r="R323" s="67"/>
      <c r="S323" s="192"/>
      <c r="T323" s="27" t="str">
        <f t="shared" si="14"/>
        <v/>
      </c>
      <c r="U323" s="49" t="str">
        <f t="shared" si="15"/>
        <v/>
      </c>
    </row>
    <row r="324" spans="1:21" ht="21" customHeight="1" x14ac:dyDescent="0.15">
      <c r="A324" s="266">
        <v>318</v>
      </c>
      <c r="B324" s="67"/>
      <c r="C324" s="78"/>
      <c r="D324" s="86"/>
      <c r="E324" s="86"/>
      <c r="F324" s="77"/>
      <c r="G324" s="216"/>
      <c r="H324" s="215"/>
      <c r="I324" s="225"/>
      <c r="J324" s="225"/>
      <c r="K324" s="315">
        <f t="shared" si="13"/>
        <v>0</v>
      </c>
      <c r="L324" s="70"/>
      <c r="M324" s="67"/>
      <c r="N324" s="70"/>
      <c r="O324" s="67"/>
      <c r="P324" s="67"/>
      <c r="Q324" s="67"/>
      <c r="R324" s="67"/>
      <c r="S324" s="192"/>
      <c r="T324" s="27" t="str">
        <f t="shared" si="14"/>
        <v/>
      </c>
      <c r="U324" s="49" t="str">
        <f t="shared" si="15"/>
        <v/>
      </c>
    </row>
    <row r="325" spans="1:21" ht="21" customHeight="1" x14ac:dyDescent="0.15">
      <c r="A325" s="266">
        <v>319</v>
      </c>
      <c r="B325" s="67"/>
      <c r="C325" s="78"/>
      <c r="D325" s="86"/>
      <c r="E325" s="86"/>
      <c r="F325" s="77"/>
      <c r="G325" s="216"/>
      <c r="H325" s="215"/>
      <c r="I325" s="225"/>
      <c r="J325" s="225"/>
      <c r="K325" s="315">
        <f t="shared" si="13"/>
        <v>0</v>
      </c>
      <c r="L325" s="70"/>
      <c r="M325" s="67"/>
      <c r="N325" s="70"/>
      <c r="O325" s="67"/>
      <c r="P325" s="67"/>
      <c r="Q325" s="67"/>
      <c r="R325" s="67"/>
      <c r="S325" s="192"/>
      <c r="T325" s="27" t="str">
        <f t="shared" si="14"/>
        <v/>
      </c>
      <c r="U325" s="49" t="str">
        <f t="shared" si="15"/>
        <v/>
      </c>
    </row>
    <row r="326" spans="1:21" ht="21" customHeight="1" x14ac:dyDescent="0.15">
      <c r="A326" s="267">
        <v>320</v>
      </c>
      <c r="B326" s="104"/>
      <c r="C326" s="167"/>
      <c r="D326" s="106"/>
      <c r="E326" s="106"/>
      <c r="F326" s="166"/>
      <c r="G326" s="218"/>
      <c r="H326" s="217"/>
      <c r="I326" s="226"/>
      <c r="J326" s="226"/>
      <c r="K326" s="316">
        <f t="shared" si="13"/>
        <v>0</v>
      </c>
      <c r="L326" s="159"/>
      <c r="M326" s="104"/>
      <c r="N326" s="159"/>
      <c r="O326" s="104"/>
      <c r="P326" s="104"/>
      <c r="Q326" s="104"/>
      <c r="R326" s="104"/>
      <c r="S326" s="269"/>
      <c r="T326" s="342" t="str">
        <f t="shared" si="14"/>
        <v/>
      </c>
      <c r="U326" s="49" t="str">
        <f t="shared" si="15"/>
        <v/>
      </c>
    </row>
    <row r="327" spans="1:21" ht="21" customHeight="1" x14ac:dyDescent="0.15">
      <c r="A327" s="268">
        <v>321</v>
      </c>
      <c r="B327" s="103"/>
      <c r="C327" s="103"/>
      <c r="D327" s="102"/>
      <c r="E327" s="102"/>
      <c r="F327" s="164"/>
      <c r="G327" s="210"/>
      <c r="H327" s="210"/>
      <c r="I327" s="227"/>
      <c r="J327" s="227"/>
      <c r="K327" s="314">
        <f t="shared" ref="K327:K390" si="16">J327-E327</f>
        <v>0</v>
      </c>
      <c r="L327" s="200"/>
      <c r="M327" s="71"/>
      <c r="N327" s="200"/>
      <c r="O327" s="71"/>
      <c r="P327" s="103"/>
      <c r="Q327" s="103"/>
      <c r="R327" s="103"/>
      <c r="S327" s="270"/>
      <c r="T327" s="27" t="str">
        <f t="shared" ref="T327:T390" si="17">CONCATENATE(L327,C327)</f>
        <v/>
      </c>
      <c r="U327" s="49" t="str">
        <f t="shared" ref="U327:U390" si="18">CONCATENATE(N327,H327)</f>
        <v/>
      </c>
    </row>
    <row r="328" spans="1:21" ht="21" customHeight="1" x14ac:dyDescent="0.15">
      <c r="A328" s="266">
        <v>322</v>
      </c>
      <c r="B328" s="78"/>
      <c r="C328" s="78"/>
      <c r="D328" s="86"/>
      <c r="E328" s="86"/>
      <c r="F328" s="77"/>
      <c r="G328" s="215"/>
      <c r="H328" s="215"/>
      <c r="I328" s="225"/>
      <c r="J328" s="225"/>
      <c r="K328" s="315">
        <f t="shared" si="16"/>
        <v>0</v>
      </c>
      <c r="L328" s="70"/>
      <c r="M328" s="67"/>
      <c r="N328" s="70"/>
      <c r="O328" s="67"/>
      <c r="P328" s="78"/>
      <c r="Q328" s="78"/>
      <c r="R328" s="78"/>
      <c r="S328" s="192"/>
      <c r="T328" s="27" t="str">
        <f t="shared" si="17"/>
        <v/>
      </c>
      <c r="U328" s="49" t="str">
        <f t="shared" si="18"/>
        <v/>
      </c>
    </row>
    <row r="329" spans="1:21" ht="21" customHeight="1" x14ac:dyDescent="0.15">
      <c r="A329" s="266">
        <v>323</v>
      </c>
      <c r="B329" s="78"/>
      <c r="C329" s="78"/>
      <c r="D329" s="86"/>
      <c r="E329" s="86"/>
      <c r="F329" s="77"/>
      <c r="G329" s="215"/>
      <c r="H329" s="215"/>
      <c r="I329" s="225"/>
      <c r="J329" s="225"/>
      <c r="K329" s="315">
        <f t="shared" si="16"/>
        <v>0</v>
      </c>
      <c r="L329" s="70"/>
      <c r="M329" s="67"/>
      <c r="N329" s="70"/>
      <c r="O329" s="67"/>
      <c r="P329" s="78"/>
      <c r="Q329" s="78"/>
      <c r="R329" s="78"/>
      <c r="S329" s="192"/>
      <c r="T329" s="27" t="str">
        <f t="shared" si="17"/>
        <v/>
      </c>
      <c r="U329" s="49" t="str">
        <f t="shared" si="18"/>
        <v/>
      </c>
    </row>
    <row r="330" spans="1:21" ht="21" customHeight="1" x14ac:dyDescent="0.15">
      <c r="A330" s="266">
        <v>324</v>
      </c>
      <c r="B330" s="78"/>
      <c r="C330" s="78"/>
      <c r="D330" s="86"/>
      <c r="E330" s="86"/>
      <c r="F330" s="77"/>
      <c r="G330" s="215"/>
      <c r="H330" s="215"/>
      <c r="I330" s="225"/>
      <c r="J330" s="225"/>
      <c r="K330" s="315">
        <f t="shared" si="16"/>
        <v>0</v>
      </c>
      <c r="L330" s="70"/>
      <c r="M330" s="67"/>
      <c r="N330" s="70"/>
      <c r="O330" s="67"/>
      <c r="P330" s="78"/>
      <c r="Q330" s="78"/>
      <c r="R330" s="78"/>
      <c r="S330" s="192"/>
      <c r="T330" s="27" t="str">
        <f t="shared" si="17"/>
        <v/>
      </c>
      <c r="U330" s="49" t="str">
        <f t="shared" si="18"/>
        <v/>
      </c>
    </row>
    <row r="331" spans="1:21" ht="21" customHeight="1" x14ac:dyDescent="0.15">
      <c r="A331" s="266">
        <v>325</v>
      </c>
      <c r="B331" s="78"/>
      <c r="C331" s="78"/>
      <c r="D331" s="86"/>
      <c r="E331" s="86"/>
      <c r="F331" s="77"/>
      <c r="G331" s="215"/>
      <c r="H331" s="215"/>
      <c r="I331" s="225"/>
      <c r="J331" s="225"/>
      <c r="K331" s="315">
        <f t="shared" si="16"/>
        <v>0</v>
      </c>
      <c r="L331" s="70"/>
      <c r="M331" s="67"/>
      <c r="N331" s="70"/>
      <c r="O331" s="67"/>
      <c r="P331" s="78"/>
      <c r="Q331" s="78"/>
      <c r="R331" s="78"/>
      <c r="S331" s="192"/>
      <c r="T331" s="27" t="str">
        <f t="shared" si="17"/>
        <v/>
      </c>
      <c r="U331" s="49" t="str">
        <f t="shared" si="18"/>
        <v/>
      </c>
    </row>
    <row r="332" spans="1:21" ht="21" customHeight="1" x14ac:dyDescent="0.15">
      <c r="A332" s="266">
        <v>326</v>
      </c>
      <c r="B332" s="78"/>
      <c r="C332" s="78"/>
      <c r="D332" s="86"/>
      <c r="E332" s="86"/>
      <c r="F332" s="77"/>
      <c r="G332" s="215"/>
      <c r="H332" s="215"/>
      <c r="I332" s="225"/>
      <c r="J332" s="225"/>
      <c r="K332" s="315">
        <f t="shared" si="16"/>
        <v>0</v>
      </c>
      <c r="L332" s="70"/>
      <c r="M332" s="271"/>
      <c r="N332" s="70"/>
      <c r="O332" s="271"/>
      <c r="P332" s="78"/>
      <c r="Q332" s="78"/>
      <c r="R332" s="78"/>
      <c r="S332" s="192"/>
      <c r="T332" s="27" t="str">
        <f t="shared" si="17"/>
        <v/>
      </c>
      <c r="U332" s="49" t="str">
        <f t="shared" si="18"/>
        <v/>
      </c>
    </row>
    <row r="333" spans="1:21" ht="21" customHeight="1" x14ac:dyDescent="0.15">
      <c r="A333" s="266">
        <v>327</v>
      </c>
      <c r="B333" s="78"/>
      <c r="C333" s="78"/>
      <c r="D333" s="86"/>
      <c r="E333" s="86"/>
      <c r="F333" s="77"/>
      <c r="G333" s="215"/>
      <c r="H333" s="215"/>
      <c r="I333" s="225"/>
      <c r="J333" s="225"/>
      <c r="K333" s="315">
        <f t="shared" si="16"/>
        <v>0</v>
      </c>
      <c r="L333" s="70"/>
      <c r="M333" s="67"/>
      <c r="N333" s="70"/>
      <c r="O333" s="67"/>
      <c r="P333" s="78"/>
      <c r="Q333" s="78"/>
      <c r="R333" s="78"/>
      <c r="S333" s="192"/>
      <c r="T333" s="27" t="str">
        <f t="shared" si="17"/>
        <v/>
      </c>
      <c r="U333" s="49" t="str">
        <f t="shared" si="18"/>
        <v/>
      </c>
    </row>
    <row r="334" spans="1:21" ht="21" customHeight="1" x14ac:dyDescent="0.15">
      <c r="A334" s="266">
        <v>328</v>
      </c>
      <c r="B334" s="78"/>
      <c r="C334" s="78"/>
      <c r="D334" s="86"/>
      <c r="E334" s="86"/>
      <c r="F334" s="77"/>
      <c r="G334" s="215"/>
      <c r="H334" s="215"/>
      <c r="I334" s="225"/>
      <c r="J334" s="225"/>
      <c r="K334" s="315">
        <f t="shared" si="16"/>
        <v>0</v>
      </c>
      <c r="L334" s="70"/>
      <c r="M334" s="67"/>
      <c r="N334" s="70"/>
      <c r="O334" s="67"/>
      <c r="P334" s="78"/>
      <c r="Q334" s="78"/>
      <c r="R334" s="78"/>
      <c r="S334" s="192"/>
      <c r="T334" s="27" t="str">
        <f t="shared" si="17"/>
        <v/>
      </c>
      <c r="U334" s="49" t="str">
        <f t="shared" si="18"/>
        <v/>
      </c>
    </row>
    <row r="335" spans="1:21" ht="21" customHeight="1" x14ac:dyDescent="0.15">
      <c r="A335" s="266">
        <v>329</v>
      </c>
      <c r="B335" s="78"/>
      <c r="C335" s="78"/>
      <c r="D335" s="86"/>
      <c r="E335" s="86"/>
      <c r="F335" s="77"/>
      <c r="G335" s="215"/>
      <c r="H335" s="215"/>
      <c r="I335" s="225"/>
      <c r="J335" s="225"/>
      <c r="K335" s="315">
        <f t="shared" si="16"/>
        <v>0</v>
      </c>
      <c r="L335" s="70"/>
      <c r="M335" s="67"/>
      <c r="N335" s="70"/>
      <c r="O335" s="67"/>
      <c r="P335" s="78"/>
      <c r="Q335" s="78"/>
      <c r="R335" s="78"/>
      <c r="S335" s="192"/>
      <c r="T335" s="27" t="str">
        <f t="shared" si="17"/>
        <v/>
      </c>
      <c r="U335" s="49" t="str">
        <f t="shared" si="18"/>
        <v/>
      </c>
    </row>
    <row r="336" spans="1:21" ht="21" customHeight="1" x14ac:dyDescent="0.15">
      <c r="A336" s="266">
        <v>330</v>
      </c>
      <c r="B336" s="78"/>
      <c r="C336" s="78"/>
      <c r="D336" s="86"/>
      <c r="E336" s="86"/>
      <c r="F336" s="77"/>
      <c r="G336" s="215"/>
      <c r="H336" s="215"/>
      <c r="I336" s="225"/>
      <c r="J336" s="225"/>
      <c r="K336" s="315">
        <f t="shared" si="16"/>
        <v>0</v>
      </c>
      <c r="L336" s="70"/>
      <c r="M336" s="67"/>
      <c r="N336" s="70"/>
      <c r="O336" s="67"/>
      <c r="P336" s="78"/>
      <c r="Q336" s="78"/>
      <c r="R336" s="78"/>
      <c r="S336" s="192"/>
      <c r="T336" s="27" t="str">
        <f t="shared" si="17"/>
        <v/>
      </c>
      <c r="U336" s="49" t="str">
        <f t="shared" si="18"/>
        <v/>
      </c>
    </row>
    <row r="337" spans="1:21" ht="21" customHeight="1" x14ac:dyDescent="0.15">
      <c r="A337" s="266">
        <v>331</v>
      </c>
      <c r="B337" s="78"/>
      <c r="C337" s="78"/>
      <c r="D337" s="86"/>
      <c r="E337" s="86"/>
      <c r="F337" s="77"/>
      <c r="G337" s="215"/>
      <c r="H337" s="215"/>
      <c r="I337" s="225"/>
      <c r="J337" s="225"/>
      <c r="K337" s="315">
        <f t="shared" si="16"/>
        <v>0</v>
      </c>
      <c r="L337" s="70"/>
      <c r="M337" s="67"/>
      <c r="N337" s="70"/>
      <c r="O337" s="67"/>
      <c r="P337" s="78"/>
      <c r="Q337" s="78"/>
      <c r="R337" s="78"/>
      <c r="S337" s="192"/>
      <c r="T337" s="27" t="str">
        <f t="shared" si="17"/>
        <v/>
      </c>
      <c r="U337" s="49" t="str">
        <f t="shared" si="18"/>
        <v/>
      </c>
    </row>
    <row r="338" spans="1:21" ht="21" customHeight="1" x14ac:dyDescent="0.15">
      <c r="A338" s="266">
        <v>332</v>
      </c>
      <c r="B338" s="78"/>
      <c r="C338" s="78"/>
      <c r="D338" s="86"/>
      <c r="E338" s="86"/>
      <c r="F338" s="77"/>
      <c r="G338" s="215"/>
      <c r="H338" s="215"/>
      <c r="I338" s="225"/>
      <c r="J338" s="225"/>
      <c r="K338" s="315">
        <f t="shared" si="16"/>
        <v>0</v>
      </c>
      <c r="L338" s="70"/>
      <c r="M338" s="67"/>
      <c r="N338" s="70"/>
      <c r="O338" s="67"/>
      <c r="P338" s="78"/>
      <c r="Q338" s="78"/>
      <c r="R338" s="78"/>
      <c r="S338" s="192"/>
      <c r="T338" s="27" t="str">
        <f t="shared" si="17"/>
        <v/>
      </c>
      <c r="U338" s="49" t="str">
        <f t="shared" si="18"/>
        <v/>
      </c>
    </row>
    <row r="339" spans="1:21" ht="21" customHeight="1" x14ac:dyDescent="0.15">
      <c r="A339" s="177">
        <v>333</v>
      </c>
      <c r="B339" s="78"/>
      <c r="C339" s="78"/>
      <c r="D339" s="86"/>
      <c r="E339" s="86"/>
      <c r="F339" s="77"/>
      <c r="G339" s="215"/>
      <c r="H339" s="215"/>
      <c r="I339" s="225"/>
      <c r="J339" s="225"/>
      <c r="K339" s="315">
        <f t="shared" si="16"/>
        <v>0</v>
      </c>
      <c r="L339" s="70"/>
      <c r="M339" s="67"/>
      <c r="N339" s="70"/>
      <c r="O339" s="67"/>
      <c r="P339" s="78"/>
      <c r="Q339" s="78"/>
      <c r="R339" s="78"/>
      <c r="S339" s="192"/>
      <c r="T339" s="27" t="str">
        <f t="shared" si="17"/>
        <v/>
      </c>
      <c r="U339" s="49" t="str">
        <f t="shared" si="18"/>
        <v/>
      </c>
    </row>
    <row r="340" spans="1:21" ht="21" customHeight="1" x14ac:dyDescent="0.15">
      <c r="A340" s="266">
        <v>334</v>
      </c>
      <c r="B340" s="67"/>
      <c r="C340" s="78"/>
      <c r="D340" s="86"/>
      <c r="E340" s="86"/>
      <c r="F340" s="77"/>
      <c r="G340" s="216"/>
      <c r="H340" s="215"/>
      <c r="I340" s="225"/>
      <c r="J340" s="225"/>
      <c r="K340" s="315">
        <f t="shared" si="16"/>
        <v>0</v>
      </c>
      <c r="L340" s="70"/>
      <c r="M340" s="67"/>
      <c r="N340" s="70"/>
      <c r="O340" s="67"/>
      <c r="P340" s="67"/>
      <c r="Q340" s="67"/>
      <c r="R340" s="67"/>
      <c r="S340" s="192"/>
      <c r="T340" s="27" t="str">
        <f t="shared" si="17"/>
        <v/>
      </c>
      <c r="U340" s="49" t="str">
        <f t="shared" si="18"/>
        <v/>
      </c>
    </row>
    <row r="341" spans="1:21" ht="21" customHeight="1" x14ac:dyDescent="0.15">
      <c r="A341" s="266">
        <v>335</v>
      </c>
      <c r="B341" s="67"/>
      <c r="C341" s="78"/>
      <c r="D341" s="86"/>
      <c r="E341" s="86"/>
      <c r="F341" s="77"/>
      <c r="G341" s="216"/>
      <c r="H341" s="215"/>
      <c r="I341" s="225"/>
      <c r="J341" s="225"/>
      <c r="K341" s="315">
        <f t="shared" si="16"/>
        <v>0</v>
      </c>
      <c r="L341" s="70"/>
      <c r="M341" s="67"/>
      <c r="N341" s="70"/>
      <c r="O341" s="67"/>
      <c r="P341" s="67"/>
      <c r="Q341" s="67"/>
      <c r="R341" s="67"/>
      <c r="S341" s="192"/>
      <c r="T341" s="27" t="str">
        <f t="shared" si="17"/>
        <v/>
      </c>
      <c r="U341" s="49" t="str">
        <f t="shared" si="18"/>
        <v/>
      </c>
    </row>
    <row r="342" spans="1:21" ht="21" customHeight="1" x14ac:dyDescent="0.15">
      <c r="A342" s="266"/>
      <c r="B342" s="67"/>
      <c r="C342" s="78"/>
      <c r="D342" s="86"/>
      <c r="E342" s="86"/>
      <c r="F342" s="77"/>
      <c r="G342" s="216"/>
      <c r="H342" s="215"/>
      <c r="I342" s="225"/>
      <c r="J342" s="225"/>
      <c r="K342" s="315">
        <f t="shared" si="16"/>
        <v>0</v>
      </c>
      <c r="L342" s="70"/>
      <c r="M342" s="67"/>
      <c r="N342" s="70"/>
      <c r="O342" s="67"/>
      <c r="P342" s="67"/>
      <c r="Q342" s="67"/>
      <c r="R342" s="67"/>
      <c r="S342" s="192"/>
      <c r="T342" s="27" t="str">
        <f t="shared" si="17"/>
        <v/>
      </c>
      <c r="U342" s="49" t="str">
        <f t="shared" si="18"/>
        <v/>
      </c>
    </row>
    <row r="343" spans="1:21" ht="21" customHeight="1" x14ac:dyDescent="0.15">
      <c r="A343" s="266"/>
      <c r="B343" s="67"/>
      <c r="C343" s="78"/>
      <c r="D343" s="86"/>
      <c r="E343" s="86"/>
      <c r="F343" s="77"/>
      <c r="G343" s="216"/>
      <c r="H343" s="215"/>
      <c r="I343" s="225"/>
      <c r="J343" s="225"/>
      <c r="K343" s="315">
        <f t="shared" si="16"/>
        <v>0</v>
      </c>
      <c r="L343" s="70"/>
      <c r="M343" s="67"/>
      <c r="N343" s="70"/>
      <c r="O343" s="67"/>
      <c r="P343" s="67"/>
      <c r="Q343" s="67"/>
      <c r="R343" s="67"/>
      <c r="S343" s="192"/>
      <c r="T343" s="27" t="str">
        <f t="shared" si="17"/>
        <v/>
      </c>
      <c r="U343" s="49" t="str">
        <f t="shared" si="18"/>
        <v/>
      </c>
    </row>
    <row r="344" spans="1:21" ht="21" customHeight="1" x14ac:dyDescent="0.15">
      <c r="A344" s="266"/>
      <c r="B344" s="67"/>
      <c r="C344" s="78"/>
      <c r="D344" s="86"/>
      <c r="E344" s="86"/>
      <c r="F344" s="77"/>
      <c r="G344" s="216"/>
      <c r="H344" s="215"/>
      <c r="I344" s="225"/>
      <c r="J344" s="225"/>
      <c r="K344" s="315">
        <f t="shared" si="16"/>
        <v>0</v>
      </c>
      <c r="L344" s="70"/>
      <c r="M344" s="67"/>
      <c r="N344" s="70"/>
      <c r="O344" s="67"/>
      <c r="P344" s="67"/>
      <c r="Q344" s="67"/>
      <c r="R344" s="67"/>
      <c r="S344" s="192"/>
      <c r="T344" s="27" t="str">
        <f t="shared" si="17"/>
        <v/>
      </c>
      <c r="U344" s="49" t="str">
        <f t="shared" si="18"/>
        <v/>
      </c>
    </row>
    <row r="345" spans="1:21" ht="21" customHeight="1" x14ac:dyDescent="0.15">
      <c r="A345" s="266"/>
      <c r="B345" s="67"/>
      <c r="C345" s="78"/>
      <c r="D345" s="86"/>
      <c r="E345" s="86"/>
      <c r="F345" s="77"/>
      <c r="G345" s="216"/>
      <c r="H345" s="215"/>
      <c r="I345" s="225"/>
      <c r="J345" s="225"/>
      <c r="K345" s="315">
        <f t="shared" si="16"/>
        <v>0</v>
      </c>
      <c r="L345" s="70"/>
      <c r="M345" s="67"/>
      <c r="N345" s="70"/>
      <c r="O345" s="67"/>
      <c r="P345" s="67"/>
      <c r="Q345" s="67"/>
      <c r="R345" s="67"/>
      <c r="S345" s="192"/>
      <c r="T345" s="27" t="str">
        <f t="shared" si="17"/>
        <v/>
      </c>
      <c r="U345" s="49" t="str">
        <f t="shared" si="18"/>
        <v/>
      </c>
    </row>
    <row r="346" spans="1:21" ht="21" customHeight="1" x14ac:dyDescent="0.15">
      <c r="A346" s="267"/>
      <c r="B346" s="104"/>
      <c r="C346" s="167"/>
      <c r="D346" s="106"/>
      <c r="E346" s="106"/>
      <c r="F346" s="166"/>
      <c r="G346" s="218"/>
      <c r="H346" s="217"/>
      <c r="I346" s="226"/>
      <c r="J346" s="226"/>
      <c r="K346" s="316">
        <f t="shared" si="16"/>
        <v>0</v>
      </c>
      <c r="L346" s="159"/>
      <c r="M346" s="104"/>
      <c r="N346" s="159"/>
      <c r="O346" s="104"/>
      <c r="P346" s="104"/>
      <c r="Q346" s="104"/>
      <c r="R346" s="104"/>
      <c r="S346" s="269"/>
      <c r="T346" s="27" t="str">
        <f t="shared" si="17"/>
        <v/>
      </c>
      <c r="U346" s="49" t="str">
        <f t="shared" si="18"/>
        <v/>
      </c>
    </row>
    <row r="347" spans="1:21" ht="21" customHeight="1" x14ac:dyDescent="0.15">
      <c r="A347" s="268"/>
      <c r="B347" s="103"/>
      <c r="C347" s="103"/>
      <c r="D347" s="102"/>
      <c r="E347" s="102"/>
      <c r="F347" s="164"/>
      <c r="G347" s="210"/>
      <c r="H347" s="210"/>
      <c r="I347" s="227"/>
      <c r="J347" s="227"/>
      <c r="K347" s="314">
        <f t="shared" si="16"/>
        <v>0</v>
      </c>
      <c r="L347" s="200"/>
      <c r="M347" s="71"/>
      <c r="N347" s="200"/>
      <c r="O347" s="71"/>
      <c r="P347" s="103"/>
      <c r="Q347" s="103"/>
      <c r="R347" s="103"/>
      <c r="S347" s="270"/>
      <c r="T347" s="27" t="str">
        <f t="shared" si="17"/>
        <v/>
      </c>
      <c r="U347" s="49" t="str">
        <f t="shared" si="18"/>
        <v/>
      </c>
    </row>
    <row r="348" spans="1:21" ht="21" customHeight="1" x14ac:dyDescent="0.15">
      <c r="A348" s="266"/>
      <c r="B348" s="78"/>
      <c r="C348" s="78"/>
      <c r="D348" s="86"/>
      <c r="E348" s="86"/>
      <c r="F348" s="77"/>
      <c r="G348" s="215"/>
      <c r="H348" s="215"/>
      <c r="I348" s="225"/>
      <c r="J348" s="225"/>
      <c r="K348" s="315">
        <f t="shared" si="16"/>
        <v>0</v>
      </c>
      <c r="L348" s="70"/>
      <c r="M348" s="67"/>
      <c r="N348" s="70"/>
      <c r="O348" s="67"/>
      <c r="P348" s="78"/>
      <c r="Q348" s="78"/>
      <c r="R348" s="78"/>
      <c r="S348" s="192"/>
      <c r="T348" s="27" t="str">
        <f t="shared" si="17"/>
        <v/>
      </c>
      <c r="U348" s="49" t="str">
        <f t="shared" si="18"/>
        <v/>
      </c>
    </row>
    <row r="349" spans="1:21" ht="21" customHeight="1" x14ac:dyDescent="0.15">
      <c r="A349" s="266"/>
      <c r="B349" s="78"/>
      <c r="C349" s="78"/>
      <c r="D349" s="86"/>
      <c r="E349" s="86"/>
      <c r="F349" s="77"/>
      <c r="G349" s="215"/>
      <c r="H349" s="215"/>
      <c r="I349" s="225"/>
      <c r="J349" s="225"/>
      <c r="K349" s="315">
        <f t="shared" si="16"/>
        <v>0</v>
      </c>
      <c r="L349" s="70"/>
      <c r="M349" s="67"/>
      <c r="N349" s="70"/>
      <c r="O349" s="67"/>
      <c r="P349" s="78"/>
      <c r="Q349" s="78"/>
      <c r="R349" s="78"/>
      <c r="S349" s="192"/>
      <c r="T349" s="27" t="str">
        <f t="shared" si="17"/>
        <v/>
      </c>
      <c r="U349" s="49" t="str">
        <f t="shared" si="18"/>
        <v/>
      </c>
    </row>
    <row r="350" spans="1:21" ht="21" customHeight="1" x14ac:dyDescent="0.15">
      <c r="A350" s="266"/>
      <c r="B350" s="78"/>
      <c r="C350" s="78"/>
      <c r="D350" s="86"/>
      <c r="E350" s="86"/>
      <c r="F350" s="77"/>
      <c r="G350" s="215"/>
      <c r="H350" s="215"/>
      <c r="I350" s="225"/>
      <c r="J350" s="225"/>
      <c r="K350" s="315">
        <f t="shared" si="16"/>
        <v>0</v>
      </c>
      <c r="L350" s="70"/>
      <c r="M350" s="67"/>
      <c r="N350" s="70"/>
      <c r="O350" s="67"/>
      <c r="P350" s="78"/>
      <c r="Q350" s="78"/>
      <c r="R350" s="78"/>
      <c r="S350" s="192"/>
      <c r="T350" s="27" t="str">
        <f t="shared" si="17"/>
        <v/>
      </c>
      <c r="U350" s="49" t="str">
        <f t="shared" si="18"/>
        <v/>
      </c>
    </row>
    <row r="351" spans="1:21" ht="21" customHeight="1" x14ac:dyDescent="0.15">
      <c r="A351" s="266"/>
      <c r="B351" s="78"/>
      <c r="C351" s="78"/>
      <c r="D351" s="86"/>
      <c r="E351" s="86"/>
      <c r="F351" s="77"/>
      <c r="G351" s="215"/>
      <c r="H351" s="215"/>
      <c r="I351" s="225"/>
      <c r="J351" s="225"/>
      <c r="K351" s="315">
        <f t="shared" si="16"/>
        <v>0</v>
      </c>
      <c r="L351" s="70"/>
      <c r="M351" s="67"/>
      <c r="N351" s="70"/>
      <c r="O351" s="67"/>
      <c r="P351" s="78"/>
      <c r="Q351" s="78"/>
      <c r="R351" s="78"/>
      <c r="S351" s="192"/>
      <c r="T351" s="27" t="str">
        <f t="shared" si="17"/>
        <v/>
      </c>
      <c r="U351" s="49" t="str">
        <f t="shared" si="18"/>
        <v/>
      </c>
    </row>
    <row r="352" spans="1:21" ht="21" customHeight="1" x14ac:dyDescent="0.15">
      <c r="A352" s="266"/>
      <c r="B352" s="78"/>
      <c r="C352" s="78"/>
      <c r="D352" s="86"/>
      <c r="E352" s="86"/>
      <c r="F352" s="77"/>
      <c r="G352" s="215"/>
      <c r="H352" s="215"/>
      <c r="I352" s="225"/>
      <c r="J352" s="225"/>
      <c r="K352" s="315">
        <f t="shared" si="16"/>
        <v>0</v>
      </c>
      <c r="L352" s="70"/>
      <c r="M352" s="67"/>
      <c r="N352" s="70"/>
      <c r="O352" s="67"/>
      <c r="P352" s="78"/>
      <c r="Q352" s="78"/>
      <c r="R352" s="78"/>
      <c r="S352" s="192"/>
      <c r="T352" s="27" t="str">
        <f t="shared" si="17"/>
        <v/>
      </c>
      <c r="U352" s="49" t="str">
        <f t="shared" si="18"/>
        <v/>
      </c>
    </row>
    <row r="353" spans="1:21" ht="21" customHeight="1" x14ac:dyDescent="0.15">
      <c r="A353" s="266"/>
      <c r="B353" s="78"/>
      <c r="C353" s="78"/>
      <c r="D353" s="86"/>
      <c r="E353" s="86"/>
      <c r="F353" s="77"/>
      <c r="G353" s="215"/>
      <c r="H353" s="215"/>
      <c r="I353" s="225"/>
      <c r="J353" s="225"/>
      <c r="K353" s="315">
        <f t="shared" si="16"/>
        <v>0</v>
      </c>
      <c r="L353" s="70"/>
      <c r="M353" s="67"/>
      <c r="N353" s="70"/>
      <c r="O353" s="67"/>
      <c r="P353" s="78"/>
      <c r="Q353" s="78"/>
      <c r="R353" s="78"/>
      <c r="S353" s="192"/>
      <c r="T353" s="27" t="str">
        <f t="shared" si="17"/>
        <v/>
      </c>
      <c r="U353" s="49" t="str">
        <f t="shared" si="18"/>
        <v/>
      </c>
    </row>
    <row r="354" spans="1:21" ht="21" customHeight="1" x14ac:dyDescent="0.15">
      <c r="A354" s="266"/>
      <c r="B354" s="78"/>
      <c r="C354" s="78"/>
      <c r="D354" s="86"/>
      <c r="E354" s="86"/>
      <c r="F354" s="77"/>
      <c r="G354" s="215"/>
      <c r="H354" s="215"/>
      <c r="I354" s="225"/>
      <c r="J354" s="225"/>
      <c r="K354" s="315">
        <f t="shared" si="16"/>
        <v>0</v>
      </c>
      <c r="L354" s="70"/>
      <c r="M354" s="67"/>
      <c r="N354" s="70"/>
      <c r="O354" s="67"/>
      <c r="P354" s="78"/>
      <c r="Q354" s="78"/>
      <c r="R354" s="78"/>
      <c r="S354" s="192"/>
      <c r="T354" s="27" t="str">
        <f t="shared" si="17"/>
        <v/>
      </c>
      <c r="U354" s="49" t="str">
        <f t="shared" si="18"/>
        <v/>
      </c>
    </row>
    <row r="355" spans="1:21" ht="21" customHeight="1" x14ac:dyDescent="0.15">
      <c r="A355" s="266"/>
      <c r="B355" s="78"/>
      <c r="C355" s="78"/>
      <c r="D355" s="86"/>
      <c r="E355" s="86"/>
      <c r="F355" s="77"/>
      <c r="G355" s="215"/>
      <c r="H355" s="215"/>
      <c r="I355" s="225"/>
      <c r="J355" s="225"/>
      <c r="K355" s="315">
        <f t="shared" si="16"/>
        <v>0</v>
      </c>
      <c r="L355" s="70"/>
      <c r="M355" s="67"/>
      <c r="N355" s="70"/>
      <c r="O355" s="67"/>
      <c r="P355" s="78"/>
      <c r="Q355" s="78"/>
      <c r="R355" s="78"/>
      <c r="S355" s="192"/>
      <c r="T355" s="27" t="str">
        <f t="shared" si="17"/>
        <v/>
      </c>
      <c r="U355" s="49" t="str">
        <f t="shared" si="18"/>
        <v/>
      </c>
    </row>
    <row r="356" spans="1:21" ht="21" customHeight="1" x14ac:dyDescent="0.15">
      <c r="A356" s="266"/>
      <c r="B356" s="78"/>
      <c r="C356" s="78"/>
      <c r="D356" s="86"/>
      <c r="E356" s="86"/>
      <c r="F356" s="77"/>
      <c r="G356" s="215"/>
      <c r="H356" s="215"/>
      <c r="I356" s="225"/>
      <c r="J356" s="225"/>
      <c r="K356" s="315">
        <f t="shared" si="16"/>
        <v>0</v>
      </c>
      <c r="L356" s="70"/>
      <c r="M356" s="67"/>
      <c r="N356" s="70"/>
      <c r="O356" s="67"/>
      <c r="P356" s="78"/>
      <c r="Q356" s="78"/>
      <c r="R356" s="78"/>
      <c r="S356" s="192"/>
      <c r="T356" s="27" t="str">
        <f t="shared" si="17"/>
        <v/>
      </c>
      <c r="U356" s="49" t="str">
        <f t="shared" si="18"/>
        <v/>
      </c>
    </row>
    <row r="357" spans="1:21" ht="21" customHeight="1" x14ac:dyDescent="0.15">
      <c r="A357" s="266"/>
      <c r="B357" s="78"/>
      <c r="C357" s="78"/>
      <c r="D357" s="86"/>
      <c r="E357" s="86"/>
      <c r="F357" s="77"/>
      <c r="G357" s="215"/>
      <c r="H357" s="215"/>
      <c r="I357" s="225"/>
      <c r="J357" s="225"/>
      <c r="K357" s="315">
        <f t="shared" si="16"/>
        <v>0</v>
      </c>
      <c r="L357" s="70"/>
      <c r="M357" s="67"/>
      <c r="N357" s="70"/>
      <c r="O357" s="67"/>
      <c r="P357" s="78"/>
      <c r="Q357" s="78"/>
      <c r="R357" s="78"/>
      <c r="S357" s="192"/>
      <c r="T357" s="27" t="str">
        <f t="shared" si="17"/>
        <v/>
      </c>
      <c r="U357" s="49" t="str">
        <f t="shared" si="18"/>
        <v/>
      </c>
    </row>
    <row r="358" spans="1:21" ht="21" customHeight="1" x14ac:dyDescent="0.15">
      <c r="A358" s="266"/>
      <c r="B358" s="78"/>
      <c r="C358" s="78"/>
      <c r="D358" s="86"/>
      <c r="E358" s="86"/>
      <c r="F358" s="77"/>
      <c r="G358" s="215"/>
      <c r="H358" s="215"/>
      <c r="I358" s="225"/>
      <c r="J358" s="225"/>
      <c r="K358" s="315">
        <f t="shared" si="16"/>
        <v>0</v>
      </c>
      <c r="L358" s="70"/>
      <c r="M358" s="67"/>
      <c r="N358" s="70"/>
      <c r="O358" s="67"/>
      <c r="P358" s="78"/>
      <c r="Q358" s="78"/>
      <c r="R358" s="78"/>
      <c r="S358" s="192"/>
      <c r="T358" s="27" t="str">
        <f t="shared" si="17"/>
        <v/>
      </c>
      <c r="U358" s="49" t="str">
        <f t="shared" si="18"/>
        <v/>
      </c>
    </row>
    <row r="359" spans="1:21" ht="21" customHeight="1" x14ac:dyDescent="0.15">
      <c r="A359" s="177"/>
      <c r="B359" s="78"/>
      <c r="C359" s="78"/>
      <c r="D359" s="86"/>
      <c r="E359" s="86"/>
      <c r="F359" s="77"/>
      <c r="G359" s="215"/>
      <c r="H359" s="215"/>
      <c r="I359" s="225"/>
      <c r="J359" s="225"/>
      <c r="K359" s="315">
        <f t="shared" si="16"/>
        <v>0</v>
      </c>
      <c r="L359" s="70"/>
      <c r="M359" s="67"/>
      <c r="N359" s="70"/>
      <c r="O359" s="67"/>
      <c r="P359" s="78"/>
      <c r="Q359" s="78"/>
      <c r="R359" s="78"/>
      <c r="S359" s="192"/>
      <c r="T359" s="27" t="str">
        <f t="shared" si="17"/>
        <v/>
      </c>
      <c r="U359" s="49" t="str">
        <f t="shared" si="18"/>
        <v/>
      </c>
    </row>
    <row r="360" spans="1:21" ht="21" customHeight="1" x14ac:dyDescent="0.15">
      <c r="A360" s="266"/>
      <c r="B360" s="67"/>
      <c r="C360" s="78"/>
      <c r="D360" s="86"/>
      <c r="E360" s="86"/>
      <c r="F360" s="77"/>
      <c r="G360" s="216"/>
      <c r="H360" s="215"/>
      <c r="I360" s="225"/>
      <c r="J360" s="225"/>
      <c r="K360" s="315">
        <f t="shared" si="16"/>
        <v>0</v>
      </c>
      <c r="L360" s="70"/>
      <c r="M360" s="67"/>
      <c r="N360" s="70"/>
      <c r="O360" s="67"/>
      <c r="P360" s="67"/>
      <c r="Q360" s="67"/>
      <c r="R360" s="67"/>
      <c r="S360" s="192"/>
      <c r="T360" s="27" t="str">
        <f t="shared" si="17"/>
        <v/>
      </c>
      <c r="U360" s="49" t="str">
        <f t="shared" si="18"/>
        <v/>
      </c>
    </row>
    <row r="361" spans="1:21" ht="21" customHeight="1" x14ac:dyDescent="0.15">
      <c r="A361" s="266"/>
      <c r="B361" s="67"/>
      <c r="C361" s="78"/>
      <c r="D361" s="86"/>
      <c r="E361" s="86"/>
      <c r="F361" s="77"/>
      <c r="G361" s="216"/>
      <c r="H361" s="215"/>
      <c r="I361" s="225"/>
      <c r="J361" s="225"/>
      <c r="K361" s="315">
        <f t="shared" si="16"/>
        <v>0</v>
      </c>
      <c r="L361" s="70"/>
      <c r="M361" s="67"/>
      <c r="N361" s="70"/>
      <c r="O361" s="67"/>
      <c r="P361" s="67"/>
      <c r="Q361" s="67"/>
      <c r="R361" s="67"/>
      <c r="S361" s="192"/>
      <c r="T361" s="27" t="str">
        <f t="shared" si="17"/>
        <v/>
      </c>
      <c r="U361" s="49" t="str">
        <f t="shared" si="18"/>
        <v/>
      </c>
    </row>
    <row r="362" spans="1:21" ht="21" customHeight="1" x14ac:dyDescent="0.15">
      <c r="A362" s="266"/>
      <c r="B362" s="67"/>
      <c r="C362" s="78"/>
      <c r="D362" s="86"/>
      <c r="E362" s="86"/>
      <c r="F362" s="77"/>
      <c r="G362" s="216"/>
      <c r="H362" s="215"/>
      <c r="I362" s="225"/>
      <c r="J362" s="225"/>
      <c r="K362" s="315">
        <f t="shared" si="16"/>
        <v>0</v>
      </c>
      <c r="L362" s="70"/>
      <c r="M362" s="67"/>
      <c r="N362" s="70"/>
      <c r="O362" s="67"/>
      <c r="P362" s="67"/>
      <c r="Q362" s="67"/>
      <c r="R362" s="67"/>
      <c r="S362" s="192"/>
      <c r="T362" s="27" t="str">
        <f t="shared" si="17"/>
        <v/>
      </c>
      <c r="U362" s="49" t="str">
        <f t="shared" si="18"/>
        <v/>
      </c>
    </row>
    <row r="363" spans="1:21" ht="21" customHeight="1" x14ac:dyDescent="0.15">
      <c r="A363" s="266"/>
      <c r="B363" s="67"/>
      <c r="C363" s="78"/>
      <c r="D363" s="86"/>
      <c r="E363" s="86"/>
      <c r="F363" s="77"/>
      <c r="G363" s="216"/>
      <c r="H363" s="215"/>
      <c r="I363" s="225"/>
      <c r="J363" s="225"/>
      <c r="K363" s="315">
        <f t="shared" si="16"/>
        <v>0</v>
      </c>
      <c r="L363" s="70"/>
      <c r="M363" s="67"/>
      <c r="N363" s="70"/>
      <c r="O363" s="67"/>
      <c r="P363" s="67"/>
      <c r="Q363" s="67"/>
      <c r="R363" s="67"/>
      <c r="S363" s="192"/>
      <c r="T363" s="27" t="str">
        <f t="shared" si="17"/>
        <v/>
      </c>
      <c r="U363" s="49" t="str">
        <f t="shared" si="18"/>
        <v/>
      </c>
    </row>
    <row r="364" spans="1:21" ht="21" customHeight="1" x14ac:dyDescent="0.15">
      <c r="A364" s="266"/>
      <c r="B364" s="67"/>
      <c r="C364" s="78"/>
      <c r="D364" s="86"/>
      <c r="E364" s="86"/>
      <c r="F364" s="77"/>
      <c r="G364" s="216"/>
      <c r="H364" s="215"/>
      <c r="I364" s="225"/>
      <c r="J364" s="225"/>
      <c r="K364" s="315">
        <f t="shared" si="16"/>
        <v>0</v>
      </c>
      <c r="L364" s="70"/>
      <c r="M364" s="67"/>
      <c r="N364" s="70"/>
      <c r="O364" s="67"/>
      <c r="P364" s="67"/>
      <c r="Q364" s="67"/>
      <c r="R364" s="67"/>
      <c r="S364" s="192"/>
      <c r="T364" s="27" t="str">
        <f t="shared" si="17"/>
        <v/>
      </c>
      <c r="U364" s="49" t="str">
        <f t="shared" si="18"/>
        <v/>
      </c>
    </row>
    <row r="365" spans="1:21" ht="21" customHeight="1" x14ac:dyDescent="0.15">
      <c r="A365" s="266"/>
      <c r="B365" s="67"/>
      <c r="C365" s="78"/>
      <c r="D365" s="86"/>
      <c r="E365" s="86"/>
      <c r="F365" s="77"/>
      <c r="G365" s="216"/>
      <c r="H365" s="215"/>
      <c r="I365" s="225"/>
      <c r="J365" s="225"/>
      <c r="K365" s="315">
        <f t="shared" si="16"/>
        <v>0</v>
      </c>
      <c r="L365" s="70"/>
      <c r="M365" s="67"/>
      <c r="N365" s="70"/>
      <c r="O365" s="67"/>
      <c r="P365" s="67"/>
      <c r="Q365" s="67"/>
      <c r="R365" s="67"/>
      <c r="S365" s="192"/>
      <c r="T365" s="27" t="str">
        <f t="shared" si="17"/>
        <v/>
      </c>
      <c r="U365" s="49" t="str">
        <f t="shared" si="18"/>
        <v/>
      </c>
    </row>
    <row r="366" spans="1:21" ht="21" customHeight="1" x14ac:dyDescent="0.15">
      <c r="A366" s="267"/>
      <c r="B366" s="104"/>
      <c r="C366" s="167"/>
      <c r="D366" s="106"/>
      <c r="E366" s="106"/>
      <c r="F366" s="166"/>
      <c r="G366" s="218"/>
      <c r="H366" s="217"/>
      <c r="I366" s="226"/>
      <c r="J366" s="226"/>
      <c r="K366" s="316">
        <f t="shared" si="16"/>
        <v>0</v>
      </c>
      <c r="L366" s="159"/>
      <c r="M366" s="104"/>
      <c r="N366" s="159"/>
      <c r="O366" s="104"/>
      <c r="P366" s="104"/>
      <c r="Q366" s="104"/>
      <c r="R366" s="104"/>
      <c r="S366" s="269"/>
      <c r="T366" s="27" t="str">
        <f t="shared" si="17"/>
        <v/>
      </c>
      <c r="U366" s="49" t="str">
        <f t="shared" si="18"/>
        <v/>
      </c>
    </row>
    <row r="367" spans="1:21" ht="21" customHeight="1" x14ac:dyDescent="0.15">
      <c r="A367" s="268" t="s">
        <v>242</v>
      </c>
      <c r="B367" s="103"/>
      <c r="C367" s="103"/>
      <c r="D367" s="102"/>
      <c r="E367" s="102"/>
      <c r="F367" s="164"/>
      <c r="G367" s="210"/>
      <c r="H367" s="210"/>
      <c r="I367" s="227"/>
      <c r="J367" s="227"/>
      <c r="K367" s="314">
        <f t="shared" si="16"/>
        <v>0</v>
      </c>
      <c r="L367" s="200"/>
      <c r="M367" s="71"/>
      <c r="N367" s="200"/>
      <c r="O367" s="71"/>
      <c r="P367" s="103"/>
      <c r="Q367" s="103"/>
      <c r="R367" s="103"/>
      <c r="S367" s="270"/>
      <c r="T367" s="27" t="str">
        <f t="shared" si="17"/>
        <v/>
      </c>
      <c r="U367" s="49" t="str">
        <f t="shared" si="18"/>
        <v/>
      </c>
    </row>
    <row r="368" spans="1:21" ht="21" customHeight="1" x14ac:dyDescent="0.15">
      <c r="A368" s="266"/>
      <c r="B368" s="78"/>
      <c r="C368" s="78"/>
      <c r="D368" s="86"/>
      <c r="E368" s="86"/>
      <c r="F368" s="77"/>
      <c r="G368" s="215"/>
      <c r="H368" s="215"/>
      <c r="I368" s="225"/>
      <c r="J368" s="225"/>
      <c r="K368" s="315">
        <f t="shared" si="16"/>
        <v>0</v>
      </c>
      <c r="L368" s="70"/>
      <c r="M368" s="67"/>
      <c r="N368" s="70"/>
      <c r="O368" s="67"/>
      <c r="P368" s="78"/>
      <c r="Q368" s="78"/>
      <c r="R368" s="78"/>
      <c r="S368" s="192"/>
      <c r="T368" s="27" t="str">
        <f t="shared" si="17"/>
        <v/>
      </c>
      <c r="U368" s="49" t="str">
        <f t="shared" si="18"/>
        <v/>
      </c>
    </row>
    <row r="369" spans="1:21" ht="21" customHeight="1" x14ac:dyDescent="0.15">
      <c r="A369" s="266"/>
      <c r="B369" s="78"/>
      <c r="C369" s="78"/>
      <c r="D369" s="86"/>
      <c r="E369" s="86"/>
      <c r="F369" s="77"/>
      <c r="G369" s="215"/>
      <c r="H369" s="215"/>
      <c r="I369" s="225"/>
      <c r="J369" s="225"/>
      <c r="K369" s="315">
        <f t="shared" si="16"/>
        <v>0</v>
      </c>
      <c r="L369" s="70"/>
      <c r="M369" s="271"/>
      <c r="N369" s="70"/>
      <c r="O369" s="271"/>
      <c r="P369" s="78"/>
      <c r="Q369" s="78"/>
      <c r="R369" s="78"/>
      <c r="S369" s="192"/>
      <c r="T369" s="27" t="str">
        <f t="shared" si="17"/>
        <v/>
      </c>
      <c r="U369" s="49" t="str">
        <f t="shared" si="18"/>
        <v/>
      </c>
    </row>
    <row r="370" spans="1:21" ht="21" customHeight="1" x14ac:dyDescent="0.15">
      <c r="A370" s="266"/>
      <c r="B370" s="78"/>
      <c r="C370" s="78"/>
      <c r="D370" s="86"/>
      <c r="E370" s="86"/>
      <c r="F370" s="77"/>
      <c r="G370" s="215"/>
      <c r="H370" s="215"/>
      <c r="I370" s="225"/>
      <c r="J370" s="225"/>
      <c r="K370" s="315">
        <f t="shared" si="16"/>
        <v>0</v>
      </c>
      <c r="L370" s="70"/>
      <c r="M370" s="271"/>
      <c r="N370" s="70"/>
      <c r="O370" s="271"/>
      <c r="P370" s="78"/>
      <c r="Q370" s="78"/>
      <c r="R370" s="78"/>
      <c r="S370" s="192"/>
      <c r="T370" s="27" t="str">
        <f t="shared" si="17"/>
        <v/>
      </c>
      <c r="U370" s="49" t="str">
        <f t="shared" si="18"/>
        <v/>
      </c>
    </row>
    <row r="371" spans="1:21" ht="21" customHeight="1" x14ac:dyDescent="0.15">
      <c r="A371" s="266"/>
      <c r="B371" s="78"/>
      <c r="C371" s="78"/>
      <c r="D371" s="86"/>
      <c r="E371" s="86"/>
      <c r="F371" s="77"/>
      <c r="G371" s="215"/>
      <c r="H371" s="215"/>
      <c r="I371" s="225"/>
      <c r="J371" s="225"/>
      <c r="K371" s="315">
        <f t="shared" si="16"/>
        <v>0</v>
      </c>
      <c r="L371" s="70"/>
      <c r="M371" s="67"/>
      <c r="N371" s="70"/>
      <c r="O371" s="67"/>
      <c r="P371" s="78"/>
      <c r="Q371" s="78"/>
      <c r="R371" s="78"/>
      <c r="S371" s="192"/>
      <c r="T371" s="27" t="str">
        <f t="shared" si="17"/>
        <v/>
      </c>
      <c r="U371" s="49" t="str">
        <f t="shared" si="18"/>
        <v/>
      </c>
    </row>
    <row r="372" spans="1:21" ht="21" customHeight="1" x14ac:dyDescent="0.15">
      <c r="A372" s="266"/>
      <c r="B372" s="78"/>
      <c r="C372" s="78"/>
      <c r="D372" s="86"/>
      <c r="E372" s="86"/>
      <c r="F372" s="77"/>
      <c r="G372" s="215"/>
      <c r="H372" s="215"/>
      <c r="I372" s="225"/>
      <c r="J372" s="225"/>
      <c r="K372" s="315">
        <f t="shared" si="16"/>
        <v>0</v>
      </c>
      <c r="L372" s="70"/>
      <c r="M372" s="67"/>
      <c r="N372" s="70"/>
      <c r="O372" s="67"/>
      <c r="P372" s="78"/>
      <c r="Q372" s="78"/>
      <c r="R372" s="78"/>
      <c r="S372" s="192"/>
      <c r="T372" s="27" t="str">
        <f t="shared" si="17"/>
        <v/>
      </c>
      <c r="U372" s="49" t="str">
        <f t="shared" si="18"/>
        <v/>
      </c>
    </row>
    <row r="373" spans="1:21" ht="21" customHeight="1" x14ac:dyDescent="0.15">
      <c r="A373" s="266"/>
      <c r="B373" s="78"/>
      <c r="C373" s="78"/>
      <c r="D373" s="86"/>
      <c r="E373" s="86"/>
      <c r="F373" s="77"/>
      <c r="G373" s="215"/>
      <c r="H373" s="215"/>
      <c r="I373" s="225"/>
      <c r="J373" s="225"/>
      <c r="K373" s="831">
        <f t="shared" si="16"/>
        <v>0</v>
      </c>
      <c r="L373" s="70"/>
      <c r="M373" s="67"/>
      <c r="N373" s="70"/>
      <c r="O373" s="67"/>
      <c r="P373" s="78"/>
      <c r="Q373" s="78"/>
      <c r="R373" s="78"/>
      <c r="S373" s="192"/>
      <c r="T373" s="27" t="str">
        <f t="shared" si="17"/>
        <v/>
      </c>
      <c r="U373" s="49" t="str">
        <f t="shared" si="18"/>
        <v/>
      </c>
    </row>
    <row r="374" spans="1:21" ht="21.95" customHeight="1" x14ac:dyDescent="0.15">
      <c r="A374" s="272"/>
      <c r="B374" s="78"/>
      <c r="C374" s="78"/>
      <c r="D374" s="86"/>
      <c r="E374" s="86"/>
      <c r="F374" s="77"/>
      <c r="G374" s="215"/>
      <c r="H374" s="215"/>
      <c r="I374" s="225"/>
      <c r="J374" s="225"/>
      <c r="K374" s="831">
        <f t="shared" si="16"/>
        <v>0</v>
      </c>
      <c r="L374" s="70"/>
      <c r="M374" s="67"/>
      <c r="N374" s="70"/>
      <c r="O374" s="67"/>
      <c r="P374" s="78"/>
      <c r="Q374" s="78"/>
      <c r="R374" s="78"/>
      <c r="S374" s="192"/>
      <c r="T374" s="27" t="str">
        <f t="shared" si="17"/>
        <v/>
      </c>
      <c r="U374" s="49" t="str">
        <f t="shared" si="18"/>
        <v/>
      </c>
    </row>
    <row r="375" spans="1:21" ht="21.95" customHeight="1" x14ac:dyDescent="0.15">
      <c r="A375" s="272"/>
      <c r="B375" s="78"/>
      <c r="C375" s="78"/>
      <c r="D375" s="86"/>
      <c r="E375" s="86"/>
      <c r="F375" s="77"/>
      <c r="G375" s="215"/>
      <c r="H375" s="215"/>
      <c r="I375" s="225"/>
      <c r="J375" s="225"/>
      <c r="K375" s="831">
        <f t="shared" si="16"/>
        <v>0</v>
      </c>
      <c r="L375" s="70"/>
      <c r="M375" s="67"/>
      <c r="N375" s="70"/>
      <c r="O375" s="67"/>
      <c r="P375" s="78"/>
      <c r="Q375" s="78"/>
      <c r="R375" s="78"/>
      <c r="S375" s="192"/>
      <c r="T375" s="27" t="str">
        <f t="shared" si="17"/>
        <v/>
      </c>
      <c r="U375" s="49" t="str">
        <f t="shared" si="18"/>
        <v/>
      </c>
    </row>
    <row r="376" spans="1:21" ht="21.95" customHeight="1" x14ac:dyDescent="0.15">
      <c r="A376" s="272"/>
      <c r="B376" s="78"/>
      <c r="C376" s="78"/>
      <c r="D376" s="86"/>
      <c r="E376" s="86"/>
      <c r="F376" s="77"/>
      <c r="G376" s="215"/>
      <c r="H376" s="215"/>
      <c r="I376" s="225"/>
      <c r="J376" s="225"/>
      <c r="K376" s="318">
        <f t="shared" si="16"/>
        <v>0</v>
      </c>
      <c r="L376" s="70"/>
      <c r="M376" s="67"/>
      <c r="N376" s="70"/>
      <c r="O376" s="67"/>
      <c r="P376" s="78"/>
      <c r="Q376" s="78"/>
      <c r="R376" s="78"/>
      <c r="S376" s="192"/>
      <c r="T376" s="27" t="str">
        <f t="shared" si="17"/>
        <v/>
      </c>
      <c r="U376" s="49" t="str">
        <f t="shared" si="18"/>
        <v/>
      </c>
    </row>
    <row r="377" spans="1:21" ht="21.95" customHeight="1" x14ac:dyDescent="0.15">
      <c r="A377" s="266"/>
      <c r="B377" s="78"/>
      <c r="C377" s="78"/>
      <c r="D377" s="86"/>
      <c r="E377" s="86"/>
      <c r="F377" s="77"/>
      <c r="G377" s="215"/>
      <c r="H377" s="215"/>
      <c r="I377" s="225"/>
      <c r="J377" s="225"/>
      <c r="K377" s="315">
        <f t="shared" si="16"/>
        <v>0</v>
      </c>
      <c r="L377" s="70"/>
      <c r="M377" s="67"/>
      <c r="N377" s="70"/>
      <c r="O377" s="67"/>
      <c r="P377" s="78"/>
      <c r="Q377" s="78"/>
      <c r="R377" s="78"/>
      <c r="S377" s="192"/>
      <c r="T377" s="27" t="str">
        <f t="shared" si="17"/>
        <v/>
      </c>
      <c r="U377" s="49" t="str">
        <f t="shared" si="18"/>
        <v/>
      </c>
    </row>
    <row r="378" spans="1:21" ht="21.95" customHeight="1" x14ac:dyDescent="0.15">
      <c r="A378" s="266"/>
      <c r="B378" s="78"/>
      <c r="C378" s="78"/>
      <c r="D378" s="86"/>
      <c r="E378" s="86"/>
      <c r="F378" s="77"/>
      <c r="G378" s="215"/>
      <c r="H378" s="215"/>
      <c r="I378" s="225"/>
      <c r="J378" s="225"/>
      <c r="K378" s="315">
        <f t="shared" si="16"/>
        <v>0</v>
      </c>
      <c r="L378" s="70"/>
      <c r="M378" s="67"/>
      <c r="N378" s="70"/>
      <c r="O378" s="67"/>
      <c r="P378" s="78"/>
      <c r="Q378" s="78"/>
      <c r="R378" s="78"/>
      <c r="S378" s="192"/>
      <c r="T378" s="27" t="str">
        <f t="shared" si="17"/>
        <v/>
      </c>
      <c r="U378" s="49" t="str">
        <f t="shared" si="18"/>
        <v/>
      </c>
    </row>
    <row r="379" spans="1:21" ht="21.95" customHeight="1" x14ac:dyDescent="0.15">
      <c r="A379" s="266"/>
      <c r="B379" s="78"/>
      <c r="C379" s="78"/>
      <c r="D379" s="86"/>
      <c r="E379" s="86"/>
      <c r="F379" s="77"/>
      <c r="G379" s="215"/>
      <c r="H379" s="215"/>
      <c r="I379" s="225"/>
      <c r="J379" s="225"/>
      <c r="K379" s="315">
        <f t="shared" si="16"/>
        <v>0</v>
      </c>
      <c r="L379" s="70"/>
      <c r="M379" s="67"/>
      <c r="N379" s="70"/>
      <c r="O379" s="67"/>
      <c r="P379" s="78"/>
      <c r="Q379" s="78"/>
      <c r="R379" s="78"/>
      <c r="S379" s="192"/>
      <c r="T379" s="27" t="str">
        <f t="shared" si="17"/>
        <v/>
      </c>
      <c r="U379" s="49" t="str">
        <f t="shared" si="18"/>
        <v/>
      </c>
    </row>
    <row r="380" spans="1:21" ht="21.95" customHeight="1" x14ac:dyDescent="0.15">
      <c r="A380" s="266"/>
      <c r="B380" s="78"/>
      <c r="C380" s="78"/>
      <c r="D380" s="86"/>
      <c r="E380" s="86"/>
      <c r="F380" s="77"/>
      <c r="G380" s="215"/>
      <c r="H380" s="215"/>
      <c r="I380" s="225"/>
      <c r="J380" s="225"/>
      <c r="K380" s="315">
        <f t="shared" si="16"/>
        <v>0</v>
      </c>
      <c r="L380" s="70"/>
      <c r="M380" s="67"/>
      <c r="N380" s="70"/>
      <c r="O380" s="67"/>
      <c r="P380" s="78"/>
      <c r="Q380" s="78"/>
      <c r="R380" s="78"/>
      <c r="S380" s="192"/>
      <c r="T380" s="27" t="str">
        <f t="shared" si="17"/>
        <v/>
      </c>
      <c r="U380" s="49" t="str">
        <f t="shared" si="18"/>
        <v/>
      </c>
    </row>
    <row r="381" spans="1:21" ht="21.95" customHeight="1" x14ac:dyDescent="0.15">
      <c r="A381" s="266"/>
      <c r="B381" s="78"/>
      <c r="C381" s="78"/>
      <c r="D381" s="86"/>
      <c r="E381" s="86"/>
      <c r="F381" s="77"/>
      <c r="G381" s="215"/>
      <c r="H381" s="215"/>
      <c r="I381" s="225"/>
      <c r="J381" s="225"/>
      <c r="K381" s="315">
        <f t="shared" si="16"/>
        <v>0</v>
      </c>
      <c r="L381" s="70"/>
      <c r="M381" s="67"/>
      <c r="N381" s="70"/>
      <c r="O381" s="67"/>
      <c r="P381" s="78"/>
      <c r="Q381" s="78"/>
      <c r="R381" s="78"/>
      <c r="S381" s="192"/>
      <c r="T381" s="27" t="str">
        <f t="shared" si="17"/>
        <v/>
      </c>
      <c r="U381" s="49" t="str">
        <f t="shared" si="18"/>
        <v/>
      </c>
    </row>
    <row r="382" spans="1:21" ht="21.95" customHeight="1" x14ac:dyDescent="0.15">
      <c r="A382" s="177"/>
      <c r="B382" s="78"/>
      <c r="C382" s="78"/>
      <c r="D382" s="86"/>
      <c r="E382" s="86"/>
      <c r="F382" s="77"/>
      <c r="G382" s="215"/>
      <c r="H382" s="215"/>
      <c r="I382" s="225"/>
      <c r="J382" s="225"/>
      <c r="K382" s="315">
        <f t="shared" si="16"/>
        <v>0</v>
      </c>
      <c r="L382" s="70"/>
      <c r="M382" s="67"/>
      <c r="N382" s="70"/>
      <c r="O382" s="67"/>
      <c r="P382" s="78"/>
      <c r="Q382" s="78"/>
      <c r="R382" s="78"/>
      <c r="S382" s="192"/>
      <c r="T382" s="27" t="str">
        <f t="shared" si="17"/>
        <v/>
      </c>
      <c r="U382" s="49" t="str">
        <f t="shared" si="18"/>
        <v/>
      </c>
    </row>
    <row r="383" spans="1:21" ht="21.95" customHeight="1" x14ac:dyDescent="0.15">
      <c r="A383" s="266"/>
      <c r="B383" s="67"/>
      <c r="C383" s="78"/>
      <c r="D383" s="86"/>
      <c r="E383" s="86"/>
      <c r="F383" s="77"/>
      <c r="G383" s="216"/>
      <c r="H383" s="215"/>
      <c r="I383" s="225"/>
      <c r="J383" s="225"/>
      <c r="K383" s="315">
        <f t="shared" si="16"/>
        <v>0</v>
      </c>
      <c r="L383" s="70"/>
      <c r="M383" s="67"/>
      <c r="N383" s="70"/>
      <c r="O383" s="67"/>
      <c r="P383" s="67"/>
      <c r="Q383" s="67"/>
      <c r="R383" s="67"/>
      <c r="S383" s="192"/>
      <c r="T383" s="27" t="str">
        <f t="shared" si="17"/>
        <v/>
      </c>
      <c r="U383" s="49" t="str">
        <f t="shared" si="18"/>
        <v/>
      </c>
    </row>
    <row r="384" spans="1:21" ht="21.95" customHeight="1" x14ac:dyDescent="0.15">
      <c r="A384" s="266"/>
      <c r="B384" s="67"/>
      <c r="C384" s="78"/>
      <c r="D384" s="86"/>
      <c r="E384" s="86"/>
      <c r="F384" s="77"/>
      <c r="G384" s="216"/>
      <c r="H384" s="215"/>
      <c r="I384" s="225"/>
      <c r="J384" s="225"/>
      <c r="K384" s="315">
        <f t="shared" si="16"/>
        <v>0</v>
      </c>
      <c r="L384" s="70"/>
      <c r="M384" s="67"/>
      <c r="N384" s="70"/>
      <c r="O384" s="67"/>
      <c r="P384" s="67"/>
      <c r="Q384" s="67"/>
      <c r="R384" s="67"/>
      <c r="S384" s="192"/>
      <c r="T384" s="27" t="str">
        <f t="shared" si="17"/>
        <v/>
      </c>
      <c r="U384" s="49" t="str">
        <f t="shared" si="18"/>
        <v/>
      </c>
    </row>
    <row r="385" spans="1:21" ht="21.95" customHeight="1" x14ac:dyDescent="0.15">
      <c r="A385" s="266"/>
      <c r="B385" s="67"/>
      <c r="C385" s="78"/>
      <c r="D385" s="86"/>
      <c r="E385" s="86"/>
      <c r="F385" s="77"/>
      <c r="G385" s="216"/>
      <c r="H385" s="215"/>
      <c r="I385" s="225"/>
      <c r="J385" s="225"/>
      <c r="K385" s="315">
        <f t="shared" si="16"/>
        <v>0</v>
      </c>
      <c r="L385" s="70"/>
      <c r="M385" s="67"/>
      <c r="N385" s="70"/>
      <c r="O385" s="67"/>
      <c r="P385" s="67"/>
      <c r="Q385" s="67"/>
      <c r="R385" s="67"/>
      <c r="S385" s="192"/>
      <c r="T385" s="27" t="str">
        <f t="shared" si="17"/>
        <v/>
      </c>
      <c r="U385" s="49" t="str">
        <f t="shared" si="18"/>
        <v/>
      </c>
    </row>
    <row r="386" spans="1:21" ht="21.95" customHeight="1" x14ac:dyDescent="0.15">
      <c r="A386" s="267"/>
      <c r="B386" s="104"/>
      <c r="C386" s="167"/>
      <c r="D386" s="106"/>
      <c r="E386" s="106"/>
      <c r="F386" s="166"/>
      <c r="G386" s="218"/>
      <c r="H386" s="217"/>
      <c r="I386" s="226"/>
      <c r="J386" s="226"/>
      <c r="K386" s="316">
        <f t="shared" si="16"/>
        <v>0</v>
      </c>
      <c r="L386" s="159"/>
      <c r="M386" s="104"/>
      <c r="N386" s="159"/>
      <c r="O386" s="104"/>
      <c r="P386" s="104"/>
      <c r="Q386" s="104"/>
      <c r="R386" s="104"/>
      <c r="S386" s="269"/>
      <c r="T386" s="27" t="str">
        <f t="shared" si="17"/>
        <v/>
      </c>
      <c r="U386" s="49" t="str">
        <f t="shared" si="18"/>
        <v/>
      </c>
    </row>
    <row r="387" spans="1:21" ht="21.95" customHeight="1" x14ac:dyDescent="0.15">
      <c r="A387" s="268"/>
      <c r="B387" s="71"/>
      <c r="C387" s="103"/>
      <c r="D387" s="102"/>
      <c r="E387" s="102"/>
      <c r="F387" s="164"/>
      <c r="G387" s="211"/>
      <c r="H387" s="210"/>
      <c r="I387" s="227"/>
      <c r="J387" s="227"/>
      <c r="K387" s="314">
        <f t="shared" si="16"/>
        <v>0</v>
      </c>
      <c r="L387" s="200"/>
      <c r="M387" s="71"/>
      <c r="N387" s="200"/>
      <c r="O387" s="71"/>
      <c r="P387" s="71"/>
      <c r="Q387" s="71"/>
      <c r="R387" s="71"/>
      <c r="S387" s="270"/>
      <c r="T387" s="27" t="str">
        <f t="shared" si="17"/>
        <v/>
      </c>
      <c r="U387" s="49" t="str">
        <f t="shared" si="18"/>
        <v/>
      </c>
    </row>
    <row r="388" spans="1:21" ht="21.95" customHeight="1" x14ac:dyDescent="0.15">
      <c r="A388" s="266" t="s">
        <v>242</v>
      </c>
      <c r="B388" s="67"/>
      <c r="C388" s="78"/>
      <c r="D388" s="86"/>
      <c r="E388" s="86"/>
      <c r="F388" s="77"/>
      <c r="G388" s="216"/>
      <c r="H388" s="215"/>
      <c r="I388" s="225"/>
      <c r="J388" s="225"/>
      <c r="K388" s="315">
        <f t="shared" si="16"/>
        <v>0</v>
      </c>
      <c r="L388" s="70"/>
      <c r="M388" s="67"/>
      <c r="N388" s="70"/>
      <c r="O388" s="67"/>
      <c r="P388" s="67"/>
      <c r="Q388" s="67"/>
      <c r="R388" s="67"/>
      <c r="S388" s="192"/>
      <c r="T388" s="27" t="str">
        <f t="shared" si="17"/>
        <v/>
      </c>
      <c r="U388" s="49" t="str">
        <f t="shared" si="18"/>
        <v/>
      </c>
    </row>
    <row r="389" spans="1:21" ht="21.95" customHeight="1" x14ac:dyDescent="0.15">
      <c r="A389" s="266"/>
      <c r="B389" s="67"/>
      <c r="C389" s="78"/>
      <c r="D389" s="86"/>
      <c r="E389" s="86"/>
      <c r="F389" s="77"/>
      <c r="G389" s="216"/>
      <c r="H389" s="215"/>
      <c r="I389" s="225"/>
      <c r="J389" s="225"/>
      <c r="K389" s="315">
        <f t="shared" si="16"/>
        <v>0</v>
      </c>
      <c r="L389" s="70"/>
      <c r="M389" s="67"/>
      <c r="N389" s="70"/>
      <c r="O389" s="67"/>
      <c r="P389" s="67"/>
      <c r="Q389" s="67"/>
      <c r="R389" s="67"/>
      <c r="S389" s="192"/>
      <c r="T389" s="27" t="str">
        <f t="shared" si="17"/>
        <v/>
      </c>
      <c r="U389" s="49" t="str">
        <f t="shared" si="18"/>
        <v/>
      </c>
    </row>
    <row r="390" spans="1:21" ht="21.95" customHeight="1" x14ac:dyDescent="0.15">
      <c r="A390" s="266"/>
      <c r="B390" s="78"/>
      <c r="C390" s="78"/>
      <c r="D390" s="86"/>
      <c r="E390" s="86"/>
      <c r="F390" s="77"/>
      <c r="G390" s="215"/>
      <c r="H390" s="215"/>
      <c r="I390" s="225"/>
      <c r="J390" s="225"/>
      <c r="K390" s="315">
        <f t="shared" si="16"/>
        <v>0</v>
      </c>
      <c r="L390" s="70"/>
      <c r="M390" s="67"/>
      <c r="N390" s="70"/>
      <c r="O390" s="67"/>
      <c r="P390" s="78"/>
      <c r="Q390" s="78"/>
      <c r="R390" s="78"/>
      <c r="S390" s="192"/>
      <c r="T390" s="27" t="str">
        <f t="shared" si="17"/>
        <v/>
      </c>
      <c r="U390" s="49" t="str">
        <f t="shared" si="18"/>
        <v/>
      </c>
    </row>
    <row r="391" spans="1:21" ht="21.95" customHeight="1" x14ac:dyDescent="0.15">
      <c r="A391" s="266"/>
      <c r="B391" s="78"/>
      <c r="C391" s="78"/>
      <c r="D391" s="86"/>
      <c r="E391" s="86"/>
      <c r="F391" s="77"/>
      <c r="G391" s="215"/>
      <c r="H391" s="215"/>
      <c r="I391" s="225"/>
      <c r="J391" s="225"/>
      <c r="K391" s="315">
        <f t="shared" ref="K391:K454" si="19">J391-E391</f>
        <v>0</v>
      </c>
      <c r="L391" s="70"/>
      <c r="M391" s="67"/>
      <c r="N391" s="70"/>
      <c r="O391" s="67"/>
      <c r="P391" s="78"/>
      <c r="Q391" s="78"/>
      <c r="R391" s="78"/>
      <c r="S391" s="192"/>
      <c r="T391" s="27" t="str">
        <f t="shared" ref="T391:T454" si="20">CONCATENATE(L391,C391)</f>
        <v/>
      </c>
      <c r="U391" s="49" t="str">
        <f t="shared" ref="U391:U454" si="21">CONCATENATE(N391,H391)</f>
        <v/>
      </c>
    </row>
    <row r="392" spans="1:21" ht="21.95" customHeight="1" x14ac:dyDescent="0.15">
      <c r="A392" s="266"/>
      <c r="B392" s="78"/>
      <c r="C392" s="78"/>
      <c r="D392" s="86"/>
      <c r="E392" s="86"/>
      <c r="F392" s="77"/>
      <c r="G392" s="215"/>
      <c r="H392" s="215"/>
      <c r="I392" s="225"/>
      <c r="J392" s="225"/>
      <c r="K392" s="315">
        <f t="shared" si="19"/>
        <v>0</v>
      </c>
      <c r="L392" s="70"/>
      <c r="M392" s="67"/>
      <c r="N392" s="70"/>
      <c r="O392" s="67"/>
      <c r="P392" s="78"/>
      <c r="Q392" s="78"/>
      <c r="R392" s="78"/>
      <c r="S392" s="192"/>
      <c r="T392" s="27" t="str">
        <f t="shared" si="20"/>
        <v/>
      </c>
      <c r="U392" s="49" t="str">
        <f t="shared" si="21"/>
        <v/>
      </c>
    </row>
    <row r="393" spans="1:21" ht="21.95" customHeight="1" x14ac:dyDescent="0.15">
      <c r="A393" s="266"/>
      <c r="B393" s="78"/>
      <c r="C393" s="78"/>
      <c r="D393" s="86"/>
      <c r="E393" s="86"/>
      <c r="F393" s="77"/>
      <c r="G393" s="215"/>
      <c r="H393" s="215"/>
      <c r="I393" s="225"/>
      <c r="J393" s="225"/>
      <c r="K393" s="315">
        <f t="shared" si="19"/>
        <v>0</v>
      </c>
      <c r="L393" s="70"/>
      <c r="M393" s="67"/>
      <c r="N393" s="70"/>
      <c r="O393" s="67"/>
      <c r="P393" s="78"/>
      <c r="Q393" s="78"/>
      <c r="R393" s="78"/>
      <c r="S393" s="192"/>
      <c r="T393" s="27" t="str">
        <f t="shared" si="20"/>
        <v/>
      </c>
      <c r="U393" s="49" t="str">
        <f t="shared" si="21"/>
        <v/>
      </c>
    </row>
    <row r="394" spans="1:21" ht="21.95" customHeight="1" x14ac:dyDescent="0.15">
      <c r="A394" s="266"/>
      <c r="B394" s="78"/>
      <c r="C394" s="78"/>
      <c r="D394" s="86"/>
      <c r="E394" s="86"/>
      <c r="F394" s="77"/>
      <c r="G394" s="215"/>
      <c r="H394" s="215"/>
      <c r="I394" s="225"/>
      <c r="J394" s="225"/>
      <c r="K394" s="315">
        <f t="shared" si="19"/>
        <v>0</v>
      </c>
      <c r="L394" s="70"/>
      <c r="M394" s="67"/>
      <c r="N394" s="70"/>
      <c r="O394" s="67"/>
      <c r="P394" s="78"/>
      <c r="Q394" s="78"/>
      <c r="R394" s="78"/>
      <c r="S394" s="192"/>
      <c r="T394" s="27" t="str">
        <f t="shared" si="20"/>
        <v/>
      </c>
      <c r="U394" s="49" t="str">
        <f t="shared" si="21"/>
        <v/>
      </c>
    </row>
    <row r="395" spans="1:21" ht="21.95" customHeight="1" x14ac:dyDescent="0.15">
      <c r="A395" s="266"/>
      <c r="B395" s="78"/>
      <c r="C395" s="78"/>
      <c r="D395" s="86"/>
      <c r="E395" s="86"/>
      <c r="F395" s="77"/>
      <c r="G395" s="215"/>
      <c r="H395" s="215"/>
      <c r="I395" s="225"/>
      <c r="J395" s="225"/>
      <c r="K395" s="315">
        <f t="shared" si="19"/>
        <v>0</v>
      </c>
      <c r="L395" s="70"/>
      <c r="M395" s="67"/>
      <c r="N395" s="70"/>
      <c r="O395" s="67"/>
      <c r="P395" s="78"/>
      <c r="Q395" s="78"/>
      <c r="R395" s="78"/>
      <c r="S395" s="192"/>
      <c r="T395" s="27" t="str">
        <f t="shared" si="20"/>
        <v/>
      </c>
      <c r="U395" s="49" t="str">
        <f t="shared" si="21"/>
        <v/>
      </c>
    </row>
    <row r="396" spans="1:21" ht="21.95" customHeight="1" x14ac:dyDescent="0.15">
      <c r="A396" s="266"/>
      <c r="B396" s="78"/>
      <c r="C396" s="78"/>
      <c r="D396" s="86"/>
      <c r="E396" s="86"/>
      <c r="F396" s="77"/>
      <c r="G396" s="215"/>
      <c r="H396" s="215"/>
      <c r="I396" s="225"/>
      <c r="J396" s="225"/>
      <c r="K396" s="315">
        <f t="shared" si="19"/>
        <v>0</v>
      </c>
      <c r="L396" s="70"/>
      <c r="M396" s="67"/>
      <c r="N396" s="70"/>
      <c r="O396" s="67"/>
      <c r="P396" s="78"/>
      <c r="Q396" s="78"/>
      <c r="R396" s="78"/>
      <c r="S396" s="192"/>
      <c r="T396" s="27" t="str">
        <f t="shared" si="20"/>
        <v/>
      </c>
      <c r="U396" s="49" t="str">
        <f t="shared" si="21"/>
        <v/>
      </c>
    </row>
    <row r="397" spans="1:21" ht="21.95" customHeight="1" x14ac:dyDescent="0.15">
      <c r="A397" s="266"/>
      <c r="B397" s="78"/>
      <c r="C397" s="78"/>
      <c r="D397" s="86"/>
      <c r="E397" s="86"/>
      <c r="F397" s="77"/>
      <c r="G397" s="215"/>
      <c r="H397" s="215"/>
      <c r="I397" s="225"/>
      <c r="J397" s="225"/>
      <c r="K397" s="315">
        <f t="shared" si="19"/>
        <v>0</v>
      </c>
      <c r="L397" s="70"/>
      <c r="M397" s="67"/>
      <c r="N397" s="70"/>
      <c r="O397" s="67"/>
      <c r="P397" s="78"/>
      <c r="Q397" s="78"/>
      <c r="R397" s="78"/>
      <c r="S397" s="192"/>
      <c r="T397" s="27" t="str">
        <f t="shared" si="20"/>
        <v/>
      </c>
      <c r="U397" s="49" t="str">
        <f t="shared" si="21"/>
        <v/>
      </c>
    </row>
    <row r="398" spans="1:21" ht="21.95" customHeight="1" x14ac:dyDescent="0.15">
      <c r="A398" s="266"/>
      <c r="B398" s="78"/>
      <c r="C398" s="78"/>
      <c r="D398" s="86"/>
      <c r="E398" s="86"/>
      <c r="F398" s="77"/>
      <c r="G398" s="215"/>
      <c r="H398" s="215"/>
      <c r="I398" s="225"/>
      <c r="J398" s="225"/>
      <c r="K398" s="315">
        <f t="shared" si="19"/>
        <v>0</v>
      </c>
      <c r="L398" s="70"/>
      <c r="M398" s="67"/>
      <c r="N398" s="70"/>
      <c r="O398" s="67"/>
      <c r="P398" s="78"/>
      <c r="Q398" s="78"/>
      <c r="R398" s="78"/>
      <c r="S398" s="192"/>
      <c r="T398" s="27" t="str">
        <f t="shared" si="20"/>
        <v/>
      </c>
      <c r="U398" s="49" t="str">
        <f t="shared" si="21"/>
        <v/>
      </c>
    </row>
    <row r="399" spans="1:21" ht="21.95" customHeight="1" x14ac:dyDescent="0.15">
      <c r="A399" s="266"/>
      <c r="B399" s="78"/>
      <c r="C399" s="78"/>
      <c r="D399" s="86"/>
      <c r="E399" s="86"/>
      <c r="F399" s="77"/>
      <c r="G399" s="215"/>
      <c r="H399" s="215"/>
      <c r="I399" s="225"/>
      <c r="J399" s="225"/>
      <c r="K399" s="315">
        <f t="shared" si="19"/>
        <v>0</v>
      </c>
      <c r="L399" s="70"/>
      <c r="M399" s="67"/>
      <c r="N399" s="70"/>
      <c r="O399" s="67"/>
      <c r="P399" s="78"/>
      <c r="Q399" s="78"/>
      <c r="R399" s="78"/>
      <c r="S399" s="192"/>
      <c r="T399" s="27" t="str">
        <f t="shared" si="20"/>
        <v/>
      </c>
      <c r="U399" s="49" t="str">
        <f t="shared" si="21"/>
        <v/>
      </c>
    </row>
    <row r="400" spans="1:21" ht="21.95" customHeight="1" x14ac:dyDescent="0.15">
      <c r="A400" s="266"/>
      <c r="B400" s="78"/>
      <c r="C400" s="78"/>
      <c r="D400" s="86"/>
      <c r="E400" s="86"/>
      <c r="F400" s="77"/>
      <c r="G400" s="215"/>
      <c r="H400" s="215"/>
      <c r="I400" s="225"/>
      <c r="J400" s="225"/>
      <c r="K400" s="315">
        <f t="shared" si="19"/>
        <v>0</v>
      </c>
      <c r="L400" s="70"/>
      <c r="M400" s="67"/>
      <c r="N400" s="70"/>
      <c r="O400" s="67"/>
      <c r="P400" s="78"/>
      <c r="Q400" s="78"/>
      <c r="R400" s="78"/>
      <c r="S400" s="192"/>
      <c r="T400" s="27" t="str">
        <f t="shared" si="20"/>
        <v/>
      </c>
      <c r="U400" s="49" t="str">
        <f t="shared" si="21"/>
        <v/>
      </c>
    </row>
    <row r="401" spans="1:21" ht="21.95" customHeight="1" x14ac:dyDescent="0.15">
      <c r="A401" s="266"/>
      <c r="B401" s="78"/>
      <c r="C401" s="78"/>
      <c r="D401" s="86"/>
      <c r="E401" s="86"/>
      <c r="F401" s="77"/>
      <c r="G401" s="215"/>
      <c r="H401" s="215"/>
      <c r="I401" s="225"/>
      <c r="J401" s="225"/>
      <c r="K401" s="315">
        <f t="shared" si="19"/>
        <v>0</v>
      </c>
      <c r="L401" s="70"/>
      <c r="M401" s="67"/>
      <c r="N401" s="70"/>
      <c r="O401" s="67"/>
      <c r="P401" s="78"/>
      <c r="Q401" s="78"/>
      <c r="R401" s="78"/>
      <c r="S401" s="192"/>
      <c r="T401" s="27" t="str">
        <f t="shared" si="20"/>
        <v/>
      </c>
      <c r="U401" s="49" t="str">
        <f t="shared" si="21"/>
        <v/>
      </c>
    </row>
    <row r="402" spans="1:21" ht="21.95" customHeight="1" x14ac:dyDescent="0.15">
      <c r="A402" s="177"/>
      <c r="B402" s="78"/>
      <c r="C402" s="78"/>
      <c r="D402" s="86"/>
      <c r="E402" s="86"/>
      <c r="F402" s="77"/>
      <c r="G402" s="215"/>
      <c r="H402" s="215"/>
      <c r="I402" s="225"/>
      <c r="J402" s="225"/>
      <c r="K402" s="315">
        <f t="shared" si="19"/>
        <v>0</v>
      </c>
      <c r="L402" s="70"/>
      <c r="M402" s="67"/>
      <c r="N402" s="70"/>
      <c r="O402" s="67"/>
      <c r="P402" s="78"/>
      <c r="Q402" s="78"/>
      <c r="R402" s="78"/>
      <c r="S402" s="192"/>
      <c r="T402" s="27" t="str">
        <f t="shared" si="20"/>
        <v/>
      </c>
      <c r="U402" s="49" t="str">
        <f t="shared" si="21"/>
        <v/>
      </c>
    </row>
    <row r="403" spans="1:21" ht="21.95" customHeight="1" x14ac:dyDescent="0.15">
      <c r="A403" s="266"/>
      <c r="B403" s="67"/>
      <c r="C403" s="78"/>
      <c r="D403" s="86"/>
      <c r="E403" s="86"/>
      <c r="F403" s="77"/>
      <c r="G403" s="216"/>
      <c r="H403" s="215"/>
      <c r="I403" s="225"/>
      <c r="J403" s="225"/>
      <c r="K403" s="315">
        <f t="shared" si="19"/>
        <v>0</v>
      </c>
      <c r="L403" s="70"/>
      <c r="M403" s="67"/>
      <c r="N403" s="70"/>
      <c r="O403" s="67"/>
      <c r="P403" s="67"/>
      <c r="Q403" s="67"/>
      <c r="R403" s="67"/>
      <c r="S403" s="192"/>
      <c r="T403" s="27" t="str">
        <f t="shared" si="20"/>
        <v/>
      </c>
      <c r="U403" s="49" t="str">
        <f t="shared" si="21"/>
        <v/>
      </c>
    </row>
    <row r="404" spans="1:21" ht="21.95" customHeight="1" x14ac:dyDescent="0.15">
      <c r="A404" s="266"/>
      <c r="B404" s="67"/>
      <c r="C404" s="78"/>
      <c r="D404" s="86"/>
      <c r="E404" s="86"/>
      <c r="F404" s="77"/>
      <c r="G404" s="216"/>
      <c r="H404" s="215"/>
      <c r="I404" s="225"/>
      <c r="J404" s="225"/>
      <c r="K404" s="315">
        <f t="shared" si="19"/>
        <v>0</v>
      </c>
      <c r="L404" s="70"/>
      <c r="M404" s="67"/>
      <c r="N404" s="70"/>
      <c r="O404" s="67"/>
      <c r="P404" s="67"/>
      <c r="Q404" s="67"/>
      <c r="R404" s="67"/>
      <c r="S404" s="192"/>
      <c r="T404" s="27" t="str">
        <f t="shared" si="20"/>
        <v/>
      </c>
      <c r="U404" s="49" t="str">
        <f t="shared" si="21"/>
        <v/>
      </c>
    </row>
    <row r="405" spans="1:21" ht="21.95" customHeight="1" x14ac:dyDescent="0.15">
      <c r="A405" s="266"/>
      <c r="B405" s="67"/>
      <c r="C405" s="78"/>
      <c r="D405" s="86"/>
      <c r="E405" s="86"/>
      <c r="F405" s="77"/>
      <c r="G405" s="216"/>
      <c r="H405" s="215"/>
      <c r="I405" s="225"/>
      <c r="J405" s="225"/>
      <c r="K405" s="315">
        <f t="shared" si="19"/>
        <v>0</v>
      </c>
      <c r="L405" s="70"/>
      <c r="M405" s="67"/>
      <c r="N405" s="70"/>
      <c r="O405" s="67"/>
      <c r="P405" s="67"/>
      <c r="Q405" s="67"/>
      <c r="R405" s="67"/>
      <c r="S405" s="192"/>
      <c r="T405" s="27" t="str">
        <f t="shared" si="20"/>
        <v/>
      </c>
      <c r="U405" s="49" t="str">
        <f t="shared" si="21"/>
        <v/>
      </c>
    </row>
    <row r="406" spans="1:21" ht="21.95" customHeight="1" x14ac:dyDescent="0.15">
      <c r="A406" s="267"/>
      <c r="B406" s="104"/>
      <c r="C406" s="167"/>
      <c r="D406" s="106"/>
      <c r="E406" s="106"/>
      <c r="F406" s="166"/>
      <c r="G406" s="218"/>
      <c r="H406" s="217"/>
      <c r="I406" s="226"/>
      <c r="J406" s="226"/>
      <c r="K406" s="316">
        <f t="shared" si="19"/>
        <v>0</v>
      </c>
      <c r="L406" s="159"/>
      <c r="M406" s="104"/>
      <c r="N406" s="159"/>
      <c r="O406" s="104"/>
      <c r="P406" s="104"/>
      <c r="Q406" s="104"/>
      <c r="R406" s="104"/>
      <c r="S406" s="269"/>
      <c r="T406" s="27" t="str">
        <f t="shared" si="20"/>
        <v/>
      </c>
      <c r="U406" s="49" t="str">
        <f t="shared" si="21"/>
        <v/>
      </c>
    </row>
    <row r="407" spans="1:21" ht="21.95" customHeight="1" x14ac:dyDescent="0.15">
      <c r="A407" s="268"/>
      <c r="B407" s="71"/>
      <c r="C407" s="103"/>
      <c r="D407" s="102"/>
      <c r="E407" s="102"/>
      <c r="F407" s="164"/>
      <c r="G407" s="211"/>
      <c r="H407" s="210"/>
      <c r="I407" s="227"/>
      <c r="J407" s="227"/>
      <c r="K407" s="314">
        <f t="shared" si="19"/>
        <v>0</v>
      </c>
      <c r="L407" s="200"/>
      <c r="M407" s="71"/>
      <c r="N407" s="200"/>
      <c r="O407" s="71"/>
      <c r="P407" s="71"/>
      <c r="Q407" s="71"/>
      <c r="R407" s="71"/>
      <c r="S407" s="270"/>
      <c r="T407" s="27" t="str">
        <f t="shared" si="20"/>
        <v/>
      </c>
      <c r="U407" s="49" t="str">
        <f t="shared" si="21"/>
        <v/>
      </c>
    </row>
    <row r="408" spans="1:21" ht="21.95" customHeight="1" x14ac:dyDescent="0.15">
      <c r="A408" s="266"/>
      <c r="B408" s="67"/>
      <c r="C408" s="78"/>
      <c r="D408" s="86"/>
      <c r="E408" s="86"/>
      <c r="F408" s="77"/>
      <c r="G408" s="216"/>
      <c r="H408" s="215"/>
      <c r="I408" s="225"/>
      <c r="J408" s="225"/>
      <c r="K408" s="315">
        <f t="shared" si="19"/>
        <v>0</v>
      </c>
      <c r="L408" s="70"/>
      <c r="M408" s="67"/>
      <c r="N408" s="70"/>
      <c r="O408" s="67"/>
      <c r="P408" s="67"/>
      <c r="Q408" s="67"/>
      <c r="R408" s="67"/>
      <c r="S408" s="192"/>
      <c r="T408" s="27" t="str">
        <f t="shared" si="20"/>
        <v/>
      </c>
      <c r="U408" s="49" t="str">
        <f t="shared" si="21"/>
        <v/>
      </c>
    </row>
    <row r="409" spans="1:21" ht="21.95" customHeight="1" x14ac:dyDescent="0.15">
      <c r="A409" s="266"/>
      <c r="B409" s="67"/>
      <c r="C409" s="78"/>
      <c r="D409" s="86"/>
      <c r="E409" s="86"/>
      <c r="F409" s="77"/>
      <c r="G409" s="216"/>
      <c r="H409" s="215"/>
      <c r="I409" s="225"/>
      <c r="J409" s="225"/>
      <c r="K409" s="315">
        <f t="shared" si="19"/>
        <v>0</v>
      </c>
      <c r="L409" s="70"/>
      <c r="M409" s="67"/>
      <c r="N409" s="70"/>
      <c r="O409" s="67"/>
      <c r="P409" s="67"/>
      <c r="Q409" s="67"/>
      <c r="R409" s="67"/>
      <c r="S409" s="192"/>
      <c r="T409" s="27" t="str">
        <f t="shared" si="20"/>
        <v/>
      </c>
      <c r="U409" s="49" t="str">
        <f t="shared" si="21"/>
        <v/>
      </c>
    </row>
    <row r="410" spans="1:21" ht="21.95" customHeight="1" x14ac:dyDescent="0.15">
      <c r="A410" s="266"/>
      <c r="B410" s="78"/>
      <c r="C410" s="78"/>
      <c r="D410" s="86"/>
      <c r="E410" s="86"/>
      <c r="F410" s="77"/>
      <c r="G410" s="215"/>
      <c r="H410" s="215"/>
      <c r="I410" s="225"/>
      <c r="J410" s="225"/>
      <c r="K410" s="315">
        <f t="shared" si="19"/>
        <v>0</v>
      </c>
      <c r="L410" s="70"/>
      <c r="M410" s="67"/>
      <c r="N410" s="70"/>
      <c r="O410" s="67"/>
      <c r="P410" s="78"/>
      <c r="Q410" s="78"/>
      <c r="R410" s="78"/>
      <c r="S410" s="192"/>
      <c r="T410" s="27" t="str">
        <f t="shared" si="20"/>
        <v/>
      </c>
      <c r="U410" s="49" t="str">
        <f t="shared" si="21"/>
        <v/>
      </c>
    </row>
    <row r="411" spans="1:21" ht="21.95" customHeight="1" x14ac:dyDescent="0.15">
      <c r="A411" s="266"/>
      <c r="B411" s="78"/>
      <c r="C411" s="78"/>
      <c r="D411" s="86"/>
      <c r="E411" s="86"/>
      <c r="F411" s="77"/>
      <c r="G411" s="215"/>
      <c r="H411" s="215"/>
      <c r="I411" s="225"/>
      <c r="J411" s="225"/>
      <c r="K411" s="315">
        <f t="shared" si="19"/>
        <v>0</v>
      </c>
      <c r="L411" s="70"/>
      <c r="M411" s="67"/>
      <c r="N411" s="70"/>
      <c r="O411" s="67"/>
      <c r="P411" s="78"/>
      <c r="Q411" s="78"/>
      <c r="R411" s="78"/>
      <c r="S411" s="192"/>
      <c r="T411" s="27" t="str">
        <f t="shared" si="20"/>
        <v/>
      </c>
      <c r="U411" s="49" t="str">
        <f t="shared" si="21"/>
        <v/>
      </c>
    </row>
    <row r="412" spans="1:21" ht="21.95" customHeight="1" x14ac:dyDescent="0.15">
      <c r="A412" s="266"/>
      <c r="B412" s="78"/>
      <c r="C412" s="78"/>
      <c r="D412" s="86"/>
      <c r="E412" s="86"/>
      <c r="F412" s="77"/>
      <c r="G412" s="215"/>
      <c r="H412" s="215"/>
      <c r="I412" s="225"/>
      <c r="J412" s="225"/>
      <c r="K412" s="315">
        <f t="shared" si="19"/>
        <v>0</v>
      </c>
      <c r="L412" s="70"/>
      <c r="M412" s="67"/>
      <c r="N412" s="70"/>
      <c r="O412" s="67"/>
      <c r="P412" s="78"/>
      <c r="Q412" s="78"/>
      <c r="R412" s="78"/>
      <c r="S412" s="192"/>
      <c r="T412" s="27" t="str">
        <f t="shared" si="20"/>
        <v/>
      </c>
      <c r="U412" s="49" t="str">
        <f t="shared" si="21"/>
        <v/>
      </c>
    </row>
    <row r="413" spans="1:21" ht="21.95" customHeight="1" x14ac:dyDescent="0.15">
      <c r="A413" s="266"/>
      <c r="B413" s="78"/>
      <c r="C413" s="78"/>
      <c r="D413" s="86"/>
      <c r="E413" s="86"/>
      <c r="F413" s="77"/>
      <c r="G413" s="215"/>
      <c r="H413" s="215"/>
      <c r="I413" s="225"/>
      <c r="J413" s="225"/>
      <c r="K413" s="315">
        <f t="shared" si="19"/>
        <v>0</v>
      </c>
      <c r="L413" s="70"/>
      <c r="M413" s="67"/>
      <c r="N413" s="70"/>
      <c r="O413" s="67"/>
      <c r="P413" s="78"/>
      <c r="Q413" s="78"/>
      <c r="R413" s="78"/>
      <c r="S413" s="192"/>
      <c r="T413" s="27" t="str">
        <f t="shared" si="20"/>
        <v/>
      </c>
      <c r="U413" s="49" t="str">
        <f t="shared" si="21"/>
        <v/>
      </c>
    </row>
    <row r="414" spans="1:21" ht="21.95" customHeight="1" x14ac:dyDescent="0.15">
      <c r="A414" s="266"/>
      <c r="B414" s="78"/>
      <c r="C414" s="78"/>
      <c r="D414" s="86"/>
      <c r="E414" s="86"/>
      <c r="F414" s="77"/>
      <c r="G414" s="215"/>
      <c r="H414" s="215"/>
      <c r="I414" s="225"/>
      <c r="J414" s="225"/>
      <c r="K414" s="315">
        <f t="shared" si="19"/>
        <v>0</v>
      </c>
      <c r="L414" s="70"/>
      <c r="M414" s="67"/>
      <c r="N414" s="70"/>
      <c r="O414" s="67"/>
      <c r="P414" s="78"/>
      <c r="Q414" s="78"/>
      <c r="R414" s="78"/>
      <c r="S414" s="192"/>
      <c r="T414" s="27" t="str">
        <f t="shared" si="20"/>
        <v/>
      </c>
      <c r="U414" s="49" t="str">
        <f t="shared" si="21"/>
        <v/>
      </c>
    </row>
    <row r="415" spans="1:21" ht="21.95" customHeight="1" x14ac:dyDescent="0.15">
      <c r="A415" s="266"/>
      <c r="B415" s="78"/>
      <c r="C415" s="78"/>
      <c r="D415" s="86"/>
      <c r="E415" s="86"/>
      <c r="F415" s="77"/>
      <c r="G415" s="215"/>
      <c r="H415" s="215"/>
      <c r="I415" s="225"/>
      <c r="J415" s="225"/>
      <c r="K415" s="315">
        <f t="shared" si="19"/>
        <v>0</v>
      </c>
      <c r="L415" s="70"/>
      <c r="M415" s="67"/>
      <c r="N415" s="70"/>
      <c r="O415" s="67"/>
      <c r="P415" s="78"/>
      <c r="Q415" s="78"/>
      <c r="R415" s="78"/>
      <c r="S415" s="192"/>
      <c r="T415" s="27" t="str">
        <f t="shared" si="20"/>
        <v/>
      </c>
      <c r="U415" s="49" t="str">
        <f t="shared" si="21"/>
        <v/>
      </c>
    </row>
    <row r="416" spans="1:21" ht="21.95" customHeight="1" x14ac:dyDescent="0.15">
      <c r="A416" s="266"/>
      <c r="B416" s="78"/>
      <c r="C416" s="78"/>
      <c r="D416" s="86"/>
      <c r="E416" s="86"/>
      <c r="F416" s="77"/>
      <c r="G416" s="215"/>
      <c r="H416" s="215"/>
      <c r="I416" s="225"/>
      <c r="J416" s="225"/>
      <c r="K416" s="315">
        <f t="shared" si="19"/>
        <v>0</v>
      </c>
      <c r="L416" s="70"/>
      <c r="M416" s="67"/>
      <c r="N416" s="70"/>
      <c r="O416" s="67"/>
      <c r="P416" s="78"/>
      <c r="Q416" s="78"/>
      <c r="R416" s="78"/>
      <c r="S416" s="192"/>
      <c r="T416" s="27" t="str">
        <f t="shared" si="20"/>
        <v/>
      </c>
      <c r="U416" s="49" t="str">
        <f t="shared" si="21"/>
        <v/>
      </c>
    </row>
    <row r="417" spans="1:21" ht="21.95" customHeight="1" x14ac:dyDescent="0.15">
      <c r="A417" s="266"/>
      <c r="B417" s="78"/>
      <c r="C417" s="78"/>
      <c r="D417" s="86"/>
      <c r="E417" s="86"/>
      <c r="F417" s="77"/>
      <c r="G417" s="215"/>
      <c r="H417" s="215"/>
      <c r="I417" s="225"/>
      <c r="J417" s="225"/>
      <c r="K417" s="315">
        <f t="shared" si="19"/>
        <v>0</v>
      </c>
      <c r="L417" s="70"/>
      <c r="M417" s="67"/>
      <c r="N417" s="70"/>
      <c r="O417" s="67"/>
      <c r="P417" s="78"/>
      <c r="Q417" s="78"/>
      <c r="R417" s="78"/>
      <c r="S417" s="192"/>
      <c r="T417" s="27" t="str">
        <f t="shared" si="20"/>
        <v/>
      </c>
      <c r="U417" s="49" t="str">
        <f t="shared" si="21"/>
        <v/>
      </c>
    </row>
    <row r="418" spans="1:21" ht="21.95" customHeight="1" x14ac:dyDescent="0.15">
      <c r="A418" s="266"/>
      <c r="B418" s="78"/>
      <c r="C418" s="78"/>
      <c r="D418" s="86"/>
      <c r="E418" s="86"/>
      <c r="F418" s="77"/>
      <c r="G418" s="215"/>
      <c r="H418" s="215"/>
      <c r="I418" s="225"/>
      <c r="J418" s="225"/>
      <c r="K418" s="315">
        <f t="shared" si="19"/>
        <v>0</v>
      </c>
      <c r="L418" s="70"/>
      <c r="M418" s="67"/>
      <c r="N418" s="70"/>
      <c r="O418" s="67"/>
      <c r="P418" s="78"/>
      <c r="Q418" s="78"/>
      <c r="R418" s="78"/>
      <c r="S418" s="192"/>
      <c r="T418" s="27" t="str">
        <f t="shared" si="20"/>
        <v/>
      </c>
      <c r="U418" s="49" t="str">
        <f t="shared" si="21"/>
        <v/>
      </c>
    </row>
    <row r="419" spans="1:21" ht="21.95" customHeight="1" x14ac:dyDescent="0.15">
      <c r="A419" s="266"/>
      <c r="B419" s="78"/>
      <c r="C419" s="78"/>
      <c r="D419" s="86"/>
      <c r="E419" s="86"/>
      <c r="F419" s="77"/>
      <c r="G419" s="215"/>
      <c r="H419" s="215"/>
      <c r="I419" s="225"/>
      <c r="J419" s="225"/>
      <c r="K419" s="315">
        <f t="shared" si="19"/>
        <v>0</v>
      </c>
      <c r="L419" s="70"/>
      <c r="M419" s="67"/>
      <c r="N419" s="70"/>
      <c r="O419" s="67"/>
      <c r="P419" s="78"/>
      <c r="Q419" s="78"/>
      <c r="R419" s="78"/>
      <c r="S419" s="192"/>
      <c r="T419" s="27" t="str">
        <f t="shared" si="20"/>
        <v/>
      </c>
      <c r="U419" s="49" t="str">
        <f t="shared" si="21"/>
        <v/>
      </c>
    </row>
    <row r="420" spans="1:21" ht="21.95" customHeight="1" x14ac:dyDescent="0.15">
      <c r="A420" s="266"/>
      <c r="B420" s="78"/>
      <c r="C420" s="78"/>
      <c r="D420" s="86"/>
      <c r="E420" s="86"/>
      <c r="F420" s="77"/>
      <c r="G420" s="215"/>
      <c r="H420" s="215"/>
      <c r="I420" s="225"/>
      <c r="J420" s="225"/>
      <c r="K420" s="315">
        <f t="shared" si="19"/>
        <v>0</v>
      </c>
      <c r="L420" s="70"/>
      <c r="M420" s="67"/>
      <c r="N420" s="70"/>
      <c r="O420" s="67"/>
      <c r="P420" s="78"/>
      <c r="Q420" s="78"/>
      <c r="R420" s="78"/>
      <c r="S420" s="192"/>
      <c r="T420" s="27" t="str">
        <f t="shared" si="20"/>
        <v/>
      </c>
      <c r="U420" s="49" t="str">
        <f t="shared" si="21"/>
        <v/>
      </c>
    </row>
    <row r="421" spans="1:21" ht="21.95" customHeight="1" x14ac:dyDescent="0.15">
      <c r="A421" s="266"/>
      <c r="B421" s="78"/>
      <c r="C421" s="78"/>
      <c r="D421" s="86"/>
      <c r="E421" s="86"/>
      <c r="F421" s="77"/>
      <c r="G421" s="215"/>
      <c r="H421" s="215"/>
      <c r="I421" s="225"/>
      <c r="J421" s="225"/>
      <c r="K421" s="315">
        <f t="shared" si="19"/>
        <v>0</v>
      </c>
      <c r="L421" s="70"/>
      <c r="M421" s="67"/>
      <c r="N421" s="70"/>
      <c r="O421" s="67"/>
      <c r="P421" s="78"/>
      <c r="Q421" s="78"/>
      <c r="R421" s="78"/>
      <c r="S421" s="192"/>
      <c r="T421" s="27" t="str">
        <f t="shared" si="20"/>
        <v/>
      </c>
      <c r="U421" s="49" t="str">
        <f t="shared" si="21"/>
        <v/>
      </c>
    </row>
    <row r="422" spans="1:21" ht="21.95" customHeight="1" x14ac:dyDescent="0.15">
      <c r="A422" s="177"/>
      <c r="B422" s="78"/>
      <c r="C422" s="78"/>
      <c r="D422" s="86"/>
      <c r="E422" s="86"/>
      <c r="F422" s="77"/>
      <c r="G422" s="215"/>
      <c r="H422" s="215"/>
      <c r="I422" s="225"/>
      <c r="J422" s="225"/>
      <c r="K422" s="315">
        <f t="shared" si="19"/>
        <v>0</v>
      </c>
      <c r="L422" s="70"/>
      <c r="M422" s="67"/>
      <c r="N422" s="70"/>
      <c r="O422" s="67"/>
      <c r="P422" s="78"/>
      <c r="Q422" s="78"/>
      <c r="R422" s="78"/>
      <c r="S422" s="192"/>
      <c r="T422" s="27" t="str">
        <f t="shared" si="20"/>
        <v/>
      </c>
      <c r="U422" s="49" t="str">
        <f t="shared" si="21"/>
        <v/>
      </c>
    </row>
    <row r="423" spans="1:21" ht="21.95" customHeight="1" x14ac:dyDescent="0.15">
      <c r="A423" s="266"/>
      <c r="B423" s="67"/>
      <c r="C423" s="78"/>
      <c r="D423" s="86"/>
      <c r="E423" s="86"/>
      <c r="F423" s="77"/>
      <c r="G423" s="216"/>
      <c r="H423" s="215"/>
      <c r="I423" s="225"/>
      <c r="J423" s="225"/>
      <c r="K423" s="315">
        <f t="shared" si="19"/>
        <v>0</v>
      </c>
      <c r="L423" s="70"/>
      <c r="M423" s="67"/>
      <c r="N423" s="70"/>
      <c r="O423" s="67"/>
      <c r="P423" s="67"/>
      <c r="Q423" s="67"/>
      <c r="R423" s="67"/>
      <c r="S423" s="192"/>
      <c r="T423" s="27" t="str">
        <f t="shared" si="20"/>
        <v/>
      </c>
      <c r="U423" s="49" t="str">
        <f t="shared" si="21"/>
        <v/>
      </c>
    </row>
    <row r="424" spans="1:21" ht="21.95" customHeight="1" x14ac:dyDescent="0.15">
      <c r="A424" s="266"/>
      <c r="B424" s="67"/>
      <c r="C424" s="78"/>
      <c r="D424" s="86"/>
      <c r="E424" s="86"/>
      <c r="F424" s="77"/>
      <c r="G424" s="216"/>
      <c r="H424" s="215"/>
      <c r="I424" s="225"/>
      <c r="J424" s="225"/>
      <c r="K424" s="315">
        <f t="shared" si="19"/>
        <v>0</v>
      </c>
      <c r="L424" s="70"/>
      <c r="M424" s="67"/>
      <c r="N424" s="70"/>
      <c r="O424" s="67"/>
      <c r="P424" s="67"/>
      <c r="Q424" s="67"/>
      <c r="R424" s="67"/>
      <c r="S424" s="192"/>
      <c r="T424" s="27" t="str">
        <f t="shared" si="20"/>
        <v/>
      </c>
      <c r="U424" s="49" t="str">
        <f t="shared" si="21"/>
        <v/>
      </c>
    </row>
    <row r="425" spans="1:21" ht="21.95" customHeight="1" x14ac:dyDescent="0.15">
      <c r="A425" s="266"/>
      <c r="B425" s="67"/>
      <c r="C425" s="78"/>
      <c r="D425" s="86"/>
      <c r="E425" s="86"/>
      <c r="F425" s="77"/>
      <c r="G425" s="216"/>
      <c r="H425" s="215"/>
      <c r="I425" s="225"/>
      <c r="J425" s="225"/>
      <c r="K425" s="315">
        <f t="shared" si="19"/>
        <v>0</v>
      </c>
      <c r="L425" s="70"/>
      <c r="M425" s="67"/>
      <c r="N425" s="70"/>
      <c r="O425" s="67"/>
      <c r="P425" s="67"/>
      <c r="Q425" s="67"/>
      <c r="R425" s="67"/>
      <c r="S425" s="192"/>
      <c r="T425" s="27" t="str">
        <f t="shared" si="20"/>
        <v/>
      </c>
      <c r="U425" s="49" t="str">
        <f t="shared" si="21"/>
        <v/>
      </c>
    </row>
    <row r="426" spans="1:21" ht="21.95" customHeight="1" x14ac:dyDescent="0.15">
      <c r="A426" s="267"/>
      <c r="B426" s="104"/>
      <c r="C426" s="167"/>
      <c r="D426" s="106"/>
      <c r="E426" s="106"/>
      <c r="F426" s="166"/>
      <c r="G426" s="218"/>
      <c r="H426" s="217"/>
      <c r="I426" s="226"/>
      <c r="J426" s="226"/>
      <c r="K426" s="316">
        <f t="shared" si="19"/>
        <v>0</v>
      </c>
      <c r="L426" s="159"/>
      <c r="M426" s="104"/>
      <c r="N426" s="159"/>
      <c r="O426" s="104"/>
      <c r="P426" s="104"/>
      <c r="Q426" s="104"/>
      <c r="R426" s="104"/>
      <c r="S426" s="269"/>
      <c r="T426" s="27" t="str">
        <f t="shared" si="20"/>
        <v/>
      </c>
      <c r="U426" s="49" t="str">
        <f t="shared" si="21"/>
        <v/>
      </c>
    </row>
    <row r="427" spans="1:21" ht="21.95" customHeight="1" x14ac:dyDescent="0.15">
      <c r="A427" s="268"/>
      <c r="B427" s="71"/>
      <c r="C427" s="103"/>
      <c r="D427" s="102"/>
      <c r="E427" s="102"/>
      <c r="F427" s="164"/>
      <c r="G427" s="211"/>
      <c r="H427" s="210"/>
      <c r="I427" s="227"/>
      <c r="J427" s="227"/>
      <c r="K427" s="314">
        <f t="shared" si="19"/>
        <v>0</v>
      </c>
      <c r="L427" s="200"/>
      <c r="M427" s="71"/>
      <c r="N427" s="200"/>
      <c r="O427" s="71"/>
      <c r="P427" s="71"/>
      <c r="Q427" s="71"/>
      <c r="R427" s="71"/>
      <c r="S427" s="270"/>
      <c r="T427" s="27" t="str">
        <f t="shared" si="20"/>
        <v/>
      </c>
      <c r="U427" s="49" t="str">
        <f t="shared" si="21"/>
        <v/>
      </c>
    </row>
    <row r="428" spans="1:21" ht="21.95" customHeight="1" x14ac:dyDescent="0.15">
      <c r="A428" s="266"/>
      <c r="B428" s="67"/>
      <c r="C428" s="78"/>
      <c r="D428" s="86"/>
      <c r="E428" s="86"/>
      <c r="F428" s="77"/>
      <c r="G428" s="216"/>
      <c r="H428" s="215"/>
      <c r="I428" s="225"/>
      <c r="J428" s="225"/>
      <c r="K428" s="315">
        <f t="shared" si="19"/>
        <v>0</v>
      </c>
      <c r="L428" s="70"/>
      <c r="M428" s="67"/>
      <c r="N428" s="70"/>
      <c r="O428" s="67"/>
      <c r="P428" s="67"/>
      <c r="Q428" s="67"/>
      <c r="R428" s="67"/>
      <c r="S428" s="192"/>
      <c r="T428" s="27" t="str">
        <f t="shared" si="20"/>
        <v/>
      </c>
      <c r="U428" s="49" t="str">
        <f t="shared" si="21"/>
        <v/>
      </c>
    </row>
    <row r="429" spans="1:21" ht="21.95" customHeight="1" x14ac:dyDescent="0.15">
      <c r="A429" s="266"/>
      <c r="B429" s="67"/>
      <c r="C429" s="78"/>
      <c r="D429" s="86"/>
      <c r="E429" s="86"/>
      <c r="F429" s="77"/>
      <c r="G429" s="215"/>
      <c r="H429" s="215"/>
      <c r="I429" s="225"/>
      <c r="J429" s="225"/>
      <c r="K429" s="315">
        <f t="shared" si="19"/>
        <v>0</v>
      </c>
      <c r="L429" s="70"/>
      <c r="M429" s="67"/>
      <c r="N429" s="70"/>
      <c r="O429" s="67"/>
      <c r="P429" s="78"/>
      <c r="Q429" s="78"/>
      <c r="R429" s="78"/>
      <c r="S429" s="192"/>
      <c r="T429" s="27" t="str">
        <f t="shared" si="20"/>
        <v/>
      </c>
      <c r="U429" s="49" t="str">
        <f t="shared" si="21"/>
        <v/>
      </c>
    </row>
    <row r="430" spans="1:21" ht="21.95" customHeight="1" x14ac:dyDescent="0.15">
      <c r="A430" s="266"/>
      <c r="B430" s="78"/>
      <c r="C430" s="78"/>
      <c r="D430" s="86"/>
      <c r="E430" s="86"/>
      <c r="F430" s="77"/>
      <c r="G430" s="215"/>
      <c r="H430" s="215"/>
      <c r="I430" s="225"/>
      <c r="J430" s="225"/>
      <c r="K430" s="315">
        <f t="shared" si="19"/>
        <v>0</v>
      </c>
      <c r="L430" s="70"/>
      <c r="M430" s="67"/>
      <c r="N430" s="70"/>
      <c r="O430" s="67"/>
      <c r="P430" s="78"/>
      <c r="Q430" s="78"/>
      <c r="R430" s="78"/>
      <c r="S430" s="192"/>
      <c r="T430" s="27" t="str">
        <f t="shared" si="20"/>
        <v/>
      </c>
      <c r="U430" s="49" t="str">
        <f t="shared" si="21"/>
        <v/>
      </c>
    </row>
    <row r="431" spans="1:21" ht="21.95" customHeight="1" x14ac:dyDescent="0.15">
      <c r="A431" s="266"/>
      <c r="B431" s="78"/>
      <c r="C431" s="78"/>
      <c r="D431" s="86"/>
      <c r="E431" s="86"/>
      <c r="F431" s="77"/>
      <c r="G431" s="215"/>
      <c r="H431" s="215"/>
      <c r="I431" s="273"/>
      <c r="J431" s="273"/>
      <c r="K431" s="315">
        <f t="shared" si="19"/>
        <v>0</v>
      </c>
      <c r="L431" s="70"/>
      <c r="M431" s="67"/>
      <c r="N431" s="70"/>
      <c r="O431" s="67"/>
      <c r="P431" s="78"/>
      <c r="Q431" s="78"/>
      <c r="R431" s="78"/>
      <c r="S431" s="192"/>
      <c r="T431" s="27" t="str">
        <f t="shared" si="20"/>
        <v/>
      </c>
      <c r="U431" s="49" t="str">
        <f t="shared" si="21"/>
        <v/>
      </c>
    </row>
    <row r="432" spans="1:21" ht="21.95" customHeight="1" x14ac:dyDescent="0.15">
      <c r="A432" s="266"/>
      <c r="B432" s="78"/>
      <c r="C432" s="78"/>
      <c r="D432" s="86"/>
      <c r="E432" s="86"/>
      <c r="F432" s="77"/>
      <c r="G432" s="215"/>
      <c r="H432" s="215"/>
      <c r="I432" s="273"/>
      <c r="J432" s="273"/>
      <c r="K432" s="315">
        <f t="shared" si="19"/>
        <v>0</v>
      </c>
      <c r="L432" s="70"/>
      <c r="M432" s="67"/>
      <c r="N432" s="70"/>
      <c r="O432" s="67"/>
      <c r="P432" s="78"/>
      <c r="Q432" s="78"/>
      <c r="R432" s="78"/>
      <c r="S432" s="192"/>
      <c r="T432" s="27" t="str">
        <f t="shared" si="20"/>
        <v/>
      </c>
      <c r="U432" s="49" t="str">
        <f t="shared" si="21"/>
        <v/>
      </c>
    </row>
    <row r="433" spans="1:21" ht="21.95" customHeight="1" x14ac:dyDescent="0.15">
      <c r="A433" s="266"/>
      <c r="B433" s="78"/>
      <c r="C433" s="78"/>
      <c r="D433" s="86"/>
      <c r="E433" s="86"/>
      <c r="F433" s="77"/>
      <c r="G433" s="215"/>
      <c r="H433" s="215"/>
      <c r="I433" s="273"/>
      <c r="J433" s="273"/>
      <c r="K433" s="315">
        <f t="shared" si="19"/>
        <v>0</v>
      </c>
      <c r="L433" s="70"/>
      <c r="M433" s="67"/>
      <c r="N433" s="70"/>
      <c r="O433" s="67"/>
      <c r="P433" s="78"/>
      <c r="Q433" s="78"/>
      <c r="R433" s="78"/>
      <c r="S433" s="192"/>
      <c r="T433" s="27" t="str">
        <f t="shared" si="20"/>
        <v/>
      </c>
      <c r="U433" s="49" t="str">
        <f t="shared" si="21"/>
        <v/>
      </c>
    </row>
    <row r="434" spans="1:21" ht="21.95" customHeight="1" x14ac:dyDescent="0.15">
      <c r="A434" s="266"/>
      <c r="B434" s="78"/>
      <c r="C434" s="78"/>
      <c r="D434" s="86"/>
      <c r="E434" s="86"/>
      <c r="F434" s="77"/>
      <c r="G434" s="215"/>
      <c r="H434" s="215"/>
      <c r="I434" s="273"/>
      <c r="J434" s="273"/>
      <c r="K434" s="315">
        <f t="shared" si="19"/>
        <v>0</v>
      </c>
      <c r="L434" s="70"/>
      <c r="M434" s="67"/>
      <c r="N434" s="70"/>
      <c r="O434" s="67"/>
      <c r="P434" s="78"/>
      <c r="Q434" s="78"/>
      <c r="R434" s="78"/>
      <c r="S434" s="192"/>
      <c r="T434" s="27" t="str">
        <f t="shared" si="20"/>
        <v/>
      </c>
      <c r="U434" s="49" t="str">
        <f t="shared" si="21"/>
        <v/>
      </c>
    </row>
    <row r="435" spans="1:21" ht="21.95" customHeight="1" x14ac:dyDescent="0.15">
      <c r="A435" s="266"/>
      <c r="B435" s="78"/>
      <c r="C435" s="78"/>
      <c r="D435" s="86"/>
      <c r="E435" s="86"/>
      <c r="F435" s="77"/>
      <c r="G435" s="215"/>
      <c r="H435" s="215"/>
      <c r="I435" s="273"/>
      <c r="J435" s="273"/>
      <c r="K435" s="315">
        <f t="shared" si="19"/>
        <v>0</v>
      </c>
      <c r="L435" s="70"/>
      <c r="M435" s="67"/>
      <c r="N435" s="70"/>
      <c r="O435" s="67"/>
      <c r="P435" s="78"/>
      <c r="Q435" s="78"/>
      <c r="R435" s="78"/>
      <c r="S435" s="192"/>
      <c r="T435" s="27" t="str">
        <f t="shared" si="20"/>
        <v/>
      </c>
      <c r="U435" s="49" t="str">
        <f t="shared" si="21"/>
        <v/>
      </c>
    </row>
    <row r="436" spans="1:21" ht="21.95" customHeight="1" x14ac:dyDescent="0.15">
      <c r="A436" s="266"/>
      <c r="B436" s="78"/>
      <c r="C436" s="78"/>
      <c r="D436" s="86"/>
      <c r="E436" s="86"/>
      <c r="F436" s="77"/>
      <c r="G436" s="215"/>
      <c r="H436" s="215"/>
      <c r="I436" s="273"/>
      <c r="J436" s="273"/>
      <c r="K436" s="315">
        <f t="shared" si="19"/>
        <v>0</v>
      </c>
      <c r="L436" s="70"/>
      <c r="M436" s="67"/>
      <c r="N436" s="70"/>
      <c r="O436" s="67"/>
      <c r="P436" s="78"/>
      <c r="Q436" s="78"/>
      <c r="R436" s="78"/>
      <c r="S436" s="192"/>
      <c r="T436" s="27" t="str">
        <f t="shared" si="20"/>
        <v/>
      </c>
      <c r="U436" s="49" t="str">
        <f t="shared" si="21"/>
        <v/>
      </c>
    </row>
    <row r="437" spans="1:21" ht="21.95" customHeight="1" x14ac:dyDescent="0.15">
      <c r="A437" s="266"/>
      <c r="B437" s="78"/>
      <c r="C437" s="78"/>
      <c r="D437" s="86"/>
      <c r="E437" s="86"/>
      <c r="F437" s="77"/>
      <c r="G437" s="215"/>
      <c r="H437" s="215"/>
      <c r="I437" s="273"/>
      <c r="J437" s="273"/>
      <c r="K437" s="315">
        <f t="shared" si="19"/>
        <v>0</v>
      </c>
      <c r="L437" s="70"/>
      <c r="M437" s="67"/>
      <c r="N437" s="70"/>
      <c r="O437" s="67"/>
      <c r="P437" s="78"/>
      <c r="Q437" s="78"/>
      <c r="R437" s="78"/>
      <c r="S437" s="192"/>
      <c r="T437" s="27" t="str">
        <f t="shared" si="20"/>
        <v/>
      </c>
      <c r="U437" s="49" t="str">
        <f t="shared" si="21"/>
        <v/>
      </c>
    </row>
    <row r="438" spans="1:21" ht="21.95" customHeight="1" x14ac:dyDescent="0.15">
      <c r="A438" s="266"/>
      <c r="B438" s="78"/>
      <c r="C438" s="78"/>
      <c r="D438" s="86"/>
      <c r="E438" s="86"/>
      <c r="F438" s="77"/>
      <c r="G438" s="215"/>
      <c r="H438" s="215"/>
      <c r="I438" s="273"/>
      <c r="J438" s="273"/>
      <c r="K438" s="315">
        <f t="shared" si="19"/>
        <v>0</v>
      </c>
      <c r="L438" s="70"/>
      <c r="M438" s="67"/>
      <c r="N438" s="70"/>
      <c r="O438" s="67"/>
      <c r="P438" s="78"/>
      <c r="Q438" s="78"/>
      <c r="R438" s="78"/>
      <c r="S438" s="192"/>
      <c r="T438" s="27" t="str">
        <f t="shared" si="20"/>
        <v/>
      </c>
      <c r="U438" s="49" t="str">
        <f t="shared" si="21"/>
        <v/>
      </c>
    </row>
    <row r="439" spans="1:21" ht="21.95" customHeight="1" x14ac:dyDescent="0.15">
      <c r="A439" s="266"/>
      <c r="B439" s="78"/>
      <c r="C439" s="78"/>
      <c r="D439" s="86"/>
      <c r="E439" s="86"/>
      <c r="F439" s="77"/>
      <c r="G439" s="215"/>
      <c r="H439" s="215"/>
      <c r="I439" s="273"/>
      <c r="J439" s="273"/>
      <c r="K439" s="315">
        <f t="shared" si="19"/>
        <v>0</v>
      </c>
      <c r="L439" s="70"/>
      <c r="M439" s="67"/>
      <c r="N439" s="70"/>
      <c r="O439" s="67"/>
      <c r="P439" s="78"/>
      <c r="Q439" s="78"/>
      <c r="R439" s="78"/>
      <c r="S439" s="192"/>
      <c r="T439" s="27" t="str">
        <f t="shared" si="20"/>
        <v/>
      </c>
      <c r="U439" s="49" t="str">
        <f t="shared" si="21"/>
        <v/>
      </c>
    </row>
    <row r="440" spans="1:21" ht="21.95" customHeight="1" x14ac:dyDescent="0.15">
      <c r="A440" s="266"/>
      <c r="B440" s="78"/>
      <c r="C440" s="78"/>
      <c r="D440" s="86"/>
      <c r="E440" s="86"/>
      <c r="F440" s="77"/>
      <c r="G440" s="215"/>
      <c r="H440" s="215"/>
      <c r="I440" s="273"/>
      <c r="J440" s="273"/>
      <c r="K440" s="315">
        <f t="shared" si="19"/>
        <v>0</v>
      </c>
      <c r="L440" s="70"/>
      <c r="M440" s="67"/>
      <c r="N440" s="70"/>
      <c r="O440" s="67"/>
      <c r="P440" s="78"/>
      <c r="Q440" s="78"/>
      <c r="R440" s="78"/>
      <c r="S440" s="192"/>
      <c r="T440" s="27" t="str">
        <f t="shared" si="20"/>
        <v/>
      </c>
      <c r="U440" s="49" t="str">
        <f t="shared" si="21"/>
        <v/>
      </c>
    </row>
    <row r="441" spans="1:21" ht="21.95" customHeight="1" x14ac:dyDescent="0.15">
      <c r="A441" s="266"/>
      <c r="B441" s="78"/>
      <c r="C441" s="78"/>
      <c r="D441" s="86"/>
      <c r="E441" s="86"/>
      <c r="F441" s="77"/>
      <c r="G441" s="215"/>
      <c r="H441" s="215"/>
      <c r="I441" s="273"/>
      <c r="J441" s="273"/>
      <c r="K441" s="315">
        <f t="shared" si="19"/>
        <v>0</v>
      </c>
      <c r="L441" s="70"/>
      <c r="M441" s="67"/>
      <c r="N441" s="70"/>
      <c r="O441" s="67"/>
      <c r="P441" s="78"/>
      <c r="Q441" s="78"/>
      <c r="R441" s="78"/>
      <c r="S441" s="192"/>
      <c r="T441" s="27" t="str">
        <f t="shared" si="20"/>
        <v/>
      </c>
      <c r="U441" s="49" t="str">
        <f t="shared" si="21"/>
        <v/>
      </c>
    </row>
    <row r="442" spans="1:21" ht="21.95" customHeight="1" x14ac:dyDescent="0.15">
      <c r="A442" s="177"/>
      <c r="B442" s="78"/>
      <c r="C442" s="78"/>
      <c r="D442" s="86"/>
      <c r="E442" s="86"/>
      <c r="F442" s="77"/>
      <c r="G442" s="215"/>
      <c r="H442" s="215"/>
      <c r="I442" s="273"/>
      <c r="J442" s="273"/>
      <c r="K442" s="315">
        <f t="shared" si="19"/>
        <v>0</v>
      </c>
      <c r="L442" s="70"/>
      <c r="M442" s="67"/>
      <c r="N442" s="70"/>
      <c r="O442" s="67"/>
      <c r="P442" s="78"/>
      <c r="Q442" s="78"/>
      <c r="R442" s="78"/>
      <c r="S442" s="192"/>
      <c r="T442" s="27" t="str">
        <f t="shared" si="20"/>
        <v/>
      </c>
      <c r="U442" s="49" t="str">
        <f t="shared" si="21"/>
        <v/>
      </c>
    </row>
    <row r="443" spans="1:21" ht="21.95" customHeight="1" x14ac:dyDescent="0.15">
      <c r="A443" s="266"/>
      <c r="B443" s="67"/>
      <c r="C443" s="78"/>
      <c r="D443" s="77"/>
      <c r="E443" s="77"/>
      <c r="F443" s="77"/>
      <c r="G443" s="215"/>
      <c r="H443" s="216"/>
      <c r="I443" s="273"/>
      <c r="J443" s="273"/>
      <c r="K443" s="315">
        <f t="shared" si="19"/>
        <v>0</v>
      </c>
      <c r="L443" s="70"/>
      <c r="M443" s="67"/>
      <c r="N443" s="70"/>
      <c r="O443" s="67"/>
      <c r="P443" s="67"/>
      <c r="Q443" s="67"/>
      <c r="R443" s="67"/>
      <c r="S443" s="192"/>
      <c r="T443" s="27" t="str">
        <f t="shared" si="20"/>
        <v/>
      </c>
      <c r="U443" s="49" t="str">
        <f t="shared" si="21"/>
        <v/>
      </c>
    </row>
    <row r="444" spans="1:21" ht="21.95" customHeight="1" x14ac:dyDescent="0.15">
      <c r="A444" s="266"/>
      <c r="B444" s="67"/>
      <c r="C444" s="78"/>
      <c r="D444" s="77"/>
      <c r="E444" s="77"/>
      <c r="F444" s="77"/>
      <c r="G444" s="215"/>
      <c r="H444" s="216"/>
      <c r="I444" s="273"/>
      <c r="J444" s="273"/>
      <c r="K444" s="315">
        <f t="shared" si="19"/>
        <v>0</v>
      </c>
      <c r="L444" s="70"/>
      <c r="M444" s="67"/>
      <c r="N444" s="70"/>
      <c r="O444" s="67"/>
      <c r="P444" s="67"/>
      <c r="Q444" s="67"/>
      <c r="R444" s="67"/>
      <c r="S444" s="192"/>
      <c r="T444" s="27" t="str">
        <f t="shared" si="20"/>
        <v/>
      </c>
      <c r="U444" s="49" t="str">
        <f t="shared" si="21"/>
        <v/>
      </c>
    </row>
    <row r="445" spans="1:21" ht="21.95" customHeight="1" x14ac:dyDescent="0.15">
      <c r="A445" s="266"/>
      <c r="B445" s="67"/>
      <c r="C445" s="78"/>
      <c r="D445" s="77"/>
      <c r="E445" s="77"/>
      <c r="F445" s="77"/>
      <c r="G445" s="215"/>
      <c r="H445" s="216"/>
      <c r="I445" s="273"/>
      <c r="J445" s="273"/>
      <c r="K445" s="315">
        <f t="shared" si="19"/>
        <v>0</v>
      </c>
      <c r="L445" s="70"/>
      <c r="M445" s="67"/>
      <c r="N445" s="70"/>
      <c r="O445" s="67"/>
      <c r="P445" s="67"/>
      <c r="Q445" s="67"/>
      <c r="R445" s="67"/>
      <c r="S445" s="192"/>
      <c r="T445" s="27" t="str">
        <f t="shared" si="20"/>
        <v/>
      </c>
      <c r="U445" s="49" t="str">
        <f t="shared" si="21"/>
        <v/>
      </c>
    </row>
    <row r="446" spans="1:21" ht="21.95" customHeight="1" x14ac:dyDescent="0.15">
      <c r="A446" s="267"/>
      <c r="B446" s="104"/>
      <c r="C446" s="167"/>
      <c r="D446" s="166"/>
      <c r="E446" s="166"/>
      <c r="F446" s="166"/>
      <c r="G446" s="217"/>
      <c r="H446" s="218"/>
      <c r="I446" s="274"/>
      <c r="J446" s="274"/>
      <c r="K446" s="316">
        <f t="shared" si="19"/>
        <v>0</v>
      </c>
      <c r="L446" s="159"/>
      <c r="M446" s="104"/>
      <c r="N446" s="159"/>
      <c r="O446" s="104"/>
      <c r="P446" s="104"/>
      <c r="Q446" s="104"/>
      <c r="R446" s="104"/>
      <c r="S446" s="269"/>
      <c r="T446" s="27" t="str">
        <f t="shared" si="20"/>
        <v/>
      </c>
      <c r="U446" s="49" t="str">
        <f t="shared" si="21"/>
        <v/>
      </c>
    </row>
    <row r="447" spans="1:21" ht="21.95" customHeight="1" x14ac:dyDescent="0.15">
      <c r="A447" s="275"/>
      <c r="B447" s="101"/>
      <c r="C447" s="151"/>
      <c r="D447" s="76"/>
      <c r="E447" s="76"/>
      <c r="F447" s="76"/>
      <c r="G447" s="151"/>
      <c r="H447" s="101"/>
      <c r="I447" s="76"/>
      <c r="J447" s="76"/>
      <c r="K447" s="317">
        <f t="shared" si="19"/>
        <v>0</v>
      </c>
      <c r="L447" s="276"/>
      <c r="M447" s="101"/>
      <c r="N447" s="276"/>
      <c r="O447" s="101"/>
      <c r="P447" s="101"/>
      <c r="Q447" s="101"/>
      <c r="R447" s="101"/>
      <c r="S447" s="277"/>
      <c r="T447" s="27" t="str">
        <f t="shared" si="20"/>
        <v/>
      </c>
      <c r="U447" s="49" t="str">
        <f t="shared" si="21"/>
        <v/>
      </c>
    </row>
    <row r="448" spans="1:21" ht="21.95" customHeight="1" x14ac:dyDescent="0.15">
      <c r="A448" s="266"/>
      <c r="B448" s="67"/>
      <c r="C448" s="78"/>
      <c r="D448" s="77"/>
      <c r="E448" s="77"/>
      <c r="F448" s="77"/>
      <c r="G448" s="215"/>
      <c r="H448" s="216"/>
      <c r="I448" s="273"/>
      <c r="J448" s="273"/>
      <c r="K448" s="315">
        <f t="shared" si="19"/>
        <v>0</v>
      </c>
      <c r="L448" s="70"/>
      <c r="M448" s="67"/>
      <c r="N448" s="70"/>
      <c r="O448" s="67"/>
      <c r="P448" s="67"/>
      <c r="Q448" s="67"/>
      <c r="R448" s="67"/>
      <c r="S448" s="192"/>
      <c r="T448" s="27" t="str">
        <f t="shared" si="20"/>
        <v/>
      </c>
      <c r="U448" s="49" t="str">
        <f t="shared" si="21"/>
        <v/>
      </c>
    </row>
    <row r="449" spans="1:21" ht="21.95" customHeight="1" x14ac:dyDescent="0.15">
      <c r="A449" s="266"/>
      <c r="B449" s="67"/>
      <c r="C449" s="78"/>
      <c r="D449" s="77"/>
      <c r="E449" s="77"/>
      <c r="F449" s="77"/>
      <c r="G449" s="215"/>
      <c r="H449" s="216"/>
      <c r="I449" s="273"/>
      <c r="J449" s="273"/>
      <c r="K449" s="315">
        <f t="shared" si="19"/>
        <v>0</v>
      </c>
      <c r="L449" s="70"/>
      <c r="M449" s="67"/>
      <c r="N449" s="70"/>
      <c r="O449" s="67"/>
      <c r="P449" s="67"/>
      <c r="Q449" s="67"/>
      <c r="R449" s="67"/>
      <c r="S449" s="192"/>
      <c r="T449" s="27" t="str">
        <f t="shared" si="20"/>
        <v/>
      </c>
      <c r="U449" s="49" t="str">
        <f t="shared" si="21"/>
        <v/>
      </c>
    </row>
    <row r="450" spans="1:21" ht="21.95" customHeight="1" x14ac:dyDescent="0.15">
      <c r="A450" s="266"/>
      <c r="B450" s="78"/>
      <c r="C450" s="78"/>
      <c r="D450" s="77"/>
      <c r="E450" s="77"/>
      <c r="F450" s="77"/>
      <c r="G450" s="215"/>
      <c r="H450" s="215"/>
      <c r="I450" s="273"/>
      <c r="J450" s="273"/>
      <c r="K450" s="315">
        <f t="shared" si="19"/>
        <v>0</v>
      </c>
      <c r="L450" s="70"/>
      <c r="M450" s="67"/>
      <c r="N450" s="70"/>
      <c r="O450" s="67"/>
      <c r="P450" s="78"/>
      <c r="Q450" s="78"/>
      <c r="R450" s="78"/>
      <c r="S450" s="192"/>
      <c r="T450" s="27" t="str">
        <f t="shared" si="20"/>
        <v/>
      </c>
      <c r="U450" s="49" t="str">
        <f t="shared" si="21"/>
        <v/>
      </c>
    </row>
    <row r="451" spans="1:21" ht="21.95" customHeight="1" x14ac:dyDescent="0.15">
      <c r="A451" s="266"/>
      <c r="B451" s="78"/>
      <c r="C451" s="78"/>
      <c r="D451" s="77"/>
      <c r="E451" s="77"/>
      <c r="F451" s="77"/>
      <c r="G451" s="215"/>
      <c r="H451" s="215"/>
      <c r="I451" s="273"/>
      <c r="J451" s="273"/>
      <c r="K451" s="315">
        <f t="shared" si="19"/>
        <v>0</v>
      </c>
      <c r="L451" s="70"/>
      <c r="M451" s="67"/>
      <c r="N451" s="70"/>
      <c r="O451" s="67"/>
      <c r="P451" s="78"/>
      <c r="Q451" s="78"/>
      <c r="R451" s="78"/>
      <c r="S451" s="192"/>
      <c r="T451" s="27" t="str">
        <f t="shared" si="20"/>
        <v/>
      </c>
      <c r="U451" s="49" t="str">
        <f t="shared" si="21"/>
        <v/>
      </c>
    </row>
    <row r="452" spans="1:21" ht="21.95" customHeight="1" x14ac:dyDescent="0.15">
      <c r="A452" s="266"/>
      <c r="B452" s="78"/>
      <c r="C452" s="78"/>
      <c r="D452" s="77"/>
      <c r="E452" s="77"/>
      <c r="F452" s="77"/>
      <c r="G452" s="215"/>
      <c r="H452" s="215"/>
      <c r="I452" s="273"/>
      <c r="J452" s="273"/>
      <c r="K452" s="315">
        <f t="shared" si="19"/>
        <v>0</v>
      </c>
      <c r="L452" s="70"/>
      <c r="M452" s="67"/>
      <c r="N452" s="70"/>
      <c r="O452" s="67"/>
      <c r="P452" s="78"/>
      <c r="Q452" s="78"/>
      <c r="R452" s="78"/>
      <c r="S452" s="192"/>
      <c r="T452" s="27" t="str">
        <f t="shared" si="20"/>
        <v/>
      </c>
      <c r="U452" s="49" t="str">
        <f t="shared" si="21"/>
        <v/>
      </c>
    </row>
    <row r="453" spans="1:21" ht="21.95" customHeight="1" x14ac:dyDescent="0.15">
      <c r="A453" s="266"/>
      <c r="B453" s="78"/>
      <c r="C453" s="78"/>
      <c r="D453" s="77"/>
      <c r="E453" s="77"/>
      <c r="F453" s="77"/>
      <c r="G453" s="215"/>
      <c r="H453" s="215"/>
      <c r="I453" s="273"/>
      <c r="J453" s="273"/>
      <c r="K453" s="315">
        <f t="shared" si="19"/>
        <v>0</v>
      </c>
      <c r="L453" s="70"/>
      <c r="M453" s="67"/>
      <c r="N453" s="70"/>
      <c r="O453" s="67"/>
      <c r="P453" s="78"/>
      <c r="Q453" s="78"/>
      <c r="R453" s="78"/>
      <c r="S453" s="192"/>
      <c r="T453" s="27" t="str">
        <f t="shared" si="20"/>
        <v/>
      </c>
      <c r="U453" s="49" t="str">
        <f t="shared" si="21"/>
        <v/>
      </c>
    </row>
    <row r="454" spans="1:21" ht="21.95" customHeight="1" x14ac:dyDescent="0.15">
      <c r="A454" s="266"/>
      <c r="B454" s="78"/>
      <c r="C454" s="78"/>
      <c r="D454" s="77"/>
      <c r="E454" s="77"/>
      <c r="F454" s="77"/>
      <c r="G454" s="215"/>
      <c r="H454" s="215"/>
      <c r="I454" s="273"/>
      <c r="J454" s="273"/>
      <c r="K454" s="315">
        <f t="shared" si="19"/>
        <v>0</v>
      </c>
      <c r="L454" s="70"/>
      <c r="M454" s="67"/>
      <c r="N454" s="70"/>
      <c r="O454" s="67"/>
      <c r="P454" s="78"/>
      <c r="Q454" s="78"/>
      <c r="R454" s="78"/>
      <c r="S454" s="192"/>
      <c r="T454" s="27" t="str">
        <f t="shared" si="20"/>
        <v/>
      </c>
      <c r="U454" s="49" t="str">
        <f t="shared" si="21"/>
        <v/>
      </c>
    </row>
    <row r="455" spans="1:21" ht="21.95" customHeight="1" x14ac:dyDescent="0.15">
      <c r="A455" s="266"/>
      <c r="B455" s="78"/>
      <c r="C455" s="78"/>
      <c r="D455" s="77"/>
      <c r="E455" s="77"/>
      <c r="F455" s="77"/>
      <c r="G455" s="215"/>
      <c r="H455" s="215"/>
      <c r="I455" s="273"/>
      <c r="J455" s="273"/>
      <c r="K455" s="315">
        <f t="shared" ref="K455:K518" si="22">J455-E455</f>
        <v>0</v>
      </c>
      <c r="L455" s="70"/>
      <c r="M455" s="67"/>
      <c r="N455" s="70"/>
      <c r="O455" s="67"/>
      <c r="P455" s="78"/>
      <c r="Q455" s="78"/>
      <c r="R455" s="78"/>
      <c r="S455" s="192"/>
      <c r="T455" s="27" t="str">
        <f t="shared" ref="T455:T518" si="23">CONCATENATE(L455,C455)</f>
        <v/>
      </c>
      <c r="U455" s="49" t="str">
        <f t="shared" ref="U455:U518" si="24">CONCATENATE(N455,H455)</f>
        <v/>
      </c>
    </row>
    <row r="456" spans="1:21" ht="21.95" customHeight="1" x14ac:dyDescent="0.15">
      <c r="A456" s="266"/>
      <c r="B456" s="78"/>
      <c r="C456" s="78"/>
      <c r="D456" s="77"/>
      <c r="E456" s="77"/>
      <c r="F456" s="77"/>
      <c r="G456" s="215"/>
      <c r="H456" s="215"/>
      <c r="I456" s="273"/>
      <c r="J456" s="273"/>
      <c r="K456" s="315">
        <f t="shared" si="22"/>
        <v>0</v>
      </c>
      <c r="L456" s="70"/>
      <c r="M456" s="67"/>
      <c r="N456" s="70"/>
      <c r="O456" s="67"/>
      <c r="P456" s="78"/>
      <c r="Q456" s="78"/>
      <c r="R456" s="78"/>
      <c r="S456" s="192"/>
      <c r="T456" s="27" t="str">
        <f t="shared" si="23"/>
        <v/>
      </c>
      <c r="U456" s="49" t="str">
        <f t="shared" si="24"/>
        <v/>
      </c>
    </row>
    <row r="457" spans="1:21" ht="21.95" customHeight="1" x14ac:dyDescent="0.15">
      <c r="A457" s="266"/>
      <c r="B457" s="78"/>
      <c r="C457" s="78"/>
      <c r="D457" s="77"/>
      <c r="E457" s="77"/>
      <c r="F457" s="77"/>
      <c r="G457" s="215"/>
      <c r="H457" s="215"/>
      <c r="I457" s="273"/>
      <c r="J457" s="273"/>
      <c r="K457" s="315">
        <f t="shared" si="22"/>
        <v>0</v>
      </c>
      <c r="L457" s="70"/>
      <c r="M457" s="67"/>
      <c r="N457" s="70"/>
      <c r="O457" s="67"/>
      <c r="P457" s="78"/>
      <c r="Q457" s="78"/>
      <c r="R457" s="78"/>
      <c r="S457" s="192"/>
      <c r="T457" s="27" t="str">
        <f t="shared" si="23"/>
        <v/>
      </c>
      <c r="U457" s="49" t="str">
        <f t="shared" si="24"/>
        <v/>
      </c>
    </row>
    <row r="458" spans="1:21" ht="21.95" customHeight="1" x14ac:dyDescent="0.15">
      <c r="A458" s="266"/>
      <c r="B458" s="78"/>
      <c r="C458" s="78"/>
      <c r="D458" s="77"/>
      <c r="E458" s="77"/>
      <c r="F458" s="77"/>
      <c r="G458" s="215"/>
      <c r="H458" s="215"/>
      <c r="I458" s="273"/>
      <c r="J458" s="273"/>
      <c r="K458" s="315">
        <f t="shared" si="22"/>
        <v>0</v>
      </c>
      <c r="L458" s="70"/>
      <c r="M458" s="67"/>
      <c r="N458" s="70"/>
      <c r="O458" s="67"/>
      <c r="P458" s="78"/>
      <c r="Q458" s="78"/>
      <c r="R458" s="78"/>
      <c r="S458" s="192"/>
      <c r="T458" s="27" t="str">
        <f t="shared" si="23"/>
        <v/>
      </c>
      <c r="U458" s="49" t="str">
        <f t="shared" si="24"/>
        <v/>
      </c>
    </row>
    <row r="459" spans="1:21" ht="21.95" customHeight="1" x14ac:dyDescent="0.15">
      <c r="A459" s="266"/>
      <c r="B459" s="78"/>
      <c r="C459" s="78"/>
      <c r="D459" s="77"/>
      <c r="E459" s="77"/>
      <c r="F459" s="77"/>
      <c r="G459" s="215"/>
      <c r="H459" s="215"/>
      <c r="I459" s="273"/>
      <c r="J459" s="273"/>
      <c r="K459" s="315">
        <f t="shared" si="22"/>
        <v>0</v>
      </c>
      <c r="L459" s="70"/>
      <c r="M459" s="67"/>
      <c r="N459" s="70"/>
      <c r="O459" s="67"/>
      <c r="P459" s="78"/>
      <c r="Q459" s="78"/>
      <c r="R459" s="78"/>
      <c r="S459" s="192"/>
      <c r="T459" s="27" t="str">
        <f t="shared" si="23"/>
        <v/>
      </c>
      <c r="U459" s="49" t="str">
        <f t="shared" si="24"/>
        <v/>
      </c>
    </row>
    <row r="460" spans="1:21" ht="21.95" customHeight="1" x14ac:dyDescent="0.15">
      <c r="A460" s="266"/>
      <c r="B460" s="78"/>
      <c r="C460" s="78"/>
      <c r="D460" s="77"/>
      <c r="E460" s="77"/>
      <c r="F460" s="77"/>
      <c r="G460" s="215"/>
      <c r="H460" s="215"/>
      <c r="I460" s="273"/>
      <c r="J460" s="273"/>
      <c r="K460" s="315">
        <f t="shared" si="22"/>
        <v>0</v>
      </c>
      <c r="L460" s="70"/>
      <c r="M460" s="67"/>
      <c r="N460" s="70"/>
      <c r="O460" s="67"/>
      <c r="P460" s="78"/>
      <c r="Q460" s="78"/>
      <c r="R460" s="78"/>
      <c r="S460" s="192"/>
      <c r="T460" s="27" t="str">
        <f t="shared" si="23"/>
        <v/>
      </c>
      <c r="U460" s="49" t="str">
        <f t="shared" si="24"/>
        <v/>
      </c>
    </row>
    <row r="461" spans="1:21" ht="21.95" customHeight="1" x14ac:dyDescent="0.15">
      <c r="A461" s="266"/>
      <c r="B461" s="78"/>
      <c r="C461" s="78"/>
      <c r="D461" s="77"/>
      <c r="E461" s="77"/>
      <c r="F461" s="77"/>
      <c r="G461" s="215"/>
      <c r="H461" s="215"/>
      <c r="I461" s="273"/>
      <c r="J461" s="273"/>
      <c r="K461" s="315">
        <f t="shared" si="22"/>
        <v>0</v>
      </c>
      <c r="L461" s="70"/>
      <c r="M461" s="67"/>
      <c r="N461" s="70"/>
      <c r="O461" s="67"/>
      <c r="P461" s="78"/>
      <c r="Q461" s="78"/>
      <c r="R461" s="78"/>
      <c r="S461" s="192"/>
      <c r="T461" s="27" t="str">
        <f t="shared" si="23"/>
        <v/>
      </c>
      <c r="U461" s="49" t="str">
        <f t="shared" si="24"/>
        <v/>
      </c>
    </row>
    <row r="462" spans="1:21" ht="21.95" customHeight="1" x14ac:dyDescent="0.15">
      <c r="A462" s="177"/>
      <c r="B462" s="78"/>
      <c r="C462" s="78"/>
      <c r="D462" s="77"/>
      <c r="E462" s="77"/>
      <c r="F462" s="77"/>
      <c r="G462" s="215"/>
      <c r="H462" s="215"/>
      <c r="I462" s="273"/>
      <c r="J462" s="273"/>
      <c r="K462" s="315">
        <f t="shared" si="22"/>
        <v>0</v>
      </c>
      <c r="L462" s="70"/>
      <c r="M462" s="67"/>
      <c r="N462" s="70"/>
      <c r="O462" s="67"/>
      <c r="P462" s="78"/>
      <c r="Q462" s="78"/>
      <c r="R462" s="78"/>
      <c r="S462" s="192"/>
      <c r="T462" s="27" t="str">
        <f t="shared" si="23"/>
        <v/>
      </c>
      <c r="U462" s="49" t="str">
        <f t="shared" si="24"/>
        <v/>
      </c>
    </row>
    <row r="463" spans="1:21" ht="21.95" customHeight="1" x14ac:dyDescent="0.15">
      <c r="A463" s="207"/>
      <c r="B463" s="93"/>
      <c r="C463" s="94"/>
      <c r="D463" s="94"/>
      <c r="E463" s="278"/>
      <c r="F463" s="94"/>
      <c r="G463" s="279"/>
      <c r="H463" s="239"/>
      <c r="I463" s="280"/>
      <c r="J463" s="260"/>
      <c r="K463" s="316">
        <f t="shared" si="22"/>
        <v>0</v>
      </c>
      <c r="L463" s="208"/>
      <c r="M463" s="208"/>
      <c r="N463" s="208"/>
      <c r="O463" s="208"/>
      <c r="P463" s="208"/>
      <c r="Q463" s="208"/>
      <c r="R463" s="208"/>
      <c r="S463" s="209"/>
      <c r="T463" s="27" t="str">
        <f t="shared" si="23"/>
        <v/>
      </c>
      <c r="U463" s="49" t="str">
        <f t="shared" si="24"/>
        <v/>
      </c>
    </row>
    <row r="464" spans="1:21" ht="21.95" customHeight="1" x14ac:dyDescent="0.15">
      <c r="A464" s="268"/>
      <c r="B464" s="71"/>
      <c r="C464" s="103"/>
      <c r="D464" s="164"/>
      <c r="E464" s="164"/>
      <c r="F464" s="164"/>
      <c r="G464" s="210"/>
      <c r="H464" s="211"/>
      <c r="I464" s="281"/>
      <c r="J464" s="281"/>
      <c r="K464" s="314">
        <f t="shared" si="22"/>
        <v>0</v>
      </c>
      <c r="L464" s="200"/>
      <c r="M464" s="71"/>
      <c r="N464" s="200"/>
      <c r="O464" s="71"/>
      <c r="P464" s="71"/>
      <c r="Q464" s="71"/>
      <c r="R464" s="71"/>
      <c r="S464" s="270"/>
      <c r="T464" s="27" t="str">
        <f t="shared" si="23"/>
        <v/>
      </c>
      <c r="U464" s="49" t="str">
        <f t="shared" si="24"/>
        <v/>
      </c>
    </row>
    <row r="465" spans="1:21" ht="21.95" customHeight="1" x14ac:dyDescent="0.15">
      <c r="A465" s="266"/>
      <c r="B465" s="67"/>
      <c r="C465" s="78"/>
      <c r="D465" s="77"/>
      <c r="E465" s="77"/>
      <c r="F465" s="77"/>
      <c r="G465" s="215"/>
      <c r="H465" s="216"/>
      <c r="I465" s="273"/>
      <c r="J465" s="273"/>
      <c r="K465" s="315">
        <f t="shared" si="22"/>
        <v>0</v>
      </c>
      <c r="L465" s="70"/>
      <c r="M465" s="67"/>
      <c r="N465" s="70"/>
      <c r="O465" s="67"/>
      <c r="P465" s="67"/>
      <c r="Q465" s="67"/>
      <c r="R465" s="67"/>
      <c r="S465" s="192"/>
      <c r="T465" s="27" t="str">
        <f t="shared" si="23"/>
        <v/>
      </c>
      <c r="U465" s="49" t="str">
        <f t="shared" si="24"/>
        <v/>
      </c>
    </row>
    <row r="466" spans="1:21" ht="21.95" customHeight="1" x14ac:dyDescent="0.15">
      <c r="A466" s="266"/>
      <c r="B466" s="67"/>
      <c r="C466" s="78"/>
      <c r="D466" s="77"/>
      <c r="E466" s="77"/>
      <c r="F466" s="77"/>
      <c r="G466" s="215"/>
      <c r="H466" s="216"/>
      <c r="I466" s="273"/>
      <c r="J466" s="273"/>
      <c r="K466" s="315">
        <f t="shared" si="22"/>
        <v>0</v>
      </c>
      <c r="L466" s="70"/>
      <c r="M466" s="67"/>
      <c r="N466" s="70"/>
      <c r="O466" s="67"/>
      <c r="P466" s="67"/>
      <c r="Q466" s="67"/>
      <c r="R466" s="67"/>
      <c r="S466" s="192"/>
      <c r="T466" s="27" t="str">
        <f t="shared" si="23"/>
        <v/>
      </c>
      <c r="U466" s="49" t="str">
        <f t="shared" si="24"/>
        <v/>
      </c>
    </row>
    <row r="467" spans="1:21" ht="21.95" customHeight="1" x14ac:dyDescent="0.15">
      <c r="A467" s="266"/>
      <c r="B467" s="67"/>
      <c r="C467" s="78"/>
      <c r="D467" s="77"/>
      <c r="E467" s="77"/>
      <c r="F467" s="77"/>
      <c r="G467" s="215"/>
      <c r="H467" s="216"/>
      <c r="I467" s="273"/>
      <c r="J467" s="273"/>
      <c r="K467" s="315">
        <f t="shared" si="22"/>
        <v>0</v>
      </c>
      <c r="L467" s="70"/>
      <c r="M467" s="67"/>
      <c r="N467" s="70"/>
      <c r="O467" s="67"/>
      <c r="P467" s="67"/>
      <c r="Q467" s="67"/>
      <c r="R467" s="67"/>
      <c r="S467" s="192"/>
      <c r="T467" s="27" t="str">
        <f t="shared" si="23"/>
        <v/>
      </c>
      <c r="U467" s="49" t="str">
        <f t="shared" si="24"/>
        <v/>
      </c>
    </row>
    <row r="468" spans="1:21" ht="21.95" customHeight="1" x14ac:dyDescent="0.15">
      <c r="A468" s="266"/>
      <c r="B468" s="67"/>
      <c r="C468" s="78"/>
      <c r="D468" s="77"/>
      <c r="E468" s="77"/>
      <c r="F468" s="77"/>
      <c r="G468" s="215"/>
      <c r="H468" s="216"/>
      <c r="I468" s="273"/>
      <c r="J468" s="273"/>
      <c r="K468" s="315">
        <f t="shared" si="22"/>
        <v>0</v>
      </c>
      <c r="L468" s="70"/>
      <c r="M468" s="67"/>
      <c r="N468" s="70"/>
      <c r="O468" s="67"/>
      <c r="P468" s="67"/>
      <c r="Q468" s="67"/>
      <c r="R468" s="67"/>
      <c r="S468" s="192"/>
      <c r="T468" s="27" t="str">
        <f t="shared" si="23"/>
        <v/>
      </c>
      <c r="U468" s="49" t="str">
        <f t="shared" si="24"/>
        <v/>
      </c>
    </row>
    <row r="469" spans="1:21" ht="21.95" customHeight="1" x14ac:dyDescent="0.15">
      <c r="A469" s="266"/>
      <c r="B469" s="67"/>
      <c r="C469" s="78"/>
      <c r="D469" s="77"/>
      <c r="E469" s="77"/>
      <c r="F469" s="77"/>
      <c r="G469" s="215"/>
      <c r="H469" s="216"/>
      <c r="I469" s="273"/>
      <c r="J469" s="273"/>
      <c r="K469" s="315">
        <f t="shared" si="22"/>
        <v>0</v>
      </c>
      <c r="L469" s="70"/>
      <c r="M469" s="67"/>
      <c r="N469" s="70"/>
      <c r="O469" s="67"/>
      <c r="P469" s="67"/>
      <c r="Q469" s="67"/>
      <c r="R469" s="67"/>
      <c r="S469" s="192"/>
      <c r="T469" s="27" t="str">
        <f t="shared" si="23"/>
        <v/>
      </c>
      <c r="U469" s="49" t="str">
        <f t="shared" si="24"/>
        <v/>
      </c>
    </row>
    <row r="470" spans="1:21" ht="21.95" customHeight="1" x14ac:dyDescent="0.15">
      <c r="A470" s="266"/>
      <c r="B470" s="67"/>
      <c r="C470" s="78"/>
      <c r="D470" s="77"/>
      <c r="E470" s="77"/>
      <c r="F470" s="77"/>
      <c r="G470" s="215"/>
      <c r="H470" s="216"/>
      <c r="I470" s="273"/>
      <c r="J470" s="273"/>
      <c r="K470" s="315">
        <f t="shared" si="22"/>
        <v>0</v>
      </c>
      <c r="L470" s="70"/>
      <c r="M470" s="67"/>
      <c r="N470" s="70"/>
      <c r="O470" s="67"/>
      <c r="P470" s="67"/>
      <c r="Q470" s="67"/>
      <c r="R470" s="67"/>
      <c r="S470" s="192"/>
      <c r="T470" s="27" t="str">
        <f t="shared" si="23"/>
        <v/>
      </c>
      <c r="U470" s="49" t="str">
        <f t="shared" si="24"/>
        <v/>
      </c>
    </row>
    <row r="471" spans="1:21" ht="21.95" customHeight="1" x14ac:dyDescent="0.15">
      <c r="A471" s="266"/>
      <c r="B471" s="78"/>
      <c r="C471" s="78"/>
      <c r="D471" s="77"/>
      <c r="E471" s="77"/>
      <c r="F471" s="77"/>
      <c r="G471" s="215"/>
      <c r="H471" s="215"/>
      <c r="I471" s="273"/>
      <c r="J471" s="273"/>
      <c r="K471" s="315">
        <f t="shared" si="22"/>
        <v>0</v>
      </c>
      <c r="L471" s="70"/>
      <c r="M471" s="67"/>
      <c r="N471" s="70"/>
      <c r="O471" s="67"/>
      <c r="P471" s="78"/>
      <c r="Q471" s="78"/>
      <c r="R471" s="78"/>
      <c r="S471" s="192"/>
      <c r="T471" s="27" t="str">
        <f t="shared" si="23"/>
        <v/>
      </c>
      <c r="U471" s="49" t="str">
        <f t="shared" si="24"/>
        <v/>
      </c>
    </row>
    <row r="472" spans="1:21" ht="21.95" customHeight="1" x14ac:dyDescent="0.15">
      <c r="A472" s="266"/>
      <c r="B472" s="78"/>
      <c r="C472" s="78"/>
      <c r="D472" s="77"/>
      <c r="E472" s="77"/>
      <c r="F472" s="77"/>
      <c r="G472" s="215"/>
      <c r="H472" s="215"/>
      <c r="I472" s="273"/>
      <c r="J472" s="273"/>
      <c r="K472" s="315">
        <f t="shared" si="22"/>
        <v>0</v>
      </c>
      <c r="L472" s="70"/>
      <c r="M472" s="67"/>
      <c r="N472" s="70"/>
      <c r="O472" s="67"/>
      <c r="P472" s="78"/>
      <c r="Q472" s="78"/>
      <c r="R472" s="78"/>
      <c r="S472" s="192"/>
      <c r="T472" s="27" t="str">
        <f t="shared" si="23"/>
        <v/>
      </c>
      <c r="U472" s="49" t="str">
        <f t="shared" si="24"/>
        <v/>
      </c>
    </row>
    <row r="473" spans="1:21" ht="21.95" customHeight="1" x14ac:dyDescent="0.15">
      <c r="A473" s="266"/>
      <c r="B473" s="78"/>
      <c r="C473" s="78"/>
      <c r="D473" s="77"/>
      <c r="E473" s="77"/>
      <c r="F473" s="77"/>
      <c r="G473" s="215"/>
      <c r="H473" s="215"/>
      <c r="I473" s="273"/>
      <c r="J473" s="273"/>
      <c r="K473" s="315">
        <f t="shared" si="22"/>
        <v>0</v>
      </c>
      <c r="L473" s="70"/>
      <c r="M473" s="67"/>
      <c r="N473" s="70"/>
      <c r="O473" s="67"/>
      <c r="P473" s="78"/>
      <c r="Q473" s="78"/>
      <c r="R473" s="78"/>
      <c r="S473" s="192"/>
      <c r="T473" s="27" t="str">
        <f t="shared" si="23"/>
        <v/>
      </c>
      <c r="U473" s="49" t="str">
        <f t="shared" si="24"/>
        <v/>
      </c>
    </row>
    <row r="474" spans="1:21" ht="21.95" customHeight="1" x14ac:dyDescent="0.15">
      <c r="A474" s="266"/>
      <c r="B474" s="78"/>
      <c r="C474" s="78"/>
      <c r="D474" s="77"/>
      <c r="E474" s="77"/>
      <c r="F474" s="77"/>
      <c r="G474" s="215"/>
      <c r="H474" s="215"/>
      <c r="I474" s="273"/>
      <c r="J474" s="273"/>
      <c r="K474" s="315">
        <f t="shared" si="22"/>
        <v>0</v>
      </c>
      <c r="L474" s="70"/>
      <c r="M474" s="67"/>
      <c r="N474" s="70"/>
      <c r="O474" s="67"/>
      <c r="P474" s="78"/>
      <c r="Q474" s="78"/>
      <c r="R474" s="78"/>
      <c r="S474" s="192"/>
      <c r="T474" s="27" t="str">
        <f t="shared" si="23"/>
        <v/>
      </c>
      <c r="U474" s="49" t="str">
        <f t="shared" si="24"/>
        <v/>
      </c>
    </row>
    <row r="475" spans="1:21" ht="21.95" customHeight="1" x14ac:dyDescent="0.15">
      <c r="A475" s="266"/>
      <c r="B475" s="78"/>
      <c r="C475" s="78"/>
      <c r="D475" s="77"/>
      <c r="E475" s="77"/>
      <c r="F475" s="77"/>
      <c r="G475" s="215"/>
      <c r="H475" s="215"/>
      <c r="I475" s="273"/>
      <c r="J475" s="273"/>
      <c r="K475" s="315">
        <f t="shared" si="22"/>
        <v>0</v>
      </c>
      <c r="L475" s="70"/>
      <c r="M475" s="67"/>
      <c r="N475" s="70"/>
      <c r="O475" s="67"/>
      <c r="P475" s="78"/>
      <c r="Q475" s="78"/>
      <c r="R475" s="78"/>
      <c r="S475" s="192"/>
      <c r="T475" s="27" t="str">
        <f t="shared" si="23"/>
        <v/>
      </c>
      <c r="U475" s="49" t="str">
        <f t="shared" si="24"/>
        <v/>
      </c>
    </row>
    <row r="476" spans="1:21" ht="21.95" customHeight="1" x14ac:dyDescent="0.15">
      <c r="A476" s="266"/>
      <c r="B476" s="78"/>
      <c r="C476" s="78"/>
      <c r="D476" s="77"/>
      <c r="E476" s="77"/>
      <c r="F476" s="77"/>
      <c r="G476" s="215"/>
      <c r="H476" s="215"/>
      <c r="I476" s="273"/>
      <c r="J476" s="273"/>
      <c r="K476" s="315">
        <f t="shared" si="22"/>
        <v>0</v>
      </c>
      <c r="L476" s="70"/>
      <c r="M476" s="67"/>
      <c r="N476" s="70"/>
      <c r="O476" s="67"/>
      <c r="P476" s="78"/>
      <c r="Q476" s="78"/>
      <c r="R476" s="78"/>
      <c r="S476" s="192"/>
      <c r="T476" s="27" t="str">
        <f t="shared" si="23"/>
        <v/>
      </c>
      <c r="U476" s="49" t="str">
        <f t="shared" si="24"/>
        <v/>
      </c>
    </row>
    <row r="477" spans="1:21" ht="21.95" customHeight="1" x14ac:dyDescent="0.15">
      <c r="A477" s="266"/>
      <c r="B477" s="78"/>
      <c r="C477" s="78"/>
      <c r="D477" s="77"/>
      <c r="E477" s="77"/>
      <c r="F477" s="77"/>
      <c r="G477" s="215"/>
      <c r="H477" s="215"/>
      <c r="I477" s="273"/>
      <c r="J477" s="273"/>
      <c r="K477" s="315">
        <f t="shared" si="22"/>
        <v>0</v>
      </c>
      <c r="L477" s="70"/>
      <c r="M477" s="67"/>
      <c r="N477" s="70"/>
      <c r="O477" s="67"/>
      <c r="P477" s="78"/>
      <c r="Q477" s="78"/>
      <c r="R477" s="78"/>
      <c r="S477" s="192"/>
      <c r="T477" s="27" t="str">
        <f t="shared" si="23"/>
        <v/>
      </c>
      <c r="U477" s="49" t="str">
        <f t="shared" si="24"/>
        <v/>
      </c>
    </row>
    <row r="478" spans="1:21" ht="21.95" customHeight="1" x14ac:dyDescent="0.15">
      <c r="A478" s="266"/>
      <c r="B478" s="78"/>
      <c r="C478" s="78"/>
      <c r="D478" s="77"/>
      <c r="E478" s="77"/>
      <c r="F478" s="77"/>
      <c r="G478" s="215"/>
      <c r="H478" s="215"/>
      <c r="I478" s="273"/>
      <c r="J478" s="273"/>
      <c r="K478" s="315">
        <f t="shared" si="22"/>
        <v>0</v>
      </c>
      <c r="L478" s="70"/>
      <c r="M478" s="67"/>
      <c r="N478" s="70"/>
      <c r="O478" s="67"/>
      <c r="P478" s="78"/>
      <c r="Q478" s="78"/>
      <c r="R478" s="78"/>
      <c r="S478" s="192"/>
      <c r="T478" s="27" t="str">
        <f t="shared" si="23"/>
        <v/>
      </c>
      <c r="U478" s="49" t="str">
        <f t="shared" si="24"/>
        <v/>
      </c>
    </row>
    <row r="479" spans="1:21" ht="21.95" customHeight="1" x14ac:dyDescent="0.15">
      <c r="A479" s="266"/>
      <c r="B479" s="78"/>
      <c r="C479" s="78"/>
      <c r="D479" s="77"/>
      <c r="E479" s="77"/>
      <c r="F479" s="77"/>
      <c r="G479" s="215"/>
      <c r="H479" s="215"/>
      <c r="I479" s="273"/>
      <c r="J479" s="273"/>
      <c r="K479" s="315">
        <f t="shared" si="22"/>
        <v>0</v>
      </c>
      <c r="L479" s="70"/>
      <c r="M479" s="67"/>
      <c r="N479" s="70"/>
      <c r="O479" s="67"/>
      <c r="P479" s="78"/>
      <c r="Q479" s="78"/>
      <c r="R479" s="78"/>
      <c r="S479" s="192"/>
      <c r="T479" s="27" t="str">
        <f t="shared" si="23"/>
        <v/>
      </c>
      <c r="U479" s="49" t="str">
        <f t="shared" si="24"/>
        <v/>
      </c>
    </row>
    <row r="480" spans="1:21" ht="21.95" customHeight="1" x14ac:dyDescent="0.15">
      <c r="A480" s="266"/>
      <c r="B480" s="78"/>
      <c r="C480" s="78"/>
      <c r="D480" s="77"/>
      <c r="E480" s="77"/>
      <c r="F480" s="77"/>
      <c r="G480" s="215"/>
      <c r="H480" s="215"/>
      <c r="I480" s="273"/>
      <c r="J480" s="273"/>
      <c r="K480" s="315">
        <f t="shared" si="22"/>
        <v>0</v>
      </c>
      <c r="L480" s="70"/>
      <c r="M480" s="67"/>
      <c r="N480" s="70"/>
      <c r="O480" s="67"/>
      <c r="P480" s="78"/>
      <c r="Q480" s="78"/>
      <c r="R480" s="78"/>
      <c r="S480" s="192"/>
      <c r="T480" s="27" t="str">
        <f t="shared" si="23"/>
        <v/>
      </c>
      <c r="U480" s="49" t="str">
        <f t="shared" si="24"/>
        <v/>
      </c>
    </row>
    <row r="481" spans="1:21" ht="21.95" customHeight="1" x14ac:dyDescent="0.15">
      <c r="A481" s="266"/>
      <c r="B481" s="78"/>
      <c r="C481" s="78"/>
      <c r="D481" s="77"/>
      <c r="E481" s="77"/>
      <c r="F481" s="77"/>
      <c r="G481" s="215"/>
      <c r="H481" s="215"/>
      <c r="I481" s="273"/>
      <c r="J481" s="273"/>
      <c r="K481" s="315">
        <f t="shared" si="22"/>
        <v>0</v>
      </c>
      <c r="L481" s="70"/>
      <c r="M481" s="67"/>
      <c r="N481" s="70"/>
      <c r="O481" s="67"/>
      <c r="P481" s="78"/>
      <c r="Q481" s="78"/>
      <c r="R481" s="78"/>
      <c r="S481" s="192"/>
      <c r="T481" s="27" t="str">
        <f t="shared" si="23"/>
        <v/>
      </c>
      <c r="U481" s="49" t="str">
        <f t="shared" si="24"/>
        <v/>
      </c>
    </row>
    <row r="482" spans="1:21" ht="21.95" customHeight="1" x14ac:dyDescent="0.15">
      <c r="A482" s="266"/>
      <c r="B482" s="78"/>
      <c r="C482" s="78"/>
      <c r="D482" s="77"/>
      <c r="E482" s="77"/>
      <c r="F482" s="77"/>
      <c r="G482" s="215"/>
      <c r="H482" s="215"/>
      <c r="I482" s="273"/>
      <c r="J482" s="273"/>
      <c r="K482" s="315">
        <f t="shared" si="22"/>
        <v>0</v>
      </c>
      <c r="L482" s="70"/>
      <c r="M482" s="67"/>
      <c r="N482" s="70"/>
      <c r="O482" s="67"/>
      <c r="P482" s="78"/>
      <c r="Q482" s="78"/>
      <c r="R482" s="78"/>
      <c r="S482" s="192"/>
      <c r="T482" s="27" t="str">
        <f t="shared" si="23"/>
        <v/>
      </c>
      <c r="U482" s="49" t="str">
        <f t="shared" si="24"/>
        <v/>
      </c>
    </row>
    <row r="483" spans="1:21" ht="21.95" customHeight="1" x14ac:dyDescent="0.15">
      <c r="A483" s="177"/>
      <c r="B483" s="78"/>
      <c r="C483" s="78"/>
      <c r="D483" s="77"/>
      <c r="E483" s="77"/>
      <c r="F483" s="77"/>
      <c r="G483" s="215"/>
      <c r="H483" s="215"/>
      <c r="I483" s="273"/>
      <c r="J483" s="273"/>
      <c r="K483" s="315">
        <f t="shared" si="22"/>
        <v>0</v>
      </c>
      <c r="L483" s="70"/>
      <c r="M483" s="67"/>
      <c r="N483" s="70"/>
      <c r="O483" s="67"/>
      <c r="P483" s="78"/>
      <c r="Q483" s="78"/>
      <c r="R483" s="78"/>
      <c r="S483" s="192"/>
      <c r="T483" s="27" t="str">
        <f t="shared" si="23"/>
        <v/>
      </c>
      <c r="U483" s="49" t="str">
        <f t="shared" si="24"/>
        <v/>
      </c>
    </row>
    <row r="484" spans="1:21" ht="21.95" customHeight="1" x14ac:dyDescent="0.15">
      <c r="A484" s="207"/>
      <c r="B484" s="93"/>
      <c r="C484" s="94"/>
      <c r="D484" s="94"/>
      <c r="E484" s="278"/>
      <c r="F484" s="94"/>
      <c r="G484" s="279"/>
      <c r="H484" s="239"/>
      <c r="I484" s="280"/>
      <c r="J484" s="260"/>
      <c r="K484" s="316">
        <f t="shared" si="22"/>
        <v>0</v>
      </c>
      <c r="L484" s="208"/>
      <c r="M484" s="208"/>
      <c r="N484" s="208"/>
      <c r="O484" s="208"/>
      <c r="P484" s="208"/>
      <c r="Q484" s="208"/>
      <c r="R484" s="208"/>
      <c r="S484" s="209"/>
      <c r="T484" s="27" t="str">
        <f t="shared" si="23"/>
        <v/>
      </c>
      <c r="U484" s="49" t="str">
        <f t="shared" si="24"/>
        <v/>
      </c>
    </row>
    <row r="485" spans="1:21" ht="21.95" customHeight="1" x14ac:dyDescent="0.15">
      <c r="A485" s="268"/>
      <c r="B485" s="71"/>
      <c r="C485" s="103"/>
      <c r="D485" s="164"/>
      <c r="E485" s="164"/>
      <c r="F485" s="164"/>
      <c r="G485" s="210"/>
      <c r="H485" s="211"/>
      <c r="I485" s="281"/>
      <c r="J485" s="281"/>
      <c r="K485" s="314">
        <f t="shared" si="22"/>
        <v>0</v>
      </c>
      <c r="L485" s="200"/>
      <c r="M485" s="71"/>
      <c r="N485" s="200"/>
      <c r="O485" s="71"/>
      <c r="P485" s="71"/>
      <c r="Q485" s="71"/>
      <c r="R485" s="71"/>
      <c r="S485" s="270"/>
      <c r="T485" s="27" t="str">
        <f t="shared" si="23"/>
        <v/>
      </c>
      <c r="U485" s="49" t="str">
        <f t="shared" si="24"/>
        <v/>
      </c>
    </row>
    <row r="486" spans="1:21" ht="21.95" customHeight="1" x14ac:dyDescent="0.15">
      <c r="A486" s="266"/>
      <c r="B486" s="67"/>
      <c r="C486" s="78"/>
      <c r="D486" s="77"/>
      <c r="E486" s="77"/>
      <c r="F486" s="77"/>
      <c r="G486" s="215"/>
      <c r="H486" s="216"/>
      <c r="I486" s="273"/>
      <c r="J486" s="273"/>
      <c r="K486" s="315">
        <f t="shared" si="22"/>
        <v>0</v>
      </c>
      <c r="L486" s="70"/>
      <c r="M486" s="67"/>
      <c r="N486" s="70"/>
      <c r="O486" s="67"/>
      <c r="P486" s="67"/>
      <c r="Q486" s="67"/>
      <c r="R486" s="67"/>
      <c r="S486" s="192"/>
      <c r="T486" s="27" t="str">
        <f t="shared" si="23"/>
        <v/>
      </c>
      <c r="U486" s="49" t="str">
        <f t="shared" si="24"/>
        <v/>
      </c>
    </row>
    <row r="487" spans="1:21" ht="21.95" customHeight="1" x14ac:dyDescent="0.15">
      <c r="A487" s="266"/>
      <c r="B487" s="67"/>
      <c r="C487" s="78"/>
      <c r="D487" s="77"/>
      <c r="E487" s="77"/>
      <c r="F487" s="77"/>
      <c r="G487" s="215"/>
      <c r="H487" s="216"/>
      <c r="I487" s="273"/>
      <c r="J487" s="273"/>
      <c r="K487" s="315">
        <f t="shared" si="22"/>
        <v>0</v>
      </c>
      <c r="L487" s="70"/>
      <c r="M487" s="67"/>
      <c r="N487" s="70"/>
      <c r="O487" s="67"/>
      <c r="P487" s="67"/>
      <c r="Q487" s="67"/>
      <c r="R487" s="67"/>
      <c r="S487" s="192"/>
      <c r="T487" s="27" t="str">
        <f t="shared" si="23"/>
        <v/>
      </c>
      <c r="U487" s="49" t="str">
        <f t="shared" si="24"/>
        <v/>
      </c>
    </row>
    <row r="488" spans="1:21" ht="21.95" customHeight="1" x14ac:dyDescent="0.15">
      <c r="A488" s="266"/>
      <c r="B488" s="67"/>
      <c r="C488" s="78"/>
      <c r="D488" s="77"/>
      <c r="E488" s="77"/>
      <c r="F488" s="77"/>
      <c r="G488" s="215"/>
      <c r="H488" s="216"/>
      <c r="I488" s="273"/>
      <c r="J488" s="273"/>
      <c r="K488" s="315">
        <f t="shared" si="22"/>
        <v>0</v>
      </c>
      <c r="L488" s="70"/>
      <c r="M488" s="67"/>
      <c r="N488" s="70"/>
      <c r="O488" s="67"/>
      <c r="P488" s="67"/>
      <c r="Q488" s="67"/>
      <c r="R488" s="67"/>
      <c r="S488" s="192"/>
      <c r="T488" s="27" t="str">
        <f t="shared" si="23"/>
        <v/>
      </c>
      <c r="U488" s="49" t="str">
        <f t="shared" si="24"/>
        <v/>
      </c>
    </row>
    <row r="489" spans="1:21" ht="21.95" customHeight="1" x14ac:dyDescent="0.15">
      <c r="A489" s="266"/>
      <c r="B489" s="67"/>
      <c r="C489" s="78"/>
      <c r="D489" s="77"/>
      <c r="E489" s="77"/>
      <c r="F489" s="77"/>
      <c r="G489" s="215"/>
      <c r="H489" s="216"/>
      <c r="I489" s="273"/>
      <c r="J489" s="273"/>
      <c r="K489" s="315">
        <f t="shared" si="22"/>
        <v>0</v>
      </c>
      <c r="L489" s="70"/>
      <c r="M489" s="67"/>
      <c r="N489" s="70"/>
      <c r="O489" s="67"/>
      <c r="P489" s="67"/>
      <c r="Q489" s="67"/>
      <c r="R489" s="67"/>
      <c r="S489" s="192"/>
      <c r="T489" s="27" t="str">
        <f t="shared" si="23"/>
        <v/>
      </c>
      <c r="U489" s="49" t="str">
        <f t="shared" si="24"/>
        <v/>
      </c>
    </row>
    <row r="490" spans="1:21" ht="21.95" customHeight="1" x14ac:dyDescent="0.15">
      <c r="A490" s="266"/>
      <c r="B490" s="67"/>
      <c r="C490" s="78"/>
      <c r="D490" s="77"/>
      <c r="E490" s="77"/>
      <c r="F490" s="77"/>
      <c r="G490" s="215"/>
      <c r="H490" s="216"/>
      <c r="I490" s="273"/>
      <c r="J490" s="273"/>
      <c r="K490" s="315">
        <f t="shared" si="22"/>
        <v>0</v>
      </c>
      <c r="L490" s="70"/>
      <c r="M490" s="67"/>
      <c r="N490" s="70"/>
      <c r="O490" s="67"/>
      <c r="P490" s="67"/>
      <c r="Q490" s="67"/>
      <c r="R490" s="67"/>
      <c r="S490" s="192"/>
      <c r="T490" s="27" t="str">
        <f t="shared" si="23"/>
        <v/>
      </c>
      <c r="U490" s="49" t="str">
        <f t="shared" si="24"/>
        <v/>
      </c>
    </row>
    <row r="491" spans="1:21" ht="21.95" customHeight="1" x14ac:dyDescent="0.15">
      <c r="A491" s="266"/>
      <c r="B491" s="67"/>
      <c r="C491" s="78"/>
      <c r="D491" s="77"/>
      <c r="E491" s="77"/>
      <c r="F491" s="77"/>
      <c r="G491" s="215"/>
      <c r="H491" s="216"/>
      <c r="I491" s="273"/>
      <c r="J491" s="273"/>
      <c r="K491" s="315">
        <f t="shared" si="22"/>
        <v>0</v>
      </c>
      <c r="L491" s="70"/>
      <c r="M491" s="67"/>
      <c r="N491" s="70"/>
      <c r="O491" s="67"/>
      <c r="P491" s="67"/>
      <c r="Q491" s="67"/>
      <c r="R491" s="67"/>
      <c r="S491" s="192"/>
      <c r="T491" s="27" t="str">
        <f t="shared" si="23"/>
        <v/>
      </c>
      <c r="U491" s="49" t="str">
        <f t="shared" si="24"/>
        <v/>
      </c>
    </row>
    <row r="492" spans="1:21" ht="21.95" customHeight="1" x14ac:dyDescent="0.15">
      <c r="A492" s="266"/>
      <c r="B492" s="78"/>
      <c r="C492" s="78"/>
      <c r="D492" s="77"/>
      <c r="E492" s="77"/>
      <c r="F492" s="77"/>
      <c r="G492" s="215"/>
      <c r="H492" s="215"/>
      <c r="I492" s="273"/>
      <c r="J492" s="273"/>
      <c r="K492" s="315">
        <f t="shared" si="22"/>
        <v>0</v>
      </c>
      <c r="L492" s="70"/>
      <c r="M492" s="67"/>
      <c r="N492" s="70"/>
      <c r="O492" s="67"/>
      <c r="P492" s="78"/>
      <c r="Q492" s="78"/>
      <c r="R492" s="78"/>
      <c r="S492" s="192"/>
      <c r="T492" s="27" t="str">
        <f t="shared" si="23"/>
        <v/>
      </c>
      <c r="U492" s="49" t="str">
        <f t="shared" si="24"/>
        <v/>
      </c>
    </row>
    <row r="493" spans="1:21" ht="21.95" customHeight="1" x14ac:dyDescent="0.15">
      <c r="A493" s="266"/>
      <c r="B493" s="78"/>
      <c r="C493" s="78"/>
      <c r="D493" s="77"/>
      <c r="E493" s="77"/>
      <c r="F493" s="77"/>
      <c r="G493" s="215"/>
      <c r="H493" s="215"/>
      <c r="I493" s="273"/>
      <c r="J493" s="273"/>
      <c r="K493" s="315">
        <f t="shared" si="22"/>
        <v>0</v>
      </c>
      <c r="L493" s="70"/>
      <c r="M493" s="67"/>
      <c r="N493" s="70"/>
      <c r="O493" s="67"/>
      <c r="P493" s="78"/>
      <c r="Q493" s="78"/>
      <c r="R493" s="78"/>
      <c r="S493" s="192"/>
      <c r="T493" s="27" t="str">
        <f t="shared" si="23"/>
        <v/>
      </c>
      <c r="U493" s="49" t="str">
        <f t="shared" si="24"/>
        <v/>
      </c>
    </row>
    <row r="494" spans="1:21" ht="21.95" customHeight="1" x14ac:dyDescent="0.15">
      <c r="A494" s="266"/>
      <c r="B494" s="78"/>
      <c r="C494" s="78"/>
      <c r="D494" s="77"/>
      <c r="E494" s="77"/>
      <c r="F494" s="77"/>
      <c r="G494" s="215"/>
      <c r="H494" s="215"/>
      <c r="I494" s="273"/>
      <c r="J494" s="273"/>
      <c r="K494" s="315">
        <f t="shared" si="22"/>
        <v>0</v>
      </c>
      <c r="L494" s="70"/>
      <c r="M494" s="67"/>
      <c r="N494" s="70"/>
      <c r="O494" s="67"/>
      <c r="P494" s="78"/>
      <c r="Q494" s="78"/>
      <c r="R494" s="78"/>
      <c r="S494" s="192"/>
      <c r="T494" s="27" t="str">
        <f t="shared" si="23"/>
        <v/>
      </c>
      <c r="U494" s="49" t="str">
        <f t="shared" si="24"/>
        <v/>
      </c>
    </row>
    <row r="495" spans="1:21" ht="21.95" customHeight="1" x14ac:dyDescent="0.15">
      <c r="A495" s="266"/>
      <c r="B495" s="78"/>
      <c r="C495" s="78"/>
      <c r="D495" s="77"/>
      <c r="E495" s="77"/>
      <c r="F495" s="77"/>
      <c r="G495" s="215"/>
      <c r="H495" s="215"/>
      <c r="I495" s="273"/>
      <c r="J495" s="273"/>
      <c r="K495" s="315">
        <f t="shared" si="22"/>
        <v>0</v>
      </c>
      <c r="L495" s="70"/>
      <c r="M495" s="67"/>
      <c r="N495" s="70"/>
      <c r="O495" s="67"/>
      <c r="P495" s="78"/>
      <c r="Q495" s="78"/>
      <c r="R495" s="78"/>
      <c r="S495" s="192"/>
      <c r="T495" s="27" t="str">
        <f t="shared" si="23"/>
        <v/>
      </c>
      <c r="U495" s="49" t="str">
        <f t="shared" si="24"/>
        <v/>
      </c>
    </row>
    <row r="496" spans="1:21" ht="21.95" customHeight="1" x14ac:dyDescent="0.15">
      <c r="A496" s="266"/>
      <c r="B496" s="78"/>
      <c r="C496" s="78"/>
      <c r="D496" s="77"/>
      <c r="E496" s="77"/>
      <c r="F496" s="77"/>
      <c r="G496" s="215"/>
      <c r="H496" s="215"/>
      <c r="I496" s="273"/>
      <c r="J496" s="273"/>
      <c r="K496" s="315">
        <f t="shared" si="22"/>
        <v>0</v>
      </c>
      <c r="L496" s="70"/>
      <c r="M496" s="67"/>
      <c r="N496" s="70"/>
      <c r="O496" s="67"/>
      <c r="P496" s="78"/>
      <c r="Q496" s="78"/>
      <c r="R496" s="78"/>
      <c r="S496" s="192"/>
      <c r="T496" s="27" t="str">
        <f t="shared" si="23"/>
        <v/>
      </c>
      <c r="U496" s="49" t="str">
        <f t="shared" si="24"/>
        <v/>
      </c>
    </row>
    <row r="497" spans="1:21" ht="21.95" customHeight="1" x14ac:dyDescent="0.15">
      <c r="A497" s="266"/>
      <c r="B497" s="78"/>
      <c r="C497" s="78"/>
      <c r="D497" s="77"/>
      <c r="E497" s="77"/>
      <c r="F497" s="77"/>
      <c r="G497" s="215"/>
      <c r="H497" s="215"/>
      <c r="I497" s="273"/>
      <c r="J497" s="273"/>
      <c r="K497" s="315">
        <f t="shared" si="22"/>
        <v>0</v>
      </c>
      <c r="L497" s="70"/>
      <c r="M497" s="67"/>
      <c r="N497" s="70"/>
      <c r="O497" s="67"/>
      <c r="P497" s="78"/>
      <c r="Q497" s="78"/>
      <c r="R497" s="78"/>
      <c r="S497" s="192"/>
      <c r="T497" s="27" t="str">
        <f t="shared" si="23"/>
        <v/>
      </c>
      <c r="U497" s="49" t="str">
        <f t="shared" si="24"/>
        <v/>
      </c>
    </row>
    <row r="498" spans="1:21" ht="21.95" customHeight="1" x14ac:dyDescent="0.15">
      <c r="A498" s="266"/>
      <c r="B498" s="78"/>
      <c r="C498" s="78"/>
      <c r="D498" s="77"/>
      <c r="E498" s="77"/>
      <c r="F498" s="77"/>
      <c r="G498" s="215"/>
      <c r="H498" s="215"/>
      <c r="I498" s="273"/>
      <c r="J498" s="273"/>
      <c r="K498" s="315">
        <f t="shared" si="22"/>
        <v>0</v>
      </c>
      <c r="L498" s="70"/>
      <c r="M498" s="67"/>
      <c r="N498" s="70"/>
      <c r="O498" s="67"/>
      <c r="P498" s="78"/>
      <c r="Q498" s="78"/>
      <c r="R498" s="78"/>
      <c r="S498" s="192"/>
      <c r="T498" s="27" t="str">
        <f t="shared" si="23"/>
        <v/>
      </c>
      <c r="U498" s="49" t="str">
        <f t="shared" si="24"/>
        <v/>
      </c>
    </row>
    <row r="499" spans="1:21" ht="21.95" customHeight="1" x14ac:dyDescent="0.15">
      <c r="A499" s="266"/>
      <c r="B499" s="78"/>
      <c r="C499" s="78"/>
      <c r="D499" s="77"/>
      <c r="E499" s="77"/>
      <c r="F499" s="77"/>
      <c r="G499" s="215"/>
      <c r="H499" s="215"/>
      <c r="I499" s="273"/>
      <c r="J499" s="273"/>
      <c r="K499" s="315">
        <f t="shared" si="22"/>
        <v>0</v>
      </c>
      <c r="L499" s="70"/>
      <c r="M499" s="67"/>
      <c r="N499" s="70"/>
      <c r="O499" s="67"/>
      <c r="P499" s="78"/>
      <c r="Q499" s="78"/>
      <c r="R499" s="78"/>
      <c r="S499" s="192"/>
      <c r="T499" s="27" t="str">
        <f t="shared" si="23"/>
        <v/>
      </c>
      <c r="U499" s="49" t="str">
        <f t="shared" si="24"/>
        <v/>
      </c>
    </row>
    <row r="500" spans="1:21" ht="21.95" customHeight="1" x14ac:dyDescent="0.15">
      <c r="A500" s="266"/>
      <c r="B500" s="78"/>
      <c r="C500" s="78"/>
      <c r="D500" s="77"/>
      <c r="E500" s="77"/>
      <c r="F500" s="77"/>
      <c r="G500" s="215"/>
      <c r="H500" s="215"/>
      <c r="I500" s="273"/>
      <c r="J500" s="273"/>
      <c r="K500" s="315">
        <f t="shared" si="22"/>
        <v>0</v>
      </c>
      <c r="L500" s="70"/>
      <c r="M500" s="67"/>
      <c r="N500" s="70"/>
      <c r="O500" s="67"/>
      <c r="P500" s="78"/>
      <c r="Q500" s="78"/>
      <c r="R500" s="78"/>
      <c r="S500" s="192"/>
      <c r="T500" s="27" t="str">
        <f t="shared" si="23"/>
        <v/>
      </c>
      <c r="U500" s="49" t="str">
        <f t="shared" si="24"/>
        <v/>
      </c>
    </row>
    <row r="501" spans="1:21" ht="21.95" customHeight="1" x14ac:dyDescent="0.15">
      <c r="A501" s="266"/>
      <c r="B501" s="78"/>
      <c r="C501" s="78"/>
      <c r="D501" s="77"/>
      <c r="E501" s="77"/>
      <c r="F501" s="77"/>
      <c r="G501" s="215"/>
      <c r="H501" s="215"/>
      <c r="I501" s="273"/>
      <c r="J501" s="273"/>
      <c r="K501" s="315">
        <f t="shared" si="22"/>
        <v>0</v>
      </c>
      <c r="L501" s="70"/>
      <c r="M501" s="67"/>
      <c r="N501" s="70"/>
      <c r="O501" s="67"/>
      <c r="P501" s="78"/>
      <c r="Q501" s="78"/>
      <c r="R501" s="78"/>
      <c r="S501" s="192"/>
      <c r="T501" s="27" t="str">
        <f t="shared" si="23"/>
        <v/>
      </c>
      <c r="U501" s="49" t="str">
        <f t="shared" si="24"/>
        <v/>
      </c>
    </row>
    <row r="502" spans="1:21" ht="21.95" customHeight="1" x14ac:dyDescent="0.15">
      <c r="A502" s="266"/>
      <c r="B502" s="78"/>
      <c r="C502" s="78"/>
      <c r="D502" s="77"/>
      <c r="E502" s="77"/>
      <c r="F502" s="77"/>
      <c r="G502" s="215"/>
      <c r="H502" s="215"/>
      <c r="I502" s="273"/>
      <c r="J502" s="273"/>
      <c r="K502" s="315">
        <f t="shared" si="22"/>
        <v>0</v>
      </c>
      <c r="L502" s="70"/>
      <c r="M502" s="67"/>
      <c r="N502" s="70"/>
      <c r="O502" s="67"/>
      <c r="P502" s="78"/>
      <c r="Q502" s="78"/>
      <c r="R502" s="78"/>
      <c r="S502" s="192"/>
      <c r="T502" s="27" t="str">
        <f t="shared" si="23"/>
        <v/>
      </c>
      <c r="U502" s="49" t="str">
        <f t="shared" si="24"/>
        <v/>
      </c>
    </row>
    <row r="503" spans="1:21" ht="21.95" customHeight="1" x14ac:dyDescent="0.15">
      <c r="A503" s="266"/>
      <c r="B503" s="78"/>
      <c r="C503" s="78"/>
      <c r="D503" s="77"/>
      <c r="E503" s="77"/>
      <c r="F503" s="77"/>
      <c r="G503" s="215"/>
      <c r="H503" s="215"/>
      <c r="I503" s="273"/>
      <c r="J503" s="273"/>
      <c r="K503" s="315">
        <f t="shared" si="22"/>
        <v>0</v>
      </c>
      <c r="L503" s="70"/>
      <c r="M503" s="67"/>
      <c r="N503" s="70"/>
      <c r="O503" s="67"/>
      <c r="P503" s="78"/>
      <c r="Q503" s="78"/>
      <c r="R503" s="78"/>
      <c r="S503" s="192"/>
      <c r="T503" s="27" t="str">
        <f t="shared" si="23"/>
        <v/>
      </c>
      <c r="U503" s="49" t="str">
        <f t="shared" si="24"/>
        <v/>
      </c>
    </row>
    <row r="504" spans="1:21" ht="21.95" customHeight="1" x14ac:dyDescent="0.15">
      <c r="A504" s="177"/>
      <c r="B504" s="78"/>
      <c r="C504" s="78"/>
      <c r="D504" s="77"/>
      <c r="E504" s="77"/>
      <c r="F504" s="77"/>
      <c r="G504" s="215"/>
      <c r="H504" s="215"/>
      <c r="I504" s="273"/>
      <c r="J504" s="273"/>
      <c r="K504" s="315">
        <f t="shared" si="22"/>
        <v>0</v>
      </c>
      <c r="L504" s="70"/>
      <c r="M504" s="67"/>
      <c r="N504" s="70"/>
      <c r="O504" s="67"/>
      <c r="P504" s="78"/>
      <c r="Q504" s="78"/>
      <c r="R504" s="78"/>
      <c r="S504" s="192"/>
      <c r="T504" s="27" t="str">
        <f t="shared" si="23"/>
        <v/>
      </c>
      <c r="U504" s="49" t="str">
        <f t="shared" si="24"/>
        <v/>
      </c>
    </row>
    <row r="505" spans="1:21" ht="21.95" customHeight="1" x14ac:dyDescent="0.15">
      <c r="A505" s="207"/>
      <c r="B505" s="93"/>
      <c r="C505" s="94"/>
      <c r="D505" s="94"/>
      <c r="E505" s="278"/>
      <c r="F505" s="94"/>
      <c r="G505" s="279"/>
      <c r="H505" s="239"/>
      <c r="I505" s="280"/>
      <c r="J505" s="260"/>
      <c r="K505" s="316">
        <f t="shared" si="22"/>
        <v>0</v>
      </c>
      <c r="L505" s="208"/>
      <c r="M505" s="208"/>
      <c r="N505" s="208"/>
      <c r="O505" s="208"/>
      <c r="P505" s="208"/>
      <c r="Q505" s="208"/>
      <c r="R505" s="208"/>
      <c r="S505" s="209"/>
      <c r="T505" s="27" t="str">
        <f t="shared" si="23"/>
        <v/>
      </c>
      <c r="U505" s="49" t="str">
        <f t="shared" si="24"/>
        <v/>
      </c>
    </row>
    <row r="506" spans="1:21" ht="21.95" customHeight="1" x14ac:dyDescent="0.15">
      <c r="A506" s="268"/>
      <c r="B506" s="71"/>
      <c r="C506" s="103"/>
      <c r="D506" s="164"/>
      <c r="E506" s="164"/>
      <c r="F506" s="164"/>
      <c r="G506" s="210"/>
      <c r="H506" s="211"/>
      <c r="I506" s="281"/>
      <c r="J506" s="281"/>
      <c r="K506" s="314">
        <f t="shared" si="22"/>
        <v>0</v>
      </c>
      <c r="L506" s="200"/>
      <c r="M506" s="71"/>
      <c r="N506" s="200"/>
      <c r="O506" s="71"/>
      <c r="P506" s="71"/>
      <c r="Q506" s="71"/>
      <c r="R506" s="71"/>
      <c r="S506" s="270"/>
      <c r="T506" s="27" t="str">
        <f t="shared" si="23"/>
        <v/>
      </c>
      <c r="U506" s="49" t="str">
        <f t="shared" si="24"/>
        <v/>
      </c>
    </row>
    <row r="507" spans="1:21" ht="21.95" customHeight="1" x14ac:dyDescent="0.15">
      <c r="A507" s="266"/>
      <c r="B507" s="67"/>
      <c r="C507" s="78"/>
      <c r="D507" s="77"/>
      <c r="E507" s="77"/>
      <c r="F507" s="77"/>
      <c r="G507" s="215"/>
      <c r="H507" s="216"/>
      <c r="I507" s="273"/>
      <c r="J507" s="273"/>
      <c r="K507" s="315">
        <f t="shared" si="22"/>
        <v>0</v>
      </c>
      <c r="L507" s="70"/>
      <c r="M507" s="67"/>
      <c r="N507" s="70"/>
      <c r="O507" s="67"/>
      <c r="P507" s="67"/>
      <c r="Q507" s="67"/>
      <c r="R507" s="67"/>
      <c r="S507" s="192"/>
      <c r="T507" s="27" t="str">
        <f t="shared" si="23"/>
        <v/>
      </c>
      <c r="U507" s="49" t="str">
        <f t="shared" si="24"/>
        <v/>
      </c>
    </row>
    <row r="508" spans="1:21" ht="21.95" customHeight="1" x14ac:dyDescent="0.15">
      <c r="A508" s="266"/>
      <c r="B508" s="67"/>
      <c r="C508" s="78"/>
      <c r="D508" s="77"/>
      <c r="E508" s="77"/>
      <c r="F508" s="77"/>
      <c r="G508" s="215"/>
      <c r="H508" s="216"/>
      <c r="I508" s="273"/>
      <c r="J508" s="273"/>
      <c r="K508" s="315">
        <f t="shared" si="22"/>
        <v>0</v>
      </c>
      <c r="L508" s="70"/>
      <c r="M508" s="67"/>
      <c r="N508" s="70"/>
      <c r="O508" s="67"/>
      <c r="P508" s="67"/>
      <c r="Q508" s="67"/>
      <c r="R508" s="67"/>
      <c r="S508" s="192"/>
      <c r="T508" s="27" t="str">
        <f t="shared" si="23"/>
        <v/>
      </c>
      <c r="U508" s="49" t="str">
        <f t="shared" si="24"/>
        <v/>
      </c>
    </row>
    <row r="509" spans="1:21" ht="21.95" customHeight="1" x14ac:dyDescent="0.15">
      <c r="A509" s="266"/>
      <c r="B509" s="67"/>
      <c r="C509" s="78"/>
      <c r="D509" s="77"/>
      <c r="E509" s="77"/>
      <c r="F509" s="77"/>
      <c r="G509" s="215"/>
      <c r="H509" s="216"/>
      <c r="I509" s="273"/>
      <c r="J509" s="273"/>
      <c r="K509" s="315">
        <f t="shared" si="22"/>
        <v>0</v>
      </c>
      <c r="L509" s="70"/>
      <c r="M509" s="67"/>
      <c r="N509" s="70"/>
      <c r="O509" s="67"/>
      <c r="P509" s="67"/>
      <c r="Q509" s="67"/>
      <c r="R509" s="67"/>
      <c r="S509" s="192"/>
      <c r="T509" s="27" t="str">
        <f t="shared" si="23"/>
        <v/>
      </c>
      <c r="U509" s="49" t="str">
        <f t="shared" si="24"/>
        <v/>
      </c>
    </row>
    <row r="510" spans="1:21" ht="21.95" customHeight="1" x14ac:dyDescent="0.15">
      <c r="A510" s="266"/>
      <c r="B510" s="67"/>
      <c r="C510" s="78"/>
      <c r="D510" s="77"/>
      <c r="E510" s="77"/>
      <c r="F510" s="77"/>
      <c r="G510" s="215"/>
      <c r="H510" s="216"/>
      <c r="I510" s="273"/>
      <c r="J510" s="273"/>
      <c r="K510" s="315">
        <f t="shared" si="22"/>
        <v>0</v>
      </c>
      <c r="L510" s="70"/>
      <c r="M510" s="67"/>
      <c r="N510" s="70"/>
      <c r="O510" s="67"/>
      <c r="P510" s="67"/>
      <c r="Q510" s="67"/>
      <c r="R510" s="67"/>
      <c r="S510" s="192"/>
      <c r="T510" s="27" t="str">
        <f t="shared" si="23"/>
        <v/>
      </c>
      <c r="U510" s="49" t="str">
        <f t="shared" si="24"/>
        <v/>
      </c>
    </row>
    <row r="511" spans="1:21" ht="21.95" customHeight="1" x14ac:dyDescent="0.15">
      <c r="A511" s="266"/>
      <c r="B511" s="67"/>
      <c r="C511" s="78"/>
      <c r="D511" s="77"/>
      <c r="E511" s="77"/>
      <c r="F511" s="77"/>
      <c r="G511" s="215"/>
      <c r="H511" s="216"/>
      <c r="I511" s="273"/>
      <c r="J511" s="273"/>
      <c r="K511" s="315">
        <f t="shared" si="22"/>
        <v>0</v>
      </c>
      <c r="L511" s="70"/>
      <c r="M511" s="67"/>
      <c r="N511" s="70"/>
      <c r="O511" s="67"/>
      <c r="P511" s="67"/>
      <c r="Q511" s="67"/>
      <c r="R511" s="67"/>
      <c r="S511" s="192"/>
      <c r="T511" s="27" t="str">
        <f t="shared" si="23"/>
        <v/>
      </c>
      <c r="U511" s="49" t="str">
        <f t="shared" si="24"/>
        <v/>
      </c>
    </row>
    <row r="512" spans="1:21" ht="21.95" customHeight="1" x14ac:dyDescent="0.15">
      <c r="A512" s="266"/>
      <c r="B512" s="67"/>
      <c r="C512" s="78"/>
      <c r="D512" s="77"/>
      <c r="E512" s="77"/>
      <c r="F512" s="77"/>
      <c r="G512" s="215"/>
      <c r="H512" s="216"/>
      <c r="I512" s="273"/>
      <c r="J512" s="273"/>
      <c r="K512" s="315">
        <f t="shared" si="22"/>
        <v>0</v>
      </c>
      <c r="L512" s="70"/>
      <c r="M512" s="67"/>
      <c r="N512" s="70"/>
      <c r="O512" s="67"/>
      <c r="P512" s="67"/>
      <c r="Q512" s="67"/>
      <c r="R512" s="67"/>
      <c r="S512" s="192"/>
      <c r="T512" s="27" t="str">
        <f t="shared" si="23"/>
        <v/>
      </c>
      <c r="U512" s="49" t="str">
        <f t="shared" si="24"/>
        <v/>
      </c>
    </row>
    <row r="513" spans="1:21" ht="21.95" customHeight="1" x14ac:dyDescent="0.15">
      <c r="A513" s="266"/>
      <c r="B513" s="78"/>
      <c r="C513" s="78"/>
      <c r="D513" s="77"/>
      <c r="E513" s="77"/>
      <c r="F513" s="77"/>
      <c r="G513" s="215"/>
      <c r="H513" s="215"/>
      <c r="I513" s="273"/>
      <c r="J513" s="273"/>
      <c r="K513" s="315">
        <f t="shared" si="22"/>
        <v>0</v>
      </c>
      <c r="L513" s="70"/>
      <c r="M513" s="67"/>
      <c r="N513" s="70"/>
      <c r="O513" s="67"/>
      <c r="P513" s="78"/>
      <c r="Q513" s="78"/>
      <c r="R513" s="78"/>
      <c r="S513" s="192"/>
      <c r="T513" s="27" t="str">
        <f t="shared" si="23"/>
        <v/>
      </c>
      <c r="U513" s="49" t="str">
        <f t="shared" si="24"/>
        <v/>
      </c>
    </row>
    <row r="514" spans="1:21" ht="21.95" customHeight="1" x14ac:dyDescent="0.15">
      <c r="A514" s="266"/>
      <c r="B514" s="78"/>
      <c r="C514" s="78"/>
      <c r="D514" s="77"/>
      <c r="E514" s="77"/>
      <c r="F514" s="77"/>
      <c r="G514" s="215"/>
      <c r="H514" s="215"/>
      <c r="I514" s="273"/>
      <c r="J514" s="273"/>
      <c r="K514" s="315">
        <f t="shared" si="22"/>
        <v>0</v>
      </c>
      <c r="L514" s="70"/>
      <c r="M514" s="67"/>
      <c r="N514" s="70"/>
      <c r="O514" s="67"/>
      <c r="P514" s="78"/>
      <c r="Q514" s="78"/>
      <c r="R514" s="78"/>
      <c r="S514" s="192"/>
      <c r="T514" s="27" t="str">
        <f t="shared" si="23"/>
        <v/>
      </c>
      <c r="U514" s="49" t="str">
        <f t="shared" si="24"/>
        <v/>
      </c>
    </row>
    <row r="515" spans="1:21" ht="21.95" customHeight="1" x14ac:dyDescent="0.15">
      <c r="A515" s="266"/>
      <c r="B515" s="78"/>
      <c r="C515" s="78"/>
      <c r="D515" s="77"/>
      <c r="E515" s="77"/>
      <c r="F515" s="77"/>
      <c r="G515" s="215"/>
      <c r="H515" s="215"/>
      <c r="I515" s="273"/>
      <c r="J515" s="273"/>
      <c r="K515" s="315">
        <f t="shared" si="22"/>
        <v>0</v>
      </c>
      <c r="L515" s="70"/>
      <c r="M515" s="67"/>
      <c r="N515" s="70"/>
      <c r="O515" s="67"/>
      <c r="P515" s="78"/>
      <c r="Q515" s="78"/>
      <c r="R515" s="78"/>
      <c r="S515" s="192"/>
      <c r="T515" s="27" t="str">
        <f t="shared" si="23"/>
        <v/>
      </c>
      <c r="U515" s="49" t="str">
        <f t="shared" si="24"/>
        <v/>
      </c>
    </row>
    <row r="516" spans="1:21" ht="21.95" customHeight="1" x14ac:dyDescent="0.15">
      <c r="A516" s="266"/>
      <c r="B516" s="78"/>
      <c r="C516" s="78"/>
      <c r="D516" s="77"/>
      <c r="E516" s="77"/>
      <c r="F516" s="77"/>
      <c r="G516" s="215"/>
      <c r="H516" s="215"/>
      <c r="I516" s="273"/>
      <c r="J516" s="273"/>
      <c r="K516" s="315">
        <f t="shared" si="22"/>
        <v>0</v>
      </c>
      <c r="L516" s="70"/>
      <c r="M516" s="67"/>
      <c r="N516" s="70"/>
      <c r="O516" s="67"/>
      <c r="P516" s="78"/>
      <c r="Q516" s="78"/>
      <c r="R516" s="78"/>
      <c r="S516" s="192"/>
      <c r="T516" s="27" t="str">
        <f t="shared" si="23"/>
        <v/>
      </c>
      <c r="U516" s="49" t="str">
        <f t="shared" si="24"/>
        <v/>
      </c>
    </row>
    <row r="517" spans="1:21" ht="21.95" customHeight="1" x14ac:dyDescent="0.15">
      <c r="A517" s="266"/>
      <c r="B517" s="78"/>
      <c r="C517" s="78"/>
      <c r="D517" s="77"/>
      <c r="E517" s="77"/>
      <c r="F517" s="77"/>
      <c r="G517" s="215"/>
      <c r="H517" s="215"/>
      <c r="I517" s="273"/>
      <c r="J517" s="273"/>
      <c r="K517" s="315">
        <f t="shared" si="22"/>
        <v>0</v>
      </c>
      <c r="L517" s="70"/>
      <c r="M517" s="67"/>
      <c r="N517" s="70"/>
      <c r="O517" s="67"/>
      <c r="P517" s="78"/>
      <c r="Q517" s="78"/>
      <c r="R517" s="78"/>
      <c r="S517" s="192"/>
      <c r="T517" s="27" t="str">
        <f t="shared" si="23"/>
        <v/>
      </c>
      <c r="U517" s="49" t="str">
        <f t="shared" si="24"/>
        <v/>
      </c>
    </row>
    <row r="518" spans="1:21" ht="21.95" customHeight="1" x14ac:dyDescent="0.15">
      <c r="A518" s="266"/>
      <c r="B518" s="78"/>
      <c r="C518" s="78"/>
      <c r="D518" s="77"/>
      <c r="E518" s="77"/>
      <c r="F518" s="77"/>
      <c r="G518" s="215"/>
      <c r="H518" s="215"/>
      <c r="I518" s="273"/>
      <c r="J518" s="273"/>
      <c r="K518" s="315">
        <f t="shared" si="22"/>
        <v>0</v>
      </c>
      <c r="L518" s="70"/>
      <c r="M518" s="67"/>
      <c r="N518" s="70"/>
      <c r="O518" s="67"/>
      <c r="P518" s="78"/>
      <c r="Q518" s="78"/>
      <c r="R518" s="78"/>
      <c r="S518" s="192"/>
      <c r="T518" s="27" t="str">
        <f t="shared" si="23"/>
        <v/>
      </c>
      <c r="U518" s="49" t="str">
        <f t="shared" si="24"/>
        <v/>
      </c>
    </row>
    <row r="519" spans="1:21" ht="21.95" customHeight="1" x14ac:dyDescent="0.15">
      <c r="A519" s="266"/>
      <c r="B519" s="78"/>
      <c r="C519" s="78"/>
      <c r="D519" s="77"/>
      <c r="E519" s="77"/>
      <c r="F519" s="77"/>
      <c r="G519" s="215"/>
      <c r="H519" s="215"/>
      <c r="I519" s="273"/>
      <c r="J519" s="273"/>
      <c r="K519" s="315">
        <f t="shared" ref="K519:K582" si="25">J519-E519</f>
        <v>0</v>
      </c>
      <c r="L519" s="70"/>
      <c r="M519" s="67"/>
      <c r="N519" s="70"/>
      <c r="O519" s="67"/>
      <c r="P519" s="78"/>
      <c r="Q519" s="78"/>
      <c r="R519" s="78"/>
      <c r="S519" s="192"/>
      <c r="T519" s="27" t="str">
        <f t="shared" ref="T519:T582" si="26">CONCATENATE(L519,C519)</f>
        <v/>
      </c>
      <c r="U519" s="49" t="str">
        <f t="shared" ref="U519:U582" si="27">CONCATENATE(N519,H519)</f>
        <v/>
      </c>
    </row>
    <row r="520" spans="1:21" ht="21.95" customHeight="1" x14ac:dyDescent="0.15">
      <c r="A520" s="266"/>
      <c r="B520" s="78"/>
      <c r="C520" s="78"/>
      <c r="D520" s="77"/>
      <c r="E520" s="77"/>
      <c r="F520" s="77"/>
      <c r="G520" s="215"/>
      <c r="H520" s="215"/>
      <c r="I520" s="273"/>
      <c r="J520" s="273"/>
      <c r="K520" s="315">
        <f t="shared" si="25"/>
        <v>0</v>
      </c>
      <c r="L520" s="70"/>
      <c r="M520" s="67"/>
      <c r="N520" s="70"/>
      <c r="O520" s="67"/>
      <c r="P520" s="78"/>
      <c r="Q520" s="78"/>
      <c r="R520" s="78"/>
      <c r="S520" s="192"/>
      <c r="T520" s="27" t="str">
        <f t="shared" si="26"/>
        <v/>
      </c>
      <c r="U520" s="49" t="str">
        <f t="shared" si="27"/>
        <v/>
      </c>
    </row>
    <row r="521" spans="1:21" ht="21.95" customHeight="1" x14ac:dyDescent="0.15">
      <c r="A521" s="266"/>
      <c r="B521" s="78"/>
      <c r="C521" s="78"/>
      <c r="D521" s="77"/>
      <c r="E521" s="77"/>
      <c r="F521" s="77"/>
      <c r="G521" s="215"/>
      <c r="H521" s="215"/>
      <c r="I521" s="273"/>
      <c r="J521" s="273"/>
      <c r="K521" s="315">
        <f t="shared" si="25"/>
        <v>0</v>
      </c>
      <c r="L521" s="70"/>
      <c r="M521" s="67"/>
      <c r="N521" s="70"/>
      <c r="O521" s="67"/>
      <c r="P521" s="78"/>
      <c r="Q521" s="78"/>
      <c r="R521" s="78"/>
      <c r="S521" s="192"/>
      <c r="T521" s="27" t="str">
        <f t="shared" si="26"/>
        <v/>
      </c>
      <c r="U521" s="49" t="str">
        <f t="shared" si="27"/>
        <v/>
      </c>
    </row>
    <row r="522" spans="1:21" ht="21.95" customHeight="1" x14ac:dyDescent="0.15">
      <c r="A522" s="266"/>
      <c r="B522" s="78"/>
      <c r="C522" s="78"/>
      <c r="D522" s="77"/>
      <c r="E522" s="77"/>
      <c r="F522" s="77"/>
      <c r="G522" s="215"/>
      <c r="H522" s="215"/>
      <c r="I522" s="273"/>
      <c r="J522" s="273"/>
      <c r="K522" s="315">
        <f t="shared" si="25"/>
        <v>0</v>
      </c>
      <c r="L522" s="70"/>
      <c r="M522" s="67"/>
      <c r="N522" s="70"/>
      <c r="O522" s="67"/>
      <c r="P522" s="78"/>
      <c r="Q522" s="78"/>
      <c r="R522" s="78"/>
      <c r="S522" s="192"/>
      <c r="T522" s="27" t="str">
        <f t="shared" si="26"/>
        <v/>
      </c>
      <c r="U522" s="49" t="str">
        <f t="shared" si="27"/>
        <v/>
      </c>
    </row>
    <row r="523" spans="1:21" ht="21.95" customHeight="1" x14ac:dyDescent="0.15">
      <c r="A523" s="266"/>
      <c r="B523" s="78"/>
      <c r="C523" s="78"/>
      <c r="D523" s="77"/>
      <c r="E523" s="77"/>
      <c r="F523" s="77"/>
      <c r="G523" s="215"/>
      <c r="H523" s="215"/>
      <c r="I523" s="273"/>
      <c r="J523" s="273"/>
      <c r="K523" s="315">
        <f t="shared" si="25"/>
        <v>0</v>
      </c>
      <c r="L523" s="70"/>
      <c r="M523" s="67"/>
      <c r="N523" s="70"/>
      <c r="O523" s="67"/>
      <c r="P523" s="78"/>
      <c r="Q523" s="78"/>
      <c r="R523" s="78"/>
      <c r="S523" s="192"/>
      <c r="T523" s="27" t="str">
        <f t="shared" si="26"/>
        <v/>
      </c>
      <c r="U523" s="49" t="str">
        <f t="shared" si="27"/>
        <v/>
      </c>
    </row>
    <row r="524" spans="1:21" ht="21.95" customHeight="1" x14ac:dyDescent="0.15">
      <c r="A524" s="266"/>
      <c r="B524" s="78"/>
      <c r="C524" s="78"/>
      <c r="D524" s="77"/>
      <c r="E524" s="77"/>
      <c r="F524" s="77"/>
      <c r="G524" s="215"/>
      <c r="H524" s="215"/>
      <c r="I524" s="273"/>
      <c r="J524" s="273"/>
      <c r="K524" s="315">
        <f t="shared" si="25"/>
        <v>0</v>
      </c>
      <c r="L524" s="70"/>
      <c r="M524" s="67"/>
      <c r="N524" s="70"/>
      <c r="O524" s="67"/>
      <c r="P524" s="78"/>
      <c r="Q524" s="78"/>
      <c r="R524" s="78"/>
      <c r="S524" s="192"/>
      <c r="T524" s="27" t="str">
        <f t="shared" si="26"/>
        <v/>
      </c>
      <c r="U524" s="49" t="str">
        <f t="shared" si="27"/>
        <v/>
      </c>
    </row>
    <row r="525" spans="1:21" ht="21.95" customHeight="1" x14ac:dyDescent="0.15">
      <c r="A525" s="177"/>
      <c r="B525" s="78"/>
      <c r="C525" s="78"/>
      <c r="D525" s="77"/>
      <c r="E525" s="77"/>
      <c r="F525" s="77"/>
      <c r="G525" s="215"/>
      <c r="H525" s="215"/>
      <c r="I525" s="273"/>
      <c r="J525" s="273"/>
      <c r="K525" s="315">
        <f t="shared" si="25"/>
        <v>0</v>
      </c>
      <c r="L525" s="70"/>
      <c r="M525" s="67"/>
      <c r="N525" s="70"/>
      <c r="O525" s="67"/>
      <c r="P525" s="78"/>
      <c r="Q525" s="78"/>
      <c r="R525" s="78"/>
      <c r="S525" s="192"/>
      <c r="T525" s="27" t="str">
        <f t="shared" si="26"/>
        <v/>
      </c>
      <c r="U525" s="49" t="str">
        <f t="shared" si="27"/>
        <v/>
      </c>
    </row>
    <row r="526" spans="1:21" ht="21.95" customHeight="1" x14ac:dyDescent="0.15">
      <c r="A526" s="207"/>
      <c r="B526" s="93"/>
      <c r="C526" s="94"/>
      <c r="D526" s="94"/>
      <c r="E526" s="278"/>
      <c r="F526" s="94"/>
      <c r="G526" s="279"/>
      <c r="H526" s="239"/>
      <c r="I526" s="280"/>
      <c r="J526" s="260"/>
      <c r="K526" s="316">
        <f t="shared" si="25"/>
        <v>0</v>
      </c>
      <c r="L526" s="208"/>
      <c r="M526" s="208"/>
      <c r="N526" s="208"/>
      <c r="O526" s="208"/>
      <c r="P526" s="208"/>
      <c r="Q526" s="208"/>
      <c r="R526" s="208"/>
      <c r="S526" s="209"/>
      <c r="T526" s="27" t="str">
        <f t="shared" si="26"/>
        <v/>
      </c>
      <c r="U526" s="49" t="str">
        <f t="shared" si="27"/>
        <v/>
      </c>
    </row>
    <row r="527" spans="1:21" ht="21.95" customHeight="1" x14ac:dyDescent="0.15">
      <c r="A527" s="268"/>
      <c r="B527" s="71"/>
      <c r="C527" s="103"/>
      <c r="D527" s="164"/>
      <c r="E527" s="164"/>
      <c r="F527" s="164"/>
      <c r="G527" s="210"/>
      <c r="H527" s="211"/>
      <c r="I527" s="281"/>
      <c r="J527" s="281"/>
      <c r="K527" s="314">
        <f t="shared" si="25"/>
        <v>0</v>
      </c>
      <c r="L527" s="200"/>
      <c r="M527" s="71"/>
      <c r="N527" s="200"/>
      <c r="O527" s="71"/>
      <c r="P527" s="71"/>
      <c r="Q527" s="71"/>
      <c r="R527" s="71"/>
      <c r="S527" s="270"/>
      <c r="T527" s="27" t="str">
        <f t="shared" si="26"/>
        <v/>
      </c>
      <c r="U527" s="49" t="str">
        <f t="shared" si="27"/>
        <v/>
      </c>
    </row>
    <row r="528" spans="1:21" ht="21.95" customHeight="1" x14ac:dyDescent="0.15">
      <c r="A528" s="266"/>
      <c r="B528" s="67"/>
      <c r="C528" s="78"/>
      <c r="D528" s="77"/>
      <c r="E528" s="77"/>
      <c r="F528" s="77"/>
      <c r="G528" s="215"/>
      <c r="H528" s="216"/>
      <c r="I528" s="273"/>
      <c r="J528" s="273"/>
      <c r="K528" s="315">
        <f t="shared" si="25"/>
        <v>0</v>
      </c>
      <c r="L528" s="70"/>
      <c r="M528" s="67"/>
      <c r="N528" s="70"/>
      <c r="O528" s="67"/>
      <c r="P528" s="67"/>
      <c r="Q528" s="67"/>
      <c r="R528" s="67"/>
      <c r="S528" s="192"/>
      <c r="T528" s="27" t="str">
        <f t="shared" si="26"/>
        <v/>
      </c>
      <c r="U528" s="49" t="str">
        <f t="shared" si="27"/>
        <v/>
      </c>
    </row>
    <row r="529" spans="1:21" ht="21.95" customHeight="1" x14ac:dyDescent="0.15">
      <c r="A529" s="266"/>
      <c r="B529" s="67"/>
      <c r="C529" s="78"/>
      <c r="D529" s="77"/>
      <c r="E529" s="77"/>
      <c r="F529" s="77"/>
      <c r="G529" s="215"/>
      <c r="H529" s="216"/>
      <c r="I529" s="273"/>
      <c r="J529" s="273"/>
      <c r="K529" s="315">
        <f t="shared" si="25"/>
        <v>0</v>
      </c>
      <c r="L529" s="70"/>
      <c r="M529" s="67"/>
      <c r="N529" s="70"/>
      <c r="O529" s="67"/>
      <c r="P529" s="67"/>
      <c r="Q529" s="67"/>
      <c r="R529" s="67"/>
      <c r="S529" s="192"/>
      <c r="T529" s="27" t="str">
        <f t="shared" si="26"/>
        <v/>
      </c>
      <c r="U529" s="49" t="str">
        <f t="shared" si="27"/>
        <v/>
      </c>
    </row>
    <row r="530" spans="1:21" ht="21.95" customHeight="1" x14ac:dyDescent="0.15">
      <c r="A530" s="266"/>
      <c r="B530" s="67"/>
      <c r="C530" s="78"/>
      <c r="D530" s="77"/>
      <c r="E530" s="77"/>
      <c r="F530" s="77"/>
      <c r="G530" s="215"/>
      <c r="H530" s="216"/>
      <c r="I530" s="273"/>
      <c r="J530" s="273"/>
      <c r="K530" s="315">
        <f t="shared" si="25"/>
        <v>0</v>
      </c>
      <c r="L530" s="70"/>
      <c r="M530" s="67"/>
      <c r="N530" s="70"/>
      <c r="O530" s="67"/>
      <c r="P530" s="67"/>
      <c r="Q530" s="67"/>
      <c r="R530" s="67"/>
      <c r="S530" s="192"/>
      <c r="T530" s="27" t="str">
        <f t="shared" si="26"/>
        <v/>
      </c>
      <c r="U530" s="49" t="str">
        <f t="shared" si="27"/>
        <v/>
      </c>
    </row>
    <row r="531" spans="1:21" ht="21.95" customHeight="1" x14ac:dyDescent="0.15">
      <c r="A531" s="266"/>
      <c r="B531" s="67"/>
      <c r="C531" s="78"/>
      <c r="D531" s="77"/>
      <c r="E531" s="77"/>
      <c r="F531" s="77"/>
      <c r="G531" s="215"/>
      <c r="H531" s="216"/>
      <c r="I531" s="273"/>
      <c r="J531" s="273"/>
      <c r="K531" s="315">
        <f t="shared" si="25"/>
        <v>0</v>
      </c>
      <c r="L531" s="70"/>
      <c r="M531" s="67"/>
      <c r="N531" s="70"/>
      <c r="O531" s="67"/>
      <c r="P531" s="67"/>
      <c r="Q531" s="67"/>
      <c r="R531" s="67"/>
      <c r="S531" s="192"/>
      <c r="T531" s="27" t="str">
        <f t="shared" si="26"/>
        <v/>
      </c>
      <c r="U531" s="49" t="str">
        <f t="shared" si="27"/>
        <v/>
      </c>
    </row>
    <row r="532" spans="1:21" ht="21.95" customHeight="1" x14ac:dyDescent="0.15">
      <c r="A532" s="266"/>
      <c r="B532" s="67"/>
      <c r="C532" s="78"/>
      <c r="D532" s="77"/>
      <c r="E532" s="77"/>
      <c r="F532" s="77"/>
      <c r="G532" s="215"/>
      <c r="H532" s="216"/>
      <c r="I532" s="273"/>
      <c r="J532" s="273"/>
      <c r="K532" s="315">
        <f t="shared" si="25"/>
        <v>0</v>
      </c>
      <c r="L532" s="70"/>
      <c r="M532" s="67"/>
      <c r="N532" s="70"/>
      <c r="O532" s="67"/>
      <c r="P532" s="67"/>
      <c r="Q532" s="67"/>
      <c r="R532" s="67"/>
      <c r="S532" s="192"/>
      <c r="T532" s="27" t="str">
        <f t="shared" si="26"/>
        <v/>
      </c>
      <c r="U532" s="49" t="str">
        <f t="shared" si="27"/>
        <v/>
      </c>
    </row>
    <row r="533" spans="1:21" ht="21.95" customHeight="1" x14ac:dyDescent="0.15">
      <c r="A533" s="266"/>
      <c r="B533" s="67"/>
      <c r="C533" s="78"/>
      <c r="D533" s="77"/>
      <c r="E533" s="77"/>
      <c r="F533" s="77"/>
      <c r="G533" s="215"/>
      <c r="H533" s="216"/>
      <c r="I533" s="273"/>
      <c r="J533" s="273"/>
      <c r="K533" s="315">
        <f t="shared" si="25"/>
        <v>0</v>
      </c>
      <c r="L533" s="70"/>
      <c r="M533" s="67"/>
      <c r="N533" s="70"/>
      <c r="O533" s="67"/>
      <c r="P533" s="67"/>
      <c r="Q533" s="67"/>
      <c r="R533" s="67"/>
      <c r="S533" s="192"/>
      <c r="T533" s="27" t="str">
        <f t="shared" si="26"/>
        <v/>
      </c>
      <c r="U533" s="49" t="str">
        <f t="shared" si="27"/>
        <v/>
      </c>
    </row>
    <row r="534" spans="1:21" ht="21.95" customHeight="1" x14ac:dyDescent="0.15">
      <c r="A534" s="266"/>
      <c r="B534" s="78"/>
      <c r="C534" s="78"/>
      <c r="D534" s="77"/>
      <c r="E534" s="77"/>
      <c r="F534" s="77"/>
      <c r="G534" s="215"/>
      <c r="H534" s="215"/>
      <c r="I534" s="273"/>
      <c r="J534" s="273"/>
      <c r="K534" s="315">
        <f t="shared" si="25"/>
        <v>0</v>
      </c>
      <c r="L534" s="70"/>
      <c r="M534" s="67"/>
      <c r="N534" s="70"/>
      <c r="O534" s="67"/>
      <c r="P534" s="78"/>
      <c r="Q534" s="78"/>
      <c r="R534" s="78"/>
      <c r="S534" s="192"/>
      <c r="T534" s="27" t="str">
        <f t="shared" si="26"/>
        <v/>
      </c>
      <c r="U534" s="49" t="str">
        <f t="shared" si="27"/>
        <v/>
      </c>
    </row>
    <row r="535" spans="1:21" ht="21.95" customHeight="1" x14ac:dyDescent="0.15">
      <c r="A535" s="266"/>
      <c r="B535" s="78"/>
      <c r="C535" s="78"/>
      <c r="D535" s="77"/>
      <c r="E535" s="77"/>
      <c r="F535" s="77"/>
      <c r="G535" s="215"/>
      <c r="H535" s="215"/>
      <c r="I535" s="273"/>
      <c r="J535" s="273"/>
      <c r="K535" s="315">
        <f t="shared" si="25"/>
        <v>0</v>
      </c>
      <c r="L535" s="70"/>
      <c r="M535" s="67"/>
      <c r="N535" s="70"/>
      <c r="O535" s="67"/>
      <c r="P535" s="78"/>
      <c r="Q535" s="78"/>
      <c r="R535" s="78"/>
      <c r="S535" s="192"/>
      <c r="T535" s="27" t="str">
        <f t="shared" si="26"/>
        <v/>
      </c>
      <c r="U535" s="49" t="str">
        <f t="shared" si="27"/>
        <v/>
      </c>
    </row>
    <row r="536" spans="1:21" ht="21.95" customHeight="1" x14ac:dyDescent="0.15">
      <c r="A536" s="266"/>
      <c r="B536" s="78"/>
      <c r="C536" s="78"/>
      <c r="D536" s="77"/>
      <c r="E536" s="77"/>
      <c r="F536" s="77"/>
      <c r="G536" s="215"/>
      <c r="H536" s="215"/>
      <c r="I536" s="273"/>
      <c r="J536" s="273"/>
      <c r="K536" s="315">
        <f t="shared" si="25"/>
        <v>0</v>
      </c>
      <c r="L536" s="70"/>
      <c r="M536" s="67"/>
      <c r="N536" s="70"/>
      <c r="O536" s="67"/>
      <c r="P536" s="78"/>
      <c r="Q536" s="78"/>
      <c r="R536" s="78"/>
      <c r="S536" s="192"/>
      <c r="T536" s="27" t="str">
        <f t="shared" si="26"/>
        <v/>
      </c>
      <c r="U536" s="49" t="str">
        <f t="shared" si="27"/>
        <v/>
      </c>
    </row>
    <row r="537" spans="1:21" ht="21.95" customHeight="1" x14ac:dyDescent="0.15">
      <c r="A537" s="266"/>
      <c r="B537" s="78"/>
      <c r="C537" s="78"/>
      <c r="D537" s="77"/>
      <c r="E537" s="77"/>
      <c r="F537" s="77"/>
      <c r="G537" s="215"/>
      <c r="H537" s="215"/>
      <c r="I537" s="273"/>
      <c r="J537" s="273"/>
      <c r="K537" s="315">
        <f t="shared" si="25"/>
        <v>0</v>
      </c>
      <c r="L537" s="70"/>
      <c r="M537" s="67"/>
      <c r="N537" s="70"/>
      <c r="O537" s="67"/>
      <c r="P537" s="78"/>
      <c r="Q537" s="78"/>
      <c r="R537" s="78"/>
      <c r="S537" s="192"/>
      <c r="T537" s="27" t="str">
        <f t="shared" si="26"/>
        <v/>
      </c>
      <c r="U537" s="49" t="str">
        <f t="shared" si="27"/>
        <v/>
      </c>
    </row>
    <row r="538" spans="1:21" ht="21.95" customHeight="1" x14ac:dyDescent="0.15">
      <c r="A538" s="266"/>
      <c r="B538" s="78"/>
      <c r="C538" s="78"/>
      <c r="D538" s="77"/>
      <c r="E538" s="77"/>
      <c r="F538" s="77"/>
      <c r="G538" s="215"/>
      <c r="H538" s="215"/>
      <c r="I538" s="273"/>
      <c r="J538" s="273"/>
      <c r="K538" s="315">
        <f t="shared" si="25"/>
        <v>0</v>
      </c>
      <c r="L538" s="70"/>
      <c r="M538" s="67"/>
      <c r="N538" s="70"/>
      <c r="O538" s="67"/>
      <c r="P538" s="78"/>
      <c r="Q538" s="78"/>
      <c r="R538" s="78"/>
      <c r="S538" s="192"/>
      <c r="T538" s="27" t="str">
        <f t="shared" si="26"/>
        <v/>
      </c>
      <c r="U538" s="49" t="str">
        <f t="shared" si="27"/>
        <v/>
      </c>
    </row>
    <row r="539" spans="1:21" ht="21.95" customHeight="1" x14ac:dyDescent="0.15">
      <c r="A539" s="266"/>
      <c r="B539" s="78"/>
      <c r="C539" s="78"/>
      <c r="D539" s="77"/>
      <c r="E539" s="77"/>
      <c r="F539" s="77"/>
      <c r="G539" s="215"/>
      <c r="H539" s="215"/>
      <c r="I539" s="273"/>
      <c r="J539" s="273"/>
      <c r="K539" s="315">
        <f t="shared" si="25"/>
        <v>0</v>
      </c>
      <c r="L539" s="70"/>
      <c r="M539" s="67"/>
      <c r="N539" s="70"/>
      <c r="O539" s="67"/>
      <c r="P539" s="78"/>
      <c r="Q539" s="78"/>
      <c r="R539" s="78"/>
      <c r="S539" s="192"/>
      <c r="T539" s="27" t="str">
        <f t="shared" si="26"/>
        <v/>
      </c>
      <c r="U539" s="49" t="str">
        <f t="shared" si="27"/>
        <v/>
      </c>
    </row>
    <row r="540" spans="1:21" ht="21.95" customHeight="1" x14ac:dyDescent="0.15">
      <c r="A540" s="266"/>
      <c r="B540" s="78"/>
      <c r="C540" s="78"/>
      <c r="D540" s="77"/>
      <c r="E540" s="77"/>
      <c r="F540" s="77"/>
      <c r="G540" s="215"/>
      <c r="H540" s="215"/>
      <c r="I540" s="273"/>
      <c r="J540" s="273"/>
      <c r="K540" s="315">
        <f t="shared" si="25"/>
        <v>0</v>
      </c>
      <c r="L540" s="70"/>
      <c r="M540" s="67"/>
      <c r="N540" s="70"/>
      <c r="O540" s="67"/>
      <c r="P540" s="78"/>
      <c r="Q540" s="78"/>
      <c r="R540" s="78"/>
      <c r="S540" s="192"/>
      <c r="T540" s="27" t="str">
        <f t="shared" si="26"/>
        <v/>
      </c>
      <c r="U540" s="49" t="str">
        <f t="shared" si="27"/>
        <v/>
      </c>
    </row>
    <row r="541" spans="1:21" ht="21.95" customHeight="1" x14ac:dyDescent="0.15">
      <c r="A541" s="266"/>
      <c r="B541" s="78"/>
      <c r="C541" s="78"/>
      <c r="D541" s="77"/>
      <c r="E541" s="77"/>
      <c r="F541" s="77"/>
      <c r="G541" s="215"/>
      <c r="H541" s="215"/>
      <c r="I541" s="273"/>
      <c r="J541" s="273"/>
      <c r="K541" s="315">
        <f t="shared" si="25"/>
        <v>0</v>
      </c>
      <c r="L541" s="70"/>
      <c r="M541" s="67"/>
      <c r="N541" s="70"/>
      <c r="O541" s="67"/>
      <c r="P541" s="78"/>
      <c r="Q541" s="78"/>
      <c r="R541" s="78"/>
      <c r="S541" s="192"/>
      <c r="T541" s="27" t="str">
        <f t="shared" si="26"/>
        <v/>
      </c>
      <c r="U541" s="49" t="str">
        <f t="shared" si="27"/>
        <v/>
      </c>
    </row>
    <row r="542" spans="1:21" ht="21.95" customHeight="1" x14ac:dyDescent="0.15">
      <c r="A542" s="266"/>
      <c r="B542" s="78"/>
      <c r="C542" s="78"/>
      <c r="D542" s="77"/>
      <c r="E542" s="77"/>
      <c r="F542" s="77"/>
      <c r="G542" s="215"/>
      <c r="H542" s="215"/>
      <c r="I542" s="273"/>
      <c r="J542" s="273"/>
      <c r="K542" s="315">
        <f t="shared" si="25"/>
        <v>0</v>
      </c>
      <c r="L542" s="70"/>
      <c r="M542" s="67"/>
      <c r="N542" s="70"/>
      <c r="O542" s="67"/>
      <c r="P542" s="78"/>
      <c r="Q542" s="78"/>
      <c r="R542" s="78"/>
      <c r="S542" s="192"/>
      <c r="T542" s="27" t="str">
        <f t="shared" si="26"/>
        <v/>
      </c>
      <c r="U542" s="49" t="str">
        <f t="shared" si="27"/>
        <v/>
      </c>
    </row>
    <row r="543" spans="1:21" ht="21.95" customHeight="1" x14ac:dyDescent="0.15">
      <c r="A543" s="266"/>
      <c r="B543" s="78"/>
      <c r="C543" s="78"/>
      <c r="D543" s="77"/>
      <c r="E543" s="77"/>
      <c r="F543" s="77"/>
      <c r="G543" s="215"/>
      <c r="H543" s="215"/>
      <c r="I543" s="273"/>
      <c r="J543" s="273"/>
      <c r="K543" s="315">
        <f t="shared" si="25"/>
        <v>0</v>
      </c>
      <c r="L543" s="70"/>
      <c r="M543" s="67"/>
      <c r="N543" s="70"/>
      <c r="O543" s="67"/>
      <c r="P543" s="78"/>
      <c r="Q543" s="78"/>
      <c r="R543" s="78"/>
      <c r="S543" s="192"/>
      <c r="T543" s="27" t="str">
        <f t="shared" si="26"/>
        <v/>
      </c>
      <c r="U543" s="49" t="str">
        <f t="shared" si="27"/>
        <v/>
      </c>
    </row>
    <row r="544" spans="1:21" ht="21.95" customHeight="1" x14ac:dyDescent="0.15">
      <c r="A544" s="266"/>
      <c r="B544" s="78"/>
      <c r="C544" s="78"/>
      <c r="D544" s="77"/>
      <c r="E544" s="77"/>
      <c r="F544" s="77"/>
      <c r="G544" s="215"/>
      <c r="H544" s="215"/>
      <c r="I544" s="273"/>
      <c r="J544" s="273"/>
      <c r="K544" s="315">
        <f t="shared" si="25"/>
        <v>0</v>
      </c>
      <c r="L544" s="70"/>
      <c r="M544" s="67"/>
      <c r="N544" s="70"/>
      <c r="O544" s="67"/>
      <c r="P544" s="78"/>
      <c r="Q544" s="78"/>
      <c r="R544" s="78"/>
      <c r="S544" s="192"/>
      <c r="T544" s="27" t="str">
        <f t="shared" si="26"/>
        <v/>
      </c>
      <c r="U544" s="49" t="str">
        <f t="shared" si="27"/>
        <v/>
      </c>
    </row>
    <row r="545" spans="1:21" ht="21.95" customHeight="1" x14ac:dyDescent="0.15">
      <c r="A545" s="266"/>
      <c r="B545" s="78"/>
      <c r="C545" s="78"/>
      <c r="D545" s="77"/>
      <c r="E545" s="77"/>
      <c r="F545" s="77"/>
      <c r="G545" s="215"/>
      <c r="H545" s="215"/>
      <c r="I545" s="273"/>
      <c r="J545" s="273"/>
      <c r="K545" s="315">
        <f t="shared" si="25"/>
        <v>0</v>
      </c>
      <c r="L545" s="70"/>
      <c r="M545" s="67"/>
      <c r="N545" s="70"/>
      <c r="O545" s="67"/>
      <c r="P545" s="78"/>
      <c r="Q545" s="78"/>
      <c r="R545" s="78"/>
      <c r="S545" s="192"/>
      <c r="T545" s="27" t="str">
        <f t="shared" si="26"/>
        <v/>
      </c>
      <c r="U545" s="49" t="str">
        <f t="shared" si="27"/>
        <v/>
      </c>
    </row>
    <row r="546" spans="1:21" ht="21.95" customHeight="1" x14ac:dyDescent="0.15">
      <c r="A546" s="177"/>
      <c r="B546" s="78"/>
      <c r="C546" s="78"/>
      <c r="D546" s="77"/>
      <c r="E546" s="77"/>
      <c r="F546" s="77"/>
      <c r="G546" s="215"/>
      <c r="H546" s="215"/>
      <c r="I546" s="273"/>
      <c r="J546" s="273"/>
      <c r="K546" s="315">
        <f t="shared" si="25"/>
        <v>0</v>
      </c>
      <c r="L546" s="70"/>
      <c r="M546" s="67"/>
      <c r="N546" s="70"/>
      <c r="O546" s="67"/>
      <c r="P546" s="78"/>
      <c r="Q546" s="78"/>
      <c r="R546" s="78"/>
      <c r="S546" s="192"/>
      <c r="T546" s="27" t="str">
        <f t="shared" si="26"/>
        <v/>
      </c>
      <c r="U546" s="49" t="str">
        <f t="shared" si="27"/>
        <v/>
      </c>
    </row>
    <row r="547" spans="1:21" ht="21.95" customHeight="1" x14ac:dyDescent="0.15">
      <c r="A547" s="207"/>
      <c r="B547" s="93"/>
      <c r="C547" s="94"/>
      <c r="D547" s="94"/>
      <c r="E547" s="278"/>
      <c r="F547" s="94"/>
      <c r="G547" s="279"/>
      <c r="H547" s="239"/>
      <c r="I547" s="280"/>
      <c r="J547" s="260"/>
      <c r="K547" s="316">
        <f t="shared" si="25"/>
        <v>0</v>
      </c>
      <c r="L547" s="208"/>
      <c r="M547" s="208"/>
      <c r="N547" s="208"/>
      <c r="O547" s="208"/>
      <c r="P547" s="208"/>
      <c r="Q547" s="208"/>
      <c r="R547" s="208"/>
      <c r="S547" s="209"/>
      <c r="T547" s="27" t="str">
        <f t="shared" si="26"/>
        <v/>
      </c>
      <c r="U547" s="49" t="str">
        <f t="shared" si="27"/>
        <v/>
      </c>
    </row>
    <row r="548" spans="1:21" ht="21.95" customHeight="1" x14ac:dyDescent="0.15">
      <c r="A548" s="282"/>
      <c r="B548" s="282"/>
      <c r="C548" s="282"/>
      <c r="D548" s="283"/>
      <c r="E548" s="283"/>
      <c r="F548" s="283"/>
      <c r="G548" s="284"/>
      <c r="H548" s="284"/>
      <c r="I548" s="285"/>
      <c r="J548" s="286"/>
      <c r="K548" s="319">
        <f t="shared" si="25"/>
        <v>0</v>
      </c>
      <c r="L548" s="292"/>
      <c r="M548" s="293"/>
      <c r="N548" s="292"/>
      <c r="O548" s="293"/>
      <c r="P548" s="282"/>
      <c r="Q548" s="282"/>
      <c r="R548" s="282"/>
      <c r="S548" s="282"/>
      <c r="T548" s="27" t="str">
        <f t="shared" si="26"/>
        <v/>
      </c>
      <c r="U548" s="49" t="str">
        <f t="shared" si="27"/>
        <v/>
      </c>
    </row>
    <row r="549" spans="1:21" ht="21.95" customHeight="1" x14ac:dyDescent="0.15">
      <c r="A549" s="282"/>
      <c r="B549" s="282"/>
      <c r="C549" s="282"/>
      <c r="D549" s="283"/>
      <c r="E549" s="283"/>
      <c r="F549" s="283"/>
      <c r="G549" s="284"/>
      <c r="H549" s="284"/>
      <c r="I549" s="285"/>
      <c r="J549" s="286"/>
      <c r="K549" s="319">
        <f t="shared" si="25"/>
        <v>0</v>
      </c>
      <c r="L549" s="292"/>
      <c r="M549" s="293"/>
      <c r="N549" s="292"/>
      <c r="O549" s="293"/>
      <c r="P549" s="282"/>
      <c r="Q549" s="282"/>
      <c r="R549" s="282"/>
      <c r="S549" s="282"/>
      <c r="T549" s="27" t="str">
        <f t="shared" si="26"/>
        <v/>
      </c>
      <c r="U549" s="49" t="str">
        <f t="shared" si="27"/>
        <v/>
      </c>
    </row>
    <row r="550" spans="1:21" ht="21.95" customHeight="1" x14ac:dyDescent="0.15">
      <c r="A550" s="282"/>
      <c r="B550" s="282"/>
      <c r="C550" s="282"/>
      <c r="D550" s="283"/>
      <c r="E550" s="283"/>
      <c r="F550" s="283"/>
      <c r="G550" s="284"/>
      <c r="H550" s="284"/>
      <c r="I550" s="285"/>
      <c r="J550" s="286"/>
      <c r="K550" s="319">
        <f t="shared" si="25"/>
        <v>0</v>
      </c>
      <c r="L550" s="292"/>
      <c r="M550" s="293"/>
      <c r="N550" s="292"/>
      <c r="O550" s="293"/>
      <c r="P550" s="282"/>
      <c r="Q550" s="282"/>
      <c r="R550" s="282"/>
      <c r="S550" s="282"/>
      <c r="T550" s="27" t="str">
        <f t="shared" si="26"/>
        <v/>
      </c>
      <c r="U550" s="49" t="str">
        <f t="shared" si="27"/>
        <v/>
      </c>
    </row>
    <row r="551" spans="1:21" ht="21.95" customHeight="1" x14ac:dyDescent="0.15">
      <c r="A551" s="282"/>
      <c r="B551" s="282"/>
      <c r="C551" s="282"/>
      <c r="D551" s="283"/>
      <c r="E551" s="283"/>
      <c r="F551" s="283"/>
      <c r="G551" s="284"/>
      <c r="H551" s="284"/>
      <c r="I551" s="285"/>
      <c r="J551" s="286"/>
      <c r="K551" s="319">
        <f t="shared" si="25"/>
        <v>0</v>
      </c>
      <c r="L551" s="292"/>
      <c r="M551" s="293"/>
      <c r="N551" s="292"/>
      <c r="O551" s="293"/>
      <c r="P551" s="282"/>
      <c r="Q551" s="282"/>
      <c r="R551" s="282"/>
      <c r="S551" s="282"/>
      <c r="T551" s="27" t="str">
        <f t="shared" si="26"/>
        <v/>
      </c>
      <c r="U551" s="49" t="str">
        <f t="shared" si="27"/>
        <v/>
      </c>
    </row>
    <row r="552" spans="1:21" ht="21.95" customHeight="1" x14ac:dyDescent="0.15">
      <c r="A552" s="282"/>
      <c r="B552" s="282"/>
      <c r="C552" s="282"/>
      <c r="D552" s="283"/>
      <c r="E552" s="283"/>
      <c r="F552" s="283"/>
      <c r="G552" s="284"/>
      <c r="H552" s="284"/>
      <c r="I552" s="285"/>
      <c r="J552" s="286"/>
      <c r="K552" s="319">
        <f t="shared" si="25"/>
        <v>0</v>
      </c>
      <c r="L552" s="292"/>
      <c r="M552" s="293"/>
      <c r="N552" s="292"/>
      <c r="O552" s="293"/>
      <c r="P552" s="282"/>
      <c r="Q552" s="282"/>
      <c r="R552" s="282"/>
      <c r="S552" s="282"/>
      <c r="T552" s="27" t="str">
        <f t="shared" si="26"/>
        <v/>
      </c>
      <c r="U552" s="49" t="str">
        <f t="shared" si="27"/>
        <v/>
      </c>
    </row>
    <row r="553" spans="1:21" ht="21.95" customHeight="1" x14ac:dyDescent="0.15">
      <c r="A553" s="282"/>
      <c r="B553" s="282"/>
      <c r="C553" s="282"/>
      <c r="D553" s="283"/>
      <c r="E553" s="283"/>
      <c r="F553" s="283"/>
      <c r="G553" s="284"/>
      <c r="H553" s="284"/>
      <c r="I553" s="285"/>
      <c r="J553" s="286"/>
      <c r="K553" s="319">
        <f t="shared" si="25"/>
        <v>0</v>
      </c>
      <c r="L553" s="292"/>
      <c r="M553" s="293"/>
      <c r="N553" s="292"/>
      <c r="O553" s="293"/>
      <c r="P553" s="282"/>
      <c r="Q553" s="282"/>
      <c r="R553" s="282"/>
      <c r="S553" s="282"/>
      <c r="T553" s="27" t="str">
        <f t="shared" si="26"/>
        <v/>
      </c>
      <c r="U553" s="49" t="str">
        <f t="shared" si="27"/>
        <v/>
      </c>
    </row>
    <row r="554" spans="1:21" ht="21.95" customHeight="1" x14ac:dyDescent="0.15">
      <c r="A554" s="282"/>
      <c r="B554" s="282"/>
      <c r="C554" s="282"/>
      <c r="D554" s="283"/>
      <c r="E554" s="283"/>
      <c r="F554" s="283"/>
      <c r="G554" s="284"/>
      <c r="H554" s="284"/>
      <c r="I554" s="285"/>
      <c r="J554" s="286"/>
      <c r="K554" s="319">
        <f t="shared" si="25"/>
        <v>0</v>
      </c>
      <c r="L554" s="292"/>
      <c r="M554" s="293"/>
      <c r="N554" s="292"/>
      <c r="O554" s="293"/>
      <c r="P554" s="282"/>
      <c r="Q554" s="282"/>
      <c r="R554" s="282"/>
      <c r="S554" s="282"/>
      <c r="T554" s="27" t="str">
        <f t="shared" si="26"/>
        <v/>
      </c>
      <c r="U554" s="49" t="str">
        <f t="shared" si="27"/>
        <v/>
      </c>
    </row>
    <row r="555" spans="1:21" ht="21.95" customHeight="1" x14ac:dyDescent="0.15">
      <c r="A555" s="282"/>
      <c r="B555" s="282"/>
      <c r="C555" s="282"/>
      <c r="D555" s="283"/>
      <c r="E555" s="283"/>
      <c r="F555" s="283"/>
      <c r="G555" s="284"/>
      <c r="H555" s="284"/>
      <c r="I555" s="285"/>
      <c r="J555" s="286"/>
      <c r="K555" s="319">
        <f t="shared" si="25"/>
        <v>0</v>
      </c>
      <c r="L555" s="292"/>
      <c r="M555" s="293"/>
      <c r="N555" s="292"/>
      <c r="O555" s="293"/>
      <c r="P555" s="282"/>
      <c r="Q555" s="282"/>
      <c r="R555" s="282"/>
      <c r="S555" s="282"/>
      <c r="T555" s="27" t="str">
        <f t="shared" si="26"/>
        <v/>
      </c>
      <c r="U555" s="49" t="str">
        <f t="shared" si="27"/>
        <v/>
      </c>
    </row>
    <row r="556" spans="1:21" ht="21.95" customHeight="1" x14ac:dyDescent="0.15">
      <c r="A556" s="282"/>
      <c r="B556" s="282"/>
      <c r="C556" s="282"/>
      <c r="D556" s="283"/>
      <c r="E556" s="283"/>
      <c r="F556" s="283"/>
      <c r="G556" s="284"/>
      <c r="H556" s="284"/>
      <c r="I556" s="285"/>
      <c r="J556" s="286"/>
      <c r="K556" s="319">
        <f t="shared" si="25"/>
        <v>0</v>
      </c>
      <c r="L556" s="292"/>
      <c r="M556" s="293"/>
      <c r="N556" s="292"/>
      <c r="O556" s="293"/>
      <c r="P556" s="282"/>
      <c r="Q556" s="282"/>
      <c r="R556" s="282"/>
      <c r="S556" s="282"/>
      <c r="T556" s="27" t="str">
        <f t="shared" si="26"/>
        <v/>
      </c>
      <c r="U556" s="49" t="str">
        <f t="shared" si="27"/>
        <v/>
      </c>
    </row>
    <row r="557" spans="1:21" ht="21.95" customHeight="1" x14ac:dyDescent="0.15">
      <c r="A557" s="282"/>
      <c r="B557" s="282"/>
      <c r="C557" s="282"/>
      <c r="D557" s="283"/>
      <c r="E557" s="283"/>
      <c r="F557" s="283"/>
      <c r="G557" s="284"/>
      <c r="H557" s="284"/>
      <c r="I557" s="285"/>
      <c r="J557" s="286"/>
      <c r="K557" s="319">
        <f t="shared" si="25"/>
        <v>0</v>
      </c>
      <c r="L557" s="292"/>
      <c r="M557" s="293"/>
      <c r="N557" s="292"/>
      <c r="O557" s="293"/>
      <c r="P557" s="282"/>
      <c r="Q557" s="282"/>
      <c r="R557" s="282"/>
      <c r="S557" s="282"/>
      <c r="T557" s="27" t="str">
        <f t="shared" si="26"/>
        <v/>
      </c>
      <c r="U557" s="49" t="str">
        <f t="shared" si="27"/>
        <v/>
      </c>
    </row>
    <row r="558" spans="1:21" ht="21.95" customHeight="1" x14ac:dyDescent="0.15">
      <c r="A558" s="282"/>
      <c r="B558" s="282"/>
      <c r="C558" s="282"/>
      <c r="D558" s="283"/>
      <c r="E558" s="283"/>
      <c r="F558" s="283"/>
      <c r="G558" s="284"/>
      <c r="H558" s="284"/>
      <c r="I558" s="285"/>
      <c r="J558" s="286"/>
      <c r="K558" s="319">
        <f t="shared" si="25"/>
        <v>0</v>
      </c>
      <c r="L558" s="292"/>
      <c r="M558" s="293"/>
      <c r="N558" s="292"/>
      <c r="O558" s="293"/>
      <c r="P558" s="282"/>
      <c r="Q558" s="282"/>
      <c r="R558" s="282"/>
      <c r="S558" s="282"/>
      <c r="T558" s="27" t="str">
        <f t="shared" si="26"/>
        <v/>
      </c>
      <c r="U558" s="49" t="str">
        <f t="shared" si="27"/>
        <v/>
      </c>
    </row>
    <row r="559" spans="1:21" ht="21.95" customHeight="1" x14ac:dyDescent="0.15">
      <c r="A559" s="282"/>
      <c r="B559" s="282"/>
      <c r="C559" s="282"/>
      <c r="D559" s="283"/>
      <c r="E559" s="283"/>
      <c r="F559" s="283"/>
      <c r="G559" s="284"/>
      <c r="H559" s="284"/>
      <c r="I559" s="285"/>
      <c r="J559" s="286"/>
      <c r="K559" s="319">
        <f t="shared" si="25"/>
        <v>0</v>
      </c>
      <c r="L559" s="292"/>
      <c r="M559" s="293"/>
      <c r="N559" s="292"/>
      <c r="O559" s="293"/>
      <c r="P559" s="282"/>
      <c r="Q559" s="282"/>
      <c r="R559" s="282"/>
      <c r="S559" s="282"/>
      <c r="T559" s="27" t="str">
        <f t="shared" si="26"/>
        <v/>
      </c>
      <c r="U559" s="49" t="str">
        <f t="shared" si="27"/>
        <v/>
      </c>
    </row>
    <row r="560" spans="1:21" ht="21.95" customHeight="1" x14ac:dyDescent="0.15">
      <c r="A560" s="282"/>
      <c r="B560" s="282"/>
      <c r="C560" s="282"/>
      <c r="D560" s="283"/>
      <c r="E560" s="283"/>
      <c r="F560" s="283"/>
      <c r="G560" s="284"/>
      <c r="H560" s="284"/>
      <c r="I560" s="285"/>
      <c r="J560" s="286"/>
      <c r="K560" s="319">
        <f t="shared" si="25"/>
        <v>0</v>
      </c>
      <c r="L560" s="292"/>
      <c r="M560" s="293"/>
      <c r="N560" s="292"/>
      <c r="O560" s="293"/>
      <c r="P560" s="282"/>
      <c r="Q560" s="282"/>
      <c r="R560" s="282"/>
      <c r="S560" s="282"/>
      <c r="T560" s="27" t="str">
        <f t="shared" si="26"/>
        <v/>
      </c>
      <c r="U560" s="49" t="str">
        <f t="shared" si="27"/>
        <v/>
      </c>
    </row>
    <row r="561" spans="1:21" ht="21.95" customHeight="1" x14ac:dyDescent="0.15">
      <c r="A561" s="282"/>
      <c r="B561" s="282"/>
      <c r="C561" s="282"/>
      <c r="D561" s="283"/>
      <c r="E561" s="283"/>
      <c r="F561" s="283"/>
      <c r="G561" s="284"/>
      <c r="H561" s="284"/>
      <c r="I561" s="285"/>
      <c r="J561" s="286"/>
      <c r="K561" s="319">
        <f t="shared" si="25"/>
        <v>0</v>
      </c>
      <c r="L561" s="292"/>
      <c r="M561" s="293"/>
      <c r="N561" s="292"/>
      <c r="O561" s="293"/>
      <c r="P561" s="282"/>
      <c r="Q561" s="282"/>
      <c r="R561" s="282"/>
      <c r="S561" s="282"/>
      <c r="T561" s="27" t="str">
        <f t="shared" si="26"/>
        <v/>
      </c>
      <c r="U561" s="49" t="str">
        <f t="shared" si="27"/>
        <v/>
      </c>
    </row>
    <row r="562" spans="1:21" ht="21.95" customHeight="1" x14ac:dyDescent="0.15">
      <c r="A562" s="282"/>
      <c r="B562" s="282"/>
      <c r="C562" s="282"/>
      <c r="D562" s="283"/>
      <c r="E562" s="283"/>
      <c r="F562" s="283"/>
      <c r="G562" s="284"/>
      <c r="H562" s="284"/>
      <c r="I562" s="285"/>
      <c r="J562" s="286"/>
      <c r="K562" s="319">
        <f t="shared" si="25"/>
        <v>0</v>
      </c>
      <c r="L562" s="292"/>
      <c r="M562" s="293"/>
      <c r="N562" s="292"/>
      <c r="O562" s="293"/>
      <c r="P562" s="282"/>
      <c r="Q562" s="282"/>
      <c r="R562" s="282"/>
      <c r="S562" s="282"/>
      <c r="T562" s="27" t="str">
        <f t="shared" si="26"/>
        <v/>
      </c>
      <c r="U562" s="49" t="str">
        <f t="shared" si="27"/>
        <v/>
      </c>
    </row>
    <row r="563" spans="1:21" ht="21.95" customHeight="1" x14ac:dyDescent="0.15">
      <c r="A563" s="282"/>
      <c r="B563" s="282"/>
      <c r="C563" s="282"/>
      <c r="D563" s="283"/>
      <c r="E563" s="283"/>
      <c r="F563" s="283"/>
      <c r="G563" s="284"/>
      <c r="H563" s="284"/>
      <c r="I563" s="285"/>
      <c r="J563" s="286"/>
      <c r="K563" s="319">
        <f t="shared" si="25"/>
        <v>0</v>
      </c>
      <c r="L563" s="292"/>
      <c r="M563" s="293"/>
      <c r="N563" s="292"/>
      <c r="O563" s="293"/>
      <c r="P563" s="282"/>
      <c r="Q563" s="282"/>
      <c r="R563" s="282"/>
      <c r="S563" s="282"/>
      <c r="T563" s="27" t="str">
        <f t="shared" si="26"/>
        <v/>
      </c>
      <c r="U563" s="49" t="str">
        <f t="shared" si="27"/>
        <v/>
      </c>
    </row>
    <row r="564" spans="1:21" ht="21.95" customHeight="1" x14ac:dyDescent="0.15">
      <c r="A564" s="282"/>
      <c r="B564" s="282"/>
      <c r="C564" s="282"/>
      <c r="D564" s="283"/>
      <c r="E564" s="283"/>
      <c r="F564" s="283"/>
      <c r="G564" s="284"/>
      <c r="H564" s="284"/>
      <c r="I564" s="285"/>
      <c r="J564" s="286"/>
      <c r="K564" s="319">
        <f t="shared" si="25"/>
        <v>0</v>
      </c>
      <c r="L564" s="292"/>
      <c r="M564" s="293"/>
      <c r="N564" s="292"/>
      <c r="O564" s="293"/>
      <c r="P564" s="282"/>
      <c r="Q564" s="282"/>
      <c r="R564" s="282"/>
      <c r="S564" s="282"/>
      <c r="T564" s="27" t="str">
        <f t="shared" si="26"/>
        <v/>
      </c>
      <c r="U564" s="49" t="str">
        <f t="shared" si="27"/>
        <v/>
      </c>
    </row>
    <row r="565" spans="1:21" ht="21.95" customHeight="1" x14ac:dyDescent="0.15">
      <c r="A565" s="282"/>
      <c r="B565" s="282"/>
      <c r="C565" s="282"/>
      <c r="D565" s="283"/>
      <c r="E565" s="283"/>
      <c r="F565" s="283"/>
      <c r="G565" s="284"/>
      <c r="H565" s="284"/>
      <c r="I565" s="285"/>
      <c r="J565" s="286"/>
      <c r="K565" s="319">
        <f t="shared" si="25"/>
        <v>0</v>
      </c>
      <c r="L565" s="292"/>
      <c r="M565" s="293"/>
      <c r="N565" s="292"/>
      <c r="O565" s="293"/>
      <c r="P565" s="282"/>
      <c r="Q565" s="282"/>
      <c r="R565" s="282"/>
      <c r="S565" s="282"/>
      <c r="T565" s="27" t="str">
        <f t="shared" si="26"/>
        <v/>
      </c>
      <c r="U565" s="49" t="str">
        <f t="shared" si="27"/>
        <v/>
      </c>
    </row>
    <row r="566" spans="1:21" ht="21.95" customHeight="1" x14ac:dyDescent="0.15">
      <c r="A566" s="282"/>
      <c r="B566" s="282"/>
      <c r="C566" s="282"/>
      <c r="D566" s="283"/>
      <c r="E566" s="283"/>
      <c r="F566" s="283"/>
      <c r="G566" s="284"/>
      <c r="H566" s="284"/>
      <c r="I566" s="285"/>
      <c r="J566" s="286"/>
      <c r="K566" s="319">
        <f t="shared" si="25"/>
        <v>0</v>
      </c>
      <c r="L566" s="292"/>
      <c r="M566" s="293"/>
      <c r="N566" s="292"/>
      <c r="O566" s="293"/>
      <c r="P566" s="282"/>
      <c r="Q566" s="282"/>
      <c r="R566" s="282"/>
      <c r="S566" s="282"/>
      <c r="T566" s="27" t="str">
        <f t="shared" si="26"/>
        <v/>
      </c>
      <c r="U566" s="49" t="str">
        <f t="shared" si="27"/>
        <v/>
      </c>
    </row>
    <row r="567" spans="1:21" ht="21.95" customHeight="1" x14ac:dyDescent="0.15">
      <c r="A567" s="282"/>
      <c r="B567" s="282"/>
      <c r="C567" s="282"/>
      <c r="D567" s="283"/>
      <c r="E567" s="283"/>
      <c r="F567" s="283"/>
      <c r="G567" s="284"/>
      <c r="H567" s="284"/>
      <c r="I567" s="285"/>
      <c r="J567" s="286"/>
      <c r="K567" s="319">
        <f t="shared" si="25"/>
        <v>0</v>
      </c>
      <c r="L567" s="292"/>
      <c r="M567" s="293"/>
      <c r="N567" s="292"/>
      <c r="O567" s="293"/>
      <c r="P567" s="282"/>
      <c r="Q567" s="282"/>
      <c r="R567" s="282"/>
      <c r="S567" s="282"/>
      <c r="T567" s="27" t="str">
        <f t="shared" si="26"/>
        <v/>
      </c>
      <c r="U567" s="49" t="str">
        <f t="shared" si="27"/>
        <v/>
      </c>
    </row>
    <row r="568" spans="1:21" ht="21.95" customHeight="1" x14ac:dyDescent="0.15">
      <c r="A568" s="282"/>
      <c r="B568" s="282"/>
      <c r="C568" s="282"/>
      <c r="D568" s="283"/>
      <c r="E568" s="283"/>
      <c r="F568" s="283"/>
      <c r="G568" s="284"/>
      <c r="H568" s="284"/>
      <c r="I568" s="285"/>
      <c r="J568" s="286"/>
      <c r="K568" s="319">
        <f t="shared" si="25"/>
        <v>0</v>
      </c>
      <c r="L568" s="292"/>
      <c r="M568" s="293"/>
      <c r="N568" s="292"/>
      <c r="O568" s="293"/>
      <c r="P568" s="282"/>
      <c r="Q568" s="282"/>
      <c r="R568" s="282"/>
      <c r="S568" s="282"/>
      <c r="T568" s="27" t="str">
        <f t="shared" si="26"/>
        <v/>
      </c>
      <c r="U568" s="49" t="str">
        <f t="shared" si="27"/>
        <v/>
      </c>
    </row>
    <row r="569" spans="1:21" ht="21.95" customHeight="1" x14ac:dyDescent="0.15">
      <c r="A569" s="282"/>
      <c r="B569" s="282"/>
      <c r="C569" s="282"/>
      <c r="D569" s="283"/>
      <c r="E569" s="283"/>
      <c r="F569" s="283"/>
      <c r="G569" s="284"/>
      <c r="H569" s="284"/>
      <c r="I569" s="285"/>
      <c r="J569" s="286"/>
      <c r="K569" s="319">
        <f t="shared" si="25"/>
        <v>0</v>
      </c>
      <c r="L569" s="292"/>
      <c r="M569" s="293"/>
      <c r="N569" s="292"/>
      <c r="O569" s="293"/>
      <c r="P569" s="282"/>
      <c r="Q569" s="282"/>
      <c r="R569" s="282"/>
      <c r="S569" s="282"/>
      <c r="T569" s="27" t="str">
        <f t="shared" si="26"/>
        <v/>
      </c>
      <c r="U569" s="49" t="str">
        <f t="shared" si="27"/>
        <v/>
      </c>
    </row>
    <row r="570" spans="1:21" ht="21.95" customHeight="1" x14ac:dyDescent="0.15">
      <c r="A570" s="282"/>
      <c r="B570" s="282"/>
      <c r="C570" s="282"/>
      <c r="D570" s="283"/>
      <c r="E570" s="283"/>
      <c r="F570" s="283"/>
      <c r="G570" s="284"/>
      <c r="H570" s="284"/>
      <c r="I570" s="285"/>
      <c r="J570" s="286"/>
      <c r="K570" s="319">
        <f t="shared" si="25"/>
        <v>0</v>
      </c>
      <c r="L570" s="292"/>
      <c r="M570" s="293"/>
      <c r="N570" s="292"/>
      <c r="O570" s="293"/>
      <c r="P570" s="282"/>
      <c r="Q570" s="282"/>
      <c r="R570" s="282"/>
      <c r="S570" s="282"/>
      <c r="T570" s="27" t="str">
        <f t="shared" si="26"/>
        <v/>
      </c>
      <c r="U570" s="49" t="str">
        <f t="shared" si="27"/>
        <v/>
      </c>
    </row>
    <row r="571" spans="1:21" ht="21.95" customHeight="1" x14ac:dyDescent="0.15">
      <c r="A571" s="282"/>
      <c r="B571" s="282"/>
      <c r="C571" s="282"/>
      <c r="D571" s="283"/>
      <c r="E571" s="283"/>
      <c r="F571" s="283"/>
      <c r="G571" s="284"/>
      <c r="H571" s="284"/>
      <c r="I571" s="285"/>
      <c r="J571" s="286"/>
      <c r="K571" s="319">
        <f t="shared" si="25"/>
        <v>0</v>
      </c>
      <c r="L571" s="292"/>
      <c r="M571" s="293"/>
      <c r="N571" s="292"/>
      <c r="O571" s="293"/>
      <c r="P571" s="282"/>
      <c r="Q571" s="282"/>
      <c r="R571" s="282"/>
      <c r="S571" s="282"/>
      <c r="T571" s="27" t="str">
        <f t="shared" si="26"/>
        <v/>
      </c>
      <c r="U571" s="49" t="str">
        <f t="shared" si="27"/>
        <v/>
      </c>
    </row>
    <row r="572" spans="1:21" ht="21.95" customHeight="1" x14ac:dyDescent="0.15">
      <c r="A572" s="282"/>
      <c r="B572" s="282"/>
      <c r="C572" s="282"/>
      <c r="D572" s="283"/>
      <c r="E572" s="283"/>
      <c r="F572" s="283"/>
      <c r="G572" s="284"/>
      <c r="H572" s="284"/>
      <c r="I572" s="285"/>
      <c r="J572" s="286"/>
      <c r="K572" s="319">
        <f t="shared" si="25"/>
        <v>0</v>
      </c>
      <c r="L572" s="292"/>
      <c r="M572" s="293"/>
      <c r="N572" s="292"/>
      <c r="O572" s="293"/>
      <c r="P572" s="282"/>
      <c r="Q572" s="282"/>
      <c r="R572" s="282"/>
      <c r="S572" s="282"/>
      <c r="T572" s="27" t="str">
        <f t="shared" si="26"/>
        <v/>
      </c>
      <c r="U572" s="49" t="str">
        <f t="shared" si="27"/>
        <v/>
      </c>
    </row>
    <row r="573" spans="1:21" ht="21.95" customHeight="1" x14ac:dyDescent="0.15">
      <c r="A573" s="282"/>
      <c r="B573" s="282"/>
      <c r="C573" s="282"/>
      <c r="D573" s="283"/>
      <c r="E573" s="283"/>
      <c r="F573" s="283"/>
      <c r="G573" s="284"/>
      <c r="H573" s="284"/>
      <c r="I573" s="285"/>
      <c r="J573" s="286"/>
      <c r="K573" s="319">
        <f t="shared" si="25"/>
        <v>0</v>
      </c>
      <c r="L573" s="292"/>
      <c r="M573" s="293"/>
      <c r="N573" s="292"/>
      <c r="O573" s="293"/>
      <c r="P573" s="282"/>
      <c r="Q573" s="282"/>
      <c r="R573" s="282"/>
      <c r="S573" s="282"/>
      <c r="T573" s="27" t="str">
        <f t="shared" si="26"/>
        <v/>
      </c>
      <c r="U573" s="49" t="str">
        <f t="shared" si="27"/>
        <v/>
      </c>
    </row>
    <row r="574" spans="1:21" ht="21.95" customHeight="1" x14ac:dyDescent="0.15">
      <c r="A574" s="282"/>
      <c r="B574" s="282"/>
      <c r="C574" s="282"/>
      <c r="D574" s="283"/>
      <c r="E574" s="283"/>
      <c r="F574" s="283"/>
      <c r="G574" s="284"/>
      <c r="H574" s="284"/>
      <c r="I574" s="285"/>
      <c r="J574" s="286"/>
      <c r="K574" s="319">
        <f t="shared" si="25"/>
        <v>0</v>
      </c>
      <c r="L574" s="292"/>
      <c r="M574" s="293"/>
      <c r="N574" s="292"/>
      <c r="O574" s="293"/>
      <c r="P574" s="282"/>
      <c r="Q574" s="282"/>
      <c r="R574" s="282"/>
      <c r="S574" s="282"/>
      <c r="T574" s="27" t="str">
        <f t="shared" si="26"/>
        <v/>
      </c>
      <c r="U574" s="49" t="str">
        <f t="shared" si="27"/>
        <v/>
      </c>
    </row>
    <row r="575" spans="1:21" ht="21.95" customHeight="1" x14ac:dyDescent="0.15">
      <c r="A575" s="282"/>
      <c r="B575" s="282"/>
      <c r="C575" s="282"/>
      <c r="D575" s="283"/>
      <c r="E575" s="283"/>
      <c r="F575" s="283"/>
      <c r="G575" s="284"/>
      <c r="H575" s="284"/>
      <c r="I575" s="285"/>
      <c r="J575" s="286"/>
      <c r="K575" s="319">
        <f t="shared" si="25"/>
        <v>0</v>
      </c>
      <c r="L575" s="292"/>
      <c r="M575" s="293"/>
      <c r="N575" s="292"/>
      <c r="O575" s="293"/>
      <c r="P575" s="282"/>
      <c r="Q575" s="282"/>
      <c r="R575" s="282"/>
      <c r="S575" s="282"/>
      <c r="T575" s="27" t="str">
        <f t="shared" si="26"/>
        <v/>
      </c>
      <c r="U575" s="49" t="str">
        <f t="shared" si="27"/>
        <v/>
      </c>
    </row>
    <row r="576" spans="1:21" ht="21.95" customHeight="1" x14ac:dyDescent="0.15">
      <c r="A576" s="282"/>
      <c r="B576" s="282"/>
      <c r="C576" s="282"/>
      <c r="D576" s="283"/>
      <c r="E576" s="283"/>
      <c r="F576" s="283"/>
      <c r="G576" s="284"/>
      <c r="H576" s="284"/>
      <c r="I576" s="285"/>
      <c r="J576" s="286"/>
      <c r="K576" s="319">
        <f t="shared" si="25"/>
        <v>0</v>
      </c>
      <c r="L576" s="292"/>
      <c r="M576" s="293"/>
      <c r="N576" s="292"/>
      <c r="O576" s="293"/>
      <c r="P576" s="282"/>
      <c r="Q576" s="282"/>
      <c r="R576" s="282"/>
      <c r="S576" s="282"/>
      <c r="T576" s="27" t="str">
        <f t="shared" si="26"/>
        <v/>
      </c>
      <c r="U576" s="49" t="str">
        <f t="shared" si="27"/>
        <v/>
      </c>
    </row>
    <row r="577" spans="1:21" ht="21.95" customHeight="1" x14ac:dyDescent="0.15">
      <c r="A577" s="282"/>
      <c r="B577" s="282"/>
      <c r="C577" s="282"/>
      <c r="D577" s="283"/>
      <c r="E577" s="283"/>
      <c r="F577" s="283"/>
      <c r="G577" s="284"/>
      <c r="H577" s="284"/>
      <c r="I577" s="285"/>
      <c r="J577" s="286"/>
      <c r="K577" s="319">
        <f t="shared" si="25"/>
        <v>0</v>
      </c>
      <c r="L577" s="292"/>
      <c r="M577" s="293"/>
      <c r="N577" s="292"/>
      <c r="O577" s="293"/>
      <c r="P577" s="282"/>
      <c r="Q577" s="282"/>
      <c r="R577" s="282"/>
      <c r="S577" s="282"/>
      <c r="T577" s="27" t="str">
        <f t="shared" si="26"/>
        <v/>
      </c>
      <c r="U577" s="49" t="str">
        <f t="shared" si="27"/>
        <v/>
      </c>
    </row>
    <row r="578" spans="1:21" ht="21.95" customHeight="1" x14ac:dyDescent="0.15">
      <c r="A578" s="282"/>
      <c r="B578" s="282"/>
      <c r="C578" s="282"/>
      <c r="D578" s="283"/>
      <c r="E578" s="283"/>
      <c r="F578" s="283"/>
      <c r="G578" s="284"/>
      <c r="H578" s="284"/>
      <c r="I578" s="285"/>
      <c r="J578" s="286"/>
      <c r="K578" s="319">
        <f t="shared" si="25"/>
        <v>0</v>
      </c>
      <c r="L578" s="292"/>
      <c r="M578" s="293"/>
      <c r="N578" s="292"/>
      <c r="O578" s="293"/>
      <c r="P578" s="282"/>
      <c r="Q578" s="282"/>
      <c r="R578" s="282"/>
      <c r="S578" s="282"/>
      <c r="T578" s="27" t="str">
        <f t="shared" si="26"/>
        <v/>
      </c>
      <c r="U578" s="49" t="str">
        <f t="shared" si="27"/>
        <v/>
      </c>
    </row>
    <row r="579" spans="1:21" ht="21.95" customHeight="1" x14ac:dyDescent="0.15">
      <c r="A579" s="282"/>
      <c r="B579" s="282"/>
      <c r="C579" s="282"/>
      <c r="D579" s="283"/>
      <c r="E579" s="283"/>
      <c r="F579" s="283"/>
      <c r="G579" s="284"/>
      <c r="H579" s="284"/>
      <c r="I579" s="285"/>
      <c r="J579" s="286"/>
      <c r="K579" s="319">
        <f t="shared" si="25"/>
        <v>0</v>
      </c>
      <c r="L579" s="292"/>
      <c r="M579" s="293"/>
      <c r="N579" s="292"/>
      <c r="O579" s="293"/>
      <c r="P579" s="282"/>
      <c r="Q579" s="282"/>
      <c r="R579" s="282"/>
      <c r="S579" s="282"/>
      <c r="T579" s="27" t="str">
        <f t="shared" si="26"/>
        <v/>
      </c>
      <c r="U579" s="49" t="str">
        <f t="shared" si="27"/>
        <v/>
      </c>
    </row>
    <row r="580" spans="1:21" ht="21.95" customHeight="1" x14ac:dyDescent="0.15">
      <c r="A580" s="282"/>
      <c r="B580" s="282"/>
      <c r="C580" s="282"/>
      <c r="D580" s="283"/>
      <c r="E580" s="283"/>
      <c r="F580" s="283"/>
      <c r="G580" s="284"/>
      <c r="H580" s="284"/>
      <c r="I580" s="285"/>
      <c r="J580" s="286"/>
      <c r="K580" s="319">
        <f t="shared" si="25"/>
        <v>0</v>
      </c>
      <c r="L580" s="292"/>
      <c r="M580" s="293"/>
      <c r="N580" s="292"/>
      <c r="O580" s="293"/>
      <c r="P580" s="282"/>
      <c r="Q580" s="282"/>
      <c r="R580" s="282"/>
      <c r="S580" s="282"/>
      <c r="T580" s="27" t="str">
        <f t="shared" si="26"/>
        <v/>
      </c>
      <c r="U580" s="49" t="str">
        <f t="shared" si="27"/>
        <v/>
      </c>
    </row>
    <row r="581" spans="1:21" ht="21.95" customHeight="1" x14ac:dyDescent="0.15">
      <c r="A581" s="282"/>
      <c r="B581" s="282"/>
      <c r="C581" s="282"/>
      <c r="D581" s="283"/>
      <c r="E581" s="283"/>
      <c r="F581" s="283"/>
      <c r="G581" s="284"/>
      <c r="H581" s="284"/>
      <c r="I581" s="285"/>
      <c r="J581" s="286"/>
      <c r="K581" s="319">
        <f t="shared" si="25"/>
        <v>0</v>
      </c>
      <c r="L581" s="292"/>
      <c r="M581" s="293"/>
      <c r="N581" s="292"/>
      <c r="O581" s="293"/>
      <c r="P581" s="282"/>
      <c r="Q581" s="282"/>
      <c r="R581" s="282"/>
      <c r="S581" s="282"/>
      <c r="T581" s="27" t="str">
        <f t="shared" si="26"/>
        <v/>
      </c>
      <c r="U581" s="49" t="str">
        <f t="shared" si="27"/>
        <v/>
      </c>
    </row>
    <row r="582" spans="1:21" ht="21.95" customHeight="1" x14ac:dyDescent="0.15">
      <c r="A582" s="282"/>
      <c r="B582" s="282"/>
      <c r="C582" s="282"/>
      <c r="D582" s="283"/>
      <c r="E582" s="283"/>
      <c r="F582" s="283"/>
      <c r="G582" s="284"/>
      <c r="H582" s="284"/>
      <c r="I582" s="285"/>
      <c r="J582" s="286"/>
      <c r="K582" s="319">
        <f t="shared" si="25"/>
        <v>0</v>
      </c>
      <c r="L582" s="292"/>
      <c r="M582" s="293"/>
      <c r="N582" s="292"/>
      <c r="O582" s="293"/>
      <c r="P582" s="282"/>
      <c r="Q582" s="282"/>
      <c r="R582" s="282"/>
      <c r="S582" s="282"/>
      <c r="T582" s="27" t="str">
        <f t="shared" si="26"/>
        <v/>
      </c>
      <c r="U582" s="49" t="str">
        <f t="shared" si="27"/>
        <v/>
      </c>
    </row>
    <row r="583" spans="1:21" ht="21.95" customHeight="1" x14ac:dyDescent="0.15">
      <c r="A583" s="282"/>
      <c r="B583" s="282"/>
      <c r="C583" s="282"/>
      <c r="D583" s="283"/>
      <c r="E583" s="283"/>
      <c r="F583" s="283"/>
      <c r="G583" s="284"/>
      <c r="H583" s="284"/>
      <c r="I583" s="285"/>
      <c r="J583" s="286"/>
      <c r="K583" s="319">
        <f t="shared" ref="K583:K627" si="28">J583-E583</f>
        <v>0</v>
      </c>
      <c r="L583" s="292"/>
      <c r="M583" s="293"/>
      <c r="N583" s="292"/>
      <c r="O583" s="293"/>
      <c r="P583" s="282"/>
      <c r="Q583" s="282"/>
      <c r="R583" s="282"/>
      <c r="S583" s="282"/>
      <c r="T583" s="27" t="str">
        <f t="shared" ref="T583:T646" si="29">CONCATENATE(L583,C583)</f>
        <v/>
      </c>
      <c r="U583" s="49" t="str">
        <f t="shared" ref="U583:U646" si="30">CONCATENATE(N583,H583)</f>
        <v/>
      </c>
    </row>
    <row r="584" spans="1:21" ht="21.95" customHeight="1" x14ac:dyDescent="0.15">
      <c r="A584" s="282"/>
      <c r="B584" s="282"/>
      <c r="C584" s="282"/>
      <c r="D584" s="283"/>
      <c r="E584" s="283"/>
      <c r="F584" s="283"/>
      <c r="G584" s="284"/>
      <c r="H584" s="284"/>
      <c r="I584" s="285"/>
      <c r="J584" s="286"/>
      <c r="K584" s="319">
        <f t="shared" si="28"/>
        <v>0</v>
      </c>
      <c r="L584" s="292"/>
      <c r="M584" s="293"/>
      <c r="N584" s="292"/>
      <c r="O584" s="293"/>
      <c r="P584" s="282"/>
      <c r="Q584" s="282"/>
      <c r="R584" s="282"/>
      <c r="S584" s="282"/>
      <c r="T584" s="27" t="str">
        <f t="shared" si="29"/>
        <v/>
      </c>
      <c r="U584" s="49" t="str">
        <f t="shared" si="30"/>
        <v/>
      </c>
    </row>
    <row r="585" spans="1:21" ht="21.95" customHeight="1" x14ac:dyDescent="0.15">
      <c r="A585" s="282"/>
      <c r="B585" s="282"/>
      <c r="C585" s="282"/>
      <c r="D585" s="283"/>
      <c r="E585" s="283"/>
      <c r="F585" s="283"/>
      <c r="G585" s="284"/>
      <c r="H585" s="284"/>
      <c r="I585" s="285"/>
      <c r="J585" s="286"/>
      <c r="K585" s="319">
        <f t="shared" si="28"/>
        <v>0</v>
      </c>
      <c r="L585" s="292"/>
      <c r="M585" s="293"/>
      <c r="N585" s="292"/>
      <c r="O585" s="293"/>
      <c r="P585" s="282"/>
      <c r="Q585" s="282"/>
      <c r="R585" s="282"/>
      <c r="S585" s="282"/>
      <c r="T585" s="27" t="str">
        <f t="shared" si="29"/>
        <v/>
      </c>
      <c r="U585" s="49" t="str">
        <f t="shared" si="30"/>
        <v/>
      </c>
    </row>
    <row r="586" spans="1:21" ht="21.95" customHeight="1" x14ac:dyDescent="0.15">
      <c r="A586" s="282"/>
      <c r="B586" s="282"/>
      <c r="C586" s="282"/>
      <c r="D586" s="283"/>
      <c r="E586" s="283"/>
      <c r="F586" s="283"/>
      <c r="G586" s="284"/>
      <c r="H586" s="284"/>
      <c r="I586" s="285"/>
      <c r="J586" s="286"/>
      <c r="K586" s="319">
        <f t="shared" si="28"/>
        <v>0</v>
      </c>
      <c r="L586" s="292"/>
      <c r="M586" s="293"/>
      <c r="N586" s="292"/>
      <c r="O586" s="293"/>
      <c r="P586" s="282"/>
      <c r="Q586" s="282"/>
      <c r="R586" s="282"/>
      <c r="S586" s="282"/>
      <c r="T586" s="27" t="str">
        <f t="shared" si="29"/>
        <v/>
      </c>
      <c r="U586" s="49" t="str">
        <f t="shared" si="30"/>
        <v/>
      </c>
    </row>
    <row r="587" spans="1:21" ht="21.95" customHeight="1" x14ac:dyDescent="0.15">
      <c r="A587" s="282"/>
      <c r="B587" s="282"/>
      <c r="C587" s="282"/>
      <c r="D587" s="283"/>
      <c r="E587" s="283"/>
      <c r="F587" s="283"/>
      <c r="G587" s="284"/>
      <c r="H587" s="284"/>
      <c r="I587" s="285"/>
      <c r="J587" s="286"/>
      <c r="K587" s="319">
        <f t="shared" si="28"/>
        <v>0</v>
      </c>
      <c r="L587" s="292"/>
      <c r="M587" s="293"/>
      <c r="N587" s="292"/>
      <c r="O587" s="293"/>
      <c r="P587" s="282"/>
      <c r="Q587" s="282"/>
      <c r="R587" s="282"/>
      <c r="S587" s="282"/>
      <c r="T587" s="27" t="str">
        <f t="shared" si="29"/>
        <v/>
      </c>
      <c r="U587" s="49" t="str">
        <f t="shared" si="30"/>
        <v/>
      </c>
    </row>
    <row r="588" spans="1:21" ht="21.95" customHeight="1" x14ac:dyDescent="0.15">
      <c r="A588" s="282"/>
      <c r="B588" s="282"/>
      <c r="C588" s="282"/>
      <c r="D588" s="283"/>
      <c r="E588" s="283"/>
      <c r="F588" s="283"/>
      <c r="G588" s="284"/>
      <c r="H588" s="284"/>
      <c r="I588" s="285"/>
      <c r="J588" s="286"/>
      <c r="K588" s="319">
        <f t="shared" si="28"/>
        <v>0</v>
      </c>
      <c r="L588" s="292"/>
      <c r="M588" s="293"/>
      <c r="N588" s="292"/>
      <c r="O588" s="293"/>
      <c r="P588" s="282"/>
      <c r="Q588" s="282"/>
      <c r="R588" s="282"/>
      <c r="S588" s="282"/>
      <c r="T588" s="27" t="str">
        <f t="shared" si="29"/>
        <v/>
      </c>
      <c r="U588" s="49" t="str">
        <f t="shared" si="30"/>
        <v/>
      </c>
    </row>
    <row r="589" spans="1:21" ht="21.95" customHeight="1" x14ac:dyDescent="0.15">
      <c r="A589" s="282"/>
      <c r="B589" s="282"/>
      <c r="C589" s="282"/>
      <c r="D589" s="283"/>
      <c r="E589" s="283"/>
      <c r="F589" s="283"/>
      <c r="G589" s="284"/>
      <c r="H589" s="284"/>
      <c r="I589" s="285"/>
      <c r="J589" s="286"/>
      <c r="K589" s="319">
        <f t="shared" si="28"/>
        <v>0</v>
      </c>
      <c r="L589" s="292"/>
      <c r="M589" s="293"/>
      <c r="N589" s="292"/>
      <c r="O589" s="293"/>
      <c r="P589" s="282"/>
      <c r="Q589" s="282"/>
      <c r="R589" s="282"/>
      <c r="S589" s="282"/>
      <c r="T589" s="27" t="str">
        <f t="shared" si="29"/>
        <v/>
      </c>
      <c r="U589" s="49" t="str">
        <f t="shared" si="30"/>
        <v/>
      </c>
    </row>
    <row r="590" spans="1:21" ht="21.95" customHeight="1" x14ac:dyDescent="0.15">
      <c r="A590" s="282"/>
      <c r="B590" s="282"/>
      <c r="C590" s="282"/>
      <c r="D590" s="283"/>
      <c r="E590" s="283"/>
      <c r="F590" s="283"/>
      <c r="G590" s="284"/>
      <c r="H590" s="284"/>
      <c r="I590" s="285"/>
      <c r="J590" s="286"/>
      <c r="K590" s="319">
        <f t="shared" si="28"/>
        <v>0</v>
      </c>
      <c r="L590" s="292"/>
      <c r="M590" s="293"/>
      <c r="N590" s="292"/>
      <c r="O590" s="293"/>
      <c r="P590" s="282"/>
      <c r="Q590" s="282"/>
      <c r="R590" s="282"/>
      <c r="S590" s="282"/>
      <c r="T590" s="27" t="str">
        <f t="shared" si="29"/>
        <v/>
      </c>
      <c r="U590" s="49" t="str">
        <f t="shared" si="30"/>
        <v/>
      </c>
    </row>
    <row r="591" spans="1:21" ht="21.95" customHeight="1" x14ac:dyDescent="0.15">
      <c r="A591" s="282"/>
      <c r="B591" s="282"/>
      <c r="C591" s="282"/>
      <c r="D591" s="283"/>
      <c r="E591" s="283"/>
      <c r="F591" s="283"/>
      <c r="G591" s="284"/>
      <c r="H591" s="284"/>
      <c r="I591" s="285"/>
      <c r="J591" s="286"/>
      <c r="K591" s="319">
        <f t="shared" si="28"/>
        <v>0</v>
      </c>
      <c r="L591" s="292"/>
      <c r="M591" s="293"/>
      <c r="N591" s="292"/>
      <c r="O591" s="293"/>
      <c r="P591" s="282"/>
      <c r="Q591" s="282"/>
      <c r="R591" s="282"/>
      <c r="S591" s="282"/>
      <c r="T591" s="27" t="str">
        <f t="shared" si="29"/>
        <v/>
      </c>
      <c r="U591" s="49" t="str">
        <f t="shared" si="30"/>
        <v/>
      </c>
    </row>
    <row r="592" spans="1:21" ht="21.95" customHeight="1" x14ac:dyDescent="0.15">
      <c r="A592" s="282"/>
      <c r="B592" s="282"/>
      <c r="C592" s="282"/>
      <c r="D592" s="283"/>
      <c r="E592" s="283"/>
      <c r="F592" s="283"/>
      <c r="G592" s="284"/>
      <c r="H592" s="284"/>
      <c r="I592" s="285"/>
      <c r="J592" s="286"/>
      <c r="K592" s="319">
        <f t="shared" si="28"/>
        <v>0</v>
      </c>
      <c r="L592" s="292"/>
      <c r="M592" s="293"/>
      <c r="N592" s="292"/>
      <c r="O592" s="293"/>
      <c r="P592" s="282"/>
      <c r="Q592" s="282"/>
      <c r="R592" s="282"/>
      <c r="S592" s="282"/>
      <c r="T592" s="27" t="str">
        <f t="shared" si="29"/>
        <v/>
      </c>
      <c r="U592" s="49" t="str">
        <f t="shared" si="30"/>
        <v/>
      </c>
    </row>
    <row r="593" spans="1:21" ht="21.95" customHeight="1" x14ac:dyDescent="0.15">
      <c r="A593" s="282"/>
      <c r="B593" s="282"/>
      <c r="C593" s="282"/>
      <c r="D593" s="283"/>
      <c r="E593" s="283"/>
      <c r="F593" s="283"/>
      <c r="G593" s="284"/>
      <c r="H593" s="284"/>
      <c r="I593" s="285"/>
      <c r="J593" s="286"/>
      <c r="K593" s="319">
        <f t="shared" si="28"/>
        <v>0</v>
      </c>
      <c r="L593" s="292"/>
      <c r="M593" s="293"/>
      <c r="N593" s="292"/>
      <c r="O593" s="293"/>
      <c r="P593" s="282"/>
      <c r="Q593" s="282"/>
      <c r="R593" s="282"/>
      <c r="S593" s="282"/>
      <c r="T593" s="27" t="str">
        <f t="shared" si="29"/>
        <v/>
      </c>
      <c r="U593" s="49" t="str">
        <f t="shared" si="30"/>
        <v/>
      </c>
    </row>
    <row r="594" spans="1:21" ht="21.95" customHeight="1" x14ac:dyDescent="0.15">
      <c r="A594" s="282"/>
      <c r="B594" s="282"/>
      <c r="C594" s="282"/>
      <c r="D594" s="283"/>
      <c r="E594" s="283"/>
      <c r="F594" s="283"/>
      <c r="G594" s="284"/>
      <c r="H594" s="284"/>
      <c r="I594" s="285"/>
      <c r="J594" s="286"/>
      <c r="K594" s="319">
        <f t="shared" si="28"/>
        <v>0</v>
      </c>
      <c r="L594" s="292"/>
      <c r="M594" s="293"/>
      <c r="N594" s="292"/>
      <c r="O594" s="293"/>
      <c r="P594" s="282"/>
      <c r="Q594" s="282"/>
      <c r="R594" s="282"/>
      <c r="S594" s="282"/>
      <c r="T594" s="27" t="str">
        <f t="shared" si="29"/>
        <v/>
      </c>
      <c r="U594" s="49" t="str">
        <f t="shared" si="30"/>
        <v/>
      </c>
    </row>
    <row r="595" spans="1:21" ht="21.95" customHeight="1" x14ac:dyDescent="0.15">
      <c r="A595" s="282"/>
      <c r="B595" s="282"/>
      <c r="C595" s="282"/>
      <c r="D595" s="283"/>
      <c r="E595" s="283"/>
      <c r="F595" s="283"/>
      <c r="G595" s="284"/>
      <c r="H595" s="284"/>
      <c r="I595" s="285"/>
      <c r="J595" s="286"/>
      <c r="K595" s="319">
        <f t="shared" si="28"/>
        <v>0</v>
      </c>
      <c r="L595" s="292"/>
      <c r="M595" s="293"/>
      <c r="N595" s="292"/>
      <c r="O595" s="293"/>
      <c r="P595" s="282"/>
      <c r="Q595" s="282"/>
      <c r="R595" s="282"/>
      <c r="S595" s="282"/>
      <c r="T595" s="27" t="str">
        <f t="shared" si="29"/>
        <v/>
      </c>
      <c r="U595" s="49" t="str">
        <f t="shared" si="30"/>
        <v/>
      </c>
    </row>
    <row r="596" spans="1:21" ht="21.95" customHeight="1" x14ac:dyDescent="0.15">
      <c r="A596" s="282"/>
      <c r="B596" s="282"/>
      <c r="C596" s="282"/>
      <c r="D596" s="283"/>
      <c r="E596" s="283"/>
      <c r="F596" s="283"/>
      <c r="G596" s="284"/>
      <c r="H596" s="284"/>
      <c r="I596" s="285"/>
      <c r="J596" s="286"/>
      <c r="K596" s="319">
        <f t="shared" si="28"/>
        <v>0</v>
      </c>
      <c r="L596" s="292"/>
      <c r="M596" s="293"/>
      <c r="N596" s="292"/>
      <c r="O596" s="293"/>
      <c r="P596" s="282"/>
      <c r="Q596" s="282"/>
      <c r="R596" s="282"/>
      <c r="S596" s="282"/>
      <c r="T596" s="27" t="str">
        <f t="shared" si="29"/>
        <v/>
      </c>
      <c r="U596" s="49" t="str">
        <f t="shared" si="30"/>
        <v/>
      </c>
    </row>
    <row r="597" spans="1:21" ht="21.95" customHeight="1" x14ac:dyDescent="0.15">
      <c r="A597" s="282"/>
      <c r="B597" s="282"/>
      <c r="C597" s="282"/>
      <c r="D597" s="283"/>
      <c r="E597" s="283"/>
      <c r="F597" s="283"/>
      <c r="G597" s="284"/>
      <c r="H597" s="284"/>
      <c r="I597" s="285"/>
      <c r="J597" s="286"/>
      <c r="K597" s="319">
        <f t="shared" si="28"/>
        <v>0</v>
      </c>
      <c r="L597" s="292"/>
      <c r="M597" s="293"/>
      <c r="N597" s="292"/>
      <c r="O597" s="293"/>
      <c r="P597" s="282"/>
      <c r="Q597" s="282"/>
      <c r="R597" s="282"/>
      <c r="S597" s="282"/>
      <c r="T597" s="27" t="str">
        <f t="shared" si="29"/>
        <v/>
      </c>
      <c r="U597" s="49" t="str">
        <f t="shared" si="30"/>
        <v/>
      </c>
    </row>
    <row r="598" spans="1:21" ht="21.95" customHeight="1" x14ac:dyDescent="0.15">
      <c r="A598" s="282"/>
      <c r="B598" s="282"/>
      <c r="C598" s="282"/>
      <c r="D598" s="283"/>
      <c r="E598" s="283"/>
      <c r="F598" s="283"/>
      <c r="G598" s="284"/>
      <c r="H598" s="284"/>
      <c r="I598" s="285"/>
      <c r="J598" s="286"/>
      <c r="K598" s="319">
        <f t="shared" si="28"/>
        <v>0</v>
      </c>
      <c r="L598" s="292"/>
      <c r="M598" s="293"/>
      <c r="N598" s="292"/>
      <c r="O598" s="293"/>
      <c r="P598" s="282"/>
      <c r="Q598" s="282"/>
      <c r="R598" s="282"/>
      <c r="S598" s="282"/>
      <c r="T598" s="27" t="str">
        <f t="shared" si="29"/>
        <v/>
      </c>
      <c r="U598" s="49" t="str">
        <f t="shared" si="30"/>
        <v/>
      </c>
    </row>
    <row r="599" spans="1:21" ht="21.95" customHeight="1" x14ac:dyDescent="0.15">
      <c r="A599" s="282"/>
      <c r="B599" s="282"/>
      <c r="C599" s="282"/>
      <c r="D599" s="283"/>
      <c r="E599" s="283"/>
      <c r="F599" s="283"/>
      <c r="G599" s="284"/>
      <c r="H599" s="284"/>
      <c r="I599" s="285"/>
      <c r="J599" s="286"/>
      <c r="K599" s="319">
        <f t="shared" si="28"/>
        <v>0</v>
      </c>
      <c r="L599" s="292"/>
      <c r="M599" s="293"/>
      <c r="N599" s="292"/>
      <c r="O599" s="293"/>
      <c r="P599" s="282"/>
      <c r="Q599" s="282"/>
      <c r="R599" s="282"/>
      <c r="S599" s="282"/>
      <c r="T599" s="27" t="str">
        <f t="shared" si="29"/>
        <v/>
      </c>
      <c r="U599" s="49" t="str">
        <f t="shared" si="30"/>
        <v/>
      </c>
    </row>
    <row r="600" spans="1:21" ht="21.95" customHeight="1" x14ac:dyDescent="0.15">
      <c r="A600" s="282"/>
      <c r="B600" s="282"/>
      <c r="C600" s="282"/>
      <c r="D600" s="283"/>
      <c r="E600" s="283"/>
      <c r="F600" s="283"/>
      <c r="G600" s="284"/>
      <c r="H600" s="284"/>
      <c r="I600" s="285"/>
      <c r="J600" s="286"/>
      <c r="K600" s="319">
        <f t="shared" si="28"/>
        <v>0</v>
      </c>
      <c r="L600" s="292"/>
      <c r="M600" s="293"/>
      <c r="N600" s="292"/>
      <c r="O600" s="293"/>
      <c r="P600" s="282"/>
      <c r="Q600" s="282"/>
      <c r="R600" s="282"/>
      <c r="S600" s="282"/>
      <c r="T600" s="27" t="str">
        <f t="shared" si="29"/>
        <v/>
      </c>
      <c r="U600" s="49" t="str">
        <f t="shared" si="30"/>
        <v/>
      </c>
    </row>
    <row r="601" spans="1:21" ht="21.95" customHeight="1" x14ac:dyDescent="0.15">
      <c r="A601" s="282"/>
      <c r="B601" s="282"/>
      <c r="C601" s="282"/>
      <c r="D601" s="283"/>
      <c r="E601" s="283"/>
      <c r="F601" s="283"/>
      <c r="G601" s="284"/>
      <c r="H601" s="284"/>
      <c r="I601" s="285"/>
      <c r="J601" s="286"/>
      <c r="K601" s="319">
        <f t="shared" si="28"/>
        <v>0</v>
      </c>
      <c r="L601" s="292"/>
      <c r="M601" s="293"/>
      <c r="N601" s="292"/>
      <c r="O601" s="293"/>
      <c r="P601" s="282"/>
      <c r="Q601" s="282"/>
      <c r="R601" s="282"/>
      <c r="S601" s="282"/>
      <c r="T601" s="27" t="str">
        <f t="shared" si="29"/>
        <v/>
      </c>
      <c r="U601" s="49" t="str">
        <f t="shared" si="30"/>
        <v/>
      </c>
    </row>
    <row r="602" spans="1:21" ht="21.95" customHeight="1" x14ac:dyDescent="0.15">
      <c r="A602" s="282"/>
      <c r="B602" s="282"/>
      <c r="C602" s="282"/>
      <c r="D602" s="283"/>
      <c r="E602" s="283"/>
      <c r="F602" s="283"/>
      <c r="G602" s="284"/>
      <c r="H602" s="284"/>
      <c r="I602" s="285"/>
      <c r="J602" s="286"/>
      <c r="K602" s="319">
        <f t="shared" si="28"/>
        <v>0</v>
      </c>
      <c r="L602" s="292"/>
      <c r="M602" s="293"/>
      <c r="N602" s="292"/>
      <c r="O602" s="293"/>
      <c r="P602" s="282"/>
      <c r="Q602" s="282"/>
      <c r="R602" s="282"/>
      <c r="S602" s="282"/>
      <c r="T602" s="27" t="str">
        <f t="shared" si="29"/>
        <v/>
      </c>
      <c r="U602" s="49" t="str">
        <f t="shared" si="30"/>
        <v/>
      </c>
    </row>
    <row r="603" spans="1:21" ht="21.95" customHeight="1" x14ac:dyDescent="0.15">
      <c r="A603" s="282"/>
      <c r="B603" s="282"/>
      <c r="C603" s="282"/>
      <c r="D603" s="283"/>
      <c r="E603" s="283"/>
      <c r="F603" s="283"/>
      <c r="G603" s="284"/>
      <c r="H603" s="284"/>
      <c r="I603" s="285"/>
      <c r="J603" s="286"/>
      <c r="K603" s="319">
        <f t="shared" si="28"/>
        <v>0</v>
      </c>
      <c r="L603" s="292"/>
      <c r="M603" s="293"/>
      <c r="N603" s="292"/>
      <c r="O603" s="293"/>
      <c r="P603" s="282"/>
      <c r="Q603" s="282"/>
      <c r="R603" s="282"/>
      <c r="S603" s="282"/>
      <c r="T603" s="27" t="str">
        <f t="shared" si="29"/>
        <v/>
      </c>
      <c r="U603" s="49" t="str">
        <f t="shared" si="30"/>
        <v/>
      </c>
    </row>
    <row r="604" spans="1:21" ht="21.95" customHeight="1" x14ac:dyDescent="0.15">
      <c r="A604" s="282"/>
      <c r="B604" s="282"/>
      <c r="C604" s="282"/>
      <c r="D604" s="283"/>
      <c r="E604" s="283"/>
      <c r="F604" s="283"/>
      <c r="G604" s="284"/>
      <c r="H604" s="284"/>
      <c r="I604" s="285"/>
      <c r="J604" s="286"/>
      <c r="K604" s="319">
        <f t="shared" si="28"/>
        <v>0</v>
      </c>
      <c r="L604" s="292"/>
      <c r="M604" s="293"/>
      <c r="N604" s="292"/>
      <c r="O604" s="293"/>
      <c r="P604" s="282"/>
      <c r="Q604" s="282"/>
      <c r="R604" s="282"/>
      <c r="S604" s="282"/>
      <c r="T604" s="27" t="str">
        <f t="shared" si="29"/>
        <v/>
      </c>
      <c r="U604" s="49" t="str">
        <f t="shared" si="30"/>
        <v/>
      </c>
    </row>
    <row r="605" spans="1:21" ht="21.95" customHeight="1" x14ac:dyDescent="0.15">
      <c r="A605" s="282"/>
      <c r="B605" s="282"/>
      <c r="C605" s="282"/>
      <c r="D605" s="283"/>
      <c r="E605" s="283"/>
      <c r="F605" s="283"/>
      <c r="G605" s="284"/>
      <c r="H605" s="284"/>
      <c r="I605" s="285"/>
      <c r="J605" s="286"/>
      <c r="K605" s="319">
        <f t="shared" si="28"/>
        <v>0</v>
      </c>
      <c r="L605" s="292"/>
      <c r="M605" s="293"/>
      <c r="N605" s="292"/>
      <c r="O605" s="293"/>
      <c r="P605" s="282"/>
      <c r="Q605" s="282"/>
      <c r="R605" s="282"/>
      <c r="S605" s="282"/>
      <c r="T605" s="27" t="str">
        <f t="shared" si="29"/>
        <v/>
      </c>
      <c r="U605" s="49" t="str">
        <f t="shared" si="30"/>
        <v/>
      </c>
    </row>
    <row r="606" spans="1:21" ht="21.95" customHeight="1" x14ac:dyDescent="0.15">
      <c r="A606" s="282"/>
      <c r="B606" s="282"/>
      <c r="C606" s="282"/>
      <c r="D606" s="283"/>
      <c r="E606" s="283"/>
      <c r="F606" s="283"/>
      <c r="G606" s="284"/>
      <c r="H606" s="284"/>
      <c r="I606" s="285"/>
      <c r="J606" s="286"/>
      <c r="K606" s="319">
        <f t="shared" si="28"/>
        <v>0</v>
      </c>
      <c r="L606" s="292"/>
      <c r="M606" s="293"/>
      <c r="N606" s="292"/>
      <c r="O606" s="293"/>
      <c r="P606" s="282"/>
      <c r="Q606" s="282"/>
      <c r="R606" s="282"/>
      <c r="S606" s="282"/>
      <c r="T606" s="27" t="str">
        <f t="shared" si="29"/>
        <v/>
      </c>
      <c r="U606" s="49" t="str">
        <f t="shared" si="30"/>
        <v/>
      </c>
    </row>
    <row r="607" spans="1:21" ht="21.95" customHeight="1" x14ac:dyDescent="0.15">
      <c r="A607" s="282"/>
      <c r="B607" s="282"/>
      <c r="C607" s="282"/>
      <c r="D607" s="283"/>
      <c r="E607" s="283"/>
      <c r="F607" s="283"/>
      <c r="G607" s="284"/>
      <c r="H607" s="284"/>
      <c r="I607" s="285"/>
      <c r="J607" s="286"/>
      <c r="K607" s="319">
        <f t="shared" si="28"/>
        <v>0</v>
      </c>
      <c r="L607" s="292"/>
      <c r="M607" s="293"/>
      <c r="N607" s="292"/>
      <c r="O607" s="293"/>
      <c r="P607" s="282"/>
      <c r="Q607" s="282"/>
      <c r="R607" s="282"/>
      <c r="S607" s="282"/>
      <c r="T607" s="27" t="str">
        <f t="shared" si="29"/>
        <v/>
      </c>
      <c r="U607" s="49" t="str">
        <f t="shared" si="30"/>
        <v/>
      </c>
    </row>
    <row r="608" spans="1:21" ht="21.95" customHeight="1" x14ac:dyDescent="0.15">
      <c r="A608" s="282"/>
      <c r="B608" s="282"/>
      <c r="C608" s="282"/>
      <c r="D608" s="283"/>
      <c r="E608" s="283"/>
      <c r="F608" s="283"/>
      <c r="G608" s="284"/>
      <c r="H608" s="284"/>
      <c r="I608" s="285"/>
      <c r="J608" s="286"/>
      <c r="K608" s="319">
        <f t="shared" si="28"/>
        <v>0</v>
      </c>
      <c r="L608" s="292"/>
      <c r="M608" s="293"/>
      <c r="N608" s="292"/>
      <c r="O608" s="293"/>
      <c r="P608" s="282"/>
      <c r="Q608" s="282"/>
      <c r="R608" s="282"/>
      <c r="S608" s="282"/>
      <c r="T608" s="27" t="str">
        <f t="shared" si="29"/>
        <v/>
      </c>
      <c r="U608" s="49" t="str">
        <f t="shared" si="30"/>
        <v/>
      </c>
    </row>
    <row r="609" spans="1:21" ht="21.95" customHeight="1" x14ac:dyDescent="0.15">
      <c r="A609" s="282"/>
      <c r="B609" s="282"/>
      <c r="C609" s="282"/>
      <c r="D609" s="283"/>
      <c r="E609" s="283"/>
      <c r="F609" s="283"/>
      <c r="G609" s="284"/>
      <c r="H609" s="284"/>
      <c r="I609" s="285"/>
      <c r="J609" s="286"/>
      <c r="K609" s="319">
        <f t="shared" si="28"/>
        <v>0</v>
      </c>
      <c r="L609" s="292"/>
      <c r="M609" s="293"/>
      <c r="N609" s="292"/>
      <c r="O609" s="293"/>
      <c r="P609" s="282"/>
      <c r="Q609" s="282"/>
      <c r="R609" s="282"/>
      <c r="S609" s="282"/>
      <c r="T609" s="27" t="str">
        <f t="shared" si="29"/>
        <v/>
      </c>
      <c r="U609" s="49" t="str">
        <f t="shared" si="30"/>
        <v/>
      </c>
    </row>
    <row r="610" spans="1:21" ht="21.95" customHeight="1" x14ac:dyDescent="0.15">
      <c r="A610" s="282"/>
      <c r="B610" s="282"/>
      <c r="C610" s="282"/>
      <c r="D610" s="283"/>
      <c r="E610" s="283"/>
      <c r="F610" s="283"/>
      <c r="G610" s="284"/>
      <c r="H610" s="284"/>
      <c r="I610" s="285"/>
      <c r="J610" s="286"/>
      <c r="K610" s="319">
        <f t="shared" si="28"/>
        <v>0</v>
      </c>
      <c r="L610" s="292"/>
      <c r="M610" s="293"/>
      <c r="N610" s="292"/>
      <c r="O610" s="293"/>
      <c r="P610" s="282"/>
      <c r="Q610" s="282"/>
      <c r="R610" s="282"/>
      <c r="S610" s="282"/>
      <c r="T610" s="27" t="str">
        <f t="shared" si="29"/>
        <v/>
      </c>
      <c r="U610" s="49" t="str">
        <f t="shared" si="30"/>
        <v/>
      </c>
    </row>
    <row r="611" spans="1:21" ht="21.95" customHeight="1" x14ac:dyDescent="0.15">
      <c r="A611" s="282"/>
      <c r="B611" s="282"/>
      <c r="C611" s="282"/>
      <c r="D611" s="283"/>
      <c r="E611" s="283"/>
      <c r="F611" s="283"/>
      <c r="G611" s="284"/>
      <c r="H611" s="284"/>
      <c r="I611" s="285"/>
      <c r="J611" s="286"/>
      <c r="K611" s="319">
        <f t="shared" si="28"/>
        <v>0</v>
      </c>
      <c r="L611" s="292"/>
      <c r="M611" s="293"/>
      <c r="N611" s="292"/>
      <c r="O611" s="293"/>
      <c r="P611" s="282"/>
      <c r="Q611" s="282"/>
      <c r="R611" s="282"/>
      <c r="S611" s="282"/>
      <c r="T611" s="27" t="str">
        <f t="shared" si="29"/>
        <v/>
      </c>
      <c r="U611" s="49" t="str">
        <f t="shared" si="30"/>
        <v/>
      </c>
    </row>
    <row r="612" spans="1:21" ht="21.95" customHeight="1" x14ac:dyDescent="0.15">
      <c r="A612" s="282"/>
      <c r="B612" s="282"/>
      <c r="C612" s="282"/>
      <c r="D612" s="283"/>
      <c r="E612" s="283"/>
      <c r="F612" s="283"/>
      <c r="G612" s="284"/>
      <c r="H612" s="284"/>
      <c r="I612" s="285"/>
      <c r="J612" s="286"/>
      <c r="K612" s="319">
        <f t="shared" si="28"/>
        <v>0</v>
      </c>
      <c r="L612" s="292"/>
      <c r="M612" s="293"/>
      <c r="N612" s="292"/>
      <c r="O612" s="293"/>
      <c r="P612" s="282"/>
      <c r="Q612" s="282"/>
      <c r="R612" s="282"/>
      <c r="S612" s="282"/>
      <c r="T612" s="27" t="str">
        <f t="shared" si="29"/>
        <v/>
      </c>
      <c r="U612" s="49" t="str">
        <f t="shared" si="30"/>
        <v/>
      </c>
    </row>
    <row r="613" spans="1:21" ht="21.95" customHeight="1" x14ac:dyDescent="0.15">
      <c r="A613" s="282"/>
      <c r="B613" s="282"/>
      <c r="C613" s="282"/>
      <c r="D613" s="283"/>
      <c r="E613" s="283"/>
      <c r="F613" s="283"/>
      <c r="G613" s="284"/>
      <c r="H613" s="284"/>
      <c r="I613" s="285"/>
      <c r="J613" s="286"/>
      <c r="K613" s="319">
        <f t="shared" si="28"/>
        <v>0</v>
      </c>
      <c r="L613" s="292"/>
      <c r="M613" s="293"/>
      <c r="N613" s="292"/>
      <c r="O613" s="293"/>
      <c r="P613" s="282"/>
      <c r="Q613" s="282"/>
      <c r="R613" s="282"/>
      <c r="S613" s="282"/>
      <c r="T613" s="27" t="str">
        <f t="shared" si="29"/>
        <v/>
      </c>
      <c r="U613" s="49" t="str">
        <f t="shared" si="30"/>
        <v/>
      </c>
    </row>
    <row r="614" spans="1:21" ht="21.95" customHeight="1" x14ac:dyDescent="0.15">
      <c r="A614" s="282"/>
      <c r="B614" s="282"/>
      <c r="C614" s="282"/>
      <c r="D614" s="283"/>
      <c r="E614" s="283"/>
      <c r="F614" s="283"/>
      <c r="G614" s="284"/>
      <c r="H614" s="284"/>
      <c r="I614" s="285"/>
      <c r="J614" s="286"/>
      <c r="K614" s="319">
        <f t="shared" si="28"/>
        <v>0</v>
      </c>
      <c r="L614" s="292"/>
      <c r="M614" s="293"/>
      <c r="N614" s="292"/>
      <c r="O614" s="293"/>
      <c r="P614" s="282"/>
      <c r="Q614" s="282"/>
      <c r="R614" s="282"/>
      <c r="S614" s="282"/>
      <c r="T614" s="27" t="str">
        <f t="shared" si="29"/>
        <v/>
      </c>
      <c r="U614" s="49" t="str">
        <f t="shared" si="30"/>
        <v/>
      </c>
    </row>
    <row r="615" spans="1:21" ht="21.95" customHeight="1" x14ac:dyDescent="0.15">
      <c r="A615" s="282"/>
      <c r="B615" s="282"/>
      <c r="C615" s="282"/>
      <c r="D615" s="283"/>
      <c r="E615" s="283"/>
      <c r="F615" s="283"/>
      <c r="G615" s="284"/>
      <c r="H615" s="284"/>
      <c r="I615" s="285"/>
      <c r="J615" s="286"/>
      <c r="K615" s="319">
        <f t="shared" si="28"/>
        <v>0</v>
      </c>
      <c r="L615" s="292"/>
      <c r="M615" s="293"/>
      <c r="N615" s="292"/>
      <c r="O615" s="293"/>
      <c r="P615" s="282"/>
      <c r="Q615" s="282"/>
      <c r="R615" s="282"/>
      <c r="S615" s="282"/>
      <c r="T615" s="27" t="str">
        <f t="shared" si="29"/>
        <v/>
      </c>
      <c r="U615" s="49" t="str">
        <f t="shared" si="30"/>
        <v/>
      </c>
    </row>
    <row r="616" spans="1:21" ht="21.95" customHeight="1" x14ac:dyDescent="0.15">
      <c r="A616" s="282"/>
      <c r="B616" s="282"/>
      <c r="C616" s="282"/>
      <c r="D616" s="283"/>
      <c r="E616" s="283"/>
      <c r="F616" s="283"/>
      <c r="G616" s="284"/>
      <c r="H616" s="284"/>
      <c r="I616" s="285"/>
      <c r="J616" s="286"/>
      <c r="K616" s="319">
        <f t="shared" si="28"/>
        <v>0</v>
      </c>
      <c r="L616" s="292"/>
      <c r="M616" s="293"/>
      <c r="N616" s="292"/>
      <c r="O616" s="293"/>
      <c r="P616" s="282"/>
      <c r="Q616" s="282"/>
      <c r="R616" s="282"/>
      <c r="S616" s="282"/>
      <c r="T616" s="27" t="str">
        <f t="shared" si="29"/>
        <v/>
      </c>
      <c r="U616" s="49" t="str">
        <f t="shared" si="30"/>
        <v/>
      </c>
    </row>
    <row r="617" spans="1:21" ht="21.95" customHeight="1" x14ac:dyDescent="0.15">
      <c r="A617" s="282"/>
      <c r="B617" s="282"/>
      <c r="C617" s="282"/>
      <c r="D617" s="283"/>
      <c r="E617" s="283"/>
      <c r="F617" s="283"/>
      <c r="G617" s="284"/>
      <c r="H617" s="284"/>
      <c r="I617" s="285"/>
      <c r="J617" s="286"/>
      <c r="K617" s="319">
        <f t="shared" si="28"/>
        <v>0</v>
      </c>
      <c r="L617" s="292"/>
      <c r="M617" s="293"/>
      <c r="N617" s="292"/>
      <c r="O617" s="293"/>
      <c r="P617" s="282"/>
      <c r="Q617" s="282"/>
      <c r="R617" s="282"/>
      <c r="S617" s="282"/>
      <c r="T617" s="27" t="str">
        <f t="shared" si="29"/>
        <v/>
      </c>
      <c r="U617" s="49" t="str">
        <f t="shared" si="30"/>
        <v/>
      </c>
    </row>
    <row r="618" spans="1:21" ht="21.95" customHeight="1" x14ac:dyDescent="0.15">
      <c r="A618" s="282"/>
      <c r="B618" s="282"/>
      <c r="C618" s="282"/>
      <c r="D618" s="283"/>
      <c r="E618" s="283"/>
      <c r="F618" s="283"/>
      <c r="G618" s="284"/>
      <c r="H618" s="284"/>
      <c r="I618" s="285"/>
      <c r="J618" s="286"/>
      <c r="K618" s="319">
        <f t="shared" si="28"/>
        <v>0</v>
      </c>
      <c r="L618" s="292"/>
      <c r="M618" s="293"/>
      <c r="N618" s="292"/>
      <c r="O618" s="293"/>
      <c r="P618" s="282"/>
      <c r="Q618" s="282"/>
      <c r="R618" s="282"/>
      <c r="S618" s="282"/>
      <c r="T618" s="27" t="str">
        <f t="shared" si="29"/>
        <v/>
      </c>
      <c r="U618" s="49" t="str">
        <f t="shared" si="30"/>
        <v/>
      </c>
    </row>
    <row r="619" spans="1:21" ht="21.95" customHeight="1" x14ac:dyDescent="0.15">
      <c r="A619" s="282"/>
      <c r="B619" s="282"/>
      <c r="C619" s="282"/>
      <c r="D619" s="283"/>
      <c r="E619" s="283"/>
      <c r="F619" s="283"/>
      <c r="G619" s="284"/>
      <c r="H619" s="284"/>
      <c r="I619" s="285"/>
      <c r="J619" s="286"/>
      <c r="K619" s="319">
        <f t="shared" si="28"/>
        <v>0</v>
      </c>
      <c r="L619" s="292"/>
      <c r="M619" s="293"/>
      <c r="N619" s="292"/>
      <c r="O619" s="293"/>
      <c r="P619" s="282"/>
      <c r="Q619" s="282"/>
      <c r="R619" s="282"/>
      <c r="S619" s="282"/>
      <c r="T619" s="27" t="str">
        <f t="shared" si="29"/>
        <v/>
      </c>
      <c r="U619" s="49" t="str">
        <f t="shared" si="30"/>
        <v/>
      </c>
    </row>
    <row r="620" spans="1:21" ht="21.95" customHeight="1" x14ac:dyDescent="0.15">
      <c r="A620" s="282"/>
      <c r="B620" s="282"/>
      <c r="C620" s="282"/>
      <c r="D620" s="283"/>
      <c r="E620" s="283"/>
      <c r="F620" s="283"/>
      <c r="G620" s="284"/>
      <c r="H620" s="284"/>
      <c r="I620" s="285"/>
      <c r="J620" s="286"/>
      <c r="K620" s="319">
        <f t="shared" si="28"/>
        <v>0</v>
      </c>
      <c r="L620" s="292"/>
      <c r="M620" s="293"/>
      <c r="N620" s="292"/>
      <c r="O620" s="293"/>
      <c r="P620" s="282"/>
      <c r="Q620" s="282"/>
      <c r="R620" s="282"/>
      <c r="S620" s="282"/>
      <c r="T620" s="27" t="str">
        <f t="shared" si="29"/>
        <v/>
      </c>
      <c r="U620" s="49" t="str">
        <f t="shared" si="30"/>
        <v/>
      </c>
    </row>
    <row r="621" spans="1:21" ht="21.95" customHeight="1" x14ac:dyDescent="0.15">
      <c r="A621" s="282"/>
      <c r="B621" s="282"/>
      <c r="C621" s="282"/>
      <c r="D621" s="283"/>
      <c r="E621" s="283"/>
      <c r="F621" s="283"/>
      <c r="G621" s="284"/>
      <c r="H621" s="284"/>
      <c r="I621" s="285"/>
      <c r="J621" s="286"/>
      <c r="K621" s="319">
        <f t="shared" si="28"/>
        <v>0</v>
      </c>
      <c r="L621" s="292"/>
      <c r="M621" s="293"/>
      <c r="N621" s="292"/>
      <c r="O621" s="293"/>
      <c r="P621" s="282"/>
      <c r="Q621" s="282"/>
      <c r="R621" s="282"/>
      <c r="S621" s="282"/>
      <c r="T621" s="27" t="str">
        <f t="shared" si="29"/>
        <v/>
      </c>
      <c r="U621" s="49" t="str">
        <f t="shared" si="30"/>
        <v/>
      </c>
    </row>
    <row r="622" spans="1:21" ht="21.95" customHeight="1" x14ac:dyDescent="0.15">
      <c r="A622" s="282"/>
      <c r="B622" s="282"/>
      <c r="C622" s="282"/>
      <c r="D622" s="283"/>
      <c r="E622" s="283"/>
      <c r="F622" s="283"/>
      <c r="G622" s="284"/>
      <c r="H622" s="284"/>
      <c r="I622" s="285"/>
      <c r="J622" s="286"/>
      <c r="K622" s="319">
        <f t="shared" si="28"/>
        <v>0</v>
      </c>
      <c r="L622" s="292"/>
      <c r="M622" s="293"/>
      <c r="N622" s="292"/>
      <c r="O622" s="293"/>
      <c r="P622" s="282"/>
      <c r="Q622" s="282"/>
      <c r="R622" s="282"/>
      <c r="S622" s="282"/>
      <c r="T622" s="27" t="str">
        <f t="shared" si="29"/>
        <v/>
      </c>
      <c r="U622" s="49" t="str">
        <f t="shared" si="30"/>
        <v/>
      </c>
    </row>
    <row r="623" spans="1:21" ht="21.95" customHeight="1" x14ac:dyDescent="0.15">
      <c r="A623" s="282"/>
      <c r="B623" s="282"/>
      <c r="C623" s="282"/>
      <c r="D623" s="283"/>
      <c r="E623" s="283"/>
      <c r="F623" s="283"/>
      <c r="G623" s="284"/>
      <c r="H623" s="284"/>
      <c r="I623" s="285"/>
      <c r="J623" s="286"/>
      <c r="K623" s="319">
        <f t="shared" si="28"/>
        <v>0</v>
      </c>
      <c r="L623" s="292"/>
      <c r="M623" s="293"/>
      <c r="N623" s="292"/>
      <c r="O623" s="293"/>
      <c r="P623" s="282"/>
      <c r="Q623" s="282"/>
      <c r="R623" s="282"/>
      <c r="S623" s="282"/>
      <c r="T623" s="27" t="str">
        <f t="shared" si="29"/>
        <v/>
      </c>
      <c r="U623" s="49" t="str">
        <f t="shared" si="30"/>
        <v/>
      </c>
    </row>
    <row r="624" spans="1:21" ht="21.95" customHeight="1" x14ac:dyDescent="0.15">
      <c r="A624" s="282"/>
      <c r="B624" s="282"/>
      <c r="C624" s="282"/>
      <c r="D624" s="283"/>
      <c r="E624" s="283"/>
      <c r="F624" s="283"/>
      <c r="G624" s="284"/>
      <c r="H624" s="284"/>
      <c r="I624" s="285"/>
      <c r="J624" s="286"/>
      <c r="K624" s="319">
        <f t="shared" si="28"/>
        <v>0</v>
      </c>
      <c r="L624" s="292"/>
      <c r="M624" s="293"/>
      <c r="N624" s="292"/>
      <c r="O624" s="293"/>
      <c r="P624" s="282"/>
      <c r="Q624" s="282"/>
      <c r="R624" s="282"/>
      <c r="S624" s="282"/>
      <c r="T624" s="27" t="str">
        <f t="shared" si="29"/>
        <v/>
      </c>
      <c r="U624" s="49" t="str">
        <f t="shared" si="30"/>
        <v/>
      </c>
    </row>
    <row r="625" spans="1:21" ht="21.95" customHeight="1" x14ac:dyDescent="0.15">
      <c r="A625" s="282"/>
      <c r="B625" s="282"/>
      <c r="C625" s="282"/>
      <c r="D625" s="283"/>
      <c r="E625" s="283"/>
      <c r="F625" s="283"/>
      <c r="G625" s="284"/>
      <c r="H625" s="284"/>
      <c r="I625" s="285"/>
      <c r="J625" s="286"/>
      <c r="K625" s="319">
        <f t="shared" si="28"/>
        <v>0</v>
      </c>
      <c r="L625" s="292"/>
      <c r="M625" s="293"/>
      <c r="N625" s="292"/>
      <c r="O625" s="293"/>
      <c r="P625" s="282"/>
      <c r="Q625" s="282"/>
      <c r="R625" s="282"/>
      <c r="S625" s="282"/>
      <c r="T625" s="27" t="str">
        <f t="shared" si="29"/>
        <v/>
      </c>
      <c r="U625" s="49" t="str">
        <f t="shared" si="30"/>
        <v/>
      </c>
    </row>
    <row r="626" spans="1:21" ht="21.95" customHeight="1" x14ac:dyDescent="0.15">
      <c r="A626" s="282"/>
      <c r="B626" s="282"/>
      <c r="C626" s="282"/>
      <c r="D626" s="283"/>
      <c r="E626" s="283"/>
      <c r="F626" s="283"/>
      <c r="G626" s="284"/>
      <c r="H626" s="284"/>
      <c r="I626" s="285"/>
      <c r="J626" s="286"/>
      <c r="K626" s="319">
        <f t="shared" si="28"/>
        <v>0</v>
      </c>
      <c r="L626" s="292"/>
      <c r="M626" s="293"/>
      <c r="N626" s="292"/>
      <c r="O626" s="293"/>
      <c r="P626" s="282"/>
      <c r="Q626" s="282"/>
      <c r="R626" s="282"/>
      <c r="S626" s="282"/>
      <c r="T626" s="27" t="str">
        <f t="shared" si="29"/>
        <v/>
      </c>
      <c r="U626" s="49" t="str">
        <f t="shared" si="30"/>
        <v/>
      </c>
    </row>
    <row r="627" spans="1:21" ht="21.95" customHeight="1" x14ac:dyDescent="0.15">
      <c r="A627" s="282"/>
      <c r="B627" s="282"/>
      <c r="C627" s="282"/>
      <c r="D627" s="283"/>
      <c r="E627" s="283"/>
      <c r="F627" s="283"/>
      <c r="G627" s="284"/>
      <c r="H627" s="284"/>
      <c r="I627" s="285"/>
      <c r="J627" s="286"/>
      <c r="K627" s="319">
        <f t="shared" si="28"/>
        <v>0</v>
      </c>
      <c r="L627" s="292"/>
      <c r="M627" s="293"/>
      <c r="N627" s="292"/>
      <c r="O627" s="293"/>
      <c r="P627" s="282"/>
      <c r="Q627" s="282"/>
      <c r="R627" s="282"/>
      <c r="S627" s="282"/>
      <c r="T627" s="27" t="str">
        <f t="shared" si="29"/>
        <v/>
      </c>
      <c r="U627" s="49" t="str">
        <f t="shared" si="30"/>
        <v/>
      </c>
    </row>
    <row r="628" spans="1:21" ht="21.95" customHeight="1" x14ac:dyDescent="0.15">
      <c r="A628" s="282"/>
      <c r="B628" s="282"/>
      <c r="C628" s="282"/>
      <c r="D628" s="283"/>
      <c r="E628" s="283"/>
      <c r="F628" s="283"/>
      <c r="G628" s="284"/>
      <c r="H628" s="284"/>
      <c r="I628" s="285"/>
      <c r="J628" s="286"/>
      <c r="K628" s="319"/>
      <c r="L628" s="292"/>
      <c r="M628" s="293"/>
      <c r="N628" s="292"/>
      <c r="O628" s="293"/>
      <c r="P628" s="282"/>
      <c r="Q628" s="282"/>
      <c r="R628" s="282"/>
      <c r="S628" s="282"/>
      <c r="T628" s="27" t="str">
        <f t="shared" si="29"/>
        <v/>
      </c>
      <c r="U628" s="49" t="str">
        <f t="shared" si="30"/>
        <v/>
      </c>
    </row>
    <row r="629" spans="1:21" ht="21.95" customHeight="1" x14ac:dyDescent="0.15">
      <c r="A629" s="282"/>
      <c r="B629" s="282"/>
      <c r="C629" s="282"/>
      <c r="D629" s="283"/>
      <c r="E629" s="283"/>
      <c r="F629" s="283"/>
      <c r="G629" s="284"/>
      <c r="H629" s="284"/>
      <c r="I629" s="285"/>
      <c r="J629" s="286"/>
      <c r="K629" s="319"/>
      <c r="L629" s="292"/>
      <c r="M629" s="293"/>
      <c r="N629" s="292"/>
      <c r="O629" s="293"/>
      <c r="P629" s="282"/>
      <c r="Q629" s="282"/>
      <c r="R629" s="282"/>
      <c r="S629" s="282"/>
      <c r="T629" s="27" t="str">
        <f t="shared" si="29"/>
        <v/>
      </c>
      <c r="U629" s="49" t="str">
        <f t="shared" si="30"/>
        <v/>
      </c>
    </row>
    <row r="630" spans="1:21" ht="21.95" customHeight="1" x14ac:dyDescent="0.15">
      <c r="A630" s="282"/>
      <c r="B630" s="282"/>
      <c r="C630" s="282"/>
      <c r="D630" s="283"/>
      <c r="E630" s="283"/>
      <c r="F630" s="283"/>
      <c r="G630" s="284"/>
      <c r="H630" s="284"/>
      <c r="I630" s="285"/>
      <c r="J630" s="286"/>
      <c r="K630" s="319"/>
      <c r="L630" s="292"/>
      <c r="M630" s="293"/>
      <c r="N630" s="292"/>
      <c r="O630" s="293"/>
      <c r="P630" s="282"/>
      <c r="Q630" s="282"/>
      <c r="R630" s="282"/>
      <c r="S630" s="282"/>
      <c r="T630" s="27" t="str">
        <f t="shared" si="29"/>
        <v/>
      </c>
      <c r="U630" s="49" t="str">
        <f t="shared" si="30"/>
        <v/>
      </c>
    </row>
    <row r="631" spans="1:21" ht="21.95" customHeight="1" x14ac:dyDescent="0.15">
      <c r="A631" s="282"/>
      <c r="B631" s="282"/>
      <c r="C631" s="282"/>
      <c r="D631" s="283"/>
      <c r="E631" s="283"/>
      <c r="F631" s="283"/>
      <c r="G631" s="284"/>
      <c r="H631" s="284"/>
      <c r="I631" s="285"/>
      <c r="J631" s="286"/>
      <c r="K631" s="319"/>
      <c r="L631" s="292"/>
      <c r="M631" s="293"/>
      <c r="N631" s="292"/>
      <c r="O631" s="293"/>
      <c r="P631" s="282"/>
      <c r="Q631" s="282"/>
      <c r="R631" s="282"/>
      <c r="S631" s="282"/>
      <c r="T631" s="27" t="str">
        <f t="shared" si="29"/>
        <v/>
      </c>
      <c r="U631" s="49" t="str">
        <f t="shared" si="30"/>
        <v/>
      </c>
    </row>
    <row r="632" spans="1:21" ht="21.95" customHeight="1" x14ac:dyDescent="0.15">
      <c r="A632" s="282"/>
      <c r="B632" s="282"/>
      <c r="C632" s="282"/>
      <c r="D632" s="283"/>
      <c r="E632" s="283"/>
      <c r="F632" s="283"/>
      <c r="G632" s="284"/>
      <c r="H632" s="284"/>
      <c r="I632" s="285"/>
      <c r="J632" s="286"/>
      <c r="K632" s="319"/>
      <c r="L632" s="292"/>
      <c r="M632" s="293"/>
      <c r="N632" s="292"/>
      <c r="O632" s="293"/>
      <c r="P632" s="282"/>
      <c r="Q632" s="282"/>
      <c r="R632" s="282"/>
      <c r="S632" s="282"/>
      <c r="T632" s="27" t="str">
        <f t="shared" si="29"/>
        <v/>
      </c>
      <c r="U632" s="49" t="str">
        <f t="shared" si="30"/>
        <v/>
      </c>
    </row>
    <row r="633" spans="1:21" ht="21.95" customHeight="1" x14ac:dyDescent="0.15">
      <c r="A633" s="282"/>
      <c r="B633" s="282"/>
      <c r="C633" s="282"/>
      <c r="D633" s="283"/>
      <c r="E633" s="283"/>
      <c r="F633" s="283"/>
      <c r="G633" s="284"/>
      <c r="H633" s="284"/>
      <c r="I633" s="285"/>
      <c r="J633" s="286"/>
      <c r="K633" s="319"/>
      <c r="L633" s="292"/>
      <c r="M633" s="293"/>
      <c r="N633" s="292"/>
      <c r="O633" s="293"/>
      <c r="P633" s="282"/>
      <c r="Q633" s="282"/>
      <c r="R633" s="282"/>
      <c r="S633" s="282"/>
      <c r="T633" s="27" t="str">
        <f t="shared" si="29"/>
        <v/>
      </c>
      <c r="U633" s="49" t="str">
        <f t="shared" si="30"/>
        <v/>
      </c>
    </row>
    <row r="634" spans="1:21" ht="21.95" customHeight="1" x14ac:dyDescent="0.15">
      <c r="A634" s="282"/>
      <c r="B634" s="282"/>
      <c r="C634" s="282"/>
      <c r="D634" s="283"/>
      <c r="E634" s="283"/>
      <c r="F634" s="283"/>
      <c r="G634" s="284"/>
      <c r="H634" s="284"/>
      <c r="I634" s="285"/>
      <c r="J634" s="286"/>
      <c r="K634" s="319"/>
      <c r="L634" s="292"/>
      <c r="M634" s="293"/>
      <c r="N634" s="292"/>
      <c r="O634" s="293"/>
      <c r="P634" s="282"/>
      <c r="Q634" s="282"/>
      <c r="R634" s="282"/>
      <c r="S634" s="282"/>
      <c r="T634" s="27" t="str">
        <f t="shared" si="29"/>
        <v/>
      </c>
      <c r="U634" s="49" t="str">
        <f t="shared" si="30"/>
        <v/>
      </c>
    </row>
    <row r="635" spans="1:21" ht="21.95" customHeight="1" x14ac:dyDescent="0.15">
      <c r="A635" s="282"/>
      <c r="B635" s="282"/>
      <c r="C635" s="282"/>
      <c r="D635" s="283"/>
      <c r="E635" s="283"/>
      <c r="F635" s="283"/>
      <c r="G635" s="284"/>
      <c r="H635" s="284"/>
      <c r="I635" s="285"/>
      <c r="J635" s="286"/>
      <c r="K635" s="319"/>
      <c r="L635" s="292"/>
      <c r="M635" s="293"/>
      <c r="N635" s="292"/>
      <c r="O635" s="293"/>
      <c r="P635" s="282"/>
      <c r="Q635" s="282"/>
      <c r="R635" s="282"/>
      <c r="S635" s="282"/>
      <c r="T635" s="27" t="str">
        <f t="shared" si="29"/>
        <v/>
      </c>
      <c r="U635" s="49" t="str">
        <f t="shared" si="30"/>
        <v/>
      </c>
    </row>
    <row r="636" spans="1:21" ht="21.95" customHeight="1" x14ac:dyDescent="0.15">
      <c r="A636" s="282"/>
      <c r="B636" s="282"/>
      <c r="C636" s="282"/>
      <c r="D636" s="283"/>
      <c r="E636" s="283"/>
      <c r="F636" s="283"/>
      <c r="G636" s="284"/>
      <c r="H636" s="284"/>
      <c r="I636" s="285"/>
      <c r="J636" s="286"/>
      <c r="K636" s="319"/>
      <c r="L636" s="292"/>
      <c r="M636" s="293"/>
      <c r="N636" s="292"/>
      <c r="O636" s="293"/>
      <c r="P636" s="282"/>
      <c r="Q636" s="282"/>
      <c r="R636" s="282"/>
      <c r="S636" s="282"/>
      <c r="T636" s="27" t="str">
        <f t="shared" si="29"/>
        <v/>
      </c>
      <c r="U636" s="49" t="str">
        <f t="shared" si="30"/>
        <v/>
      </c>
    </row>
    <row r="637" spans="1:21" ht="21.95" customHeight="1" x14ac:dyDescent="0.15">
      <c r="A637" s="282"/>
      <c r="B637" s="282"/>
      <c r="C637" s="282"/>
      <c r="D637" s="283"/>
      <c r="E637" s="283"/>
      <c r="F637" s="283"/>
      <c r="G637" s="284"/>
      <c r="H637" s="284"/>
      <c r="I637" s="285"/>
      <c r="J637" s="286"/>
      <c r="K637" s="319"/>
      <c r="L637" s="292"/>
      <c r="M637" s="293"/>
      <c r="N637" s="292"/>
      <c r="O637" s="293"/>
      <c r="P637" s="282"/>
      <c r="Q637" s="282"/>
      <c r="R637" s="282"/>
      <c r="S637" s="282"/>
      <c r="T637" s="27" t="str">
        <f t="shared" si="29"/>
        <v/>
      </c>
      <c r="U637" s="49" t="str">
        <f t="shared" si="30"/>
        <v/>
      </c>
    </row>
    <row r="638" spans="1:21" ht="21.95" customHeight="1" x14ac:dyDescent="0.15">
      <c r="A638" s="282"/>
      <c r="B638" s="282"/>
      <c r="C638" s="282"/>
      <c r="D638" s="283"/>
      <c r="E638" s="283"/>
      <c r="F638" s="283"/>
      <c r="G638" s="284"/>
      <c r="H638" s="284"/>
      <c r="I638" s="285"/>
      <c r="J638" s="286"/>
      <c r="K638" s="319"/>
      <c r="L638" s="292"/>
      <c r="M638" s="293"/>
      <c r="N638" s="292"/>
      <c r="O638" s="293"/>
      <c r="P638" s="282"/>
      <c r="Q638" s="282"/>
      <c r="R638" s="282"/>
      <c r="S638" s="282"/>
      <c r="T638" s="27" t="str">
        <f t="shared" si="29"/>
        <v/>
      </c>
      <c r="U638" s="49" t="str">
        <f t="shared" si="30"/>
        <v/>
      </c>
    </row>
    <row r="639" spans="1:21" ht="21.95" customHeight="1" x14ac:dyDescent="0.15">
      <c r="A639" s="282"/>
      <c r="B639" s="282"/>
      <c r="C639" s="282"/>
      <c r="D639" s="283"/>
      <c r="E639" s="283"/>
      <c r="F639" s="283"/>
      <c r="G639" s="284"/>
      <c r="H639" s="284"/>
      <c r="I639" s="285"/>
      <c r="J639" s="286"/>
      <c r="K639" s="319"/>
      <c r="L639" s="292"/>
      <c r="M639" s="293"/>
      <c r="N639" s="292"/>
      <c r="O639" s="293"/>
      <c r="P639" s="282"/>
      <c r="Q639" s="282"/>
      <c r="R639" s="282"/>
      <c r="S639" s="282"/>
      <c r="T639" s="27" t="str">
        <f t="shared" si="29"/>
        <v/>
      </c>
      <c r="U639" s="49" t="str">
        <f t="shared" si="30"/>
        <v/>
      </c>
    </row>
    <row r="640" spans="1:21" ht="21.95" customHeight="1" x14ac:dyDescent="0.15">
      <c r="A640" s="282"/>
      <c r="B640" s="282"/>
      <c r="C640" s="282"/>
      <c r="D640" s="283"/>
      <c r="E640" s="283"/>
      <c r="F640" s="283"/>
      <c r="G640" s="284"/>
      <c r="H640" s="284"/>
      <c r="I640" s="285"/>
      <c r="J640" s="286"/>
      <c r="K640" s="319"/>
      <c r="L640" s="292"/>
      <c r="M640" s="293"/>
      <c r="N640" s="292"/>
      <c r="O640" s="293"/>
      <c r="P640" s="282"/>
      <c r="Q640" s="282"/>
      <c r="R640" s="282"/>
      <c r="S640" s="282"/>
      <c r="T640" s="27" t="str">
        <f t="shared" si="29"/>
        <v/>
      </c>
      <c r="U640" s="49" t="str">
        <f t="shared" si="30"/>
        <v/>
      </c>
    </row>
    <row r="641" spans="1:21" ht="21.95" customHeight="1" x14ac:dyDescent="0.15">
      <c r="A641" s="282"/>
      <c r="B641" s="282"/>
      <c r="C641" s="282"/>
      <c r="D641" s="283"/>
      <c r="E641" s="283"/>
      <c r="F641" s="283"/>
      <c r="G641" s="284"/>
      <c r="H641" s="284"/>
      <c r="I641" s="285"/>
      <c r="J641" s="286"/>
      <c r="K641" s="319"/>
      <c r="L641" s="292"/>
      <c r="M641" s="293"/>
      <c r="N641" s="292"/>
      <c r="O641" s="293"/>
      <c r="P641" s="282"/>
      <c r="Q641" s="282"/>
      <c r="R641" s="282"/>
      <c r="S641" s="282"/>
      <c r="T641" s="27" t="str">
        <f t="shared" si="29"/>
        <v/>
      </c>
      <c r="U641" s="49" t="str">
        <f t="shared" si="30"/>
        <v/>
      </c>
    </row>
    <row r="642" spans="1:21" ht="21.95" customHeight="1" x14ac:dyDescent="0.15">
      <c r="A642" s="282"/>
      <c r="B642" s="282"/>
      <c r="C642" s="282"/>
      <c r="D642" s="283"/>
      <c r="E642" s="283"/>
      <c r="F642" s="283"/>
      <c r="G642" s="284"/>
      <c r="H642" s="284"/>
      <c r="I642" s="285"/>
      <c r="J642" s="286"/>
      <c r="K642" s="319"/>
      <c r="L642" s="292"/>
      <c r="M642" s="293"/>
      <c r="N642" s="292"/>
      <c r="O642" s="293"/>
      <c r="P642" s="282"/>
      <c r="Q642" s="282"/>
      <c r="R642" s="282"/>
      <c r="S642" s="282"/>
      <c r="T642" s="27" t="str">
        <f t="shared" si="29"/>
        <v/>
      </c>
      <c r="U642" s="49" t="str">
        <f t="shared" si="30"/>
        <v/>
      </c>
    </row>
    <row r="643" spans="1:21" ht="21.95" customHeight="1" x14ac:dyDescent="0.15">
      <c r="A643" s="282"/>
      <c r="B643" s="282"/>
      <c r="C643" s="282"/>
      <c r="D643" s="283"/>
      <c r="E643" s="283"/>
      <c r="F643" s="283"/>
      <c r="G643" s="284"/>
      <c r="H643" s="284"/>
      <c r="I643" s="285"/>
      <c r="J643" s="286"/>
      <c r="K643" s="319"/>
      <c r="L643" s="292"/>
      <c r="M643" s="293"/>
      <c r="N643" s="292"/>
      <c r="O643" s="293"/>
      <c r="P643" s="282"/>
      <c r="Q643" s="282"/>
      <c r="R643" s="282"/>
      <c r="S643" s="282"/>
      <c r="T643" s="27" t="str">
        <f t="shared" si="29"/>
        <v/>
      </c>
      <c r="U643" s="49" t="str">
        <f t="shared" si="30"/>
        <v/>
      </c>
    </row>
    <row r="644" spans="1:21" ht="21.95" customHeight="1" x14ac:dyDescent="0.15">
      <c r="A644" s="282"/>
      <c r="B644" s="282"/>
      <c r="C644" s="282"/>
      <c r="D644" s="283"/>
      <c r="E644" s="283"/>
      <c r="F644" s="283"/>
      <c r="G644" s="284"/>
      <c r="H644" s="284"/>
      <c r="I644" s="285"/>
      <c r="J644" s="286"/>
      <c r="K644" s="319"/>
      <c r="L644" s="292"/>
      <c r="M644" s="293"/>
      <c r="N644" s="292"/>
      <c r="O644" s="293"/>
      <c r="P644" s="282"/>
      <c r="Q644" s="282"/>
      <c r="R644" s="282"/>
      <c r="S644" s="282"/>
      <c r="T644" s="27" t="str">
        <f t="shared" si="29"/>
        <v/>
      </c>
      <c r="U644" s="49" t="str">
        <f t="shared" si="30"/>
        <v/>
      </c>
    </row>
    <row r="645" spans="1:21" ht="21.95" customHeight="1" x14ac:dyDescent="0.15">
      <c r="A645" s="282"/>
      <c r="B645" s="282"/>
      <c r="C645" s="282"/>
      <c r="D645" s="283"/>
      <c r="E645" s="283"/>
      <c r="F645" s="283"/>
      <c r="G645" s="284"/>
      <c r="H645" s="284"/>
      <c r="I645" s="285"/>
      <c r="J645" s="286"/>
      <c r="K645" s="319"/>
      <c r="L645" s="292"/>
      <c r="M645" s="293"/>
      <c r="N645" s="292"/>
      <c r="O645" s="293"/>
      <c r="P645" s="282"/>
      <c r="Q645" s="282"/>
      <c r="R645" s="282"/>
      <c r="S645" s="282"/>
      <c r="T645" s="27" t="str">
        <f t="shared" si="29"/>
        <v/>
      </c>
      <c r="U645" s="49" t="str">
        <f t="shared" si="30"/>
        <v/>
      </c>
    </row>
    <row r="646" spans="1:21" ht="21.95" customHeight="1" x14ac:dyDescent="0.15">
      <c r="A646" s="282"/>
      <c r="B646" s="282"/>
      <c r="C646" s="282"/>
      <c r="D646" s="283"/>
      <c r="E646" s="283"/>
      <c r="F646" s="283"/>
      <c r="G646" s="284"/>
      <c r="H646" s="284"/>
      <c r="I646" s="285"/>
      <c r="J646" s="286"/>
      <c r="K646" s="319"/>
      <c r="L646" s="292"/>
      <c r="M646" s="293"/>
      <c r="N646" s="292"/>
      <c r="O646" s="293"/>
      <c r="P646" s="282"/>
      <c r="Q646" s="282"/>
      <c r="R646" s="282"/>
      <c r="S646" s="282"/>
      <c r="T646" s="27" t="str">
        <f t="shared" si="29"/>
        <v/>
      </c>
      <c r="U646" s="49" t="str">
        <f t="shared" si="30"/>
        <v/>
      </c>
    </row>
    <row r="647" spans="1:21" ht="21.95" customHeight="1" x14ac:dyDescent="0.15">
      <c r="A647" s="282"/>
      <c r="B647" s="282"/>
      <c r="C647" s="282"/>
      <c r="D647" s="283"/>
      <c r="E647" s="283"/>
      <c r="F647" s="283"/>
      <c r="G647" s="284"/>
      <c r="H647" s="284"/>
      <c r="I647" s="285"/>
      <c r="J647" s="286"/>
      <c r="K647" s="319"/>
      <c r="L647" s="292"/>
      <c r="M647" s="293"/>
      <c r="N647" s="292"/>
      <c r="O647" s="293"/>
      <c r="P647" s="282"/>
      <c r="Q647" s="282"/>
      <c r="R647" s="282"/>
      <c r="S647" s="282"/>
      <c r="T647" s="27" t="str">
        <f t="shared" ref="T647:T710" si="31">CONCATENATE(L647,C647)</f>
        <v/>
      </c>
      <c r="U647" s="49" t="str">
        <f t="shared" ref="U647:U710" si="32">CONCATENATE(N647,H647)</f>
        <v/>
      </c>
    </row>
    <row r="648" spans="1:21" ht="21.95" customHeight="1" x14ac:dyDescent="0.15">
      <c r="A648" s="282"/>
      <c r="B648" s="282"/>
      <c r="C648" s="282"/>
      <c r="D648" s="283"/>
      <c r="E648" s="283"/>
      <c r="F648" s="283"/>
      <c r="G648" s="284"/>
      <c r="H648" s="284"/>
      <c r="I648" s="285"/>
      <c r="J648" s="286"/>
      <c r="K648" s="319"/>
      <c r="L648" s="292"/>
      <c r="M648" s="293"/>
      <c r="N648" s="292"/>
      <c r="O648" s="293"/>
      <c r="P648" s="282"/>
      <c r="Q648" s="282"/>
      <c r="R648" s="282"/>
      <c r="S648" s="282"/>
      <c r="T648" s="27" t="str">
        <f t="shared" si="31"/>
        <v/>
      </c>
      <c r="U648" s="49" t="str">
        <f t="shared" si="32"/>
        <v/>
      </c>
    </row>
    <row r="649" spans="1:21" ht="21.95" customHeight="1" x14ac:dyDescent="0.15">
      <c r="A649" s="282"/>
      <c r="B649" s="282"/>
      <c r="C649" s="282"/>
      <c r="D649" s="283"/>
      <c r="E649" s="283"/>
      <c r="F649" s="283"/>
      <c r="G649" s="284"/>
      <c r="H649" s="284"/>
      <c r="I649" s="285"/>
      <c r="J649" s="286"/>
      <c r="K649" s="319"/>
      <c r="L649" s="292"/>
      <c r="M649" s="293"/>
      <c r="N649" s="292"/>
      <c r="O649" s="293"/>
      <c r="P649" s="282"/>
      <c r="Q649" s="282"/>
      <c r="R649" s="282"/>
      <c r="S649" s="282"/>
      <c r="T649" s="27" t="str">
        <f t="shared" si="31"/>
        <v/>
      </c>
      <c r="U649" s="49" t="str">
        <f t="shared" si="32"/>
        <v/>
      </c>
    </row>
    <row r="650" spans="1:21" ht="21.95" customHeight="1" x14ac:dyDescent="0.15">
      <c r="A650" s="282"/>
      <c r="B650" s="282"/>
      <c r="C650" s="282"/>
      <c r="D650" s="283"/>
      <c r="E650" s="283"/>
      <c r="F650" s="283"/>
      <c r="G650" s="284"/>
      <c r="H650" s="284"/>
      <c r="I650" s="285"/>
      <c r="J650" s="286"/>
      <c r="K650" s="319"/>
      <c r="L650" s="292"/>
      <c r="M650" s="293"/>
      <c r="N650" s="292"/>
      <c r="O650" s="293"/>
      <c r="P650" s="282"/>
      <c r="Q650" s="282"/>
      <c r="R650" s="282"/>
      <c r="S650" s="282"/>
      <c r="T650" s="27" t="str">
        <f t="shared" si="31"/>
        <v/>
      </c>
      <c r="U650" s="49" t="str">
        <f t="shared" si="32"/>
        <v/>
      </c>
    </row>
    <row r="651" spans="1:21" ht="21.95" customHeight="1" x14ac:dyDescent="0.15">
      <c r="A651" s="282"/>
      <c r="B651" s="282"/>
      <c r="C651" s="282"/>
      <c r="D651" s="283"/>
      <c r="E651" s="283"/>
      <c r="F651" s="283"/>
      <c r="G651" s="284"/>
      <c r="H651" s="284"/>
      <c r="I651" s="285"/>
      <c r="J651" s="286"/>
      <c r="K651" s="319"/>
      <c r="L651" s="292"/>
      <c r="M651" s="293"/>
      <c r="N651" s="292"/>
      <c r="O651" s="293"/>
      <c r="P651" s="282"/>
      <c r="Q651" s="282"/>
      <c r="R651" s="282"/>
      <c r="S651" s="282"/>
      <c r="T651" s="27" t="str">
        <f t="shared" si="31"/>
        <v/>
      </c>
      <c r="U651" s="49" t="str">
        <f t="shared" si="32"/>
        <v/>
      </c>
    </row>
    <row r="652" spans="1:21" ht="21.95" customHeight="1" x14ac:dyDescent="0.15">
      <c r="A652" s="282"/>
      <c r="B652" s="282"/>
      <c r="C652" s="282"/>
      <c r="D652" s="283"/>
      <c r="E652" s="283"/>
      <c r="F652" s="283"/>
      <c r="G652" s="284"/>
      <c r="H652" s="284"/>
      <c r="I652" s="285"/>
      <c r="J652" s="286"/>
      <c r="K652" s="319"/>
      <c r="L652" s="292"/>
      <c r="M652" s="293"/>
      <c r="N652" s="292"/>
      <c r="O652" s="293"/>
      <c r="P652" s="282"/>
      <c r="Q652" s="282"/>
      <c r="R652" s="282"/>
      <c r="S652" s="282"/>
      <c r="T652" s="27" t="str">
        <f t="shared" si="31"/>
        <v/>
      </c>
      <c r="U652" s="49" t="str">
        <f t="shared" si="32"/>
        <v/>
      </c>
    </row>
    <row r="653" spans="1:21" ht="21.95" customHeight="1" x14ac:dyDescent="0.15">
      <c r="A653" s="282"/>
      <c r="B653" s="282"/>
      <c r="C653" s="282"/>
      <c r="D653" s="283"/>
      <c r="E653" s="283"/>
      <c r="F653" s="283"/>
      <c r="G653" s="284"/>
      <c r="H653" s="284"/>
      <c r="I653" s="285"/>
      <c r="J653" s="286"/>
      <c r="K653" s="319"/>
      <c r="L653" s="292"/>
      <c r="M653" s="293"/>
      <c r="N653" s="292"/>
      <c r="O653" s="293"/>
      <c r="P653" s="282"/>
      <c r="Q653" s="282"/>
      <c r="R653" s="282"/>
      <c r="S653" s="282"/>
      <c r="T653" s="27" t="str">
        <f t="shared" si="31"/>
        <v/>
      </c>
      <c r="U653" s="49" t="str">
        <f t="shared" si="32"/>
        <v/>
      </c>
    </row>
    <row r="654" spans="1:21" ht="21.95" customHeight="1" x14ac:dyDescent="0.15">
      <c r="A654" s="282"/>
      <c r="B654" s="282"/>
      <c r="C654" s="282"/>
      <c r="D654" s="283"/>
      <c r="E654" s="283"/>
      <c r="F654" s="283"/>
      <c r="G654" s="284"/>
      <c r="H654" s="284"/>
      <c r="I654" s="285"/>
      <c r="J654" s="286"/>
      <c r="K654" s="319"/>
      <c r="L654" s="292"/>
      <c r="M654" s="293"/>
      <c r="N654" s="292"/>
      <c r="O654" s="293"/>
      <c r="P654" s="282"/>
      <c r="Q654" s="282"/>
      <c r="R654" s="282"/>
      <c r="S654" s="282"/>
      <c r="T654" s="27" t="str">
        <f t="shared" si="31"/>
        <v/>
      </c>
      <c r="U654" s="49" t="str">
        <f t="shared" si="32"/>
        <v/>
      </c>
    </row>
    <row r="655" spans="1:21" ht="21.95" customHeight="1" x14ac:dyDescent="0.15">
      <c r="A655" s="282"/>
      <c r="B655" s="282"/>
      <c r="C655" s="282"/>
      <c r="D655" s="283"/>
      <c r="E655" s="283"/>
      <c r="F655" s="283"/>
      <c r="G655" s="284"/>
      <c r="H655" s="284"/>
      <c r="I655" s="285"/>
      <c r="J655" s="286"/>
      <c r="K655" s="319"/>
      <c r="L655" s="292"/>
      <c r="M655" s="293"/>
      <c r="N655" s="292"/>
      <c r="O655" s="293"/>
      <c r="P655" s="282"/>
      <c r="Q655" s="282"/>
      <c r="R655" s="282"/>
      <c r="S655" s="282"/>
      <c r="T655" s="27" t="str">
        <f t="shared" si="31"/>
        <v/>
      </c>
      <c r="U655" s="49" t="str">
        <f t="shared" si="32"/>
        <v/>
      </c>
    </row>
    <row r="656" spans="1:21" ht="21.95" customHeight="1" x14ac:dyDescent="0.15">
      <c r="A656" s="282"/>
      <c r="B656" s="282"/>
      <c r="C656" s="282"/>
      <c r="D656" s="283"/>
      <c r="E656" s="283"/>
      <c r="F656" s="283"/>
      <c r="G656" s="284"/>
      <c r="H656" s="284"/>
      <c r="I656" s="285"/>
      <c r="J656" s="286"/>
      <c r="K656" s="319"/>
      <c r="L656" s="292"/>
      <c r="M656" s="293"/>
      <c r="N656" s="292"/>
      <c r="O656" s="293"/>
      <c r="P656" s="282"/>
      <c r="Q656" s="282"/>
      <c r="R656" s="282"/>
      <c r="S656" s="282"/>
      <c r="T656" s="27" t="str">
        <f t="shared" si="31"/>
        <v/>
      </c>
      <c r="U656" s="49" t="str">
        <f t="shared" si="32"/>
        <v/>
      </c>
    </row>
    <row r="657" spans="1:21" ht="21.95" customHeight="1" x14ac:dyDescent="0.15">
      <c r="A657" s="282"/>
      <c r="B657" s="282"/>
      <c r="C657" s="282"/>
      <c r="D657" s="283"/>
      <c r="E657" s="283"/>
      <c r="F657" s="283"/>
      <c r="G657" s="284"/>
      <c r="H657" s="284"/>
      <c r="I657" s="285"/>
      <c r="J657" s="286"/>
      <c r="K657" s="319"/>
      <c r="L657" s="292"/>
      <c r="M657" s="293"/>
      <c r="N657" s="292"/>
      <c r="O657" s="293"/>
      <c r="P657" s="282"/>
      <c r="Q657" s="282"/>
      <c r="R657" s="282"/>
      <c r="S657" s="282"/>
      <c r="T657" s="27" t="str">
        <f t="shared" si="31"/>
        <v/>
      </c>
      <c r="U657" s="49" t="str">
        <f t="shared" si="32"/>
        <v/>
      </c>
    </row>
    <row r="658" spans="1:21" ht="21.95" customHeight="1" x14ac:dyDescent="0.15">
      <c r="A658" s="282"/>
      <c r="B658" s="282"/>
      <c r="C658" s="282"/>
      <c r="D658" s="283"/>
      <c r="E658" s="283"/>
      <c r="F658" s="283"/>
      <c r="G658" s="284"/>
      <c r="H658" s="284"/>
      <c r="I658" s="285"/>
      <c r="J658" s="286"/>
      <c r="K658" s="319"/>
      <c r="L658" s="292"/>
      <c r="M658" s="293"/>
      <c r="N658" s="292"/>
      <c r="O658" s="293"/>
      <c r="P658" s="282"/>
      <c r="Q658" s="282"/>
      <c r="R658" s="282"/>
      <c r="S658" s="282"/>
      <c r="T658" s="27" t="str">
        <f t="shared" si="31"/>
        <v/>
      </c>
      <c r="U658" s="49" t="str">
        <f t="shared" si="32"/>
        <v/>
      </c>
    </row>
    <row r="659" spans="1:21" ht="21.95" customHeight="1" x14ac:dyDescent="0.15">
      <c r="A659" s="282"/>
      <c r="B659" s="282"/>
      <c r="C659" s="282"/>
      <c r="D659" s="283"/>
      <c r="E659" s="283"/>
      <c r="F659" s="283"/>
      <c r="G659" s="284"/>
      <c r="H659" s="284"/>
      <c r="I659" s="285"/>
      <c r="J659" s="286"/>
      <c r="K659" s="319"/>
      <c r="L659" s="292"/>
      <c r="M659" s="293"/>
      <c r="N659" s="292"/>
      <c r="O659" s="293"/>
      <c r="P659" s="282"/>
      <c r="Q659" s="282"/>
      <c r="R659" s="282"/>
      <c r="S659" s="282"/>
      <c r="T659" s="27" t="str">
        <f t="shared" si="31"/>
        <v/>
      </c>
      <c r="U659" s="49" t="str">
        <f t="shared" si="32"/>
        <v/>
      </c>
    </row>
    <row r="660" spans="1:21" ht="21.95" customHeight="1" x14ac:dyDescent="0.15">
      <c r="A660" s="282"/>
      <c r="B660" s="282"/>
      <c r="C660" s="282"/>
      <c r="D660" s="283"/>
      <c r="E660" s="283"/>
      <c r="F660" s="283"/>
      <c r="G660" s="284"/>
      <c r="H660" s="284"/>
      <c r="I660" s="285"/>
      <c r="J660" s="286"/>
      <c r="K660" s="319"/>
      <c r="L660" s="292"/>
      <c r="M660" s="293"/>
      <c r="N660" s="292"/>
      <c r="O660" s="293"/>
      <c r="P660" s="282"/>
      <c r="Q660" s="282"/>
      <c r="R660" s="282"/>
      <c r="S660" s="282"/>
      <c r="T660" s="27" t="str">
        <f t="shared" si="31"/>
        <v/>
      </c>
      <c r="U660" s="49" t="str">
        <f t="shared" si="32"/>
        <v/>
      </c>
    </row>
    <row r="661" spans="1:21" ht="21.95" customHeight="1" x14ac:dyDescent="0.15">
      <c r="A661" s="282"/>
      <c r="B661" s="282"/>
      <c r="C661" s="282"/>
      <c r="D661" s="283"/>
      <c r="E661" s="283"/>
      <c r="F661" s="283"/>
      <c r="G661" s="284"/>
      <c r="H661" s="284"/>
      <c r="I661" s="285"/>
      <c r="J661" s="286"/>
      <c r="K661" s="319"/>
      <c r="L661" s="292"/>
      <c r="M661" s="293"/>
      <c r="N661" s="292"/>
      <c r="O661" s="293"/>
      <c r="P661" s="282"/>
      <c r="Q661" s="282"/>
      <c r="R661" s="282"/>
      <c r="S661" s="282"/>
      <c r="T661" s="27" t="str">
        <f t="shared" si="31"/>
        <v/>
      </c>
      <c r="U661" s="49" t="str">
        <f t="shared" si="32"/>
        <v/>
      </c>
    </row>
    <row r="662" spans="1:21" ht="21.95" customHeight="1" x14ac:dyDescent="0.15">
      <c r="A662" s="282"/>
      <c r="B662" s="282"/>
      <c r="C662" s="282"/>
      <c r="D662" s="283"/>
      <c r="E662" s="283"/>
      <c r="F662" s="283"/>
      <c r="G662" s="284"/>
      <c r="H662" s="284"/>
      <c r="I662" s="285"/>
      <c r="J662" s="286"/>
      <c r="K662" s="319"/>
      <c r="L662" s="292"/>
      <c r="M662" s="293"/>
      <c r="N662" s="292"/>
      <c r="O662" s="293"/>
      <c r="P662" s="282"/>
      <c r="Q662" s="282"/>
      <c r="R662" s="282"/>
      <c r="S662" s="282"/>
      <c r="T662" s="27" t="str">
        <f t="shared" si="31"/>
        <v/>
      </c>
      <c r="U662" s="49" t="str">
        <f t="shared" si="32"/>
        <v/>
      </c>
    </row>
    <row r="663" spans="1:21" ht="21.95" customHeight="1" x14ac:dyDescent="0.15">
      <c r="A663" s="282"/>
      <c r="B663" s="282"/>
      <c r="C663" s="282"/>
      <c r="D663" s="283"/>
      <c r="E663" s="283"/>
      <c r="F663" s="283"/>
      <c r="G663" s="284"/>
      <c r="H663" s="284"/>
      <c r="I663" s="285"/>
      <c r="J663" s="286"/>
      <c r="K663" s="319"/>
      <c r="L663" s="292"/>
      <c r="M663" s="293"/>
      <c r="N663" s="292"/>
      <c r="O663" s="293"/>
      <c r="P663" s="282"/>
      <c r="Q663" s="282"/>
      <c r="R663" s="282"/>
      <c r="S663" s="282"/>
      <c r="T663" s="27" t="str">
        <f t="shared" si="31"/>
        <v/>
      </c>
      <c r="U663" s="49" t="str">
        <f t="shared" si="32"/>
        <v/>
      </c>
    </row>
    <row r="664" spans="1:21" ht="21.95" customHeight="1" x14ac:dyDescent="0.15">
      <c r="A664" s="282"/>
      <c r="B664" s="282"/>
      <c r="C664" s="282"/>
      <c r="D664" s="283"/>
      <c r="E664" s="283"/>
      <c r="F664" s="283"/>
      <c r="G664" s="284"/>
      <c r="H664" s="284"/>
      <c r="I664" s="285"/>
      <c r="J664" s="286"/>
      <c r="K664" s="319"/>
      <c r="L664" s="292"/>
      <c r="M664" s="293"/>
      <c r="N664" s="292"/>
      <c r="O664" s="293"/>
      <c r="P664" s="282"/>
      <c r="Q664" s="282"/>
      <c r="R664" s="282"/>
      <c r="S664" s="282"/>
      <c r="T664" s="27" t="str">
        <f t="shared" si="31"/>
        <v/>
      </c>
      <c r="U664" s="49" t="str">
        <f t="shared" si="32"/>
        <v/>
      </c>
    </row>
    <row r="665" spans="1:21" ht="21.95" customHeight="1" x14ac:dyDescent="0.15">
      <c r="A665" s="282"/>
      <c r="B665" s="282"/>
      <c r="C665" s="282"/>
      <c r="D665" s="283"/>
      <c r="E665" s="283"/>
      <c r="F665" s="283"/>
      <c r="G665" s="284"/>
      <c r="H665" s="284"/>
      <c r="I665" s="285"/>
      <c r="J665" s="286"/>
      <c r="K665" s="319"/>
      <c r="L665" s="292"/>
      <c r="M665" s="293"/>
      <c r="N665" s="292"/>
      <c r="O665" s="293"/>
      <c r="P665" s="282"/>
      <c r="Q665" s="282"/>
      <c r="R665" s="282"/>
      <c r="S665" s="282"/>
      <c r="T665" s="27" t="str">
        <f t="shared" si="31"/>
        <v/>
      </c>
      <c r="U665" s="49" t="str">
        <f t="shared" si="32"/>
        <v/>
      </c>
    </row>
    <row r="666" spans="1:21" ht="21.95" customHeight="1" x14ac:dyDescent="0.15">
      <c r="A666" s="282"/>
      <c r="B666" s="282"/>
      <c r="C666" s="282"/>
      <c r="D666" s="283"/>
      <c r="E666" s="283"/>
      <c r="F666" s="283"/>
      <c r="G666" s="284"/>
      <c r="H666" s="284"/>
      <c r="I666" s="285"/>
      <c r="J666" s="286"/>
      <c r="K666" s="319"/>
      <c r="L666" s="292"/>
      <c r="M666" s="293"/>
      <c r="N666" s="292"/>
      <c r="O666" s="293"/>
      <c r="P666" s="282"/>
      <c r="Q666" s="282"/>
      <c r="R666" s="282"/>
      <c r="S666" s="282"/>
      <c r="T666" s="27" t="str">
        <f t="shared" si="31"/>
        <v/>
      </c>
      <c r="U666" s="49" t="str">
        <f t="shared" si="32"/>
        <v/>
      </c>
    </row>
    <row r="667" spans="1:21" ht="21.95" customHeight="1" x14ac:dyDescent="0.15">
      <c r="L667" s="292"/>
      <c r="M667" s="293"/>
      <c r="N667" s="292"/>
      <c r="O667" s="293"/>
      <c r="T667" s="27" t="str">
        <f t="shared" si="31"/>
        <v/>
      </c>
      <c r="U667" s="49" t="str">
        <f t="shared" si="32"/>
        <v/>
      </c>
    </row>
    <row r="668" spans="1:21" ht="21.95" customHeight="1" x14ac:dyDescent="0.15">
      <c r="L668" s="292"/>
      <c r="M668" s="293"/>
      <c r="N668" s="292"/>
      <c r="O668" s="293"/>
      <c r="T668" s="27" t="str">
        <f t="shared" si="31"/>
        <v/>
      </c>
      <c r="U668" s="49" t="str">
        <f t="shared" si="32"/>
        <v/>
      </c>
    </row>
    <row r="669" spans="1:21" ht="21.95" customHeight="1" x14ac:dyDescent="0.15">
      <c r="L669" s="292"/>
      <c r="M669" s="293"/>
      <c r="N669" s="292"/>
      <c r="O669" s="293"/>
      <c r="T669" s="27" t="str">
        <f t="shared" si="31"/>
        <v/>
      </c>
      <c r="U669" s="49" t="str">
        <f t="shared" si="32"/>
        <v/>
      </c>
    </row>
    <row r="670" spans="1:21" ht="21.95" customHeight="1" x14ac:dyDescent="0.15">
      <c r="L670" s="292"/>
      <c r="M670" s="293"/>
      <c r="N670" s="292"/>
      <c r="O670" s="293"/>
      <c r="T670" s="27" t="str">
        <f t="shared" si="31"/>
        <v/>
      </c>
      <c r="U670" s="49" t="str">
        <f t="shared" si="32"/>
        <v/>
      </c>
    </row>
    <row r="671" spans="1:21" ht="21.95" customHeight="1" x14ac:dyDescent="0.15">
      <c r="L671" s="292"/>
      <c r="M671" s="293"/>
      <c r="N671" s="292"/>
      <c r="O671" s="293"/>
      <c r="T671" s="27" t="str">
        <f t="shared" si="31"/>
        <v/>
      </c>
      <c r="U671" s="49" t="str">
        <f t="shared" si="32"/>
        <v/>
      </c>
    </row>
    <row r="672" spans="1:21" ht="21.95" customHeight="1" x14ac:dyDescent="0.15">
      <c r="L672" s="292"/>
      <c r="M672" s="293"/>
      <c r="N672" s="292"/>
      <c r="O672" s="293"/>
      <c r="T672" s="27" t="str">
        <f t="shared" si="31"/>
        <v/>
      </c>
      <c r="U672" s="49" t="str">
        <f t="shared" si="32"/>
        <v/>
      </c>
    </row>
    <row r="673" spans="12:21" ht="21.95" customHeight="1" x14ac:dyDescent="0.15">
      <c r="L673" s="292"/>
      <c r="M673" s="293"/>
      <c r="N673" s="292"/>
      <c r="O673" s="293"/>
      <c r="T673" s="27" t="str">
        <f t="shared" si="31"/>
        <v/>
      </c>
      <c r="U673" s="49" t="str">
        <f t="shared" si="32"/>
        <v/>
      </c>
    </row>
    <row r="674" spans="12:21" ht="21.95" customHeight="1" x14ac:dyDescent="0.15">
      <c r="L674" s="292"/>
      <c r="M674" s="293"/>
      <c r="N674" s="292"/>
      <c r="O674" s="293"/>
      <c r="T674" s="27" t="str">
        <f t="shared" si="31"/>
        <v/>
      </c>
      <c r="U674" s="49" t="str">
        <f t="shared" si="32"/>
        <v/>
      </c>
    </row>
    <row r="675" spans="12:21" ht="21.95" customHeight="1" x14ac:dyDescent="0.15">
      <c r="L675" s="292"/>
      <c r="M675" s="293"/>
      <c r="N675" s="292"/>
      <c r="O675" s="293"/>
      <c r="T675" s="27" t="str">
        <f t="shared" si="31"/>
        <v/>
      </c>
      <c r="U675" s="49" t="str">
        <f t="shared" si="32"/>
        <v/>
      </c>
    </row>
    <row r="676" spans="12:21" ht="21.95" customHeight="1" x14ac:dyDescent="0.15">
      <c r="L676" s="292"/>
      <c r="M676" s="293"/>
      <c r="N676" s="292"/>
      <c r="O676" s="293"/>
      <c r="T676" s="27" t="str">
        <f t="shared" si="31"/>
        <v/>
      </c>
      <c r="U676" s="49" t="str">
        <f t="shared" si="32"/>
        <v/>
      </c>
    </row>
    <row r="677" spans="12:21" ht="21.95" customHeight="1" x14ac:dyDescent="0.15">
      <c r="L677" s="292"/>
      <c r="M677" s="293"/>
      <c r="N677" s="292"/>
      <c r="O677" s="293"/>
      <c r="T677" s="27" t="str">
        <f t="shared" si="31"/>
        <v/>
      </c>
      <c r="U677" s="49" t="str">
        <f t="shared" si="32"/>
        <v/>
      </c>
    </row>
    <row r="678" spans="12:21" ht="21.95" customHeight="1" x14ac:dyDescent="0.15">
      <c r="L678" s="292"/>
      <c r="M678" s="293"/>
      <c r="N678" s="292"/>
      <c r="O678" s="293"/>
      <c r="T678" s="27" t="str">
        <f t="shared" si="31"/>
        <v/>
      </c>
      <c r="U678" s="49" t="str">
        <f t="shared" si="32"/>
        <v/>
      </c>
    </row>
    <row r="679" spans="12:21" ht="21.95" customHeight="1" x14ac:dyDescent="0.15">
      <c r="L679" s="292"/>
      <c r="M679" s="293"/>
      <c r="N679" s="292"/>
      <c r="O679" s="293"/>
      <c r="T679" s="27" t="str">
        <f t="shared" si="31"/>
        <v/>
      </c>
      <c r="U679" s="49" t="str">
        <f t="shared" si="32"/>
        <v/>
      </c>
    </row>
    <row r="680" spans="12:21" ht="21.95" customHeight="1" x14ac:dyDescent="0.15">
      <c r="L680" s="292"/>
      <c r="M680" s="293"/>
      <c r="N680" s="292"/>
      <c r="O680" s="293"/>
      <c r="T680" s="27" t="str">
        <f t="shared" si="31"/>
        <v/>
      </c>
      <c r="U680" s="49" t="str">
        <f t="shared" si="32"/>
        <v/>
      </c>
    </row>
    <row r="681" spans="12:21" ht="21.95" customHeight="1" x14ac:dyDescent="0.15">
      <c r="L681" s="292"/>
      <c r="M681" s="293"/>
      <c r="N681" s="292"/>
      <c r="O681" s="293"/>
      <c r="T681" s="27" t="str">
        <f t="shared" si="31"/>
        <v/>
      </c>
      <c r="U681" s="49" t="str">
        <f t="shared" si="32"/>
        <v/>
      </c>
    </row>
    <row r="682" spans="12:21" ht="21.95" customHeight="1" x14ac:dyDescent="0.15">
      <c r="L682" s="292"/>
      <c r="M682" s="293"/>
      <c r="N682" s="292"/>
      <c r="O682" s="293"/>
      <c r="T682" s="27" t="str">
        <f t="shared" si="31"/>
        <v/>
      </c>
      <c r="U682" s="49" t="str">
        <f t="shared" si="32"/>
        <v/>
      </c>
    </row>
    <row r="683" spans="12:21" ht="21.95" customHeight="1" x14ac:dyDescent="0.15">
      <c r="L683" s="292"/>
      <c r="M683" s="293"/>
      <c r="N683" s="292"/>
      <c r="O683" s="293"/>
      <c r="T683" s="27" t="str">
        <f t="shared" si="31"/>
        <v/>
      </c>
      <c r="U683" s="49" t="str">
        <f t="shared" si="32"/>
        <v/>
      </c>
    </row>
    <row r="684" spans="12:21" ht="21.95" customHeight="1" x14ac:dyDescent="0.15">
      <c r="L684" s="292"/>
      <c r="M684" s="293"/>
      <c r="N684" s="292"/>
      <c r="O684" s="293"/>
      <c r="T684" s="27" t="str">
        <f t="shared" si="31"/>
        <v/>
      </c>
      <c r="U684" s="49" t="str">
        <f t="shared" si="32"/>
        <v/>
      </c>
    </row>
    <row r="685" spans="12:21" ht="21.95" customHeight="1" x14ac:dyDescent="0.15">
      <c r="L685" s="292"/>
      <c r="M685" s="293"/>
      <c r="N685" s="292"/>
      <c r="O685" s="293"/>
      <c r="T685" s="27" t="str">
        <f t="shared" si="31"/>
        <v/>
      </c>
      <c r="U685" s="49" t="str">
        <f t="shared" si="32"/>
        <v/>
      </c>
    </row>
    <row r="686" spans="12:21" ht="21.95" customHeight="1" x14ac:dyDescent="0.15">
      <c r="L686" s="292"/>
      <c r="M686" s="293"/>
      <c r="N686" s="292"/>
      <c r="O686" s="293"/>
      <c r="T686" s="27" t="str">
        <f t="shared" si="31"/>
        <v/>
      </c>
      <c r="U686" s="49" t="str">
        <f t="shared" si="32"/>
        <v/>
      </c>
    </row>
    <row r="687" spans="12:21" ht="21.95" customHeight="1" x14ac:dyDescent="0.15">
      <c r="L687" s="292"/>
      <c r="M687" s="293"/>
      <c r="N687" s="292"/>
      <c r="O687" s="293"/>
      <c r="T687" s="27" t="str">
        <f t="shared" si="31"/>
        <v/>
      </c>
      <c r="U687" s="49" t="str">
        <f t="shared" si="32"/>
        <v/>
      </c>
    </row>
    <row r="688" spans="12:21" ht="21.95" customHeight="1" x14ac:dyDescent="0.15">
      <c r="L688" s="292"/>
      <c r="M688" s="293"/>
      <c r="N688" s="292"/>
      <c r="O688" s="293"/>
      <c r="T688" s="27" t="str">
        <f t="shared" si="31"/>
        <v/>
      </c>
      <c r="U688" s="49" t="str">
        <f t="shared" si="32"/>
        <v/>
      </c>
    </row>
    <row r="689" spans="12:21" ht="21.95" customHeight="1" x14ac:dyDescent="0.15">
      <c r="L689" s="292"/>
      <c r="M689" s="293"/>
      <c r="N689" s="292"/>
      <c r="O689" s="293"/>
      <c r="T689" s="27" t="str">
        <f t="shared" si="31"/>
        <v/>
      </c>
      <c r="U689" s="49" t="str">
        <f t="shared" si="32"/>
        <v/>
      </c>
    </row>
    <row r="690" spans="12:21" ht="21.95" customHeight="1" x14ac:dyDescent="0.15">
      <c r="L690" s="292"/>
      <c r="M690" s="293"/>
      <c r="N690" s="292"/>
      <c r="O690" s="293"/>
      <c r="T690" s="27" t="str">
        <f t="shared" si="31"/>
        <v/>
      </c>
      <c r="U690" s="49" t="str">
        <f t="shared" si="32"/>
        <v/>
      </c>
    </row>
    <row r="691" spans="12:21" ht="21.95" customHeight="1" x14ac:dyDescent="0.15">
      <c r="L691" s="292"/>
      <c r="M691" s="293"/>
      <c r="N691" s="292"/>
      <c r="O691" s="293"/>
      <c r="T691" s="27" t="str">
        <f t="shared" si="31"/>
        <v/>
      </c>
      <c r="U691" s="49" t="str">
        <f t="shared" si="32"/>
        <v/>
      </c>
    </row>
    <row r="692" spans="12:21" ht="21.95" customHeight="1" x14ac:dyDescent="0.15">
      <c r="L692" s="292"/>
      <c r="M692" s="293"/>
      <c r="N692" s="292"/>
      <c r="O692" s="293"/>
      <c r="T692" s="27" t="str">
        <f t="shared" si="31"/>
        <v/>
      </c>
      <c r="U692" s="49" t="str">
        <f t="shared" si="32"/>
        <v/>
      </c>
    </row>
    <row r="693" spans="12:21" ht="21.95" customHeight="1" x14ac:dyDescent="0.15">
      <c r="L693" s="292"/>
      <c r="M693" s="293"/>
      <c r="N693" s="292"/>
      <c r="O693" s="293"/>
      <c r="T693" s="27" t="str">
        <f t="shared" si="31"/>
        <v/>
      </c>
      <c r="U693" s="49" t="str">
        <f t="shared" si="32"/>
        <v/>
      </c>
    </row>
    <row r="694" spans="12:21" ht="21.95" customHeight="1" x14ac:dyDescent="0.15">
      <c r="L694" s="292"/>
      <c r="M694" s="293"/>
      <c r="N694" s="292"/>
      <c r="O694" s="293"/>
      <c r="T694" s="27" t="str">
        <f t="shared" si="31"/>
        <v/>
      </c>
      <c r="U694" s="49" t="str">
        <f t="shared" si="32"/>
        <v/>
      </c>
    </row>
    <row r="695" spans="12:21" ht="21.95" customHeight="1" x14ac:dyDescent="0.15">
      <c r="L695" s="292"/>
      <c r="M695" s="293"/>
      <c r="N695" s="292"/>
      <c r="O695" s="293"/>
      <c r="T695" s="27" t="str">
        <f t="shared" si="31"/>
        <v/>
      </c>
      <c r="U695" s="49" t="str">
        <f t="shared" si="32"/>
        <v/>
      </c>
    </row>
    <row r="696" spans="12:21" ht="21.95" customHeight="1" x14ac:dyDescent="0.15">
      <c r="L696" s="292"/>
      <c r="M696" s="293"/>
      <c r="N696" s="292"/>
      <c r="O696" s="293"/>
      <c r="T696" s="27" t="str">
        <f t="shared" si="31"/>
        <v/>
      </c>
      <c r="U696" s="49" t="str">
        <f t="shared" si="32"/>
        <v/>
      </c>
    </row>
    <row r="697" spans="12:21" ht="21.95" customHeight="1" x14ac:dyDescent="0.15">
      <c r="L697" s="292"/>
      <c r="M697" s="293"/>
      <c r="N697" s="292"/>
      <c r="O697" s="293"/>
      <c r="T697" s="27" t="str">
        <f t="shared" si="31"/>
        <v/>
      </c>
      <c r="U697" s="49" t="str">
        <f t="shared" si="32"/>
        <v/>
      </c>
    </row>
    <row r="698" spans="12:21" ht="21.95" customHeight="1" x14ac:dyDescent="0.15">
      <c r="L698" s="292"/>
      <c r="M698" s="293"/>
      <c r="N698" s="292"/>
      <c r="O698" s="293"/>
      <c r="T698" s="27" t="str">
        <f t="shared" si="31"/>
        <v/>
      </c>
      <c r="U698" s="49" t="str">
        <f t="shared" si="32"/>
        <v/>
      </c>
    </row>
    <row r="699" spans="12:21" ht="21.95" customHeight="1" x14ac:dyDescent="0.15">
      <c r="L699" s="292"/>
      <c r="M699" s="293"/>
      <c r="N699" s="292"/>
      <c r="O699" s="293"/>
      <c r="T699" s="27" t="str">
        <f t="shared" si="31"/>
        <v/>
      </c>
      <c r="U699" s="49" t="str">
        <f t="shared" si="32"/>
        <v/>
      </c>
    </row>
    <row r="700" spans="12:21" ht="21.95" customHeight="1" x14ac:dyDescent="0.15">
      <c r="L700" s="292"/>
      <c r="M700" s="293"/>
      <c r="N700" s="292"/>
      <c r="O700" s="293"/>
      <c r="T700" s="27" t="str">
        <f t="shared" si="31"/>
        <v/>
      </c>
      <c r="U700" s="49" t="str">
        <f t="shared" si="32"/>
        <v/>
      </c>
    </row>
    <row r="701" spans="12:21" ht="21.95" customHeight="1" x14ac:dyDescent="0.15">
      <c r="L701" s="292"/>
      <c r="M701" s="293"/>
      <c r="N701" s="292"/>
      <c r="O701" s="293"/>
      <c r="T701" s="27" t="str">
        <f t="shared" si="31"/>
        <v/>
      </c>
      <c r="U701" s="49" t="str">
        <f t="shared" si="32"/>
        <v/>
      </c>
    </row>
    <row r="702" spans="12:21" ht="21.95" customHeight="1" x14ac:dyDescent="0.15">
      <c r="L702" s="292"/>
      <c r="M702" s="293"/>
      <c r="N702" s="292"/>
      <c r="O702" s="293"/>
      <c r="T702" s="27" t="str">
        <f t="shared" si="31"/>
        <v/>
      </c>
      <c r="U702" s="49" t="str">
        <f t="shared" si="32"/>
        <v/>
      </c>
    </row>
    <row r="703" spans="12:21" ht="21.95" customHeight="1" x14ac:dyDescent="0.15">
      <c r="L703" s="292"/>
      <c r="M703" s="293"/>
      <c r="N703" s="292"/>
      <c r="O703" s="293"/>
      <c r="T703" s="27" t="str">
        <f t="shared" si="31"/>
        <v/>
      </c>
      <c r="U703" s="49" t="str">
        <f t="shared" si="32"/>
        <v/>
      </c>
    </row>
    <row r="704" spans="12:21" ht="21.95" customHeight="1" x14ac:dyDescent="0.15">
      <c r="L704" s="292"/>
      <c r="M704" s="293"/>
      <c r="N704" s="292"/>
      <c r="O704" s="293"/>
      <c r="T704" s="27" t="str">
        <f t="shared" si="31"/>
        <v/>
      </c>
      <c r="U704" s="49" t="str">
        <f t="shared" si="32"/>
        <v/>
      </c>
    </row>
    <row r="705" spans="12:21" ht="21.95" customHeight="1" x14ac:dyDescent="0.15">
      <c r="L705" s="292"/>
      <c r="M705" s="293"/>
      <c r="N705" s="292"/>
      <c r="O705" s="293"/>
      <c r="T705" s="27" t="str">
        <f t="shared" si="31"/>
        <v/>
      </c>
      <c r="U705" s="49" t="str">
        <f t="shared" si="32"/>
        <v/>
      </c>
    </row>
    <row r="706" spans="12:21" ht="21.95" customHeight="1" x14ac:dyDescent="0.15">
      <c r="L706" s="292"/>
      <c r="M706" s="293"/>
      <c r="N706" s="292"/>
      <c r="O706" s="293"/>
      <c r="T706" s="27" t="str">
        <f t="shared" si="31"/>
        <v/>
      </c>
      <c r="U706" s="49" t="str">
        <f t="shared" si="32"/>
        <v/>
      </c>
    </row>
    <row r="707" spans="12:21" ht="21.95" customHeight="1" x14ac:dyDescent="0.15">
      <c r="L707" s="292"/>
      <c r="M707" s="293"/>
      <c r="N707" s="292"/>
      <c r="O707" s="293"/>
      <c r="T707" s="27" t="str">
        <f t="shared" si="31"/>
        <v/>
      </c>
      <c r="U707" s="49" t="str">
        <f t="shared" si="32"/>
        <v/>
      </c>
    </row>
    <row r="708" spans="12:21" ht="21.95" customHeight="1" x14ac:dyDescent="0.15">
      <c r="L708" s="292"/>
      <c r="M708" s="293"/>
      <c r="N708" s="292"/>
      <c r="O708" s="293"/>
      <c r="T708" s="27" t="str">
        <f t="shared" si="31"/>
        <v/>
      </c>
      <c r="U708" s="49" t="str">
        <f t="shared" si="32"/>
        <v/>
      </c>
    </row>
    <row r="709" spans="12:21" ht="21.95" customHeight="1" x14ac:dyDescent="0.15">
      <c r="L709" s="292"/>
      <c r="M709" s="293"/>
      <c r="N709" s="292"/>
      <c r="O709" s="293"/>
      <c r="T709" s="27" t="str">
        <f t="shared" si="31"/>
        <v/>
      </c>
      <c r="U709" s="49" t="str">
        <f t="shared" si="32"/>
        <v/>
      </c>
    </row>
    <row r="710" spans="12:21" ht="21.95" customHeight="1" x14ac:dyDescent="0.15">
      <c r="L710" s="292"/>
      <c r="M710" s="293"/>
      <c r="N710" s="292"/>
      <c r="O710" s="293"/>
      <c r="T710" s="27" t="str">
        <f t="shared" si="31"/>
        <v/>
      </c>
      <c r="U710" s="49" t="str">
        <f t="shared" si="32"/>
        <v/>
      </c>
    </row>
    <row r="711" spans="12:21" ht="21.95" customHeight="1" x14ac:dyDescent="0.15">
      <c r="L711" s="292"/>
      <c r="M711" s="293"/>
      <c r="N711" s="292"/>
      <c r="O711" s="293"/>
      <c r="T711" s="27" t="str">
        <f t="shared" ref="T711:T774" si="33">CONCATENATE(L711,C711)</f>
        <v/>
      </c>
      <c r="U711" s="49" t="str">
        <f t="shared" ref="U711:U774" si="34">CONCATENATE(N711,H711)</f>
        <v/>
      </c>
    </row>
    <row r="712" spans="12:21" ht="21.95" customHeight="1" x14ac:dyDescent="0.15">
      <c r="L712" s="292"/>
      <c r="M712" s="293"/>
      <c r="N712" s="292"/>
      <c r="O712" s="293"/>
      <c r="T712" s="27" t="str">
        <f t="shared" si="33"/>
        <v/>
      </c>
      <c r="U712" s="49" t="str">
        <f t="shared" si="34"/>
        <v/>
      </c>
    </row>
    <row r="713" spans="12:21" ht="21.95" customHeight="1" x14ac:dyDescent="0.15">
      <c r="L713" s="292"/>
      <c r="M713" s="293"/>
      <c r="N713" s="292"/>
      <c r="O713" s="293"/>
      <c r="T713" s="27" t="str">
        <f t="shared" si="33"/>
        <v/>
      </c>
      <c r="U713" s="49" t="str">
        <f t="shared" si="34"/>
        <v/>
      </c>
    </row>
    <row r="714" spans="12:21" ht="21.95" customHeight="1" x14ac:dyDescent="0.15">
      <c r="L714" s="292"/>
      <c r="M714" s="293"/>
      <c r="N714" s="292"/>
      <c r="O714" s="293"/>
      <c r="T714" s="27" t="str">
        <f t="shared" si="33"/>
        <v/>
      </c>
      <c r="U714" s="49" t="str">
        <f t="shared" si="34"/>
        <v/>
      </c>
    </row>
    <row r="715" spans="12:21" ht="21.95" customHeight="1" x14ac:dyDescent="0.15">
      <c r="L715" s="292"/>
      <c r="M715" s="293"/>
      <c r="N715" s="292"/>
      <c r="O715" s="293"/>
      <c r="T715" s="27" t="str">
        <f t="shared" si="33"/>
        <v/>
      </c>
      <c r="U715" s="49" t="str">
        <f t="shared" si="34"/>
        <v/>
      </c>
    </row>
    <row r="716" spans="12:21" ht="21.95" customHeight="1" x14ac:dyDescent="0.15">
      <c r="L716" s="292"/>
      <c r="M716" s="293"/>
      <c r="N716" s="292"/>
      <c r="O716" s="293"/>
      <c r="T716" s="27" t="str">
        <f t="shared" si="33"/>
        <v/>
      </c>
      <c r="U716" s="49" t="str">
        <f t="shared" si="34"/>
        <v/>
      </c>
    </row>
    <row r="717" spans="12:21" ht="21.95" customHeight="1" x14ac:dyDescent="0.15">
      <c r="L717" s="292"/>
      <c r="M717" s="293"/>
      <c r="N717" s="292"/>
      <c r="O717" s="293"/>
      <c r="T717" s="27" t="str">
        <f t="shared" si="33"/>
        <v/>
      </c>
      <c r="U717" s="49" t="str">
        <f t="shared" si="34"/>
        <v/>
      </c>
    </row>
    <row r="718" spans="12:21" ht="21.95" customHeight="1" x14ac:dyDescent="0.15">
      <c r="L718" s="292"/>
      <c r="M718" s="293"/>
      <c r="N718" s="292"/>
      <c r="O718" s="293"/>
      <c r="T718" s="27" t="str">
        <f t="shared" si="33"/>
        <v/>
      </c>
      <c r="U718" s="49" t="str">
        <f t="shared" si="34"/>
        <v/>
      </c>
    </row>
    <row r="719" spans="12:21" ht="21.95" customHeight="1" x14ac:dyDescent="0.15">
      <c r="L719" s="292"/>
      <c r="M719" s="293"/>
      <c r="N719" s="292"/>
      <c r="O719" s="293"/>
      <c r="T719" s="27" t="str">
        <f t="shared" si="33"/>
        <v/>
      </c>
      <c r="U719" s="49" t="str">
        <f t="shared" si="34"/>
        <v/>
      </c>
    </row>
    <row r="720" spans="12:21" ht="21.95" customHeight="1" x14ac:dyDescent="0.15">
      <c r="L720" s="292"/>
      <c r="M720" s="293"/>
      <c r="N720" s="292"/>
      <c r="O720" s="293"/>
      <c r="T720" s="27" t="str">
        <f t="shared" si="33"/>
        <v/>
      </c>
      <c r="U720" s="49" t="str">
        <f t="shared" si="34"/>
        <v/>
      </c>
    </row>
    <row r="721" spans="12:21" ht="21.95" customHeight="1" x14ac:dyDescent="0.15">
      <c r="L721" s="292"/>
      <c r="M721" s="293"/>
      <c r="N721" s="292"/>
      <c r="O721" s="293"/>
      <c r="T721" s="27" t="str">
        <f t="shared" si="33"/>
        <v/>
      </c>
      <c r="U721" s="49" t="str">
        <f t="shared" si="34"/>
        <v/>
      </c>
    </row>
    <row r="722" spans="12:21" ht="21.95" customHeight="1" x14ac:dyDescent="0.15">
      <c r="L722" s="292"/>
      <c r="M722" s="293"/>
      <c r="N722" s="292"/>
      <c r="O722" s="293"/>
      <c r="T722" s="27" t="str">
        <f t="shared" si="33"/>
        <v/>
      </c>
      <c r="U722" s="49" t="str">
        <f t="shared" si="34"/>
        <v/>
      </c>
    </row>
    <row r="723" spans="12:21" ht="21.95" customHeight="1" x14ac:dyDescent="0.15">
      <c r="L723" s="292"/>
      <c r="M723" s="293"/>
      <c r="N723" s="292"/>
      <c r="O723" s="293"/>
      <c r="T723" s="27" t="str">
        <f t="shared" si="33"/>
        <v/>
      </c>
      <c r="U723" s="49" t="str">
        <f t="shared" si="34"/>
        <v/>
      </c>
    </row>
    <row r="724" spans="12:21" ht="21.95" customHeight="1" x14ac:dyDescent="0.15">
      <c r="L724" s="292"/>
      <c r="M724" s="293"/>
      <c r="N724" s="292"/>
      <c r="O724" s="293"/>
      <c r="T724" s="27" t="str">
        <f t="shared" si="33"/>
        <v/>
      </c>
      <c r="U724" s="49" t="str">
        <f t="shared" si="34"/>
        <v/>
      </c>
    </row>
    <row r="725" spans="12:21" ht="21.95" customHeight="1" x14ac:dyDescent="0.15">
      <c r="L725" s="292"/>
      <c r="M725" s="293"/>
      <c r="N725" s="292"/>
      <c r="O725" s="293"/>
      <c r="T725" s="27" t="str">
        <f t="shared" si="33"/>
        <v/>
      </c>
      <c r="U725" s="49" t="str">
        <f t="shared" si="34"/>
        <v/>
      </c>
    </row>
    <row r="726" spans="12:21" ht="21.95" customHeight="1" x14ac:dyDescent="0.15">
      <c r="L726" s="292"/>
      <c r="M726" s="293"/>
      <c r="N726" s="292"/>
      <c r="O726" s="293"/>
      <c r="T726" s="27" t="str">
        <f t="shared" si="33"/>
        <v/>
      </c>
      <c r="U726" s="49" t="str">
        <f t="shared" si="34"/>
        <v/>
      </c>
    </row>
    <row r="727" spans="12:21" ht="21.95" customHeight="1" x14ac:dyDescent="0.15">
      <c r="L727" s="292"/>
      <c r="M727" s="293"/>
      <c r="N727" s="292"/>
      <c r="O727" s="293"/>
      <c r="T727" s="27" t="str">
        <f t="shared" si="33"/>
        <v/>
      </c>
      <c r="U727" s="49" t="str">
        <f t="shared" si="34"/>
        <v/>
      </c>
    </row>
    <row r="728" spans="12:21" ht="21.95" customHeight="1" x14ac:dyDescent="0.15">
      <c r="L728" s="292"/>
      <c r="M728" s="293"/>
      <c r="N728" s="292"/>
      <c r="O728" s="293"/>
      <c r="T728" s="27" t="str">
        <f t="shared" si="33"/>
        <v/>
      </c>
      <c r="U728" s="49" t="str">
        <f t="shared" si="34"/>
        <v/>
      </c>
    </row>
    <row r="729" spans="12:21" ht="21.95" customHeight="1" x14ac:dyDescent="0.15">
      <c r="L729" s="292"/>
      <c r="M729" s="293"/>
      <c r="N729" s="292"/>
      <c r="O729" s="293"/>
      <c r="T729" s="27" t="str">
        <f t="shared" si="33"/>
        <v/>
      </c>
      <c r="U729" s="49" t="str">
        <f t="shared" si="34"/>
        <v/>
      </c>
    </row>
    <row r="730" spans="12:21" ht="21.95" customHeight="1" x14ac:dyDescent="0.15">
      <c r="L730" s="292"/>
      <c r="M730" s="293"/>
      <c r="N730" s="292"/>
      <c r="O730" s="293"/>
      <c r="T730" s="27" t="str">
        <f t="shared" si="33"/>
        <v/>
      </c>
      <c r="U730" s="49" t="str">
        <f t="shared" si="34"/>
        <v/>
      </c>
    </row>
    <row r="731" spans="12:21" ht="21.95" customHeight="1" x14ac:dyDescent="0.15">
      <c r="L731" s="292"/>
      <c r="M731" s="293"/>
      <c r="N731" s="292"/>
      <c r="O731" s="293"/>
      <c r="T731" s="27" t="str">
        <f t="shared" si="33"/>
        <v/>
      </c>
      <c r="U731" s="49" t="str">
        <f t="shared" si="34"/>
        <v/>
      </c>
    </row>
    <row r="732" spans="12:21" ht="21.95" customHeight="1" x14ac:dyDescent="0.15">
      <c r="L732" s="292"/>
      <c r="M732" s="293"/>
      <c r="N732" s="292"/>
      <c r="O732" s="293"/>
      <c r="T732" s="27" t="str">
        <f t="shared" si="33"/>
        <v/>
      </c>
      <c r="U732" s="49" t="str">
        <f t="shared" si="34"/>
        <v/>
      </c>
    </row>
    <row r="733" spans="12:21" ht="21.95" customHeight="1" x14ac:dyDescent="0.15">
      <c r="L733" s="292"/>
      <c r="M733" s="293"/>
      <c r="N733" s="292"/>
      <c r="O733" s="293"/>
      <c r="T733" s="27" t="str">
        <f t="shared" si="33"/>
        <v/>
      </c>
      <c r="U733" s="49" t="str">
        <f t="shared" si="34"/>
        <v/>
      </c>
    </row>
    <row r="734" spans="12:21" ht="21.95" customHeight="1" x14ac:dyDescent="0.15">
      <c r="L734" s="292"/>
      <c r="M734" s="293"/>
      <c r="N734" s="292"/>
      <c r="O734" s="293"/>
      <c r="T734" s="27" t="str">
        <f t="shared" si="33"/>
        <v/>
      </c>
      <c r="U734" s="49" t="str">
        <f t="shared" si="34"/>
        <v/>
      </c>
    </row>
    <row r="735" spans="12:21" ht="21.95" customHeight="1" x14ac:dyDescent="0.15">
      <c r="L735" s="292"/>
      <c r="M735" s="293"/>
      <c r="N735" s="292"/>
      <c r="O735" s="293"/>
      <c r="T735" s="27" t="str">
        <f t="shared" si="33"/>
        <v/>
      </c>
      <c r="U735" s="49" t="str">
        <f t="shared" si="34"/>
        <v/>
      </c>
    </row>
    <row r="736" spans="12:21" ht="21.95" customHeight="1" x14ac:dyDescent="0.15">
      <c r="L736" s="292"/>
      <c r="M736" s="293"/>
      <c r="N736" s="292"/>
      <c r="O736" s="293"/>
      <c r="T736" s="27" t="str">
        <f t="shared" si="33"/>
        <v/>
      </c>
      <c r="U736" s="49" t="str">
        <f t="shared" si="34"/>
        <v/>
      </c>
    </row>
    <row r="737" spans="12:21" ht="21.95" customHeight="1" x14ac:dyDescent="0.15">
      <c r="L737" s="292"/>
      <c r="M737" s="293"/>
      <c r="N737" s="292"/>
      <c r="O737" s="293"/>
      <c r="T737" s="27" t="str">
        <f t="shared" si="33"/>
        <v/>
      </c>
      <c r="U737" s="49" t="str">
        <f t="shared" si="34"/>
        <v/>
      </c>
    </row>
    <row r="738" spans="12:21" ht="21.95" customHeight="1" x14ac:dyDescent="0.15">
      <c r="L738" s="292"/>
      <c r="M738" s="293"/>
      <c r="N738" s="292"/>
      <c r="O738" s="293"/>
      <c r="T738" s="27" t="str">
        <f t="shared" si="33"/>
        <v/>
      </c>
      <c r="U738" s="49" t="str">
        <f t="shared" si="34"/>
        <v/>
      </c>
    </row>
    <row r="739" spans="12:21" ht="21.95" customHeight="1" x14ac:dyDescent="0.15">
      <c r="L739" s="292"/>
      <c r="M739" s="293"/>
      <c r="N739" s="292"/>
      <c r="O739" s="293"/>
      <c r="T739" s="27" t="str">
        <f t="shared" si="33"/>
        <v/>
      </c>
      <c r="U739" s="49" t="str">
        <f t="shared" si="34"/>
        <v/>
      </c>
    </row>
    <row r="740" spans="12:21" ht="21.95" customHeight="1" x14ac:dyDescent="0.15">
      <c r="L740" s="292"/>
      <c r="M740" s="293"/>
      <c r="N740" s="292"/>
      <c r="O740" s="293"/>
      <c r="T740" s="27" t="str">
        <f t="shared" si="33"/>
        <v/>
      </c>
      <c r="U740" s="49" t="str">
        <f t="shared" si="34"/>
        <v/>
      </c>
    </row>
    <row r="741" spans="12:21" ht="21.95" customHeight="1" x14ac:dyDescent="0.15">
      <c r="L741" s="292"/>
      <c r="M741" s="293"/>
      <c r="N741" s="292"/>
      <c r="O741" s="293"/>
      <c r="T741" s="27" t="str">
        <f t="shared" si="33"/>
        <v/>
      </c>
      <c r="U741" s="49" t="str">
        <f t="shared" si="34"/>
        <v/>
      </c>
    </row>
    <row r="742" spans="12:21" ht="21.95" customHeight="1" x14ac:dyDescent="0.15">
      <c r="L742" s="292"/>
      <c r="M742" s="293"/>
      <c r="N742" s="292"/>
      <c r="O742" s="293"/>
      <c r="T742" s="27" t="str">
        <f t="shared" si="33"/>
        <v/>
      </c>
      <c r="U742" s="49" t="str">
        <f t="shared" si="34"/>
        <v/>
      </c>
    </row>
    <row r="743" spans="12:21" ht="21.95" customHeight="1" x14ac:dyDescent="0.15">
      <c r="L743" s="292"/>
      <c r="M743" s="293"/>
      <c r="N743" s="292"/>
      <c r="O743" s="293"/>
      <c r="T743" s="27" t="str">
        <f t="shared" si="33"/>
        <v/>
      </c>
      <c r="U743" s="49" t="str">
        <f t="shared" si="34"/>
        <v/>
      </c>
    </row>
    <row r="744" spans="12:21" ht="21.95" customHeight="1" x14ac:dyDescent="0.15">
      <c r="L744" s="292"/>
      <c r="M744" s="293"/>
      <c r="N744" s="292"/>
      <c r="O744" s="293"/>
      <c r="T744" s="27" t="str">
        <f t="shared" si="33"/>
        <v/>
      </c>
      <c r="U744" s="49" t="str">
        <f t="shared" si="34"/>
        <v/>
      </c>
    </row>
    <row r="745" spans="12:21" ht="21.95" customHeight="1" x14ac:dyDescent="0.15">
      <c r="L745" s="292"/>
      <c r="M745" s="293"/>
      <c r="N745" s="292"/>
      <c r="O745" s="293"/>
      <c r="T745" s="27" t="str">
        <f t="shared" si="33"/>
        <v/>
      </c>
      <c r="U745" s="49" t="str">
        <f t="shared" si="34"/>
        <v/>
      </c>
    </row>
    <row r="746" spans="12:21" ht="21.95" customHeight="1" x14ac:dyDescent="0.15">
      <c r="L746" s="292"/>
      <c r="M746" s="293"/>
      <c r="N746" s="292"/>
      <c r="O746" s="293"/>
      <c r="T746" s="27" t="str">
        <f t="shared" si="33"/>
        <v/>
      </c>
      <c r="U746" s="49" t="str">
        <f t="shared" si="34"/>
        <v/>
      </c>
    </row>
    <row r="747" spans="12:21" ht="21.95" customHeight="1" x14ac:dyDescent="0.15">
      <c r="L747" s="292"/>
      <c r="M747" s="293"/>
      <c r="N747" s="292"/>
      <c r="O747" s="293"/>
      <c r="T747" s="27" t="str">
        <f t="shared" si="33"/>
        <v/>
      </c>
      <c r="U747" s="49" t="str">
        <f t="shared" si="34"/>
        <v/>
      </c>
    </row>
    <row r="748" spans="12:21" ht="21.95" customHeight="1" x14ac:dyDescent="0.15">
      <c r="L748" s="292"/>
      <c r="M748" s="293"/>
      <c r="N748" s="292"/>
      <c r="O748" s="293"/>
      <c r="T748" s="27" t="str">
        <f t="shared" si="33"/>
        <v/>
      </c>
      <c r="U748" s="49" t="str">
        <f t="shared" si="34"/>
        <v/>
      </c>
    </row>
    <row r="749" spans="12:21" ht="21.95" customHeight="1" x14ac:dyDescent="0.15">
      <c r="L749" s="292"/>
      <c r="M749" s="293"/>
      <c r="N749" s="292"/>
      <c r="O749" s="293"/>
      <c r="T749" s="27" t="str">
        <f t="shared" si="33"/>
        <v/>
      </c>
      <c r="U749" s="49" t="str">
        <f t="shared" si="34"/>
        <v/>
      </c>
    </row>
    <row r="750" spans="12:21" ht="21.95" customHeight="1" x14ac:dyDescent="0.15">
      <c r="L750" s="292"/>
      <c r="M750" s="293"/>
      <c r="N750" s="292"/>
      <c r="O750" s="293"/>
      <c r="T750" s="27" t="str">
        <f t="shared" si="33"/>
        <v/>
      </c>
      <c r="U750" s="49" t="str">
        <f t="shared" si="34"/>
        <v/>
      </c>
    </row>
    <row r="751" spans="12:21" ht="21.95" customHeight="1" x14ac:dyDescent="0.15">
      <c r="L751" s="292"/>
      <c r="M751" s="293"/>
      <c r="N751" s="292"/>
      <c r="O751" s="293"/>
      <c r="T751" s="27" t="str">
        <f t="shared" si="33"/>
        <v/>
      </c>
      <c r="U751" s="49" t="str">
        <f t="shared" si="34"/>
        <v/>
      </c>
    </row>
    <row r="752" spans="12:21" ht="21.95" customHeight="1" x14ac:dyDescent="0.15">
      <c r="L752" s="292"/>
      <c r="M752" s="293"/>
      <c r="N752" s="292"/>
      <c r="O752" s="293"/>
      <c r="T752" s="27" t="str">
        <f t="shared" si="33"/>
        <v/>
      </c>
      <c r="U752" s="49" t="str">
        <f t="shared" si="34"/>
        <v/>
      </c>
    </row>
    <row r="753" spans="12:21" ht="21.95" customHeight="1" x14ac:dyDescent="0.15">
      <c r="L753" s="292"/>
      <c r="M753" s="293"/>
      <c r="N753" s="292"/>
      <c r="O753" s="293"/>
      <c r="T753" s="27" t="str">
        <f t="shared" si="33"/>
        <v/>
      </c>
      <c r="U753" s="49" t="str">
        <f t="shared" si="34"/>
        <v/>
      </c>
    </row>
    <row r="754" spans="12:21" ht="21.95" customHeight="1" x14ac:dyDescent="0.15">
      <c r="L754" s="292"/>
      <c r="M754" s="293"/>
      <c r="N754" s="292"/>
      <c r="O754" s="293"/>
      <c r="T754" s="27" t="str">
        <f t="shared" si="33"/>
        <v/>
      </c>
      <c r="U754" s="49" t="str">
        <f t="shared" si="34"/>
        <v/>
      </c>
    </row>
    <row r="755" spans="12:21" ht="21.95" customHeight="1" x14ac:dyDescent="0.15">
      <c r="L755" s="292"/>
      <c r="M755" s="293"/>
      <c r="N755" s="292"/>
      <c r="O755" s="293"/>
      <c r="T755" s="27" t="str">
        <f t="shared" si="33"/>
        <v/>
      </c>
      <c r="U755" s="49" t="str">
        <f t="shared" si="34"/>
        <v/>
      </c>
    </row>
    <row r="756" spans="12:21" ht="21.95" customHeight="1" x14ac:dyDescent="0.15">
      <c r="L756" s="292"/>
      <c r="M756" s="293"/>
      <c r="N756" s="292"/>
      <c r="O756" s="293"/>
      <c r="T756" s="27" t="str">
        <f t="shared" si="33"/>
        <v/>
      </c>
      <c r="U756" s="49" t="str">
        <f t="shared" si="34"/>
        <v/>
      </c>
    </row>
    <row r="757" spans="12:21" ht="21.95" customHeight="1" x14ac:dyDescent="0.15">
      <c r="L757" s="292"/>
      <c r="M757" s="293"/>
      <c r="N757" s="292"/>
      <c r="O757" s="293"/>
      <c r="T757" s="27" t="str">
        <f t="shared" si="33"/>
        <v/>
      </c>
      <c r="U757" s="49" t="str">
        <f t="shared" si="34"/>
        <v/>
      </c>
    </row>
    <row r="758" spans="12:21" ht="21.95" customHeight="1" x14ac:dyDescent="0.15">
      <c r="L758" s="292"/>
      <c r="M758" s="293"/>
      <c r="N758" s="292"/>
      <c r="O758" s="293"/>
      <c r="T758" s="27" t="str">
        <f t="shared" si="33"/>
        <v/>
      </c>
      <c r="U758" s="49" t="str">
        <f t="shared" si="34"/>
        <v/>
      </c>
    </row>
    <row r="759" spans="12:21" ht="21.95" customHeight="1" x14ac:dyDescent="0.15">
      <c r="L759" s="292"/>
      <c r="M759" s="293"/>
      <c r="N759" s="292"/>
      <c r="O759" s="293"/>
      <c r="T759" s="27" t="str">
        <f t="shared" si="33"/>
        <v/>
      </c>
      <c r="U759" s="49" t="str">
        <f t="shared" si="34"/>
        <v/>
      </c>
    </row>
    <row r="760" spans="12:21" ht="21.95" customHeight="1" x14ac:dyDescent="0.15">
      <c r="L760" s="292"/>
      <c r="M760" s="293"/>
      <c r="N760" s="292"/>
      <c r="O760" s="293"/>
      <c r="T760" s="27" t="str">
        <f t="shared" si="33"/>
        <v/>
      </c>
      <c r="U760" s="49" t="str">
        <f t="shared" si="34"/>
        <v/>
      </c>
    </row>
    <row r="761" spans="12:21" ht="21.95" customHeight="1" x14ac:dyDescent="0.15">
      <c r="L761" s="292"/>
      <c r="M761" s="293"/>
      <c r="N761" s="292"/>
      <c r="O761" s="293"/>
      <c r="T761" s="27" t="str">
        <f t="shared" si="33"/>
        <v/>
      </c>
      <c r="U761" s="49" t="str">
        <f t="shared" si="34"/>
        <v/>
      </c>
    </row>
    <row r="762" spans="12:21" ht="21.95" customHeight="1" x14ac:dyDescent="0.15">
      <c r="L762" s="292"/>
      <c r="M762" s="293"/>
      <c r="N762" s="292"/>
      <c r="O762" s="293"/>
      <c r="T762" s="27" t="str">
        <f t="shared" si="33"/>
        <v/>
      </c>
      <c r="U762" s="49" t="str">
        <f t="shared" si="34"/>
        <v/>
      </c>
    </row>
    <row r="763" spans="12:21" ht="21.95" customHeight="1" x14ac:dyDescent="0.15">
      <c r="L763" s="292"/>
      <c r="M763" s="293"/>
      <c r="N763" s="292"/>
      <c r="O763" s="293"/>
      <c r="T763" s="27" t="str">
        <f t="shared" si="33"/>
        <v/>
      </c>
      <c r="U763" s="49" t="str">
        <f t="shared" si="34"/>
        <v/>
      </c>
    </row>
    <row r="764" spans="12:21" ht="21.95" customHeight="1" x14ac:dyDescent="0.15">
      <c r="L764" s="292"/>
      <c r="M764" s="293"/>
      <c r="N764" s="292"/>
      <c r="O764" s="293"/>
      <c r="T764" s="27" t="str">
        <f t="shared" si="33"/>
        <v/>
      </c>
      <c r="U764" s="49" t="str">
        <f t="shared" si="34"/>
        <v/>
      </c>
    </row>
    <row r="765" spans="12:21" ht="21.95" customHeight="1" x14ac:dyDescent="0.15">
      <c r="L765" s="292"/>
      <c r="M765" s="293"/>
      <c r="N765" s="292"/>
      <c r="O765" s="293"/>
      <c r="T765" s="27" t="str">
        <f t="shared" si="33"/>
        <v/>
      </c>
      <c r="U765" s="49" t="str">
        <f t="shared" si="34"/>
        <v/>
      </c>
    </row>
    <row r="766" spans="12:21" ht="21.95" customHeight="1" x14ac:dyDescent="0.15">
      <c r="L766" s="292"/>
      <c r="M766" s="293"/>
      <c r="N766" s="292"/>
      <c r="O766" s="293"/>
      <c r="T766" s="27" t="str">
        <f t="shared" si="33"/>
        <v/>
      </c>
      <c r="U766" s="49" t="str">
        <f t="shared" si="34"/>
        <v/>
      </c>
    </row>
    <row r="767" spans="12:21" ht="21.95" customHeight="1" x14ac:dyDescent="0.15">
      <c r="L767" s="292"/>
      <c r="M767" s="293"/>
      <c r="N767" s="292"/>
      <c r="O767" s="293"/>
      <c r="T767" s="27" t="str">
        <f t="shared" si="33"/>
        <v/>
      </c>
      <c r="U767" s="49" t="str">
        <f t="shared" si="34"/>
        <v/>
      </c>
    </row>
    <row r="768" spans="12:21" ht="21.95" customHeight="1" x14ac:dyDescent="0.15">
      <c r="L768" s="292"/>
      <c r="M768" s="293"/>
      <c r="N768" s="292"/>
      <c r="O768" s="293"/>
      <c r="T768" s="27" t="str">
        <f t="shared" si="33"/>
        <v/>
      </c>
      <c r="U768" s="49" t="str">
        <f t="shared" si="34"/>
        <v/>
      </c>
    </row>
    <row r="769" spans="12:21" ht="21.95" customHeight="1" x14ac:dyDescent="0.15">
      <c r="L769" s="292"/>
      <c r="M769" s="293"/>
      <c r="N769" s="292"/>
      <c r="O769" s="293"/>
      <c r="T769" s="27" t="str">
        <f t="shared" si="33"/>
        <v/>
      </c>
      <c r="U769" s="49" t="str">
        <f t="shared" si="34"/>
        <v/>
      </c>
    </row>
    <row r="770" spans="12:21" ht="21.95" customHeight="1" x14ac:dyDescent="0.15">
      <c r="L770" s="292"/>
      <c r="M770" s="293"/>
      <c r="N770" s="292"/>
      <c r="O770" s="293"/>
      <c r="T770" s="27" t="str">
        <f t="shared" si="33"/>
        <v/>
      </c>
      <c r="U770" s="49" t="str">
        <f t="shared" si="34"/>
        <v/>
      </c>
    </row>
    <row r="771" spans="12:21" ht="21.95" customHeight="1" x14ac:dyDescent="0.15">
      <c r="L771" s="292"/>
      <c r="M771" s="293"/>
      <c r="N771" s="292"/>
      <c r="O771" s="293"/>
      <c r="T771" s="27" t="str">
        <f t="shared" si="33"/>
        <v/>
      </c>
      <c r="U771" s="49" t="str">
        <f t="shared" si="34"/>
        <v/>
      </c>
    </row>
    <row r="772" spans="12:21" ht="21.95" customHeight="1" x14ac:dyDescent="0.15">
      <c r="L772" s="292"/>
      <c r="M772" s="293"/>
      <c r="N772" s="292"/>
      <c r="O772" s="293"/>
      <c r="T772" s="27" t="str">
        <f t="shared" si="33"/>
        <v/>
      </c>
      <c r="U772" s="49" t="str">
        <f t="shared" si="34"/>
        <v/>
      </c>
    </row>
    <row r="773" spans="12:21" ht="21.95" customHeight="1" x14ac:dyDescent="0.15">
      <c r="L773" s="292"/>
      <c r="M773" s="293"/>
      <c r="N773" s="292"/>
      <c r="O773" s="293"/>
      <c r="T773" s="27" t="str">
        <f t="shared" si="33"/>
        <v/>
      </c>
      <c r="U773" s="49" t="str">
        <f t="shared" si="34"/>
        <v/>
      </c>
    </row>
    <row r="774" spans="12:21" ht="21.95" customHeight="1" x14ac:dyDescent="0.15">
      <c r="L774" s="292"/>
      <c r="M774" s="293"/>
      <c r="N774" s="292"/>
      <c r="O774" s="293"/>
      <c r="T774" s="27" t="str">
        <f t="shared" si="33"/>
        <v/>
      </c>
      <c r="U774" s="49" t="str">
        <f t="shared" si="34"/>
        <v/>
      </c>
    </row>
    <row r="775" spans="12:21" ht="21.95" customHeight="1" x14ac:dyDescent="0.15">
      <c r="L775" s="292"/>
      <c r="M775" s="293"/>
      <c r="N775" s="292"/>
      <c r="O775" s="293"/>
      <c r="T775" s="27" t="str">
        <f t="shared" ref="T775:T838" si="35">CONCATENATE(L775,C775)</f>
        <v/>
      </c>
      <c r="U775" s="49" t="str">
        <f t="shared" ref="U775:U838" si="36">CONCATENATE(N775,H775)</f>
        <v/>
      </c>
    </row>
    <row r="776" spans="12:21" ht="21.95" customHeight="1" x14ac:dyDescent="0.15">
      <c r="L776" s="292"/>
      <c r="M776" s="293"/>
      <c r="N776" s="292"/>
      <c r="O776" s="293"/>
      <c r="T776" s="27" t="str">
        <f t="shared" si="35"/>
        <v/>
      </c>
      <c r="U776" s="49" t="str">
        <f t="shared" si="36"/>
        <v/>
      </c>
    </row>
    <row r="777" spans="12:21" ht="21.95" customHeight="1" x14ac:dyDescent="0.15">
      <c r="L777" s="292"/>
      <c r="M777" s="293"/>
      <c r="N777" s="292"/>
      <c r="O777" s="293"/>
      <c r="T777" s="27" t="str">
        <f t="shared" si="35"/>
        <v/>
      </c>
      <c r="U777" s="49" t="str">
        <f t="shared" si="36"/>
        <v/>
      </c>
    </row>
    <row r="778" spans="12:21" ht="21.95" customHeight="1" x14ac:dyDescent="0.15">
      <c r="L778" s="292"/>
      <c r="M778" s="293"/>
      <c r="N778" s="292"/>
      <c r="O778" s="293"/>
      <c r="T778" s="27" t="str">
        <f t="shared" si="35"/>
        <v/>
      </c>
      <c r="U778" s="49" t="str">
        <f t="shared" si="36"/>
        <v/>
      </c>
    </row>
    <row r="779" spans="12:21" ht="21.95" customHeight="1" x14ac:dyDescent="0.15">
      <c r="L779" s="292"/>
      <c r="M779" s="293"/>
      <c r="N779" s="292"/>
      <c r="O779" s="293"/>
      <c r="T779" s="27" t="str">
        <f t="shared" si="35"/>
        <v/>
      </c>
      <c r="U779" s="49" t="str">
        <f t="shared" si="36"/>
        <v/>
      </c>
    </row>
    <row r="780" spans="12:21" ht="21.95" customHeight="1" x14ac:dyDescent="0.15">
      <c r="L780" s="292"/>
      <c r="M780" s="293"/>
      <c r="N780" s="292"/>
      <c r="O780" s="293"/>
      <c r="T780" s="27" t="str">
        <f t="shared" si="35"/>
        <v/>
      </c>
      <c r="U780" s="49" t="str">
        <f t="shared" si="36"/>
        <v/>
      </c>
    </row>
    <row r="781" spans="12:21" ht="21.95" customHeight="1" x14ac:dyDescent="0.15">
      <c r="L781" s="292"/>
      <c r="M781" s="293"/>
      <c r="N781" s="292"/>
      <c r="O781" s="293"/>
      <c r="T781" s="27" t="str">
        <f t="shared" si="35"/>
        <v/>
      </c>
      <c r="U781" s="49" t="str">
        <f t="shared" si="36"/>
        <v/>
      </c>
    </row>
    <row r="782" spans="12:21" ht="21.95" customHeight="1" x14ac:dyDescent="0.15">
      <c r="L782" s="292"/>
      <c r="M782" s="293"/>
      <c r="N782" s="292"/>
      <c r="O782" s="293"/>
      <c r="T782" s="27" t="str">
        <f t="shared" si="35"/>
        <v/>
      </c>
      <c r="U782" s="49" t="str">
        <f t="shared" si="36"/>
        <v/>
      </c>
    </row>
    <row r="783" spans="12:21" ht="21.95" customHeight="1" x14ac:dyDescent="0.15">
      <c r="L783" s="292"/>
      <c r="M783" s="293"/>
      <c r="N783" s="292"/>
      <c r="O783" s="293"/>
      <c r="T783" s="27" t="str">
        <f t="shared" si="35"/>
        <v/>
      </c>
      <c r="U783" s="49" t="str">
        <f t="shared" si="36"/>
        <v/>
      </c>
    </row>
    <row r="784" spans="12:21" ht="21.95" customHeight="1" x14ac:dyDescent="0.15">
      <c r="L784" s="292"/>
      <c r="M784" s="293"/>
      <c r="N784" s="292"/>
      <c r="O784" s="293"/>
      <c r="T784" s="27" t="str">
        <f t="shared" si="35"/>
        <v/>
      </c>
      <c r="U784" s="49" t="str">
        <f t="shared" si="36"/>
        <v/>
      </c>
    </row>
    <row r="785" spans="12:21" ht="21.95" customHeight="1" x14ac:dyDescent="0.15">
      <c r="L785" s="292"/>
      <c r="M785" s="293"/>
      <c r="N785" s="292"/>
      <c r="O785" s="293"/>
      <c r="T785" s="27" t="str">
        <f t="shared" si="35"/>
        <v/>
      </c>
      <c r="U785" s="49" t="str">
        <f t="shared" si="36"/>
        <v/>
      </c>
    </row>
    <row r="786" spans="12:21" ht="21.95" customHeight="1" x14ac:dyDescent="0.15">
      <c r="L786" s="292"/>
      <c r="M786" s="293"/>
      <c r="N786" s="292"/>
      <c r="O786" s="293"/>
      <c r="T786" s="27" t="str">
        <f t="shared" si="35"/>
        <v/>
      </c>
      <c r="U786" s="49" t="str">
        <f t="shared" si="36"/>
        <v/>
      </c>
    </row>
    <row r="787" spans="12:21" ht="21.95" customHeight="1" x14ac:dyDescent="0.15">
      <c r="L787" s="292"/>
      <c r="M787" s="293"/>
      <c r="N787" s="292"/>
      <c r="O787" s="293"/>
      <c r="T787" s="27" t="str">
        <f t="shared" si="35"/>
        <v/>
      </c>
      <c r="U787" s="49" t="str">
        <f t="shared" si="36"/>
        <v/>
      </c>
    </row>
    <row r="788" spans="12:21" ht="21.95" customHeight="1" x14ac:dyDescent="0.15">
      <c r="L788" s="292"/>
      <c r="M788" s="293"/>
      <c r="N788" s="292"/>
      <c r="O788" s="293"/>
      <c r="T788" s="27" t="str">
        <f t="shared" si="35"/>
        <v/>
      </c>
      <c r="U788" s="49" t="str">
        <f t="shared" si="36"/>
        <v/>
      </c>
    </row>
    <row r="789" spans="12:21" ht="21.95" customHeight="1" x14ac:dyDescent="0.15">
      <c r="L789" s="292"/>
      <c r="M789" s="293"/>
      <c r="N789" s="292"/>
      <c r="O789" s="293"/>
      <c r="T789" s="27" t="str">
        <f t="shared" si="35"/>
        <v/>
      </c>
      <c r="U789" s="49" t="str">
        <f t="shared" si="36"/>
        <v/>
      </c>
    </row>
    <row r="790" spans="12:21" ht="21.95" customHeight="1" x14ac:dyDescent="0.15">
      <c r="L790" s="292"/>
      <c r="M790" s="293"/>
      <c r="N790" s="292"/>
      <c r="O790" s="293"/>
      <c r="T790" s="27" t="str">
        <f t="shared" si="35"/>
        <v/>
      </c>
      <c r="U790" s="49" t="str">
        <f t="shared" si="36"/>
        <v/>
      </c>
    </row>
    <row r="791" spans="12:21" ht="21.95" customHeight="1" x14ac:dyDescent="0.15">
      <c r="T791" s="27" t="str">
        <f t="shared" si="35"/>
        <v/>
      </c>
      <c r="U791" s="49" t="str">
        <f t="shared" si="36"/>
        <v/>
      </c>
    </row>
    <row r="792" spans="12:21" ht="21.95" customHeight="1" x14ac:dyDescent="0.15">
      <c r="T792" s="27" t="str">
        <f t="shared" si="35"/>
        <v/>
      </c>
      <c r="U792" s="49" t="str">
        <f t="shared" si="36"/>
        <v/>
      </c>
    </row>
    <row r="793" spans="12:21" ht="21.95" customHeight="1" x14ac:dyDescent="0.15">
      <c r="T793" s="27" t="str">
        <f t="shared" si="35"/>
        <v/>
      </c>
      <c r="U793" s="49" t="str">
        <f t="shared" si="36"/>
        <v/>
      </c>
    </row>
    <row r="794" spans="12:21" ht="21.95" customHeight="1" x14ac:dyDescent="0.15">
      <c r="T794" s="27" t="str">
        <f t="shared" si="35"/>
        <v/>
      </c>
      <c r="U794" s="49" t="str">
        <f t="shared" si="36"/>
        <v/>
      </c>
    </row>
    <row r="795" spans="12:21" ht="21.95" customHeight="1" x14ac:dyDescent="0.15">
      <c r="T795" s="27" t="str">
        <f t="shared" si="35"/>
        <v/>
      </c>
      <c r="U795" s="49" t="str">
        <f t="shared" si="36"/>
        <v/>
      </c>
    </row>
    <row r="796" spans="12:21" ht="21.95" customHeight="1" x14ac:dyDescent="0.15">
      <c r="T796" s="27" t="str">
        <f t="shared" si="35"/>
        <v/>
      </c>
      <c r="U796" s="49" t="str">
        <f t="shared" si="36"/>
        <v/>
      </c>
    </row>
    <row r="797" spans="12:21" ht="21.95" customHeight="1" x14ac:dyDescent="0.15">
      <c r="T797" s="27" t="str">
        <f t="shared" si="35"/>
        <v/>
      </c>
      <c r="U797" s="49" t="str">
        <f t="shared" si="36"/>
        <v/>
      </c>
    </row>
    <row r="798" spans="12:21" ht="21.95" customHeight="1" x14ac:dyDescent="0.15">
      <c r="T798" s="27" t="str">
        <f t="shared" si="35"/>
        <v/>
      </c>
      <c r="U798" s="49" t="str">
        <f t="shared" si="36"/>
        <v/>
      </c>
    </row>
    <row r="799" spans="12:21" ht="21.95" customHeight="1" x14ac:dyDescent="0.15">
      <c r="T799" s="27" t="str">
        <f t="shared" si="35"/>
        <v/>
      </c>
      <c r="U799" s="49" t="str">
        <f t="shared" si="36"/>
        <v/>
      </c>
    </row>
    <row r="800" spans="12:21" ht="21.95" customHeight="1" x14ac:dyDescent="0.15">
      <c r="T800" s="27" t="str">
        <f t="shared" si="35"/>
        <v/>
      </c>
      <c r="U800" s="49" t="str">
        <f t="shared" si="36"/>
        <v/>
      </c>
    </row>
    <row r="801" spans="20:21" ht="21.95" customHeight="1" x14ac:dyDescent="0.15">
      <c r="T801" s="27" t="str">
        <f t="shared" si="35"/>
        <v/>
      </c>
      <c r="U801" s="49" t="str">
        <f t="shared" si="36"/>
        <v/>
      </c>
    </row>
    <row r="802" spans="20:21" ht="21.95" customHeight="1" x14ac:dyDescent="0.15">
      <c r="T802" s="27" t="str">
        <f t="shared" si="35"/>
        <v/>
      </c>
      <c r="U802" s="49" t="str">
        <f t="shared" si="36"/>
        <v/>
      </c>
    </row>
    <row r="803" spans="20:21" ht="21.95" customHeight="1" x14ac:dyDescent="0.15">
      <c r="T803" s="27" t="str">
        <f t="shared" si="35"/>
        <v/>
      </c>
      <c r="U803" s="49" t="str">
        <f t="shared" si="36"/>
        <v/>
      </c>
    </row>
    <row r="804" spans="20:21" ht="21.95" customHeight="1" x14ac:dyDescent="0.15">
      <c r="T804" s="27" t="str">
        <f t="shared" si="35"/>
        <v/>
      </c>
      <c r="U804" s="49" t="str">
        <f t="shared" si="36"/>
        <v/>
      </c>
    </row>
    <row r="805" spans="20:21" ht="21.95" customHeight="1" x14ac:dyDescent="0.15">
      <c r="T805" s="27" t="str">
        <f t="shared" si="35"/>
        <v/>
      </c>
      <c r="U805" s="49" t="str">
        <f t="shared" si="36"/>
        <v/>
      </c>
    </row>
    <row r="806" spans="20:21" ht="21.95" customHeight="1" x14ac:dyDescent="0.15">
      <c r="T806" s="27" t="str">
        <f t="shared" si="35"/>
        <v/>
      </c>
      <c r="U806" s="49" t="str">
        <f t="shared" si="36"/>
        <v/>
      </c>
    </row>
    <row r="807" spans="20:21" ht="21.95" customHeight="1" x14ac:dyDescent="0.15">
      <c r="T807" s="27" t="str">
        <f t="shared" si="35"/>
        <v/>
      </c>
      <c r="U807" s="49" t="str">
        <f t="shared" si="36"/>
        <v/>
      </c>
    </row>
    <row r="808" spans="20:21" ht="21.95" customHeight="1" x14ac:dyDescent="0.15">
      <c r="T808" s="27" t="str">
        <f t="shared" si="35"/>
        <v/>
      </c>
      <c r="U808" s="49" t="str">
        <f t="shared" si="36"/>
        <v/>
      </c>
    </row>
    <row r="809" spans="20:21" ht="21.95" customHeight="1" x14ac:dyDescent="0.15">
      <c r="T809" s="27" t="str">
        <f t="shared" si="35"/>
        <v/>
      </c>
      <c r="U809" s="49" t="str">
        <f t="shared" si="36"/>
        <v/>
      </c>
    </row>
    <row r="810" spans="20:21" ht="21.95" customHeight="1" x14ac:dyDescent="0.15">
      <c r="T810" s="27" t="str">
        <f t="shared" si="35"/>
        <v/>
      </c>
      <c r="U810" s="49" t="str">
        <f t="shared" si="36"/>
        <v/>
      </c>
    </row>
    <row r="811" spans="20:21" ht="21.95" customHeight="1" x14ac:dyDescent="0.15">
      <c r="T811" s="27" t="str">
        <f t="shared" si="35"/>
        <v/>
      </c>
      <c r="U811" s="49" t="str">
        <f t="shared" si="36"/>
        <v/>
      </c>
    </row>
    <row r="812" spans="20:21" ht="21.95" customHeight="1" x14ac:dyDescent="0.15">
      <c r="T812" s="27" t="str">
        <f t="shared" si="35"/>
        <v/>
      </c>
      <c r="U812" s="49" t="str">
        <f t="shared" si="36"/>
        <v/>
      </c>
    </row>
    <row r="813" spans="20:21" ht="21.95" customHeight="1" x14ac:dyDescent="0.15">
      <c r="T813" s="27" t="str">
        <f t="shared" si="35"/>
        <v/>
      </c>
      <c r="U813" s="49" t="str">
        <f t="shared" si="36"/>
        <v/>
      </c>
    </row>
    <row r="814" spans="20:21" ht="21.95" customHeight="1" x14ac:dyDescent="0.15">
      <c r="T814" s="27" t="str">
        <f t="shared" si="35"/>
        <v/>
      </c>
      <c r="U814" s="49" t="str">
        <f t="shared" si="36"/>
        <v/>
      </c>
    </row>
    <row r="815" spans="20:21" ht="21.95" customHeight="1" x14ac:dyDescent="0.15">
      <c r="T815" s="27" t="str">
        <f t="shared" si="35"/>
        <v/>
      </c>
      <c r="U815" s="49" t="str">
        <f t="shared" si="36"/>
        <v/>
      </c>
    </row>
    <row r="816" spans="20:21" ht="21.95" customHeight="1" x14ac:dyDescent="0.15">
      <c r="T816" s="27" t="str">
        <f t="shared" si="35"/>
        <v/>
      </c>
      <c r="U816" s="49" t="str">
        <f t="shared" si="36"/>
        <v/>
      </c>
    </row>
    <row r="817" spans="20:21" ht="21.95" customHeight="1" x14ac:dyDescent="0.15">
      <c r="T817" s="27" t="str">
        <f t="shared" si="35"/>
        <v/>
      </c>
      <c r="U817" s="49" t="str">
        <f t="shared" si="36"/>
        <v/>
      </c>
    </row>
    <row r="818" spans="20:21" ht="21.95" customHeight="1" x14ac:dyDescent="0.15">
      <c r="T818" s="27" t="str">
        <f t="shared" si="35"/>
        <v/>
      </c>
      <c r="U818" s="49" t="str">
        <f t="shared" si="36"/>
        <v/>
      </c>
    </row>
    <row r="819" spans="20:21" ht="21.95" customHeight="1" x14ac:dyDescent="0.15">
      <c r="T819" s="27" t="str">
        <f t="shared" si="35"/>
        <v/>
      </c>
      <c r="U819" s="49" t="str">
        <f t="shared" si="36"/>
        <v/>
      </c>
    </row>
    <row r="820" spans="20:21" ht="21.95" customHeight="1" x14ac:dyDescent="0.15">
      <c r="T820" s="27" t="str">
        <f t="shared" si="35"/>
        <v/>
      </c>
      <c r="U820" s="49" t="str">
        <f t="shared" si="36"/>
        <v/>
      </c>
    </row>
    <row r="821" spans="20:21" ht="21.95" customHeight="1" x14ac:dyDescent="0.15">
      <c r="T821" s="27" t="str">
        <f t="shared" si="35"/>
        <v/>
      </c>
      <c r="U821" s="49" t="str">
        <f t="shared" si="36"/>
        <v/>
      </c>
    </row>
    <row r="822" spans="20:21" ht="21.95" customHeight="1" x14ac:dyDescent="0.15">
      <c r="T822" s="27" t="str">
        <f t="shared" si="35"/>
        <v/>
      </c>
      <c r="U822" s="49" t="str">
        <f t="shared" si="36"/>
        <v/>
      </c>
    </row>
    <row r="823" spans="20:21" ht="21.95" customHeight="1" x14ac:dyDescent="0.15">
      <c r="T823" s="27" t="str">
        <f t="shared" si="35"/>
        <v/>
      </c>
      <c r="U823" s="49" t="str">
        <f t="shared" si="36"/>
        <v/>
      </c>
    </row>
    <row r="824" spans="20:21" ht="21.95" customHeight="1" x14ac:dyDescent="0.15">
      <c r="T824" s="27" t="str">
        <f t="shared" si="35"/>
        <v/>
      </c>
      <c r="U824" s="49" t="str">
        <f t="shared" si="36"/>
        <v/>
      </c>
    </row>
    <row r="825" spans="20:21" ht="21.95" customHeight="1" x14ac:dyDescent="0.15">
      <c r="T825" s="27" t="str">
        <f t="shared" si="35"/>
        <v/>
      </c>
      <c r="U825" s="49" t="str">
        <f t="shared" si="36"/>
        <v/>
      </c>
    </row>
    <row r="826" spans="20:21" ht="21.95" customHeight="1" x14ac:dyDescent="0.15">
      <c r="T826" s="27" t="str">
        <f t="shared" si="35"/>
        <v/>
      </c>
      <c r="U826" s="49" t="str">
        <f t="shared" si="36"/>
        <v/>
      </c>
    </row>
    <row r="827" spans="20:21" ht="21.95" customHeight="1" x14ac:dyDescent="0.15">
      <c r="T827" s="27" t="str">
        <f t="shared" si="35"/>
        <v/>
      </c>
      <c r="U827" s="49" t="str">
        <f t="shared" si="36"/>
        <v/>
      </c>
    </row>
    <row r="828" spans="20:21" ht="21.95" customHeight="1" x14ac:dyDescent="0.15">
      <c r="T828" s="27" t="str">
        <f t="shared" si="35"/>
        <v/>
      </c>
      <c r="U828" s="49" t="str">
        <f t="shared" si="36"/>
        <v/>
      </c>
    </row>
    <row r="829" spans="20:21" ht="21.95" customHeight="1" x14ac:dyDescent="0.15">
      <c r="T829" s="27" t="str">
        <f t="shared" si="35"/>
        <v/>
      </c>
      <c r="U829" s="49" t="str">
        <f t="shared" si="36"/>
        <v/>
      </c>
    </row>
    <row r="830" spans="20:21" ht="21.95" customHeight="1" x14ac:dyDescent="0.15">
      <c r="T830" s="27" t="str">
        <f t="shared" si="35"/>
        <v/>
      </c>
      <c r="U830" s="49" t="str">
        <f t="shared" si="36"/>
        <v/>
      </c>
    </row>
    <row r="831" spans="20:21" ht="21.95" customHeight="1" x14ac:dyDescent="0.15">
      <c r="T831" s="27" t="str">
        <f t="shared" si="35"/>
        <v/>
      </c>
      <c r="U831" s="49" t="str">
        <f t="shared" si="36"/>
        <v/>
      </c>
    </row>
    <row r="832" spans="20:21" ht="21.95" customHeight="1" x14ac:dyDescent="0.15">
      <c r="T832" s="27" t="str">
        <f t="shared" si="35"/>
        <v/>
      </c>
      <c r="U832" s="49" t="str">
        <f t="shared" si="36"/>
        <v/>
      </c>
    </row>
    <row r="833" spans="20:21" ht="21.95" customHeight="1" x14ac:dyDescent="0.15">
      <c r="T833" s="27" t="str">
        <f t="shared" si="35"/>
        <v/>
      </c>
      <c r="U833" s="49" t="str">
        <f t="shared" si="36"/>
        <v/>
      </c>
    </row>
    <row r="834" spans="20:21" ht="21.95" customHeight="1" x14ac:dyDescent="0.15">
      <c r="T834" s="27" t="str">
        <f t="shared" si="35"/>
        <v/>
      </c>
      <c r="U834" s="49" t="str">
        <f t="shared" si="36"/>
        <v/>
      </c>
    </row>
    <row r="835" spans="20:21" ht="21.95" customHeight="1" x14ac:dyDescent="0.15">
      <c r="T835" s="27" t="str">
        <f t="shared" si="35"/>
        <v/>
      </c>
      <c r="U835" s="49" t="str">
        <f t="shared" si="36"/>
        <v/>
      </c>
    </row>
    <row r="836" spans="20:21" ht="21.95" customHeight="1" x14ac:dyDescent="0.15">
      <c r="T836" s="27" t="str">
        <f t="shared" si="35"/>
        <v/>
      </c>
      <c r="U836" s="49" t="str">
        <f t="shared" si="36"/>
        <v/>
      </c>
    </row>
    <row r="837" spans="20:21" ht="21.95" customHeight="1" x14ac:dyDescent="0.15">
      <c r="T837" s="27" t="str">
        <f t="shared" si="35"/>
        <v/>
      </c>
      <c r="U837" s="49" t="str">
        <f t="shared" si="36"/>
        <v/>
      </c>
    </row>
    <row r="838" spans="20:21" ht="21.95" customHeight="1" x14ac:dyDescent="0.15">
      <c r="T838" s="27" t="str">
        <f t="shared" si="35"/>
        <v/>
      </c>
      <c r="U838" s="49" t="str">
        <f t="shared" si="36"/>
        <v/>
      </c>
    </row>
    <row r="839" spans="20:21" ht="21.95" customHeight="1" x14ac:dyDescent="0.15">
      <c r="T839" s="27" t="str">
        <f t="shared" ref="T839:T902" si="37">CONCATENATE(L839,C839)</f>
        <v/>
      </c>
      <c r="U839" s="49" t="str">
        <f t="shared" ref="U839:U902" si="38">CONCATENATE(N839,H839)</f>
        <v/>
      </c>
    </row>
    <row r="840" spans="20:21" ht="21.95" customHeight="1" x14ac:dyDescent="0.15">
      <c r="T840" s="27" t="str">
        <f t="shared" si="37"/>
        <v/>
      </c>
      <c r="U840" s="49" t="str">
        <f t="shared" si="38"/>
        <v/>
      </c>
    </row>
    <row r="841" spans="20:21" ht="21.95" customHeight="1" x14ac:dyDescent="0.15">
      <c r="T841" s="27" t="str">
        <f t="shared" si="37"/>
        <v/>
      </c>
      <c r="U841" s="49" t="str">
        <f t="shared" si="38"/>
        <v/>
      </c>
    </row>
    <row r="842" spans="20:21" ht="21.95" customHeight="1" x14ac:dyDescent="0.15">
      <c r="T842" s="27" t="str">
        <f t="shared" si="37"/>
        <v/>
      </c>
      <c r="U842" s="49" t="str">
        <f t="shared" si="38"/>
        <v/>
      </c>
    </row>
    <row r="843" spans="20:21" ht="21.95" customHeight="1" x14ac:dyDescent="0.15">
      <c r="T843" s="27" t="str">
        <f t="shared" si="37"/>
        <v/>
      </c>
      <c r="U843" s="49" t="str">
        <f t="shared" si="38"/>
        <v/>
      </c>
    </row>
    <row r="844" spans="20:21" ht="21.95" customHeight="1" x14ac:dyDescent="0.15">
      <c r="T844" s="27" t="str">
        <f t="shared" si="37"/>
        <v/>
      </c>
      <c r="U844" s="49" t="str">
        <f t="shared" si="38"/>
        <v/>
      </c>
    </row>
    <row r="845" spans="20:21" ht="21.95" customHeight="1" x14ac:dyDescent="0.15">
      <c r="T845" s="27" t="str">
        <f t="shared" si="37"/>
        <v/>
      </c>
      <c r="U845" s="49" t="str">
        <f t="shared" si="38"/>
        <v/>
      </c>
    </row>
    <row r="846" spans="20:21" ht="21.95" customHeight="1" x14ac:dyDescent="0.15">
      <c r="T846" s="27" t="str">
        <f t="shared" si="37"/>
        <v/>
      </c>
      <c r="U846" s="49" t="str">
        <f t="shared" si="38"/>
        <v/>
      </c>
    </row>
    <row r="847" spans="20:21" ht="21.95" customHeight="1" x14ac:dyDescent="0.15">
      <c r="T847" s="27" t="str">
        <f t="shared" si="37"/>
        <v/>
      </c>
      <c r="U847" s="49" t="str">
        <f t="shared" si="38"/>
        <v/>
      </c>
    </row>
    <row r="848" spans="20:21" ht="21.95" customHeight="1" x14ac:dyDescent="0.15">
      <c r="T848" s="27" t="str">
        <f t="shared" si="37"/>
        <v/>
      </c>
      <c r="U848" s="49" t="str">
        <f t="shared" si="38"/>
        <v/>
      </c>
    </row>
    <row r="849" spans="20:21" ht="21.95" customHeight="1" x14ac:dyDescent="0.15">
      <c r="T849" s="27" t="str">
        <f t="shared" si="37"/>
        <v/>
      </c>
      <c r="U849" s="49" t="str">
        <f t="shared" si="38"/>
        <v/>
      </c>
    </row>
    <row r="850" spans="20:21" ht="21.95" customHeight="1" x14ac:dyDescent="0.15">
      <c r="T850" s="27" t="str">
        <f t="shared" si="37"/>
        <v/>
      </c>
      <c r="U850" s="49" t="str">
        <f t="shared" si="38"/>
        <v/>
      </c>
    </row>
    <row r="851" spans="20:21" ht="21.95" customHeight="1" x14ac:dyDescent="0.15">
      <c r="T851" s="27" t="str">
        <f t="shared" si="37"/>
        <v/>
      </c>
      <c r="U851" s="49" t="str">
        <f t="shared" si="38"/>
        <v/>
      </c>
    </row>
    <row r="852" spans="20:21" ht="21.95" customHeight="1" x14ac:dyDescent="0.15">
      <c r="T852" s="27" t="str">
        <f t="shared" si="37"/>
        <v/>
      </c>
      <c r="U852" s="49" t="str">
        <f t="shared" si="38"/>
        <v/>
      </c>
    </row>
    <row r="853" spans="20:21" ht="21.95" customHeight="1" x14ac:dyDescent="0.15">
      <c r="T853" s="27" t="str">
        <f t="shared" si="37"/>
        <v/>
      </c>
      <c r="U853" s="49" t="str">
        <f t="shared" si="38"/>
        <v/>
      </c>
    </row>
    <row r="854" spans="20:21" ht="21.95" customHeight="1" x14ac:dyDescent="0.15">
      <c r="T854" s="27" t="str">
        <f t="shared" si="37"/>
        <v/>
      </c>
      <c r="U854" s="49" t="str">
        <f t="shared" si="38"/>
        <v/>
      </c>
    </row>
    <row r="855" spans="20:21" ht="21.95" customHeight="1" x14ac:dyDescent="0.15">
      <c r="T855" s="27" t="str">
        <f t="shared" si="37"/>
        <v/>
      </c>
      <c r="U855" s="49" t="str">
        <f t="shared" si="38"/>
        <v/>
      </c>
    </row>
    <row r="856" spans="20:21" ht="21.95" customHeight="1" x14ac:dyDescent="0.15">
      <c r="T856" s="27" t="str">
        <f t="shared" si="37"/>
        <v/>
      </c>
      <c r="U856" s="49" t="str">
        <f t="shared" si="38"/>
        <v/>
      </c>
    </row>
    <row r="857" spans="20:21" ht="21.95" customHeight="1" x14ac:dyDescent="0.15">
      <c r="T857" s="27" t="str">
        <f t="shared" si="37"/>
        <v/>
      </c>
      <c r="U857" s="49" t="str">
        <f t="shared" si="38"/>
        <v/>
      </c>
    </row>
    <row r="858" spans="20:21" ht="21.95" customHeight="1" x14ac:dyDescent="0.15">
      <c r="T858" s="27" t="str">
        <f t="shared" si="37"/>
        <v/>
      </c>
      <c r="U858" s="49" t="str">
        <f t="shared" si="38"/>
        <v/>
      </c>
    </row>
    <row r="859" spans="20:21" ht="21.95" customHeight="1" x14ac:dyDescent="0.15">
      <c r="T859" s="27" t="str">
        <f t="shared" si="37"/>
        <v/>
      </c>
      <c r="U859" s="49" t="str">
        <f t="shared" si="38"/>
        <v/>
      </c>
    </row>
    <row r="860" spans="20:21" ht="21.95" customHeight="1" x14ac:dyDescent="0.15">
      <c r="T860" s="27" t="str">
        <f t="shared" si="37"/>
        <v/>
      </c>
      <c r="U860" s="49" t="str">
        <f t="shared" si="38"/>
        <v/>
      </c>
    </row>
    <row r="861" spans="20:21" ht="21.95" customHeight="1" x14ac:dyDescent="0.15">
      <c r="T861" s="27" t="str">
        <f t="shared" si="37"/>
        <v/>
      </c>
      <c r="U861" s="49" t="str">
        <f t="shared" si="38"/>
        <v/>
      </c>
    </row>
    <row r="862" spans="20:21" ht="21.95" customHeight="1" x14ac:dyDescent="0.15">
      <c r="T862" s="27" t="str">
        <f t="shared" si="37"/>
        <v/>
      </c>
      <c r="U862" s="49" t="str">
        <f t="shared" si="38"/>
        <v/>
      </c>
    </row>
    <row r="863" spans="20:21" ht="21.95" customHeight="1" x14ac:dyDescent="0.15">
      <c r="T863" s="27" t="str">
        <f t="shared" si="37"/>
        <v/>
      </c>
      <c r="U863" s="49" t="str">
        <f t="shared" si="38"/>
        <v/>
      </c>
    </row>
    <row r="864" spans="20:21" ht="21.95" customHeight="1" x14ac:dyDescent="0.15">
      <c r="T864" s="27" t="str">
        <f t="shared" si="37"/>
        <v/>
      </c>
      <c r="U864" s="49" t="str">
        <f t="shared" si="38"/>
        <v/>
      </c>
    </row>
    <row r="865" spans="20:21" ht="21.95" customHeight="1" x14ac:dyDescent="0.15">
      <c r="T865" s="27" t="str">
        <f t="shared" si="37"/>
        <v/>
      </c>
      <c r="U865" s="49" t="str">
        <f t="shared" si="38"/>
        <v/>
      </c>
    </row>
    <row r="866" spans="20:21" ht="21.95" customHeight="1" x14ac:dyDescent="0.15">
      <c r="T866" s="27" t="str">
        <f t="shared" si="37"/>
        <v/>
      </c>
      <c r="U866" s="49" t="str">
        <f t="shared" si="38"/>
        <v/>
      </c>
    </row>
    <row r="867" spans="20:21" ht="21.95" customHeight="1" x14ac:dyDescent="0.15">
      <c r="T867" s="27" t="str">
        <f t="shared" si="37"/>
        <v/>
      </c>
      <c r="U867" s="49" t="str">
        <f t="shared" si="38"/>
        <v/>
      </c>
    </row>
    <row r="868" spans="20:21" ht="21.95" customHeight="1" x14ac:dyDescent="0.15">
      <c r="T868" s="27" t="str">
        <f t="shared" si="37"/>
        <v/>
      </c>
      <c r="U868" s="49" t="str">
        <f t="shared" si="38"/>
        <v/>
      </c>
    </row>
    <row r="869" spans="20:21" ht="21.95" customHeight="1" x14ac:dyDescent="0.15">
      <c r="T869" s="27" t="str">
        <f t="shared" si="37"/>
        <v/>
      </c>
      <c r="U869" s="49" t="str">
        <f t="shared" si="38"/>
        <v/>
      </c>
    </row>
    <row r="870" spans="20:21" ht="21.95" customHeight="1" x14ac:dyDescent="0.15">
      <c r="T870" s="27" t="str">
        <f t="shared" si="37"/>
        <v/>
      </c>
      <c r="U870" s="49" t="str">
        <f t="shared" si="38"/>
        <v/>
      </c>
    </row>
    <row r="871" spans="20:21" ht="21.95" customHeight="1" x14ac:dyDescent="0.15">
      <c r="T871" s="27" t="str">
        <f t="shared" si="37"/>
        <v/>
      </c>
      <c r="U871" s="49" t="str">
        <f t="shared" si="38"/>
        <v/>
      </c>
    </row>
    <row r="872" spans="20:21" ht="21.95" customHeight="1" x14ac:dyDescent="0.15">
      <c r="T872" s="27" t="str">
        <f t="shared" si="37"/>
        <v/>
      </c>
      <c r="U872" s="49" t="str">
        <f t="shared" si="38"/>
        <v/>
      </c>
    </row>
    <row r="873" spans="20:21" ht="21.95" customHeight="1" x14ac:dyDescent="0.15">
      <c r="T873" s="27" t="str">
        <f t="shared" si="37"/>
        <v/>
      </c>
      <c r="U873" s="49" t="str">
        <f t="shared" si="38"/>
        <v/>
      </c>
    </row>
    <row r="874" spans="20:21" ht="21.95" customHeight="1" x14ac:dyDescent="0.15">
      <c r="T874" s="27" t="str">
        <f t="shared" si="37"/>
        <v/>
      </c>
      <c r="U874" s="49" t="str">
        <f t="shared" si="38"/>
        <v/>
      </c>
    </row>
    <row r="875" spans="20:21" ht="21.95" customHeight="1" x14ac:dyDescent="0.15">
      <c r="T875" s="27" t="str">
        <f t="shared" si="37"/>
        <v/>
      </c>
      <c r="U875" s="49" t="str">
        <f t="shared" si="38"/>
        <v/>
      </c>
    </row>
    <row r="876" spans="20:21" ht="21.95" customHeight="1" x14ac:dyDescent="0.15">
      <c r="T876" s="27" t="str">
        <f t="shared" si="37"/>
        <v/>
      </c>
      <c r="U876" s="49" t="str">
        <f t="shared" si="38"/>
        <v/>
      </c>
    </row>
    <row r="877" spans="20:21" ht="21.95" customHeight="1" x14ac:dyDescent="0.15">
      <c r="T877" s="27" t="str">
        <f t="shared" si="37"/>
        <v/>
      </c>
      <c r="U877" s="49" t="str">
        <f t="shared" si="38"/>
        <v/>
      </c>
    </row>
    <row r="878" spans="20:21" ht="21.95" customHeight="1" x14ac:dyDescent="0.15">
      <c r="T878" s="27" t="str">
        <f t="shared" si="37"/>
        <v/>
      </c>
      <c r="U878" s="49" t="str">
        <f t="shared" si="38"/>
        <v/>
      </c>
    </row>
    <row r="879" spans="20:21" ht="21.95" customHeight="1" x14ac:dyDescent="0.15">
      <c r="T879" s="27" t="str">
        <f t="shared" si="37"/>
        <v/>
      </c>
      <c r="U879" s="49" t="str">
        <f t="shared" si="38"/>
        <v/>
      </c>
    </row>
    <row r="880" spans="20:21" ht="21.95" customHeight="1" x14ac:dyDescent="0.15">
      <c r="T880" s="27" t="str">
        <f t="shared" si="37"/>
        <v/>
      </c>
      <c r="U880" s="49" t="str">
        <f t="shared" si="38"/>
        <v/>
      </c>
    </row>
    <row r="881" spans="20:21" ht="21.95" customHeight="1" x14ac:dyDescent="0.15">
      <c r="T881" s="27" t="str">
        <f t="shared" si="37"/>
        <v/>
      </c>
      <c r="U881" s="49" t="str">
        <f t="shared" si="38"/>
        <v/>
      </c>
    </row>
    <row r="882" spans="20:21" ht="21.95" customHeight="1" x14ac:dyDescent="0.15">
      <c r="T882" s="27" t="str">
        <f t="shared" si="37"/>
        <v/>
      </c>
      <c r="U882" s="49" t="str">
        <f t="shared" si="38"/>
        <v/>
      </c>
    </row>
    <row r="883" spans="20:21" ht="21.95" customHeight="1" x14ac:dyDescent="0.15">
      <c r="T883" s="27" t="str">
        <f t="shared" si="37"/>
        <v/>
      </c>
      <c r="U883" s="49" t="str">
        <f t="shared" si="38"/>
        <v/>
      </c>
    </row>
    <row r="884" spans="20:21" ht="21.95" customHeight="1" x14ac:dyDescent="0.15">
      <c r="T884" s="27" t="str">
        <f t="shared" si="37"/>
        <v/>
      </c>
      <c r="U884" s="49" t="str">
        <f t="shared" si="38"/>
        <v/>
      </c>
    </row>
    <row r="885" spans="20:21" ht="21.95" customHeight="1" x14ac:dyDescent="0.15">
      <c r="T885" s="27" t="str">
        <f t="shared" si="37"/>
        <v/>
      </c>
      <c r="U885" s="49" t="str">
        <f t="shared" si="38"/>
        <v/>
      </c>
    </row>
    <row r="886" spans="20:21" ht="21.95" customHeight="1" x14ac:dyDescent="0.15">
      <c r="T886" s="27" t="str">
        <f t="shared" si="37"/>
        <v/>
      </c>
      <c r="U886" s="49" t="str">
        <f t="shared" si="38"/>
        <v/>
      </c>
    </row>
    <row r="887" spans="20:21" ht="21.95" customHeight="1" x14ac:dyDescent="0.15">
      <c r="T887" s="27" t="str">
        <f t="shared" si="37"/>
        <v/>
      </c>
      <c r="U887" s="49" t="str">
        <f t="shared" si="38"/>
        <v/>
      </c>
    </row>
    <row r="888" spans="20:21" ht="21.95" customHeight="1" x14ac:dyDescent="0.15">
      <c r="T888" s="27" t="str">
        <f t="shared" si="37"/>
        <v/>
      </c>
      <c r="U888" s="49" t="str">
        <f t="shared" si="38"/>
        <v/>
      </c>
    </row>
    <row r="889" spans="20:21" ht="21.95" customHeight="1" x14ac:dyDescent="0.15">
      <c r="T889" s="27" t="str">
        <f t="shared" si="37"/>
        <v/>
      </c>
      <c r="U889" s="49" t="str">
        <f t="shared" si="38"/>
        <v/>
      </c>
    </row>
    <row r="890" spans="20:21" ht="21.95" customHeight="1" x14ac:dyDescent="0.15">
      <c r="T890" s="27" t="str">
        <f t="shared" si="37"/>
        <v/>
      </c>
      <c r="U890" s="49" t="str">
        <f t="shared" si="38"/>
        <v/>
      </c>
    </row>
    <row r="891" spans="20:21" ht="21.95" customHeight="1" x14ac:dyDescent="0.15">
      <c r="T891" s="27" t="str">
        <f t="shared" si="37"/>
        <v/>
      </c>
      <c r="U891" s="49" t="str">
        <f t="shared" si="38"/>
        <v/>
      </c>
    </row>
    <row r="892" spans="20:21" ht="21.95" customHeight="1" x14ac:dyDescent="0.15">
      <c r="T892" s="27" t="str">
        <f t="shared" si="37"/>
        <v/>
      </c>
      <c r="U892" s="49" t="str">
        <f t="shared" si="38"/>
        <v/>
      </c>
    </row>
    <row r="893" spans="20:21" ht="21.95" customHeight="1" x14ac:dyDescent="0.15">
      <c r="T893" s="27" t="str">
        <f t="shared" si="37"/>
        <v/>
      </c>
      <c r="U893" s="49" t="str">
        <f t="shared" si="38"/>
        <v/>
      </c>
    </row>
    <row r="894" spans="20:21" ht="21.95" customHeight="1" x14ac:dyDescent="0.15">
      <c r="T894" s="27" t="str">
        <f t="shared" si="37"/>
        <v/>
      </c>
      <c r="U894" s="49" t="str">
        <f t="shared" si="38"/>
        <v/>
      </c>
    </row>
    <row r="895" spans="20:21" ht="21.95" customHeight="1" x14ac:dyDescent="0.15">
      <c r="T895" s="27" t="str">
        <f t="shared" si="37"/>
        <v/>
      </c>
      <c r="U895" s="49" t="str">
        <f t="shared" si="38"/>
        <v/>
      </c>
    </row>
    <row r="896" spans="20:21" ht="21.95" customHeight="1" x14ac:dyDescent="0.15">
      <c r="T896" s="27" t="str">
        <f t="shared" si="37"/>
        <v/>
      </c>
      <c r="U896" s="49" t="str">
        <f t="shared" si="38"/>
        <v/>
      </c>
    </row>
    <row r="897" spans="20:21" ht="21.95" customHeight="1" x14ac:dyDescent="0.15">
      <c r="T897" s="27" t="str">
        <f t="shared" si="37"/>
        <v/>
      </c>
      <c r="U897" s="49" t="str">
        <f t="shared" si="38"/>
        <v/>
      </c>
    </row>
    <row r="898" spans="20:21" ht="21.95" customHeight="1" x14ac:dyDescent="0.15">
      <c r="T898" s="27" t="str">
        <f t="shared" si="37"/>
        <v/>
      </c>
      <c r="U898" s="49" t="str">
        <f t="shared" si="38"/>
        <v/>
      </c>
    </row>
    <row r="899" spans="20:21" ht="21.95" customHeight="1" x14ac:dyDescent="0.15">
      <c r="T899" s="27" t="str">
        <f t="shared" si="37"/>
        <v/>
      </c>
      <c r="U899" s="49" t="str">
        <f t="shared" si="38"/>
        <v/>
      </c>
    </row>
    <row r="900" spans="20:21" ht="21.95" customHeight="1" x14ac:dyDescent="0.15">
      <c r="T900" s="27" t="str">
        <f t="shared" si="37"/>
        <v/>
      </c>
      <c r="U900" s="49" t="str">
        <f t="shared" si="38"/>
        <v/>
      </c>
    </row>
    <row r="901" spans="20:21" ht="21.95" customHeight="1" x14ac:dyDescent="0.15">
      <c r="T901" s="27" t="str">
        <f t="shared" si="37"/>
        <v/>
      </c>
      <c r="U901" s="49" t="str">
        <f t="shared" si="38"/>
        <v/>
      </c>
    </row>
    <row r="902" spans="20:21" ht="21.95" customHeight="1" x14ac:dyDescent="0.15">
      <c r="T902" s="27" t="str">
        <f t="shared" si="37"/>
        <v/>
      </c>
      <c r="U902" s="49" t="str">
        <f t="shared" si="38"/>
        <v/>
      </c>
    </row>
    <row r="903" spans="20:21" ht="21.95" customHeight="1" x14ac:dyDescent="0.15">
      <c r="T903" s="27" t="str">
        <f t="shared" ref="T903:T911" si="39">CONCATENATE(L903,C903)</f>
        <v/>
      </c>
      <c r="U903" s="49" t="str">
        <f t="shared" ref="U903:U911" si="40">CONCATENATE(N903,H903)</f>
        <v/>
      </c>
    </row>
    <row r="904" spans="20:21" ht="21.95" customHeight="1" x14ac:dyDescent="0.15">
      <c r="T904" s="27" t="str">
        <f t="shared" si="39"/>
        <v/>
      </c>
      <c r="U904" s="49" t="str">
        <f t="shared" si="40"/>
        <v/>
      </c>
    </row>
    <row r="905" spans="20:21" ht="21.95" customHeight="1" x14ac:dyDescent="0.15">
      <c r="T905" s="27" t="str">
        <f t="shared" si="39"/>
        <v/>
      </c>
      <c r="U905" s="49" t="str">
        <f t="shared" si="40"/>
        <v/>
      </c>
    </row>
    <row r="906" spans="20:21" ht="21.95" customHeight="1" x14ac:dyDescent="0.15">
      <c r="T906" s="27" t="str">
        <f t="shared" si="39"/>
        <v/>
      </c>
      <c r="U906" s="49" t="str">
        <f t="shared" si="40"/>
        <v/>
      </c>
    </row>
    <row r="907" spans="20:21" ht="21.95" customHeight="1" x14ac:dyDescent="0.15">
      <c r="T907" s="27" t="str">
        <f t="shared" si="39"/>
        <v/>
      </c>
      <c r="U907" s="49" t="str">
        <f t="shared" si="40"/>
        <v/>
      </c>
    </row>
    <row r="908" spans="20:21" ht="21.95" customHeight="1" x14ac:dyDescent="0.15">
      <c r="T908" s="27" t="str">
        <f t="shared" si="39"/>
        <v/>
      </c>
      <c r="U908" s="49" t="str">
        <f t="shared" si="40"/>
        <v/>
      </c>
    </row>
    <row r="909" spans="20:21" ht="21.95" customHeight="1" x14ac:dyDescent="0.15">
      <c r="T909" s="27" t="str">
        <f t="shared" si="39"/>
        <v/>
      </c>
      <c r="U909" s="49" t="str">
        <f t="shared" si="40"/>
        <v/>
      </c>
    </row>
    <row r="910" spans="20:21" ht="21.95" customHeight="1" x14ac:dyDescent="0.15">
      <c r="T910" s="27" t="str">
        <f t="shared" si="39"/>
        <v/>
      </c>
      <c r="U910" s="49" t="str">
        <f t="shared" si="40"/>
        <v/>
      </c>
    </row>
    <row r="911" spans="20:21" ht="21.95" customHeight="1" x14ac:dyDescent="0.15">
      <c r="T911" s="27" t="str">
        <f t="shared" si="39"/>
        <v/>
      </c>
      <c r="U911" s="49" t="str">
        <f t="shared" si="40"/>
        <v/>
      </c>
    </row>
  </sheetData>
  <autoFilter ref="A6:AM911"/>
  <mergeCells count="6">
    <mergeCell ref="K373:K375"/>
    <mergeCell ref="S4:S6"/>
    <mergeCell ref="A4:A6"/>
    <mergeCell ref="K4:K6"/>
    <mergeCell ref="B4:E5"/>
    <mergeCell ref="F4:J5"/>
  </mergeCells>
  <phoneticPr fontId="4" type="noConversion"/>
  <conditionalFormatting sqref="J77:J79 J85 J82:J83 J91:J93 J96:J105">
    <cfRule type="cellIs" dxfId="10" priority="1" stopIfTrue="1" operator="greaterThan">
      <formula>D77</formula>
    </cfRule>
  </conditionalFormatting>
  <printOptions horizontalCentered="1"/>
  <pageMargins left="0.78740157480314965" right="0.23622047244094491" top="0.39370078740157483" bottom="0.39370078740157483" header="0" footer="0"/>
  <pageSetup paperSize="9" scale="95" orientation="landscape" horizontalDpi="4294967292" verticalDpi="300" r:id="rId1"/>
  <headerFooter alignWithMargins="0">
    <oddHeader xml:space="preserve">&amp;C
</oddHeader>
    <oddFooter xml:space="preserve">&amp;C
</oddFooter>
  </headerFooter>
  <rowBreaks count="16" manualBreakCount="16">
    <brk id="26" max="16383" man="1"/>
    <brk id="46" max="16383" man="1"/>
    <brk id="66" max="18" man="1"/>
    <brk id="86" max="18" man="1"/>
    <brk id="106" max="18" man="1"/>
    <brk id="126" max="18" man="1"/>
    <brk id="146" max="18" man="1"/>
    <brk id="166" max="18" man="1"/>
    <brk id="186" max="18" man="1"/>
    <brk id="206" max="18" man="1"/>
    <brk id="226" max="18" man="1"/>
    <brk id="246" max="18" man="1"/>
    <brk id="266" max="18" man="1"/>
    <brk id="286" max="18" man="1"/>
    <brk id="306" max="18" man="1"/>
    <brk id="326" max="18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</sheetPr>
  <dimension ref="B1:AA1480"/>
  <sheetViews>
    <sheetView showZeros="0" tabSelected="1" view="pageBreakPreview" workbookViewId="0">
      <pane ySplit="6" topLeftCell="A608" activePane="bottomLeft" state="frozen"/>
      <selection activeCell="C7" sqref="C7"/>
      <selection pane="bottomLeft" activeCell="I621" sqref="I621"/>
    </sheetView>
  </sheetViews>
  <sheetFormatPr defaultColWidth="6.109375" defaultRowHeight="21.75" customHeight="1" x14ac:dyDescent="0.15"/>
  <cols>
    <col min="1" max="1" width="4.6640625" style="100" customWidth="1"/>
    <col min="2" max="2" width="5.21875" style="100" customWidth="1"/>
    <col min="3" max="5" width="4.33203125" style="100" customWidth="1"/>
    <col min="6" max="6" width="6.44140625" style="100" customWidth="1"/>
    <col min="7" max="7" width="4.44140625" style="100" customWidth="1"/>
    <col min="8" max="8" width="7.6640625" style="622" customWidth="1"/>
    <col min="9" max="9" width="7.5546875" style="622" customWidth="1"/>
    <col min="10" max="10" width="6.77734375" style="100" customWidth="1"/>
    <col min="11" max="11" width="4.109375" style="100" customWidth="1"/>
    <col min="12" max="14" width="7.77734375" style="622" customWidth="1"/>
    <col min="15" max="15" width="7.88671875" style="287" customWidth="1"/>
    <col min="16" max="16" width="19.21875" style="282" customWidth="1"/>
    <col min="17" max="17" width="8" style="287" customWidth="1"/>
    <col min="18" max="18" width="21" style="282" customWidth="1"/>
    <col min="19" max="19" width="5.44140625" style="100" customWidth="1"/>
    <col min="20" max="20" width="12.77734375" style="414" customWidth="1"/>
    <col min="21" max="21" width="14.5546875" style="416" customWidth="1"/>
    <col min="22" max="22" width="10.77734375" style="100" customWidth="1"/>
    <col min="23" max="23" width="10.77734375" style="414" customWidth="1"/>
    <col min="24" max="24" width="10.77734375" style="100" customWidth="1"/>
    <col min="25" max="25" width="8" style="100" customWidth="1"/>
    <col min="26" max="16384" width="6.109375" style="100"/>
  </cols>
  <sheetData>
    <row r="1" spans="2:27" s="394" customFormat="1" ht="38.25" customHeight="1" x14ac:dyDescent="0.15">
      <c r="B1" s="783" t="s">
        <v>2345</v>
      </c>
      <c r="C1" s="783"/>
      <c r="D1" s="783"/>
      <c r="E1" s="783"/>
      <c r="F1" s="783"/>
      <c r="G1" s="783"/>
      <c r="H1" s="783"/>
      <c r="I1" s="783"/>
      <c r="J1" s="783"/>
      <c r="K1" s="783"/>
      <c r="L1" s="783"/>
      <c r="M1" s="783"/>
      <c r="N1" s="783"/>
      <c r="O1" s="783"/>
      <c r="P1" s="783"/>
      <c r="Q1" s="783"/>
      <c r="R1" s="783"/>
      <c r="S1" s="783"/>
      <c r="T1" s="392"/>
      <c r="U1" s="393"/>
      <c r="V1" s="640"/>
      <c r="W1" s="640"/>
      <c r="X1" s="640"/>
    </row>
    <row r="2" spans="2:27" s="397" customFormat="1" ht="10.5" customHeight="1" x14ac:dyDescent="0.15">
      <c r="B2" s="91"/>
      <c r="C2" s="91"/>
      <c r="D2" s="91"/>
      <c r="E2" s="91"/>
      <c r="F2" s="108"/>
      <c r="G2" s="91"/>
      <c r="H2" s="607"/>
      <c r="I2" s="607"/>
      <c r="J2" s="183"/>
      <c r="K2" s="184"/>
      <c r="L2" s="607"/>
      <c r="M2" s="624"/>
      <c r="N2" s="624"/>
      <c r="O2" s="243"/>
      <c r="P2" s="243"/>
      <c r="Q2" s="243"/>
      <c r="R2" s="243"/>
      <c r="S2" s="184"/>
      <c r="T2" s="395"/>
      <c r="U2" s="396"/>
    </row>
    <row r="3" spans="2:27" s="387" customFormat="1" ht="15" customHeight="1" x14ac:dyDescent="0.15">
      <c r="B3" s="201"/>
      <c r="C3" s="201"/>
      <c r="D3" s="201"/>
      <c r="E3" s="201"/>
      <c r="F3" s="113"/>
      <c r="G3" s="92"/>
      <c r="H3" s="608"/>
      <c r="I3" s="608"/>
      <c r="J3" s="202"/>
      <c r="K3" s="203"/>
      <c r="L3" s="608"/>
      <c r="M3" s="625"/>
      <c r="N3" s="625"/>
      <c r="O3" s="243"/>
      <c r="P3" s="245"/>
      <c r="Q3" s="243"/>
      <c r="R3" s="784"/>
      <c r="S3" s="784"/>
      <c r="T3" s="399"/>
      <c r="U3" s="400"/>
    </row>
    <row r="4" spans="2:27" s="404" customFormat="1" ht="21.75" customHeight="1" x14ac:dyDescent="0.15">
      <c r="B4" s="785" t="s">
        <v>59</v>
      </c>
      <c r="C4" s="801" t="s">
        <v>2268</v>
      </c>
      <c r="D4" s="802"/>
      <c r="E4" s="803"/>
      <c r="F4" s="788" t="s">
        <v>40</v>
      </c>
      <c r="G4" s="789"/>
      <c r="H4" s="790"/>
      <c r="I4" s="791"/>
      <c r="J4" s="790" t="s">
        <v>1447</v>
      </c>
      <c r="K4" s="790"/>
      <c r="L4" s="790"/>
      <c r="M4" s="791"/>
      <c r="N4" s="796" t="s">
        <v>57</v>
      </c>
      <c r="O4" s="357" t="s">
        <v>41</v>
      </c>
      <c r="P4" s="357"/>
      <c r="Q4" s="357" t="s">
        <v>64</v>
      </c>
      <c r="R4" s="357"/>
      <c r="S4" s="798" t="s">
        <v>225</v>
      </c>
      <c r="T4" s="402"/>
      <c r="U4" s="403"/>
    </row>
    <row r="5" spans="2:27" s="404" customFormat="1" ht="21.75" customHeight="1" x14ac:dyDescent="0.15">
      <c r="B5" s="786"/>
      <c r="C5" s="804"/>
      <c r="D5" s="805"/>
      <c r="E5" s="806"/>
      <c r="F5" s="792"/>
      <c r="G5" s="793"/>
      <c r="H5" s="794"/>
      <c r="I5" s="795"/>
      <c r="J5" s="794"/>
      <c r="K5" s="794"/>
      <c r="L5" s="794"/>
      <c r="M5" s="795"/>
      <c r="N5" s="797"/>
      <c r="O5" s="357" t="s">
        <v>74</v>
      </c>
      <c r="P5" s="357"/>
      <c r="Q5" s="799" t="s">
        <v>74</v>
      </c>
      <c r="R5" s="800"/>
      <c r="S5" s="798"/>
      <c r="T5" s="402"/>
      <c r="U5" s="403"/>
    </row>
    <row r="6" spans="2:27" s="404" customFormat="1" ht="21.75" customHeight="1" x14ac:dyDescent="0.15">
      <c r="B6" s="787"/>
      <c r="C6" s="749" t="s">
        <v>2269</v>
      </c>
      <c r="D6" s="749" t="s">
        <v>2270</v>
      </c>
      <c r="E6" s="749" t="s">
        <v>2271</v>
      </c>
      <c r="F6" s="359" t="s">
        <v>66</v>
      </c>
      <c r="G6" s="679" t="s">
        <v>67</v>
      </c>
      <c r="H6" s="662" t="s">
        <v>68</v>
      </c>
      <c r="I6" s="662" t="s">
        <v>69</v>
      </c>
      <c r="J6" s="681" t="s">
        <v>66</v>
      </c>
      <c r="K6" s="679" t="s">
        <v>67</v>
      </c>
      <c r="L6" s="662" t="s">
        <v>68</v>
      </c>
      <c r="M6" s="662" t="s">
        <v>69</v>
      </c>
      <c r="N6" s="797"/>
      <c r="O6" s="357" t="s">
        <v>245</v>
      </c>
      <c r="P6" s="357" t="s">
        <v>246</v>
      </c>
      <c r="Q6" s="357" t="s">
        <v>245</v>
      </c>
      <c r="R6" s="357" t="s">
        <v>246</v>
      </c>
      <c r="S6" s="798"/>
      <c r="T6" s="405"/>
      <c r="U6" s="406"/>
    </row>
    <row r="7" spans="2:27" ht="21.75" customHeight="1" x14ac:dyDescent="0.15">
      <c r="B7" s="704">
        <v>1</v>
      </c>
      <c r="C7" s="704" t="s">
        <v>2272</v>
      </c>
      <c r="D7" s="704" t="s">
        <v>2273</v>
      </c>
      <c r="E7" s="704" t="s">
        <v>2274</v>
      </c>
      <c r="F7" s="705" t="s">
        <v>1664</v>
      </c>
      <c r="G7" s="706" t="s">
        <v>1322</v>
      </c>
      <c r="H7" s="707">
        <v>1263</v>
      </c>
      <c r="I7" s="707">
        <v>82</v>
      </c>
      <c r="J7" s="708" t="s">
        <v>1817</v>
      </c>
      <c r="K7" s="704" t="s">
        <v>370</v>
      </c>
      <c r="L7" s="709">
        <v>102</v>
      </c>
      <c r="M7" s="710">
        <v>102</v>
      </c>
      <c r="N7" s="626">
        <f>M7-I7</f>
        <v>20</v>
      </c>
      <c r="O7" s="711" t="s">
        <v>1334</v>
      </c>
      <c r="P7" s="712" t="s">
        <v>1765</v>
      </c>
      <c r="Q7" s="713" t="s">
        <v>447</v>
      </c>
      <c r="R7" s="713" t="s">
        <v>448</v>
      </c>
      <c r="S7" s="714"/>
      <c r="T7" s="362" t="str">
        <f t="shared" ref="T7:T80" si="0">CONCATENATE(O7,G7)</f>
        <v>공임</v>
      </c>
      <c r="U7" s="363" t="str">
        <f>CONCATENATE(Q7,K7)</f>
        <v>공임</v>
      </c>
      <c r="V7" s="651" t="s">
        <v>867</v>
      </c>
      <c r="W7" s="651" t="s">
        <v>864</v>
      </c>
      <c r="X7" s="651" t="s">
        <v>866</v>
      </c>
      <c r="Y7" s="366"/>
      <c r="Z7" s="367"/>
      <c r="AA7" s="367"/>
    </row>
    <row r="8" spans="2:27" ht="21.75" customHeight="1" x14ac:dyDescent="0.15">
      <c r="B8" s="704">
        <v>2</v>
      </c>
      <c r="C8" s="704" t="s">
        <v>2272</v>
      </c>
      <c r="D8" s="704" t="s">
        <v>2273</v>
      </c>
      <c r="E8" s="704" t="s">
        <v>2274</v>
      </c>
      <c r="F8" s="705" t="s">
        <v>1665</v>
      </c>
      <c r="G8" s="706" t="s">
        <v>1328</v>
      </c>
      <c r="H8" s="707">
        <v>1668</v>
      </c>
      <c r="I8" s="707">
        <v>256</v>
      </c>
      <c r="J8" s="708" t="s">
        <v>1818</v>
      </c>
      <c r="K8" s="704" t="s">
        <v>1328</v>
      </c>
      <c r="L8" s="709">
        <v>261</v>
      </c>
      <c r="M8" s="710">
        <v>261</v>
      </c>
      <c r="N8" s="626">
        <f t="shared" ref="N8:N71" si="1">M8-I8</f>
        <v>5</v>
      </c>
      <c r="O8" s="715" t="s">
        <v>1331</v>
      </c>
      <c r="P8" s="712" t="s">
        <v>1332</v>
      </c>
      <c r="Q8" s="704" t="s">
        <v>1331</v>
      </c>
      <c r="R8" s="704" t="s">
        <v>1332</v>
      </c>
      <c r="S8" s="714"/>
      <c r="T8" s="362" t="str">
        <f t="shared" si="0"/>
        <v>국구</v>
      </c>
      <c r="U8" s="363" t="str">
        <f t="shared" ref="U8:U71" si="2">CONCATENATE(Q8,K8)</f>
        <v>국구</v>
      </c>
      <c r="V8" s="651" t="s">
        <v>863</v>
      </c>
      <c r="W8" s="651" t="s">
        <v>864</v>
      </c>
      <c r="X8" s="651">
        <v>0</v>
      </c>
      <c r="Y8" s="366"/>
      <c r="Z8" s="367"/>
      <c r="AA8" s="367"/>
    </row>
    <row r="9" spans="2:27" ht="21.75" customHeight="1" x14ac:dyDescent="0.15">
      <c r="B9" s="704">
        <v>3</v>
      </c>
      <c r="C9" s="704" t="s">
        <v>2272</v>
      </c>
      <c r="D9" s="704" t="s">
        <v>2273</v>
      </c>
      <c r="E9" s="704" t="s">
        <v>2274</v>
      </c>
      <c r="F9" s="705" t="s">
        <v>1666</v>
      </c>
      <c r="G9" s="706" t="s">
        <v>1324</v>
      </c>
      <c r="H9" s="707">
        <v>282</v>
      </c>
      <c r="I9" s="707">
        <v>176</v>
      </c>
      <c r="J9" s="704" t="s">
        <v>1819</v>
      </c>
      <c r="K9" s="704" t="s">
        <v>1324</v>
      </c>
      <c r="L9" s="709">
        <v>190</v>
      </c>
      <c r="M9" s="710">
        <v>190</v>
      </c>
      <c r="N9" s="626">
        <f t="shared" si="1"/>
        <v>14</v>
      </c>
      <c r="O9" s="715" t="s">
        <v>1334</v>
      </c>
      <c r="P9" s="712" t="s">
        <v>1765</v>
      </c>
      <c r="Q9" s="713" t="s">
        <v>1334</v>
      </c>
      <c r="R9" s="713" t="s">
        <v>1765</v>
      </c>
      <c r="S9" s="714"/>
      <c r="T9" s="362" t="str">
        <f t="shared" si="0"/>
        <v>공답</v>
      </c>
      <c r="U9" s="363" t="str">
        <f t="shared" si="2"/>
        <v>공답</v>
      </c>
      <c r="V9" s="651" t="s">
        <v>863</v>
      </c>
      <c r="W9" s="651" t="s">
        <v>864</v>
      </c>
      <c r="X9" s="651">
        <v>0</v>
      </c>
      <c r="Y9" s="366"/>
      <c r="Z9" s="367"/>
      <c r="AA9" s="367"/>
    </row>
    <row r="10" spans="2:27" ht="21.75" customHeight="1" x14ac:dyDescent="0.15">
      <c r="B10" s="716">
        <v>4</v>
      </c>
      <c r="C10" s="704" t="s">
        <v>2272</v>
      </c>
      <c r="D10" s="704" t="s">
        <v>2273</v>
      </c>
      <c r="E10" s="704" t="s">
        <v>2274</v>
      </c>
      <c r="F10" s="717" t="s">
        <v>1667</v>
      </c>
      <c r="G10" s="718" t="s">
        <v>1324</v>
      </c>
      <c r="H10" s="719">
        <v>1044</v>
      </c>
      <c r="I10" s="719">
        <v>694</v>
      </c>
      <c r="J10" s="720" t="s">
        <v>1820</v>
      </c>
      <c r="K10" s="716" t="s">
        <v>1324</v>
      </c>
      <c r="L10" s="721">
        <v>704</v>
      </c>
      <c r="M10" s="722">
        <v>704</v>
      </c>
      <c r="N10" s="682">
        <f t="shared" si="1"/>
        <v>10</v>
      </c>
      <c r="O10" s="723" t="s">
        <v>1334</v>
      </c>
      <c r="P10" s="724" t="s">
        <v>1765</v>
      </c>
      <c r="Q10" s="716" t="s">
        <v>1334</v>
      </c>
      <c r="R10" s="716" t="s">
        <v>1765</v>
      </c>
      <c r="S10" s="714"/>
      <c r="T10" s="362" t="str">
        <f t="shared" si="0"/>
        <v>공답</v>
      </c>
      <c r="U10" s="363" t="str">
        <f t="shared" si="2"/>
        <v>공답</v>
      </c>
      <c r="V10" s="651" t="s">
        <v>867</v>
      </c>
      <c r="W10" s="651" t="s">
        <v>864</v>
      </c>
      <c r="X10" s="651" t="s">
        <v>866</v>
      </c>
      <c r="Y10" s="366"/>
      <c r="Z10" s="367"/>
      <c r="AA10" s="367"/>
    </row>
    <row r="11" spans="2:27" ht="21.75" customHeight="1" x14ac:dyDescent="0.15">
      <c r="B11" s="716">
        <v>5</v>
      </c>
      <c r="C11" s="704" t="s">
        <v>2272</v>
      </c>
      <c r="D11" s="704" t="s">
        <v>2273</v>
      </c>
      <c r="E11" s="704" t="s">
        <v>2274</v>
      </c>
      <c r="F11" s="717" t="s">
        <v>1668</v>
      </c>
      <c r="G11" s="718" t="s">
        <v>1324</v>
      </c>
      <c r="H11" s="725">
        <v>1060</v>
      </c>
      <c r="I11" s="725">
        <v>1036</v>
      </c>
      <c r="J11" s="720" t="s">
        <v>1668</v>
      </c>
      <c r="K11" s="716" t="s">
        <v>1324</v>
      </c>
      <c r="L11" s="721">
        <v>1060</v>
      </c>
      <c r="M11" s="722">
        <v>1060</v>
      </c>
      <c r="N11" s="682">
        <f t="shared" si="1"/>
        <v>24</v>
      </c>
      <c r="O11" s="723" t="s">
        <v>1766</v>
      </c>
      <c r="P11" s="724" t="s">
        <v>1767</v>
      </c>
      <c r="Q11" s="723" t="s">
        <v>1766</v>
      </c>
      <c r="R11" s="724" t="s">
        <v>1767</v>
      </c>
      <c r="S11" s="714"/>
      <c r="T11" s="362" t="str">
        <f t="shared" si="0"/>
        <v>안흥열답</v>
      </c>
      <c r="U11" s="363" t="str">
        <f t="shared" si="2"/>
        <v>안흥열답</v>
      </c>
      <c r="V11" s="651" t="s">
        <v>863</v>
      </c>
      <c r="W11" s="651" t="s">
        <v>864</v>
      </c>
      <c r="X11" s="651">
        <v>0</v>
      </c>
      <c r="Y11" s="366"/>
      <c r="Z11" s="367"/>
      <c r="AA11" s="367"/>
    </row>
    <row r="12" spans="2:27" ht="21.75" customHeight="1" x14ac:dyDescent="0.15">
      <c r="B12" s="716">
        <v>6</v>
      </c>
      <c r="C12" s="704" t="s">
        <v>2272</v>
      </c>
      <c r="D12" s="704" t="s">
        <v>2273</v>
      </c>
      <c r="E12" s="704" t="s">
        <v>2274</v>
      </c>
      <c r="F12" s="717" t="s">
        <v>1669</v>
      </c>
      <c r="G12" s="718" t="s">
        <v>1324</v>
      </c>
      <c r="H12" s="725">
        <v>12</v>
      </c>
      <c r="I12" s="725">
        <v>1</v>
      </c>
      <c r="J12" s="720" t="s">
        <v>1669</v>
      </c>
      <c r="K12" s="716" t="s">
        <v>1324</v>
      </c>
      <c r="L12" s="721">
        <v>12</v>
      </c>
      <c r="M12" s="722">
        <v>12</v>
      </c>
      <c r="N12" s="682">
        <f t="shared" si="1"/>
        <v>11</v>
      </c>
      <c r="O12" s="723" t="s">
        <v>1766</v>
      </c>
      <c r="P12" s="724" t="s">
        <v>1767</v>
      </c>
      <c r="Q12" s="723" t="s">
        <v>1766</v>
      </c>
      <c r="R12" s="724" t="s">
        <v>1767</v>
      </c>
      <c r="S12" s="714"/>
      <c r="T12" s="362" t="str">
        <f t="shared" si="0"/>
        <v>안흥열답</v>
      </c>
      <c r="U12" s="363" t="str">
        <f t="shared" si="2"/>
        <v>안흥열답</v>
      </c>
      <c r="V12" s="651" t="s">
        <v>867</v>
      </c>
      <c r="W12" s="651" t="s">
        <v>864</v>
      </c>
      <c r="X12" s="651" t="s">
        <v>866</v>
      </c>
      <c r="Y12" s="366"/>
      <c r="Z12" s="367"/>
      <c r="AA12" s="367"/>
    </row>
    <row r="13" spans="2:27" ht="21.75" customHeight="1" x14ac:dyDescent="0.15">
      <c r="B13" s="716">
        <v>7</v>
      </c>
      <c r="C13" s="704" t="s">
        <v>2272</v>
      </c>
      <c r="D13" s="704" t="s">
        <v>2273</v>
      </c>
      <c r="E13" s="704" t="s">
        <v>2274</v>
      </c>
      <c r="F13" s="717" t="s">
        <v>1670</v>
      </c>
      <c r="G13" s="718" t="s">
        <v>1324</v>
      </c>
      <c r="H13" s="725">
        <v>947</v>
      </c>
      <c r="I13" s="725">
        <v>947</v>
      </c>
      <c r="J13" s="726" t="s">
        <v>1670</v>
      </c>
      <c r="K13" s="716" t="s">
        <v>1324</v>
      </c>
      <c r="L13" s="721">
        <v>947</v>
      </c>
      <c r="M13" s="722">
        <v>947</v>
      </c>
      <c r="N13" s="682">
        <f t="shared" si="1"/>
        <v>0</v>
      </c>
      <c r="O13" s="723" t="s">
        <v>1334</v>
      </c>
      <c r="P13" s="724" t="s">
        <v>1765</v>
      </c>
      <c r="Q13" s="716" t="s">
        <v>1334</v>
      </c>
      <c r="R13" s="716" t="s">
        <v>1765</v>
      </c>
      <c r="S13" s="714"/>
      <c r="T13" s="362" t="str">
        <f t="shared" si="0"/>
        <v>공답</v>
      </c>
      <c r="U13" s="363" t="str">
        <f t="shared" si="2"/>
        <v>공답</v>
      </c>
      <c r="V13" s="651" t="s">
        <v>867</v>
      </c>
      <c r="W13" s="651" t="s">
        <v>864</v>
      </c>
      <c r="X13" s="651" t="s">
        <v>866</v>
      </c>
      <c r="Y13" s="366"/>
      <c r="Z13" s="367"/>
      <c r="AA13" s="367"/>
    </row>
    <row r="14" spans="2:27" ht="21.75" customHeight="1" x14ac:dyDescent="0.15">
      <c r="B14" s="716">
        <v>8</v>
      </c>
      <c r="C14" s="704" t="s">
        <v>2272</v>
      </c>
      <c r="D14" s="704" t="s">
        <v>2273</v>
      </c>
      <c r="E14" s="704" t="s">
        <v>2274</v>
      </c>
      <c r="F14" s="717" t="s">
        <v>1671</v>
      </c>
      <c r="G14" s="718" t="s">
        <v>1324</v>
      </c>
      <c r="H14" s="725">
        <v>1103</v>
      </c>
      <c r="I14" s="725">
        <v>320</v>
      </c>
      <c r="J14" s="726" t="s">
        <v>1821</v>
      </c>
      <c r="K14" s="716" t="s">
        <v>1324</v>
      </c>
      <c r="L14" s="721">
        <v>306</v>
      </c>
      <c r="M14" s="722">
        <v>306</v>
      </c>
      <c r="N14" s="682">
        <f t="shared" si="1"/>
        <v>-14</v>
      </c>
      <c r="O14" s="723" t="s">
        <v>1768</v>
      </c>
      <c r="P14" s="724" t="s">
        <v>1769</v>
      </c>
      <c r="Q14" s="727" t="s">
        <v>1822</v>
      </c>
      <c r="R14" s="727" t="s">
        <v>1769</v>
      </c>
      <c r="S14" s="714"/>
      <c r="T14" s="362" t="str">
        <f t="shared" si="0"/>
        <v>이석존답</v>
      </c>
      <c r="U14" s="363" t="str">
        <f t="shared" si="2"/>
        <v>이석진답</v>
      </c>
      <c r="V14" s="651" t="s">
        <v>863</v>
      </c>
      <c r="W14" s="651" t="s">
        <v>864</v>
      </c>
      <c r="X14" s="651" t="s">
        <v>866</v>
      </c>
      <c r="Y14" s="366"/>
      <c r="Z14" s="367"/>
      <c r="AA14" s="367"/>
    </row>
    <row r="15" spans="2:27" ht="21.75" customHeight="1" x14ac:dyDescent="0.15">
      <c r="B15" s="716">
        <v>9</v>
      </c>
      <c r="C15" s="704" t="s">
        <v>2272</v>
      </c>
      <c r="D15" s="704" t="s">
        <v>2273</v>
      </c>
      <c r="E15" s="704" t="s">
        <v>2274</v>
      </c>
      <c r="F15" s="717" t="s">
        <v>1672</v>
      </c>
      <c r="G15" s="718" t="s">
        <v>1324</v>
      </c>
      <c r="H15" s="725">
        <v>942</v>
      </c>
      <c r="I15" s="725">
        <v>32</v>
      </c>
      <c r="J15" s="720" t="s">
        <v>1823</v>
      </c>
      <c r="K15" s="716" t="s">
        <v>1324</v>
      </c>
      <c r="L15" s="721">
        <v>30</v>
      </c>
      <c r="M15" s="722">
        <v>30</v>
      </c>
      <c r="N15" s="682">
        <f t="shared" si="1"/>
        <v>-2</v>
      </c>
      <c r="O15" s="723" t="s">
        <v>1770</v>
      </c>
      <c r="P15" s="724" t="s">
        <v>1771</v>
      </c>
      <c r="Q15" s="723" t="s">
        <v>1770</v>
      </c>
      <c r="R15" s="724" t="s">
        <v>1771</v>
      </c>
      <c r="S15" s="714"/>
      <c r="T15" s="362" t="str">
        <f t="shared" si="0"/>
        <v>이석영답</v>
      </c>
      <c r="U15" s="363" t="str">
        <f t="shared" si="2"/>
        <v>이석영답</v>
      </c>
      <c r="V15" s="651" t="s">
        <v>863</v>
      </c>
      <c r="W15" s="651" t="s">
        <v>864</v>
      </c>
      <c r="X15" s="651" t="s">
        <v>866</v>
      </c>
      <c r="Y15" s="366"/>
      <c r="Z15" s="367"/>
      <c r="AA15" s="367"/>
    </row>
    <row r="16" spans="2:27" ht="21.75" customHeight="1" x14ac:dyDescent="0.15">
      <c r="B16" s="716">
        <v>10</v>
      </c>
      <c r="C16" s="704" t="s">
        <v>2272</v>
      </c>
      <c r="D16" s="704" t="s">
        <v>2273</v>
      </c>
      <c r="E16" s="704" t="s">
        <v>2274</v>
      </c>
      <c r="F16" s="717" t="s">
        <v>1673</v>
      </c>
      <c r="G16" s="718" t="s">
        <v>1326</v>
      </c>
      <c r="H16" s="725">
        <v>203</v>
      </c>
      <c r="I16" s="725">
        <v>62</v>
      </c>
      <c r="J16" s="720" t="s">
        <v>1824</v>
      </c>
      <c r="K16" s="716" t="s">
        <v>2255</v>
      </c>
      <c r="L16" s="721">
        <v>53</v>
      </c>
      <c r="M16" s="722">
        <v>53</v>
      </c>
      <c r="N16" s="682">
        <f t="shared" si="1"/>
        <v>-9</v>
      </c>
      <c r="O16" s="723" t="s">
        <v>1766</v>
      </c>
      <c r="P16" s="724" t="s">
        <v>1767</v>
      </c>
      <c r="Q16" s="723" t="s">
        <v>1766</v>
      </c>
      <c r="R16" s="724" t="s">
        <v>1767</v>
      </c>
      <c r="S16" s="714"/>
      <c r="T16" s="362" t="str">
        <f t="shared" si="0"/>
        <v>안흥열전</v>
      </c>
      <c r="U16" s="363" t="str">
        <f t="shared" si="2"/>
        <v>안흥열전</v>
      </c>
      <c r="V16" s="651" t="s">
        <v>863</v>
      </c>
      <c r="W16" s="651" t="s">
        <v>864</v>
      </c>
      <c r="X16" s="651">
        <v>0</v>
      </c>
      <c r="Y16" s="366"/>
      <c r="Z16" s="367"/>
      <c r="AA16" s="367"/>
    </row>
    <row r="17" spans="2:27" ht="21.75" customHeight="1" x14ac:dyDescent="0.15">
      <c r="B17" s="716">
        <v>11</v>
      </c>
      <c r="C17" s="704" t="s">
        <v>2272</v>
      </c>
      <c r="D17" s="704" t="s">
        <v>2273</v>
      </c>
      <c r="E17" s="704" t="s">
        <v>2274</v>
      </c>
      <c r="F17" s="717" t="s">
        <v>1674</v>
      </c>
      <c r="G17" s="718" t="s">
        <v>1326</v>
      </c>
      <c r="H17" s="725">
        <v>404</v>
      </c>
      <c r="I17" s="725">
        <v>404</v>
      </c>
      <c r="J17" s="720" t="s">
        <v>1674</v>
      </c>
      <c r="K17" s="716" t="s">
        <v>1326</v>
      </c>
      <c r="L17" s="721">
        <v>404</v>
      </c>
      <c r="M17" s="722">
        <v>404</v>
      </c>
      <c r="N17" s="682">
        <f t="shared" si="1"/>
        <v>0</v>
      </c>
      <c r="O17" s="723" t="s">
        <v>1334</v>
      </c>
      <c r="P17" s="724" t="s">
        <v>1765</v>
      </c>
      <c r="Q17" s="727" t="s">
        <v>1334</v>
      </c>
      <c r="R17" s="727" t="s">
        <v>1765</v>
      </c>
      <c r="S17" s="714"/>
      <c r="T17" s="362" t="str">
        <f t="shared" si="0"/>
        <v>공전</v>
      </c>
      <c r="U17" s="363" t="str">
        <f t="shared" si="2"/>
        <v>공전</v>
      </c>
      <c r="V17" s="651"/>
      <c r="W17" s="651"/>
      <c r="X17" s="651"/>
      <c r="Y17" s="366"/>
      <c r="Z17" s="367"/>
      <c r="AA17" s="367"/>
    </row>
    <row r="18" spans="2:27" ht="21.75" customHeight="1" x14ac:dyDescent="0.15">
      <c r="B18" s="716">
        <v>12</v>
      </c>
      <c r="C18" s="704" t="s">
        <v>2272</v>
      </c>
      <c r="D18" s="704" t="s">
        <v>2273</v>
      </c>
      <c r="E18" s="704" t="s">
        <v>2274</v>
      </c>
      <c r="F18" s="717" t="s">
        <v>1675</v>
      </c>
      <c r="G18" s="718" t="s">
        <v>1321</v>
      </c>
      <c r="H18" s="725">
        <v>1350</v>
      </c>
      <c r="I18" s="725">
        <v>682</v>
      </c>
      <c r="J18" s="728">
        <v>1327</v>
      </c>
      <c r="K18" s="716" t="s">
        <v>1321</v>
      </c>
      <c r="L18" s="721">
        <v>544</v>
      </c>
      <c r="M18" s="722">
        <v>544</v>
      </c>
      <c r="N18" s="682">
        <f t="shared" si="1"/>
        <v>-138</v>
      </c>
      <c r="O18" s="723" t="s">
        <v>1331</v>
      </c>
      <c r="P18" s="724" t="s">
        <v>1332</v>
      </c>
      <c r="Q18" s="716" t="s">
        <v>1331</v>
      </c>
      <c r="R18" s="716" t="s">
        <v>1332</v>
      </c>
      <c r="S18" s="729"/>
      <c r="T18" s="362" t="str">
        <f t="shared" si="0"/>
        <v>국도</v>
      </c>
      <c r="U18" s="363" t="str">
        <f t="shared" si="2"/>
        <v>국도</v>
      </c>
      <c r="V18" s="651" t="s">
        <v>863</v>
      </c>
      <c r="W18" s="651" t="s">
        <v>864</v>
      </c>
      <c r="X18" s="651">
        <v>0</v>
      </c>
      <c r="Y18" s="366"/>
      <c r="Z18" s="367"/>
      <c r="AA18" s="367"/>
    </row>
    <row r="19" spans="2:27" ht="21.75" customHeight="1" x14ac:dyDescent="0.15">
      <c r="B19" s="716">
        <v>13</v>
      </c>
      <c r="C19" s="704" t="s">
        <v>2272</v>
      </c>
      <c r="D19" s="704" t="s">
        <v>2273</v>
      </c>
      <c r="E19" s="704" t="s">
        <v>2274</v>
      </c>
      <c r="F19" s="717" t="s">
        <v>1676</v>
      </c>
      <c r="G19" s="718" t="s">
        <v>1326</v>
      </c>
      <c r="H19" s="725">
        <v>549</v>
      </c>
      <c r="I19" s="725">
        <v>108</v>
      </c>
      <c r="J19" s="726" t="s">
        <v>1825</v>
      </c>
      <c r="K19" s="716" t="s">
        <v>1326</v>
      </c>
      <c r="L19" s="721">
        <v>132</v>
      </c>
      <c r="M19" s="722">
        <v>132</v>
      </c>
      <c r="N19" s="682">
        <f t="shared" si="1"/>
        <v>24</v>
      </c>
      <c r="O19" s="723" t="s">
        <v>1772</v>
      </c>
      <c r="P19" s="724" t="s">
        <v>1773</v>
      </c>
      <c r="Q19" s="723" t="s">
        <v>1772</v>
      </c>
      <c r="R19" s="724" t="s">
        <v>1773</v>
      </c>
      <c r="S19" s="714"/>
      <c r="T19" s="362" t="str">
        <f t="shared" si="0"/>
        <v>안숙자전</v>
      </c>
      <c r="U19" s="363" t="str">
        <f t="shared" si="2"/>
        <v>안숙자전</v>
      </c>
      <c r="V19" s="651" t="s">
        <v>863</v>
      </c>
      <c r="W19" s="651" t="s">
        <v>864</v>
      </c>
      <c r="X19" s="651">
        <v>0</v>
      </c>
      <c r="Y19" s="366"/>
      <c r="Z19" s="367"/>
      <c r="AA19" s="367"/>
    </row>
    <row r="20" spans="2:27" ht="21.75" customHeight="1" x14ac:dyDescent="0.15">
      <c r="B20" s="716">
        <v>14</v>
      </c>
      <c r="C20" s="704" t="s">
        <v>2272</v>
      </c>
      <c r="D20" s="704" t="s">
        <v>2273</v>
      </c>
      <c r="E20" s="704" t="s">
        <v>2274</v>
      </c>
      <c r="F20" s="717" t="s">
        <v>1677</v>
      </c>
      <c r="G20" s="718" t="s">
        <v>1328</v>
      </c>
      <c r="H20" s="725">
        <v>2867</v>
      </c>
      <c r="I20" s="725">
        <v>55</v>
      </c>
      <c r="J20" s="720" t="s">
        <v>1826</v>
      </c>
      <c r="K20" s="716" t="s">
        <v>1328</v>
      </c>
      <c r="L20" s="721">
        <v>116</v>
      </c>
      <c r="M20" s="722">
        <v>116</v>
      </c>
      <c r="N20" s="682">
        <f t="shared" si="1"/>
        <v>61</v>
      </c>
      <c r="O20" s="723" t="s">
        <v>1331</v>
      </c>
      <c r="P20" s="724" t="s">
        <v>1441</v>
      </c>
      <c r="Q20" s="727" t="s">
        <v>1331</v>
      </c>
      <c r="R20" s="727" t="s">
        <v>1441</v>
      </c>
      <c r="S20" s="714"/>
      <c r="T20" s="362" t="str">
        <f t="shared" si="0"/>
        <v>국구</v>
      </c>
      <c r="U20" s="363" t="str">
        <f t="shared" si="2"/>
        <v>국구</v>
      </c>
      <c r="V20" s="651" t="s">
        <v>867</v>
      </c>
      <c r="W20" s="651" t="s">
        <v>864</v>
      </c>
      <c r="X20" s="651" t="s">
        <v>866</v>
      </c>
      <c r="Y20" s="366"/>
      <c r="Z20" s="367"/>
      <c r="AA20" s="367"/>
    </row>
    <row r="21" spans="2:27" ht="21.75" customHeight="1" x14ac:dyDescent="0.15">
      <c r="B21" s="716">
        <v>15</v>
      </c>
      <c r="C21" s="704" t="s">
        <v>2272</v>
      </c>
      <c r="D21" s="704" t="s">
        <v>2273</v>
      </c>
      <c r="E21" s="704" t="s">
        <v>2274</v>
      </c>
      <c r="F21" s="717" t="s">
        <v>1678</v>
      </c>
      <c r="G21" s="718" t="s">
        <v>1328</v>
      </c>
      <c r="H21" s="725">
        <v>220</v>
      </c>
      <c r="I21" s="725">
        <v>171</v>
      </c>
      <c r="J21" s="730">
        <v>1326</v>
      </c>
      <c r="K21" s="716" t="s">
        <v>1328</v>
      </c>
      <c r="L21" s="721">
        <v>220</v>
      </c>
      <c r="M21" s="722">
        <v>220</v>
      </c>
      <c r="N21" s="682">
        <f t="shared" si="1"/>
        <v>49</v>
      </c>
      <c r="O21" s="723" t="s">
        <v>1331</v>
      </c>
      <c r="P21" s="724" t="s">
        <v>1332</v>
      </c>
      <c r="Q21" s="727" t="s">
        <v>1331</v>
      </c>
      <c r="R21" s="727" t="s">
        <v>1332</v>
      </c>
      <c r="S21" s="714"/>
      <c r="T21" s="362" t="str">
        <f t="shared" si="0"/>
        <v>국구</v>
      </c>
      <c r="U21" s="363" t="str">
        <f t="shared" si="2"/>
        <v>국구</v>
      </c>
      <c r="V21" s="651" t="s">
        <v>863</v>
      </c>
      <c r="W21" s="651" t="s">
        <v>864</v>
      </c>
      <c r="X21" s="651">
        <v>0</v>
      </c>
      <c r="Y21" s="366"/>
      <c r="Z21" s="367"/>
      <c r="AA21" s="367"/>
    </row>
    <row r="22" spans="2:27" ht="21.75" customHeight="1" x14ac:dyDescent="0.15">
      <c r="B22" s="716">
        <v>16</v>
      </c>
      <c r="C22" s="704" t="s">
        <v>2272</v>
      </c>
      <c r="D22" s="704" t="s">
        <v>2273</v>
      </c>
      <c r="E22" s="704" t="s">
        <v>2274</v>
      </c>
      <c r="F22" s="717" t="s">
        <v>1679</v>
      </c>
      <c r="G22" s="718" t="s">
        <v>1321</v>
      </c>
      <c r="H22" s="719">
        <v>13</v>
      </c>
      <c r="I22" s="719">
        <v>1</v>
      </c>
      <c r="J22" s="728">
        <v>1247</v>
      </c>
      <c r="K22" s="716" t="s">
        <v>1321</v>
      </c>
      <c r="L22" s="721">
        <v>13</v>
      </c>
      <c r="M22" s="722">
        <v>13</v>
      </c>
      <c r="N22" s="682">
        <f t="shared" si="1"/>
        <v>12</v>
      </c>
      <c r="O22" s="723" t="s">
        <v>1331</v>
      </c>
      <c r="P22" s="724" t="s">
        <v>1332</v>
      </c>
      <c r="Q22" s="727" t="s">
        <v>1331</v>
      </c>
      <c r="R22" s="727" t="s">
        <v>1332</v>
      </c>
      <c r="S22" s="714"/>
      <c r="T22" s="362" t="str">
        <f t="shared" si="0"/>
        <v>국도</v>
      </c>
      <c r="U22" s="363" t="str">
        <f t="shared" si="2"/>
        <v>국도</v>
      </c>
      <c r="V22" s="651" t="s">
        <v>863</v>
      </c>
      <c r="W22" s="651" t="s">
        <v>864</v>
      </c>
      <c r="X22" s="651">
        <v>0</v>
      </c>
      <c r="Y22" s="366"/>
      <c r="Z22" s="367"/>
      <c r="AA22" s="367"/>
    </row>
    <row r="23" spans="2:27" ht="21.75" customHeight="1" x14ac:dyDescent="0.15">
      <c r="B23" s="716">
        <v>17</v>
      </c>
      <c r="C23" s="704" t="s">
        <v>2272</v>
      </c>
      <c r="D23" s="704" t="s">
        <v>2273</v>
      </c>
      <c r="E23" s="704" t="s">
        <v>2274</v>
      </c>
      <c r="F23" s="717" t="s">
        <v>1680</v>
      </c>
      <c r="G23" s="718" t="s">
        <v>1328</v>
      </c>
      <c r="H23" s="731">
        <v>4258</v>
      </c>
      <c r="I23" s="732">
        <v>70</v>
      </c>
      <c r="J23" s="720" t="s">
        <v>1827</v>
      </c>
      <c r="K23" s="716" t="s">
        <v>1328</v>
      </c>
      <c r="L23" s="721">
        <v>97</v>
      </c>
      <c r="M23" s="722">
        <v>97</v>
      </c>
      <c r="N23" s="682">
        <f t="shared" si="1"/>
        <v>27</v>
      </c>
      <c r="O23" s="723" t="s">
        <v>1331</v>
      </c>
      <c r="P23" s="724" t="s">
        <v>1332</v>
      </c>
      <c r="Q23" s="727" t="s">
        <v>1331</v>
      </c>
      <c r="R23" s="727" t="s">
        <v>1332</v>
      </c>
      <c r="S23" s="714"/>
      <c r="T23" s="362" t="str">
        <f t="shared" si="0"/>
        <v>국구</v>
      </c>
      <c r="U23" s="363" t="str">
        <f t="shared" si="2"/>
        <v>국구</v>
      </c>
      <c r="V23" s="651" t="s">
        <v>863</v>
      </c>
      <c r="W23" s="651" t="s">
        <v>864</v>
      </c>
      <c r="X23" s="651">
        <v>0</v>
      </c>
      <c r="Y23" s="366"/>
      <c r="Z23" s="367"/>
      <c r="AA23" s="367"/>
    </row>
    <row r="24" spans="2:27" ht="21.75" customHeight="1" x14ac:dyDescent="0.15">
      <c r="B24" s="716">
        <v>18</v>
      </c>
      <c r="C24" s="704" t="s">
        <v>2272</v>
      </c>
      <c r="D24" s="704" t="s">
        <v>2273</v>
      </c>
      <c r="E24" s="704" t="s">
        <v>2274</v>
      </c>
      <c r="F24" s="717" t="s">
        <v>1681</v>
      </c>
      <c r="G24" s="718" t="s">
        <v>1321</v>
      </c>
      <c r="H24" s="725">
        <v>1110</v>
      </c>
      <c r="I24" s="733">
        <v>536</v>
      </c>
      <c r="J24" s="720" t="s">
        <v>1828</v>
      </c>
      <c r="K24" s="716" t="s">
        <v>1321</v>
      </c>
      <c r="L24" s="721">
        <v>550</v>
      </c>
      <c r="M24" s="722">
        <v>550</v>
      </c>
      <c r="N24" s="682">
        <f t="shared" si="1"/>
        <v>14</v>
      </c>
      <c r="O24" s="723" t="s">
        <v>1331</v>
      </c>
      <c r="P24" s="724" t="s">
        <v>1332</v>
      </c>
      <c r="Q24" s="727" t="s">
        <v>1331</v>
      </c>
      <c r="R24" s="727" t="s">
        <v>1332</v>
      </c>
      <c r="S24" s="714"/>
      <c r="T24" s="362" t="str">
        <f t="shared" si="0"/>
        <v>국도</v>
      </c>
      <c r="U24" s="363" t="str">
        <f t="shared" si="2"/>
        <v>국도</v>
      </c>
      <c r="V24" s="651" t="s">
        <v>863</v>
      </c>
      <c r="W24" s="651" t="s">
        <v>864</v>
      </c>
      <c r="X24" s="651">
        <v>0</v>
      </c>
      <c r="Y24" s="366"/>
      <c r="Z24" s="367"/>
      <c r="AA24" s="367"/>
    </row>
    <row r="25" spans="2:27" ht="21.75" customHeight="1" x14ac:dyDescent="0.15">
      <c r="B25" s="716">
        <v>19</v>
      </c>
      <c r="C25" s="704" t="s">
        <v>2272</v>
      </c>
      <c r="D25" s="704" t="s">
        <v>2273</v>
      </c>
      <c r="E25" s="704" t="s">
        <v>2274</v>
      </c>
      <c r="F25" s="717" t="s">
        <v>1682</v>
      </c>
      <c r="G25" s="718" t="s">
        <v>1322</v>
      </c>
      <c r="H25" s="725">
        <v>637</v>
      </c>
      <c r="I25" s="733">
        <v>69</v>
      </c>
      <c r="J25" s="726" t="s">
        <v>1829</v>
      </c>
      <c r="K25" s="716" t="s">
        <v>1322</v>
      </c>
      <c r="L25" s="721">
        <v>84</v>
      </c>
      <c r="M25" s="722">
        <v>84</v>
      </c>
      <c r="N25" s="682">
        <f t="shared" si="1"/>
        <v>15</v>
      </c>
      <c r="O25" s="723" t="s">
        <v>1334</v>
      </c>
      <c r="P25" s="724" t="s">
        <v>1765</v>
      </c>
      <c r="Q25" s="716" t="s">
        <v>1334</v>
      </c>
      <c r="R25" s="716" t="s">
        <v>1765</v>
      </c>
      <c r="S25" s="714"/>
      <c r="T25" s="362" t="str">
        <f t="shared" si="0"/>
        <v>공임</v>
      </c>
      <c r="U25" s="363" t="str">
        <f t="shared" si="2"/>
        <v>공임</v>
      </c>
      <c r="V25" s="651" t="s">
        <v>863</v>
      </c>
      <c r="W25" s="651" t="s">
        <v>864</v>
      </c>
      <c r="X25" s="651">
        <v>0</v>
      </c>
      <c r="Y25" s="366"/>
      <c r="Z25" s="367"/>
      <c r="AA25" s="367"/>
    </row>
    <row r="26" spans="2:27" ht="21.75" customHeight="1" x14ac:dyDescent="0.15">
      <c r="B26" s="716">
        <v>20</v>
      </c>
      <c r="C26" s="704" t="s">
        <v>2272</v>
      </c>
      <c r="D26" s="704" t="s">
        <v>2273</v>
      </c>
      <c r="E26" s="704" t="s">
        <v>2274</v>
      </c>
      <c r="F26" s="717" t="s">
        <v>1683</v>
      </c>
      <c r="G26" s="718" t="s">
        <v>1322</v>
      </c>
      <c r="H26" s="725">
        <v>9334</v>
      </c>
      <c r="I26" s="733">
        <v>423</v>
      </c>
      <c r="J26" s="720" t="s">
        <v>1830</v>
      </c>
      <c r="K26" s="716" t="s">
        <v>1322</v>
      </c>
      <c r="L26" s="721">
        <v>291</v>
      </c>
      <c r="M26" s="722">
        <v>291</v>
      </c>
      <c r="N26" s="682">
        <f t="shared" si="1"/>
        <v>-132</v>
      </c>
      <c r="O26" s="723" t="s">
        <v>1774</v>
      </c>
      <c r="P26" s="724" t="s">
        <v>1775</v>
      </c>
      <c r="Q26" s="723" t="s">
        <v>1774</v>
      </c>
      <c r="R26" s="724" t="s">
        <v>1831</v>
      </c>
      <c r="S26" s="714"/>
      <c r="T26" s="362" t="str">
        <f t="shared" si="0"/>
        <v>유소연임</v>
      </c>
      <c r="U26" s="363" t="str">
        <f t="shared" si="2"/>
        <v>유소연임</v>
      </c>
      <c r="V26" s="651" t="s">
        <v>867</v>
      </c>
      <c r="W26" s="651" t="s">
        <v>864</v>
      </c>
      <c r="X26" s="651" t="s">
        <v>866</v>
      </c>
      <c r="Y26" s="366"/>
      <c r="Z26" s="367"/>
      <c r="AA26" s="367"/>
    </row>
    <row r="27" spans="2:27" ht="21.75" customHeight="1" x14ac:dyDescent="0.15">
      <c r="B27" s="716">
        <v>21</v>
      </c>
      <c r="C27" s="704" t="s">
        <v>2272</v>
      </c>
      <c r="D27" s="704" t="s">
        <v>2273</v>
      </c>
      <c r="E27" s="704" t="s">
        <v>2274</v>
      </c>
      <c r="F27" s="717"/>
      <c r="G27" s="718"/>
      <c r="H27" s="725"/>
      <c r="I27" s="733"/>
      <c r="J27" s="720" t="s">
        <v>1832</v>
      </c>
      <c r="K27" s="716" t="s">
        <v>1322</v>
      </c>
      <c r="L27" s="721">
        <v>51</v>
      </c>
      <c r="M27" s="722">
        <v>51</v>
      </c>
      <c r="N27" s="682">
        <f t="shared" si="1"/>
        <v>51</v>
      </c>
      <c r="O27" s="723" t="s">
        <v>1774</v>
      </c>
      <c r="P27" s="724" t="s">
        <v>1775</v>
      </c>
      <c r="Q27" s="723" t="s">
        <v>1774</v>
      </c>
      <c r="R27" s="724" t="s">
        <v>1831</v>
      </c>
      <c r="S27" s="714"/>
      <c r="T27" s="362"/>
      <c r="U27" s="363"/>
      <c r="V27" s="651"/>
      <c r="W27" s="651"/>
      <c r="X27" s="651"/>
      <c r="Y27" s="366"/>
      <c r="Z27" s="367"/>
      <c r="AA27" s="367"/>
    </row>
    <row r="28" spans="2:27" ht="21.75" customHeight="1" x14ac:dyDescent="0.15">
      <c r="B28" s="716">
        <v>22</v>
      </c>
      <c r="C28" s="704" t="s">
        <v>2272</v>
      </c>
      <c r="D28" s="704" t="s">
        <v>2273</v>
      </c>
      <c r="E28" s="704" t="s">
        <v>2274</v>
      </c>
      <c r="F28" s="705" t="s">
        <v>1684</v>
      </c>
      <c r="G28" s="706" t="s">
        <v>1322</v>
      </c>
      <c r="H28" s="707">
        <v>9582</v>
      </c>
      <c r="I28" s="734">
        <v>421</v>
      </c>
      <c r="J28" s="735" t="s">
        <v>1833</v>
      </c>
      <c r="K28" s="704" t="s">
        <v>1326</v>
      </c>
      <c r="L28" s="709">
        <v>57</v>
      </c>
      <c r="M28" s="710">
        <v>57</v>
      </c>
      <c r="N28" s="626">
        <f t="shared" si="1"/>
        <v>-364</v>
      </c>
      <c r="O28" s="715" t="s">
        <v>1766</v>
      </c>
      <c r="P28" s="712" t="s">
        <v>1776</v>
      </c>
      <c r="Q28" s="715" t="s">
        <v>1766</v>
      </c>
      <c r="R28" s="712" t="s">
        <v>1776</v>
      </c>
      <c r="S28" s="714"/>
      <c r="T28" s="362" t="str">
        <f t="shared" si="0"/>
        <v>안흥열임</v>
      </c>
      <c r="U28" s="363" t="str">
        <f t="shared" si="2"/>
        <v>안흥열전</v>
      </c>
      <c r="V28" s="651" t="s">
        <v>867</v>
      </c>
      <c r="W28" s="651" t="s">
        <v>864</v>
      </c>
      <c r="X28" s="651" t="s">
        <v>866</v>
      </c>
      <c r="Y28" s="366"/>
      <c r="Z28" s="367"/>
      <c r="AA28" s="367"/>
    </row>
    <row r="29" spans="2:27" ht="21.75" customHeight="1" x14ac:dyDescent="0.15">
      <c r="B29" s="716">
        <v>23</v>
      </c>
      <c r="C29" s="704" t="s">
        <v>2272</v>
      </c>
      <c r="D29" s="704" t="s">
        <v>2273</v>
      </c>
      <c r="E29" s="704" t="s">
        <v>2274</v>
      </c>
      <c r="F29" s="705"/>
      <c r="G29" s="706"/>
      <c r="H29" s="707"/>
      <c r="I29" s="734"/>
      <c r="J29" s="735" t="s">
        <v>1834</v>
      </c>
      <c r="K29" s="704" t="s">
        <v>1322</v>
      </c>
      <c r="L29" s="709">
        <v>157</v>
      </c>
      <c r="M29" s="710">
        <v>157</v>
      </c>
      <c r="N29" s="626">
        <f t="shared" si="1"/>
        <v>157</v>
      </c>
      <c r="O29" s="715" t="s">
        <v>1766</v>
      </c>
      <c r="P29" s="712" t="s">
        <v>1776</v>
      </c>
      <c r="Q29" s="715" t="s">
        <v>1766</v>
      </c>
      <c r="R29" s="712" t="s">
        <v>1776</v>
      </c>
      <c r="S29" s="714"/>
      <c r="T29" s="362"/>
      <c r="U29" s="363"/>
      <c r="V29" s="651"/>
      <c r="W29" s="651"/>
      <c r="X29" s="651"/>
      <c r="Y29" s="366"/>
      <c r="Z29" s="367"/>
      <c r="AA29" s="367"/>
    </row>
    <row r="30" spans="2:27" ht="21.75" customHeight="1" x14ac:dyDescent="0.15">
      <c r="B30" s="716">
        <v>24</v>
      </c>
      <c r="C30" s="704" t="s">
        <v>2272</v>
      </c>
      <c r="D30" s="704" t="s">
        <v>2273</v>
      </c>
      <c r="E30" s="704" t="s">
        <v>2274</v>
      </c>
      <c r="F30" s="705"/>
      <c r="G30" s="706"/>
      <c r="H30" s="707"/>
      <c r="I30" s="734"/>
      <c r="J30" s="735" t="s">
        <v>1835</v>
      </c>
      <c r="K30" s="704" t="s">
        <v>1322</v>
      </c>
      <c r="L30" s="709">
        <v>131</v>
      </c>
      <c r="M30" s="710">
        <v>131</v>
      </c>
      <c r="N30" s="626">
        <f t="shared" si="1"/>
        <v>131</v>
      </c>
      <c r="O30" s="715" t="s">
        <v>1766</v>
      </c>
      <c r="P30" s="712" t="s">
        <v>1776</v>
      </c>
      <c r="Q30" s="715" t="s">
        <v>1766</v>
      </c>
      <c r="R30" s="712" t="s">
        <v>1776</v>
      </c>
      <c r="S30" s="714"/>
      <c r="T30" s="362"/>
      <c r="U30" s="363"/>
      <c r="V30" s="651"/>
      <c r="W30" s="651"/>
      <c r="X30" s="651"/>
      <c r="Y30" s="366"/>
      <c r="Z30" s="367"/>
      <c r="AA30" s="367"/>
    </row>
    <row r="31" spans="2:27" ht="21.75" customHeight="1" x14ac:dyDescent="0.15">
      <c r="B31" s="716">
        <v>25</v>
      </c>
      <c r="C31" s="704" t="s">
        <v>2272</v>
      </c>
      <c r="D31" s="704" t="s">
        <v>2273</v>
      </c>
      <c r="E31" s="704" t="s">
        <v>2274</v>
      </c>
      <c r="F31" s="705" t="s">
        <v>1685</v>
      </c>
      <c r="G31" s="706" t="s">
        <v>1322</v>
      </c>
      <c r="H31" s="707">
        <v>61</v>
      </c>
      <c r="I31" s="734">
        <v>61</v>
      </c>
      <c r="J31" s="735" t="s">
        <v>1685</v>
      </c>
      <c r="K31" s="704" t="s">
        <v>1322</v>
      </c>
      <c r="L31" s="709">
        <v>61</v>
      </c>
      <c r="M31" s="710">
        <v>61</v>
      </c>
      <c r="N31" s="626">
        <f t="shared" si="1"/>
        <v>0</v>
      </c>
      <c r="O31" s="715" t="s">
        <v>1334</v>
      </c>
      <c r="P31" s="736" t="s">
        <v>1765</v>
      </c>
      <c r="Q31" s="713" t="s">
        <v>1334</v>
      </c>
      <c r="R31" s="713" t="s">
        <v>1765</v>
      </c>
      <c r="S31" s="714"/>
      <c r="T31" s="362" t="str">
        <f t="shared" si="0"/>
        <v>공임</v>
      </c>
      <c r="U31" s="363" t="str">
        <f t="shared" si="2"/>
        <v>공임</v>
      </c>
      <c r="V31" s="651" t="s">
        <v>863</v>
      </c>
      <c r="W31" s="651" t="s">
        <v>864</v>
      </c>
      <c r="X31" s="651">
        <v>0</v>
      </c>
      <c r="Y31" s="366"/>
      <c r="Z31" s="367"/>
      <c r="AA31" s="367"/>
    </row>
    <row r="32" spans="2:27" ht="21.75" customHeight="1" x14ac:dyDescent="0.15">
      <c r="B32" s="716">
        <v>26</v>
      </c>
      <c r="C32" s="704" t="s">
        <v>2272</v>
      </c>
      <c r="D32" s="704" t="s">
        <v>2273</v>
      </c>
      <c r="E32" s="704" t="s">
        <v>2274</v>
      </c>
      <c r="F32" s="705" t="s">
        <v>1686</v>
      </c>
      <c r="G32" s="706" t="s">
        <v>1322</v>
      </c>
      <c r="H32" s="707">
        <v>1960</v>
      </c>
      <c r="I32" s="734">
        <v>364</v>
      </c>
      <c r="J32" s="708" t="s">
        <v>1836</v>
      </c>
      <c r="K32" s="704" t="s">
        <v>1322</v>
      </c>
      <c r="L32" s="709">
        <v>289</v>
      </c>
      <c r="M32" s="710">
        <v>289</v>
      </c>
      <c r="N32" s="626">
        <f t="shared" si="1"/>
        <v>-75</v>
      </c>
      <c r="O32" s="715" t="s">
        <v>1777</v>
      </c>
      <c r="P32" s="712" t="s">
        <v>1773</v>
      </c>
      <c r="Q32" s="715" t="s">
        <v>1777</v>
      </c>
      <c r="R32" s="712" t="s">
        <v>1773</v>
      </c>
      <c r="S32" s="714"/>
      <c r="T32" s="362" t="str">
        <f t="shared" si="0"/>
        <v>최장현임</v>
      </c>
      <c r="U32" s="363" t="str">
        <f t="shared" si="2"/>
        <v>최장현임</v>
      </c>
      <c r="V32" s="651" t="s">
        <v>863</v>
      </c>
      <c r="W32" s="651" t="s">
        <v>864</v>
      </c>
      <c r="X32" s="651">
        <v>0</v>
      </c>
      <c r="Y32" s="366"/>
    </row>
    <row r="33" spans="2:27" ht="21.75" customHeight="1" x14ac:dyDescent="0.15">
      <c r="B33" s="716">
        <v>27</v>
      </c>
      <c r="C33" s="704" t="s">
        <v>2272</v>
      </c>
      <c r="D33" s="704" t="s">
        <v>2273</v>
      </c>
      <c r="E33" s="704" t="s">
        <v>2274</v>
      </c>
      <c r="F33" s="705" t="s">
        <v>1687</v>
      </c>
      <c r="G33" s="706" t="s">
        <v>1322</v>
      </c>
      <c r="H33" s="737">
        <v>474</v>
      </c>
      <c r="I33" s="734">
        <v>474</v>
      </c>
      <c r="J33" s="708" t="s">
        <v>1687</v>
      </c>
      <c r="K33" s="704" t="s">
        <v>1322</v>
      </c>
      <c r="L33" s="709">
        <v>474</v>
      </c>
      <c r="M33" s="710">
        <v>474</v>
      </c>
      <c r="N33" s="626">
        <f t="shared" si="1"/>
        <v>0</v>
      </c>
      <c r="O33" s="715" t="s">
        <v>1334</v>
      </c>
      <c r="P33" s="712" t="s">
        <v>1765</v>
      </c>
      <c r="Q33" s="713" t="s">
        <v>1334</v>
      </c>
      <c r="R33" s="713" t="s">
        <v>1765</v>
      </c>
      <c r="S33" s="714"/>
      <c r="T33" s="362" t="str">
        <f t="shared" si="0"/>
        <v>공임</v>
      </c>
      <c r="U33" s="363" t="str">
        <f t="shared" si="2"/>
        <v>공임</v>
      </c>
      <c r="V33" s="651" t="s">
        <v>863</v>
      </c>
      <c r="W33" s="651" t="s">
        <v>864</v>
      </c>
      <c r="X33" s="651">
        <v>0</v>
      </c>
      <c r="Y33" s="366"/>
    </row>
    <row r="34" spans="2:27" ht="21.75" customHeight="1" x14ac:dyDescent="0.15">
      <c r="B34" s="716">
        <v>28</v>
      </c>
      <c r="C34" s="704" t="s">
        <v>2272</v>
      </c>
      <c r="D34" s="704" t="s">
        <v>2273</v>
      </c>
      <c r="E34" s="704" t="s">
        <v>2274</v>
      </c>
      <c r="F34" s="705" t="s">
        <v>1688</v>
      </c>
      <c r="G34" s="706" t="s">
        <v>1326</v>
      </c>
      <c r="H34" s="737">
        <v>487</v>
      </c>
      <c r="I34" s="738">
        <v>330</v>
      </c>
      <c r="J34" s="739" t="s">
        <v>1837</v>
      </c>
      <c r="K34" s="704" t="s">
        <v>1326</v>
      </c>
      <c r="L34" s="709">
        <v>382</v>
      </c>
      <c r="M34" s="710">
        <v>382</v>
      </c>
      <c r="N34" s="626">
        <f t="shared" si="1"/>
        <v>52</v>
      </c>
      <c r="O34" s="715" t="s">
        <v>1772</v>
      </c>
      <c r="P34" s="712" t="s">
        <v>1773</v>
      </c>
      <c r="Q34" s="715" t="s">
        <v>1772</v>
      </c>
      <c r="R34" s="712" t="s">
        <v>1773</v>
      </c>
      <c r="S34" s="714"/>
      <c r="T34" s="362" t="str">
        <f t="shared" si="0"/>
        <v>안숙자전</v>
      </c>
      <c r="U34" s="363" t="str">
        <f t="shared" si="2"/>
        <v>안숙자전</v>
      </c>
      <c r="V34" s="651" t="s">
        <v>863</v>
      </c>
      <c r="W34" s="651" t="s">
        <v>864</v>
      </c>
      <c r="X34" s="651">
        <v>0</v>
      </c>
      <c r="Y34" s="366"/>
      <c r="Z34" s="367"/>
      <c r="AA34" s="367"/>
    </row>
    <row r="35" spans="2:27" ht="21.75" customHeight="1" x14ac:dyDescent="0.15">
      <c r="B35" s="716">
        <v>29</v>
      </c>
      <c r="C35" s="704" t="s">
        <v>2272</v>
      </c>
      <c r="D35" s="704" t="s">
        <v>2273</v>
      </c>
      <c r="E35" s="704" t="s">
        <v>2274</v>
      </c>
      <c r="F35" s="705" t="s">
        <v>1689</v>
      </c>
      <c r="G35" s="706" t="s">
        <v>1321</v>
      </c>
      <c r="H35" s="707">
        <v>3233</v>
      </c>
      <c r="I35" s="734">
        <v>2380</v>
      </c>
      <c r="J35" s="708" t="s">
        <v>1838</v>
      </c>
      <c r="K35" s="704" t="s">
        <v>1321</v>
      </c>
      <c r="L35" s="709">
        <v>2510</v>
      </c>
      <c r="M35" s="710">
        <v>2510</v>
      </c>
      <c r="N35" s="626">
        <f t="shared" si="1"/>
        <v>130</v>
      </c>
      <c r="O35" s="715" t="s">
        <v>1331</v>
      </c>
      <c r="P35" s="712" t="s">
        <v>1332</v>
      </c>
      <c r="Q35" s="713" t="s">
        <v>1331</v>
      </c>
      <c r="R35" s="713" t="s">
        <v>1332</v>
      </c>
      <c r="S35" s="714"/>
      <c r="T35" s="362" t="str">
        <f t="shared" si="0"/>
        <v>국도</v>
      </c>
      <c r="U35" s="363" t="str">
        <f t="shared" si="2"/>
        <v>국도</v>
      </c>
      <c r="V35" s="651" t="s">
        <v>863</v>
      </c>
      <c r="W35" s="651" t="s">
        <v>864</v>
      </c>
      <c r="X35" s="651">
        <v>0</v>
      </c>
      <c r="Y35" s="366"/>
      <c r="Z35" s="367"/>
      <c r="AA35" s="367"/>
    </row>
    <row r="36" spans="2:27" ht="21.75" customHeight="1" x14ac:dyDescent="0.15">
      <c r="B36" s="716">
        <v>30</v>
      </c>
      <c r="C36" s="704" t="s">
        <v>2272</v>
      </c>
      <c r="D36" s="704" t="s">
        <v>2273</v>
      </c>
      <c r="E36" s="704" t="s">
        <v>2274</v>
      </c>
      <c r="F36" s="705"/>
      <c r="G36" s="706"/>
      <c r="H36" s="707"/>
      <c r="I36" s="734"/>
      <c r="J36" s="708" t="s">
        <v>1839</v>
      </c>
      <c r="K36" s="704" t="s">
        <v>1321</v>
      </c>
      <c r="L36" s="709">
        <v>8</v>
      </c>
      <c r="M36" s="710">
        <v>8</v>
      </c>
      <c r="N36" s="626">
        <f t="shared" si="1"/>
        <v>8</v>
      </c>
      <c r="O36" s="715"/>
      <c r="P36" s="712"/>
      <c r="Q36" s="713" t="s">
        <v>1331</v>
      </c>
      <c r="R36" s="713" t="s">
        <v>1332</v>
      </c>
      <c r="S36" s="714"/>
      <c r="T36" s="362"/>
      <c r="U36" s="363" t="str">
        <f t="shared" si="2"/>
        <v>국도</v>
      </c>
      <c r="V36" s="651"/>
      <c r="W36" s="651"/>
      <c r="X36" s="651"/>
      <c r="Y36" s="366"/>
      <c r="Z36" s="367"/>
      <c r="AA36" s="367"/>
    </row>
    <row r="37" spans="2:27" ht="21.75" customHeight="1" x14ac:dyDescent="0.15">
      <c r="B37" s="716">
        <v>31</v>
      </c>
      <c r="C37" s="704" t="s">
        <v>2272</v>
      </c>
      <c r="D37" s="704" t="s">
        <v>2273</v>
      </c>
      <c r="E37" s="704" t="s">
        <v>2274</v>
      </c>
      <c r="F37" s="705" t="s">
        <v>1690</v>
      </c>
      <c r="G37" s="706" t="s">
        <v>1321</v>
      </c>
      <c r="H37" s="707">
        <v>100</v>
      </c>
      <c r="I37" s="734">
        <v>100</v>
      </c>
      <c r="J37" s="735" t="s">
        <v>1690</v>
      </c>
      <c r="K37" s="704" t="s">
        <v>1321</v>
      </c>
      <c r="L37" s="709">
        <v>100</v>
      </c>
      <c r="M37" s="710">
        <v>100</v>
      </c>
      <c r="N37" s="626">
        <f t="shared" si="1"/>
        <v>0</v>
      </c>
      <c r="O37" s="714" t="s">
        <v>1334</v>
      </c>
      <c r="P37" s="740" t="s">
        <v>1765</v>
      </c>
      <c r="Q37" s="713" t="s">
        <v>1334</v>
      </c>
      <c r="R37" s="713" t="s">
        <v>1765</v>
      </c>
      <c r="S37" s="714"/>
      <c r="T37" s="362" t="str">
        <f t="shared" si="0"/>
        <v>공도</v>
      </c>
      <c r="U37" s="363" t="str">
        <f t="shared" si="2"/>
        <v>공도</v>
      </c>
      <c r="V37" s="651" t="s">
        <v>863</v>
      </c>
      <c r="W37" s="651" t="s">
        <v>864</v>
      </c>
      <c r="X37" s="651">
        <v>0</v>
      </c>
      <c r="Y37" s="366"/>
      <c r="Z37" s="367"/>
      <c r="AA37" s="367"/>
    </row>
    <row r="38" spans="2:27" ht="21.75" customHeight="1" x14ac:dyDescent="0.15">
      <c r="B38" s="716">
        <v>32</v>
      </c>
      <c r="C38" s="704" t="s">
        <v>2272</v>
      </c>
      <c r="D38" s="704" t="s">
        <v>2273</v>
      </c>
      <c r="E38" s="704" t="s">
        <v>2274</v>
      </c>
      <c r="F38" s="705" t="s">
        <v>1691</v>
      </c>
      <c r="G38" s="706" t="s">
        <v>1326</v>
      </c>
      <c r="H38" s="707">
        <v>1398</v>
      </c>
      <c r="I38" s="734">
        <v>18</v>
      </c>
      <c r="J38" s="741" t="s">
        <v>1840</v>
      </c>
      <c r="K38" s="704" t="s">
        <v>1326</v>
      </c>
      <c r="L38" s="709">
        <v>32</v>
      </c>
      <c r="M38" s="710">
        <v>32</v>
      </c>
      <c r="N38" s="626">
        <f t="shared" si="1"/>
        <v>14</v>
      </c>
      <c r="O38" s="714" t="s">
        <v>1772</v>
      </c>
      <c r="P38" s="740" t="s">
        <v>1853</v>
      </c>
      <c r="Q38" s="714" t="s">
        <v>1772</v>
      </c>
      <c r="R38" s="740" t="s">
        <v>1853</v>
      </c>
      <c r="S38" s="714"/>
      <c r="T38" s="362" t="str">
        <f t="shared" si="0"/>
        <v>안숙자전</v>
      </c>
      <c r="U38" s="363" t="str">
        <f t="shared" si="2"/>
        <v>안숙자전</v>
      </c>
      <c r="V38" s="651" t="s">
        <v>863</v>
      </c>
      <c r="W38" s="651" t="s">
        <v>864</v>
      </c>
      <c r="X38" s="651">
        <v>0</v>
      </c>
      <c r="Y38" s="366"/>
      <c r="Z38" s="367"/>
      <c r="AA38" s="367"/>
    </row>
    <row r="39" spans="2:27" ht="21.75" customHeight="1" x14ac:dyDescent="0.15">
      <c r="B39" s="716">
        <v>33</v>
      </c>
      <c r="C39" s="704" t="s">
        <v>2272</v>
      </c>
      <c r="D39" s="704" t="s">
        <v>2273</v>
      </c>
      <c r="E39" s="704" t="s">
        <v>2274</v>
      </c>
      <c r="F39" s="705" t="s">
        <v>1692</v>
      </c>
      <c r="G39" s="706" t="s">
        <v>1322</v>
      </c>
      <c r="H39" s="742">
        <v>245</v>
      </c>
      <c r="I39" s="743">
        <v>231</v>
      </c>
      <c r="J39" s="708" t="s">
        <v>1692</v>
      </c>
      <c r="K39" s="704" t="s">
        <v>1322</v>
      </c>
      <c r="L39" s="709">
        <v>245</v>
      </c>
      <c r="M39" s="710">
        <v>245</v>
      </c>
      <c r="N39" s="626">
        <f t="shared" si="1"/>
        <v>14</v>
      </c>
      <c r="O39" s="744" t="s">
        <v>1334</v>
      </c>
      <c r="P39" s="745" t="s">
        <v>1765</v>
      </c>
      <c r="Q39" s="713" t="s">
        <v>1334</v>
      </c>
      <c r="R39" s="713" t="s">
        <v>1765</v>
      </c>
      <c r="S39" s="714"/>
      <c r="T39" s="362" t="str">
        <f t="shared" si="0"/>
        <v>공임</v>
      </c>
      <c r="U39" s="363" t="str">
        <f t="shared" si="2"/>
        <v>공임</v>
      </c>
      <c r="V39" s="651" t="s">
        <v>863</v>
      </c>
      <c r="W39" s="651" t="s">
        <v>864</v>
      </c>
      <c r="X39" s="651">
        <v>0</v>
      </c>
      <c r="Y39" s="366"/>
      <c r="Z39" s="367"/>
      <c r="AA39" s="367"/>
    </row>
    <row r="40" spans="2:27" ht="21.75" customHeight="1" x14ac:dyDescent="0.15">
      <c r="B40" s="716">
        <v>34</v>
      </c>
      <c r="C40" s="704" t="s">
        <v>2272</v>
      </c>
      <c r="D40" s="704" t="s">
        <v>2273</v>
      </c>
      <c r="E40" s="704" t="s">
        <v>2274</v>
      </c>
      <c r="F40" s="705" t="s">
        <v>1693</v>
      </c>
      <c r="G40" s="706" t="s">
        <v>1326</v>
      </c>
      <c r="H40" s="742">
        <v>271</v>
      </c>
      <c r="I40" s="743">
        <v>154</v>
      </c>
      <c r="J40" s="746" t="s">
        <v>1841</v>
      </c>
      <c r="K40" s="704" t="s">
        <v>1326</v>
      </c>
      <c r="L40" s="709">
        <v>180</v>
      </c>
      <c r="M40" s="710">
        <v>180</v>
      </c>
      <c r="N40" s="626">
        <f t="shared" si="1"/>
        <v>26</v>
      </c>
      <c r="O40" s="744" t="s">
        <v>1772</v>
      </c>
      <c r="P40" s="712" t="s">
        <v>1773</v>
      </c>
      <c r="Q40" s="744" t="s">
        <v>1772</v>
      </c>
      <c r="R40" s="712" t="s">
        <v>1773</v>
      </c>
      <c r="S40" s="714"/>
      <c r="T40" s="362" t="str">
        <f t="shared" si="0"/>
        <v>안숙자전</v>
      </c>
      <c r="U40" s="363" t="str">
        <f t="shared" si="2"/>
        <v>안숙자전</v>
      </c>
      <c r="V40" s="651" t="s">
        <v>863</v>
      </c>
      <c r="W40" s="651" t="s">
        <v>864</v>
      </c>
      <c r="X40" s="651">
        <v>0</v>
      </c>
      <c r="Y40" s="366"/>
      <c r="Z40" s="367"/>
      <c r="AA40" s="367"/>
    </row>
    <row r="41" spans="2:27" ht="21.75" customHeight="1" x14ac:dyDescent="0.15">
      <c r="B41" s="716">
        <v>35</v>
      </c>
      <c r="C41" s="704" t="s">
        <v>2272</v>
      </c>
      <c r="D41" s="704" t="s">
        <v>2273</v>
      </c>
      <c r="E41" s="704" t="s">
        <v>2274</v>
      </c>
      <c r="F41" s="705" t="s">
        <v>1694</v>
      </c>
      <c r="G41" s="706" t="s">
        <v>1327</v>
      </c>
      <c r="H41" s="742">
        <v>30</v>
      </c>
      <c r="I41" s="734">
        <v>30</v>
      </c>
      <c r="J41" s="708" t="s">
        <v>1694</v>
      </c>
      <c r="K41" s="704" t="s">
        <v>1327</v>
      </c>
      <c r="L41" s="709">
        <v>30</v>
      </c>
      <c r="M41" s="710">
        <v>30</v>
      </c>
      <c r="N41" s="626">
        <f t="shared" si="1"/>
        <v>0</v>
      </c>
      <c r="O41" s="744" t="s">
        <v>1334</v>
      </c>
      <c r="P41" s="745" t="s">
        <v>1765</v>
      </c>
      <c r="Q41" s="713" t="s">
        <v>1334</v>
      </c>
      <c r="R41" s="713" t="s">
        <v>1765</v>
      </c>
      <c r="S41" s="714"/>
      <c r="T41" s="362" t="str">
        <f t="shared" si="0"/>
        <v>공대</v>
      </c>
      <c r="U41" s="363" t="str">
        <f t="shared" si="2"/>
        <v>공대</v>
      </c>
      <c r="V41" s="651" t="s">
        <v>862</v>
      </c>
      <c r="W41" s="651" t="s">
        <v>869</v>
      </c>
      <c r="X41" s="651">
        <v>0</v>
      </c>
      <c r="Y41" s="366"/>
      <c r="Z41" s="367"/>
      <c r="AA41" s="367"/>
    </row>
    <row r="42" spans="2:27" ht="21.75" customHeight="1" x14ac:dyDescent="0.15">
      <c r="B42" s="716">
        <v>36</v>
      </c>
      <c r="C42" s="704" t="s">
        <v>2272</v>
      </c>
      <c r="D42" s="704" t="s">
        <v>2273</v>
      </c>
      <c r="E42" s="704" t="s">
        <v>2274</v>
      </c>
      <c r="F42" s="705" t="s">
        <v>1695</v>
      </c>
      <c r="G42" s="706" t="s">
        <v>1326</v>
      </c>
      <c r="H42" s="742">
        <v>7</v>
      </c>
      <c r="I42" s="734">
        <v>7</v>
      </c>
      <c r="J42" s="704" t="s">
        <v>1695</v>
      </c>
      <c r="K42" s="704" t="s">
        <v>1326</v>
      </c>
      <c r="L42" s="709">
        <v>7</v>
      </c>
      <c r="M42" s="710">
        <v>7</v>
      </c>
      <c r="N42" s="626">
        <f t="shared" si="1"/>
        <v>0</v>
      </c>
      <c r="O42" s="744" t="s">
        <v>1334</v>
      </c>
      <c r="P42" s="745" t="s">
        <v>1765</v>
      </c>
      <c r="Q42" s="713" t="s">
        <v>1334</v>
      </c>
      <c r="R42" s="713" t="s">
        <v>1765</v>
      </c>
      <c r="S42" s="714"/>
      <c r="T42" s="362" t="str">
        <f t="shared" si="0"/>
        <v>공전</v>
      </c>
      <c r="U42" s="363" t="str">
        <f t="shared" si="2"/>
        <v>공전</v>
      </c>
      <c r="V42" s="651" t="s">
        <v>862</v>
      </c>
      <c r="W42" s="651" t="s">
        <v>869</v>
      </c>
      <c r="X42" s="651">
        <v>0</v>
      </c>
      <c r="Y42" s="366"/>
      <c r="Z42" s="367"/>
      <c r="AA42" s="367"/>
    </row>
    <row r="43" spans="2:27" ht="21.75" customHeight="1" x14ac:dyDescent="0.15">
      <c r="B43" s="716">
        <v>37</v>
      </c>
      <c r="C43" s="704" t="s">
        <v>2272</v>
      </c>
      <c r="D43" s="704" t="s">
        <v>2273</v>
      </c>
      <c r="E43" s="704" t="s">
        <v>2274</v>
      </c>
      <c r="F43" s="705" t="s">
        <v>1696</v>
      </c>
      <c r="G43" s="706" t="s">
        <v>1327</v>
      </c>
      <c r="H43" s="742">
        <v>87</v>
      </c>
      <c r="I43" s="743">
        <v>37</v>
      </c>
      <c r="J43" s="708" t="s">
        <v>2256</v>
      </c>
      <c r="K43" s="704" t="s">
        <v>1327</v>
      </c>
      <c r="L43" s="709">
        <v>37</v>
      </c>
      <c r="M43" s="710">
        <v>37</v>
      </c>
      <c r="N43" s="626">
        <f t="shared" si="1"/>
        <v>0</v>
      </c>
      <c r="O43" s="744" t="s">
        <v>1772</v>
      </c>
      <c r="P43" s="745" t="s">
        <v>1853</v>
      </c>
      <c r="Q43" s="744" t="s">
        <v>1772</v>
      </c>
      <c r="R43" s="745" t="s">
        <v>1853</v>
      </c>
      <c r="S43" s="714"/>
      <c r="T43" s="362" t="str">
        <f t="shared" si="0"/>
        <v>안숙자대</v>
      </c>
      <c r="U43" s="363" t="str">
        <f t="shared" si="2"/>
        <v>안숙자대</v>
      </c>
      <c r="V43" s="651" t="s">
        <v>862</v>
      </c>
      <c r="W43" s="651" t="s">
        <v>869</v>
      </c>
      <c r="X43" s="651">
        <v>0</v>
      </c>
      <c r="Y43" s="366"/>
      <c r="Z43" s="367"/>
      <c r="AA43" s="367"/>
    </row>
    <row r="44" spans="2:27" ht="21.75" customHeight="1" x14ac:dyDescent="0.15">
      <c r="B44" s="716">
        <v>38</v>
      </c>
      <c r="C44" s="704" t="s">
        <v>2272</v>
      </c>
      <c r="D44" s="704" t="s">
        <v>2273</v>
      </c>
      <c r="E44" s="704" t="s">
        <v>2274</v>
      </c>
      <c r="F44" s="705" t="s">
        <v>1697</v>
      </c>
      <c r="G44" s="706" t="s">
        <v>1761</v>
      </c>
      <c r="H44" s="742">
        <v>56</v>
      </c>
      <c r="I44" s="734">
        <v>56</v>
      </c>
      <c r="J44" s="708" t="s">
        <v>1697</v>
      </c>
      <c r="K44" s="716" t="s">
        <v>1327</v>
      </c>
      <c r="L44" s="709">
        <v>56</v>
      </c>
      <c r="M44" s="710">
        <v>56</v>
      </c>
      <c r="N44" s="626">
        <f t="shared" si="1"/>
        <v>0</v>
      </c>
      <c r="O44" s="744" t="s">
        <v>1334</v>
      </c>
      <c r="P44" s="745" t="s">
        <v>1765</v>
      </c>
      <c r="Q44" s="713" t="s">
        <v>1334</v>
      </c>
      <c r="R44" s="713" t="s">
        <v>1765</v>
      </c>
      <c r="S44" s="714"/>
      <c r="T44" s="362" t="str">
        <f t="shared" si="0"/>
        <v>공대</v>
      </c>
      <c r="U44" s="363" t="str">
        <f t="shared" si="2"/>
        <v>공대</v>
      </c>
      <c r="V44" s="651" t="s">
        <v>862</v>
      </c>
      <c r="W44" s="651" t="s">
        <v>869</v>
      </c>
      <c r="X44" s="651">
        <v>0</v>
      </c>
      <c r="Y44" s="366"/>
      <c r="Z44" s="367"/>
      <c r="AA44" s="367"/>
    </row>
    <row r="45" spans="2:27" ht="21.75" customHeight="1" x14ac:dyDescent="0.15">
      <c r="B45" s="716">
        <v>39</v>
      </c>
      <c r="C45" s="704" t="s">
        <v>2272</v>
      </c>
      <c r="D45" s="704" t="s">
        <v>2273</v>
      </c>
      <c r="E45" s="704" t="s">
        <v>2274</v>
      </c>
      <c r="F45" s="705" t="s">
        <v>1698</v>
      </c>
      <c r="G45" s="706" t="s">
        <v>1762</v>
      </c>
      <c r="H45" s="742">
        <v>191</v>
      </c>
      <c r="I45" s="734">
        <v>191</v>
      </c>
      <c r="J45" s="739" t="s">
        <v>1842</v>
      </c>
      <c r="K45" s="716" t="s">
        <v>1843</v>
      </c>
      <c r="L45" s="709">
        <v>191</v>
      </c>
      <c r="M45" s="710">
        <v>191</v>
      </c>
      <c r="N45" s="626">
        <f t="shared" si="1"/>
        <v>0</v>
      </c>
      <c r="O45" s="744" t="s">
        <v>1334</v>
      </c>
      <c r="P45" s="745" t="s">
        <v>1765</v>
      </c>
      <c r="Q45" s="713" t="s">
        <v>1844</v>
      </c>
      <c r="R45" s="713" t="s">
        <v>1845</v>
      </c>
      <c r="S45" s="714"/>
      <c r="T45" s="362" t="str">
        <f t="shared" si="0"/>
        <v>공대</v>
      </c>
      <c r="U45" s="363" t="str">
        <f t="shared" si="2"/>
        <v>공대</v>
      </c>
      <c r="V45" s="651" t="s">
        <v>862</v>
      </c>
      <c r="W45" s="651" t="s">
        <v>869</v>
      </c>
      <c r="X45" s="651">
        <v>0</v>
      </c>
      <c r="Y45" s="366"/>
      <c r="Z45" s="367"/>
      <c r="AA45" s="367"/>
    </row>
    <row r="46" spans="2:27" ht="21.75" customHeight="1" x14ac:dyDescent="0.15">
      <c r="B46" s="716">
        <v>40</v>
      </c>
      <c r="C46" s="704" t="s">
        <v>2272</v>
      </c>
      <c r="D46" s="704" t="s">
        <v>2273</v>
      </c>
      <c r="E46" s="704" t="s">
        <v>2274</v>
      </c>
      <c r="F46" s="705" t="s">
        <v>1699</v>
      </c>
      <c r="G46" s="706" t="s">
        <v>1322</v>
      </c>
      <c r="H46" s="742">
        <v>53</v>
      </c>
      <c r="I46" s="743">
        <v>44</v>
      </c>
      <c r="J46" s="708" t="s">
        <v>1846</v>
      </c>
      <c r="K46" s="716" t="s">
        <v>1847</v>
      </c>
      <c r="L46" s="709">
        <v>53</v>
      </c>
      <c r="M46" s="710">
        <v>53</v>
      </c>
      <c r="N46" s="626">
        <f t="shared" si="1"/>
        <v>9</v>
      </c>
      <c r="O46" s="744" t="s">
        <v>1334</v>
      </c>
      <c r="P46" s="745" t="s">
        <v>1765</v>
      </c>
      <c r="Q46" s="713" t="s">
        <v>1844</v>
      </c>
      <c r="R46" s="713" t="s">
        <v>1845</v>
      </c>
      <c r="S46" s="714"/>
      <c r="T46" s="362" t="str">
        <f t="shared" si="0"/>
        <v>공임</v>
      </c>
      <c r="U46" s="363" t="str">
        <f t="shared" si="2"/>
        <v>공임</v>
      </c>
      <c r="V46" s="651" t="s">
        <v>863</v>
      </c>
      <c r="W46" s="651" t="s">
        <v>864</v>
      </c>
      <c r="X46" s="651">
        <v>0</v>
      </c>
      <c r="Y46" s="366"/>
      <c r="Z46" s="367"/>
      <c r="AA46" s="367"/>
    </row>
    <row r="47" spans="2:27" ht="21.75" customHeight="1" x14ac:dyDescent="0.15">
      <c r="B47" s="716">
        <v>41</v>
      </c>
      <c r="C47" s="704" t="s">
        <v>2272</v>
      </c>
      <c r="D47" s="704" t="s">
        <v>2273</v>
      </c>
      <c r="E47" s="704" t="s">
        <v>2274</v>
      </c>
      <c r="F47" s="705" t="s">
        <v>1700</v>
      </c>
      <c r="G47" s="706" t="s">
        <v>1763</v>
      </c>
      <c r="H47" s="742">
        <v>13193</v>
      </c>
      <c r="I47" s="743">
        <v>82</v>
      </c>
      <c r="J47" s="708" t="s">
        <v>1848</v>
      </c>
      <c r="K47" s="716" t="s">
        <v>1843</v>
      </c>
      <c r="L47" s="709">
        <v>66</v>
      </c>
      <c r="M47" s="710">
        <v>66</v>
      </c>
      <c r="N47" s="626">
        <f t="shared" si="1"/>
        <v>-16</v>
      </c>
      <c r="O47" s="744" t="s">
        <v>1778</v>
      </c>
      <c r="P47" s="745" t="s">
        <v>1779</v>
      </c>
      <c r="Q47" s="713" t="s">
        <v>1849</v>
      </c>
      <c r="R47" s="713" t="s">
        <v>1854</v>
      </c>
      <c r="S47" s="714"/>
      <c r="T47" s="362" t="str">
        <f t="shared" si="0"/>
        <v>차대복임</v>
      </c>
      <c r="U47" s="363" t="str">
        <f t="shared" si="2"/>
        <v>차대복대</v>
      </c>
      <c r="V47" s="651" t="s">
        <v>863</v>
      </c>
      <c r="W47" s="651" t="s">
        <v>864</v>
      </c>
      <c r="X47" s="651">
        <v>0</v>
      </c>
      <c r="Y47" s="366"/>
      <c r="Z47" s="367"/>
      <c r="AA47" s="367"/>
    </row>
    <row r="48" spans="2:27" ht="21.75" customHeight="1" x14ac:dyDescent="0.15">
      <c r="B48" s="716">
        <v>42</v>
      </c>
      <c r="C48" s="704" t="s">
        <v>2272</v>
      </c>
      <c r="D48" s="704" t="s">
        <v>2273</v>
      </c>
      <c r="E48" s="704" t="s">
        <v>2274</v>
      </c>
      <c r="F48" s="705" t="s">
        <v>1701</v>
      </c>
      <c r="G48" s="706" t="s">
        <v>1764</v>
      </c>
      <c r="H48" s="742">
        <v>363</v>
      </c>
      <c r="I48" s="734">
        <v>363</v>
      </c>
      <c r="J48" s="708" t="s">
        <v>1850</v>
      </c>
      <c r="K48" s="716" t="s">
        <v>1851</v>
      </c>
      <c r="L48" s="709">
        <v>363</v>
      </c>
      <c r="M48" s="710">
        <v>363</v>
      </c>
      <c r="N48" s="626">
        <f t="shared" si="1"/>
        <v>0</v>
      </c>
      <c r="O48" s="744" t="s">
        <v>1334</v>
      </c>
      <c r="P48" s="745" t="s">
        <v>1335</v>
      </c>
      <c r="Q48" s="713" t="s">
        <v>1844</v>
      </c>
      <c r="R48" s="713" t="s">
        <v>1852</v>
      </c>
      <c r="S48" s="714"/>
      <c r="T48" s="362" t="str">
        <f t="shared" si="0"/>
        <v>공도</v>
      </c>
      <c r="U48" s="363" t="str">
        <f t="shared" si="2"/>
        <v>공도</v>
      </c>
      <c r="V48" s="651" t="s">
        <v>863</v>
      </c>
      <c r="W48" s="651" t="s">
        <v>864</v>
      </c>
      <c r="X48" s="651">
        <v>0</v>
      </c>
      <c r="Y48" s="366"/>
      <c r="Z48" s="367"/>
      <c r="AA48" s="367"/>
    </row>
    <row r="49" spans="2:27" ht="21.75" customHeight="1" x14ac:dyDescent="0.15">
      <c r="B49" s="716">
        <v>43</v>
      </c>
      <c r="C49" s="704" t="s">
        <v>2272</v>
      </c>
      <c r="D49" s="704" t="s">
        <v>2273</v>
      </c>
      <c r="E49" s="704" t="s">
        <v>2274</v>
      </c>
      <c r="F49" s="705" t="s">
        <v>1702</v>
      </c>
      <c r="G49" s="706" t="s">
        <v>1322</v>
      </c>
      <c r="H49" s="742">
        <v>4221</v>
      </c>
      <c r="I49" s="743">
        <v>133</v>
      </c>
      <c r="J49" s="347" t="s">
        <v>1855</v>
      </c>
      <c r="K49" s="716" t="s">
        <v>1847</v>
      </c>
      <c r="L49" s="709">
        <v>109</v>
      </c>
      <c r="M49" s="710">
        <v>109</v>
      </c>
      <c r="N49" s="626">
        <f t="shared" si="1"/>
        <v>-24</v>
      </c>
      <c r="O49" s="744" t="s">
        <v>1780</v>
      </c>
      <c r="P49" s="745" t="s">
        <v>1781</v>
      </c>
      <c r="Q49" s="744" t="s">
        <v>1780</v>
      </c>
      <c r="R49" s="745" t="s">
        <v>1781</v>
      </c>
      <c r="S49" s="714"/>
      <c r="T49" s="362" t="str">
        <f t="shared" si="0"/>
        <v>박헌광임</v>
      </c>
      <c r="U49" s="363" t="str">
        <f t="shared" si="2"/>
        <v>박헌광임</v>
      </c>
      <c r="V49" s="651" t="s">
        <v>863</v>
      </c>
      <c r="W49" s="651" t="s">
        <v>864</v>
      </c>
      <c r="X49" s="651">
        <v>0</v>
      </c>
      <c r="Y49" s="366"/>
      <c r="Z49" s="367"/>
      <c r="AA49" s="367"/>
    </row>
    <row r="50" spans="2:27" ht="21.75" customHeight="1" x14ac:dyDescent="0.15">
      <c r="B50" s="716">
        <v>44</v>
      </c>
      <c r="C50" s="704" t="s">
        <v>2272</v>
      </c>
      <c r="D50" s="704" t="s">
        <v>2273</v>
      </c>
      <c r="E50" s="704" t="s">
        <v>2274</v>
      </c>
      <c r="F50" s="705"/>
      <c r="G50" s="706"/>
      <c r="H50" s="742"/>
      <c r="I50" s="743"/>
      <c r="J50" s="347" t="s">
        <v>2257</v>
      </c>
      <c r="K50" s="716" t="s">
        <v>1847</v>
      </c>
      <c r="L50" s="709">
        <v>22</v>
      </c>
      <c r="M50" s="710">
        <v>22</v>
      </c>
      <c r="N50" s="626">
        <f t="shared" si="1"/>
        <v>22</v>
      </c>
      <c r="O50" s="744"/>
      <c r="P50" s="745"/>
      <c r="Q50" s="744" t="s">
        <v>1780</v>
      </c>
      <c r="R50" s="745" t="s">
        <v>1781</v>
      </c>
      <c r="S50" s="714" t="s">
        <v>2300</v>
      </c>
      <c r="T50" s="362"/>
      <c r="U50" s="363" t="str">
        <f t="shared" si="2"/>
        <v>박헌광임</v>
      </c>
      <c r="V50" s="651"/>
      <c r="W50" s="651"/>
      <c r="X50" s="651"/>
      <c r="Y50" s="366"/>
      <c r="Z50" s="367"/>
      <c r="AA50" s="367"/>
    </row>
    <row r="51" spans="2:27" ht="21.75" customHeight="1" x14ac:dyDescent="0.15">
      <c r="B51" s="716">
        <v>45</v>
      </c>
      <c r="C51" s="704" t="s">
        <v>2272</v>
      </c>
      <c r="D51" s="704" t="s">
        <v>2273</v>
      </c>
      <c r="E51" s="704" t="s">
        <v>2274</v>
      </c>
      <c r="F51" s="705" t="s">
        <v>1703</v>
      </c>
      <c r="G51" s="706" t="s">
        <v>1764</v>
      </c>
      <c r="H51" s="742">
        <v>259</v>
      </c>
      <c r="I51" s="734">
        <v>259</v>
      </c>
      <c r="J51" s="735" t="s">
        <v>1856</v>
      </c>
      <c r="K51" s="704" t="s">
        <v>1851</v>
      </c>
      <c r="L51" s="709">
        <v>259</v>
      </c>
      <c r="M51" s="710">
        <v>259</v>
      </c>
      <c r="N51" s="626">
        <f t="shared" si="1"/>
        <v>0</v>
      </c>
      <c r="O51" s="744" t="s">
        <v>1334</v>
      </c>
      <c r="P51" s="745" t="s">
        <v>1335</v>
      </c>
      <c r="Q51" s="713" t="s">
        <v>1844</v>
      </c>
      <c r="R51" s="713" t="s">
        <v>1857</v>
      </c>
      <c r="S51" s="714"/>
      <c r="T51" s="362" t="str">
        <f t="shared" si="0"/>
        <v>공도</v>
      </c>
      <c r="U51" s="363" t="str">
        <f t="shared" si="2"/>
        <v>공도</v>
      </c>
      <c r="V51" s="651" t="s">
        <v>863</v>
      </c>
      <c r="W51" s="651" t="s">
        <v>864</v>
      </c>
      <c r="X51" s="651">
        <v>0</v>
      </c>
      <c r="Y51" s="366"/>
      <c r="Z51" s="367"/>
      <c r="AA51" s="367"/>
    </row>
    <row r="52" spans="2:27" ht="21.75" customHeight="1" x14ac:dyDescent="0.15">
      <c r="B52" s="716">
        <v>46</v>
      </c>
      <c r="C52" s="704" t="s">
        <v>2272</v>
      </c>
      <c r="D52" s="704" t="s">
        <v>2273</v>
      </c>
      <c r="E52" s="704" t="s">
        <v>2274</v>
      </c>
      <c r="F52" s="705"/>
      <c r="G52" s="706"/>
      <c r="H52" s="742"/>
      <c r="I52" s="734"/>
      <c r="J52" s="735" t="s">
        <v>1863</v>
      </c>
      <c r="K52" s="704" t="s">
        <v>1851</v>
      </c>
      <c r="L52" s="709">
        <v>172</v>
      </c>
      <c r="M52" s="710">
        <v>172</v>
      </c>
      <c r="N52" s="626">
        <f t="shared" si="1"/>
        <v>172</v>
      </c>
      <c r="O52" s="744"/>
      <c r="P52" s="745"/>
      <c r="Q52" s="713" t="s">
        <v>1844</v>
      </c>
      <c r="R52" s="713" t="s">
        <v>1857</v>
      </c>
      <c r="S52" s="714" t="s">
        <v>2300</v>
      </c>
      <c r="T52" s="362"/>
      <c r="U52" s="363" t="str">
        <f t="shared" si="2"/>
        <v>공도</v>
      </c>
      <c r="V52" s="651"/>
      <c r="W52" s="651"/>
      <c r="X52" s="651"/>
      <c r="Y52" s="366"/>
      <c r="Z52" s="367"/>
      <c r="AA52" s="367"/>
    </row>
    <row r="53" spans="2:27" ht="21.75" customHeight="1" x14ac:dyDescent="0.15">
      <c r="B53" s="716">
        <v>47</v>
      </c>
      <c r="C53" s="704" t="s">
        <v>2272</v>
      </c>
      <c r="D53" s="704" t="s">
        <v>2273</v>
      </c>
      <c r="E53" s="704" t="s">
        <v>2274</v>
      </c>
      <c r="F53" s="705" t="s">
        <v>1704</v>
      </c>
      <c r="G53" s="706" t="s">
        <v>858</v>
      </c>
      <c r="H53" s="742">
        <v>343</v>
      </c>
      <c r="I53" s="743">
        <v>135</v>
      </c>
      <c r="J53" s="708" t="s">
        <v>1858</v>
      </c>
      <c r="K53" s="704" t="s">
        <v>1859</v>
      </c>
      <c r="L53" s="709">
        <v>123</v>
      </c>
      <c r="M53" s="710">
        <v>123</v>
      </c>
      <c r="N53" s="626">
        <f t="shared" si="1"/>
        <v>-12</v>
      </c>
      <c r="O53" s="745" t="s">
        <v>1782</v>
      </c>
      <c r="P53" s="745" t="s">
        <v>1783</v>
      </c>
      <c r="Q53" s="745" t="s">
        <v>1782</v>
      </c>
      <c r="R53" s="745" t="s">
        <v>1783</v>
      </c>
      <c r="S53" s="714"/>
      <c r="T53" s="362" t="str">
        <f t="shared" si="0"/>
        <v>중원기업㈜전</v>
      </c>
      <c r="U53" s="363" t="str">
        <f t="shared" si="2"/>
        <v>중원기업㈜전</v>
      </c>
      <c r="V53" s="651" t="s">
        <v>863</v>
      </c>
      <c r="W53" s="651" t="s">
        <v>864</v>
      </c>
      <c r="X53" s="651">
        <v>0</v>
      </c>
      <c r="Y53" s="366"/>
      <c r="Z53" s="367"/>
      <c r="AA53" s="367"/>
    </row>
    <row r="54" spans="2:27" ht="21.75" customHeight="1" x14ac:dyDescent="0.15">
      <c r="B54" s="716">
        <v>48</v>
      </c>
      <c r="C54" s="704" t="s">
        <v>2272</v>
      </c>
      <c r="D54" s="704" t="s">
        <v>2273</v>
      </c>
      <c r="E54" s="704" t="s">
        <v>2274</v>
      </c>
      <c r="F54" s="705" t="s">
        <v>1705</v>
      </c>
      <c r="G54" s="706" t="s">
        <v>1324</v>
      </c>
      <c r="H54" s="742">
        <v>3517</v>
      </c>
      <c r="I54" s="743">
        <v>184</v>
      </c>
      <c r="J54" s="735" t="s">
        <v>1860</v>
      </c>
      <c r="K54" s="704" t="s">
        <v>1862</v>
      </c>
      <c r="L54" s="709">
        <v>104</v>
      </c>
      <c r="M54" s="710">
        <v>104</v>
      </c>
      <c r="N54" s="626">
        <f t="shared" si="1"/>
        <v>-80</v>
      </c>
      <c r="O54" s="744" t="s">
        <v>1777</v>
      </c>
      <c r="P54" s="745" t="s">
        <v>1773</v>
      </c>
      <c r="Q54" s="744" t="s">
        <v>1777</v>
      </c>
      <c r="R54" s="745" t="s">
        <v>1773</v>
      </c>
      <c r="S54" s="714"/>
      <c r="T54" s="362" t="str">
        <f t="shared" si="0"/>
        <v>최장현답</v>
      </c>
      <c r="U54" s="363" t="str">
        <f t="shared" si="2"/>
        <v>최장현답</v>
      </c>
      <c r="V54" s="651" t="s">
        <v>863</v>
      </c>
      <c r="W54" s="651" t="s">
        <v>864</v>
      </c>
      <c r="X54" s="651">
        <v>0</v>
      </c>
      <c r="Y54" s="366"/>
    </row>
    <row r="55" spans="2:27" ht="21.75" customHeight="1" x14ac:dyDescent="0.15">
      <c r="B55" s="716">
        <v>49</v>
      </c>
      <c r="C55" s="704" t="s">
        <v>2272</v>
      </c>
      <c r="D55" s="704" t="s">
        <v>2273</v>
      </c>
      <c r="E55" s="704" t="s">
        <v>2274</v>
      </c>
      <c r="F55" s="705"/>
      <c r="G55" s="706"/>
      <c r="H55" s="742"/>
      <c r="I55" s="743"/>
      <c r="J55" s="735" t="s">
        <v>1861</v>
      </c>
      <c r="K55" s="704" t="s">
        <v>1862</v>
      </c>
      <c r="L55" s="709">
        <v>74</v>
      </c>
      <c r="M55" s="710">
        <v>74</v>
      </c>
      <c r="N55" s="626">
        <f t="shared" si="1"/>
        <v>74</v>
      </c>
      <c r="O55" s="744"/>
      <c r="P55" s="745"/>
      <c r="Q55" s="744" t="s">
        <v>1777</v>
      </c>
      <c r="R55" s="745" t="s">
        <v>1773</v>
      </c>
      <c r="S55" s="714"/>
      <c r="T55" s="362"/>
      <c r="U55" s="363" t="str">
        <f t="shared" si="2"/>
        <v>최장현답</v>
      </c>
      <c r="V55" s="651"/>
      <c r="W55" s="651"/>
      <c r="X55" s="651"/>
      <c r="Y55" s="366"/>
    </row>
    <row r="56" spans="2:27" ht="21.75" customHeight="1" x14ac:dyDescent="0.15">
      <c r="B56" s="716">
        <v>50</v>
      </c>
      <c r="C56" s="704" t="s">
        <v>2272</v>
      </c>
      <c r="D56" s="704" t="s">
        <v>2273</v>
      </c>
      <c r="E56" s="704" t="s">
        <v>2274</v>
      </c>
      <c r="F56" s="705" t="s">
        <v>1706</v>
      </c>
      <c r="G56" s="706" t="s">
        <v>1324</v>
      </c>
      <c r="H56" s="742">
        <v>1762</v>
      </c>
      <c r="I56" s="743">
        <v>32</v>
      </c>
      <c r="J56" s="735" t="s">
        <v>1864</v>
      </c>
      <c r="K56" s="704" t="s">
        <v>1862</v>
      </c>
      <c r="L56" s="709">
        <v>29</v>
      </c>
      <c r="M56" s="710">
        <v>29</v>
      </c>
      <c r="N56" s="626">
        <f t="shared" si="1"/>
        <v>-3</v>
      </c>
      <c r="O56" s="744" t="s">
        <v>1784</v>
      </c>
      <c r="P56" s="745" t="s">
        <v>1785</v>
      </c>
      <c r="Q56" s="744" t="s">
        <v>1784</v>
      </c>
      <c r="R56" s="745" t="s">
        <v>1785</v>
      </c>
      <c r="S56" s="714"/>
      <c r="T56" s="362" t="str">
        <f t="shared" si="0"/>
        <v>이은영답</v>
      </c>
      <c r="U56" s="363" t="str">
        <f t="shared" si="2"/>
        <v>이은영답</v>
      </c>
      <c r="V56" s="651" t="s">
        <v>867</v>
      </c>
      <c r="W56" s="651" t="s">
        <v>864</v>
      </c>
      <c r="X56" s="651">
        <v>0</v>
      </c>
      <c r="Y56" s="366"/>
    </row>
    <row r="57" spans="2:27" ht="21.75" customHeight="1" x14ac:dyDescent="0.15">
      <c r="B57" s="716">
        <v>51</v>
      </c>
      <c r="C57" s="704" t="s">
        <v>2272</v>
      </c>
      <c r="D57" s="704" t="s">
        <v>2273</v>
      </c>
      <c r="E57" s="704" t="s">
        <v>2274</v>
      </c>
      <c r="F57" s="705" t="s">
        <v>1707</v>
      </c>
      <c r="G57" s="706" t="s">
        <v>1762</v>
      </c>
      <c r="H57" s="742">
        <v>137</v>
      </c>
      <c r="I57" s="743">
        <v>4</v>
      </c>
      <c r="J57" s="735" t="s">
        <v>1865</v>
      </c>
      <c r="K57" s="704" t="s">
        <v>1843</v>
      </c>
      <c r="L57" s="709">
        <v>3</v>
      </c>
      <c r="M57" s="710">
        <v>3</v>
      </c>
      <c r="N57" s="626">
        <f t="shared" si="1"/>
        <v>-1</v>
      </c>
      <c r="O57" s="744" t="s">
        <v>1784</v>
      </c>
      <c r="P57" s="745" t="s">
        <v>1785</v>
      </c>
      <c r="Q57" s="744" t="s">
        <v>1784</v>
      </c>
      <c r="R57" s="745" t="s">
        <v>1785</v>
      </c>
      <c r="S57" s="714"/>
      <c r="T57" s="362" t="str">
        <f t="shared" si="0"/>
        <v>이은영대</v>
      </c>
      <c r="U57" s="363" t="str">
        <f t="shared" si="2"/>
        <v>이은영대</v>
      </c>
      <c r="V57" s="651" t="s">
        <v>863</v>
      </c>
      <c r="W57" s="651" t="s">
        <v>864</v>
      </c>
      <c r="X57" s="651">
        <v>0</v>
      </c>
      <c r="Y57" s="366"/>
      <c r="Z57" s="367"/>
      <c r="AA57" s="367"/>
    </row>
    <row r="58" spans="2:27" ht="21.75" customHeight="1" x14ac:dyDescent="0.15">
      <c r="B58" s="716">
        <v>52</v>
      </c>
      <c r="C58" s="704" t="s">
        <v>2272</v>
      </c>
      <c r="D58" s="704" t="s">
        <v>2273</v>
      </c>
      <c r="E58" s="704" t="s">
        <v>2274</v>
      </c>
      <c r="F58" s="705" t="s">
        <v>1708</v>
      </c>
      <c r="G58" s="706" t="s">
        <v>1764</v>
      </c>
      <c r="H58" s="742">
        <v>438</v>
      </c>
      <c r="I58" s="734">
        <v>438</v>
      </c>
      <c r="J58" s="735" t="s">
        <v>1866</v>
      </c>
      <c r="K58" s="704" t="s">
        <v>1851</v>
      </c>
      <c r="L58" s="709">
        <v>438</v>
      </c>
      <c r="M58" s="710">
        <v>438</v>
      </c>
      <c r="N58" s="626">
        <f t="shared" si="1"/>
        <v>0</v>
      </c>
      <c r="O58" s="744" t="s">
        <v>1334</v>
      </c>
      <c r="P58" s="745" t="s">
        <v>1335</v>
      </c>
      <c r="Q58" s="704" t="s">
        <v>1844</v>
      </c>
      <c r="R58" s="704" t="s">
        <v>1857</v>
      </c>
      <c r="S58" s="714"/>
      <c r="T58" s="362" t="str">
        <f t="shared" si="0"/>
        <v>공도</v>
      </c>
      <c r="U58" s="363" t="str">
        <f t="shared" si="2"/>
        <v>공도</v>
      </c>
      <c r="V58" s="651" t="s">
        <v>867</v>
      </c>
      <c r="W58" s="651" t="s">
        <v>864</v>
      </c>
      <c r="X58" s="651" t="s">
        <v>866</v>
      </c>
      <c r="Y58" s="366"/>
      <c r="Z58" s="367"/>
      <c r="AA58" s="367"/>
    </row>
    <row r="59" spans="2:27" ht="21.75" customHeight="1" x14ac:dyDescent="0.15">
      <c r="B59" s="716">
        <v>53</v>
      </c>
      <c r="C59" s="704" t="s">
        <v>2272</v>
      </c>
      <c r="D59" s="704" t="s">
        <v>2273</v>
      </c>
      <c r="E59" s="704" t="s">
        <v>2274</v>
      </c>
      <c r="F59" s="705" t="s">
        <v>1709</v>
      </c>
      <c r="G59" s="706" t="s">
        <v>1325</v>
      </c>
      <c r="H59" s="742">
        <v>3123</v>
      </c>
      <c r="I59" s="743">
        <v>636</v>
      </c>
      <c r="J59" s="708" t="s">
        <v>1867</v>
      </c>
      <c r="K59" s="704" t="s">
        <v>1868</v>
      </c>
      <c r="L59" s="709">
        <v>690</v>
      </c>
      <c r="M59" s="710">
        <v>690</v>
      </c>
      <c r="N59" s="626">
        <f t="shared" si="1"/>
        <v>54</v>
      </c>
      <c r="O59" s="744" t="s">
        <v>1786</v>
      </c>
      <c r="P59" s="745" t="s">
        <v>1787</v>
      </c>
      <c r="Q59" s="744" t="s">
        <v>1786</v>
      </c>
      <c r="R59" s="745" t="s">
        <v>1787</v>
      </c>
      <c r="S59" s="714"/>
      <c r="T59" s="362" t="str">
        <f t="shared" si="0"/>
        <v>송만자창</v>
      </c>
      <c r="U59" s="363" t="str">
        <f t="shared" si="2"/>
        <v>송만자창</v>
      </c>
      <c r="V59" s="651" t="s">
        <v>867</v>
      </c>
      <c r="W59" s="651" t="s">
        <v>864</v>
      </c>
      <c r="X59" s="651">
        <v>0</v>
      </c>
      <c r="Y59" s="366"/>
      <c r="Z59" s="367"/>
      <c r="AA59" s="367"/>
    </row>
    <row r="60" spans="2:27" ht="21.75" customHeight="1" x14ac:dyDescent="0.15">
      <c r="B60" s="716">
        <v>54</v>
      </c>
      <c r="C60" s="704" t="s">
        <v>2272</v>
      </c>
      <c r="D60" s="704" t="s">
        <v>2273</v>
      </c>
      <c r="E60" s="704" t="s">
        <v>2274</v>
      </c>
      <c r="F60" s="705" t="s">
        <v>1710</v>
      </c>
      <c r="G60" s="706" t="s">
        <v>1326</v>
      </c>
      <c r="H60" s="742">
        <v>40</v>
      </c>
      <c r="I60" s="743">
        <v>13</v>
      </c>
      <c r="J60" s="735" t="s">
        <v>1869</v>
      </c>
      <c r="K60" s="704" t="s">
        <v>1859</v>
      </c>
      <c r="L60" s="709">
        <v>13</v>
      </c>
      <c r="M60" s="710">
        <v>13</v>
      </c>
      <c r="N60" s="626">
        <f t="shared" si="1"/>
        <v>0</v>
      </c>
      <c r="O60" s="744" t="s">
        <v>1786</v>
      </c>
      <c r="P60" s="745" t="s">
        <v>1787</v>
      </c>
      <c r="Q60" s="744" t="s">
        <v>1786</v>
      </c>
      <c r="R60" s="745" t="s">
        <v>1787</v>
      </c>
      <c r="S60" s="714"/>
      <c r="T60" s="362" t="str">
        <f t="shared" si="0"/>
        <v>송만자전</v>
      </c>
      <c r="U60" s="363" t="str">
        <f t="shared" si="2"/>
        <v>송만자전</v>
      </c>
      <c r="V60" s="651" t="s">
        <v>865</v>
      </c>
      <c r="W60" s="651" t="s">
        <v>864</v>
      </c>
      <c r="X60" s="651">
        <v>0</v>
      </c>
      <c r="Y60" s="366"/>
      <c r="Z60" s="367"/>
      <c r="AA60" s="367"/>
    </row>
    <row r="61" spans="2:27" ht="21.75" customHeight="1" x14ac:dyDescent="0.15">
      <c r="B61" s="716">
        <v>55</v>
      </c>
      <c r="C61" s="704" t="s">
        <v>2272</v>
      </c>
      <c r="D61" s="704" t="s">
        <v>2273</v>
      </c>
      <c r="E61" s="704" t="s">
        <v>2274</v>
      </c>
      <c r="F61" s="705" t="s">
        <v>1711</v>
      </c>
      <c r="G61" s="706" t="s">
        <v>1326</v>
      </c>
      <c r="H61" s="742">
        <v>3913</v>
      </c>
      <c r="I61" s="743">
        <v>145</v>
      </c>
      <c r="J61" s="735" t="s">
        <v>1870</v>
      </c>
      <c r="K61" s="704" t="s">
        <v>1859</v>
      </c>
      <c r="L61" s="709">
        <v>151</v>
      </c>
      <c r="M61" s="710">
        <v>151</v>
      </c>
      <c r="N61" s="626">
        <f t="shared" si="1"/>
        <v>6</v>
      </c>
      <c r="O61" s="744" t="s">
        <v>1788</v>
      </c>
      <c r="P61" s="745" t="s">
        <v>1769</v>
      </c>
      <c r="Q61" s="744" t="s">
        <v>1788</v>
      </c>
      <c r="R61" s="745" t="s">
        <v>1769</v>
      </c>
      <c r="S61" s="714"/>
      <c r="T61" s="362" t="str">
        <f t="shared" si="0"/>
        <v>이순례전</v>
      </c>
      <c r="U61" s="363" t="str">
        <f t="shared" si="2"/>
        <v>이순례전</v>
      </c>
      <c r="V61" s="651" t="s">
        <v>865</v>
      </c>
      <c r="W61" s="651" t="s">
        <v>864</v>
      </c>
      <c r="X61" s="651">
        <v>0</v>
      </c>
      <c r="Y61" s="366"/>
      <c r="Z61" s="367"/>
      <c r="AA61" s="367"/>
    </row>
    <row r="62" spans="2:27" ht="21.75" customHeight="1" x14ac:dyDescent="0.15">
      <c r="B62" s="716">
        <v>56</v>
      </c>
      <c r="C62" s="704" t="s">
        <v>2272</v>
      </c>
      <c r="D62" s="704" t="s">
        <v>2273</v>
      </c>
      <c r="E62" s="704" t="s">
        <v>2274</v>
      </c>
      <c r="F62" s="705" t="s">
        <v>1712</v>
      </c>
      <c r="G62" s="706" t="s">
        <v>1321</v>
      </c>
      <c r="H62" s="742">
        <v>212</v>
      </c>
      <c r="I62" s="734">
        <v>212</v>
      </c>
      <c r="J62" s="747" t="s">
        <v>1871</v>
      </c>
      <c r="K62" s="704" t="s">
        <v>1851</v>
      </c>
      <c r="L62" s="709">
        <v>212</v>
      </c>
      <c r="M62" s="710">
        <v>212</v>
      </c>
      <c r="N62" s="626">
        <f t="shared" si="1"/>
        <v>0</v>
      </c>
      <c r="O62" s="744" t="s">
        <v>1334</v>
      </c>
      <c r="P62" s="745" t="s">
        <v>1335</v>
      </c>
      <c r="Q62" s="704" t="s">
        <v>1844</v>
      </c>
      <c r="R62" s="704" t="s">
        <v>1857</v>
      </c>
      <c r="S62" s="714"/>
      <c r="T62" s="362" t="str">
        <f t="shared" si="0"/>
        <v>공도</v>
      </c>
      <c r="U62" s="363" t="str">
        <f t="shared" si="2"/>
        <v>공도</v>
      </c>
      <c r="V62" s="651" t="s">
        <v>863</v>
      </c>
      <c r="W62" s="651" t="s">
        <v>864</v>
      </c>
      <c r="X62" s="651">
        <v>0</v>
      </c>
      <c r="Y62" s="366"/>
      <c r="Z62" s="367"/>
      <c r="AA62" s="367"/>
    </row>
    <row r="63" spans="2:27" ht="21.75" customHeight="1" x14ac:dyDescent="0.15">
      <c r="B63" s="716">
        <v>57</v>
      </c>
      <c r="C63" s="704" t="s">
        <v>2272</v>
      </c>
      <c r="D63" s="704" t="s">
        <v>2273</v>
      </c>
      <c r="E63" s="704" t="s">
        <v>2274</v>
      </c>
      <c r="F63" s="705"/>
      <c r="G63" s="706"/>
      <c r="H63" s="742"/>
      <c r="I63" s="734"/>
      <c r="J63" s="747" t="s">
        <v>1872</v>
      </c>
      <c r="K63" s="704" t="s">
        <v>1851</v>
      </c>
      <c r="L63" s="709">
        <v>68</v>
      </c>
      <c r="M63" s="710">
        <v>68</v>
      </c>
      <c r="N63" s="626">
        <f t="shared" si="1"/>
        <v>68</v>
      </c>
      <c r="O63" s="744"/>
      <c r="P63" s="745"/>
      <c r="Q63" s="704" t="s">
        <v>1844</v>
      </c>
      <c r="R63" s="704" t="s">
        <v>1857</v>
      </c>
      <c r="S63" s="714" t="s">
        <v>2300</v>
      </c>
      <c r="T63" s="362"/>
      <c r="U63" s="363" t="str">
        <f t="shared" si="2"/>
        <v>공도</v>
      </c>
      <c r="V63" s="651"/>
      <c r="W63" s="651"/>
      <c r="X63" s="651"/>
      <c r="Y63" s="366"/>
      <c r="Z63" s="367"/>
      <c r="AA63" s="367"/>
    </row>
    <row r="64" spans="2:27" ht="21.75" customHeight="1" x14ac:dyDescent="0.15">
      <c r="B64" s="716">
        <v>58</v>
      </c>
      <c r="C64" s="704" t="s">
        <v>2272</v>
      </c>
      <c r="D64" s="704" t="s">
        <v>2273</v>
      </c>
      <c r="E64" s="704" t="s">
        <v>2274</v>
      </c>
      <c r="F64" s="705" t="s">
        <v>1713</v>
      </c>
      <c r="G64" s="706" t="s">
        <v>1321</v>
      </c>
      <c r="H64" s="742">
        <v>372</v>
      </c>
      <c r="I64" s="734">
        <v>372</v>
      </c>
      <c r="J64" s="739" t="s">
        <v>1873</v>
      </c>
      <c r="K64" s="704" t="s">
        <v>1851</v>
      </c>
      <c r="L64" s="709">
        <v>372</v>
      </c>
      <c r="M64" s="710">
        <v>372</v>
      </c>
      <c r="N64" s="626">
        <f t="shared" si="1"/>
        <v>0</v>
      </c>
      <c r="O64" s="744" t="s">
        <v>1334</v>
      </c>
      <c r="P64" s="745" t="s">
        <v>1335</v>
      </c>
      <c r="Q64" s="713" t="s">
        <v>1844</v>
      </c>
      <c r="R64" s="713" t="s">
        <v>1857</v>
      </c>
      <c r="S64" s="714"/>
      <c r="T64" s="362" t="str">
        <f t="shared" si="0"/>
        <v>공도</v>
      </c>
      <c r="U64" s="363" t="str">
        <f t="shared" si="2"/>
        <v>공도</v>
      </c>
      <c r="V64" s="651" t="s">
        <v>862</v>
      </c>
      <c r="W64" s="651" t="s">
        <v>869</v>
      </c>
      <c r="X64" s="651">
        <v>0</v>
      </c>
      <c r="Y64" s="366"/>
      <c r="Z64" s="367"/>
      <c r="AA64" s="367"/>
    </row>
    <row r="65" spans="2:27" ht="21.75" customHeight="1" x14ac:dyDescent="0.15">
      <c r="B65" s="716">
        <v>59</v>
      </c>
      <c r="C65" s="704" t="s">
        <v>2272</v>
      </c>
      <c r="D65" s="704" t="s">
        <v>2273</v>
      </c>
      <c r="E65" s="704" t="s">
        <v>2274</v>
      </c>
      <c r="F65" s="705" t="s">
        <v>1714</v>
      </c>
      <c r="G65" s="706" t="s">
        <v>1322</v>
      </c>
      <c r="H65" s="742">
        <v>3595</v>
      </c>
      <c r="I65" s="743">
        <v>405</v>
      </c>
      <c r="J65" s="739" t="s">
        <v>1874</v>
      </c>
      <c r="K65" s="704" t="s">
        <v>1847</v>
      </c>
      <c r="L65" s="709">
        <v>458</v>
      </c>
      <c r="M65" s="710">
        <v>458</v>
      </c>
      <c r="N65" s="626">
        <f t="shared" si="1"/>
        <v>53</v>
      </c>
      <c r="O65" s="744" t="s">
        <v>1789</v>
      </c>
      <c r="P65" s="745" t="s">
        <v>1790</v>
      </c>
      <c r="Q65" s="744" t="s">
        <v>1789</v>
      </c>
      <c r="R65" s="745" t="s">
        <v>1790</v>
      </c>
      <c r="S65" s="714"/>
      <c r="T65" s="362" t="str">
        <f t="shared" si="0"/>
        <v>김석제임</v>
      </c>
      <c r="U65" s="363" t="str">
        <f t="shared" si="2"/>
        <v>김석제임</v>
      </c>
      <c r="V65" s="651" t="s">
        <v>862</v>
      </c>
      <c r="W65" s="651" t="s">
        <v>869</v>
      </c>
      <c r="X65" s="651">
        <v>0</v>
      </c>
      <c r="Y65" s="366"/>
      <c r="Z65" s="367"/>
      <c r="AA65" s="367"/>
    </row>
    <row r="66" spans="2:27" ht="21.75" customHeight="1" x14ac:dyDescent="0.15">
      <c r="B66" s="716">
        <v>60</v>
      </c>
      <c r="C66" s="704" t="s">
        <v>2272</v>
      </c>
      <c r="D66" s="704" t="s">
        <v>2273</v>
      </c>
      <c r="E66" s="704" t="s">
        <v>2274</v>
      </c>
      <c r="F66" s="705" t="s">
        <v>1715</v>
      </c>
      <c r="G66" s="706" t="s">
        <v>1322</v>
      </c>
      <c r="H66" s="742">
        <v>947</v>
      </c>
      <c r="I66" s="743">
        <v>914</v>
      </c>
      <c r="J66" s="708" t="s">
        <v>1875</v>
      </c>
      <c r="K66" s="704" t="s">
        <v>1847</v>
      </c>
      <c r="L66" s="709">
        <v>947</v>
      </c>
      <c r="M66" s="710">
        <v>947</v>
      </c>
      <c r="N66" s="626">
        <f t="shared" si="1"/>
        <v>33</v>
      </c>
      <c r="O66" s="744" t="s">
        <v>1791</v>
      </c>
      <c r="P66" s="745" t="s">
        <v>1792</v>
      </c>
      <c r="Q66" s="744" t="s">
        <v>1791</v>
      </c>
      <c r="R66" s="745" t="s">
        <v>1792</v>
      </c>
      <c r="S66" s="714"/>
      <c r="T66" s="362" t="str">
        <f t="shared" si="0"/>
        <v>이광호임</v>
      </c>
      <c r="U66" s="363" t="str">
        <f t="shared" si="2"/>
        <v>이광호임</v>
      </c>
      <c r="V66" s="651" t="s">
        <v>862</v>
      </c>
      <c r="W66" s="651" t="s">
        <v>869</v>
      </c>
      <c r="X66" s="651">
        <v>0</v>
      </c>
      <c r="Y66" s="366"/>
      <c r="Z66" s="367"/>
      <c r="AA66" s="367"/>
    </row>
    <row r="67" spans="2:27" ht="21.75" customHeight="1" x14ac:dyDescent="0.15">
      <c r="B67" s="716">
        <v>61</v>
      </c>
      <c r="C67" s="704" t="s">
        <v>2272</v>
      </c>
      <c r="D67" s="704" t="s">
        <v>2273</v>
      </c>
      <c r="E67" s="704" t="s">
        <v>2274</v>
      </c>
      <c r="F67" s="705" t="s">
        <v>1716</v>
      </c>
      <c r="G67" s="706" t="s">
        <v>1324</v>
      </c>
      <c r="H67" s="742">
        <v>399</v>
      </c>
      <c r="I67" s="743">
        <v>292</v>
      </c>
      <c r="J67" s="708" t="s">
        <v>1876</v>
      </c>
      <c r="K67" s="704" t="s">
        <v>1862</v>
      </c>
      <c r="L67" s="709">
        <v>298</v>
      </c>
      <c r="M67" s="710">
        <v>298</v>
      </c>
      <c r="N67" s="626">
        <f t="shared" si="1"/>
        <v>6</v>
      </c>
      <c r="O67" s="744" t="s">
        <v>1334</v>
      </c>
      <c r="P67" s="745" t="s">
        <v>1765</v>
      </c>
      <c r="Q67" s="713" t="s">
        <v>1844</v>
      </c>
      <c r="R67" s="713" t="s">
        <v>1845</v>
      </c>
      <c r="S67" s="714"/>
      <c r="T67" s="362" t="str">
        <f t="shared" si="0"/>
        <v>공답</v>
      </c>
      <c r="U67" s="363" t="str">
        <f t="shared" si="2"/>
        <v>공답</v>
      </c>
      <c r="V67" s="651" t="s">
        <v>862</v>
      </c>
      <c r="W67" s="651" t="s">
        <v>869</v>
      </c>
      <c r="X67" s="651">
        <v>0</v>
      </c>
      <c r="Y67" s="366"/>
      <c r="Z67" s="367"/>
      <c r="AA67" s="367"/>
    </row>
    <row r="68" spans="2:27" ht="21.75" customHeight="1" x14ac:dyDescent="0.15">
      <c r="B68" s="716">
        <v>62</v>
      </c>
      <c r="C68" s="704" t="s">
        <v>2272</v>
      </c>
      <c r="D68" s="704" t="s">
        <v>2273</v>
      </c>
      <c r="E68" s="704" t="s">
        <v>2274</v>
      </c>
      <c r="F68" s="705" t="s">
        <v>1717</v>
      </c>
      <c r="G68" s="706" t="s">
        <v>1324</v>
      </c>
      <c r="H68" s="742">
        <v>1469</v>
      </c>
      <c r="I68" s="743">
        <v>11</v>
      </c>
      <c r="J68" s="708" t="s">
        <v>1877</v>
      </c>
      <c r="K68" s="704" t="s">
        <v>1862</v>
      </c>
      <c r="L68" s="709">
        <v>15</v>
      </c>
      <c r="M68" s="710">
        <v>15</v>
      </c>
      <c r="N68" s="626">
        <f t="shared" si="1"/>
        <v>4</v>
      </c>
      <c r="O68" s="744" t="s">
        <v>1793</v>
      </c>
      <c r="P68" s="745" t="s">
        <v>1794</v>
      </c>
      <c r="Q68" s="713" t="s">
        <v>1878</v>
      </c>
      <c r="R68" s="745" t="s">
        <v>1794</v>
      </c>
      <c r="S68" s="714"/>
      <c r="T68" s="362" t="str">
        <f t="shared" si="0"/>
        <v>이관영답</v>
      </c>
      <c r="U68" s="363" t="str">
        <f t="shared" si="2"/>
        <v>이관영외1인답</v>
      </c>
      <c r="V68" s="651"/>
      <c r="W68" s="651"/>
      <c r="X68" s="651"/>
      <c r="Y68" s="366"/>
      <c r="Z68" s="367"/>
      <c r="AA68" s="367"/>
    </row>
    <row r="69" spans="2:27" ht="21.75" customHeight="1" x14ac:dyDescent="0.15">
      <c r="B69" s="716">
        <v>63</v>
      </c>
      <c r="C69" s="704" t="s">
        <v>2272</v>
      </c>
      <c r="D69" s="704" t="s">
        <v>2273</v>
      </c>
      <c r="E69" s="704" t="s">
        <v>2274</v>
      </c>
      <c r="F69" s="705" t="s">
        <v>1718</v>
      </c>
      <c r="G69" s="706" t="s">
        <v>1324</v>
      </c>
      <c r="H69" s="742">
        <v>7</v>
      </c>
      <c r="I69" s="734">
        <v>7</v>
      </c>
      <c r="J69" s="708" t="s">
        <v>1879</v>
      </c>
      <c r="K69" s="704" t="s">
        <v>1862</v>
      </c>
      <c r="L69" s="709">
        <v>7</v>
      </c>
      <c r="M69" s="710">
        <v>7</v>
      </c>
      <c r="N69" s="626">
        <f t="shared" si="1"/>
        <v>0</v>
      </c>
      <c r="O69" s="744" t="s">
        <v>1334</v>
      </c>
      <c r="P69" s="745" t="s">
        <v>1765</v>
      </c>
      <c r="Q69" s="713" t="s">
        <v>1844</v>
      </c>
      <c r="R69" s="713" t="s">
        <v>1845</v>
      </c>
      <c r="S69" s="714"/>
      <c r="T69" s="362" t="str">
        <f t="shared" si="0"/>
        <v>공답</v>
      </c>
      <c r="U69" s="363" t="str">
        <f t="shared" si="2"/>
        <v>공답</v>
      </c>
      <c r="V69" s="651"/>
      <c r="W69" s="651"/>
      <c r="X69" s="651"/>
      <c r="Y69" s="366"/>
      <c r="Z69" s="367"/>
      <c r="AA69" s="367"/>
    </row>
    <row r="70" spans="2:27" ht="21.75" customHeight="1" x14ac:dyDescent="0.15">
      <c r="B70" s="716">
        <v>64</v>
      </c>
      <c r="C70" s="704" t="s">
        <v>2272</v>
      </c>
      <c r="D70" s="704" t="s">
        <v>2273</v>
      </c>
      <c r="E70" s="704" t="s">
        <v>2274</v>
      </c>
      <c r="F70" s="705" t="s">
        <v>1719</v>
      </c>
      <c r="G70" s="706" t="s">
        <v>1324</v>
      </c>
      <c r="H70" s="742">
        <v>840</v>
      </c>
      <c r="I70" s="743">
        <v>289</v>
      </c>
      <c r="J70" s="708" t="s">
        <v>1880</v>
      </c>
      <c r="K70" s="704" t="s">
        <v>1862</v>
      </c>
      <c r="L70" s="709">
        <v>211</v>
      </c>
      <c r="M70" s="710">
        <v>211</v>
      </c>
      <c r="N70" s="626">
        <f t="shared" si="1"/>
        <v>-78</v>
      </c>
      <c r="O70" s="744" t="s">
        <v>1768</v>
      </c>
      <c r="P70" s="745" t="s">
        <v>1769</v>
      </c>
      <c r="Q70" s="744" t="s">
        <v>1768</v>
      </c>
      <c r="R70" s="745" t="s">
        <v>1769</v>
      </c>
      <c r="S70" s="714"/>
      <c r="T70" s="362" t="str">
        <f t="shared" si="0"/>
        <v>이석존답</v>
      </c>
      <c r="U70" s="363" t="str">
        <f t="shared" si="2"/>
        <v>이석존답</v>
      </c>
      <c r="V70" s="651"/>
      <c r="W70" s="651"/>
      <c r="X70" s="651"/>
      <c r="Y70" s="366"/>
      <c r="Z70" s="367"/>
      <c r="AA70" s="367"/>
    </row>
    <row r="71" spans="2:27" ht="21.75" customHeight="1" x14ac:dyDescent="0.15">
      <c r="B71" s="716">
        <v>65</v>
      </c>
      <c r="C71" s="704" t="s">
        <v>2272</v>
      </c>
      <c r="D71" s="704" t="s">
        <v>2273</v>
      </c>
      <c r="E71" s="704" t="s">
        <v>2274</v>
      </c>
      <c r="F71" s="705"/>
      <c r="G71" s="706"/>
      <c r="H71" s="742"/>
      <c r="I71" s="743"/>
      <c r="J71" s="708" t="s">
        <v>1881</v>
      </c>
      <c r="K71" s="704" t="s">
        <v>1862</v>
      </c>
      <c r="L71" s="709">
        <v>81</v>
      </c>
      <c r="M71" s="710">
        <v>81</v>
      </c>
      <c r="N71" s="626">
        <f t="shared" si="1"/>
        <v>81</v>
      </c>
      <c r="O71" s="744"/>
      <c r="P71" s="745"/>
      <c r="Q71" s="744" t="s">
        <v>1768</v>
      </c>
      <c r="R71" s="745" t="s">
        <v>1769</v>
      </c>
      <c r="S71" s="714"/>
      <c r="T71" s="362"/>
      <c r="U71" s="363" t="str">
        <f t="shared" si="2"/>
        <v>이석존답</v>
      </c>
      <c r="V71" s="651"/>
      <c r="W71" s="651"/>
      <c r="X71" s="651"/>
      <c r="Y71" s="366"/>
      <c r="Z71" s="367"/>
      <c r="AA71" s="367"/>
    </row>
    <row r="72" spans="2:27" ht="21.75" customHeight="1" x14ac:dyDescent="0.15">
      <c r="B72" s="716">
        <v>66</v>
      </c>
      <c r="C72" s="704" t="s">
        <v>2272</v>
      </c>
      <c r="D72" s="704" t="s">
        <v>2273</v>
      </c>
      <c r="E72" s="704" t="s">
        <v>2274</v>
      </c>
      <c r="F72" s="705" t="s">
        <v>1720</v>
      </c>
      <c r="G72" s="706" t="s">
        <v>1324</v>
      </c>
      <c r="H72" s="742">
        <v>530</v>
      </c>
      <c r="I72" s="734">
        <v>530</v>
      </c>
      <c r="J72" s="708" t="s">
        <v>1882</v>
      </c>
      <c r="K72" s="704" t="s">
        <v>1862</v>
      </c>
      <c r="L72" s="709">
        <v>530</v>
      </c>
      <c r="M72" s="710">
        <v>530</v>
      </c>
      <c r="N72" s="626">
        <f t="shared" ref="N72:N114" si="3">M72-I72</f>
        <v>0</v>
      </c>
      <c r="O72" s="744" t="s">
        <v>1766</v>
      </c>
      <c r="P72" s="745" t="s">
        <v>1795</v>
      </c>
      <c r="Q72" s="744" t="s">
        <v>1766</v>
      </c>
      <c r="R72" s="745" t="s">
        <v>1795</v>
      </c>
      <c r="S72" s="714"/>
      <c r="T72" s="362" t="str">
        <f t="shared" si="0"/>
        <v>안흥열답</v>
      </c>
      <c r="U72" s="363" t="str">
        <f t="shared" ref="U72:U671" si="4">CONCATENATE(Q72,K72)</f>
        <v>안흥열답</v>
      </c>
      <c r="V72" s="651"/>
      <c r="W72" s="651"/>
      <c r="X72" s="651"/>
      <c r="Y72" s="366"/>
      <c r="Z72" s="367"/>
      <c r="AA72" s="367"/>
    </row>
    <row r="73" spans="2:27" ht="21.75" customHeight="1" x14ac:dyDescent="0.15">
      <c r="B73" s="716">
        <v>67</v>
      </c>
      <c r="C73" s="704" t="s">
        <v>2272</v>
      </c>
      <c r="D73" s="704" t="s">
        <v>2273</v>
      </c>
      <c r="E73" s="704" t="s">
        <v>2274</v>
      </c>
      <c r="F73" s="705" t="s">
        <v>1721</v>
      </c>
      <c r="G73" s="706" t="s">
        <v>1324</v>
      </c>
      <c r="H73" s="742">
        <v>960</v>
      </c>
      <c r="I73" s="743">
        <v>811</v>
      </c>
      <c r="J73" s="708" t="s">
        <v>1883</v>
      </c>
      <c r="K73" s="704" t="s">
        <v>1862</v>
      </c>
      <c r="L73" s="709">
        <v>843</v>
      </c>
      <c r="M73" s="710">
        <v>843</v>
      </c>
      <c r="N73" s="626">
        <f t="shared" si="3"/>
        <v>32</v>
      </c>
      <c r="O73" s="744" t="s">
        <v>1766</v>
      </c>
      <c r="P73" s="745" t="s">
        <v>1795</v>
      </c>
      <c r="Q73" s="744" t="s">
        <v>1766</v>
      </c>
      <c r="R73" s="745" t="s">
        <v>1795</v>
      </c>
      <c r="S73" s="714"/>
      <c r="T73" s="362" t="str">
        <f t="shared" si="0"/>
        <v>안흥열답</v>
      </c>
      <c r="U73" s="363" t="str">
        <f t="shared" si="4"/>
        <v>안흥열답</v>
      </c>
      <c r="V73" s="651"/>
      <c r="W73" s="651"/>
      <c r="X73" s="651"/>
      <c r="Y73" s="366"/>
      <c r="Z73" s="367"/>
      <c r="AA73" s="367"/>
    </row>
    <row r="74" spans="2:27" ht="21.75" customHeight="1" x14ac:dyDescent="0.15">
      <c r="B74" s="716">
        <v>68</v>
      </c>
      <c r="C74" s="704" t="s">
        <v>2272</v>
      </c>
      <c r="D74" s="704" t="s">
        <v>2273</v>
      </c>
      <c r="E74" s="704" t="s">
        <v>2274</v>
      </c>
      <c r="F74" s="705" t="s">
        <v>1722</v>
      </c>
      <c r="G74" s="706" t="s">
        <v>1324</v>
      </c>
      <c r="H74" s="742">
        <v>85</v>
      </c>
      <c r="I74" s="734">
        <v>85</v>
      </c>
      <c r="J74" s="708" t="s">
        <v>1884</v>
      </c>
      <c r="K74" s="704" t="s">
        <v>1862</v>
      </c>
      <c r="L74" s="709">
        <v>85</v>
      </c>
      <c r="M74" s="710">
        <v>85</v>
      </c>
      <c r="N74" s="626">
        <f t="shared" si="3"/>
        <v>0</v>
      </c>
      <c r="O74" s="744" t="s">
        <v>1766</v>
      </c>
      <c r="P74" s="745" t="s">
        <v>1767</v>
      </c>
      <c r="Q74" s="744" t="s">
        <v>1766</v>
      </c>
      <c r="R74" s="745" t="s">
        <v>1767</v>
      </c>
      <c r="S74" s="714"/>
      <c r="T74" s="362" t="str">
        <f t="shared" si="0"/>
        <v>안흥열답</v>
      </c>
      <c r="U74" s="363" t="str">
        <f t="shared" si="4"/>
        <v>안흥열답</v>
      </c>
      <c r="V74" s="651"/>
      <c r="W74" s="651"/>
      <c r="X74" s="651"/>
      <c r="Y74" s="366"/>
      <c r="Z74" s="367"/>
      <c r="AA74" s="367"/>
    </row>
    <row r="75" spans="2:27" ht="21.75" customHeight="1" x14ac:dyDescent="0.15">
      <c r="B75" s="716">
        <v>69</v>
      </c>
      <c r="C75" s="704" t="s">
        <v>2272</v>
      </c>
      <c r="D75" s="704" t="s">
        <v>2273</v>
      </c>
      <c r="E75" s="704" t="s">
        <v>2274</v>
      </c>
      <c r="F75" s="705" t="s">
        <v>1723</v>
      </c>
      <c r="G75" s="706" t="s">
        <v>1324</v>
      </c>
      <c r="H75" s="742">
        <v>36</v>
      </c>
      <c r="I75" s="734">
        <v>36</v>
      </c>
      <c r="J75" s="708" t="s">
        <v>1885</v>
      </c>
      <c r="K75" s="704" t="s">
        <v>1862</v>
      </c>
      <c r="L75" s="709">
        <v>36</v>
      </c>
      <c r="M75" s="710">
        <v>36</v>
      </c>
      <c r="N75" s="626">
        <f t="shared" si="3"/>
        <v>0</v>
      </c>
      <c r="O75" s="744" t="s">
        <v>1766</v>
      </c>
      <c r="P75" s="745" t="s">
        <v>1795</v>
      </c>
      <c r="Q75" s="744" t="s">
        <v>1766</v>
      </c>
      <c r="R75" s="745" t="s">
        <v>1795</v>
      </c>
      <c r="S75" s="714"/>
      <c r="T75" s="362" t="str">
        <f t="shared" si="0"/>
        <v>안흥열답</v>
      </c>
      <c r="U75" s="363" t="str">
        <f t="shared" si="4"/>
        <v>안흥열답</v>
      </c>
      <c r="V75" s="651"/>
      <c r="W75" s="651"/>
      <c r="X75" s="651"/>
      <c r="Y75" s="366"/>
      <c r="Z75" s="367"/>
      <c r="AA75" s="367"/>
    </row>
    <row r="76" spans="2:27" ht="21.75" customHeight="1" x14ac:dyDescent="0.15">
      <c r="B76" s="716">
        <v>70</v>
      </c>
      <c r="C76" s="704" t="s">
        <v>2272</v>
      </c>
      <c r="D76" s="704" t="s">
        <v>2273</v>
      </c>
      <c r="E76" s="704" t="s">
        <v>2274</v>
      </c>
      <c r="F76" s="705" t="s">
        <v>1724</v>
      </c>
      <c r="G76" s="706" t="s">
        <v>1324</v>
      </c>
      <c r="H76" s="742">
        <v>48</v>
      </c>
      <c r="I76" s="734">
        <v>48</v>
      </c>
      <c r="J76" s="708" t="s">
        <v>1886</v>
      </c>
      <c r="K76" s="704" t="s">
        <v>1862</v>
      </c>
      <c r="L76" s="709">
        <v>48</v>
      </c>
      <c r="M76" s="710">
        <v>48</v>
      </c>
      <c r="N76" s="626">
        <f t="shared" si="3"/>
        <v>0</v>
      </c>
      <c r="O76" s="744" t="s">
        <v>1334</v>
      </c>
      <c r="P76" s="745" t="s">
        <v>1765</v>
      </c>
      <c r="Q76" s="713" t="s">
        <v>1844</v>
      </c>
      <c r="R76" s="713" t="s">
        <v>1845</v>
      </c>
      <c r="S76" s="714"/>
      <c r="T76" s="362" t="str">
        <f t="shared" si="0"/>
        <v>공답</v>
      </c>
      <c r="U76" s="363" t="str">
        <f t="shared" si="4"/>
        <v>공답</v>
      </c>
      <c r="V76" s="651"/>
      <c r="W76" s="651"/>
      <c r="X76" s="651"/>
      <c r="Y76" s="366"/>
      <c r="Z76" s="367"/>
      <c r="AA76" s="367"/>
    </row>
    <row r="77" spans="2:27" ht="21.75" customHeight="1" x14ac:dyDescent="0.15">
      <c r="B77" s="716">
        <v>71</v>
      </c>
      <c r="C77" s="704" t="s">
        <v>2272</v>
      </c>
      <c r="D77" s="704" t="s">
        <v>2273</v>
      </c>
      <c r="E77" s="704" t="s">
        <v>2274</v>
      </c>
      <c r="F77" s="705" t="s">
        <v>1725</v>
      </c>
      <c r="G77" s="706" t="s">
        <v>1324</v>
      </c>
      <c r="H77" s="742">
        <v>50</v>
      </c>
      <c r="I77" s="734">
        <v>50</v>
      </c>
      <c r="J77" s="708" t="s">
        <v>1887</v>
      </c>
      <c r="K77" s="704" t="s">
        <v>1862</v>
      </c>
      <c r="L77" s="709">
        <v>50</v>
      </c>
      <c r="M77" s="710">
        <v>50</v>
      </c>
      <c r="N77" s="626">
        <f t="shared" si="3"/>
        <v>0</v>
      </c>
      <c r="O77" s="744" t="s">
        <v>1766</v>
      </c>
      <c r="P77" s="745" t="s">
        <v>1767</v>
      </c>
      <c r="Q77" s="744" t="s">
        <v>1766</v>
      </c>
      <c r="R77" s="745" t="s">
        <v>1767</v>
      </c>
      <c r="S77" s="714"/>
      <c r="T77" s="362" t="str">
        <f t="shared" si="0"/>
        <v>안흥열답</v>
      </c>
      <c r="U77" s="363" t="str">
        <f t="shared" si="4"/>
        <v>안흥열답</v>
      </c>
      <c r="V77" s="651"/>
      <c r="W77" s="651"/>
      <c r="X77" s="651"/>
      <c r="Y77" s="366"/>
      <c r="Z77" s="367"/>
      <c r="AA77" s="367"/>
    </row>
    <row r="78" spans="2:27" ht="21.75" customHeight="1" x14ac:dyDescent="0.15">
      <c r="B78" s="716">
        <v>72</v>
      </c>
      <c r="C78" s="704" t="s">
        <v>2272</v>
      </c>
      <c r="D78" s="704" t="s">
        <v>2273</v>
      </c>
      <c r="E78" s="704" t="s">
        <v>2274</v>
      </c>
      <c r="F78" s="705" t="s">
        <v>1726</v>
      </c>
      <c r="G78" s="706" t="s">
        <v>1324</v>
      </c>
      <c r="H78" s="742">
        <v>1336</v>
      </c>
      <c r="I78" s="743">
        <v>150</v>
      </c>
      <c r="J78" s="708" t="s">
        <v>1888</v>
      </c>
      <c r="K78" s="704" t="s">
        <v>1862</v>
      </c>
      <c r="L78" s="709">
        <v>26</v>
      </c>
      <c r="M78" s="710">
        <v>26</v>
      </c>
      <c r="N78" s="626">
        <f t="shared" si="3"/>
        <v>-124</v>
      </c>
      <c r="O78" s="744" t="s">
        <v>1768</v>
      </c>
      <c r="P78" s="745" t="s">
        <v>1769</v>
      </c>
      <c r="Q78" s="744" t="s">
        <v>1768</v>
      </c>
      <c r="R78" s="745" t="s">
        <v>1769</v>
      </c>
      <c r="S78" s="714"/>
      <c r="T78" s="362" t="str">
        <f t="shared" si="0"/>
        <v>이석존답</v>
      </c>
      <c r="U78" s="363" t="str">
        <f t="shared" si="4"/>
        <v>이석존답</v>
      </c>
      <c r="V78" s="651"/>
      <c r="W78" s="651"/>
      <c r="X78" s="651"/>
      <c r="Y78" s="366"/>
      <c r="Z78" s="367"/>
      <c r="AA78" s="367"/>
    </row>
    <row r="79" spans="2:27" ht="21.75" customHeight="1" x14ac:dyDescent="0.15">
      <c r="B79" s="716">
        <v>73</v>
      </c>
      <c r="C79" s="704" t="s">
        <v>2272</v>
      </c>
      <c r="D79" s="704" t="s">
        <v>2273</v>
      </c>
      <c r="E79" s="704" t="s">
        <v>2274</v>
      </c>
      <c r="F79" s="705"/>
      <c r="G79" s="706"/>
      <c r="H79" s="742"/>
      <c r="I79" s="743"/>
      <c r="J79" s="708" t="s">
        <v>1889</v>
      </c>
      <c r="K79" s="704" t="s">
        <v>1862</v>
      </c>
      <c r="L79" s="709">
        <v>153</v>
      </c>
      <c r="M79" s="710">
        <v>153</v>
      </c>
      <c r="N79" s="626">
        <f t="shared" si="3"/>
        <v>153</v>
      </c>
      <c r="O79" s="744"/>
      <c r="P79" s="745"/>
      <c r="Q79" s="744" t="s">
        <v>1768</v>
      </c>
      <c r="R79" s="745" t="s">
        <v>1769</v>
      </c>
      <c r="S79" s="714"/>
      <c r="T79" s="362"/>
      <c r="U79" s="363" t="str">
        <f t="shared" si="4"/>
        <v>이석존답</v>
      </c>
      <c r="V79" s="651"/>
      <c r="W79" s="651"/>
      <c r="X79" s="651"/>
      <c r="Y79" s="366"/>
      <c r="Z79" s="367"/>
      <c r="AA79" s="367"/>
    </row>
    <row r="80" spans="2:27" ht="21.75" customHeight="1" x14ac:dyDescent="0.15">
      <c r="B80" s="716">
        <v>74</v>
      </c>
      <c r="C80" s="704" t="s">
        <v>2272</v>
      </c>
      <c r="D80" s="704" t="s">
        <v>2273</v>
      </c>
      <c r="E80" s="704" t="s">
        <v>2274</v>
      </c>
      <c r="F80" s="705" t="s">
        <v>1727</v>
      </c>
      <c r="G80" s="706" t="s">
        <v>1324</v>
      </c>
      <c r="H80" s="742">
        <v>1772</v>
      </c>
      <c r="I80" s="743">
        <v>14</v>
      </c>
      <c r="J80" s="708" t="s">
        <v>1890</v>
      </c>
      <c r="K80" s="704" t="s">
        <v>1862</v>
      </c>
      <c r="L80" s="709">
        <v>22</v>
      </c>
      <c r="M80" s="710">
        <v>22</v>
      </c>
      <c r="N80" s="626">
        <f t="shared" si="3"/>
        <v>8</v>
      </c>
      <c r="O80" s="744" t="s">
        <v>1796</v>
      </c>
      <c r="P80" s="745" t="s">
        <v>1797</v>
      </c>
      <c r="Q80" s="744" t="s">
        <v>1796</v>
      </c>
      <c r="R80" s="745" t="s">
        <v>1797</v>
      </c>
      <c r="S80" s="714"/>
      <c r="T80" s="362" t="str">
        <f t="shared" si="0"/>
        <v>이석각답</v>
      </c>
      <c r="U80" s="363" t="str">
        <f t="shared" si="4"/>
        <v>이석각답</v>
      </c>
      <c r="V80" s="651"/>
      <c r="W80" s="651"/>
      <c r="X80" s="651"/>
      <c r="Y80" s="366"/>
      <c r="Z80" s="367"/>
      <c r="AA80" s="367"/>
    </row>
    <row r="81" spans="2:27" ht="21.75" customHeight="1" x14ac:dyDescent="0.15">
      <c r="B81" s="716">
        <v>75</v>
      </c>
      <c r="C81" s="704" t="s">
        <v>2272</v>
      </c>
      <c r="D81" s="704" t="s">
        <v>2273</v>
      </c>
      <c r="E81" s="704" t="s">
        <v>2274</v>
      </c>
      <c r="F81" s="705" t="s">
        <v>1728</v>
      </c>
      <c r="G81" s="706" t="s">
        <v>1321</v>
      </c>
      <c r="H81" s="742">
        <v>19</v>
      </c>
      <c r="I81" s="734">
        <v>19</v>
      </c>
      <c r="J81" s="708" t="s">
        <v>1891</v>
      </c>
      <c r="K81" s="704" t="s">
        <v>1851</v>
      </c>
      <c r="L81" s="709">
        <v>19</v>
      </c>
      <c r="M81" s="710">
        <v>19</v>
      </c>
      <c r="N81" s="626">
        <f t="shared" si="3"/>
        <v>0</v>
      </c>
      <c r="O81" s="744" t="s">
        <v>1334</v>
      </c>
      <c r="P81" s="745" t="s">
        <v>1765</v>
      </c>
      <c r="Q81" s="713" t="s">
        <v>1844</v>
      </c>
      <c r="R81" s="713" t="s">
        <v>1845</v>
      </c>
      <c r="S81" s="714"/>
      <c r="T81" s="362" t="str">
        <f t="shared" ref="T81:T114" si="5">CONCATENATE(O81,G81)</f>
        <v>공도</v>
      </c>
      <c r="U81" s="363" t="str">
        <f t="shared" si="4"/>
        <v>공도</v>
      </c>
      <c r="V81" s="651"/>
      <c r="W81" s="651"/>
      <c r="X81" s="651"/>
      <c r="Y81" s="366"/>
      <c r="Z81" s="367"/>
      <c r="AA81" s="367"/>
    </row>
    <row r="82" spans="2:27" ht="21.75" customHeight="1" x14ac:dyDescent="0.15">
      <c r="B82" s="716">
        <v>76</v>
      </c>
      <c r="C82" s="704" t="s">
        <v>2272</v>
      </c>
      <c r="D82" s="704" t="s">
        <v>2273</v>
      </c>
      <c r="E82" s="704" t="s">
        <v>2274</v>
      </c>
      <c r="F82" s="705" t="s">
        <v>1729</v>
      </c>
      <c r="G82" s="706" t="s">
        <v>1324</v>
      </c>
      <c r="H82" s="742">
        <v>106</v>
      </c>
      <c r="I82" s="734">
        <v>106</v>
      </c>
      <c r="J82" s="708" t="s">
        <v>1892</v>
      </c>
      <c r="K82" s="704" t="s">
        <v>1862</v>
      </c>
      <c r="L82" s="709">
        <v>106</v>
      </c>
      <c r="M82" s="710">
        <v>106</v>
      </c>
      <c r="N82" s="626">
        <f t="shared" si="3"/>
        <v>0</v>
      </c>
      <c r="O82" s="744" t="s">
        <v>1768</v>
      </c>
      <c r="P82" s="745" t="s">
        <v>1769</v>
      </c>
      <c r="Q82" s="744" t="s">
        <v>1768</v>
      </c>
      <c r="R82" s="745" t="s">
        <v>1769</v>
      </c>
      <c r="S82" s="714"/>
      <c r="T82" s="362" t="str">
        <f t="shared" si="5"/>
        <v>이석존답</v>
      </c>
      <c r="U82" s="363" t="str">
        <f t="shared" si="4"/>
        <v>이석존답</v>
      </c>
      <c r="V82" s="651"/>
      <c r="W82" s="651"/>
      <c r="X82" s="651"/>
      <c r="Y82" s="366"/>
      <c r="Z82" s="367"/>
      <c r="AA82" s="367"/>
    </row>
    <row r="83" spans="2:27" ht="21.75" customHeight="1" x14ac:dyDescent="0.15">
      <c r="B83" s="716">
        <v>77</v>
      </c>
      <c r="C83" s="704" t="s">
        <v>2272</v>
      </c>
      <c r="D83" s="704" t="s">
        <v>2273</v>
      </c>
      <c r="E83" s="704" t="s">
        <v>2274</v>
      </c>
      <c r="F83" s="705" t="s">
        <v>1730</v>
      </c>
      <c r="G83" s="706" t="s">
        <v>1324</v>
      </c>
      <c r="H83" s="742">
        <v>1940</v>
      </c>
      <c r="I83" s="743">
        <v>290</v>
      </c>
      <c r="J83" s="708" t="s">
        <v>1893</v>
      </c>
      <c r="K83" s="704" t="s">
        <v>1862</v>
      </c>
      <c r="L83" s="709">
        <v>327</v>
      </c>
      <c r="M83" s="710">
        <v>327</v>
      </c>
      <c r="N83" s="626">
        <f t="shared" si="3"/>
        <v>37</v>
      </c>
      <c r="O83" s="744" t="s">
        <v>1798</v>
      </c>
      <c r="P83" s="745" t="s">
        <v>1799</v>
      </c>
      <c r="Q83" s="744" t="s">
        <v>1798</v>
      </c>
      <c r="R83" s="745" t="s">
        <v>1799</v>
      </c>
      <c r="S83" s="714"/>
      <c r="T83" s="362" t="str">
        <f t="shared" si="5"/>
        <v>이석철답</v>
      </c>
      <c r="U83" s="363" t="str">
        <f t="shared" si="4"/>
        <v>이석철답</v>
      </c>
      <c r="V83" s="651"/>
      <c r="W83" s="651"/>
      <c r="X83" s="651"/>
      <c r="Y83" s="366"/>
      <c r="Z83" s="367"/>
      <c r="AA83" s="367"/>
    </row>
    <row r="84" spans="2:27" ht="21.75" customHeight="1" x14ac:dyDescent="0.15">
      <c r="B84" s="716">
        <v>78</v>
      </c>
      <c r="C84" s="704" t="s">
        <v>2272</v>
      </c>
      <c r="D84" s="704" t="s">
        <v>2273</v>
      </c>
      <c r="E84" s="704" t="s">
        <v>2274</v>
      </c>
      <c r="F84" s="705" t="s">
        <v>1731</v>
      </c>
      <c r="G84" s="706" t="s">
        <v>1324</v>
      </c>
      <c r="H84" s="742">
        <v>318</v>
      </c>
      <c r="I84" s="734">
        <v>318</v>
      </c>
      <c r="J84" s="708" t="s">
        <v>1895</v>
      </c>
      <c r="K84" s="704" t="s">
        <v>1862</v>
      </c>
      <c r="L84" s="709">
        <v>318</v>
      </c>
      <c r="M84" s="710">
        <v>318</v>
      </c>
      <c r="N84" s="626">
        <f t="shared" si="3"/>
        <v>0</v>
      </c>
      <c r="O84" s="744" t="s">
        <v>1334</v>
      </c>
      <c r="P84" s="745" t="s">
        <v>1765</v>
      </c>
      <c r="Q84" s="713" t="s">
        <v>1844</v>
      </c>
      <c r="R84" s="713" t="s">
        <v>1845</v>
      </c>
      <c r="S84" s="714"/>
      <c r="T84" s="362" t="str">
        <f t="shared" si="5"/>
        <v>공답</v>
      </c>
      <c r="U84" s="363" t="str">
        <f t="shared" si="4"/>
        <v>공답</v>
      </c>
      <c r="V84" s="651"/>
      <c r="W84" s="651"/>
      <c r="X84" s="651"/>
      <c r="Y84" s="366"/>
      <c r="Z84" s="367"/>
      <c r="AA84" s="367"/>
    </row>
    <row r="85" spans="2:27" ht="21.75" customHeight="1" x14ac:dyDescent="0.15">
      <c r="B85" s="716">
        <v>79</v>
      </c>
      <c r="C85" s="704" t="s">
        <v>2272</v>
      </c>
      <c r="D85" s="704" t="s">
        <v>2273</v>
      </c>
      <c r="E85" s="704" t="s">
        <v>2274</v>
      </c>
      <c r="F85" s="705" t="s">
        <v>1732</v>
      </c>
      <c r="G85" s="706" t="s">
        <v>1321</v>
      </c>
      <c r="H85" s="742">
        <v>6</v>
      </c>
      <c r="I85" s="734">
        <v>6</v>
      </c>
      <c r="J85" s="708" t="s">
        <v>1896</v>
      </c>
      <c r="K85" s="704" t="s">
        <v>1851</v>
      </c>
      <c r="L85" s="709">
        <v>6</v>
      </c>
      <c r="M85" s="710">
        <v>6</v>
      </c>
      <c r="N85" s="626">
        <f t="shared" si="3"/>
        <v>0</v>
      </c>
      <c r="O85" s="744" t="s">
        <v>1334</v>
      </c>
      <c r="P85" s="745" t="s">
        <v>1765</v>
      </c>
      <c r="Q85" s="713" t="s">
        <v>1844</v>
      </c>
      <c r="R85" s="713" t="s">
        <v>1845</v>
      </c>
      <c r="S85" s="714"/>
      <c r="T85" s="362" t="str">
        <f t="shared" si="5"/>
        <v>공도</v>
      </c>
      <c r="U85" s="363" t="str">
        <f t="shared" si="4"/>
        <v>공도</v>
      </c>
      <c r="V85" s="651"/>
      <c r="W85" s="651"/>
      <c r="X85" s="651"/>
      <c r="Y85" s="366"/>
      <c r="Z85" s="367"/>
      <c r="AA85" s="367"/>
    </row>
    <row r="86" spans="2:27" ht="21.75" customHeight="1" x14ac:dyDescent="0.15">
      <c r="B86" s="716">
        <v>80</v>
      </c>
      <c r="C86" s="704" t="s">
        <v>2272</v>
      </c>
      <c r="D86" s="704" t="s">
        <v>2273</v>
      </c>
      <c r="E86" s="704" t="s">
        <v>2274</v>
      </c>
      <c r="F86" s="705" t="s">
        <v>1733</v>
      </c>
      <c r="G86" s="706" t="s">
        <v>1324</v>
      </c>
      <c r="H86" s="742">
        <v>2031</v>
      </c>
      <c r="I86" s="743">
        <v>97</v>
      </c>
      <c r="J86" s="708" t="s">
        <v>1894</v>
      </c>
      <c r="K86" s="704" t="s">
        <v>1862</v>
      </c>
      <c r="L86" s="709">
        <v>141</v>
      </c>
      <c r="M86" s="710">
        <v>141</v>
      </c>
      <c r="N86" s="626">
        <f t="shared" si="3"/>
        <v>44</v>
      </c>
      <c r="O86" s="744" t="s">
        <v>1800</v>
      </c>
      <c r="P86" s="745" t="s">
        <v>1801</v>
      </c>
      <c r="Q86" s="744" t="s">
        <v>1800</v>
      </c>
      <c r="R86" s="745" t="s">
        <v>1801</v>
      </c>
      <c r="S86" s="714"/>
      <c r="T86" s="362" t="str">
        <f t="shared" si="5"/>
        <v>이한복답</v>
      </c>
      <c r="U86" s="363" t="str">
        <f t="shared" si="4"/>
        <v>이한복답</v>
      </c>
      <c r="V86" s="651"/>
      <c r="W86" s="651"/>
      <c r="X86" s="651"/>
      <c r="Y86" s="366"/>
      <c r="Z86" s="367"/>
      <c r="AA86" s="367"/>
    </row>
    <row r="87" spans="2:27" ht="21.75" customHeight="1" x14ac:dyDescent="0.15">
      <c r="B87" s="716">
        <v>81</v>
      </c>
      <c r="C87" s="704" t="s">
        <v>2272</v>
      </c>
      <c r="D87" s="704" t="s">
        <v>2273</v>
      </c>
      <c r="E87" s="704" t="s">
        <v>2274</v>
      </c>
      <c r="F87" s="705" t="s">
        <v>1734</v>
      </c>
      <c r="G87" s="706" t="s">
        <v>1324</v>
      </c>
      <c r="H87" s="742">
        <v>178</v>
      </c>
      <c r="I87" s="743">
        <v>71</v>
      </c>
      <c r="J87" s="708" t="s">
        <v>1897</v>
      </c>
      <c r="K87" s="704" t="s">
        <v>1862</v>
      </c>
      <c r="L87" s="709">
        <v>83</v>
      </c>
      <c r="M87" s="710">
        <v>83</v>
      </c>
      <c r="N87" s="626">
        <f t="shared" si="3"/>
        <v>12</v>
      </c>
      <c r="O87" s="744" t="s">
        <v>1334</v>
      </c>
      <c r="P87" s="745" t="s">
        <v>1765</v>
      </c>
      <c r="Q87" s="713" t="s">
        <v>1844</v>
      </c>
      <c r="R87" s="713" t="s">
        <v>1845</v>
      </c>
      <c r="S87" s="714"/>
      <c r="T87" s="362" t="str">
        <f t="shared" si="5"/>
        <v>공답</v>
      </c>
      <c r="U87" s="363" t="str">
        <f t="shared" si="4"/>
        <v>공답</v>
      </c>
      <c r="V87" s="651"/>
      <c r="W87" s="651"/>
      <c r="X87" s="651"/>
      <c r="Y87" s="366"/>
      <c r="Z87" s="367"/>
      <c r="AA87" s="367"/>
    </row>
    <row r="88" spans="2:27" ht="21.75" customHeight="1" x14ac:dyDescent="0.15">
      <c r="B88" s="716">
        <v>82</v>
      </c>
      <c r="C88" s="704" t="s">
        <v>2272</v>
      </c>
      <c r="D88" s="704" t="s">
        <v>2273</v>
      </c>
      <c r="E88" s="704" t="s">
        <v>2274</v>
      </c>
      <c r="F88" s="705" t="s">
        <v>1735</v>
      </c>
      <c r="G88" s="706" t="s">
        <v>1324</v>
      </c>
      <c r="H88" s="742">
        <v>192</v>
      </c>
      <c r="I88" s="743">
        <v>58</v>
      </c>
      <c r="J88" s="708" t="s">
        <v>1898</v>
      </c>
      <c r="K88" s="704" t="s">
        <v>1862</v>
      </c>
      <c r="L88" s="709">
        <v>43</v>
      </c>
      <c r="M88" s="710">
        <v>43</v>
      </c>
      <c r="N88" s="626">
        <f t="shared" si="3"/>
        <v>-15</v>
      </c>
      <c r="O88" s="744" t="s">
        <v>1802</v>
      </c>
      <c r="P88" s="745" t="s">
        <v>1803</v>
      </c>
      <c r="Q88" s="744" t="s">
        <v>1802</v>
      </c>
      <c r="R88" s="745" t="s">
        <v>1803</v>
      </c>
      <c r="S88" s="714"/>
      <c r="T88" s="362" t="str">
        <f t="shared" si="5"/>
        <v>이찬영답</v>
      </c>
      <c r="U88" s="363" t="str">
        <f t="shared" si="4"/>
        <v>이찬영답</v>
      </c>
      <c r="V88" s="651"/>
      <c r="W88" s="651"/>
      <c r="X88" s="651"/>
      <c r="Y88" s="366"/>
      <c r="Z88" s="367"/>
      <c r="AA88" s="367"/>
    </row>
    <row r="89" spans="2:27" ht="21.75" customHeight="1" x14ac:dyDescent="0.15">
      <c r="B89" s="716">
        <v>83</v>
      </c>
      <c r="C89" s="704" t="s">
        <v>2272</v>
      </c>
      <c r="D89" s="704" t="s">
        <v>2273</v>
      </c>
      <c r="E89" s="704" t="s">
        <v>2274</v>
      </c>
      <c r="F89" s="705" t="s">
        <v>1736</v>
      </c>
      <c r="G89" s="706" t="s">
        <v>1321</v>
      </c>
      <c r="H89" s="742">
        <v>1398</v>
      </c>
      <c r="I89" s="734">
        <v>1398</v>
      </c>
      <c r="J89" s="708" t="s">
        <v>1899</v>
      </c>
      <c r="K89" s="704" t="s">
        <v>1851</v>
      </c>
      <c r="L89" s="709">
        <v>1398</v>
      </c>
      <c r="M89" s="710">
        <v>1398</v>
      </c>
      <c r="N89" s="626">
        <f t="shared" si="3"/>
        <v>0</v>
      </c>
      <c r="O89" s="744" t="s">
        <v>1334</v>
      </c>
      <c r="P89" s="745" t="s">
        <v>1765</v>
      </c>
      <c r="Q89" s="713" t="s">
        <v>1844</v>
      </c>
      <c r="R89" s="713" t="s">
        <v>1845</v>
      </c>
      <c r="S89" s="714"/>
      <c r="T89" s="362" t="str">
        <f t="shared" si="5"/>
        <v>공도</v>
      </c>
      <c r="U89" s="363" t="str">
        <f t="shared" si="4"/>
        <v>공도</v>
      </c>
      <c r="V89" s="651"/>
      <c r="W89" s="651"/>
      <c r="X89" s="651"/>
      <c r="Y89" s="366"/>
      <c r="Z89" s="367"/>
      <c r="AA89" s="367"/>
    </row>
    <row r="90" spans="2:27" ht="21.75" customHeight="1" x14ac:dyDescent="0.15">
      <c r="B90" s="716">
        <v>84</v>
      </c>
      <c r="C90" s="704" t="s">
        <v>2272</v>
      </c>
      <c r="D90" s="704" t="s">
        <v>2273</v>
      </c>
      <c r="E90" s="704" t="s">
        <v>2274</v>
      </c>
      <c r="F90" s="705" t="s">
        <v>1737</v>
      </c>
      <c r="G90" s="706" t="s">
        <v>1324</v>
      </c>
      <c r="H90" s="742">
        <v>1317</v>
      </c>
      <c r="I90" s="743">
        <v>574</v>
      </c>
      <c r="J90" s="708" t="s">
        <v>1900</v>
      </c>
      <c r="K90" s="704" t="s">
        <v>1862</v>
      </c>
      <c r="L90" s="709">
        <v>495</v>
      </c>
      <c r="M90" s="710">
        <v>495</v>
      </c>
      <c r="N90" s="626">
        <f t="shared" si="3"/>
        <v>-79</v>
      </c>
      <c r="O90" s="744" t="s">
        <v>1804</v>
      </c>
      <c r="P90" s="745" t="s">
        <v>1805</v>
      </c>
      <c r="Q90" s="744" t="s">
        <v>1804</v>
      </c>
      <c r="R90" s="745" t="s">
        <v>1805</v>
      </c>
      <c r="S90" s="714"/>
      <c r="T90" s="362" t="str">
        <f t="shared" si="5"/>
        <v>이증영답</v>
      </c>
      <c r="U90" s="363" t="str">
        <f t="shared" si="4"/>
        <v>이증영답</v>
      </c>
      <c r="V90" s="651"/>
      <c r="W90" s="651"/>
      <c r="X90" s="651"/>
      <c r="Y90" s="366"/>
      <c r="Z90" s="367"/>
      <c r="AA90" s="367"/>
    </row>
    <row r="91" spans="2:27" ht="21.75" customHeight="1" x14ac:dyDescent="0.15">
      <c r="B91" s="716">
        <v>85</v>
      </c>
      <c r="C91" s="704" t="s">
        <v>2272</v>
      </c>
      <c r="D91" s="704" t="s">
        <v>2273</v>
      </c>
      <c r="E91" s="704" t="s">
        <v>2274</v>
      </c>
      <c r="F91" s="705" t="s">
        <v>1738</v>
      </c>
      <c r="G91" s="706" t="s">
        <v>1321</v>
      </c>
      <c r="H91" s="742">
        <v>23</v>
      </c>
      <c r="I91" s="734">
        <v>23</v>
      </c>
      <c r="J91" s="708" t="s">
        <v>1901</v>
      </c>
      <c r="K91" s="704" t="s">
        <v>1851</v>
      </c>
      <c r="L91" s="709">
        <v>23</v>
      </c>
      <c r="M91" s="710">
        <v>23</v>
      </c>
      <c r="N91" s="626">
        <f t="shared" si="3"/>
        <v>0</v>
      </c>
      <c r="O91" s="744" t="s">
        <v>1806</v>
      </c>
      <c r="P91" s="745" t="s">
        <v>1807</v>
      </c>
      <c r="Q91" s="744" t="s">
        <v>1806</v>
      </c>
      <c r="R91" s="745" t="s">
        <v>1807</v>
      </c>
      <c r="S91" s="714"/>
      <c r="T91" s="362" t="str">
        <f t="shared" si="5"/>
        <v>강남호도</v>
      </c>
      <c r="U91" s="363" t="str">
        <f t="shared" si="4"/>
        <v>강남호도</v>
      </c>
      <c r="V91" s="651"/>
      <c r="W91" s="651"/>
      <c r="X91" s="651"/>
      <c r="Y91" s="366"/>
      <c r="Z91" s="367"/>
      <c r="AA91" s="367"/>
    </row>
    <row r="92" spans="2:27" ht="21.75" customHeight="1" x14ac:dyDescent="0.15">
      <c r="B92" s="716">
        <v>86</v>
      </c>
      <c r="C92" s="704" t="s">
        <v>2272</v>
      </c>
      <c r="D92" s="704" t="s">
        <v>2273</v>
      </c>
      <c r="E92" s="704" t="s">
        <v>2274</v>
      </c>
      <c r="F92" s="705" t="s">
        <v>1739</v>
      </c>
      <c r="G92" s="706" t="s">
        <v>1324</v>
      </c>
      <c r="H92" s="742">
        <v>225</v>
      </c>
      <c r="I92" s="734">
        <v>225</v>
      </c>
      <c r="J92" s="708" t="s">
        <v>1902</v>
      </c>
      <c r="K92" s="704" t="s">
        <v>1862</v>
      </c>
      <c r="L92" s="709">
        <v>225</v>
      </c>
      <c r="M92" s="710">
        <v>225</v>
      </c>
      <c r="N92" s="626">
        <f t="shared" si="3"/>
        <v>0</v>
      </c>
      <c r="O92" s="744" t="s">
        <v>1334</v>
      </c>
      <c r="P92" s="745" t="s">
        <v>1765</v>
      </c>
      <c r="Q92" s="713" t="s">
        <v>1844</v>
      </c>
      <c r="R92" s="713" t="s">
        <v>1845</v>
      </c>
      <c r="S92" s="714"/>
      <c r="T92" s="362" t="str">
        <f t="shared" si="5"/>
        <v>공답</v>
      </c>
      <c r="U92" s="363" t="str">
        <f t="shared" si="4"/>
        <v>공답</v>
      </c>
      <c r="V92" s="651"/>
      <c r="W92" s="651"/>
      <c r="X92" s="651"/>
      <c r="Y92" s="366"/>
      <c r="Z92" s="367"/>
      <c r="AA92" s="367"/>
    </row>
    <row r="93" spans="2:27" ht="21.75" customHeight="1" x14ac:dyDescent="0.15">
      <c r="B93" s="716">
        <v>87</v>
      </c>
      <c r="C93" s="704" t="s">
        <v>2272</v>
      </c>
      <c r="D93" s="704" t="s">
        <v>2273</v>
      </c>
      <c r="E93" s="704" t="s">
        <v>2274</v>
      </c>
      <c r="F93" s="705" t="s">
        <v>1740</v>
      </c>
      <c r="G93" s="706" t="s">
        <v>1324</v>
      </c>
      <c r="H93" s="742">
        <v>157</v>
      </c>
      <c r="I93" s="734">
        <v>157</v>
      </c>
      <c r="J93" s="708" t="s">
        <v>1903</v>
      </c>
      <c r="K93" s="704" t="s">
        <v>1862</v>
      </c>
      <c r="L93" s="709">
        <v>157</v>
      </c>
      <c r="M93" s="710">
        <v>157</v>
      </c>
      <c r="N93" s="626">
        <f t="shared" si="3"/>
        <v>0</v>
      </c>
      <c r="O93" s="744" t="s">
        <v>1334</v>
      </c>
      <c r="P93" s="745" t="s">
        <v>1765</v>
      </c>
      <c r="Q93" s="713" t="s">
        <v>1844</v>
      </c>
      <c r="R93" s="713" t="s">
        <v>1845</v>
      </c>
      <c r="S93" s="714"/>
      <c r="T93" s="362" t="str">
        <f t="shared" si="5"/>
        <v>공답</v>
      </c>
      <c r="U93" s="363" t="str">
        <f t="shared" si="4"/>
        <v>공답</v>
      </c>
      <c r="V93" s="651"/>
      <c r="W93" s="651"/>
      <c r="X93" s="651"/>
      <c r="Y93" s="366"/>
      <c r="Z93" s="367"/>
      <c r="AA93" s="367"/>
    </row>
    <row r="94" spans="2:27" ht="21.75" customHeight="1" x14ac:dyDescent="0.15">
      <c r="B94" s="716">
        <v>88</v>
      </c>
      <c r="C94" s="704" t="s">
        <v>2272</v>
      </c>
      <c r="D94" s="704" t="s">
        <v>2273</v>
      </c>
      <c r="E94" s="704" t="s">
        <v>2274</v>
      </c>
      <c r="F94" s="705" t="s">
        <v>1741</v>
      </c>
      <c r="G94" s="706" t="s">
        <v>1326</v>
      </c>
      <c r="H94" s="742">
        <v>12</v>
      </c>
      <c r="I94" s="734">
        <v>12</v>
      </c>
      <c r="J94" s="708" t="s">
        <v>1904</v>
      </c>
      <c r="K94" s="704" t="s">
        <v>1859</v>
      </c>
      <c r="L94" s="709">
        <v>12</v>
      </c>
      <c r="M94" s="710">
        <v>12</v>
      </c>
      <c r="N94" s="626">
        <f t="shared" si="3"/>
        <v>0</v>
      </c>
      <c r="O94" s="744" t="s">
        <v>1334</v>
      </c>
      <c r="P94" s="745" t="s">
        <v>1765</v>
      </c>
      <c r="Q94" s="713" t="s">
        <v>1844</v>
      </c>
      <c r="R94" s="713" t="s">
        <v>1845</v>
      </c>
      <c r="S94" s="714"/>
      <c r="T94" s="362" t="str">
        <f t="shared" si="5"/>
        <v>공전</v>
      </c>
      <c r="U94" s="363" t="str">
        <f t="shared" si="4"/>
        <v>공전</v>
      </c>
      <c r="V94" s="651"/>
      <c r="W94" s="651"/>
      <c r="X94" s="651"/>
      <c r="Y94" s="366"/>
      <c r="Z94" s="367"/>
      <c r="AA94" s="367"/>
    </row>
    <row r="95" spans="2:27" ht="21.75" customHeight="1" x14ac:dyDescent="0.15">
      <c r="B95" s="716">
        <v>89</v>
      </c>
      <c r="C95" s="704" t="s">
        <v>2272</v>
      </c>
      <c r="D95" s="704" t="s">
        <v>2273</v>
      </c>
      <c r="E95" s="704" t="s">
        <v>2274</v>
      </c>
      <c r="F95" s="705" t="s">
        <v>1742</v>
      </c>
      <c r="G95" s="706" t="s">
        <v>1326</v>
      </c>
      <c r="H95" s="742">
        <v>875</v>
      </c>
      <c r="I95" s="743">
        <v>484</v>
      </c>
      <c r="J95" s="708" t="s">
        <v>1905</v>
      </c>
      <c r="K95" s="704" t="s">
        <v>1859</v>
      </c>
      <c r="L95" s="709">
        <v>486</v>
      </c>
      <c r="M95" s="710">
        <v>486</v>
      </c>
      <c r="N95" s="626">
        <f t="shared" si="3"/>
        <v>2</v>
      </c>
      <c r="O95" s="744" t="s">
        <v>1808</v>
      </c>
      <c r="P95" s="745" t="s">
        <v>1809</v>
      </c>
      <c r="Q95" s="744" t="s">
        <v>1808</v>
      </c>
      <c r="R95" s="745" t="s">
        <v>1809</v>
      </c>
      <c r="S95" s="714"/>
      <c r="T95" s="362" t="str">
        <f t="shared" si="5"/>
        <v>안장열전</v>
      </c>
      <c r="U95" s="363" t="str">
        <f t="shared" si="4"/>
        <v>안장열전</v>
      </c>
      <c r="V95" s="651"/>
      <c r="W95" s="651"/>
      <c r="X95" s="651"/>
      <c r="Y95" s="366"/>
      <c r="Z95" s="367"/>
      <c r="AA95" s="367"/>
    </row>
    <row r="96" spans="2:27" ht="21.75" customHeight="1" x14ac:dyDescent="0.15">
      <c r="B96" s="716">
        <v>90</v>
      </c>
      <c r="C96" s="704" t="s">
        <v>2272</v>
      </c>
      <c r="D96" s="704" t="s">
        <v>2273</v>
      </c>
      <c r="E96" s="704" t="s">
        <v>2274</v>
      </c>
      <c r="F96" s="705" t="s">
        <v>1743</v>
      </c>
      <c r="G96" s="706" t="s">
        <v>1321</v>
      </c>
      <c r="H96" s="742">
        <v>15</v>
      </c>
      <c r="I96" s="734">
        <v>15</v>
      </c>
      <c r="J96" s="708" t="s">
        <v>1906</v>
      </c>
      <c r="K96" s="704" t="s">
        <v>1851</v>
      </c>
      <c r="L96" s="709">
        <v>15</v>
      </c>
      <c r="M96" s="710">
        <v>15</v>
      </c>
      <c r="N96" s="626">
        <f t="shared" si="3"/>
        <v>0</v>
      </c>
      <c r="O96" s="744" t="s">
        <v>1334</v>
      </c>
      <c r="P96" s="745" t="s">
        <v>1335</v>
      </c>
      <c r="Q96" s="713" t="s">
        <v>1844</v>
      </c>
      <c r="R96" s="713" t="s">
        <v>1857</v>
      </c>
      <c r="S96" s="714"/>
      <c r="T96" s="362" t="str">
        <f t="shared" si="5"/>
        <v>공도</v>
      </c>
      <c r="U96" s="363" t="str">
        <f t="shared" si="4"/>
        <v>공도</v>
      </c>
      <c r="V96" s="651"/>
      <c r="W96" s="651"/>
      <c r="X96" s="651"/>
      <c r="Y96" s="366"/>
      <c r="Z96" s="367"/>
      <c r="AA96" s="367"/>
    </row>
    <row r="97" spans="2:27" ht="21.75" customHeight="1" x14ac:dyDescent="0.15">
      <c r="B97" s="716">
        <v>91</v>
      </c>
      <c r="C97" s="704" t="s">
        <v>2272</v>
      </c>
      <c r="D97" s="704" t="s">
        <v>2273</v>
      </c>
      <c r="E97" s="704" t="s">
        <v>2274</v>
      </c>
      <c r="F97" s="705" t="s">
        <v>1744</v>
      </c>
      <c r="G97" s="706" t="s">
        <v>1324</v>
      </c>
      <c r="H97" s="742">
        <v>1208</v>
      </c>
      <c r="I97" s="743">
        <v>670</v>
      </c>
      <c r="J97" s="708" t="s">
        <v>1907</v>
      </c>
      <c r="K97" s="704" t="s">
        <v>1843</v>
      </c>
      <c r="L97" s="709">
        <v>688</v>
      </c>
      <c r="M97" s="710">
        <v>688</v>
      </c>
      <c r="N97" s="626">
        <f t="shared" si="3"/>
        <v>18</v>
      </c>
      <c r="O97" s="744" t="s">
        <v>1810</v>
      </c>
      <c r="P97" s="745" t="s">
        <v>1908</v>
      </c>
      <c r="Q97" s="744" t="s">
        <v>1810</v>
      </c>
      <c r="R97" s="745" t="s">
        <v>1909</v>
      </c>
      <c r="S97" s="714"/>
      <c r="T97" s="362" t="str">
        <f t="shared" si="5"/>
        <v>강인수답</v>
      </c>
      <c r="U97" s="363" t="str">
        <f t="shared" si="4"/>
        <v>강인수대</v>
      </c>
      <c r="V97" s="651"/>
      <c r="W97" s="651"/>
      <c r="X97" s="651"/>
      <c r="Y97" s="366"/>
      <c r="Z97" s="367"/>
      <c r="AA97" s="367"/>
    </row>
    <row r="98" spans="2:27" ht="21.75" customHeight="1" x14ac:dyDescent="0.15">
      <c r="B98" s="716">
        <v>92</v>
      </c>
      <c r="C98" s="704" t="s">
        <v>2272</v>
      </c>
      <c r="D98" s="704" t="s">
        <v>2273</v>
      </c>
      <c r="E98" s="704" t="s">
        <v>2274</v>
      </c>
      <c r="F98" s="705" t="s">
        <v>1745</v>
      </c>
      <c r="G98" s="706" t="s">
        <v>1321</v>
      </c>
      <c r="H98" s="742">
        <v>91</v>
      </c>
      <c r="I98" s="734">
        <v>91</v>
      </c>
      <c r="J98" s="708" t="s">
        <v>1910</v>
      </c>
      <c r="K98" s="704" t="s">
        <v>1851</v>
      </c>
      <c r="L98" s="709">
        <v>91</v>
      </c>
      <c r="M98" s="710">
        <v>91</v>
      </c>
      <c r="N98" s="626">
        <f t="shared" si="3"/>
        <v>0</v>
      </c>
      <c r="O98" s="744" t="s">
        <v>1334</v>
      </c>
      <c r="P98" s="745" t="s">
        <v>1335</v>
      </c>
      <c r="Q98" s="713" t="s">
        <v>1844</v>
      </c>
      <c r="R98" s="713" t="s">
        <v>1857</v>
      </c>
      <c r="S98" s="714"/>
      <c r="T98" s="362" t="str">
        <f t="shared" si="5"/>
        <v>공도</v>
      </c>
      <c r="U98" s="363" t="str">
        <f t="shared" si="4"/>
        <v>공도</v>
      </c>
      <c r="V98" s="651"/>
      <c r="W98" s="651"/>
      <c r="X98" s="651"/>
      <c r="Y98" s="366"/>
      <c r="Z98" s="367"/>
      <c r="AA98" s="367"/>
    </row>
    <row r="99" spans="2:27" ht="21.75" customHeight="1" x14ac:dyDescent="0.15">
      <c r="B99" s="716">
        <v>93</v>
      </c>
      <c r="C99" s="704" t="s">
        <v>2272</v>
      </c>
      <c r="D99" s="704" t="s">
        <v>2273</v>
      </c>
      <c r="E99" s="704" t="s">
        <v>2274</v>
      </c>
      <c r="F99" s="705" t="s">
        <v>1746</v>
      </c>
      <c r="G99" s="706" t="s">
        <v>1321</v>
      </c>
      <c r="H99" s="742">
        <v>407</v>
      </c>
      <c r="I99" s="734">
        <v>407</v>
      </c>
      <c r="J99" s="748">
        <v>1227</v>
      </c>
      <c r="K99" s="704" t="s">
        <v>1851</v>
      </c>
      <c r="L99" s="709">
        <v>407</v>
      </c>
      <c r="M99" s="710">
        <v>407</v>
      </c>
      <c r="N99" s="626">
        <f t="shared" si="3"/>
        <v>0</v>
      </c>
      <c r="O99" s="744" t="s">
        <v>1331</v>
      </c>
      <c r="P99" s="712" t="s">
        <v>1332</v>
      </c>
      <c r="Q99" s="744" t="s">
        <v>90</v>
      </c>
      <c r="R99" s="712" t="s">
        <v>91</v>
      </c>
      <c r="S99" s="714"/>
      <c r="T99" s="362" t="str">
        <f t="shared" si="5"/>
        <v>국도</v>
      </c>
      <c r="U99" s="363" t="str">
        <f t="shared" si="4"/>
        <v>국도</v>
      </c>
      <c r="V99" s="651"/>
      <c r="W99" s="651"/>
      <c r="X99" s="651"/>
      <c r="Y99" s="366"/>
      <c r="Z99" s="367"/>
      <c r="AA99" s="367"/>
    </row>
    <row r="100" spans="2:27" ht="21.75" customHeight="1" x14ac:dyDescent="0.15">
      <c r="B100" s="716">
        <v>94</v>
      </c>
      <c r="C100" s="704" t="s">
        <v>2272</v>
      </c>
      <c r="D100" s="704" t="s">
        <v>2273</v>
      </c>
      <c r="E100" s="704" t="s">
        <v>2274</v>
      </c>
      <c r="F100" s="705" t="s">
        <v>1747</v>
      </c>
      <c r="G100" s="706" t="s">
        <v>1326</v>
      </c>
      <c r="H100" s="742">
        <v>353</v>
      </c>
      <c r="I100" s="743">
        <v>226</v>
      </c>
      <c r="J100" s="708" t="s">
        <v>1911</v>
      </c>
      <c r="K100" s="704" t="s">
        <v>1843</v>
      </c>
      <c r="L100" s="709">
        <v>222</v>
      </c>
      <c r="M100" s="710">
        <v>222</v>
      </c>
      <c r="N100" s="626">
        <f t="shared" si="3"/>
        <v>-4</v>
      </c>
      <c r="O100" s="744" t="s">
        <v>1810</v>
      </c>
      <c r="P100" s="745" t="s">
        <v>1909</v>
      </c>
      <c r="Q100" s="744" t="s">
        <v>1810</v>
      </c>
      <c r="R100" s="745" t="s">
        <v>1909</v>
      </c>
      <c r="S100" s="714"/>
      <c r="T100" s="362" t="str">
        <f t="shared" si="5"/>
        <v>강인수전</v>
      </c>
      <c r="U100" s="363" t="str">
        <f t="shared" si="4"/>
        <v>강인수대</v>
      </c>
      <c r="V100" s="651"/>
      <c r="W100" s="651"/>
      <c r="X100" s="651"/>
      <c r="Y100" s="366"/>
      <c r="Z100" s="367"/>
      <c r="AA100" s="367"/>
    </row>
    <row r="101" spans="2:27" ht="21.75" customHeight="1" x14ac:dyDescent="0.15">
      <c r="B101" s="716">
        <v>95</v>
      </c>
      <c r="C101" s="704" t="s">
        <v>2272</v>
      </c>
      <c r="D101" s="704" t="s">
        <v>2273</v>
      </c>
      <c r="E101" s="704" t="s">
        <v>2274</v>
      </c>
      <c r="F101" s="705" t="s">
        <v>1748</v>
      </c>
      <c r="G101" s="706" t="s">
        <v>1321</v>
      </c>
      <c r="H101" s="742"/>
      <c r="I101" s="734">
        <v>87</v>
      </c>
      <c r="J101" s="708" t="s">
        <v>1912</v>
      </c>
      <c r="K101" s="704" t="s">
        <v>1851</v>
      </c>
      <c r="L101" s="709">
        <v>83</v>
      </c>
      <c r="M101" s="710">
        <v>83</v>
      </c>
      <c r="N101" s="626">
        <f t="shared" si="3"/>
        <v>-4</v>
      </c>
      <c r="O101" s="744" t="s">
        <v>1811</v>
      </c>
      <c r="P101" s="745"/>
      <c r="Q101" s="713" t="s">
        <v>1844</v>
      </c>
      <c r="R101" s="713" t="s">
        <v>1857</v>
      </c>
      <c r="S101" s="714"/>
      <c r="T101" s="362" t="str">
        <f t="shared" si="5"/>
        <v>미등록지도</v>
      </c>
      <c r="U101" s="363" t="str">
        <f t="shared" si="4"/>
        <v>공도</v>
      </c>
      <c r="V101" s="651"/>
      <c r="W101" s="651"/>
      <c r="X101" s="651"/>
      <c r="Y101" s="366"/>
      <c r="Z101" s="367"/>
      <c r="AA101" s="367"/>
    </row>
    <row r="102" spans="2:27" ht="21.75" customHeight="1" x14ac:dyDescent="0.15">
      <c r="B102" s="716">
        <v>96</v>
      </c>
      <c r="C102" s="704" t="s">
        <v>2272</v>
      </c>
      <c r="D102" s="704" t="s">
        <v>2273</v>
      </c>
      <c r="E102" s="704" t="s">
        <v>2274</v>
      </c>
      <c r="F102" s="705" t="s">
        <v>1749</v>
      </c>
      <c r="G102" s="706" t="s">
        <v>1328</v>
      </c>
      <c r="H102" s="742">
        <v>9336</v>
      </c>
      <c r="I102" s="743">
        <v>879</v>
      </c>
      <c r="J102" s="708" t="s">
        <v>1913</v>
      </c>
      <c r="K102" s="704" t="s">
        <v>1915</v>
      </c>
      <c r="L102" s="709">
        <v>755</v>
      </c>
      <c r="M102" s="710">
        <v>755</v>
      </c>
      <c r="N102" s="626">
        <f t="shared" si="3"/>
        <v>-124</v>
      </c>
      <c r="O102" s="744" t="s">
        <v>1331</v>
      </c>
      <c r="P102" s="712" t="s">
        <v>1332</v>
      </c>
      <c r="Q102" s="744" t="s">
        <v>90</v>
      </c>
      <c r="R102" s="712" t="s">
        <v>91</v>
      </c>
      <c r="S102" s="714"/>
      <c r="T102" s="362" t="str">
        <f t="shared" si="5"/>
        <v>국구</v>
      </c>
      <c r="U102" s="363" t="str">
        <f t="shared" si="4"/>
        <v>국구</v>
      </c>
      <c r="V102" s="651"/>
      <c r="W102" s="651"/>
      <c r="X102" s="651"/>
      <c r="Y102" s="366"/>
      <c r="Z102" s="367"/>
      <c r="AA102" s="367"/>
    </row>
    <row r="103" spans="2:27" ht="21.75" customHeight="1" x14ac:dyDescent="0.15">
      <c r="B103" s="716">
        <v>97</v>
      </c>
      <c r="C103" s="704" t="s">
        <v>2272</v>
      </c>
      <c r="D103" s="704" t="s">
        <v>2273</v>
      </c>
      <c r="E103" s="704" t="s">
        <v>2274</v>
      </c>
      <c r="F103" s="705"/>
      <c r="G103" s="706"/>
      <c r="H103" s="742"/>
      <c r="I103" s="743"/>
      <c r="J103" s="708" t="s">
        <v>1914</v>
      </c>
      <c r="K103" s="704" t="s">
        <v>1915</v>
      </c>
      <c r="L103" s="709">
        <v>59</v>
      </c>
      <c r="M103" s="710">
        <v>59</v>
      </c>
      <c r="N103" s="626">
        <f t="shared" si="3"/>
        <v>59</v>
      </c>
      <c r="O103" s="744"/>
      <c r="P103" s="712"/>
      <c r="Q103" s="744" t="s">
        <v>90</v>
      </c>
      <c r="R103" s="712" t="s">
        <v>91</v>
      </c>
      <c r="S103" s="714"/>
      <c r="T103" s="362"/>
      <c r="U103" s="363" t="str">
        <f t="shared" si="4"/>
        <v>국구</v>
      </c>
      <c r="V103" s="651"/>
      <c r="W103" s="651"/>
      <c r="X103" s="651"/>
      <c r="Y103" s="366"/>
      <c r="Z103" s="367"/>
      <c r="AA103" s="367"/>
    </row>
    <row r="104" spans="2:27" ht="21.75" customHeight="1" x14ac:dyDescent="0.15">
      <c r="B104" s="716">
        <v>98</v>
      </c>
      <c r="C104" s="704" t="s">
        <v>2272</v>
      </c>
      <c r="D104" s="704" t="s">
        <v>2273</v>
      </c>
      <c r="E104" s="704" t="s">
        <v>2274</v>
      </c>
      <c r="F104" s="705" t="s">
        <v>1750</v>
      </c>
      <c r="G104" s="706" t="s">
        <v>1760</v>
      </c>
      <c r="H104" s="742">
        <v>28644</v>
      </c>
      <c r="I104" s="743">
        <v>122</v>
      </c>
      <c r="J104" s="708" t="s">
        <v>1916</v>
      </c>
      <c r="K104" s="704" t="s">
        <v>1917</v>
      </c>
      <c r="L104" s="709">
        <v>122</v>
      </c>
      <c r="M104" s="710">
        <v>122</v>
      </c>
      <c r="N104" s="626">
        <f t="shared" si="3"/>
        <v>0</v>
      </c>
      <c r="O104" s="744" t="s">
        <v>1334</v>
      </c>
      <c r="P104" s="745" t="s">
        <v>1812</v>
      </c>
      <c r="Q104" s="744" t="s">
        <v>447</v>
      </c>
      <c r="R104" s="745" t="s">
        <v>1812</v>
      </c>
      <c r="S104" s="714"/>
      <c r="T104" s="362" t="str">
        <f t="shared" si="5"/>
        <v>공학</v>
      </c>
      <c r="U104" s="363" t="str">
        <f t="shared" si="4"/>
        <v>공학</v>
      </c>
      <c r="V104" s="651"/>
      <c r="W104" s="651"/>
      <c r="X104" s="651"/>
      <c r="Y104" s="366"/>
      <c r="Z104" s="367"/>
      <c r="AA104" s="367"/>
    </row>
    <row r="105" spans="2:27" ht="21.75" customHeight="1" x14ac:dyDescent="0.15">
      <c r="B105" s="716">
        <v>99</v>
      </c>
      <c r="C105" s="704" t="s">
        <v>2272</v>
      </c>
      <c r="D105" s="704" t="s">
        <v>2273</v>
      </c>
      <c r="E105" s="704" t="s">
        <v>2274</v>
      </c>
      <c r="F105" s="705" t="s">
        <v>1751</v>
      </c>
      <c r="G105" s="706" t="s">
        <v>1321</v>
      </c>
      <c r="H105" s="742">
        <v>2268</v>
      </c>
      <c r="I105" s="743">
        <v>1982</v>
      </c>
      <c r="J105" s="748">
        <v>1308</v>
      </c>
      <c r="K105" s="704" t="s">
        <v>1851</v>
      </c>
      <c r="L105" s="709">
        <v>2268</v>
      </c>
      <c r="M105" s="710">
        <v>2268</v>
      </c>
      <c r="N105" s="626">
        <f t="shared" si="3"/>
        <v>286</v>
      </c>
      <c r="O105" s="744" t="s">
        <v>1331</v>
      </c>
      <c r="P105" s="712" t="s">
        <v>1332</v>
      </c>
      <c r="Q105" s="744" t="s">
        <v>90</v>
      </c>
      <c r="R105" s="712" t="s">
        <v>91</v>
      </c>
      <c r="S105" s="714"/>
      <c r="T105" s="362" t="str">
        <f t="shared" si="5"/>
        <v>국도</v>
      </c>
      <c r="U105" s="363" t="str">
        <f t="shared" si="4"/>
        <v>국도</v>
      </c>
      <c r="V105" s="651"/>
      <c r="W105" s="651"/>
      <c r="X105" s="651"/>
      <c r="Y105" s="366"/>
      <c r="Z105" s="367"/>
      <c r="AA105" s="367"/>
    </row>
    <row r="106" spans="2:27" ht="21.75" customHeight="1" x14ac:dyDescent="0.15">
      <c r="B106" s="716">
        <v>100</v>
      </c>
      <c r="C106" s="704" t="s">
        <v>2272</v>
      </c>
      <c r="D106" s="704" t="s">
        <v>2273</v>
      </c>
      <c r="E106" s="704" t="s">
        <v>2274</v>
      </c>
      <c r="F106" s="705" t="s">
        <v>1752</v>
      </c>
      <c r="G106" s="706" t="s">
        <v>1321</v>
      </c>
      <c r="H106" s="742">
        <v>212</v>
      </c>
      <c r="I106" s="734">
        <v>212</v>
      </c>
      <c r="J106" s="708" t="s">
        <v>1918</v>
      </c>
      <c r="K106" s="704" t="s">
        <v>1851</v>
      </c>
      <c r="L106" s="709">
        <v>212</v>
      </c>
      <c r="M106" s="710">
        <v>212</v>
      </c>
      <c r="N106" s="626">
        <f t="shared" si="3"/>
        <v>0</v>
      </c>
      <c r="O106" s="744" t="s">
        <v>1334</v>
      </c>
      <c r="P106" s="745" t="s">
        <v>1335</v>
      </c>
      <c r="Q106" s="713" t="s">
        <v>1844</v>
      </c>
      <c r="R106" s="713" t="s">
        <v>1857</v>
      </c>
      <c r="S106" s="714"/>
      <c r="T106" s="362" t="str">
        <f t="shared" si="5"/>
        <v>공도</v>
      </c>
      <c r="U106" s="363" t="str">
        <f t="shared" si="4"/>
        <v>공도</v>
      </c>
      <c r="V106" s="651"/>
      <c r="W106" s="651"/>
      <c r="X106" s="651"/>
      <c r="Y106" s="366"/>
      <c r="Z106" s="367"/>
      <c r="AA106" s="367"/>
    </row>
    <row r="107" spans="2:27" ht="21.75" customHeight="1" x14ac:dyDescent="0.15">
      <c r="B107" s="716">
        <v>101</v>
      </c>
      <c r="C107" s="704" t="s">
        <v>2272</v>
      </c>
      <c r="D107" s="704" t="s">
        <v>2273</v>
      </c>
      <c r="E107" s="704" t="s">
        <v>2274</v>
      </c>
      <c r="F107" s="705" t="s">
        <v>1753</v>
      </c>
      <c r="G107" s="706" t="s">
        <v>1322</v>
      </c>
      <c r="H107" s="742">
        <v>10743</v>
      </c>
      <c r="I107" s="743">
        <v>362</v>
      </c>
      <c r="J107" s="708" t="s">
        <v>1922</v>
      </c>
      <c r="K107" s="704" t="s">
        <v>1847</v>
      </c>
      <c r="L107" s="709">
        <v>202</v>
      </c>
      <c r="M107" s="710">
        <v>202</v>
      </c>
      <c r="N107" s="626">
        <f t="shared" si="3"/>
        <v>-160</v>
      </c>
      <c r="O107" s="744" t="s">
        <v>1804</v>
      </c>
      <c r="P107" s="745" t="s">
        <v>1813</v>
      </c>
      <c r="Q107" s="744" t="s">
        <v>1804</v>
      </c>
      <c r="R107" s="745" t="s">
        <v>1813</v>
      </c>
      <c r="S107" s="714"/>
      <c r="T107" s="362" t="str">
        <f t="shared" si="5"/>
        <v>이증영임</v>
      </c>
      <c r="U107" s="363" t="str">
        <f t="shared" si="4"/>
        <v>이증영임</v>
      </c>
      <c r="V107" s="651"/>
      <c r="W107" s="651"/>
      <c r="X107" s="651"/>
      <c r="Y107" s="366"/>
      <c r="Z107" s="367"/>
      <c r="AA107" s="367"/>
    </row>
    <row r="108" spans="2:27" ht="21.75" customHeight="1" x14ac:dyDescent="0.15">
      <c r="B108" s="716">
        <v>102</v>
      </c>
      <c r="C108" s="704" t="s">
        <v>2272</v>
      </c>
      <c r="D108" s="704" t="s">
        <v>2273</v>
      </c>
      <c r="E108" s="704" t="s">
        <v>2274</v>
      </c>
      <c r="F108" s="705"/>
      <c r="G108" s="706"/>
      <c r="H108" s="742"/>
      <c r="I108" s="743"/>
      <c r="J108" s="708" t="s">
        <v>1923</v>
      </c>
      <c r="K108" s="704" t="s">
        <v>1847</v>
      </c>
      <c r="L108" s="709">
        <v>142</v>
      </c>
      <c r="M108" s="710">
        <v>142</v>
      </c>
      <c r="N108" s="626">
        <f t="shared" si="3"/>
        <v>142</v>
      </c>
      <c r="O108" s="744"/>
      <c r="P108" s="745"/>
      <c r="Q108" s="744" t="s">
        <v>1804</v>
      </c>
      <c r="R108" s="745" t="s">
        <v>1813</v>
      </c>
      <c r="S108" s="714"/>
      <c r="T108" s="362"/>
      <c r="U108" s="363" t="str">
        <f t="shared" si="4"/>
        <v>이증영임</v>
      </c>
      <c r="V108" s="651"/>
      <c r="W108" s="651"/>
      <c r="X108" s="651"/>
      <c r="Y108" s="366"/>
      <c r="Z108" s="367"/>
      <c r="AA108" s="367"/>
    </row>
    <row r="109" spans="2:27" ht="21.75" customHeight="1" x14ac:dyDescent="0.15">
      <c r="B109" s="716">
        <v>103</v>
      </c>
      <c r="C109" s="704" t="s">
        <v>2272</v>
      </c>
      <c r="D109" s="704" t="s">
        <v>2273</v>
      </c>
      <c r="E109" s="704" t="s">
        <v>2274</v>
      </c>
      <c r="F109" s="705" t="s">
        <v>1754</v>
      </c>
      <c r="G109" s="706" t="s">
        <v>1322</v>
      </c>
      <c r="H109" s="742">
        <v>2171</v>
      </c>
      <c r="I109" s="743">
        <v>207</v>
      </c>
      <c r="J109" s="708" t="s">
        <v>1924</v>
      </c>
      <c r="K109" s="704" t="s">
        <v>2267</v>
      </c>
      <c r="L109" s="709">
        <v>108</v>
      </c>
      <c r="M109" s="710">
        <v>108</v>
      </c>
      <c r="N109" s="626">
        <f t="shared" si="3"/>
        <v>-99</v>
      </c>
      <c r="O109" s="744" t="s">
        <v>1814</v>
      </c>
      <c r="P109" s="745" t="s">
        <v>1815</v>
      </c>
      <c r="Q109" s="744" t="s">
        <v>1814</v>
      </c>
      <c r="R109" s="745" t="s">
        <v>1815</v>
      </c>
      <c r="S109" s="714"/>
      <c r="T109" s="362" t="str">
        <f t="shared" si="5"/>
        <v>백봉옥임</v>
      </c>
      <c r="U109" s="363" t="str">
        <f t="shared" si="4"/>
        <v>백봉옥장</v>
      </c>
      <c r="V109" s="651"/>
      <c r="W109" s="651"/>
      <c r="X109" s="651"/>
      <c r="Y109" s="366"/>
      <c r="Z109" s="367"/>
      <c r="AA109" s="367"/>
    </row>
    <row r="110" spans="2:27" ht="21.75" customHeight="1" x14ac:dyDescent="0.15">
      <c r="B110" s="716">
        <v>104</v>
      </c>
      <c r="C110" s="704" t="s">
        <v>2272</v>
      </c>
      <c r="D110" s="704" t="s">
        <v>2273</v>
      </c>
      <c r="E110" s="704" t="s">
        <v>2274</v>
      </c>
      <c r="F110" s="705" t="s">
        <v>1755</v>
      </c>
      <c r="G110" s="706" t="s">
        <v>1321</v>
      </c>
      <c r="H110" s="742">
        <v>317</v>
      </c>
      <c r="I110" s="734">
        <v>317</v>
      </c>
      <c r="J110" s="708" t="s">
        <v>1919</v>
      </c>
      <c r="K110" s="704" t="s">
        <v>1851</v>
      </c>
      <c r="L110" s="709">
        <v>317</v>
      </c>
      <c r="M110" s="710">
        <v>317</v>
      </c>
      <c r="N110" s="626">
        <f t="shared" si="3"/>
        <v>0</v>
      </c>
      <c r="O110" s="744" t="s">
        <v>1334</v>
      </c>
      <c r="P110" s="745" t="s">
        <v>1335</v>
      </c>
      <c r="Q110" s="713" t="s">
        <v>1844</v>
      </c>
      <c r="R110" s="713" t="s">
        <v>1857</v>
      </c>
      <c r="S110" s="714"/>
      <c r="T110" s="362" t="str">
        <f t="shared" si="5"/>
        <v>공도</v>
      </c>
      <c r="U110" s="363" t="str">
        <f t="shared" si="4"/>
        <v>공도</v>
      </c>
      <c r="V110" s="651"/>
      <c r="W110" s="651"/>
      <c r="X110" s="651"/>
      <c r="Y110" s="366"/>
      <c r="Z110" s="367"/>
      <c r="AA110" s="367"/>
    </row>
    <row r="111" spans="2:27" ht="21.75" customHeight="1" x14ac:dyDescent="0.15">
      <c r="B111" s="716">
        <v>105</v>
      </c>
      <c r="C111" s="704" t="s">
        <v>2272</v>
      </c>
      <c r="D111" s="704" t="s">
        <v>2273</v>
      </c>
      <c r="E111" s="704" t="s">
        <v>2274</v>
      </c>
      <c r="F111" s="705" t="s">
        <v>1756</v>
      </c>
      <c r="G111" s="706" t="s">
        <v>1323</v>
      </c>
      <c r="H111" s="742">
        <v>2126</v>
      </c>
      <c r="I111" s="743">
        <v>55</v>
      </c>
      <c r="J111" s="708"/>
      <c r="K111" s="704"/>
      <c r="L111" s="709"/>
      <c r="M111" s="710"/>
      <c r="N111" s="626">
        <f t="shared" si="3"/>
        <v>-55</v>
      </c>
      <c r="O111" s="744" t="s">
        <v>1814</v>
      </c>
      <c r="P111" s="745" t="s">
        <v>1815</v>
      </c>
      <c r="Q111" s="713"/>
      <c r="R111" s="713"/>
      <c r="S111" s="714" t="s">
        <v>2299</v>
      </c>
      <c r="T111" s="362" t="str">
        <f t="shared" si="5"/>
        <v>백봉옥장</v>
      </c>
      <c r="U111" s="363" t="str">
        <f t="shared" si="4"/>
        <v/>
      </c>
      <c r="V111" s="651"/>
      <c r="W111" s="651"/>
      <c r="X111" s="651"/>
      <c r="Y111" s="366"/>
      <c r="Z111" s="367"/>
      <c r="AA111" s="367"/>
    </row>
    <row r="112" spans="2:27" ht="21.75" customHeight="1" x14ac:dyDescent="0.15">
      <c r="B112" s="716">
        <v>106</v>
      </c>
      <c r="C112" s="704" t="s">
        <v>2272</v>
      </c>
      <c r="D112" s="704" t="s">
        <v>2273</v>
      </c>
      <c r="E112" s="704" t="s">
        <v>2274</v>
      </c>
      <c r="F112" s="705" t="s">
        <v>1757</v>
      </c>
      <c r="G112" s="706" t="s">
        <v>1323</v>
      </c>
      <c r="H112" s="742">
        <v>7036</v>
      </c>
      <c r="I112" s="743">
        <v>39</v>
      </c>
      <c r="J112" s="708"/>
      <c r="K112" s="704"/>
      <c r="L112" s="709"/>
      <c r="M112" s="710"/>
      <c r="N112" s="626">
        <f t="shared" si="3"/>
        <v>-39</v>
      </c>
      <c r="O112" s="744" t="s">
        <v>1816</v>
      </c>
      <c r="P112" s="745" t="s">
        <v>2283</v>
      </c>
      <c r="Q112" s="713"/>
      <c r="R112" s="713"/>
      <c r="S112" s="714" t="s">
        <v>2299</v>
      </c>
      <c r="T112" s="362" t="str">
        <f t="shared" si="5"/>
        <v>최승건장</v>
      </c>
      <c r="U112" s="363" t="str">
        <f t="shared" si="4"/>
        <v/>
      </c>
      <c r="V112" s="651"/>
      <c r="W112" s="651"/>
      <c r="X112" s="651"/>
      <c r="Y112" s="366"/>
      <c r="Z112" s="367"/>
      <c r="AA112" s="367"/>
    </row>
    <row r="113" spans="2:27" ht="21.75" customHeight="1" x14ac:dyDescent="0.15">
      <c r="B113" s="716">
        <v>107</v>
      </c>
      <c r="C113" s="704" t="s">
        <v>2272</v>
      </c>
      <c r="D113" s="704" t="s">
        <v>2273</v>
      </c>
      <c r="E113" s="704" t="s">
        <v>2274</v>
      </c>
      <c r="F113" s="705" t="s">
        <v>1758</v>
      </c>
      <c r="G113" s="706" t="s">
        <v>1321</v>
      </c>
      <c r="H113" s="742">
        <v>640</v>
      </c>
      <c r="I113" s="743">
        <v>639</v>
      </c>
      <c r="J113" s="708" t="s">
        <v>1920</v>
      </c>
      <c r="K113" s="704" t="s">
        <v>1851</v>
      </c>
      <c r="L113" s="709">
        <v>640</v>
      </c>
      <c r="M113" s="710">
        <v>640</v>
      </c>
      <c r="N113" s="626">
        <f t="shared" si="3"/>
        <v>1</v>
      </c>
      <c r="O113" s="744" t="s">
        <v>1334</v>
      </c>
      <c r="P113" s="745" t="s">
        <v>1335</v>
      </c>
      <c r="Q113" s="713" t="s">
        <v>1844</v>
      </c>
      <c r="R113" s="713" t="s">
        <v>1857</v>
      </c>
      <c r="S113" s="714"/>
      <c r="T113" s="362" t="str">
        <f t="shared" si="5"/>
        <v>공도</v>
      </c>
      <c r="U113" s="363" t="str">
        <f t="shared" si="4"/>
        <v>공도</v>
      </c>
      <c r="V113" s="651"/>
      <c r="W113" s="651"/>
      <c r="X113" s="651"/>
      <c r="Y113" s="366"/>
      <c r="Z113" s="367"/>
      <c r="AA113" s="367"/>
    </row>
    <row r="114" spans="2:27" ht="21.75" customHeight="1" x14ac:dyDescent="0.15">
      <c r="B114" s="716">
        <v>108</v>
      </c>
      <c r="C114" s="704" t="s">
        <v>2272</v>
      </c>
      <c r="D114" s="704" t="s">
        <v>2273</v>
      </c>
      <c r="E114" s="704" t="s">
        <v>2274</v>
      </c>
      <c r="F114" s="705" t="s">
        <v>1759</v>
      </c>
      <c r="G114" s="706" t="s">
        <v>1321</v>
      </c>
      <c r="H114" s="742">
        <v>11</v>
      </c>
      <c r="I114" s="743">
        <v>1</v>
      </c>
      <c r="J114" s="708" t="s">
        <v>1921</v>
      </c>
      <c r="K114" s="704" t="s">
        <v>1851</v>
      </c>
      <c r="L114" s="709">
        <v>11</v>
      </c>
      <c r="M114" s="710">
        <v>11</v>
      </c>
      <c r="N114" s="626">
        <f t="shared" si="3"/>
        <v>10</v>
      </c>
      <c r="O114" s="744" t="s">
        <v>1334</v>
      </c>
      <c r="P114" s="745" t="s">
        <v>1335</v>
      </c>
      <c r="Q114" s="713" t="s">
        <v>1844</v>
      </c>
      <c r="R114" s="713" t="s">
        <v>1857</v>
      </c>
      <c r="S114" s="714"/>
      <c r="T114" s="362" t="str">
        <f t="shared" si="5"/>
        <v>공도</v>
      </c>
      <c r="U114" s="363" t="str">
        <f t="shared" si="4"/>
        <v>공도</v>
      </c>
      <c r="V114" s="651"/>
      <c r="W114" s="651"/>
      <c r="X114" s="651"/>
      <c r="Y114" s="366"/>
      <c r="Z114" s="367"/>
      <c r="AA114" s="367"/>
    </row>
    <row r="115" spans="2:27" ht="21.75" customHeight="1" x14ac:dyDescent="0.15">
      <c r="B115" s="716">
        <v>109</v>
      </c>
      <c r="C115" s="704" t="s">
        <v>2272</v>
      </c>
      <c r="D115" s="704" t="s">
        <v>2273</v>
      </c>
      <c r="E115" s="704" t="s">
        <v>2275</v>
      </c>
      <c r="F115" s="717" t="s">
        <v>1448</v>
      </c>
      <c r="G115" s="718" t="s">
        <v>370</v>
      </c>
      <c r="H115" s="725">
        <v>9537</v>
      </c>
      <c r="I115" s="725">
        <v>577</v>
      </c>
      <c r="J115" s="720" t="s">
        <v>2258</v>
      </c>
      <c r="K115" s="716" t="s">
        <v>370</v>
      </c>
      <c r="L115" s="721">
        <v>584</v>
      </c>
      <c r="M115" s="722">
        <v>584</v>
      </c>
      <c r="N115" s="682">
        <f>M115-I115</f>
        <v>7</v>
      </c>
      <c r="O115" s="750" t="s">
        <v>1592</v>
      </c>
      <c r="P115" s="723" t="s">
        <v>2281</v>
      </c>
      <c r="Q115" s="750" t="s">
        <v>1592</v>
      </c>
      <c r="R115" s="723" t="s">
        <v>2281</v>
      </c>
      <c r="S115" s="714"/>
      <c r="T115" s="362"/>
      <c r="U115" s="363"/>
      <c r="V115" s="651"/>
      <c r="W115" s="651"/>
      <c r="X115" s="651"/>
      <c r="Y115" s="366"/>
      <c r="Z115" s="367"/>
      <c r="AA115" s="367"/>
    </row>
    <row r="116" spans="2:27" ht="21.75" customHeight="1" x14ac:dyDescent="0.15">
      <c r="B116" s="716">
        <v>110</v>
      </c>
      <c r="C116" s="704" t="s">
        <v>2272</v>
      </c>
      <c r="D116" s="704" t="s">
        <v>2273</v>
      </c>
      <c r="E116" s="704" t="s">
        <v>2275</v>
      </c>
      <c r="F116" s="717"/>
      <c r="G116" s="718"/>
      <c r="H116" s="725"/>
      <c r="I116" s="725"/>
      <c r="J116" s="720" t="s">
        <v>2259</v>
      </c>
      <c r="K116" s="716" t="s">
        <v>370</v>
      </c>
      <c r="L116" s="721">
        <v>17</v>
      </c>
      <c r="M116" s="722">
        <v>17</v>
      </c>
      <c r="N116" s="682">
        <f>M116-I116</f>
        <v>17</v>
      </c>
      <c r="O116" s="750"/>
      <c r="P116" s="723"/>
      <c r="Q116" s="750" t="s">
        <v>1592</v>
      </c>
      <c r="R116" s="723" t="s">
        <v>2282</v>
      </c>
      <c r="S116" s="714"/>
      <c r="T116" s="362"/>
      <c r="U116" s="363"/>
      <c r="V116" s="651"/>
      <c r="W116" s="651"/>
      <c r="X116" s="651"/>
      <c r="Y116" s="366"/>
      <c r="Z116" s="367"/>
      <c r="AA116" s="367"/>
    </row>
    <row r="117" spans="2:27" ht="21.75" customHeight="1" x14ac:dyDescent="0.15">
      <c r="B117" s="716">
        <v>111</v>
      </c>
      <c r="C117" s="704" t="s">
        <v>2272</v>
      </c>
      <c r="D117" s="704" t="s">
        <v>2273</v>
      </c>
      <c r="E117" s="704" t="s">
        <v>2275</v>
      </c>
      <c r="F117" s="717" t="s">
        <v>1449</v>
      </c>
      <c r="G117" s="718" t="s">
        <v>312</v>
      </c>
      <c r="H117" s="725">
        <v>1731</v>
      </c>
      <c r="I117" s="725">
        <v>991</v>
      </c>
      <c r="J117" s="720" t="s">
        <v>1449</v>
      </c>
      <c r="K117" s="716" t="s">
        <v>312</v>
      </c>
      <c r="L117" s="721">
        <v>1731</v>
      </c>
      <c r="M117" s="722">
        <v>1731</v>
      </c>
      <c r="N117" s="682">
        <f t="shared" ref="N117:N180" si="6">M117-I117</f>
        <v>740</v>
      </c>
      <c r="O117" s="750" t="s">
        <v>447</v>
      </c>
      <c r="P117" s="723" t="s">
        <v>964</v>
      </c>
      <c r="Q117" s="716" t="s">
        <v>447</v>
      </c>
      <c r="R117" s="716" t="s">
        <v>1852</v>
      </c>
      <c r="S117" s="714"/>
      <c r="T117" s="362"/>
      <c r="U117" s="363"/>
      <c r="V117" s="651"/>
      <c r="W117" s="651"/>
      <c r="X117" s="651"/>
      <c r="Y117" s="366"/>
      <c r="Z117" s="367"/>
      <c r="AA117" s="367"/>
    </row>
    <row r="118" spans="2:27" ht="21.75" customHeight="1" x14ac:dyDescent="0.15">
      <c r="B118" s="716">
        <v>112</v>
      </c>
      <c r="C118" s="704" t="s">
        <v>2272</v>
      </c>
      <c r="D118" s="704" t="s">
        <v>2273</v>
      </c>
      <c r="E118" s="704" t="s">
        <v>2275</v>
      </c>
      <c r="F118" s="717" t="s">
        <v>1450</v>
      </c>
      <c r="G118" s="718" t="s">
        <v>963</v>
      </c>
      <c r="H118" s="725">
        <v>181</v>
      </c>
      <c r="I118" s="725">
        <v>32</v>
      </c>
      <c r="J118" s="716" t="s">
        <v>1925</v>
      </c>
      <c r="K118" s="716" t="s">
        <v>963</v>
      </c>
      <c r="L118" s="721">
        <v>65</v>
      </c>
      <c r="M118" s="722">
        <v>65</v>
      </c>
      <c r="N118" s="682">
        <f t="shared" si="6"/>
        <v>33</v>
      </c>
      <c r="O118" s="723" t="s">
        <v>1593</v>
      </c>
      <c r="P118" s="723" t="s">
        <v>2280</v>
      </c>
      <c r="Q118" s="723" t="s">
        <v>1593</v>
      </c>
      <c r="R118" s="723" t="s">
        <v>2280</v>
      </c>
      <c r="S118" s="714"/>
      <c r="T118" s="362"/>
      <c r="U118" s="363"/>
      <c r="V118" s="651"/>
      <c r="W118" s="651"/>
      <c r="X118" s="651"/>
      <c r="Y118" s="366"/>
      <c r="Z118" s="367"/>
      <c r="AA118" s="367"/>
    </row>
    <row r="119" spans="2:27" ht="21.75" customHeight="1" x14ac:dyDescent="0.15">
      <c r="B119" s="716">
        <v>113</v>
      </c>
      <c r="C119" s="704" t="s">
        <v>2272</v>
      </c>
      <c r="D119" s="704" t="s">
        <v>2273</v>
      </c>
      <c r="E119" s="704" t="s">
        <v>2275</v>
      </c>
      <c r="F119" s="717" t="s">
        <v>1451</v>
      </c>
      <c r="G119" s="718" t="s">
        <v>321</v>
      </c>
      <c r="H119" s="725">
        <v>181</v>
      </c>
      <c r="I119" s="725">
        <v>86</v>
      </c>
      <c r="J119" s="720" t="s">
        <v>1926</v>
      </c>
      <c r="K119" s="716" t="s">
        <v>321</v>
      </c>
      <c r="L119" s="721">
        <v>88</v>
      </c>
      <c r="M119" s="722">
        <v>88</v>
      </c>
      <c r="N119" s="682">
        <f t="shared" si="6"/>
        <v>2</v>
      </c>
      <c r="O119" s="723" t="s">
        <v>1593</v>
      </c>
      <c r="P119" s="723" t="s">
        <v>2280</v>
      </c>
      <c r="Q119" s="723" t="s">
        <v>1593</v>
      </c>
      <c r="R119" s="723" t="s">
        <v>2280</v>
      </c>
      <c r="S119" s="714"/>
      <c r="T119" s="362"/>
      <c r="U119" s="363"/>
      <c r="V119" s="651"/>
      <c r="W119" s="651"/>
      <c r="X119" s="651"/>
      <c r="Y119" s="366"/>
      <c r="Z119" s="367"/>
      <c r="AA119" s="367"/>
    </row>
    <row r="120" spans="2:27" ht="21.75" customHeight="1" x14ac:dyDescent="0.15">
      <c r="B120" s="716">
        <v>114</v>
      </c>
      <c r="C120" s="704" t="s">
        <v>2272</v>
      </c>
      <c r="D120" s="704" t="s">
        <v>2273</v>
      </c>
      <c r="E120" s="704" t="s">
        <v>2275</v>
      </c>
      <c r="F120" s="717" t="s">
        <v>1452</v>
      </c>
      <c r="G120" s="718" t="s">
        <v>396</v>
      </c>
      <c r="H120" s="725">
        <v>576</v>
      </c>
      <c r="I120" s="725">
        <v>4</v>
      </c>
      <c r="J120" s="720"/>
      <c r="K120" s="716"/>
      <c r="L120" s="721"/>
      <c r="M120" s="722"/>
      <c r="N120" s="682">
        <f t="shared" si="6"/>
        <v>-4</v>
      </c>
      <c r="O120" s="723" t="s">
        <v>1593</v>
      </c>
      <c r="P120" s="723" t="s">
        <v>2280</v>
      </c>
      <c r="Q120" s="716"/>
      <c r="R120" s="716"/>
      <c r="S120" s="714" t="s">
        <v>2299</v>
      </c>
      <c r="T120" s="362"/>
      <c r="U120" s="363"/>
      <c r="V120" s="651"/>
      <c r="W120" s="651"/>
      <c r="X120" s="651"/>
      <c r="Y120" s="366"/>
      <c r="Z120" s="367"/>
      <c r="AA120" s="367"/>
    </row>
    <row r="121" spans="2:27" ht="21.75" customHeight="1" x14ac:dyDescent="0.15">
      <c r="B121" s="716">
        <v>115</v>
      </c>
      <c r="C121" s="704" t="s">
        <v>2272</v>
      </c>
      <c r="D121" s="704" t="s">
        <v>2273</v>
      </c>
      <c r="E121" s="704" t="s">
        <v>2275</v>
      </c>
      <c r="F121" s="717" t="s">
        <v>1453</v>
      </c>
      <c r="G121" s="718" t="s">
        <v>312</v>
      </c>
      <c r="H121" s="725">
        <v>292</v>
      </c>
      <c r="I121" s="725">
        <v>251</v>
      </c>
      <c r="J121" s="720" t="s">
        <v>1453</v>
      </c>
      <c r="K121" s="716" t="s">
        <v>312</v>
      </c>
      <c r="L121" s="721">
        <v>292</v>
      </c>
      <c r="M121" s="722">
        <v>292</v>
      </c>
      <c r="N121" s="682">
        <f t="shared" si="6"/>
        <v>41</v>
      </c>
      <c r="O121" s="723" t="s">
        <v>447</v>
      </c>
      <c r="P121" s="723" t="s">
        <v>964</v>
      </c>
      <c r="Q121" s="727" t="s">
        <v>447</v>
      </c>
      <c r="R121" s="727" t="s">
        <v>1852</v>
      </c>
      <c r="S121" s="714"/>
      <c r="T121" s="362"/>
      <c r="U121" s="363"/>
      <c r="V121" s="651"/>
      <c r="W121" s="651"/>
      <c r="X121" s="651"/>
      <c r="Y121" s="366"/>
      <c r="Z121" s="367"/>
      <c r="AA121" s="367"/>
    </row>
    <row r="122" spans="2:27" ht="21.75" customHeight="1" x14ac:dyDescent="0.15">
      <c r="B122" s="716">
        <v>116</v>
      </c>
      <c r="C122" s="704" t="s">
        <v>2272</v>
      </c>
      <c r="D122" s="704" t="s">
        <v>2273</v>
      </c>
      <c r="E122" s="704" t="s">
        <v>2275</v>
      </c>
      <c r="F122" s="717" t="s">
        <v>1454</v>
      </c>
      <c r="G122" s="718" t="s">
        <v>396</v>
      </c>
      <c r="H122" s="725">
        <v>415</v>
      </c>
      <c r="I122" s="725">
        <v>3</v>
      </c>
      <c r="J122" s="726"/>
      <c r="K122" s="716"/>
      <c r="L122" s="721"/>
      <c r="M122" s="722"/>
      <c r="N122" s="682">
        <f t="shared" si="6"/>
        <v>-3</v>
      </c>
      <c r="O122" s="723" t="s">
        <v>1593</v>
      </c>
      <c r="P122" s="723" t="s">
        <v>2284</v>
      </c>
      <c r="Q122" s="716"/>
      <c r="R122" s="716"/>
      <c r="S122" s="714" t="s">
        <v>2299</v>
      </c>
      <c r="T122" s="362"/>
      <c r="U122" s="363"/>
      <c r="V122" s="651"/>
      <c r="W122" s="651"/>
      <c r="X122" s="651"/>
      <c r="Y122" s="366"/>
      <c r="Z122" s="367"/>
      <c r="AA122" s="367"/>
    </row>
    <row r="123" spans="2:27" ht="21.75" customHeight="1" x14ac:dyDescent="0.15">
      <c r="B123" s="716">
        <v>117</v>
      </c>
      <c r="C123" s="704" t="s">
        <v>2272</v>
      </c>
      <c r="D123" s="704" t="s">
        <v>2273</v>
      </c>
      <c r="E123" s="704" t="s">
        <v>2275</v>
      </c>
      <c r="F123" s="717" t="s">
        <v>1455</v>
      </c>
      <c r="G123" s="718" t="s">
        <v>321</v>
      </c>
      <c r="H123" s="725">
        <v>401</v>
      </c>
      <c r="I123" s="725">
        <v>33</v>
      </c>
      <c r="J123" s="726" t="s">
        <v>1927</v>
      </c>
      <c r="K123" s="716" t="s">
        <v>184</v>
      </c>
      <c r="L123" s="721">
        <v>42</v>
      </c>
      <c r="M123" s="722">
        <v>42</v>
      </c>
      <c r="N123" s="682">
        <f t="shared" si="6"/>
        <v>9</v>
      </c>
      <c r="O123" s="723" t="s">
        <v>1594</v>
      </c>
      <c r="P123" s="723" t="s">
        <v>1595</v>
      </c>
      <c r="Q123" s="723" t="s">
        <v>1594</v>
      </c>
      <c r="R123" s="723" t="s">
        <v>1595</v>
      </c>
      <c r="S123" s="714"/>
      <c r="T123" s="362"/>
      <c r="U123" s="363"/>
      <c r="V123" s="651"/>
      <c r="W123" s="651"/>
      <c r="X123" s="651"/>
      <c r="Y123" s="366"/>
      <c r="Z123" s="367"/>
      <c r="AA123" s="367"/>
    </row>
    <row r="124" spans="2:27" ht="21.75" customHeight="1" x14ac:dyDescent="0.15">
      <c r="B124" s="716">
        <v>118</v>
      </c>
      <c r="C124" s="704" t="s">
        <v>2272</v>
      </c>
      <c r="D124" s="704" t="s">
        <v>2273</v>
      </c>
      <c r="E124" s="704" t="s">
        <v>2275</v>
      </c>
      <c r="F124" s="717" t="s">
        <v>1456</v>
      </c>
      <c r="G124" s="718" t="s">
        <v>312</v>
      </c>
      <c r="H124" s="731">
        <v>92</v>
      </c>
      <c r="I124" s="731">
        <v>92</v>
      </c>
      <c r="J124" s="720" t="s">
        <v>1456</v>
      </c>
      <c r="K124" s="716" t="s">
        <v>312</v>
      </c>
      <c r="L124" s="721">
        <v>92</v>
      </c>
      <c r="M124" s="722">
        <v>92</v>
      </c>
      <c r="N124" s="682">
        <f t="shared" si="6"/>
        <v>0</v>
      </c>
      <c r="O124" s="723" t="s">
        <v>447</v>
      </c>
      <c r="P124" s="723" t="s">
        <v>964</v>
      </c>
      <c r="Q124" s="727" t="s">
        <v>447</v>
      </c>
      <c r="R124" s="727" t="s">
        <v>1852</v>
      </c>
      <c r="S124" s="714"/>
      <c r="T124" s="362"/>
      <c r="U124" s="363"/>
      <c r="V124" s="651"/>
      <c r="W124" s="651"/>
      <c r="X124" s="651"/>
      <c r="Y124" s="366"/>
      <c r="Z124" s="367"/>
      <c r="AA124" s="367"/>
    </row>
    <row r="125" spans="2:27" ht="21.75" customHeight="1" x14ac:dyDescent="0.15">
      <c r="B125" s="716">
        <v>119</v>
      </c>
      <c r="C125" s="704" t="s">
        <v>2272</v>
      </c>
      <c r="D125" s="704" t="s">
        <v>2273</v>
      </c>
      <c r="E125" s="704" t="s">
        <v>2275</v>
      </c>
      <c r="F125" s="717" t="s">
        <v>1457</v>
      </c>
      <c r="G125" s="718" t="s">
        <v>312</v>
      </c>
      <c r="H125" s="731">
        <v>208</v>
      </c>
      <c r="I125" s="731">
        <v>208</v>
      </c>
      <c r="J125" s="717" t="s">
        <v>1457</v>
      </c>
      <c r="K125" s="718" t="s">
        <v>312</v>
      </c>
      <c r="L125" s="731">
        <v>208</v>
      </c>
      <c r="M125" s="731">
        <v>208</v>
      </c>
      <c r="N125" s="682">
        <f t="shared" si="6"/>
        <v>0</v>
      </c>
      <c r="O125" s="723" t="s">
        <v>447</v>
      </c>
      <c r="P125" s="723" t="s">
        <v>964</v>
      </c>
      <c r="Q125" s="727" t="s">
        <v>447</v>
      </c>
      <c r="R125" s="727" t="s">
        <v>1852</v>
      </c>
      <c r="S125" s="714"/>
      <c r="T125" s="362"/>
      <c r="U125" s="363"/>
      <c r="V125" s="651"/>
      <c r="W125" s="651"/>
      <c r="X125" s="651"/>
      <c r="Y125" s="366"/>
      <c r="Z125" s="367"/>
      <c r="AA125" s="367"/>
    </row>
    <row r="126" spans="2:27" ht="21.75" customHeight="1" x14ac:dyDescent="0.15">
      <c r="B126" s="716">
        <v>120</v>
      </c>
      <c r="C126" s="704" t="s">
        <v>2272</v>
      </c>
      <c r="D126" s="704" t="s">
        <v>2273</v>
      </c>
      <c r="E126" s="704" t="s">
        <v>2275</v>
      </c>
      <c r="F126" s="717" t="s">
        <v>1458</v>
      </c>
      <c r="G126" s="718" t="s">
        <v>321</v>
      </c>
      <c r="H126" s="725">
        <v>1174</v>
      </c>
      <c r="I126" s="725">
        <v>368</v>
      </c>
      <c r="J126" s="720" t="s">
        <v>1928</v>
      </c>
      <c r="K126" s="716" t="s">
        <v>321</v>
      </c>
      <c r="L126" s="721">
        <v>402</v>
      </c>
      <c r="M126" s="722">
        <v>402</v>
      </c>
      <c r="N126" s="682">
        <f t="shared" si="6"/>
        <v>34</v>
      </c>
      <c r="O126" s="723" t="s">
        <v>1594</v>
      </c>
      <c r="P126" s="723" t="s">
        <v>1595</v>
      </c>
      <c r="Q126" s="723" t="s">
        <v>1594</v>
      </c>
      <c r="R126" s="723" t="s">
        <v>1595</v>
      </c>
      <c r="S126" s="714"/>
      <c r="T126" s="362"/>
      <c r="U126" s="363"/>
      <c r="V126" s="651"/>
      <c r="W126" s="651"/>
      <c r="X126" s="651"/>
      <c r="Y126" s="366"/>
      <c r="Z126" s="367"/>
      <c r="AA126" s="367"/>
    </row>
    <row r="127" spans="2:27" ht="21.75" customHeight="1" x14ac:dyDescent="0.15">
      <c r="B127" s="716">
        <v>121</v>
      </c>
      <c r="C127" s="704" t="s">
        <v>2272</v>
      </c>
      <c r="D127" s="704" t="s">
        <v>2273</v>
      </c>
      <c r="E127" s="704" t="s">
        <v>2275</v>
      </c>
      <c r="F127" s="717" t="s">
        <v>1459</v>
      </c>
      <c r="G127" s="718" t="s">
        <v>315</v>
      </c>
      <c r="H127" s="725">
        <v>694</v>
      </c>
      <c r="I127" s="725">
        <v>186</v>
      </c>
      <c r="J127" s="720" t="s">
        <v>1929</v>
      </c>
      <c r="K127" s="716" t="s">
        <v>315</v>
      </c>
      <c r="L127" s="721">
        <v>204</v>
      </c>
      <c r="M127" s="722">
        <v>204</v>
      </c>
      <c r="N127" s="682">
        <f t="shared" si="6"/>
        <v>18</v>
      </c>
      <c r="O127" s="723" t="s">
        <v>90</v>
      </c>
      <c r="P127" s="723" t="s">
        <v>404</v>
      </c>
      <c r="Q127" s="723" t="s">
        <v>90</v>
      </c>
      <c r="R127" s="723" t="s">
        <v>404</v>
      </c>
      <c r="S127" s="714"/>
      <c r="T127" s="362"/>
      <c r="U127" s="363"/>
      <c r="V127" s="651"/>
      <c r="W127" s="651"/>
      <c r="X127" s="651"/>
      <c r="Y127" s="366"/>
      <c r="Z127" s="367"/>
      <c r="AA127" s="367"/>
    </row>
    <row r="128" spans="2:27" ht="21.75" customHeight="1" x14ac:dyDescent="0.15">
      <c r="B128" s="716">
        <v>122</v>
      </c>
      <c r="C128" s="704" t="s">
        <v>2272</v>
      </c>
      <c r="D128" s="704" t="s">
        <v>2273</v>
      </c>
      <c r="E128" s="704" t="s">
        <v>2275</v>
      </c>
      <c r="F128" s="717" t="s">
        <v>1460</v>
      </c>
      <c r="G128" s="718" t="s">
        <v>312</v>
      </c>
      <c r="H128" s="731">
        <v>75</v>
      </c>
      <c r="I128" s="731">
        <v>75</v>
      </c>
      <c r="J128" s="726" t="s">
        <v>1460</v>
      </c>
      <c r="K128" s="716" t="s">
        <v>312</v>
      </c>
      <c r="L128" s="721">
        <v>75</v>
      </c>
      <c r="M128" s="722">
        <v>75</v>
      </c>
      <c r="N128" s="682">
        <f t="shared" si="6"/>
        <v>0</v>
      </c>
      <c r="O128" s="723" t="s">
        <v>447</v>
      </c>
      <c r="P128" s="723" t="s">
        <v>964</v>
      </c>
      <c r="Q128" s="716" t="s">
        <v>447</v>
      </c>
      <c r="R128" s="716" t="s">
        <v>1852</v>
      </c>
      <c r="S128" s="714"/>
      <c r="T128" s="362"/>
      <c r="U128" s="363"/>
      <c r="V128" s="651"/>
      <c r="W128" s="651"/>
      <c r="X128" s="651"/>
      <c r="Y128" s="366"/>
      <c r="Z128" s="367"/>
      <c r="AA128" s="367"/>
    </row>
    <row r="129" spans="2:27" ht="21.75" customHeight="1" x14ac:dyDescent="0.15">
      <c r="B129" s="716">
        <v>123</v>
      </c>
      <c r="C129" s="704" t="s">
        <v>2272</v>
      </c>
      <c r="D129" s="704" t="s">
        <v>2273</v>
      </c>
      <c r="E129" s="704" t="s">
        <v>2275</v>
      </c>
      <c r="F129" s="717" t="s">
        <v>790</v>
      </c>
      <c r="G129" s="718" t="s">
        <v>184</v>
      </c>
      <c r="H129" s="725">
        <v>541</v>
      </c>
      <c r="I129" s="725">
        <v>53</v>
      </c>
      <c r="J129" s="726" t="s">
        <v>818</v>
      </c>
      <c r="K129" s="716" t="s">
        <v>184</v>
      </c>
      <c r="L129" s="721">
        <v>65</v>
      </c>
      <c r="M129" s="722">
        <v>65</v>
      </c>
      <c r="N129" s="682">
        <f t="shared" si="6"/>
        <v>12</v>
      </c>
      <c r="O129" s="723" t="s">
        <v>1596</v>
      </c>
      <c r="P129" s="723" t="s">
        <v>1597</v>
      </c>
      <c r="Q129" s="723" t="s">
        <v>1596</v>
      </c>
      <c r="R129" s="723" t="s">
        <v>1597</v>
      </c>
      <c r="S129" s="714"/>
      <c r="T129" s="362"/>
      <c r="U129" s="363"/>
      <c r="V129" s="651"/>
      <c r="W129" s="651"/>
      <c r="X129" s="651"/>
      <c r="Y129" s="366"/>
      <c r="Z129" s="367"/>
      <c r="AA129" s="367"/>
    </row>
    <row r="130" spans="2:27" ht="21.75" customHeight="1" x14ac:dyDescent="0.15">
      <c r="B130" s="716">
        <v>124</v>
      </c>
      <c r="C130" s="704" t="s">
        <v>2272</v>
      </c>
      <c r="D130" s="704" t="s">
        <v>2273</v>
      </c>
      <c r="E130" s="704" t="s">
        <v>2275</v>
      </c>
      <c r="F130" s="717" t="s">
        <v>1461</v>
      </c>
      <c r="G130" s="718" t="s">
        <v>312</v>
      </c>
      <c r="H130" s="731">
        <v>86</v>
      </c>
      <c r="I130" s="731">
        <v>86</v>
      </c>
      <c r="J130" s="717" t="s">
        <v>1461</v>
      </c>
      <c r="K130" s="718" t="s">
        <v>312</v>
      </c>
      <c r="L130" s="731">
        <v>86</v>
      </c>
      <c r="M130" s="731">
        <v>86</v>
      </c>
      <c r="N130" s="682">
        <f t="shared" si="6"/>
        <v>0</v>
      </c>
      <c r="O130" s="723" t="s">
        <v>447</v>
      </c>
      <c r="P130" s="723" t="s">
        <v>964</v>
      </c>
      <c r="Q130" s="727" t="s">
        <v>447</v>
      </c>
      <c r="R130" s="727" t="s">
        <v>1852</v>
      </c>
      <c r="S130" s="714"/>
      <c r="T130" s="362"/>
      <c r="U130" s="363"/>
      <c r="V130" s="651"/>
      <c r="W130" s="651"/>
      <c r="X130" s="651"/>
      <c r="Y130" s="366"/>
      <c r="Z130" s="367"/>
      <c r="AA130" s="367"/>
    </row>
    <row r="131" spans="2:27" ht="21.75" customHeight="1" x14ac:dyDescent="0.15">
      <c r="B131" s="716">
        <v>125</v>
      </c>
      <c r="C131" s="704" t="s">
        <v>2272</v>
      </c>
      <c r="D131" s="704" t="s">
        <v>2273</v>
      </c>
      <c r="E131" s="704" t="s">
        <v>2275</v>
      </c>
      <c r="F131" s="717" t="s">
        <v>1462</v>
      </c>
      <c r="G131" s="718" t="s">
        <v>321</v>
      </c>
      <c r="H131" s="731">
        <v>89</v>
      </c>
      <c r="I131" s="731">
        <v>89</v>
      </c>
      <c r="J131" s="720">
        <v>633</v>
      </c>
      <c r="K131" s="716" t="s">
        <v>321</v>
      </c>
      <c r="L131" s="721">
        <v>89</v>
      </c>
      <c r="M131" s="722">
        <v>89</v>
      </c>
      <c r="N131" s="682">
        <f t="shared" si="6"/>
        <v>0</v>
      </c>
      <c r="O131" s="723" t="s">
        <v>447</v>
      </c>
      <c r="P131" s="723" t="s">
        <v>964</v>
      </c>
      <c r="Q131" s="727" t="s">
        <v>447</v>
      </c>
      <c r="R131" s="727" t="s">
        <v>1852</v>
      </c>
      <c r="S131" s="714"/>
      <c r="T131" s="362"/>
      <c r="U131" s="363"/>
      <c r="V131" s="651"/>
      <c r="W131" s="651"/>
      <c r="X131" s="651"/>
      <c r="Y131" s="366"/>
      <c r="Z131" s="367"/>
      <c r="AA131" s="367"/>
    </row>
    <row r="132" spans="2:27" ht="21.75" customHeight="1" x14ac:dyDescent="0.15">
      <c r="B132" s="716">
        <v>126</v>
      </c>
      <c r="C132" s="704" t="s">
        <v>2272</v>
      </c>
      <c r="D132" s="704" t="s">
        <v>2273</v>
      </c>
      <c r="E132" s="704" t="s">
        <v>2275</v>
      </c>
      <c r="F132" s="717" t="s">
        <v>1463</v>
      </c>
      <c r="G132" s="718" t="s">
        <v>321</v>
      </c>
      <c r="H132" s="719">
        <v>356</v>
      </c>
      <c r="I132" s="719">
        <v>15</v>
      </c>
      <c r="J132" s="720" t="s">
        <v>1930</v>
      </c>
      <c r="K132" s="716" t="s">
        <v>321</v>
      </c>
      <c r="L132" s="721">
        <v>16</v>
      </c>
      <c r="M132" s="722">
        <v>16</v>
      </c>
      <c r="N132" s="682">
        <f t="shared" si="6"/>
        <v>1</v>
      </c>
      <c r="O132" s="723" t="s">
        <v>2279</v>
      </c>
      <c r="P132" s="723" t="s">
        <v>1598</v>
      </c>
      <c r="Q132" s="723" t="s">
        <v>2279</v>
      </c>
      <c r="R132" s="723" t="s">
        <v>1598</v>
      </c>
      <c r="S132" s="714"/>
      <c r="T132" s="362"/>
      <c r="U132" s="363"/>
      <c r="V132" s="651"/>
      <c r="W132" s="651"/>
      <c r="X132" s="651"/>
      <c r="Y132" s="366"/>
      <c r="Z132" s="367"/>
      <c r="AA132" s="367"/>
    </row>
    <row r="133" spans="2:27" ht="21.75" customHeight="1" x14ac:dyDescent="0.15">
      <c r="B133" s="716">
        <v>127</v>
      </c>
      <c r="C133" s="704" t="s">
        <v>2272</v>
      </c>
      <c r="D133" s="704" t="s">
        <v>2273</v>
      </c>
      <c r="E133" s="704" t="s">
        <v>2275</v>
      </c>
      <c r="F133" s="717" t="s">
        <v>1464</v>
      </c>
      <c r="G133" s="718" t="s">
        <v>184</v>
      </c>
      <c r="H133" s="725">
        <v>634</v>
      </c>
      <c r="I133" s="725">
        <v>615</v>
      </c>
      <c r="J133" s="720" t="s">
        <v>1464</v>
      </c>
      <c r="K133" s="716" t="s">
        <v>184</v>
      </c>
      <c r="L133" s="721">
        <v>634</v>
      </c>
      <c r="M133" s="722">
        <v>634</v>
      </c>
      <c r="N133" s="682">
        <f t="shared" si="6"/>
        <v>19</v>
      </c>
      <c r="O133" s="723" t="s">
        <v>2279</v>
      </c>
      <c r="P133" s="723" t="s">
        <v>1598</v>
      </c>
      <c r="Q133" s="723" t="s">
        <v>2279</v>
      </c>
      <c r="R133" s="723" t="s">
        <v>1598</v>
      </c>
      <c r="S133" s="714"/>
      <c r="T133" s="362"/>
      <c r="U133" s="363"/>
      <c r="V133" s="651"/>
      <c r="W133" s="651"/>
      <c r="X133" s="651"/>
      <c r="Y133" s="366"/>
      <c r="Z133" s="367"/>
      <c r="AA133" s="367"/>
    </row>
    <row r="134" spans="2:27" ht="21.75" customHeight="1" x14ac:dyDescent="0.15">
      <c r="B134" s="716">
        <v>128</v>
      </c>
      <c r="C134" s="704" t="s">
        <v>2272</v>
      </c>
      <c r="D134" s="704" t="s">
        <v>2273</v>
      </c>
      <c r="E134" s="704" t="s">
        <v>2275</v>
      </c>
      <c r="F134" s="717" t="s">
        <v>1465</v>
      </c>
      <c r="G134" s="718" t="s">
        <v>370</v>
      </c>
      <c r="H134" s="725">
        <v>14291</v>
      </c>
      <c r="I134" s="725">
        <v>891</v>
      </c>
      <c r="J134" s="726" t="s">
        <v>1931</v>
      </c>
      <c r="K134" s="716" t="s">
        <v>370</v>
      </c>
      <c r="L134" s="721">
        <v>737</v>
      </c>
      <c r="M134" s="722">
        <v>737</v>
      </c>
      <c r="N134" s="682">
        <f t="shared" si="6"/>
        <v>-154</v>
      </c>
      <c r="O134" s="723" t="s">
        <v>1599</v>
      </c>
      <c r="P134" s="723" t="s">
        <v>2285</v>
      </c>
      <c r="Q134" s="723" t="s">
        <v>1599</v>
      </c>
      <c r="R134" s="723" t="s">
        <v>2285</v>
      </c>
      <c r="S134" s="714"/>
      <c r="T134" s="362"/>
      <c r="U134" s="363"/>
      <c r="V134" s="651"/>
      <c r="W134" s="651"/>
      <c r="X134" s="651"/>
      <c r="Y134" s="366"/>
      <c r="Z134" s="367"/>
      <c r="AA134" s="367"/>
    </row>
    <row r="135" spans="2:27" ht="21.75" customHeight="1" x14ac:dyDescent="0.15">
      <c r="B135" s="716">
        <v>129</v>
      </c>
      <c r="C135" s="704" t="s">
        <v>2272</v>
      </c>
      <c r="D135" s="704" t="s">
        <v>2273</v>
      </c>
      <c r="E135" s="704" t="s">
        <v>2275</v>
      </c>
      <c r="F135" s="717" t="s">
        <v>1466</v>
      </c>
      <c r="G135" s="718" t="s">
        <v>312</v>
      </c>
      <c r="H135" s="731">
        <v>101</v>
      </c>
      <c r="I135" s="731">
        <v>101</v>
      </c>
      <c r="J135" s="717" t="s">
        <v>1466</v>
      </c>
      <c r="K135" s="718" t="s">
        <v>312</v>
      </c>
      <c r="L135" s="731">
        <v>101</v>
      </c>
      <c r="M135" s="731">
        <v>101</v>
      </c>
      <c r="N135" s="682">
        <f t="shared" si="6"/>
        <v>0</v>
      </c>
      <c r="O135" s="751" t="s">
        <v>447</v>
      </c>
      <c r="P135" s="751" t="s">
        <v>964</v>
      </c>
      <c r="Q135" s="716" t="s">
        <v>447</v>
      </c>
      <c r="R135" s="716" t="s">
        <v>1852</v>
      </c>
      <c r="S135" s="714"/>
      <c r="T135" s="362"/>
      <c r="U135" s="363"/>
      <c r="V135" s="651"/>
      <c r="W135" s="651"/>
      <c r="X135" s="651"/>
      <c r="Y135" s="366"/>
      <c r="Z135" s="367"/>
      <c r="AA135" s="367"/>
    </row>
    <row r="136" spans="2:27" ht="21.75" customHeight="1" x14ac:dyDescent="0.15">
      <c r="B136" s="716">
        <v>130</v>
      </c>
      <c r="C136" s="704" t="s">
        <v>2272</v>
      </c>
      <c r="D136" s="704" t="s">
        <v>2273</v>
      </c>
      <c r="E136" s="704" t="s">
        <v>2275</v>
      </c>
      <c r="F136" s="717" t="s">
        <v>1467</v>
      </c>
      <c r="G136" s="718" t="s">
        <v>312</v>
      </c>
      <c r="H136" s="731">
        <v>714</v>
      </c>
      <c r="I136" s="731">
        <v>714</v>
      </c>
      <c r="J136" s="717" t="s">
        <v>1467</v>
      </c>
      <c r="K136" s="718" t="s">
        <v>312</v>
      </c>
      <c r="L136" s="731">
        <v>714</v>
      </c>
      <c r="M136" s="731">
        <v>714</v>
      </c>
      <c r="N136" s="682">
        <f t="shared" si="6"/>
        <v>0</v>
      </c>
      <c r="O136" s="751" t="s">
        <v>90</v>
      </c>
      <c r="P136" s="751" t="s">
        <v>91</v>
      </c>
      <c r="Q136" s="751" t="s">
        <v>90</v>
      </c>
      <c r="R136" s="751" t="s">
        <v>91</v>
      </c>
      <c r="S136" s="714"/>
      <c r="T136" s="362"/>
      <c r="U136" s="363"/>
      <c r="V136" s="651"/>
      <c r="W136" s="651"/>
      <c r="X136" s="651"/>
      <c r="Y136" s="366"/>
      <c r="Z136" s="367"/>
      <c r="AA136" s="367"/>
    </row>
    <row r="137" spans="2:27" ht="21.75" customHeight="1" x14ac:dyDescent="0.15">
      <c r="B137" s="716">
        <v>131</v>
      </c>
      <c r="C137" s="704" t="s">
        <v>2272</v>
      </c>
      <c r="D137" s="704" t="s">
        <v>2273</v>
      </c>
      <c r="E137" s="704" t="s">
        <v>2275</v>
      </c>
      <c r="F137" s="717" t="s">
        <v>1468</v>
      </c>
      <c r="G137" s="718" t="s">
        <v>312</v>
      </c>
      <c r="H137" s="731">
        <v>87</v>
      </c>
      <c r="I137" s="731">
        <v>87</v>
      </c>
      <c r="J137" s="717" t="s">
        <v>1468</v>
      </c>
      <c r="K137" s="718" t="s">
        <v>312</v>
      </c>
      <c r="L137" s="731">
        <v>87</v>
      </c>
      <c r="M137" s="731">
        <v>87</v>
      </c>
      <c r="N137" s="682">
        <f t="shared" si="6"/>
        <v>0</v>
      </c>
      <c r="O137" s="751" t="s">
        <v>447</v>
      </c>
      <c r="P137" s="751" t="s">
        <v>964</v>
      </c>
      <c r="Q137" s="751" t="s">
        <v>447</v>
      </c>
      <c r="R137" s="751" t="s">
        <v>964</v>
      </c>
      <c r="S137" s="714"/>
      <c r="T137" s="362"/>
      <c r="U137" s="363"/>
      <c r="V137" s="651"/>
      <c r="W137" s="651"/>
      <c r="X137" s="651"/>
      <c r="Y137" s="366"/>
      <c r="Z137" s="367"/>
      <c r="AA137" s="367"/>
    </row>
    <row r="138" spans="2:27" ht="21.75" customHeight="1" x14ac:dyDescent="0.15">
      <c r="B138" s="716">
        <v>132</v>
      </c>
      <c r="C138" s="704" t="s">
        <v>2272</v>
      </c>
      <c r="D138" s="704" t="s">
        <v>2273</v>
      </c>
      <c r="E138" s="704" t="s">
        <v>2275</v>
      </c>
      <c r="F138" s="717" t="s">
        <v>1469</v>
      </c>
      <c r="G138" s="718" t="s">
        <v>315</v>
      </c>
      <c r="H138" s="725">
        <v>290</v>
      </c>
      <c r="I138" s="725">
        <v>43</v>
      </c>
      <c r="J138" s="720"/>
      <c r="K138" s="716"/>
      <c r="L138" s="721"/>
      <c r="M138" s="722"/>
      <c r="N138" s="682">
        <f t="shared" si="6"/>
        <v>-43</v>
      </c>
      <c r="O138" s="751" t="s">
        <v>2277</v>
      </c>
      <c r="P138" s="751" t="s">
        <v>1436</v>
      </c>
      <c r="Q138" s="727"/>
      <c r="R138" s="727"/>
      <c r="S138" s="714" t="s">
        <v>2299</v>
      </c>
      <c r="T138" s="362"/>
      <c r="U138" s="363"/>
      <c r="V138" s="651"/>
      <c r="W138" s="651"/>
      <c r="X138" s="651"/>
      <c r="Y138" s="366"/>
      <c r="Z138" s="367"/>
      <c r="AA138" s="367"/>
    </row>
    <row r="139" spans="2:27" ht="21.75" customHeight="1" x14ac:dyDescent="0.15">
      <c r="B139" s="716">
        <v>133</v>
      </c>
      <c r="C139" s="704" t="s">
        <v>2272</v>
      </c>
      <c r="D139" s="704" t="s">
        <v>2273</v>
      </c>
      <c r="E139" s="704" t="s">
        <v>2275</v>
      </c>
      <c r="F139" s="717" t="s">
        <v>1470</v>
      </c>
      <c r="G139" s="718" t="s">
        <v>184</v>
      </c>
      <c r="H139" s="725">
        <v>514</v>
      </c>
      <c r="I139" s="725">
        <v>504</v>
      </c>
      <c r="J139" s="720">
        <v>648</v>
      </c>
      <c r="K139" s="716" t="s">
        <v>184</v>
      </c>
      <c r="L139" s="721">
        <v>514</v>
      </c>
      <c r="M139" s="722">
        <v>514</v>
      </c>
      <c r="N139" s="682">
        <f t="shared" si="6"/>
        <v>10</v>
      </c>
      <c r="O139" s="751" t="s">
        <v>1600</v>
      </c>
      <c r="P139" s="751" t="s">
        <v>1601</v>
      </c>
      <c r="Q139" s="751" t="s">
        <v>1600</v>
      </c>
      <c r="R139" s="751" t="s">
        <v>1601</v>
      </c>
      <c r="S139" s="714"/>
      <c r="T139" s="362"/>
      <c r="U139" s="363"/>
      <c r="V139" s="651"/>
      <c r="W139" s="651"/>
      <c r="X139" s="651"/>
      <c r="Y139" s="366"/>
      <c r="Z139" s="367"/>
      <c r="AA139" s="367"/>
    </row>
    <row r="140" spans="2:27" ht="21.75" customHeight="1" x14ac:dyDescent="0.15">
      <c r="B140" s="716">
        <v>134</v>
      </c>
      <c r="C140" s="704" t="s">
        <v>2272</v>
      </c>
      <c r="D140" s="704" t="s">
        <v>2273</v>
      </c>
      <c r="E140" s="704" t="s">
        <v>2275</v>
      </c>
      <c r="F140" s="717" t="s">
        <v>1471</v>
      </c>
      <c r="G140" s="718" t="s">
        <v>312</v>
      </c>
      <c r="H140" s="731">
        <v>440</v>
      </c>
      <c r="I140" s="731">
        <v>440</v>
      </c>
      <c r="J140" s="717" t="s">
        <v>1471</v>
      </c>
      <c r="K140" s="718" t="s">
        <v>312</v>
      </c>
      <c r="L140" s="731">
        <v>440</v>
      </c>
      <c r="M140" s="731">
        <v>440</v>
      </c>
      <c r="N140" s="682">
        <f t="shared" si="6"/>
        <v>0</v>
      </c>
      <c r="O140" s="751" t="s">
        <v>447</v>
      </c>
      <c r="P140" s="751" t="s">
        <v>964</v>
      </c>
      <c r="Q140" s="727" t="s">
        <v>447</v>
      </c>
      <c r="R140" s="727" t="s">
        <v>1852</v>
      </c>
      <c r="S140" s="714"/>
      <c r="T140" s="362"/>
      <c r="U140" s="363"/>
      <c r="V140" s="651"/>
      <c r="W140" s="651"/>
      <c r="X140" s="651"/>
      <c r="Y140" s="366"/>
      <c r="Z140" s="367"/>
      <c r="AA140" s="367"/>
    </row>
    <row r="141" spans="2:27" ht="21.75" customHeight="1" x14ac:dyDescent="0.15">
      <c r="B141" s="716">
        <v>135</v>
      </c>
      <c r="C141" s="704" t="s">
        <v>2272</v>
      </c>
      <c r="D141" s="704" t="s">
        <v>2273</v>
      </c>
      <c r="E141" s="704" t="s">
        <v>2275</v>
      </c>
      <c r="F141" s="717" t="s">
        <v>1472</v>
      </c>
      <c r="G141" s="718" t="s">
        <v>315</v>
      </c>
      <c r="H141" s="725">
        <v>222</v>
      </c>
      <c r="I141" s="725">
        <v>21</v>
      </c>
      <c r="J141" s="720"/>
      <c r="K141" s="716"/>
      <c r="L141" s="721"/>
      <c r="M141" s="722"/>
      <c r="N141" s="682">
        <f t="shared" si="6"/>
        <v>-21</v>
      </c>
      <c r="O141" s="752" t="s">
        <v>2277</v>
      </c>
      <c r="P141" s="751" t="s">
        <v>1436</v>
      </c>
      <c r="Q141" s="727"/>
      <c r="R141" s="727"/>
      <c r="S141" s="714" t="s">
        <v>2299</v>
      </c>
      <c r="T141" s="362"/>
      <c r="U141" s="363"/>
      <c r="V141" s="651"/>
      <c r="W141" s="651"/>
      <c r="X141" s="651"/>
      <c r="Y141" s="366"/>
      <c r="Z141" s="367"/>
      <c r="AA141" s="367"/>
    </row>
    <row r="142" spans="2:27" ht="21.75" customHeight="1" x14ac:dyDescent="0.15">
      <c r="B142" s="716">
        <v>136</v>
      </c>
      <c r="C142" s="704" t="s">
        <v>2272</v>
      </c>
      <c r="D142" s="704" t="s">
        <v>2273</v>
      </c>
      <c r="E142" s="704" t="s">
        <v>2275</v>
      </c>
      <c r="F142" s="717" t="s">
        <v>1473</v>
      </c>
      <c r="G142" s="718" t="s">
        <v>963</v>
      </c>
      <c r="H142" s="725">
        <v>240</v>
      </c>
      <c r="I142" s="725">
        <v>226</v>
      </c>
      <c r="J142" s="726" t="s">
        <v>1473</v>
      </c>
      <c r="K142" s="716" t="s">
        <v>963</v>
      </c>
      <c r="L142" s="721">
        <v>240</v>
      </c>
      <c r="M142" s="722">
        <v>240</v>
      </c>
      <c r="N142" s="682">
        <f t="shared" si="6"/>
        <v>14</v>
      </c>
      <c r="O142" s="751" t="s">
        <v>1602</v>
      </c>
      <c r="P142" s="751" t="s">
        <v>1603</v>
      </c>
      <c r="Q142" s="751" t="s">
        <v>1602</v>
      </c>
      <c r="R142" s="751" t="s">
        <v>1603</v>
      </c>
      <c r="S142" s="714"/>
      <c r="T142" s="362"/>
      <c r="U142" s="363"/>
      <c r="V142" s="651"/>
      <c r="W142" s="651"/>
      <c r="X142" s="651"/>
      <c r="Y142" s="366"/>
      <c r="Z142" s="367"/>
      <c r="AA142" s="367"/>
    </row>
    <row r="143" spans="2:27" ht="21.75" customHeight="1" x14ac:dyDescent="0.15">
      <c r="B143" s="716">
        <v>137</v>
      </c>
      <c r="C143" s="704" t="s">
        <v>2272</v>
      </c>
      <c r="D143" s="704" t="s">
        <v>2273</v>
      </c>
      <c r="E143" s="704" t="s">
        <v>2275</v>
      </c>
      <c r="F143" s="717" t="s">
        <v>1474</v>
      </c>
      <c r="G143" s="718" t="s">
        <v>370</v>
      </c>
      <c r="H143" s="731">
        <v>827</v>
      </c>
      <c r="I143" s="731">
        <v>615</v>
      </c>
      <c r="J143" s="753" t="s">
        <v>1932</v>
      </c>
      <c r="K143" s="716" t="s">
        <v>370</v>
      </c>
      <c r="L143" s="721">
        <v>638</v>
      </c>
      <c r="M143" s="722">
        <v>638</v>
      </c>
      <c r="N143" s="682">
        <f t="shared" si="6"/>
        <v>23</v>
      </c>
      <c r="O143" s="754" t="s">
        <v>1604</v>
      </c>
      <c r="P143" s="754">
        <v>543</v>
      </c>
      <c r="Q143" s="754" t="s">
        <v>1604</v>
      </c>
      <c r="R143" s="754">
        <v>543</v>
      </c>
      <c r="S143" s="714"/>
      <c r="T143" s="362"/>
      <c r="U143" s="363"/>
      <c r="V143" s="651"/>
      <c r="W143" s="651"/>
      <c r="X143" s="651"/>
      <c r="Y143" s="366"/>
      <c r="Z143" s="367"/>
      <c r="AA143" s="367"/>
    </row>
    <row r="144" spans="2:27" ht="21.75" customHeight="1" x14ac:dyDescent="0.15">
      <c r="B144" s="716">
        <v>138</v>
      </c>
      <c r="C144" s="704" t="s">
        <v>2272</v>
      </c>
      <c r="D144" s="704" t="s">
        <v>2273</v>
      </c>
      <c r="E144" s="704" t="s">
        <v>2275</v>
      </c>
      <c r="F144" s="717" t="s">
        <v>1475</v>
      </c>
      <c r="G144" s="718" t="s">
        <v>315</v>
      </c>
      <c r="H144" s="731">
        <v>604</v>
      </c>
      <c r="I144" s="731">
        <v>21</v>
      </c>
      <c r="J144" s="720"/>
      <c r="K144" s="716"/>
      <c r="L144" s="721"/>
      <c r="M144" s="722"/>
      <c r="N144" s="682">
        <f t="shared" si="6"/>
        <v>-21</v>
      </c>
      <c r="O144" s="754" t="s">
        <v>2277</v>
      </c>
      <c r="P144" s="751" t="s">
        <v>1436</v>
      </c>
      <c r="Q144" s="727"/>
      <c r="R144" s="727"/>
      <c r="S144" s="714" t="s">
        <v>2299</v>
      </c>
      <c r="T144" s="362"/>
      <c r="U144" s="363"/>
      <c r="V144" s="651"/>
      <c r="W144" s="651"/>
      <c r="X144" s="651"/>
      <c r="Y144" s="366"/>
      <c r="Z144" s="367"/>
      <c r="AA144" s="367"/>
    </row>
    <row r="145" spans="2:27" ht="21.75" customHeight="1" x14ac:dyDescent="0.15">
      <c r="B145" s="716">
        <v>139</v>
      </c>
      <c r="C145" s="704" t="s">
        <v>2272</v>
      </c>
      <c r="D145" s="704" t="s">
        <v>2273</v>
      </c>
      <c r="E145" s="704" t="s">
        <v>2275</v>
      </c>
      <c r="F145" s="717" t="s">
        <v>1476</v>
      </c>
      <c r="G145" s="718" t="s">
        <v>312</v>
      </c>
      <c r="H145" s="731">
        <v>248</v>
      </c>
      <c r="I145" s="731">
        <v>248</v>
      </c>
      <c r="J145" s="717" t="s">
        <v>1476</v>
      </c>
      <c r="K145" s="718" t="s">
        <v>312</v>
      </c>
      <c r="L145" s="731">
        <v>248</v>
      </c>
      <c r="M145" s="731">
        <v>248</v>
      </c>
      <c r="N145" s="682">
        <f t="shared" si="6"/>
        <v>0</v>
      </c>
      <c r="O145" s="754" t="s">
        <v>447</v>
      </c>
      <c r="P145" s="751" t="s">
        <v>964</v>
      </c>
      <c r="Q145" s="727" t="s">
        <v>447</v>
      </c>
      <c r="R145" s="727" t="s">
        <v>1852</v>
      </c>
      <c r="S145" s="714"/>
      <c r="T145" s="362"/>
      <c r="U145" s="363"/>
      <c r="V145" s="651"/>
      <c r="W145" s="651"/>
      <c r="X145" s="651"/>
      <c r="Y145" s="366"/>
      <c r="Z145" s="367"/>
      <c r="AA145" s="367"/>
    </row>
    <row r="146" spans="2:27" ht="21.75" customHeight="1" x14ac:dyDescent="0.15">
      <c r="B146" s="716">
        <v>140</v>
      </c>
      <c r="C146" s="704" t="s">
        <v>2272</v>
      </c>
      <c r="D146" s="704" t="s">
        <v>2273</v>
      </c>
      <c r="E146" s="704" t="s">
        <v>2275</v>
      </c>
      <c r="F146" s="717" t="s">
        <v>1477</v>
      </c>
      <c r="G146" s="718" t="s">
        <v>370</v>
      </c>
      <c r="H146" s="731">
        <v>682</v>
      </c>
      <c r="I146" s="731">
        <v>10</v>
      </c>
      <c r="J146" s="720" t="s">
        <v>1933</v>
      </c>
      <c r="K146" s="716" t="s">
        <v>370</v>
      </c>
      <c r="L146" s="721">
        <v>7</v>
      </c>
      <c r="M146" s="722">
        <v>7</v>
      </c>
      <c r="N146" s="682">
        <f t="shared" si="6"/>
        <v>-3</v>
      </c>
      <c r="O146" s="754" t="s">
        <v>2278</v>
      </c>
      <c r="P146" s="754" t="s">
        <v>1605</v>
      </c>
      <c r="Q146" s="754" t="s">
        <v>2278</v>
      </c>
      <c r="R146" s="754" t="s">
        <v>1605</v>
      </c>
      <c r="S146" s="714"/>
      <c r="T146" s="362"/>
      <c r="U146" s="363"/>
      <c r="V146" s="651"/>
      <c r="W146" s="651"/>
      <c r="X146" s="651"/>
      <c r="Y146" s="366"/>
      <c r="Z146" s="367"/>
      <c r="AA146" s="367"/>
    </row>
    <row r="147" spans="2:27" ht="21.75" customHeight="1" x14ac:dyDescent="0.15">
      <c r="B147" s="716">
        <v>141</v>
      </c>
      <c r="C147" s="704" t="s">
        <v>2272</v>
      </c>
      <c r="D147" s="704" t="s">
        <v>2273</v>
      </c>
      <c r="E147" s="704" t="s">
        <v>2275</v>
      </c>
      <c r="F147" s="717" t="s">
        <v>1478</v>
      </c>
      <c r="G147" s="718" t="s">
        <v>315</v>
      </c>
      <c r="H147" s="731">
        <v>1995</v>
      </c>
      <c r="I147" s="731">
        <v>126</v>
      </c>
      <c r="J147" s="716" t="s">
        <v>1934</v>
      </c>
      <c r="K147" s="716" t="s">
        <v>315</v>
      </c>
      <c r="L147" s="721">
        <v>118</v>
      </c>
      <c r="M147" s="722">
        <v>118</v>
      </c>
      <c r="N147" s="682">
        <f t="shared" si="6"/>
        <v>-8</v>
      </c>
      <c r="O147" s="754" t="s">
        <v>90</v>
      </c>
      <c r="P147" s="751" t="s">
        <v>91</v>
      </c>
      <c r="Q147" s="754" t="s">
        <v>90</v>
      </c>
      <c r="R147" s="751" t="s">
        <v>91</v>
      </c>
      <c r="S147" s="714"/>
      <c r="T147" s="362"/>
      <c r="U147" s="363"/>
      <c r="V147" s="651"/>
      <c r="W147" s="651"/>
      <c r="X147" s="651"/>
      <c r="Y147" s="366"/>
      <c r="Z147" s="367"/>
      <c r="AA147" s="367"/>
    </row>
    <row r="148" spans="2:27" ht="21.75" customHeight="1" x14ac:dyDescent="0.15">
      <c r="B148" s="716">
        <v>142</v>
      </c>
      <c r="C148" s="704" t="s">
        <v>2272</v>
      </c>
      <c r="D148" s="704" t="s">
        <v>2273</v>
      </c>
      <c r="E148" s="704" t="s">
        <v>2275</v>
      </c>
      <c r="F148" s="717" t="s">
        <v>1479</v>
      </c>
      <c r="G148" s="718" t="s">
        <v>396</v>
      </c>
      <c r="H148" s="731">
        <v>688</v>
      </c>
      <c r="I148" s="731">
        <v>205</v>
      </c>
      <c r="J148" s="720" t="s">
        <v>1935</v>
      </c>
      <c r="K148" s="716" t="s">
        <v>396</v>
      </c>
      <c r="L148" s="721">
        <v>184</v>
      </c>
      <c r="M148" s="722">
        <v>184</v>
      </c>
      <c r="N148" s="682">
        <f t="shared" si="6"/>
        <v>-21</v>
      </c>
      <c r="O148" s="754" t="s">
        <v>1606</v>
      </c>
      <c r="P148" s="754" t="s">
        <v>2286</v>
      </c>
      <c r="Q148" s="754" t="s">
        <v>1606</v>
      </c>
      <c r="R148" s="754" t="s">
        <v>2286</v>
      </c>
      <c r="S148" s="714"/>
      <c r="T148" s="362"/>
      <c r="U148" s="363"/>
      <c r="V148" s="651"/>
      <c r="W148" s="651"/>
      <c r="X148" s="651"/>
      <c r="Y148" s="366"/>
      <c r="Z148" s="367"/>
      <c r="AA148" s="367"/>
    </row>
    <row r="149" spans="2:27" ht="21.75" customHeight="1" x14ac:dyDescent="0.15">
      <c r="B149" s="716">
        <v>143</v>
      </c>
      <c r="C149" s="704" t="s">
        <v>2272</v>
      </c>
      <c r="D149" s="704" t="s">
        <v>2273</v>
      </c>
      <c r="E149" s="704" t="s">
        <v>2275</v>
      </c>
      <c r="F149" s="717" t="s">
        <v>1480</v>
      </c>
      <c r="G149" s="718" t="s">
        <v>312</v>
      </c>
      <c r="H149" s="731">
        <v>230</v>
      </c>
      <c r="I149" s="731">
        <v>230</v>
      </c>
      <c r="J149" s="717" t="s">
        <v>1480</v>
      </c>
      <c r="K149" s="718" t="s">
        <v>312</v>
      </c>
      <c r="L149" s="731">
        <v>230</v>
      </c>
      <c r="M149" s="731">
        <v>230</v>
      </c>
      <c r="N149" s="682">
        <f t="shared" si="6"/>
        <v>0</v>
      </c>
      <c r="O149" s="754" t="s">
        <v>447</v>
      </c>
      <c r="P149" s="754" t="s">
        <v>964</v>
      </c>
      <c r="Q149" s="727" t="s">
        <v>447</v>
      </c>
      <c r="R149" s="727" t="s">
        <v>1852</v>
      </c>
      <c r="S149" s="714"/>
      <c r="T149" s="362"/>
      <c r="U149" s="363"/>
      <c r="V149" s="651"/>
      <c r="W149" s="651"/>
      <c r="X149" s="651"/>
      <c r="Y149" s="366"/>
      <c r="Z149" s="367"/>
      <c r="AA149" s="367"/>
    </row>
    <row r="150" spans="2:27" ht="21.75" customHeight="1" x14ac:dyDescent="0.15">
      <c r="B150" s="716">
        <v>144</v>
      </c>
      <c r="C150" s="704" t="s">
        <v>2272</v>
      </c>
      <c r="D150" s="704" t="s">
        <v>2273</v>
      </c>
      <c r="E150" s="704" t="s">
        <v>2275</v>
      </c>
      <c r="F150" s="717" t="s">
        <v>789</v>
      </c>
      <c r="G150" s="718" t="s">
        <v>312</v>
      </c>
      <c r="H150" s="731">
        <v>124</v>
      </c>
      <c r="I150" s="731">
        <v>124</v>
      </c>
      <c r="J150" s="717" t="s">
        <v>789</v>
      </c>
      <c r="K150" s="718" t="s">
        <v>312</v>
      </c>
      <c r="L150" s="731">
        <v>124</v>
      </c>
      <c r="M150" s="731">
        <v>124</v>
      </c>
      <c r="N150" s="682">
        <f t="shared" si="6"/>
        <v>0</v>
      </c>
      <c r="O150" s="754" t="s">
        <v>447</v>
      </c>
      <c r="P150" s="754" t="s">
        <v>964</v>
      </c>
      <c r="Q150" s="727" t="s">
        <v>447</v>
      </c>
      <c r="R150" s="727" t="s">
        <v>1852</v>
      </c>
      <c r="S150" s="714"/>
      <c r="T150" s="362"/>
      <c r="U150" s="363"/>
      <c r="V150" s="651"/>
      <c r="W150" s="651"/>
      <c r="X150" s="651"/>
      <c r="Y150" s="366"/>
      <c r="Z150" s="367"/>
      <c r="AA150" s="367"/>
    </row>
    <row r="151" spans="2:27" ht="21.75" customHeight="1" x14ac:dyDescent="0.15">
      <c r="B151" s="716">
        <v>145</v>
      </c>
      <c r="C151" s="704" t="s">
        <v>2272</v>
      </c>
      <c r="D151" s="704" t="s">
        <v>2273</v>
      </c>
      <c r="E151" s="704" t="s">
        <v>2275</v>
      </c>
      <c r="F151" s="717" t="s">
        <v>1481</v>
      </c>
      <c r="G151" s="718" t="s">
        <v>321</v>
      </c>
      <c r="H151" s="731">
        <v>4902</v>
      </c>
      <c r="I151" s="731">
        <v>239</v>
      </c>
      <c r="J151" s="720" t="s">
        <v>1937</v>
      </c>
      <c r="K151" s="716" t="s">
        <v>321</v>
      </c>
      <c r="L151" s="721">
        <v>214</v>
      </c>
      <c r="M151" s="722">
        <v>214</v>
      </c>
      <c r="N151" s="682">
        <f t="shared" si="6"/>
        <v>-25</v>
      </c>
      <c r="O151" s="754" t="s">
        <v>1607</v>
      </c>
      <c r="P151" s="754" t="s">
        <v>2287</v>
      </c>
      <c r="Q151" s="754" t="s">
        <v>1607</v>
      </c>
      <c r="R151" s="754" t="s">
        <v>2287</v>
      </c>
      <c r="S151" s="729"/>
      <c r="T151" s="362"/>
      <c r="U151" s="363"/>
      <c r="V151" s="651"/>
      <c r="W151" s="651"/>
      <c r="X151" s="651"/>
      <c r="Y151" s="366"/>
      <c r="Z151" s="367"/>
      <c r="AA151" s="367"/>
    </row>
    <row r="152" spans="2:27" ht="21.75" customHeight="1" x14ac:dyDescent="0.15">
      <c r="B152" s="716">
        <v>146</v>
      </c>
      <c r="C152" s="704" t="s">
        <v>2272</v>
      </c>
      <c r="D152" s="704" t="s">
        <v>2273</v>
      </c>
      <c r="E152" s="704" t="s">
        <v>2275</v>
      </c>
      <c r="F152" s="717"/>
      <c r="G152" s="718"/>
      <c r="H152" s="731"/>
      <c r="I152" s="731"/>
      <c r="J152" s="720" t="s">
        <v>1936</v>
      </c>
      <c r="K152" s="716" t="s">
        <v>321</v>
      </c>
      <c r="L152" s="721">
        <v>5</v>
      </c>
      <c r="M152" s="722">
        <v>5</v>
      </c>
      <c r="N152" s="682">
        <f t="shared" si="6"/>
        <v>5</v>
      </c>
      <c r="O152" s="754"/>
      <c r="P152" s="754"/>
      <c r="Q152" s="754" t="s">
        <v>1607</v>
      </c>
      <c r="R152" s="754" t="s">
        <v>2287</v>
      </c>
      <c r="S152" s="729"/>
      <c r="T152" s="362"/>
      <c r="U152" s="363"/>
      <c r="V152" s="651"/>
      <c r="W152" s="651"/>
      <c r="X152" s="651"/>
      <c r="Y152" s="366"/>
      <c r="Z152" s="367"/>
      <c r="AA152" s="367"/>
    </row>
    <row r="153" spans="2:27" ht="21.75" customHeight="1" x14ac:dyDescent="0.15">
      <c r="B153" s="716">
        <v>147</v>
      </c>
      <c r="C153" s="704" t="s">
        <v>2272</v>
      </c>
      <c r="D153" s="704" t="s">
        <v>2273</v>
      </c>
      <c r="E153" s="704" t="s">
        <v>2275</v>
      </c>
      <c r="F153" s="717"/>
      <c r="G153" s="718"/>
      <c r="H153" s="731"/>
      <c r="I153" s="731"/>
      <c r="J153" s="720" t="s">
        <v>1938</v>
      </c>
      <c r="K153" s="716" t="s">
        <v>184</v>
      </c>
      <c r="L153" s="721">
        <v>27</v>
      </c>
      <c r="M153" s="722">
        <v>27</v>
      </c>
      <c r="N153" s="682">
        <f t="shared" si="6"/>
        <v>27</v>
      </c>
      <c r="O153" s="754"/>
      <c r="P153" s="754"/>
      <c r="Q153" s="754" t="s">
        <v>1607</v>
      </c>
      <c r="R153" s="754" t="s">
        <v>2287</v>
      </c>
      <c r="S153" s="729" t="s">
        <v>2300</v>
      </c>
      <c r="T153" s="362"/>
      <c r="U153" s="363"/>
      <c r="V153" s="651"/>
      <c r="W153" s="651"/>
      <c r="X153" s="651"/>
      <c r="Y153" s="366"/>
      <c r="Z153" s="367"/>
      <c r="AA153" s="367"/>
    </row>
    <row r="154" spans="2:27" ht="21.75" customHeight="1" x14ac:dyDescent="0.15">
      <c r="B154" s="716">
        <v>148</v>
      </c>
      <c r="C154" s="704" t="s">
        <v>2272</v>
      </c>
      <c r="D154" s="704" t="s">
        <v>2273</v>
      </c>
      <c r="E154" s="704" t="s">
        <v>2275</v>
      </c>
      <c r="F154" s="717"/>
      <c r="G154" s="718"/>
      <c r="H154" s="731"/>
      <c r="I154" s="731"/>
      <c r="J154" s="720" t="s">
        <v>1939</v>
      </c>
      <c r="K154" s="716" t="s">
        <v>321</v>
      </c>
      <c r="L154" s="721">
        <v>9</v>
      </c>
      <c r="M154" s="722">
        <v>9</v>
      </c>
      <c r="N154" s="682">
        <f t="shared" si="6"/>
        <v>9</v>
      </c>
      <c r="O154" s="754"/>
      <c r="P154" s="754"/>
      <c r="Q154" s="754" t="s">
        <v>1607</v>
      </c>
      <c r="R154" s="754" t="s">
        <v>2287</v>
      </c>
      <c r="S154" s="729" t="s">
        <v>2300</v>
      </c>
      <c r="T154" s="362"/>
      <c r="U154" s="363"/>
      <c r="V154" s="651"/>
      <c r="W154" s="651"/>
      <c r="X154" s="651"/>
      <c r="Y154" s="366"/>
      <c r="Z154" s="367"/>
      <c r="AA154" s="367"/>
    </row>
    <row r="155" spans="2:27" ht="21.75" customHeight="1" x14ac:dyDescent="0.15">
      <c r="B155" s="716">
        <v>149</v>
      </c>
      <c r="C155" s="704" t="s">
        <v>2272</v>
      </c>
      <c r="D155" s="704" t="s">
        <v>2273</v>
      </c>
      <c r="E155" s="704" t="s">
        <v>2275</v>
      </c>
      <c r="F155" s="717" t="s">
        <v>1482</v>
      </c>
      <c r="G155" s="718" t="s">
        <v>396</v>
      </c>
      <c r="H155" s="731">
        <v>53</v>
      </c>
      <c r="I155" s="731">
        <v>29</v>
      </c>
      <c r="J155" s="720" t="s">
        <v>1940</v>
      </c>
      <c r="K155" s="716" t="s">
        <v>396</v>
      </c>
      <c r="L155" s="721">
        <v>27</v>
      </c>
      <c r="M155" s="722">
        <v>27</v>
      </c>
      <c r="N155" s="682">
        <f t="shared" si="6"/>
        <v>-2</v>
      </c>
      <c r="O155" s="754" t="s">
        <v>1606</v>
      </c>
      <c r="P155" s="754" t="s">
        <v>2286</v>
      </c>
      <c r="Q155" s="754" t="s">
        <v>1606</v>
      </c>
      <c r="R155" s="754" t="s">
        <v>2286</v>
      </c>
      <c r="S155" s="729"/>
      <c r="T155" s="362"/>
      <c r="U155" s="363"/>
      <c r="V155" s="651"/>
      <c r="W155" s="651"/>
      <c r="X155" s="651"/>
      <c r="Y155" s="366"/>
      <c r="Z155" s="367"/>
      <c r="AA155" s="367"/>
    </row>
    <row r="156" spans="2:27" ht="21.75" customHeight="1" x14ac:dyDescent="0.15">
      <c r="B156" s="716">
        <v>150</v>
      </c>
      <c r="C156" s="704" t="s">
        <v>2272</v>
      </c>
      <c r="D156" s="704" t="s">
        <v>2273</v>
      </c>
      <c r="E156" s="704" t="s">
        <v>2275</v>
      </c>
      <c r="F156" s="717" t="s">
        <v>1483</v>
      </c>
      <c r="G156" s="718" t="s">
        <v>312</v>
      </c>
      <c r="H156" s="731">
        <v>401</v>
      </c>
      <c r="I156" s="731">
        <v>401</v>
      </c>
      <c r="J156" s="717" t="s">
        <v>1483</v>
      </c>
      <c r="K156" s="718" t="s">
        <v>312</v>
      </c>
      <c r="L156" s="731">
        <v>401</v>
      </c>
      <c r="M156" s="731">
        <v>401</v>
      </c>
      <c r="N156" s="682">
        <f t="shared" si="6"/>
        <v>0</v>
      </c>
      <c r="O156" s="754" t="s">
        <v>447</v>
      </c>
      <c r="P156" s="754" t="s">
        <v>964</v>
      </c>
      <c r="Q156" s="727" t="s">
        <v>447</v>
      </c>
      <c r="R156" s="727" t="s">
        <v>1852</v>
      </c>
      <c r="S156" s="729"/>
      <c r="T156" s="362"/>
      <c r="U156" s="363"/>
      <c r="V156" s="651"/>
      <c r="W156" s="651"/>
      <c r="X156" s="651"/>
      <c r="Y156" s="366"/>
      <c r="Z156" s="367"/>
      <c r="AA156" s="367"/>
    </row>
    <row r="157" spans="2:27" ht="21.75" customHeight="1" x14ac:dyDescent="0.15">
      <c r="B157" s="716">
        <v>151</v>
      </c>
      <c r="C157" s="704" t="s">
        <v>2272</v>
      </c>
      <c r="D157" s="704" t="s">
        <v>2273</v>
      </c>
      <c r="E157" s="704" t="s">
        <v>2275</v>
      </c>
      <c r="F157" s="717" t="s">
        <v>1484</v>
      </c>
      <c r="G157" s="718" t="s">
        <v>184</v>
      </c>
      <c r="H157" s="731">
        <v>3499</v>
      </c>
      <c r="I157" s="731">
        <v>875</v>
      </c>
      <c r="J157" s="683" t="s">
        <v>1941</v>
      </c>
      <c r="K157" s="716" t="s">
        <v>184</v>
      </c>
      <c r="L157" s="721">
        <v>785</v>
      </c>
      <c r="M157" s="722">
        <v>785</v>
      </c>
      <c r="N157" s="682">
        <f t="shared" si="6"/>
        <v>-90</v>
      </c>
      <c r="O157" s="754" t="s">
        <v>1607</v>
      </c>
      <c r="P157" s="754" t="s">
        <v>2287</v>
      </c>
      <c r="Q157" s="754" t="s">
        <v>1607</v>
      </c>
      <c r="R157" s="754" t="s">
        <v>2287</v>
      </c>
      <c r="S157" s="729"/>
      <c r="T157" s="362"/>
      <c r="U157" s="363"/>
      <c r="V157" s="651"/>
      <c r="W157" s="651"/>
      <c r="X157" s="651"/>
      <c r="Y157" s="366"/>
      <c r="Z157" s="367"/>
      <c r="AA157" s="367"/>
    </row>
    <row r="158" spans="2:27" ht="21.75" customHeight="1" x14ac:dyDescent="0.15">
      <c r="B158" s="716">
        <v>152</v>
      </c>
      <c r="C158" s="704" t="s">
        <v>2272</v>
      </c>
      <c r="D158" s="704" t="s">
        <v>2273</v>
      </c>
      <c r="E158" s="704" t="s">
        <v>2275</v>
      </c>
      <c r="F158" s="717" t="s">
        <v>1485</v>
      </c>
      <c r="G158" s="718" t="s">
        <v>312</v>
      </c>
      <c r="H158" s="731">
        <v>774</v>
      </c>
      <c r="I158" s="731">
        <v>774</v>
      </c>
      <c r="J158" s="726">
        <v>800</v>
      </c>
      <c r="K158" s="716" t="s">
        <v>312</v>
      </c>
      <c r="L158" s="721">
        <v>774</v>
      </c>
      <c r="M158" s="722">
        <v>774</v>
      </c>
      <c r="N158" s="682">
        <f t="shared" si="6"/>
        <v>0</v>
      </c>
      <c r="O158" s="754" t="s">
        <v>90</v>
      </c>
      <c r="P158" s="751" t="s">
        <v>91</v>
      </c>
      <c r="Q158" s="727" t="s">
        <v>90</v>
      </c>
      <c r="R158" s="727" t="s">
        <v>91</v>
      </c>
      <c r="S158" s="714"/>
      <c r="T158" s="362"/>
      <c r="U158" s="363"/>
      <c r="V158" s="651"/>
      <c r="W158" s="651"/>
      <c r="X158" s="651"/>
      <c r="Y158" s="366"/>
      <c r="Z158" s="367"/>
      <c r="AA158" s="367"/>
    </row>
    <row r="159" spans="2:27" ht="21.75" customHeight="1" x14ac:dyDescent="0.15">
      <c r="B159" s="716">
        <v>153</v>
      </c>
      <c r="C159" s="704" t="s">
        <v>2272</v>
      </c>
      <c r="D159" s="704" t="s">
        <v>2273</v>
      </c>
      <c r="E159" s="704" t="s">
        <v>2275</v>
      </c>
      <c r="F159" s="717" t="s">
        <v>1486</v>
      </c>
      <c r="G159" s="718" t="s">
        <v>312</v>
      </c>
      <c r="H159" s="731">
        <v>6</v>
      </c>
      <c r="I159" s="731">
        <v>6</v>
      </c>
      <c r="J159" s="720" t="s">
        <v>1486</v>
      </c>
      <c r="K159" s="716" t="s">
        <v>312</v>
      </c>
      <c r="L159" s="721">
        <v>6</v>
      </c>
      <c r="M159" s="722">
        <v>6</v>
      </c>
      <c r="N159" s="682">
        <f t="shared" si="6"/>
        <v>0</v>
      </c>
      <c r="O159" s="754" t="s">
        <v>447</v>
      </c>
      <c r="P159" s="754" t="s">
        <v>964</v>
      </c>
      <c r="Q159" s="727" t="s">
        <v>447</v>
      </c>
      <c r="R159" s="727" t="s">
        <v>1852</v>
      </c>
      <c r="S159" s="714"/>
      <c r="T159" s="362"/>
      <c r="U159" s="363"/>
      <c r="V159" s="651"/>
      <c r="W159" s="651"/>
      <c r="X159" s="651"/>
      <c r="Y159" s="366"/>
      <c r="Z159" s="367"/>
      <c r="AA159" s="367"/>
    </row>
    <row r="160" spans="2:27" ht="21.75" customHeight="1" x14ac:dyDescent="0.15">
      <c r="B160" s="716">
        <v>154</v>
      </c>
      <c r="C160" s="704" t="s">
        <v>2272</v>
      </c>
      <c r="D160" s="704" t="s">
        <v>2273</v>
      </c>
      <c r="E160" s="704" t="s">
        <v>2275</v>
      </c>
      <c r="F160" s="717" t="s">
        <v>1487</v>
      </c>
      <c r="G160" s="718" t="s">
        <v>312</v>
      </c>
      <c r="H160" s="731">
        <v>161</v>
      </c>
      <c r="I160" s="731">
        <v>161</v>
      </c>
      <c r="J160" s="726" t="s">
        <v>1487</v>
      </c>
      <c r="K160" s="716" t="s">
        <v>312</v>
      </c>
      <c r="L160" s="721">
        <v>161</v>
      </c>
      <c r="M160" s="722">
        <v>161</v>
      </c>
      <c r="N160" s="682">
        <f t="shared" si="6"/>
        <v>0</v>
      </c>
      <c r="O160" s="754" t="s">
        <v>447</v>
      </c>
      <c r="P160" s="754" t="s">
        <v>964</v>
      </c>
      <c r="Q160" s="727" t="s">
        <v>447</v>
      </c>
      <c r="R160" s="727" t="s">
        <v>1852</v>
      </c>
      <c r="S160" s="714"/>
      <c r="T160" s="362"/>
      <c r="U160" s="363"/>
      <c r="V160" s="651"/>
      <c r="W160" s="651"/>
      <c r="X160" s="651"/>
      <c r="Y160" s="366"/>
      <c r="Z160" s="367"/>
      <c r="AA160" s="367"/>
    </row>
    <row r="161" spans="2:27" ht="21.75" customHeight="1" x14ac:dyDescent="0.15">
      <c r="B161" s="716">
        <v>155</v>
      </c>
      <c r="C161" s="704" t="s">
        <v>2272</v>
      </c>
      <c r="D161" s="704" t="s">
        <v>2273</v>
      </c>
      <c r="E161" s="704" t="s">
        <v>2275</v>
      </c>
      <c r="F161" s="717" t="s">
        <v>1488</v>
      </c>
      <c r="G161" s="718" t="s">
        <v>312</v>
      </c>
      <c r="H161" s="731">
        <v>790</v>
      </c>
      <c r="I161" s="731">
        <v>790</v>
      </c>
      <c r="J161" s="726" t="s">
        <v>1488</v>
      </c>
      <c r="K161" s="716" t="s">
        <v>312</v>
      </c>
      <c r="L161" s="721">
        <v>790</v>
      </c>
      <c r="M161" s="722">
        <v>790</v>
      </c>
      <c r="N161" s="682">
        <f t="shared" si="6"/>
        <v>0</v>
      </c>
      <c r="O161" s="754" t="s">
        <v>447</v>
      </c>
      <c r="P161" s="754" t="s">
        <v>964</v>
      </c>
      <c r="Q161" s="727" t="s">
        <v>447</v>
      </c>
      <c r="R161" s="727" t="s">
        <v>1852</v>
      </c>
      <c r="S161" s="714"/>
      <c r="T161" s="362"/>
      <c r="U161" s="363"/>
      <c r="V161" s="651"/>
      <c r="W161" s="651"/>
      <c r="X161" s="651"/>
      <c r="Y161" s="366"/>
      <c r="Z161" s="367"/>
      <c r="AA161" s="367"/>
    </row>
    <row r="162" spans="2:27" ht="21.75" customHeight="1" x14ac:dyDescent="0.15">
      <c r="B162" s="716">
        <v>156</v>
      </c>
      <c r="C162" s="704" t="s">
        <v>2272</v>
      </c>
      <c r="D162" s="704" t="s">
        <v>2273</v>
      </c>
      <c r="E162" s="704" t="s">
        <v>2275</v>
      </c>
      <c r="F162" s="717" t="s">
        <v>1489</v>
      </c>
      <c r="G162" s="718" t="s">
        <v>370</v>
      </c>
      <c r="H162" s="731">
        <v>20947</v>
      </c>
      <c r="I162" s="731">
        <v>558</v>
      </c>
      <c r="J162" s="726" t="s">
        <v>1942</v>
      </c>
      <c r="K162" s="716" t="s">
        <v>370</v>
      </c>
      <c r="L162" s="721">
        <v>599</v>
      </c>
      <c r="M162" s="722">
        <v>599</v>
      </c>
      <c r="N162" s="682">
        <f t="shared" si="6"/>
        <v>41</v>
      </c>
      <c r="O162" s="754" t="s">
        <v>1608</v>
      </c>
      <c r="P162" s="754" t="s">
        <v>1609</v>
      </c>
      <c r="Q162" s="754" t="s">
        <v>1608</v>
      </c>
      <c r="R162" s="754" t="s">
        <v>1609</v>
      </c>
      <c r="S162" s="714"/>
      <c r="T162" s="362"/>
      <c r="U162" s="363"/>
      <c r="V162" s="651"/>
      <c r="W162" s="651"/>
      <c r="X162" s="651"/>
      <c r="Y162" s="366"/>
      <c r="Z162" s="367"/>
      <c r="AA162" s="367"/>
    </row>
    <row r="163" spans="2:27" ht="21.75" customHeight="1" x14ac:dyDescent="0.15">
      <c r="B163" s="716">
        <v>157</v>
      </c>
      <c r="C163" s="704" t="s">
        <v>2272</v>
      </c>
      <c r="D163" s="704" t="s">
        <v>2273</v>
      </c>
      <c r="E163" s="704" t="s">
        <v>2275</v>
      </c>
      <c r="F163" s="717" t="s">
        <v>1490</v>
      </c>
      <c r="G163" s="718" t="s">
        <v>315</v>
      </c>
      <c r="H163" s="731">
        <v>3604</v>
      </c>
      <c r="I163" s="731">
        <v>247</v>
      </c>
      <c r="J163" s="726" t="s">
        <v>1943</v>
      </c>
      <c r="K163" s="716" t="s">
        <v>315</v>
      </c>
      <c r="L163" s="721">
        <v>33</v>
      </c>
      <c r="M163" s="722">
        <v>33</v>
      </c>
      <c r="N163" s="682">
        <f t="shared" si="6"/>
        <v>-214</v>
      </c>
      <c r="O163" s="754" t="s">
        <v>90</v>
      </c>
      <c r="P163" s="751" t="s">
        <v>91</v>
      </c>
      <c r="Q163" s="754" t="s">
        <v>90</v>
      </c>
      <c r="R163" s="751" t="s">
        <v>91</v>
      </c>
      <c r="S163" s="714"/>
      <c r="T163" s="362"/>
      <c r="U163" s="363"/>
      <c r="V163" s="651"/>
      <c r="W163" s="651"/>
      <c r="X163" s="651"/>
      <c r="Y163" s="366"/>
      <c r="Z163" s="367"/>
      <c r="AA163" s="367"/>
    </row>
    <row r="164" spans="2:27" ht="21.75" customHeight="1" x14ac:dyDescent="0.15">
      <c r="B164" s="716">
        <v>158</v>
      </c>
      <c r="C164" s="704" t="s">
        <v>2272</v>
      </c>
      <c r="D164" s="704" t="s">
        <v>2273</v>
      </c>
      <c r="E164" s="704" t="s">
        <v>2275</v>
      </c>
      <c r="F164" s="717"/>
      <c r="G164" s="718"/>
      <c r="H164" s="731"/>
      <c r="I164" s="731"/>
      <c r="J164" s="726" t="s">
        <v>1944</v>
      </c>
      <c r="K164" s="716" t="s">
        <v>315</v>
      </c>
      <c r="L164" s="721">
        <v>204</v>
      </c>
      <c r="M164" s="722">
        <v>204</v>
      </c>
      <c r="N164" s="682">
        <f t="shared" si="6"/>
        <v>204</v>
      </c>
      <c r="O164" s="754"/>
      <c r="P164" s="751"/>
      <c r="Q164" s="754" t="s">
        <v>90</v>
      </c>
      <c r="R164" s="751" t="s">
        <v>91</v>
      </c>
      <c r="S164" s="714"/>
      <c r="T164" s="362"/>
      <c r="U164" s="363"/>
      <c r="V164" s="651"/>
      <c r="W164" s="651"/>
      <c r="X164" s="651"/>
      <c r="Y164" s="366"/>
      <c r="Z164" s="367"/>
      <c r="AA164" s="367"/>
    </row>
    <row r="165" spans="2:27" ht="21.75" customHeight="1" x14ac:dyDescent="0.15">
      <c r="B165" s="716">
        <v>159</v>
      </c>
      <c r="C165" s="704" t="s">
        <v>2272</v>
      </c>
      <c r="D165" s="704" t="s">
        <v>2273</v>
      </c>
      <c r="E165" s="704" t="s">
        <v>2275</v>
      </c>
      <c r="F165" s="717" t="s">
        <v>1491</v>
      </c>
      <c r="G165" s="718" t="s">
        <v>312</v>
      </c>
      <c r="H165" s="731">
        <v>3355</v>
      </c>
      <c r="I165" s="731">
        <v>1281</v>
      </c>
      <c r="J165" s="720" t="s">
        <v>1945</v>
      </c>
      <c r="K165" s="716" t="s">
        <v>312</v>
      </c>
      <c r="L165" s="721">
        <v>1312</v>
      </c>
      <c r="M165" s="722">
        <v>1312</v>
      </c>
      <c r="N165" s="682">
        <f t="shared" si="6"/>
        <v>31</v>
      </c>
      <c r="O165" s="754" t="s">
        <v>90</v>
      </c>
      <c r="P165" s="751" t="s">
        <v>91</v>
      </c>
      <c r="Q165" s="754" t="s">
        <v>90</v>
      </c>
      <c r="R165" s="751" t="s">
        <v>91</v>
      </c>
      <c r="S165" s="714"/>
      <c r="T165" s="362"/>
      <c r="U165" s="363"/>
      <c r="V165" s="651"/>
      <c r="W165" s="651"/>
      <c r="X165" s="651"/>
      <c r="Y165" s="366"/>
      <c r="Z165" s="367"/>
      <c r="AA165" s="367"/>
    </row>
    <row r="166" spans="2:27" ht="21.75" customHeight="1" x14ac:dyDescent="0.15">
      <c r="B166" s="716">
        <v>160</v>
      </c>
      <c r="C166" s="704" t="s">
        <v>2272</v>
      </c>
      <c r="D166" s="704" t="s">
        <v>2273</v>
      </c>
      <c r="E166" s="704" t="s">
        <v>2275</v>
      </c>
      <c r="F166" s="717" t="s">
        <v>1492</v>
      </c>
      <c r="G166" s="718" t="s">
        <v>184</v>
      </c>
      <c r="H166" s="731">
        <v>320</v>
      </c>
      <c r="I166" s="731">
        <v>257</v>
      </c>
      <c r="J166" s="726" t="s">
        <v>1946</v>
      </c>
      <c r="K166" s="716" t="s">
        <v>184</v>
      </c>
      <c r="L166" s="721">
        <v>263</v>
      </c>
      <c r="M166" s="722">
        <v>263</v>
      </c>
      <c r="N166" s="682">
        <f t="shared" si="6"/>
        <v>6</v>
      </c>
      <c r="O166" s="754" t="s">
        <v>1610</v>
      </c>
      <c r="P166" s="754" t="s">
        <v>1611</v>
      </c>
      <c r="Q166" s="754" t="s">
        <v>1610</v>
      </c>
      <c r="R166" s="754" t="s">
        <v>1611</v>
      </c>
      <c r="S166" s="714"/>
      <c r="T166" s="362"/>
      <c r="U166" s="363"/>
      <c r="V166" s="651"/>
      <c r="W166" s="651"/>
      <c r="X166" s="651"/>
      <c r="Y166" s="366"/>
      <c r="Z166" s="367"/>
      <c r="AA166" s="367"/>
    </row>
    <row r="167" spans="2:27" ht="21.75" customHeight="1" x14ac:dyDescent="0.15">
      <c r="B167" s="716">
        <v>161</v>
      </c>
      <c r="C167" s="704" t="s">
        <v>2272</v>
      </c>
      <c r="D167" s="704" t="s">
        <v>2273</v>
      </c>
      <c r="E167" s="704" t="s">
        <v>2275</v>
      </c>
      <c r="F167" s="717" t="s">
        <v>1493</v>
      </c>
      <c r="G167" s="718" t="s">
        <v>184</v>
      </c>
      <c r="H167" s="731">
        <v>278</v>
      </c>
      <c r="I167" s="731">
        <v>149</v>
      </c>
      <c r="J167" s="726" t="s">
        <v>1947</v>
      </c>
      <c r="K167" s="716" t="s">
        <v>184</v>
      </c>
      <c r="L167" s="721">
        <v>159</v>
      </c>
      <c r="M167" s="722">
        <v>159</v>
      </c>
      <c r="N167" s="682">
        <f t="shared" si="6"/>
        <v>10</v>
      </c>
      <c r="O167" s="754" t="s">
        <v>1610</v>
      </c>
      <c r="P167" s="754" t="s">
        <v>1611</v>
      </c>
      <c r="Q167" s="754" t="s">
        <v>1610</v>
      </c>
      <c r="R167" s="754" t="s">
        <v>1611</v>
      </c>
      <c r="S167" s="714"/>
      <c r="T167" s="362"/>
      <c r="U167" s="363"/>
      <c r="V167" s="651"/>
      <c r="W167" s="651"/>
      <c r="X167" s="651"/>
      <c r="Y167" s="366"/>
      <c r="Z167" s="367"/>
      <c r="AA167" s="367"/>
    </row>
    <row r="168" spans="2:27" ht="21.75" customHeight="1" x14ac:dyDescent="0.15">
      <c r="B168" s="716">
        <v>162</v>
      </c>
      <c r="C168" s="704" t="s">
        <v>2272</v>
      </c>
      <c r="D168" s="704" t="s">
        <v>2273</v>
      </c>
      <c r="E168" s="704" t="s">
        <v>2275</v>
      </c>
      <c r="F168" s="717" t="s">
        <v>1494</v>
      </c>
      <c r="G168" s="718" t="s">
        <v>184</v>
      </c>
      <c r="H168" s="731">
        <v>1667</v>
      </c>
      <c r="I168" s="731">
        <v>471</v>
      </c>
      <c r="J168" s="730" t="s">
        <v>1948</v>
      </c>
      <c r="K168" s="716" t="s">
        <v>184</v>
      </c>
      <c r="L168" s="721">
        <v>527</v>
      </c>
      <c r="M168" s="722">
        <v>527</v>
      </c>
      <c r="N168" s="682">
        <f t="shared" si="6"/>
        <v>56</v>
      </c>
      <c r="O168" s="754" t="s">
        <v>1610</v>
      </c>
      <c r="P168" s="754" t="s">
        <v>1612</v>
      </c>
      <c r="Q168" s="754" t="s">
        <v>1610</v>
      </c>
      <c r="R168" s="754" t="s">
        <v>1611</v>
      </c>
      <c r="S168" s="714"/>
      <c r="T168" s="362"/>
      <c r="U168" s="363"/>
      <c r="V168" s="651"/>
      <c r="W168" s="651"/>
      <c r="X168" s="651"/>
      <c r="Y168" s="366"/>
      <c r="Z168" s="367"/>
      <c r="AA168" s="367"/>
    </row>
    <row r="169" spans="2:27" ht="21.75" customHeight="1" x14ac:dyDescent="0.15">
      <c r="B169" s="716">
        <v>163</v>
      </c>
      <c r="C169" s="704" t="s">
        <v>2272</v>
      </c>
      <c r="D169" s="704" t="s">
        <v>2273</v>
      </c>
      <c r="E169" s="704" t="s">
        <v>2275</v>
      </c>
      <c r="F169" s="717" t="s">
        <v>1495</v>
      </c>
      <c r="G169" s="718" t="s">
        <v>312</v>
      </c>
      <c r="H169" s="731">
        <v>583</v>
      </c>
      <c r="I169" s="731">
        <v>583</v>
      </c>
      <c r="J169" s="755" t="s">
        <v>1495</v>
      </c>
      <c r="K169" s="716" t="s">
        <v>312</v>
      </c>
      <c r="L169" s="721">
        <v>583</v>
      </c>
      <c r="M169" s="722">
        <v>583</v>
      </c>
      <c r="N169" s="682">
        <f t="shared" si="6"/>
        <v>0</v>
      </c>
      <c r="O169" s="754" t="s">
        <v>447</v>
      </c>
      <c r="P169" s="754" t="s">
        <v>964</v>
      </c>
      <c r="Q169" s="727" t="s">
        <v>447</v>
      </c>
      <c r="R169" s="727" t="s">
        <v>1852</v>
      </c>
      <c r="S169" s="714"/>
      <c r="T169" s="362"/>
      <c r="U169" s="363"/>
      <c r="V169" s="651"/>
      <c r="W169" s="651"/>
      <c r="X169" s="651"/>
      <c r="Y169" s="366"/>
      <c r="Z169" s="367"/>
      <c r="AA169" s="367"/>
    </row>
    <row r="170" spans="2:27" ht="21.75" customHeight="1" x14ac:dyDescent="0.15">
      <c r="B170" s="716">
        <v>164</v>
      </c>
      <c r="C170" s="704" t="s">
        <v>2272</v>
      </c>
      <c r="D170" s="704" t="s">
        <v>2273</v>
      </c>
      <c r="E170" s="704" t="s">
        <v>2275</v>
      </c>
      <c r="F170" s="717" t="s">
        <v>1496</v>
      </c>
      <c r="G170" s="718" t="s">
        <v>184</v>
      </c>
      <c r="H170" s="731">
        <v>871</v>
      </c>
      <c r="I170" s="731">
        <v>144</v>
      </c>
      <c r="J170" s="755" t="s">
        <v>1949</v>
      </c>
      <c r="K170" s="716" t="s">
        <v>184</v>
      </c>
      <c r="L170" s="721">
        <v>166</v>
      </c>
      <c r="M170" s="722">
        <v>166</v>
      </c>
      <c r="N170" s="682">
        <f t="shared" si="6"/>
        <v>22</v>
      </c>
      <c r="O170" s="754" t="s">
        <v>1613</v>
      </c>
      <c r="P170" s="754" t="s">
        <v>2288</v>
      </c>
      <c r="Q170" s="754" t="s">
        <v>1613</v>
      </c>
      <c r="R170" s="754" t="s">
        <v>2289</v>
      </c>
      <c r="S170" s="714"/>
      <c r="T170" s="362"/>
      <c r="U170" s="363"/>
      <c r="V170" s="651"/>
      <c r="W170" s="651"/>
      <c r="X170" s="651"/>
      <c r="Y170" s="366"/>
      <c r="Z170" s="367"/>
      <c r="AA170" s="367"/>
    </row>
    <row r="171" spans="2:27" ht="21.75" customHeight="1" x14ac:dyDescent="0.15">
      <c r="B171" s="716">
        <v>165</v>
      </c>
      <c r="C171" s="704" t="s">
        <v>2272</v>
      </c>
      <c r="D171" s="704" t="s">
        <v>2273</v>
      </c>
      <c r="E171" s="704" t="s">
        <v>2275</v>
      </c>
      <c r="F171" s="717" t="s">
        <v>1497</v>
      </c>
      <c r="G171" s="718" t="s">
        <v>184</v>
      </c>
      <c r="H171" s="731">
        <v>1963</v>
      </c>
      <c r="I171" s="731">
        <v>96</v>
      </c>
      <c r="J171" s="720" t="s">
        <v>1950</v>
      </c>
      <c r="K171" s="716" t="s">
        <v>184</v>
      </c>
      <c r="L171" s="721">
        <v>123</v>
      </c>
      <c r="M171" s="722">
        <v>123</v>
      </c>
      <c r="N171" s="682">
        <f t="shared" si="6"/>
        <v>27</v>
      </c>
      <c r="O171" s="754" t="s">
        <v>1614</v>
      </c>
      <c r="P171" s="754" t="s">
        <v>1615</v>
      </c>
      <c r="Q171" s="754" t="s">
        <v>1614</v>
      </c>
      <c r="R171" s="754" t="s">
        <v>1615</v>
      </c>
      <c r="S171" s="714"/>
      <c r="T171" s="362"/>
      <c r="U171" s="363"/>
      <c r="V171" s="651"/>
      <c r="W171" s="651"/>
      <c r="X171" s="651"/>
      <c r="Y171" s="366"/>
      <c r="Z171" s="367"/>
      <c r="AA171" s="367"/>
    </row>
    <row r="172" spans="2:27" ht="21.75" customHeight="1" x14ac:dyDescent="0.15">
      <c r="B172" s="716">
        <v>166</v>
      </c>
      <c r="C172" s="704" t="s">
        <v>2272</v>
      </c>
      <c r="D172" s="704" t="s">
        <v>2273</v>
      </c>
      <c r="E172" s="704" t="s">
        <v>2275</v>
      </c>
      <c r="F172" s="717" t="s">
        <v>1498</v>
      </c>
      <c r="G172" s="718" t="s">
        <v>312</v>
      </c>
      <c r="H172" s="731">
        <v>50</v>
      </c>
      <c r="I172" s="731">
        <v>50</v>
      </c>
      <c r="J172" s="720" t="s">
        <v>1498</v>
      </c>
      <c r="K172" s="716" t="s">
        <v>312</v>
      </c>
      <c r="L172" s="721">
        <v>50</v>
      </c>
      <c r="M172" s="722">
        <v>50</v>
      </c>
      <c r="N172" s="682">
        <f t="shared" si="6"/>
        <v>0</v>
      </c>
      <c r="O172" s="754" t="s">
        <v>447</v>
      </c>
      <c r="P172" s="754" t="s">
        <v>964</v>
      </c>
      <c r="Q172" s="727" t="s">
        <v>447</v>
      </c>
      <c r="R172" s="727" t="s">
        <v>1852</v>
      </c>
      <c r="S172" s="714"/>
      <c r="T172" s="362"/>
      <c r="U172" s="363"/>
      <c r="V172" s="651"/>
      <c r="W172" s="651"/>
      <c r="X172" s="651"/>
      <c r="Y172" s="366"/>
      <c r="Z172" s="367"/>
      <c r="AA172" s="367"/>
    </row>
    <row r="173" spans="2:27" ht="21.75" customHeight="1" x14ac:dyDescent="0.15">
      <c r="B173" s="716">
        <v>167</v>
      </c>
      <c r="C173" s="704" t="s">
        <v>2272</v>
      </c>
      <c r="D173" s="704" t="s">
        <v>2273</v>
      </c>
      <c r="E173" s="704" t="s">
        <v>2275</v>
      </c>
      <c r="F173" s="717" t="s">
        <v>1499</v>
      </c>
      <c r="G173" s="718" t="s">
        <v>312</v>
      </c>
      <c r="H173" s="731">
        <v>50</v>
      </c>
      <c r="I173" s="731">
        <v>50</v>
      </c>
      <c r="J173" s="720">
        <v>561</v>
      </c>
      <c r="K173" s="716" t="s">
        <v>312</v>
      </c>
      <c r="L173" s="721">
        <v>50</v>
      </c>
      <c r="M173" s="722">
        <v>50</v>
      </c>
      <c r="N173" s="682">
        <f t="shared" si="6"/>
        <v>0</v>
      </c>
      <c r="O173" s="754" t="s">
        <v>447</v>
      </c>
      <c r="P173" s="754" t="s">
        <v>964</v>
      </c>
      <c r="Q173" s="727" t="s">
        <v>447</v>
      </c>
      <c r="R173" s="727" t="s">
        <v>1852</v>
      </c>
      <c r="S173" s="714"/>
      <c r="T173" s="362"/>
      <c r="U173" s="363"/>
      <c r="V173" s="651"/>
      <c r="W173" s="651"/>
      <c r="X173" s="651"/>
      <c r="Y173" s="366"/>
      <c r="Z173" s="367"/>
      <c r="AA173" s="367"/>
    </row>
    <row r="174" spans="2:27" ht="21.75" customHeight="1" x14ac:dyDescent="0.15">
      <c r="B174" s="716">
        <v>168</v>
      </c>
      <c r="C174" s="704" t="s">
        <v>2272</v>
      </c>
      <c r="D174" s="704" t="s">
        <v>2273</v>
      </c>
      <c r="E174" s="704" t="s">
        <v>2275</v>
      </c>
      <c r="F174" s="717" t="s">
        <v>1500</v>
      </c>
      <c r="G174" s="718" t="s">
        <v>312</v>
      </c>
      <c r="H174" s="731">
        <v>68</v>
      </c>
      <c r="I174" s="731">
        <v>68</v>
      </c>
      <c r="J174" s="720" t="s">
        <v>1500</v>
      </c>
      <c r="K174" s="716" t="s">
        <v>312</v>
      </c>
      <c r="L174" s="721">
        <v>68</v>
      </c>
      <c r="M174" s="722">
        <v>68</v>
      </c>
      <c r="N174" s="682">
        <f t="shared" si="6"/>
        <v>0</v>
      </c>
      <c r="O174" s="754" t="s">
        <v>447</v>
      </c>
      <c r="P174" s="754" t="s">
        <v>964</v>
      </c>
      <c r="Q174" s="727" t="s">
        <v>447</v>
      </c>
      <c r="R174" s="727" t="s">
        <v>1852</v>
      </c>
      <c r="S174" s="714"/>
      <c r="T174" s="362"/>
      <c r="U174" s="363"/>
      <c r="V174" s="651"/>
      <c r="W174" s="651"/>
      <c r="X174" s="651"/>
      <c r="Y174" s="366"/>
      <c r="Z174" s="367"/>
      <c r="AA174" s="367"/>
    </row>
    <row r="175" spans="2:27" ht="21.75" customHeight="1" x14ac:dyDescent="0.15">
      <c r="B175" s="716">
        <v>169</v>
      </c>
      <c r="C175" s="704" t="s">
        <v>2272</v>
      </c>
      <c r="D175" s="704" t="s">
        <v>2273</v>
      </c>
      <c r="E175" s="704" t="s">
        <v>2275</v>
      </c>
      <c r="F175" s="717" t="s">
        <v>1501</v>
      </c>
      <c r="G175" s="718" t="s">
        <v>184</v>
      </c>
      <c r="H175" s="731">
        <v>6242</v>
      </c>
      <c r="I175" s="731">
        <v>165</v>
      </c>
      <c r="J175" s="720" t="s">
        <v>1951</v>
      </c>
      <c r="K175" s="716" t="s">
        <v>184</v>
      </c>
      <c r="L175" s="721">
        <v>209</v>
      </c>
      <c r="M175" s="722">
        <v>209</v>
      </c>
      <c r="N175" s="682">
        <f t="shared" si="6"/>
        <v>44</v>
      </c>
      <c r="O175" s="754" t="s">
        <v>1616</v>
      </c>
      <c r="P175" s="754" t="s">
        <v>1615</v>
      </c>
      <c r="Q175" s="754" t="s">
        <v>1616</v>
      </c>
      <c r="R175" s="754" t="s">
        <v>1615</v>
      </c>
      <c r="S175" s="714"/>
      <c r="T175" s="362"/>
      <c r="U175" s="363"/>
      <c r="V175" s="651"/>
      <c r="W175" s="651"/>
      <c r="X175" s="651"/>
      <c r="Y175" s="366"/>
      <c r="Z175" s="367"/>
      <c r="AA175" s="367"/>
    </row>
    <row r="176" spans="2:27" ht="21.75" customHeight="1" x14ac:dyDescent="0.15">
      <c r="B176" s="716">
        <v>170</v>
      </c>
      <c r="C176" s="704" t="s">
        <v>2272</v>
      </c>
      <c r="D176" s="704" t="s">
        <v>2273</v>
      </c>
      <c r="E176" s="704" t="s">
        <v>2275</v>
      </c>
      <c r="F176" s="717" t="s">
        <v>1502</v>
      </c>
      <c r="G176" s="718" t="s">
        <v>312</v>
      </c>
      <c r="H176" s="731">
        <v>82</v>
      </c>
      <c r="I176" s="731">
        <v>82</v>
      </c>
      <c r="J176" s="720" t="s">
        <v>1502</v>
      </c>
      <c r="K176" s="716" t="s">
        <v>312</v>
      </c>
      <c r="L176" s="721">
        <v>82</v>
      </c>
      <c r="M176" s="722">
        <v>82</v>
      </c>
      <c r="N176" s="682">
        <f t="shared" si="6"/>
        <v>0</v>
      </c>
      <c r="O176" s="754" t="s">
        <v>447</v>
      </c>
      <c r="P176" s="754" t="s">
        <v>964</v>
      </c>
      <c r="Q176" s="727" t="s">
        <v>447</v>
      </c>
      <c r="R176" s="727" t="s">
        <v>1852</v>
      </c>
      <c r="S176" s="714"/>
      <c r="T176" s="362"/>
      <c r="U176" s="363"/>
      <c r="V176" s="651"/>
      <c r="W176" s="651"/>
      <c r="X176" s="651"/>
      <c r="Y176" s="366"/>
      <c r="Z176" s="367"/>
      <c r="AA176" s="367"/>
    </row>
    <row r="177" spans="2:27" ht="21.75" customHeight="1" x14ac:dyDescent="0.15">
      <c r="B177" s="716">
        <v>171</v>
      </c>
      <c r="C177" s="704" t="s">
        <v>2272</v>
      </c>
      <c r="D177" s="704" t="s">
        <v>2273</v>
      </c>
      <c r="E177" s="704" t="s">
        <v>2275</v>
      </c>
      <c r="F177" s="717" t="s">
        <v>1503</v>
      </c>
      <c r="G177" s="718" t="s">
        <v>321</v>
      </c>
      <c r="H177" s="731">
        <v>99</v>
      </c>
      <c r="I177" s="731">
        <v>7</v>
      </c>
      <c r="J177" s="720" t="s">
        <v>1952</v>
      </c>
      <c r="K177" s="716" t="s">
        <v>321</v>
      </c>
      <c r="L177" s="721">
        <v>10</v>
      </c>
      <c r="M177" s="722">
        <v>10</v>
      </c>
      <c r="N177" s="682">
        <f t="shared" si="6"/>
        <v>3</v>
      </c>
      <c r="O177" s="754" t="s">
        <v>1617</v>
      </c>
      <c r="P177" s="754" t="s">
        <v>1618</v>
      </c>
      <c r="Q177" s="754" t="s">
        <v>1617</v>
      </c>
      <c r="R177" s="754" t="s">
        <v>1618</v>
      </c>
      <c r="S177" s="714"/>
      <c r="T177" s="362"/>
      <c r="U177" s="363"/>
      <c r="V177" s="651"/>
      <c r="W177" s="651"/>
      <c r="X177" s="651"/>
      <c r="Y177" s="366"/>
      <c r="Z177" s="367"/>
      <c r="AA177" s="367"/>
    </row>
    <row r="178" spans="2:27" ht="21.75" customHeight="1" x14ac:dyDescent="0.15">
      <c r="B178" s="716">
        <v>172</v>
      </c>
      <c r="C178" s="704" t="s">
        <v>2272</v>
      </c>
      <c r="D178" s="704" t="s">
        <v>2273</v>
      </c>
      <c r="E178" s="704" t="s">
        <v>2275</v>
      </c>
      <c r="F178" s="717" t="s">
        <v>1504</v>
      </c>
      <c r="G178" s="718" t="s">
        <v>312</v>
      </c>
      <c r="H178" s="731">
        <v>41</v>
      </c>
      <c r="I178" s="731">
        <v>41</v>
      </c>
      <c r="J178" s="717" t="s">
        <v>1504</v>
      </c>
      <c r="K178" s="718" t="s">
        <v>312</v>
      </c>
      <c r="L178" s="731">
        <v>41</v>
      </c>
      <c r="M178" s="731">
        <v>41</v>
      </c>
      <c r="N178" s="682">
        <f t="shared" si="6"/>
        <v>0</v>
      </c>
      <c r="O178" s="754" t="s">
        <v>447</v>
      </c>
      <c r="P178" s="754" t="s">
        <v>964</v>
      </c>
      <c r="Q178" s="727" t="s">
        <v>447</v>
      </c>
      <c r="R178" s="727" t="s">
        <v>1852</v>
      </c>
      <c r="S178" s="714"/>
      <c r="T178" s="362"/>
      <c r="U178" s="363"/>
      <c r="V178" s="651"/>
      <c r="W178" s="651"/>
      <c r="X178" s="651"/>
      <c r="Y178" s="366"/>
      <c r="Z178" s="367"/>
      <c r="AA178" s="367"/>
    </row>
    <row r="179" spans="2:27" ht="21.75" customHeight="1" x14ac:dyDescent="0.15">
      <c r="B179" s="716">
        <v>173</v>
      </c>
      <c r="C179" s="704" t="s">
        <v>2272</v>
      </c>
      <c r="D179" s="704" t="s">
        <v>2273</v>
      </c>
      <c r="E179" s="704" t="s">
        <v>2275</v>
      </c>
      <c r="F179" s="717" t="s">
        <v>1505</v>
      </c>
      <c r="G179" s="718" t="s">
        <v>321</v>
      </c>
      <c r="H179" s="731">
        <v>157</v>
      </c>
      <c r="I179" s="731">
        <v>14</v>
      </c>
      <c r="J179" s="720" t="s">
        <v>1953</v>
      </c>
      <c r="K179" s="716" t="s">
        <v>321</v>
      </c>
      <c r="L179" s="721">
        <v>28</v>
      </c>
      <c r="M179" s="722">
        <v>28</v>
      </c>
      <c r="N179" s="682">
        <f t="shared" si="6"/>
        <v>14</v>
      </c>
      <c r="O179" s="754" t="s">
        <v>1617</v>
      </c>
      <c r="P179" s="754" t="s">
        <v>1618</v>
      </c>
      <c r="Q179" s="754" t="s">
        <v>1617</v>
      </c>
      <c r="R179" s="754" t="s">
        <v>1618</v>
      </c>
      <c r="S179" s="714"/>
      <c r="T179" s="362"/>
      <c r="U179" s="363"/>
      <c r="V179" s="651"/>
      <c r="W179" s="651"/>
      <c r="X179" s="651"/>
      <c r="Y179" s="366"/>
      <c r="Z179" s="367"/>
      <c r="AA179" s="367"/>
    </row>
    <row r="180" spans="2:27" ht="21.75" customHeight="1" x14ac:dyDescent="0.15">
      <c r="B180" s="716">
        <v>174</v>
      </c>
      <c r="C180" s="704" t="s">
        <v>2272</v>
      </c>
      <c r="D180" s="704" t="s">
        <v>2273</v>
      </c>
      <c r="E180" s="704" t="s">
        <v>2275</v>
      </c>
      <c r="F180" s="717" t="s">
        <v>1506</v>
      </c>
      <c r="G180" s="718" t="s">
        <v>321</v>
      </c>
      <c r="H180" s="731">
        <v>773</v>
      </c>
      <c r="I180" s="731">
        <v>66</v>
      </c>
      <c r="J180" s="720" t="s">
        <v>1507</v>
      </c>
      <c r="K180" s="716" t="s">
        <v>321</v>
      </c>
      <c r="L180" s="721">
        <v>100</v>
      </c>
      <c r="M180" s="722">
        <v>100</v>
      </c>
      <c r="N180" s="682">
        <f t="shared" si="6"/>
        <v>34</v>
      </c>
      <c r="O180" s="754" t="s">
        <v>1619</v>
      </c>
      <c r="P180" s="754" t="s">
        <v>1620</v>
      </c>
      <c r="Q180" s="754" t="s">
        <v>1955</v>
      </c>
      <c r="R180" s="754" t="s">
        <v>1956</v>
      </c>
      <c r="S180" s="714"/>
      <c r="T180" s="362"/>
      <c r="U180" s="363"/>
      <c r="V180" s="651"/>
      <c r="W180" s="651"/>
      <c r="X180" s="651"/>
      <c r="Y180" s="366"/>
      <c r="Z180" s="367"/>
      <c r="AA180" s="367"/>
    </row>
    <row r="181" spans="2:27" ht="21.75" customHeight="1" x14ac:dyDescent="0.15">
      <c r="B181" s="716">
        <v>175</v>
      </c>
      <c r="C181" s="704" t="s">
        <v>2272</v>
      </c>
      <c r="D181" s="704" t="s">
        <v>2273</v>
      </c>
      <c r="E181" s="704" t="s">
        <v>2275</v>
      </c>
      <c r="F181" s="717" t="s">
        <v>1507</v>
      </c>
      <c r="G181" s="718" t="s">
        <v>321</v>
      </c>
      <c r="H181" s="731">
        <v>86</v>
      </c>
      <c r="I181" s="731">
        <v>86</v>
      </c>
      <c r="J181" s="720" t="s">
        <v>1954</v>
      </c>
      <c r="K181" s="716" t="s">
        <v>312</v>
      </c>
      <c r="L181" s="721">
        <v>90</v>
      </c>
      <c r="M181" s="722">
        <v>90</v>
      </c>
      <c r="N181" s="682">
        <f t="shared" ref="N181:N244" si="7">M181-I181</f>
        <v>4</v>
      </c>
      <c r="O181" s="754" t="s">
        <v>1621</v>
      </c>
      <c r="P181" s="754"/>
      <c r="Q181" s="727" t="s">
        <v>447</v>
      </c>
      <c r="R181" s="727" t="s">
        <v>1852</v>
      </c>
      <c r="S181" s="714" t="s">
        <v>2301</v>
      </c>
      <c r="T181" s="362"/>
      <c r="U181" s="363"/>
      <c r="V181" s="651"/>
      <c r="W181" s="651"/>
      <c r="X181" s="651"/>
      <c r="Y181" s="366"/>
      <c r="Z181" s="367"/>
      <c r="AA181" s="367"/>
    </row>
    <row r="182" spans="2:27" ht="21.75" customHeight="1" x14ac:dyDescent="0.15">
      <c r="B182" s="716">
        <v>176</v>
      </c>
      <c r="C182" s="704" t="s">
        <v>2272</v>
      </c>
      <c r="D182" s="704" t="s">
        <v>2273</v>
      </c>
      <c r="E182" s="704" t="s">
        <v>2275</v>
      </c>
      <c r="F182" s="717" t="s">
        <v>1508</v>
      </c>
      <c r="G182" s="718" t="s">
        <v>312</v>
      </c>
      <c r="H182" s="731">
        <v>122</v>
      </c>
      <c r="I182" s="731">
        <v>122</v>
      </c>
      <c r="J182" s="717" t="s">
        <v>1508</v>
      </c>
      <c r="K182" s="718" t="s">
        <v>312</v>
      </c>
      <c r="L182" s="731">
        <v>122</v>
      </c>
      <c r="M182" s="731">
        <v>122</v>
      </c>
      <c r="N182" s="682">
        <f t="shared" si="7"/>
        <v>0</v>
      </c>
      <c r="O182" s="754" t="s">
        <v>447</v>
      </c>
      <c r="P182" s="754" t="s">
        <v>964</v>
      </c>
      <c r="Q182" s="727" t="s">
        <v>447</v>
      </c>
      <c r="R182" s="727" t="s">
        <v>1852</v>
      </c>
      <c r="S182" s="714"/>
      <c r="T182" s="362"/>
      <c r="U182" s="363"/>
      <c r="V182" s="651"/>
      <c r="W182" s="651"/>
      <c r="X182" s="651"/>
      <c r="Y182" s="366"/>
      <c r="Z182" s="367"/>
      <c r="AA182" s="367"/>
    </row>
    <row r="183" spans="2:27" ht="21.75" customHeight="1" x14ac:dyDescent="0.15">
      <c r="B183" s="716">
        <v>177</v>
      </c>
      <c r="C183" s="704" t="s">
        <v>2272</v>
      </c>
      <c r="D183" s="704" t="s">
        <v>2273</v>
      </c>
      <c r="E183" s="704" t="s">
        <v>2275</v>
      </c>
      <c r="F183" s="717" t="s">
        <v>1509</v>
      </c>
      <c r="G183" s="718" t="s">
        <v>321</v>
      </c>
      <c r="H183" s="731">
        <v>215</v>
      </c>
      <c r="I183" s="731">
        <v>131</v>
      </c>
      <c r="J183" s="720" t="s">
        <v>1957</v>
      </c>
      <c r="K183" s="716" t="s">
        <v>321</v>
      </c>
      <c r="L183" s="721">
        <v>153</v>
      </c>
      <c r="M183" s="722">
        <v>153</v>
      </c>
      <c r="N183" s="682">
        <f t="shared" si="7"/>
        <v>22</v>
      </c>
      <c r="O183" s="754" t="s">
        <v>1622</v>
      </c>
      <c r="P183" s="754" t="s">
        <v>1623</v>
      </c>
      <c r="Q183" s="754" t="s">
        <v>1622</v>
      </c>
      <c r="R183" s="754" t="s">
        <v>1623</v>
      </c>
      <c r="S183" s="714"/>
      <c r="T183" s="362"/>
      <c r="U183" s="363"/>
      <c r="V183" s="651"/>
      <c r="W183" s="651"/>
      <c r="X183" s="651"/>
      <c r="Y183" s="366"/>
      <c r="Z183" s="367"/>
      <c r="AA183" s="367"/>
    </row>
    <row r="184" spans="2:27" ht="21.75" customHeight="1" x14ac:dyDescent="0.15">
      <c r="B184" s="716">
        <v>178</v>
      </c>
      <c r="C184" s="704" t="s">
        <v>2272</v>
      </c>
      <c r="D184" s="704" t="s">
        <v>2273</v>
      </c>
      <c r="E184" s="704" t="s">
        <v>2275</v>
      </c>
      <c r="F184" s="717" t="s">
        <v>1510</v>
      </c>
      <c r="G184" s="718" t="s">
        <v>315</v>
      </c>
      <c r="H184" s="731">
        <v>5154</v>
      </c>
      <c r="I184" s="731">
        <v>1277</v>
      </c>
      <c r="J184" s="720" t="s">
        <v>1958</v>
      </c>
      <c r="K184" s="716" t="s">
        <v>315</v>
      </c>
      <c r="L184" s="721">
        <v>62</v>
      </c>
      <c r="M184" s="722">
        <v>62</v>
      </c>
      <c r="N184" s="682">
        <f t="shared" si="7"/>
        <v>-1215</v>
      </c>
      <c r="O184" s="754" t="s">
        <v>90</v>
      </c>
      <c r="P184" s="754" t="s">
        <v>404</v>
      </c>
      <c r="Q184" s="754" t="s">
        <v>90</v>
      </c>
      <c r="R184" s="754" t="s">
        <v>404</v>
      </c>
      <c r="S184" s="714"/>
      <c r="T184" s="362"/>
      <c r="U184" s="363"/>
      <c r="V184" s="651"/>
      <c r="W184" s="651"/>
      <c r="X184" s="651"/>
      <c r="Y184" s="366"/>
      <c r="Z184" s="367"/>
      <c r="AA184" s="367"/>
    </row>
    <row r="185" spans="2:27" ht="21.75" customHeight="1" x14ac:dyDescent="0.15">
      <c r="B185" s="716">
        <v>179</v>
      </c>
      <c r="C185" s="704" t="s">
        <v>2272</v>
      </c>
      <c r="D185" s="704" t="s">
        <v>2273</v>
      </c>
      <c r="E185" s="704" t="s">
        <v>2275</v>
      </c>
      <c r="F185" s="717"/>
      <c r="G185" s="718"/>
      <c r="H185" s="731"/>
      <c r="I185" s="731"/>
      <c r="J185" s="720" t="s">
        <v>1959</v>
      </c>
      <c r="K185" s="716" t="s">
        <v>315</v>
      </c>
      <c r="L185" s="721">
        <v>1264</v>
      </c>
      <c r="M185" s="722">
        <v>1264</v>
      </c>
      <c r="N185" s="682">
        <f t="shared" si="7"/>
        <v>1264</v>
      </c>
      <c r="O185" s="754"/>
      <c r="P185" s="754"/>
      <c r="Q185" s="754" t="s">
        <v>90</v>
      </c>
      <c r="R185" s="754" t="s">
        <v>404</v>
      </c>
      <c r="S185" s="714"/>
      <c r="T185" s="362"/>
      <c r="U185" s="363"/>
      <c r="V185" s="651"/>
      <c r="W185" s="651"/>
      <c r="X185" s="651"/>
      <c r="Y185" s="366"/>
      <c r="Z185" s="367"/>
      <c r="AA185" s="367"/>
    </row>
    <row r="186" spans="2:27" ht="21.75" customHeight="1" x14ac:dyDescent="0.15">
      <c r="B186" s="716">
        <v>180</v>
      </c>
      <c r="C186" s="704" t="s">
        <v>2272</v>
      </c>
      <c r="D186" s="704" t="s">
        <v>2273</v>
      </c>
      <c r="E186" s="704" t="s">
        <v>2275</v>
      </c>
      <c r="F186" s="717" t="s">
        <v>1103</v>
      </c>
      <c r="G186" s="718" t="s">
        <v>184</v>
      </c>
      <c r="H186" s="731">
        <v>7311</v>
      </c>
      <c r="I186" s="731">
        <v>199</v>
      </c>
      <c r="J186" s="720" t="s">
        <v>1960</v>
      </c>
      <c r="K186" s="716" t="s">
        <v>184</v>
      </c>
      <c r="L186" s="721">
        <v>256</v>
      </c>
      <c r="M186" s="722">
        <v>256</v>
      </c>
      <c r="N186" s="682">
        <f t="shared" si="7"/>
        <v>57</v>
      </c>
      <c r="O186" s="754" t="s">
        <v>1608</v>
      </c>
      <c r="P186" s="754" t="s">
        <v>1609</v>
      </c>
      <c r="Q186" s="754" t="s">
        <v>1608</v>
      </c>
      <c r="R186" s="754" t="s">
        <v>1609</v>
      </c>
      <c r="S186" s="714"/>
      <c r="T186" s="362"/>
      <c r="U186" s="363"/>
      <c r="V186" s="651"/>
      <c r="W186" s="651"/>
      <c r="X186" s="651"/>
      <c r="Y186" s="366"/>
      <c r="Z186" s="367"/>
      <c r="AA186" s="367"/>
    </row>
    <row r="187" spans="2:27" ht="21.75" customHeight="1" x14ac:dyDescent="0.15">
      <c r="B187" s="716">
        <v>181</v>
      </c>
      <c r="C187" s="704" t="s">
        <v>2272</v>
      </c>
      <c r="D187" s="704" t="s">
        <v>2273</v>
      </c>
      <c r="E187" s="704" t="s">
        <v>2275</v>
      </c>
      <c r="F187" s="717" t="s">
        <v>1511</v>
      </c>
      <c r="G187" s="718" t="s">
        <v>312</v>
      </c>
      <c r="H187" s="731">
        <v>11</v>
      </c>
      <c r="I187" s="731">
        <v>11</v>
      </c>
      <c r="J187" s="717" t="s">
        <v>1511</v>
      </c>
      <c r="K187" s="718" t="s">
        <v>312</v>
      </c>
      <c r="L187" s="731">
        <v>11</v>
      </c>
      <c r="M187" s="731">
        <v>11</v>
      </c>
      <c r="N187" s="682">
        <f t="shared" si="7"/>
        <v>0</v>
      </c>
      <c r="O187" s="754" t="s">
        <v>447</v>
      </c>
      <c r="P187" s="754" t="s">
        <v>964</v>
      </c>
      <c r="Q187" s="727" t="s">
        <v>447</v>
      </c>
      <c r="R187" s="727" t="s">
        <v>1852</v>
      </c>
      <c r="S187" s="714"/>
      <c r="T187" s="362"/>
      <c r="U187" s="363"/>
      <c r="V187" s="651"/>
      <c r="W187" s="651"/>
      <c r="X187" s="651"/>
      <c r="Y187" s="366"/>
      <c r="Z187" s="367"/>
      <c r="AA187" s="367"/>
    </row>
    <row r="188" spans="2:27" ht="21.75" customHeight="1" x14ac:dyDescent="0.15">
      <c r="B188" s="716">
        <v>182</v>
      </c>
      <c r="C188" s="704" t="s">
        <v>2272</v>
      </c>
      <c r="D188" s="704" t="s">
        <v>2273</v>
      </c>
      <c r="E188" s="704" t="s">
        <v>2275</v>
      </c>
      <c r="F188" s="717" t="s">
        <v>1512</v>
      </c>
      <c r="G188" s="718" t="s">
        <v>312</v>
      </c>
      <c r="H188" s="731">
        <v>195</v>
      </c>
      <c r="I188" s="731">
        <v>195</v>
      </c>
      <c r="J188" s="717" t="s">
        <v>1512</v>
      </c>
      <c r="K188" s="718" t="s">
        <v>312</v>
      </c>
      <c r="L188" s="731">
        <v>195</v>
      </c>
      <c r="M188" s="731">
        <v>195</v>
      </c>
      <c r="N188" s="682">
        <f t="shared" si="7"/>
        <v>0</v>
      </c>
      <c r="O188" s="754" t="s">
        <v>447</v>
      </c>
      <c r="P188" s="754" t="s">
        <v>964</v>
      </c>
      <c r="Q188" s="727" t="s">
        <v>447</v>
      </c>
      <c r="R188" s="727" t="s">
        <v>1852</v>
      </c>
      <c r="S188" s="714"/>
      <c r="T188" s="362"/>
      <c r="U188" s="363"/>
      <c r="V188" s="651"/>
      <c r="W188" s="651"/>
      <c r="X188" s="651"/>
      <c r="Y188" s="366"/>
      <c r="Z188" s="367"/>
      <c r="AA188" s="367"/>
    </row>
    <row r="189" spans="2:27" ht="21.75" customHeight="1" x14ac:dyDescent="0.15">
      <c r="B189" s="716">
        <v>183</v>
      </c>
      <c r="C189" s="704" t="s">
        <v>2272</v>
      </c>
      <c r="D189" s="704" t="s">
        <v>2273</v>
      </c>
      <c r="E189" s="704" t="s">
        <v>2275</v>
      </c>
      <c r="F189" s="717" t="s">
        <v>1104</v>
      </c>
      <c r="G189" s="718" t="s">
        <v>312</v>
      </c>
      <c r="H189" s="731">
        <v>7</v>
      </c>
      <c r="I189" s="731">
        <v>7</v>
      </c>
      <c r="J189" s="717" t="s">
        <v>1104</v>
      </c>
      <c r="K189" s="718" t="s">
        <v>312</v>
      </c>
      <c r="L189" s="731">
        <v>7</v>
      </c>
      <c r="M189" s="731">
        <v>7</v>
      </c>
      <c r="N189" s="682">
        <f t="shared" si="7"/>
        <v>0</v>
      </c>
      <c r="O189" s="754" t="s">
        <v>447</v>
      </c>
      <c r="P189" s="754" t="s">
        <v>964</v>
      </c>
      <c r="Q189" s="727" t="s">
        <v>447</v>
      </c>
      <c r="R189" s="727" t="s">
        <v>1852</v>
      </c>
      <c r="S189" s="714"/>
      <c r="T189" s="362"/>
      <c r="U189" s="363"/>
      <c r="V189" s="651"/>
      <c r="W189" s="651"/>
      <c r="X189" s="651"/>
      <c r="Y189" s="366"/>
      <c r="Z189" s="367"/>
      <c r="AA189" s="367"/>
    </row>
    <row r="190" spans="2:27" ht="21.75" customHeight="1" x14ac:dyDescent="0.15">
      <c r="B190" s="716">
        <v>184</v>
      </c>
      <c r="C190" s="704" t="s">
        <v>2272</v>
      </c>
      <c r="D190" s="704" t="s">
        <v>2273</v>
      </c>
      <c r="E190" s="704" t="s">
        <v>2275</v>
      </c>
      <c r="F190" s="717" t="s">
        <v>1513</v>
      </c>
      <c r="G190" s="718" t="s">
        <v>184</v>
      </c>
      <c r="H190" s="731">
        <v>202</v>
      </c>
      <c r="I190" s="731">
        <v>17</v>
      </c>
      <c r="J190" s="720" t="s">
        <v>1961</v>
      </c>
      <c r="K190" s="716" t="s">
        <v>312</v>
      </c>
      <c r="L190" s="721">
        <v>18</v>
      </c>
      <c r="M190" s="722">
        <v>18</v>
      </c>
      <c r="N190" s="682">
        <f t="shared" si="7"/>
        <v>1</v>
      </c>
      <c r="O190" s="754" t="s">
        <v>90</v>
      </c>
      <c r="P190" s="751" t="s">
        <v>91</v>
      </c>
      <c r="Q190" s="754" t="s">
        <v>90</v>
      </c>
      <c r="R190" s="751" t="s">
        <v>91</v>
      </c>
      <c r="S190" s="714"/>
      <c r="T190" s="362"/>
      <c r="U190" s="363"/>
      <c r="V190" s="651"/>
      <c r="W190" s="651"/>
      <c r="X190" s="651"/>
      <c r="Y190" s="366"/>
      <c r="Z190" s="367"/>
      <c r="AA190" s="367"/>
    </row>
    <row r="191" spans="2:27" ht="21.75" customHeight="1" x14ac:dyDescent="0.15">
      <c r="B191" s="716">
        <v>185</v>
      </c>
      <c r="C191" s="704" t="s">
        <v>2272</v>
      </c>
      <c r="D191" s="704" t="s">
        <v>2273</v>
      </c>
      <c r="E191" s="704" t="s">
        <v>2275</v>
      </c>
      <c r="F191" s="717" t="s">
        <v>1108</v>
      </c>
      <c r="G191" s="718" t="s">
        <v>312</v>
      </c>
      <c r="H191" s="731">
        <v>17</v>
      </c>
      <c r="I191" s="731">
        <v>17</v>
      </c>
      <c r="J191" s="717" t="s">
        <v>1108</v>
      </c>
      <c r="K191" s="718" t="s">
        <v>312</v>
      </c>
      <c r="L191" s="731">
        <v>17</v>
      </c>
      <c r="M191" s="731">
        <v>17</v>
      </c>
      <c r="N191" s="682">
        <f t="shared" si="7"/>
        <v>0</v>
      </c>
      <c r="O191" s="754" t="s">
        <v>447</v>
      </c>
      <c r="P191" s="754" t="s">
        <v>964</v>
      </c>
      <c r="Q191" s="727" t="s">
        <v>447</v>
      </c>
      <c r="R191" s="727" t="s">
        <v>1852</v>
      </c>
      <c r="S191" s="714"/>
      <c r="T191" s="362"/>
      <c r="U191" s="363"/>
      <c r="V191" s="651"/>
      <c r="W191" s="651"/>
      <c r="X191" s="651"/>
      <c r="Y191" s="366"/>
      <c r="Z191" s="367"/>
      <c r="AA191" s="367"/>
    </row>
    <row r="192" spans="2:27" ht="21.75" customHeight="1" x14ac:dyDescent="0.15">
      <c r="B192" s="716">
        <v>186</v>
      </c>
      <c r="C192" s="704" t="s">
        <v>2272</v>
      </c>
      <c r="D192" s="704" t="s">
        <v>2273</v>
      </c>
      <c r="E192" s="704" t="s">
        <v>2275</v>
      </c>
      <c r="F192" s="717" t="s">
        <v>1514</v>
      </c>
      <c r="G192" s="718" t="s">
        <v>184</v>
      </c>
      <c r="H192" s="731">
        <v>4257</v>
      </c>
      <c r="I192" s="731">
        <v>521</v>
      </c>
      <c r="J192" s="720" t="s">
        <v>1106</v>
      </c>
      <c r="K192" s="718" t="s">
        <v>184</v>
      </c>
      <c r="L192" s="721">
        <v>568</v>
      </c>
      <c r="M192" s="722">
        <v>568</v>
      </c>
      <c r="N192" s="682">
        <f t="shared" si="7"/>
        <v>47</v>
      </c>
      <c r="O192" s="754" t="s">
        <v>1624</v>
      </c>
      <c r="P192" s="754" t="s">
        <v>1625</v>
      </c>
      <c r="Q192" s="754" t="s">
        <v>1624</v>
      </c>
      <c r="R192" s="754" t="s">
        <v>1625</v>
      </c>
      <c r="S192" s="714"/>
      <c r="T192" s="362"/>
      <c r="U192" s="363"/>
      <c r="V192" s="651"/>
      <c r="W192" s="651"/>
      <c r="X192" s="651"/>
      <c r="Y192" s="366"/>
      <c r="Z192" s="367"/>
      <c r="AA192" s="367"/>
    </row>
    <row r="193" spans="2:27" ht="21.75" customHeight="1" x14ac:dyDescent="0.15">
      <c r="B193" s="716">
        <v>187</v>
      </c>
      <c r="C193" s="704" t="s">
        <v>2272</v>
      </c>
      <c r="D193" s="704" t="s">
        <v>2273</v>
      </c>
      <c r="E193" s="704" t="s">
        <v>2275</v>
      </c>
      <c r="F193" s="717" t="s">
        <v>1515</v>
      </c>
      <c r="G193" s="718" t="s">
        <v>312</v>
      </c>
      <c r="H193" s="731">
        <v>162</v>
      </c>
      <c r="I193" s="731">
        <v>162</v>
      </c>
      <c r="J193" s="720" t="s">
        <v>1515</v>
      </c>
      <c r="K193" s="716" t="s">
        <v>312</v>
      </c>
      <c r="L193" s="721">
        <v>162</v>
      </c>
      <c r="M193" s="722">
        <v>162</v>
      </c>
      <c r="N193" s="682">
        <f t="shared" si="7"/>
        <v>0</v>
      </c>
      <c r="O193" s="754" t="s">
        <v>447</v>
      </c>
      <c r="P193" s="754" t="s">
        <v>964</v>
      </c>
      <c r="Q193" s="727" t="s">
        <v>447</v>
      </c>
      <c r="R193" s="727" t="s">
        <v>1852</v>
      </c>
      <c r="S193" s="714"/>
      <c r="T193" s="362"/>
      <c r="U193" s="363"/>
      <c r="V193" s="651"/>
      <c r="W193" s="651"/>
      <c r="X193" s="651"/>
      <c r="Y193" s="366"/>
      <c r="Z193" s="367"/>
      <c r="AA193" s="367"/>
    </row>
    <row r="194" spans="2:27" ht="21.75" customHeight="1" x14ac:dyDescent="0.15">
      <c r="B194" s="716">
        <v>188</v>
      </c>
      <c r="C194" s="704" t="s">
        <v>2272</v>
      </c>
      <c r="D194" s="704" t="s">
        <v>2273</v>
      </c>
      <c r="E194" s="704" t="s">
        <v>2275</v>
      </c>
      <c r="F194" s="717" t="s">
        <v>1516</v>
      </c>
      <c r="G194" s="718" t="s">
        <v>312</v>
      </c>
      <c r="H194" s="731">
        <v>32</v>
      </c>
      <c r="I194" s="731">
        <v>32</v>
      </c>
      <c r="J194" s="717" t="s">
        <v>1516</v>
      </c>
      <c r="K194" s="718" t="s">
        <v>312</v>
      </c>
      <c r="L194" s="731">
        <v>32</v>
      </c>
      <c r="M194" s="731">
        <v>32</v>
      </c>
      <c r="N194" s="682">
        <f t="shared" si="7"/>
        <v>0</v>
      </c>
      <c r="O194" s="754" t="s">
        <v>447</v>
      </c>
      <c r="P194" s="754" t="s">
        <v>964</v>
      </c>
      <c r="Q194" s="727" t="s">
        <v>447</v>
      </c>
      <c r="R194" s="727" t="s">
        <v>1852</v>
      </c>
      <c r="S194" s="714"/>
      <c r="T194" s="362"/>
      <c r="U194" s="363"/>
      <c r="V194" s="651"/>
      <c r="W194" s="651"/>
      <c r="X194" s="651"/>
      <c r="Y194" s="366"/>
      <c r="Z194" s="367"/>
      <c r="AA194" s="367"/>
    </row>
    <row r="195" spans="2:27" ht="21.75" customHeight="1" x14ac:dyDescent="0.15">
      <c r="B195" s="716">
        <v>189</v>
      </c>
      <c r="C195" s="704" t="s">
        <v>2272</v>
      </c>
      <c r="D195" s="704" t="s">
        <v>2273</v>
      </c>
      <c r="E195" s="704" t="s">
        <v>2275</v>
      </c>
      <c r="F195" s="717" t="s">
        <v>1517</v>
      </c>
      <c r="G195" s="718" t="s">
        <v>321</v>
      </c>
      <c r="H195" s="731">
        <v>847</v>
      </c>
      <c r="I195" s="731">
        <v>43</v>
      </c>
      <c r="J195" s="720" t="s">
        <v>1962</v>
      </c>
      <c r="K195" s="716" t="s">
        <v>321</v>
      </c>
      <c r="L195" s="721">
        <v>48</v>
      </c>
      <c r="M195" s="722">
        <v>48</v>
      </c>
      <c r="N195" s="682">
        <f t="shared" si="7"/>
        <v>5</v>
      </c>
      <c r="O195" s="754" t="s">
        <v>1626</v>
      </c>
      <c r="P195" s="754" t="s">
        <v>1627</v>
      </c>
      <c r="Q195" s="754" t="s">
        <v>1626</v>
      </c>
      <c r="R195" s="754" t="s">
        <v>1627</v>
      </c>
      <c r="S195" s="714"/>
      <c r="T195" s="362"/>
      <c r="U195" s="363"/>
      <c r="V195" s="651"/>
      <c r="W195" s="651"/>
      <c r="X195" s="651"/>
      <c r="Y195" s="366"/>
      <c r="Z195" s="367"/>
      <c r="AA195" s="367"/>
    </row>
    <row r="196" spans="2:27" ht="21.75" customHeight="1" x14ac:dyDescent="0.15">
      <c r="B196" s="716">
        <v>190</v>
      </c>
      <c r="C196" s="704" t="s">
        <v>2272</v>
      </c>
      <c r="D196" s="704" t="s">
        <v>2273</v>
      </c>
      <c r="E196" s="704" t="s">
        <v>2275</v>
      </c>
      <c r="F196" s="717" t="s">
        <v>1518</v>
      </c>
      <c r="G196" s="718" t="s">
        <v>312</v>
      </c>
      <c r="H196" s="731">
        <v>119</v>
      </c>
      <c r="I196" s="731">
        <v>119</v>
      </c>
      <c r="J196" s="717" t="s">
        <v>1518</v>
      </c>
      <c r="K196" s="718" t="s">
        <v>312</v>
      </c>
      <c r="L196" s="731">
        <v>119</v>
      </c>
      <c r="M196" s="731">
        <v>119</v>
      </c>
      <c r="N196" s="682">
        <f t="shared" si="7"/>
        <v>0</v>
      </c>
      <c r="O196" s="754" t="s">
        <v>447</v>
      </c>
      <c r="P196" s="754" t="s">
        <v>964</v>
      </c>
      <c r="Q196" s="727" t="s">
        <v>447</v>
      </c>
      <c r="R196" s="727" t="s">
        <v>1852</v>
      </c>
      <c r="S196" s="714"/>
      <c r="T196" s="362"/>
      <c r="U196" s="363"/>
      <c r="V196" s="651"/>
      <c r="W196" s="651"/>
      <c r="X196" s="651"/>
      <c r="Y196" s="366"/>
      <c r="Z196" s="367"/>
      <c r="AA196" s="367"/>
    </row>
    <row r="197" spans="2:27" ht="21.75" customHeight="1" x14ac:dyDescent="0.15">
      <c r="B197" s="716">
        <v>191</v>
      </c>
      <c r="C197" s="704" t="s">
        <v>2272</v>
      </c>
      <c r="D197" s="704" t="s">
        <v>2273</v>
      </c>
      <c r="E197" s="704" t="s">
        <v>2275</v>
      </c>
      <c r="F197" s="717" t="s">
        <v>1519</v>
      </c>
      <c r="G197" s="718" t="s">
        <v>184</v>
      </c>
      <c r="H197" s="731">
        <v>2046</v>
      </c>
      <c r="I197" s="731">
        <v>38</v>
      </c>
      <c r="J197" s="720" t="s">
        <v>1963</v>
      </c>
      <c r="K197" s="716" t="s">
        <v>184</v>
      </c>
      <c r="L197" s="721">
        <v>70</v>
      </c>
      <c r="M197" s="722">
        <v>70</v>
      </c>
      <c r="N197" s="682">
        <f t="shared" si="7"/>
        <v>32</v>
      </c>
      <c r="O197" s="754" t="s">
        <v>1628</v>
      </c>
      <c r="P197" s="754" t="s">
        <v>1629</v>
      </c>
      <c r="Q197" s="727" t="s">
        <v>1964</v>
      </c>
      <c r="R197" s="727" t="s">
        <v>2292</v>
      </c>
      <c r="S197" s="714"/>
      <c r="T197" s="362"/>
      <c r="U197" s="363"/>
      <c r="V197" s="651"/>
      <c r="W197" s="651"/>
      <c r="X197" s="651"/>
      <c r="Y197" s="366"/>
      <c r="Z197" s="367"/>
      <c r="AA197" s="367"/>
    </row>
    <row r="198" spans="2:27" ht="21.75" customHeight="1" x14ac:dyDescent="0.15">
      <c r="B198" s="716">
        <v>192</v>
      </c>
      <c r="C198" s="704" t="s">
        <v>2272</v>
      </c>
      <c r="D198" s="704" t="s">
        <v>2273</v>
      </c>
      <c r="E198" s="704" t="s">
        <v>2275</v>
      </c>
      <c r="F198" s="717" t="s">
        <v>1520</v>
      </c>
      <c r="G198" s="718" t="s">
        <v>184</v>
      </c>
      <c r="H198" s="731">
        <v>3238</v>
      </c>
      <c r="I198" s="731">
        <v>491</v>
      </c>
      <c r="J198" s="720" t="s">
        <v>1965</v>
      </c>
      <c r="K198" s="716" t="s">
        <v>184</v>
      </c>
      <c r="L198" s="721">
        <v>535</v>
      </c>
      <c r="M198" s="722">
        <v>535</v>
      </c>
      <c r="N198" s="682">
        <f t="shared" si="7"/>
        <v>44</v>
      </c>
      <c r="O198" s="754" t="s">
        <v>1624</v>
      </c>
      <c r="P198" s="754" t="s">
        <v>1625</v>
      </c>
      <c r="Q198" s="754" t="s">
        <v>1624</v>
      </c>
      <c r="R198" s="754" t="s">
        <v>1625</v>
      </c>
      <c r="S198" s="714"/>
      <c r="T198" s="362"/>
      <c r="U198" s="363"/>
      <c r="V198" s="651"/>
      <c r="W198" s="651"/>
      <c r="X198" s="651"/>
      <c r="Y198" s="366"/>
      <c r="Z198" s="367"/>
      <c r="AA198" s="367"/>
    </row>
    <row r="199" spans="2:27" ht="21.75" customHeight="1" x14ac:dyDescent="0.15">
      <c r="B199" s="716">
        <v>193</v>
      </c>
      <c r="C199" s="704" t="s">
        <v>2272</v>
      </c>
      <c r="D199" s="704" t="s">
        <v>2273</v>
      </c>
      <c r="E199" s="704" t="s">
        <v>2275</v>
      </c>
      <c r="F199" s="717" t="s">
        <v>1521</v>
      </c>
      <c r="G199" s="718" t="s">
        <v>312</v>
      </c>
      <c r="H199" s="731">
        <v>1266</v>
      </c>
      <c r="I199" s="731">
        <v>807</v>
      </c>
      <c r="J199" s="720" t="s">
        <v>1966</v>
      </c>
      <c r="K199" s="716" t="s">
        <v>312</v>
      </c>
      <c r="L199" s="721">
        <v>779</v>
      </c>
      <c r="M199" s="722">
        <v>779</v>
      </c>
      <c r="N199" s="682">
        <f t="shared" si="7"/>
        <v>-28</v>
      </c>
      <c r="O199" s="754" t="s">
        <v>447</v>
      </c>
      <c r="P199" s="754" t="s">
        <v>964</v>
      </c>
      <c r="Q199" s="727" t="s">
        <v>447</v>
      </c>
      <c r="R199" s="727" t="s">
        <v>1852</v>
      </c>
      <c r="S199" s="714"/>
      <c r="T199" s="362"/>
      <c r="U199" s="363"/>
      <c r="V199" s="651"/>
      <c r="W199" s="651"/>
      <c r="X199" s="651"/>
      <c r="Y199" s="366"/>
      <c r="Z199" s="367"/>
      <c r="AA199" s="367"/>
    </row>
    <row r="200" spans="2:27" ht="21.75" customHeight="1" x14ac:dyDescent="0.15">
      <c r="B200" s="716">
        <v>194</v>
      </c>
      <c r="C200" s="704" t="s">
        <v>2272</v>
      </c>
      <c r="D200" s="704" t="s">
        <v>2273</v>
      </c>
      <c r="E200" s="704" t="s">
        <v>2275</v>
      </c>
      <c r="F200" s="717" t="s">
        <v>1522</v>
      </c>
      <c r="G200" s="718" t="s">
        <v>184</v>
      </c>
      <c r="H200" s="731">
        <v>4297</v>
      </c>
      <c r="I200" s="731">
        <v>1903</v>
      </c>
      <c r="J200" s="720" t="s">
        <v>1967</v>
      </c>
      <c r="K200" s="716" t="s">
        <v>184</v>
      </c>
      <c r="L200" s="721">
        <v>2040</v>
      </c>
      <c r="M200" s="722">
        <v>2040</v>
      </c>
      <c r="N200" s="682">
        <f t="shared" si="7"/>
        <v>137</v>
      </c>
      <c r="O200" s="754" t="s">
        <v>1630</v>
      </c>
      <c r="P200" s="754" t="s">
        <v>2290</v>
      </c>
      <c r="Q200" s="754" t="s">
        <v>1630</v>
      </c>
      <c r="R200" s="754" t="s">
        <v>2291</v>
      </c>
      <c r="S200" s="714"/>
      <c r="T200" s="362"/>
      <c r="U200" s="363"/>
      <c r="V200" s="651"/>
      <c r="W200" s="651"/>
      <c r="X200" s="651"/>
      <c r="Y200" s="366"/>
      <c r="Z200" s="367"/>
      <c r="AA200" s="367"/>
    </row>
    <row r="201" spans="2:27" ht="21.75" customHeight="1" x14ac:dyDescent="0.15">
      <c r="B201" s="716">
        <v>195</v>
      </c>
      <c r="C201" s="704" t="s">
        <v>2272</v>
      </c>
      <c r="D201" s="704" t="s">
        <v>2273</v>
      </c>
      <c r="E201" s="704" t="s">
        <v>2275</v>
      </c>
      <c r="F201" s="717" t="s">
        <v>1523</v>
      </c>
      <c r="G201" s="718" t="s">
        <v>184</v>
      </c>
      <c r="H201" s="731">
        <v>3069</v>
      </c>
      <c r="I201" s="731">
        <v>1154</v>
      </c>
      <c r="J201" s="720" t="s">
        <v>1968</v>
      </c>
      <c r="K201" s="716" t="s">
        <v>184</v>
      </c>
      <c r="L201" s="721">
        <v>1195</v>
      </c>
      <c r="M201" s="722">
        <v>1195</v>
      </c>
      <c r="N201" s="682">
        <f t="shared" si="7"/>
        <v>41</v>
      </c>
      <c r="O201" s="754" t="s">
        <v>1631</v>
      </c>
      <c r="P201" s="754" t="s">
        <v>1632</v>
      </c>
      <c r="Q201" s="754" t="s">
        <v>1631</v>
      </c>
      <c r="R201" s="754" t="s">
        <v>1632</v>
      </c>
      <c r="S201" s="714"/>
      <c r="T201" s="362"/>
      <c r="U201" s="363"/>
      <c r="V201" s="651"/>
      <c r="W201" s="651"/>
      <c r="X201" s="651"/>
      <c r="Y201" s="366"/>
      <c r="Z201" s="367"/>
      <c r="AA201" s="367"/>
    </row>
    <row r="202" spans="2:27" ht="33" customHeight="1" x14ac:dyDescent="0.15">
      <c r="B202" s="716">
        <v>196</v>
      </c>
      <c r="C202" s="704" t="s">
        <v>2272</v>
      </c>
      <c r="D202" s="704" t="s">
        <v>2273</v>
      </c>
      <c r="E202" s="704" t="s">
        <v>2275</v>
      </c>
      <c r="F202" s="717" t="s">
        <v>1524</v>
      </c>
      <c r="G202" s="718" t="s">
        <v>184</v>
      </c>
      <c r="H202" s="731">
        <v>4360</v>
      </c>
      <c r="I202" s="731">
        <v>375</v>
      </c>
      <c r="J202" s="720" t="s">
        <v>1969</v>
      </c>
      <c r="K202" s="716" t="s">
        <v>184</v>
      </c>
      <c r="L202" s="721">
        <v>202</v>
      </c>
      <c r="M202" s="722">
        <v>202</v>
      </c>
      <c r="N202" s="682">
        <f t="shared" si="7"/>
        <v>-173</v>
      </c>
      <c r="O202" s="754" t="s">
        <v>2260</v>
      </c>
      <c r="P202" s="754" t="s">
        <v>1634</v>
      </c>
      <c r="Q202" s="754" t="s">
        <v>1633</v>
      </c>
      <c r="R202" s="754" t="s">
        <v>1634</v>
      </c>
      <c r="S202" s="714"/>
      <c r="T202" s="362"/>
      <c r="U202" s="363"/>
      <c r="V202" s="651"/>
      <c r="W202" s="651"/>
      <c r="X202" s="651"/>
      <c r="Y202" s="366"/>
      <c r="Z202" s="367"/>
      <c r="AA202" s="367"/>
    </row>
    <row r="203" spans="2:27" ht="36.75" customHeight="1" x14ac:dyDescent="0.15">
      <c r="B203" s="716">
        <v>197</v>
      </c>
      <c r="C203" s="704" t="s">
        <v>2272</v>
      </c>
      <c r="D203" s="704" t="s">
        <v>2273</v>
      </c>
      <c r="E203" s="704" t="s">
        <v>2275</v>
      </c>
      <c r="F203" s="717"/>
      <c r="G203" s="718"/>
      <c r="H203" s="731"/>
      <c r="I203" s="731"/>
      <c r="J203" s="720" t="s">
        <v>1970</v>
      </c>
      <c r="K203" s="716" t="s">
        <v>184</v>
      </c>
      <c r="L203" s="721">
        <v>28</v>
      </c>
      <c r="M203" s="722">
        <v>28</v>
      </c>
      <c r="N203" s="682">
        <f t="shared" si="7"/>
        <v>28</v>
      </c>
      <c r="O203" s="754"/>
      <c r="P203" s="754"/>
      <c r="Q203" s="754" t="s">
        <v>1633</v>
      </c>
      <c r="R203" s="754" t="s">
        <v>1634</v>
      </c>
      <c r="S203" s="714"/>
      <c r="T203" s="362"/>
      <c r="U203" s="363"/>
      <c r="V203" s="651"/>
      <c r="W203" s="651"/>
      <c r="X203" s="651"/>
      <c r="Y203" s="366"/>
      <c r="Z203" s="367"/>
      <c r="AA203" s="367"/>
    </row>
    <row r="204" spans="2:27" ht="21.75" customHeight="1" x14ac:dyDescent="0.15">
      <c r="B204" s="716">
        <v>198</v>
      </c>
      <c r="C204" s="704" t="s">
        <v>2272</v>
      </c>
      <c r="D204" s="704" t="s">
        <v>2273</v>
      </c>
      <c r="E204" s="704" t="s">
        <v>2275</v>
      </c>
      <c r="F204" s="717"/>
      <c r="G204" s="718"/>
      <c r="H204" s="731"/>
      <c r="I204" s="731"/>
      <c r="J204" s="720" t="s">
        <v>1971</v>
      </c>
      <c r="K204" s="716" t="s">
        <v>184</v>
      </c>
      <c r="L204" s="721">
        <v>133</v>
      </c>
      <c r="M204" s="722">
        <v>133</v>
      </c>
      <c r="N204" s="682">
        <f t="shared" si="7"/>
        <v>133</v>
      </c>
      <c r="O204" s="754"/>
      <c r="P204" s="754"/>
      <c r="Q204" s="754" t="s">
        <v>1633</v>
      </c>
      <c r="R204" s="754" t="s">
        <v>1634</v>
      </c>
      <c r="S204" s="714"/>
      <c r="T204" s="362"/>
      <c r="U204" s="363"/>
      <c r="V204" s="651"/>
      <c r="W204" s="651"/>
      <c r="X204" s="651"/>
      <c r="Y204" s="366"/>
      <c r="Z204" s="367"/>
      <c r="AA204" s="367"/>
    </row>
    <row r="205" spans="2:27" ht="33.75" customHeight="1" x14ac:dyDescent="0.15">
      <c r="B205" s="716">
        <v>199</v>
      </c>
      <c r="C205" s="704" t="s">
        <v>2272</v>
      </c>
      <c r="D205" s="704" t="s">
        <v>2273</v>
      </c>
      <c r="E205" s="704" t="s">
        <v>2275</v>
      </c>
      <c r="F205" s="717" t="s">
        <v>1525</v>
      </c>
      <c r="G205" s="718" t="s">
        <v>321</v>
      </c>
      <c r="H205" s="731">
        <v>1881</v>
      </c>
      <c r="I205" s="731">
        <v>1719</v>
      </c>
      <c r="J205" s="720" t="s">
        <v>1525</v>
      </c>
      <c r="K205" s="716" t="s">
        <v>321</v>
      </c>
      <c r="L205" s="721">
        <v>1881</v>
      </c>
      <c r="M205" s="722">
        <v>1881</v>
      </c>
      <c r="N205" s="682">
        <f t="shared" si="7"/>
        <v>162</v>
      </c>
      <c r="O205" s="754" t="s">
        <v>1633</v>
      </c>
      <c r="P205" s="754" t="s">
        <v>1634</v>
      </c>
      <c r="Q205" s="754" t="s">
        <v>1633</v>
      </c>
      <c r="R205" s="754" t="s">
        <v>1634</v>
      </c>
      <c r="S205" s="714"/>
      <c r="T205" s="362"/>
      <c r="U205" s="363"/>
      <c r="V205" s="651"/>
      <c r="W205" s="651"/>
      <c r="X205" s="651"/>
      <c r="Y205" s="366"/>
      <c r="Z205" s="367"/>
      <c r="AA205" s="367"/>
    </row>
    <row r="206" spans="2:27" ht="21.75" customHeight="1" x14ac:dyDescent="0.15">
      <c r="B206" s="716">
        <v>200</v>
      </c>
      <c r="C206" s="704" t="s">
        <v>2272</v>
      </c>
      <c r="D206" s="704" t="s">
        <v>2273</v>
      </c>
      <c r="E206" s="704" t="s">
        <v>2275</v>
      </c>
      <c r="F206" s="717" t="s">
        <v>1526</v>
      </c>
      <c r="G206" s="718" t="s">
        <v>396</v>
      </c>
      <c r="H206" s="731">
        <v>254</v>
      </c>
      <c r="I206" s="731">
        <v>41</v>
      </c>
      <c r="J206" s="720" t="s">
        <v>1972</v>
      </c>
      <c r="K206" s="716" t="s">
        <v>396</v>
      </c>
      <c r="L206" s="721">
        <v>37</v>
      </c>
      <c r="M206" s="722">
        <v>37</v>
      </c>
      <c r="N206" s="682">
        <f t="shared" si="7"/>
        <v>-4</v>
      </c>
      <c r="O206" s="754" t="s">
        <v>1606</v>
      </c>
      <c r="P206" s="754" t="s">
        <v>2286</v>
      </c>
      <c r="Q206" s="754" t="s">
        <v>1606</v>
      </c>
      <c r="R206" s="754" t="s">
        <v>2286</v>
      </c>
      <c r="S206" s="714"/>
      <c r="T206" s="362"/>
      <c r="U206" s="363"/>
      <c r="V206" s="651"/>
      <c r="W206" s="651"/>
      <c r="X206" s="651"/>
      <c r="Y206" s="366"/>
      <c r="Z206" s="367"/>
      <c r="AA206" s="367"/>
    </row>
    <row r="207" spans="2:27" ht="21.75" customHeight="1" x14ac:dyDescent="0.15">
      <c r="B207" s="716">
        <v>201</v>
      </c>
      <c r="C207" s="704" t="s">
        <v>2272</v>
      </c>
      <c r="D207" s="704" t="s">
        <v>2273</v>
      </c>
      <c r="E207" s="704" t="s">
        <v>2275</v>
      </c>
      <c r="F207" s="717" t="s">
        <v>1527</v>
      </c>
      <c r="G207" s="718" t="s">
        <v>184</v>
      </c>
      <c r="H207" s="731">
        <v>262</v>
      </c>
      <c r="I207" s="731">
        <v>248</v>
      </c>
      <c r="J207" s="720" t="s">
        <v>1973</v>
      </c>
      <c r="K207" s="716" t="s">
        <v>184</v>
      </c>
      <c r="L207" s="721">
        <v>215</v>
      </c>
      <c r="M207" s="722">
        <v>215</v>
      </c>
      <c r="N207" s="682">
        <f t="shared" si="7"/>
        <v>-33</v>
      </c>
      <c r="O207" s="754" t="s">
        <v>1606</v>
      </c>
      <c r="P207" s="754" t="s">
        <v>2286</v>
      </c>
      <c r="Q207" s="754" t="s">
        <v>1606</v>
      </c>
      <c r="R207" s="754" t="s">
        <v>2286</v>
      </c>
      <c r="S207" s="714"/>
      <c r="T207" s="362"/>
      <c r="U207" s="363"/>
      <c r="V207" s="651"/>
      <c r="W207" s="651"/>
      <c r="X207" s="651"/>
      <c r="Y207" s="366"/>
      <c r="Z207" s="367"/>
      <c r="AA207" s="367"/>
    </row>
    <row r="208" spans="2:27" ht="21.75" customHeight="1" x14ac:dyDescent="0.15">
      <c r="B208" s="716">
        <v>202</v>
      </c>
      <c r="C208" s="704" t="s">
        <v>2272</v>
      </c>
      <c r="D208" s="704" t="s">
        <v>2273</v>
      </c>
      <c r="E208" s="704" t="s">
        <v>2275</v>
      </c>
      <c r="F208" s="717" t="s">
        <v>1528</v>
      </c>
      <c r="G208" s="718" t="s">
        <v>321</v>
      </c>
      <c r="H208" s="731">
        <v>278</v>
      </c>
      <c r="I208" s="731">
        <v>35</v>
      </c>
      <c r="J208" s="720" t="s">
        <v>1974</v>
      </c>
      <c r="K208" s="716" t="s">
        <v>321</v>
      </c>
      <c r="L208" s="721">
        <v>22</v>
      </c>
      <c r="M208" s="722">
        <v>22</v>
      </c>
      <c r="N208" s="682">
        <f t="shared" si="7"/>
        <v>-13</v>
      </c>
      <c r="O208" s="754" t="s">
        <v>1606</v>
      </c>
      <c r="P208" s="754" t="s">
        <v>2286</v>
      </c>
      <c r="Q208" s="754" t="s">
        <v>1606</v>
      </c>
      <c r="R208" s="754" t="s">
        <v>2286</v>
      </c>
      <c r="S208" s="714"/>
      <c r="T208" s="362"/>
      <c r="U208" s="363"/>
      <c r="V208" s="651"/>
      <c r="W208" s="651"/>
      <c r="X208" s="651"/>
      <c r="Y208" s="366"/>
      <c r="Z208" s="367"/>
      <c r="AA208" s="367"/>
    </row>
    <row r="209" spans="2:27" ht="32.25" customHeight="1" x14ac:dyDescent="0.15">
      <c r="B209" s="716">
        <v>203</v>
      </c>
      <c r="C209" s="704" t="s">
        <v>2272</v>
      </c>
      <c r="D209" s="704" t="s">
        <v>2273</v>
      </c>
      <c r="E209" s="704" t="s">
        <v>2275</v>
      </c>
      <c r="F209" s="717" t="s">
        <v>1529</v>
      </c>
      <c r="G209" s="718" t="s">
        <v>312</v>
      </c>
      <c r="H209" s="731">
        <v>75</v>
      </c>
      <c r="I209" s="731">
        <v>75</v>
      </c>
      <c r="J209" s="720" t="s">
        <v>1529</v>
      </c>
      <c r="K209" s="716" t="s">
        <v>312</v>
      </c>
      <c r="L209" s="721">
        <v>75</v>
      </c>
      <c r="M209" s="722">
        <v>75</v>
      </c>
      <c r="N209" s="682">
        <f t="shared" si="7"/>
        <v>0</v>
      </c>
      <c r="O209" s="754" t="s">
        <v>1635</v>
      </c>
      <c r="P209" s="754" t="s">
        <v>1636</v>
      </c>
      <c r="Q209" s="754" t="s">
        <v>1635</v>
      </c>
      <c r="R209" s="754" t="s">
        <v>1636</v>
      </c>
      <c r="S209" s="714"/>
      <c r="T209" s="362"/>
      <c r="U209" s="363"/>
      <c r="V209" s="651"/>
      <c r="W209" s="651"/>
      <c r="X209" s="651"/>
      <c r="Y209" s="366"/>
      <c r="Z209" s="367"/>
      <c r="AA209" s="367"/>
    </row>
    <row r="210" spans="2:27" ht="21.75" customHeight="1" x14ac:dyDescent="0.15">
      <c r="B210" s="716">
        <v>204</v>
      </c>
      <c r="C210" s="704" t="s">
        <v>2272</v>
      </c>
      <c r="D210" s="704" t="s">
        <v>2273</v>
      </c>
      <c r="E210" s="704" t="s">
        <v>2275</v>
      </c>
      <c r="F210" s="717" t="s">
        <v>1530</v>
      </c>
      <c r="G210" s="718" t="s">
        <v>315</v>
      </c>
      <c r="H210" s="731">
        <v>266</v>
      </c>
      <c r="I210" s="731">
        <v>126</v>
      </c>
      <c r="J210" s="720" t="s">
        <v>1975</v>
      </c>
      <c r="K210" s="716" t="s">
        <v>315</v>
      </c>
      <c r="L210" s="721">
        <v>106</v>
      </c>
      <c r="M210" s="722">
        <v>106</v>
      </c>
      <c r="N210" s="682">
        <f t="shared" si="7"/>
        <v>-20</v>
      </c>
      <c r="O210" s="754" t="s">
        <v>90</v>
      </c>
      <c r="P210" s="751" t="s">
        <v>91</v>
      </c>
      <c r="Q210" s="754" t="s">
        <v>90</v>
      </c>
      <c r="R210" s="751" t="s">
        <v>91</v>
      </c>
      <c r="S210" s="714"/>
      <c r="T210" s="362"/>
      <c r="U210" s="363"/>
      <c r="V210" s="651"/>
      <c r="W210" s="651"/>
      <c r="X210" s="651"/>
      <c r="Y210" s="366"/>
      <c r="Z210" s="367"/>
      <c r="AA210" s="367"/>
    </row>
    <row r="211" spans="2:27" ht="21.75" customHeight="1" x14ac:dyDescent="0.15">
      <c r="B211" s="716">
        <v>205</v>
      </c>
      <c r="C211" s="704" t="s">
        <v>2272</v>
      </c>
      <c r="D211" s="704" t="s">
        <v>2273</v>
      </c>
      <c r="E211" s="704" t="s">
        <v>2275</v>
      </c>
      <c r="F211" s="717" t="s">
        <v>1531</v>
      </c>
      <c r="G211" s="718" t="s">
        <v>370</v>
      </c>
      <c r="H211" s="731">
        <v>152</v>
      </c>
      <c r="I211" s="731">
        <v>78</v>
      </c>
      <c r="J211" s="720" t="s">
        <v>1976</v>
      </c>
      <c r="K211" s="716" t="s">
        <v>370</v>
      </c>
      <c r="L211" s="721">
        <v>43</v>
      </c>
      <c r="M211" s="722">
        <v>43</v>
      </c>
      <c r="N211" s="682">
        <f t="shared" si="7"/>
        <v>-35</v>
      </c>
      <c r="O211" s="754" t="s">
        <v>447</v>
      </c>
      <c r="P211" s="754" t="s">
        <v>964</v>
      </c>
      <c r="Q211" s="727" t="s">
        <v>447</v>
      </c>
      <c r="R211" s="727" t="s">
        <v>1852</v>
      </c>
      <c r="S211" s="714"/>
      <c r="T211" s="362"/>
      <c r="U211" s="363"/>
      <c r="V211" s="651"/>
      <c r="W211" s="651"/>
      <c r="X211" s="651"/>
      <c r="Y211" s="366"/>
      <c r="Z211" s="367"/>
      <c r="AA211" s="367"/>
    </row>
    <row r="212" spans="2:27" ht="21.75" customHeight="1" x14ac:dyDescent="0.15">
      <c r="B212" s="716">
        <v>206</v>
      </c>
      <c r="C212" s="704" t="s">
        <v>2272</v>
      </c>
      <c r="D212" s="704" t="s">
        <v>2273</v>
      </c>
      <c r="E212" s="704" t="s">
        <v>2275</v>
      </c>
      <c r="F212" s="717"/>
      <c r="G212" s="718"/>
      <c r="H212" s="731"/>
      <c r="I212" s="731"/>
      <c r="J212" s="720" t="s">
        <v>1977</v>
      </c>
      <c r="K212" s="716" t="s">
        <v>370</v>
      </c>
      <c r="L212" s="721">
        <v>20</v>
      </c>
      <c r="M212" s="722">
        <v>20</v>
      </c>
      <c r="N212" s="682">
        <f t="shared" si="7"/>
        <v>20</v>
      </c>
      <c r="O212" s="754"/>
      <c r="P212" s="754"/>
      <c r="Q212" s="727" t="s">
        <v>447</v>
      </c>
      <c r="R212" s="727" t="s">
        <v>1852</v>
      </c>
      <c r="S212" s="714"/>
      <c r="T212" s="362"/>
      <c r="U212" s="363"/>
      <c r="V212" s="651"/>
      <c r="W212" s="651"/>
      <c r="X212" s="651"/>
      <c r="Y212" s="366"/>
      <c r="Z212" s="367"/>
      <c r="AA212" s="367"/>
    </row>
    <row r="213" spans="2:27" ht="21.75" customHeight="1" x14ac:dyDescent="0.15">
      <c r="B213" s="716">
        <v>207</v>
      </c>
      <c r="C213" s="704" t="s">
        <v>2272</v>
      </c>
      <c r="D213" s="704" t="s">
        <v>2273</v>
      </c>
      <c r="E213" s="704" t="s">
        <v>2275</v>
      </c>
      <c r="F213" s="717" t="s">
        <v>1532</v>
      </c>
      <c r="G213" s="718" t="s">
        <v>312</v>
      </c>
      <c r="H213" s="731">
        <v>1397.8</v>
      </c>
      <c r="I213" s="731">
        <v>265</v>
      </c>
      <c r="J213" s="720" t="s">
        <v>1978</v>
      </c>
      <c r="K213" s="716" t="s">
        <v>312</v>
      </c>
      <c r="L213" s="721">
        <v>384.3</v>
      </c>
      <c r="M213" s="722">
        <v>384.3</v>
      </c>
      <c r="N213" s="682">
        <f t="shared" si="7"/>
        <v>119.30000000000001</v>
      </c>
      <c r="O213" s="754" t="s">
        <v>90</v>
      </c>
      <c r="P213" s="751" t="s">
        <v>404</v>
      </c>
      <c r="Q213" s="754" t="s">
        <v>90</v>
      </c>
      <c r="R213" s="751" t="s">
        <v>404</v>
      </c>
      <c r="S213" s="714"/>
      <c r="T213" s="362"/>
      <c r="U213" s="363"/>
      <c r="V213" s="651"/>
      <c r="W213" s="651"/>
      <c r="X213" s="651"/>
      <c r="Y213" s="366"/>
      <c r="Z213" s="367"/>
      <c r="AA213" s="367"/>
    </row>
    <row r="214" spans="2:27" ht="21.75" customHeight="1" x14ac:dyDescent="0.15">
      <c r="B214" s="716">
        <v>208</v>
      </c>
      <c r="C214" s="704" t="s">
        <v>2272</v>
      </c>
      <c r="D214" s="704" t="s">
        <v>2273</v>
      </c>
      <c r="E214" s="704" t="s">
        <v>2275</v>
      </c>
      <c r="F214" s="717" t="s">
        <v>1533</v>
      </c>
      <c r="G214" s="718" t="s">
        <v>184</v>
      </c>
      <c r="H214" s="731">
        <v>833.3</v>
      </c>
      <c r="I214" s="731">
        <v>587</v>
      </c>
      <c r="J214" s="720" t="s">
        <v>1979</v>
      </c>
      <c r="K214" s="716" t="s">
        <v>184</v>
      </c>
      <c r="L214" s="721">
        <v>551.4</v>
      </c>
      <c r="M214" s="722">
        <v>551.4</v>
      </c>
      <c r="N214" s="682">
        <f t="shared" si="7"/>
        <v>-35.600000000000023</v>
      </c>
      <c r="O214" s="754" t="s">
        <v>748</v>
      </c>
      <c r="P214" s="754" t="s">
        <v>1637</v>
      </c>
      <c r="Q214" s="754" t="s">
        <v>748</v>
      </c>
      <c r="R214" s="754" t="s">
        <v>1637</v>
      </c>
      <c r="S214" s="714"/>
      <c r="T214" s="362"/>
      <c r="U214" s="363"/>
      <c r="V214" s="651"/>
      <c r="W214" s="651"/>
      <c r="X214" s="651"/>
      <c r="Y214" s="366"/>
      <c r="Z214" s="367"/>
      <c r="AA214" s="367"/>
    </row>
    <row r="215" spans="2:27" ht="21.75" customHeight="1" x14ac:dyDescent="0.15">
      <c r="B215" s="716">
        <v>209</v>
      </c>
      <c r="C215" s="704" t="s">
        <v>2272</v>
      </c>
      <c r="D215" s="704" t="s">
        <v>2273</v>
      </c>
      <c r="E215" s="704" t="s">
        <v>2275</v>
      </c>
      <c r="F215" s="717" t="s">
        <v>1534</v>
      </c>
      <c r="G215" s="718" t="s">
        <v>312</v>
      </c>
      <c r="H215" s="731">
        <v>32</v>
      </c>
      <c r="I215" s="731">
        <v>32</v>
      </c>
      <c r="J215" s="717" t="s">
        <v>1534</v>
      </c>
      <c r="K215" s="718" t="s">
        <v>312</v>
      </c>
      <c r="L215" s="731">
        <v>32</v>
      </c>
      <c r="M215" s="731">
        <v>32</v>
      </c>
      <c r="N215" s="682">
        <f t="shared" si="7"/>
        <v>0</v>
      </c>
      <c r="O215" s="754" t="s">
        <v>447</v>
      </c>
      <c r="P215" s="754" t="s">
        <v>964</v>
      </c>
      <c r="Q215" s="727" t="s">
        <v>447</v>
      </c>
      <c r="R215" s="727" t="s">
        <v>1852</v>
      </c>
      <c r="S215" s="714"/>
      <c r="T215" s="362"/>
      <c r="U215" s="363"/>
      <c r="V215" s="651"/>
      <c r="W215" s="651"/>
      <c r="X215" s="651"/>
      <c r="Y215" s="366"/>
      <c r="Z215" s="367"/>
      <c r="AA215" s="367"/>
    </row>
    <row r="216" spans="2:27" ht="21.75" customHeight="1" x14ac:dyDescent="0.15">
      <c r="B216" s="716">
        <v>210</v>
      </c>
      <c r="C216" s="704" t="s">
        <v>2272</v>
      </c>
      <c r="D216" s="704" t="s">
        <v>2273</v>
      </c>
      <c r="E216" s="704" t="s">
        <v>2275</v>
      </c>
      <c r="F216" s="717" t="s">
        <v>1535</v>
      </c>
      <c r="G216" s="718" t="s">
        <v>184</v>
      </c>
      <c r="H216" s="731">
        <v>194.8</v>
      </c>
      <c r="I216" s="731">
        <v>194.8</v>
      </c>
      <c r="J216" s="717" t="s">
        <v>1535</v>
      </c>
      <c r="K216" s="718" t="s">
        <v>184</v>
      </c>
      <c r="L216" s="731">
        <v>194.8</v>
      </c>
      <c r="M216" s="731">
        <v>194.8</v>
      </c>
      <c r="N216" s="682">
        <f t="shared" si="7"/>
        <v>0</v>
      </c>
      <c r="O216" s="754" t="s">
        <v>447</v>
      </c>
      <c r="P216" s="754" t="s">
        <v>964</v>
      </c>
      <c r="Q216" s="727" t="s">
        <v>447</v>
      </c>
      <c r="R216" s="727" t="s">
        <v>1852</v>
      </c>
      <c r="S216" s="714"/>
      <c r="T216" s="362"/>
      <c r="U216" s="363"/>
      <c r="V216" s="651"/>
      <c r="W216" s="651"/>
      <c r="X216" s="651"/>
      <c r="Y216" s="366"/>
      <c r="Z216" s="367"/>
      <c r="AA216" s="367"/>
    </row>
    <row r="217" spans="2:27" ht="21.75" customHeight="1" x14ac:dyDescent="0.15">
      <c r="B217" s="716">
        <v>211</v>
      </c>
      <c r="C217" s="704" t="s">
        <v>2272</v>
      </c>
      <c r="D217" s="704" t="s">
        <v>2273</v>
      </c>
      <c r="E217" s="704" t="s">
        <v>2275</v>
      </c>
      <c r="F217" s="717" t="s">
        <v>1536</v>
      </c>
      <c r="G217" s="718" t="s">
        <v>315</v>
      </c>
      <c r="H217" s="731">
        <v>1235.4000000000001</v>
      </c>
      <c r="I217" s="731">
        <v>1114</v>
      </c>
      <c r="J217" s="720" t="s">
        <v>1980</v>
      </c>
      <c r="K217" s="716" t="s">
        <v>315</v>
      </c>
      <c r="L217" s="721">
        <v>1094.3</v>
      </c>
      <c r="M217" s="722">
        <v>1094.3</v>
      </c>
      <c r="N217" s="682">
        <f t="shared" si="7"/>
        <v>-19.700000000000045</v>
      </c>
      <c r="O217" s="754" t="s">
        <v>90</v>
      </c>
      <c r="P217" s="754" t="s">
        <v>404</v>
      </c>
      <c r="Q217" s="754" t="s">
        <v>90</v>
      </c>
      <c r="R217" s="754" t="s">
        <v>404</v>
      </c>
      <c r="S217" s="714"/>
      <c r="T217" s="362"/>
      <c r="U217" s="363"/>
      <c r="V217" s="651"/>
      <c r="W217" s="651"/>
      <c r="X217" s="651"/>
      <c r="Y217" s="366"/>
      <c r="Z217" s="367"/>
      <c r="AA217" s="367"/>
    </row>
    <row r="218" spans="2:27" ht="21.75" customHeight="1" x14ac:dyDescent="0.15">
      <c r="B218" s="716">
        <v>212</v>
      </c>
      <c r="C218" s="704" t="s">
        <v>2272</v>
      </c>
      <c r="D218" s="704" t="s">
        <v>2273</v>
      </c>
      <c r="E218" s="704" t="s">
        <v>2275</v>
      </c>
      <c r="F218" s="717" t="s">
        <v>1537</v>
      </c>
      <c r="G218" s="718" t="s">
        <v>184</v>
      </c>
      <c r="H218" s="731">
        <v>2458.3000000000002</v>
      </c>
      <c r="I218" s="731">
        <v>383</v>
      </c>
      <c r="J218" s="720" t="s">
        <v>1981</v>
      </c>
      <c r="K218" s="716" t="s">
        <v>184</v>
      </c>
      <c r="L218" s="721">
        <v>326.10000000000002</v>
      </c>
      <c r="M218" s="722">
        <v>326.10000000000002</v>
      </c>
      <c r="N218" s="682">
        <f t="shared" si="7"/>
        <v>-56.899999999999977</v>
      </c>
      <c r="O218" s="754" t="s">
        <v>1638</v>
      </c>
      <c r="P218" s="754" t="s">
        <v>1639</v>
      </c>
      <c r="Q218" s="754" t="s">
        <v>1638</v>
      </c>
      <c r="R218" s="754" t="s">
        <v>1639</v>
      </c>
      <c r="S218" s="714"/>
      <c r="T218" s="362"/>
      <c r="U218" s="363"/>
      <c r="V218" s="651"/>
      <c r="W218" s="651"/>
      <c r="X218" s="651"/>
      <c r="Y218" s="366"/>
      <c r="Z218" s="367"/>
      <c r="AA218" s="367"/>
    </row>
    <row r="219" spans="2:27" ht="21.75" customHeight="1" x14ac:dyDescent="0.15">
      <c r="B219" s="716">
        <v>213</v>
      </c>
      <c r="C219" s="704" t="s">
        <v>2272</v>
      </c>
      <c r="D219" s="704" t="s">
        <v>2273</v>
      </c>
      <c r="E219" s="704" t="s">
        <v>2275</v>
      </c>
      <c r="F219" s="717" t="s">
        <v>1538</v>
      </c>
      <c r="G219" s="718" t="s">
        <v>312</v>
      </c>
      <c r="H219" s="731">
        <v>132</v>
      </c>
      <c r="I219" s="731">
        <v>132</v>
      </c>
      <c r="J219" s="717" t="s">
        <v>1538</v>
      </c>
      <c r="K219" s="718" t="s">
        <v>312</v>
      </c>
      <c r="L219" s="731">
        <v>132</v>
      </c>
      <c r="M219" s="731">
        <v>132</v>
      </c>
      <c r="N219" s="682">
        <f t="shared" si="7"/>
        <v>0</v>
      </c>
      <c r="O219" s="754" t="s">
        <v>447</v>
      </c>
      <c r="P219" s="754" t="s">
        <v>964</v>
      </c>
      <c r="Q219" s="727" t="s">
        <v>447</v>
      </c>
      <c r="R219" s="727" t="s">
        <v>1852</v>
      </c>
      <c r="S219" s="714"/>
      <c r="T219" s="362"/>
      <c r="U219" s="363"/>
      <c r="V219" s="651"/>
      <c r="W219" s="651"/>
      <c r="X219" s="651"/>
      <c r="Y219" s="366"/>
      <c r="Z219" s="367"/>
      <c r="AA219" s="367"/>
    </row>
    <row r="220" spans="2:27" ht="21.75" customHeight="1" x14ac:dyDescent="0.15">
      <c r="B220" s="716">
        <v>214</v>
      </c>
      <c r="C220" s="704" t="s">
        <v>2272</v>
      </c>
      <c r="D220" s="704" t="s">
        <v>2273</v>
      </c>
      <c r="E220" s="704" t="s">
        <v>2275</v>
      </c>
      <c r="F220" s="717" t="s">
        <v>1539</v>
      </c>
      <c r="G220" s="718" t="s">
        <v>184</v>
      </c>
      <c r="H220" s="731">
        <v>4393.5</v>
      </c>
      <c r="I220" s="731">
        <v>125</v>
      </c>
      <c r="J220" s="720" t="s">
        <v>1982</v>
      </c>
      <c r="K220" s="716" t="s">
        <v>184</v>
      </c>
      <c r="L220" s="721">
        <v>100.4</v>
      </c>
      <c r="M220" s="722">
        <v>100.4</v>
      </c>
      <c r="N220" s="682">
        <f t="shared" si="7"/>
        <v>-24.599999999999994</v>
      </c>
      <c r="O220" s="754" t="s">
        <v>1617</v>
      </c>
      <c r="P220" s="754" t="s">
        <v>1618</v>
      </c>
      <c r="Q220" s="754" t="s">
        <v>1617</v>
      </c>
      <c r="R220" s="754" t="s">
        <v>1618</v>
      </c>
      <c r="S220" s="714"/>
      <c r="T220" s="362"/>
      <c r="U220" s="363"/>
      <c r="V220" s="651"/>
      <c r="W220" s="651"/>
      <c r="X220" s="651"/>
      <c r="Y220" s="366"/>
      <c r="Z220" s="367"/>
      <c r="AA220" s="367"/>
    </row>
    <row r="221" spans="2:27" ht="21.75" customHeight="1" x14ac:dyDescent="0.15">
      <c r="B221" s="716">
        <v>215</v>
      </c>
      <c r="C221" s="704" t="s">
        <v>2272</v>
      </c>
      <c r="D221" s="704" t="s">
        <v>2273</v>
      </c>
      <c r="E221" s="704" t="s">
        <v>2275</v>
      </c>
      <c r="F221" s="717" t="s">
        <v>1540</v>
      </c>
      <c r="G221" s="718" t="s">
        <v>312</v>
      </c>
      <c r="H221" s="731">
        <v>160</v>
      </c>
      <c r="I221" s="731">
        <v>160</v>
      </c>
      <c r="J221" s="717" t="s">
        <v>1540</v>
      </c>
      <c r="K221" s="718" t="s">
        <v>312</v>
      </c>
      <c r="L221" s="731">
        <v>160</v>
      </c>
      <c r="M221" s="731">
        <v>160</v>
      </c>
      <c r="N221" s="682">
        <f t="shared" si="7"/>
        <v>0</v>
      </c>
      <c r="O221" s="754" t="s">
        <v>447</v>
      </c>
      <c r="P221" s="754" t="s">
        <v>964</v>
      </c>
      <c r="Q221" s="727" t="s">
        <v>447</v>
      </c>
      <c r="R221" s="727" t="s">
        <v>1852</v>
      </c>
      <c r="S221" s="714"/>
      <c r="T221" s="362"/>
      <c r="U221" s="363"/>
      <c r="V221" s="651"/>
      <c r="W221" s="651"/>
      <c r="X221" s="651"/>
      <c r="Y221" s="366"/>
      <c r="Z221" s="367"/>
      <c r="AA221" s="367"/>
    </row>
    <row r="222" spans="2:27" ht="21.75" customHeight="1" x14ac:dyDescent="0.15">
      <c r="B222" s="716">
        <v>216</v>
      </c>
      <c r="C222" s="704" t="s">
        <v>2272</v>
      </c>
      <c r="D222" s="704" t="s">
        <v>2273</v>
      </c>
      <c r="E222" s="704" t="s">
        <v>2275</v>
      </c>
      <c r="F222" s="717" t="s">
        <v>1541</v>
      </c>
      <c r="G222" s="718" t="s">
        <v>184</v>
      </c>
      <c r="H222" s="731">
        <v>473</v>
      </c>
      <c r="I222" s="731">
        <v>340</v>
      </c>
      <c r="J222" s="720" t="s">
        <v>1983</v>
      </c>
      <c r="K222" s="716" t="s">
        <v>184</v>
      </c>
      <c r="L222" s="721">
        <v>306</v>
      </c>
      <c r="M222" s="722">
        <v>306</v>
      </c>
      <c r="N222" s="682">
        <f t="shared" si="7"/>
        <v>-34</v>
      </c>
      <c r="O222" s="754" t="s">
        <v>1617</v>
      </c>
      <c r="P222" s="754" t="s">
        <v>1618</v>
      </c>
      <c r="Q222" s="754" t="s">
        <v>1617</v>
      </c>
      <c r="R222" s="754" t="s">
        <v>1618</v>
      </c>
      <c r="S222" s="714"/>
      <c r="T222" s="362"/>
      <c r="U222" s="363"/>
      <c r="V222" s="651"/>
      <c r="W222" s="651"/>
      <c r="X222" s="651"/>
      <c r="Y222" s="366"/>
      <c r="Z222" s="367"/>
      <c r="AA222" s="367"/>
    </row>
    <row r="223" spans="2:27" ht="21.75" customHeight="1" x14ac:dyDescent="0.15">
      <c r="B223" s="716">
        <v>217</v>
      </c>
      <c r="C223" s="704" t="s">
        <v>2272</v>
      </c>
      <c r="D223" s="704" t="s">
        <v>2273</v>
      </c>
      <c r="E223" s="704" t="s">
        <v>2275</v>
      </c>
      <c r="F223" s="717" t="s">
        <v>1542</v>
      </c>
      <c r="G223" s="718" t="s">
        <v>312</v>
      </c>
      <c r="H223" s="731">
        <v>33</v>
      </c>
      <c r="I223" s="731">
        <v>33</v>
      </c>
      <c r="J223" s="717" t="s">
        <v>1542</v>
      </c>
      <c r="K223" s="718" t="s">
        <v>312</v>
      </c>
      <c r="L223" s="731">
        <v>33</v>
      </c>
      <c r="M223" s="731">
        <v>33</v>
      </c>
      <c r="N223" s="682">
        <f t="shared" si="7"/>
        <v>0</v>
      </c>
      <c r="O223" s="754" t="s">
        <v>1640</v>
      </c>
      <c r="P223" s="754" t="s">
        <v>1641</v>
      </c>
      <c r="Q223" s="754" t="s">
        <v>1640</v>
      </c>
      <c r="R223" s="754" t="s">
        <v>1641</v>
      </c>
      <c r="S223" s="714"/>
      <c r="T223" s="362"/>
      <c r="U223" s="363"/>
      <c r="V223" s="651"/>
      <c r="W223" s="651"/>
      <c r="X223" s="651"/>
      <c r="Y223" s="366"/>
      <c r="Z223" s="367"/>
      <c r="AA223" s="367"/>
    </row>
    <row r="224" spans="2:27" ht="21.75" customHeight="1" x14ac:dyDescent="0.15">
      <c r="B224" s="716">
        <v>218</v>
      </c>
      <c r="C224" s="704" t="s">
        <v>2272</v>
      </c>
      <c r="D224" s="704" t="s">
        <v>2273</v>
      </c>
      <c r="E224" s="704" t="s">
        <v>2275</v>
      </c>
      <c r="F224" s="717" t="s">
        <v>1543</v>
      </c>
      <c r="G224" s="718" t="s">
        <v>312</v>
      </c>
      <c r="H224" s="731">
        <v>46</v>
      </c>
      <c r="I224" s="731">
        <v>46</v>
      </c>
      <c r="J224" s="717" t="s">
        <v>1543</v>
      </c>
      <c r="K224" s="718" t="s">
        <v>312</v>
      </c>
      <c r="L224" s="731">
        <v>46</v>
      </c>
      <c r="M224" s="731">
        <v>46</v>
      </c>
      <c r="N224" s="682">
        <f t="shared" si="7"/>
        <v>0</v>
      </c>
      <c r="O224" s="754" t="s">
        <v>447</v>
      </c>
      <c r="P224" s="754" t="s">
        <v>964</v>
      </c>
      <c r="Q224" s="727" t="s">
        <v>447</v>
      </c>
      <c r="R224" s="727" t="s">
        <v>1852</v>
      </c>
      <c r="S224" s="714"/>
      <c r="T224" s="362"/>
      <c r="U224" s="363"/>
      <c r="V224" s="651"/>
      <c r="W224" s="651"/>
      <c r="X224" s="651"/>
      <c r="Y224" s="366"/>
      <c r="Z224" s="367"/>
      <c r="AA224" s="367"/>
    </row>
    <row r="225" spans="2:27" ht="21.75" customHeight="1" x14ac:dyDescent="0.15">
      <c r="B225" s="716">
        <v>219</v>
      </c>
      <c r="C225" s="704" t="s">
        <v>2272</v>
      </c>
      <c r="D225" s="704" t="s">
        <v>2273</v>
      </c>
      <c r="E225" s="704" t="s">
        <v>2275</v>
      </c>
      <c r="F225" s="717" t="s">
        <v>1544</v>
      </c>
      <c r="G225" s="718" t="s">
        <v>184</v>
      </c>
      <c r="H225" s="731">
        <v>854</v>
      </c>
      <c r="I225" s="731">
        <v>256</v>
      </c>
      <c r="J225" s="720" t="s">
        <v>1984</v>
      </c>
      <c r="K225" s="716" t="s">
        <v>184</v>
      </c>
      <c r="L225" s="721">
        <v>229</v>
      </c>
      <c r="M225" s="722">
        <v>229</v>
      </c>
      <c r="N225" s="682">
        <f t="shared" si="7"/>
        <v>-27</v>
      </c>
      <c r="O225" s="754" t="s">
        <v>1642</v>
      </c>
      <c r="P225" s="754" t="s">
        <v>1643</v>
      </c>
      <c r="Q225" s="754" t="s">
        <v>1642</v>
      </c>
      <c r="R225" s="754" t="s">
        <v>1643</v>
      </c>
      <c r="S225" s="714"/>
      <c r="T225" s="362"/>
      <c r="U225" s="363"/>
      <c r="V225" s="651"/>
      <c r="W225" s="651"/>
      <c r="X225" s="651"/>
      <c r="Y225" s="366"/>
      <c r="Z225" s="367"/>
      <c r="AA225" s="367"/>
    </row>
    <row r="226" spans="2:27" ht="21.75" customHeight="1" x14ac:dyDescent="0.15">
      <c r="B226" s="716">
        <v>220</v>
      </c>
      <c r="C226" s="704" t="s">
        <v>2272</v>
      </c>
      <c r="D226" s="704" t="s">
        <v>2273</v>
      </c>
      <c r="E226" s="704" t="s">
        <v>2275</v>
      </c>
      <c r="F226" s="717" t="s">
        <v>1545</v>
      </c>
      <c r="G226" s="718" t="s">
        <v>321</v>
      </c>
      <c r="H226" s="731">
        <v>1358</v>
      </c>
      <c r="I226" s="731">
        <v>175</v>
      </c>
      <c r="J226" s="720" t="s">
        <v>707</v>
      </c>
      <c r="K226" s="716" t="s">
        <v>321</v>
      </c>
      <c r="L226" s="721">
        <v>133</v>
      </c>
      <c r="M226" s="722">
        <v>133</v>
      </c>
      <c r="N226" s="682">
        <f t="shared" si="7"/>
        <v>-42</v>
      </c>
      <c r="O226" s="754" t="s">
        <v>1617</v>
      </c>
      <c r="P226" s="754" t="s">
        <v>1618</v>
      </c>
      <c r="Q226" s="754" t="s">
        <v>1617</v>
      </c>
      <c r="R226" s="754" t="s">
        <v>1618</v>
      </c>
      <c r="S226" s="714"/>
      <c r="T226" s="362"/>
      <c r="U226" s="363"/>
      <c r="V226" s="651"/>
      <c r="W226" s="651"/>
      <c r="X226" s="651"/>
      <c r="Y226" s="366"/>
      <c r="Z226" s="367"/>
      <c r="AA226" s="367"/>
    </row>
    <row r="227" spans="2:27" ht="21.75" customHeight="1" x14ac:dyDescent="0.15">
      <c r="B227" s="716">
        <v>221</v>
      </c>
      <c r="C227" s="704" t="s">
        <v>2272</v>
      </c>
      <c r="D227" s="704" t="s">
        <v>2273</v>
      </c>
      <c r="E227" s="704" t="s">
        <v>2275</v>
      </c>
      <c r="F227" s="717" t="s">
        <v>1546</v>
      </c>
      <c r="G227" s="718" t="s">
        <v>312</v>
      </c>
      <c r="H227" s="731">
        <v>93</v>
      </c>
      <c r="I227" s="731">
        <v>93</v>
      </c>
      <c r="J227" s="717" t="s">
        <v>1546</v>
      </c>
      <c r="K227" s="718" t="s">
        <v>312</v>
      </c>
      <c r="L227" s="731">
        <v>93</v>
      </c>
      <c r="M227" s="731">
        <v>93</v>
      </c>
      <c r="N227" s="682">
        <f t="shared" si="7"/>
        <v>0</v>
      </c>
      <c r="O227" s="754" t="s">
        <v>447</v>
      </c>
      <c r="P227" s="754" t="s">
        <v>964</v>
      </c>
      <c r="Q227" s="727" t="s">
        <v>447</v>
      </c>
      <c r="R227" s="727" t="s">
        <v>1852</v>
      </c>
      <c r="S227" s="714"/>
      <c r="T227" s="362"/>
      <c r="U227" s="363"/>
      <c r="V227" s="651"/>
      <c r="W227" s="651"/>
      <c r="X227" s="651"/>
      <c r="Y227" s="366"/>
      <c r="Z227" s="367"/>
      <c r="AA227" s="367"/>
    </row>
    <row r="228" spans="2:27" ht="21.75" customHeight="1" x14ac:dyDescent="0.15">
      <c r="B228" s="716">
        <v>222</v>
      </c>
      <c r="C228" s="704" t="s">
        <v>2272</v>
      </c>
      <c r="D228" s="704" t="s">
        <v>2273</v>
      </c>
      <c r="E228" s="704" t="s">
        <v>2275</v>
      </c>
      <c r="F228" s="717" t="s">
        <v>1547</v>
      </c>
      <c r="G228" s="718" t="s">
        <v>312</v>
      </c>
      <c r="H228" s="731">
        <v>50</v>
      </c>
      <c r="I228" s="731">
        <v>50</v>
      </c>
      <c r="J228" s="717" t="s">
        <v>1547</v>
      </c>
      <c r="K228" s="718" t="s">
        <v>312</v>
      </c>
      <c r="L228" s="731">
        <v>50</v>
      </c>
      <c r="M228" s="731">
        <v>50</v>
      </c>
      <c r="N228" s="682">
        <f t="shared" si="7"/>
        <v>0</v>
      </c>
      <c r="O228" s="754" t="s">
        <v>447</v>
      </c>
      <c r="P228" s="754" t="s">
        <v>964</v>
      </c>
      <c r="Q228" s="727" t="s">
        <v>447</v>
      </c>
      <c r="R228" s="727" t="s">
        <v>1852</v>
      </c>
      <c r="S228" s="714"/>
      <c r="T228" s="362"/>
      <c r="U228" s="363"/>
      <c r="V228" s="651"/>
      <c r="W228" s="651"/>
      <c r="X228" s="651"/>
      <c r="Y228" s="366"/>
      <c r="Z228" s="367"/>
      <c r="AA228" s="367"/>
    </row>
    <row r="229" spans="2:27" ht="21.75" customHeight="1" x14ac:dyDescent="0.15">
      <c r="B229" s="716">
        <v>223</v>
      </c>
      <c r="C229" s="704" t="s">
        <v>2272</v>
      </c>
      <c r="D229" s="704" t="s">
        <v>2273</v>
      </c>
      <c r="E229" s="704" t="s">
        <v>2275</v>
      </c>
      <c r="F229" s="717" t="s">
        <v>1548</v>
      </c>
      <c r="G229" s="718" t="s">
        <v>312</v>
      </c>
      <c r="H229" s="731">
        <v>7</v>
      </c>
      <c r="I229" s="731">
        <v>7</v>
      </c>
      <c r="J229" s="717" t="s">
        <v>1548</v>
      </c>
      <c r="K229" s="718" t="s">
        <v>312</v>
      </c>
      <c r="L229" s="731">
        <v>7</v>
      </c>
      <c r="M229" s="731">
        <v>7</v>
      </c>
      <c r="N229" s="682">
        <f t="shared" si="7"/>
        <v>0</v>
      </c>
      <c r="O229" s="754" t="s">
        <v>447</v>
      </c>
      <c r="P229" s="754" t="s">
        <v>964</v>
      </c>
      <c r="Q229" s="727" t="s">
        <v>447</v>
      </c>
      <c r="R229" s="727" t="s">
        <v>1852</v>
      </c>
      <c r="S229" s="714"/>
      <c r="T229" s="362"/>
      <c r="U229" s="363"/>
      <c r="V229" s="651"/>
      <c r="W229" s="651"/>
      <c r="X229" s="651"/>
      <c r="Y229" s="366"/>
      <c r="Z229" s="367"/>
      <c r="AA229" s="367"/>
    </row>
    <row r="230" spans="2:27" ht="21.75" customHeight="1" x14ac:dyDescent="0.15">
      <c r="B230" s="716">
        <v>224</v>
      </c>
      <c r="C230" s="704" t="s">
        <v>2272</v>
      </c>
      <c r="D230" s="704" t="s">
        <v>2273</v>
      </c>
      <c r="E230" s="704" t="s">
        <v>2275</v>
      </c>
      <c r="F230" s="717" t="s">
        <v>1549</v>
      </c>
      <c r="G230" s="718" t="s">
        <v>321</v>
      </c>
      <c r="H230" s="731">
        <v>2282</v>
      </c>
      <c r="I230" s="731">
        <v>87</v>
      </c>
      <c r="J230" s="720" t="s">
        <v>1985</v>
      </c>
      <c r="K230" s="716" t="s">
        <v>321</v>
      </c>
      <c r="L230" s="721">
        <v>59</v>
      </c>
      <c r="M230" s="722">
        <v>59</v>
      </c>
      <c r="N230" s="682">
        <f t="shared" si="7"/>
        <v>-28</v>
      </c>
      <c r="O230" s="754" t="s">
        <v>1624</v>
      </c>
      <c r="P230" s="754" t="s">
        <v>1625</v>
      </c>
      <c r="Q230" s="754" t="s">
        <v>1624</v>
      </c>
      <c r="R230" s="754" t="s">
        <v>1625</v>
      </c>
      <c r="S230" s="714"/>
      <c r="T230" s="362"/>
      <c r="U230" s="363"/>
      <c r="V230" s="651"/>
      <c r="W230" s="651"/>
      <c r="X230" s="651"/>
      <c r="Y230" s="366"/>
      <c r="Z230" s="367"/>
      <c r="AA230" s="367"/>
    </row>
    <row r="231" spans="2:27" ht="21.75" customHeight="1" x14ac:dyDescent="0.15">
      <c r="B231" s="716">
        <v>225</v>
      </c>
      <c r="C231" s="704" t="s">
        <v>2272</v>
      </c>
      <c r="D231" s="704" t="s">
        <v>2273</v>
      </c>
      <c r="E231" s="704" t="s">
        <v>2275</v>
      </c>
      <c r="F231" s="717" t="s">
        <v>1550</v>
      </c>
      <c r="G231" s="718" t="s">
        <v>312</v>
      </c>
      <c r="H231" s="731">
        <v>111</v>
      </c>
      <c r="I231" s="731">
        <v>111</v>
      </c>
      <c r="J231" s="717" t="s">
        <v>1550</v>
      </c>
      <c r="K231" s="718" t="s">
        <v>312</v>
      </c>
      <c r="L231" s="731">
        <v>111</v>
      </c>
      <c r="M231" s="731">
        <v>111</v>
      </c>
      <c r="N231" s="682">
        <f t="shared" si="7"/>
        <v>0</v>
      </c>
      <c r="O231" s="754" t="s">
        <v>447</v>
      </c>
      <c r="P231" s="754" t="s">
        <v>964</v>
      </c>
      <c r="Q231" s="727" t="s">
        <v>447</v>
      </c>
      <c r="R231" s="727" t="s">
        <v>1852</v>
      </c>
      <c r="S231" s="714"/>
      <c r="T231" s="362"/>
      <c r="U231" s="363"/>
      <c r="V231" s="651"/>
      <c r="W231" s="651"/>
      <c r="X231" s="651"/>
      <c r="Y231" s="366"/>
      <c r="Z231" s="367"/>
      <c r="AA231" s="367"/>
    </row>
    <row r="232" spans="2:27" ht="21.75" customHeight="1" x14ac:dyDescent="0.15">
      <c r="B232" s="716">
        <v>226</v>
      </c>
      <c r="C232" s="704" t="s">
        <v>2272</v>
      </c>
      <c r="D232" s="704" t="s">
        <v>2273</v>
      </c>
      <c r="E232" s="704" t="s">
        <v>2275</v>
      </c>
      <c r="F232" s="717" t="s">
        <v>1551</v>
      </c>
      <c r="G232" s="718" t="s">
        <v>312</v>
      </c>
      <c r="H232" s="731">
        <v>83</v>
      </c>
      <c r="I232" s="731">
        <v>83</v>
      </c>
      <c r="J232" s="717" t="s">
        <v>1551</v>
      </c>
      <c r="K232" s="718" t="s">
        <v>312</v>
      </c>
      <c r="L232" s="731">
        <v>83</v>
      </c>
      <c r="M232" s="731">
        <v>83</v>
      </c>
      <c r="N232" s="682">
        <f t="shared" si="7"/>
        <v>0</v>
      </c>
      <c r="O232" s="754" t="s">
        <v>447</v>
      </c>
      <c r="P232" s="754" t="s">
        <v>964</v>
      </c>
      <c r="Q232" s="727" t="s">
        <v>447</v>
      </c>
      <c r="R232" s="727" t="s">
        <v>1852</v>
      </c>
      <c r="S232" s="714"/>
      <c r="T232" s="362"/>
      <c r="U232" s="363"/>
      <c r="V232" s="651"/>
      <c r="W232" s="651"/>
      <c r="X232" s="651"/>
      <c r="Y232" s="366"/>
      <c r="Z232" s="367"/>
      <c r="AA232" s="367"/>
    </row>
    <row r="233" spans="2:27" ht="21.75" customHeight="1" x14ac:dyDescent="0.15">
      <c r="B233" s="716">
        <v>227</v>
      </c>
      <c r="C233" s="704" t="s">
        <v>2272</v>
      </c>
      <c r="D233" s="704" t="s">
        <v>2273</v>
      </c>
      <c r="E233" s="704" t="s">
        <v>2275</v>
      </c>
      <c r="F233" s="717" t="s">
        <v>1552</v>
      </c>
      <c r="G233" s="718" t="s">
        <v>312</v>
      </c>
      <c r="H233" s="731">
        <v>207</v>
      </c>
      <c r="I233" s="731">
        <v>207</v>
      </c>
      <c r="J233" s="717" t="s">
        <v>1552</v>
      </c>
      <c r="K233" s="718" t="s">
        <v>312</v>
      </c>
      <c r="L233" s="731">
        <v>207</v>
      </c>
      <c r="M233" s="731">
        <v>207</v>
      </c>
      <c r="N233" s="682">
        <f t="shared" si="7"/>
        <v>0</v>
      </c>
      <c r="O233" s="754" t="s">
        <v>447</v>
      </c>
      <c r="P233" s="754" t="s">
        <v>964</v>
      </c>
      <c r="Q233" s="727" t="s">
        <v>447</v>
      </c>
      <c r="R233" s="727" t="s">
        <v>1852</v>
      </c>
      <c r="S233" s="714"/>
      <c r="T233" s="362"/>
      <c r="U233" s="363"/>
      <c r="V233" s="651"/>
      <c r="W233" s="651"/>
      <c r="X233" s="651"/>
      <c r="Y233" s="366"/>
      <c r="Z233" s="367"/>
      <c r="AA233" s="367"/>
    </row>
    <row r="234" spans="2:27" ht="21.75" customHeight="1" x14ac:dyDescent="0.15">
      <c r="B234" s="716">
        <v>228</v>
      </c>
      <c r="C234" s="704" t="s">
        <v>2272</v>
      </c>
      <c r="D234" s="704" t="s">
        <v>2273</v>
      </c>
      <c r="E234" s="704" t="s">
        <v>2275</v>
      </c>
      <c r="F234" s="717" t="s">
        <v>1553</v>
      </c>
      <c r="G234" s="718" t="s">
        <v>321</v>
      </c>
      <c r="H234" s="731">
        <v>2130</v>
      </c>
      <c r="I234" s="731">
        <v>307</v>
      </c>
      <c r="J234" s="720" t="s">
        <v>1986</v>
      </c>
      <c r="K234" s="716" t="s">
        <v>321</v>
      </c>
      <c r="L234" s="721">
        <v>230</v>
      </c>
      <c r="M234" s="722">
        <v>230</v>
      </c>
      <c r="N234" s="682">
        <f t="shared" si="7"/>
        <v>-77</v>
      </c>
      <c r="O234" s="754" t="s">
        <v>1608</v>
      </c>
      <c r="P234" s="754" t="s">
        <v>1609</v>
      </c>
      <c r="Q234" s="754" t="s">
        <v>1608</v>
      </c>
      <c r="R234" s="754" t="s">
        <v>1609</v>
      </c>
      <c r="S234" s="714"/>
      <c r="T234" s="362"/>
      <c r="U234" s="363"/>
      <c r="V234" s="651"/>
      <c r="W234" s="651"/>
      <c r="X234" s="651"/>
      <c r="Y234" s="366"/>
      <c r="Z234" s="367"/>
      <c r="AA234" s="367"/>
    </row>
    <row r="235" spans="2:27" ht="21.75" customHeight="1" x14ac:dyDescent="0.15">
      <c r="B235" s="716">
        <v>229</v>
      </c>
      <c r="C235" s="704" t="s">
        <v>2272</v>
      </c>
      <c r="D235" s="704" t="s">
        <v>2273</v>
      </c>
      <c r="E235" s="704" t="s">
        <v>2275</v>
      </c>
      <c r="F235" s="717" t="s">
        <v>1554</v>
      </c>
      <c r="G235" s="718" t="s">
        <v>312</v>
      </c>
      <c r="H235" s="731">
        <v>2621</v>
      </c>
      <c r="I235" s="731">
        <v>1769</v>
      </c>
      <c r="J235" s="720" t="s">
        <v>1987</v>
      </c>
      <c r="K235" s="716" t="s">
        <v>312</v>
      </c>
      <c r="L235" s="721">
        <v>627</v>
      </c>
      <c r="M235" s="722">
        <v>627</v>
      </c>
      <c r="N235" s="682">
        <f t="shared" si="7"/>
        <v>-1142</v>
      </c>
      <c r="O235" s="754" t="s">
        <v>90</v>
      </c>
      <c r="P235" s="751" t="s">
        <v>91</v>
      </c>
      <c r="Q235" s="754" t="s">
        <v>90</v>
      </c>
      <c r="R235" s="751" t="s">
        <v>91</v>
      </c>
      <c r="S235" s="714"/>
      <c r="T235" s="362"/>
      <c r="U235" s="363"/>
      <c r="V235" s="651"/>
      <c r="W235" s="651"/>
      <c r="X235" s="651"/>
      <c r="Y235" s="366"/>
      <c r="Z235" s="367"/>
      <c r="AA235" s="367"/>
    </row>
    <row r="236" spans="2:27" ht="21.75" customHeight="1" x14ac:dyDescent="0.15">
      <c r="B236" s="716">
        <v>230</v>
      </c>
      <c r="C236" s="704" t="s">
        <v>2272</v>
      </c>
      <c r="D236" s="704" t="s">
        <v>2273</v>
      </c>
      <c r="E236" s="704" t="s">
        <v>2275</v>
      </c>
      <c r="F236" s="717"/>
      <c r="G236" s="718"/>
      <c r="H236" s="731"/>
      <c r="I236" s="731"/>
      <c r="J236" s="720" t="s">
        <v>1988</v>
      </c>
      <c r="K236" s="716" t="s">
        <v>312</v>
      </c>
      <c r="L236" s="721">
        <v>1624</v>
      </c>
      <c r="M236" s="722">
        <v>1624</v>
      </c>
      <c r="N236" s="682">
        <f t="shared" si="7"/>
        <v>1624</v>
      </c>
      <c r="O236" s="754"/>
      <c r="P236" s="751"/>
      <c r="Q236" s="754" t="s">
        <v>90</v>
      </c>
      <c r="R236" s="751" t="s">
        <v>91</v>
      </c>
      <c r="S236" s="714"/>
      <c r="T236" s="362"/>
      <c r="U236" s="363"/>
      <c r="V236" s="651"/>
      <c r="W236" s="651"/>
      <c r="X236" s="651"/>
      <c r="Y236" s="366"/>
      <c r="Z236" s="367"/>
      <c r="AA236" s="367"/>
    </row>
    <row r="237" spans="2:27" ht="21.75" customHeight="1" x14ac:dyDescent="0.15">
      <c r="B237" s="716">
        <v>231</v>
      </c>
      <c r="C237" s="704" t="s">
        <v>2272</v>
      </c>
      <c r="D237" s="704" t="s">
        <v>2273</v>
      </c>
      <c r="E237" s="704" t="s">
        <v>2275</v>
      </c>
      <c r="F237" s="717" t="s">
        <v>1555</v>
      </c>
      <c r="G237" s="718" t="s">
        <v>321</v>
      </c>
      <c r="H237" s="731">
        <v>489</v>
      </c>
      <c r="I237" s="731">
        <v>58</v>
      </c>
      <c r="J237" s="720" t="s">
        <v>1989</v>
      </c>
      <c r="K237" s="716" t="s">
        <v>321</v>
      </c>
      <c r="L237" s="721">
        <v>51</v>
      </c>
      <c r="M237" s="722">
        <v>51</v>
      </c>
      <c r="N237" s="682">
        <f t="shared" si="7"/>
        <v>-7</v>
      </c>
      <c r="O237" s="754" t="s">
        <v>1608</v>
      </c>
      <c r="P237" s="754" t="s">
        <v>1609</v>
      </c>
      <c r="Q237" s="754" t="s">
        <v>1608</v>
      </c>
      <c r="R237" s="754" t="s">
        <v>1609</v>
      </c>
      <c r="S237" s="714"/>
      <c r="T237" s="362"/>
      <c r="U237" s="363"/>
      <c r="V237" s="651"/>
      <c r="W237" s="651"/>
      <c r="X237" s="651"/>
      <c r="Y237" s="366"/>
      <c r="Z237" s="367"/>
      <c r="AA237" s="367"/>
    </row>
    <row r="238" spans="2:27" ht="21.75" customHeight="1" x14ac:dyDescent="0.15">
      <c r="B238" s="716">
        <v>232</v>
      </c>
      <c r="C238" s="704" t="s">
        <v>2272</v>
      </c>
      <c r="D238" s="704" t="s">
        <v>2273</v>
      </c>
      <c r="E238" s="704" t="s">
        <v>2275</v>
      </c>
      <c r="F238" s="717" t="s">
        <v>1556</v>
      </c>
      <c r="G238" s="718" t="s">
        <v>312</v>
      </c>
      <c r="H238" s="731">
        <v>26</v>
      </c>
      <c r="I238" s="731">
        <v>26</v>
      </c>
      <c r="J238" s="717" t="s">
        <v>1556</v>
      </c>
      <c r="K238" s="718" t="s">
        <v>312</v>
      </c>
      <c r="L238" s="731">
        <v>26</v>
      </c>
      <c r="M238" s="731">
        <v>26</v>
      </c>
      <c r="N238" s="682">
        <f t="shared" si="7"/>
        <v>0</v>
      </c>
      <c r="O238" s="754" t="s">
        <v>447</v>
      </c>
      <c r="P238" s="754" t="s">
        <v>964</v>
      </c>
      <c r="Q238" s="727" t="s">
        <v>447</v>
      </c>
      <c r="R238" s="727" t="s">
        <v>1852</v>
      </c>
      <c r="S238" s="714"/>
      <c r="T238" s="362"/>
      <c r="U238" s="363"/>
      <c r="V238" s="651"/>
      <c r="W238" s="651"/>
      <c r="X238" s="651"/>
      <c r="Y238" s="366"/>
      <c r="Z238" s="367"/>
      <c r="AA238" s="367"/>
    </row>
    <row r="239" spans="2:27" ht="21.75" customHeight="1" x14ac:dyDescent="0.15">
      <c r="B239" s="716">
        <v>233</v>
      </c>
      <c r="C239" s="704" t="s">
        <v>2272</v>
      </c>
      <c r="D239" s="704" t="s">
        <v>2273</v>
      </c>
      <c r="E239" s="704" t="s">
        <v>2275</v>
      </c>
      <c r="F239" s="717" t="s">
        <v>1557</v>
      </c>
      <c r="G239" s="718" t="s">
        <v>395</v>
      </c>
      <c r="H239" s="731">
        <v>406</v>
      </c>
      <c r="I239" s="731">
        <v>122</v>
      </c>
      <c r="J239" s="720" t="s">
        <v>1990</v>
      </c>
      <c r="K239" s="716" t="s">
        <v>395</v>
      </c>
      <c r="L239" s="721">
        <v>107</v>
      </c>
      <c r="M239" s="722">
        <v>107</v>
      </c>
      <c r="N239" s="682">
        <f t="shared" si="7"/>
        <v>-15</v>
      </c>
      <c r="O239" s="754" t="s">
        <v>2276</v>
      </c>
      <c r="P239" s="754" t="s">
        <v>1644</v>
      </c>
      <c r="Q239" s="754" t="s">
        <v>2276</v>
      </c>
      <c r="R239" s="754" t="s">
        <v>1644</v>
      </c>
      <c r="S239" s="714"/>
      <c r="T239" s="362"/>
      <c r="U239" s="363"/>
      <c r="V239" s="651"/>
      <c r="W239" s="651"/>
      <c r="X239" s="651"/>
      <c r="Y239" s="366"/>
      <c r="Z239" s="367"/>
      <c r="AA239" s="367"/>
    </row>
    <row r="240" spans="2:27" ht="21.75" customHeight="1" x14ac:dyDescent="0.15">
      <c r="B240" s="716">
        <v>234</v>
      </c>
      <c r="C240" s="704" t="s">
        <v>2272</v>
      </c>
      <c r="D240" s="704" t="s">
        <v>2273</v>
      </c>
      <c r="E240" s="704" t="s">
        <v>2275</v>
      </c>
      <c r="F240" s="717" t="s">
        <v>1558</v>
      </c>
      <c r="G240" s="718" t="s">
        <v>312</v>
      </c>
      <c r="H240" s="731">
        <v>41</v>
      </c>
      <c r="I240" s="731">
        <v>41</v>
      </c>
      <c r="J240" s="717" t="s">
        <v>1558</v>
      </c>
      <c r="K240" s="718" t="s">
        <v>312</v>
      </c>
      <c r="L240" s="731">
        <v>41</v>
      </c>
      <c r="M240" s="731">
        <v>41</v>
      </c>
      <c r="N240" s="682">
        <f t="shared" si="7"/>
        <v>0</v>
      </c>
      <c r="O240" s="754" t="s">
        <v>447</v>
      </c>
      <c r="P240" s="754" t="s">
        <v>964</v>
      </c>
      <c r="Q240" s="727" t="s">
        <v>447</v>
      </c>
      <c r="R240" s="727" t="s">
        <v>1852</v>
      </c>
      <c r="S240" s="714"/>
      <c r="T240" s="362"/>
      <c r="U240" s="363"/>
      <c r="V240" s="651"/>
      <c r="W240" s="651"/>
      <c r="X240" s="651"/>
      <c r="Y240" s="366"/>
      <c r="Z240" s="367"/>
      <c r="AA240" s="367"/>
    </row>
    <row r="241" spans="2:27" ht="21.75" customHeight="1" x14ac:dyDescent="0.15">
      <c r="B241" s="716">
        <v>235</v>
      </c>
      <c r="C241" s="704" t="s">
        <v>2272</v>
      </c>
      <c r="D241" s="704" t="s">
        <v>2273</v>
      </c>
      <c r="E241" s="704" t="s">
        <v>2275</v>
      </c>
      <c r="F241" s="717" t="s">
        <v>1559</v>
      </c>
      <c r="G241" s="718" t="s">
        <v>312</v>
      </c>
      <c r="H241" s="731">
        <v>40</v>
      </c>
      <c r="I241" s="731">
        <v>40</v>
      </c>
      <c r="J241" s="717" t="s">
        <v>1559</v>
      </c>
      <c r="K241" s="718" t="s">
        <v>312</v>
      </c>
      <c r="L241" s="731">
        <v>40</v>
      </c>
      <c r="M241" s="731">
        <v>40</v>
      </c>
      <c r="N241" s="682">
        <f t="shared" si="7"/>
        <v>0</v>
      </c>
      <c r="O241" s="754" t="s">
        <v>1645</v>
      </c>
      <c r="P241" s="754" t="s">
        <v>1646</v>
      </c>
      <c r="Q241" s="754" t="s">
        <v>1645</v>
      </c>
      <c r="R241" s="754" t="s">
        <v>1646</v>
      </c>
      <c r="S241" s="714"/>
      <c r="T241" s="362"/>
      <c r="U241" s="363"/>
      <c r="V241" s="651"/>
      <c r="W241" s="651"/>
      <c r="X241" s="651"/>
      <c r="Y241" s="366"/>
      <c r="Z241" s="367"/>
      <c r="AA241" s="367"/>
    </row>
    <row r="242" spans="2:27" ht="21.75" customHeight="1" x14ac:dyDescent="0.15">
      <c r="B242" s="716">
        <v>236</v>
      </c>
      <c r="C242" s="704" t="s">
        <v>2272</v>
      </c>
      <c r="D242" s="704" t="s">
        <v>2273</v>
      </c>
      <c r="E242" s="704" t="s">
        <v>2275</v>
      </c>
      <c r="F242" s="717" t="s">
        <v>1560</v>
      </c>
      <c r="G242" s="718" t="s">
        <v>321</v>
      </c>
      <c r="H242" s="731">
        <v>1052</v>
      </c>
      <c r="I242" s="731">
        <v>299</v>
      </c>
      <c r="J242" s="720" t="s">
        <v>1991</v>
      </c>
      <c r="K242" s="716" t="s">
        <v>321</v>
      </c>
      <c r="L242" s="721">
        <v>231</v>
      </c>
      <c r="M242" s="722">
        <v>231</v>
      </c>
      <c r="N242" s="682">
        <f t="shared" si="7"/>
        <v>-68</v>
      </c>
      <c r="O242" s="754" t="s">
        <v>1647</v>
      </c>
      <c r="P242" s="754" t="s">
        <v>1648</v>
      </c>
      <c r="Q242" s="754" t="s">
        <v>1647</v>
      </c>
      <c r="R242" s="754" t="s">
        <v>1648</v>
      </c>
      <c r="S242" s="714"/>
      <c r="T242" s="362"/>
      <c r="U242" s="363"/>
      <c r="V242" s="651"/>
      <c r="W242" s="651"/>
      <c r="X242" s="651"/>
      <c r="Y242" s="366"/>
      <c r="Z242" s="367"/>
      <c r="AA242" s="367"/>
    </row>
    <row r="243" spans="2:27" ht="21.75" customHeight="1" x14ac:dyDescent="0.15">
      <c r="B243" s="716">
        <v>237</v>
      </c>
      <c r="C243" s="704" t="s">
        <v>2272</v>
      </c>
      <c r="D243" s="704" t="s">
        <v>2273</v>
      </c>
      <c r="E243" s="704" t="s">
        <v>2275</v>
      </c>
      <c r="F243" s="717" t="s">
        <v>1561</v>
      </c>
      <c r="G243" s="718" t="s">
        <v>312</v>
      </c>
      <c r="H243" s="731">
        <v>313</v>
      </c>
      <c r="I243" s="731">
        <v>313</v>
      </c>
      <c r="J243" s="717" t="s">
        <v>1561</v>
      </c>
      <c r="K243" s="718" t="s">
        <v>312</v>
      </c>
      <c r="L243" s="731">
        <v>313</v>
      </c>
      <c r="M243" s="731">
        <v>313</v>
      </c>
      <c r="N243" s="682">
        <f t="shared" si="7"/>
        <v>0</v>
      </c>
      <c r="O243" s="754" t="s">
        <v>447</v>
      </c>
      <c r="P243" s="754" t="s">
        <v>964</v>
      </c>
      <c r="Q243" s="727" t="s">
        <v>447</v>
      </c>
      <c r="R243" s="727" t="s">
        <v>1852</v>
      </c>
      <c r="S243" s="714"/>
      <c r="T243" s="362"/>
      <c r="U243" s="363"/>
      <c r="V243" s="651"/>
      <c r="W243" s="651"/>
      <c r="X243" s="651"/>
      <c r="Y243" s="366"/>
      <c r="Z243" s="367"/>
      <c r="AA243" s="367"/>
    </row>
    <row r="244" spans="2:27" ht="21.75" customHeight="1" x14ac:dyDescent="0.15">
      <c r="B244" s="716">
        <v>238</v>
      </c>
      <c r="C244" s="704" t="s">
        <v>2272</v>
      </c>
      <c r="D244" s="704" t="s">
        <v>2273</v>
      </c>
      <c r="E244" s="704" t="s">
        <v>2275</v>
      </c>
      <c r="F244" s="717" t="s">
        <v>1562</v>
      </c>
      <c r="G244" s="718" t="s">
        <v>370</v>
      </c>
      <c r="H244" s="731">
        <v>9</v>
      </c>
      <c r="I244" s="731">
        <v>9</v>
      </c>
      <c r="J244" s="717" t="s">
        <v>1562</v>
      </c>
      <c r="K244" s="718" t="s">
        <v>370</v>
      </c>
      <c r="L244" s="731">
        <v>9</v>
      </c>
      <c r="M244" s="731">
        <v>9</v>
      </c>
      <c r="N244" s="682">
        <f t="shared" si="7"/>
        <v>0</v>
      </c>
      <c r="O244" s="754" t="s">
        <v>1649</v>
      </c>
      <c r="P244" s="754" t="s">
        <v>2293</v>
      </c>
      <c r="Q244" s="754" t="s">
        <v>1649</v>
      </c>
      <c r="R244" s="754" t="s">
        <v>2293</v>
      </c>
      <c r="S244" s="714"/>
      <c r="T244" s="362"/>
      <c r="U244" s="363"/>
      <c r="V244" s="651"/>
      <c r="W244" s="651"/>
      <c r="X244" s="651"/>
      <c r="Y244" s="366"/>
      <c r="Z244" s="367"/>
      <c r="AA244" s="367"/>
    </row>
    <row r="245" spans="2:27" ht="21.75" customHeight="1" x14ac:dyDescent="0.15">
      <c r="B245" s="716">
        <v>239</v>
      </c>
      <c r="C245" s="704" t="s">
        <v>2272</v>
      </c>
      <c r="D245" s="704" t="s">
        <v>2273</v>
      </c>
      <c r="E245" s="704" t="s">
        <v>2275</v>
      </c>
      <c r="F245" s="717" t="s">
        <v>1563</v>
      </c>
      <c r="G245" s="718" t="s">
        <v>370</v>
      </c>
      <c r="H245" s="731">
        <v>2250</v>
      </c>
      <c r="I245" s="731">
        <v>21</v>
      </c>
      <c r="J245" s="720" t="s">
        <v>1993</v>
      </c>
      <c r="K245" s="716" t="s">
        <v>963</v>
      </c>
      <c r="L245" s="721">
        <v>3</v>
      </c>
      <c r="M245" s="722">
        <v>3</v>
      </c>
      <c r="N245" s="682">
        <f t="shared" ref="N245:N274" si="8">M245-I245</f>
        <v>-18</v>
      </c>
      <c r="O245" s="754" t="s">
        <v>1650</v>
      </c>
      <c r="P245" s="754" t="s">
        <v>1651</v>
      </c>
      <c r="Q245" s="754" t="s">
        <v>1650</v>
      </c>
      <c r="R245" s="754" t="s">
        <v>1651</v>
      </c>
      <c r="S245" s="714"/>
      <c r="T245" s="362"/>
      <c r="U245" s="363"/>
      <c r="V245" s="651"/>
      <c r="W245" s="651"/>
      <c r="X245" s="651"/>
      <c r="Y245" s="366"/>
      <c r="Z245" s="367"/>
      <c r="AA245" s="367"/>
    </row>
    <row r="246" spans="2:27" ht="21.75" customHeight="1" x14ac:dyDescent="0.15">
      <c r="B246" s="716">
        <v>240</v>
      </c>
      <c r="C246" s="704" t="s">
        <v>2272</v>
      </c>
      <c r="D246" s="704" t="s">
        <v>2273</v>
      </c>
      <c r="E246" s="704" t="s">
        <v>2275</v>
      </c>
      <c r="F246" s="717"/>
      <c r="G246" s="718"/>
      <c r="H246" s="731"/>
      <c r="I246" s="731"/>
      <c r="J246" s="720" t="s">
        <v>1992</v>
      </c>
      <c r="K246" s="716" t="s">
        <v>370</v>
      </c>
      <c r="L246" s="721">
        <v>10</v>
      </c>
      <c r="M246" s="722">
        <v>10</v>
      </c>
      <c r="N246" s="682">
        <f t="shared" si="8"/>
        <v>10</v>
      </c>
      <c r="O246" s="754" t="s">
        <v>1650</v>
      </c>
      <c r="P246" s="754" t="s">
        <v>1651</v>
      </c>
      <c r="Q246" s="754" t="s">
        <v>1650</v>
      </c>
      <c r="R246" s="754" t="s">
        <v>1651</v>
      </c>
      <c r="S246" s="714" t="s">
        <v>2300</v>
      </c>
      <c r="T246" s="362"/>
      <c r="U246" s="363"/>
      <c r="V246" s="651"/>
      <c r="W246" s="651"/>
      <c r="X246" s="651"/>
      <c r="Y246" s="366"/>
      <c r="Z246" s="367"/>
      <c r="AA246" s="367"/>
    </row>
    <row r="247" spans="2:27" ht="21.75" customHeight="1" x14ac:dyDescent="0.15">
      <c r="B247" s="716">
        <v>241</v>
      </c>
      <c r="C247" s="704" t="s">
        <v>2272</v>
      </c>
      <c r="D247" s="704" t="s">
        <v>2273</v>
      </c>
      <c r="E247" s="704" t="s">
        <v>2275</v>
      </c>
      <c r="F247" s="717" t="s">
        <v>1564</v>
      </c>
      <c r="G247" s="718" t="s">
        <v>312</v>
      </c>
      <c r="H247" s="731">
        <v>31</v>
      </c>
      <c r="I247" s="731">
        <v>31</v>
      </c>
      <c r="J247" s="717" t="s">
        <v>1564</v>
      </c>
      <c r="K247" s="718" t="s">
        <v>312</v>
      </c>
      <c r="L247" s="731">
        <v>31</v>
      </c>
      <c r="M247" s="731">
        <v>31</v>
      </c>
      <c r="N247" s="682">
        <f t="shared" si="8"/>
        <v>0</v>
      </c>
      <c r="O247" s="754" t="s">
        <v>1650</v>
      </c>
      <c r="P247" s="754" t="s">
        <v>1651</v>
      </c>
      <c r="Q247" s="754" t="s">
        <v>1650</v>
      </c>
      <c r="R247" s="754" t="s">
        <v>1651</v>
      </c>
      <c r="S247" s="714"/>
      <c r="T247" s="362"/>
      <c r="U247" s="363"/>
      <c r="V247" s="651"/>
      <c r="W247" s="651"/>
      <c r="X247" s="651"/>
      <c r="Y247" s="366"/>
      <c r="Z247" s="367"/>
      <c r="AA247" s="367"/>
    </row>
    <row r="248" spans="2:27" ht="21.75" customHeight="1" x14ac:dyDescent="0.15">
      <c r="B248" s="716">
        <v>242</v>
      </c>
      <c r="C248" s="704" t="s">
        <v>2272</v>
      </c>
      <c r="D248" s="704" t="s">
        <v>2273</v>
      </c>
      <c r="E248" s="704" t="s">
        <v>2275</v>
      </c>
      <c r="F248" s="717" t="s">
        <v>1565</v>
      </c>
      <c r="G248" s="718" t="s">
        <v>396</v>
      </c>
      <c r="H248" s="731">
        <v>603</v>
      </c>
      <c r="I248" s="731">
        <v>3</v>
      </c>
      <c r="J248" s="720"/>
      <c r="K248" s="716"/>
      <c r="L248" s="721"/>
      <c r="M248" s="722"/>
      <c r="N248" s="682">
        <f t="shared" si="8"/>
        <v>-3</v>
      </c>
      <c r="O248" s="754" t="s">
        <v>1652</v>
      </c>
      <c r="P248" s="754" t="s">
        <v>1653</v>
      </c>
      <c r="Q248" s="716"/>
      <c r="R248" s="716"/>
      <c r="S248" s="714" t="s">
        <v>2299</v>
      </c>
      <c r="T248" s="362"/>
      <c r="U248" s="363"/>
      <c r="V248" s="651"/>
      <c r="W248" s="651"/>
      <c r="X248" s="651"/>
      <c r="Y248" s="366"/>
      <c r="Z248" s="367"/>
      <c r="AA248" s="367"/>
    </row>
    <row r="249" spans="2:27" ht="21.75" customHeight="1" x14ac:dyDescent="0.15">
      <c r="B249" s="716">
        <v>243</v>
      </c>
      <c r="C249" s="704" t="s">
        <v>2272</v>
      </c>
      <c r="D249" s="704" t="s">
        <v>2273</v>
      </c>
      <c r="E249" s="704" t="s">
        <v>2275</v>
      </c>
      <c r="F249" s="717" t="s">
        <v>1566</v>
      </c>
      <c r="G249" s="718" t="s">
        <v>312</v>
      </c>
      <c r="H249" s="731">
        <v>250</v>
      </c>
      <c r="I249" s="731">
        <v>195</v>
      </c>
      <c r="J249" s="720" t="s">
        <v>1566</v>
      </c>
      <c r="K249" s="716" t="s">
        <v>312</v>
      </c>
      <c r="L249" s="721">
        <v>250</v>
      </c>
      <c r="M249" s="722">
        <v>250</v>
      </c>
      <c r="N249" s="682">
        <f t="shared" si="8"/>
        <v>55</v>
      </c>
      <c r="O249" s="754" t="s">
        <v>447</v>
      </c>
      <c r="P249" s="754" t="s">
        <v>964</v>
      </c>
      <c r="Q249" s="727" t="s">
        <v>447</v>
      </c>
      <c r="R249" s="727" t="s">
        <v>1852</v>
      </c>
      <c r="S249" s="714"/>
      <c r="T249" s="362"/>
      <c r="U249" s="363"/>
      <c r="V249" s="651"/>
      <c r="W249" s="651"/>
      <c r="X249" s="651"/>
      <c r="Y249" s="366"/>
      <c r="Z249" s="367"/>
      <c r="AA249" s="367"/>
    </row>
    <row r="250" spans="2:27" ht="21.75" customHeight="1" x14ac:dyDescent="0.15">
      <c r="B250" s="716">
        <v>244</v>
      </c>
      <c r="C250" s="704" t="s">
        <v>2272</v>
      </c>
      <c r="D250" s="704" t="s">
        <v>2273</v>
      </c>
      <c r="E250" s="704" t="s">
        <v>2275</v>
      </c>
      <c r="F250" s="717" t="s">
        <v>1567</v>
      </c>
      <c r="G250" s="718" t="s">
        <v>312</v>
      </c>
      <c r="H250" s="731">
        <v>31</v>
      </c>
      <c r="I250" s="731">
        <v>15</v>
      </c>
      <c r="J250" s="720" t="s">
        <v>1567</v>
      </c>
      <c r="K250" s="716" t="s">
        <v>312</v>
      </c>
      <c r="L250" s="721">
        <v>31</v>
      </c>
      <c r="M250" s="722">
        <v>31</v>
      </c>
      <c r="N250" s="682">
        <f t="shared" si="8"/>
        <v>16</v>
      </c>
      <c r="O250" s="754" t="s">
        <v>447</v>
      </c>
      <c r="P250" s="754" t="s">
        <v>964</v>
      </c>
      <c r="Q250" s="727" t="s">
        <v>447</v>
      </c>
      <c r="R250" s="727" t="s">
        <v>1852</v>
      </c>
      <c r="S250" s="714"/>
      <c r="T250" s="362"/>
      <c r="U250" s="363"/>
      <c r="V250" s="651"/>
      <c r="W250" s="651"/>
      <c r="X250" s="651"/>
      <c r="Y250" s="366"/>
      <c r="Z250" s="367"/>
      <c r="AA250" s="367"/>
    </row>
    <row r="251" spans="2:27" ht="21.75" customHeight="1" x14ac:dyDescent="0.15">
      <c r="B251" s="716">
        <v>245</v>
      </c>
      <c r="C251" s="704" t="s">
        <v>2272</v>
      </c>
      <c r="D251" s="704" t="s">
        <v>2273</v>
      </c>
      <c r="E251" s="704" t="s">
        <v>2275</v>
      </c>
      <c r="F251" s="717" t="s">
        <v>1568</v>
      </c>
      <c r="G251" s="718" t="s">
        <v>321</v>
      </c>
      <c r="H251" s="731">
        <v>1063</v>
      </c>
      <c r="I251" s="731">
        <v>1</v>
      </c>
      <c r="J251" s="720"/>
      <c r="K251" s="716"/>
      <c r="L251" s="721"/>
      <c r="M251" s="722"/>
      <c r="N251" s="682">
        <f t="shared" si="8"/>
        <v>-1</v>
      </c>
      <c r="O251" s="754" t="s">
        <v>1652</v>
      </c>
      <c r="P251" s="754" t="s">
        <v>1653</v>
      </c>
      <c r="Q251" s="716"/>
      <c r="R251" s="716"/>
      <c r="S251" s="714" t="s">
        <v>2299</v>
      </c>
      <c r="T251" s="362"/>
      <c r="U251" s="363"/>
      <c r="V251" s="651"/>
      <c r="W251" s="651"/>
      <c r="X251" s="651"/>
      <c r="Y251" s="366"/>
      <c r="Z251" s="367"/>
      <c r="AA251" s="367"/>
    </row>
    <row r="252" spans="2:27" ht="21.75" customHeight="1" x14ac:dyDescent="0.15">
      <c r="B252" s="716">
        <v>246</v>
      </c>
      <c r="C252" s="704" t="s">
        <v>2272</v>
      </c>
      <c r="D252" s="704" t="s">
        <v>2273</v>
      </c>
      <c r="E252" s="704" t="s">
        <v>2275</v>
      </c>
      <c r="F252" s="717" t="s">
        <v>1569</v>
      </c>
      <c r="G252" s="718" t="s">
        <v>370</v>
      </c>
      <c r="H252" s="731">
        <v>4712</v>
      </c>
      <c r="I252" s="731">
        <v>10</v>
      </c>
      <c r="J252" s="720"/>
      <c r="K252" s="716"/>
      <c r="L252" s="721"/>
      <c r="M252" s="722"/>
      <c r="N252" s="682">
        <f t="shared" si="8"/>
        <v>-10</v>
      </c>
      <c r="O252" s="754" t="s">
        <v>1613</v>
      </c>
      <c r="P252" s="754" t="s">
        <v>2294</v>
      </c>
      <c r="Q252" s="716"/>
      <c r="R252" s="716"/>
      <c r="S252" s="714" t="s">
        <v>2299</v>
      </c>
      <c r="T252" s="362"/>
      <c r="U252" s="363"/>
      <c r="V252" s="651"/>
      <c r="W252" s="651"/>
      <c r="X252" s="651"/>
      <c r="Y252" s="366"/>
      <c r="Z252" s="367"/>
      <c r="AA252" s="367"/>
    </row>
    <row r="253" spans="2:27" ht="21.75" customHeight="1" x14ac:dyDescent="0.15">
      <c r="B253" s="716">
        <v>247</v>
      </c>
      <c r="C253" s="704" t="s">
        <v>2272</v>
      </c>
      <c r="D253" s="704" t="s">
        <v>2273</v>
      </c>
      <c r="E253" s="704" t="s">
        <v>2275</v>
      </c>
      <c r="F253" s="717" t="s">
        <v>1570</v>
      </c>
      <c r="G253" s="718" t="s">
        <v>312</v>
      </c>
      <c r="H253" s="731">
        <v>11</v>
      </c>
      <c r="I253" s="731">
        <v>10</v>
      </c>
      <c r="J253" s="720" t="s">
        <v>1994</v>
      </c>
      <c r="K253" s="716" t="s">
        <v>312</v>
      </c>
      <c r="L253" s="721">
        <v>5</v>
      </c>
      <c r="M253" s="722">
        <v>5</v>
      </c>
      <c r="N253" s="682">
        <f t="shared" si="8"/>
        <v>-5</v>
      </c>
      <c r="O253" s="754" t="s">
        <v>447</v>
      </c>
      <c r="P253" s="754" t="s">
        <v>964</v>
      </c>
      <c r="Q253" s="727" t="s">
        <v>447</v>
      </c>
      <c r="R253" s="727" t="s">
        <v>1852</v>
      </c>
      <c r="S253" s="714"/>
      <c r="T253" s="362"/>
      <c r="U253" s="363"/>
      <c r="V253" s="651"/>
      <c r="W253" s="651"/>
      <c r="X253" s="651"/>
      <c r="Y253" s="366"/>
      <c r="Z253" s="367"/>
      <c r="AA253" s="367"/>
    </row>
    <row r="254" spans="2:27" ht="21.75" customHeight="1" x14ac:dyDescent="0.15">
      <c r="B254" s="716">
        <v>248</v>
      </c>
      <c r="C254" s="704" t="s">
        <v>2272</v>
      </c>
      <c r="D254" s="704" t="s">
        <v>2273</v>
      </c>
      <c r="E254" s="704" t="s">
        <v>2275</v>
      </c>
      <c r="F254" s="717" t="s">
        <v>1571</v>
      </c>
      <c r="G254" s="718" t="s">
        <v>312</v>
      </c>
      <c r="H254" s="731">
        <v>65</v>
      </c>
      <c r="I254" s="731">
        <v>1</v>
      </c>
      <c r="J254" s="720"/>
      <c r="K254" s="716"/>
      <c r="L254" s="721"/>
      <c r="M254" s="722"/>
      <c r="N254" s="682">
        <f t="shared" si="8"/>
        <v>-1</v>
      </c>
      <c r="O254" s="754" t="s">
        <v>447</v>
      </c>
      <c r="P254" s="754" t="s">
        <v>964</v>
      </c>
      <c r="Q254" s="716"/>
      <c r="R254" s="716"/>
      <c r="S254" s="714" t="s">
        <v>2299</v>
      </c>
      <c r="T254" s="362"/>
      <c r="U254" s="363"/>
      <c r="V254" s="651"/>
      <c r="W254" s="651"/>
      <c r="X254" s="651"/>
      <c r="Y254" s="366"/>
      <c r="Z254" s="367"/>
      <c r="AA254" s="367"/>
    </row>
    <row r="255" spans="2:27" ht="21.75" customHeight="1" x14ac:dyDescent="0.15">
      <c r="B255" s="716">
        <v>249</v>
      </c>
      <c r="C255" s="704" t="s">
        <v>2272</v>
      </c>
      <c r="D255" s="704" t="s">
        <v>2273</v>
      </c>
      <c r="E255" s="704" t="s">
        <v>2275</v>
      </c>
      <c r="F255" s="717" t="s">
        <v>1572</v>
      </c>
      <c r="G255" s="718" t="s">
        <v>321</v>
      </c>
      <c r="H255" s="731">
        <v>69</v>
      </c>
      <c r="I255" s="731">
        <v>69</v>
      </c>
      <c r="J255" s="717" t="s">
        <v>1572</v>
      </c>
      <c r="K255" s="718" t="s">
        <v>321</v>
      </c>
      <c r="L255" s="731">
        <v>69</v>
      </c>
      <c r="M255" s="731">
        <v>69</v>
      </c>
      <c r="N255" s="682">
        <f t="shared" si="8"/>
        <v>0</v>
      </c>
      <c r="O255" s="754" t="s">
        <v>1654</v>
      </c>
      <c r="P255" s="754" t="s">
        <v>1655</v>
      </c>
      <c r="Q255" s="754" t="s">
        <v>1654</v>
      </c>
      <c r="R255" s="754" t="s">
        <v>1655</v>
      </c>
      <c r="S255" s="714"/>
      <c r="T255" s="362"/>
      <c r="U255" s="363"/>
      <c r="V255" s="651"/>
      <c r="W255" s="651"/>
      <c r="X255" s="651"/>
      <c r="Y255" s="366"/>
      <c r="Z255" s="367"/>
      <c r="AA255" s="367"/>
    </row>
    <row r="256" spans="2:27" ht="21.75" customHeight="1" x14ac:dyDescent="0.15">
      <c r="B256" s="716">
        <v>250</v>
      </c>
      <c r="C256" s="704" t="s">
        <v>2272</v>
      </c>
      <c r="D256" s="704" t="s">
        <v>2273</v>
      </c>
      <c r="E256" s="704" t="s">
        <v>2275</v>
      </c>
      <c r="F256" s="717" t="s">
        <v>1573</v>
      </c>
      <c r="G256" s="718" t="s">
        <v>312</v>
      </c>
      <c r="H256" s="731">
        <v>225</v>
      </c>
      <c r="I256" s="731">
        <v>7</v>
      </c>
      <c r="J256" s="720"/>
      <c r="K256" s="716"/>
      <c r="L256" s="721"/>
      <c r="M256" s="722"/>
      <c r="N256" s="682">
        <f t="shared" si="8"/>
        <v>-7</v>
      </c>
      <c r="O256" s="754" t="s">
        <v>447</v>
      </c>
      <c r="P256" s="754" t="s">
        <v>964</v>
      </c>
      <c r="Q256" s="716"/>
      <c r="R256" s="716"/>
      <c r="S256" s="714" t="s">
        <v>2299</v>
      </c>
      <c r="T256" s="362"/>
      <c r="U256" s="363"/>
      <c r="V256" s="651"/>
      <c r="W256" s="651"/>
      <c r="X256" s="651"/>
      <c r="Y256" s="366"/>
      <c r="Z256" s="367"/>
      <c r="AA256" s="367"/>
    </row>
    <row r="257" spans="2:27" ht="21.75" customHeight="1" x14ac:dyDescent="0.15">
      <c r="B257" s="716">
        <v>251</v>
      </c>
      <c r="C257" s="704" t="s">
        <v>2272</v>
      </c>
      <c r="D257" s="704" t="s">
        <v>2273</v>
      </c>
      <c r="E257" s="704" t="s">
        <v>2275</v>
      </c>
      <c r="F257" s="717" t="s">
        <v>1574</v>
      </c>
      <c r="G257" s="718" t="s">
        <v>312</v>
      </c>
      <c r="H257" s="731">
        <v>80</v>
      </c>
      <c r="I257" s="731">
        <v>70</v>
      </c>
      <c r="J257" s="720" t="s">
        <v>1574</v>
      </c>
      <c r="K257" s="716" t="s">
        <v>312</v>
      </c>
      <c r="L257" s="721">
        <v>80</v>
      </c>
      <c r="M257" s="722">
        <v>80</v>
      </c>
      <c r="N257" s="682">
        <f t="shared" si="8"/>
        <v>10</v>
      </c>
      <c r="O257" s="754" t="s">
        <v>447</v>
      </c>
      <c r="P257" s="754" t="s">
        <v>964</v>
      </c>
      <c r="Q257" s="727" t="s">
        <v>447</v>
      </c>
      <c r="R257" s="727" t="s">
        <v>1852</v>
      </c>
      <c r="S257" s="714"/>
      <c r="T257" s="362"/>
      <c r="U257" s="363"/>
      <c r="V257" s="651"/>
      <c r="W257" s="651"/>
      <c r="X257" s="651"/>
      <c r="Y257" s="366"/>
      <c r="Z257" s="367"/>
      <c r="AA257" s="367"/>
    </row>
    <row r="258" spans="2:27" ht="21.75" customHeight="1" x14ac:dyDescent="0.15">
      <c r="B258" s="716">
        <v>252</v>
      </c>
      <c r="C258" s="704" t="s">
        <v>2272</v>
      </c>
      <c r="D258" s="704" t="s">
        <v>2273</v>
      </c>
      <c r="E258" s="704" t="s">
        <v>2275</v>
      </c>
      <c r="F258" s="717" t="s">
        <v>1575</v>
      </c>
      <c r="G258" s="718" t="s">
        <v>538</v>
      </c>
      <c r="H258" s="731">
        <v>450</v>
      </c>
      <c r="I258" s="731">
        <v>55</v>
      </c>
      <c r="J258" s="720" t="s">
        <v>1995</v>
      </c>
      <c r="K258" s="716" t="s">
        <v>538</v>
      </c>
      <c r="L258" s="721">
        <v>58</v>
      </c>
      <c r="M258" s="722">
        <v>58</v>
      </c>
      <c r="N258" s="682">
        <f t="shared" si="8"/>
        <v>3</v>
      </c>
      <c r="O258" s="754" t="s">
        <v>1656</v>
      </c>
      <c r="P258" s="754" t="s">
        <v>1634</v>
      </c>
      <c r="Q258" s="754" t="s">
        <v>1656</v>
      </c>
      <c r="R258" s="754" t="s">
        <v>1634</v>
      </c>
      <c r="S258" s="714"/>
      <c r="T258" s="362"/>
      <c r="U258" s="363"/>
      <c r="V258" s="651"/>
      <c r="W258" s="651"/>
      <c r="X258" s="651"/>
      <c r="Y258" s="366"/>
      <c r="Z258" s="367"/>
      <c r="AA258" s="367"/>
    </row>
    <row r="259" spans="2:27" ht="21.75" customHeight="1" x14ac:dyDescent="0.15">
      <c r="B259" s="716">
        <v>253</v>
      </c>
      <c r="C259" s="704" t="s">
        <v>2272</v>
      </c>
      <c r="D259" s="704" t="s">
        <v>2273</v>
      </c>
      <c r="E259" s="704" t="s">
        <v>2275</v>
      </c>
      <c r="F259" s="717" t="s">
        <v>1576</v>
      </c>
      <c r="G259" s="718" t="s">
        <v>312</v>
      </c>
      <c r="H259" s="731">
        <v>97</v>
      </c>
      <c r="I259" s="731">
        <v>97</v>
      </c>
      <c r="J259" s="717" t="s">
        <v>1576</v>
      </c>
      <c r="K259" s="718" t="s">
        <v>312</v>
      </c>
      <c r="L259" s="731">
        <v>97</v>
      </c>
      <c r="M259" s="731">
        <v>97</v>
      </c>
      <c r="N259" s="682">
        <f t="shared" si="8"/>
        <v>0</v>
      </c>
      <c r="O259" s="754" t="s">
        <v>447</v>
      </c>
      <c r="P259" s="754" t="s">
        <v>964</v>
      </c>
      <c r="Q259" s="727" t="s">
        <v>447</v>
      </c>
      <c r="R259" s="727" t="s">
        <v>1852</v>
      </c>
      <c r="S259" s="714"/>
      <c r="T259" s="362"/>
      <c r="U259" s="363"/>
      <c r="V259" s="651"/>
      <c r="W259" s="651"/>
      <c r="X259" s="651"/>
      <c r="Y259" s="366"/>
      <c r="Z259" s="367"/>
      <c r="AA259" s="367"/>
    </row>
    <row r="260" spans="2:27" ht="21.75" customHeight="1" x14ac:dyDescent="0.15">
      <c r="B260" s="716">
        <v>254</v>
      </c>
      <c r="C260" s="704" t="s">
        <v>2272</v>
      </c>
      <c r="D260" s="704" t="s">
        <v>2273</v>
      </c>
      <c r="E260" s="704" t="s">
        <v>2275</v>
      </c>
      <c r="F260" s="717" t="s">
        <v>1577</v>
      </c>
      <c r="G260" s="718" t="s">
        <v>962</v>
      </c>
      <c r="H260" s="731"/>
      <c r="I260" s="731">
        <v>644</v>
      </c>
      <c r="J260" s="720"/>
      <c r="K260" s="716"/>
      <c r="L260" s="721"/>
      <c r="M260" s="722"/>
      <c r="N260" s="682">
        <f t="shared" si="8"/>
        <v>-644</v>
      </c>
      <c r="O260" s="754" t="s">
        <v>962</v>
      </c>
      <c r="P260" s="754"/>
      <c r="Q260" s="716"/>
      <c r="R260" s="716"/>
      <c r="S260" s="714" t="s">
        <v>2299</v>
      </c>
      <c r="T260" s="362"/>
      <c r="U260" s="363"/>
      <c r="V260" s="651"/>
      <c r="W260" s="651"/>
      <c r="X260" s="651"/>
      <c r="Y260" s="366"/>
      <c r="Z260" s="367"/>
      <c r="AA260" s="367"/>
    </row>
    <row r="261" spans="2:27" ht="21.75" customHeight="1" x14ac:dyDescent="0.15">
      <c r="B261" s="716">
        <v>255</v>
      </c>
      <c r="C261" s="704" t="s">
        <v>2272</v>
      </c>
      <c r="D261" s="704" t="s">
        <v>2273</v>
      </c>
      <c r="E261" s="704" t="s">
        <v>2275</v>
      </c>
      <c r="F261" s="717" t="s">
        <v>1578</v>
      </c>
      <c r="G261" s="718" t="s">
        <v>312</v>
      </c>
      <c r="H261" s="731">
        <v>48</v>
      </c>
      <c r="I261" s="731">
        <v>11</v>
      </c>
      <c r="J261" s="717" t="s">
        <v>1578</v>
      </c>
      <c r="K261" s="718" t="s">
        <v>312</v>
      </c>
      <c r="L261" s="731">
        <v>48</v>
      </c>
      <c r="M261" s="722">
        <v>48</v>
      </c>
      <c r="N261" s="682">
        <f t="shared" si="8"/>
        <v>37</v>
      </c>
      <c r="O261" s="754" t="s">
        <v>447</v>
      </c>
      <c r="P261" s="754" t="s">
        <v>964</v>
      </c>
      <c r="Q261" s="727" t="s">
        <v>447</v>
      </c>
      <c r="R261" s="727" t="s">
        <v>1852</v>
      </c>
      <c r="S261" s="714"/>
      <c r="T261" s="362"/>
      <c r="U261" s="363"/>
      <c r="V261" s="651"/>
      <c r="W261" s="651"/>
      <c r="X261" s="651"/>
      <c r="Y261" s="366"/>
      <c r="Z261" s="367"/>
      <c r="AA261" s="367"/>
    </row>
    <row r="262" spans="2:27" ht="21.75" customHeight="1" x14ac:dyDescent="0.15">
      <c r="B262" s="716">
        <v>256</v>
      </c>
      <c r="C262" s="704" t="s">
        <v>2272</v>
      </c>
      <c r="D262" s="704" t="s">
        <v>2273</v>
      </c>
      <c r="E262" s="704" t="s">
        <v>2275</v>
      </c>
      <c r="F262" s="717" t="s">
        <v>1579</v>
      </c>
      <c r="G262" s="718" t="s">
        <v>184</v>
      </c>
      <c r="H262" s="731">
        <v>1686</v>
      </c>
      <c r="I262" s="731">
        <v>118</v>
      </c>
      <c r="J262" s="720" t="s">
        <v>1996</v>
      </c>
      <c r="K262" s="716" t="s">
        <v>184</v>
      </c>
      <c r="L262" s="721">
        <v>137</v>
      </c>
      <c r="M262" s="722">
        <v>137</v>
      </c>
      <c r="N262" s="682">
        <f t="shared" si="8"/>
        <v>19</v>
      </c>
      <c r="O262" s="754" t="s">
        <v>1613</v>
      </c>
      <c r="P262" s="754" t="s">
        <v>2295</v>
      </c>
      <c r="Q262" s="754" t="s">
        <v>1613</v>
      </c>
      <c r="R262" s="754" t="s">
        <v>2295</v>
      </c>
      <c r="S262" s="714"/>
      <c r="T262" s="362"/>
      <c r="U262" s="363"/>
      <c r="V262" s="651"/>
      <c r="W262" s="651"/>
      <c r="X262" s="651"/>
      <c r="Y262" s="366"/>
      <c r="Z262" s="367"/>
      <c r="AA262" s="367"/>
    </row>
    <row r="263" spans="2:27" ht="21.75" customHeight="1" x14ac:dyDescent="0.15">
      <c r="B263" s="716">
        <v>257</v>
      </c>
      <c r="C263" s="704" t="s">
        <v>2272</v>
      </c>
      <c r="D263" s="704" t="s">
        <v>2273</v>
      </c>
      <c r="E263" s="704" t="s">
        <v>2275</v>
      </c>
      <c r="F263" s="717" t="s">
        <v>1580</v>
      </c>
      <c r="G263" s="718" t="s">
        <v>321</v>
      </c>
      <c r="H263" s="731">
        <v>1140</v>
      </c>
      <c r="I263" s="731">
        <v>640</v>
      </c>
      <c r="J263" s="720" t="s">
        <v>1997</v>
      </c>
      <c r="K263" s="716" t="s">
        <v>321</v>
      </c>
      <c r="L263" s="721">
        <v>672</v>
      </c>
      <c r="M263" s="722">
        <v>672</v>
      </c>
      <c r="N263" s="682">
        <f t="shared" si="8"/>
        <v>32</v>
      </c>
      <c r="O263" s="754" t="s">
        <v>1657</v>
      </c>
      <c r="P263" s="754" t="s">
        <v>1658</v>
      </c>
      <c r="Q263" s="716" t="s">
        <v>1998</v>
      </c>
      <c r="R263" s="727" t="s">
        <v>1999</v>
      </c>
      <c r="S263" s="714"/>
      <c r="T263" s="362"/>
      <c r="U263" s="363"/>
      <c r="V263" s="651"/>
      <c r="W263" s="651"/>
      <c r="X263" s="651"/>
      <c r="Y263" s="366"/>
      <c r="Z263" s="367"/>
      <c r="AA263" s="367"/>
    </row>
    <row r="264" spans="2:27" ht="21.75" customHeight="1" x14ac:dyDescent="0.15">
      <c r="B264" s="716">
        <v>258</v>
      </c>
      <c r="C264" s="704" t="s">
        <v>2272</v>
      </c>
      <c r="D264" s="704" t="s">
        <v>2273</v>
      </c>
      <c r="E264" s="704" t="s">
        <v>2275</v>
      </c>
      <c r="F264" s="717" t="s">
        <v>1581</v>
      </c>
      <c r="G264" s="718" t="s">
        <v>963</v>
      </c>
      <c r="H264" s="731">
        <v>1233</v>
      </c>
      <c r="I264" s="731">
        <v>1005</v>
      </c>
      <c r="J264" s="720" t="s">
        <v>2261</v>
      </c>
      <c r="K264" s="716" t="s">
        <v>963</v>
      </c>
      <c r="L264" s="721">
        <v>1041</v>
      </c>
      <c r="M264" s="722">
        <v>1041</v>
      </c>
      <c r="N264" s="682">
        <f t="shared" si="8"/>
        <v>36</v>
      </c>
      <c r="O264" s="754" t="s">
        <v>1659</v>
      </c>
      <c r="P264" s="754" t="s">
        <v>2296</v>
      </c>
      <c r="Q264" s="754" t="s">
        <v>1659</v>
      </c>
      <c r="R264" s="754" t="s">
        <v>2296</v>
      </c>
      <c r="S264" s="714"/>
      <c r="T264" s="362"/>
      <c r="U264" s="363"/>
      <c r="V264" s="651"/>
      <c r="W264" s="651"/>
      <c r="X264" s="651"/>
      <c r="Y264" s="366"/>
      <c r="Z264" s="367"/>
      <c r="AA264" s="367"/>
    </row>
    <row r="265" spans="2:27" ht="21.75" customHeight="1" x14ac:dyDescent="0.15">
      <c r="B265" s="716">
        <v>259</v>
      </c>
      <c r="C265" s="704" t="s">
        <v>2272</v>
      </c>
      <c r="D265" s="704" t="s">
        <v>2273</v>
      </c>
      <c r="E265" s="704" t="s">
        <v>2275</v>
      </c>
      <c r="F265" s="717" t="s">
        <v>1582</v>
      </c>
      <c r="G265" s="718" t="s">
        <v>321</v>
      </c>
      <c r="H265" s="731">
        <v>1318</v>
      </c>
      <c r="I265" s="731">
        <v>358</v>
      </c>
      <c r="J265" s="720" t="s">
        <v>2000</v>
      </c>
      <c r="K265" s="716" t="s">
        <v>321</v>
      </c>
      <c r="L265" s="721">
        <v>381</v>
      </c>
      <c r="M265" s="722">
        <v>381</v>
      </c>
      <c r="N265" s="682">
        <f t="shared" si="8"/>
        <v>23</v>
      </c>
      <c r="O265" s="754" t="s">
        <v>1659</v>
      </c>
      <c r="P265" s="754" t="s">
        <v>2296</v>
      </c>
      <c r="Q265" s="754" t="s">
        <v>1659</v>
      </c>
      <c r="R265" s="754" t="s">
        <v>2296</v>
      </c>
      <c r="S265" s="714"/>
      <c r="T265" s="362"/>
      <c r="U265" s="363"/>
      <c r="V265" s="651"/>
      <c r="W265" s="651"/>
      <c r="X265" s="651"/>
      <c r="Y265" s="366"/>
      <c r="Z265" s="367"/>
      <c r="AA265" s="367"/>
    </row>
    <row r="266" spans="2:27" ht="21.75" customHeight="1" x14ac:dyDescent="0.15">
      <c r="B266" s="716">
        <v>260</v>
      </c>
      <c r="C266" s="704" t="s">
        <v>2272</v>
      </c>
      <c r="D266" s="704" t="s">
        <v>2273</v>
      </c>
      <c r="E266" s="704" t="s">
        <v>2275</v>
      </c>
      <c r="F266" s="717" t="s">
        <v>1583</v>
      </c>
      <c r="G266" s="718" t="s">
        <v>370</v>
      </c>
      <c r="H266" s="731">
        <v>6942</v>
      </c>
      <c r="I266" s="731">
        <v>576</v>
      </c>
      <c r="J266" s="720" t="s">
        <v>2001</v>
      </c>
      <c r="K266" s="716" t="s">
        <v>370</v>
      </c>
      <c r="L266" s="721">
        <v>609</v>
      </c>
      <c r="M266" s="722">
        <v>609</v>
      </c>
      <c r="N266" s="682">
        <f t="shared" si="8"/>
        <v>33</v>
      </c>
      <c r="O266" s="754" t="s">
        <v>1660</v>
      </c>
      <c r="P266" s="754" t="s">
        <v>1661</v>
      </c>
      <c r="Q266" s="754" t="s">
        <v>1660</v>
      </c>
      <c r="R266" s="754" t="s">
        <v>1661</v>
      </c>
      <c r="S266" s="714"/>
      <c r="T266" s="362"/>
      <c r="U266" s="363"/>
      <c r="V266" s="651"/>
      <c r="W266" s="651"/>
      <c r="X266" s="651"/>
      <c r="Y266" s="366"/>
      <c r="Z266" s="367"/>
      <c r="AA266" s="367"/>
    </row>
    <row r="267" spans="2:27" ht="21.75" customHeight="1" x14ac:dyDescent="0.15">
      <c r="B267" s="716">
        <v>261</v>
      </c>
      <c r="C267" s="704" t="s">
        <v>2272</v>
      </c>
      <c r="D267" s="704" t="s">
        <v>2273</v>
      </c>
      <c r="E267" s="704" t="s">
        <v>2275</v>
      </c>
      <c r="F267" s="717" t="s">
        <v>1584</v>
      </c>
      <c r="G267" s="718" t="s">
        <v>370</v>
      </c>
      <c r="H267" s="731">
        <v>2503</v>
      </c>
      <c r="I267" s="731">
        <v>48</v>
      </c>
      <c r="J267" s="720" t="s">
        <v>2002</v>
      </c>
      <c r="K267" s="716" t="s">
        <v>370</v>
      </c>
      <c r="L267" s="721">
        <v>93</v>
      </c>
      <c r="M267" s="722">
        <v>93</v>
      </c>
      <c r="N267" s="682">
        <f t="shared" si="8"/>
        <v>45</v>
      </c>
      <c r="O267" s="754" t="s">
        <v>1628</v>
      </c>
      <c r="P267" s="754" t="s">
        <v>1629</v>
      </c>
      <c r="Q267" s="716" t="s">
        <v>1964</v>
      </c>
      <c r="R267" s="727" t="s">
        <v>2003</v>
      </c>
      <c r="S267" s="714"/>
      <c r="T267" s="362"/>
      <c r="U267" s="363"/>
      <c r="V267" s="651"/>
      <c r="W267" s="651"/>
      <c r="X267" s="651"/>
      <c r="Y267" s="366"/>
      <c r="Z267" s="367"/>
      <c r="AA267" s="367"/>
    </row>
    <row r="268" spans="2:27" ht="21.75" customHeight="1" x14ac:dyDescent="0.15">
      <c r="B268" s="716">
        <v>262</v>
      </c>
      <c r="C268" s="704" t="s">
        <v>2272</v>
      </c>
      <c r="D268" s="704" t="s">
        <v>2273</v>
      </c>
      <c r="E268" s="704" t="s">
        <v>2275</v>
      </c>
      <c r="F268" s="717" t="s">
        <v>1585</v>
      </c>
      <c r="G268" s="718" t="s">
        <v>312</v>
      </c>
      <c r="H268" s="731">
        <v>175</v>
      </c>
      <c r="I268" s="731">
        <v>45</v>
      </c>
      <c r="J268" s="720" t="s">
        <v>2004</v>
      </c>
      <c r="K268" s="716" t="s">
        <v>312</v>
      </c>
      <c r="L268" s="721">
        <v>47</v>
      </c>
      <c r="M268" s="722">
        <v>47</v>
      </c>
      <c r="N268" s="682">
        <f t="shared" si="8"/>
        <v>2</v>
      </c>
      <c r="O268" s="754" t="s">
        <v>447</v>
      </c>
      <c r="P268" s="754" t="s">
        <v>964</v>
      </c>
      <c r="Q268" s="727" t="s">
        <v>447</v>
      </c>
      <c r="R268" s="727" t="s">
        <v>1852</v>
      </c>
      <c r="S268" s="714"/>
      <c r="T268" s="362"/>
      <c r="U268" s="363"/>
      <c r="V268" s="651"/>
      <c r="W268" s="651"/>
      <c r="X268" s="651"/>
      <c r="Y268" s="366"/>
      <c r="Z268" s="367"/>
      <c r="AA268" s="367"/>
    </row>
    <row r="269" spans="2:27" ht="21.75" customHeight="1" x14ac:dyDescent="0.15">
      <c r="B269" s="716">
        <v>263</v>
      </c>
      <c r="C269" s="704" t="s">
        <v>2272</v>
      </c>
      <c r="D269" s="704" t="s">
        <v>2273</v>
      </c>
      <c r="E269" s="704" t="s">
        <v>2275</v>
      </c>
      <c r="F269" s="717" t="s">
        <v>1586</v>
      </c>
      <c r="G269" s="718" t="s">
        <v>370</v>
      </c>
      <c r="H269" s="731">
        <v>17467</v>
      </c>
      <c r="I269" s="731">
        <v>70</v>
      </c>
      <c r="J269" s="720" t="s">
        <v>2005</v>
      </c>
      <c r="K269" s="716" t="s">
        <v>370</v>
      </c>
      <c r="L269" s="721">
        <v>28</v>
      </c>
      <c r="M269" s="722">
        <v>28</v>
      </c>
      <c r="N269" s="682">
        <f t="shared" si="8"/>
        <v>-42</v>
      </c>
      <c r="O269" s="754" t="s">
        <v>1656</v>
      </c>
      <c r="P269" s="754" t="s">
        <v>1634</v>
      </c>
      <c r="Q269" s="754" t="s">
        <v>1656</v>
      </c>
      <c r="R269" s="754" t="s">
        <v>1634</v>
      </c>
      <c r="S269" s="714"/>
      <c r="T269" s="362"/>
      <c r="U269" s="363"/>
      <c r="V269" s="651"/>
      <c r="W269" s="651"/>
      <c r="X269" s="651"/>
      <c r="Y269" s="366"/>
      <c r="Z269" s="367"/>
      <c r="AA269" s="367"/>
    </row>
    <row r="270" spans="2:27" ht="21.75" customHeight="1" x14ac:dyDescent="0.15">
      <c r="B270" s="716">
        <v>264</v>
      </c>
      <c r="C270" s="704" t="s">
        <v>2272</v>
      </c>
      <c r="D270" s="704" t="s">
        <v>2273</v>
      </c>
      <c r="E270" s="704" t="s">
        <v>2275</v>
      </c>
      <c r="F270" s="717" t="s">
        <v>1587</v>
      </c>
      <c r="G270" s="718" t="s">
        <v>312</v>
      </c>
      <c r="H270" s="731">
        <v>1277</v>
      </c>
      <c r="I270" s="731">
        <v>380</v>
      </c>
      <c r="J270" s="720" t="s">
        <v>2006</v>
      </c>
      <c r="K270" s="716" t="s">
        <v>312</v>
      </c>
      <c r="L270" s="721">
        <v>325</v>
      </c>
      <c r="M270" s="722">
        <v>325</v>
      </c>
      <c r="N270" s="682">
        <f t="shared" si="8"/>
        <v>-55</v>
      </c>
      <c r="O270" s="754" t="s">
        <v>447</v>
      </c>
      <c r="P270" s="754" t="s">
        <v>964</v>
      </c>
      <c r="Q270" s="727" t="s">
        <v>447</v>
      </c>
      <c r="R270" s="727" t="s">
        <v>1852</v>
      </c>
      <c r="S270" s="714"/>
      <c r="T270" s="362"/>
      <c r="U270" s="363"/>
      <c r="V270" s="651"/>
      <c r="W270" s="651"/>
      <c r="X270" s="651"/>
      <c r="Y270" s="366"/>
      <c r="Z270" s="367"/>
      <c r="AA270" s="367"/>
    </row>
    <row r="271" spans="2:27" ht="21.75" customHeight="1" x14ac:dyDescent="0.15">
      <c r="B271" s="716">
        <v>265</v>
      </c>
      <c r="C271" s="704" t="s">
        <v>2272</v>
      </c>
      <c r="D271" s="704" t="s">
        <v>2273</v>
      </c>
      <c r="E271" s="704" t="s">
        <v>2275</v>
      </c>
      <c r="F271" s="717" t="s">
        <v>1588</v>
      </c>
      <c r="G271" s="718" t="s">
        <v>370</v>
      </c>
      <c r="H271" s="731">
        <v>850</v>
      </c>
      <c r="I271" s="731">
        <v>405</v>
      </c>
      <c r="J271" s="720" t="s">
        <v>2007</v>
      </c>
      <c r="K271" s="716" t="s">
        <v>370</v>
      </c>
      <c r="L271" s="721">
        <v>592</v>
      </c>
      <c r="M271" s="722">
        <v>592</v>
      </c>
      <c r="N271" s="682">
        <f t="shared" si="8"/>
        <v>187</v>
      </c>
      <c r="O271" s="754" t="s">
        <v>447</v>
      </c>
      <c r="P271" s="754" t="s">
        <v>964</v>
      </c>
      <c r="Q271" s="727" t="s">
        <v>447</v>
      </c>
      <c r="R271" s="727" t="s">
        <v>1852</v>
      </c>
      <c r="S271" s="714"/>
      <c r="T271" s="362"/>
      <c r="U271" s="363"/>
      <c r="V271" s="651"/>
      <c r="W271" s="651"/>
      <c r="X271" s="651"/>
      <c r="Y271" s="366"/>
      <c r="Z271" s="367"/>
      <c r="AA271" s="367"/>
    </row>
    <row r="272" spans="2:27" ht="21.75" customHeight="1" x14ac:dyDescent="0.15">
      <c r="B272" s="716">
        <v>266</v>
      </c>
      <c r="C272" s="704" t="s">
        <v>2272</v>
      </c>
      <c r="D272" s="704" t="s">
        <v>2273</v>
      </c>
      <c r="E272" s="704" t="s">
        <v>2275</v>
      </c>
      <c r="F272" s="717" t="s">
        <v>1589</v>
      </c>
      <c r="G272" s="718" t="s">
        <v>312</v>
      </c>
      <c r="H272" s="731">
        <v>193</v>
      </c>
      <c r="I272" s="731">
        <v>192</v>
      </c>
      <c r="J272" s="720" t="s">
        <v>1589</v>
      </c>
      <c r="K272" s="716" t="s">
        <v>312</v>
      </c>
      <c r="L272" s="721">
        <v>193</v>
      </c>
      <c r="M272" s="722">
        <v>193</v>
      </c>
      <c r="N272" s="682">
        <f t="shared" si="8"/>
        <v>1</v>
      </c>
      <c r="O272" s="754" t="s">
        <v>447</v>
      </c>
      <c r="P272" s="754" t="s">
        <v>964</v>
      </c>
      <c r="Q272" s="727" t="s">
        <v>447</v>
      </c>
      <c r="R272" s="727" t="s">
        <v>1852</v>
      </c>
      <c r="S272" s="714"/>
      <c r="T272" s="362"/>
      <c r="U272" s="363"/>
      <c r="V272" s="651"/>
      <c r="W272" s="651"/>
      <c r="X272" s="651"/>
      <c r="Y272" s="366"/>
      <c r="Z272" s="367"/>
      <c r="AA272" s="367"/>
    </row>
    <row r="273" spans="2:27" ht="21.75" customHeight="1" x14ac:dyDescent="0.15">
      <c r="B273" s="716">
        <v>267</v>
      </c>
      <c r="C273" s="704" t="s">
        <v>2272</v>
      </c>
      <c r="D273" s="704" t="s">
        <v>2273</v>
      </c>
      <c r="E273" s="704" t="s">
        <v>2275</v>
      </c>
      <c r="F273" s="717" t="s">
        <v>1590</v>
      </c>
      <c r="G273" s="718" t="s">
        <v>312</v>
      </c>
      <c r="H273" s="731">
        <v>1157</v>
      </c>
      <c r="I273" s="731">
        <v>1028</v>
      </c>
      <c r="J273" s="720" t="s">
        <v>1590</v>
      </c>
      <c r="K273" s="716" t="s">
        <v>312</v>
      </c>
      <c r="L273" s="721">
        <v>1157</v>
      </c>
      <c r="M273" s="722">
        <v>1157</v>
      </c>
      <c r="N273" s="682">
        <f t="shared" si="8"/>
        <v>129</v>
      </c>
      <c r="O273" s="754" t="s">
        <v>447</v>
      </c>
      <c r="P273" s="754" t="s">
        <v>964</v>
      </c>
      <c r="Q273" s="716" t="s">
        <v>447</v>
      </c>
      <c r="R273" s="716" t="s">
        <v>1852</v>
      </c>
      <c r="S273" s="714"/>
      <c r="T273" s="362"/>
      <c r="U273" s="363"/>
      <c r="V273" s="651"/>
      <c r="W273" s="651"/>
      <c r="X273" s="651"/>
      <c r="Y273" s="366"/>
      <c r="Z273" s="367"/>
      <c r="AA273" s="367"/>
    </row>
    <row r="274" spans="2:27" ht="21.75" customHeight="1" x14ac:dyDescent="0.15">
      <c r="B274" s="716">
        <v>268</v>
      </c>
      <c r="C274" s="704" t="s">
        <v>2272</v>
      </c>
      <c r="D274" s="704" t="s">
        <v>2273</v>
      </c>
      <c r="E274" s="704" t="s">
        <v>2275</v>
      </c>
      <c r="F274" s="717" t="s">
        <v>1591</v>
      </c>
      <c r="G274" s="718" t="s">
        <v>370</v>
      </c>
      <c r="H274" s="731">
        <v>2612</v>
      </c>
      <c r="I274" s="731">
        <v>1121</v>
      </c>
      <c r="J274" s="720" t="s">
        <v>2008</v>
      </c>
      <c r="K274" s="716" t="s">
        <v>370</v>
      </c>
      <c r="L274" s="721">
        <v>1056</v>
      </c>
      <c r="M274" s="722">
        <v>1056</v>
      </c>
      <c r="N274" s="682">
        <f t="shared" si="8"/>
        <v>-65</v>
      </c>
      <c r="O274" s="754" t="s">
        <v>1662</v>
      </c>
      <c r="P274" s="754" t="s">
        <v>1663</v>
      </c>
      <c r="Q274" s="754" t="s">
        <v>1662</v>
      </c>
      <c r="R274" s="754" t="s">
        <v>1663</v>
      </c>
      <c r="S274" s="714"/>
      <c r="T274" s="362"/>
      <c r="U274" s="363"/>
      <c r="V274" s="651"/>
      <c r="W274" s="651"/>
      <c r="X274" s="651"/>
      <c r="Y274" s="366"/>
      <c r="Z274" s="367"/>
      <c r="AA274" s="367"/>
    </row>
    <row r="275" spans="2:27" ht="21.75" customHeight="1" x14ac:dyDescent="0.15">
      <c r="B275" s="716">
        <v>269</v>
      </c>
      <c r="C275" s="704" t="s">
        <v>2272</v>
      </c>
      <c r="D275" s="704" t="s">
        <v>2297</v>
      </c>
      <c r="E275" s="704" t="s">
        <v>2298</v>
      </c>
      <c r="F275" s="717" t="s">
        <v>1171</v>
      </c>
      <c r="G275" s="718" t="s">
        <v>312</v>
      </c>
      <c r="H275" s="725">
        <v>427</v>
      </c>
      <c r="I275" s="725">
        <v>391</v>
      </c>
      <c r="J275" s="726" t="s">
        <v>2009</v>
      </c>
      <c r="K275" s="716" t="s">
        <v>312</v>
      </c>
      <c r="L275" s="721">
        <v>308</v>
      </c>
      <c r="M275" s="722">
        <v>308</v>
      </c>
      <c r="N275" s="682">
        <f>M275-I275</f>
        <v>-83</v>
      </c>
      <c r="O275" s="750" t="s">
        <v>1329</v>
      </c>
      <c r="P275" s="723" t="s">
        <v>1330</v>
      </c>
      <c r="Q275" s="750" t="s">
        <v>1329</v>
      </c>
      <c r="R275" s="723" t="s">
        <v>1330</v>
      </c>
      <c r="S275" s="714"/>
      <c r="T275" s="362"/>
      <c r="U275" s="363"/>
      <c r="V275" s="651"/>
      <c r="W275" s="651"/>
      <c r="X275" s="651"/>
      <c r="Y275" s="366"/>
      <c r="Z275" s="367"/>
      <c r="AA275" s="367"/>
    </row>
    <row r="276" spans="2:27" ht="21.75" customHeight="1" x14ac:dyDescent="0.15">
      <c r="B276" s="716">
        <v>270</v>
      </c>
      <c r="C276" s="704" t="s">
        <v>2272</v>
      </c>
      <c r="D276" s="704" t="s">
        <v>2297</v>
      </c>
      <c r="E276" s="704" t="s">
        <v>2298</v>
      </c>
      <c r="F276" s="717" t="s">
        <v>1172</v>
      </c>
      <c r="G276" s="718" t="s">
        <v>312</v>
      </c>
      <c r="H276" s="725">
        <v>4668</v>
      </c>
      <c r="I276" s="725">
        <v>953</v>
      </c>
      <c r="J276" s="720" t="s">
        <v>2010</v>
      </c>
      <c r="K276" s="716" t="s">
        <v>312</v>
      </c>
      <c r="L276" s="721">
        <v>360</v>
      </c>
      <c r="M276" s="722">
        <v>360</v>
      </c>
      <c r="N276" s="682">
        <f>M276-I276</f>
        <v>-593</v>
      </c>
      <c r="O276" s="750" t="s">
        <v>90</v>
      </c>
      <c r="P276" s="723" t="s">
        <v>91</v>
      </c>
      <c r="Q276" s="750" t="s">
        <v>90</v>
      </c>
      <c r="R276" s="723" t="s">
        <v>91</v>
      </c>
      <c r="S276" s="714"/>
      <c r="T276" s="362"/>
      <c r="U276" s="363"/>
      <c r="V276" s="651"/>
      <c r="W276" s="651"/>
      <c r="X276" s="651"/>
      <c r="Y276" s="366"/>
      <c r="Z276" s="367"/>
      <c r="AA276" s="367"/>
    </row>
    <row r="277" spans="2:27" ht="21.75" customHeight="1" x14ac:dyDescent="0.15">
      <c r="B277" s="716">
        <v>271</v>
      </c>
      <c r="C277" s="704" t="s">
        <v>2272</v>
      </c>
      <c r="D277" s="704" t="s">
        <v>2297</v>
      </c>
      <c r="E277" s="704" t="s">
        <v>2298</v>
      </c>
      <c r="F277" s="717"/>
      <c r="G277" s="718"/>
      <c r="H277" s="725"/>
      <c r="I277" s="725"/>
      <c r="J277" s="720" t="s">
        <v>2011</v>
      </c>
      <c r="K277" s="716" t="s">
        <v>312</v>
      </c>
      <c r="L277" s="721">
        <v>345</v>
      </c>
      <c r="M277" s="722">
        <v>345</v>
      </c>
      <c r="N277" s="682">
        <f t="shared" ref="N277:N340" si="9">M277-I277</f>
        <v>345</v>
      </c>
      <c r="O277" s="750"/>
      <c r="P277" s="723"/>
      <c r="Q277" s="750" t="s">
        <v>90</v>
      </c>
      <c r="R277" s="723" t="s">
        <v>91</v>
      </c>
      <c r="S277" s="714"/>
      <c r="T277" s="362"/>
      <c r="U277" s="363"/>
      <c r="V277" s="651"/>
      <c r="W277" s="651"/>
      <c r="X277" s="651"/>
      <c r="Y277" s="366"/>
      <c r="Z277" s="367"/>
      <c r="AA277" s="367"/>
    </row>
    <row r="278" spans="2:27" ht="21.75" customHeight="1" x14ac:dyDescent="0.15">
      <c r="B278" s="716">
        <v>272</v>
      </c>
      <c r="C278" s="704" t="s">
        <v>2272</v>
      </c>
      <c r="D278" s="704" t="s">
        <v>2297</v>
      </c>
      <c r="E278" s="704" t="s">
        <v>2298</v>
      </c>
      <c r="F278" s="717"/>
      <c r="G278" s="718"/>
      <c r="H278" s="725"/>
      <c r="I278" s="725"/>
      <c r="J278" s="720" t="s">
        <v>2012</v>
      </c>
      <c r="K278" s="716" t="s">
        <v>312</v>
      </c>
      <c r="L278" s="721">
        <v>289</v>
      </c>
      <c r="M278" s="722">
        <v>289</v>
      </c>
      <c r="N278" s="682">
        <f t="shared" si="9"/>
        <v>289</v>
      </c>
      <c r="O278" s="750"/>
      <c r="P278" s="723"/>
      <c r="Q278" s="750" t="s">
        <v>90</v>
      </c>
      <c r="R278" s="723" t="s">
        <v>91</v>
      </c>
      <c r="S278" s="714"/>
      <c r="T278" s="362"/>
      <c r="U278" s="363"/>
      <c r="V278" s="651"/>
      <c r="W278" s="651"/>
      <c r="X278" s="651"/>
      <c r="Y278" s="366"/>
      <c r="Z278" s="367"/>
      <c r="AA278" s="367"/>
    </row>
    <row r="279" spans="2:27" ht="21.75" customHeight="1" x14ac:dyDescent="0.15">
      <c r="B279" s="716">
        <v>273</v>
      </c>
      <c r="C279" s="704" t="s">
        <v>2272</v>
      </c>
      <c r="D279" s="704" t="s">
        <v>2297</v>
      </c>
      <c r="E279" s="704" t="s">
        <v>2298</v>
      </c>
      <c r="F279" s="717" t="s">
        <v>1173</v>
      </c>
      <c r="G279" s="718" t="s">
        <v>370</v>
      </c>
      <c r="H279" s="725">
        <v>1847</v>
      </c>
      <c r="I279" s="725">
        <v>1545</v>
      </c>
      <c r="J279" s="756" t="s">
        <v>2013</v>
      </c>
      <c r="K279" s="716" t="s">
        <v>370</v>
      </c>
      <c r="L279" s="721">
        <v>1589</v>
      </c>
      <c r="M279" s="722">
        <v>1589</v>
      </c>
      <c r="N279" s="682">
        <f t="shared" si="9"/>
        <v>44</v>
      </c>
      <c r="O279" s="723" t="s">
        <v>1329</v>
      </c>
      <c r="P279" s="723" t="s">
        <v>1330</v>
      </c>
      <c r="Q279" s="723" t="s">
        <v>1329</v>
      </c>
      <c r="R279" s="723" t="s">
        <v>1330</v>
      </c>
      <c r="S279" s="714"/>
      <c r="T279" s="362"/>
      <c r="U279" s="363"/>
      <c r="V279" s="651"/>
      <c r="W279" s="651"/>
      <c r="X279" s="651"/>
      <c r="Y279" s="366"/>
      <c r="Z279" s="367"/>
      <c r="AA279" s="367"/>
    </row>
    <row r="280" spans="2:27" ht="21.75" customHeight="1" x14ac:dyDescent="0.15">
      <c r="B280" s="716">
        <v>274</v>
      </c>
      <c r="C280" s="704" t="s">
        <v>2272</v>
      </c>
      <c r="D280" s="704" t="s">
        <v>2297</v>
      </c>
      <c r="E280" s="704" t="s">
        <v>2298</v>
      </c>
      <c r="F280" s="717" t="s">
        <v>1174</v>
      </c>
      <c r="G280" s="718" t="s">
        <v>963</v>
      </c>
      <c r="H280" s="725">
        <v>28000</v>
      </c>
      <c r="I280" s="725">
        <v>524</v>
      </c>
      <c r="J280" s="726" t="s">
        <v>2014</v>
      </c>
      <c r="K280" s="716" t="s">
        <v>963</v>
      </c>
      <c r="L280" s="721">
        <v>586</v>
      </c>
      <c r="M280" s="722">
        <v>586</v>
      </c>
      <c r="N280" s="682">
        <f t="shared" si="9"/>
        <v>62</v>
      </c>
      <c r="O280" s="750" t="s">
        <v>1333</v>
      </c>
      <c r="P280" s="723" t="s">
        <v>2302</v>
      </c>
      <c r="Q280" s="750" t="s">
        <v>1333</v>
      </c>
      <c r="R280" s="723" t="s">
        <v>2302</v>
      </c>
      <c r="S280" s="714"/>
      <c r="T280" s="362"/>
      <c r="U280" s="363"/>
      <c r="V280" s="651"/>
      <c r="W280" s="651"/>
      <c r="X280" s="651"/>
      <c r="Y280" s="366"/>
      <c r="Z280" s="367"/>
      <c r="AA280" s="367"/>
    </row>
    <row r="281" spans="2:27" ht="21.75" customHeight="1" x14ac:dyDescent="0.15">
      <c r="B281" s="716">
        <v>275</v>
      </c>
      <c r="C281" s="704" t="s">
        <v>2272</v>
      </c>
      <c r="D281" s="704" t="s">
        <v>2297</v>
      </c>
      <c r="E281" s="704" t="s">
        <v>2298</v>
      </c>
      <c r="F281" s="717" t="s">
        <v>892</v>
      </c>
      <c r="G281" s="718" t="s">
        <v>184</v>
      </c>
      <c r="H281" s="725">
        <v>47</v>
      </c>
      <c r="I281" s="725">
        <v>30</v>
      </c>
      <c r="J281" s="726" t="s">
        <v>892</v>
      </c>
      <c r="K281" s="716" t="s">
        <v>184</v>
      </c>
      <c r="L281" s="721">
        <v>47</v>
      </c>
      <c r="M281" s="722">
        <v>47</v>
      </c>
      <c r="N281" s="682">
        <f t="shared" si="9"/>
        <v>17</v>
      </c>
      <c r="O281" s="750" t="s">
        <v>447</v>
      </c>
      <c r="P281" s="723" t="s">
        <v>964</v>
      </c>
      <c r="Q281" s="716" t="s">
        <v>1352</v>
      </c>
      <c r="R281" s="716" t="s">
        <v>2015</v>
      </c>
      <c r="S281" s="729"/>
      <c r="T281" s="362"/>
      <c r="U281" s="363"/>
      <c r="V281" s="651"/>
      <c r="W281" s="651"/>
      <c r="X281" s="651"/>
      <c r="Y281" s="366"/>
      <c r="Z281" s="367"/>
      <c r="AA281" s="367"/>
    </row>
    <row r="282" spans="2:27" ht="21.75" customHeight="1" x14ac:dyDescent="0.15">
      <c r="B282" s="716">
        <v>276</v>
      </c>
      <c r="C282" s="704" t="s">
        <v>2272</v>
      </c>
      <c r="D282" s="704" t="s">
        <v>2297</v>
      </c>
      <c r="E282" s="704" t="s">
        <v>2298</v>
      </c>
      <c r="F282" s="717" t="s">
        <v>1175</v>
      </c>
      <c r="G282" s="718" t="s">
        <v>184</v>
      </c>
      <c r="H282" s="725">
        <v>609</v>
      </c>
      <c r="I282" s="725">
        <v>352</v>
      </c>
      <c r="J282" s="726" t="s">
        <v>2016</v>
      </c>
      <c r="K282" s="716" t="s">
        <v>184</v>
      </c>
      <c r="L282" s="721">
        <v>383</v>
      </c>
      <c r="M282" s="722">
        <v>383</v>
      </c>
      <c r="N282" s="682">
        <f t="shared" si="9"/>
        <v>31</v>
      </c>
      <c r="O282" s="723" t="s">
        <v>1336</v>
      </c>
      <c r="P282" s="723" t="s">
        <v>1337</v>
      </c>
      <c r="Q282" s="723" t="s">
        <v>1336</v>
      </c>
      <c r="R282" s="723" t="s">
        <v>1337</v>
      </c>
      <c r="S282" s="714"/>
      <c r="T282" s="362"/>
      <c r="U282" s="363"/>
      <c r="V282" s="651"/>
      <c r="W282" s="651"/>
      <c r="X282" s="651"/>
      <c r="Y282" s="366"/>
      <c r="Z282" s="367"/>
      <c r="AA282" s="367"/>
    </row>
    <row r="283" spans="2:27" ht="21.75" customHeight="1" x14ac:dyDescent="0.15">
      <c r="B283" s="716">
        <v>277</v>
      </c>
      <c r="C283" s="704" t="s">
        <v>2272</v>
      </c>
      <c r="D283" s="704" t="s">
        <v>2297</v>
      </c>
      <c r="E283" s="704" t="s">
        <v>2298</v>
      </c>
      <c r="F283" s="717" t="s">
        <v>903</v>
      </c>
      <c r="G283" s="718" t="s">
        <v>184</v>
      </c>
      <c r="H283" s="725">
        <v>3254</v>
      </c>
      <c r="I283" s="725">
        <v>817</v>
      </c>
      <c r="J283" s="726" t="s">
        <v>2017</v>
      </c>
      <c r="K283" s="716" t="s">
        <v>184</v>
      </c>
      <c r="L283" s="721">
        <v>941</v>
      </c>
      <c r="M283" s="722">
        <v>941</v>
      </c>
      <c r="N283" s="682">
        <f t="shared" si="9"/>
        <v>124</v>
      </c>
      <c r="O283" s="723" t="s">
        <v>1338</v>
      </c>
      <c r="P283" s="723" t="s">
        <v>2303</v>
      </c>
      <c r="Q283" s="723" t="s">
        <v>1338</v>
      </c>
      <c r="R283" s="723" t="s">
        <v>2303</v>
      </c>
      <c r="S283" s="714"/>
      <c r="T283" s="362"/>
      <c r="U283" s="363"/>
      <c r="V283" s="651"/>
      <c r="W283" s="651"/>
      <c r="X283" s="651"/>
      <c r="Y283" s="366"/>
      <c r="Z283" s="367"/>
      <c r="AA283" s="367"/>
    </row>
    <row r="284" spans="2:27" ht="21.75" customHeight="1" x14ac:dyDescent="0.15">
      <c r="B284" s="716">
        <v>278</v>
      </c>
      <c r="C284" s="704" t="s">
        <v>2272</v>
      </c>
      <c r="D284" s="704" t="s">
        <v>2297</v>
      </c>
      <c r="E284" s="704" t="s">
        <v>2298</v>
      </c>
      <c r="F284" s="717" t="s">
        <v>1176</v>
      </c>
      <c r="G284" s="718" t="s">
        <v>312</v>
      </c>
      <c r="H284" s="725">
        <v>1710</v>
      </c>
      <c r="I284" s="725">
        <v>1534</v>
      </c>
      <c r="J284" s="726" t="s">
        <v>1176</v>
      </c>
      <c r="K284" s="716" t="s">
        <v>312</v>
      </c>
      <c r="L284" s="721">
        <v>1710</v>
      </c>
      <c r="M284" s="722">
        <v>1710</v>
      </c>
      <c r="N284" s="682">
        <f t="shared" si="9"/>
        <v>176</v>
      </c>
      <c r="O284" s="723" t="s">
        <v>447</v>
      </c>
      <c r="P284" s="723" t="s">
        <v>964</v>
      </c>
      <c r="Q284" s="727" t="s">
        <v>447</v>
      </c>
      <c r="R284" s="727" t="s">
        <v>1852</v>
      </c>
      <c r="S284" s="714"/>
      <c r="T284" s="362"/>
      <c r="U284" s="363"/>
      <c r="V284" s="651"/>
      <c r="W284" s="651"/>
      <c r="X284" s="651"/>
      <c r="Y284" s="366"/>
      <c r="Z284" s="367"/>
      <c r="AA284" s="367"/>
    </row>
    <row r="285" spans="2:27" ht="21.75" customHeight="1" x14ac:dyDescent="0.15">
      <c r="B285" s="716">
        <v>279</v>
      </c>
      <c r="C285" s="704" t="s">
        <v>2272</v>
      </c>
      <c r="D285" s="704" t="s">
        <v>2297</v>
      </c>
      <c r="E285" s="704" t="s">
        <v>2298</v>
      </c>
      <c r="F285" s="717" t="s">
        <v>1177</v>
      </c>
      <c r="G285" s="718" t="s">
        <v>399</v>
      </c>
      <c r="H285" s="725">
        <v>1624</v>
      </c>
      <c r="I285" s="725">
        <v>106</v>
      </c>
      <c r="J285" s="720" t="s">
        <v>2018</v>
      </c>
      <c r="K285" s="716" t="s">
        <v>399</v>
      </c>
      <c r="L285" s="721">
        <v>63</v>
      </c>
      <c r="M285" s="722">
        <v>63</v>
      </c>
      <c r="N285" s="682">
        <f t="shared" si="9"/>
        <v>-43</v>
      </c>
      <c r="O285" s="723" t="s">
        <v>1339</v>
      </c>
      <c r="P285" s="723" t="s">
        <v>1340</v>
      </c>
      <c r="Q285" s="723" t="s">
        <v>1339</v>
      </c>
      <c r="R285" s="723" t="s">
        <v>1340</v>
      </c>
      <c r="S285" s="714"/>
      <c r="T285" s="362"/>
      <c r="U285" s="363"/>
      <c r="V285" s="651"/>
      <c r="W285" s="651"/>
      <c r="X285" s="651"/>
      <c r="Y285" s="366"/>
      <c r="Z285" s="367"/>
      <c r="AA285" s="367"/>
    </row>
    <row r="286" spans="2:27" ht="21.75" customHeight="1" x14ac:dyDescent="0.15">
      <c r="B286" s="716">
        <v>280</v>
      </c>
      <c r="C286" s="704" t="s">
        <v>2272</v>
      </c>
      <c r="D286" s="704" t="s">
        <v>2297</v>
      </c>
      <c r="E286" s="704" t="s">
        <v>2298</v>
      </c>
      <c r="F286" s="717"/>
      <c r="G286" s="718"/>
      <c r="H286" s="725"/>
      <c r="I286" s="725"/>
      <c r="J286" s="720" t="s">
        <v>2019</v>
      </c>
      <c r="K286" s="716" t="s">
        <v>399</v>
      </c>
      <c r="L286" s="721">
        <v>31</v>
      </c>
      <c r="M286" s="722">
        <v>31</v>
      </c>
      <c r="N286" s="682">
        <f t="shared" si="9"/>
        <v>31</v>
      </c>
      <c r="O286" s="723"/>
      <c r="P286" s="723"/>
      <c r="Q286" s="723" t="s">
        <v>1339</v>
      </c>
      <c r="R286" s="723" t="s">
        <v>1340</v>
      </c>
      <c r="S286" s="714"/>
      <c r="T286" s="362"/>
      <c r="U286" s="363"/>
      <c r="V286" s="651"/>
      <c r="W286" s="651"/>
      <c r="X286" s="651"/>
      <c r="Y286" s="366"/>
      <c r="Z286" s="367"/>
      <c r="AA286" s="367"/>
    </row>
    <row r="287" spans="2:27" ht="21.75" customHeight="1" x14ac:dyDescent="0.15">
      <c r="B287" s="716">
        <v>281</v>
      </c>
      <c r="C287" s="704" t="s">
        <v>2272</v>
      </c>
      <c r="D287" s="704" t="s">
        <v>2297</v>
      </c>
      <c r="E287" s="704" t="s">
        <v>2298</v>
      </c>
      <c r="F287" s="717" t="s">
        <v>1178</v>
      </c>
      <c r="G287" s="718" t="s">
        <v>300</v>
      </c>
      <c r="H287" s="725">
        <v>2797</v>
      </c>
      <c r="I287" s="725">
        <v>904</v>
      </c>
      <c r="J287" s="720" t="s">
        <v>1100</v>
      </c>
      <c r="K287" s="716" t="s">
        <v>300</v>
      </c>
      <c r="L287" s="721">
        <v>909</v>
      </c>
      <c r="M287" s="722">
        <v>909</v>
      </c>
      <c r="N287" s="682">
        <f t="shared" si="9"/>
        <v>5</v>
      </c>
      <c r="O287" s="723" t="s">
        <v>90</v>
      </c>
      <c r="P287" s="723" t="s">
        <v>91</v>
      </c>
      <c r="Q287" s="723" t="s">
        <v>90</v>
      </c>
      <c r="R287" s="723" t="s">
        <v>91</v>
      </c>
      <c r="S287" s="714"/>
      <c r="T287" s="362"/>
      <c r="U287" s="363"/>
      <c r="V287" s="651"/>
      <c r="W287" s="651"/>
      <c r="X287" s="651"/>
      <c r="Y287" s="366"/>
      <c r="Z287" s="367"/>
      <c r="AA287" s="367"/>
    </row>
    <row r="288" spans="2:27" ht="21.75" customHeight="1" x14ac:dyDescent="0.15">
      <c r="B288" s="716">
        <v>282</v>
      </c>
      <c r="C288" s="704" t="s">
        <v>2272</v>
      </c>
      <c r="D288" s="704" t="s">
        <v>2297</v>
      </c>
      <c r="E288" s="704" t="s">
        <v>2298</v>
      </c>
      <c r="F288" s="717" t="s">
        <v>1179</v>
      </c>
      <c r="G288" s="718" t="s">
        <v>184</v>
      </c>
      <c r="H288" s="725">
        <v>231</v>
      </c>
      <c r="I288" s="725">
        <v>231</v>
      </c>
      <c r="J288" s="720" t="s">
        <v>1179</v>
      </c>
      <c r="K288" s="716" t="s">
        <v>184</v>
      </c>
      <c r="L288" s="721">
        <v>231</v>
      </c>
      <c r="M288" s="722">
        <v>231</v>
      </c>
      <c r="N288" s="682">
        <f t="shared" si="9"/>
        <v>0</v>
      </c>
      <c r="O288" s="723" t="s">
        <v>1341</v>
      </c>
      <c r="P288" s="723" t="s">
        <v>2304</v>
      </c>
      <c r="Q288" s="723" t="s">
        <v>1341</v>
      </c>
      <c r="R288" s="723" t="s">
        <v>2304</v>
      </c>
      <c r="S288" s="714"/>
      <c r="T288" s="362"/>
      <c r="U288" s="363"/>
      <c r="V288" s="651"/>
      <c r="W288" s="651"/>
      <c r="X288" s="651"/>
      <c r="Y288" s="366"/>
      <c r="Z288" s="367"/>
      <c r="AA288" s="367"/>
    </row>
    <row r="289" spans="2:27" ht="21.75" customHeight="1" x14ac:dyDescent="0.15">
      <c r="B289" s="716">
        <v>283</v>
      </c>
      <c r="C289" s="704" t="s">
        <v>2272</v>
      </c>
      <c r="D289" s="704" t="s">
        <v>2297</v>
      </c>
      <c r="E289" s="704" t="s">
        <v>2298</v>
      </c>
      <c r="F289" s="717" t="s">
        <v>1180</v>
      </c>
      <c r="G289" s="718" t="s">
        <v>184</v>
      </c>
      <c r="H289" s="725">
        <v>3984</v>
      </c>
      <c r="I289" s="725">
        <v>249</v>
      </c>
      <c r="J289" s="720" t="s">
        <v>2020</v>
      </c>
      <c r="K289" s="716" t="s">
        <v>184</v>
      </c>
      <c r="L289" s="721">
        <v>270</v>
      </c>
      <c r="M289" s="722">
        <v>270</v>
      </c>
      <c r="N289" s="682">
        <f t="shared" si="9"/>
        <v>21</v>
      </c>
      <c r="O289" s="723" t="s">
        <v>1342</v>
      </c>
      <c r="P289" s="723" t="s">
        <v>1343</v>
      </c>
      <c r="Q289" s="723" t="s">
        <v>1342</v>
      </c>
      <c r="R289" s="723" t="s">
        <v>1343</v>
      </c>
      <c r="S289" s="714"/>
      <c r="T289" s="362"/>
      <c r="U289" s="363"/>
      <c r="V289" s="651"/>
      <c r="W289" s="651"/>
      <c r="X289" s="651"/>
      <c r="Y289" s="366"/>
      <c r="Z289" s="367"/>
      <c r="AA289" s="367"/>
    </row>
    <row r="290" spans="2:27" ht="21.75" customHeight="1" x14ac:dyDescent="0.15">
      <c r="B290" s="716">
        <v>284</v>
      </c>
      <c r="C290" s="704" t="s">
        <v>2272</v>
      </c>
      <c r="D290" s="704" t="s">
        <v>2297</v>
      </c>
      <c r="E290" s="704" t="s">
        <v>2298</v>
      </c>
      <c r="F290" s="717" t="s">
        <v>1181</v>
      </c>
      <c r="G290" s="718" t="s">
        <v>312</v>
      </c>
      <c r="H290" s="725">
        <v>3</v>
      </c>
      <c r="I290" s="725">
        <v>3</v>
      </c>
      <c r="J290" s="717" t="s">
        <v>1181</v>
      </c>
      <c r="K290" s="718" t="s">
        <v>312</v>
      </c>
      <c r="L290" s="725">
        <v>3</v>
      </c>
      <c r="M290" s="725">
        <v>3</v>
      </c>
      <c r="N290" s="682">
        <f t="shared" si="9"/>
        <v>0</v>
      </c>
      <c r="O290" s="723" t="s">
        <v>447</v>
      </c>
      <c r="P290" s="723" t="s">
        <v>964</v>
      </c>
      <c r="Q290" s="716" t="s">
        <v>447</v>
      </c>
      <c r="R290" s="716" t="s">
        <v>1852</v>
      </c>
      <c r="S290" s="714"/>
      <c r="T290" s="362"/>
      <c r="U290" s="363"/>
      <c r="V290" s="651"/>
      <c r="W290" s="651"/>
      <c r="X290" s="651"/>
      <c r="Y290" s="366"/>
      <c r="Z290" s="367"/>
      <c r="AA290" s="367"/>
    </row>
    <row r="291" spans="2:27" ht="21.75" customHeight="1" x14ac:dyDescent="0.15">
      <c r="B291" s="716">
        <v>285</v>
      </c>
      <c r="C291" s="704" t="s">
        <v>2272</v>
      </c>
      <c r="D291" s="704" t="s">
        <v>2297</v>
      </c>
      <c r="E291" s="704" t="s">
        <v>2298</v>
      </c>
      <c r="F291" s="717" t="s">
        <v>1182</v>
      </c>
      <c r="G291" s="718" t="s">
        <v>184</v>
      </c>
      <c r="H291" s="725">
        <v>5842</v>
      </c>
      <c r="I291" s="725">
        <v>200</v>
      </c>
      <c r="J291" s="720" t="s">
        <v>2021</v>
      </c>
      <c r="K291" s="716" t="s">
        <v>184</v>
      </c>
      <c r="L291" s="721">
        <v>216</v>
      </c>
      <c r="M291" s="722">
        <v>216</v>
      </c>
      <c r="N291" s="682">
        <f t="shared" si="9"/>
        <v>16</v>
      </c>
      <c r="O291" s="723" t="s">
        <v>1344</v>
      </c>
      <c r="P291" s="723">
        <v>480</v>
      </c>
      <c r="Q291" s="723" t="s">
        <v>1344</v>
      </c>
      <c r="R291" s="723">
        <v>480</v>
      </c>
      <c r="S291" s="714"/>
      <c r="T291" s="362"/>
      <c r="U291" s="363"/>
      <c r="V291" s="651"/>
      <c r="W291" s="651"/>
      <c r="X291" s="651"/>
      <c r="Y291" s="366"/>
      <c r="Z291" s="367"/>
      <c r="AA291" s="367"/>
    </row>
    <row r="292" spans="2:27" ht="21.75" customHeight="1" x14ac:dyDescent="0.15">
      <c r="B292" s="716">
        <v>286</v>
      </c>
      <c r="C292" s="704" t="s">
        <v>2272</v>
      </c>
      <c r="D292" s="704" t="s">
        <v>2297</v>
      </c>
      <c r="E292" s="704" t="s">
        <v>2298</v>
      </c>
      <c r="F292" s="717" t="s">
        <v>1183</v>
      </c>
      <c r="G292" s="718" t="s">
        <v>312</v>
      </c>
      <c r="H292" s="725">
        <v>19</v>
      </c>
      <c r="I292" s="725">
        <v>5</v>
      </c>
      <c r="J292" s="730" t="s">
        <v>1183</v>
      </c>
      <c r="K292" s="716" t="s">
        <v>312</v>
      </c>
      <c r="L292" s="721">
        <v>19</v>
      </c>
      <c r="M292" s="722">
        <v>19</v>
      </c>
      <c r="N292" s="682">
        <f t="shared" si="9"/>
        <v>14</v>
      </c>
      <c r="O292" s="723" t="s">
        <v>1345</v>
      </c>
      <c r="P292" s="723" t="s">
        <v>1346</v>
      </c>
      <c r="Q292" s="723" t="s">
        <v>1345</v>
      </c>
      <c r="R292" s="723" t="s">
        <v>1346</v>
      </c>
      <c r="S292" s="714"/>
      <c r="T292" s="362"/>
      <c r="U292" s="363"/>
      <c r="V292" s="651"/>
      <c r="W292" s="651"/>
      <c r="X292" s="651"/>
      <c r="Y292" s="366"/>
      <c r="Z292" s="367"/>
      <c r="AA292" s="367"/>
    </row>
    <row r="293" spans="2:27" ht="21.75" customHeight="1" x14ac:dyDescent="0.15">
      <c r="B293" s="716">
        <v>287</v>
      </c>
      <c r="C293" s="704" t="s">
        <v>2272</v>
      </c>
      <c r="D293" s="704" t="s">
        <v>2297</v>
      </c>
      <c r="E293" s="704" t="s">
        <v>2298</v>
      </c>
      <c r="F293" s="717" t="s">
        <v>1184</v>
      </c>
      <c r="G293" s="718" t="s">
        <v>184</v>
      </c>
      <c r="H293" s="725">
        <v>2145</v>
      </c>
      <c r="I293" s="725">
        <v>722</v>
      </c>
      <c r="J293" s="720" t="s">
        <v>2022</v>
      </c>
      <c r="K293" s="716" t="s">
        <v>184</v>
      </c>
      <c r="L293" s="721">
        <v>751</v>
      </c>
      <c r="M293" s="722">
        <v>751</v>
      </c>
      <c r="N293" s="682">
        <f t="shared" si="9"/>
        <v>29</v>
      </c>
      <c r="O293" s="723" t="s">
        <v>1347</v>
      </c>
      <c r="P293" s="723" t="s">
        <v>1348</v>
      </c>
      <c r="Q293" s="723" t="s">
        <v>1347</v>
      </c>
      <c r="R293" s="723" t="s">
        <v>1348</v>
      </c>
      <c r="S293" s="714"/>
      <c r="T293" s="362"/>
      <c r="U293" s="363"/>
      <c r="V293" s="651"/>
      <c r="W293" s="651"/>
      <c r="X293" s="651"/>
      <c r="Y293" s="366"/>
      <c r="Z293" s="367"/>
      <c r="AA293" s="367"/>
    </row>
    <row r="294" spans="2:27" ht="21.75" customHeight="1" x14ac:dyDescent="0.15">
      <c r="B294" s="716">
        <v>288</v>
      </c>
      <c r="C294" s="704" t="s">
        <v>2272</v>
      </c>
      <c r="D294" s="704" t="s">
        <v>2297</v>
      </c>
      <c r="E294" s="704" t="s">
        <v>2298</v>
      </c>
      <c r="F294" s="717" t="s">
        <v>1185</v>
      </c>
      <c r="G294" s="718" t="s">
        <v>312</v>
      </c>
      <c r="H294" s="719">
        <v>662</v>
      </c>
      <c r="I294" s="719">
        <v>662</v>
      </c>
      <c r="J294" s="717" t="s">
        <v>1185</v>
      </c>
      <c r="K294" s="718" t="s">
        <v>312</v>
      </c>
      <c r="L294" s="719">
        <v>662</v>
      </c>
      <c r="M294" s="719">
        <v>662</v>
      </c>
      <c r="N294" s="682">
        <f t="shared" si="9"/>
        <v>0</v>
      </c>
      <c r="O294" s="723" t="s">
        <v>447</v>
      </c>
      <c r="P294" s="723" t="s">
        <v>964</v>
      </c>
      <c r="Q294" s="727" t="s">
        <v>447</v>
      </c>
      <c r="R294" s="727" t="s">
        <v>1852</v>
      </c>
      <c r="S294" s="714"/>
      <c r="T294" s="362"/>
      <c r="U294" s="363"/>
      <c r="V294" s="651"/>
      <c r="W294" s="651"/>
      <c r="X294" s="651"/>
      <c r="Y294" s="366"/>
      <c r="Z294" s="367"/>
      <c r="AA294" s="367"/>
    </row>
    <row r="295" spans="2:27" ht="21.75" customHeight="1" x14ac:dyDescent="0.15">
      <c r="B295" s="716">
        <v>289</v>
      </c>
      <c r="C295" s="704" t="s">
        <v>2272</v>
      </c>
      <c r="D295" s="704" t="s">
        <v>2297</v>
      </c>
      <c r="E295" s="704" t="s">
        <v>2298</v>
      </c>
      <c r="F295" s="717" t="s">
        <v>1186</v>
      </c>
      <c r="G295" s="718" t="s">
        <v>184</v>
      </c>
      <c r="H295" s="725">
        <v>1669</v>
      </c>
      <c r="I295" s="725">
        <v>128</v>
      </c>
      <c r="J295" s="720" t="s">
        <v>2023</v>
      </c>
      <c r="K295" s="716" t="s">
        <v>184</v>
      </c>
      <c r="L295" s="721">
        <v>138</v>
      </c>
      <c r="M295" s="722">
        <v>138</v>
      </c>
      <c r="N295" s="682">
        <f t="shared" si="9"/>
        <v>10</v>
      </c>
      <c r="O295" s="723" t="s">
        <v>1349</v>
      </c>
      <c r="P295" s="723" t="s">
        <v>2305</v>
      </c>
      <c r="Q295" s="723" t="s">
        <v>1349</v>
      </c>
      <c r="R295" s="723" t="s">
        <v>2306</v>
      </c>
      <c r="S295" s="714"/>
      <c r="T295" s="362"/>
      <c r="U295" s="363"/>
      <c r="V295" s="651"/>
      <c r="W295" s="651"/>
      <c r="X295" s="651"/>
      <c r="Y295" s="366"/>
      <c r="Z295" s="367"/>
      <c r="AA295" s="367"/>
    </row>
    <row r="296" spans="2:27" ht="21.75" customHeight="1" x14ac:dyDescent="0.15">
      <c r="B296" s="716">
        <v>290</v>
      </c>
      <c r="C296" s="704" t="s">
        <v>2272</v>
      </c>
      <c r="D296" s="704" t="s">
        <v>2297</v>
      </c>
      <c r="E296" s="704" t="s">
        <v>2298</v>
      </c>
      <c r="F296" s="717" t="s">
        <v>1187</v>
      </c>
      <c r="G296" s="718" t="s">
        <v>184</v>
      </c>
      <c r="H296" s="725">
        <v>1104</v>
      </c>
      <c r="I296" s="725">
        <v>278</v>
      </c>
      <c r="J296" s="726" t="s">
        <v>2024</v>
      </c>
      <c r="K296" s="716" t="s">
        <v>184</v>
      </c>
      <c r="L296" s="721">
        <v>292</v>
      </c>
      <c r="M296" s="722">
        <v>292</v>
      </c>
      <c r="N296" s="682">
        <f t="shared" si="9"/>
        <v>14</v>
      </c>
      <c r="O296" s="723" t="s">
        <v>1350</v>
      </c>
      <c r="P296" s="723" t="s">
        <v>1351</v>
      </c>
      <c r="Q296" s="723" t="s">
        <v>1350</v>
      </c>
      <c r="R296" s="723" t="s">
        <v>1351</v>
      </c>
      <c r="S296" s="714"/>
      <c r="T296" s="362"/>
      <c r="U296" s="363"/>
      <c r="V296" s="651"/>
      <c r="W296" s="651"/>
      <c r="X296" s="651"/>
      <c r="Y296" s="366"/>
      <c r="Z296" s="367"/>
      <c r="AA296" s="367"/>
    </row>
    <row r="297" spans="2:27" ht="21.75" customHeight="1" x14ac:dyDescent="0.15">
      <c r="B297" s="716">
        <v>291</v>
      </c>
      <c r="C297" s="704" t="s">
        <v>2272</v>
      </c>
      <c r="D297" s="704" t="s">
        <v>2297</v>
      </c>
      <c r="E297" s="704" t="s">
        <v>2298</v>
      </c>
      <c r="F297" s="717" t="s">
        <v>896</v>
      </c>
      <c r="G297" s="718" t="s">
        <v>370</v>
      </c>
      <c r="H297" s="725">
        <v>12862</v>
      </c>
      <c r="I297" s="725">
        <v>1845</v>
      </c>
      <c r="J297" s="726" t="s">
        <v>2025</v>
      </c>
      <c r="K297" s="716" t="s">
        <v>370</v>
      </c>
      <c r="L297" s="721">
        <v>1781</v>
      </c>
      <c r="M297" s="722">
        <v>1781</v>
      </c>
      <c r="N297" s="682">
        <f t="shared" si="9"/>
        <v>-64</v>
      </c>
      <c r="O297" s="723" t="s">
        <v>1329</v>
      </c>
      <c r="P297" s="723" t="s">
        <v>1330</v>
      </c>
      <c r="Q297" s="723" t="s">
        <v>2026</v>
      </c>
      <c r="R297" s="723" t="s">
        <v>1330</v>
      </c>
      <c r="S297" s="714"/>
      <c r="T297" s="362"/>
      <c r="U297" s="363"/>
      <c r="V297" s="651"/>
      <c r="W297" s="651"/>
      <c r="X297" s="651"/>
      <c r="Y297" s="366"/>
      <c r="Z297" s="367"/>
      <c r="AA297" s="367"/>
    </row>
    <row r="298" spans="2:27" ht="21.75" customHeight="1" x14ac:dyDescent="0.15">
      <c r="B298" s="716">
        <v>292</v>
      </c>
      <c r="C298" s="704" t="s">
        <v>2272</v>
      </c>
      <c r="D298" s="704" t="s">
        <v>2297</v>
      </c>
      <c r="E298" s="704" t="s">
        <v>2298</v>
      </c>
      <c r="F298" s="717" t="s">
        <v>1188</v>
      </c>
      <c r="G298" s="718" t="s">
        <v>370</v>
      </c>
      <c r="H298" s="725">
        <v>6215</v>
      </c>
      <c r="I298" s="725">
        <v>610</v>
      </c>
      <c r="J298" s="726" t="s">
        <v>2263</v>
      </c>
      <c r="K298" s="716" t="s">
        <v>370</v>
      </c>
      <c r="L298" s="721">
        <v>707</v>
      </c>
      <c r="M298" s="722">
        <v>707</v>
      </c>
      <c r="N298" s="682">
        <f t="shared" si="9"/>
        <v>97</v>
      </c>
      <c r="O298" s="723" t="s">
        <v>1329</v>
      </c>
      <c r="P298" s="723" t="s">
        <v>1330</v>
      </c>
      <c r="Q298" s="723" t="s">
        <v>2026</v>
      </c>
      <c r="R298" s="723" t="s">
        <v>1330</v>
      </c>
      <c r="S298" s="714"/>
      <c r="T298" s="362"/>
      <c r="U298" s="363"/>
      <c r="V298" s="651"/>
      <c r="W298" s="651"/>
      <c r="X298" s="651"/>
      <c r="Y298" s="366"/>
      <c r="Z298" s="367"/>
      <c r="AA298" s="367"/>
    </row>
    <row r="299" spans="2:27" ht="21.75" customHeight="1" x14ac:dyDescent="0.15">
      <c r="B299" s="716">
        <v>293</v>
      </c>
      <c r="C299" s="704" t="s">
        <v>2272</v>
      </c>
      <c r="D299" s="704" t="s">
        <v>2297</v>
      </c>
      <c r="E299" s="704" t="s">
        <v>2298</v>
      </c>
      <c r="F299" s="717" t="s">
        <v>893</v>
      </c>
      <c r="G299" s="718" t="s">
        <v>312</v>
      </c>
      <c r="H299" s="725">
        <v>1020</v>
      </c>
      <c r="I299" s="725">
        <v>440</v>
      </c>
      <c r="J299" s="726" t="s">
        <v>893</v>
      </c>
      <c r="K299" s="716" t="s">
        <v>312</v>
      </c>
      <c r="L299" s="721">
        <v>1020</v>
      </c>
      <c r="M299" s="722">
        <v>440</v>
      </c>
      <c r="N299" s="682">
        <f t="shared" si="9"/>
        <v>0</v>
      </c>
      <c r="O299" s="723" t="s">
        <v>1352</v>
      </c>
      <c r="P299" s="757" t="s">
        <v>1353</v>
      </c>
      <c r="Q299" s="723" t="s">
        <v>1352</v>
      </c>
      <c r="R299" s="757" t="s">
        <v>1353</v>
      </c>
      <c r="S299" s="714"/>
      <c r="T299" s="362"/>
      <c r="U299" s="363"/>
      <c r="V299" s="651"/>
      <c r="W299" s="651"/>
      <c r="X299" s="651"/>
      <c r="Y299" s="366"/>
      <c r="Z299" s="367"/>
      <c r="AA299" s="367"/>
    </row>
    <row r="300" spans="2:27" ht="21.75" customHeight="1" x14ac:dyDescent="0.15">
      <c r="B300" s="716">
        <v>294</v>
      </c>
      <c r="C300" s="704" t="s">
        <v>2272</v>
      </c>
      <c r="D300" s="704" t="s">
        <v>2297</v>
      </c>
      <c r="E300" s="704" t="s">
        <v>2298</v>
      </c>
      <c r="F300" s="717" t="s">
        <v>898</v>
      </c>
      <c r="G300" s="718" t="s">
        <v>312</v>
      </c>
      <c r="H300" s="725">
        <v>1694</v>
      </c>
      <c r="I300" s="725">
        <v>1499</v>
      </c>
      <c r="J300" s="726" t="s">
        <v>2027</v>
      </c>
      <c r="K300" s="716" t="s">
        <v>312</v>
      </c>
      <c r="L300" s="721">
        <v>1428</v>
      </c>
      <c r="M300" s="722">
        <v>1428</v>
      </c>
      <c r="N300" s="682">
        <f t="shared" si="9"/>
        <v>-71</v>
      </c>
      <c r="O300" s="723" t="s">
        <v>447</v>
      </c>
      <c r="P300" s="723" t="s">
        <v>964</v>
      </c>
      <c r="Q300" s="727" t="s">
        <v>447</v>
      </c>
      <c r="R300" s="727" t="s">
        <v>1852</v>
      </c>
      <c r="S300" s="714"/>
      <c r="T300" s="362"/>
      <c r="U300" s="363"/>
      <c r="V300" s="651"/>
      <c r="W300" s="651"/>
      <c r="X300" s="651"/>
      <c r="Y300" s="366"/>
      <c r="Z300" s="367"/>
      <c r="AA300" s="367"/>
    </row>
    <row r="301" spans="2:27" ht="21.75" customHeight="1" x14ac:dyDescent="0.15">
      <c r="B301" s="716">
        <v>295</v>
      </c>
      <c r="C301" s="704" t="s">
        <v>2272</v>
      </c>
      <c r="D301" s="704" t="s">
        <v>2297</v>
      </c>
      <c r="E301" s="704" t="s">
        <v>2298</v>
      </c>
      <c r="F301" s="717" t="s">
        <v>906</v>
      </c>
      <c r="G301" s="718" t="s">
        <v>370</v>
      </c>
      <c r="H301" s="725">
        <v>3075</v>
      </c>
      <c r="I301" s="725">
        <v>3</v>
      </c>
      <c r="J301" s="720"/>
      <c r="K301" s="716"/>
      <c r="L301" s="721"/>
      <c r="M301" s="722"/>
      <c r="N301" s="682">
        <f t="shared" si="9"/>
        <v>-3</v>
      </c>
      <c r="O301" s="723" t="s">
        <v>1354</v>
      </c>
      <c r="P301" s="723" t="s">
        <v>1355</v>
      </c>
      <c r="Q301" s="727"/>
      <c r="R301" s="727"/>
      <c r="S301" s="714" t="s">
        <v>2299</v>
      </c>
      <c r="T301" s="362"/>
      <c r="U301" s="363"/>
      <c r="V301" s="651"/>
      <c r="W301" s="651"/>
      <c r="X301" s="651"/>
      <c r="Y301" s="366"/>
      <c r="Z301" s="367"/>
      <c r="AA301" s="367"/>
    </row>
    <row r="302" spans="2:27" ht="21.75" customHeight="1" x14ac:dyDescent="0.15">
      <c r="B302" s="716">
        <v>296</v>
      </c>
      <c r="C302" s="704" t="s">
        <v>2272</v>
      </c>
      <c r="D302" s="704" t="s">
        <v>2297</v>
      </c>
      <c r="E302" s="704" t="s">
        <v>2298</v>
      </c>
      <c r="F302" s="717" t="s">
        <v>1189</v>
      </c>
      <c r="G302" s="718" t="s">
        <v>312</v>
      </c>
      <c r="H302" s="719">
        <v>18</v>
      </c>
      <c r="I302" s="719">
        <v>18</v>
      </c>
      <c r="J302" s="717" t="s">
        <v>1189</v>
      </c>
      <c r="K302" s="718" t="s">
        <v>312</v>
      </c>
      <c r="L302" s="719">
        <v>18</v>
      </c>
      <c r="M302" s="719">
        <v>18</v>
      </c>
      <c r="N302" s="682">
        <f t="shared" si="9"/>
        <v>0</v>
      </c>
      <c r="O302" s="723" t="s">
        <v>1354</v>
      </c>
      <c r="P302" s="723" t="s">
        <v>1355</v>
      </c>
      <c r="Q302" s="723" t="s">
        <v>2028</v>
      </c>
      <c r="R302" s="723" t="s">
        <v>1355</v>
      </c>
      <c r="S302" s="714"/>
      <c r="T302" s="362"/>
      <c r="U302" s="363"/>
      <c r="V302" s="651"/>
      <c r="W302" s="651"/>
      <c r="X302" s="651"/>
      <c r="Y302" s="366"/>
      <c r="Z302" s="367"/>
      <c r="AA302" s="367"/>
    </row>
    <row r="303" spans="2:27" ht="21.75" customHeight="1" x14ac:dyDescent="0.15">
      <c r="B303" s="716">
        <v>297</v>
      </c>
      <c r="C303" s="704" t="s">
        <v>2272</v>
      </c>
      <c r="D303" s="704" t="s">
        <v>2297</v>
      </c>
      <c r="E303" s="704" t="s">
        <v>2298</v>
      </c>
      <c r="F303" s="717" t="s">
        <v>1190</v>
      </c>
      <c r="G303" s="718" t="s">
        <v>312</v>
      </c>
      <c r="H303" s="725">
        <v>142</v>
      </c>
      <c r="I303" s="725">
        <v>142</v>
      </c>
      <c r="J303" s="717" t="s">
        <v>1190</v>
      </c>
      <c r="K303" s="718" t="s">
        <v>312</v>
      </c>
      <c r="L303" s="725">
        <v>142</v>
      </c>
      <c r="M303" s="725">
        <v>142</v>
      </c>
      <c r="N303" s="682">
        <f t="shared" si="9"/>
        <v>0</v>
      </c>
      <c r="O303" s="729" t="s">
        <v>447</v>
      </c>
      <c r="P303" s="729" t="s">
        <v>964</v>
      </c>
      <c r="Q303" s="727" t="s">
        <v>447</v>
      </c>
      <c r="R303" s="727" t="s">
        <v>1852</v>
      </c>
      <c r="S303" s="714"/>
      <c r="T303" s="362"/>
      <c r="U303" s="363"/>
      <c r="V303" s="651"/>
      <c r="W303" s="651"/>
      <c r="X303" s="651"/>
      <c r="Y303" s="366"/>
      <c r="Z303" s="367"/>
      <c r="AA303" s="367"/>
    </row>
    <row r="304" spans="2:27" ht="21.75" customHeight="1" x14ac:dyDescent="0.15">
      <c r="B304" s="716">
        <v>298</v>
      </c>
      <c r="C304" s="704" t="s">
        <v>2272</v>
      </c>
      <c r="D304" s="704" t="s">
        <v>2297</v>
      </c>
      <c r="E304" s="704" t="s">
        <v>2298</v>
      </c>
      <c r="F304" s="717" t="s">
        <v>1191</v>
      </c>
      <c r="G304" s="718" t="s">
        <v>370</v>
      </c>
      <c r="H304" s="725">
        <v>300</v>
      </c>
      <c r="I304" s="725">
        <v>19</v>
      </c>
      <c r="J304" s="726" t="s">
        <v>2029</v>
      </c>
      <c r="K304" s="716" t="s">
        <v>370</v>
      </c>
      <c r="L304" s="721">
        <v>11</v>
      </c>
      <c r="M304" s="722">
        <v>11</v>
      </c>
      <c r="N304" s="682">
        <f t="shared" si="9"/>
        <v>-8</v>
      </c>
      <c r="O304" s="723" t="s">
        <v>1356</v>
      </c>
      <c r="P304" s="723" t="s">
        <v>1357</v>
      </c>
      <c r="Q304" s="723" t="s">
        <v>1356</v>
      </c>
      <c r="R304" s="723" t="s">
        <v>1357</v>
      </c>
      <c r="S304" s="714"/>
      <c r="T304" s="362"/>
      <c r="U304" s="363"/>
      <c r="V304" s="651"/>
      <c r="W304" s="651"/>
      <c r="X304" s="651"/>
      <c r="Y304" s="366"/>
      <c r="Z304" s="367"/>
      <c r="AA304" s="367"/>
    </row>
    <row r="305" spans="2:27" ht="21.75" customHeight="1" x14ac:dyDescent="0.15">
      <c r="B305" s="716">
        <v>299</v>
      </c>
      <c r="C305" s="704" t="s">
        <v>2272</v>
      </c>
      <c r="D305" s="704" t="s">
        <v>2297</v>
      </c>
      <c r="E305" s="704" t="s">
        <v>2298</v>
      </c>
      <c r="F305" s="717" t="s">
        <v>1192</v>
      </c>
      <c r="G305" s="718" t="s">
        <v>370</v>
      </c>
      <c r="H305" s="731">
        <v>1995</v>
      </c>
      <c r="I305" s="731">
        <v>788</v>
      </c>
      <c r="J305" s="753" t="s">
        <v>2030</v>
      </c>
      <c r="K305" s="716" t="s">
        <v>370</v>
      </c>
      <c r="L305" s="721">
        <v>725</v>
      </c>
      <c r="M305" s="722">
        <v>725</v>
      </c>
      <c r="N305" s="682">
        <f t="shared" si="9"/>
        <v>-63</v>
      </c>
      <c r="O305" s="758" t="s">
        <v>1358</v>
      </c>
      <c r="P305" s="758" t="s">
        <v>1359</v>
      </c>
      <c r="Q305" s="758" t="s">
        <v>1358</v>
      </c>
      <c r="R305" s="758" t="s">
        <v>1359</v>
      </c>
      <c r="S305" s="714"/>
      <c r="T305" s="362"/>
      <c r="U305" s="363"/>
      <c r="V305" s="651"/>
      <c r="W305" s="651"/>
      <c r="X305" s="651"/>
      <c r="Y305" s="366"/>
      <c r="Z305" s="367"/>
      <c r="AA305" s="367"/>
    </row>
    <row r="306" spans="2:27" ht="21.75" customHeight="1" x14ac:dyDescent="0.15">
      <c r="B306" s="716">
        <v>300</v>
      </c>
      <c r="C306" s="704" t="s">
        <v>2272</v>
      </c>
      <c r="D306" s="704" t="s">
        <v>2297</v>
      </c>
      <c r="E306" s="704" t="s">
        <v>2298</v>
      </c>
      <c r="F306" s="717" t="s">
        <v>1193</v>
      </c>
      <c r="G306" s="718" t="s">
        <v>370</v>
      </c>
      <c r="H306" s="731">
        <v>280</v>
      </c>
      <c r="I306" s="731">
        <v>3</v>
      </c>
      <c r="J306" s="720"/>
      <c r="K306" s="716"/>
      <c r="L306" s="721"/>
      <c r="M306" s="722"/>
      <c r="N306" s="682">
        <f t="shared" si="9"/>
        <v>-3</v>
      </c>
      <c r="O306" s="758" t="s">
        <v>1360</v>
      </c>
      <c r="P306" s="758" t="s">
        <v>1361</v>
      </c>
      <c r="Q306" s="727"/>
      <c r="R306" s="727"/>
      <c r="S306" s="714" t="s">
        <v>2299</v>
      </c>
      <c r="T306" s="362"/>
      <c r="U306" s="363"/>
      <c r="V306" s="651"/>
      <c r="W306" s="651"/>
      <c r="X306" s="651"/>
      <c r="Y306" s="366"/>
      <c r="Z306" s="367"/>
      <c r="AA306" s="367"/>
    </row>
    <row r="307" spans="2:27" ht="21.75" customHeight="1" x14ac:dyDescent="0.15">
      <c r="B307" s="716">
        <v>301</v>
      </c>
      <c r="C307" s="704" t="s">
        <v>2272</v>
      </c>
      <c r="D307" s="704" t="s">
        <v>2297</v>
      </c>
      <c r="E307" s="704" t="s">
        <v>2298</v>
      </c>
      <c r="F307" s="717" t="s">
        <v>1194</v>
      </c>
      <c r="G307" s="718" t="s">
        <v>312</v>
      </c>
      <c r="H307" s="719">
        <v>435</v>
      </c>
      <c r="I307" s="719">
        <v>435</v>
      </c>
      <c r="J307" s="717" t="s">
        <v>1194</v>
      </c>
      <c r="K307" s="718" t="s">
        <v>312</v>
      </c>
      <c r="L307" s="719">
        <v>435</v>
      </c>
      <c r="M307" s="719">
        <v>435</v>
      </c>
      <c r="N307" s="682">
        <f t="shared" si="9"/>
        <v>0</v>
      </c>
      <c r="O307" s="758" t="s">
        <v>447</v>
      </c>
      <c r="P307" s="758" t="s">
        <v>964</v>
      </c>
      <c r="Q307" s="727" t="s">
        <v>447</v>
      </c>
      <c r="R307" s="727" t="s">
        <v>1852</v>
      </c>
      <c r="S307" s="714"/>
      <c r="T307" s="362"/>
      <c r="U307" s="363"/>
      <c r="V307" s="651"/>
      <c r="W307" s="651"/>
      <c r="X307" s="651"/>
      <c r="Y307" s="366"/>
      <c r="Z307" s="367"/>
      <c r="AA307" s="367"/>
    </row>
    <row r="308" spans="2:27" ht="21.75" customHeight="1" x14ac:dyDescent="0.15">
      <c r="B308" s="716">
        <v>302</v>
      </c>
      <c r="C308" s="704" t="s">
        <v>2272</v>
      </c>
      <c r="D308" s="704" t="s">
        <v>2297</v>
      </c>
      <c r="E308" s="704" t="s">
        <v>2298</v>
      </c>
      <c r="F308" s="717" t="s">
        <v>1195</v>
      </c>
      <c r="G308" s="718" t="s">
        <v>370</v>
      </c>
      <c r="H308" s="731">
        <v>1111</v>
      </c>
      <c r="I308" s="731">
        <v>753</v>
      </c>
      <c r="J308" s="720" t="s">
        <v>1848</v>
      </c>
      <c r="K308" s="716" t="s">
        <v>370</v>
      </c>
      <c r="L308" s="721">
        <v>694</v>
      </c>
      <c r="M308" s="722">
        <v>694</v>
      </c>
      <c r="N308" s="682">
        <f t="shared" si="9"/>
        <v>-59</v>
      </c>
      <c r="O308" s="758" t="s">
        <v>1360</v>
      </c>
      <c r="P308" s="758" t="s">
        <v>1361</v>
      </c>
      <c r="Q308" s="758" t="s">
        <v>1360</v>
      </c>
      <c r="R308" s="758" t="s">
        <v>1361</v>
      </c>
      <c r="S308" s="714"/>
      <c r="T308" s="362"/>
      <c r="U308" s="363"/>
      <c r="V308" s="651"/>
      <c r="W308" s="651"/>
      <c r="X308" s="651"/>
      <c r="Y308" s="366"/>
      <c r="Z308" s="367"/>
      <c r="AA308" s="367"/>
    </row>
    <row r="309" spans="2:27" ht="21.75" customHeight="1" x14ac:dyDescent="0.15">
      <c r="B309" s="716">
        <v>303</v>
      </c>
      <c r="C309" s="704" t="s">
        <v>2272</v>
      </c>
      <c r="D309" s="704" t="s">
        <v>2297</v>
      </c>
      <c r="E309" s="704" t="s">
        <v>2298</v>
      </c>
      <c r="F309" s="717" t="s">
        <v>1196</v>
      </c>
      <c r="G309" s="718" t="s">
        <v>370</v>
      </c>
      <c r="H309" s="731">
        <v>5793</v>
      </c>
      <c r="I309" s="731">
        <v>148</v>
      </c>
      <c r="J309" s="716" t="s">
        <v>2031</v>
      </c>
      <c r="K309" s="716" t="s">
        <v>370</v>
      </c>
      <c r="L309" s="721">
        <v>320</v>
      </c>
      <c r="M309" s="722">
        <v>320</v>
      </c>
      <c r="N309" s="682">
        <f t="shared" si="9"/>
        <v>172</v>
      </c>
      <c r="O309" s="758" t="s">
        <v>1362</v>
      </c>
      <c r="P309" s="758" t="s">
        <v>1363</v>
      </c>
      <c r="Q309" s="758" t="s">
        <v>1362</v>
      </c>
      <c r="R309" s="758" t="s">
        <v>1363</v>
      </c>
      <c r="S309" s="714"/>
      <c r="T309" s="362"/>
      <c r="U309" s="363"/>
      <c r="V309" s="651"/>
      <c r="W309" s="651"/>
      <c r="X309" s="651"/>
      <c r="Y309" s="366"/>
      <c r="Z309" s="367"/>
      <c r="AA309" s="367"/>
    </row>
    <row r="310" spans="2:27" ht="21.75" customHeight="1" x14ac:dyDescent="0.15">
      <c r="B310" s="716">
        <v>304</v>
      </c>
      <c r="C310" s="704" t="s">
        <v>2272</v>
      </c>
      <c r="D310" s="704" t="s">
        <v>2297</v>
      </c>
      <c r="E310" s="704" t="s">
        <v>2298</v>
      </c>
      <c r="F310" s="717" t="s">
        <v>1197</v>
      </c>
      <c r="G310" s="718" t="s">
        <v>184</v>
      </c>
      <c r="H310" s="719">
        <v>123</v>
      </c>
      <c r="I310" s="719">
        <v>123</v>
      </c>
      <c r="J310" s="720">
        <v>427</v>
      </c>
      <c r="K310" s="716" t="s">
        <v>184</v>
      </c>
      <c r="L310" s="721">
        <v>123</v>
      </c>
      <c r="M310" s="722">
        <v>123</v>
      </c>
      <c r="N310" s="682">
        <f t="shared" si="9"/>
        <v>0</v>
      </c>
      <c r="O310" s="758" t="s">
        <v>1364</v>
      </c>
      <c r="P310" s="758" t="s">
        <v>1120</v>
      </c>
      <c r="Q310" s="758" t="s">
        <v>1364</v>
      </c>
      <c r="R310" s="758" t="s">
        <v>1120</v>
      </c>
      <c r="S310" s="714"/>
      <c r="T310" s="362"/>
      <c r="U310" s="363"/>
      <c r="V310" s="651"/>
      <c r="W310" s="651"/>
      <c r="X310" s="651"/>
      <c r="Y310" s="366"/>
      <c r="Z310" s="367"/>
      <c r="AA310" s="367"/>
    </row>
    <row r="311" spans="2:27" ht="21.75" customHeight="1" x14ac:dyDescent="0.15">
      <c r="B311" s="716">
        <v>305</v>
      </c>
      <c r="C311" s="704" t="s">
        <v>2272</v>
      </c>
      <c r="D311" s="704" t="s">
        <v>2297</v>
      </c>
      <c r="E311" s="704" t="s">
        <v>2298</v>
      </c>
      <c r="F311" s="717" t="s">
        <v>1198</v>
      </c>
      <c r="G311" s="718" t="s">
        <v>312</v>
      </c>
      <c r="H311" s="719">
        <v>155</v>
      </c>
      <c r="I311" s="719">
        <v>155</v>
      </c>
      <c r="J311" s="717" t="s">
        <v>1198</v>
      </c>
      <c r="K311" s="718" t="s">
        <v>312</v>
      </c>
      <c r="L311" s="719">
        <v>155</v>
      </c>
      <c r="M311" s="719">
        <v>155</v>
      </c>
      <c r="N311" s="682">
        <f t="shared" si="9"/>
        <v>0</v>
      </c>
      <c r="O311" s="758" t="s">
        <v>447</v>
      </c>
      <c r="P311" s="758" t="s">
        <v>964</v>
      </c>
      <c r="Q311" s="727" t="s">
        <v>447</v>
      </c>
      <c r="R311" s="727" t="s">
        <v>1852</v>
      </c>
      <c r="S311" s="714"/>
      <c r="T311" s="362"/>
      <c r="U311" s="363"/>
      <c r="V311" s="651"/>
      <c r="W311" s="651"/>
      <c r="X311" s="651"/>
      <c r="Y311" s="366"/>
      <c r="Z311" s="367"/>
      <c r="AA311" s="367"/>
    </row>
    <row r="312" spans="2:27" ht="21.75" customHeight="1" x14ac:dyDescent="0.15">
      <c r="B312" s="716">
        <v>306</v>
      </c>
      <c r="C312" s="704" t="s">
        <v>2272</v>
      </c>
      <c r="D312" s="704" t="s">
        <v>2297</v>
      </c>
      <c r="E312" s="704" t="s">
        <v>2298</v>
      </c>
      <c r="F312" s="717" t="s">
        <v>1199</v>
      </c>
      <c r="G312" s="718" t="s">
        <v>184</v>
      </c>
      <c r="H312" s="731">
        <v>1193</v>
      </c>
      <c r="I312" s="731">
        <v>136</v>
      </c>
      <c r="J312" s="755" t="s">
        <v>2032</v>
      </c>
      <c r="K312" s="716" t="s">
        <v>184</v>
      </c>
      <c r="L312" s="721">
        <v>112</v>
      </c>
      <c r="M312" s="722">
        <v>112</v>
      </c>
      <c r="N312" s="682">
        <f t="shared" si="9"/>
        <v>-24</v>
      </c>
      <c r="O312" s="758" t="s">
        <v>1365</v>
      </c>
      <c r="P312" s="758" t="s">
        <v>1366</v>
      </c>
      <c r="Q312" s="758" t="s">
        <v>1365</v>
      </c>
      <c r="R312" s="758" t="s">
        <v>1366</v>
      </c>
      <c r="S312" s="714"/>
      <c r="T312" s="362"/>
      <c r="U312" s="363"/>
      <c r="V312" s="651"/>
      <c r="W312" s="651"/>
      <c r="X312" s="651"/>
      <c r="Y312" s="366"/>
      <c r="Z312" s="367"/>
      <c r="AA312" s="367"/>
    </row>
    <row r="313" spans="2:27" ht="21.75" customHeight="1" x14ac:dyDescent="0.15">
      <c r="B313" s="716">
        <v>307</v>
      </c>
      <c r="C313" s="704" t="s">
        <v>2272</v>
      </c>
      <c r="D313" s="704" t="s">
        <v>2297</v>
      </c>
      <c r="E313" s="704" t="s">
        <v>2298</v>
      </c>
      <c r="F313" s="717" t="s">
        <v>1200</v>
      </c>
      <c r="G313" s="718" t="s">
        <v>312</v>
      </c>
      <c r="H313" s="731">
        <v>129</v>
      </c>
      <c r="I313" s="731">
        <v>126</v>
      </c>
      <c r="J313" s="717" t="s">
        <v>1200</v>
      </c>
      <c r="K313" s="718" t="s">
        <v>312</v>
      </c>
      <c r="L313" s="731">
        <v>129</v>
      </c>
      <c r="M313" s="731">
        <v>126</v>
      </c>
      <c r="N313" s="682">
        <f t="shared" si="9"/>
        <v>0</v>
      </c>
      <c r="O313" s="758" t="s">
        <v>447</v>
      </c>
      <c r="P313" s="758" t="s">
        <v>964</v>
      </c>
      <c r="Q313" s="727" t="s">
        <v>447</v>
      </c>
      <c r="R313" s="727" t="s">
        <v>1852</v>
      </c>
      <c r="S313" s="714"/>
      <c r="T313" s="362"/>
      <c r="U313" s="363"/>
      <c r="V313" s="651"/>
      <c r="W313" s="651"/>
      <c r="X313" s="651"/>
      <c r="Y313" s="366"/>
      <c r="Z313" s="367"/>
      <c r="AA313" s="367"/>
    </row>
    <row r="314" spans="2:27" ht="21.75" customHeight="1" x14ac:dyDescent="0.15">
      <c r="B314" s="716">
        <v>308</v>
      </c>
      <c r="C314" s="704" t="s">
        <v>2272</v>
      </c>
      <c r="D314" s="704" t="s">
        <v>2297</v>
      </c>
      <c r="E314" s="704" t="s">
        <v>2298</v>
      </c>
      <c r="F314" s="717" t="s">
        <v>1201</v>
      </c>
      <c r="G314" s="718" t="s">
        <v>312</v>
      </c>
      <c r="H314" s="731">
        <v>406</v>
      </c>
      <c r="I314" s="731">
        <v>160</v>
      </c>
      <c r="J314" s="720" t="s">
        <v>1201</v>
      </c>
      <c r="K314" s="716" t="s">
        <v>312</v>
      </c>
      <c r="L314" s="721">
        <v>406</v>
      </c>
      <c r="M314" s="722">
        <v>406</v>
      </c>
      <c r="N314" s="682">
        <f t="shared" si="9"/>
        <v>246</v>
      </c>
      <c r="O314" s="758" t="s">
        <v>447</v>
      </c>
      <c r="P314" s="758" t="s">
        <v>964</v>
      </c>
      <c r="Q314" s="727" t="s">
        <v>447</v>
      </c>
      <c r="R314" s="727" t="s">
        <v>1852</v>
      </c>
      <c r="S314" s="714"/>
      <c r="T314" s="362"/>
      <c r="U314" s="363"/>
      <c r="V314" s="651"/>
      <c r="W314" s="651"/>
      <c r="X314" s="651"/>
      <c r="Y314" s="366"/>
      <c r="Z314" s="367"/>
      <c r="AA314" s="367"/>
    </row>
    <row r="315" spans="2:27" ht="21.75" customHeight="1" x14ac:dyDescent="0.15">
      <c r="B315" s="716">
        <v>309</v>
      </c>
      <c r="C315" s="704" t="s">
        <v>2272</v>
      </c>
      <c r="D315" s="704" t="s">
        <v>2297</v>
      </c>
      <c r="E315" s="704" t="s">
        <v>2298</v>
      </c>
      <c r="F315" s="717" t="s">
        <v>1202</v>
      </c>
      <c r="G315" s="718" t="s">
        <v>312</v>
      </c>
      <c r="H315" s="731">
        <v>3</v>
      </c>
      <c r="I315" s="731">
        <v>3</v>
      </c>
      <c r="J315" s="717" t="s">
        <v>1202</v>
      </c>
      <c r="K315" s="718" t="s">
        <v>312</v>
      </c>
      <c r="L315" s="731">
        <v>3</v>
      </c>
      <c r="M315" s="731">
        <v>3</v>
      </c>
      <c r="N315" s="682">
        <f t="shared" si="9"/>
        <v>0</v>
      </c>
      <c r="O315" s="758" t="s">
        <v>447</v>
      </c>
      <c r="P315" s="758" t="s">
        <v>964</v>
      </c>
      <c r="Q315" s="727" t="s">
        <v>447</v>
      </c>
      <c r="R315" s="727" t="s">
        <v>1852</v>
      </c>
      <c r="S315" s="714"/>
      <c r="T315" s="362"/>
      <c r="U315" s="363"/>
      <c r="V315" s="651"/>
      <c r="W315" s="651"/>
      <c r="X315" s="651"/>
      <c r="Y315" s="366"/>
      <c r="Z315" s="367"/>
      <c r="AA315" s="367"/>
    </row>
    <row r="316" spans="2:27" ht="21.75" customHeight="1" x14ac:dyDescent="0.15">
      <c r="B316" s="716">
        <v>310</v>
      </c>
      <c r="C316" s="704" t="s">
        <v>2272</v>
      </c>
      <c r="D316" s="704" t="s">
        <v>2297</v>
      </c>
      <c r="E316" s="704" t="s">
        <v>2298</v>
      </c>
      <c r="F316" s="717" t="s">
        <v>1203</v>
      </c>
      <c r="G316" s="718" t="s">
        <v>184</v>
      </c>
      <c r="H316" s="731">
        <v>3107</v>
      </c>
      <c r="I316" s="731">
        <v>110</v>
      </c>
      <c r="J316" s="683" t="s">
        <v>2033</v>
      </c>
      <c r="K316" s="716" t="s">
        <v>184</v>
      </c>
      <c r="L316" s="721">
        <v>117</v>
      </c>
      <c r="M316" s="722">
        <v>117</v>
      </c>
      <c r="N316" s="682">
        <f t="shared" si="9"/>
        <v>7</v>
      </c>
      <c r="O316" s="758" t="s">
        <v>1367</v>
      </c>
      <c r="P316" s="758" t="s">
        <v>1368</v>
      </c>
      <c r="Q316" s="728" t="s">
        <v>2034</v>
      </c>
      <c r="R316" s="728" t="s">
        <v>2035</v>
      </c>
      <c r="S316" s="714"/>
      <c r="T316" s="362"/>
      <c r="U316" s="363"/>
      <c r="V316" s="651"/>
      <c r="W316" s="651"/>
      <c r="X316" s="651"/>
      <c r="Y316" s="366"/>
      <c r="Z316" s="367"/>
      <c r="AA316" s="367"/>
    </row>
    <row r="317" spans="2:27" ht="21.75" customHeight="1" x14ac:dyDescent="0.15">
      <c r="B317" s="716">
        <v>311</v>
      </c>
      <c r="C317" s="704" t="s">
        <v>2272</v>
      </c>
      <c r="D317" s="704" t="s">
        <v>2297</v>
      </c>
      <c r="E317" s="704" t="s">
        <v>2298</v>
      </c>
      <c r="F317" s="717" t="s">
        <v>1204</v>
      </c>
      <c r="G317" s="718" t="s">
        <v>312</v>
      </c>
      <c r="H317" s="719">
        <v>168</v>
      </c>
      <c r="I317" s="719">
        <v>168</v>
      </c>
      <c r="J317" s="717" t="s">
        <v>1204</v>
      </c>
      <c r="K317" s="718" t="s">
        <v>312</v>
      </c>
      <c r="L317" s="719">
        <v>168</v>
      </c>
      <c r="M317" s="719">
        <v>168</v>
      </c>
      <c r="N317" s="682">
        <f t="shared" si="9"/>
        <v>0</v>
      </c>
      <c r="O317" s="758" t="s">
        <v>447</v>
      </c>
      <c r="P317" s="758" t="s">
        <v>964</v>
      </c>
      <c r="Q317" s="727" t="s">
        <v>447</v>
      </c>
      <c r="R317" s="727" t="s">
        <v>1852</v>
      </c>
      <c r="S317" s="714"/>
      <c r="T317" s="362"/>
      <c r="U317" s="363"/>
      <c r="V317" s="651"/>
      <c r="W317" s="651"/>
      <c r="X317" s="651"/>
      <c r="Y317" s="366"/>
      <c r="Z317" s="367"/>
      <c r="AA317" s="367"/>
    </row>
    <row r="318" spans="2:27" ht="21.75" customHeight="1" x14ac:dyDescent="0.15">
      <c r="B318" s="716">
        <v>312</v>
      </c>
      <c r="C318" s="704" t="s">
        <v>2272</v>
      </c>
      <c r="D318" s="704" t="s">
        <v>2297</v>
      </c>
      <c r="E318" s="704" t="s">
        <v>2298</v>
      </c>
      <c r="F318" s="717" t="s">
        <v>1205</v>
      </c>
      <c r="G318" s="718" t="s">
        <v>321</v>
      </c>
      <c r="H318" s="731">
        <v>288</v>
      </c>
      <c r="I318" s="731">
        <v>182</v>
      </c>
      <c r="J318" s="720" t="s">
        <v>2036</v>
      </c>
      <c r="K318" s="716" t="s">
        <v>321</v>
      </c>
      <c r="L318" s="721">
        <v>190</v>
      </c>
      <c r="M318" s="722">
        <v>190</v>
      </c>
      <c r="N318" s="682">
        <f t="shared" si="9"/>
        <v>8</v>
      </c>
      <c r="O318" s="758" t="s">
        <v>1369</v>
      </c>
      <c r="P318" s="758" t="s">
        <v>1370</v>
      </c>
      <c r="Q318" s="758" t="s">
        <v>1369</v>
      </c>
      <c r="R318" s="758" t="s">
        <v>1370</v>
      </c>
      <c r="S318" s="714"/>
      <c r="T318" s="362"/>
      <c r="U318" s="363"/>
      <c r="V318" s="651"/>
      <c r="W318" s="651"/>
      <c r="X318" s="651"/>
      <c r="Y318" s="366"/>
      <c r="Z318" s="367"/>
      <c r="AA318" s="367"/>
    </row>
    <row r="319" spans="2:27" ht="21.75" customHeight="1" x14ac:dyDescent="0.15">
      <c r="B319" s="716">
        <v>313</v>
      </c>
      <c r="C319" s="704" t="s">
        <v>2272</v>
      </c>
      <c r="D319" s="704" t="s">
        <v>2297</v>
      </c>
      <c r="E319" s="704" t="s">
        <v>2298</v>
      </c>
      <c r="F319" s="717" t="s">
        <v>1206</v>
      </c>
      <c r="G319" s="718" t="s">
        <v>321</v>
      </c>
      <c r="H319" s="731">
        <v>315</v>
      </c>
      <c r="I319" s="731">
        <v>190</v>
      </c>
      <c r="J319" s="726" t="s">
        <v>2037</v>
      </c>
      <c r="K319" s="716" t="s">
        <v>321</v>
      </c>
      <c r="L319" s="721">
        <v>199</v>
      </c>
      <c r="M319" s="722">
        <v>199</v>
      </c>
      <c r="N319" s="682">
        <f t="shared" si="9"/>
        <v>9</v>
      </c>
      <c r="O319" s="758" t="s">
        <v>1371</v>
      </c>
      <c r="P319" s="758" t="s">
        <v>2309</v>
      </c>
      <c r="Q319" s="758" t="s">
        <v>1371</v>
      </c>
      <c r="R319" s="758" t="s">
        <v>2309</v>
      </c>
      <c r="S319" s="714"/>
      <c r="T319" s="362"/>
      <c r="U319" s="363"/>
      <c r="V319" s="651"/>
      <c r="W319" s="651"/>
      <c r="X319" s="651"/>
      <c r="Y319" s="366"/>
      <c r="Z319" s="367"/>
      <c r="AA319" s="367"/>
    </row>
    <row r="320" spans="2:27" ht="21.75" customHeight="1" x14ac:dyDescent="0.15">
      <c r="B320" s="716">
        <v>314</v>
      </c>
      <c r="C320" s="704" t="s">
        <v>2272</v>
      </c>
      <c r="D320" s="704" t="s">
        <v>2297</v>
      </c>
      <c r="E320" s="704" t="s">
        <v>2298</v>
      </c>
      <c r="F320" s="717" t="s">
        <v>1207</v>
      </c>
      <c r="G320" s="718" t="s">
        <v>312</v>
      </c>
      <c r="H320" s="719">
        <v>715</v>
      </c>
      <c r="I320" s="719">
        <v>715</v>
      </c>
      <c r="J320" s="717" t="s">
        <v>1207</v>
      </c>
      <c r="K320" s="718" t="s">
        <v>312</v>
      </c>
      <c r="L320" s="719">
        <v>715</v>
      </c>
      <c r="M320" s="719">
        <v>715</v>
      </c>
      <c r="N320" s="682">
        <f t="shared" si="9"/>
        <v>0</v>
      </c>
      <c r="O320" s="758" t="s">
        <v>447</v>
      </c>
      <c r="P320" s="758" t="s">
        <v>964</v>
      </c>
      <c r="Q320" s="727" t="s">
        <v>447</v>
      </c>
      <c r="R320" s="727" t="s">
        <v>1852</v>
      </c>
      <c r="S320" s="714"/>
      <c r="T320" s="362"/>
      <c r="U320" s="363"/>
      <c r="V320" s="651"/>
      <c r="W320" s="651"/>
      <c r="X320" s="651"/>
      <c r="Y320" s="366"/>
      <c r="Z320" s="367"/>
      <c r="AA320" s="367"/>
    </row>
    <row r="321" spans="2:27" ht="21.75" customHeight="1" x14ac:dyDescent="0.15">
      <c r="B321" s="716">
        <v>315</v>
      </c>
      <c r="C321" s="704" t="s">
        <v>2272</v>
      </c>
      <c r="D321" s="704" t="s">
        <v>2297</v>
      </c>
      <c r="E321" s="704" t="s">
        <v>2298</v>
      </c>
      <c r="F321" s="717" t="s">
        <v>1208</v>
      </c>
      <c r="G321" s="718" t="s">
        <v>321</v>
      </c>
      <c r="H321" s="731">
        <v>614</v>
      </c>
      <c r="I321" s="731">
        <v>379</v>
      </c>
      <c r="J321" s="726" t="s">
        <v>2038</v>
      </c>
      <c r="K321" s="716" t="s">
        <v>321</v>
      </c>
      <c r="L321" s="721">
        <v>402</v>
      </c>
      <c r="M321" s="722">
        <v>402</v>
      </c>
      <c r="N321" s="682">
        <f t="shared" si="9"/>
        <v>23</v>
      </c>
      <c r="O321" s="758" t="s">
        <v>1372</v>
      </c>
      <c r="P321" s="758" t="s">
        <v>1348</v>
      </c>
      <c r="Q321" s="758" t="s">
        <v>1372</v>
      </c>
      <c r="R321" s="758" t="s">
        <v>1348</v>
      </c>
      <c r="S321" s="714"/>
      <c r="T321" s="362"/>
      <c r="U321" s="363"/>
      <c r="V321" s="651"/>
      <c r="W321" s="651"/>
      <c r="X321" s="651"/>
      <c r="Y321" s="366"/>
      <c r="Z321" s="367"/>
      <c r="AA321" s="367"/>
    </row>
    <row r="322" spans="2:27" ht="21.75" customHeight="1" x14ac:dyDescent="0.15">
      <c r="B322" s="716">
        <v>316</v>
      </c>
      <c r="C322" s="704" t="s">
        <v>2272</v>
      </c>
      <c r="D322" s="704" t="s">
        <v>2297</v>
      </c>
      <c r="E322" s="704" t="s">
        <v>2298</v>
      </c>
      <c r="F322" s="717" t="s">
        <v>1209</v>
      </c>
      <c r="G322" s="718" t="s">
        <v>184</v>
      </c>
      <c r="H322" s="731">
        <v>2506</v>
      </c>
      <c r="I322" s="731">
        <v>270</v>
      </c>
      <c r="J322" s="726" t="s">
        <v>2039</v>
      </c>
      <c r="K322" s="716" t="s">
        <v>184</v>
      </c>
      <c r="L322" s="721">
        <v>286</v>
      </c>
      <c r="M322" s="722">
        <v>286</v>
      </c>
      <c r="N322" s="682">
        <f t="shared" si="9"/>
        <v>16</v>
      </c>
      <c r="O322" s="758" t="s">
        <v>1372</v>
      </c>
      <c r="P322" s="758" t="s">
        <v>1348</v>
      </c>
      <c r="Q322" s="758" t="s">
        <v>1372</v>
      </c>
      <c r="R322" s="758" t="s">
        <v>1348</v>
      </c>
      <c r="S322" s="714"/>
      <c r="T322" s="362"/>
      <c r="U322" s="363"/>
      <c r="V322" s="651"/>
      <c r="W322" s="651"/>
      <c r="X322" s="651"/>
      <c r="Y322" s="366"/>
      <c r="Z322" s="367"/>
      <c r="AA322" s="367"/>
    </row>
    <row r="323" spans="2:27" ht="21.75" customHeight="1" x14ac:dyDescent="0.15">
      <c r="B323" s="716">
        <v>317</v>
      </c>
      <c r="C323" s="704" t="s">
        <v>2272</v>
      </c>
      <c r="D323" s="704" t="s">
        <v>2297</v>
      </c>
      <c r="E323" s="704" t="s">
        <v>2298</v>
      </c>
      <c r="F323" s="717" t="s">
        <v>1210</v>
      </c>
      <c r="G323" s="718" t="s">
        <v>184</v>
      </c>
      <c r="H323" s="731">
        <v>4060</v>
      </c>
      <c r="I323" s="731">
        <v>5</v>
      </c>
      <c r="J323" s="720" t="s">
        <v>2040</v>
      </c>
      <c r="K323" s="716" t="s">
        <v>184</v>
      </c>
      <c r="L323" s="721">
        <v>4</v>
      </c>
      <c r="M323" s="722">
        <v>4</v>
      </c>
      <c r="N323" s="682">
        <f t="shared" si="9"/>
        <v>-1</v>
      </c>
      <c r="O323" s="758" t="s">
        <v>1347</v>
      </c>
      <c r="P323" s="758" t="s">
        <v>1348</v>
      </c>
      <c r="Q323" s="758" t="s">
        <v>1347</v>
      </c>
      <c r="R323" s="758" t="s">
        <v>1348</v>
      </c>
      <c r="S323" s="714"/>
      <c r="T323" s="362"/>
      <c r="U323" s="363"/>
      <c r="V323" s="651"/>
      <c r="W323" s="651"/>
      <c r="X323" s="651"/>
      <c r="Y323" s="366"/>
      <c r="Z323" s="367"/>
      <c r="AA323" s="367"/>
    </row>
    <row r="324" spans="2:27" ht="21.75" customHeight="1" x14ac:dyDescent="0.15">
      <c r="B324" s="716">
        <v>318</v>
      </c>
      <c r="C324" s="704" t="s">
        <v>2272</v>
      </c>
      <c r="D324" s="704" t="s">
        <v>2297</v>
      </c>
      <c r="E324" s="704" t="s">
        <v>2298</v>
      </c>
      <c r="F324" s="717"/>
      <c r="G324" s="718"/>
      <c r="H324" s="731"/>
      <c r="I324" s="731"/>
      <c r="J324" s="720" t="s">
        <v>2041</v>
      </c>
      <c r="K324" s="716" t="s">
        <v>184</v>
      </c>
      <c r="L324" s="721">
        <v>12</v>
      </c>
      <c r="M324" s="722">
        <v>12</v>
      </c>
      <c r="N324" s="682">
        <f t="shared" si="9"/>
        <v>12</v>
      </c>
      <c r="O324" s="758"/>
      <c r="P324" s="758"/>
      <c r="Q324" s="758" t="s">
        <v>1347</v>
      </c>
      <c r="R324" s="758" t="s">
        <v>1348</v>
      </c>
      <c r="S324" s="714"/>
      <c r="T324" s="362"/>
      <c r="U324" s="363"/>
      <c r="V324" s="651"/>
      <c r="W324" s="651"/>
      <c r="X324" s="651"/>
      <c r="Y324" s="366"/>
      <c r="Z324" s="367"/>
      <c r="AA324" s="367"/>
    </row>
    <row r="325" spans="2:27" ht="21.75" customHeight="1" x14ac:dyDescent="0.15">
      <c r="B325" s="716">
        <v>319</v>
      </c>
      <c r="C325" s="704" t="s">
        <v>2272</v>
      </c>
      <c r="D325" s="704" t="s">
        <v>2297</v>
      </c>
      <c r="E325" s="704" t="s">
        <v>2298</v>
      </c>
      <c r="F325" s="717" t="s">
        <v>1211</v>
      </c>
      <c r="G325" s="718" t="s">
        <v>321</v>
      </c>
      <c r="H325" s="731">
        <v>472</v>
      </c>
      <c r="I325" s="731">
        <v>432</v>
      </c>
      <c r="J325" s="726">
        <v>396</v>
      </c>
      <c r="K325" s="716" t="s">
        <v>321</v>
      </c>
      <c r="L325" s="721">
        <v>472</v>
      </c>
      <c r="M325" s="722">
        <v>472</v>
      </c>
      <c r="N325" s="682">
        <f t="shared" si="9"/>
        <v>40</v>
      </c>
      <c r="O325" s="758" t="s">
        <v>1373</v>
      </c>
      <c r="P325" s="758" t="s">
        <v>1374</v>
      </c>
      <c r="Q325" s="758" t="s">
        <v>1372</v>
      </c>
      <c r="R325" s="758" t="s">
        <v>1374</v>
      </c>
      <c r="S325" s="714"/>
      <c r="T325" s="362"/>
      <c r="U325" s="363"/>
      <c r="V325" s="651"/>
      <c r="W325" s="651"/>
      <c r="X325" s="651"/>
      <c r="Y325" s="366"/>
      <c r="Z325" s="367"/>
      <c r="AA325" s="367"/>
    </row>
    <row r="326" spans="2:27" ht="21.75" customHeight="1" x14ac:dyDescent="0.15">
      <c r="B326" s="716">
        <v>320</v>
      </c>
      <c r="C326" s="704" t="s">
        <v>2272</v>
      </c>
      <c r="D326" s="704" t="s">
        <v>2297</v>
      </c>
      <c r="E326" s="704" t="s">
        <v>2298</v>
      </c>
      <c r="F326" s="717" t="s">
        <v>1212</v>
      </c>
      <c r="G326" s="718" t="s">
        <v>184</v>
      </c>
      <c r="H326" s="731">
        <v>1613</v>
      </c>
      <c r="I326" s="731">
        <v>622</v>
      </c>
      <c r="J326" s="726" t="s">
        <v>2042</v>
      </c>
      <c r="K326" s="716" t="s">
        <v>184</v>
      </c>
      <c r="L326" s="721">
        <v>652</v>
      </c>
      <c r="M326" s="722">
        <v>652</v>
      </c>
      <c r="N326" s="682">
        <f t="shared" si="9"/>
        <v>30</v>
      </c>
      <c r="O326" s="758" t="s">
        <v>1375</v>
      </c>
      <c r="P326" s="758" t="s">
        <v>1376</v>
      </c>
      <c r="Q326" s="758" t="s">
        <v>1375</v>
      </c>
      <c r="R326" s="758" t="s">
        <v>1376</v>
      </c>
      <c r="S326" s="714"/>
      <c r="T326" s="362"/>
      <c r="U326" s="363"/>
      <c r="V326" s="651"/>
      <c r="W326" s="651"/>
      <c r="X326" s="651"/>
      <c r="Y326" s="366"/>
      <c r="Z326" s="367"/>
      <c r="AA326" s="367"/>
    </row>
    <row r="327" spans="2:27" ht="21.75" customHeight="1" x14ac:dyDescent="0.15">
      <c r="B327" s="716">
        <v>321</v>
      </c>
      <c r="C327" s="704" t="s">
        <v>2272</v>
      </c>
      <c r="D327" s="704" t="s">
        <v>2297</v>
      </c>
      <c r="E327" s="704" t="s">
        <v>2298</v>
      </c>
      <c r="F327" s="717" t="s">
        <v>1213</v>
      </c>
      <c r="G327" s="718" t="s">
        <v>184</v>
      </c>
      <c r="H327" s="731">
        <v>2119</v>
      </c>
      <c r="I327" s="731">
        <v>659</v>
      </c>
      <c r="J327" s="730" t="s">
        <v>2043</v>
      </c>
      <c r="K327" s="716" t="s">
        <v>184</v>
      </c>
      <c r="L327" s="721">
        <v>703</v>
      </c>
      <c r="M327" s="722">
        <v>703</v>
      </c>
      <c r="N327" s="682">
        <f t="shared" si="9"/>
        <v>44</v>
      </c>
      <c r="O327" s="758" t="s">
        <v>1377</v>
      </c>
      <c r="P327" s="758" t="s">
        <v>1378</v>
      </c>
      <c r="Q327" s="758" t="s">
        <v>1377</v>
      </c>
      <c r="R327" s="758" t="s">
        <v>2044</v>
      </c>
      <c r="S327" s="714"/>
      <c r="T327" s="362"/>
      <c r="U327" s="363"/>
      <c r="V327" s="651"/>
      <c r="W327" s="651"/>
      <c r="X327" s="651"/>
      <c r="Y327" s="366"/>
      <c r="Z327" s="367"/>
      <c r="AA327" s="367"/>
    </row>
    <row r="328" spans="2:27" ht="21.75" customHeight="1" x14ac:dyDescent="0.15">
      <c r="B328" s="716">
        <v>322</v>
      </c>
      <c r="C328" s="704" t="s">
        <v>2272</v>
      </c>
      <c r="D328" s="704" t="s">
        <v>2297</v>
      </c>
      <c r="E328" s="704" t="s">
        <v>2298</v>
      </c>
      <c r="F328" s="717" t="s">
        <v>1214</v>
      </c>
      <c r="G328" s="718" t="s">
        <v>184</v>
      </c>
      <c r="H328" s="731">
        <v>1772</v>
      </c>
      <c r="I328" s="731">
        <v>55</v>
      </c>
      <c r="J328" s="755" t="s">
        <v>2045</v>
      </c>
      <c r="K328" s="716" t="s">
        <v>184</v>
      </c>
      <c r="L328" s="721">
        <v>95</v>
      </c>
      <c r="M328" s="722">
        <v>95</v>
      </c>
      <c r="N328" s="682">
        <f t="shared" si="9"/>
        <v>40</v>
      </c>
      <c r="O328" s="758" t="s">
        <v>1375</v>
      </c>
      <c r="P328" s="758" t="s">
        <v>1376</v>
      </c>
      <c r="Q328" s="758" t="s">
        <v>1375</v>
      </c>
      <c r="R328" s="758" t="s">
        <v>1376</v>
      </c>
      <c r="S328" s="714"/>
      <c r="T328" s="362"/>
      <c r="U328" s="363"/>
      <c r="V328" s="651"/>
      <c r="W328" s="651"/>
      <c r="X328" s="651"/>
      <c r="Y328" s="366"/>
      <c r="Z328" s="367"/>
      <c r="AA328" s="367"/>
    </row>
    <row r="329" spans="2:27" ht="21.75" customHeight="1" x14ac:dyDescent="0.15">
      <c r="B329" s="716">
        <v>323</v>
      </c>
      <c r="C329" s="704" t="s">
        <v>2272</v>
      </c>
      <c r="D329" s="704" t="s">
        <v>2297</v>
      </c>
      <c r="E329" s="704" t="s">
        <v>2298</v>
      </c>
      <c r="F329" s="717" t="s">
        <v>1215</v>
      </c>
      <c r="G329" s="718" t="s">
        <v>321</v>
      </c>
      <c r="H329" s="719">
        <v>353</v>
      </c>
      <c r="I329" s="719">
        <v>353</v>
      </c>
      <c r="J329" s="717" t="s">
        <v>1215</v>
      </c>
      <c r="K329" s="718" t="s">
        <v>321</v>
      </c>
      <c r="L329" s="719">
        <v>353</v>
      </c>
      <c r="M329" s="719">
        <v>353</v>
      </c>
      <c r="N329" s="682">
        <f t="shared" si="9"/>
        <v>0</v>
      </c>
      <c r="O329" s="758" t="s">
        <v>1379</v>
      </c>
      <c r="P329" s="758" t="s">
        <v>2308</v>
      </c>
      <c r="Q329" s="727" t="s">
        <v>2046</v>
      </c>
      <c r="R329" s="727" t="s">
        <v>2047</v>
      </c>
      <c r="S329" s="714"/>
      <c r="T329" s="362"/>
      <c r="U329" s="363"/>
      <c r="V329" s="651"/>
      <c r="W329" s="651"/>
      <c r="X329" s="651"/>
      <c r="Y329" s="366"/>
      <c r="Z329" s="367"/>
      <c r="AA329" s="367"/>
    </row>
    <row r="330" spans="2:27" ht="36" customHeight="1" x14ac:dyDescent="0.15">
      <c r="B330" s="716">
        <v>324</v>
      </c>
      <c r="C330" s="704" t="s">
        <v>2272</v>
      </c>
      <c r="D330" s="704" t="s">
        <v>2297</v>
      </c>
      <c r="E330" s="704" t="s">
        <v>2298</v>
      </c>
      <c r="F330" s="717" t="s">
        <v>1216</v>
      </c>
      <c r="G330" s="718" t="s">
        <v>184</v>
      </c>
      <c r="H330" s="731">
        <v>2463</v>
      </c>
      <c r="I330" s="731">
        <v>118</v>
      </c>
      <c r="J330" s="720" t="s">
        <v>2049</v>
      </c>
      <c r="K330" s="716" t="s">
        <v>184</v>
      </c>
      <c r="L330" s="721">
        <v>144</v>
      </c>
      <c r="M330" s="722">
        <v>144</v>
      </c>
      <c r="N330" s="682">
        <f t="shared" si="9"/>
        <v>26</v>
      </c>
      <c r="O330" s="758" t="s">
        <v>1380</v>
      </c>
      <c r="P330" s="758" t="s">
        <v>1381</v>
      </c>
      <c r="Q330" s="758" t="s">
        <v>1380</v>
      </c>
      <c r="R330" s="758" t="s">
        <v>1381</v>
      </c>
      <c r="S330" s="714"/>
      <c r="T330" s="362"/>
      <c r="U330" s="363"/>
      <c r="V330" s="651"/>
      <c r="W330" s="651"/>
      <c r="X330" s="651"/>
      <c r="Y330" s="366"/>
      <c r="Z330" s="367"/>
      <c r="AA330" s="367"/>
    </row>
    <row r="331" spans="2:27" ht="21.75" customHeight="1" x14ac:dyDescent="0.15">
      <c r="B331" s="716">
        <v>325</v>
      </c>
      <c r="C331" s="704" t="s">
        <v>2272</v>
      </c>
      <c r="D331" s="704" t="s">
        <v>2297</v>
      </c>
      <c r="E331" s="704" t="s">
        <v>2298</v>
      </c>
      <c r="F331" s="717" t="s">
        <v>1217</v>
      </c>
      <c r="G331" s="718" t="s">
        <v>571</v>
      </c>
      <c r="H331" s="731">
        <v>433</v>
      </c>
      <c r="I331" s="731">
        <v>71</v>
      </c>
      <c r="J331" s="720" t="s">
        <v>2050</v>
      </c>
      <c r="K331" s="716" t="s">
        <v>571</v>
      </c>
      <c r="L331" s="721">
        <v>72</v>
      </c>
      <c r="M331" s="722">
        <v>72</v>
      </c>
      <c r="N331" s="682">
        <f t="shared" si="9"/>
        <v>1</v>
      </c>
      <c r="O331" s="758" t="s">
        <v>1382</v>
      </c>
      <c r="P331" s="758" t="s">
        <v>1383</v>
      </c>
      <c r="Q331" s="758" t="s">
        <v>1382</v>
      </c>
      <c r="R331" s="758" t="s">
        <v>1383</v>
      </c>
      <c r="S331" s="714"/>
      <c r="T331" s="362"/>
      <c r="U331" s="363"/>
      <c r="V331" s="651"/>
      <c r="W331" s="651"/>
      <c r="X331" s="651"/>
      <c r="Y331" s="366"/>
      <c r="Z331" s="367"/>
      <c r="AA331" s="367"/>
    </row>
    <row r="332" spans="2:27" ht="21.75" customHeight="1" x14ac:dyDescent="0.15">
      <c r="B332" s="716">
        <v>326</v>
      </c>
      <c r="C332" s="704" t="s">
        <v>2272</v>
      </c>
      <c r="D332" s="704" t="s">
        <v>2297</v>
      </c>
      <c r="E332" s="704" t="s">
        <v>2298</v>
      </c>
      <c r="F332" s="717" t="s">
        <v>1218</v>
      </c>
      <c r="G332" s="718" t="s">
        <v>571</v>
      </c>
      <c r="H332" s="731">
        <v>159</v>
      </c>
      <c r="I332" s="731">
        <v>90</v>
      </c>
      <c r="J332" s="720" t="s">
        <v>1218</v>
      </c>
      <c r="K332" s="716" t="s">
        <v>571</v>
      </c>
      <c r="L332" s="721">
        <v>159</v>
      </c>
      <c r="M332" s="722">
        <v>90</v>
      </c>
      <c r="N332" s="682">
        <f t="shared" si="9"/>
        <v>0</v>
      </c>
      <c r="O332" s="758" t="s">
        <v>1384</v>
      </c>
      <c r="P332" s="758" t="s">
        <v>2307</v>
      </c>
      <c r="Q332" s="758" t="s">
        <v>1384</v>
      </c>
      <c r="R332" s="758" t="s">
        <v>2307</v>
      </c>
      <c r="S332" s="714"/>
      <c r="T332" s="362"/>
      <c r="U332" s="363"/>
      <c r="V332" s="651"/>
      <c r="W332" s="651"/>
      <c r="X332" s="651"/>
      <c r="Y332" s="366"/>
      <c r="Z332" s="367"/>
      <c r="AA332" s="367"/>
    </row>
    <row r="333" spans="2:27" ht="21.75" customHeight="1" x14ac:dyDescent="0.15">
      <c r="B333" s="716">
        <v>327</v>
      </c>
      <c r="C333" s="704" t="s">
        <v>2272</v>
      </c>
      <c r="D333" s="704" t="s">
        <v>2297</v>
      </c>
      <c r="E333" s="704" t="s">
        <v>2298</v>
      </c>
      <c r="F333" s="717" t="s">
        <v>1219</v>
      </c>
      <c r="G333" s="718" t="s">
        <v>321</v>
      </c>
      <c r="H333" s="731">
        <v>685</v>
      </c>
      <c r="I333" s="731">
        <v>498</v>
      </c>
      <c r="J333" s="720" t="s">
        <v>309</v>
      </c>
      <c r="K333" s="716" t="s">
        <v>321</v>
      </c>
      <c r="L333" s="721">
        <v>520</v>
      </c>
      <c r="M333" s="722">
        <v>520</v>
      </c>
      <c r="N333" s="682">
        <f t="shared" si="9"/>
        <v>22</v>
      </c>
      <c r="O333" s="758" t="s">
        <v>1385</v>
      </c>
      <c r="P333" s="758" t="s">
        <v>1386</v>
      </c>
      <c r="Q333" s="758" t="s">
        <v>1385</v>
      </c>
      <c r="R333" s="758" t="s">
        <v>1386</v>
      </c>
      <c r="S333" s="714"/>
      <c r="T333" s="362"/>
      <c r="U333" s="363"/>
      <c r="V333" s="651"/>
      <c r="W333" s="651"/>
      <c r="X333" s="651"/>
      <c r="Y333" s="366"/>
      <c r="Z333" s="367"/>
      <c r="AA333" s="367"/>
    </row>
    <row r="334" spans="2:27" ht="21.75" customHeight="1" x14ac:dyDescent="0.15">
      <c r="B334" s="716">
        <v>328</v>
      </c>
      <c r="C334" s="704" t="s">
        <v>2272</v>
      </c>
      <c r="D334" s="704" t="s">
        <v>2297</v>
      </c>
      <c r="E334" s="704" t="s">
        <v>2298</v>
      </c>
      <c r="F334" s="717" t="s">
        <v>1220</v>
      </c>
      <c r="G334" s="718" t="s">
        <v>312</v>
      </c>
      <c r="H334" s="731">
        <v>8995</v>
      </c>
      <c r="I334" s="731">
        <v>7790</v>
      </c>
      <c r="J334" s="720" t="s">
        <v>2051</v>
      </c>
      <c r="K334" s="716" t="s">
        <v>312</v>
      </c>
      <c r="L334" s="721">
        <v>7874</v>
      </c>
      <c r="M334" s="722">
        <v>7874</v>
      </c>
      <c r="N334" s="682">
        <f t="shared" si="9"/>
        <v>84</v>
      </c>
      <c r="O334" s="758" t="s">
        <v>90</v>
      </c>
      <c r="P334" s="723" t="s">
        <v>91</v>
      </c>
      <c r="Q334" s="727" t="s">
        <v>90</v>
      </c>
      <c r="R334" s="727" t="s">
        <v>91</v>
      </c>
      <c r="S334" s="714"/>
      <c r="T334" s="362"/>
      <c r="U334" s="363"/>
      <c r="V334" s="651"/>
      <c r="W334" s="651"/>
      <c r="X334" s="651"/>
      <c r="Y334" s="366"/>
      <c r="Z334" s="367"/>
      <c r="AA334" s="367"/>
    </row>
    <row r="335" spans="2:27" ht="21.75" customHeight="1" x14ac:dyDescent="0.15">
      <c r="B335" s="716">
        <v>329</v>
      </c>
      <c r="C335" s="704" t="s">
        <v>2272</v>
      </c>
      <c r="D335" s="704" t="s">
        <v>2297</v>
      </c>
      <c r="E335" s="704" t="s">
        <v>2298</v>
      </c>
      <c r="F335" s="717" t="s">
        <v>1221</v>
      </c>
      <c r="G335" s="718" t="s">
        <v>312</v>
      </c>
      <c r="H335" s="731">
        <v>499</v>
      </c>
      <c r="I335" s="731">
        <v>499</v>
      </c>
      <c r="J335" s="720" t="s">
        <v>1221</v>
      </c>
      <c r="K335" s="716" t="s">
        <v>312</v>
      </c>
      <c r="L335" s="721">
        <v>499</v>
      </c>
      <c r="M335" s="722">
        <v>499</v>
      </c>
      <c r="N335" s="682">
        <f t="shared" si="9"/>
        <v>0</v>
      </c>
      <c r="O335" s="758" t="s">
        <v>447</v>
      </c>
      <c r="P335" s="758" t="s">
        <v>964</v>
      </c>
      <c r="Q335" s="727" t="s">
        <v>447</v>
      </c>
      <c r="R335" s="727" t="s">
        <v>1852</v>
      </c>
      <c r="S335" s="714"/>
      <c r="T335" s="362"/>
      <c r="U335" s="363"/>
      <c r="V335" s="651"/>
      <c r="W335" s="651"/>
      <c r="X335" s="651"/>
      <c r="Y335" s="366"/>
      <c r="Z335" s="367"/>
      <c r="AA335" s="367"/>
    </row>
    <row r="336" spans="2:27" ht="21.75" customHeight="1" x14ac:dyDescent="0.15">
      <c r="B336" s="716">
        <v>330</v>
      </c>
      <c r="C336" s="704" t="s">
        <v>2272</v>
      </c>
      <c r="D336" s="704" t="s">
        <v>2297</v>
      </c>
      <c r="E336" s="704" t="s">
        <v>2298</v>
      </c>
      <c r="F336" s="717" t="s">
        <v>1222</v>
      </c>
      <c r="G336" s="718" t="s">
        <v>184</v>
      </c>
      <c r="H336" s="731">
        <v>5229</v>
      </c>
      <c r="I336" s="731">
        <v>488</v>
      </c>
      <c r="J336" s="720" t="s">
        <v>2052</v>
      </c>
      <c r="K336" s="716" t="s">
        <v>184</v>
      </c>
      <c r="L336" s="721">
        <v>527</v>
      </c>
      <c r="M336" s="722">
        <v>527</v>
      </c>
      <c r="N336" s="682">
        <f t="shared" si="9"/>
        <v>39</v>
      </c>
      <c r="O336" s="758" t="s">
        <v>1385</v>
      </c>
      <c r="P336" s="758" t="s">
        <v>1386</v>
      </c>
      <c r="Q336" s="758" t="s">
        <v>1385</v>
      </c>
      <c r="R336" s="758" t="s">
        <v>1386</v>
      </c>
      <c r="S336" s="714"/>
      <c r="T336" s="362"/>
      <c r="U336" s="363"/>
      <c r="V336" s="651"/>
      <c r="W336" s="651"/>
      <c r="X336" s="651"/>
      <c r="Y336" s="366"/>
      <c r="Z336" s="367"/>
      <c r="AA336" s="367"/>
    </row>
    <row r="337" spans="2:27" ht="21.75" customHeight="1" x14ac:dyDescent="0.15">
      <c r="B337" s="716">
        <v>331</v>
      </c>
      <c r="C337" s="704" t="s">
        <v>2272</v>
      </c>
      <c r="D337" s="704" t="s">
        <v>2297</v>
      </c>
      <c r="E337" s="704" t="s">
        <v>2298</v>
      </c>
      <c r="F337" s="717" t="s">
        <v>1223</v>
      </c>
      <c r="G337" s="718" t="s">
        <v>312</v>
      </c>
      <c r="H337" s="731">
        <v>154</v>
      </c>
      <c r="I337" s="731">
        <v>154</v>
      </c>
      <c r="J337" s="720" t="s">
        <v>1223</v>
      </c>
      <c r="K337" s="716" t="s">
        <v>312</v>
      </c>
      <c r="L337" s="721">
        <v>154</v>
      </c>
      <c r="M337" s="722">
        <v>154</v>
      </c>
      <c r="N337" s="682">
        <f t="shared" si="9"/>
        <v>0</v>
      </c>
      <c r="O337" s="758" t="s">
        <v>447</v>
      </c>
      <c r="P337" s="758" t="s">
        <v>964</v>
      </c>
      <c r="Q337" s="727" t="s">
        <v>447</v>
      </c>
      <c r="R337" s="727" t="s">
        <v>1852</v>
      </c>
      <c r="S337" s="714"/>
      <c r="T337" s="362"/>
      <c r="U337" s="363"/>
      <c r="V337" s="651"/>
      <c r="W337" s="651"/>
      <c r="X337" s="651"/>
      <c r="Y337" s="366"/>
      <c r="Z337" s="367"/>
      <c r="AA337" s="367"/>
    </row>
    <row r="338" spans="2:27" ht="21.75" customHeight="1" x14ac:dyDescent="0.15">
      <c r="B338" s="716">
        <v>332</v>
      </c>
      <c r="C338" s="704" t="s">
        <v>2272</v>
      </c>
      <c r="D338" s="704" t="s">
        <v>2297</v>
      </c>
      <c r="E338" s="704" t="s">
        <v>2298</v>
      </c>
      <c r="F338" s="717" t="s">
        <v>1224</v>
      </c>
      <c r="G338" s="718" t="s">
        <v>321</v>
      </c>
      <c r="H338" s="731">
        <v>1072</v>
      </c>
      <c r="I338" s="731">
        <v>471</v>
      </c>
      <c r="J338" s="720" t="s">
        <v>2053</v>
      </c>
      <c r="K338" s="716" t="s">
        <v>321</v>
      </c>
      <c r="L338" s="721">
        <v>518</v>
      </c>
      <c r="M338" s="722">
        <v>518</v>
      </c>
      <c r="N338" s="682">
        <f t="shared" si="9"/>
        <v>47</v>
      </c>
      <c r="O338" s="758" t="s">
        <v>1387</v>
      </c>
      <c r="P338" s="758" t="s">
        <v>2310</v>
      </c>
      <c r="Q338" s="758" t="s">
        <v>1387</v>
      </c>
      <c r="R338" s="758" t="s">
        <v>2310</v>
      </c>
      <c r="S338" s="714"/>
      <c r="T338" s="362"/>
      <c r="U338" s="363"/>
      <c r="V338" s="651"/>
      <c r="W338" s="651"/>
      <c r="X338" s="651"/>
      <c r="Y338" s="366"/>
      <c r="Z338" s="367"/>
      <c r="AA338" s="367"/>
    </row>
    <row r="339" spans="2:27" ht="21.75" customHeight="1" x14ac:dyDescent="0.15">
      <c r="B339" s="716">
        <v>333</v>
      </c>
      <c r="C339" s="704" t="s">
        <v>2272</v>
      </c>
      <c r="D339" s="704" t="s">
        <v>2297</v>
      </c>
      <c r="E339" s="704" t="s">
        <v>2298</v>
      </c>
      <c r="F339" s="717" t="s">
        <v>1225</v>
      </c>
      <c r="G339" s="718" t="s">
        <v>312</v>
      </c>
      <c r="H339" s="731">
        <v>79</v>
      </c>
      <c r="I339" s="731">
        <v>79</v>
      </c>
      <c r="J339" s="717" t="s">
        <v>1225</v>
      </c>
      <c r="K339" s="718" t="s">
        <v>312</v>
      </c>
      <c r="L339" s="731">
        <v>79</v>
      </c>
      <c r="M339" s="731">
        <v>79</v>
      </c>
      <c r="N339" s="682">
        <f t="shared" si="9"/>
        <v>0</v>
      </c>
      <c r="O339" s="758" t="s">
        <v>447</v>
      </c>
      <c r="P339" s="758" t="s">
        <v>964</v>
      </c>
      <c r="Q339" s="727" t="s">
        <v>447</v>
      </c>
      <c r="R339" s="727" t="s">
        <v>1852</v>
      </c>
      <c r="S339" s="714"/>
      <c r="T339" s="362"/>
      <c r="U339" s="363"/>
      <c r="V339" s="651"/>
      <c r="W339" s="651"/>
      <c r="X339" s="651"/>
      <c r="Y339" s="366"/>
      <c r="Z339" s="367"/>
      <c r="AA339" s="367"/>
    </row>
    <row r="340" spans="2:27" ht="21.75" customHeight="1" x14ac:dyDescent="0.15">
      <c r="B340" s="716">
        <v>334</v>
      </c>
      <c r="C340" s="704" t="s">
        <v>2272</v>
      </c>
      <c r="D340" s="704" t="s">
        <v>2297</v>
      </c>
      <c r="E340" s="704" t="s">
        <v>2298</v>
      </c>
      <c r="F340" s="717" t="s">
        <v>523</v>
      </c>
      <c r="G340" s="718" t="s">
        <v>321</v>
      </c>
      <c r="H340" s="731">
        <v>790</v>
      </c>
      <c r="I340" s="731">
        <v>232</v>
      </c>
      <c r="J340" s="720" t="s">
        <v>2054</v>
      </c>
      <c r="K340" s="716" t="s">
        <v>321</v>
      </c>
      <c r="L340" s="721">
        <v>259</v>
      </c>
      <c r="M340" s="722">
        <v>259</v>
      </c>
      <c r="N340" s="682">
        <f t="shared" si="9"/>
        <v>27</v>
      </c>
      <c r="O340" s="758" t="s">
        <v>1367</v>
      </c>
      <c r="P340" s="758" t="s">
        <v>1368</v>
      </c>
      <c r="Q340" s="727" t="s">
        <v>2034</v>
      </c>
      <c r="R340" s="727" t="s">
        <v>2035</v>
      </c>
      <c r="S340" s="714"/>
      <c r="T340" s="362"/>
      <c r="U340" s="363"/>
      <c r="V340" s="651"/>
      <c r="W340" s="651"/>
      <c r="X340" s="651"/>
      <c r="Y340" s="366"/>
      <c r="Z340" s="367"/>
      <c r="AA340" s="367"/>
    </row>
    <row r="341" spans="2:27" ht="21.75" customHeight="1" x14ac:dyDescent="0.15">
      <c r="B341" s="716">
        <v>335</v>
      </c>
      <c r="C341" s="704" t="s">
        <v>2272</v>
      </c>
      <c r="D341" s="704" t="s">
        <v>2297</v>
      </c>
      <c r="E341" s="704" t="s">
        <v>2298</v>
      </c>
      <c r="F341" s="717" t="s">
        <v>1226</v>
      </c>
      <c r="G341" s="718" t="s">
        <v>312</v>
      </c>
      <c r="H341" s="731">
        <v>239</v>
      </c>
      <c r="I341" s="731">
        <v>239</v>
      </c>
      <c r="J341" s="720" t="s">
        <v>1226</v>
      </c>
      <c r="K341" s="716" t="s">
        <v>312</v>
      </c>
      <c r="L341" s="721">
        <v>239</v>
      </c>
      <c r="M341" s="722">
        <v>239</v>
      </c>
      <c r="N341" s="682">
        <f t="shared" ref="N341:N404" si="10">M341-I341</f>
        <v>0</v>
      </c>
      <c r="O341" s="758" t="s">
        <v>447</v>
      </c>
      <c r="P341" s="758" t="s">
        <v>964</v>
      </c>
      <c r="Q341" s="727" t="s">
        <v>447</v>
      </c>
      <c r="R341" s="727" t="s">
        <v>1852</v>
      </c>
      <c r="S341" s="714"/>
      <c r="T341" s="362"/>
      <c r="U341" s="363"/>
      <c r="V341" s="651"/>
      <c r="W341" s="651"/>
      <c r="X341" s="651"/>
      <c r="Y341" s="366"/>
      <c r="Z341" s="367"/>
      <c r="AA341" s="367"/>
    </row>
    <row r="342" spans="2:27" ht="21.75" customHeight="1" x14ac:dyDescent="0.15">
      <c r="B342" s="716">
        <v>336</v>
      </c>
      <c r="C342" s="704" t="s">
        <v>2272</v>
      </c>
      <c r="D342" s="704" t="s">
        <v>2297</v>
      </c>
      <c r="E342" s="704" t="s">
        <v>2298</v>
      </c>
      <c r="F342" s="717" t="s">
        <v>1227</v>
      </c>
      <c r="G342" s="718" t="s">
        <v>321</v>
      </c>
      <c r="H342" s="731">
        <v>505</v>
      </c>
      <c r="I342" s="731">
        <v>361</v>
      </c>
      <c r="J342" s="720" t="s">
        <v>2055</v>
      </c>
      <c r="K342" s="716" t="s">
        <v>321</v>
      </c>
      <c r="L342" s="721">
        <v>380</v>
      </c>
      <c r="M342" s="722">
        <v>380</v>
      </c>
      <c r="N342" s="682">
        <f t="shared" si="10"/>
        <v>19</v>
      </c>
      <c r="O342" s="758" t="s">
        <v>1388</v>
      </c>
      <c r="P342" s="758" t="s">
        <v>1389</v>
      </c>
      <c r="Q342" s="758" t="s">
        <v>1388</v>
      </c>
      <c r="R342" s="758" t="s">
        <v>1389</v>
      </c>
      <c r="S342" s="714"/>
      <c r="T342" s="362"/>
      <c r="U342" s="363"/>
      <c r="V342" s="651"/>
      <c r="W342" s="651"/>
      <c r="X342" s="651"/>
      <c r="Y342" s="366"/>
      <c r="Z342" s="367"/>
      <c r="AA342" s="367"/>
    </row>
    <row r="343" spans="2:27" ht="21.75" customHeight="1" x14ac:dyDescent="0.15">
      <c r="B343" s="716">
        <v>337</v>
      </c>
      <c r="C343" s="704" t="s">
        <v>2272</v>
      </c>
      <c r="D343" s="704" t="s">
        <v>2297</v>
      </c>
      <c r="E343" s="704" t="s">
        <v>2298</v>
      </c>
      <c r="F343" s="717" t="s">
        <v>1228</v>
      </c>
      <c r="G343" s="718" t="s">
        <v>321</v>
      </c>
      <c r="H343" s="731">
        <v>512</v>
      </c>
      <c r="I343" s="731">
        <v>7</v>
      </c>
      <c r="J343" s="720" t="s">
        <v>2056</v>
      </c>
      <c r="K343" s="716" t="s">
        <v>321</v>
      </c>
      <c r="L343" s="721">
        <v>8</v>
      </c>
      <c r="M343" s="722">
        <v>8</v>
      </c>
      <c r="N343" s="682">
        <f t="shared" si="10"/>
        <v>1</v>
      </c>
      <c r="O343" s="758" t="s">
        <v>1390</v>
      </c>
      <c r="P343" s="758" t="s">
        <v>1391</v>
      </c>
      <c r="Q343" s="727" t="s">
        <v>2057</v>
      </c>
      <c r="R343" s="727" t="s">
        <v>2311</v>
      </c>
      <c r="S343" s="714"/>
      <c r="T343" s="362"/>
      <c r="U343" s="363"/>
      <c r="V343" s="651"/>
      <c r="W343" s="651"/>
      <c r="X343" s="651"/>
      <c r="Y343" s="366"/>
      <c r="Z343" s="367"/>
      <c r="AA343" s="367"/>
    </row>
    <row r="344" spans="2:27" ht="21.75" customHeight="1" x14ac:dyDescent="0.15">
      <c r="B344" s="716">
        <v>338</v>
      </c>
      <c r="C344" s="704" t="s">
        <v>2272</v>
      </c>
      <c r="D344" s="704" t="s">
        <v>2297</v>
      </c>
      <c r="E344" s="704" t="s">
        <v>2298</v>
      </c>
      <c r="F344" s="717" t="s">
        <v>1229</v>
      </c>
      <c r="G344" s="718" t="s">
        <v>312</v>
      </c>
      <c r="H344" s="731">
        <v>24</v>
      </c>
      <c r="I344" s="731">
        <v>24</v>
      </c>
      <c r="J344" s="720" t="s">
        <v>1229</v>
      </c>
      <c r="K344" s="716" t="s">
        <v>312</v>
      </c>
      <c r="L344" s="721">
        <v>24</v>
      </c>
      <c r="M344" s="722">
        <v>24</v>
      </c>
      <c r="N344" s="682">
        <f t="shared" si="10"/>
        <v>0</v>
      </c>
      <c r="O344" s="758" t="s">
        <v>1392</v>
      </c>
      <c r="P344" s="758" t="s">
        <v>1393</v>
      </c>
      <c r="Q344" s="758" t="s">
        <v>1392</v>
      </c>
      <c r="R344" s="758" t="s">
        <v>1393</v>
      </c>
      <c r="S344" s="714"/>
      <c r="T344" s="362"/>
      <c r="U344" s="363"/>
      <c r="V344" s="651"/>
      <c r="W344" s="651"/>
      <c r="X344" s="651"/>
      <c r="Y344" s="366"/>
      <c r="Z344" s="367"/>
      <c r="AA344" s="367"/>
    </row>
    <row r="345" spans="2:27" ht="21.75" customHeight="1" x14ac:dyDescent="0.15">
      <c r="B345" s="716">
        <v>339</v>
      </c>
      <c r="C345" s="704" t="s">
        <v>2272</v>
      </c>
      <c r="D345" s="704" t="s">
        <v>2297</v>
      </c>
      <c r="E345" s="704" t="s">
        <v>2298</v>
      </c>
      <c r="F345" s="717" t="s">
        <v>1230</v>
      </c>
      <c r="G345" s="718" t="s">
        <v>321</v>
      </c>
      <c r="H345" s="731">
        <v>2096</v>
      </c>
      <c r="I345" s="731">
        <v>287</v>
      </c>
      <c r="J345" s="720" t="s">
        <v>2058</v>
      </c>
      <c r="K345" s="716" t="s">
        <v>321</v>
      </c>
      <c r="L345" s="721">
        <v>240</v>
      </c>
      <c r="M345" s="722">
        <v>240</v>
      </c>
      <c r="N345" s="682">
        <f t="shared" si="10"/>
        <v>-47</v>
      </c>
      <c r="O345" s="758" t="s">
        <v>1392</v>
      </c>
      <c r="P345" s="758" t="s">
        <v>1393</v>
      </c>
      <c r="Q345" s="758" t="s">
        <v>1392</v>
      </c>
      <c r="R345" s="758" t="s">
        <v>1393</v>
      </c>
      <c r="S345" s="714"/>
      <c r="T345" s="362"/>
      <c r="U345" s="363"/>
      <c r="V345" s="651"/>
      <c r="W345" s="651"/>
      <c r="X345" s="651"/>
      <c r="Y345" s="366"/>
      <c r="Z345" s="367"/>
      <c r="AA345" s="367"/>
    </row>
    <row r="346" spans="2:27" ht="21.75" customHeight="1" x14ac:dyDescent="0.15">
      <c r="B346" s="716">
        <v>340</v>
      </c>
      <c r="C346" s="704" t="s">
        <v>2272</v>
      </c>
      <c r="D346" s="704" t="s">
        <v>2297</v>
      </c>
      <c r="E346" s="704" t="s">
        <v>2298</v>
      </c>
      <c r="F346" s="717"/>
      <c r="G346" s="718"/>
      <c r="H346" s="731"/>
      <c r="I346" s="731"/>
      <c r="J346" s="720" t="s">
        <v>2059</v>
      </c>
      <c r="K346" s="716" t="s">
        <v>321</v>
      </c>
      <c r="L346" s="721">
        <v>98</v>
      </c>
      <c r="M346" s="722">
        <v>98</v>
      </c>
      <c r="N346" s="682">
        <f t="shared" si="10"/>
        <v>98</v>
      </c>
      <c r="O346" s="758"/>
      <c r="P346" s="758"/>
      <c r="Q346" s="758" t="s">
        <v>1392</v>
      </c>
      <c r="R346" s="758" t="s">
        <v>1393</v>
      </c>
      <c r="S346" s="714"/>
      <c r="T346" s="362"/>
      <c r="U346" s="363"/>
      <c r="V346" s="651"/>
      <c r="W346" s="651"/>
      <c r="X346" s="651"/>
      <c r="Y346" s="366"/>
      <c r="Z346" s="367"/>
      <c r="AA346" s="367"/>
    </row>
    <row r="347" spans="2:27" ht="21.75" customHeight="1" x14ac:dyDescent="0.15">
      <c r="B347" s="716">
        <v>341</v>
      </c>
      <c r="C347" s="704" t="s">
        <v>2272</v>
      </c>
      <c r="D347" s="704" t="s">
        <v>2297</v>
      </c>
      <c r="E347" s="704" t="s">
        <v>2298</v>
      </c>
      <c r="F347" s="717" t="s">
        <v>1231</v>
      </c>
      <c r="G347" s="718" t="s">
        <v>312</v>
      </c>
      <c r="H347" s="731">
        <v>13</v>
      </c>
      <c r="I347" s="731">
        <v>13</v>
      </c>
      <c r="J347" s="720" t="s">
        <v>1231</v>
      </c>
      <c r="K347" s="716" t="s">
        <v>312</v>
      </c>
      <c r="L347" s="721">
        <v>13</v>
      </c>
      <c r="M347" s="722">
        <v>13</v>
      </c>
      <c r="N347" s="682">
        <f t="shared" si="10"/>
        <v>0</v>
      </c>
      <c r="O347" s="758" t="s">
        <v>1394</v>
      </c>
      <c r="P347" s="758" t="s">
        <v>1393</v>
      </c>
      <c r="Q347" s="758" t="s">
        <v>1394</v>
      </c>
      <c r="R347" s="758" t="s">
        <v>1393</v>
      </c>
      <c r="S347" s="714"/>
      <c r="T347" s="362"/>
      <c r="U347" s="363"/>
      <c r="V347" s="651"/>
      <c r="W347" s="651"/>
      <c r="X347" s="651"/>
      <c r="Y347" s="366"/>
      <c r="Z347" s="367"/>
      <c r="AA347" s="367"/>
    </row>
    <row r="348" spans="2:27" ht="21.75" customHeight="1" x14ac:dyDescent="0.15">
      <c r="B348" s="716">
        <v>342</v>
      </c>
      <c r="C348" s="704" t="s">
        <v>2272</v>
      </c>
      <c r="D348" s="704" t="s">
        <v>2297</v>
      </c>
      <c r="E348" s="704" t="s">
        <v>2298</v>
      </c>
      <c r="F348" s="717" t="s">
        <v>1232</v>
      </c>
      <c r="G348" s="718" t="s">
        <v>396</v>
      </c>
      <c r="H348" s="731">
        <v>215</v>
      </c>
      <c r="I348" s="731">
        <v>64</v>
      </c>
      <c r="J348" s="720" t="s">
        <v>2060</v>
      </c>
      <c r="K348" s="716" t="s">
        <v>396</v>
      </c>
      <c r="L348" s="721">
        <v>84</v>
      </c>
      <c r="M348" s="722">
        <v>84</v>
      </c>
      <c r="N348" s="682">
        <f t="shared" si="10"/>
        <v>20</v>
      </c>
      <c r="O348" s="758" t="s">
        <v>1394</v>
      </c>
      <c r="P348" s="758" t="s">
        <v>1393</v>
      </c>
      <c r="Q348" s="758" t="s">
        <v>1394</v>
      </c>
      <c r="R348" s="758" t="s">
        <v>1393</v>
      </c>
      <c r="S348" s="714"/>
      <c r="T348" s="362"/>
      <c r="U348" s="363"/>
      <c r="V348" s="651"/>
      <c r="W348" s="651"/>
      <c r="X348" s="651"/>
      <c r="Y348" s="366"/>
      <c r="Z348" s="367"/>
      <c r="AA348" s="367"/>
    </row>
    <row r="349" spans="2:27" ht="21.75" customHeight="1" x14ac:dyDescent="0.15">
      <c r="B349" s="716">
        <v>343</v>
      </c>
      <c r="C349" s="704" t="s">
        <v>2272</v>
      </c>
      <c r="D349" s="704" t="s">
        <v>2297</v>
      </c>
      <c r="E349" s="704" t="s">
        <v>2298</v>
      </c>
      <c r="F349" s="717" t="s">
        <v>1233</v>
      </c>
      <c r="G349" s="718" t="s">
        <v>312</v>
      </c>
      <c r="H349" s="731">
        <v>72</v>
      </c>
      <c r="I349" s="731">
        <v>72</v>
      </c>
      <c r="J349" s="720" t="s">
        <v>1233</v>
      </c>
      <c r="K349" s="716" t="s">
        <v>312</v>
      </c>
      <c r="L349" s="721">
        <v>72</v>
      </c>
      <c r="M349" s="722">
        <v>72</v>
      </c>
      <c r="N349" s="682">
        <f t="shared" si="10"/>
        <v>0</v>
      </c>
      <c r="O349" s="758" t="s">
        <v>1394</v>
      </c>
      <c r="P349" s="758" t="s">
        <v>1393</v>
      </c>
      <c r="Q349" s="758" t="s">
        <v>1394</v>
      </c>
      <c r="R349" s="758" t="s">
        <v>1393</v>
      </c>
      <c r="S349" s="714"/>
      <c r="T349" s="362"/>
      <c r="U349" s="363"/>
      <c r="V349" s="651"/>
      <c r="W349" s="651"/>
      <c r="X349" s="651"/>
      <c r="Y349" s="366"/>
      <c r="Z349" s="367"/>
      <c r="AA349" s="367"/>
    </row>
    <row r="350" spans="2:27" ht="21.75" customHeight="1" x14ac:dyDescent="0.15">
      <c r="B350" s="716">
        <v>344</v>
      </c>
      <c r="C350" s="704" t="s">
        <v>2272</v>
      </c>
      <c r="D350" s="704" t="s">
        <v>2297</v>
      </c>
      <c r="E350" s="704" t="s">
        <v>2298</v>
      </c>
      <c r="F350" s="717" t="s">
        <v>1234</v>
      </c>
      <c r="G350" s="718" t="s">
        <v>312</v>
      </c>
      <c r="H350" s="731">
        <v>33</v>
      </c>
      <c r="I350" s="731">
        <v>33</v>
      </c>
      <c r="J350" s="720" t="s">
        <v>1234</v>
      </c>
      <c r="K350" s="716" t="s">
        <v>312</v>
      </c>
      <c r="L350" s="721">
        <v>33</v>
      </c>
      <c r="M350" s="722">
        <v>33</v>
      </c>
      <c r="N350" s="682">
        <f t="shared" si="10"/>
        <v>0</v>
      </c>
      <c r="O350" s="758" t="s">
        <v>1395</v>
      </c>
      <c r="P350" s="758"/>
      <c r="Q350" s="758" t="s">
        <v>1395</v>
      </c>
      <c r="R350" s="727"/>
      <c r="S350" s="714"/>
      <c r="T350" s="362"/>
      <c r="U350" s="363"/>
      <c r="V350" s="651"/>
      <c r="W350" s="651"/>
      <c r="X350" s="651"/>
      <c r="Y350" s="366"/>
      <c r="Z350" s="367"/>
      <c r="AA350" s="367"/>
    </row>
    <row r="351" spans="2:27" ht="21.75" customHeight="1" x14ac:dyDescent="0.15">
      <c r="B351" s="716">
        <v>345</v>
      </c>
      <c r="C351" s="704" t="s">
        <v>2272</v>
      </c>
      <c r="D351" s="704" t="s">
        <v>2297</v>
      </c>
      <c r="E351" s="704" t="s">
        <v>2298</v>
      </c>
      <c r="F351" s="717" t="s">
        <v>1235</v>
      </c>
      <c r="G351" s="718" t="s">
        <v>321</v>
      </c>
      <c r="H351" s="731">
        <v>195</v>
      </c>
      <c r="I351" s="731">
        <v>87</v>
      </c>
      <c r="J351" s="720" t="s">
        <v>2061</v>
      </c>
      <c r="K351" s="716" t="s">
        <v>321</v>
      </c>
      <c r="L351" s="721">
        <v>105</v>
      </c>
      <c r="M351" s="722">
        <v>105</v>
      </c>
      <c r="N351" s="682">
        <f t="shared" si="10"/>
        <v>18</v>
      </c>
      <c r="O351" s="758" t="s">
        <v>1395</v>
      </c>
      <c r="P351" s="758"/>
      <c r="Q351" s="758" t="s">
        <v>1395</v>
      </c>
      <c r="R351" s="727"/>
      <c r="S351" s="714"/>
      <c r="T351" s="362"/>
      <c r="U351" s="363"/>
      <c r="V351" s="651"/>
      <c r="W351" s="651"/>
      <c r="X351" s="651"/>
      <c r="Y351" s="366"/>
      <c r="Z351" s="367"/>
      <c r="AA351" s="367"/>
    </row>
    <row r="352" spans="2:27" ht="21.75" customHeight="1" x14ac:dyDescent="0.15">
      <c r="B352" s="716">
        <v>346</v>
      </c>
      <c r="C352" s="704" t="s">
        <v>2272</v>
      </c>
      <c r="D352" s="704" t="s">
        <v>2297</v>
      </c>
      <c r="E352" s="704" t="s">
        <v>2298</v>
      </c>
      <c r="F352" s="717" t="s">
        <v>1236</v>
      </c>
      <c r="G352" s="718" t="s">
        <v>321</v>
      </c>
      <c r="H352" s="731">
        <v>944</v>
      </c>
      <c r="I352" s="731">
        <v>93</v>
      </c>
      <c r="J352" s="720" t="s">
        <v>2062</v>
      </c>
      <c r="K352" s="716" t="s">
        <v>321</v>
      </c>
      <c r="L352" s="721">
        <v>119</v>
      </c>
      <c r="M352" s="722">
        <v>119</v>
      </c>
      <c r="N352" s="682">
        <f t="shared" si="10"/>
        <v>26</v>
      </c>
      <c r="O352" s="758" t="s">
        <v>1392</v>
      </c>
      <c r="P352" s="758" t="s">
        <v>1393</v>
      </c>
      <c r="Q352" s="758" t="s">
        <v>1392</v>
      </c>
      <c r="R352" s="758" t="s">
        <v>1393</v>
      </c>
      <c r="S352" s="714"/>
      <c r="T352" s="362"/>
      <c r="U352" s="363"/>
      <c r="V352" s="651"/>
      <c r="W352" s="651"/>
      <c r="X352" s="651"/>
      <c r="Y352" s="366"/>
      <c r="Z352" s="367"/>
      <c r="AA352" s="367"/>
    </row>
    <row r="353" spans="2:27" ht="21.75" customHeight="1" x14ac:dyDescent="0.15">
      <c r="B353" s="716">
        <v>347</v>
      </c>
      <c r="C353" s="704" t="s">
        <v>2272</v>
      </c>
      <c r="D353" s="704" t="s">
        <v>2297</v>
      </c>
      <c r="E353" s="704" t="s">
        <v>2298</v>
      </c>
      <c r="F353" s="717" t="s">
        <v>1237</v>
      </c>
      <c r="G353" s="718" t="s">
        <v>312</v>
      </c>
      <c r="H353" s="731">
        <v>170</v>
      </c>
      <c r="I353" s="731">
        <v>170</v>
      </c>
      <c r="J353" s="717" t="s">
        <v>1237</v>
      </c>
      <c r="K353" s="718" t="s">
        <v>312</v>
      </c>
      <c r="L353" s="731">
        <v>170</v>
      </c>
      <c r="M353" s="731">
        <v>170</v>
      </c>
      <c r="N353" s="682">
        <f t="shared" si="10"/>
        <v>0</v>
      </c>
      <c r="O353" s="758" t="s">
        <v>1392</v>
      </c>
      <c r="P353" s="758" t="s">
        <v>1393</v>
      </c>
      <c r="Q353" s="758" t="s">
        <v>1392</v>
      </c>
      <c r="R353" s="758" t="s">
        <v>1393</v>
      </c>
      <c r="S353" s="714"/>
      <c r="T353" s="362"/>
      <c r="U353" s="363"/>
      <c r="V353" s="651"/>
      <c r="W353" s="651"/>
      <c r="X353" s="651"/>
      <c r="Y353" s="366"/>
      <c r="Z353" s="367"/>
      <c r="AA353" s="367"/>
    </row>
    <row r="354" spans="2:27" ht="21.75" customHeight="1" x14ac:dyDescent="0.15">
      <c r="B354" s="716">
        <v>348</v>
      </c>
      <c r="C354" s="704" t="s">
        <v>2272</v>
      </c>
      <c r="D354" s="704" t="s">
        <v>2297</v>
      </c>
      <c r="E354" s="704" t="s">
        <v>2298</v>
      </c>
      <c r="F354" s="717" t="s">
        <v>1238</v>
      </c>
      <c r="G354" s="718" t="s">
        <v>396</v>
      </c>
      <c r="H354" s="731">
        <v>46</v>
      </c>
      <c r="I354" s="731">
        <v>1</v>
      </c>
      <c r="J354" s="720"/>
      <c r="K354" s="716"/>
      <c r="L354" s="721"/>
      <c r="M354" s="722"/>
      <c r="N354" s="682">
        <f t="shared" si="10"/>
        <v>-1</v>
      </c>
      <c r="O354" s="758" t="s">
        <v>1394</v>
      </c>
      <c r="P354" s="758" t="s">
        <v>1393</v>
      </c>
      <c r="Q354" s="727"/>
      <c r="R354" s="727"/>
      <c r="S354" s="714" t="s">
        <v>2299</v>
      </c>
      <c r="T354" s="362"/>
      <c r="U354" s="363"/>
      <c r="V354" s="651"/>
      <c r="W354" s="651"/>
      <c r="X354" s="651"/>
      <c r="Y354" s="366"/>
      <c r="Z354" s="367"/>
      <c r="AA354" s="367"/>
    </row>
    <row r="355" spans="2:27" ht="21.75" customHeight="1" x14ac:dyDescent="0.15">
      <c r="B355" s="716">
        <v>349</v>
      </c>
      <c r="C355" s="704" t="s">
        <v>2272</v>
      </c>
      <c r="D355" s="704" t="s">
        <v>2297</v>
      </c>
      <c r="E355" s="704" t="s">
        <v>2298</v>
      </c>
      <c r="F355" s="717" t="s">
        <v>1239</v>
      </c>
      <c r="G355" s="718" t="s">
        <v>321</v>
      </c>
      <c r="H355" s="731">
        <v>202</v>
      </c>
      <c r="I355" s="731">
        <v>1</v>
      </c>
      <c r="J355" s="720"/>
      <c r="K355" s="716"/>
      <c r="L355" s="721"/>
      <c r="M355" s="722"/>
      <c r="N355" s="682">
        <f t="shared" si="10"/>
        <v>-1</v>
      </c>
      <c r="O355" s="758" t="s">
        <v>1149</v>
      </c>
      <c r="P355" s="758" t="s">
        <v>1110</v>
      </c>
      <c r="Q355" s="727"/>
      <c r="R355" s="727"/>
      <c r="S355" s="714" t="s">
        <v>2299</v>
      </c>
      <c r="T355" s="362"/>
      <c r="U355" s="363"/>
      <c r="V355" s="651"/>
      <c r="W355" s="651"/>
      <c r="X355" s="651"/>
      <c r="Y355" s="366"/>
      <c r="Z355" s="367"/>
      <c r="AA355" s="367"/>
    </row>
    <row r="356" spans="2:27" ht="21.75" customHeight="1" x14ac:dyDescent="0.15">
      <c r="B356" s="716">
        <v>350</v>
      </c>
      <c r="C356" s="704" t="s">
        <v>2272</v>
      </c>
      <c r="D356" s="704" t="s">
        <v>2297</v>
      </c>
      <c r="E356" s="704" t="s">
        <v>2298</v>
      </c>
      <c r="F356" s="717" t="s">
        <v>1240</v>
      </c>
      <c r="G356" s="718" t="s">
        <v>184</v>
      </c>
      <c r="H356" s="731">
        <v>1862</v>
      </c>
      <c r="I356" s="731">
        <v>5</v>
      </c>
      <c r="J356" s="720"/>
      <c r="K356" s="716"/>
      <c r="L356" s="721"/>
      <c r="M356" s="722"/>
      <c r="N356" s="682">
        <f t="shared" si="10"/>
        <v>-5</v>
      </c>
      <c r="O356" s="758" t="s">
        <v>1365</v>
      </c>
      <c r="P356" s="758" t="s">
        <v>1366</v>
      </c>
      <c r="Q356" s="727"/>
      <c r="R356" s="727"/>
      <c r="S356" s="714" t="s">
        <v>2299</v>
      </c>
      <c r="T356" s="362"/>
      <c r="U356" s="363"/>
      <c r="V356" s="651"/>
      <c r="W356" s="651"/>
      <c r="X356" s="651"/>
      <c r="Y356" s="366"/>
      <c r="Z356" s="367"/>
      <c r="AA356" s="367"/>
    </row>
    <row r="357" spans="2:27" ht="21.75" customHeight="1" x14ac:dyDescent="0.15">
      <c r="B357" s="716">
        <v>351</v>
      </c>
      <c r="C357" s="704" t="s">
        <v>2272</v>
      </c>
      <c r="D357" s="704" t="s">
        <v>2297</v>
      </c>
      <c r="E357" s="704" t="s">
        <v>2298</v>
      </c>
      <c r="F357" s="717" t="s">
        <v>1241</v>
      </c>
      <c r="G357" s="718" t="s">
        <v>184</v>
      </c>
      <c r="H357" s="731">
        <v>336</v>
      </c>
      <c r="I357" s="731">
        <v>29</v>
      </c>
      <c r="J357" s="720"/>
      <c r="K357" s="716"/>
      <c r="L357" s="721"/>
      <c r="M357" s="722"/>
      <c r="N357" s="682">
        <f t="shared" si="10"/>
        <v>-29</v>
      </c>
      <c r="O357" s="758" t="s">
        <v>1365</v>
      </c>
      <c r="P357" s="758" t="s">
        <v>1366</v>
      </c>
      <c r="Q357" s="727"/>
      <c r="R357" s="727"/>
      <c r="S357" s="714" t="s">
        <v>2299</v>
      </c>
      <c r="T357" s="362"/>
      <c r="U357" s="363"/>
      <c r="V357" s="651"/>
      <c r="W357" s="651"/>
      <c r="X357" s="651"/>
      <c r="Y357" s="366"/>
      <c r="Z357" s="367"/>
      <c r="AA357" s="367"/>
    </row>
    <row r="358" spans="2:27" ht="21.75" customHeight="1" x14ac:dyDescent="0.15">
      <c r="B358" s="716">
        <v>352</v>
      </c>
      <c r="C358" s="704" t="s">
        <v>2272</v>
      </c>
      <c r="D358" s="704" t="s">
        <v>2297</v>
      </c>
      <c r="E358" s="704" t="s">
        <v>2298</v>
      </c>
      <c r="F358" s="717" t="s">
        <v>1242</v>
      </c>
      <c r="G358" s="718" t="s">
        <v>184</v>
      </c>
      <c r="H358" s="731">
        <v>51</v>
      </c>
      <c r="I358" s="731">
        <v>51</v>
      </c>
      <c r="J358" s="717" t="s">
        <v>1242</v>
      </c>
      <c r="K358" s="718" t="s">
        <v>312</v>
      </c>
      <c r="L358" s="731">
        <v>51</v>
      </c>
      <c r="M358" s="731">
        <v>51</v>
      </c>
      <c r="N358" s="682">
        <f t="shared" si="10"/>
        <v>0</v>
      </c>
      <c r="O358" s="758" t="s">
        <v>447</v>
      </c>
      <c r="P358" s="758" t="s">
        <v>964</v>
      </c>
      <c r="Q358" s="727" t="s">
        <v>447</v>
      </c>
      <c r="R358" s="727" t="s">
        <v>1852</v>
      </c>
      <c r="S358" s="714"/>
      <c r="T358" s="362"/>
      <c r="U358" s="363"/>
      <c r="V358" s="651"/>
      <c r="W358" s="651"/>
      <c r="X358" s="651"/>
      <c r="Y358" s="366"/>
      <c r="Z358" s="367"/>
      <c r="AA358" s="367"/>
    </row>
    <row r="359" spans="2:27" ht="21.75" customHeight="1" x14ac:dyDescent="0.15">
      <c r="B359" s="716">
        <v>353</v>
      </c>
      <c r="C359" s="704" t="s">
        <v>2272</v>
      </c>
      <c r="D359" s="704" t="s">
        <v>2297</v>
      </c>
      <c r="E359" s="704" t="s">
        <v>2298</v>
      </c>
      <c r="F359" s="717" t="s">
        <v>1243</v>
      </c>
      <c r="G359" s="718" t="s">
        <v>370</v>
      </c>
      <c r="H359" s="731">
        <v>4534</v>
      </c>
      <c r="I359" s="731">
        <v>5</v>
      </c>
      <c r="J359" s="720"/>
      <c r="K359" s="716"/>
      <c r="L359" s="721"/>
      <c r="M359" s="722"/>
      <c r="N359" s="682">
        <f t="shared" si="10"/>
        <v>-5</v>
      </c>
      <c r="O359" s="758" t="s">
        <v>1396</v>
      </c>
      <c r="P359" s="758" t="s">
        <v>1397</v>
      </c>
      <c r="Q359" s="727"/>
      <c r="R359" s="727"/>
      <c r="S359" s="714" t="s">
        <v>2299</v>
      </c>
      <c r="T359" s="362"/>
      <c r="U359" s="363"/>
      <c r="V359" s="651"/>
      <c r="W359" s="651"/>
      <c r="X359" s="651"/>
      <c r="Y359" s="366"/>
      <c r="Z359" s="367"/>
      <c r="AA359" s="367"/>
    </row>
    <row r="360" spans="2:27" ht="21.75" customHeight="1" x14ac:dyDescent="0.15">
      <c r="B360" s="716">
        <v>354</v>
      </c>
      <c r="C360" s="704" t="s">
        <v>2272</v>
      </c>
      <c r="D360" s="704" t="s">
        <v>2297</v>
      </c>
      <c r="E360" s="704" t="s">
        <v>2298</v>
      </c>
      <c r="F360" s="717" t="s">
        <v>1244</v>
      </c>
      <c r="G360" s="718" t="s">
        <v>312</v>
      </c>
      <c r="H360" s="731">
        <v>99</v>
      </c>
      <c r="I360" s="731">
        <v>99</v>
      </c>
      <c r="J360" s="720" t="s">
        <v>1244</v>
      </c>
      <c r="K360" s="716" t="s">
        <v>370</v>
      </c>
      <c r="L360" s="721">
        <v>99</v>
      </c>
      <c r="M360" s="722">
        <v>99</v>
      </c>
      <c r="N360" s="682">
        <f t="shared" si="10"/>
        <v>0</v>
      </c>
      <c r="O360" s="758" t="s">
        <v>447</v>
      </c>
      <c r="P360" s="758" t="s">
        <v>964</v>
      </c>
      <c r="Q360" s="727" t="s">
        <v>447</v>
      </c>
      <c r="R360" s="727" t="s">
        <v>1852</v>
      </c>
      <c r="S360" s="714"/>
      <c r="T360" s="362"/>
      <c r="U360" s="363"/>
      <c r="V360" s="651"/>
      <c r="W360" s="651"/>
      <c r="X360" s="651"/>
      <c r="Y360" s="366"/>
      <c r="Z360" s="367"/>
      <c r="AA360" s="367"/>
    </row>
    <row r="361" spans="2:27" ht="21.75" customHeight="1" x14ac:dyDescent="0.15">
      <c r="B361" s="716">
        <v>355</v>
      </c>
      <c r="C361" s="704" t="s">
        <v>2272</v>
      </c>
      <c r="D361" s="704" t="s">
        <v>2297</v>
      </c>
      <c r="E361" s="704" t="s">
        <v>2298</v>
      </c>
      <c r="F361" s="717" t="s">
        <v>1245</v>
      </c>
      <c r="G361" s="718" t="s">
        <v>312</v>
      </c>
      <c r="H361" s="731">
        <v>135</v>
      </c>
      <c r="I361" s="731">
        <v>102</v>
      </c>
      <c r="J361" s="720" t="s">
        <v>1245</v>
      </c>
      <c r="K361" s="716" t="s">
        <v>312</v>
      </c>
      <c r="L361" s="721">
        <v>135</v>
      </c>
      <c r="M361" s="722">
        <v>135</v>
      </c>
      <c r="N361" s="682">
        <f t="shared" si="10"/>
        <v>33</v>
      </c>
      <c r="O361" s="758" t="s">
        <v>447</v>
      </c>
      <c r="P361" s="758" t="s">
        <v>964</v>
      </c>
      <c r="Q361" s="727" t="s">
        <v>447</v>
      </c>
      <c r="R361" s="727" t="s">
        <v>1852</v>
      </c>
      <c r="S361" s="714"/>
      <c r="T361" s="362"/>
      <c r="U361" s="363"/>
      <c r="V361" s="651"/>
      <c r="W361" s="651"/>
      <c r="X361" s="651"/>
      <c r="Y361" s="366"/>
      <c r="Z361" s="367"/>
      <c r="AA361" s="367"/>
    </row>
    <row r="362" spans="2:27" ht="21.75" customHeight="1" x14ac:dyDescent="0.15">
      <c r="B362" s="716">
        <v>356</v>
      </c>
      <c r="C362" s="704" t="s">
        <v>2272</v>
      </c>
      <c r="D362" s="704" t="s">
        <v>2297</v>
      </c>
      <c r="E362" s="704" t="s">
        <v>2298</v>
      </c>
      <c r="F362" s="717" t="s">
        <v>1246</v>
      </c>
      <c r="G362" s="718" t="s">
        <v>370</v>
      </c>
      <c r="H362" s="731">
        <v>4379</v>
      </c>
      <c r="I362" s="731">
        <v>12</v>
      </c>
      <c r="J362" s="720" t="s">
        <v>2063</v>
      </c>
      <c r="K362" s="716" t="s">
        <v>370</v>
      </c>
      <c r="L362" s="721">
        <v>9</v>
      </c>
      <c r="M362" s="722">
        <v>9</v>
      </c>
      <c r="N362" s="682">
        <f t="shared" si="10"/>
        <v>-3</v>
      </c>
      <c r="O362" s="758" t="s">
        <v>1396</v>
      </c>
      <c r="P362" s="758" t="s">
        <v>1397</v>
      </c>
      <c r="Q362" s="758" t="s">
        <v>1396</v>
      </c>
      <c r="R362" s="758" t="s">
        <v>1397</v>
      </c>
      <c r="S362" s="714"/>
      <c r="T362" s="362"/>
      <c r="U362" s="363"/>
      <c r="V362" s="651"/>
      <c r="W362" s="651"/>
      <c r="X362" s="651"/>
      <c r="Y362" s="366"/>
      <c r="Z362" s="367"/>
      <c r="AA362" s="367"/>
    </row>
    <row r="363" spans="2:27" ht="21.75" customHeight="1" x14ac:dyDescent="0.15">
      <c r="B363" s="716">
        <v>357</v>
      </c>
      <c r="C363" s="704" t="s">
        <v>2272</v>
      </c>
      <c r="D363" s="704" t="s">
        <v>2297</v>
      </c>
      <c r="E363" s="704" t="s">
        <v>2298</v>
      </c>
      <c r="F363" s="717" t="s">
        <v>1247</v>
      </c>
      <c r="G363" s="718" t="s">
        <v>321</v>
      </c>
      <c r="H363" s="731">
        <v>543</v>
      </c>
      <c r="I363" s="731">
        <v>52</v>
      </c>
      <c r="J363" s="720" t="s">
        <v>2064</v>
      </c>
      <c r="K363" s="716" t="s">
        <v>321</v>
      </c>
      <c r="L363" s="721">
        <v>34</v>
      </c>
      <c r="M363" s="722">
        <v>34</v>
      </c>
      <c r="N363" s="682">
        <f t="shared" si="10"/>
        <v>-18</v>
      </c>
      <c r="O363" s="758" t="s">
        <v>1371</v>
      </c>
      <c r="P363" s="758" t="s">
        <v>2312</v>
      </c>
      <c r="Q363" s="758" t="s">
        <v>1371</v>
      </c>
      <c r="R363" s="758" t="s">
        <v>2312</v>
      </c>
      <c r="S363" s="714"/>
      <c r="T363" s="362"/>
      <c r="U363" s="363"/>
      <c r="V363" s="651"/>
      <c r="W363" s="651"/>
      <c r="X363" s="651"/>
      <c r="Y363" s="366"/>
      <c r="Z363" s="367"/>
      <c r="AA363" s="367"/>
    </row>
    <row r="364" spans="2:27" ht="21.75" customHeight="1" x14ac:dyDescent="0.15">
      <c r="B364" s="716">
        <v>358</v>
      </c>
      <c r="C364" s="704" t="s">
        <v>2272</v>
      </c>
      <c r="D364" s="704" t="s">
        <v>2297</v>
      </c>
      <c r="E364" s="704" t="s">
        <v>2298</v>
      </c>
      <c r="F364" s="717" t="s">
        <v>1248</v>
      </c>
      <c r="G364" s="718" t="s">
        <v>321</v>
      </c>
      <c r="H364" s="731">
        <v>251</v>
      </c>
      <c r="I364" s="731">
        <v>140</v>
      </c>
      <c r="J364" s="720" t="s">
        <v>2065</v>
      </c>
      <c r="K364" s="716" t="s">
        <v>321</v>
      </c>
      <c r="L364" s="721">
        <v>126</v>
      </c>
      <c r="M364" s="722">
        <v>126</v>
      </c>
      <c r="N364" s="682">
        <f t="shared" si="10"/>
        <v>-14</v>
      </c>
      <c r="O364" s="758" t="s">
        <v>1347</v>
      </c>
      <c r="P364" s="758" t="s">
        <v>1348</v>
      </c>
      <c r="Q364" s="758" t="s">
        <v>1347</v>
      </c>
      <c r="R364" s="758" t="s">
        <v>1348</v>
      </c>
      <c r="S364" s="714"/>
      <c r="T364" s="362"/>
      <c r="U364" s="363"/>
      <c r="V364" s="651"/>
      <c r="W364" s="651"/>
      <c r="X364" s="651"/>
      <c r="Y364" s="366"/>
      <c r="Z364" s="367"/>
      <c r="AA364" s="367"/>
    </row>
    <row r="365" spans="2:27" ht="21.75" customHeight="1" x14ac:dyDescent="0.15">
      <c r="B365" s="716">
        <v>359</v>
      </c>
      <c r="C365" s="704" t="s">
        <v>2272</v>
      </c>
      <c r="D365" s="704" t="s">
        <v>2297</v>
      </c>
      <c r="E365" s="704" t="s">
        <v>2298</v>
      </c>
      <c r="F365" s="717" t="s">
        <v>1249</v>
      </c>
      <c r="G365" s="718" t="s">
        <v>312</v>
      </c>
      <c r="H365" s="731">
        <v>793</v>
      </c>
      <c r="I365" s="731">
        <v>683</v>
      </c>
      <c r="J365" s="720">
        <v>399</v>
      </c>
      <c r="K365" s="716" t="s">
        <v>312</v>
      </c>
      <c r="L365" s="721">
        <v>793</v>
      </c>
      <c r="M365" s="722">
        <v>793</v>
      </c>
      <c r="N365" s="682">
        <f t="shared" si="10"/>
        <v>110</v>
      </c>
      <c r="O365" s="758" t="s">
        <v>447</v>
      </c>
      <c r="P365" s="758" t="s">
        <v>964</v>
      </c>
      <c r="Q365" s="727" t="s">
        <v>447</v>
      </c>
      <c r="R365" s="727" t="s">
        <v>1852</v>
      </c>
      <c r="S365" s="714"/>
      <c r="T365" s="362"/>
      <c r="U365" s="363"/>
      <c r="V365" s="651"/>
      <c r="W365" s="651"/>
      <c r="X365" s="651"/>
      <c r="Y365" s="366"/>
      <c r="Z365" s="367"/>
      <c r="AA365" s="367"/>
    </row>
    <row r="366" spans="2:27" ht="21.75" customHeight="1" x14ac:dyDescent="0.15">
      <c r="B366" s="716">
        <v>360</v>
      </c>
      <c r="C366" s="704" t="s">
        <v>2272</v>
      </c>
      <c r="D366" s="704" t="s">
        <v>2297</v>
      </c>
      <c r="E366" s="704" t="s">
        <v>2298</v>
      </c>
      <c r="F366" s="717" t="s">
        <v>1250</v>
      </c>
      <c r="G366" s="718" t="s">
        <v>321</v>
      </c>
      <c r="H366" s="731">
        <v>3434</v>
      </c>
      <c r="I366" s="731">
        <v>838</v>
      </c>
      <c r="J366" s="720" t="s">
        <v>2066</v>
      </c>
      <c r="K366" s="716" t="s">
        <v>321</v>
      </c>
      <c r="L366" s="721">
        <v>797</v>
      </c>
      <c r="M366" s="722">
        <v>797</v>
      </c>
      <c r="N366" s="682">
        <f t="shared" si="10"/>
        <v>-41</v>
      </c>
      <c r="O366" s="758" t="s">
        <v>1398</v>
      </c>
      <c r="P366" s="758" t="s">
        <v>2313</v>
      </c>
      <c r="Q366" s="758" t="s">
        <v>1398</v>
      </c>
      <c r="R366" s="758" t="s">
        <v>2313</v>
      </c>
      <c r="S366" s="714"/>
      <c r="T366" s="362"/>
      <c r="U366" s="363"/>
      <c r="V366" s="651"/>
      <c r="W366" s="651"/>
      <c r="X366" s="651"/>
      <c r="Y366" s="366"/>
      <c r="Z366" s="367"/>
      <c r="AA366" s="367"/>
    </row>
    <row r="367" spans="2:27" ht="21.75" customHeight="1" x14ac:dyDescent="0.15">
      <c r="B367" s="716">
        <v>361</v>
      </c>
      <c r="C367" s="704" t="s">
        <v>2272</v>
      </c>
      <c r="D367" s="704" t="s">
        <v>2297</v>
      </c>
      <c r="E367" s="704" t="s">
        <v>2298</v>
      </c>
      <c r="F367" s="717" t="s">
        <v>1251</v>
      </c>
      <c r="G367" s="718" t="s">
        <v>370</v>
      </c>
      <c r="H367" s="731">
        <v>893</v>
      </c>
      <c r="I367" s="731">
        <v>70</v>
      </c>
      <c r="J367" s="720" t="s">
        <v>296</v>
      </c>
      <c r="K367" s="716" t="s">
        <v>370</v>
      </c>
      <c r="L367" s="721">
        <v>68</v>
      </c>
      <c r="M367" s="722">
        <v>68</v>
      </c>
      <c r="N367" s="682">
        <f t="shared" si="10"/>
        <v>-2</v>
      </c>
      <c r="O367" s="758" t="s">
        <v>1399</v>
      </c>
      <c r="P367" s="758" t="s">
        <v>1400</v>
      </c>
      <c r="Q367" s="758" t="s">
        <v>1399</v>
      </c>
      <c r="R367" s="758" t="s">
        <v>1400</v>
      </c>
      <c r="S367" s="714"/>
      <c r="T367" s="362"/>
      <c r="U367" s="363"/>
      <c r="V367" s="651"/>
      <c r="W367" s="651"/>
      <c r="X367" s="651"/>
      <c r="Y367" s="366"/>
      <c r="Z367" s="367"/>
      <c r="AA367" s="367"/>
    </row>
    <row r="368" spans="2:27" ht="21.75" customHeight="1" x14ac:dyDescent="0.15">
      <c r="B368" s="716">
        <v>362</v>
      </c>
      <c r="C368" s="704" t="s">
        <v>2272</v>
      </c>
      <c r="D368" s="704" t="s">
        <v>2297</v>
      </c>
      <c r="E368" s="704" t="s">
        <v>2298</v>
      </c>
      <c r="F368" s="717" t="s">
        <v>1252</v>
      </c>
      <c r="G368" s="718" t="s">
        <v>321</v>
      </c>
      <c r="H368" s="731">
        <v>1570</v>
      </c>
      <c r="I368" s="731">
        <v>7</v>
      </c>
      <c r="J368" s="720"/>
      <c r="K368" s="716"/>
      <c r="L368" s="721"/>
      <c r="M368" s="722"/>
      <c r="N368" s="682">
        <f t="shared" si="10"/>
        <v>-7</v>
      </c>
      <c r="O368" s="758" t="s">
        <v>1382</v>
      </c>
      <c r="P368" s="758"/>
      <c r="Q368" s="727"/>
      <c r="R368" s="727"/>
      <c r="S368" s="714" t="s">
        <v>2299</v>
      </c>
      <c r="T368" s="362"/>
      <c r="U368" s="363"/>
      <c r="V368" s="651"/>
      <c r="W368" s="651"/>
      <c r="X368" s="651"/>
      <c r="Y368" s="366"/>
      <c r="Z368" s="367"/>
      <c r="AA368" s="367"/>
    </row>
    <row r="369" spans="2:27" ht="21.75" customHeight="1" x14ac:dyDescent="0.15">
      <c r="B369" s="716">
        <v>363</v>
      </c>
      <c r="C369" s="704" t="s">
        <v>2272</v>
      </c>
      <c r="D369" s="704" t="s">
        <v>2297</v>
      </c>
      <c r="E369" s="704" t="s">
        <v>2298</v>
      </c>
      <c r="F369" s="717" t="s">
        <v>1253</v>
      </c>
      <c r="G369" s="718" t="s">
        <v>321</v>
      </c>
      <c r="H369" s="731">
        <v>967</v>
      </c>
      <c r="I369" s="731">
        <v>508</v>
      </c>
      <c r="J369" s="720" t="s">
        <v>2067</v>
      </c>
      <c r="K369" s="716" t="s">
        <v>321</v>
      </c>
      <c r="L369" s="721">
        <v>462</v>
      </c>
      <c r="M369" s="722">
        <v>462</v>
      </c>
      <c r="N369" s="682">
        <f t="shared" si="10"/>
        <v>-46</v>
      </c>
      <c r="O369" s="758" t="s">
        <v>1166</v>
      </c>
      <c r="P369" s="758" t="s">
        <v>1167</v>
      </c>
      <c r="Q369" s="758" t="s">
        <v>1166</v>
      </c>
      <c r="R369" s="758" t="s">
        <v>1167</v>
      </c>
      <c r="S369" s="714"/>
      <c r="T369" s="362"/>
      <c r="U369" s="363"/>
      <c r="V369" s="651"/>
      <c r="W369" s="651"/>
      <c r="X369" s="651"/>
      <c r="Y369" s="366"/>
      <c r="Z369" s="367"/>
      <c r="AA369" s="367"/>
    </row>
    <row r="370" spans="2:27" ht="21.75" customHeight="1" x14ac:dyDescent="0.15">
      <c r="B370" s="716">
        <v>364</v>
      </c>
      <c r="C370" s="704" t="s">
        <v>2272</v>
      </c>
      <c r="D370" s="704" t="s">
        <v>2297</v>
      </c>
      <c r="E370" s="704" t="s">
        <v>2298</v>
      </c>
      <c r="F370" s="717" t="s">
        <v>310</v>
      </c>
      <c r="G370" s="718" t="s">
        <v>312</v>
      </c>
      <c r="H370" s="731">
        <v>157</v>
      </c>
      <c r="I370" s="731">
        <v>157</v>
      </c>
      <c r="J370" s="717" t="s">
        <v>310</v>
      </c>
      <c r="K370" s="718" t="s">
        <v>312</v>
      </c>
      <c r="L370" s="731">
        <v>157</v>
      </c>
      <c r="M370" s="731">
        <v>157</v>
      </c>
      <c r="N370" s="682">
        <f t="shared" si="10"/>
        <v>0</v>
      </c>
      <c r="O370" s="758" t="s">
        <v>447</v>
      </c>
      <c r="P370" s="758" t="s">
        <v>964</v>
      </c>
      <c r="Q370" s="727" t="s">
        <v>447</v>
      </c>
      <c r="R370" s="727" t="s">
        <v>1852</v>
      </c>
      <c r="S370" s="714"/>
      <c r="T370" s="362"/>
      <c r="U370" s="363"/>
      <c r="V370" s="651"/>
      <c r="W370" s="651"/>
      <c r="X370" s="651"/>
      <c r="Y370" s="366"/>
      <c r="Z370" s="367"/>
      <c r="AA370" s="367"/>
    </row>
    <row r="371" spans="2:27" ht="21.75" customHeight="1" x14ac:dyDescent="0.15">
      <c r="B371" s="716">
        <v>365</v>
      </c>
      <c r="C371" s="704" t="s">
        <v>2272</v>
      </c>
      <c r="D371" s="704" t="s">
        <v>2297</v>
      </c>
      <c r="E371" s="704" t="s">
        <v>2298</v>
      </c>
      <c r="F371" s="717" t="s">
        <v>305</v>
      </c>
      <c r="G371" s="718" t="s">
        <v>312</v>
      </c>
      <c r="H371" s="731">
        <v>246</v>
      </c>
      <c r="I371" s="731">
        <v>246</v>
      </c>
      <c r="J371" s="717" t="s">
        <v>305</v>
      </c>
      <c r="K371" s="718" t="s">
        <v>312</v>
      </c>
      <c r="L371" s="731">
        <v>246</v>
      </c>
      <c r="M371" s="731">
        <v>246</v>
      </c>
      <c r="N371" s="682">
        <f t="shared" si="10"/>
        <v>0</v>
      </c>
      <c r="O371" s="758" t="s">
        <v>447</v>
      </c>
      <c r="P371" s="758" t="s">
        <v>964</v>
      </c>
      <c r="Q371" s="727" t="s">
        <v>447</v>
      </c>
      <c r="R371" s="727" t="s">
        <v>1852</v>
      </c>
      <c r="S371" s="714"/>
      <c r="T371" s="362"/>
      <c r="U371" s="363"/>
      <c r="V371" s="651"/>
      <c r="W371" s="651"/>
      <c r="X371" s="651"/>
      <c r="Y371" s="366"/>
      <c r="Z371" s="367"/>
      <c r="AA371" s="367"/>
    </row>
    <row r="372" spans="2:27" ht="21.75" customHeight="1" x14ac:dyDescent="0.15">
      <c r="B372" s="716">
        <v>366</v>
      </c>
      <c r="C372" s="704" t="s">
        <v>2272</v>
      </c>
      <c r="D372" s="704" t="s">
        <v>2297</v>
      </c>
      <c r="E372" s="704" t="s">
        <v>2298</v>
      </c>
      <c r="F372" s="717" t="s">
        <v>303</v>
      </c>
      <c r="G372" s="718" t="s">
        <v>321</v>
      </c>
      <c r="H372" s="731">
        <v>1393</v>
      </c>
      <c r="I372" s="731">
        <v>685</v>
      </c>
      <c r="J372" s="720" t="s">
        <v>2068</v>
      </c>
      <c r="K372" s="716" t="s">
        <v>321</v>
      </c>
      <c r="L372" s="721">
        <v>612</v>
      </c>
      <c r="M372" s="722">
        <v>612</v>
      </c>
      <c r="N372" s="682">
        <f t="shared" si="10"/>
        <v>-73</v>
      </c>
      <c r="O372" s="758" t="s">
        <v>1166</v>
      </c>
      <c r="P372" s="758" t="s">
        <v>1167</v>
      </c>
      <c r="Q372" s="758" t="s">
        <v>1166</v>
      </c>
      <c r="R372" s="758" t="s">
        <v>1167</v>
      </c>
      <c r="S372" s="714"/>
      <c r="T372" s="362"/>
      <c r="U372" s="363"/>
      <c r="V372" s="651"/>
      <c r="W372" s="651"/>
      <c r="X372" s="651"/>
      <c r="Y372" s="366"/>
      <c r="Z372" s="367"/>
      <c r="AA372" s="367"/>
    </row>
    <row r="373" spans="2:27" ht="21.75" customHeight="1" x14ac:dyDescent="0.15">
      <c r="B373" s="716">
        <v>367</v>
      </c>
      <c r="C373" s="704" t="s">
        <v>2272</v>
      </c>
      <c r="D373" s="704" t="s">
        <v>2297</v>
      </c>
      <c r="E373" s="704" t="s">
        <v>2298</v>
      </c>
      <c r="F373" s="717" t="s">
        <v>1254</v>
      </c>
      <c r="G373" s="718" t="s">
        <v>321</v>
      </c>
      <c r="H373" s="731">
        <v>1392</v>
      </c>
      <c r="I373" s="731">
        <v>5</v>
      </c>
      <c r="J373" s="720"/>
      <c r="K373" s="716"/>
      <c r="L373" s="721"/>
      <c r="M373" s="722"/>
      <c r="N373" s="682">
        <f t="shared" si="10"/>
        <v>-5</v>
      </c>
      <c r="O373" s="758" t="s">
        <v>1166</v>
      </c>
      <c r="P373" s="758" t="s">
        <v>1167</v>
      </c>
      <c r="Q373" s="758"/>
      <c r="R373" s="758"/>
      <c r="S373" s="714" t="s">
        <v>2299</v>
      </c>
      <c r="T373" s="362"/>
      <c r="U373" s="363"/>
      <c r="V373" s="651"/>
      <c r="W373" s="651"/>
      <c r="X373" s="651"/>
      <c r="Y373" s="366"/>
      <c r="Z373" s="367"/>
      <c r="AA373" s="367"/>
    </row>
    <row r="374" spans="2:27" ht="21.75" customHeight="1" x14ac:dyDescent="0.15">
      <c r="B374" s="716">
        <v>368</v>
      </c>
      <c r="C374" s="704" t="s">
        <v>2272</v>
      </c>
      <c r="D374" s="704" t="s">
        <v>2297</v>
      </c>
      <c r="E374" s="704" t="s">
        <v>2298</v>
      </c>
      <c r="F374" s="717" t="s">
        <v>308</v>
      </c>
      <c r="G374" s="718" t="s">
        <v>312</v>
      </c>
      <c r="H374" s="731">
        <v>34</v>
      </c>
      <c r="I374" s="731">
        <v>34</v>
      </c>
      <c r="J374" s="717" t="s">
        <v>308</v>
      </c>
      <c r="K374" s="718" t="s">
        <v>312</v>
      </c>
      <c r="L374" s="731">
        <v>34</v>
      </c>
      <c r="M374" s="731">
        <v>34</v>
      </c>
      <c r="N374" s="682">
        <f t="shared" si="10"/>
        <v>0</v>
      </c>
      <c r="O374" s="758" t="s">
        <v>447</v>
      </c>
      <c r="P374" s="758" t="s">
        <v>964</v>
      </c>
      <c r="Q374" s="727" t="s">
        <v>447</v>
      </c>
      <c r="R374" s="727" t="s">
        <v>1852</v>
      </c>
      <c r="S374" s="714"/>
      <c r="T374" s="362"/>
      <c r="U374" s="363"/>
      <c r="V374" s="651"/>
      <c r="W374" s="651"/>
      <c r="X374" s="651"/>
      <c r="Y374" s="366"/>
      <c r="Z374" s="367"/>
      <c r="AA374" s="367"/>
    </row>
    <row r="375" spans="2:27" ht="21.75" customHeight="1" x14ac:dyDescent="0.15">
      <c r="B375" s="716">
        <v>369</v>
      </c>
      <c r="C375" s="704" t="s">
        <v>2272</v>
      </c>
      <c r="D375" s="704" t="s">
        <v>2297</v>
      </c>
      <c r="E375" s="704" t="s">
        <v>2298</v>
      </c>
      <c r="F375" s="717" t="s">
        <v>1255</v>
      </c>
      <c r="G375" s="718" t="s">
        <v>321</v>
      </c>
      <c r="H375" s="731">
        <v>1307</v>
      </c>
      <c r="I375" s="731">
        <v>6</v>
      </c>
      <c r="J375" s="720"/>
      <c r="K375" s="716"/>
      <c r="L375" s="721"/>
      <c r="M375" s="722"/>
      <c r="N375" s="682">
        <f t="shared" si="10"/>
        <v>-6</v>
      </c>
      <c r="O375" s="758" t="s">
        <v>1401</v>
      </c>
      <c r="P375" s="758" t="s">
        <v>1383</v>
      </c>
      <c r="Q375" s="727"/>
      <c r="R375" s="727"/>
      <c r="S375" s="714" t="s">
        <v>2299</v>
      </c>
      <c r="T375" s="362"/>
      <c r="U375" s="363"/>
      <c r="V375" s="651"/>
      <c r="W375" s="651"/>
      <c r="X375" s="651"/>
      <c r="Y375" s="366"/>
      <c r="Z375" s="367"/>
      <c r="AA375" s="367"/>
    </row>
    <row r="376" spans="2:27" ht="21.75" customHeight="1" x14ac:dyDescent="0.15">
      <c r="B376" s="716">
        <v>370</v>
      </c>
      <c r="C376" s="704" t="s">
        <v>2272</v>
      </c>
      <c r="D376" s="704" t="s">
        <v>2297</v>
      </c>
      <c r="E376" s="704" t="s">
        <v>2298</v>
      </c>
      <c r="F376" s="717" t="s">
        <v>1256</v>
      </c>
      <c r="G376" s="718" t="s">
        <v>396</v>
      </c>
      <c r="H376" s="731">
        <v>378</v>
      </c>
      <c r="I376" s="731">
        <v>195</v>
      </c>
      <c r="J376" s="720" t="s">
        <v>306</v>
      </c>
      <c r="K376" s="716" t="s">
        <v>396</v>
      </c>
      <c r="L376" s="721">
        <v>168</v>
      </c>
      <c r="M376" s="722">
        <v>168</v>
      </c>
      <c r="N376" s="682">
        <f t="shared" si="10"/>
        <v>-27</v>
      </c>
      <c r="O376" s="758" t="s">
        <v>1402</v>
      </c>
      <c r="P376" s="758" t="s">
        <v>1403</v>
      </c>
      <c r="Q376" s="758" t="s">
        <v>1402</v>
      </c>
      <c r="R376" s="758" t="s">
        <v>1403</v>
      </c>
      <c r="S376" s="714"/>
      <c r="T376" s="362"/>
      <c r="U376" s="363"/>
      <c r="V376" s="651"/>
      <c r="W376" s="651"/>
      <c r="X376" s="651"/>
      <c r="Y376" s="366"/>
      <c r="Z376" s="367"/>
      <c r="AA376" s="367"/>
    </row>
    <row r="377" spans="2:27" ht="21.75" customHeight="1" x14ac:dyDescent="0.15">
      <c r="B377" s="716">
        <v>371</v>
      </c>
      <c r="C377" s="704" t="s">
        <v>2272</v>
      </c>
      <c r="D377" s="704" t="s">
        <v>2297</v>
      </c>
      <c r="E377" s="704" t="s">
        <v>2298</v>
      </c>
      <c r="F377" s="717" t="s">
        <v>304</v>
      </c>
      <c r="G377" s="718" t="s">
        <v>312</v>
      </c>
      <c r="H377" s="731">
        <v>163</v>
      </c>
      <c r="I377" s="731">
        <v>163</v>
      </c>
      <c r="J377" s="720" t="s">
        <v>304</v>
      </c>
      <c r="K377" s="716" t="s">
        <v>312</v>
      </c>
      <c r="L377" s="721">
        <v>163</v>
      </c>
      <c r="M377" s="722">
        <v>163</v>
      </c>
      <c r="N377" s="682">
        <f t="shared" si="10"/>
        <v>0</v>
      </c>
      <c r="O377" s="758" t="s">
        <v>447</v>
      </c>
      <c r="P377" s="758" t="s">
        <v>964</v>
      </c>
      <c r="Q377" s="727" t="s">
        <v>447</v>
      </c>
      <c r="R377" s="727" t="s">
        <v>1852</v>
      </c>
      <c r="S377" s="714"/>
      <c r="T377" s="362"/>
      <c r="U377" s="363"/>
      <c r="V377" s="651"/>
      <c r="W377" s="651"/>
      <c r="X377" s="651"/>
      <c r="Y377" s="366"/>
      <c r="Z377" s="367"/>
      <c r="AA377" s="367"/>
    </row>
    <row r="378" spans="2:27" ht="21.75" customHeight="1" x14ac:dyDescent="0.15">
      <c r="B378" s="716">
        <v>372</v>
      </c>
      <c r="C378" s="704" t="s">
        <v>2272</v>
      </c>
      <c r="D378" s="704" t="s">
        <v>2297</v>
      </c>
      <c r="E378" s="704" t="s">
        <v>2298</v>
      </c>
      <c r="F378" s="717" t="s">
        <v>1257</v>
      </c>
      <c r="G378" s="718" t="s">
        <v>321</v>
      </c>
      <c r="H378" s="731">
        <v>1484</v>
      </c>
      <c r="I378" s="731">
        <v>116</v>
      </c>
      <c r="J378" s="720" t="s">
        <v>2069</v>
      </c>
      <c r="K378" s="716" t="s">
        <v>321</v>
      </c>
      <c r="L378" s="721">
        <v>96</v>
      </c>
      <c r="M378" s="722">
        <v>96</v>
      </c>
      <c r="N378" s="682">
        <f t="shared" si="10"/>
        <v>-20</v>
      </c>
      <c r="O378" s="758" t="s">
        <v>1404</v>
      </c>
      <c r="P378" s="758" t="s">
        <v>1405</v>
      </c>
      <c r="Q378" s="758" t="s">
        <v>1404</v>
      </c>
      <c r="R378" s="758" t="s">
        <v>1405</v>
      </c>
      <c r="S378" s="714"/>
      <c r="T378" s="362"/>
      <c r="U378" s="363"/>
      <c r="V378" s="651"/>
      <c r="W378" s="651"/>
      <c r="X378" s="651"/>
      <c r="Y378" s="366"/>
      <c r="Z378" s="367"/>
      <c r="AA378" s="367"/>
    </row>
    <row r="379" spans="2:27" ht="21.75" customHeight="1" x14ac:dyDescent="0.15">
      <c r="B379" s="716">
        <v>373</v>
      </c>
      <c r="C379" s="704" t="s">
        <v>2272</v>
      </c>
      <c r="D379" s="704" t="s">
        <v>2297</v>
      </c>
      <c r="E379" s="704" t="s">
        <v>2298</v>
      </c>
      <c r="F379" s="717" t="s">
        <v>1258</v>
      </c>
      <c r="G379" s="718" t="s">
        <v>312</v>
      </c>
      <c r="H379" s="731">
        <v>126</v>
      </c>
      <c r="I379" s="731">
        <v>126</v>
      </c>
      <c r="J379" s="720" t="s">
        <v>1258</v>
      </c>
      <c r="K379" s="716" t="s">
        <v>312</v>
      </c>
      <c r="L379" s="721">
        <v>126</v>
      </c>
      <c r="M379" s="722">
        <v>126</v>
      </c>
      <c r="N379" s="682">
        <f t="shared" si="10"/>
        <v>0</v>
      </c>
      <c r="O379" s="758" t="s">
        <v>447</v>
      </c>
      <c r="P379" s="758" t="s">
        <v>964</v>
      </c>
      <c r="Q379" s="727" t="s">
        <v>447</v>
      </c>
      <c r="R379" s="727" t="s">
        <v>1852</v>
      </c>
      <c r="S379" s="714"/>
      <c r="T379" s="362"/>
      <c r="U379" s="363"/>
      <c r="V379" s="651"/>
      <c r="W379" s="651"/>
      <c r="X379" s="651"/>
      <c r="Y379" s="366"/>
      <c r="Z379" s="367"/>
      <c r="AA379" s="367"/>
    </row>
    <row r="380" spans="2:27" ht="21.75" customHeight="1" x14ac:dyDescent="0.15">
      <c r="B380" s="716">
        <v>374</v>
      </c>
      <c r="C380" s="704" t="s">
        <v>2272</v>
      </c>
      <c r="D380" s="704" t="s">
        <v>2297</v>
      </c>
      <c r="E380" s="704" t="s">
        <v>2298</v>
      </c>
      <c r="F380" s="717" t="s">
        <v>1259</v>
      </c>
      <c r="G380" s="718" t="s">
        <v>312</v>
      </c>
      <c r="H380" s="731">
        <v>32</v>
      </c>
      <c r="I380" s="731">
        <v>32</v>
      </c>
      <c r="J380" s="720" t="s">
        <v>1259</v>
      </c>
      <c r="K380" s="716" t="s">
        <v>370</v>
      </c>
      <c r="L380" s="721">
        <v>32</v>
      </c>
      <c r="M380" s="722">
        <v>32</v>
      </c>
      <c r="N380" s="682">
        <f t="shared" si="10"/>
        <v>0</v>
      </c>
      <c r="O380" s="758" t="s">
        <v>1406</v>
      </c>
      <c r="P380" s="758" t="s">
        <v>1407</v>
      </c>
      <c r="Q380" s="758" t="s">
        <v>1406</v>
      </c>
      <c r="R380" s="758" t="s">
        <v>1407</v>
      </c>
      <c r="S380" s="714"/>
      <c r="T380" s="362"/>
      <c r="U380" s="363"/>
      <c r="V380" s="651"/>
      <c r="W380" s="651"/>
      <c r="X380" s="651"/>
      <c r="Y380" s="366"/>
      <c r="Z380" s="367"/>
      <c r="AA380" s="367"/>
    </row>
    <row r="381" spans="2:27" ht="21.75" customHeight="1" x14ac:dyDescent="0.15">
      <c r="B381" s="716">
        <v>375</v>
      </c>
      <c r="C381" s="704" t="s">
        <v>2272</v>
      </c>
      <c r="D381" s="704" t="s">
        <v>2297</v>
      </c>
      <c r="E381" s="704" t="s">
        <v>2298</v>
      </c>
      <c r="F381" s="717" t="s">
        <v>1260</v>
      </c>
      <c r="G381" s="718" t="s">
        <v>370</v>
      </c>
      <c r="H381" s="731">
        <v>6216</v>
      </c>
      <c r="I381" s="731">
        <v>20</v>
      </c>
      <c r="J381" s="720" t="s">
        <v>2070</v>
      </c>
      <c r="K381" s="716" t="s">
        <v>370</v>
      </c>
      <c r="L381" s="721">
        <v>15</v>
      </c>
      <c r="M381" s="722">
        <v>15</v>
      </c>
      <c r="N381" s="682">
        <f t="shared" si="10"/>
        <v>-5</v>
      </c>
      <c r="O381" s="758" t="s">
        <v>1406</v>
      </c>
      <c r="P381" s="758" t="s">
        <v>1407</v>
      </c>
      <c r="Q381" s="758" t="s">
        <v>1406</v>
      </c>
      <c r="R381" s="758" t="s">
        <v>1407</v>
      </c>
      <c r="S381" s="714"/>
      <c r="T381" s="362"/>
      <c r="U381" s="363"/>
      <c r="V381" s="651"/>
      <c r="W381" s="651"/>
      <c r="X381" s="651"/>
      <c r="Y381" s="366"/>
      <c r="Z381" s="367"/>
      <c r="AA381" s="367"/>
    </row>
    <row r="382" spans="2:27" ht="21.75" customHeight="1" x14ac:dyDescent="0.15">
      <c r="B382" s="716">
        <v>376</v>
      </c>
      <c r="C382" s="704" t="s">
        <v>2272</v>
      </c>
      <c r="D382" s="704" t="s">
        <v>2297</v>
      </c>
      <c r="E382" s="704" t="s">
        <v>2298</v>
      </c>
      <c r="F382" s="717" t="s">
        <v>1261</v>
      </c>
      <c r="G382" s="718" t="s">
        <v>370</v>
      </c>
      <c r="H382" s="731">
        <v>959</v>
      </c>
      <c r="I382" s="731">
        <v>12</v>
      </c>
      <c r="J382" s="720" t="s">
        <v>2071</v>
      </c>
      <c r="K382" s="716" t="s">
        <v>370</v>
      </c>
      <c r="L382" s="721">
        <v>4</v>
      </c>
      <c r="M382" s="722">
        <v>4</v>
      </c>
      <c r="N382" s="682">
        <f t="shared" si="10"/>
        <v>-8</v>
      </c>
      <c r="O382" s="758" t="s">
        <v>1388</v>
      </c>
      <c r="P382" s="758" t="s">
        <v>1389</v>
      </c>
      <c r="Q382" s="758" t="s">
        <v>1388</v>
      </c>
      <c r="R382" s="758" t="s">
        <v>1389</v>
      </c>
      <c r="S382" s="714"/>
      <c r="T382" s="362"/>
      <c r="U382" s="363"/>
      <c r="V382" s="651"/>
      <c r="W382" s="651"/>
      <c r="X382" s="651"/>
      <c r="Y382" s="366"/>
      <c r="Z382" s="367"/>
      <c r="AA382" s="367"/>
    </row>
    <row r="383" spans="2:27" ht="21.75" customHeight="1" x14ac:dyDescent="0.15">
      <c r="B383" s="716">
        <v>377</v>
      </c>
      <c r="C383" s="704" t="s">
        <v>2272</v>
      </c>
      <c r="D383" s="704" t="s">
        <v>2297</v>
      </c>
      <c r="E383" s="704" t="s">
        <v>2298</v>
      </c>
      <c r="F383" s="717" t="s">
        <v>1262</v>
      </c>
      <c r="G383" s="718" t="s">
        <v>312</v>
      </c>
      <c r="H383" s="731">
        <v>505</v>
      </c>
      <c r="I383" s="731">
        <v>366</v>
      </c>
      <c r="J383" s="720" t="s">
        <v>1262</v>
      </c>
      <c r="K383" s="716" t="s">
        <v>370</v>
      </c>
      <c r="L383" s="721">
        <v>505</v>
      </c>
      <c r="M383" s="722">
        <v>505</v>
      </c>
      <c r="N383" s="682">
        <f t="shared" si="10"/>
        <v>139</v>
      </c>
      <c r="O383" s="758" t="s">
        <v>447</v>
      </c>
      <c r="P383" s="758" t="s">
        <v>964</v>
      </c>
      <c r="Q383" s="727" t="s">
        <v>447</v>
      </c>
      <c r="R383" s="727" t="s">
        <v>1852</v>
      </c>
      <c r="S383" s="714"/>
      <c r="T383" s="362"/>
      <c r="U383" s="363"/>
      <c r="V383" s="651"/>
      <c r="W383" s="651"/>
      <c r="X383" s="651"/>
      <c r="Y383" s="366"/>
      <c r="Z383" s="367"/>
      <c r="AA383" s="367"/>
    </row>
    <row r="384" spans="2:27" ht="21.75" customHeight="1" x14ac:dyDescent="0.15">
      <c r="B384" s="716">
        <v>378</v>
      </c>
      <c r="C384" s="704" t="s">
        <v>2272</v>
      </c>
      <c r="D384" s="704" t="s">
        <v>2297</v>
      </c>
      <c r="E384" s="704" t="s">
        <v>2298</v>
      </c>
      <c r="F384" s="717" t="s">
        <v>1263</v>
      </c>
      <c r="G384" s="718" t="s">
        <v>312</v>
      </c>
      <c r="H384" s="731">
        <v>16</v>
      </c>
      <c r="I384" s="731">
        <v>16</v>
      </c>
      <c r="J384" s="720" t="s">
        <v>1263</v>
      </c>
      <c r="K384" s="716" t="s">
        <v>370</v>
      </c>
      <c r="L384" s="721">
        <v>16</v>
      </c>
      <c r="M384" s="722">
        <v>16</v>
      </c>
      <c r="N384" s="682">
        <f t="shared" si="10"/>
        <v>0</v>
      </c>
      <c r="O384" s="758" t="s">
        <v>1408</v>
      </c>
      <c r="P384" s="758" t="s">
        <v>1409</v>
      </c>
      <c r="Q384" s="758" t="s">
        <v>1408</v>
      </c>
      <c r="R384" s="758" t="s">
        <v>1409</v>
      </c>
      <c r="S384" s="714"/>
      <c r="T384" s="362"/>
      <c r="U384" s="363"/>
      <c r="V384" s="651"/>
      <c r="W384" s="651"/>
      <c r="X384" s="651"/>
      <c r="Y384" s="366"/>
      <c r="Z384" s="367"/>
      <c r="AA384" s="367"/>
    </row>
    <row r="385" spans="2:27" ht="21.75" customHeight="1" x14ac:dyDescent="0.15">
      <c r="B385" s="716">
        <v>379</v>
      </c>
      <c r="C385" s="704" t="s">
        <v>2272</v>
      </c>
      <c r="D385" s="704" t="s">
        <v>2297</v>
      </c>
      <c r="E385" s="704" t="s">
        <v>2298</v>
      </c>
      <c r="F385" s="717" t="s">
        <v>1264</v>
      </c>
      <c r="G385" s="718" t="s">
        <v>370</v>
      </c>
      <c r="H385" s="731">
        <v>23389</v>
      </c>
      <c r="I385" s="731">
        <v>5</v>
      </c>
      <c r="J385" s="720" t="s">
        <v>2072</v>
      </c>
      <c r="K385" s="716" t="s">
        <v>370</v>
      </c>
      <c r="L385" s="721">
        <v>3</v>
      </c>
      <c r="M385" s="722">
        <v>3</v>
      </c>
      <c r="N385" s="682">
        <f t="shared" si="10"/>
        <v>-2</v>
      </c>
      <c r="O385" s="758" t="s">
        <v>1410</v>
      </c>
      <c r="P385" s="758" t="s">
        <v>2314</v>
      </c>
      <c r="Q385" s="727" t="s">
        <v>1410</v>
      </c>
      <c r="R385" s="727" t="s">
        <v>2073</v>
      </c>
      <c r="S385" s="714"/>
      <c r="T385" s="362"/>
      <c r="U385" s="363"/>
      <c r="V385" s="651"/>
      <c r="W385" s="651"/>
      <c r="X385" s="651"/>
      <c r="Y385" s="366"/>
      <c r="Z385" s="367"/>
      <c r="AA385" s="367"/>
    </row>
    <row r="386" spans="2:27" ht="21.75" customHeight="1" x14ac:dyDescent="0.15">
      <c r="B386" s="716">
        <v>380</v>
      </c>
      <c r="C386" s="704" t="s">
        <v>2272</v>
      </c>
      <c r="D386" s="704" t="s">
        <v>2297</v>
      </c>
      <c r="E386" s="704" t="s">
        <v>2298</v>
      </c>
      <c r="F386" s="717" t="s">
        <v>1265</v>
      </c>
      <c r="G386" s="718" t="s">
        <v>321</v>
      </c>
      <c r="H386" s="731">
        <v>1547</v>
      </c>
      <c r="I386" s="731">
        <v>10</v>
      </c>
      <c r="J386" s="720" t="s">
        <v>2074</v>
      </c>
      <c r="K386" s="716" t="s">
        <v>321</v>
      </c>
      <c r="L386" s="721">
        <v>18</v>
      </c>
      <c r="M386" s="722">
        <v>18</v>
      </c>
      <c r="N386" s="682">
        <f t="shared" si="10"/>
        <v>8</v>
      </c>
      <c r="O386" s="758" t="s">
        <v>1399</v>
      </c>
      <c r="P386" s="758" t="s">
        <v>1400</v>
      </c>
      <c r="Q386" s="758" t="s">
        <v>1399</v>
      </c>
      <c r="R386" s="758" t="s">
        <v>1400</v>
      </c>
      <c r="S386" s="714"/>
      <c r="T386" s="362"/>
      <c r="U386" s="363"/>
      <c r="V386" s="651"/>
      <c r="W386" s="651"/>
      <c r="X386" s="651"/>
      <c r="Y386" s="366"/>
      <c r="Z386" s="367"/>
      <c r="AA386" s="367"/>
    </row>
    <row r="387" spans="2:27" ht="21.75" customHeight="1" x14ac:dyDescent="0.15">
      <c r="B387" s="716">
        <v>381</v>
      </c>
      <c r="C387" s="704" t="s">
        <v>2272</v>
      </c>
      <c r="D387" s="704" t="s">
        <v>2297</v>
      </c>
      <c r="E387" s="704" t="s">
        <v>2298</v>
      </c>
      <c r="F387" s="717" t="s">
        <v>1266</v>
      </c>
      <c r="G387" s="718" t="s">
        <v>312</v>
      </c>
      <c r="H387" s="731">
        <v>510</v>
      </c>
      <c r="I387" s="731">
        <v>479</v>
      </c>
      <c r="J387" s="720" t="s">
        <v>1266</v>
      </c>
      <c r="K387" s="716" t="s">
        <v>312</v>
      </c>
      <c r="L387" s="721">
        <v>510</v>
      </c>
      <c r="M387" s="722">
        <v>510</v>
      </c>
      <c r="N387" s="682">
        <f t="shared" si="10"/>
        <v>31</v>
      </c>
      <c r="O387" s="758" t="s">
        <v>447</v>
      </c>
      <c r="P387" s="758" t="s">
        <v>964</v>
      </c>
      <c r="Q387" s="727" t="s">
        <v>447</v>
      </c>
      <c r="R387" s="727" t="s">
        <v>1852</v>
      </c>
      <c r="S387" s="714"/>
      <c r="T387" s="362"/>
      <c r="U387" s="363"/>
      <c r="V387" s="651"/>
      <c r="W387" s="651"/>
      <c r="X387" s="651"/>
      <c r="Y387" s="366"/>
      <c r="Z387" s="367"/>
      <c r="AA387" s="367"/>
    </row>
    <row r="388" spans="2:27" ht="21.75" customHeight="1" x14ac:dyDescent="0.15">
      <c r="B388" s="716">
        <v>382</v>
      </c>
      <c r="C388" s="704" t="s">
        <v>2272</v>
      </c>
      <c r="D388" s="704" t="s">
        <v>2297</v>
      </c>
      <c r="E388" s="704" t="s">
        <v>2298</v>
      </c>
      <c r="F388" s="717" t="s">
        <v>1267</v>
      </c>
      <c r="G388" s="718" t="s">
        <v>396</v>
      </c>
      <c r="H388" s="731">
        <v>660</v>
      </c>
      <c r="I388" s="731">
        <v>15</v>
      </c>
      <c r="J388" s="720"/>
      <c r="K388" s="716"/>
      <c r="L388" s="721"/>
      <c r="M388" s="722"/>
      <c r="N388" s="682">
        <f t="shared" si="10"/>
        <v>-15</v>
      </c>
      <c r="O388" s="758" t="s">
        <v>1399</v>
      </c>
      <c r="P388" s="758" t="s">
        <v>1400</v>
      </c>
      <c r="Q388" s="727"/>
      <c r="R388" s="727"/>
      <c r="S388" s="714" t="s">
        <v>2299</v>
      </c>
      <c r="T388" s="362"/>
      <c r="U388" s="363"/>
      <c r="V388" s="651"/>
      <c r="W388" s="651"/>
      <c r="X388" s="651"/>
      <c r="Y388" s="366"/>
      <c r="Z388" s="367"/>
      <c r="AA388" s="367"/>
    </row>
    <row r="389" spans="2:27" ht="21.75" customHeight="1" x14ac:dyDescent="0.15">
      <c r="B389" s="716">
        <v>383</v>
      </c>
      <c r="C389" s="704" t="s">
        <v>2272</v>
      </c>
      <c r="D389" s="704" t="s">
        <v>2297</v>
      </c>
      <c r="E389" s="704" t="s">
        <v>2298</v>
      </c>
      <c r="F389" s="717" t="s">
        <v>1268</v>
      </c>
      <c r="G389" s="718" t="s">
        <v>370</v>
      </c>
      <c r="H389" s="731">
        <v>7560</v>
      </c>
      <c r="I389" s="731">
        <v>410</v>
      </c>
      <c r="J389" s="720" t="s">
        <v>2075</v>
      </c>
      <c r="K389" s="716" t="s">
        <v>370</v>
      </c>
      <c r="L389" s="721">
        <v>359</v>
      </c>
      <c r="M389" s="722">
        <v>359</v>
      </c>
      <c r="N389" s="682">
        <f t="shared" si="10"/>
        <v>-51</v>
      </c>
      <c r="O389" s="758" t="s">
        <v>1411</v>
      </c>
      <c r="P389" s="758" t="s">
        <v>1412</v>
      </c>
      <c r="Q389" s="758" t="s">
        <v>1411</v>
      </c>
      <c r="R389" s="758" t="s">
        <v>1412</v>
      </c>
      <c r="S389" s="714"/>
      <c r="T389" s="362"/>
      <c r="U389" s="363"/>
      <c r="V389" s="651"/>
      <c r="W389" s="651"/>
      <c r="X389" s="651"/>
      <c r="Y389" s="366"/>
      <c r="Z389" s="367"/>
      <c r="AA389" s="367"/>
    </row>
    <row r="390" spans="2:27" ht="21.75" customHeight="1" x14ac:dyDescent="0.15">
      <c r="B390" s="716">
        <v>384</v>
      </c>
      <c r="C390" s="704" t="s">
        <v>2272</v>
      </c>
      <c r="D390" s="704" t="s">
        <v>2297</v>
      </c>
      <c r="E390" s="704" t="s">
        <v>2298</v>
      </c>
      <c r="F390" s="717" t="s">
        <v>1269</v>
      </c>
      <c r="G390" s="718" t="s">
        <v>312</v>
      </c>
      <c r="H390" s="731">
        <v>374</v>
      </c>
      <c r="I390" s="731">
        <v>374</v>
      </c>
      <c r="J390" s="717" t="s">
        <v>1269</v>
      </c>
      <c r="K390" s="718" t="s">
        <v>312</v>
      </c>
      <c r="L390" s="731">
        <v>374</v>
      </c>
      <c r="M390" s="731">
        <v>374</v>
      </c>
      <c r="N390" s="682">
        <f t="shared" si="10"/>
        <v>0</v>
      </c>
      <c r="O390" s="758" t="s">
        <v>447</v>
      </c>
      <c r="P390" s="758" t="s">
        <v>964</v>
      </c>
      <c r="Q390" s="727" t="s">
        <v>447</v>
      </c>
      <c r="R390" s="727" t="s">
        <v>1852</v>
      </c>
      <c r="S390" s="714"/>
      <c r="T390" s="362"/>
      <c r="U390" s="363"/>
      <c r="V390" s="651"/>
      <c r="W390" s="651"/>
      <c r="X390" s="651"/>
      <c r="Y390" s="366"/>
      <c r="Z390" s="367"/>
      <c r="AA390" s="367"/>
    </row>
    <row r="391" spans="2:27" ht="21.75" customHeight="1" x14ac:dyDescent="0.15">
      <c r="B391" s="716">
        <v>385</v>
      </c>
      <c r="C391" s="704" t="s">
        <v>2272</v>
      </c>
      <c r="D391" s="704" t="s">
        <v>2297</v>
      </c>
      <c r="E391" s="704" t="s">
        <v>2298</v>
      </c>
      <c r="F391" s="717" t="s">
        <v>1270</v>
      </c>
      <c r="G391" s="718" t="s">
        <v>321</v>
      </c>
      <c r="H391" s="731">
        <v>1101</v>
      </c>
      <c r="I391" s="731">
        <v>3</v>
      </c>
      <c r="J391" s="720"/>
      <c r="K391" s="716"/>
      <c r="L391" s="721"/>
      <c r="M391" s="722"/>
      <c r="N391" s="682">
        <f t="shared" si="10"/>
        <v>-3</v>
      </c>
      <c r="O391" s="758" t="s">
        <v>1413</v>
      </c>
      <c r="P391" s="758" t="s">
        <v>1414</v>
      </c>
      <c r="Q391" s="727"/>
      <c r="R391" s="727"/>
      <c r="S391" s="714" t="s">
        <v>2299</v>
      </c>
      <c r="T391" s="362"/>
      <c r="U391" s="363"/>
      <c r="V391" s="651"/>
      <c r="W391" s="651"/>
      <c r="X391" s="651"/>
      <c r="Y391" s="366"/>
      <c r="Z391" s="367"/>
      <c r="AA391" s="367"/>
    </row>
    <row r="392" spans="2:27" ht="21.75" customHeight="1" x14ac:dyDescent="0.15">
      <c r="B392" s="716">
        <v>386</v>
      </c>
      <c r="C392" s="704" t="s">
        <v>2272</v>
      </c>
      <c r="D392" s="704" t="s">
        <v>2297</v>
      </c>
      <c r="E392" s="704" t="s">
        <v>2298</v>
      </c>
      <c r="F392" s="717" t="s">
        <v>1271</v>
      </c>
      <c r="G392" s="718" t="s">
        <v>312</v>
      </c>
      <c r="H392" s="731">
        <v>66</v>
      </c>
      <c r="I392" s="731">
        <v>46</v>
      </c>
      <c r="J392" s="720" t="s">
        <v>1271</v>
      </c>
      <c r="K392" s="716" t="s">
        <v>312</v>
      </c>
      <c r="L392" s="721">
        <v>66</v>
      </c>
      <c r="M392" s="722">
        <v>66</v>
      </c>
      <c r="N392" s="682">
        <f t="shared" si="10"/>
        <v>20</v>
      </c>
      <c r="O392" s="758" t="s">
        <v>1392</v>
      </c>
      <c r="P392" s="758"/>
      <c r="Q392" s="758" t="s">
        <v>2076</v>
      </c>
      <c r="R392" s="727" t="s">
        <v>2077</v>
      </c>
      <c r="S392" s="714"/>
      <c r="T392" s="362"/>
      <c r="U392" s="363"/>
      <c r="V392" s="651"/>
      <c r="W392" s="651"/>
      <c r="X392" s="651"/>
      <c r="Y392" s="366"/>
      <c r="Z392" s="367"/>
      <c r="AA392" s="367"/>
    </row>
    <row r="393" spans="2:27" ht="21.75" customHeight="1" x14ac:dyDescent="0.15">
      <c r="B393" s="716">
        <v>387</v>
      </c>
      <c r="C393" s="704" t="s">
        <v>2272</v>
      </c>
      <c r="D393" s="704" t="s">
        <v>2297</v>
      </c>
      <c r="E393" s="704" t="s">
        <v>2298</v>
      </c>
      <c r="F393" s="717" t="s">
        <v>1272</v>
      </c>
      <c r="G393" s="718" t="s">
        <v>312</v>
      </c>
      <c r="H393" s="731">
        <v>298</v>
      </c>
      <c r="I393" s="731">
        <v>47</v>
      </c>
      <c r="J393" s="720" t="s">
        <v>2078</v>
      </c>
      <c r="K393" s="716" t="s">
        <v>312</v>
      </c>
      <c r="L393" s="721">
        <v>208</v>
      </c>
      <c r="M393" s="722">
        <v>208</v>
      </c>
      <c r="N393" s="682">
        <f t="shared" si="10"/>
        <v>161</v>
      </c>
      <c r="O393" s="758" t="s">
        <v>90</v>
      </c>
      <c r="P393" s="723" t="s">
        <v>91</v>
      </c>
      <c r="Q393" s="727" t="s">
        <v>90</v>
      </c>
      <c r="R393" s="727" t="s">
        <v>91</v>
      </c>
      <c r="S393" s="714"/>
      <c r="T393" s="362"/>
      <c r="U393" s="363"/>
      <c r="V393" s="651"/>
      <c r="W393" s="651"/>
      <c r="X393" s="651"/>
      <c r="Y393" s="366"/>
      <c r="Z393" s="367"/>
      <c r="AA393" s="367"/>
    </row>
    <row r="394" spans="2:27" ht="21.75" customHeight="1" x14ac:dyDescent="0.15">
      <c r="B394" s="716">
        <v>388</v>
      </c>
      <c r="C394" s="704" t="s">
        <v>2272</v>
      </c>
      <c r="D394" s="704" t="s">
        <v>2297</v>
      </c>
      <c r="E394" s="704" t="s">
        <v>2298</v>
      </c>
      <c r="F394" s="717" t="s">
        <v>1273</v>
      </c>
      <c r="G394" s="718" t="s">
        <v>312</v>
      </c>
      <c r="H394" s="731">
        <v>132</v>
      </c>
      <c r="I394" s="731">
        <v>132</v>
      </c>
      <c r="J394" s="717" t="s">
        <v>1273</v>
      </c>
      <c r="K394" s="718" t="s">
        <v>312</v>
      </c>
      <c r="L394" s="731">
        <v>132</v>
      </c>
      <c r="M394" s="731">
        <v>132</v>
      </c>
      <c r="N394" s="682">
        <f t="shared" si="10"/>
        <v>0</v>
      </c>
      <c r="O394" s="758" t="s">
        <v>1415</v>
      </c>
      <c r="P394" s="758" t="s">
        <v>1391</v>
      </c>
      <c r="Q394" s="758" t="s">
        <v>1415</v>
      </c>
      <c r="R394" s="758" t="s">
        <v>1391</v>
      </c>
      <c r="S394" s="714"/>
      <c r="T394" s="362"/>
      <c r="U394" s="363"/>
      <c r="V394" s="651"/>
      <c r="W394" s="651"/>
      <c r="X394" s="651"/>
      <c r="Y394" s="366"/>
      <c r="Z394" s="367"/>
      <c r="AA394" s="367"/>
    </row>
    <row r="395" spans="2:27" ht="21.75" customHeight="1" x14ac:dyDescent="0.15">
      <c r="B395" s="716">
        <v>389</v>
      </c>
      <c r="C395" s="704" t="s">
        <v>2272</v>
      </c>
      <c r="D395" s="704" t="s">
        <v>2297</v>
      </c>
      <c r="E395" s="704" t="s">
        <v>2298</v>
      </c>
      <c r="F395" s="717" t="s">
        <v>1274</v>
      </c>
      <c r="G395" s="718" t="s">
        <v>312</v>
      </c>
      <c r="H395" s="731">
        <v>1091</v>
      </c>
      <c r="I395" s="731">
        <v>920</v>
      </c>
      <c r="J395" s="720" t="s">
        <v>1274</v>
      </c>
      <c r="K395" s="716" t="s">
        <v>312</v>
      </c>
      <c r="L395" s="721">
        <v>1091</v>
      </c>
      <c r="M395" s="722">
        <v>1091</v>
      </c>
      <c r="N395" s="682">
        <f t="shared" si="10"/>
        <v>171</v>
      </c>
      <c r="O395" s="758" t="s">
        <v>447</v>
      </c>
      <c r="P395" s="758" t="s">
        <v>964</v>
      </c>
      <c r="Q395" s="727" t="s">
        <v>447</v>
      </c>
      <c r="R395" s="727" t="s">
        <v>1852</v>
      </c>
      <c r="S395" s="714"/>
      <c r="T395" s="362"/>
      <c r="U395" s="363"/>
      <c r="V395" s="651"/>
      <c r="W395" s="651"/>
      <c r="X395" s="651"/>
      <c r="Y395" s="366"/>
      <c r="Z395" s="367"/>
      <c r="AA395" s="367"/>
    </row>
    <row r="396" spans="2:27" ht="21.75" customHeight="1" x14ac:dyDescent="0.15">
      <c r="B396" s="716">
        <v>390</v>
      </c>
      <c r="C396" s="704" t="s">
        <v>2272</v>
      </c>
      <c r="D396" s="704" t="s">
        <v>2297</v>
      </c>
      <c r="E396" s="704" t="s">
        <v>2298</v>
      </c>
      <c r="F396" s="717" t="s">
        <v>1275</v>
      </c>
      <c r="G396" s="718" t="s">
        <v>312</v>
      </c>
      <c r="H396" s="731">
        <v>1056</v>
      </c>
      <c r="I396" s="731">
        <v>264</v>
      </c>
      <c r="J396" s="717" t="s">
        <v>1275</v>
      </c>
      <c r="K396" s="718" t="s">
        <v>312</v>
      </c>
      <c r="L396" s="731">
        <v>1056</v>
      </c>
      <c r="M396" s="722">
        <v>1056</v>
      </c>
      <c r="N396" s="682">
        <f t="shared" si="10"/>
        <v>792</v>
      </c>
      <c r="O396" s="758" t="s">
        <v>447</v>
      </c>
      <c r="P396" s="758" t="s">
        <v>964</v>
      </c>
      <c r="Q396" s="727" t="s">
        <v>447</v>
      </c>
      <c r="R396" s="727" t="s">
        <v>1852</v>
      </c>
      <c r="S396" s="714"/>
      <c r="T396" s="362"/>
      <c r="U396" s="363"/>
      <c r="V396" s="651"/>
      <c r="W396" s="651"/>
      <c r="X396" s="651"/>
      <c r="Y396" s="366"/>
      <c r="Z396" s="367"/>
      <c r="AA396" s="367"/>
    </row>
    <row r="397" spans="2:27" ht="21.75" customHeight="1" x14ac:dyDescent="0.15">
      <c r="B397" s="716">
        <v>391</v>
      </c>
      <c r="C397" s="704" t="s">
        <v>2272</v>
      </c>
      <c r="D397" s="704" t="s">
        <v>2297</v>
      </c>
      <c r="E397" s="704" t="s">
        <v>2298</v>
      </c>
      <c r="F397" s="717" t="s">
        <v>1276</v>
      </c>
      <c r="G397" s="718" t="s">
        <v>312</v>
      </c>
      <c r="H397" s="731">
        <v>474</v>
      </c>
      <c r="I397" s="731">
        <v>57</v>
      </c>
      <c r="J397" s="717" t="s">
        <v>1276</v>
      </c>
      <c r="K397" s="718" t="s">
        <v>312</v>
      </c>
      <c r="L397" s="731">
        <v>474</v>
      </c>
      <c r="M397" s="722">
        <v>474</v>
      </c>
      <c r="N397" s="682">
        <f t="shared" si="10"/>
        <v>417</v>
      </c>
      <c r="O397" s="758" t="s">
        <v>447</v>
      </c>
      <c r="P397" s="758" t="s">
        <v>964</v>
      </c>
      <c r="Q397" s="727" t="s">
        <v>447</v>
      </c>
      <c r="R397" s="727" t="s">
        <v>1852</v>
      </c>
      <c r="S397" s="714"/>
      <c r="T397" s="362"/>
      <c r="U397" s="363"/>
      <c r="V397" s="651"/>
      <c r="W397" s="651"/>
      <c r="X397" s="651"/>
      <c r="Y397" s="366"/>
      <c r="Z397" s="367"/>
      <c r="AA397" s="367"/>
    </row>
    <row r="398" spans="2:27" ht="21.75" customHeight="1" x14ac:dyDescent="0.15">
      <c r="B398" s="716">
        <v>392</v>
      </c>
      <c r="C398" s="704" t="s">
        <v>2272</v>
      </c>
      <c r="D398" s="704" t="s">
        <v>2297</v>
      </c>
      <c r="E398" s="704" t="s">
        <v>2298</v>
      </c>
      <c r="F398" s="717" t="s">
        <v>1277</v>
      </c>
      <c r="G398" s="718" t="s">
        <v>312</v>
      </c>
      <c r="H398" s="731">
        <v>595</v>
      </c>
      <c r="I398" s="731">
        <v>595</v>
      </c>
      <c r="J398" s="717" t="s">
        <v>1277</v>
      </c>
      <c r="K398" s="718" t="s">
        <v>312</v>
      </c>
      <c r="L398" s="731">
        <v>595</v>
      </c>
      <c r="M398" s="722">
        <v>595</v>
      </c>
      <c r="N398" s="682">
        <f t="shared" si="10"/>
        <v>0</v>
      </c>
      <c r="O398" s="758" t="s">
        <v>447</v>
      </c>
      <c r="P398" s="758" t="s">
        <v>964</v>
      </c>
      <c r="Q398" s="727" t="s">
        <v>447</v>
      </c>
      <c r="R398" s="727" t="s">
        <v>1852</v>
      </c>
      <c r="S398" s="714"/>
      <c r="T398" s="362"/>
      <c r="U398" s="363"/>
      <c r="V398" s="651"/>
      <c r="W398" s="651"/>
      <c r="X398" s="651"/>
      <c r="Y398" s="366"/>
      <c r="Z398" s="367"/>
      <c r="AA398" s="367"/>
    </row>
    <row r="399" spans="2:27" ht="21.75" customHeight="1" x14ac:dyDescent="0.15">
      <c r="B399" s="716">
        <v>393</v>
      </c>
      <c r="C399" s="704" t="s">
        <v>2272</v>
      </c>
      <c r="D399" s="704" t="s">
        <v>2297</v>
      </c>
      <c r="E399" s="704" t="s">
        <v>2298</v>
      </c>
      <c r="F399" s="717" t="s">
        <v>1278</v>
      </c>
      <c r="G399" s="718" t="s">
        <v>312</v>
      </c>
      <c r="H399" s="731">
        <v>1328</v>
      </c>
      <c r="I399" s="731">
        <v>1328</v>
      </c>
      <c r="J399" s="717" t="s">
        <v>1278</v>
      </c>
      <c r="K399" s="718" t="s">
        <v>312</v>
      </c>
      <c r="L399" s="731">
        <v>1328</v>
      </c>
      <c r="M399" s="722">
        <v>1328</v>
      </c>
      <c r="N399" s="682">
        <f t="shared" si="10"/>
        <v>0</v>
      </c>
      <c r="O399" s="758" t="s">
        <v>447</v>
      </c>
      <c r="P399" s="758" t="s">
        <v>964</v>
      </c>
      <c r="Q399" s="727" t="s">
        <v>447</v>
      </c>
      <c r="R399" s="727" t="s">
        <v>1852</v>
      </c>
      <c r="S399" s="714"/>
      <c r="T399" s="362"/>
      <c r="U399" s="363"/>
      <c r="V399" s="651"/>
      <c r="W399" s="651"/>
      <c r="X399" s="651"/>
      <c r="Y399" s="366"/>
      <c r="Z399" s="367"/>
      <c r="AA399" s="367"/>
    </row>
    <row r="400" spans="2:27" ht="21.75" customHeight="1" x14ac:dyDescent="0.15">
      <c r="B400" s="716">
        <v>394</v>
      </c>
      <c r="C400" s="704" t="s">
        <v>2272</v>
      </c>
      <c r="D400" s="704" t="s">
        <v>2297</v>
      </c>
      <c r="E400" s="704" t="s">
        <v>2298</v>
      </c>
      <c r="F400" s="717" t="s">
        <v>1279</v>
      </c>
      <c r="G400" s="718" t="s">
        <v>312</v>
      </c>
      <c r="H400" s="731">
        <v>1190</v>
      </c>
      <c r="I400" s="731">
        <v>774</v>
      </c>
      <c r="J400" s="717" t="s">
        <v>1279</v>
      </c>
      <c r="K400" s="718" t="s">
        <v>312</v>
      </c>
      <c r="L400" s="731">
        <v>1190</v>
      </c>
      <c r="M400" s="722">
        <v>1190</v>
      </c>
      <c r="N400" s="682">
        <f t="shared" si="10"/>
        <v>416</v>
      </c>
      <c r="O400" s="758" t="s">
        <v>447</v>
      </c>
      <c r="P400" s="758" t="s">
        <v>964</v>
      </c>
      <c r="Q400" s="727" t="s">
        <v>447</v>
      </c>
      <c r="R400" s="727" t="s">
        <v>1852</v>
      </c>
      <c r="S400" s="714"/>
      <c r="T400" s="362"/>
      <c r="U400" s="363"/>
      <c r="V400" s="651"/>
      <c r="W400" s="651"/>
      <c r="X400" s="651"/>
      <c r="Y400" s="366"/>
      <c r="Z400" s="367"/>
      <c r="AA400" s="367"/>
    </row>
    <row r="401" spans="2:27" ht="21.75" customHeight="1" x14ac:dyDescent="0.15">
      <c r="B401" s="716">
        <v>395</v>
      </c>
      <c r="C401" s="704" t="s">
        <v>2272</v>
      </c>
      <c r="D401" s="704" t="s">
        <v>2297</v>
      </c>
      <c r="E401" s="704" t="s">
        <v>2298</v>
      </c>
      <c r="F401" s="717" t="s">
        <v>1280</v>
      </c>
      <c r="G401" s="718" t="s">
        <v>370</v>
      </c>
      <c r="H401" s="731">
        <v>1938</v>
      </c>
      <c r="I401" s="731">
        <v>730</v>
      </c>
      <c r="J401" s="720" t="s">
        <v>2079</v>
      </c>
      <c r="K401" s="716" t="s">
        <v>370</v>
      </c>
      <c r="L401" s="721">
        <v>527</v>
      </c>
      <c r="M401" s="722">
        <v>527</v>
      </c>
      <c r="N401" s="682">
        <f t="shared" si="10"/>
        <v>-203</v>
      </c>
      <c r="O401" s="758" t="s">
        <v>1416</v>
      </c>
      <c r="P401" s="758" t="s">
        <v>2315</v>
      </c>
      <c r="Q401" s="727" t="s">
        <v>2080</v>
      </c>
      <c r="R401" s="727" t="s">
        <v>2316</v>
      </c>
      <c r="S401" s="714"/>
      <c r="T401" s="362"/>
      <c r="U401" s="363"/>
      <c r="V401" s="651"/>
      <c r="W401" s="651"/>
      <c r="X401" s="651"/>
      <c r="Y401" s="366"/>
      <c r="Z401" s="367"/>
      <c r="AA401" s="367"/>
    </row>
    <row r="402" spans="2:27" ht="21.75" customHeight="1" x14ac:dyDescent="0.15">
      <c r="B402" s="716">
        <v>396</v>
      </c>
      <c r="C402" s="704" t="s">
        <v>2272</v>
      </c>
      <c r="D402" s="704" t="s">
        <v>2297</v>
      </c>
      <c r="E402" s="704" t="s">
        <v>2298</v>
      </c>
      <c r="F402" s="717" t="s">
        <v>1281</v>
      </c>
      <c r="G402" s="718" t="s">
        <v>312</v>
      </c>
      <c r="H402" s="731">
        <v>271</v>
      </c>
      <c r="I402" s="731">
        <v>271</v>
      </c>
      <c r="J402" s="720" t="s">
        <v>1281</v>
      </c>
      <c r="K402" s="716" t="s">
        <v>312</v>
      </c>
      <c r="L402" s="721">
        <v>271</v>
      </c>
      <c r="M402" s="722">
        <v>271</v>
      </c>
      <c r="N402" s="682">
        <f t="shared" si="10"/>
        <v>0</v>
      </c>
      <c r="O402" s="758" t="s">
        <v>1417</v>
      </c>
      <c r="P402" s="758" t="s">
        <v>1418</v>
      </c>
      <c r="Q402" s="716" t="s">
        <v>1417</v>
      </c>
      <c r="R402" s="758" t="s">
        <v>1418</v>
      </c>
      <c r="S402" s="714"/>
      <c r="T402" s="362"/>
      <c r="U402" s="363"/>
      <c r="V402" s="651"/>
      <c r="W402" s="651"/>
      <c r="X402" s="651"/>
      <c r="Y402" s="366"/>
      <c r="Z402" s="367"/>
      <c r="AA402" s="367"/>
    </row>
    <row r="403" spans="2:27" ht="21.75" customHeight="1" x14ac:dyDescent="0.15">
      <c r="B403" s="716">
        <v>397</v>
      </c>
      <c r="C403" s="704" t="s">
        <v>2272</v>
      </c>
      <c r="D403" s="704" t="s">
        <v>2297</v>
      </c>
      <c r="E403" s="704" t="s">
        <v>2298</v>
      </c>
      <c r="F403" s="717" t="s">
        <v>1282</v>
      </c>
      <c r="G403" s="718" t="s">
        <v>321</v>
      </c>
      <c r="H403" s="731">
        <v>262</v>
      </c>
      <c r="I403" s="731">
        <v>234</v>
      </c>
      <c r="J403" s="720" t="s">
        <v>2081</v>
      </c>
      <c r="K403" s="716" t="s">
        <v>321</v>
      </c>
      <c r="L403" s="721">
        <v>237</v>
      </c>
      <c r="M403" s="722">
        <v>237</v>
      </c>
      <c r="N403" s="682">
        <f t="shared" si="10"/>
        <v>3</v>
      </c>
      <c r="O403" s="758" t="s">
        <v>447</v>
      </c>
      <c r="P403" s="758" t="s">
        <v>964</v>
      </c>
      <c r="Q403" s="716" t="s">
        <v>1417</v>
      </c>
      <c r="R403" s="758" t="s">
        <v>1418</v>
      </c>
      <c r="S403" s="714"/>
      <c r="T403" s="362"/>
      <c r="U403" s="363"/>
      <c r="V403" s="651"/>
      <c r="W403" s="651"/>
      <c r="X403" s="651"/>
      <c r="Y403" s="366"/>
      <c r="Z403" s="367"/>
      <c r="AA403" s="367"/>
    </row>
    <row r="404" spans="2:27" ht="21.75" customHeight="1" x14ac:dyDescent="0.15">
      <c r="B404" s="716">
        <v>398</v>
      </c>
      <c r="C404" s="704" t="s">
        <v>2272</v>
      </c>
      <c r="D404" s="704" t="s">
        <v>2297</v>
      </c>
      <c r="E404" s="704" t="s">
        <v>2298</v>
      </c>
      <c r="F404" s="717" t="s">
        <v>1283</v>
      </c>
      <c r="G404" s="718" t="s">
        <v>370</v>
      </c>
      <c r="H404" s="731">
        <v>2412</v>
      </c>
      <c r="I404" s="731">
        <v>217</v>
      </c>
      <c r="J404" s="720" t="s">
        <v>2082</v>
      </c>
      <c r="K404" s="716" t="s">
        <v>370</v>
      </c>
      <c r="L404" s="721">
        <v>205</v>
      </c>
      <c r="M404" s="722">
        <v>205</v>
      </c>
      <c r="N404" s="682">
        <f t="shared" si="10"/>
        <v>-12</v>
      </c>
      <c r="O404" s="758" t="s">
        <v>1419</v>
      </c>
      <c r="P404" s="758" t="s">
        <v>1420</v>
      </c>
      <c r="Q404" s="716" t="s">
        <v>1419</v>
      </c>
      <c r="R404" s="727" t="s">
        <v>2083</v>
      </c>
      <c r="S404" s="714"/>
      <c r="T404" s="362"/>
      <c r="U404" s="363"/>
      <c r="V404" s="651"/>
      <c r="W404" s="651"/>
      <c r="X404" s="651"/>
      <c r="Y404" s="366"/>
      <c r="Z404" s="367"/>
      <c r="AA404" s="367"/>
    </row>
    <row r="405" spans="2:27" ht="21.75" customHeight="1" x14ac:dyDescent="0.15">
      <c r="B405" s="716">
        <v>399</v>
      </c>
      <c r="C405" s="704" t="s">
        <v>2272</v>
      </c>
      <c r="D405" s="704" t="s">
        <v>2297</v>
      </c>
      <c r="E405" s="704" t="s">
        <v>2298</v>
      </c>
      <c r="F405" s="717" t="s">
        <v>1284</v>
      </c>
      <c r="G405" s="718" t="s">
        <v>312</v>
      </c>
      <c r="H405" s="731">
        <v>1059</v>
      </c>
      <c r="I405" s="731">
        <v>594</v>
      </c>
      <c r="J405" s="720" t="s">
        <v>2084</v>
      </c>
      <c r="K405" s="716" t="s">
        <v>312</v>
      </c>
      <c r="L405" s="721">
        <v>615</v>
      </c>
      <c r="M405" s="722">
        <v>615</v>
      </c>
      <c r="N405" s="682">
        <f t="shared" ref="N405:N447" si="11">M405-I405</f>
        <v>21</v>
      </c>
      <c r="O405" s="758" t="s">
        <v>447</v>
      </c>
      <c r="P405" s="758" t="s">
        <v>964</v>
      </c>
      <c r="Q405" s="716" t="s">
        <v>447</v>
      </c>
      <c r="R405" s="716" t="s">
        <v>1852</v>
      </c>
      <c r="S405" s="714"/>
      <c r="T405" s="362"/>
      <c r="U405" s="363"/>
      <c r="V405" s="651"/>
      <c r="W405" s="651"/>
      <c r="X405" s="651"/>
      <c r="Y405" s="366"/>
      <c r="Z405" s="367"/>
      <c r="AA405" s="367"/>
    </row>
    <row r="406" spans="2:27" ht="21.75" customHeight="1" x14ac:dyDescent="0.15">
      <c r="B406" s="716">
        <v>400</v>
      </c>
      <c r="C406" s="704" t="s">
        <v>2272</v>
      </c>
      <c r="D406" s="704" t="s">
        <v>2297</v>
      </c>
      <c r="E406" s="704" t="s">
        <v>2298</v>
      </c>
      <c r="F406" s="717" t="s">
        <v>1285</v>
      </c>
      <c r="G406" s="718" t="s">
        <v>312</v>
      </c>
      <c r="H406" s="731">
        <v>2182</v>
      </c>
      <c r="I406" s="731">
        <v>1679</v>
      </c>
      <c r="J406" s="720" t="s">
        <v>1285</v>
      </c>
      <c r="K406" s="716" t="s">
        <v>312</v>
      </c>
      <c r="L406" s="721">
        <v>2182</v>
      </c>
      <c r="M406" s="722">
        <v>2182</v>
      </c>
      <c r="N406" s="682">
        <f t="shared" si="11"/>
        <v>503</v>
      </c>
      <c r="O406" s="758" t="s">
        <v>447</v>
      </c>
      <c r="P406" s="758" t="s">
        <v>964</v>
      </c>
      <c r="Q406" s="716" t="s">
        <v>447</v>
      </c>
      <c r="R406" s="716" t="s">
        <v>1852</v>
      </c>
      <c r="S406" s="714"/>
      <c r="T406" s="362"/>
      <c r="U406" s="363"/>
      <c r="V406" s="651"/>
      <c r="W406" s="651"/>
      <c r="X406" s="651"/>
      <c r="Y406" s="366"/>
      <c r="Z406" s="367"/>
      <c r="AA406" s="367"/>
    </row>
    <row r="407" spans="2:27" ht="21.75" customHeight="1" x14ac:dyDescent="0.15">
      <c r="B407" s="716">
        <v>401</v>
      </c>
      <c r="C407" s="704" t="s">
        <v>2272</v>
      </c>
      <c r="D407" s="704" t="s">
        <v>2297</v>
      </c>
      <c r="E407" s="704" t="s">
        <v>2298</v>
      </c>
      <c r="F407" s="717" t="s">
        <v>1286</v>
      </c>
      <c r="G407" s="718" t="s">
        <v>312</v>
      </c>
      <c r="H407" s="731">
        <v>1098</v>
      </c>
      <c r="I407" s="731">
        <v>399</v>
      </c>
      <c r="J407" s="720" t="s">
        <v>2085</v>
      </c>
      <c r="K407" s="716" t="s">
        <v>312</v>
      </c>
      <c r="L407" s="721">
        <v>395</v>
      </c>
      <c r="M407" s="722">
        <v>395</v>
      </c>
      <c r="N407" s="682">
        <f t="shared" si="11"/>
        <v>-4</v>
      </c>
      <c r="O407" s="758" t="s">
        <v>447</v>
      </c>
      <c r="P407" s="758" t="s">
        <v>964</v>
      </c>
      <c r="Q407" s="716" t="s">
        <v>447</v>
      </c>
      <c r="R407" s="716" t="s">
        <v>1852</v>
      </c>
      <c r="S407" s="714"/>
      <c r="T407" s="362"/>
      <c r="U407" s="363"/>
      <c r="V407" s="651"/>
      <c r="W407" s="651"/>
      <c r="X407" s="651"/>
      <c r="Y407" s="366"/>
      <c r="Z407" s="367"/>
      <c r="AA407" s="367"/>
    </row>
    <row r="408" spans="2:27" ht="21.75" customHeight="1" x14ac:dyDescent="0.15">
      <c r="B408" s="716">
        <v>402</v>
      </c>
      <c r="C408" s="704" t="s">
        <v>2272</v>
      </c>
      <c r="D408" s="704" t="s">
        <v>2297</v>
      </c>
      <c r="E408" s="704" t="s">
        <v>2298</v>
      </c>
      <c r="F408" s="717" t="s">
        <v>1287</v>
      </c>
      <c r="G408" s="718" t="s">
        <v>370</v>
      </c>
      <c r="H408" s="731">
        <v>1652</v>
      </c>
      <c r="I408" s="731">
        <v>178</v>
      </c>
      <c r="J408" s="720" t="s">
        <v>2086</v>
      </c>
      <c r="K408" s="716" t="s">
        <v>370</v>
      </c>
      <c r="L408" s="721">
        <v>149</v>
      </c>
      <c r="M408" s="722">
        <v>149</v>
      </c>
      <c r="N408" s="682">
        <f t="shared" si="11"/>
        <v>-29</v>
      </c>
      <c r="O408" s="758" t="s">
        <v>1421</v>
      </c>
      <c r="P408" s="758" t="s">
        <v>2317</v>
      </c>
      <c r="Q408" s="758" t="s">
        <v>1421</v>
      </c>
      <c r="R408" s="758" t="s">
        <v>2317</v>
      </c>
      <c r="S408" s="714"/>
      <c r="T408" s="362"/>
      <c r="U408" s="363"/>
      <c r="V408" s="651"/>
      <c r="W408" s="651"/>
      <c r="X408" s="651"/>
      <c r="Y408" s="366"/>
      <c r="Z408" s="367"/>
      <c r="AA408" s="367"/>
    </row>
    <row r="409" spans="2:27" ht="21.75" customHeight="1" x14ac:dyDescent="0.15">
      <c r="B409" s="716">
        <v>403</v>
      </c>
      <c r="C409" s="704" t="s">
        <v>2272</v>
      </c>
      <c r="D409" s="704" t="s">
        <v>2297</v>
      </c>
      <c r="E409" s="704" t="s">
        <v>2298</v>
      </c>
      <c r="F409" s="717" t="s">
        <v>1288</v>
      </c>
      <c r="G409" s="718" t="s">
        <v>312</v>
      </c>
      <c r="H409" s="731">
        <v>262</v>
      </c>
      <c r="I409" s="731">
        <v>262</v>
      </c>
      <c r="J409" s="717" t="s">
        <v>1288</v>
      </c>
      <c r="K409" s="716" t="s">
        <v>370</v>
      </c>
      <c r="L409" s="731">
        <v>262</v>
      </c>
      <c r="M409" s="731">
        <v>262</v>
      </c>
      <c r="N409" s="682">
        <f t="shared" si="11"/>
        <v>0</v>
      </c>
      <c r="O409" s="758" t="s">
        <v>447</v>
      </c>
      <c r="P409" s="758" t="s">
        <v>964</v>
      </c>
      <c r="Q409" s="716" t="s">
        <v>447</v>
      </c>
      <c r="R409" s="716" t="s">
        <v>1852</v>
      </c>
      <c r="S409" s="714"/>
      <c r="T409" s="362"/>
      <c r="U409" s="363"/>
      <c r="V409" s="651"/>
      <c r="W409" s="651"/>
      <c r="X409" s="651"/>
      <c r="Y409" s="366"/>
      <c r="Z409" s="367"/>
      <c r="AA409" s="367"/>
    </row>
    <row r="410" spans="2:27" ht="21.75" customHeight="1" x14ac:dyDescent="0.15">
      <c r="B410" s="716">
        <v>404</v>
      </c>
      <c r="C410" s="704" t="s">
        <v>2272</v>
      </c>
      <c r="D410" s="704" t="s">
        <v>2297</v>
      </c>
      <c r="E410" s="704" t="s">
        <v>2298</v>
      </c>
      <c r="F410" s="717" t="s">
        <v>1289</v>
      </c>
      <c r="G410" s="718" t="s">
        <v>312</v>
      </c>
      <c r="H410" s="731">
        <v>136</v>
      </c>
      <c r="I410" s="731">
        <v>136</v>
      </c>
      <c r="J410" s="717" t="s">
        <v>1289</v>
      </c>
      <c r="K410" s="716" t="s">
        <v>370</v>
      </c>
      <c r="L410" s="731">
        <v>136</v>
      </c>
      <c r="M410" s="731">
        <v>136</v>
      </c>
      <c r="N410" s="682">
        <f t="shared" si="11"/>
        <v>0</v>
      </c>
      <c r="O410" s="758" t="s">
        <v>447</v>
      </c>
      <c r="P410" s="758" t="s">
        <v>964</v>
      </c>
      <c r="Q410" s="716" t="s">
        <v>447</v>
      </c>
      <c r="R410" s="716" t="s">
        <v>1852</v>
      </c>
      <c r="S410" s="714"/>
      <c r="T410" s="362"/>
      <c r="U410" s="363"/>
      <c r="V410" s="651"/>
      <c r="W410" s="651"/>
      <c r="X410" s="651"/>
      <c r="Y410" s="366"/>
      <c r="Z410" s="367"/>
      <c r="AA410" s="367"/>
    </row>
    <row r="411" spans="2:27" ht="21.75" customHeight="1" x14ac:dyDescent="0.15">
      <c r="B411" s="716">
        <v>405</v>
      </c>
      <c r="C411" s="704" t="s">
        <v>2272</v>
      </c>
      <c r="D411" s="704" t="s">
        <v>2297</v>
      </c>
      <c r="E411" s="704" t="s">
        <v>2298</v>
      </c>
      <c r="F411" s="717" t="s">
        <v>1290</v>
      </c>
      <c r="G411" s="718" t="s">
        <v>312</v>
      </c>
      <c r="H411" s="731">
        <v>360</v>
      </c>
      <c r="I411" s="731">
        <v>360</v>
      </c>
      <c r="J411" s="717" t="s">
        <v>1290</v>
      </c>
      <c r="K411" s="718" t="s">
        <v>370</v>
      </c>
      <c r="L411" s="731">
        <v>360</v>
      </c>
      <c r="M411" s="731">
        <v>360</v>
      </c>
      <c r="N411" s="682">
        <f t="shared" si="11"/>
        <v>0</v>
      </c>
      <c r="O411" s="758" t="s">
        <v>447</v>
      </c>
      <c r="P411" s="758" t="s">
        <v>964</v>
      </c>
      <c r="Q411" s="716" t="s">
        <v>447</v>
      </c>
      <c r="R411" s="716" t="s">
        <v>1852</v>
      </c>
      <c r="S411" s="714"/>
      <c r="T411" s="362"/>
      <c r="U411" s="363"/>
      <c r="V411" s="651"/>
      <c r="W411" s="651"/>
      <c r="X411" s="651"/>
      <c r="Y411" s="366"/>
      <c r="Z411" s="367"/>
      <c r="AA411" s="367"/>
    </row>
    <row r="412" spans="2:27" ht="21.75" customHeight="1" x14ac:dyDescent="0.15">
      <c r="B412" s="716">
        <v>406</v>
      </c>
      <c r="C412" s="704" t="s">
        <v>2272</v>
      </c>
      <c r="D412" s="704" t="s">
        <v>2297</v>
      </c>
      <c r="E412" s="704" t="s">
        <v>2298</v>
      </c>
      <c r="F412" s="717" t="s">
        <v>1291</v>
      </c>
      <c r="G412" s="718" t="s">
        <v>370</v>
      </c>
      <c r="H412" s="731">
        <v>4060</v>
      </c>
      <c r="I412" s="731">
        <v>1786</v>
      </c>
      <c r="J412" s="720" t="s">
        <v>2087</v>
      </c>
      <c r="K412" s="716" t="s">
        <v>370</v>
      </c>
      <c r="L412" s="721">
        <v>1753</v>
      </c>
      <c r="M412" s="722">
        <v>1753</v>
      </c>
      <c r="N412" s="682">
        <f t="shared" si="11"/>
        <v>-33</v>
      </c>
      <c r="O412" s="758" t="s">
        <v>1422</v>
      </c>
      <c r="P412" s="758" t="s">
        <v>2318</v>
      </c>
      <c r="Q412" s="758" t="s">
        <v>1422</v>
      </c>
      <c r="R412" s="758" t="s">
        <v>2318</v>
      </c>
      <c r="S412" s="714"/>
      <c r="T412" s="362"/>
      <c r="U412" s="363"/>
      <c r="V412" s="651"/>
      <c r="W412" s="651"/>
      <c r="X412" s="651"/>
      <c r="Y412" s="366"/>
      <c r="Z412" s="367"/>
      <c r="AA412" s="367"/>
    </row>
    <row r="413" spans="2:27" ht="21.75" customHeight="1" x14ac:dyDescent="0.15">
      <c r="B413" s="716">
        <v>407</v>
      </c>
      <c r="C413" s="704" t="s">
        <v>2272</v>
      </c>
      <c r="D413" s="704" t="s">
        <v>2297</v>
      </c>
      <c r="E413" s="704" t="s">
        <v>2298</v>
      </c>
      <c r="F413" s="717" t="s">
        <v>1292</v>
      </c>
      <c r="G413" s="718" t="s">
        <v>312</v>
      </c>
      <c r="H413" s="731">
        <v>43</v>
      </c>
      <c r="I413" s="731">
        <v>43</v>
      </c>
      <c r="J413" s="717" t="s">
        <v>1292</v>
      </c>
      <c r="K413" s="718" t="s">
        <v>312</v>
      </c>
      <c r="L413" s="731">
        <v>43</v>
      </c>
      <c r="M413" s="731">
        <v>43</v>
      </c>
      <c r="N413" s="682">
        <f t="shared" si="11"/>
        <v>0</v>
      </c>
      <c r="O413" s="758" t="s">
        <v>447</v>
      </c>
      <c r="P413" s="758" t="s">
        <v>964</v>
      </c>
      <c r="Q413" s="716" t="s">
        <v>447</v>
      </c>
      <c r="R413" s="716" t="s">
        <v>1852</v>
      </c>
      <c r="S413" s="714"/>
      <c r="T413" s="362"/>
      <c r="U413" s="363"/>
      <c r="V413" s="651"/>
      <c r="W413" s="651"/>
      <c r="X413" s="651"/>
      <c r="Y413" s="366"/>
      <c r="Z413" s="367"/>
      <c r="AA413" s="367"/>
    </row>
    <row r="414" spans="2:27" ht="21.75" customHeight="1" x14ac:dyDescent="0.15">
      <c r="B414" s="716">
        <v>408</v>
      </c>
      <c r="C414" s="704" t="s">
        <v>2272</v>
      </c>
      <c r="D414" s="704" t="s">
        <v>2297</v>
      </c>
      <c r="E414" s="704" t="s">
        <v>2298</v>
      </c>
      <c r="F414" s="717" t="s">
        <v>1293</v>
      </c>
      <c r="G414" s="718" t="s">
        <v>370</v>
      </c>
      <c r="H414" s="731">
        <v>4000</v>
      </c>
      <c r="I414" s="731">
        <v>520</v>
      </c>
      <c r="J414" s="720" t="s">
        <v>2088</v>
      </c>
      <c r="K414" s="716" t="s">
        <v>396</v>
      </c>
      <c r="L414" s="721">
        <v>475</v>
      </c>
      <c r="M414" s="722">
        <v>475</v>
      </c>
      <c r="N414" s="682">
        <f t="shared" si="11"/>
        <v>-45</v>
      </c>
      <c r="O414" s="758" t="s">
        <v>1423</v>
      </c>
      <c r="P414" s="758" t="s">
        <v>1424</v>
      </c>
      <c r="Q414" s="758" t="s">
        <v>1423</v>
      </c>
      <c r="R414" s="758" t="s">
        <v>1424</v>
      </c>
      <c r="S414" s="714"/>
      <c r="T414" s="362"/>
      <c r="U414" s="363"/>
      <c r="V414" s="651"/>
      <c r="W414" s="651"/>
      <c r="X414" s="651"/>
      <c r="Y414" s="366"/>
      <c r="Z414" s="367"/>
      <c r="AA414" s="367"/>
    </row>
    <row r="415" spans="2:27" ht="21.75" customHeight="1" x14ac:dyDescent="0.15">
      <c r="B415" s="716">
        <v>409</v>
      </c>
      <c r="C415" s="704" t="s">
        <v>2272</v>
      </c>
      <c r="D415" s="704" t="s">
        <v>2297</v>
      </c>
      <c r="E415" s="704" t="s">
        <v>2298</v>
      </c>
      <c r="F415" s="717" t="s">
        <v>1294</v>
      </c>
      <c r="G415" s="718" t="s">
        <v>312</v>
      </c>
      <c r="H415" s="731">
        <v>136</v>
      </c>
      <c r="I415" s="731">
        <v>136</v>
      </c>
      <c r="J415" s="717" t="s">
        <v>1294</v>
      </c>
      <c r="K415" s="718" t="s">
        <v>312</v>
      </c>
      <c r="L415" s="731">
        <v>136</v>
      </c>
      <c r="M415" s="731">
        <v>136</v>
      </c>
      <c r="N415" s="682">
        <f t="shared" si="11"/>
        <v>0</v>
      </c>
      <c r="O415" s="758" t="s">
        <v>447</v>
      </c>
      <c r="P415" s="758" t="s">
        <v>964</v>
      </c>
      <c r="Q415" s="716" t="s">
        <v>447</v>
      </c>
      <c r="R415" s="716" t="s">
        <v>1852</v>
      </c>
      <c r="S415" s="714"/>
      <c r="T415" s="362"/>
      <c r="U415" s="363"/>
      <c r="V415" s="651"/>
      <c r="W415" s="651"/>
      <c r="X415" s="651"/>
      <c r="Y415" s="366"/>
      <c r="Z415" s="367"/>
      <c r="AA415" s="367"/>
    </row>
    <row r="416" spans="2:27" ht="21.75" customHeight="1" x14ac:dyDescent="0.15">
      <c r="B416" s="716">
        <v>410</v>
      </c>
      <c r="C416" s="704" t="s">
        <v>2272</v>
      </c>
      <c r="D416" s="704" t="s">
        <v>2297</v>
      </c>
      <c r="E416" s="704" t="s">
        <v>2298</v>
      </c>
      <c r="F416" s="717" t="s">
        <v>1295</v>
      </c>
      <c r="G416" s="718" t="s">
        <v>370</v>
      </c>
      <c r="H416" s="731">
        <v>18000</v>
      </c>
      <c r="I416" s="731">
        <v>282</v>
      </c>
      <c r="J416" s="720" t="s">
        <v>2089</v>
      </c>
      <c r="K416" s="716" t="s">
        <v>370</v>
      </c>
      <c r="L416" s="721">
        <v>231</v>
      </c>
      <c r="M416" s="722">
        <v>231</v>
      </c>
      <c r="N416" s="682">
        <f t="shared" si="11"/>
        <v>-51</v>
      </c>
      <c r="O416" s="758" t="s">
        <v>1425</v>
      </c>
      <c r="P416" s="758" t="s">
        <v>1426</v>
      </c>
      <c r="Q416" s="716" t="s">
        <v>2092</v>
      </c>
      <c r="R416" s="716" t="s">
        <v>2093</v>
      </c>
      <c r="S416" s="714"/>
      <c r="T416" s="362"/>
      <c r="U416" s="363"/>
      <c r="V416" s="651"/>
      <c r="W416" s="651"/>
      <c r="X416" s="651"/>
      <c r="Y416" s="366"/>
      <c r="Z416" s="367"/>
      <c r="AA416" s="367"/>
    </row>
    <row r="417" spans="2:27" ht="21.75" customHeight="1" x14ac:dyDescent="0.15">
      <c r="B417" s="716">
        <v>411</v>
      </c>
      <c r="C417" s="704" t="s">
        <v>2272</v>
      </c>
      <c r="D417" s="704" t="s">
        <v>2297</v>
      </c>
      <c r="E417" s="704" t="s">
        <v>2298</v>
      </c>
      <c r="F417" s="717"/>
      <c r="G417" s="718"/>
      <c r="H417" s="731"/>
      <c r="I417" s="731"/>
      <c r="J417" s="720" t="s">
        <v>2090</v>
      </c>
      <c r="K417" s="716" t="s">
        <v>370</v>
      </c>
      <c r="L417" s="721">
        <v>12</v>
      </c>
      <c r="M417" s="722">
        <v>12</v>
      </c>
      <c r="N417" s="682">
        <f t="shared" si="11"/>
        <v>12</v>
      </c>
      <c r="O417" s="758"/>
      <c r="P417" s="758"/>
      <c r="Q417" s="716" t="s">
        <v>2094</v>
      </c>
      <c r="R417" s="727" t="s">
        <v>2095</v>
      </c>
      <c r="S417" s="714"/>
      <c r="T417" s="362"/>
      <c r="U417" s="363"/>
      <c r="V417" s="651"/>
      <c r="W417" s="651"/>
      <c r="X417" s="651"/>
      <c r="Y417" s="366"/>
      <c r="Z417" s="367"/>
      <c r="AA417" s="367"/>
    </row>
    <row r="418" spans="2:27" ht="21.75" customHeight="1" x14ac:dyDescent="0.15">
      <c r="B418" s="716">
        <v>412</v>
      </c>
      <c r="C418" s="704" t="s">
        <v>2272</v>
      </c>
      <c r="D418" s="704" t="s">
        <v>2297</v>
      </c>
      <c r="E418" s="704" t="s">
        <v>2298</v>
      </c>
      <c r="F418" s="717"/>
      <c r="G418" s="718"/>
      <c r="H418" s="731"/>
      <c r="I418" s="731"/>
      <c r="J418" s="720" t="s">
        <v>2091</v>
      </c>
      <c r="K418" s="716" t="s">
        <v>370</v>
      </c>
      <c r="L418" s="721">
        <v>23</v>
      </c>
      <c r="M418" s="722">
        <v>23</v>
      </c>
      <c r="N418" s="682">
        <f t="shared" si="11"/>
        <v>23</v>
      </c>
      <c r="O418" s="758"/>
      <c r="P418" s="758"/>
      <c r="Q418" s="716" t="s">
        <v>2094</v>
      </c>
      <c r="R418" s="727" t="s">
        <v>2095</v>
      </c>
      <c r="S418" s="714"/>
      <c r="T418" s="362"/>
      <c r="U418" s="363"/>
      <c r="V418" s="651"/>
      <c r="W418" s="651"/>
      <c r="X418" s="651"/>
      <c r="Y418" s="366"/>
      <c r="Z418" s="367"/>
      <c r="AA418" s="367"/>
    </row>
    <row r="419" spans="2:27" ht="21.75" customHeight="1" x14ac:dyDescent="0.15">
      <c r="B419" s="716">
        <v>413</v>
      </c>
      <c r="C419" s="704" t="s">
        <v>2272</v>
      </c>
      <c r="D419" s="704" t="s">
        <v>2297</v>
      </c>
      <c r="E419" s="704" t="s">
        <v>2298</v>
      </c>
      <c r="F419" s="717" t="s">
        <v>1296</v>
      </c>
      <c r="G419" s="718" t="s">
        <v>312</v>
      </c>
      <c r="H419" s="731">
        <v>308</v>
      </c>
      <c r="I419" s="731">
        <v>34</v>
      </c>
      <c r="J419" s="720" t="s">
        <v>1296</v>
      </c>
      <c r="K419" s="716" t="s">
        <v>312</v>
      </c>
      <c r="L419" s="721">
        <v>308</v>
      </c>
      <c r="M419" s="722">
        <v>308</v>
      </c>
      <c r="N419" s="682">
        <f t="shared" si="11"/>
        <v>274</v>
      </c>
      <c r="O419" s="758" t="s">
        <v>447</v>
      </c>
      <c r="P419" s="758" t="s">
        <v>964</v>
      </c>
      <c r="Q419" s="716" t="s">
        <v>447</v>
      </c>
      <c r="R419" s="716" t="s">
        <v>1852</v>
      </c>
      <c r="S419" s="714"/>
      <c r="T419" s="362"/>
      <c r="U419" s="363"/>
      <c r="V419" s="651"/>
      <c r="W419" s="651"/>
      <c r="X419" s="651"/>
      <c r="Y419" s="366"/>
      <c r="Z419" s="367"/>
      <c r="AA419" s="367"/>
    </row>
    <row r="420" spans="2:27" ht="21.75" customHeight="1" x14ac:dyDescent="0.15">
      <c r="B420" s="716">
        <v>414</v>
      </c>
      <c r="C420" s="704" t="s">
        <v>2272</v>
      </c>
      <c r="D420" s="704" t="s">
        <v>2297</v>
      </c>
      <c r="E420" s="704" t="s">
        <v>2298</v>
      </c>
      <c r="F420" s="717" t="s">
        <v>1297</v>
      </c>
      <c r="G420" s="718" t="s">
        <v>312</v>
      </c>
      <c r="H420" s="731">
        <v>68</v>
      </c>
      <c r="I420" s="731">
        <v>38</v>
      </c>
      <c r="J420" s="720" t="s">
        <v>1297</v>
      </c>
      <c r="K420" s="716" t="s">
        <v>312</v>
      </c>
      <c r="L420" s="721">
        <v>68</v>
      </c>
      <c r="M420" s="722">
        <v>68</v>
      </c>
      <c r="N420" s="682">
        <f t="shared" si="11"/>
        <v>30</v>
      </c>
      <c r="O420" s="758" t="s">
        <v>447</v>
      </c>
      <c r="P420" s="758" t="s">
        <v>964</v>
      </c>
      <c r="Q420" s="716" t="s">
        <v>447</v>
      </c>
      <c r="R420" s="716" t="s">
        <v>1852</v>
      </c>
      <c r="S420" s="714"/>
      <c r="T420" s="362"/>
      <c r="U420" s="363"/>
      <c r="V420" s="651"/>
      <c r="W420" s="651"/>
      <c r="X420" s="651"/>
      <c r="Y420" s="366"/>
      <c r="Z420" s="367"/>
      <c r="AA420" s="367"/>
    </row>
    <row r="421" spans="2:27" ht="21.75" customHeight="1" x14ac:dyDescent="0.15">
      <c r="B421" s="716">
        <v>415</v>
      </c>
      <c r="C421" s="704" t="s">
        <v>2272</v>
      </c>
      <c r="D421" s="704" t="s">
        <v>2297</v>
      </c>
      <c r="E421" s="704" t="s">
        <v>2298</v>
      </c>
      <c r="F421" s="717" t="s">
        <v>1298</v>
      </c>
      <c r="G421" s="718" t="s">
        <v>312</v>
      </c>
      <c r="H421" s="731">
        <v>324</v>
      </c>
      <c r="I421" s="731">
        <v>306</v>
      </c>
      <c r="J421" s="720" t="s">
        <v>1298</v>
      </c>
      <c r="K421" s="716" t="s">
        <v>312</v>
      </c>
      <c r="L421" s="721">
        <v>324</v>
      </c>
      <c r="M421" s="722">
        <v>324</v>
      </c>
      <c r="N421" s="682">
        <f t="shared" si="11"/>
        <v>18</v>
      </c>
      <c r="O421" s="758" t="s">
        <v>1417</v>
      </c>
      <c r="P421" s="758" t="s">
        <v>1427</v>
      </c>
      <c r="Q421" s="758" t="s">
        <v>1417</v>
      </c>
      <c r="R421" s="758" t="s">
        <v>1427</v>
      </c>
      <c r="S421" s="714"/>
      <c r="T421" s="362"/>
      <c r="U421" s="363"/>
      <c r="V421" s="651"/>
      <c r="W421" s="651"/>
      <c r="X421" s="651"/>
      <c r="Y421" s="366"/>
      <c r="Z421" s="367"/>
      <c r="AA421" s="367"/>
    </row>
    <row r="422" spans="2:27" ht="21.75" customHeight="1" x14ac:dyDescent="0.15">
      <c r="B422" s="716">
        <v>416</v>
      </c>
      <c r="C422" s="704" t="s">
        <v>2272</v>
      </c>
      <c r="D422" s="704" t="s">
        <v>2297</v>
      </c>
      <c r="E422" s="704" t="s">
        <v>2298</v>
      </c>
      <c r="F422" s="717" t="s">
        <v>1299</v>
      </c>
      <c r="G422" s="718" t="s">
        <v>312</v>
      </c>
      <c r="H422" s="731">
        <v>280</v>
      </c>
      <c r="I422" s="731">
        <v>216</v>
      </c>
      <c r="J422" s="720" t="s">
        <v>1299</v>
      </c>
      <c r="K422" s="716" t="s">
        <v>312</v>
      </c>
      <c r="L422" s="721">
        <v>280</v>
      </c>
      <c r="M422" s="722">
        <v>280</v>
      </c>
      <c r="N422" s="682">
        <f t="shared" si="11"/>
        <v>64</v>
      </c>
      <c r="O422" s="758" t="s">
        <v>447</v>
      </c>
      <c r="P422" s="758" t="s">
        <v>964</v>
      </c>
      <c r="Q422" s="716" t="s">
        <v>447</v>
      </c>
      <c r="R422" s="716" t="s">
        <v>1852</v>
      </c>
      <c r="S422" s="714"/>
      <c r="T422" s="362"/>
      <c r="U422" s="363"/>
      <c r="V422" s="651"/>
      <c r="W422" s="651"/>
      <c r="X422" s="651"/>
      <c r="Y422" s="366"/>
      <c r="Z422" s="367"/>
      <c r="AA422" s="367"/>
    </row>
    <row r="423" spans="2:27" ht="21.75" customHeight="1" x14ac:dyDescent="0.15">
      <c r="B423" s="716">
        <v>417</v>
      </c>
      <c r="C423" s="704" t="s">
        <v>2272</v>
      </c>
      <c r="D423" s="704" t="s">
        <v>2297</v>
      </c>
      <c r="E423" s="704" t="s">
        <v>2298</v>
      </c>
      <c r="F423" s="717" t="s">
        <v>1300</v>
      </c>
      <c r="G423" s="718" t="s">
        <v>312</v>
      </c>
      <c r="H423" s="731">
        <v>157</v>
      </c>
      <c r="I423" s="731">
        <v>140</v>
      </c>
      <c r="J423" s="720" t="s">
        <v>1300</v>
      </c>
      <c r="K423" s="716" t="s">
        <v>312</v>
      </c>
      <c r="L423" s="721">
        <v>157</v>
      </c>
      <c r="M423" s="722">
        <v>157</v>
      </c>
      <c r="N423" s="682">
        <f t="shared" si="11"/>
        <v>17</v>
      </c>
      <c r="O423" s="758" t="s">
        <v>447</v>
      </c>
      <c r="P423" s="758" t="s">
        <v>964</v>
      </c>
      <c r="Q423" s="716" t="s">
        <v>447</v>
      </c>
      <c r="R423" s="716" t="s">
        <v>1852</v>
      </c>
      <c r="S423" s="714"/>
      <c r="T423" s="362"/>
      <c r="U423" s="363"/>
      <c r="V423" s="651"/>
      <c r="W423" s="651"/>
      <c r="X423" s="651"/>
      <c r="Y423" s="366"/>
      <c r="Z423" s="367"/>
      <c r="AA423" s="367"/>
    </row>
    <row r="424" spans="2:27" ht="21.75" customHeight="1" x14ac:dyDescent="0.15">
      <c r="B424" s="716">
        <v>418</v>
      </c>
      <c r="C424" s="704" t="s">
        <v>2272</v>
      </c>
      <c r="D424" s="704" t="s">
        <v>2297</v>
      </c>
      <c r="E424" s="704" t="s">
        <v>2298</v>
      </c>
      <c r="F424" s="717" t="s">
        <v>1301</v>
      </c>
      <c r="G424" s="718" t="s">
        <v>370</v>
      </c>
      <c r="H424" s="731">
        <v>1005</v>
      </c>
      <c r="I424" s="731">
        <v>67</v>
      </c>
      <c r="J424" s="720" t="s">
        <v>2096</v>
      </c>
      <c r="K424" s="716" t="s">
        <v>370</v>
      </c>
      <c r="L424" s="721">
        <v>70</v>
      </c>
      <c r="M424" s="722">
        <v>70</v>
      </c>
      <c r="N424" s="682">
        <f t="shared" si="11"/>
        <v>3</v>
      </c>
      <c r="O424" s="758" t="s">
        <v>1428</v>
      </c>
      <c r="P424" s="758" t="s">
        <v>1429</v>
      </c>
      <c r="Q424" s="758" t="s">
        <v>1428</v>
      </c>
      <c r="R424" s="758" t="s">
        <v>1429</v>
      </c>
      <c r="S424" s="714"/>
      <c r="T424" s="362"/>
      <c r="U424" s="363"/>
      <c r="V424" s="651"/>
      <c r="W424" s="651"/>
      <c r="X424" s="651"/>
      <c r="Y424" s="366"/>
      <c r="Z424" s="367"/>
      <c r="AA424" s="367"/>
    </row>
    <row r="425" spans="2:27" ht="21.75" customHeight="1" x14ac:dyDescent="0.15">
      <c r="B425" s="716">
        <v>419</v>
      </c>
      <c r="C425" s="704" t="s">
        <v>2272</v>
      </c>
      <c r="D425" s="704" t="s">
        <v>2297</v>
      </c>
      <c r="E425" s="704" t="s">
        <v>2298</v>
      </c>
      <c r="F425" s="717" t="s">
        <v>1302</v>
      </c>
      <c r="G425" s="718" t="s">
        <v>370</v>
      </c>
      <c r="H425" s="731">
        <v>661</v>
      </c>
      <c r="I425" s="731">
        <v>60</v>
      </c>
      <c r="J425" s="720" t="s">
        <v>2264</v>
      </c>
      <c r="K425" s="716" t="s">
        <v>370</v>
      </c>
      <c r="L425" s="721">
        <v>57</v>
      </c>
      <c r="M425" s="722">
        <v>57</v>
      </c>
      <c r="N425" s="682">
        <f t="shared" si="11"/>
        <v>-3</v>
      </c>
      <c r="O425" s="758" t="s">
        <v>1430</v>
      </c>
      <c r="P425" s="758" t="s">
        <v>1431</v>
      </c>
      <c r="Q425" s="758" t="s">
        <v>1430</v>
      </c>
      <c r="R425" s="758" t="s">
        <v>1431</v>
      </c>
      <c r="S425" s="714"/>
      <c r="T425" s="362"/>
      <c r="U425" s="363"/>
      <c r="V425" s="651"/>
      <c r="W425" s="651"/>
      <c r="X425" s="651"/>
      <c r="Y425" s="366"/>
      <c r="Z425" s="367"/>
      <c r="AA425" s="367"/>
    </row>
    <row r="426" spans="2:27" ht="21.75" customHeight="1" x14ac:dyDescent="0.15">
      <c r="B426" s="716">
        <v>420</v>
      </c>
      <c r="C426" s="704" t="s">
        <v>2272</v>
      </c>
      <c r="D426" s="704" t="s">
        <v>2297</v>
      </c>
      <c r="E426" s="704" t="s">
        <v>2298</v>
      </c>
      <c r="F426" s="717" t="s">
        <v>1303</v>
      </c>
      <c r="G426" s="718" t="s">
        <v>312</v>
      </c>
      <c r="H426" s="731">
        <v>60</v>
      </c>
      <c r="I426" s="731">
        <v>60</v>
      </c>
      <c r="J426" s="717" t="s">
        <v>1303</v>
      </c>
      <c r="K426" s="718" t="s">
        <v>312</v>
      </c>
      <c r="L426" s="731">
        <v>60</v>
      </c>
      <c r="M426" s="731">
        <v>60</v>
      </c>
      <c r="N426" s="682">
        <f t="shared" si="11"/>
        <v>0</v>
      </c>
      <c r="O426" s="758" t="s">
        <v>447</v>
      </c>
      <c r="P426" s="758" t="s">
        <v>964</v>
      </c>
      <c r="Q426" s="716" t="s">
        <v>447</v>
      </c>
      <c r="R426" s="716" t="s">
        <v>1852</v>
      </c>
      <c r="S426" s="714"/>
      <c r="T426" s="362"/>
      <c r="U426" s="363"/>
      <c r="V426" s="651"/>
      <c r="W426" s="651"/>
      <c r="X426" s="651"/>
      <c r="Y426" s="366"/>
      <c r="Z426" s="367"/>
      <c r="AA426" s="367"/>
    </row>
    <row r="427" spans="2:27" ht="21.75" customHeight="1" x14ac:dyDescent="0.15">
      <c r="B427" s="716">
        <v>421</v>
      </c>
      <c r="C427" s="704" t="s">
        <v>2272</v>
      </c>
      <c r="D427" s="704" t="s">
        <v>2297</v>
      </c>
      <c r="E427" s="704" t="s">
        <v>2298</v>
      </c>
      <c r="F427" s="717" t="s">
        <v>1304</v>
      </c>
      <c r="G427" s="718" t="s">
        <v>370</v>
      </c>
      <c r="H427" s="731">
        <v>1839</v>
      </c>
      <c r="I427" s="731">
        <v>115</v>
      </c>
      <c r="J427" s="720" t="s">
        <v>2097</v>
      </c>
      <c r="K427" s="716" t="s">
        <v>370</v>
      </c>
      <c r="L427" s="721">
        <v>115</v>
      </c>
      <c r="M427" s="722">
        <v>115</v>
      </c>
      <c r="N427" s="682">
        <f t="shared" si="11"/>
        <v>0</v>
      </c>
      <c r="O427" s="758" t="s">
        <v>1432</v>
      </c>
      <c r="P427" s="758" t="s">
        <v>2319</v>
      </c>
      <c r="Q427" s="758" t="s">
        <v>1432</v>
      </c>
      <c r="R427" s="758" t="s">
        <v>2319</v>
      </c>
      <c r="S427" s="714"/>
      <c r="T427" s="362"/>
      <c r="U427" s="363"/>
      <c r="V427" s="651"/>
      <c r="W427" s="651"/>
      <c r="X427" s="651"/>
      <c r="Y427" s="366"/>
      <c r="Z427" s="367"/>
      <c r="AA427" s="367"/>
    </row>
    <row r="428" spans="2:27" ht="21.75" customHeight="1" x14ac:dyDescent="0.15">
      <c r="B428" s="716">
        <v>422</v>
      </c>
      <c r="C428" s="704" t="s">
        <v>2272</v>
      </c>
      <c r="D428" s="704" t="s">
        <v>2297</v>
      </c>
      <c r="E428" s="704" t="s">
        <v>2298</v>
      </c>
      <c r="F428" s="717" t="s">
        <v>1305</v>
      </c>
      <c r="G428" s="718" t="s">
        <v>370</v>
      </c>
      <c r="H428" s="731">
        <v>1788</v>
      </c>
      <c r="I428" s="731">
        <v>451</v>
      </c>
      <c r="J428" s="720" t="s">
        <v>2098</v>
      </c>
      <c r="K428" s="716" t="s">
        <v>370</v>
      </c>
      <c r="L428" s="721">
        <v>464</v>
      </c>
      <c r="M428" s="722">
        <v>464</v>
      </c>
      <c r="N428" s="682">
        <f t="shared" si="11"/>
        <v>13</v>
      </c>
      <c r="O428" s="758" t="s">
        <v>1433</v>
      </c>
      <c r="P428" s="758" t="s">
        <v>1434</v>
      </c>
      <c r="Q428" s="758" t="s">
        <v>1433</v>
      </c>
      <c r="R428" s="758" t="s">
        <v>1434</v>
      </c>
      <c r="S428" s="714"/>
      <c r="T428" s="362"/>
      <c r="U428" s="363"/>
      <c r="V428" s="651"/>
      <c r="W428" s="651"/>
      <c r="X428" s="651"/>
      <c r="Y428" s="366"/>
      <c r="Z428" s="367"/>
      <c r="AA428" s="367"/>
    </row>
    <row r="429" spans="2:27" ht="21.75" customHeight="1" x14ac:dyDescent="0.15">
      <c r="B429" s="716">
        <v>423</v>
      </c>
      <c r="C429" s="704" t="s">
        <v>2272</v>
      </c>
      <c r="D429" s="704" t="s">
        <v>2297</v>
      </c>
      <c r="E429" s="704" t="s">
        <v>2298</v>
      </c>
      <c r="F429" s="717" t="s">
        <v>1306</v>
      </c>
      <c r="G429" s="718" t="s">
        <v>312</v>
      </c>
      <c r="H429" s="731">
        <v>308</v>
      </c>
      <c r="I429" s="731">
        <v>308</v>
      </c>
      <c r="J429" s="717" t="s">
        <v>1306</v>
      </c>
      <c r="K429" s="718" t="s">
        <v>312</v>
      </c>
      <c r="L429" s="731">
        <v>308</v>
      </c>
      <c r="M429" s="731">
        <v>308</v>
      </c>
      <c r="N429" s="682">
        <f t="shared" si="11"/>
        <v>0</v>
      </c>
      <c r="O429" s="758" t="s">
        <v>447</v>
      </c>
      <c r="P429" s="758" t="s">
        <v>964</v>
      </c>
      <c r="Q429" s="716" t="s">
        <v>447</v>
      </c>
      <c r="R429" s="716" t="s">
        <v>1852</v>
      </c>
      <c r="S429" s="714"/>
      <c r="T429" s="362"/>
      <c r="U429" s="363"/>
      <c r="V429" s="651"/>
      <c r="W429" s="651"/>
      <c r="X429" s="651"/>
      <c r="Y429" s="366"/>
      <c r="Z429" s="367"/>
      <c r="AA429" s="367"/>
    </row>
    <row r="430" spans="2:27" ht="21.75" customHeight="1" x14ac:dyDescent="0.15">
      <c r="B430" s="716">
        <v>424</v>
      </c>
      <c r="C430" s="704" t="s">
        <v>2272</v>
      </c>
      <c r="D430" s="704" t="s">
        <v>2297</v>
      </c>
      <c r="E430" s="704" t="s">
        <v>2298</v>
      </c>
      <c r="F430" s="717" t="s">
        <v>1307</v>
      </c>
      <c r="G430" s="718" t="s">
        <v>370</v>
      </c>
      <c r="H430" s="731">
        <v>991</v>
      </c>
      <c r="I430" s="731">
        <v>527</v>
      </c>
      <c r="J430" s="720" t="s">
        <v>2099</v>
      </c>
      <c r="K430" s="716" t="s">
        <v>370</v>
      </c>
      <c r="L430" s="721">
        <v>535</v>
      </c>
      <c r="M430" s="722">
        <v>535</v>
      </c>
      <c r="N430" s="682">
        <f t="shared" si="11"/>
        <v>8</v>
      </c>
      <c r="O430" s="758" t="s">
        <v>827</v>
      </c>
      <c r="P430" s="758" t="s">
        <v>2320</v>
      </c>
      <c r="Q430" s="758" t="s">
        <v>827</v>
      </c>
      <c r="R430" s="758" t="s">
        <v>2320</v>
      </c>
      <c r="S430" s="714"/>
      <c r="T430" s="362"/>
      <c r="U430" s="363"/>
      <c r="V430" s="651"/>
      <c r="W430" s="651"/>
      <c r="X430" s="651"/>
      <c r="Y430" s="366"/>
      <c r="Z430" s="367"/>
      <c r="AA430" s="367"/>
    </row>
    <row r="431" spans="2:27" ht="21.75" customHeight="1" x14ac:dyDescent="0.15">
      <c r="B431" s="716">
        <v>425</v>
      </c>
      <c r="C431" s="704" t="s">
        <v>2272</v>
      </c>
      <c r="D431" s="704" t="s">
        <v>2297</v>
      </c>
      <c r="E431" s="704" t="s">
        <v>2298</v>
      </c>
      <c r="F431" s="717" t="s">
        <v>1308</v>
      </c>
      <c r="G431" s="718" t="s">
        <v>370</v>
      </c>
      <c r="H431" s="731">
        <v>661</v>
      </c>
      <c r="I431" s="731">
        <v>579</v>
      </c>
      <c r="J431" s="720" t="s">
        <v>2100</v>
      </c>
      <c r="K431" s="716" t="s">
        <v>370</v>
      </c>
      <c r="L431" s="721">
        <v>584</v>
      </c>
      <c r="M431" s="722">
        <v>584</v>
      </c>
      <c r="N431" s="682">
        <f t="shared" si="11"/>
        <v>5</v>
      </c>
      <c r="O431" s="758" t="s">
        <v>1435</v>
      </c>
      <c r="P431" s="758" t="s">
        <v>2321</v>
      </c>
      <c r="Q431" s="758" t="s">
        <v>1435</v>
      </c>
      <c r="R431" s="758" t="s">
        <v>2321</v>
      </c>
      <c r="S431" s="714"/>
      <c r="T431" s="362"/>
      <c r="U431" s="363"/>
      <c r="V431" s="651"/>
      <c r="W431" s="651"/>
      <c r="X431" s="651"/>
      <c r="Y431" s="366"/>
      <c r="Z431" s="367"/>
      <c r="AA431" s="367"/>
    </row>
    <row r="432" spans="2:27" ht="21.75" customHeight="1" x14ac:dyDescent="0.15">
      <c r="B432" s="716">
        <v>426</v>
      </c>
      <c r="C432" s="704" t="s">
        <v>2272</v>
      </c>
      <c r="D432" s="704" t="s">
        <v>2297</v>
      </c>
      <c r="E432" s="704" t="s">
        <v>2298</v>
      </c>
      <c r="F432" s="717" t="s">
        <v>1309</v>
      </c>
      <c r="G432" s="718" t="s">
        <v>370</v>
      </c>
      <c r="H432" s="731">
        <v>2373</v>
      </c>
      <c r="I432" s="731">
        <v>34</v>
      </c>
      <c r="J432" s="720" t="s">
        <v>2101</v>
      </c>
      <c r="K432" s="716" t="s">
        <v>370</v>
      </c>
      <c r="L432" s="721">
        <v>36</v>
      </c>
      <c r="M432" s="722">
        <v>36</v>
      </c>
      <c r="N432" s="682">
        <f t="shared" si="11"/>
        <v>2</v>
      </c>
      <c r="O432" s="758" t="s">
        <v>1413</v>
      </c>
      <c r="P432" s="758" t="s">
        <v>1414</v>
      </c>
      <c r="Q432" s="758" t="s">
        <v>1413</v>
      </c>
      <c r="R432" s="758" t="s">
        <v>1414</v>
      </c>
      <c r="S432" s="714"/>
      <c r="T432" s="362"/>
      <c r="U432" s="363"/>
      <c r="V432" s="651"/>
      <c r="W432" s="651"/>
      <c r="X432" s="651"/>
      <c r="Y432" s="366"/>
      <c r="Z432" s="367"/>
      <c r="AA432" s="367"/>
    </row>
    <row r="433" spans="2:27" ht="21.75" customHeight="1" x14ac:dyDescent="0.15">
      <c r="B433" s="716">
        <v>427</v>
      </c>
      <c r="C433" s="704" t="s">
        <v>2272</v>
      </c>
      <c r="D433" s="704" t="s">
        <v>2297</v>
      </c>
      <c r="E433" s="704" t="s">
        <v>2298</v>
      </c>
      <c r="F433" s="717" t="s">
        <v>1310</v>
      </c>
      <c r="G433" s="718" t="s">
        <v>315</v>
      </c>
      <c r="H433" s="731">
        <v>715.6</v>
      </c>
      <c r="I433" s="731">
        <v>411</v>
      </c>
      <c r="J433" s="720" t="s">
        <v>2102</v>
      </c>
      <c r="K433" s="716" t="s">
        <v>315</v>
      </c>
      <c r="L433" s="721">
        <v>415.7</v>
      </c>
      <c r="M433" s="722">
        <v>415.7</v>
      </c>
      <c r="N433" s="682">
        <f t="shared" si="11"/>
        <v>4.6999999999999886</v>
      </c>
      <c r="O433" s="758" t="s">
        <v>1149</v>
      </c>
      <c r="P433" s="758" t="s">
        <v>1436</v>
      </c>
      <c r="Q433" s="758" t="s">
        <v>1413</v>
      </c>
      <c r="R433" s="758" t="s">
        <v>1414</v>
      </c>
      <c r="S433" s="714"/>
      <c r="T433" s="362"/>
      <c r="U433" s="363"/>
      <c r="V433" s="651"/>
      <c r="W433" s="651"/>
      <c r="X433" s="651"/>
      <c r="Y433" s="366"/>
      <c r="Z433" s="367"/>
      <c r="AA433" s="367"/>
    </row>
    <row r="434" spans="2:27" ht="21.75" customHeight="1" x14ac:dyDescent="0.15">
      <c r="B434" s="716">
        <v>428</v>
      </c>
      <c r="C434" s="704" t="s">
        <v>2272</v>
      </c>
      <c r="D434" s="704" t="s">
        <v>2297</v>
      </c>
      <c r="E434" s="704" t="s">
        <v>2298</v>
      </c>
      <c r="F434" s="717" t="s">
        <v>1311</v>
      </c>
      <c r="G434" s="718" t="s">
        <v>184</v>
      </c>
      <c r="H434" s="731">
        <v>2956.4</v>
      </c>
      <c r="I434" s="731">
        <v>205</v>
      </c>
      <c r="J434" s="726" t="s">
        <v>645</v>
      </c>
      <c r="K434" s="716" t="s">
        <v>184</v>
      </c>
      <c r="L434" s="721">
        <v>226.3</v>
      </c>
      <c r="M434" s="722">
        <v>226.3</v>
      </c>
      <c r="N434" s="682">
        <f t="shared" si="11"/>
        <v>21.300000000000011</v>
      </c>
      <c r="O434" s="758" t="s">
        <v>1437</v>
      </c>
      <c r="P434" s="758" t="s">
        <v>1438</v>
      </c>
      <c r="Q434" s="758" t="s">
        <v>1437</v>
      </c>
      <c r="R434" s="758" t="s">
        <v>1438</v>
      </c>
      <c r="S434" s="714"/>
      <c r="T434" s="362"/>
      <c r="U434" s="363"/>
      <c r="V434" s="651"/>
      <c r="W434" s="651"/>
      <c r="X434" s="651"/>
      <c r="Y434" s="366"/>
      <c r="Z434" s="367"/>
      <c r="AA434" s="367"/>
    </row>
    <row r="435" spans="2:27" ht="21.75" customHeight="1" x14ac:dyDescent="0.15">
      <c r="B435" s="716">
        <v>429</v>
      </c>
      <c r="C435" s="704" t="s">
        <v>2272</v>
      </c>
      <c r="D435" s="704" t="s">
        <v>2297</v>
      </c>
      <c r="E435" s="704" t="s">
        <v>2298</v>
      </c>
      <c r="F435" s="717" t="s">
        <v>603</v>
      </c>
      <c r="G435" s="718" t="s">
        <v>184</v>
      </c>
      <c r="H435" s="731">
        <v>2500.9</v>
      </c>
      <c r="I435" s="731">
        <v>417</v>
      </c>
      <c r="J435" s="726" t="s">
        <v>2103</v>
      </c>
      <c r="K435" s="716" t="s">
        <v>184</v>
      </c>
      <c r="L435" s="721">
        <v>456</v>
      </c>
      <c r="M435" s="722">
        <v>456</v>
      </c>
      <c r="N435" s="682">
        <f t="shared" si="11"/>
        <v>39</v>
      </c>
      <c r="O435" s="758" t="s">
        <v>1439</v>
      </c>
      <c r="P435" s="758" t="s">
        <v>1440</v>
      </c>
      <c r="Q435" s="758" t="s">
        <v>1439</v>
      </c>
      <c r="R435" s="758" t="s">
        <v>1440</v>
      </c>
      <c r="S435" s="714"/>
      <c r="T435" s="362"/>
      <c r="U435" s="363"/>
      <c r="V435" s="651"/>
      <c r="W435" s="651"/>
      <c r="X435" s="651"/>
      <c r="Y435" s="366"/>
      <c r="Z435" s="367"/>
      <c r="AA435" s="367"/>
    </row>
    <row r="436" spans="2:27" ht="21.75" customHeight="1" x14ac:dyDescent="0.15">
      <c r="B436" s="716">
        <v>430</v>
      </c>
      <c r="C436" s="704" t="s">
        <v>2272</v>
      </c>
      <c r="D436" s="704" t="s">
        <v>2297</v>
      </c>
      <c r="E436" s="704" t="s">
        <v>2298</v>
      </c>
      <c r="F436" s="717" t="s">
        <v>1312</v>
      </c>
      <c r="G436" s="718" t="s">
        <v>315</v>
      </c>
      <c r="H436" s="731">
        <v>110</v>
      </c>
      <c r="I436" s="731">
        <v>19</v>
      </c>
      <c r="J436" s="720" t="s">
        <v>2104</v>
      </c>
      <c r="K436" s="716" t="s">
        <v>312</v>
      </c>
      <c r="L436" s="721">
        <v>19.899999999999999</v>
      </c>
      <c r="M436" s="722">
        <v>19.899999999999999</v>
      </c>
      <c r="N436" s="682">
        <f t="shared" si="11"/>
        <v>0.89999999999999858</v>
      </c>
      <c r="O436" s="758" t="s">
        <v>90</v>
      </c>
      <c r="P436" s="758" t="s">
        <v>404</v>
      </c>
      <c r="Q436" s="758" t="s">
        <v>90</v>
      </c>
      <c r="R436" s="758" t="s">
        <v>404</v>
      </c>
      <c r="S436" s="714"/>
      <c r="T436" s="362"/>
      <c r="U436" s="363"/>
      <c r="V436" s="651"/>
      <c r="W436" s="651"/>
      <c r="X436" s="651"/>
      <c r="Y436" s="366"/>
      <c r="Z436" s="367"/>
      <c r="AA436" s="367"/>
    </row>
    <row r="437" spans="2:27" ht="21.75" customHeight="1" x14ac:dyDescent="0.15">
      <c r="B437" s="716">
        <v>431</v>
      </c>
      <c r="C437" s="704" t="s">
        <v>2272</v>
      </c>
      <c r="D437" s="704" t="s">
        <v>2297</v>
      </c>
      <c r="E437" s="704" t="s">
        <v>2298</v>
      </c>
      <c r="F437" s="717" t="s">
        <v>1313</v>
      </c>
      <c r="G437" s="718" t="s">
        <v>300</v>
      </c>
      <c r="H437" s="731">
        <v>6671.1</v>
      </c>
      <c r="I437" s="731">
        <v>83</v>
      </c>
      <c r="J437" s="720" t="s">
        <v>2105</v>
      </c>
      <c r="K437" s="716" t="s">
        <v>300</v>
      </c>
      <c r="L437" s="721">
        <v>88.2</v>
      </c>
      <c r="M437" s="722">
        <v>88.2</v>
      </c>
      <c r="N437" s="682">
        <f t="shared" si="11"/>
        <v>5.2000000000000028</v>
      </c>
      <c r="O437" s="758" t="s">
        <v>90</v>
      </c>
      <c r="P437" s="723" t="s">
        <v>91</v>
      </c>
      <c r="Q437" s="758" t="s">
        <v>90</v>
      </c>
      <c r="R437" s="723" t="s">
        <v>91</v>
      </c>
      <c r="S437" s="714"/>
      <c r="T437" s="362"/>
      <c r="U437" s="363"/>
      <c r="V437" s="651"/>
      <c r="W437" s="651"/>
      <c r="X437" s="651"/>
      <c r="Y437" s="366"/>
      <c r="Z437" s="367"/>
      <c r="AA437" s="367"/>
    </row>
    <row r="438" spans="2:27" ht="21.75" customHeight="1" x14ac:dyDescent="0.15">
      <c r="B438" s="716">
        <v>432</v>
      </c>
      <c r="C438" s="704" t="s">
        <v>2272</v>
      </c>
      <c r="D438" s="704" t="s">
        <v>2297</v>
      </c>
      <c r="E438" s="704" t="s">
        <v>2298</v>
      </c>
      <c r="F438" s="717" t="s">
        <v>1314</v>
      </c>
      <c r="G438" s="718" t="s">
        <v>312</v>
      </c>
      <c r="H438" s="731">
        <v>4526.7</v>
      </c>
      <c r="I438" s="731">
        <v>77</v>
      </c>
      <c r="J438" s="720" t="s">
        <v>2106</v>
      </c>
      <c r="K438" s="716" t="s">
        <v>312</v>
      </c>
      <c r="L438" s="721">
        <v>233.1</v>
      </c>
      <c r="M438" s="722">
        <v>233.1</v>
      </c>
      <c r="N438" s="682">
        <f t="shared" si="11"/>
        <v>156.1</v>
      </c>
      <c r="O438" s="758" t="s">
        <v>90</v>
      </c>
      <c r="P438" s="758" t="s">
        <v>404</v>
      </c>
      <c r="Q438" s="758" t="s">
        <v>90</v>
      </c>
      <c r="R438" s="758" t="s">
        <v>404</v>
      </c>
      <c r="S438" s="714"/>
      <c r="T438" s="362"/>
      <c r="U438" s="363"/>
      <c r="V438" s="651"/>
      <c r="W438" s="651"/>
      <c r="X438" s="651"/>
      <c r="Y438" s="366"/>
      <c r="Z438" s="367"/>
      <c r="AA438" s="367"/>
    </row>
    <row r="439" spans="2:27" ht="21.75" customHeight="1" x14ac:dyDescent="0.15">
      <c r="B439" s="716">
        <v>433</v>
      </c>
      <c r="C439" s="704" t="s">
        <v>2272</v>
      </c>
      <c r="D439" s="704" t="s">
        <v>2297</v>
      </c>
      <c r="E439" s="704" t="s">
        <v>2298</v>
      </c>
      <c r="F439" s="717" t="s">
        <v>1315</v>
      </c>
      <c r="G439" s="718" t="s">
        <v>184</v>
      </c>
      <c r="H439" s="731">
        <v>1703.7</v>
      </c>
      <c r="I439" s="731">
        <v>261</v>
      </c>
      <c r="J439" s="726" t="s">
        <v>2107</v>
      </c>
      <c r="K439" s="716" t="s">
        <v>184</v>
      </c>
      <c r="L439" s="721">
        <v>296.60000000000002</v>
      </c>
      <c r="M439" s="722">
        <v>296.60000000000002</v>
      </c>
      <c r="N439" s="682">
        <f t="shared" si="11"/>
        <v>35.600000000000023</v>
      </c>
      <c r="O439" s="758" t="s">
        <v>1442</v>
      </c>
      <c r="P439" s="758" t="s">
        <v>1443</v>
      </c>
      <c r="Q439" s="758" t="s">
        <v>1442</v>
      </c>
      <c r="R439" s="758" t="s">
        <v>1443</v>
      </c>
      <c r="S439" s="714"/>
      <c r="T439" s="362"/>
      <c r="U439" s="363"/>
      <c r="V439" s="651"/>
      <c r="W439" s="651"/>
      <c r="X439" s="651"/>
      <c r="Y439" s="366"/>
      <c r="Z439" s="367"/>
      <c r="AA439" s="367"/>
    </row>
    <row r="440" spans="2:27" ht="21.75" customHeight="1" x14ac:dyDescent="0.15">
      <c r="B440" s="716">
        <v>434</v>
      </c>
      <c r="C440" s="704" t="s">
        <v>2272</v>
      </c>
      <c r="D440" s="704" t="s">
        <v>2297</v>
      </c>
      <c r="E440" s="704" t="s">
        <v>2298</v>
      </c>
      <c r="F440" s="717" t="s">
        <v>1316</v>
      </c>
      <c r="G440" s="718" t="s">
        <v>315</v>
      </c>
      <c r="H440" s="731">
        <v>3325.2</v>
      </c>
      <c r="I440" s="731">
        <v>291</v>
      </c>
      <c r="J440" s="720" t="s">
        <v>2108</v>
      </c>
      <c r="K440" s="716" t="s">
        <v>315</v>
      </c>
      <c r="L440" s="721">
        <v>47.2</v>
      </c>
      <c r="M440" s="722">
        <v>47.2</v>
      </c>
      <c r="N440" s="682">
        <f t="shared" si="11"/>
        <v>-243.8</v>
      </c>
      <c r="O440" s="758" t="s">
        <v>1149</v>
      </c>
      <c r="P440" s="758" t="s">
        <v>1110</v>
      </c>
      <c r="Q440" s="758" t="s">
        <v>1413</v>
      </c>
      <c r="R440" s="758" t="s">
        <v>1414</v>
      </c>
      <c r="S440" s="714"/>
      <c r="T440" s="362"/>
      <c r="U440" s="363"/>
      <c r="V440" s="651"/>
      <c r="W440" s="651"/>
      <c r="X440" s="651"/>
      <c r="Y440" s="366"/>
      <c r="Z440" s="367"/>
      <c r="AA440" s="367"/>
    </row>
    <row r="441" spans="2:27" ht="21.75" customHeight="1" x14ac:dyDescent="0.15">
      <c r="B441" s="716">
        <v>435</v>
      </c>
      <c r="C441" s="704" t="s">
        <v>2272</v>
      </c>
      <c r="D441" s="704" t="s">
        <v>2297</v>
      </c>
      <c r="E441" s="704" t="s">
        <v>2298</v>
      </c>
      <c r="F441" s="717"/>
      <c r="G441" s="718"/>
      <c r="H441" s="731"/>
      <c r="I441" s="731"/>
      <c r="J441" s="720" t="s">
        <v>2109</v>
      </c>
      <c r="K441" s="716" t="s">
        <v>315</v>
      </c>
      <c r="L441" s="721">
        <v>292.10000000000002</v>
      </c>
      <c r="M441" s="722">
        <v>292.10000000000002</v>
      </c>
      <c r="N441" s="682">
        <f t="shared" si="11"/>
        <v>292.10000000000002</v>
      </c>
      <c r="O441" s="758"/>
      <c r="P441" s="758"/>
      <c r="Q441" s="758" t="s">
        <v>1413</v>
      </c>
      <c r="R441" s="758" t="s">
        <v>1414</v>
      </c>
      <c r="S441" s="714"/>
      <c r="T441" s="362"/>
      <c r="U441" s="363"/>
      <c r="V441" s="651"/>
      <c r="W441" s="651"/>
      <c r="X441" s="651"/>
      <c r="Y441" s="366"/>
      <c r="Z441" s="367"/>
      <c r="AA441" s="367"/>
    </row>
    <row r="442" spans="2:27" ht="21.75" customHeight="1" x14ac:dyDescent="0.15">
      <c r="B442" s="716">
        <v>436</v>
      </c>
      <c r="C442" s="704" t="s">
        <v>2272</v>
      </c>
      <c r="D442" s="704" t="s">
        <v>2297</v>
      </c>
      <c r="E442" s="704" t="s">
        <v>2298</v>
      </c>
      <c r="F442" s="717" t="s">
        <v>510</v>
      </c>
      <c r="G442" s="718" t="s">
        <v>184</v>
      </c>
      <c r="H442" s="731">
        <v>1339.1</v>
      </c>
      <c r="I442" s="731">
        <v>67</v>
      </c>
      <c r="J442" s="726" t="s">
        <v>2110</v>
      </c>
      <c r="K442" s="716" t="s">
        <v>184</v>
      </c>
      <c r="L442" s="721">
        <v>73</v>
      </c>
      <c r="M442" s="722">
        <v>73</v>
      </c>
      <c r="N442" s="682">
        <f t="shared" si="11"/>
        <v>6</v>
      </c>
      <c r="O442" s="758" t="s">
        <v>1444</v>
      </c>
      <c r="P442" s="758" t="s">
        <v>2322</v>
      </c>
      <c r="Q442" s="758" t="s">
        <v>1444</v>
      </c>
      <c r="R442" s="758" t="s">
        <v>2322</v>
      </c>
      <c r="S442" s="714"/>
      <c r="T442" s="362"/>
      <c r="U442" s="363"/>
      <c r="V442" s="651"/>
      <c r="W442" s="651"/>
      <c r="X442" s="651"/>
      <c r="Y442" s="366"/>
      <c r="Z442" s="367"/>
      <c r="AA442" s="367"/>
    </row>
    <row r="443" spans="2:27" ht="21.75" customHeight="1" x14ac:dyDescent="0.15">
      <c r="B443" s="716">
        <v>437</v>
      </c>
      <c r="C443" s="704" t="s">
        <v>2272</v>
      </c>
      <c r="D443" s="704" t="s">
        <v>2297</v>
      </c>
      <c r="E443" s="704" t="s">
        <v>2298</v>
      </c>
      <c r="F443" s="717" t="s">
        <v>1317</v>
      </c>
      <c r="G443" s="718" t="s">
        <v>184</v>
      </c>
      <c r="H443" s="731">
        <v>3167.8</v>
      </c>
      <c r="I443" s="731">
        <v>265</v>
      </c>
      <c r="J443" s="726" t="s">
        <v>2111</v>
      </c>
      <c r="K443" s="716" t="s">
        <v>184</v>
      </c>
      <c r="L443" s="721">
        <v>132.1</v>
      </c>
      <c r="M443" s="722">
        <v>132.1</v>
      </c>
      <c r="N443" s="682">
        <f t="shared" si="11"/>
        <v>-132.9</v>
      </c>
      <c r="O443" s="758" t="s">
        <v>967</v>
      </c>
      <c r="P443" s="758" t="s">
        <v>968</v>
      </c>
      <c r="Q443" s="758" t="s">
        <v>967</v>
      </c>
      <c r="R443" s="758" t="s">
        <v>968</v>
      </c>
      <c r="S443" s="714"/>
      <c r="T443" s="362"/>
      <c r="U443" s="363"/>
      <c r="V443" s="651"/>
      <c r="W443" s="651"/>
      <c r="X443" s="651"/>
      <c r="Y443" s="366"/>
      <c r="Z443" s="367"/>
      <c r="AA443" s="367"/>
    </row>
    <row r="444" spans="2:27" ht="21.75" customHeight="1" x14ac:dyDescent="0.15">
      <c r="B444" s="716">
        <v>438</v>
      </c>
      <c r="C444" s="704" t="s">
        <v>2272</v>
      </c>
      <c r="D444" s="704" t="s">
        <v>2297</v>
      </c>
      <c r="E444" s="704" t="s">
        <v>2298</v>
      </c>
      <c r="F444" s="717" t="s">
        <v>1318</v>
      </c>
      <c r="G444" s="718" t="s">
        <v>184</v>
      </c>
      <c r="H444" s="731">
        <v>2288.8000000000002</v>
      </c>
      <c r="I444" s="731">
        <v>1</v>
      </c>
      <c r="J444" s="720"/>
      <c r="K444" s="716"/>
      <c r="L444" s="721"/>
      <c r="M444" s="722"/>
      <c r="N444" s="682">
        <f t="shared" si="11"/>
        <v>-1</v>
      </c>
      <c r="O444" s="758" t="s">
        <v>1445</v>
      </c>
      <c r="P444" s="758" t="s">
        <v>1147</v>
      </c>
      <c r="Q444" s="716"/>
      <c r="R444" s="716"/>
      <c r="S444" s="714" t="s">
        <v>2299</v>
      </c>
      <c r="T444" s="362"/>
      <c r="U444" s="363"/>
      <c r="V444" s="651"/>
      <c r="W444" s="651"/>
      <c r="X444" s="651"/>
      <c r="Y444" s="366"/>
      <c r="Z444" s="367"/>
      <c r="AA444" s="367"/>
    </row>
    <row r="445" spans="2:27" ht="21.75" customHeight="1" x14ac:dyDescent="0.15">
      <c r="B445" s="716">
        <v>439</v>
      </c>
      <c r="C445" s="704" t="s">
        <v>2272</v>
      </c>
      <c r="D445" s="704" t="s">
        <v>2297</v>
      </c>
      <c r="E445" s="704" t="s">
        <v>2298</v>
      </c>
      <c r="F445" s="717" t="s">
        <v>1319</v>
      </c>
      <c r="G445" s="718" t="s">
        <v>321</v>
      </c>
      <c r="H445" s="731">
        <v>2129</v>
      </c>
      <c r="I445" s="731">
        <v>39</v>
      </c>
      <c r="J445" s="726" t="s">
        <v>2112</v>
      </c>
      <c r="K445" s="716" t="s">
        <v>321</v>
      </c>
      <c r="L445" s="721">
        <v>34</v>
      </c>
      <c r="M445" s="722">
        <v>34</v>
      </c>
      <c r="N445" s="682">
        <f t="shared" si="11"/>
        <v>-5</v>
      </c>
      <c r="O445" s="758" t="s">
        <v>1446</v>
      </c>
      <c r="P445" s="758" t="s">
        <v>2323</v>
      </c>
      <c r="Q445" s="758" t="s">
        <v>1446</v>
      </c>
      <c r="R445" s="758" t="s">
        <v>2323</v>
      </c>
      <c r="S445" s="714"/>
      <c r="T445" s="362"/>
      <c r="U445" s="363"/>
      <c r="V445" s="651"/>
      <c r="W445" s="651"/>
      <c r="X445" s="651"/>
      <c r="Y445" s="366"/>
      <c r="Z445" s="367"/>
      <c r="AA445" s="367"/>
    </row>
    <row r="446" spans="2:27" ht="21.75" customHeight="1" x14ac:dyDescent="0.15">
      <c r="B446" s="716">
        <v>440</v>
      </c>
      <c r="C446" s="704" t="s">
        <v>2272</v>
      </c>
      <c r="D446" s="704" t="s">
        <v>2297</v>
      </c>
      <c r="E446" s="704" t="s">
        <v>2298</v>
      </c>
      <c r="F446" s="717" t="s">
        <v>1320</v>
      </c>
      <c r="G446" s="718" t="s">
        <v>312</v>
      </c>
      <c r="H446" s="731">
        <v>326</v>
      </c>
      <c r="I446" s="731">
        <v>30</v>
      </c>
      <c r="J446" s="720" t="s">
        <v>2265</v>
      </c>
      <c r="K446" s="716" t="s">
        <v>312</v>
      </c>
      <c r="L446" s="721">
        <v>33</v>
      </c>
      <c r="M446" s="722">
        <v>33</v>
      </c>
      <c r="N446" s="682">
        <f t="shared" si="11"/>
        <v>3</v>
      </c>
      <c r="O446" s="758" t="s">
        <v>90</v>
      </c>
      <c r="P446" s="723" t="s">
        <v>91</v>
      </c>
      <c r="Q446" s="758" t="s">
        <v>90</v>
      </c>
      <c r="R446" s="723" t="s">
        <v>91</v>
      </c>
      <c r="S446" s="714"/>
      <c r="T446" s="362"/>
      <c r="U446" s="363"/>
      <c r="V446" s="651"/>
      <c r="W446" s="651"/>
      <c r="X446" s="651"/>
      <c r="Y446" s="366"/>
      <c r="Z446" s="367"/>
      <c r="AA446" s="367"/>
    </row>
    <row r="447" spans="2:27" ht="21.75" customHeight="1" x14ac:dyDescent="0.15">
      <c r="B447" s="716">
        <v>441</v>
      </c>
      <c r="C447" s="704" t="s">
        <v>2272</v>
      </c>
      <c r="D447" s="704" t="s">
        <v>2297</v>
      </c>
      <c r="E447" s="704" t="s">
        <v>2298</v>
      </c>
      <c r="F447" s="705"/>
      <c r="G447" s="706"/>
      <c r="H447" s="742"/>
      <c r="I447" s="743"/>
      <c r="J447" s="720" t="s">
        <v>2048</v>
      </c>
      <c r="K447" s="716" t="s">
        <v>184</v>
      </c>
      <c r="L447" s="721">
        <v>2</v>
      </c>
      <c r="M447" s="722">
        <v>2</v>
      </c>
      <c r="N447" s="682">
        <f t="shared" si="11"/>
        <v>2</v>
      </c>
      <c r="O447" s="758"/>
      <c r="P447" s="758"/>
      <c r="Q447" s="716" t="s">
        <v>1372</v>
      </c>
      <c r="R447" s="716" t="s">
        <v>1348</v>
      </c>
      <c r="S447" s="714"/>
      <c r="T447" s="362"/>
      <c r="U447" s="363"/>
      <c r="V447" s="651"/>
      <c r="W447" s="651"/>
      <c r="X447" s="651"/>
      <c r="Y447" s="366"/>
      <c r="Z447" s="367"/>
      <c r="AA447" s="367"/>
    </row>
    <row r="448" spans="2:27" ht="21.75" customHeight="1" x14ac:dyDescent="0.15">
      <c r="B448" s="716">
        <v>442</v>
      </c>
      <c r="C448" s="704" t="s">
        <v>2272</v>
      </c>
      <c r="D448" s="704" t="s">
        <v>2297</v>
      </c>
      <c r="E448" s="704" t="s">
        <v>2324</v>
      </c>
      <c r="F448" s="705" t="s">
        <v>1013</v>
      </c>
      <c r="G448" s="706" t="s">
        <v>370</v>
      </c>
      <c r="H448" s="707">
        <v>2096</v>
      </c>
      <c r="I448" s="707">
        <v>1062</v>
      </c>
      <c r="J448" s="708" t="s">
        <v>2113</v>
      </c>
      <c r="K448" s="704" t="s">
        <v>370</v>
      </c>
      <c r="L448" s="709">
        <v>1101</v>
      </c>
      <c r="M448" s="710">
        <v>1101</v>
      </c>
      <c r="N448" s="626">
        <f>M448-I448</f>
        <v>39</v>
      </c>
      <c r="O448" s="711" t="s">
        <v>2277</v>
      </c>
      <c r="P448" s="715" t="s">
        <v>1110</v>
      </c>
      <c r="Q448" s="713" t="s">
        <v>2115</v>
      </c>
      <c r="R448" s="713" t="s">
        <v>2114</v>
      </c>
      <c r="S448" s="714"/>
      <c r="U448" s="363"/>
      <c r="V448" s="651"/>
      <c r="W448" s="651"/>
      <c r="X448" s="651"/>
      <c r="Y448" s="366"/>
      <c r="Z448" s="367"/>
      <c r="AA448" s="367"/>
    </row>
    <row r="449" spans="2:27" ht="21.75" customHeight="1" x14ac:dyDescent="0.15">
      <c r="B449" s="716">
        <v>443</v>
      </c>
      <c r="C449" s="704" t="s">
        <v>2272</v>
      </c>
      <c r="D449" s="704" t="s">
        <v>2297</v>
      </c>
      <c r="E449" s="704" t="s">
        <v>2324</v>
      </c>
      <c r="F449" s="705" t="s">
        <v>1014</v>
      </c>
      <c r="G449" s="706" t="s">
        <v>312</v>
      </c>
      <c r="H449" s="707">
        <v>160</v>
      </c>
      <c r="I449" s="707">
        <v>133</v>
      </c>
      <c r="J449" s="708" t="s">
        <v>1014</v>
      </c>
      <c r="K449" s="704" t="s">
        <v>312</v>
      </c>
      <c r="L449" s="709">
        <v>160</v>
      </c>
      <c r="M449" s="710">
        <v>160</v>
      </c>
      <c r="N449" s="626">
        <f>M449-I449</f>
        <v>27</v>
      </c>
      <c r="O449" s="711" t="s">
        <v>1149</v>
      </c>
      <c r="P449" s="715" t="s">
        <v>1110</v>
      </c>
      <c r="Q449" s="713" t="s">
        <v>2115</v>
      </c>
      <c r="R449" s="704" t="s">
        <v>2114</v>
      </c>
      <c r="S449" s="714"/>
      <c r="U449" s="363"/>
      <c r="V449" s="651"/>
      <c r="W449" s="651"/>
      <c r="X449" s="651"/>
      <c r="Y449" s="366"/>
      <c r="Z449" s="367"/>
      <c r="AA449" s="367"/>
    </row>
    <row r="450" spans="2:27" ht="21.75" customHeight="1" x14ac:dyDescent="0.15">
      <c r="B450" s="716">
        <v>444</v>
      </c>
      <c r="C450" s="704" t="s">
        <v>2272</v>
      </c>
      <c r="D450" s="704" t="s">
        <v>2297</v>
      </c>
      <c r="E450" s="704" t="s">
        <v>2324</v>
      </c>
      <c r="F450" s="705" t="s">
        <v>1015</v>
      </c>
      <c r="G450" s="706" t="s">
        <v>312</v>
      </c>
      <c r="H450" s="707">
        <v>36</v>
      </c>
      <c r="I450" s="707">
        <v>27</v>
      </c>
      <c r="J450" s="704" t="s">
        <v>1015</v>
      </c>
      <c r="K450" s="704" t="s">
        <v>312</v>
      </c>
      <c r="L450" s="709">
        <v>36</v>
      </c>
      <c r="M450" s="710">
        <v>36</v>
      </c>
      <c r="N450" s="626">
        <f t="shared" ref="N450:N513" si="12">M450-I450</f>
        <v>9</v>
      </c>
      <c r="O450" s="715" t="s">
        <v>447</v>
      </c>
      <c r="P450" s="715" t="s">
        <v>964</v>
      </c>
      <c r="Q450" s="713" t="s">
        <v>447</v>
      </c>
      <c r="R450" s="713" t="s">
        <v>1852</v>
      </c>
      <c r="S450" s="714"/>
      <c r="U450" s="363"/>
      <c r="V450" s="651"/>
      <c r="W450" s="651"/>
      <c r="X450" s="651"/>
      <c r="Y450" s="366"/>
      <c r="Z450" s="367"/>
      <c r="AA450" s="367"/>
    </row>
    <row r="451" spans="2:27" ht="21.75" customHeight="1" x14ac:dyDescent="0.15">
      <c r="B451" s="716">
        <v>445</v>
      </c>
      <c r="C451" s="704" t="s">
        <v>2272</v>
      </c>
      <c r="D451" s="704" t="s">
        <v>2297</v>
      </c>
      <c r="E451" s="704" t="s">
        <v>2324</v>
      </c>
      <c r="F451" s="705" t="s">
        <v>1016</v>
      </c>
      <c r="G451" s="706" t="s">
        <v>312</v>
      </c>
      <c r="H451" s="707">
        <v>23</v>
      </c>
      <c r="I451" s="707">
        <v>23</v>
      </c>
      <c r="J451" s="708" t="s">
        <v>1016</v>
      </c>
      <c r="K451" s="704" t="s">
        <v>312</v>
      </c>
      <c r="L451" s="709">
        <v>23</v>
      </c>
      <c r="M451" s="710">
        <v>23</v>
      </c>
      <c r="N451" s="626">
        <f t="shared" si="12"/>
        <v>0</v>
      </c>
      <c r="O451" s="715" t="s">
        <v>447</v>
      </c>
      <c r="P451" s="715" t="s">
        <v>964</v>
      </c>
      <c r="Q451" s="713" t="s">
        <v>447</v>
      </c>
      <c r="R451" s="713" t="s">
        <v>1852</v>
      </c>
      <c r="S451" s="714"/>
      <c r="U451" s="363"/>
      <c r="V451" s="651"/>
      <c r="W451" s="651"/>
      <c r="X451" s="651"/>
      <c r="Y451" s="366"/>
      <c r="Z451" s="367"/>
      <c r="AA451" s="367"/>
    </row>
    <row r="452" spans="2:27" ht="21.75" customHeight="1" x14ac:dyDescent="0.15">
      <c r="B452" s="716">
        <v>446</v>
      </c>
      <c r="C452" s="704" t="s">
        <v>2272</v>
      </c>
      <c r="D452" s="704" t="s">
        <v>2297</v>
      </c>
      <c r="E452" s="704" t="s">
        <v>2324</v>
      </c>
      <c r="F452" s="705" t="s">
        <v>1017</v>
      </c>
      <c r="G452" s="706" t="s">
        <v>312</v>
      </c>
      <c r="H452" s="707">
        <v>6187</v>
      </c>
      <c r="I452" s="707">
        <v>20</v>
      </c>
      <c r="J452" s="708" t="s">
        <v>2116</v>
      </c>
      <c r="K452" s="704" t="s">
        <v>312</v>
      </c>
      <c r="L452" s="709">
        <v>53</v>
      </c>
      <c r="M452" s="710">
        <v>53</v>
      </c>
      <c r="N452" s="626">
        <f t="shared" si="12"/>
        <v>33</v>
      </c>
      <c r="O452" s="715" t="s">
        <v>90</v>
      </c>
      <c r="P452" s="715" t="s">
        <v>91</v>
      </c>
      <c r="Q452" s="704" t="s">
        <v>90</v>
      </c>
      <c r="R452" s="704" t="s">
        <v>91</v>
      </c>
      <c r="S452" s="714"/>
      <c r="U452" s="363"/>
      <c r="V452" s="651"/>
      <c r="W452" s="651"/>
      <c r="X452" s="651"/>
      <c r="Y452" s="366"/>
      <c r="Z452" s="367"/>
      <c r="AA452" s="367"/>
    </row>
    <row r="453" spans="2:27" ht="21.75" customHeight="1" x14ac:dyDescent="0.15">
      <c r="B453" s="716">
        <v>447</v>
      </c>
      <c r="C453" s="704" t="s">
        <v>2272</v>
      </c>
      <c r="D453" s="704" t="s">
        <v>2297</v>
      </c>
      <c r="E453" s="704" t="s">
        <v>2324</v>
      </c>
      <c r="F453" s="705" t="s">
        <v>1018</v>
      </c>
      <c r="G453" s="706" t="s">
        <v>321</v>
      </c>
      <c r="H453" s="707">
        <v>271</v>
      </c>
      <c r="I453" s="707">
        <v>271</v>
      </c>
      <c r="J453" s="708" t="s">
        <v>1018</v>
      </c>
      <c r="K453" s="704" t="s">
        <v>321</v>
      </c>
      <c r="L453" s="709">
        <v>271</v>
      </c>
      <c r="M453" s="710">
        <v>271</v>
      </c>
      <c r="N453" s="626">
        <f t="shared" si="12"/>
        <v>0</v>
      </c>
      <c r="O453" s="715" t="s">
        <v>1111</v>
      </c>
      <c r="P453" s="715" t="s">
        <v>1112</v>
      </c>
      <c r="Q453" s="715" t="s">
        <v>1111</v>
      </c>
      <c r="R453" s="715" t="s">
        <v>1112</v>
      </c>
      <c r="S453" s="714"/>
      <c r="U453" s="363"/>
      <c r="V453" s="651"/>
      <c r="W453" s="651"/>
      <c r="X453" s="651"/>
      <c r="Y453" s="366"/>
      <c r="Z453" s="367"/>
      <c r="AA453" s="367"/>
    </row>
    <row r="454" spans="2:27" ht="21.75" customHeight="1" x14ac:dyDescent="0.15">
      <c r="B454" s="716">
        <v>448</v>
      </c>
      <c r="C454" s="704" t="s">
        <v>2272</v>
      </c>
      <c r="D454" s="704" t="s">
        <v>2297</v>
      </c>
      <c r="E454" s="704" t="s">
        <v>2324</v>
      </c>
      <c r="F454" s="705" t="s">
        <v>1019</v>
      </c>
      <c r="G454" s="706" t="s">
        <v>396</v>
      </c>
      <c r="H454" s="707">
        <v>417</v>
      </c>
      <c r="I454" s="707">
        <v>417</v>
      </c>
      <c r="J454" s="735" t="s">
        <v>1019</v>
      </c>
      <c r="K454" s="704" t="s">
        <v>396</v>
      </c>
      <c r="L454" s="709">
        <v>417</v>
      </c>
      <c r="M454" s="710">
        <v>417</v>
      </c>
      <c r="N454" s="626">
        <f t="shared" si="12"/>
        <v>0</v>
      </c>
      <c r="O454" s="715" t="s">
        <v>1111</v>
      </c>
      <c r="P454" s="715" t="s">
        <v>1112</v>
      </c>
      <c r="Q454" s="715" t="s">
        <v>1111</v>
      </c>
      <c r="R454" s="715" t="s">
        <v>1112</v>
      </c>
      <c r="S454" s="714"/>
      <c r="U454" s="363"/>
      <c r="V454" s="651"/>
      <c r="W454" s="651"/>
      <c r="X454" s="651"/>
      <c r="Y454" s="366"/>
      <c r="Z454" s="367"/>
      <c r="AA454" s="367"/>
    </row>
    <row r="455" spans="2:27" ht="21.75" customHeight="1" x14ac:dyDescent="0.15">
      <c r="B455" s="716">
        <v>449</v>
      </c>
      <c r="C455" s="704" t="s">
        <v>2272</v>
      </c>
      <c r="D455" s="704" t="s">
        <v>2297</v>
      </c>
      <c r="E455" s="704" t="s">
        <v>2324</v>
      </c>
      <c r="F455" s="705" t="s">
        <v>1020</v>
      </c>
      <c r="G455" s="706" t="s">
        <v>321</v>
      </c>
      <c r="H455" s="707">
        <v>278</v>
      </c>
      <c r="I455" s="707">
        <v>259</v>
      </c>
      <c r="J455" s="735" t="s">
        <v>1020</v>
      </c>
      <c r="K455" s="704" t="s">
        <v>321</v>
      </c>
      <c r="L455" s="709">
        <v>278</v>
      </c>
      <c r="M455" s="710">
        <v>278</v>
      </c>
      <c r="N455" s="626">
        <f t="shared" si="12"/>
        <v>19</v>
      </c>
      <c r="O455" s="715" t="s">
        <v>1111</v>
      </c>
      <c r="P455" s="715" t="s">
        <v>1113</v>
      </c>
      <c r="Q455" s="715" t="s">
        <v>1111</v>
      </c>
      <c r="R455" s="715" t="s">
        <v>1113</v>
      </c>
      <c r="S455" s="714"/>
      <c r="U455" s="363"/>
      <c r="V455" s="651"/>
      <c r="W455" s="651"/>
      <c r="X455" s="651"/>
      <c r="Y455" s="366"/>
      <c r="Z455" s="367"/>
      <c r="AA455" s="367"/>
    </row>
    <row r="456" spans="2:27" ht="21.75" customHeight="1" x14ac:dyDescent="0.15">
      <c r="B456" s="716">
        <v>450</v>
      </c>
      <c r="C456" s="704" t="s">
        <v>2272</v>
      </c>
      <c r="D456" s="704" t="s">
        <v>2297</v>
      </c>
      <c r="E456" s="704" t="s">
        <v>2324</v>
      </c>
      <c r="F456" s="705" t="s">
        <v>1021</v>
      </c>
      <c r="G456" s="706" t="s">
        <v>396</v>
      </c>
      <c r="H456" s="707">
        <v>57</v>
      </c>
      <c r="I456" s="707">
        <v>57</v>
      </c>
      <c r="J456" s="705" t="s">
        <v>1021</v>
      </c>
      <c r="K456" s="706" t="s">
        <v>396</v>
      </c>
      <c r="L456" s="707">
        <v>57</v>
      </c>
      <c r="M456" s="707">
        <v>57</v>
      </c>
      <c r="N456" s="626">
        <f t="shared" si="12"/>
        <v>0</v>
      </c>
      <c r="O456" s="715" t="s">
        <v>1111</v>
      </c>
      <c r="P456" s="715" t="s">
        <v>1113</v>
      </c>
      <c r="Q456" s="715" t="s">
        <v>1111</v>
      </c>
      <c r="R456" s="715" t="s">
        <v>1113</v>
      </c>
      <c r="S456" s="714"/>
      <c r="U456" s="363"/>
      <c r="V456" s="651"/>
      <c r="W456" s="651"/>
      <c r="X456" s="651"/>
      <c r="Y456" s="366"/>
      <c r="Z456" s="367"/>
      <c r="AA456" s="367"/>
    </row>
    <row r="457" spans="2:27" ht="21.75" customHeight="1" x14ac:dyDescent="0.15">
      <c r="B457" s="716">
        <v>451</v>
      </c>
      <c r="C457" s="704" t="s">
        <v>2272</v>
      </c>
      <c r="D457" s="704" t="s">
        <v>2297</v>
      </c>
      <c r="E457" s="704" t="s">
        <v>2324</v>
      </c>
      <c r="F457" s="705" t="s">
        <v>1022</v>
      </c>
      <c r="G457" s="706" t="s">
        <v>315</v>
      </c>
      <c r="H457" s="707">
        <v>2458.6</v>
      </c>
      <c r="I457" s="707">
        <v>179</v>
      </c>
      <c r="J457" s="708" t="s">
        <v>2117</v>
      </c>
      <c r="K457" s="704" t="s">
        <v>315</v>
      </c>
      <c r="L457" s="709">
        <v>177.8</v>
      </c>
      <c r="M457" s="710">
        <v>177.8</v>
      </c>
      <c r="N457" s="626">
        <f t="shared" si="12"/>
        <v>-1.1999999999999886</v>
      </c>
      <c r="O457" s="715" t="s">
        <v>1109</v>
      </c>
      <c r="P457" s="715" t="s">
        <v>1110</v>
      </c>
      <c r="Q457" s="713" t="s">
        <v>2115</v>
      </c>
      <c r="R457" s="704" t="s">
        <v>2114</v>
      </c>
      <c r="S457" s="714"/>
      <c r="U457" s="363"/>
      <c r="V457" s="651"/>
      <c r="W457" s="651"/>
      <c r="X457" s="651"/>
      <c r="Y457" s="366"/>
      <c r="Z457" s="367"/>
      <c r="AA457" s="367"/>
    </row>
    <row r="458" spans="2:27" ht="21.75" customHeight="1" x14ac:dyDescent="0.15">
      <c r="B458" s="716">
        <v>452</v>
      </c>
      <c r="C458" s="704" t="s">
        <v>2272</v>
      </c>
      <c r="D458" s="704" t="s">
        <v>2297</v>
      </c>
      <c r="E458" s="704" t="s">
        <v>2324</v>
      </c>
      <c r="F458" s="705" t="s">
        <v>1023</v>
      </c>
      <c r="G458" s="706" t="s">
        <v>312</v>
      </c>
      <c r="H458" s="707">
        <v>3432.3</v>
      </c>
      <c r="I458" s="707">
        <v>198</v>
      </c>
      <c r="J458" s="708" t="s">
        <v>2118</v>
      </c>
      <c r="K458" s="704" t="s">
        <v>312</v>
      </c>
      <c r="L458" s="709">
        <v>195.2</v>
      </c>
      <c r="M458" s="710">
        <v>195.2</v>
      </c>
      <c r="N458" s="626">
        <f t="shared" si="12"/>
        <v>-2.8000000000000114</v>
      </c>
      <c r="O458" s="711" t="s">
        <v>90</v>
      </c>
      <c r="P458" s="715" t="s">
        <v>404</v>
      </c>
      <c r="Q458" s="711" t="s">
        <v>90</v>
      </c>
      <c r="R458" s="715" t="s">
        <v>404</v>
      </c>
      <c r="S458" s="714"/>
      <c r="U458" s="363"/>
      <c r="V458" s="651"/>
      <c r="W458" s="651"/>
      <c r="X458" s="651"/>
      <c r="Y458" s="366"/>
      <c r="Z458" s="367"/>
      <c r="AA458" s="367"/>
    </row>
    <row r="459" spans="2:27" ht="21.75" customHeight="1" x14ac:dyDescent="0.15">
      <c r="B459" s="716">
        <v>453</v>
      </c>
      <c r="C459" s="704" t="s">
        <v>2272</v>
      </c>
      <c r="D459" s="704" t="s">
        <v>2297</v>
      </c>
      <c r="E459" s="704" t="s">
        <v>2324</v>
      </c>
      <c r="F459" s="705"/>
      <c r="G459" s="706"/>
      <c r="H459" s="707"/>
      <c r="I459" s="707"/>
      <c r="J459" s="708" t="s">
        <v>2119</v>
      </c>
      <c r="K459" s="704" t="s">
        <v>312</v>
      </c>
      <c r="L459" s="709">
        <v>139</v>
      </c>
      <c r="M459" s="710">
        <v>139</v>
      </c>
      <c r="N459" s="626">
        <f t="shared" si="12"/>
        <v>139</v>
      </c>
      <c r="O459" s="711"/>
      <c r="P459" s="715"/>
      <c r="Q459" s="711" t="s">
        <v>90</v>
      </c>
      <c r="R459" s="715" t="s">
        <v>404</v>
      </c>
      <c r="S459" s="714"/>
      <c r="U459" s="363"/>
      <c r="V459" s="651"/>
      <c r="W459" s="651"/>
      <c r="X459" s="651"/>
      <c r="Y459" s="366"/>
      <c r="Z459" s="367"/>
      <c r="AA459" s="367"/>
    </row>
    <row r="460" spans="2:27" ht="21.75" customHeight="1" x14ac:dyDescent="0.15">
      <c r="B460" s="716">
        <v>454</v>
      </c>
      <c r="C460" s="704" t="s">
        <v>2272</v>
      </c>
      <c r="D460" s="704" t="s">
        <v>2297</v>
      </c>
      <c r="E460" s="704" t="s">
        <v>2324</v>
      </c>
      <c r="F460" s="705" t="s">
        <v>1024</v>
      </c>
      <c r="G460" s="706" t="s">
        <v>395</v>
      </c>
      <c r="H460" s="707">
        <v>13507</v>
      </c>
      <c r="I460" s="707">
        <v>18</v>
      </c>
      <c r="J460" s="708"/>
      <c r="K460" s="704"/>
      <c r="L460" s="709"/>
      <c r="M460" s="710"/>
      <c r="N460" s="626">
        <f t="shared" si="12"/>
        <v>-18</v>
      </c>
      <c r="O460" s="711" t="s">
        <v>1114</v>
      </c>
      <c r="P460" s="715" t="s">
        <v>1115</v>
      </c>
      <c r="Q460" s="704"/>
      <c r="R460" s="704"/>
      <c r="S460" s="714" t="s">
        <v>2299</v>
      </c>
      <c r="U460" s="363"/>
      <c r="V460" s="651"/>
      <c r="W460" s="651"/>
      <c r="X460" s="651"/>
      <c r="Y460" s="366"/>
      <c r="Z460" s="367"/>
      <c r="AA460" s="367"/>
    </row>
    <row r="461" spans="2:27" ht="21.75" customHeight="1" x14ac:dyDescent="0.15">
      <c r="B461" s="716">
        <v>455</v>
      </c>
      <c r="C461" s="704" t="s">
        <v>2272</v>
      </c>
      <c r="D461" s="704" t="s">
        <v>2297</v>
      </c>
      <c r="E461" s="704" t="s">
        <v>2324</v>
      </c>
      <c r="F461" s="705" t="s">
        <v>1025</v>
      </c>
      <c r="G461" s="706" t="s">
        <v>395</v>
      </c>
      <c r="H461" s="707">
        <v>165</v>
      </c>
      <c r="I461" s="707">
        <v>20</v>
      </c>
      <c r="J461" s="735"/>
      <c r="K461" s="704"/>
      <c r="L461" s="709"/>
      <c r="M461" s="710"/>
      <c r="N461" s="626">
        <f t="shared" si="12"/>
        <v>-20</v>
      </c>
      <c r="O461" s="711" t="s">
        <v>1114</v>
      </c>
      <c r="P461" s="715" t="s">
        <v>1115</v>
      </c>
      <c r="Q461" s="704"/>
      <c r="R461" s="704"/>
      <c r="S461" s="714" t="s">
        <v>2299</v>
      </c>
      <c r="U461" s="363"/>
      <c r="V461" s="651"/>
      <c r="W461" s="651"/>
      <c r="X461" s="651"/>
      <c r="Y461" s="366"/>
      <c r="Z461" s="367"/>
      <c r="AA461" s="367"/>
    </row>
    <row r="462" spans="2:27" ht="21.75" customHeight="1" x14ac:dyDescent="0.15">
      <c r="B462" s="716">
        <v>456</v>
      </c>
      <c r="C462" s="704" t="s">
        <v>2272</v>
      </c>
      <c r="D462" s="704" t="s">
        <v>2297</v>
      </c>
      <c r="E462" s="704" t="s">
        <v>2324</v>
      </c>
      <c r="F462" s="705" t="s">
        <v>1026</v>
      </c>
      <c r="G462" s="706" t="s">
        <v>312</v>
      </c>
      <c r="H462" s="707">
        <v>100</v>
      </c>
      <c r="I462" s="707">
        <v>75</v>
      </c>
      <c r="J462" s="708" t="s">
        <v>1026</v>
      </c>
      <c r="K462" s="704" t="s">
        <v>312</v>
      </c>
      <c r="L462" s="709">
        <v>100</v>
      </c>
      <c r="M462" s="710">
        <v>100</v>
      </c>
      <c r="N462" s="626">
        <f t="shared" si="12"/>
        <v>25</v>
      </c>
      <c r="O462" s="715" t="s">
        <v>447</v>
      </c>
      <c r="P462" s="715" t="s">
        <v>964</v>
      </c>
      <c r="Q462" s="713" t="s">
        <v>447</v>
      </c>
      <c r="R462" s="713" t="s">
        <v>1852</v>
      </c>
      <c r="S462" s="714"/>
      <c r="U462" s="363"/>
      <c r="V462" s="651"/>
      <c r="W462" s="651"/>
      <c r="X462" s="651"/>
      <c r="Y462" s="366"/>
      <c r="Z462" s="367"/>
      <c r="AA462" s="367"/>
    </row>
    <row r="463" spans="2:27" ht="21.75" customHeight="1" x14ac:dyDescent="0.15">
      <c r="B463" s="716">
        <v>457</v>
      </c>
      <c r="C463" s="704" t="s">
        <v>2272</v>
      </c>
      <c r="D463" s="704" t="s">
        <v>2297</v>
      </c>
      <c r="E463" s="704" t="s">
        <v>2324</v>
      </c>
      <c r="F463" s="705" t="s">
        <v>1027</v>
      </c>
      <c r="G463" s="706" t="s">
        <v>395</v>
      </c>
      <c r="H463" s="707">
        <v>38</v>
      </c>
      <c r="I463" s="707">
        <v>30</v>
      </c>
      <c r="J463" s="747"/>
      <c r="K463" s="704"/>
      <c r="L463" s="709"/>
      <c r="M463" s="710"/>
      <c r="N463" s="626">
        <f t="shared" si="12"/>
        <v>-30</v>
      </c>
      <c r="O463" s="711" t="s">
        <v>1114</v>
      </c>
      <c r="P463" s="715" t="s">
        <v>1115</v>
      </c>
      <c r="Q463" s="713"/>
      <c r="R463" s="713"/>
      <c r="S463" s="714" t="s">
        <v>2299</v>
      </c>
      <c r="U463" s="363"/>
      <c r="V463" s="651"/>
      <c r="W463" s="651"/>
      <c r="X463" s="651"/>
      <c r="Y463" s="366"/>
      <c r="Z463" s="367"/>
      <c r="AA463" s="367"/>
    </row>
    <row r="464" spans="2:27" ht="21.75" customHeight="1" x14ac:dyDescent="0.15">
      <c r="B464" s="716">
        <v>458</v>
      </c>
      <c r="C464" s="704" t="s">
        <v>2272</v>
      </c>
      <c r="D464" s="704" t="s">
        <v>2297</v>
      </c>
      <c r="E464" s="704" t="s">
        <v>2324</v>
      </c>
      <c r="F464" s="705" t="s">
        <v>1028</v>
      </c>
      <c r="G464" s="706" t="s">
        <v>312</v>
      </c>
      <c r="H464" s="707">
        <v>620</v>
      </c>
      <c r="I464" s="707">
        <v>620</v>
      </c>
      <c r="J464" s="708" t="s">
        <v>1028</v>
      </c>
      <c r="K464" s="704" t="s">
        <v>370</v>
      </c>
      <c r="L464" s="709">
        <v>620</v>
      </c>
      <c r="M464" s="710">
        <v>620</v>
      </c>
      <c r="N464" s="626">
        <f t="shared" si="12"/>
        <v>0</v>
      </c>
      <c r="O464" s="715" t="s">
        <v>447</v>
      </c>
      <c r="P464" s="715" t="s">
        <v>964</v>
      </c>
      <c r="Q464" s="713" t="s">
        <v>447</v>
      </c>
      <c r="R464" s="713" t="s">
        <v>1852</v>
      </c>
      <c r="S464" s="714"/>
      <c r="U464" s="363"/>
      <c r="V464" s="651"/>
      <c r="W464" s="651"/>
      <c r="X464" s="651"/>
      <c r="Y464" s="366"/>
      <c r="Z464" s="367"/>
      <c r="AA464" s="367"/>
    </row>
    <row r="465" spans="2:27" ht="21.75" customHeight="1" x14ac:dyDescent="0.15">
      <c r="B465" s="716">
        <v>459</v>
      </c>
      <c r="C465" s="704" t="s">
        <v>2272</v>
      </c>
      <c r="D465" s="704" t="s">
        <v>2297</v>
      </c>
      <c r="E465" s="704" t="s">
        <v>2324</v>
      </c>
      <c r="F465" s="705" t="s">
        <v>1029</v>
      </c>
      <c r="G465" s="706" t="s">
        <v>370</v>
      </c>
      <c r="H465" s="737">
        <v>13430</v>
      </c>
      <c r="I465" s="707">
        <v>317</v>
      </c>
      <c r="J465" s="708"/>
      <c r="K465" s="704"/>
      <c r="L465" s="709"/>
      <c r="M465" s="710"/>
      <c r="N465" s="626">
        <f t="shared" si="12"/>
        <v>-317</v>
      </c>
      <c r="O465" s="711" t="s">
        <v>1114</v>
      </c>
      <c r="P465" s="715" t="s">
        <v>1115</v>
      </c>
      <c r="Q465" s="713"/>
      <c r="R465" s="713"/>
      <c r="S465" s="714" t="s">
        <v>2299</v>
      </c>
      <c r="U465" s="363"/>
      <c r="V465" s="651"/>
      <c r="W465" s="651"/>
      <c r="X465" s="651"/>
      <c r="Y465" s="366"/>
      <c r="Z465" s="367"/>
      <c r="AA465" s="367"/>
    </row>
    <row r="466" spans="2:27" ht="21.75" customHeight="1" x14ac:dyDescent="0.15">
      <c r="B466" s="716">
        <v>460</v>
      </c>
      <c r="C466" s="704" t="s">
        <v>2272</v>
      </c>
      <c r="D466" s="704" t="s">
        <v>2297</v>
      </c>
      <c r="E466" s="704" t="s">
        <v>2324</v>
      </c>
      <c r="F466" s="705" t="s">
        <v>1030</v>
      </c>
      <c r="G466" s="706" t="s">
        <v>370</v>
      </c>
      <c r="H466" s="707">
        <v>1190</v>
      </c>
      <c r="I466" s="707">
        <v>940</v>
      </c>
      <c r="J466" s="708" t="s">
        <v>1030</v>
      </c>
      <c r="K466" s="704" t="s">
        <v>370</v>
      </c>
      <c r="L466" s="709">
        <v>1190</v>
      </c>
      <c r="M466" s="710">
        <v>1190</v>
      </c>
      <c r="N466" s="626">
        <f t="shared" si="12"/>
        <v>250</v>
      </c>
      <c r="O466" s="715" t="s">
        <v>447</v>
      </c>
      <c r="P466" s="715" t="s">
        <v>448</v>
      </c>
      <c r="Q466" s="713" t="s">
        <v>447</v>
      </c>
      <c r="R466" s="713" t="s">
        <v>448</v>
      </c>
      <c r="S466" s="714"/>
      <c r="U466" s="363"/>
      <c r="V466" s="651"/>
      <c r="W466" s="651"/>
      <c r="X466" s="651"/>
      <c r="Y466" s="366"/>
      <c r="Z466" s="367"/>
      <c r="AA466" s="367"/>
    </row>
    <row r="467" spans="2:27" ht="21.75" customHeight="1" x14ac:dyDescent="0.15">
      <c r="B467" s="716">
        <v>461</v>
      </c>
      <c r="C467" s="704" t="s">
        <v>2272</v>
      </c>
      <c r="D467" s="704" t="s">
        <v>2297</v>
      </c>
      <c r="E467" s="704" t="s">
        <v>2324</v>
      </c>
      <c r="F467" s="705" t="s">
        <v>1031</v>
      </c>
      <c r="G467" s="706" t="s">
        <v>312</v>
      </c>
      <c r="H467" s="707">
        <v>267</v>
      </c>
      <c r="I467" s="707">
        <v>236</v>
      </c>
      <c r="J467" s="735" t="s">
        <v>1031</v>
      </c>
      <c r="K467" s="704" t="s">
        <v>370</v>
      </c>
      <c r="L467" s="709">
        <v>267</v>
      </c>
      <c r="M467" s="710">
        <v>267</v>
      </c>
      <c r="N467" s="626">
        <f t="shared" si="12"/>
        <v>31</v>
      </c>
      <c r="O467" s="715" t="s">
        <v>447</v>
      </c>
      <c r="P467" s="715" t="s">
        <v>964</v>
      </c>
      <c r="Q467" s="704" t="s">
        <v>447</v>
      </c>
      <c r="R467" s="704" t="s">
        <v>1852</v>
      </c>
      <c r="S467" s="714"/>
      <c r="U467" s="363"/>
      <c r="V467" s="651"/>
      <c r="W467" s="651"/>
      <c r="X467" s="651"/>
      <c r="Y467" s="366"/>
      <c r="Z467" s="367"/>
      <c r="AA467" s="367"/>
    </row>
    <row r="468" spans="2:27" ht="21.75" customHeight="1" x14ac:dyDescent="0.15">
      <c r="B468" s="716">
        <v>462</v>
      </c>
      <c r="C468" s="704" t="s">
        <v>2272</v>
      </c>
      <c r="D468" s="704" t="s">
        <v>2297</v>
      </c>
      <c r="E468" s="704" t="s">
        <v>2324</v>
      </c>
      <c r="F468" s="705" t="s">
        <v>1032</v>
      </c>
      <c r="G468" s="706" t="s">
        <v>370</v>
      </c>
      <c r="H468" s="707">
        <v>505</v>
      </c>
      <c r="I468" s="707">
        <v>438</v>
      </c>
      <c r="J468" s="708" t="s">
        <v>2120</v>
      </c>
      <c r="K468" s="704" t="s">
        <v>370</v>
      </c>
      <c r="L468" s="709">
        <v>423</v>
      </c>
      <c r="M468" s="710">
        <v>423</v>
      </c>
      <c r="N468" s="626">
        <f t="shared" si="12"/>
        <v>-15</v>
      </c>
      <c r="O468" s="711" t="s">
        <v>1114</v>
      </c>
      <c r="P468" s="715" t="s">
        <v>1115</v>
      </c>
      <c r="Q468" s="711" t="s">
        <v>1114</v>
      </c>
      <c r="R468" s="715" t="s">
        <v>1115</v>
      </c>
      <c r="S468" s="714"/>
      <c r="U468" s="363"/>
      <c r="V468" s="651"/>
      <c r="W468" s="651"/>
      <c r="X468" s="651"/>
      <c r="Y468" s="366"/>
      <c r="Z468" s="367"/>
      <c r="AA468" s="367"/>
    </row>
    <row r="469" spans="2:27" ht="21.75" customHeight="1" x14ac:dyDescent="0.15">
      <c r="B469" s="716">
        <v>463</v>
      </c>
      <c r="C469" s="704" t="s">
        <v>2272</v>
      </c>
      <c r="D469" s="704" t="s">
        <v>2297</v>
      </c>
      <c r="E469" s="704" t="s">
        <v>2324</v>
      </c>
      <c r="F469" s="705" t="s">
        <v>1033</v>
      </c>
      <c r="G469" s="706" t="s">
        <v>312</v>
      </c>
      <c r="H469" s="707">
        <v>98</v>
      </c>
      <c r="I469" s="707">
        <v>98</v>
      </c>
      <c r="J469" s="735" t="s">
        <v>1033</v>
      </c>
      <c r="K469" s="704" t="s">
        <v>312</v>
      </c>
      <c r="L469" s="709">
        <v>98</v>
      </c>
      <c r="M469" s="710">
        <v>98</v>
      </c>
      <c r="N469" s="626">
        <f t="shared" si="12"/>
        <v>0</v>
      </c>
      <c r="O469" s="715" t="s">
        <v>447</v>
      </c>
      <c r="P469" s="715" t="s">
        <v>964</v>
      </c>
      <c r="Q469" s="713" t="s">
        <v>447</v>
      </c>
      <c r="R469" s="713" t="s">
        <v>1852</v>
      </c>
      <c r="S469" s="714"/>
      <c r="U469" s="363"/>
      <c r="V469" s="651"/>
      <c r="W469" s="651"/>
      <c r="X469" s="651"/>
      <c r="Y469" s="366"/>
      <c r="Z469" s="367"/>
      <c r="AA469" s="367"/>
    </row>
    <row r="470" spans="2:27" ht="21.75" customHeight="1" x14ac:dyDescent="0.15">
      <c r="B470" s="716">
        <v>464</v>
      </c>
      <c r="C470" s="704" t="s">
        <v>2272</v>
      </c>
      <c r="D470" s="704" t="s">
        <v>2297</v>
      </c>
      <c r="E470" s="704" t="s">
        <v>2324</v>
      </c>
      <c r="F470" s="705" t="s">
        <v>1034</v>
      </c>
      <c r="G470" s="706" t="s">
        <v>312</v>
      </c>
      <c r="H470" s="707">
        <v>25</v>
      </c>
      <c r="I470" s="707">
        <v>25</v>
      </c>
      <c r="J470" s="705" t="s">
        <v>1034</v>
      </c>
      <c r="K470" s="706" t="s">
        <v>312</v>
      </c>
      <c r="L470" s="707">
        <v>25</v>
      </c>
      <c r="M470" s="707">
        <v>25</v>
      </c>
      <c r="N470" s="626">
        <f t="shared" si="12"/>
        <v>0</v>
      </c>
      <c r="O470" s="715" t="s">
        <v>447</v>
      </c>
      <c r="P470" s="715" t="s">
        <v>964</v>
      </c>
      <c r="Q470" s="713" t="s">
        <v>447</v>
      </c>
      <c r="R470" s="713" t="s">
        <v>1852</v>
      </c>
      <c r="S470" s="714"/>
      <c r="U470" s="363"/>
      <c r="V470" s="651"/>
      <c r="W470" s="651"/>
      <c r="X470" s="651"/>
      <c r="Y470" s="366"/>
      <c r="Z470" s="367"/>
      <c r="AA470" s="367"/>
    </row>
    <row r="471" spans="2:27" ht="21.75" customHeight="1" x14ac:dyDescent="0.15">
      <c r="B471" s="716">
        <v>465</v>
      </c>
      <c r="C471" s="704" t="s">
        <v>2272</v>
      </c>
      <c r="D471" s="704" t="s">
        <v>2297</v>
      </c>
      <c r="E471" s="704" t="s">
        <v>2324</v>
      </c>
      <c r="F471" s="705" t="s">
        <v>1035</v>
      </c>
      <c r="G471" s="706" t="s">
        <v>312</v>
      </c>
      <c r="H471" s="707">
        <v>14</v>
      </c>
      <c r="I471" s="707">
        <v>14</v>
      </c>
      <c r="J471" s="705" t="s">
        <v>1035</v>
      </c>
      <c r="K471" s="706" t="s">
        <v>312</v>
      </c>
      <c r="L471" s="707">
        <v>14</v>
      </c>
      <c r="M471" s="707">
        <v>14</v>
      </c>
      <c r="N471" s="626">
        <f t="shared" si="12"/>
        <v>0</v>
      </c>
      <c r="O471" s="715" t="s">
        <v>447</v>
      </c>
      <c r="P471" s="715" t="s">
        <v>964</v>
      </c>
      <c r="Q471" s="713" t="s">
        <v>447</v>
      </c>
      <c r="R471" s="713" t="s">
        <v>1852</v>
      </c>
      <c r="S471" s="714"/>
      <c r="U471" s="363"/>
      <c r="V471" s="651"/>
      <c r="W471" s="651"/>
      <c r="X471" s="651"/>
      <c r="Y471" s="366"/>
      <c r="Z471" s="367"/>
      <c r="AA471" s="367"/>
    </row>
    <row r="472" spans="2:27" ht="21.75" customHeight="1" x14ac:dyDescent="0.15">
      <c r="B472" s="716">
        <v>466</v>
      </c>
      <c r="C472" s="704" t="s">
        <v>2272</v>
      </c>
      <c r="D472" s="704" t="s">
        <v>2297</v>
      </c>
      <c r="E472" s="704" t="s">
        <v>2324</v>
      </c>
      <c r="F472" s="705" t="s">
        <v>1036</v>
      </c>
      <c r="G472" s="706" t="s">
        <v>396</v>
      </c>
      <c r="H472" s="707">
        <v>239</v>
      </c>
      <c r="I472" s="707">
        <v>239</v>
      </c>
      <c r="J472" s="705" t="s">
        <v>1036</v>
      </c>
      <c r="K472" s="706" t="s">
        <v>396</v>
      </c>
      <c r="L472" s="707">
        <v>239</v>
      </c>
      <c r="M472" s="707">
        <v>239</v>
      </c>
      <c r="N472" s="626">
        <f t="shared" si="12"/>
        <v>0</v>
      </c>
      <c r="O472" s="715" t="s">
        <v>1116</v>
      </c>
      <c r="P472" s="715" t="s">
        <v>2325</v>
      </c>
      <c r="Q472" s="715" t="s">
        <v>1116</v>
      </c>
      <c r="R472" s="715" t="s">
        <v>2325</v>
      </c>
      <c r="S472" s="714"/>
      <c r="U472" s="363"/>
      <c r="V472" s="651"/>
      <c r="W472" s="651"/>
      <c r="X472" s="651"/>
      <c r="Y472" s="366"/>
      <c r="Z472" s="367"/>
      <c r="AA472" s="367"/>
    </row>
    <row r="473" spans="2:27" ht="21.75" customHeight="1" x14ac:dyDescent="0.15">
      <c r="B473" s="716">
        <v>467</v>
      </c>
      <c r="C473" s="704" t="s">
        <v>2272</v>
      </c>
      <c r="D473" s="704" t="s">
        <v>2297</v>
      </c>
      <c r="E473" s="704" t="s">
        <v>2324</v>
      </c>
      <c r="F473" s="705" t="s">
        <v>1037</v>
      </c>
      <c r="G473" s="706" t="s">
        <v>370</v>
      </c>
      <c r="H473" s="707">
        <v>604</v>
      </c>
      <c r="I473" s="707">
        <v>598</v>
      </c>
      <c r="J473" s="739" t="s">
        <v>2121</v>
      </c>
      <c r="K473" s="704" t="s">
        <v>370</v>
      </c>
      <c r="L473" s="709">
        <v>588</v>
      </c>
      <c r="M473" s="710">
        <v>588</v>
      </c>
      <c r="N473" s="626">
        <f t="shared" si="12"/>
        <v>-10</v>
      </c>
      <c r="O473" s="715" t="s">
        <v>1116</v>
      </c>
      <c r="P473" s="715" t="s">
        <v>2325</v>
      </c>
      <c r="Q473" s="715" t="s">
        <v>1116</v>
      </c>
      <c r="R473" s="715" t="s">
        <v>2325</v>
      </c>
      <c r="S473" s="714"/>
      <c r="U473" s="363"/>
      <c r="V473" s="651"/>
      <c r="W473" s="651"/>
      <c r="X473" s="651"/>
      <c r="Y473" s="366"/>
      <c r="Z473" s="367"/>
      <c r="AA473" s="367"/>
    </row>
    <row r="474" spans="2:27" ht="21.75" customHeight="1" x14ac:dyDescent="0.15">
      <c r="B474" s="716">
        <v>468</v>
      </c>
      <c r="C474" s="704" t="s">
        <v>2272</v>
      </c>
      <c r="D474" s="704" t="s">
        <v>2297</v>
      </c>
      <c r="E474" s="704" t="s">
        <v>2324</v>
      </c>
      <c r="F474" s="705" t="s">
        <v>1038</v>
      </c>
      <c r="G474" s="706" t="s">
        <v>370</v>
      </c>
      <c r="H474" s="707">
        <v>99</v>
      </c>
      <c r="I474" s="707">
        <v>99</v>
      </c>
      <c r="J474" s="705" t="s">
        <v>1038</v>
      </c>
      <c r="K474" s="706" t="s">
        <v>370</v>
      </c>
      <c r="L474" s="707">
        <v>99</v>
      </c>
      <c r="M474" s="707">
        <v>99</v>
      </c>
      <c r="N474" s="626">
        <f t="shared" si="12"/>
        <v>0</v>
      </c>
      <c r="O474" s="715" t="s">
        <v>1111</v>
      </c>
      <c r="P474" s="715" t="s">
        <v>1112</v>
      </c>
      <c r="Q474" s="715" t="s">
        <v>1111</v>
      </c>
      <c r="R474" s="715" t="s">
        <v>1112</v>
      </c>
      <c r="S474" s="714"/>
      <c r="U474" s="363"/>
      <c r="V474" s="651"/>
      <c r="W474" s="651"/>
      <c r="X474" s="651"/>
      <c r="Y474" s="366"/>
      <c r="Z474" s="367"/>
      <c r="AA474" s="367"/>
    </row>
    <row r="475" spans="2:27" ht="21.75" customHeight="1" x14ac:dyDescent="0.15">
      <c r="B475" s="716">
        <v>469</v>
      </c>
      <c r="C475" s="704" t="s">
        <v>2272</v>
      </c>
      <c r="D475" s="704" t="s">
        <v>2297</v>
      </c>
      <c r="E475" s="704" t="s">
        <v>2324</v>
      </c>
      <c r="F475" s="705" t="s">
        <v>1039</v>
      </c>
      <c r="G475" s="706" t="s">
        <v>370</v>
      </c>
      <c r="H475" s="707">
        <v>10612</v>
      </c>
      <c r="I475" s="707">
        <v>423</v>
      </c>
      <c r="J475" s="735" t="s">
        <v>2122</v>
      </c>
      <c r="K475" s="704" t="s">
        <v>370</v>
      </c>
      <c r="L475" s="709">
        <v>434</v>
      </c>
      <c r="M475" s="710">
        <v>434</v>
      </c>
      <c r="N475" s="626">
        <f t="shared" si="12"/>
        <v>11</v>
      </c>
      <c r="O475" s="715" t="s">
        <v>1117</v>
      </c>
      <c r="P475" s="715" t="s">
        <v>1118</v>
      </c>
      <c r="Q475" s="715" t="s">
        <v>1117</v>
      </c>
      <c r="R475" s="715" t="s">
        <v>1118</v>
      </c>
      <c r="S475" s="714"/>
      <c r="U475" s="363"/>
      <c r="V475" s="651"/>
      <c r="W475" s="651"/>
      <c r="X475" s="651"/>
      <c r="Y475" s="366"/>
      <c r="Z475" s="367"/>
      <c r="AA475" s="367"/>
    </row>
    <row r="476" spans="2:27" ht="21.75" customHeight="1" x14ac:dyDescent="0.15">
      <c r="B476" s="716">
        <v>470</v>
      </c>
      <c r="C476" s="704" t="s">
        <v>2272</v>
      </c>
      <c r="D476" s="704" t="s">
        <v>2297</v>
      </c>
      <c r="E476" s="704" t="s">
        <v>2324</v>
      </c>
      <c r="F476" s="705" t="s">
        <v>1040</v>
      </c>
      <c r="G476" s="706" t="s">
        <v>396</v>
      </c>
      <c r="H476" s="707">
        <v>377</v>
      </c>
      <c r="I476" s="707">
        <v>377</v>
      </c>
      <c r="J476" s="741" t="s">
        <v>1040</v>
      </c>
      <c r="K476" s="704" t="s">
        <v>396</v>
      </c>
      <c r="L476" s="709">
        <v>377</v>
      </c>
      <c r="M476" s="710">
        <v>377</v>
      </c>
      <c r="N476" s="626">
        <f t="shared" si="12"/>
        <v>0</v>
      </c>
      <c r="O476" s="715" t="s">
        <v>1111</v>
      </c>
      <c r="P476" s="715" t="s">
        <v>1113</v>
      </c>
      <c r="Q476" s="715" t="s">
        <v>1111</v>
      </c>
      <c r="R476" s="715" t="s">
        <v>1113</v>
      </c>
      <c r="S476" s="714"/>
      <c r="U476" s="363"/>
      <c r="V476" s="651"/>
      <c r="W476" s="651"/>
      <c r="X476" s="651"/>
      <c r="Y476" s="366"/>
      <c r="Z476" s="367"/>
      <c r="AA476" s="367"/>
    </row>
    <row r="477" spans="2:27" ht="21.75" customHeight="1" x14ac:dyDescent="0.15">
      <c r="B477" s="716">
        <v>471</v>
      </c>
      <c r="C477" s="704" t="s">
        <v>2272</v>
      </c>
      <c r="D477" s="704" t="s">
        <v>2297</v>
      </c>
      <c r="E477" s="704" t="s">
        <v>2324</v>
      </c>
      <c r="F477" s="705" t="s">
        <v>1041</v>
      </c>
      <c r="G477" s="706" t="s">
        <v>321</v>
      </c>
      <c r="H477" s="742">
        <v>1049</v>
      </c>
      <c r="I477" s="742">
        <v>190</v>
      </c>
      <c r="J477" s="708" t="s">
        <v>2123</v>
      </c>
      <c r="K477" s="704" t="s">
        <v>321</v>
      </c>
      <c r="L477" s="709">
        <v>168</v>
      </c>
      <c r="M477" s="710">
        <v>168</v>
      </c>
      <c r="N477" s="626">
        <f t="shared" si="12"/>
        <v>-22</v>
      </c>
      <c r="O477" s="744" t="s">
        <v>1119</v>
      </c>
      <c r="P477" s="744" t="s">
        <v>1120</v>
      </c>
      <c r="Q477" s="713" t="s">
        <v>1119</v>
      </c>
      <c r="R477" s="713" t="s">
        <v>2124</v>
      </c>
      <c r="S477" s="714"/>
      <c r="U477" s="363"/>
      <c r="V477" s="651"/>
      <c r="W477" s="651"/>
      <c r="X477" s="651"/>
      <c r="Y477" s="366"/>
      <c r="Z477" s="367"/>
      <c r="AA477" s="367"/>
    </row>
    <row r="478" spans="2:27" ht="21.75" customHeight="1" x14ac:dyDescent="0.15">
      <c r="B478" s="716">
        <v>472</v>
      </c>
      <c r="C478" s="704" t="s">
        <v>2272</v>
      </c>
      <c r="D478" s="704" t="s">
        <v>2297</v>
      </c>
      <c r="E478" s="704" t="s">
        <v>2324</v>
      </c>
      <c r="F478" s="705" t="s">
        <v>1042</v>
      </c>
      <c r="G478" s="706" t="s">
        <v>396</v>
      </c>
      <c r="H478" s="742">
        <v>330</v>
      </c>
      <c r="I478" s="742">
        <v>42</v>
      </c>
      <c r="J478" s="746" t="s">
        <v>2125</v>
      </c>
      <c r="K478" s="704" t="s">
        <v>396</v>
      </c>
      <c r="L478" s="709">
        <v>33</v>
      </c>
      <c r="M478" s="710">
        <v>33</v>
      </c>
      <c r="N478" s="626">
        <f t="shared" si="12"/>
        <v>-9</v>
      </c>
      <c r="O478" s="744" t="s">
        <v>1119</v>
      </c>
      <c r="P478" s="744" t="s">
        <v>1120</v>
      </c>
      <c r="Q478" s="713" t="s">
        <v>1119</v>
      </c>
      <c r="R478" s="713" t="s">
        <v>2124</v>
      </c>
      <c r="S478" s="714"/>
      <c r="U478" s="363"/>
      <c r="V478" s="651"/>
      <c r="W478" s="651"/>
      <c r="X478" s="651"/>
      <c r="Y478" s="366"/>
      <c r="Z478" s="367"/>
      <c r="AA478" s="367"/>
    </row>
    <row r="479" spans="2:27" ht="21.75" customHeight="1" x14ac:dyDescent="0.15">
      <c r="B479" s="716">
        <v>473</v>
      </c>
      <c r="C479" s="704" t="s">
        <v>2272</v>
      </c>
      <c r="D479" s="704" t="s">
        <v>2297</v>
      </c>
      <c r="E479" s="704" t="s">
        <v>2324</v>
      </c>
      <c r="F479" s="705" t="s">
        <v>1043</v>
      </c>
      <c r="G479" s="706" t="s">
        <v>184</v>
      </c>
      <c r="H479" s="742">
        <v>1627.7</v>
      </c>
      <c r="I479" s="742">
        <v>1237</v>
      </c>
      <c r="J479" s="708" t="s">
        <v>2126</v>
      </c>
      <c r="K479" s="704" t="s">
        <v>184</v>
      </c>
      <c r="L479" s="709">
        <v>1209.3</v>
      </c>
      <c r="M479" s="710">
        <v>1209.3</v>
      </c>
      <c r="N479" s="626">
        <f t="shared" si="12"/>
        <v>-27.700000000000045</v>
      </c>
      <c r="O479" s="744" t="s">
        <v>1121</v>
      </c>
      <c r="P479" s="744" t="s">
        <v>1122</v>
      </c>
      <c r="Q479" s="744" t="s">
        <v>1121</v>
      </c>
      <c r="R479" s="744" t="s">
        <v>1122</v>
      </c>
      <c r="S479" s="714"/>
      <c r="U479" s="363"/>
      <c r="V479" s="651"/>
      <c r="W479" s="651"/>
      <c r="X479" s="651"/>
      <c r="Y479" s="366"/>
      <c r="Z479" s="367"/>
      <c r="AA479" s="367"/>
    </row>
    <row r="480" spans="2:27" ht="21.75" customHeight="1" x14ac:dyDescent="0.15">
      <c r="B480" s="716">
        <v>474</v>
      </c>
      <c r="C480" s="704" t="s">
        <v>2272</v>
      </c>
      <c r="D480" s="704" t="s">
        <v>2297</v>
      </c>
      <c r="E480" s="704" t="s">
        <v>2324</v>
      </c>
      <c r="F480" s="705" t="s">
        <v>1044</v>
      </c>
      <c r="G480" s="706" t="s">
        <v>184</v>
      </c>
      <c r="H480" s="742">
        <v>985.1</v>
      </c>
      <c r="I480" s="742">
        <v>351</v>
      </c>
      <c r="J480" s="704" t="s">
        <v>2127</v>
      </c>
      <c r="K480" s="704" t="s">
        <v>184</v>
      </c>
      <c r="L480" s="709">
        <v>333.4</v>
      </c>
      <c r="M480" s="710">
        <v>333.4</v>
      </c>
      <c r="N480" s="626">
        <f t="shared" si="12"/>
        <v>-17.600000000000023</v>
      </c>
      <c r="O480" s="744" t="s">
        <v>1123</v>
      </c>
      <c r="P480" s="744" t="s">
        <v>1124</v>
      </c>
      <c r="Q480" s="713" t="s">
        <v>1123</v>
      </c>
      <c r="R480" s="713" t="s">
        <v>1124</v>
      </c>
      <c r="S480" s="714"/>
      <c r="U480" s="363"/>
      <c r="V480" s="651"/>
      <c r="W480" s="651"/>
      <c r="X480" s="651"/>
      <c r="Y480" s="366"/>
      <c r="Z480" s="367"/>
      <c r="AA480" s="367"/>
    </row>
    <row r="481" spans="2:27" ht="21.75" customHeight="1" x14ac:dyDescent="0.15">
      <c r="B481" s="716">
        <v>475</v>
      </c>
      <c r="C481" s="704" t="s">
        <v>2272</v>
      </c>
      <c r="D481" s="704" t="s">
        <v>2297</v>
      </c>
      <c r="E481" s="704" t="s">
        <v>2324</v>
      </c>
      <c r="F481" s="705" t="s">
        <v>1045</v>
      </c>
      <c r="G481" s="706" t="s">
        <v>184</v>
      </c>
      <c r="H481" s="742">
        <v>1215.0999999999999</v>
      </c>
      <c r="I481" s="742">
        <v>230</v>
      </c>
      <c r="J481" s="708" t="s">
        <v>2128</v>
      </c>
      <c r="K481" s="704" t="s">
        <v>184</v>
      </c>
      <c r="L481" s="709">
        <v>219.2</v>
      </c>
      <c r="M481" s="710">
        <v>219.2</v>
      </c>
      <c r="N481" s="626">
        <f t="shared" si="12"/>
        <v>-10.800000000000011</v>
      </c>
      <c r="O481" s="744" t="s">
        <v>1125</v>
      </c>
      <c r="P481" s="744" t="s">
        <v>1124</v>
      </c>
      <c r="Q481" s="744" t="s">
        <v>1125</v>
      </c>
      <c r="R481" s="744" t="s">
        <v>1124</v>
      </c>
      <c r="S481" s="714"/>
      <c r="U481" s="363"/>
      <c r="V481" s="651"/>
      <c r="W481" s="651"/>
      <c r="X481" s="651"/>
      <c r="Y481" s="366"/>
      <c r="Z481" s="367"/>
      <c r="AA481" s="367"/>
    </row>
    <row r="482" spans="2:27" ht="21.75" customHeight="1" x14ac:dyDescent="0.15">
      <c r="B482" s="716">
        <v>476</v>
      </c>
      <c r="C482" s="704" t="s">
        <v>2272</v>
      </c>
      <c r="D482" s="704" t="s">
        <v>2297</v>
      </c>
      <c r="E482" s="704" t="s">
        <v>2324</v>
      </c>
      <c r="F482" s="705" t="s">
        <v>1046</v>
      </c>
      <c r="G482" s="706" t="s">
        <v>315</v>
      </c>
      <c r="H482" s="742">
        <v>2593.9</v>
      </c>
      <c r="I482" s="742">
        <v>975</v>
      </c>
      <c r="J482" s="708" t="s">
        <v>2130</v>
      </c>
      <c r="K482" s="716" t="s">
        <v>315</v>
      </c>
      <c r="L482" s="709">
        <v>966.2</v>
      </c>
      <c r="M482" s="710">
        <v>966.2</v>
      </c>
      <c r="N482" s="626">
        <f t="shared" si="12"/>
        <v>-8.7999999999999545</v>
      </c>
      <c r="O482" s="744" t="s">
        <v>90</v>
      </c>
      <c r="P482" s="715" t="s">
        <v>404</v>
      </c>
      <c r="Q482" s="744" t="s">
        <v>90</v>
      </c>
      <c r="R482" s="715" t="s">
        <v>404</v>
      </c>
      <c r="S482" s="714"/>
      <c r="U482" s="363"/>
      <c r="V482" s="651"/>
      <c r="W482" s="651"/>
      <c r="X482" s="651"/>
      <c r="Y482" s="366"/>
      <c r="Z482" s="367"/>
      <c r="AA482" s="367"/>
    </row>
    <row r="483" spans="2:27" ht="21.75" customHeight="1" x14ac:dyDescent="0.15">
      <c r="B483" s="716">
        <v>477</v>
      </c>
      <c r="C483" s="704" t="s">
        <v>2272</v>
      </c>
      <c r="D483" s="704" t="s">
        <v>2297</v>
      </c>
      <c r="E483" s="704" t="s">
        <v>2324</v>
      </c>
      <c r="F483" s="705" t="s">
        <v>1047</v>
      </c>
      <c r="G483" s="706" t="s">
        <v>312</v>
      </c>
      <c r="H483" s="742">
        <v>5682.6</v>
      </c>
      <c r="I483" s="742">
        <v>4899</v>
      </c>
      <c r="J483" s="739" t="s">
        <v>2129</v>
      </c>
      <c r="K483" s="716" t="s">
        <v>312</v>
      </c>
      <c r="L483" s="709">
        <v>5046.7</v>
      </c>
      <c r="M483" s="710">
        <v>5046.7</v>
      </c>
      <c r="N483" s="626">
        <f t="shared" si="12"/>
        <v>147.69999999999982</v>
      </c>
      <c r="O483" s="744" t="s">
        <v>447</v>
      </c>
      <c r="P483" s="744" t="s">
        <v>964</v>
      </c>
      <c r="Q483" s="713" t="s">
        <v>447</v>
      </c>
      <c r="R483" s="713" t="s">
        <v>1852</v>
      </c>
      <c r="S483" s="714"/>
      <c r="U483" s="363"/>
      <c r="V483" s="651"/>
      <c r="W483" s="651"/>
      <c r="X483" s="651"/>
      <c r="Y483" s="366"/>
      <c r="Z483" s="367"/>
      <c r="AA483" s="367"/>
    </row>
    <row r="484" spans="2:27" ht="21.75" customHeight="1" x14ac:dyDescent="0.15">
      <c r="B484" s="716">
        <v>478</v>
      </c>
      <c r="C484" s="704" t="s">
        <v>2272</v>
      </c>
      <c r="D484" s="704" t="s">
        <v>2297</v>
      </c>
      <c r="E484" s="704" t="s">
        <v>2324</v>
      </c>
      <c r="F484" s="705" t="s">
        <v>1048</v>
      </c>
      <c r="G484" s="706" t="s">
        <v>312</v>
      </c>
      <c r="H484" s="707">
        <v>176</v>
      </c>
      <c r="I484" s="707">
        <v>176</v>
      </c>
      <c r="J484" s="705" t="s">
        <v>1048</v>
      </c>
      <c r="K484" s="706" t="s">
        <v>312</v>
      </c>
      <c r="L484" s="707">
        <v>176</v>
      </c>
      <c r="M484" s="707">
        <v>176</v>
      </c>
      <c r="N484" s="626">
        <f t="shared" si="12"/>
        <v>0</v>
      </c>
      <c r="O484" s="744" t="s">
        <v>447</v>
      </c>
      <c r="P484" s="744" t="s">
        <v>964</v>
      </c>
      <c r="Q484" s="713" t="s">
        <v>447</v>
      </c>
      <c r="R484" s="713" t="s">
        <v>1852</v>
      </c>
      <c r="S484" s="714"/>
      <c r="U484" s="363"/>
      <c r="V484" s="651"/>
      <c r="W484" s="651"/>
      <c r="X484" s="651"/>
      <c r="Y484" s="366"/>
      <c r="Z484" s="367"/>
      <c r="AA484" s="367"/>
    </row>
    <row r="485" spans="2:27" ht="21.75" customHeight="1" x14ac:dyDescent="0.15">
      <c r="B485" s="716">
        <v>479</v>
      </c>
      <c r="C485" s="704" t="s">
        <v>2272</v>
      </c>
      <c r="D485" s="704" t="s">
        <v>2297</v>
      </c>
      <c r="E485" s="704" t="s">
        <v>2324</v>
      </c>
      <c r="F485" s="705" t="s">
        <v>1049</v>
      </c>
      <c r="G485" s="706" t="s">
        <v>321</v>
      </c>
      <c r="H485" s="707">
        <v>62</v>
      </c>
      <c r="I485" s="707">
        <v>62</v>
      </c>
      <c r="J485" s="705" t="s">
        <v>1049</v>
      </c>
      <c r="K485" s="706" t="s">
        <v>321</v>
      </c>
      <c r="L485" s="707">
        <v>62</v>
      </c>
      <c r="M485" s="707">
        <v>62</v>
      </c>
      <c r="N485" s="626">
        <f t="shared" si="12"/>
        <v>0</v>
      </c>
      <c r="O485" s="744" t="s">
        <v>1126</v>
      </c>
      <c r="P485" s="744" t="s">
        <v>2323</v>
      </c>
      <c r="Q485" s="744" t="s">
        <v>1126</v>
      </c>
      <c r="R485" s="744" t="s">
        <v>2323</v>
      </c>
      <c r="S485" s="714"/>
      <c r="U485" s="363"/>
      <c r="V485" s="651"/>
      <c r="W485" s="651"/>
      <c r="X485" s="651"/>
      <c r="Y485" s="366"/>
      <c r="Z485" s="367"/>
      <c r="AA485" s="367"/>
    </row>
    <row r="486" spans="2:27" ht="21.75" customHeight="1" x14ac:dyDescent="0.15">
      <c r="B486" s="716">
        <v>480</v>
      </c>
      <c r="C486" s="704" t="s">
        <v>2272</v>
      </c>
      <c r="D486" s="704" t="s">
        <v>2297</v>
      </c>
      <c r="E486" s="704" t="s">
        <v>2324</v>
      </c>
      <c r="F486" s="705" t="s">
        <v>1050</v>
      </c>
      <c r="G486" s="706" t="s">
        <v>312</v>
      </c>
      <c r="H486" s="742">
        <v>132</v>
      </c>
      <c r="I486" s="742">
        <v>130</v>
      </c>
      <c r="J486" s="708" t="s">
        <v>1050</v>
      </c>
      <c r="K486" s="716" t="s">
        <v>312</v>
      </c>
      <c r="L486" s="709">
        <v>132</v>
      </c>
      <c r="M486" s="710">
        <v>132</v>
      </c>
      <c r="N486" s="626">
        <f t="shared" si="12"/>
        <v>2</v>
      </c>
      <c r="O486" s="744" t="s">
        <v>447</v>
      </c>
      <c r="P486" s="744" t="s">
        <v>964</v>
      </c>
      <c r="Q486" s="713" t="s">
        <v>447</v>
      </c>
      <c r="R486" s="713" t="s">
        <v>1852</v>
      </c>
      <c r="S486" s="714"/>
      <c r="U486" s="363"/>
      <c r="V486" s="651"/>
      <c r="W486" s="651"/>
      <c r="X486" s="651"/>
      <c r="Y486" s="366"/>
      <c r="Z486" s="367"/>
      <c r="AA486" s="367"/>
    </row>
    <row r="487" spans="2:27" ht="21.75" customHeight="1" x14ac:dyDescent="0.15">
      <c r="B487" s="716">
        <v>481</v>
      </c>
      <c r="C487" s="704" t="s">
        <v>2272</v>
      </c>
      <c r="D487" s="704" t="s">
        <v>2297</v>
      </c>
      <c r="E487" s="704" t="s">
        <v>2324</v>
      </c>
      <c r="F487" s="705" t="s">
        <v>1051</v>
      </c>
      <c r="G487" s="706" t="s">
        <v>321</v>
      </c>
      <c r="H487" s="707">
        <v>149</v>
      </c>
      <c r="I487" s="707">
        <v>149</v>
      </c>
      <c r="J487" s="347" t="s">
        <v>1051</v>
      </c>
      <c r="K487" s="716" t="s">
        <v>321</v>
      </c>
      <c r="L487" s="709">
        <v>149</v>
      </c>
      <c r="M487" s="710">
        <v>149</v>
      </c>
      <c r="N487" s="626">
        <f t="shared" si="12"/>
        <v>0</v>
      </c>
      <c r="O487" s="744" t="s">
        <v>1127</v>
      </c>
      <c r="P487" s="744" t="s">
        <v>1128</v>
      </c>
      <c r="Q487" s="748" t="s">
        <v>2131</v>
      </c>
      <c r="R487" s="748" t="s">
        <v>2132</v>
      </c>
      <c r="S487" s="714"/>
      <c r="U487" s="363"/>
      <c r="V487" s="651"/>
      <c r="W487" s="651"/>
      <c r="X487" s="651"/>
      <c r="Y487" s="366"/>
      <c r="Z487" s="367"/>
      <c r="AA487" s="367"/>
    </row>
    <row r="488" spans="2:27" ht="21.75" customHeight="1" x14ac:dyDescent="0.15">
      <c r="B488" s="716">
        <v>482</v>
      </c>
      <c r="C488" s="704" t="s">
        <v>2272</v>
      </c>
      <c r="D488" s="704" t="s">
        <v>2297</v>
      </c>
      <c r="E488" s="704" t="s">
        <v>2324</v>
      </c>
      <c r="F488" s="705" t="s">
        <v>1052</v>
      </c>
      <c r="G488" s="706" t="s">
        <v>312</v>
      </c>
      <c r="H488" s="707">
        <v>49</v>
      </c>
      <c r="I488" s="707">
        <v>49</v>
      </c>
      <c r="J488" s="735" t="s">
        <v>1052</v>
      </c>
      <c r="K488" s="704" t="s">
        <v>312</v>
      </c>
      <c r="L488" s="709">
        <v>49</v>
      </c>
      <c r="M488" s="710">
        <v>49</v>
      </c>
      <c r="N488" s="626">
        <f t="shared" si="12"/>
        <v>0</v>
      </c>
      <c r="O488" s="744" t="s">
        <v>90</v>
      </c>
      <c r="P488" s="744" t="s">
        <v>91</v>
      </c>
      <c r="Q488" s="744" t="s">
        <v>90</v>
      </c>
      <c r="R488" s="744" t="s">
        <v>91</v>
      </c>
      <c r="S488" s="714"/>
      <c r="U488" s="363"/>
      <c r="V488" s="651"/>
      <c r="W488" s="651"/>
      <c r="X488" s="651"/>
      <c r="Y488" s="366"/>
      <c r="Z488" s="367"/>
      <c r="AA488" s="367"/>
    </row>
    <row r="489" spans="2:27" ht="21.75" customHeight="1" x14ac:dyDescent="0.15">
      <c r="B489" s="716">
        <v>483</v>
      </c>
      <c r="C489" s="704" t="s">
        <v>2272</v>
      </c>
      <c r="D489" s="704" t="s">
        <v>2297</v>
      </c>
      <c r="E489" s="704" t="s">
        <v>2324</v>
      </c>
      <c r="F489" s="705" t="s">
        <v>1053</v>
      </c>
      <c r="G489" s="706" t="s">
        <v>396</v>
      </c>
      <c r="H489" s="742">
        <v>7</v>
      </c>
      <c r="I489" s="742">
        <v>5</v>
      </c>
      <c r="J489" s="708" t="s">
        <v>1053</v>
      </c>
      <c r="K489" s="704" t="s">
        <v>312</v>
      </c>
      <c r="L489" s="709">
        <v>7</v>
      </c>
      <c r="M489" s="710">
        <v>7</v>
      </c>
      <c r="N489" s="626">
        <f t="shared" si="12"/>
        <v>2</v>
      </c>
      <c r="O489" s="744" t="s">
        <v>1129</v>
      </c>
      <c r="P489" s="744" t="s">
        <v>1130</v>
      </c>
      <c r="Q489" s="713" t="s">
        <v>1129</v>
      </c>
      <c r="R489" s="713" t="s">
        <v>2133</v>
      </c>
      <c r="S489" s="714"/>
      <c r="U489" s="363"/>
      <c r="V489" s="651"/>
      <c r="W489" s="651"/>
      <c r="X489" s="651"/>
      <c r="Y489" s="366"/>
      <c r="Z489" s="367"/>
      <c r="AA489" s="367"/>
    </row>
    <row r="490" spans="2:27" ht="21.75" customHeight="1" x14ac:dyDescent="0.15">
      <c r="B490" s="716">
        <v>484</v>
      </c>
      <c r="C490" s="704" t="s">
        <v>2272</v>
      </c>
      <c r="D490" s="704" t="s">
        <v>2297</v>
      </c>
      <c r="E490" s="704" t="s">
        <v>2324</v>
      </c>
      <c r="F490" s="705" t="s">
        <v>1054</v>
      </c>
      <c r="G490" s="706" t="s">
        <v>312</v>
      </c>
      <c r="H490" s="742">
        <v>107</v>
      </c>
      <c r="I490" s="742">
        <v>81</v>
      </c>
      <c r="J490" s="735" t="s">
        <v>2134</v>
      </c>
      <c r="K490" s="704" t="s">
        <v>312</v>
      </c>
      <c r="L490" s="709">
        <v>83</v>
      </c>
      <c r="M490" s="710">
        <v>83</v>
      </c>
      <c r="N490" s="626">
        <f t="shared" si="12"/>
        <v>2</v>
      </c>
      <c r="O490" s="744" t="s">
        <v>447</v>
      </c>
      <c r="P490" s="744" t="s">
        <v>964</v>
      </c>
      <c r="Q490" s="713" t="s">
        <v>447</v>
      </c>
      <c r="R490" s="713" t="s">
        <v>1852</v>
      </c>
      <c r="S490" s="714"/>
      <c r="U490" s="363"/>
      <c r="V490" s="651"/>
      <c r="W490" s="651"/>
      <c r="X490" s="651"/>
      <c r="Y490" s="366"/>
      <c r="Z490" s="367"/>
      <c r="AA490" s="367"/>
    </row>
    <row r="491" spans="2:27" ht="21.75" customHeight="1" x14ac:dyDescent="0.15">
      <c r="B491" s="716">
        <v>485</v>
      </c>
      <c r="C491" s="704" t="s">
        <v>2272</v>
      </c>
      <c r="D491" s="704" t="s">
        <v>2297</v>
      </c>
      <c r="E491" s="704" t="s">
        <v>2324</v>
      </c>
      <c r="F491" s="705" t="s">
        <v>1055</v>
      </c>
      <c r="G491" s="706" t="s">
        <v>312</v>
      </c>
      <c r="H491" s="742">
        <v>642</v>
      </c>
      <c r="I491" s="742">
        <v>353</v>
      </c>
      <c r="J491" s="735" t="s">
        <v>2135</v>
      </c>
      <c r="K491" s="704" t="s">
        <v>312</v>
      </c>
      <c r="L491" s="709">
        <v>374</v>
      </c>
      <c r="M491" s="710">
        <v>374</v>
      </c>
      <c r="N491" s="626">
        <f t="shared" si="12"/>
        <v>21</v>
      </c>
      <c r="O491" s="744" t="s">
        <v>447</v>
      </c>
      <c r="P491" s="744" t="s">
        <v>964</v>
      </c>
      <c r="Q491" s="713" t="s">
        <v>447</v>
      </c>
      <c r="R491" s="713" t="s">
        <v>1852</v>
      </c>
      <c r="S491" s="714"/>
      <c r="U491" s="363"/>
      <c r="V491" s="651"/>
      <c r="W491" s="651"/>
      <c r="X491" s="651"/>
      <c r="Y491" s="366"/>
      <c r="Z491" s="367"/>
      <c r="AA491" s="367"/>
    </row>
    <row r="492" spans="2:27" ht="21.75" customHeight="1" x14ac:dyDescent="0.15">
      <c r="B492" s="716">
        <v>486</v>
      </c>
      <c r="C492" s="704" t="s">
        <v>2272</v>
      </c>
      <c r="D492" s="704" t="s">
        <v>2297</v>
      </c>
      <c r="E492" s="704" t="s">
        <v>2324</v>
      </c>
      <c r="F492" s="705" t="s">
        <v>1056</v>
      </c>
      <c r="G492" s="706" t="s">
        <v>312</v>
      </c>
      <c r="H492" s="742">
        <v>1873</v>
      </c>
      <c r="I492" s="742">
        <v>1873</v>
      </c>
      <c r="J492" s="735" t="s">
        <v>2136</v>
      </c>
      <c r="K492" s="704" t="s">
        <v>312</v>
      </c>
      <c r="L492" s="709">
        <v>1495</v>
      </c>
      <c r="M492" s="710">
        <v>1495</v>
      </c>
      <c r="N492" s="626">
        <f t="shared" si="12"/>
        <v>-378</v>
      </c>
      <c r="O492" s="744" t="s">
        <v>90</v>
      </c>
      <c r="P492" s="744" t="s">
        <v>91</v>
      </c>
      <c r="Q492" s="744" t="s">
        <v>90</v>
      </c>
      <c r="R492" s="744" t="s">
        <v>91</v>
      </c>
      <c r="S492" s="714"/>
      <c r="U492" s="363"/>
      <c r="V492" s="651"/>
      <c r="W492" s="651"/>
      <c r="X492" s="651"/>
      <c r="Y492" s="366"/>
      <c r="Z492" s="367"/>
      <c r="AA492" s="367"/>
    </row>
    <row r="493" spans="2:27" ht="21.75" customHeight="1" x14ac:dyDescent="0.15">
      <c r="B493" s="716">
        <v>487</v>
      </c>
      <c r="C493" s="704" t="s">
        <v>2272</v>
      </c>
      <c r="D493" s="704" t="s">
        <v>2297</v>
      </c>
      <c r="E493" s="704" t="s">
        <v>2324</v>
      </c>
      <c r="F493" s="705"/>
      <c r="G493" s="706"/>
      <c r="H493" s="742"/>
      <c r="I493" s="742"/>
      <c r="J493" s="735" t="s">
        <v>2137</v>
      </c>
      <c r="K493" s="704" t="s">
        <v>312</v>
      </c>
      <c r="L493" s="709">
        <v>3</v>
      </c>
      <c r="M493" s="710">
        <v>3</v>
      </c>
      <c r="N493" s="626">
        <f t="shared" si="12"/>
        <v>3</v>
      </c>
      <c r="O493" s="744"/>
      <c r="P493" s="744"/>
      <c r="Q493" s="744" t="s">
        <v>90</v>
      </c>
      <c r="R493" s="744" t="s">
        <v>91</v>
      </c>
      <c r="S493" s="714"/>
      <c r="U493" s="363"/>
      <c r="V493" s="651"/>
      <c r="W493" s="651"/>
      <c r="X493" s="651"/>
      <c r="Y493" s="366"/>
      <c r="Z493" s="367"/>
      <c r="AA493" s="367"/>
    </row>
    <row r="494" spans="2:27" ht="21.75" customHeight="1" x14ac:dyDescent="0.15">
      <c r="B494" s="716">
        <v>488</v>
      </c>
      <c r="C494" s="704" t="s">
        <v>2272</v>
      </c>
      <c r="D494" s="704" t="s">
        <v>2297</v>
      </c>
      <c r="E494" s="704" t="s">
        <v>2324</v>
      </c>
      <c r="F494" s="705"/>
      <c r="G494" s="706"/>
      <c r="H494" s="742"/>
      <c r="I494" s="742"/>
      <c r="J494" s="735" t="s">
        <v>2138</v>
      </c>
      <c r="K494" s="704" t="s">
        <v>312</v>
      </c>
      <c r="L494" s="709">
        <v>107</v>
      </c>
      <c r="M494" s="710">
        <v>107</v>
      </c>
      <c r="N494" s="626">
        <f t="shared" si="12"/>
        <v>107</v>
      </c>
      <c r="O494" s="744"/>
      <c r="P494" s="744"/>
      <c r="Q494" s="744" t="s">
        <v>90</v>
      </c>
      <c r="R494" s="744" t="s">
        <v>91</v>
      </c>
      <c r="S494" s="714"/>
      <c r="U494" s="363"/>
      <c r="V494" s="651"/>
      <c r="W494" s="651"/>
      <c r="X494" s="651"/>
      <c r="Y494" s="366"/>
      <c r="Z494" s="367"/>
      <c r="AA494" s="367"/>
    </row>
    <row r="495" spans="2:27" ht="21.75" customHeight="1" x14ac:dyDescent="0.15">
      <c r="B495" s="716">
        <v>489</v>
      </c>
      <c r="C495" s="704" t="s">
        <v>2272</v>
      </c>
      <c r="D495" s="704" t="s">
        <v>2297</v>
      </c>
      <c r="E495" s="704" t="s">
        <v>2324</v>
      </c>
      <c r="F495" s="705" t="s">
        <v>1057</v>
      </c>
      <c r="G495" s="706" t="s">
        <v>184</v>
      </c>
      <c r="H495" s="742">
        <v>2026.8</v>
      </c>
      <c r="I495" s="742">
        <v>267</v>
      </c>
      <c r="J495" s="735" t="s">
        <v>2139</v>
      </c>
      <c r="K495" s="704" t="s">
        <v>184</v>
      </c>
      <c r="L495" s="709">
        <v>251.5</v>
      </c>
      <c r="M495" s="710">
        <v>251.5</v>
      </c>
      <c r="N495" s="626">
        <f t="shared" si="12"/>
        <v>-15.5</v>
      </c>
      <c r="O495" s="744" t="s">
        <v>1131</v>
      </c>
      <c r="P495" s="744" t="s">
        <v>1132</v>
      </c>
      <c r="Q495" s="744" t="s">
        <v>1131</v>
      </c>
      <c r="R495" s="744" t="s">
        <v>1132</v>
      </c>
      <c r="S495" s="714"/>
      <c r="U495" s="363"/>
      <c r="V495" s="651"/>
      <c r="W495" s="651"/>
      <c r="X495" s="651"/>
      <c r="Y495" s="366"/>
      <c r="Z495" s="367"/>
      <c r="AA495" s="367"/>
    </row>
    <row r="496" spans="2:27" ht="21.75" customHeight="1" x14ac:dyDescent="0.15">
      <c r="B496" s="716">
        <v>490</v>
      </c>
      <c r="C496" s="704" t="s">
        <v>2272</v>
      </c>
      <c r="D496" s="704" t="s">
        <v>2297</v>
      </c>
      <c r="E496" s="704" t="s">
        <v>2324</v>
      </c>
      <c r="F496" s="705" t="s">
        <v>1058</v>
      </c>
      <c r="G496" s="706" t="s">
        <v>184</v>
      </c>
      <c r="H496" s="742">
        <v>2380.6999999999998</v>
      </c>
      <c r="I496" s="742">
        <v>241</v>
      </c>
      <c r="J496" s="708" t="s">
        <v>2140</v>
      </c>
      <c r="K496" s="704" t="s">
        <v>184</v>
      </c>
      <c r="L496" s="709">
        <v>225.8</v>
      </c>
      <c r="M496" s="710">
        <v>225.8</v>
      </c>
      <c r="N496" s="626">
        <f t="shared" si="12"/>
        <v>-15.199999999999989</v>
      </c>
      <c r="O496" s="715" t="s">
        <v>1133</v>
      </c>
      <c r="P496" s="715" t="s">
        <v>1134</v>
      </c>
      <c r="Q496" s="715" t="s">
        <v>1133</v>
      </c>
      <c r="R496" s="715" t="s">
        <v>1134</v>
      </c>
      <c r="S496" s="714"/>
      <c r="U496" s="363"/>
      <c r="V496" s="651"/>
      <c r="W496" s="651"/>
      <c r="X496" s="651"/>
      <c r="Y496" s="366"/>
      <c r="Z496" s="367"/>
      <c r="AA496" s="367"/>
    </row>
    <row r="497" spans="2:27" ht="21.75" customHeight="1" x14ac:dyDescent="0.15">
      <c r="B497" s="716">
        <v>491</v>
      </c>
      <c r="C497" s="704" t="s">
        <v>2272</v>
      </c>
      <c r="D497" s="704" t="s">
        <v>2297</v>
      </c>
      <c r="E497" s="704" t="s">
        <v>2324</v>
      </c>
      <c r="F497" s="705" t="s">
        <v>1059</v>
      </c>
      <c r="G497" s="706" t="s">
        <v>184</v>
      </c>
      <c r="H497" s="742">
        <v>2237.1999999999998</v>
      </c>
      <c r="I497" s="742">
        <v>235</v>
      </c>
      <c r="J497" s="735" t="s">
        <v>2141</v>
      </c>
      <c r="K497" s="704" t="s">
        <v>184</v>
      </c>
      <c r="L497" s="709">
        <v>242.7</v>
      </c>
      <c r="M497" s="710">
        <v>242.7</v>
      </c>
      <c r="N497" s="626">
        <f t="shared" si="12"/>
        <v>7.6999999999999886</v>
      </c>
      <c r="O497" s="744" t="s">
        <v>1135</v>
      </c>
      <c r="P497" s="744" t="s">
        <v>1136</v>
      </c>
      <c r="Q497" s="744" t="s">
        <v>1135</v>
      </c>
      <c r="R497" s="744" t="s">
        <v>1136</v>
      </c>
      <c r="S497" s="714"/>
      <c r="U497" s="363"/>
      <c r="V497" s="651"/>
      <c r="W497" s="651"/>
      <c r="X497" s="651"/>
      <c r="Y497" s="366"/>
      <c r="Z497" s="367"/>
      <c r="AA497" s="367"/>
    </row>
    <row r="498" spans="2:27" ht="21.75" customHeight="1" x14ac:dyDescent="0.15">
      <c r="B498" s="716">
        <v>492</v>
      </c>
      <c r="C498" s="704" t="s">
        <v>2272</v>
      </c>
      <c r="D498" s="704" t="s">
        <v>2297</v>
      </c>
      <c r="E498" s="704" t="s">
        <v>2324</v>
      </c>
      <c r="F498" s="705" t="s">
        <v>1060</v>
      </c>
      <c r="G498" s="706" t="s">
        <v>184</v>
      </c>
      <c r="H498" s="742">
        <v>427</v>
      </c>
      <c r="I498" s="742">
        <v>168</v>
      </c>
      <c r="J498" s="735" t="s">
        <v>2142</v>
      </c>
      <c r="K498" s="704" t="s">
        <v>312</v>
      </c>
      <c r="L498" s="709">
        <v>169.8</v>
      </c>
      <c r="M498" s="710">
        <v>169.8</v>
      </c>
      <c r="N498" s="626">
        <f t="shared" si="12"/>
        <v>1.8000000000000114</v>
      </c>
      <c r="O498" s="744" t="s">
        <v>1135</v>
      </c>
      <c r="P498" s="744" t="s">
        <v>1136</v>
      </c>
      <c r="Q498" s="713" t="s">
        <v>2143</v>
      </c>
      <c r="R498" s="713" t="s">
        <v>2144</v>
      </c>
      <c r="S498" s="714"/>
      <c r="U498" s="363"/>
      <c r="V498" s="651"/>
      <c r="W498" s="651"/>
      <c r="X498" s="651"/>
      <c r="Y498" s="366"/>
      <c r="Z498" s="367"/>
      <c r="AA498" s="367"/>
    </row>
    <row r="499" spans="2:27" ht="21.75" customHeight="1" x14ac:dyDescent="0.15">
      <c r="B499" s="716">
        <v>493</v>
      </c>
      <c r="C499" s="704" t="s">
        <v>2272</v>
      </c>
      <c r="D499" s="704" t="s">
        <v>2297</v>
      </c>
      <c r="E499" s="704" t="s">
        <v>2324</v>
      </c>
      <c r="F499" s="705" t="s">
        <v>1061</v>
      </c>
      <c r="G499" s="706" t="s">
        <v>184</v>
      </c>
      <c r="H499" s="707">
        <v>45</v>
      </c>
      <c r="I499" s="707">
        <v>45</v>
      </c>
      <c r="J499" s="747" t="s">
        <v>1061</v>
      </c>
      <c r="K499" s="704" t="s">
        <v>312</v>
      </c>
      <c r="L499" s="709">
        <v>45</v>
      </c>
      <c r="M499" s="710">
        <v>45</v>
      </c>
      <c r="N499" s="626">
        <f t="shared" si="12"/>
        <v>0</v>
      </c>
      <c r="O499" s="744" t="s">
        <v>1133</v>
      </c>
      <c r="P499" s="744" t="s">
        <v>1137</v>
      </c>
      <c r="Q499" s="713" t="s">
        <v>2143</v>
      </c>
      <c r="R499" s="713" t="s">
        <v>2144</v>
      </c>
      <c r="S499" s="714"/>
      <c r="U499" s="363"/>
      <c r="V499" s="651"/>
      <c r="W499" s="651"/>
      <c r="X499" s="651"/>
      <c r="Y499" s="366"/>
      <c r="Z499" s="367"/>
      <c r="AA499" s="367"/>
    </row>
    <row r="500" spans="2:27" ht="21.75" customHeight="1" x14ac:dyDescent="0.15">
      <c r="B500" s="716">
        <v>494</v>
      </c>
      <c r="C500" s="704" t="s">
        <v>2272</v>
      </c>
      <c r="D500" s="704" t="s">
        <v>2297</v>
      </c>
      <c r="E500" s="704" t="s">
        <v>2324</v>
      </c>
      <c r="F500" s="705" t="s">
        <v>1062</v>
      </c>
      <c r="G500" s="706" t="s">
        <v>184</v>
      </c>
      <c r="H500" s="742">
        <v>2213.4</v>
      </c>
      <c r="I500" s="742">
        <v>259</v>
      </c>
      <c r="J500" s="739" t="s">
        <v>2145</v>
      </c>
      <c r="K500" s="704" t="s">
        <v>184</v>
      </c>
      <c r="L500" s="709">
        <v>227.2</v>
      </c>
      <c r="M500" s="710">
        <v>227.2</v>
      </c>
      <c r="N500" s="626">
        <f t="shared" si="12"/>
        <v>-31.800000000000011</v>
      </c>
      <c r="O500" s="744" t="s">
        <v>1133</v>
      </c>
      <c r="P500" s="744" t="s">
        <v>1137</v>
      </c>
      <c r="Q500" s="744" t="s">
        <v>1133</v>
      </c>
      <c r="R500" s="744" t="s">
        <v>1134</v>
      </c>
      <c r="S500" s="714"/>
      <c r="U500" s="363"/>
      <c r="V500" s="651"/>
      <c r="W500" s="651"/>
      <c r="X500" s="651"/>
      <c r="Y500" s="366"/>
      <c r="Z500" s="367"/>
      <c r="AA500" s="367"/>
    </row>
    <row r="501" spans="2:27" ht="21.75" customHeight="1" x14ac:dyDescent="0.15">
      <c r="B501" s="716">
        <v>495</v>
      </c>
      <c r="C501" s="704" t="s">
        <v>2272</v>
      </c>
      <c r="D501" s="704" t="s">
        <v>2297</v>
      </c>
      <c r="E501" s="704" t="s">
        <v>2324</v>
      </c>
      <c r="F501" s="705" t="s">
        <v>1063</v>
      </c>
      <c r="G501" s="706" t="s">
        <v>184</v>
      </c>
      <c r="H501" s="742">
        <v>3215.9</v>
      </c>
      <c r="I501" s="742">
        <v>306</v>
      </c>
      <c r="J501" s="739" t="s">
        <v>2146</v>
      </c>
      <c r="K501" s="704" t="s">
        <v>184</v>
      </c>
      <c r="L501" s="709">
        <v>280.10000000000002</v>
      </c>
      <c r="M501" s="710">
        <v>280.10000000000002</v>
      </c>
      <c r="N501" s="626">
        <f t="shared" si="12"/>
        <v>-25.899999999999977</v>
      </c>
      <c r="O501" s="744" t="s">
        <v>1129</v>
      </c>
      <c r="P501" s="744" t="s">
        <v>1138</v>
      </c>
      <c r="Q501" s="713" t="s">
        <v>1129</v>
      </c>
      <c r="R501" s="713" t="s">
        <v>2133</v>
      </c>
      <c r="S501" s="714"/>
      <c r="U501" s="363"/>
      <c r="V501" s="651"/>
      <c r="W501" s="651"/>
      <c r="X501" s="651"/>
      <c r="Y501" s="366"/>
      <c r="Z501" s="367"/>
      <c r="AA501" s="367"/>
    </row>
    <row r="502" spans="2:27" ht="21.75" customHeight="1" x14ac:dyDescent="0.15">
      <c r="B502" s="716">
        <v>496</v>
      </c>
      <c r="C502" s="704" t="s">
        <v>2272</v>
      </c>
      <c r="D502" s="704" t="s">
        <v>2297</v>
      </c>
      <c r="E502" s="704" t="s">
        <v>2324</v>
      </c>
      <c r="F502" s="705" t="s">
        <v>1064</v>
      </c>
      <c r="G502" s="706" t="s">
        <v>184</v>
      </c>
      <c r="H502" s="742">
        <v>1556.9</v>
      </c>
      <c r="I502" s="742">
        <v>98</v>
      </c>
      <c r="J502" s="708" t="s">
        <v>2147</v>
      </c>
      <c r="K502" s="704" t="s">
        <v>184</v>
      </c>
      <c r="L502" s="709">
        <v>84.2</v>
      </c>
      <c r="M502" s="710">
        <v>84.2</v>
      </c>
      <c r="N502" s="626">
        <f t="shared" si="12"/>
        <v>-13.799999999999997</v>
      </c>
      <c r="O502" s="744" t="s">
        <v>1139</v>
      </c>
      <c r="P502" s="744" t="s">
        <v>1140</v>
      </c>
      <c r="Q502" s="744" t="s">
        <v>1139</v>
      </c>
      <c r="R502" s="744" t="s">
        <v>1140</v>
      </c>
      <c r="S502" s="714"/>
      <c r="U502" s="363"/>
      <c r="V502" s="651"/>
      <c r="W502" s="651"/>
      <c r="X502" s="651"/>
      <c r="Y502" s="366"/>
      <c r="Z502" s="367"/>
      <c r="AA502" s="367"/>
    </row>
    <row r="503" spans="2:27" ht="21.75" customHeight="1" x14ac:dyDescent="0.15">
      <c r="B503" s="716">
        <v>497</v>
      </c>
      <c r="C503" s="704" t="s">
        <v>2272</v>
      </c>
      <c r="D503" s="704" t="s">
        <v>2297</v>
      </c>
      <c r="E503" s="704" t="s">
        <v>2324</v>
      </c>
      <c r="F503" s="705" t="s">
        <v>1065</v>
      </c>
      <c r="G503" s="706" t="s">
        <v>184</v>
      </c>
      <c r="H503" s="742">
        <v>3890.8</v>
      </c>
      <c r="I503" s="742">
        <v>375</v>
      </c>
      <c r="J503" s="708" t="s">
        <v>2148</v>
      </c>
      <c r="K503" s="704" t="s">
        <v>184</v>
      </c>
      <c r="L503" s="709">
        <v>363.8</v>
      </c>
      <c r="M503" s="710">
        <v>363.8</v>
      </c>
      <c r="N503" s="626">
        <f t="shared" si="12"/>
        <v>-11.199999999999989</v>
      </c>
      <c r="O503" s="744" t="s">
        <v>1141</v>
      </c>
      <c r="P503" s="744" t="s">
        <v>1140</v>
      </c>
      <c r="Q503" s="744" t="s">
        <v>1141</v>
      </c>
      <c r="R503" s="744" t="s">
        <v>1140</v>
      </c>
      <c r="S503" s="714"/>
      <c r="U503" s="363"/>
      <c r="V503" s="651"/>
      <c r="W503" s="651"/>
      <c r="X503" s="651"/>
      <c r="Y503" s="366"/>
      <c r="Z503" s="367"/>
      <c r="AA503" s="367"/>
    </row>
    <row r="504" spans="2:27" ht="21.75" customHeight="1" x14ac:dyDescent="0.15">
      <c r="B504" s="716">
        <v>498</v>
      </c>
      <c r="C504" s="704" t="s">
        <v>2272</v>
      </c>
      <c r="D504" s="704" t="s">
        <v>2297</v>
      </c>
      <c r="E504" s="704" t="s">
        <v>2324</v>
      </c>
      <c r="F504" s="705" t="s">
        <v>1066</v>
      </c>
      <c r="G504" s="706" t="s">
        <v>300</v>
      </c>
      <c r="H504" s="742">
        <v>20235.8</v>
      </c>
      <c r="I504" s="742">
        <v>75</v>
      </c>
      <c r="J504" s="739" t="s">
        <v>2149</v>
      </c>
      <c r="K504" s="704" t="s">
        <v>300</v>
      </c>
      <c r="L504" s="709">
        <v>64.5</v>
      </c>
      <c r="M504" s="710">
        <v>64.5</v>
      </c>
      <c r="N504" s="626">
        <f t="shared" si="12"/>
        <v>-10.5</v>
      </c>
      <c r="O504" s="744" t="s">
        <v>90</v>
      </c>
      <c r="P504" s="744" t="s">
        <v>91</v>
      </c>
      <c r="Q504" s="744" t="s">
        <v>90</v>
      </c>
      <c r="R504" s="744" t="s">
        <v>91</v>
      </c>
      <c r="S504" s="714"/>
      <c r="U504" s="363"/>
      <c r="V504" s="651"/>
      <c r="W504" s="651"/>
      <c r="X504" s="651"/>
      <c r="Y504" s="366"/>
      <c r="Z504" s="367"/>
      <c r="AA504" s="367"/>
    </row>
    <row r="505" spans="2:27" ht="21.75" customHeight="1" x14ac:dyDescent="0.15">
      <c r="B505" s="716">
        <v>499</v>
      </c>
      <c r="C505" s="704" t="s">
        <v>2272</v>
      </c>
      <c r="D505" s="704" t="s">
        <v>2297</v>
      </c>
      <c r="E505" s="704" t="s">
        <v>2324</v>
      </c>
      <c r="F505" s="705" t="s">
        <v>1067</v>
      </c>
      <c r="G505" s="706" t="s">
        <v>312</v>
      </c>
      <c r="H505" s="742">
        <v>5943.3</v>
      </c>
      <c r="I505" s="742">
        <v>75</v>
      </c>
      <c r="J505" s="708" t="s">
        <v>2150</v>
      </c>
      <c r="K505" s="704" t="s">
        <v>312</v>
      </c>
      <c r="L505" s="709">
        <v>205.6</v>
      </c>
      <c r="M505" s="710">
        <v>205.6</v>
      </c>
      <c r="N505" s="626">
        <f t="shared" si="12"/>
        <v>130.6</v>
      </c>
      <c r="O505" s="744" t="s">
        <v>90</v>
      </c>
      <c r="P505" s="715" t="s">
        <v>404</v>
      </c>
      <c r="Q505" s="744" t="s">
        <v>90</v>
      </c>
      <c r="R505" s="715" t="s">
        <v>404</v>
      </c>
      <c r="S505" s="714"/>
      <c r="U505" s="363"/>
      <c r="V505" s="651"/>
      <c r="W505" s="651"/>
      <c r="X505" s="651"/>
      <c r="Y505" s="366"/>
      <c r="Z505" s="367"/>
      <c r="AA505" s="367"/>
    </row>
    <row r="506" spans="2:27" ht="21.75" customHeight="1" x14ac:dyDescent="0.15">
      <c r="B506" s="716">
        <v>500</v>
      </c>
      <c r="C506" s="704" t="s">
        <v>2272</v>
      </c>
      <c r="D506" s="704" t="s">
        <v>2297</v>
      </c>
      <c r="E506" s="704" t="s">
        <v>2324</v>
      </c>
      <c r="F506" s="705" t="s">
        <v>1068</v>
      </c>
      <c r="G506" s="706" t="s">
        <v>321</v>
      </c>
      <c r="H506" s="742">
        <v>905.4</v>
      </c>
      <c r="I506" s="742">
        <v>213</v>
      </c>
      <c r="J506" s="708" t="s">
        <v>2266</v>
      </c>
      <c r="K506" s="704" t="s">
        <v>321</v>
      </c>
      <c r="L506" s="709">
        <v>196.4</v>
      </c>
      <c r="M506" s="710">
        <v>196.4</v>
      </c>
      <c r="N506" s="626">
        <f t="shared" si="12"/>
        <v>-16.599999999999994</v>
      </c>
      <c r="O506" s="744" t="s">
        <v>1142</v>
      </c>
      <c r="P506" s="744" t="s">
        <v>995</v>
      </c>
      <c r="Q506" s="744" t="s">
        <v>1142</v>
      </c>
      <c r="R506" s="744" t="s">
        <v>995</v>
      </c>
      <c r="S506" s="714"/>
      <c r="U506" s="363"/>
      <c r="V506" s="651"/>
      <c r="W506" s="651"/>
      <c r="X506" s="651"/>
      <c r="Y506" s="366"/>
      <c r="Z506" s="367"/>
      <c r="AA506" s="367"/>
    </row>
    <row r="507" spans="2:27" ht="21.75" customHeight="1" x14ac:dyDescent="0.15">
      <c r="B507" s="716">
        <v>501</v>
      </c>
      <c r="C507" s="704" t="s">
        <v>2272</v>
      </c>
      <c r="D507" s="704" t="s">
        <v>2297</v>
      </c>
      <c r="E507" s="704" t="s">
        <v>2324</v>
      </c>
      <c r="F507" s="705" t="s">
        <v>1069</v>
      </c>
      <c r="G507" s="706" t="s">
        <v>184</v>
      </c>
      <c r="H507" s="742">
        <v>1335.8</v>
      </c>
      <c r="I507" s="742">
        <v>131</v>
      </c>
      <c r="J507" s="708" t="s">
        <v>2151</v>
      </c>
      <c r="K507" s="704" t="s">
        <v>184</v>
      </c>
      <c r="L507" s="709">
        <v>107.3</v>
      </c>
      <c r="M507" s="710">
        <v>107.3</v>
      </c>
      <c r="N507" s="626">
        <f t="shared" si="12"/>
        <v>-23.700000000000003</v>
      </c>
      <c r="O507" s="744" t="s">
        <v>1143</v>
      </c>
      <c r="P507" s="744" t="s">
        <v>1144</v>
      </c>
      <c r="Q507" s="744" t="s">
        <v>1143</v>
      </c>
      <c r="R507" s="744" t="s">
        <v>1144</v>
      </c>
      <c r="S507" s="714"/>
      <c r="U507" s="363"/>
      <c r="V507" s="651"/>
      <c r="W507" s="651"/>
      <c r="X507" s="651"/>
      <c r="Y507" s="366"/>
      <c r="Z507" s="367"/>
      <c r="AA507" s="367"/>
    </row>
    <row r="508" spans="2:27" ht="21.75" customHeight="1" x14ac:dyDescent="0.15">
      <c r="B508" s="716">
        <v>502</v>
      </c>
      <c r="C508" s="704" t="s">
        <v>2272</v>
      </c>
      <c r="D508" s="704" t="s">
        <v>2297</v>
      </c>
      <c r="E508" s="704" t="s">
        <v>2324</v>
      </c>
      <c r="F508" s="705" t="s">
        <v>1070</v>
      </c>
      <c r="G508" s="706" t="s">
        <v>184</v>
      </c>
      <c r="H508" s="742">
        <v>2886.8</v>
      </c>
      <c r="I508" s="742">
        <v>245</v>
      </c>
      <c r="J508" s="708" t="s">
        <v>2152</v>
      </c>
      <c r="K508" s="704" t="s">
        <v>184</v>
      </c>
      <c r="L508" s="709">
        <v>228.9</v>
      </c>
      <c r="M508" s="710">
        <v>228.9</v>
      </c>
      <c r="N508" s="626">
        <f t="shared" si="12"/>
        <v>-16.099999999999994</v>
      </c>
      <c r="O508" s="744" t="s">
        <v>1145</v>
      </c>
      <c r="P508" s="744" t="s">
        <v>1124</v>
      </c>
      <c r="Q508" s="744" t="s">
        <v>1145</v>
      </c>
      <c r="R508" s="744" t="s">
        <v>1124</v>
      </c>
      <c r="S508" s="714"/>
      <c r="U508" s="363"/>
      <c r="V508" s="651"/>
      <c r="W508" s="651"/>
      <c r="X508" s="651"/>
      <c r="Y508" s="366"/>
      <c r="Z508" s="367"/>
      <c r="AA508" s="367"/>
    </row>
    <row r="509" spans="2:27" ht="21.75" customHeight="1" x14ac:dyDescent="0.15">
      <c r="B509" s="716">
        <v>503</v>
      </c>
      <c r="C509" s="704" t="s">
        <v>2272</v>
      </c>
      <c r="D509" s="704" t="s">
        <v>2297</v>
      </c>
      <c r="E509" s="704" t="s">
        <v>2324</v>
      </c>
      <c r="F509" s="705" t="s">
        <v>1071</v>
      </c>
      <c r="G509" s="706" t="s">
        <v>184</v>
      </c>
      <c r="H509" s="742">
        <v>2324.1999999999998</v>
      </c>
      <c r="I509" s="742">
        <v>277</v>
      </c>
      <c r="J509" s="708" t="s">
        <v>2153</v>
      </c>
      <c r="K509" s="704" t="s">
        <v>184</v>
      </c>
      <c r="L509" s="709">
        <v>261.60000000000002</v>
      </c>
      <c r="M509" s="710">
        <v>261.60000000000002</v>
      </c>
      <c r="N509" s="626">
        <f t="shared" si="12"/>
        <v>-15.399999999999977</v>
      </c>
      <c r="O509" s="744" t="s">
        <v>1146</v>
      </c>
      <c r="P509" s="744" t="s">
        <v>1147</v>
      </c>
      <c r="Q509" s="744" t="s">
        <v>1146</v>
      </c>
      <c r="R509" s="744" t="s">
        <v>1147</v>
      </c>
      <c r="S509" s="714"/>
      <c r="U509" s="363"/>
      <c r="V509" s="651"/>
      <c r="W509" s="651"/>
      <c r="X509" s="651"/>
      <c r="Y509" s="366"/>
      <c r="Z509" s="367"/>
      <c r="AA509" s="367"/>
    </row>
    <row r="510" spans="2:27" ht="21.75" customHeight="1" x14ac:dyDescent="0.15">
      <c r="B510" s="716">
        <v>504</v>
      </c>
      <c r="C510" s="704" t="s">
        <v>2272</v>
      </c>
      <c r="D510" s="704" t="s">
        <v>2297</v>
      </c>
      <c r="E510" s="704" t="s">
        <v>2324</v>
      </c>
      <c r="F510" s="705" t="s">
        <v>1072</v>
      </c>
      <c r="G510" s="706" t="s">
        <v>184</v>
      </c>
      <c r="H510" s="742">
        <v>1762.2</v>
      </c>
      <c r="I510" s="742">
        <v>247</v>
      </c>
      <c r="J510" s="708" t="s">
        <v>2154</v>
      </c>
      <c r="K510" s="704" t="s">
        <v>184</v>
      </c>
      <c r="L510" s="709">
        <v>240</v>
      </c>
      <c r="M510" s="710">
        <v>240</v>
      </c>
      <c r="N510" s="626">
        <f t="shared" si="12"/>
        <v>-7</v>
      </c>
      <c r="O510" s="744" t="s">
        <v>1148</v>
      </c>
      <c r="P510" s="744" t="s">
        <v>2326</v>
      </c>
      <c r="Q510" s="744" t="s">
        <v>1148</v>
      </c>
      <c r="R510" s="744" t="s">
        <v>2326</v>
      </c>
      <c r="S510" s="714"/>
      <c r="U510" s="363"/>
      <c r="V510" s="651"/>
      <c r="W510" s="651"/>
      <c r="X510" s="651"/>
      <c r="Y510" s="366"/>
      <c r="Z510" s="367"/>
      <c r="AA510" s="367"/>
    </row>
    <row r="511" spans="2:27" ht="21.75" customHeight="1" x14ac:dyDescent="0.15">
      <c r="B511" s="716">
        <v>505</v>
      </c>
      <c r="C511" s="704" t="s">
        <v>2272</v>
      </c>
      <c r="D511" s="704" t="s">
        <v>2297</v>
      </c>
      <c r="E511" s="704" t="s">
        <v>2324</v>
      </c>
      <c r="F511" s="705" t="s">
        <v>1073</v>
      </c>
      <c r="G511" s="706" t="s">
        <v>184</v>
      </c>
      <c r="H511" s="742">
        <v>3277.2</v>
      </c>
      <c r="I511" s="742">
        <v>496</v>
      </c>
      <c r="J511" s="708" t="s">
        <v>2155</v>
      </c>
      <c r="K511" s="704" t="s">
        <v>184</v>
      </c>
      <c r="L511" s="709">
        <v>488.3</v>
      </c>
      <c r="M511" s="710">
        <v>488.3</v>
      </c>
      <c r="N511" s="626">
        <f t="shared" si="12"/>
        <v>-7.6999999999999886</v>
      </c>
      <c r="O511" s="744" t="s">
        <v>1148</v>
      </c>
      <c r="P511" s="744" t="s">
        <v>2326</v>
      </c>
      <c r="Q511" s="744" t="s">
        <v>1148</v>
      </c>
      <c r="R511" s="744" t="s">
        <v>2326</v>
      </c>
      <c r="S511" s="714"/>
      <c r="U511" s="363"/>
      <c r="V511" s="651"/>
      <c r="W511" s="651"/>
      <c r="X511" s="651"/>
      <c r="Y511" s="366"/>
      <c r="Z511" s="367"/>
      <c r="AA511" s="367"/>
    </row>
    <row r="512" spans="2:27" ht="21.75" customHeight="1" x14ac:dyDescent="0.15">
      <c r="B512" s="716">
        <v>506</v>
      </c>
      <c r="C512" s="704" t="s">
        <v>2272</v>
      </c>
      <c r="D512" s="704" t="s">
        <v>2297</v>
      </c>
      <c r="E512" s="704" t="s">
        <v>2324</v>
      </c>
      <c r="F512" s="705" t="s">
        <v>1074</v>
      </c>
      <c r="G512" s="706" t="s">
        <v>315</v>
      </c>
      <c r="H512" s="742">
        <v>2680.9</v>
      </c>
      <c r="I512" s="742">
        <v>1811</v>
      </c>
      <c r="J512" s="708" t="s">
        <v>2156</v>
      </c>
      <c r="K512" s="704" t="s">
        <v>315</v>
      </c>
      <c r="L512" s="709">
        <v>1816.8</v>
      </c>
      <c r="M512" s="710">
        <v>1816.8</v>
      </c>
      <c r="N512" s="626">
        <f t="shared" si="12"/>
        <v>5.7999999999999545</v>
      </c>
      <c r="O512" s="744" t="s">
        <v>1149</v>
      </c>
      <c r="P512" s="744" t="s">
        <v>1110</v>
      </c>
      <c r="Q512" s="713" t="s">
        <v>2115</v>
      </c>
      <c r="R512" s="704" t="s">
        <v>2114</v>
      </c>
      <c r="S512" s="714"/>
      <c r="U512" s="363"/>
      <c r="V512" s="651"/>
      <c r="W512" s="651"/>
      <c r="X512" s="651"/>
      <c r="Y512" s="366"/>
      <c r="Z512" s="367"/>
      <c r="AA512" s="367"/>
    </row>
    <row r="513" spans="2:27" ht="21.75" customHeight="1" x14ac:dyDescent="0.15">
      <c r="B513" s="716">
        <v>507</v>
      </c>
      <c r="C513" s="704" t="s">
        <v>2272</v>
      </c>
      <c r="D513" s="704" t="s">
        <v>2297</v>
      </c>
      <c r="E513" s="704" t="s">
        <v>2324</v>
      </c>
      <c r="F513" s="705" t="s">
        <v>1075</v>
      </c>
      <c r="G513" s="706" t="s">
        <v>184</v>
      </c>
      <c r="H513" s="742">
        <v>1566.6</v>
      </c>
      <c r="I513" s="742">
        <v>448</v>
      </c>
      <c r="J513" s="708" t="s">
        <v>2157</v>
      </c>
      <c r="K513" s="704" t="s">
        <v>184</v>
      </c>
      <c r="L513" s="709">
        <v>465.1</v>
      </c>
      <c r="M513" s="710">
        <v>465.1</v>
      </c>
      <c r="N513" s="626">
        <f t="shared" si="12"/>
        <v>17.100000000000023</v>
      </c>
      <c r="O513" s="744" t="s">
        <v>1150</v>
      </c>
      <c r="P513" s="744" t="s">
        <v>1151</v>
      </c>
      <c r="Q513" s="704" t="s">
        <v>2158</v>
      </c>
      <c r="R513" s="713" t="s">
        <v>2159</v>
      </c>
      <c r="S513" s="714"/>
      <c r="U513" s="363"/>
      <c r="V513" s="651"/>
      <c r="W513" s="651"/>
      <c r="X513" s="651"/>
      <c r="Y513" s="366"/>
      <c r="Z513" s="367"/>
      <c r="AA513" s="367"/>
    </row>
    <row r="514" spans="2:27" ht="21.75" customHeight="1" x14ac:dyDescent="0.15">
      <c r="B514" s="716">
        <v>508</v>
      </c>
      <c r="C514" s="704" t="s">
        <v>2272</v>
      </c>
      <c r="D514" s="704" t="s">
        <v>2297</v>
      </c>
      <c r="E514" s="704" t="s">
        <v>2324</v>
      </c>
      <c r="F514" s="705" t="s">
        <v>1076</v>
      </c>
      <c r="G514" s="706" t="s">
        <v>184</v>
      </c>
      <c r="H514" s="742">
        <v>1465.8</v>
      </c>
      <c r="I514" s="742">
        <v>613</v>
      </c>
      <c r="J514" s="708" t="s">
        <v>2160</v>
      </c>
      <c r="K514" s="704" t="s">
        <v>184</v>
      </c>
      <c r="L514" s="709">
        <v>602.6</v>
      </c>
      <c r="M514" s="710">
        <v>602.6</v>
      </c>
      <c r="N514" s="626">
        <f t="shared" ref="N514:N549" si="13">M514-I514</f>
        <v>-10.399999999999977</v>
      </c>
      <c r="O514" s="744" t="s">
        <v>1152</v>
      </c>
      <c r="P514" s="744" t="s">
        <v>1153</v>
      </c>
      <c r="Q514" s="704" t="s">
        <v>1152</v>
      </c>
      <c r="R514" s="704" t="s">
        <v>1153</v>
      </c>
      <c r="S514" s="714"/>
      <c r="U514" s="363"/>
      <c r="V514" s="651"/>
      <c r="W514" s="651"/>
      <c r="X514" s="651"/>
      <c r="Y514" s="366"/>
      <c r="Z514" s="367"/>
      <c r="AA514" s="367"/>
    </row>
    <row r="515" spans="2:27" ht="21.75" customHeight="1" x14ac:dyDescent="0.15">
      <c r="B515" s="716">
        <v>509</v>
      </c>
      <c r="C515" s="704" t="s">
        <v>2272</v>
      </c>
      <c r="D515" s="704" t="s">
        <v>2297</v>
      </c>
      <c r="E515" s="704" t="s">
        <v>2324</v>
      </c>
      <c r="F515" s="705" t="s">
        <v>1077</v>
      </c>
      <c r="G515" s="706" t="s">
        <v>184</v>
      </c>
      <c r="H515" s="742">
        <v>1823.7</v>
      </c>
      <c r="I515" s="742">
        <v>597</v>
      </c>
      <c r="J515" s="708" t="s">
        <v>2161</v>
      </c>
      <c r="K515" s="704" t="s">
        <v>184</v>
      </c>
      <c r="L515" s="709">
        <v>578.79999999999995</v>
      </c>
      <c r="M515" s="710">
        <v>578.79999999999995</v>
      </c>
      <c r="N515" s="626">
        <f t="shared" si="13"/>
        <v>-18.200000000000045</v>
      </c>
      <c r="O515" s="744" t="s">
        <v>1154</v>
      </c>
      <c r="P515" s="744" t="s">
        <v>1155</v>
      </c>
      <c r="Q515" s="704" t="s">
        <v>1154</v>
      </c>
      <c r="R515" s="704" t="s">
        <v>1155</v>
      </c>
      <c r="S515" s="714"/>
      <c r="U515" s="363"/>
      <c r="V515" s="651"/>
      <c r="W515" s="651"/>
      <c r="X515" s="651"/>
      <c r="Y515" s="366"/>
      <c r="Z515" s="367"/>
      <c r="AA515" s="367"/>
    </row>
    <row r="516" spans="2:27" ht="21.75" customHeight="1" x14ac:dyDescent="0.15">
      <c r="B516" s="716">
        <v>510</v>
      </c>
      <c r="C516" s="704" t="s">
        <v>2272</v>
      </c>
      <c r="D516" s="704" t="s">
        <v>2297</v>
      </c>
      <c r="E516" s="704" t="s">
        <v>2324</v>
      </c>
      <c r="F516" s="705" t="s">
        <v>1078</v>
      </c>
      <c r="G516" s="706" t="s">
        <v>396</v>
      </c>
      <c r="H516" s="707">
        <v>13</v>
      </c>
      <c r="I516" s="707">
        <v>13</v>
      </c>
      <c r="J516" s="708" t="s">
        <v>1078</v>
      </c>
      <c r="K516" s="704" t="s">
        <v>396</v>
      </c>
      <c r="L516" s="709">
        <v>13</v>
      </c>
      <c r="M516" s="710">
        <v>13</v>
      </c>
      <c r="N516" s="626">
        <f t="shared" si="13"/>
        <v>0</v>
      </c>
      <c r="O516" s="744" t="s">
        <v>1156</v>
      </c>
      <c r="P516" s="744" t="s">
        <v>1157</v>
      </c>
      <c r="Q516" s="704" t="s">
        <v>1156</v>
      </c>
      <c r="R516" s="704" t="s">
        <v>1157</v>
      </c>
      <c r="S516" s="714"/>
      <c r="U516" s="363"/>
      <c r="V516" s="651"/>
      <c r="W516" s="651"/>
      <c r="X516" s="651"/>
      <c r="Y516" s="366"/>
      <c r="Z516" s="367"/>
      <c r="AA516" s="367"/>
    </row>
    <row r="517" spans="2:27" ht="21.75" customHeight="1" x14ac:dyDescent="0.15">
      <c r="B517" s="716">
        <v>511</v>
      </c>
      <c r="C517" s="704" t="s">
        <v>2272</v>
      </c>
      <c r="D517" s="704" t="s">
        <v>2297</v>
      </c>
      <c r="E517" s="704" t="s">
        <v>2324</v>
      </c>
      <c r="F517" s="705" t="s">
        <v>1079</v>
      </c>
      <c r="G517" s="706" t="s">
        <v>184</v>
      </c>
      <c r="H517" s="742">
        <v>1901.4</v>
      </c>
      <c r="I517" s="742">
        <v>559</v>
      </c>
      <c r="J517" s="708" t="s">
        <v>2162</v>
      </c>
      <c r="K517" s="704" t="s">
        <v>184</v>
      </c>
      <c r="L517" s="709">
        <v>549.29999999999995</v>
      </c>
      <c r="M517" s="710">
        <v>549.29999999999995</v>
      </c>
      <c r="N517" s="626">
        <f t="shared" si="13"/>
        <v>-9.7000000000000455</v>
      </c>
      <c r="O517" s="744" t="s">
        <v>1127</v>
      </c>
      <c r="P517" s="744" t="s">
        <v>1128</v>
      </c>
      <c r="Q517" s="744" t="s">
        <v>1127</v>
      </c>
      <c r="R517" s="744" t="s">
        <v>1128</v>
      </c>
      <c r="S517" s="714"/>
      <c r="U517" s="363"/>
      <c r="V517" s="651"/>
      <c r="W517" s="651"/>
      <c r="X517" s="651"/>
      <c r="Y517" s="366"/>
      <c r="Z517" s="367"/>
      <c r="AA517" s="367"/>
    </row>
    <row r="518" spans="2:27" ht="21.75" customHeight="1" x14ac:dyDescent="0.15">
      <c r="B518" s="716">
        <v>512</v>
      </c>
      <c r="C518" s="704" t="s">
        <v>2272</v>
      </c>
      <c r="D518" s="704" t="s">
        <v>2297</v>
      </c>
      <c r="E518" s="704" t="s">
        <v>2324</v>
      </c>
      <c r="F518" s="705" t="s">
        <v>1080</v>
      </c>
      <c r="G518" s="706" t="s">
        <v>184</v>
      </c>
      <c r="H518" s="742">
        <v>1627.6</v>
      </c>
      <c r="I518" s="742">
        <v>479</v>
      </c>
      <c r="J518" s="708" t="s">
        <v>2163</v>
      </c>
      <c r="K518" s="704" t="s">
        <v>184</v>
      </c>
      <c r="L518" s="709">
        <v>469.1</v>
      </c>
      <c r="M518" s="710">
        <v>469.1</v>
      </c>
      <c r="N518" s="626">
        <f t="shared" si="13"/>
        <v>-9.8999999999999773</v>
      </c>
      <c r="O518" s="744" t="s">
        <v>1129</v>
      </c>
      <c r="P518" s="744" t="s">
        <v>1158</v>
      </c>
      <c r="Q518" s="704" t="s">
        <v>1129</v>
      </c>
      <c r="R518" s="704" t="s">
        <v>2133</v>
      </c>
      <c r="S518" s="714"/>
      <c r="U518" s="363"/>
      <c r="V518" s="651"/>
      <c r="W518" s="651"/>
      <c r="X518" s="651"/>
      <c r="Y518" s="366"/>
      <c r="Z518" s="367"/>
      <c r="AA518" s="367"/>
    </row>
    <row r="519" spans="2:27" ht="21.75" customHeight="1" x14ac:dyDescent="0.15">
      <c r="B519" s="716">
        <v>513</v>
      </c>
      <c r="C519" s="704" t="s">
        <v>2272</v>
      </c>
      <c r="D519" s="704" t="s">
        <v>2297</v>
      </c>
      <c r="E519" s="704" t="s">
        <v>2324</v>
      </c>
      <c r="F519" s="705" t="s">
        <v>1081</v>
      </c>
      <c r="G519" s="706" t="s">
        <v>184</v>
      </c>
      <c r="H519" s="742">
        <v>627.79999999999995</v>
      </c>
      <c r="I519" s="742">
        <v>21</v>
      </c>
      <c r="J519" s="708" t="s">
        <v>2164</v>
      </c>
      <c r="K519" s="704" t="s">
        <v>184</v>
      </c>
      <c r="L519" s="709">
        <v>20.3</v>
      </c>
      <c r="M519" s="710">
        <v>20.3</v>
      </c>
      <c r="N519" s="626">
        <f t="shared" si="13"/>
        <v>-0.69999999999999929</v>
      </c>
      <c r="O519" s="744" t="s">
        <v>1154</v>
      </c>
      <c r="P519" s="744" t="s">
        <v>1155</v>
      </c>
      <c r="Q519" s="744" t="s">
        <v>1154</v>
      </c>
      <c r="R519" s="744" t="s">
        <v>1155</v>
      </c>
      <c r="S519" s="714"/>
      <c r="U519" s="363"/>
      <c r="V519" s="651"/>
      <c r="W519" s="651"/>
      <c r="X519" s="651"/>
      <c r="Y519" s="366"/>
      <c r="Z519" s="367"/>
      <c r="AA519" s="367"/>
    </row>
    <row r="520" spans="2:27" ht="21.75" customHeight="1" x14ac:dyDescent="0.15">
      <c r="B520" s="716">
        <v>514</v>
      </c>
      <c r="C520" s="704" t="s">
        <v>2272</v>
      </c>
      <c r="D520" s="704" t="s">
        <v>2297</v>
      </c>
      <c r="E520" s="704" t="s">
        <v>2324</v>
      </c>
      <c r="F520" s="705" t="s">
        <v>1082</v>
      </c>
      <c r="G520" s="706" t="s">
        <v>312</v>
      </c>
      <c r="H520" s="742">
        <v>3223.4</v>
      </c>
      <c r="I520" s="742">
        <v>515</v>
      </c>
      <c r="J520" s="708" t="s">
        <v>2165</v>
      </c>
      <c r="K520" s="704" t="s">
        <v>312</v>
      </c>
      <c r="L520" s="709">
        <v>507.6</v>
      </c>
      <c r="M520" s="710">
        <v>507.6</v>
      </c>
      <c r="N520" s="626">
        <f t="shared" si="13"/>
        <v>-7.3999999999999773</v>
      </c>
      <c r="O520" s="744" t="s">
        <v>90</v>
      </c>
      <c r="P520" s="715" t="s">
        <v>404</v>
      </c>
      <c r="Q520" s="744" t="s">
        <v>90</v>
      </c>
      <c r="R520" s="715" t="s">
        <v>404</v>
      </c>
      <c r="S520" s="714"/>
      <c r="U520" s="363"/>
      <c r="V520" s="651"/>
      <c r="W520" s="651"/>
      <c r="X520" s="651"/>
      <c r="Y520" s="366"/>
      <c r="Z520" s="367"/>
      <c r="AA520" s="367"/>
    </row>
    <row r="521" spans="2:27" ht="37.5" customHeight="1" x14ac:dyDescent="0.15">
      <c r="B521" s="716">
        <v>515</v>
      </c>
      <c r="C521" s="704" t="s">
        <v>2272</v>
      </c>
      <c r="D521" s="704" t="s">
        <v>2297</v>
      </c>
      <c r="E521" s="704" t="s">
        <v>2324</v>
      </c>
      <c r="F521" s="705" t="s">
        <v>1083</v>
      </c>
      <c r="G521" s="706" t="s">
        <v>184</v>
      </c>
      <c r="H521" s="742">
        <v>2179.3000000000002</v>
      </c>
      <c r="I521" s="742">
        <v>949</v>
      </c>
      <c r="J521" s="708" t="s">
        <v>2166</v>
      </c>
      <c r="K521" s="704" t="s">
        <v>184</v>
      </c>
      <c r="L521" s="709">
        <v>535</v>
      </c>
      <c r="M521" s="710">
        <v>535</v>
      </c>
      <c r="N521" s="626">
        <f t="shared" si="13"/>
        <v>-414</v>
      </c>
      <c r="O521" s="744" t="s">
        <v>1159</v>
      </c>
      <c r="P521" s="744" t="s">
        <v>1160</v>
      </c>
      <c r="Q521" s="704" t="s">
        <v>2168</v>
      </c>
      <c r="R521" s="713" t="s">
        <v>2169</v>
      </c>
      <c r="S521" s="714"/>
      <c r="U521" s="363"/>
      <c r="V521" s="651"/>
      <c r="W521" s="651"/>
      <c r="X521" s="651"/>
      <c r="Y521" s="366"/>
      <c r="Z521" s="367"/>
      <c r="AA521" s="367"/>
    </row>
    <row r="522" spans="2:27" ht="37.5" customHeight="1" x14ac:dyDescent="0.15">
      <c r="B522" s="716">
        <v>516</v>
      </c>
      <c r="C522" s="704" t="s">
        <v>2272</v>
      </c>
      <c r="D522" s="704" t="s">
        <v>2297</v>
      </c>
      <c r="E522" s="704" t="s">
        <v>2324</v>
      </c>
      <c r="F522" s="705"/>
      <c r="G522" s="706"/>
      <c r="H522" s="742"/>
      <c r="I522" s="742"/>
      <c r="J522" s="708" t="s">
        <v>2167</v>
      </c>
      <c r="K522" s="704" t="s">
        <v>184</v>
      </c>
      <c r="L522" s="709">
        <v>379.5</v>
      </c>
      <c r="M522" s="710">
        <v>379.5</v>
      </c>
      <c r="N522" s="626">
        <f t="shared" si="13"/>
        <v>379.5</v>
      </c>
      <c r="O522" s="744"/>
      <c r="P522" s="744"/>
      <c r="Q522" s="704" t="s">
        <v>2168</v>
      </c>
      <c r="R522" s="713" t="s">
        <v>2169</v>
      </c>
      <c r="S522" s="714"/>
      <c r="U522" s="363"/>
      <c r="V522" s="651"/>
      <c r="W522" s="651"/>
      <c r="X522" s="651"/>
      <c r="Y522" s="366"/>
      <c r="Z522" s="367"/>
      <c r="AA522" s="367"/>
    </row>
    <row r="523" spans="2:27" ht="21.75" customHeight="1" x14ac:dyDescent="0.15">
      <c r="B523" s="716">
        <v>517</v>
      </c>
      <c r="C523" s="704" t="s">
        <v>2272</v>
      </c>
      <c r="D523" s="704" t="s">
        <v>2297</v>
      </c>
      <c r="E523" s="704" t="s">
        <v>2324</v>
      </c>
      <c r="F523" s="705" t="s">
        <v>1084</v>
      </c>
      <c r="G523" s="706" t="s">
        <v>184</v>
      </c>
      <c r="H523" s="707">
        <v>83</v>
      </c>
      <c r="I523" s="707">
        <v>83</v>
      </c>
      <c r="J523" s="708" t="s">
        <v>1084</v>
      </c>
      <c r="K523" s="704" t="s">
        <v>184</v>
      </c>
      <c r="L523" s="709">
        <v>83</v>
      </c>
      <c r="M523" s="710">
        <v>83</v>
      </c>
      <c r="N523" s="626">
        <f t="shared" si="13"/>
        <v>0</v>
      </c>
      <c r="O523" s="744" t="s">
        <v>90</v>
      </c>
      <c r="P523" s="744" t="s">
        <v>91</v>
      </c>
      <c r="Q523" s="704" t="s">
        <v>90</v>
      </c>
      <c r="R523" s="704" t="s">
        <v>91</v>
      </c>
      <c r="S523" s="714"/>
      <c r="U523" s="363"/>
      <c r="V523" s="651"/>
      <c r="W523" s="651"/>
      <c r="X523" s="651"/>
      <c r="Y523" s="366"/>
      <c r="Z523" s="367"/>
      <c r="AA523" s="367"/>
    </row>
    <row r="524" spans="2:27" ht="21.75" customHeight="1" x14ac:dyDescent="0.15">
      <c r="B524" s="716">
        <v>518</v>
      </c>
      <c r="C524" s="704" t="s">
        <v>2272</v>
      </c>
      <c r="D524" s="704" t="s">
        <v>2297</v>
      </c>
      <c r="E524" s="704" t="s">
        <v>2324</v>
      </c>
      <c r="F524" s="705" t="s">
        <v>1085</v>
      </c>
      <c r="G524" s="706" t="s">
        <v>184</v>
      </c>
      <c r="H524" s="742">
        <v>572</v>
      </c>
      <c r="I524" s="742">
        <v>103</v>
      </c>
      <c r="J524" s="708" t="s">
        <v>2170</v>
      </c>
      <c r="K524" s="704" t="s">
        <v>184</v>
      </c>
      <c r="L524" s="709">
        <v>85</v>
      </c>
      <c r="M524" s="710">
        <v>85</v>
      </c>
      <c r="N524" s="626">
        <f t="shared" si="13"/>
        <v>-18</v>
      </c>
      <c r="O524" s="744" t="s">
        <v>90</v>
      </c>
      <c r="P524" s="744" t="s">
        <v>91</v>
      </c>
      <c r="Q524" s="704" t="s">
        <v>90</v>
      </c>
      <c r="R524" s="704" t="s">
        <v>91</v>
      </c>
      <c r="S524" s="714"/>
      <c r="U524" s="363"/>
      <c r="V524" s="651"/>
      <c r="W524" s="651"/>
      <c r="X524" s="651"/>
      <c r="Y524" s="366"/>
      <c r="Z524" s="367"/>
      <c r="AA524" s="367"/>
    </row>
    <row r="525" spans="2:27" ht="21.75" customHeight="1" x14ac:dyDescent="0.15">
      <c r="B525" s="716">
        <v>519</v>
      </c>
      <c r="C525" s="704" t="s">
        <v>2272</v>
      </c>
      <c r="D525" s="704" t="s">
        <v>2297</v>
      </c>
      <c r="E525" s="704" t="s">
        <v>2324</v>
      </c>
      <c r="F525" s="705" t="s">
        <v>1086</v>
      </c>
      <c r="G525" s="706" t="s">
        <v>312</v>
      </c>
      <c r="H525" s="742">
        <v>7336</v>
      </c>
      <c r="I525" s="742">
        <v>349</v>
      </c>
      <c r="J525" s="708" t="s">
        <v>2171</v>
      </c>
      <c r="K525" s="704" t="s">
        <v>312</v>
      </c>
      <c r="L525" s="709">
        <v>273</v>
      </c>
      <c r="M525" s="710">
        <v>273</v>
      </c>
      <c r="N525" s="626">
        <f t="shared" si="13"/>
        <v>-76</v>
      </c>
      <c r="O525" s="744" t="s">
        <v>90</v>
      </c>
      <c r="P525" s="744" t="s">
        <v>91</v>
      </c>
      <c r="Q525" s="704" t="s">
        <v>90</v>
      </c>
      <c r="R525" s="704" t="s">
        <v>91</v>
      </c>
      <c r="S525" s="714"/>
      <c r="U525" s="363"/>
      <c r="V525" s="651"/>
      <c r="W525" s="651"/>
      <c r="X525" s="651"/>
      <c r="Y525" s="366"/>
      <c r="Z525" s="367"/>
      <c r="AA525" s="367"/>
    </row>
    <row r="526" spans="2:27" ht="21.75" customHeight="1" x14ac:dyDescent="0.15">
      <c r="B526" s="716">
        <v>520</v>
      </c>
      <c r="C526" s="704" t="s">
        <v>2272</v>
      </c>
      <c r="D526" s="704" t="s">
        <v>2297</v>
      </c>
      <c r="E526" s="704" t="s">
        <v>2324</v>
      </c>
      <c r="F526" s="705" t="s">
        <v>1087</v>
      </c>
      <c r="G526" s="706" t="s">
        <v>312</v>
      </c>
      <c r="H526" s="707">
        <v>77</v>
      </c>
      <c r="I526" s="707">
        <v>77</v>
      </c>
      <c r="J526" s="708" t="s">
        <v>1087</v>
      </c>
      <c r="K526" s="704" t="s">
        <v>312</v>
      </c>
      <c r="L526" s="709">
        <v>77</v>
      </c>
      <c r="M526" s="710">
        <v>77</v>
      </c>
      <c r="N526" s="626">
        <f t="shared" si="13"/>
        <v>0</v>
      </c>
      <c r="O526" s="744" t="s">
        <v>90</v>
      </c>
      <c r="P526" s="744" t="s">
        <v>91</v>
      </c>
      <c r="Q526" s="704" t="s">
        <v>90</v>
      </c>
      <c r="R526" s="704" t="s">
        <v>91</v>
      </c>
      <c r="S526" s="714"/>
      <c r="U526" s="363"/>
      <c r="V526" s="651"/>
      <c r="W526" s="651"/>
      <c r="X526" s="651"/>
      <c r="Y526" s="366"/>
      <c r="Z526" s="367"/>
      <c r="AA526" s="367"/>
    </row>
    <row r="527" spans="2:27" ht="21.75" customHeight="1" x14ac:dyDescent="0.15">
      <c r="B527" s="716">
        <v>521</v>
      </c>
      <c r="C527" s="704" t="s">
        <v>2272</v>
      </c>
      <c r="D527" s="704" t="s">
        <v>2297</v>
      </c>
      <c r="E527" s="704" t="s">
        <v>2324</v>
      </c>
      <c r="F527" s="705" t="s">
        <v>1088</v>
      </c>
      <c r="G527" s="706" t="s">
        <v>312</v>
      </c>
      <c r="H527" s="707">
        <v>222</v>
      </c>
      <c r="I527" s="707">
        <v>222</v>
      </c>
      <c r="J527" s="705" t="s">
        <v>1088</v>
      </c>
      <c r="K527" s="706" t="s">
        <v>312</v>
      </c>
      <c r="L527" s="707">
        <v>222</v>
      </c>
      <c r="M527" s="707">
        <v>222</v>
      </c>
      <c r="N527" s="626">
        <f t="shared" si="13"/>
        <v>0</v>
      </c>
      <c r="O527" s="744" t="s">
        <v>90</v>
      </c>
      <c r="P527" s="744" t="s">
        <v>91</v>
      </c>
      <c r="Q527" s="704" t="s">
        <v>90</v>
      </c>
      <c r="R527" s="704" t="s">
        <v>91</v>
      </c>
      <c r="S527" s="714"/>
      <c r="U527" s="363"/>
      <c r="V527" s="651"/>
      <c r="W527" s="651"/>
      <c r="X527" s="651"/>
      <c r="Y527" s="366"/>
      <c r="Z527" s="367"/>
      <c r="AA527" s="367"/>
    </row>
    <row r="528" spans="2:27" ht="21.75" customHeight="1" x14ac:dyDescent="0.15">
      <c r="B528" s="716">
        <v>522</v>
      </c>
      <c r="C528" s="704" t="s">
        <v>2272</v>
      </c>
      <c r="D528" s="704" t="s">
        <v>2297</v>
      </c>
      <c r="E528" s="704" t="s">
        <v>2324</v>
      </c>
      <c r="F528" s="705" t="s">
        <v>1089</v>
      </c>
      <c r="G528" s="706" t="s">
        <v>312</v>
      </c>
      <c r="H528" s="707">
        <v>18</v>
      </c>
      <c r="I528" s="707">
        <v>18</v>
      </c>
      <c r="J528" s="705" t="s">
        <v>1089</v>
      </c>
      <c r="K528" s="706" t="s">
        <v>312</v>
      </c>
      <c r="L528" s="707">
        <v>18</v>
      </c>
      <c r="M528" s="707">
        <v>18</v>
      </c>
      <c r="N528" s="626">
        <f t="shared" si="13"/>
        <v>0</v>
      </c>
      <c r="O528" s="744" t="s">
        <v>90</v>
      </c>
      <c r="P528" s="744" t="s">
        <v>91</v>
      </c>
      <c r="Q528" s="704" t="s">
        <v>90</v>
      </c>
      <c r="R528" s="704" t="s">
        <v>91</v>
      </c>
      <c r="S528" s="714"/>
      <c r="U528" s="363"/>
      <c r="V528" s="651"/>
      <c r="W528" s="651"/>
      <c r="X528" s="651"/>
      <c r="Y528" s="366"/>
      <c r="Z528" s="367"/>
      <c r="AA528" s="367"/>
    </row>
    <row r="529" spans="2:27" ht="21.75" customHeight="1" x14ac:dyDescent="0.15">
      <c r="B529" s="716">
        <v>523</v>
      </c>
      <c r="C529" s="704" t="s">
        <v>2272</v>
      </c>
      <c r="D529" s="704" t="s">
        <v>2297</v>
      </c>
      <c r="E529" s="704" t="s">
        <v>2324</v>
      </c>
      <c r="F529" s="705" t="s">
        <v>1090</v>
      </c>
      <c r="G529" s="706" t="s">
        <v>312</v>
      </c>
      <c r="H529" s="707">
        <v>33</v>
      </c>
      <c r="I529" s="707">
        <v>33</v>
      </c>
      <c r="J529" s="705" t="s">
        <v>1090</v>
      </c>
      <c r="K529" s="706" t="s">
        <v>312</v>
      </c>
      <c r="L529" s="707">
        <v>33</v>
      </c>
      <c r="M529" s="707">
        <v>33</v>
      </c>
      <c r="N529" s="626">
        <f t="shared" si="13"/>
        <v>0</v>
      </c>
      <c r="O529" s="744" t="s">
        <v>90</v>
      </c>
      <c r="P529" s="744" t="s">
        <v>91</v>
      </c>
      <c r="Q529" s="704" t="s">
        <v>90</v>
      </c>
      <c r="R529" s="704" t="s">
        <v>91</v>
      </c>
      <c r="S529" s="714"/>
      <c r="U529" s="363"/>
      <c r="V529" s="651"/>
      <c r="W529" s="651"/>
      <c r="X529" s="651"/>
      <c r="Y529" s="366"/>
      <c r="Z529" s="367"/>
      <c r="AA529" s="367"/>
    </row>
    <row r="530" spans="2:27" ht="21.75" customHeight="1" x14ac:dyDescent="0.15">
      <c r="B530" s="716">
        <v>524</v>
      </c>
      <c r="C530" s="704" t="s">
        <v>2272</v>
      </c>
      <c r="D530" s="704" t="s">
        <v>2297</v>
      </c>
      <c r="E530" s="704" t="s">
        <v>2324</v>
      </c>
      <c r="F530" s="705" t="s">
        <v>1091</v>
      </c>
      <c r="G530" s="706" t="s">
        <v>184</v>
      </c>
      <c r="H530" s="742">
        <v>486</v>
      </c>
      <c r="I530" s="742">
        <v>53</v>
      </c>
      <c r="J530" s="708" t="s">
        <v>2172</v>
      </c>
      <c r="K530" s="704" t="s">
        <v>184</v>
      </c>
      <c r="L530" s="709">
        <v>48</v>
      </c>
      <c r="M530" s="710">
        <v>48</v>
      </c>
      <c r="N530" s="626">
        <f t="shared" si="13"/>
        <v>-5</v>
      </c>
      <c r="O530" s="744" t="s">
        <v>90</v>
      </c>
      <c r="P530" s="744" t="s">
        <v>91</v>
      </c>
      <c r="Q530" s="704" t="s">
        <v>90</v>
      </c>
      <c r="R530" s="704" t="s">
        <v>91</v>
      </c>
      <c r="S530" s="714"/>
      <c r="U530" s="363"/>
      <c r="V530" s="651"/>
      <c r="W530" s="651"/>
      <c r="X530" s="651"/>
      <c r="Y530" s="366"/>
      <c r="Z530" s="367"/>
      <c r="AA530" s="367"/>
    </row>
    <row r="531" spans="2:27" ht="21.75" customHeight="1" x14ac:dyDescent="0.15">
      <c r="B531" s="716">
        <v>525</v>
      </c>
      <c r="C531" s="704" t="s">
        <v>2272</v>
      </c>
      <c r="D531" s="704" t="s">
        <v>2297</v>
      </c>
      <c r="E531" s="704" t="s">
        <v>2324</v>
      </c>
      <c r="F531" s="705" t="s">
        <v>1092</v>
      </c>
      <c r="G531" s="706" t="s">
        <v>184</v>
      </c>
      <c r="H531" s="707">
        <v>13</v>
      </c>
      <c r="I531" s="707">
        <v>13</v>
      </c>
      <c r="J531" s="708" t="s">
        <v>1092</v>
      </c>
      <c r="K531" s="704" t="s">
        <v>184</v>
      </c>
      <c r="L531" s="709">
        <v>13</v>
      </c>
      <c r="M531" s="710">
        <v>13</v>
      </c>
      <c r="N531" s="626">
        <f t="shared" si="13"/>
        <v>0</v>
      </c>
      <c r="O531" s="744" t="s">
        <v>90</v>
      </c>
      <c r="P531" s="744" t="s">
        <v>91</v>
      </c>
      <c r="Q531" s="704" t="s">
        <v>90</v>
      </c>
      <c r="R531" s="704" t="s">
        <v>91</v>
      </c>
      <c r="S531" s="714"/>
      <c r="U531" s="363"/>
      <c r="V531" s="651"/>
      <c r="W531" s="651"/>
      <c r="X531" s="651"/>
      <c r="Y531" s="366"/>
      <c r="Z531" s="367"/>
      <c r="AA531" s="367"/>
    </row>
    <row r="532" spans="2:27" ht="21.75" customHeight="1" x14ac:dyDescent="0.15">
      <c r="B532" s="716">
        <v>526</v>
      </c>
      <c r="C532" s="704" t="s">
        <v>2272</v>
      </c>
      <c r="D532" s="704" t="s">
        <v>2297</v>
      </c>
      <c r="E532" s="704" t="s">
        <v>2324</v>
      </c>
      <c r="F532" s="705" t="s">
        <v>1093</v>
      </c>
      <c r="G532" s="706" t="s">
        <v>312</v>
      </c>
      <c r="H532" s="707">
        <v>139</v>
      </c>
      <c r="I532" s="707">
        <v>139</v>
      </c>
      <c r="J532" s="705" t="s">
        <v>1093</v>
      </c>
      <c r="K532" s="706" t="s">
        <v>312</v>
      </c>
      <c r="L532" s="707">
        <v>139</v>
      </c>
      <c r="M532" s="707">
        <v>139</v>
      </c>
      <c r="N532" s="626">
        <f t="shared" si="13"/>
        <v>0</v>
      </c>
      <c r="O532" s="744" t="s">
        <v>447</v>
      </c>
      <c r="P532" s="744" t="s">
        <v>964</v>
      </c>
      <c r="Q532" s="713" t="s">
        <v>447</v>
      </c>
      <c r="R532" s="713" t="s">
        <v>1852</v>
      </c>
      <c r="S532" s="714"/>
      <c r="U532" s="363"/>
      <c r="V532" s="651"/>
      <c r="W532" s="651"/>
      <c r="X532" s="651"/>
      <c r="Y532" s="366"/>
      <c r="Z532" s="367"/>
      <c r="AA532" s="367"/>
    </row>
    <row r="533" spans="2:27" ht="21.75" customHeight="1" x14ac:dyDescent="0.15">
      <c r="B533" s="716">
        <v>527</v>
      </c>
      <c r="C533" s="704" t="s">
        <v>2272</v>
      </c>
      <c r="D533" s="704" t="s">
        <v>2297</v>
      </c>
      <c r="E533" s="704" t="s">
        <v>2324</v>
      </c>
      <c r="F533" s="705" t="s">
        <v>1094</v>
      </c>
      <c r="G533" s="706" t="s">
        <v>184</v>
      </c>
      <c r="H533" s="742">
        <v>619</v>
      </c>
      <c r="I533" s="742">
        <v>15</v>
      </c>
      <c r="J533" s="708" t="s">
        <v>2173</v>
      </c>
      <c r="K533" s="704" t="s">
        <v>184</v>
      </c>
      <c r="L533" s="709">
        <v>10</v>
      </c>
      <c r="M533" s="710">
        <v>10</v>
      </c>
      <c r="N533" s="626">
        <f t="shared" si="13"/>
        <v>-5</v>
      </c>
      <c r="O533" s="744" t="s">
        <v>1161</v>
      </c>
      <c r="P533" s="744" t="s">
        <v>2331</v>
      </c>
      <c r="Q533" s="744" t="s">
        <v>1161</v>
      </c>
      <c r="R533" s="744" t="s">
        <v>2331</v>
      </c>
      <c r="S533" s="714"/>
      <c r="U533" s="363"/>
      <c r="V533" s="651"/>
      <c r="W533" s="651"/>
      <c r="X533" s="651"/>
      <c r="Y533" s="366"/>
      <c r="Z533" s="367"/>
      <c r="AA533" s="367"/>
    </row>
    <row r="534" spans="2:27" ht="21.75" customHeight="1" x14ac:dyDescent="0.15">
      <c r="B534" s="716">
        <v>528</v>
      </c>
      <c r="C534" s="704" t="s">
        <v>2272</v>
      </c>
      <c r="D534" s="704" t="s">
        <v>2297</v>
      </c>
      <c r="E534" s="704" t="s">
        <v>2324</v>
      </c>
      <c r="F534" s="705" t="s">
        <v>1095</v>
      </c>
      <c r="G534" s="706" t="s">
        <v>321</v>
      </c>
      <c r="H534" s="707">
        <v>324</v>
      </c>
      <c r="I534" s="707">
        <v>324</v>
      </c>
      <c r="J534" s="708">
        <v>700</v>
      </c>
      <c r="K534" s="704" t="s">
        <v>312</v>
      </c>
      <c r="L534" s="709">
        <v>324</v>
      </c>
      <c r="M534" s="710">
        <v>324</v>
      </c>
      <c r="N534" s="626">
        <f t="shared" si="13"/>
        <v>0</v>
      </c>
      <c r="O534" s="744" t="s">
        <v>447</v>
      </c>
      <c r="P534" s="744" t="s">
        <v>964</v>
      </c>
      <c r="Q534" s="713" t="s">
        <v>447</v>
      </c>
      <c r="R534" s="713" t="s">
        <v>1852</v>
      </c>
      <c r="S534" s="714"/>
      <c r="U534" s="363"/>
      <c r="V534" s="651"/>
      <c r="W534" s="651"/>
      <c r="X534" s="651"/>
      <c r="Y534" s="366"/>
      <c r="Z534" s="367"/>
      <c r="AA534" s="367"/>
    </row>
    <row r="535" spans="2:27" ht="21.75" customHeight="1" x14ac:dyDescent="0.15">
      <c r="B535" s="716">
        <v>529</v>
      </c>
      <c r="C535" s="704" t="s">
        <v>2272</v>
      </c>
      <c r="D535" s="704" t="s">
        <v>2297</v>
      </c>
      <c r="E535" s="704" t="s">
        <v>2324</v>
      </c>
      <c r="F535" s="705" t="s">
        <v>1096</v>
      </c>
      <c r="G535" s="706" t="s">
        <v>184</v>
      </c>
      <c r="H535" s="742">
        <v>1507</v>
      </c>
      <c r="I535" s="742">
        <v>1</v>
      </c>
      <c r="J535" s="708"/>
      <c r="K535" s="704"/>
      <c r="L535" s="709"/>
      <c r="M535" s="710"/>
      <c r="N535" s="626">
        <f t="shared" si="13"/>
        <v>-1</v>
      </c>
      <c r="O535" s="744" t="s">
        <v>1145</v>
      </c>
      <c r="P535" s="744" t="s">
        <v>1124</v>
      </c>
      <c r="Q535" s="704"/>
      <c r="R535" s="704"/>
      <c r="S535" s="714" t="s">
        <v>2299</v>
      </c>
      <c r="U535" s="363"/>
      <c r="V535" s="651"/>
      <c r="W535" s="651"/>
      <c r="X535" s="651"/>
      <c r="Y535" s="366"/>
      <c r="Z535" s="367"/>
      <c r="AA535" s="367"/>
    </row>
    <row r="536" spans="2:27" ht="21.75" customHeight="1" x14ac:dyDescent="0.15">
      <c r="B536" s="716">
        <v>530</v>
      </c>
      <c r="C536" s="704" t="s">
        <v>2272</v>
      </c>
      <c r="D536" s="704" t="s">
        <v>2297</v>
      </c>
      <c r="E536" s="704" t="s">
        <v>2324</v>
      </c>
      <c r="F536" s="705" t="s">
        <v>1097</v>
      </c>
      <c r="G536" s="706" t="s">
        <v>312</v>
      </c>
      <c r="H536" s="707">
        <v>628</v>
      </c>
      <c r="I536" s="707">
        <v>628</v>
      </c>
      <c r="J536" s="708" t="s">
        <v>1097</v>
      </c>
      <c r="K536" s="704" t="s">
        <v>312</v>
      </c>
      <c r="L536" s="709">
        <v>628</v>
      </c>
      <c r="M536" s="710">
        <v>628</v>
      </c>
      <c r="N536" s="626">
        <f t="shared" si="13"/>
        <v>0</v>
      </c>
      <c r="O536" s="744" t="s">
        <v>447</v>
      </c>
      <c r="P536" s="744" t="s">
        <v>964</v>
      </c>
      <c r="Q536" s="713" t="s">
        <v>447</v>
      </c>
      <c r="R536" s="713" t="s">
        <v>1852</v>
      </c>
      <c r="S536" s="714"/>
      <c r="U536" s="363"/>
      <c r="V536" s="651"/>
      <c r="W536" s="651"/>
      <c r="X536" s="651"/>
      <c r="Y536" s="366"/>
      <c r="Z536" s="367"/>
      <c r="AA536" s="367"/>
    </row>
    <row r="537" spans="2:27" ht="21.75" customHeight="1" x14ac:dyDescent="0.15">
      <c r="B537" s="716">
        <v>531</v>
      </c>
      <c r="C537" s="704" t="s">
        <v>2272</v>
      </c>
      <c r="D537" s="704" t="s">
        <v>2297</v>
      </c>
      <c r="E537" s="704" t="s">
        <v>2324</v>
      </c>
      <c r="F537" s="705" t="s">
        <v>1098</v>
      </c>
      <c r="G537" s="706" t="s">
        <v>184</v>
      </c>
      <c r="H537" s="742">
        <v>1065</v>
      </c>
      <c r="I537" s="742">
        <v>876</v>
      </c>
      <c r="J537" s="708" t="s">
        <v>2174</v>
      </c>
      <c r="K537" s="704" t="s">
        <v>184</v>
      </c>
      <c r="L537" s="709">
        <v>959</v>
      </c>
      <c r="M537" s="710">
        <v>959</v>
      </c>
      <c r="N537" s="626">
        <f t="shared" si="13"/>
        <v>83</v>
      </c>
      <c r="O537" s="744" t="s">
        <v>1162</v>
      </c>
      <c r="P537" s="744" t="s">
        <v>1163</v>
      </c>
      <c r="Q537" s="713" t="s">
        <v>1162</v>
      </c>
      <c r="R537" s="713" t="s">
        <v>1163</v>
      </c>
      <c r="S537" s="714"/>
      <c r="U537" s="363"/>
      <c r="V537" s="651"/>
      <c r="W537" s="651"/>
      <c r="X537" s="651"/>
      <c r="Y537" s="366"/>
      <c r="Z537" s="367"/>
      <c r="AA537" s="367"/>
    </row>
    <row r="538" spans="2:27" ht="21.75" customHeight="1" x14ac:dyDescent="0.15">
      <c r="B538" s="716">
        <v>532</v>
      </c>
      <c r="C538" s="704" t="s">
        <v>2272</v>
      </c>
      <c r="D538" s="704" t="s">
        <v>2297</v>
      </c>
      <c r="E538" s="704" t="s">
        <v>2324</v>
      </c>
      <c r="F538" s="705" t="s">
        <v>1099</v>
      </c>
      <c r="G538" s="706" t="s">
        <v>184</v>
      </c>
      <c r="H538" s="742">
        <v>2003</v>
      </c>
      <c r="I538" s="742">
        <v>4</v>
      </c>
      <c r="J538" s="708"/>
      <c r="K538" s="704" t="s">
        <v>184</v>
      </c>
      <c r="L538" s="709"/>
      <c r="M538" s="710"/>
      <c r="N538" s="626">
        <f t="shared" si="13"/>
        <v>-4</v>
      </c>
      <c r="O538" s="744" t="s">
        <v>1164</v>
      </c>
      <c r="P538" s="744" t="s">
        <v>1130</v>
      </c>
      <c r="Q538" s="713"/>
      <c r="R538" s="713"/>
      <c r="S538" s="714" t="s">
        <v>2299</v>
      </c>
      <c r="U538" s="363"/>
      <c r="V538" s="651"/>
      <c r="W538" s="651"/>
      <c r="X538" s="651"/>
      <c r="Y538" s="366"/>
      <c r="Z538" s="367"/>
      <c r="AA538" s="367"/>
    </row>
    <row r="539" spans="2:27" ht="21.75" customHeight="1" x14ac:dyDescent="0.15">
      <c r="B539" s="716">
        <v>533</v>
      </c>
      <c r="C539" s="704" t="s">
        <v>2272</v>
      </c>
      <c r="D539" s="704" t="s">
        <v>2297</v>
      </c>
      <c r="E539" s="704" t="s">
        <v>2324</v>
      </c>
      <c r="F539" s="705" t="s">
        <v>1100</v>
      </c>
      <c r="G539" s="706" t="s">
        <v>184</v>
      </c>
      <c r="H539" s="742">
        <v>1243</v>
      </c>
      <c r="I539" s="742">
        <v>33</v>
      </c>
      <c r="J539" s="708" t="s">
        <v>2175</v>
      </c>
      <c r="K539" s="704" t="s">
        <v>184</v>
      </c>
      <c r="L539" s="709">
        <v>17</v>
      </c>
      <c r="M539" s="710">
        <v>17</v>
      </c>
      <c r="N539" s="626">
        <f t="shared" si="13"/>
        <v>-16</v>
      </c>
      <c r="O539" s="744" t="s">
        <v>1165</v>
      </c>
      <c r="P539" s="744" t="s">
        <v>2327</v>
      </c>
      <c r="Q539" s="713" t="s">
        <v>2176</v>
      </c>
      <c r="R539" s="713" t="s">
        <v>2328</v>
      </c>
      <c r="S539" s="714"/>
      <c r="U539" s="363"/>
      <c r="V539" s="651"/>
      <c r="W539" s="651"/>
      <c r="X539" s="651"/>
      <c r="Y539" s="366"/>
      <c r="Z539" s="367"/>
      <c r="AA539" s="367"/>
    </row>
    <row r="540" spans="2:27" ht="21.75" customHeight="1" x14ac:dyDescent="0.15">
      <c r="B540" s="716">
        <v>534</v>
      </c>
      <c r="C540" s="704" t="s">
        <v>2272</v>
      </c>
      <c r="D540" s="704" t="s">
        <v>2297</v>
      </c>
      <c r="E540" s="704" t="s">
        <v>2324</v>
      </c>
      <c r="F540" s="705" t="s">
        <v>1101</v>
      </c>
      <c r="G540" s="706" t="s">
        <v>184</v>
      </c>
      <c r="H540" s="742">
        <v>3474</v>
      </c>
      <c r="I540" s="742">
        <v>14</v>
      </c>
      <c r="J540" s="708" t="s">
        <v>2177</v>
      </c>
      <c r="K540" s="704" t="s">
        <v>184</v>
      </c>
      <c r="L540" s="709">
        <v>6</v>
      </c>
      <c r="M540" s="710">
        <v>6</v>
      </c>
      <c r="N540" s="626">
        <f t="shared" si="13"/>
        <v>-8</v>
      </c>
      <c r="O540" s="744" t="s">
        <v>1166</v>
      </c>
      <c r="P540" s="744" t="s">
        <v>1167</v>
      </c>
      <c r="Q540" s="704" t="s">
        <v>1166</v>
      </c>
      <c r="R540" s="704" t="s">
        <v>1167</v>
      </c>
      <c r="S540" s="714"/>
      <c r="U540" s="363"/>
      <c r="V540" s="651"/>
      <c r="W540" s="651"/>
      <c r="X540" s="651"/>
      <c r="Y540" s="366"/>
      <c r="Z540" s="367"/>
      <c r="AA540" s="367"/>
    </row>
    <row r="541" spans="2:27" ht="21.75" customHeight="1" x14ac:dyDescent="0.15">
      <c r="B541" s="716">
        <v>535</v>
      </c>
      <c r="C541" s="704" t="s">
        <v>2272</v>
      </c>
      <c r="D541" s="704" t="s">
        <v>2297</v>
      </c>
      <c r="E541" s="704" t="s">
        <v>2324</v>
      </c>
      <c r="F541" s="705" t="s">
        <v>1102</v>
      </c>
      <c r="G541" s="706" t="s">
        <v>312</v>
      </c>
      <c r="H541" s="742">
        <v>40</v>
      </c>
      <c r="I541" s="742">
        <v>40</v>
      </c>
      <c r="J541" s="705" t="s">
        <v>1102</v>
      </c>
      <c r="K541" s="706" t="s">
        <v>312</v>
      </c>
      <c r="L541" s="742">
        <v>40</v>
      </c>
      <c r="M541" s="742">
        <v>40</v>
      </c>
      <c r="N541" s="626">
        <f t="shared" si="13"/>
        <v>0</v>
      </c>
      <c r="O541" s="744" t="s">
        <v>447</v>
      </c>
      <c r="P541" s="744" t="s">
        <v>964</v>
      </c>
      <c r="Q541" s="713" t="s">
        <v>447</v>
      </c>
      <c r="R541" s="713" t="s">
        <v>1852</v>
      </c>
      <c r="S541" s="714"/>
      <c r="U541" s="363"/>
      <c r="V541" s="651"/>
      <c r="W541" s="651"/>
      <c r="X541" s="651"/>
      <c r="Y541" s="366"/>
      <c r="Z541" s="367"/>
      <c r="AA541" s="367"/>
    </row>
    <row r="542" spans="2:27" ht="21.75" customHeight="1" x14ac:dyDescent="0.15">
      <c r="B542" s="716">
        <v>536</v>
      </c>
      <c r="C542" s="704" t="s">
        <v>2272</v>
      </c>
      <c r="D542" s="704" t="s">
        <v>2297</v>
      </c>
      <c r="E542" s="704" t="s">
        <v>2324</v>
      </c>
      <c r="F542" s="705" t="s">
        <v>1103</v>
      </c>
      <c r="G542" s="706" t="s">
        <v>184</v>
      </c>
      <c r="H542" s="742">
        <v>673</v>
      </c>
      <c r="I542" s="742">
        <v>315</v>
      </c>
      <c r="J542" s="347" t="s">
        <v>1511</v>
      </c>
      <c r="K542" s="348" t="s">
        <v>184</v>
      </c>
      <c r="L542" s="626">
        <v>264</v>
      </c>
      <c r="M542" s="626">
        <v>264</v>
      </c>
      <c r="N542" s="626">
        <f t="shared" si="13"/>
        <v>-51</v>
      </c>
      <c r="O542" s="744" t="s">
        <v>1168</v>
      </c>
      <c r="P542" s="744" t="s">
        <v>1169</v>
      </c>
      <c r="Q542" s="744" t="s">
        <v>1168</v>
      </c>
      <c r="R542" s="744" t="s">
        <v>1169</v>
      </c>
      <c r="S542" s="346"/>
      <c r="U542" s="363"/>
      <c r="V542" s="651"/>
      <c r="W542" s="651"/>
      <c r="X542" s="651"/>
      <c r="Y542" s="366"/>
      <c r="Z542" s="367"/>
      <c r="AA542" s="367"/>
    </row>
    <row r="543" spans="2:27" ht="21.75" customHeight="1" x14ac:dyDescent="0.15">
      <c r="B543" s="716">
        <v>537</v>
      </c>
      <c r="C543" s="704" t="s">
        <v>2272</v>
      </c>
      <c r="D543" s="704" t="s">
        <v>2297</v>
      </c>
      <c r="E543" s="704" t="s">
        <v>2324</v>
      </c>
      <c r="F543" s="705" t="s">
        <v>1104</v>
      </c>
      <c r="G543" s="706" t="s">
        <v>312</v>
      </c>
      <c r="H543" s="707">
        <v>302</v>
      </c>
      <c r="I543" s="707">
        <v>302</v>
      </c>
      <c r="J543" s="705" t="s">
        <v>1104</v>
      </c>
      <c r="K543" s="706" t="s">
        <v>312</v>
      </c>
      <c r="L543" s="707">
        <v>302</v>
      </c>
      <c r="M543" s="707">
        <v>302</v>
      </c>
      <c r="N543" s="626">
        <f t="shared" si="13"/>
        <v>0</v>
      </c>
      <c r="O543" s="744" t="s">
        <v>447</v>
      </c>
      <c r="P543" s="744" t="s">
        <v>964</v>
      </c>
      <c r="Q543" s="704" t="s">
        <v>447</v>
      </c>
      <c r="R543" s="704" t="s">
        <v>1852</v>
      </c>
      <c r="S543" s="346"/>
      <c r="U543" s="363"/>
      <c r="V543" s="651"/>
      <c r="W543" s="651"/>
      <c r="X543" s="651"/>
      <c r="Y543" s="366"/>
      <c r="Z543" s="367"/>
      <c r="AA543" s="367"/>
    </row>
    <row r="544" spans="2:27" ht="21.75" customHeight="1" x14ac:dyDescent="0.15">
      <c r="B544" s="716">
        <v>538</v>
      </c>
      <c r="C544" s="704" t="s">
        <v>2272</v>
      </c>
      <c r="D544" s="704" t="s">
        <v>2297</v>
      </c>
      <c r="E544" s="704" t="s">
        <v>2324</v>
      </c>
      <c r="F544" s="705" t="s">
        <v>1105</v>
      </c>
      <c r="G544" s="706" t="s">
        <v>184</v>
      </c>
      <c r="H544" s="742">
        <v>1041</v>
      </c>
      <c r="I544" s="742">
        <v>152</v>
      </c>
      <c r="J544" s="347" t="s">
        <v>2178</v>
      </c>
      <c r="K544" s="348" t="s">
        <v>184</v>
      </c>
      <c r="L544" s="626">
        <v>77</v>
      </c>
      <c r="M544" s="626">
        <v>77</v>
      </c>
      <c r="N544" s="626">
        <f t="shared" si="13"/>
        <v>-75</v>
      </c>
      <c r="O544" s="744" t="s">
        <v>1168</v>
      </c>
      <c r="P544" s="744" t="s">
        <v>1169</v>
      </c>
      <c r="Q544" s="744" t="s">
        <v>1168</v>
      </c>
      <c r="R544" s="744" t="s">
        <v>1169</v>
      </c>
      <c r="S544" s="346"/>
      <c r="U544" s="363"/>
      <c r="V544" s="651"/>
      <c r="W544" s="651"/>
      <c r="X544" s="651"/>
      <c r="Y544" s="366"/>
      <c r="Z544" s="367"/>
      <c r="AA544" s="367"/>
    </row>
    <row r="545" spans="2:27" ht="21.75" customHeight="1" x14ac:dyDescent="0.15">
      <c r="B545" s="716">
        <v>539</v>
      </c>
      <c r="C545" s="704" t="s">
        <v>2272</v>
      </c>
      <c r="D545" s="704" t="s">
        <v>2297</v>
      </c>
      <c r="E545" s="704" t="s">
        <v>2324</v>
      </c>
      <c r="F545" s="705"/>
      <c r="G545" s="706"/>
      <c r="H545" s="742"/>
      <c r="I545" s="742"/>
      <c r="J545" s="347" t="s">
        <v>2179</v>
      </c>
      <c r="K545" s="348" t="s">
        <v>184</v>
      </c>
      <c r="L545" s="626">
        <v>45</v>
      </c>
      <c r="M545" s="626">
        <v>45</v>
      </c>
      <c r="N545" s="626">
        <f t="shared" si="13"/>
        <v>45</v>
      </c>
      <c r="O545" s="744"/>
      <c r="P545" s="744"/>
      <c r="Q545" s="744" t="s">
        <v>1168</v>
      </c>
      <c r="R545" s="744" t="s">
        <v>1169</v>
      </c>
      <c r="S545" s="346"/>
      <c r="U545" s="363"/>
      <c r="V545" s="651"/>
      <c r="W545" s="651"/>
      <c r="X545" s="651"/>
      <c r="Y545" s="366"/>
      <c r="Z545" s="367"/>
      <c r="AA545" s="367"/>
    </row>
    <row r="546" spans="2:27" ht="21.75" customHeight="1" x14ac:dyDescent="0.15">
      <c r="B546" s="716">
        <v>540</v>
      </c>
      <c r="C546" s="704" t="s">
        <v>2272</v>
      </c>
      <c r="D546" s="704" t="s">
        <v>2297</v>
      </c>
      <c r="E546" s="704" t="s">
        <v>2324</v>
      </c>
      <c r="F546" s="705" t="s">
        <v>1106</v>
      </c>
      <c r="G546" s="706" t="s">
        <v>184</v>
      </c>
      <c r="H546" s="742">
        <v>2046</v>
      </c>
      <c r="I546" s="742">
        <v>2</v>
      </c>
      <c r="J546" s="347"/>
      <c r="K546" s="348"/>
      <c r="L546" s="626"/>
      <c r="M546" s="626"/>
      <c r="N546" s="626">
        <f t="shared" si="13"/>
        <v>-2</v>
      </c>
      <c r="O546" s="744" t="s">
        <v>1168</v>
      </c>
      <c r="P546" s="744" t="s">
        <v>1169</v>
      </c>
      <c r="Q546" s="704"/>
      <c r="R546" s="704"/>
      <c r="S546" s="346" t="s">
        <v>2299</v>
      </c>
      <c r="U546" s="363"/>
      <c r="V546" s="651"/>
      <c r="W546" s="651"/>
      <c r="X546" s="651"/>
      <c r="Y546" s="366"/>
      <c r="Z546" s="367"/>
      <c r="AA546" s="367"/>
    </row>
    <row r="547" spans="2:27" ht="21.75" customHeight="1" x14ac:dyDescent="0.15">
      <c r="B547" s="716">
        <v>541</v>
      </c>
      <c r="C547" s="704" t="s">
        <v>2272</v>
      </c>
      <c r="D547" s="704" t="s">
        <v>2297</v>
      </c>
      <c r="E547" s="704" t="s">
        <v>2324</v>
      </c>
      <c r="F547" s="705" t="s">
        <v>1107</v>
      </c>
      <c r="G547" s="706" t="s">
        <v>312</v>
      </c>
      <c r="H547" s="707">
        <v>69</v>
      </c>
      <c r="I547" s="707">
        <v>69</v>
      </c>
      <c r="J547" s="347" t="s">
        <v>1107</v>
      </c>
      <c r="K547" s="348" t="s">
        <v>312</v>
      </c>
      <c r="L547" s="626">
        <v>69</v>
      </c>
      <c r="M547" s="626">
        <v>69</v>
      </c>
      <c r="N547" s="626">
        <f t="shared" si="13"/>
        <v>0</v>
      </c>
      <c r="O547" s="744" t="s">
        <v>447</v>
      </c>
      <c r="P547" s="744" t="s">
        <v>964</v>
      </c>
      <c r="Q547" s="704" t="s">
        <v>447</v>
      </c>
      <c r="R547" s="704" t="s">
        <v>1852</v>
      </c>
      <c r="S547" s="346"/>
      <c r="U547" s="363"/>
      <c r="V547" s="651"/>
      <c r="W547" s="651"/>
      <c r="X547" s="651"/>
      <c r="Y547" s="366"/>
      <c r="Z547" s="367"/>
      <c r="AA547" s="367"/>
    </row>
    <row r="548" spans="2:27" ht="21.75" customHeight="1" x14ac:dyDescent="0.15">
      <c r="B548" s="716">
        <v>542</v>
      </c>
      <c r="C548" s="704" t="s">
        <v>2272</v>
      </c>
      <c r="D548" s="704" t="s">
        <v>2297</v>
      </c>
      <c r="E548" s="704" t="s">
        <v>2324</v>
      </c>
      <c r="F548" s="705" t="s">
        <v>1108</v>
      </c>
      <c r="G548" s="706" t="s">
        <v>184</v>
      </c>
      <c r="H548" s="742">
        <v>2567</v>
      </c>
      <c r="I548" s="742">
        <v>86</v>
      </c>
      <c r="J548" s="347" t="s">
        <v>2180</v>
      </c>
      <c r="K548" s="348" t="s">
        <v>184</v>
      </c>
      <c r="L548" s="626">
        <v>56</v>
      </c>
      <c r="M548" s="626">
        <v>56</v>
      </c>
      <c r="N548" s="626">
        <f t="shared" si="13"/>
        <v>-30</v>
      </c>
      <c r="O548" s="744" t="s">
        <v>1170</v>
      </c>
      <c r="P548" s="744" t="s">
        <v>2329</v>
      </c>
      <c r="Q548" s="744" t="s">
        <v>1170</v>
      </c>
      <c r="R548" s="744" t="s">
        <v>2330</v>
      </c>
      <c r="S548" s="346"/>
      <c r="U548" s="363"/>
      <c r="V548" s="651"/>
      <c r="W548" s="651"/>
      <c r="X548" s="651"/>
      <c r="Y548" s="366"/>
      <c r="Z548" s="367"/>
      <c r="AA548" s="367"/>
    </row>
    <row r="549" spans="2:27" ht="21.75" customHeight="1" x14ac:dyDescent="0.15">
      <c r="B549" s="716">
        <v>543</v>
      </c>
      <c r="C549" s="704" t="s">
        <v>2272</v>
      </c>
      <c r="D549" s="704" t="s">
        <v>2297</v>
      </c>
      <c r="E549" s="704" t="s">
        <v>2324</v>
      </c>
      <c r="F549" s="705"/>
      <c r="G549" s="706"/>
      <c r="H549" s="764"/>
      <c r="I549" s="764"/>
      <c r="J549" s="347" t="s">
        <v>2181</v>
      </c>
      <c r="K549" s="348" t="s">
        <v>312</v>
      </c>
      <c r="L549" s="626">
        <v>17</v>
      </c>
      <c r="M549" s="626">
        <v>17</v>
      </c>
      <c r="N549" s="626">
        <f t="shared" si="13"/>
        <v>17</v>
      </c>
      <c r="O549" s="744"/>
      <c r="P549" s="715"/>
      <c r="Q549" s="704" t="s">
        <v>447</v>
      </c>
      <c r="R549" s="704" t="s">
        <v>1852</v>
      </c>
      <c r="S549" s="346" t="s">
        <v>2300</v>
      </c>
      <c r="U549" s="363"/>
      <c r="V549" s="651"/>
      <c r="W549" s="651"/>
      <c r="X549" s="651"/>
      <c r="Y549" s="366"/>
      <c r="Z549" s="367"/>
      <c r="AA549" s="367"/>
    </row>
    <row r="550" spans="2:27" ht="21.75" customHeight="1" x14ac:dyDescent="0.15">
      <c r="B550" s="716">
        <v>544</v>
      </c>
      <c r="C550" s="704" t="s">
        <v>2272</v>
      </c>
      <c r="D550" s="704" t="s">
        <v>2297</v>
      </c>
      <c r="E550" s="704" t="s">
        <v>2342</v>
      </c>
      <c r="F550" s="705" t="s">
        <v>892</v>
      </c>
      <c r="G550" s="706" t="s">
        <v>312</v>
      </c>
      <c r="H550" s="765">
        <v>434</v>
      </c>
      <c r="I550" s="765">
        <v>11</v>
      </c>
      <c r="J550" s="735" t="s">
        <v>2262</v>
      </c>
      <c r="K550" s="704" t="s">
        <v>2182</v>
      </c>
      <c r="L550" s="709">
        <v>1</v>
      </c>
      <c r="M550" s="710">
        <v>1</v>
      </c>
      <c r="N550" s="626">
        <f>M550-I550</f>
        <v>-10</v>
      </c>
      <c r="O550" s="711" t="s">
        <v>447</v>
      </c>
      <c r="P550" s="715" t="s">
        <v>964</v>
      </c>
      <c r="Q550" s="713" t="s">
        <v>2183</v>
      </c>
      <c r="R550" s="713" t="s">
        <v>2184</v>
      </c>
      <c r="S550" s="714"/>
      <c r="T550" s="362"/>
      <c r="U550" s="363"/>
      <c r="V550" s="651"/>
      <c r="W550" s="651"/>
      <c r="X550" s="651"/>
      <c r="Y550" s="366"/>
      <c r="Z550" s="367"/>
      <c r="AA550" s="367"/>
    </row>
    <row r="551" spans="2:27" ht="21.75" customHeight="1" x14ac:dyDescent="0.15">
      <c r="B551" s="716">
        <v>545</v>
      </c>
      <c r="C551" s="704" t="s">
        <v>2272</v>
      </c>
      <c r="D551" s="704" t="s">
        <v>2297</v>
      </c>
      <c r="E551" s="704" t="s">
        <v>2342</v>
      </c>
      <c r="F551" s="705"/>
      <c r="G551" s="706"/>
      <c r="H551" s="765"/>
      <c r="I551" s="765"/>
      <c r="J551" s="735" t="s">
        <v>2185</v>
      </c>
      <c r="K551" s="704" t="s">
        <v>2182</v>
      </c>
      <c r="L551" s="709">
        <v>38</v>
      </c>
      <c r="M551" s="710">
        <v>38</v>
      </c>
      <c r="N551" s="626">
        <f>M551-I551</f>
        <v>38</v>
      </c>
      <c r="O551" s="711"/>
      <c r="P551" s="715"/>
      <c r="Q551" s="713" t="s">
        <v>2183</v>
      </c>
      <c r="R551" s="713" t="s">
        <v>2184</v>
      </c>
      <c r="S551" s="714"/>
      <c r="T551" s="362"/>
      <c r="U551" s="363"/>
      <c r="V551" s="651"/>
      <c r="W551" s="651"/>
      <c r="X551" s="651"/>
      <c r="Y551" s="366"/>
      <c r="Z551" s="367"/>
      <c r="AA551" s="367"/>
    </row>
    <row r="552" spans="2:27" ht="21.75" customHeight="1" x14ac:dyDescent="0.15">
      <c r="B552" s="716">
        <v>546</v>
      </c>
      <c r="C552" s="704" t="s">
        <v>2272</v>
      </c>
      <c r="D552" s="704" t="s">
        <v>2297</v>
      </c>
      <c r="E552" s="704" t="s">
        <v>2342</v>
      </c>
      <c r="F552" s="705" t="s">
        <v>893</v>
      </c>
      <c r="G552" s="706" t="s">
        <v>312</v>
      </c>
      <c r="H552" s="765">
        <v>219</v>
      </c>
      <c r="I552" s="765">
        <v>32</v>
      </c>
      <c r="J552" s="735" t="s">
        <v>2186</v>
      </c>
      <c r="K552" s="704" t="s">
        <v>2182</v>
      </c>
      <c r="L552" s="709">
        <v>69</v>
      </c>
      <c r="M552" s="710">
        <v>69</v>
      </c>
      <c r="N552" s="626">
        <f t="shared" ref="N552:N615" si="14">M552-I552</f>
        <v>37</v>
      </c>
      <c r="O552" s="711" t="s">
        <v>447</v>
      </c>
      <c r="P552" s="715" t="s">
        <v>964</v>
      </c>
      <c r="Q552" s="704" t="s">
        <v>2183</v>
      </c>
      <c r="R552" s="704" t="s">
        <v>2184</v>
      </c>
      <c r="S552" s="714"/>
      <c r="T552" s="362"/>
      <c r="U552" s="363"/>
      <c r="V552" s="651"/>
      <c r="W552" s="651"/>
      <c r="X552" s="651"/>
      <c r="Y552" s="366"/>
      <c r="Z552" s="367"/>
      <c r="AA552" s="367"/>
    </row>
    <row r="553" spans="2:27" ht="21.75" customHeight="1" x14ac:dyDescent="0.15">
      <c r="B553" s="716">
        <v>547</v>
      </c>
      <c r="C553" s="704" t="s">
        <v>2272</v>
      </c>
      <c r="D553" s="704" t="s">
        <v>2297</v>
      </c>
      <c r="E553" s="704" t="s">
        <v>2342</v>
      </c>
      <c r="F553" s="705" t="s">
        <v>894</v>
      </c>
      <c r="G553" s="706" t="s">
        <v>370</v>
      </c>
      <c r="H553" s="765">
        <v>3144</v>
      </c>
      <c r="I553" s="765">
        <v>6</v>
      </c>
      <c r="J553" s="704"/>
      <c r="K553" s="704"/>
      <c r="L553" s="709"/>
      <c r="M553" s="710"/>
      <c r="N553" s="626">
        <f t="shared" si="14"/>
        <v>-6</v>
      </c>
      <c r="O553" s="711" t="s">
        <v>965</v>
      </c>
      <c r="P553" s="715" t="s">
        <v>966</v>
      </c>
      <c r="Q553" s="713"/>
      <c r="R553" s="713"/>
      <c r="S553" s="714" t="s">
        <v>2187</v>
      </c>
      <c r="T553" s="362"/>
      <c r="U553" s="363"/>
      <c r="V553" s="651"/>
      <c r="W553" s="651"/>
      <c r="X553" s="651"/>
      <c r="Y553" s="366"/>
      <c r="Z553" s="367"/>
      <c r="AA553" s="367"/>
    </row>
    <row r="554" spans="2:27" ht="21.75" customHeight="1" x14ac:dyDescent="0.15">
      <c r="B554" s="716">
        <v>548</v>
      </c>
      <c r="C554" s="704" t="s">
        <v>2272</v>
      </c>
      <c r="D554" s="704" t="s">
        <v>2297</v>
      </c>
      <c r="E554" s="704" t="s">
        <v>2342</v>
      </c>
      <c r="F554" s="705" t="s">
        <v>895</v>
      </c>
      <c r="G554" s="706" t="s">
        <v>321</v>
      </c>
      <c r="H554" s="765">
        <v>1102</v>
      </c>
      <c r="I554" s="765">
        <v>5</v>
      </c>
      <c r="J554" s="708"/>
      <c r="K554" s="704"/>
      <c r="L554" s="709"/>
      <c r="M554" s="710"/>
      <c r="N554" s="626">
        <f t="shared" si="14"/>
        <v>-5</v>
      </c>
      <c r="O554" s="715" t="s">
        <v>967</v>
      </c>
      <c r="P554" s="715" t="s">
        <v>968</v>
      </c>
      <c r="Q554" s="704"/>
      <c r="R554" s="704"/>
      <c r="S554" s="714" t="s">
        <v>2187</v>
      </c>
      <c r="T554" s="362"/>
      <c r="U554" s="363"/>
      <c r="V554" s="651"/>
      <c r="W554" s="651"/>
      <c r="X554" s="651"/>
      <c r="Y554" s="366"/>
      <c r="Z554" s="367"/>
      <c r="AA554" s="367"/>
    </row>
    <row r="555" spans="2:27" ht="21.75" customHeight="1" x14ac:dyDescent="0.15">
      <c r="B555" s="716">
        <v>549</v>
      </c>
      <c r="C555" s="704" t="s">
        <v>2272</v>
      </c>
      <c r="D555" s="704" t="s">
        <v>2297</v>
      </c>
      <c r="E555" s="704" t="s">
        <v>2342</v>
      </c>
      <c r="F555" s="705" t="s">
        <v>896</v>
      </c>
      <c r="G555" s="706" t="s">
        <v>312</v>
      </c>
      <c r="H555" s="765">
        <v>12</v>
      </c>
      <c r="I555" s="765">
        <v>12</v>
      </c>
      <c r="J555" s="735" t="s">
        <v>2188</v>
      </c>
      <c r="K555" s="704" t="s">
        <v>2182</v>
      </c>
      <c r="L555" s="709">
        <v>12</v>
      </c>
      <c r="M555" s="710">
        <v>12</v>
      </c>
      <c r="N555" s="626">
        <f t="shared" si="14"/>
        <v>0</v>
      </c>
      <c r="O555" s="715" t="s">
        <v>447</v>
      </c>
      <c r="P555" s="715" t="s">
        <v>964</v>
      </c>
      <c r="Q555" s="704" t="s">
        <v>2183</v>
      </c>
      <c r="R555" s="704" t="s">
        <v>2184</v>
      </c>
      <c r="S555" s="714"/>
      <c r="T555" s="362"/>
      <c r="U555" s="363"/>
      <c r="V555" s="651"/>
      <c r="W555" s="651"/>
      <c r="X555" s="651"/>
      <c r="Y555" s="366"/>
      <c r="Z555" s="367"/>
      <c r="AA555" s="367"/>
    </row>
    <row r="556" spans="2:27" ht="21.75" customHeight="1" x14ac:dyDescent="0.15">
      <c r="B556" s="716">
        <v>550</v>
      </c>
      <c r="C556" s="704" t="s">
        <v>2272</v>
      </c>
      <c r="D556" s="704" t="s">
        <v>2297</v>
      </c>
      <c r="E556" s="704" t="s">
        <v>2342</v>
      </c>
      <c r="F556" s="705" t="s">
        <v>897</v>
      </c>
      <c r="G556" s="706" t="s">
        <v>312</v>
      </c>
      <c r="H556" s="765">
        <v>446</v>
      </c>
      <c r="I556" s="765">
        <v>446</v>
      </c>
      <c r="J556" s="705" t="s">
        <v>897</v>
      </c>
      <c r="K556" s="706" t="s">
        <v>312</v>
      </c>
      <c r="L556" s="765">
        <v>446</v>
      </c>
      <c r="M556" s="765">
        <v>446</v>
      </c>
      <c r="N556" s="626">
        <f t="shared" si="14"/>
        <v>0</v>
      </c>
      <c r="O556" s="715" t="s">
        <v>90</v>
      </c>
      <c r="P556" s="715" t="s">
        <v>91</v>
      </c>
      <c r="Q556" s="713" t="s">
        <v>2189</v>
      </c>
      <c r="R556" s="713" t="s">
        <v>2190</v>
      </c>
      <c r="S556" s="714"/>
      <c r="T556" s="362"/>
      <c r="U556" s="363"/>
      <c r="V556" s="651"/>
      <c r="W556" s="651"/>
      <c r="X556" s="651"/>
      <c r="Y556" s="366"/>
      <c r="Z556" s="367"/>
      <c r="AA556" s="367"/>
    </row>
    <row r="557" spans="2:27" ht="21.75" customHeight="1" x14ac:dyDescent="0.15">
      <c r="B557" s="716">
        <v>551</v>
      </c>
      <c r="C557" s="704" t="s">
        <v>2272</v>
      </c>
      <c r="D557" s="704" t="s">
        <v>2297</v>
      </c>
      <c r="E557" s="704" t="s">
        <v>2342</v>
      </c>
      <c r="F557" s="705" t="s">
        <v>898</v>
      </c>
      <c r="G557" s="706" t="s">
        <v>396</v>
      </c>
      <c r="H557" s="765">
        <v>6942</v>
      </c>
      <c r="I557" s="765">
        <v>20</v>
      </c>
      <c r="J557" s="735"/>
      <c r="K557" s="704"/>
      <c r="L557" s="709"/>
      <c r="M557" s="710"/>
      <c r="N557" s="626">
        <f t="shared" si="14"/>
        <v>-20</v>
      </c>
      <c r="O557" s="715" t="s">
        <v>969</v>
      </c>
      <c r="P557" s="715" t="s">
        <v>970</v>
      </c>
      <c r="Q557" s="704"/>
      <c r="R557" s="704"/>
      <c r="S557" s="714" t="s">
        <v>2187</v>
      </c>
      <c r="T557" s="362"/>
      <c r="U557" s="363"/>
      <c r="V557" s="651"/>
      <c r="W557" s="651"/>
      <c r="X557" s="651"/>
      <c r="Y557" s="366"/>
      <c r="Z557" s="367"/>
      <c r="AA557" s="367"/>
    </row>
    <row r="558" spans="2:27" ht="21.75" customHeight="1" x14ac:dyDescent="0.15">
      <c r="B558" s="716">
        <v>552</v>
      </c>
      <c r="C558" s="704" t="s">
        <v>2272</v>
      </c>
      <c r="D558" s="704" t="s">
        <v>2297</v>
      </c>
      <c r="E558" s="704" t="s">
        <v>2342</v>
      </c>
      <c r="F558" s="705" t="s">
        <v>899</v>
      </c>
      <c r="G558" s="706" t="s">
        <v>312</v>
      </c>
      <c r="H558" s="765">
        <v>364</v>
      </c>
      <c r="I558" s="765">
        <v>268</v>
      </c>
      <c r="J558" s="735" t="s">
        <v>2192</v>
      </c>
      <c r="K558" s="704" t="s">
        <v>2182</v>
      </c>
      <c r="L558" s="709">
        <v>364</v>
      </c>
      <c r="M558" s="710">
        <v>364</v>
      </c>
      <c r="N558" s="626">
        <f t="shared" si="14"/>
        <v>96</v>
      </c>
      <c r="O558" s="715" t="s">
        <v>447</v>
      </c>
      <c r="P558" s="715" t="s">
        <v>964</v>
      </c>
      <c r="Q558" s="713" t="s">
        <v>2183</v>
      </c>
      <c r="R558" s="713" t="s">
        <v>2184</v>
      </c>
      <c r="S558" s="714"/>
      <c r="T558" s="362"/>
      <c r="U558" s="363"/>
      <c r="V558" s="651"/>
      <c r="W558" s="651"/>
      <c r="X558" s="651"/>
      <c r="Y558" s="366"/>
      <c r="Z558" s="367"/>
      <c r="AA558" s="367"/>
    </row>
    <row r="559" spans="2:27" ht="21.75" customHeight="1" x14ac:dyDescent="0.15">
      <c r="B559" s="716">
        <v>553</v>
      </c>
      <c r="C559" s="704" t="s">
        <v>2272</v>
      </c>
      <c r="D559" s="704" t="s">
        <v>2297</v>
      </c>
      <c r="E559" s="704" t="s">
        <v>2342</v>
      </c>
      <c r="F559" s="705" t="s">
        <v>900</v>
      </c>
      <c r="G559" s="706" t="s">
        <v>312</v>
      </c>
      <c r="H559" s="765">
        <v>276</v>
      </c>
      <c r="I559" s="765">
        <v>197</v>
      </c>
      <c r="J559" s="735" t="s">
        <v>2193</v>
      </c>
      <c r="K559" s="704" t="s">
        <v>2182</v>
      </c>
      <c r="L559" s="709">
        <v>276</v>
      </c>
      <c r="M559" s="710">
        <v>276</v>
      </c>
      <c r="N559" s="626">
        <f t="shared" si="14"/>
        <v>79</v>
      </c>
      <c r="O559" s="715" t="s">
        <v>447</v>
      </c>
      <c r="P559" s="715" t="s">
        <v>964</v>
      </c>
      <c r="Q559" s="713" t="s">
        <v>2183</v>
      </c>
      <c r="R559" s="713" t="s">
        <v>2184</v>
      </c>
      <c r="S559" s="714"/>
      <c r="T559" s="362"/>
      <c r="U559" s="363"/>
      <c r="V559" s="651"/>
      <c r="W559" s="651"/>
      <c r="X559" s="651"/>
      <c r="Y559" s="366"/>
      <c r="Z559" s="367"/>
      <c r="AA559" s="367"/>
    </row>
    <row r="560" spans="2:27" ht="21.75" customHeight="1" x14ac:dyDescent="0.15">
      <c r="B560" s="716">
        <v>554</v>
      </c>
      <c r="C560" s="704" t="s">
        <v>2272</v>
      </c>
      <c r="D560" s="704" t="s">
        <v>2297</v>
      </c>
      <c r="E560" s="704" t="s">
        <v>2342</v>
      </c>
      <c r="F560" s="705" t="s">
        <v>901</v>
      </c>
      <c r="G560" s="706" t="s">
        <v>370</v>
      </c>
      <c r="H560" s="765">
        <v>2928</v>
      </c>
      <c r="I560" s="765">
        <v>59</v>
      </c>
      <c r="J560" s="735" t="s">
        <v>2194</v>
      </c>
      <c r="K560" s="704" t="s">
        <v>2195</v>
      </c>
      <c r="L560" s="709">
        <v>47</v>
      </c>
      <c r="M560" s="710">
        <v>47</v>
      </c>
      <c r="N560" s="626">
        <f t="shared" si="14"/>
        <v>-12</v>
      </c>
      <c r="O560" s="715" t="s">
        <v>971</v>
      </c>
      <c r="P560" s="715" t="s">
        <v>972</v>
      </c>
      <c r="Q560" s="715" t="s">
        <v>971</v>
      </c>
      <c r="R560" s="715" t="s">
        <v>972</v>
      </c>
      <c r="S560" s="714"/>
      <c r="T560" s="362"/>
      <c r="U560" s="363"/>
      <c r="V560" s="651"/>
      <c r="W560" s="651"/>
      <c r="X560" s="651"/>
      <c r="Y560" s="366"/>
      <c r="Z560" s="367"/>
      <c r="AA560" s="367"/>
    </row>
    <row r="561" spans="2:27" ht="21.75" customHeight="1" x14ac:dyDescent="0.15">
      <c r="B561" s="716">
        <v>555</v>
      </c>
      <c r="C561" s="704" t="s">
        <v>2272</v>
      </c>
      <c r="D561" s="704" t="s">
        <v>2297</v>
      </c>
      <c r="E561" s="704" t="s">
        <v>2342</v>
      </c>
      <c r="F561" s="705"/>
      <c r="G561" s="706"/>
      <c r="H561" s="765"/>
      <c r="I561" s="765"/>
      <c r="J561" s="735" t="s">
        <v>2196</v>
      </c>
      <c r="K561" s="704" t="s">
        <v>2182</v>
      </c>
      <c r="L561" s="709">
        <v>28</v>
      </c>
      <c r="M561" s="710">
        <v>28</v>
      </c>
      <c r="N561" s="626">
        <f t="shared" si="14"/>
        <v>28</v>
      </c>
      <c r="O561" s="715"/>
      <c r="P561" s="715"/>
      <c r="Q561" s="715" t="s">
        <v>2197</v>
      </c>
      <c r="R561" s="715" t="s">
        <v>2198</v>
      </c>
      <c r="S561" s="714"/>
      <c r="T561" s="362"/>
      <c r="U561" s="363"/>
      <c r="V561" s="651"/>
      <c r="W561" s="651"/>
      <c r="X561" s="651"/>
      <c r="Y561" s="366"/>
      <c r="Z561" s="367"/>
      <c r="AA561" s="367"/>
    </row>
    <row r="562" spans="2:27" ht="21.75" customHeight="1" x14ac:dyDescent="0.15">
      <c r="B562" s="716">
        <v>556</v>
      </c>
      <c r="C562" s="704" t="s">
        <v>2272</v>
      </c>
      <c r="D562" s="704" t="s">
        <v>2297</v>
      </c>
      <c r="E562" s="704" t="s">
        <v>2342</v>
      </c>
      <c r="F562" s="705" t="s">
        <v>902</v>
      </c>
      <c r="G562" s="706" t="s">
        <v>962</v>
      </c>
      <c r="H562" s="765"/>
      <c r="I562" s="765">
        <v>266</v>
      </c>
      <c r="J562" s="705" t="s">
        <v>2254</v>
      </c>
      <c r="K562" s="706" t="s">
        <v>312</v>
      </c>
      <c r="L562" s="765">
        <v>331</v>
      </c>
      <c r="M562" s="765">
        <v>331</v>
      </c>
      <c r="N562" s="626">
        <f t="shared" si="14"/>
        <v>65</v>
      </c>
      <c r="O562" s="715"/>
      <c r="P562" s="715"/>
      <c r="Q562" s="713" t="s">
        <v>2183</v>
      </c>
      <c r="R562" s="713" t="s">
        <v>2184</v>
      </c>
      <c r="S562" s="714"/>
      <c r="T562" s="362"/>
      <c r="U562" s="363"/>
      <c r="V562" s="651"/>
      <c r="W562" s="651"/>
      <c r="X562" s="651"/>
      <c r="Y562" s="366"/>
      <c r="Z562" s="367"/>
      <c r="AA562" s="367"/>
    </row>
    <row r="563" spans="2:27" ht="21.75" customHeight="1" x14ac:dyDescent="0.15">
      <c r="B563" s="716">
        <v>557</v>
      </c>
      <c r="C563" s="704" t="s">
        <v>2272</v>
      </c>
      <c r="D563" s="704" t="s">
        <v>2297</v>
      </c>
      <c r="E563" s="704" t="s">
        <v>2342</v>
      </c>
      <c r="F563" s="705" t="s">
        <v>903</v>
      </c>
      <c r="G563" s="706" t="s">
        <v>963</v>
      </c>
      <c r="H563" s="765">
        <v>5140</v>
      </c>
      <c r="I563" s="765">
        <v>127</v>
      </c>
      <c r="J563" s="735" t="s">
        <v>2199</v>
      </c>
      <c r="K563" s="704" t="s">
        <v>2201</v>
      </c>
      <c r="L563" s="709">
        <v>28</v>
      </c>
      <c r="M563" s="710">
        <v>28</v>
      </c>
      <c r="N563" s="626">
        <f t="shared" si="14"/>
        <v>-99</v>
      </c>
      <c r="O563" s="715" t="s">
        <v>2202</v>
      </c>
      <c r="P563" s="715" t="s">
        <v>973</v>
      </c>
      <c r="Q563" s="715" t="s">
        <v>2202</v>
      </c>
      <c r="R563" s="715" t="s">
        <v>973</v>
      </c>
      <c r="S563" s="714"/>
      <c r="T563" s="362"/>
      <c r="U563" s="363"/>
      <c r="V563" s="651"/>
      <c r="W563" s="651"/>
      <c r="X563" s="651"/>
      <c r="Y563" s="366"/>
      <c r="Z563" s="367"/>
      <c r="AA563" s="367"/>
    </row>
    <row r="564" spans="2:27" ht="21.75" customHeight="1" x14ac:dyDescent="0.15">
      <c r="B564" s="716">
        <v>558</v>
      </c>
      <c r="C564" s="704" t="s">
        <v>2272</v>
      </c>
      <c r="D564" s="704" t="s">
        <v>2297</v>
      </c>
      <c r="E564" s="704" t="s">
        <v>2342</v>
      </c>
      <c r="F564" s="705"/>
      <c r="G564" s="706"/>
      <c r="H564" s="765"/>
      <c r="I564" s="765"/>
      <c r="J564" s="735" t="s">
        <v>2200</v>
      </c>
      <c r="K564" s="704" t="s">
        <v>2201</v>
      </c>
      <c r="L564" s="709">
        <v>145</v>
      </c>
      <c r="M564" s="710">
        <v>145</v>
      </c>
      <c r="N564" s="626">
        <f t="shared" si="14"/>
        <v>145</v>
      </c>
      <c r="O564" s="715"/>
      <c r="P564" s="715"/>
      <c r="Q564" s="715" t="s">
        <v>2202</v>
      </c>
      <c r="R564" s="715" t="s">
        <v>973</v>
      </c>
      <c r="S564" s="714"/>
      <c r="T564" s="362"/>
      <c r="U564" s="363"/>
      <c r="V564" s="651"/>
      <c r="W564" s="651"/>
      <c r="X564" s="651"/>
      <c r="Y564" s="366"/>
      <c r="Z564" s="367"/>
      <c r="AA564" s="367"/>
    </row>
    <row r="565" spans="2:27" ht="21.75" customHeight="1" x14ac:dyDescent="0.15">
      <c r="B565" s="716">
        <v>559</v>
      </c>
      <c r="C565" s="704" t="s">
        <v>2272</v>
      </c>
      <c r="D565" s="704" t="s">
        <v>2297</v>
      </c>
      <c r="E565" s="704" t="s">
        <v>2342</v>
      </c>
      <c r="F565" s="705" t="s">
        <v>545</v>
      </c>
      <c r="G565" s="706" t="s">
        <v>312</v>
      </c>
      <c r="H565" s="765">
        <v>208</v>
      </c>
      <c r="I565" s="765">
        <v>208</v>
      </c>
      <c r="J565" s="705" t="s">
        <v>545</v>
      </c>
      <c r="K565" s="706" t="s">
        <v>312</v>
      </c>
      <c r="L565" s="765">
        <v>208</v>
      </c>
      <c r="M565" s="765">
        <v>208</v>
      </c>
      <c r="N565" s="626">
        <f t="shared" si="14"/>
        <v>0</v>
      </c>
      <c r="O565" s="715" t="s">
        <v>447</v>
      </c>
      <c r="P565" s="715" t="s">
        <v>964</v>
      </c>
      <c r="Q565" s="704" t="s">
        <v>2183</v>
      </c>
      <c r="R565" s="704" t="s">
        <v>2184</v>
      </c>
      <c r="S565" s="714"/>
      <c r="T565" s="362"/>
      <c r="U565" s="363"/>
      <c r="V565" s="651"/>
      <c r="W565" s="651"/>
      <c r="X565" s="651"/>
      <c r="Y565" s="366"/>
      <c r="Z565" s="367"/>
      <c r="AA565" s="367"/>
    </row>
    <row r="566" spans="2:27" ht="21.75" customHeight="1" x14ac:dyDescent="0.15">
      <c r="B566" s="716">
        <v>560</v>
      </c>
      <c r="C566" s="704" t="s">
        <v>2272</v>
      </c>
      <c r="D566" s="704" t="s">
        <v>2297</v>
      </c>
      <c r="E566" s="704" t="s">
        <v>2342</v>
      </c>
      <c r="F566" s="705" t="s">
        <v>904</v>
      </c>
      <c r="G566" s="706" t="s">
        <v>312</v>
      </c>
      <c r="H566" s="765">
        <v>134</v>
      </c>
      <c r="I566" s="765">
        <v>125</v>
      </c>
      <c r="J566" s="705" t="s">
        <v>904</v>
      </c>
      <c r="K566" s="706" t="s">
        <v>312</v>
      </c>
      <c r="L566" s="765">
        <v>134</v>
      </c>
      <c r="M566" s="710">
        <v>134</v>
      </c>
      <c r="N566" s="626">
        <f t="shared" si="14"/>
        <v>9</v>
      </c>
      <c r="O566" s="715" t="s">
        <v>447</v>
      </c>
      <c r="P566" s="715" t="s">
        <v>964</v>
      </c>
      <c r="Q566" s="704" t="s">
        <v>2183</v>
      </c>
      <c r="R566" s="704" t="s">
        <v>2184</v>
      </c>
      <c r="S566" s="714"/>
      <c r="T566" s="362"/>
      <c r="U566" s="363"/>
      <c r="V566" s="651"/>
      <c r="W566" s="651"/>
      <c r="X566" s="651"/>
      <c r="Y566" s="366"/>
      <c r="Z566" s="367"/>
      <c r="AA566" s="367"/>
    </row>
    <row r="567" spans="2:27" ht="21.75" customHeight="1" x14ac:dyDescent="0.15">
      <c r="B567" s="716">
        <v>561</v>
      </c>
      <c r="C567" s="704" t="s">
        <v>2272</v>
      </c>
      <c r="D567" s="704" t="s">
        <v>2297</v>
      </c>
      <c r="E567" s="704" t="s">
        <v>2342</v>
      </c>
      <c r="F567" s="705" t="s">
        <v>905</v>
      </c>
      <c r="G567" s="706" t="s">
        <v>312</v>
      </c>
      <c r="H567" s="765">
        <v>127</v>
      </c>
      <c r="I567" s="765">
        <v>127</v>
      </c>
      <c r="J567" s="705" t="s">
        <v>905</v>
      </c>
      <c r="K567" s="706" t="s">
        <v>312</v>
      </c>
      <c r="L567" s="765">
        <v>127</v>
      </c>
      <c r="M567" s="765">
        <v>127</v>
      </c>
      <c r="N567" s="626">
        <f t="shared" si="14"/>
        <v>0</v>
      </c>
      <c r="O567" s="715" t="s">
        <v>447</v>
      </c>
      <c r="P567" s="715" t="s">
        <v>964</v>
      </c>
      <c r="Q567" s="704" t="s">
        <v>2183</v>
      </c>
      <c r="R567" s="704" t="s">
        <v>2184</v>
      </c>
      <c r="S567" s="714"/>
      <c r="T567" s="362"/>
      <c r="U567" s="363"/>
      <c r="V567" s="651"/>
      <c r="W567" s="651"/>
      <c r="X567" s="651"/>
      <c r="Y567" s="366"/>
      <c r="Z567" s="367"/>
      <c r="AA567" s="367"/>
    </row>
    <row r="568" spans="2:27" ht="21.75" customHeight="1" x14ac:dyDescent="0.15">
      <c r="B568" s="716">
        <v>562</v>
      </c>
      <c r="C568" s="704" t="s">
        <v>2272</v>
      </c>
      <c r="D568" s="704" t="s">
        <v>2297</v>
      </c>
      <c r="E568" s="704" t="s">
        <v>2342</v>
      </c>
      <c r="F568" s="705" t="s">
        <v>906</v>
      </c>
      <c r="G568" s="706" t="s">
        <v>396</v>
      </c>
      <c r="H568" s="765">
        <v>111</v>
      </c>
      <c r="I568" s="765">
        <v>64</v>
      </c>
      <c r="J568" s="735" t="s">
        <v>2203</v>
      </c>
      <c r="K568" s="704" t="s">
        <v>2195</v>
      </c>
      <c r="L568" s="709">
        <v>3</v>
      </c>
      <c r="M568" s="710">
        <v>3</v>
      </c>
      <c r="N568" s="626">
        <f t="shared" si="14"/>
        <v>-61</v>
      </c>
      <c r="O568" s="715" t="s">
        <v>974</v>
      </c>
      <c r="P568" s="715" t="s">
        <v>975</v>
      </c>
      <c r="Q568" s="713" t="s">
        <v>2205</v>
      </c>
      <c r="R568" s="713" t="s">
        <v>2206</v>
      </c>
      <c r="S568" s="714"/>
      <c r="T568" s="362"/>
      <c r="U568" s="363"/>
      <c r="V568" s="651"/>
      <c r="W568" s="651"/>
      <c r="X568" s="651"/>
      <c r="Y568" s="366"/>
      <c r="Z568" s="367"/>
      <c r="AA568" s="367"/>
    </row>
    <row r="569" spans="2:27" ht="21.75" customHeight="1" x14ac:dyDescent="0.15">
      <c r="B569" s="716">
        <v>563</v>
      </c>
      <c r="C569" s="704" t="s">
        <v>2272</v>
      </c>
      <c r="D569" s="704" t="s">
        <v>2297</v>
      </c>
      <c r="E569" s="704" t="s">
        <v>2342</v>
      </c>
      <c r="F569" s="705"/>
      <c r="G569" s="706"/>
      <c r="H569" s="765"/>
      <c r="I569" s="765"/>
      <c r="J569" s="735" t="s">
        <v>2204</v>
      </c>
      <c r="K569" s="704" t="s">
        <v>2195</v>
      </c>
      <c r="L569" s="709">
        <v>236</v>
      </c>
      <c r="M569" s="710">
        <v>236</v>
      </c>
      <c r="N569" s="626">
        <f t="shared" si="14"/>
        <v>236</v>
      </c>
      <c r="O569" s="715"/>
      <c r="P569" s="715"/>
      <c r="Q569" s="713" t="s">
        <v>2205</v>
      </c>
      <c r="R569" s="713" t="s">
        <v>2206</v>
      </c>
      <c r="S569" s="714"/>
      <c r="T569" s="362"/>
      <c r="U569" s="363"/>
      <c r="V569" s="651"/>
      <c r="W569" s="651"/>
      <c r="X569" s="651"/>
      <c r="Y569" s="366"/>
      <c r="Z569" s="367"/>
      <c r="AA569" s="367"/>
    </row>
    <row r="570" spans="2:27" ht="21.75" customHeight="1" x14ac:dyDescent="0.15">
      <c r="B570" s="716">
        <v>564</v>
      </c>
      <c r="C570" s="704" t="s">
        <v>2272</v>
      </c>
      <c r="D570" s="704" t="s">
        <v>2297</v>
      </c>
      <c r="E570" s="704" t="s">
        <v>2342</v>
      </c>
      <c r="F570" s="705" t="s">
        <v>907</v>
      </c>
      <c r="G570" s="706" t="s">
        <v>312</v>
      </c>
      <c r="H570" s="765">
        <v>3005</v>
      </c>
      <c r="I570" s="765">
        <v>1526</v>
      </c>
      <c r="J570" s="708" t="s">
        <v>2207</v>
      </c>
      <c r="K570" s="704" t="s">
        <v>2182</v>
      </c>
      <c r="L570" s="709">
        <v>920</v>
      </c>
      <c r="M570" s="710">
        <v>920</v>
      </c>
      <c r="N570" s="626">
        <f t="shared" si="14"/>
        <v>-606</v>
      </c>
      <c r="O570" s="715" t="s">
        <v>90</v>
      </c>
      <c r="P570" s="715" t="s">
        <v>91</v>
      </c>
      <c r="Q570" s="713" t="s">
        <v>2189</v>
      </c>
      <c r="R570" s="713" t="s">
        <v>2190</v>
      </c>
      <c r="S570" s="714"/>
      <c r="T570" s="362"/>
      <c r="U570" s="363"/>
      <c r="V570" s="651"/>
      <c r="W570" s="651"/>
      <c r="X570" s="651"/>
      <c r="Y570" s="366"/>
      <c r="Z570" s="367"/>
      <c r="AA570" s="367"/>
    </row>
    <row r="571" spans="2:27" ht="21.75" customHeight="1" x14ac:dyDescent="0.15">
      <c r="B571" s="716">
        <v>565</v>
      </c>
      <c r="C571" s="704" t="s">
        <v>2272</v>
      </c>
      <c r="D571" s="704" t="s">
        <v>2297</v>
      </c>
      <c r="E571" s="704" t="s">
        <v>2342</v>
      </c>
      <c r="F571" s="705" t="s">
        <v>908</v>
      </c>
      <c r="G571" s="706" t="s">
        <v>312</v>
      </c>
      <c r="H571" s="765">
        <v>154</v>
      </c>
      <c r="I571" s="765">
        <v>154</v>
      </c>
      <c r="J571" s="705" t="s">
        <v>908</v>
      </c>
      <c r="K571" s="706" t="s">
        <v>312</v>
      </c>
      <c r="L571" s="765">
        <v>154</v>
      </c>
      <c r="M571" s="765">
        <v>154</v>
      </c>
      <c r="N571" s="626">
        <f t="shared" si="14"/>
        <v>0</v>
      </c>
      <c r="O571" s="715" t="s">
        <v>447</v>
      </c>
      <c r="P571" s="715" t="s">
        <v>964</v>
      </c>
      <c r="Q571" s="704" t="s">
        <v>2183</v>
      </c>
      <c r="R571" s="704" t="s">
        <v>2184</v>
      </c>
      <c r="S571" s="714"/>
      <c r="T571" s="362"/>
      <c r="U571" s="363"/>
      <c r="V571" s="651"/>
      <c r="W571" s="651"/>
      <c r="X571" s="651"/>
      <c r="Y571" s="366"/>
      <c r="Z571" s="367"/>
      <c r="AA571" s="367"/>
    </row>
    <row r="572" spans="2:27" ht="37.5" customHeight="1" x14ac:dyDescent="0.15">
      <c r="B572" s="716">
        <v>566</v>
      </c>
      <c r="C572" s="704" t="s">
        <v>2272</v>
      </c>
      <c r="D572" s="704" t="s">
        <v>2297</v>
      </c>
      <c r="E572" s="704" t="s">
        <v>2342</v>
      </c>
      <c r="F572" s="705" t="s">
        <v>909</v>
      </c>
      <c r="G572" s="706" t="s">
        <v>321</v>
      </c>
      <c r="H572" s="765">
        <v>1046</v>
      </c>
      <c r="I572" s="765">
        <v>110</v>
      </c>
      <c r="J572" s="735"/>
      <c r="K572" s="704"/>
      <c r="L572" s="709"/>
      <c r="M572" s="710"/>
      <c r="N572" s="626">
        <f t="shared" si="14"/>
        <v>-110</v>
      </c>
      <c r="O572" s="715" t="s">
        <v>974</v>
      </c>
      <c r="P572" s="715" t="s">
        <v>2335</v>
      </c>
      <c r="Q572" s="704"/>
      <c r="R572" s="704"/>
      <c r="S572" s="714" t="s">
        <v>2333</v>
      </c>
      <c r="T572" s="362"/>
      <c r="U572" s="363"/>
      <c r="V572" s="651"/>
      <c r="W572" s="651"/>
      <c r="X572" s="651"/>
      <c r="Y572" s="366"/>
      <c r="Z572" s="367"/>
      <c r="AA572" s="367"/>
    </row>
    <row r="573" spans="2:27" ht="21.75" customHeight="1" x14ac:dyDescent="0.15">
      <c r="B573" s="716">
        <v>567</v>
      </c>
      <c r="C573" s="704" t="s">
        <v>2272</v>
      </c>
      <c r="D573" s="704" t="s">
        <v>2297</v>
      </c>
      <c r="E573" s="704" t="s">
        <v>2342</v>
      </c>
      <c r="F573" s="705" t="s">
        <v>910</v>
      </c>
      <c r="G573" s="706" t="s">
        <v>312</v>
      </c>
      <c r="H573" s="766">
        <v>199</v>
      </c>
      <c r="I573" s="766">
        <v>181</v>
      </c>
      <c r="J573" s="705" t="s">
        <v>910</v>
      </c>
      <c r="K573" s="706" t="s">
        <v>312</v>
      </c>
      <c r="L573" s="766">
        <v>199</v>
      </c>
      <c r="M573" s="766">
        <v>181</v>
      </c>
      <c r="N573" s="626">
        <f t="shared" si="14"/>
        <v>0</v>
      </c>
      <c r="O573" s="715" t="s">
        <v>447</v>
      </c>
      <c r="P573" s="715" t="s">
        <v>964</v>
      </c>
      <c r="Q573" s="713" t="s">
        <v>2183</v>
      </c>
      <c r="R573" s="713" t="s">
        <v>2184</v>
      </c>
      <c r="S573" s="714"/>
      <c r="T573" s="362"/>
      <c r="U573" s="363"/>
      <c r="V573" s="651"/>
      <c r="W573" s="651"/>
      <c r="X573" s="651"/>
      <c r="Y573" s="366"/>
      <c r="Z573" s="367"/>
      <c r="AA573" s="367"/>
    </row>
    <row r="574" spans="2:27" ht="37.5" customHeight="1" x14ac:dyDescent="0.15">
      <c r="B574" s="716">
        <v>568</v>
      </c>
      <c r="C574" s="704" t="s">
        <v>2272</v>
      </c>
      <c r="D574" s="704" t="s">
        <v>2297</v>
      </c>
      <c r="E574" s="704" t="s">
        <v>2342</v>
      </c>
      <c r="F574" s="705" t="s">
        <v>911</v>
      </c>
      <c r="G574" s="706" t="s">
        <v>321</v>
      </c>
      <c r="H574" s="765">
        <v>59</v>
      </c>
      <c r="I574" s="765">
        <v>14</v>
      </c>
      <c r="J574" s="735" t="s">
        <v>2208</v>
      </c>
      <c r="K574" s="704" t="s">
        <v>2209</v>
      </c>
      <c r="L574" s="709">
        <v>5</v>
      </c>
      <c r="M574" s="710">
        <v>5</v>
      </c>
      <c r="N574" s="626">
        <f t="shared" si="14"/>
        <v>-9</v>
      </c>
      <c r="O574" s="715" t="s">
        <v>974</v>
      </c>
      <c r="P574" s="715" t="s">
        <v>2336</v>
      </c>
      <c r="Q574" s="715" t="s">
        <v>974</v>
      </c>
      <c r="R574" s="713" t="s">
        <v>2206</v>
      </c>
      <c r="S574" s="714" t="s">
        <v>2334</v>
      </c>
      <c r="T574" s="362"/>
      <c r="U574" s="363"/>
      <c r="V574" s="651"/>
      <c r="W574" s="651"/>
      <c r="X574" s="651"/>
      <c r="Y574" s="366"/>
      <c r="Z574" s="367"/>
      <c r="AA574" s="367"/>
    </row>
    <row r="575" spans="2:27" ht="21.75" customHeight="1" x14ac:dyDescent="0.15">
      <c r="B575" s="716">
        <v>569</v>
      </c>
      <c r="C575" s="704" t="s">
        <v>2272</v>
      </c>
      <c r="D575" s="704" t="s">
        <v>2297</v>
      </c>
      <c r="E575" s="704" t="s">
        <v>2342</v>
      </c>
      <c r="F575" s="705" t="s">
        <v>912</v>
      </c>
      <c r="G575" s="706" t="s">
        <v>321</v>
      </c>
      <c r="H575" s="765">
        <v>2822</v>
      </c>
      <c r="I575" s="765">
        <v>8</v>
      </c>
      <c r="J575" s="735" t="s">
        <v>2210</v>
      </c>
      <c r="K575" s="704" t="s">
        <v>2209</v>
      </c>
      <c r="L575" s="709">
        <v>28</v>
      </c>
      <c r="M575" s="710">
        <v>28</v>
      </c>
      <c r="N575" s="626">
        <f t="shared" si="14"/>
        <v>20</v>
      </c>
      <c r="O575" s="715" t="s">
        <v>974</v>
      </c>
      <c r="P575" s="715" t="s">
        <v>2336</v>
      </c>
      <c r="Q575" s="715" t="s">
        <v>974</v>
      </c>
      <c r="R575" s="713" t="s">
        <v>2206</v>
      </c>
      <c r="S575" s="714"/>
      <c r="T575" s="362"/>
      <c r="U575" s="363"/>
      <c r="V575" s="651"/>
      <c r="W575" s="651"/>
      <c r="X575" s="651"/>
      <c r="Y575" s="366"/>
      <c r="Z575" s="367"/>
      <c r="AA575" s="367"/>
    </row>
    <row r="576" spans="2:27" ht="21.75" customHeight="1" x14ac:dyDescent="0.15">
      <c r="B576" s="716">
        <v>570</v>
      </c>
      <c r="C576" s="704" t="s">
        <v>2272</v>
      </c>
      <c r="D576" s="704" t="s">
        <v>2297</v>
      </c>
      <c r="E576" s="704" t="s">
        <v>2342</v>
      </c>
      <c r="F576" s="705" t="s">
        <v>913</v>
      </c>
      <c r="G576" s="706" t="s">
        <v>321</v>
      </c>
      <c r="H576" s="765">
        <v>926</v>
      </c>
      <c r="I576" s="765">
        <v>9</v>
      </c>
      <c r="J576" s="708" t="s">
        <v>2211</v>
      </c>
      <c r="K576" s="704" t="s">
        <v>2209</v>
      </c>
      <c r="L576" s="709">
        <v>47</v>
      </c>
      <c r="M576" s="710">
        <v>47</v>
      </c>
      <c r="N576" s="626">
        <f t="shared" si="14"/>
        <v>38</v>
      </c>
      <c r="O576" s="715" t="s">
        <v>976</v>
      </c>
      <c r="P576" s="715" t="s">
        <v>2337</v>
      </c>
      <c r="Q576" s="713" t="s">
        <v>2212</v>
      </c>
      <c r="R576" s="715" t="s">
        <v>2337</v>
      </c>
      <c r="S576" s="714"/>
      <c r="T576" s="362"/>
      <c r="U576" s="363"/>
      <c r="V576" s="651"/>
      <c r="W576" s="651"/>
      <c r="X576" s="651"/>
      <c r="Y576" s="366"/>
      <c r="Z576" s="367"/>
      <c r="AA576" s="367"/>
    </row>
    <row r="577" spans="2:27" ht="21.75" customHeight="1" x14ac:dyDescent="0.15">
      <c r="B577" s="716">
        <v>571</v>
      </c>
      <c r="C577" s="704" t="s">
        <v>2272</v>
      </c>
      <c r="D577" s="704" t="s">
        <v>2297</v>
      </c>
      <c r="E577" s="704" t="s">
        <v>2342</v>
      </c>
      <c r="F577" s="705" t="s">
        <v>914</v>
      </c>
      <c r="G577" s="706" t="s">
        <v>312</v>
      </c>
      <c r="H577" s="765">
        <v>772</v>
      </c>
      <c r="I577" s="765">
        <v>772</v>
      </c>
      <c r="J577" s="705" t="s">
        <v>914</v>
      </c>
      <c r="K577" s="706" t="s">
        <v>312</v>
      </c>
      <c r="L577" s="765">
        <v>772</v>
      </c>
      <c r="M577" s="765">
        <v>772</v>
      </c>
      <c r="N577" s="626">
        <f t="shared" si="14"/>
        <v>0</v>
      </c>
      <c r="O577" s="715" t="s">
        <v>90</v>
      </c>
      <c r="P577" s="715" t="s">
        <v>91</v>
      </c>
      <c r="Q577" s="715" t="s">
        <v>90</v>
      </c>
      <c r="R577" s="715" t="s">
        <v>91</v>
      </c>
      <c r="S577" s="714"/>
      <c r="T577" s="362"/>
      <c r="U577" s="363"/>
      <c r="V577" s="651"/>
      <c r="W577" s="651"/>
      <c r="X577" s="651"/>
      <c r="Y577" s="366"/>
      <c r="Z577" s="367"/>
      <c r="AA577" s="367"/>
    </row>
    <row r="578" spans="2:27" ht="21.75" customHeight="1" x14ac:dyDescent="0.15">
      <c r="B578" s="716">
        <v>572</v>
      </c>
      <c r="C578" s="704" t="s">
        <v>2272</v>
      </c>
      <c r="D578" s="704" t="s">
        <v>2297</v>
      </c>
      <c r="E578" s="704" t="s">
        <v>2342</v>
      </c>
      <c r="F578" s="705" t="s">
        <v>915</v>
      </c>
      <c r="G578" s="706" t="s">
        <v>370</v>
      </c>
      <c r="H578" s="765">
        <v>2224</v>
      </c>
      <c r="I578" s="765">
        <v>112</v>
      </c>
      <c r="J578" s="705" t="s">
        <v>915</v>
      </c>
      <c r="K578" s="706" t="s">
        <v>370</v>
      </c>
      <c r="L578" s="765">
        <v>2224</v>
      </c>
      <c r="M578" s="765">
        <v>112</v>
      </c>
      <c r="N578" s="626">
        <f t="shared" si="14"/>
        <v>0</v>
      </c>
      <c r="O578" s="715" t="s">
        <v>977</v>
      </c>
      <c r="P578" s="767" t="s">
        <v>978</v>
      </c>
      <c r="Q578" s="715" t="s">
        <v>977</v>
      </c>
      <c r="R578" s="767" t="s">
        <v>978</v>
      </c>
      <c r="S578" s="714"/>
      <c r="T578" s="362"/>
      <c r="U578" s="363"/>
      <c r="V578" s="651"/>
      <c r="W578" s="651"/>
      <c r="X578" s="651"/>
      <c r="Y578" s="366"/>
      <c r="Z578" s="367"/>
      <c r="AA578" s="367"/>
    </row>
    <row r="579" spans="2:27" ht="21.75" customHeight="1" x14ac:dyDescent="0.15">
      <c r="B579" s="716">
        <v>573</v>
      </c>
      <c r="C579" s="704" t="s">
        <v>2272</v>
      </c>
      <c r="D579" s="704" t="s">
        <v>2297</v>
      </c>
      <c r="E579" s="704" t="s">
        <v>2342</v>
      </c>
      <c r="F579" s="705" t="s">
        <v>916</v>
      </c>
      <c r="G579" s="706" t="s">
        <v>312</v>
      </c>
      <c r="H579" s="765">
        <v>57</v>
      </c>
      <c r="I579" s="765">
        <v>57</v>
      </c>
      <c r="J579" s="705" t="s">
        <v>916</v>
      </c>
      <c r="K579" s="706" t="s">
        <v>312</v>
      </c>
      <c r="L579" s="765">
        <v>57</v>
      </c>
      <c r="M579" s="765">
        <v>57</v>
      </c>
      <c r="N579" s="626">
        <f t="shared" si="14"/>
        <v>0</v>
      </c>
      <c r="O579" s="715" t="s">
        <v>447</v>
      </c>
      <c r="P579" s="715" t="s">
        <v>964</v>
      </c>
      <c r="Q579" s="713" t="s">
        <v>2183</v>
      </c>
      <c r="R579" s="713" t="s">
        <v>2184</v>
      </c>
      <c r="S579" s="714"/>
      <c r="T579" s="362"/>
      <c r="U579" s="363"/>
      <c r="V579" s="651"/>
      <c r="W579" s="651"/>
      <c r="X579" s="651"/>
      <c r="Y579" s="366"/>
      <c r="Z579" s="367"/>
      <c r="AA579" s="367"/>
    </row>
    <row r="580" spans="2:27" ht="21.75" customHeight="1" x14ac:dyDescent="0.15">
      <c r="B580" s="716">
        <v>574</v>
      </c>
      <c r="C580" s="704" t="s">
        <v>2272</v>
      </c>
      <c r="D580" s="704" t="s">
        <v>2297</v>
      </c>
      <c r="E580" s="704" t="s">
        <v>2342</v>
      </c>
      <c r="F580" s="705" t="s">
        <v>917</v>
      </c>
      <c r="G580" s="706" t="s">
        <v>321</v>
      </c>
      <c r="H580" s="765">
        <v>2702</v>
      </c>
      <c r="I580" s="765">
        <v>278</v>
      </c>
      <c r="J580" s="735" t="s">
        <v>2213</v>
      </c>
      <c r="K580" s="704" t="s">
        <v>2209</v>
      </c>
      <c r="L580" s="709">
        <v>320</v>
      </c>
      <c r="M580" s="710">
        <v>320</v>
      </c>
      <c r="N580" s="626">
        <f t="shared" si="14"/>
        <v>42</v>
      </c>
      <c r="O580" s="715" t="s">
        <v>979</v>
      </c>
      <c r="P580" s="715" t="s">
        <v>980</v>
      </c>
      <c r="Q580" s="715" t="s">
        <v>979</v>
      </c>
      <c r="R580" s="715" t="s">
        <v>980</v>
      </c>
      <c r="S580" s="714"/>
      <c r="T580" s="362"/>
      <c r="U580" s="363"/>
      <c r="V580" s="651"/>
      <c r="W580" s="651"/>
      <c r="X580" s="651"/>
      <c r="Y580" s="366"/>
      <c r="Z580" s="367"/>
      <c r="AA580" s="367"/>
    </row>
    <row r="581" spans="2:27" ht="21.75" customHeight="1" x14ac:dyDescent="0.15">
      <c r="B581" s="716">
        <v>575</v>
      </c>
      <c r="C581" s="704" t="s">
        <v>2272</v>
      </c>
      <c r="D581" s="704" t="s">
        <v>2297</v>
      </c>
      <c r="E581" s="704" t="s">
        <v>2342</v>
      </c>
      <c r="F581" s="705" t="s">
        <v>918</v>
      </c>
      <c r="G581" s="706" t="s">
        <v>312</v>
      </c>
      <c r="H581" s="765">
        <v>220</v>
      </c>
      <c r="I581" s="765">
        <v>220</v>
      </c>
      <c r="J581" s="705" t="s">
        <v>918</v>
      </c>
      <c r="K581" s="706" t="s">
        <v>312</v>
      </c>
      <c r="L581" s="765">
        <v>220</v>
      </c>
      <c r="M581" s="765">
        <v>220</v>
      </c>
      <c r="N581" s="626">
        <f t="shared" si="14"/>
        <v>0</v>
      </c>
      <c r="O581" s="715" t="s">
        <v>447</v>
      </c>
      <c r="P581" s="715" t="s">
        <v>964</v>
      </c>
      <c r="Q581" s="704" t="s">
        <v>2183</v>
      </c>
      <c r="R581" s="704" t="s">
        <v>2184</v>
      </c>
      <c r="S581" s="714"/>
      <c r="T581" s="362"/>
      <c r="U581" s="363"/>
      <c r="V581" s="651"/>
      <c r="W581" s="651"/>
      <c r="X581" s="651"/>
      <c r="Y581" s="366"/>
      <c r="Z581" s="367"/>
      <c r="AA581" s="367"/>
    </row>
    <row r="582" spans="2:27" ht="21.75" customHeight="1" x14ac:dyDescent="0.15">
      <c r="B582" s="716">
        <v>576</v>
      </c>
      <c r="C582" s="704" t="s">
        <v>2272</v>
      </c>
      <c r="D582" s="704" t="s">
        <v>2297</v>
      </c>
      <c r="E582" s="704" t="s">
        <v>2342</v>
      </c>
      <c r="F582" s="705" t="s">
        <v>919</v>
      </c>
      <c r="G582" s="706" t="s">
        <v>321</v>
      </c>
      <c r="H582" s="765">
        <v>1785</v>
      </c>
      <c r="I582" s="765">
        <v>19</v>
      </c>
      <c r="J582" s="708" t="s">
        <v>2214</v>
      </c>
      <c r="K582" s="704" t="s">
        <v>2209</v>
      </c>
      <c r="L582" s="709">
        <v>62</v>
      </c>
      <c r="M582" s="710">
        <v>62</v>
      </c>
      <c r="N582" s="626">
        <f t="shared" si="14"/>
        <v>43</v>
      </c>
      <c r="O582" s="714" t="s">
        <v>981</v>
      </c>
      <c r="P582" s="714" t="s">
        <v>982</v>
      </c>
      <c r="Q582" s="714" t="s">
        <v>981</v>
      </c>
      <c r="R582" s="714" t="s">
        <v>982</v>
      </c>
      <c r="S582" s="714"/>
      <c r="T582" s="362"/>
      <c r="U582" s="363"/>
      <c r="V582" s="651"/>
      <c r="W582" s="651"/>
      <c r="X582" s="651"/>
      <c r="Y582" s="366"/>
      <c r="Z582" s="367"/>
      <c r="AA582" s="367"/>
    </row>
    <row r="583" spans="2:27" ht="21.75" customHeight="1" x14ac:dyDescent="0.15">
      <c r="B583" s="716">
        <v>577</v>
      </c>
      <c r="C583" s="704" t="s">
        <v>2272</v>
      </c>
      <c r="D583" s="704" t="s">
        <v>2297</v>
      </c>
      <c r="E583" s="704" t="s">
        <v>2342</v>
      </c>
      <c r="F583" s="705" t="s">
        <v>920</v>
      </c>
      <c r="G583" s="706" t="s">
        <v>312</v>
      </c>
      <c r="H583" s="765">
        <v>139</v>
      </c>
      <c r="I583" s="765">
        <v>130</v>
      </c>
      <c r="J583" s="705" t="s">
        <v>920</v>
      </c>
      <c r="K583" s="706" t="s">
        <v>312</v>
      </c>
      <c r="L583" s="765">
        <v>139</v>
      </c>
      <c r="M583" s="765">
        <v>130</v>
      </c>
      <c r="N583" s="626">
        <f t="shared" si="14"/>
        <v>0</v>
      </c>
      <c r="O583" s="715" t="s">
        <v>447</v>
      </c>
      <c r="P583" s="715" t="s">
        <v>964</v>
      </c>
      <c r="Q583" s="713" t="s">
        <v>2183</v>
      </c>
      <c r="R583" s="713" t="s">
        <v>2184</v>
      </c>
      <c r="S583" s="714"/>
      <c r="T583" s="362"/>
      <c r="U583" s="363"/>
      <c r="V583" s="651"/>
      <c r="W583" s="651"/>
      <c r="X583" s="651"/>
      <c r="Y583" s="366"/>
      <c r="Z583" s="367"/>
      <c r="AA583" s="367"/>
    </row>
    <row r="584" spans="2:27" ht="21.75" customHeight="1" x14ac:dyDescent="0.15">
      <c r="B584" s="716">
        <v>578</v>
      </c>
      <c r="C584" s="704" t="s">
        <v>2272</v>
      </c>
      <c r="D584" s="704" t="s">
        <v>2297</v>
      </c>
      <c r="E584" s="704" t="s">
        <v>2342</v>
      </c>
      <c r="F584" s="705" t="s">
        <v>921</v>
      </c>
      <c r="G584" s="706" t="s">
        <v>312</v>
      </c>
      <c r="H584" s="764">
        <v>107</v>
      </c>
      <c r="I584" s="764">
        <v>45</v>
      </c>
      <c r="J584" s="735" t="s">
        <v>2215</v>
      </c>
      <c r="K584" s="704" t="s">
        <v>2182</v>
      </c>
      <c r="L584" s="709">
        <v>107</v>
      </c>
      <c r="M584" s="710">
        <v>107</v>
      </c>
      <c r="N584" s="626">
        <f t="shared" si="14"/>
        <v>62</v>
      </c>
      <c r="O584" s="714" t="s">
        <v>447</v>
      </c>
      <c r="P584" s="714" t="s">
        <v>964</v>
      </c>
      <c r="Q584" s="713" t="s">
        <v>2183</v>
      </c>
      <c r="R584" s="713" t="s">
        <v>2184</v>
      </c>
      <c r="S584" s="714"/>
      <c r="T584" s="362"/>
      <c r="U584" s="363"/>
      <c r="V584" s="651"/>
      <c r="W584" s="651"/>
      <c r="X584" s="651"/>
      <c r="Y584" s="366"/>
      <c r="Z584" s="367"/>
      <c r="AA584" s="367"/>
    </row>
    <row r="585" spans="2:27" ht="21.75" customHeight="1" x14ac:dyDescent="0.15">
      <c r="B585" s="716">
        <v>579</v>
      </c>
      <c r="C585" s="704" t="s">
        <v>2272</v>
      </c>
      <c r="D585" s="704" t="s">
        <v>2297</v>
      </c>
      <c r="E585" s="704" t="s">
        <v>2342</v>
      </c>
      <c r="F585" s="705" t="s">
        <v>922</v>
      </c>
      <c r="G585" s="706" t="s">
        <v>370</v>
      </c>
      <c r="H585" s="764">
        <v>23833</v>
      </c>
      <c r="I585" s="764">
        <v>7</v>
      </c>
      <c r="J585" s="704"/>
      <c r="K585" s="704"/>
      <c r="L585" s="709"/>
      <c r="M585" s="710"/>
      <c r="N585" s="626">
        <f t="shared" si="14"/>
        <v>-7</v>
      </c>
      <c r="O585" s="759" t="s">
        <v>983</v>
      </c>
      <c r="P585" s="744" t="s">
        <v>984</v>
      </c>
      <c r="Q585" s="713"/>
      <c r="R585" s="713"/>
      <c r="S585" s="714" t="s">
        <v>2332</v>
      </c>
      <c r="T585" s="362"/>
      <c r="U585" s="363"/>
      <c r="V585" s="651"/>
      <c r="W585" s="651"/>
      <c r="X585" s="651"/>
      <c r="Y585" s="366"/>
      <c r="Z585" s="367"/>
      <c r="AA585" s="367"/>
    </row>
    <row r="586" spans="2:27" ht="21.75" customHeight="1" x14ac:dyDescent="0.15">
      <c r="B586" s="716">
        <v>580</v>
      </c>
      <c r="C586" s="704" t="s">
        <v>2272</v>
      </c>
      <c r="D586" s="704" t="s">
        <v>2297</v>
      </c>
      <c r="E586" s="704" t="s">
        <v>2342</v>
      </c>
      <c r="F586" s="705" t="s">
        <v>923</v>
      </c>
      <c r="G586" s="706" t="s">
        <v>312</v>
      </c>
      <c r="H586" s="764">
        <v>16</v>
      </c>
      <c r="I586" s="764">
        <v>11</v>
      </c>
      <c r="J586" s="708" t="s">
        <v>2216</v>
      </c>
      <c r="K586" s="704" t="s">
        <v>2182</v>
      </c>
      <c r="L586" s="709">
        <v>16</v>
      </c>
      <c r="M586" s="710">
        <v>16</v>
      </c>
      <c r="N586" s="626">
        <f t="shared" si="14"/>
        <v>5</v>
      </c>
      <c r="O586" s="744" t="s">
        <v>447</v>
      </c>
      <c r="P586" s="744" t="s">
        <v>964</v>
      </c>
      <c r="Q586" s="713" t="s">
        <v>2183</v>
      </c>
      <c r="R586" s="713" t="s">
        <v>2184</v>
      </c>
      <c r="S586" s="714"/>
      <c r="T586" s="362"/>
      <c r="U586" s="363"/>
      <c r="V586" s="651"/>
      <c r="W586" s="651"/>
      <c r="X586" s="651"/>
      <c r="Y586" s="366"/>
      <c r="Z586" s="367"/>
      <c r="AA586" s="367"/>
    </row>
    <row r="587" spans="2:27" ht="21.75" customHeight="1" x14ac:dyDescent="0.15">
      <c r="B587" s="716">
        <v>581</v>
      </c>
      <c r="C587" s="704" t="s">
        <v>2272</v>
      </c>
      <c r="D587" s="704" t="s">
        <v>2297</v>
      </c>
      <c r="E587" s="704" t="s">
        <v>2342</v>
      </c>
      <c r="F587" s="705" t="s">
        <v>924</v>
      </c>
      <c r="G587" s="706" t="s">
        <v>312</v>
      </c>
      <c r="H587" s="764">
        <v>3171</v>
      </c>
      <c r="I587" s="764">
        <v>2077</v>
      </c>
      <c r="J587" s="735" t="s">
        <v>2217</v>
      </c>
      <c r="K587" s="716" t="s">
        <v>2182</v>
      </c>
      <c r="L587" s="709">
        <v>3171</v>
      </c>
      <c r="M587" s="710">
        <v>3171</v>
      </c>
      <c r="N587" s="626">
        <f t="shared" si="14"/>
        <v>1094</v>
      </c>
      <c r="O587" s="744" t="s">
        <v>447</v>
      </c>
      <c r="P587" s="744" t="s">
        <v>964</v>
      </c>
      <c r="Q587" s="713" t="s">
        <v>2183</v>
      </c>
      <c r="R587" s="713" t="s">
        <v>2184</v>
      </c>
      <c r="S587" s="714"/>
      <c r="T587" s="362"/>
      <c r="U587" s="363"/>
      <c r="V587" s="651"/>
      <c r="W587" s="651"/>
      <c r="X587" s="651"/>
      <c r="Y587" s="366"/>
      <c r="Z587" s="367"/>
      <c r="AA587" s="367"/>
    </row>
    <row r="588" spans="2:27" ht="21.75" customHeight="1" x14ac:dyDescent="0.15">
      <c r="B588" s="716">
        <v>582</v>
      </c>
      <c r="C588" s="704" t="s">
        <v>2272</v>
      </c>
      <c r="D588" s="704" t="s">
        <v>2297</v>
      </c>
      <c r="E588" s="704" t="s">
        <v>2342</v>
      </c>
      <c r="F588" s="705" t="s">
        <v>925</v>
      </c>
      <c r="G588" s="706" t="s">
        <v>312</v>
      </c>
      <c r="H588" s="764">
        <v>139</v>
      </c>
      <c r="I588" s="764">
        <v>88</v>
      </c>
      <c r="J588" s="705" t="s">
        <v>925</v>
      </c>
      <c r="K588" s="706" t="s">
        <v>312</v>
      </c>
      <c r="L588" s="764">
        <v>139</v>
      </c>
      <c r="M588" s="710">
        <v>139</v>
      </c>
      <c r="N588" s="626">
        <f t="shared" si="14"/>
        <v>51</v>
      </c>
      <c r="O588" s="744" t="s">
        <v>447</v>
      </c>
      <c r="P588" s="744" t="s">
        <v>964</v>
      </c>
      <c r="Q588" s="713" t="s">
        <v>2183</v>
      </c>
      <c r="R588" s="713" t="s">
        <v>2184</v>
      </c>
      <c r="S588" s="714"/>
      <c r="T588" s="362"/>
      <c r="U588" s="363"/>
      <c r="V588" s="651"/>
      <c r="W588" s="651"/>
      <c r="X588" s="651"/>
      <c r="Y588" s="366"/>
      <c r="Z588" s="367"/>
      <c r="AA588" s="367"/>
    </row>
    <row r="589" spans="2:27" ht="21.75" customHeight="1" x14ac:dyDescent="0.15">
      <c r="B589" s="716">
        <v>583</v>
      </c>
      <c r="C589" s="704" t="s">
        <v>2272</v>
      </c>
      <c r="D589" s="704" t="s">
        <v>2297</v>
      </c>
      <c r="E589" s="704" t="s">
        <v>2342</v>
      </c>
      <c r="F589" s="705" t="s">
        <v>926</v>
      </c>
      <c r="G589" s="706" t="s">
        <v>312</v>
      </c>
      <c r="H589" s="765">
        <v>7</v>
      </c>
      <c r="I589" s="765">
        <v>7</v>
      </c>
      <c r="J589" s="705" t="s">
        <v>926</v>
      </c>
      <c r="K589" s="706" t="s">
        <v>184</v>
      </c>
      <c r="L589" s="765">
        <v>7</v>
      </c>
      <c r="M589" s="765">
        <v>7</v>
      </c>
      <c r="N589" s="626">
        <f t="shared" si="14"/>
        <v>0</v>
      </c>
      <c r="O589" s="744" t="s">
        <v>985</v>
      </c>
      <c r="P589" s="744" t="s">
        <v>986</v>
      </c>
      <c r="Q589" s="744" t="s">
        <v>985</v>
      </c>
      <c r="R589" s="744" t="s">
        <v>986</v>
      </c>
      <c r="S589" s="714"/>
      <c r="T589" s="362"/>
      <c r="U589" s="363"/>
      <c r="V589" s="651"/>
      <c r="W589" s="651"/>
      <c r="X589" s="651"/>
      <c r="Y589" s="366"/>
      <c r="Z589" s="367"/>
      <c r="AA589" s="367"/>
    </row>
    <row r="590" spans="2:27" ht="21.75" customHeight="1" x14ac:dyDescent="0.15">
      <c r="B590" s="716">
        <v>584</v>
      </c>
      <c r="C590" s="704" t="s">
        <v>2272</v>
      </c>
      <c r="D590" s="704" t="s">
        <v>2297</v>
      </c>
      <c r="E590" s="704" t="s">
        <v>2342</v>
      </c>
      <c r="F590" s="705" t="s">
        <v>927</v>
      </c>
      <c r="G590" s="706" t="s">
        <v>184</v>
      </c>
      <c r="H590" s="764">
        <v>519</v>
      </c>
      <c r="I590" s="764">
        <v>167</v>
      </c>
      <c r="J590" s="735" t="s">
        <v>2218</v>
      </c>
      <c r="K590" s="716" t="s">
        <v>2219</v>
      </c>
      <c r="L590" s="709">
        <v>139</v>
      </c>
      <c r="M590" s="710">
        <v>139</v>
      </c>
      <c r="N590" s="626">
        <f t="shared" si="14"/>
        <v>-28</v>
      </c>
      <c r="O590" s="744" t="s">
        <v>447</v>
      </c>
      <c r="P590" s="744" t="s">
        <v>964</v>
      </c>
      <c r="Q590" s="713" t="s">
        <v>2183</v>
      </c>
      <c r="R590" s="713" t="s">
        <v>2184</v>
      </c>
      <c r="S590" s="714"/>
      <c r="T590" s="362"/>
      <c r="U590" s="363"/>
      <c r="V590" s="651"/>
      <c r="W590" s="651"/>
      <c r="X590" s="651"/>
      <c r="Y590" s="366"/>
      <c r="Z590" s="367"/>
      <c r="AA590" s="367"/>
    </row>
    <row r="591" spans="2:27" ht="21.75" customHeight="1" x14ac:dyDescent="0.15">
      <c r="B591" s="716">
        <v>585</v>
      </c>
      <c r="C591" s="704" t="s">
        <v>2272</v>
      </c>
      <c r="D591" s="704" t="s">
        <v>2297</v>
      </c>
      <c r="E591" s="704" t="s">
        <v>2342</v>
      </c>
      <c r="F591" s="705" t="s">
        <v>503</v>
      </c>
      <c r="G591" s="706" t="s">
        <v>370</v>
      </c>
      <c r="H591" s="764">
        <v>606</v>
      </c>
      <c r="I591" s="764">
        <v>277</v>
      </c>
      <c r="J591" s="735" t="s">
        <v>2220</v>
      </c>
      <c r="K591" s="716" t="s">
        <v>2195</v>
      </c>
      <c r="L591" s="709">
        <v>414</v>
      </c>
      <c r="M591" s="710">
        <v>414</v>
      </c>
      <c r="N591" s="626">
        <f t="shared" si="14"/>
        <v>137</v>
      </c>
      <c r="O591" s="744" t="s">
        <v>447</v>
      </c>
      <c r="P591" s="744" t="s">
        <v>964</v>
      </c>
      <c r="Q591" s="713" t="s">
        <v>2183</v>
      </c>
      <c r="R591" s="713" t="s">
        <v>2184</v>
      </c>
      <c r="S591" s="714"/>
      <c r="T591" s="362"/>
      <c r="U591" s="363"/>
      <c r="V591" s="651"/>
      <c r="W591" s="651"/>
      <c r="X591" s="651"/>
      <c r="Y591" s="366"/>
      <c r="Z591" s="367"/>
      <c r="AA591" s="367"/>
    </row>
    <row r="592" spans="2:27" ht="21.75" customHeight="1" x14ac:dyDescent="0.15">
      <c r="B592" s="716">
        <v>586</v>
      </c>
      <c r="C592" s="704" t="s">
        <v>2272</v>
      </c>
      <c r="D592" s="704" t="s">
        <v>2297</v>
      </c>
      <c r="E592" s="704" t="s">
        <v>2342</v>
      </c>
      <c r="F592" s="705" t="s">
        <v>928</v>
      </c>
      <c r="G592" s="706" t="s">
        <v>312</v>
      </c>
      <c r="H592" s="764">
        <v>86</v>
      </c>
      <c r="I592" s="764">
        <v>65</v>
      </c>
      <c r="J592" s="705" t="s">
        <v>928</v>
      </c>
      <c r="K592" s="706" t="s">
        <v>312</v>
      </c>
      <c r="L592" s="764">
        <v>86</v>
      </c>
      <c r="M592" s="764">
        <v>85</v>
      </c>
      <c r="N592" s="626">
        <f t="shared" si="14"/>
        <v>20</v>
      </c>
      <c r="O592" s="744" t="s">
        <v>447</v>
      </c>
      <c r="P592" s="744" t="s">
        <v>964</v>
      </c>
      <c r="Q592" s="713" t="s">
        <v>2183</v>
      </c>
      <c r="R592" s="713" t="s">
        <v>2184</v>
      </c>
      <c r="S592" s="714"/>
      <c r="T592" s="362"/>
      <c r="U592" s="363"/>
      <c r="V592" s="651"/>
      <c r="W592" s="651"/>
      <c r="X592" s="651"/>
      <c r="Y592" s="366"/>
      <c r="Z592" s="367"/>
      <c r="AA592" s="367"/>
    </row>
    <row r="593" spans="2:27" ht="21.75" customHeight="1" x14ac:dyDescent="0.15">
      <c r="B593" s="716">
        <v>587</v>
      </c>
      <c r="C593" s="704" t="s">
        <v>2272</v>
      </c>
      <c r="D593" s="704" t="s">
        <v>2297</v>
      </c>
      <c r="E593" s="704" t="s">
        <v>2342</v>
      </c>
      <c r="F593" s="705" t="s">
        <v>929</v>
      </c>
      <c r="G593" s="706" t="s">
        <v>312</v>
      </c>
      <c r="H593" s="765">
        <v>135</v>
      </c>
      <c r="I593" s="765">
        <v>135</v>
      </c>
      <c r="J593" s="705" t="s">
        <v>929</v>
      </c>
      <c r="K593" s="706" t="s">
        <v>312</v>
      </c>
      <c r="L593" s="765">
        <v>135</v>
      </c>
      <c r="M593" s="765">
        <v>135</v>
      </c>
      <c r="N593" s="626">
        <f t="shared" si="14"/>
        <v>0</v>
      </c>
      <c r="O593" s="744" t="s">
        <v>447</v>
      </c>
      <c r="P593" s="744" t="s">
        <v>964</v>
      </c>
      <c r="Q593" s="713" t="s">
        <v>2183</v>
      </c>
      <c r="R593" s="713" t="s">
        <v>2184</v>
      </c>
      <c r="S593" s="714"/>
      <c r="T593" s="362"/>
      <c r="U593" s="363"/>
      <c r="V593" s="651"/>
      <c r="W593" s="651"/>
      <c r="X593" s="651"/>
      <c r="Y593" s="366"/>
      <c r="Z593" s="367"/>
      <c r="AA593" s="367"/>
    </row>
    <row r="594" spans="2:27" ht="21.75" customHeight="1" x14ac:dyDescent="0.15">
      <c r="B594" s="716">
        <v>588</v>
      </c>
      <c r="C594" s="704" t="s">
        <v>2272</v>
      </c>
      <c r="D594" s="704" t="s">
        <v>2297</v>
      </c>
      <c r="E594" s="704" t="s">
        <v>2342</v>
      </c>
      <c r="F594" s="705" t="s">
        <v>930</v>
      </c>
      <c r="G594" s="706" t="s">
        <v>963</v>
      </c>
      <c r="H594" s="764">
        <v>1982</v>
      </c>
      <c r="I594" s="764">
        <v>180</v>
      </c>
      <c r="J594" s="708" t="s">
        <v>2221</v>
      </c>
      <c r="K594" s="704" t="s">
        <v>2201</v>
      </c>
      <c r="L594" s="709">
        <v>136</v>
      </c>
      <c r="M594" s="710">
        <v>136</v>
      </c>
      <c r="N594" s="626">
        <f t="shared" si="14"/>
        <v>-44</v>
      </c>
      <c r="O594" s="744" t="s">
        <v>987</v>
      </c>
      <c r="P594" s="744" t="s">
        <v>988</v>
      </c>
      <c r="Q594" s="744" t="s">
        <v>987</v>
      </c>
      <c r="R594" s="744" t="s">
        <v>988</v>
      </c>
      <c r="S594" s="714"/>
      <c r="T594" s="362"/>
      <c r="U594" s="363"/>
      <c r="V594" s="651"/>
      <c r="W594" s="651"/>
      <c r="X594" s="651"/>
      <c r="Y594" s="366"/>
      <c r="Z594" s="367"/>
      <c r="AA594" s="367"/>
    </row>
    <row r="595" spans="2:27" ht="21.75" customHeight="1" x14ac:dyDescent="0.15">
      <c r="B595" s="716">
        <v>589</v>
      </c>
      <c r="C595" s="704" t="s">
        <v>2272</v>
      </c>
      <c r="D595" s="704" t="s">
        <v>2297</v>
      </c>
      <c r="E595" s="704" t="s">
        <v>2342</v>
      </c>
      <c r="F595" s="705"/>
      <c r="G595" s="706"/>
      <c r="H595" s="764"/>
      <c r="I595" s="764"/>
      <c r="J595" s="708" t="s">
        <v>2222</v>
      </c>
      <c r="K595" s="704" t="s">
        <v>2201</v>
      </c>
      <c r="L595" s="709">
        <v>73</v>
      </c>
      <c r="M595" s="710">
        <v>73</v>
      </c>
      <c r="N595" s="626">
        <f t="shared" si="14"/>
        <v>73</v>
      </c>
      <c r="O595" s="744" t="s">
        <v>987</v>
      </c>
      <c r="P595" s="744" t="s">
        <v>988</v>
      </c>
      <c r="Q595" s="744" t="s">
        <v>987</v>
      </c>
      <c r="R595" s="744" t="s">
        <v>988</v>
      </c>
      <c r="S595" s="714"/>
      <c r="T595" s="362"/>
      <c r="U595" s="363"/>
      <c r="V595" s="651"/>
      <c r="W595" s="651"/>
      <c r="X595" s="651"/>
      <c r="Y595" s="366"/>
      <c r="Z595" s="367"/>
      <c r="AA595" s="367"/>
    </row>
    <row r="596" spans="2:27" ht="21.75" customHeight="1" x14ac:dyDescent="0.15">
      <c r="B596" s="716">
        <v>590</v>
      </c>
      <c r="C596" s="704" t="s">
        <v>2272</v>
      </c>
      <c r="D596" s="704" t="s">
        <v>2297</v>
      </c>
      <c r="E596" s="704" t="s">
        <v>2342</v>
      </c>
      <c r="F596" s="705" t="s">
        <v>931</v>
      </c>
      <c r="G596" s="706" t="s">
        <v>312</v>
      </c>
      <c r="H596" s="764">
        <v>966</v>
      </c>
      <c r="I596" s="764">
        <v>855</v>
      </c>
      <c r="J596" s="735" t="s">
        <v>2223</v>
      </c>
      <c r="K596" s="704" t="s">
        <v>2182</v>
      </c>
      <c r="L596" s="709">
        <v>900</v>
      </c>
      <c r="M596" s="710">
        <v>900</v>
      </c>
      <c r="N596" s="626">
        <f t="shared" si="14"/>
        <v>45</v>
      </c>
      <c r="O596" s="744" t="s">
        <v>447</v>
      </c>
      <c r="P596" s="744" t="s">
        <v>964</v>
      </c>
      <c r="Q596" s="713" t="s">
        <v>2183</v>
      </c>
      <c r="R596" s="713" t="s">
        <v>2184</v>
      </c>
      <c r="S596" s="714"/>
      <c r="T596" s="362"/>
      <c r="U596" s="363"/>
      <c r="V596" s="651"/>
      <c r="W596" s="651"/>
      <c r="X596" s="651"/>
      <c r="Y596" s="366"/>
      <c r="Z596" s="367"/>
      <c r="AA596" s="367"/>
    </row>
    <row r="597" spans="2:27" ht="21.75" customHeight="1" x14ac:dyDescent="0.15">
      <c r="B597" s="716">
        <v>591</v>
      </c>
      <c r="C597" s="704" t="s">
        <v>2272</v>
      </c>
      <c r="D597" s="704" t="s">
        <v>2297</v>
      </c>
      <c r="E597" s="704" t="s">
        <v>2342</v>
      </c>
      <c r="F597" s="705" t="s">
        <v>932</v>
      </c>
      <c r="G597" s="706" t="s">
        <v>312</v>
      </c>
      <c r="H597" s="764">
        <v>285</v>
      </c>
      <c r="I597" s="764">
        <v>247</v>
      </c>
      <c r="J597" s="735" t="s">
        <v>2224</v>
      </c>
      <c r="K597" s="704" t="s">
        <v>2182</v>
      </c>
      <c r="L597" s="709">
        <v>282</v>
      </c>
      <c r="M597" s="710">
        <v>282</v>
      </c>
      <c r="N597" s="626">
        <f t="shared" si="14"/>
        <v>35</v>
      </c>
      <c r="O597" s="744" t="s">
        <v>447</v>
      </c>
      <c r="P597" s="744" t="s">
        <v>964</v>
      </c>
      <c r="Q597" s="713" t="s">
        <v>2183</v>
      </c>
      <c r="R597" s="713" t="s">
        <v>2184</v>
      </c>
      <c r="S597" s="714"/>
      <c r="T597" s="362"/>
      <c r="U597" s="363"/>
      <c r="V597" s="651"/>
      <c r="W597" s="651"/>
      <c r="X597" s="651"/>
      <c r="Y597" s="366"/>
      <c r="Z597" s="367"/>
      <c r="AA597" s="367"/>
    </row>
    <row r="598" spans="2:27" ht="21.75" customHeight="1" x14ac:dyDescent="0.15">
      <c r="B598" s="716">
        <v>592</v>
      </c>
      <c r="C598" s="704" t="s">
        <v>2272</v>
      </c>
      <c r="D598" s="704" t="s">
        <v>2297</v>
      </c>
      <c r="E598" s="704" t="s">
        <v>2342</v>
      </c>
      <c r="F598" s="705" t="s">
        <v>933</v>
      </c>
      <c r="G598" s="706" t="s">
        <v>184</v>
      </c>
      <c r="H598" s="764">
        <v>8892</v>
      </c>
      <c r="I598" s="764">
        <v>25</v>
      </c>
      <c r="J598" s="735" t="s">
        <v>2226</v>
      </c>
      <c r="K598" s="704" t="s">
        <v>2219</v>
      </c>
      <c r="L598" s="709">
        <v>35</v>
      </c>
      <c r="M598" s="710">
        <v>35</v>
      </c>
      <c r="N598" s="626">
        <f t="shared" si="14"/>
        <v>10</v>
      </c>
      <c r="O598" s="744" t="s">
        <v>989</v>
      </c>
      <c r="P598" s="744" t="s">
        <v>990</v>
      </c>
      <c r="Q598" s="744" t="s">
        <v>989</v>
      </c>
      <c r="R598" s="744" t="s">
        <v>2227</v>
      </c>
      <c r="S598" s="714"/>
      <c r="T598" s="362"/>
      <c r="U598" s="363"/>
      <c r="V598" s="651"/>
      <c r="W598" s="651"/>
      <c r="X598" s="651"/>
      <c r="Y598" s="366"/>
      <c r="Z598" s="367"/>
      <c r="AA598" s="367"/>
    </row>
    <row r="599" spans="2:27" ht="21.75" customHeight="1" x14ac:dyDescent="0.15">
      <c r="B599" s="716">
        <v>593</v>
      </c>
      <c r="C599" s="704" t="s">
        <v>2272</v>
      </c>
      <c r="D599" s="704" t="s">
        <v>2297</v>
      </c>
      <c r="E599" s="704" t="s">
        <v>2342</v>
      </c>
      <c r="F599" s="705" t="s">
        <v>934</v>
      </c>
      <c r="G599" s="706" t="s">
        <v>312</v>
      </c>
      <c r="H599" s="764">
        <v>243</v>
      </c>
      <c r="I599" s="764">
        <v>221</v>
      </c>
      <c r="J599" s="735" t="s">
        <v>2225</v>
      </c>
      <c r="K599" s="704" t="s">
        <v>2182</v>
      </c>
      <c r="L599" s="709">
        <v>243</v>
      </c>
      <c r="M599" s="710">
        <v>243</v>
      </c>
      <c r="N599" s="626">
        <f t="shared" si="14"/>
        <v>22</v>
      </c>
      <c r="O599" s="744" t="s">
        <v>447</v>
      </c>
      <c r="P599" s="744" t="s">
        <v>964</v>
      </c>
      <c r="Q599" s="713" t="s">
        <v>2183</v>
      </c>
      <c r="R599" s="713" t="s">
        <v>2184</v>
      </c>
      <c r="S599" s="714"/>
      <c r="T599" s="362"/>
      <c r="U599" s="363"/>
      <c r="V599" s="651"/>
      <c r="W599" s="651"/>
      <c r="X599" s="651"/>
      <c r="Y599" s="366"/>
      <c r="Z599" s="367"/>
      <c r="AA599" s="367"/>
    </row>
    <row r="600" spans="2:27" ht="21.75" customHeight="1" x14ac:dyDescent="0.15">
      <c r="B600" s="716">
        <v>594</v>
      </c>
      <c r="C600" s="704" t="s">
        <v>2272</v>
      </c>
      <c r="D600" s="704" t="s">
        <v>2297</v>
      </c>
      <c r="E600" s="704" t="s">
        <v>2342</v>
      </c>
      <c r="F600" s="705" t="s">
        <v>935</v>
      </c>
      <c r="G600" s="706" t="s">
        <v>312</v>
      </c>
      <c r="H600" s="764">
        <v>36</v>
      </c>
      <c r="I600" s="764">
        <v>32</v>
      </c>
      <c r="J600" s="735" t="s">
        <v>2228</v>
      </c>
      <c r="K600" s="704" t="s">
        <v>2182</v>
      </c>
      <c r="L600" s="709">
        <v>36</v>
      </c>
      <c r="M600" s="710">
        <v>36</v>
      </c>
      <c r="N600" s="626">
        <f t="shared" si="14"/>
        <v>4</v>
      </c>
      <c r="O600" s="744" t="s">
        <v>991</v>
      </c>
      <c r="P600" s="744" t="s">
        <v>992</v>
      </c>
      <c r="Q600" s="744" t="s">
        <v>991</v>
      </c>
      <c r="R600" s="744" t="s">
        <v>992</v>
      </c>
      <c r="S600" s="714"/>
      <c r="T600" s="362"/>
      <c r="U600" s="363"/>
      <c r="V600" s="651"/>
      <c r="W600" s="651"/>
      <c r="X600" s="651"/>
      <c r="Y600" s="366"/>
      <c r="Z600" s="367"/>
      <c r="AA600" s="367"/>
    </row>
    <row r="601" spans="2:27" ht="21.75" customHeight="1" x14ac:dyDescent="0.15">
      <c r="B601" s="716">
        <v>595</v>
      </c>
      <c r="C601" s="704" t="s">
        <v>2272</v>
      </c>
      <c r="D601" s="704" t="s">
        <v>2297</v>
      </c>
      <c r="E601" s="704" t="s">
        <v>2342</v>
      </c>
      <c r="F601" s="705" t="s">
        <v>936</v>
      </c>
      <c r="G601" s="706" t="s">
        <v>312</v>
      </c>
      <c r="H601" s="764">
        <v>494</v>
      </c>
      <c r="I601" s="764">
        <v>75</v>
      </c>
      <c r="J601" s="735" t="s">
        <v>2229</v>
      </c>
      <c r="K601" s="704" t="s">
        <v>2182</v>
      </c>
      <c r="L601" s="709">
        <v>88</v>
      </c>
      <c r="M601" s="710">
        <v>88</v>
      </c>
      <c r="N601" s="626">
        <f t="shared" si="14"/>
        <v>13</v>
      </c>
      <c r="O601" s="744" t="s">
        <v>991</v>
      </c>
      <c r="P601" s="744" t="s">
        <v>992</v>
      </c>
      <c r="Q601" s="744" t="s">
        <v>991</v>
      </c>
      <c r="R601" s="744" t="s">
        <v>992</v>
      </c>
      <c r="S601" s="714"/>
      <c r="T601" s="362"/>
      <c r="U601" s="363"/>
      <c r="V601" s="651"/>
      <c r="W601" s="651"/>
      <c r="X601" s="651"/>
      <c r="Y601" s="366"/>
      <c r="Z601" s="367"/>
      <c r="AA601" s="367"/>
    </row>
    <row r="602" spans="2:27" ht="21.75" customHeight="1" x14ac:dyDescent="0.15">
      <c r="B602" s="716">
        <v>596</v>
      </c>
      <c r="C602" s="704" t="s">
        <v>2272</v>
      </c>
      <c r="D602" s="704" t="s">
        <v>2297</v>
      </c>
      <c r="E602" s="704" t="s">
        <v>2342</v>
      </c>
      <c r="F602" s="705" t="s">
        <v>937</v>
      </c>
      <c r="G602" s="706" t="s">
        <v>321</v>
      </c>
      <c r="H602" s="765">
        <v>429</v>
      </c>
      <c r="I602" s="765">
        <v>429</v>
      </c>
      <c r="J602" s="705" t="s">
        <v>937</v>
      </c>
      <c r="K602" s="706" t="s">
        <v>321</v>
      </c>
      <c r="L602" s="765">
        <v>429</v>
      </c>
      <c r="M602" s="765">
        <v>429</v>
      </c>
      <c r="N602" s="626">
        <f t="shared" si="14"/>
        <v>0</v>
      </c>
      <c r="O602" s="744" t="s">
        <v>974</v>
      </c>
      <c r="P602" s="715" t="s">
        <v>2336</v>
      </c>
      <c r="Q602" s="744" t="s">
        <v>974</v>
      </c>
      <c r="R602" s="715" t="s">
        <v>2336</v>
      </c>
      <c r="S602" s="714"/>
      <c r="T602" s="362"/>
      <c r="U602" s="363"/>
      <c r="V602" s="651"/>
      <c r="W602" s="651"/>
      <c r="X602" s="651"/>
      <c r="Y602" s="366"/>
      <c r="Z602" s="367"/>
      <c r="AA602" s="367"/>
    </row>
    <row r="603" spans="2:27" ht="21.75" customHeight="1" x14ac:dyDescent="0.15">
      <c r="B603" s="716">
        <v>597</v>
      </c>
      <c r="C603" s="704" t="s">
        <v>2272</v>
      </c>
      <c r="D603" s="704" t="s">
        <v>2297</v>
      </c>
      <c r="E603" s="704" t="s">
        <v>2342</v>
      </c>
      <c r="F603" s="705" t="s">
        <v>938</v>
      </c>
      <c r="G603" s="706" t="s">
        <v>321</v>
      </c>
      <c r="H603" s="765">
        <v>1737</v>
      </c>
      <c r="I603" s="765">
        <v>1728</v>
      </c>
      <c r="J603" s="747" t="s">
        <v>2230</v>
      </c>
      <c r="K603" s="704" t="s">
        <v>2209</v>
      </c>
      <c r="L603" s="709">
        <v>307</v>
      </c>
      <c r="M603" s="710">
        <v>307</v>
      </c>
      <c r="N603" s="626">
        <f t="shared" si="14"/>
        <v>-1421</v>
      </c>
      <c r="O603" s="744" t="s">
        <v>993</v>
      </c>
      <c r="P603" s="744" t="s">
        <v>2338</v>
      </c>
      <c r="Q603" s="744" t="s">
        <v>993</v>
      </c>
      <c r="R603" s="744" t="s">
        <v>2338</v>
      </c>
      <c r="S603" s="714"/>
      <c r="T603" s="362"/>
      <c r="U603" s="363"/>
      <c r="V603" s="651"/>
      <c r="W603" s="651"/>
      <c r="X603" s="651"/>
      <c r="Y603" s="366"/>
      <c r="Z603" s="367"/>
      <c r="AA603" s="367"/>
    </row>
    <row r="604" spans="2:27" ht="21.75" customHeight="1" x14ac:dyDescent="0.15">
      <c r="B604" s="716">
        <v>598</v>
      </c>
      <c r="C604" s="704" t="s">
        <v>2272</v>
      </c>
      <c r="D604" s="704" t="s">
        <v>2297</v>
      </c>
      <c r="E604" s="704" t="s">
        <v>2342</v>
      </c>
      <c r="F604" s="705" t="s">
        <v>547</v>
      </c>
      <c r="G604" s="706" t="s">
        <v>312</v>
      </c>
      <c r="H604" s="765">
        <v>262</v>
      </c>
      <c r="I604" s="765">
        <v>262</v>
      </c>
      <c r="J604" s="705" t="s">
        <v>547</v>
      </c>
      <c r="K604" s="706" t="s">
        <v>312</v>
      </c>
      <c r="L604" s="765">
        <v>262</v>
      </c>
      <c r="M604" s="765">
        <v>262</v>
      </c>
      <c r="N604" s="626">
        <f t="shared" si="14"/>
        <v>0</v>
      </c>
      <c r="O604" s="744" t="s">
        <v>447</v>
      </c>
      <c r="P604" s="744" t="s">
        <v>964</v>
      </c>
      <c r="Q604" s="713" t="s">
        <v>2183</v>
      </c>
      <c r="R604" s="713" t="s">
        <v>2184</v>
      </c>
      <c r="S604" s="714"/>
      <c r="T604" s="362"/>
      <c r="U604" s="363"/>
      <c r="V604" s="651"/>
      <c r="W604" s="651"/>
      <c r="X604" s="651"/>
      <c r="Y604" s="366"/>
      <c r="Z604" s="367"/>
      <c r="AA604" s="367"/>
    </row>
    <row r="605" spans="2:27" ht="21.75" customHeight="1" x14ac:dyDescent="0.15">
      <c r="B605" s="716">
        <v>599</v>
      </c>
      <c r="C605" s="704" t="s">
        <v>2272</v>
      </c>
      <c r="D605" s="704" t="s">
        <v>2297</v>
      </c>
      <c r="E605" s="704" t="s">
        <v>2342</v>
      </c>
      <c r="F605" s="705" t="s">
        <v>939</v>
      </c>
      <c r="G605" s="706" t="s">
        <v>395</v>
      </c>
      <c r="H605" s="764">
        <v>990</v>
      </c>
      <c r="I605" s="764">
        <v>57</v>
      </c>
      <c r="J605" s="768" t="s">
        <v>2231</v>
      </c>
      <c r="K605" s="704" t="s">
        <v>2233</v>
      </c>
      <c r="L605" s="709">
        <v>20</v>
      </c>
      <c r="M605" s="710">
        <v>20</v>
      </c>
      <c r="N605" s="626">
        <f t="shared" si="14"/>
        <v>-37</v>
      </c>
      <c r="O605" s="744" t="s">
        <v>993</v>
      </c>
      <c r="P605" s="744" t="s">
        <v>2338</v>
      </c>
      <c r="Q605" s="744" t="s">
        <v>993</v>
      </c>
      <c r="R605" s="744" t="s">
        <v>2338</v>
      </c>
      <c r="S605" s="714"/>
      <c r="T605" s="362"/>
      <c r="U605" s="363"/>
      <c r="V605" s="651"/>
      <c r="W605" s="651"/>
      <c r="X605" s="651"/>
      <c r="Y605" s="366"/>
      <c r="Z605" s="367"/>
      <c r="AA605" s="367"/>
    </row>
    <row r="606" spans="2:27" ht="21.75" customHeight="1" x14ac:dyDescent="0.15">
      <c r="B606" s="716">
        <v>600</v>
      </c>
      <c r="C606" s="704" t="s">
        <v>2272</v>
      </c>
      <c r="D606" s="704" t="s">
        <v>2297</v>
      </c>
      <c r="E606" s="704" t="s">
        <v>2342</v>
      </c>
      <c r="F606" s="705"/>
      <c r="G606" s="706"/>
      <c r="H606" s="764"/>
      <c r="I606" s="764"/>
      <c r="J606" s="747" t="s">
        <v>2232</v>
      </c>
      <c r="K606" s="704" t="s">
        <v>2233</v>
      </c>
      <c r="L606" s="709">
        <v>7</v>
      </c>
      <c r="M606" s="710">
        <v>7</v>
      </c>
      <c r="N606" s="626">
        <f t="shared" si="14"/>
        <v>7</v>
      </c>
      <c r="O606" s="744"/>
      <c r="P606" s="744"/>
      <c r="Q606" s="744" t="s">
        <v>993</v>
      </c>
      <c r="R606" s="744" t="s">
        <v>2338</v>
      </c>
      <c r="S606" s="714"/>
      <c r="T606" s="362"/>
      <c r="U606" s="363"/>
      <c r="V606" s="651"/>
      <c r="W606" s="651"/>
      <c r="X606" s="651"/>
      <c r="Y606" s="366"/>
      <c r="Z606" s="367"/>
      <c r="AA606" s="367"/>
    </row>
    <row r="607" spans="2:27" ht="21.75" customHeight="1" x14ac:dyDescent="0.15">
      <c r="B607" s="716">
        <v>601</v>
      </c>
      <c r="C607" s="704" t="s">
        <v>2272</v>
      </c>
      <c r="D607" s="704" t="s">
        <v>2297</v>
      </c>
      <c r="E607" s="704" t="s">
        <v>2342</v>
      </c>
      <c r="F607" s="705" t="s">
        <v>940</v>
      </c>
      <c r="G607" s="706" t="s">
        <v>312</v>
      </c>
      <c r="H607" s="765">
        <v>72</v>
      </c>
      <c r="I607" s="765">
        <v>72</v>
      </c>
      <c r="J607" s="705" t="s">
        <v>940</v>
      </c>
      <c r="K607" s="706" t="s">
        <v>312</v>
      </c>
      <c r="L607" s="765">
        <v>72</v>
      </c>
      <c r="M607" s="765">
        <v>72</v>
      </c>
      <c r="N607" s="626">
        <f t="shared" si="14"/>
        <v>0</v>
      </c>
      <c r="O607" s="744" t="s">
        <v>447</v>
      </c>
      <c r="P607" s="744" t="s">
        <v>964</v>
      </c>
      <c r="Q607" s="713" t="s">
        <v>2183</v>
      </c>
      <c r="R607" s="713" t="s">
        <v>2184</v>
      </c>
      <c r="S607" s="714"/>
      <c r="T607" s="362"/>
      <c r="U607" s="363"/>
      <c r="V607" s="651"/>
      <c r="W607" s="651"/>
      <c r="X607" s="651"/>
      <c r="Y607" s="366"/>
      <c r="Z607" s="367"/>
      <c r="AA607" s="367"/>
    </row>
    <row r="608" spans="2:27" ht="21.75" customHeight="1" x14ac:dyDescent="0.15">
      <c r="B608" s="716">
        <v>602</v>
      </c>
      <c r="C608" s="704" t="s">
        <v>2272</v>
      </c>
      <c r="D608" s="704" t="s">
        <v>2297</v>
      </c>
      <c r="E608" s="704" t="s">
        <v>2342</v>
      </c>
      <c r="F608" s="705" t="s">
        <v>546</v>
      </c>
      <c r="G608" s="706" t="s">
        <v>321</v>
      </c>
      <c r="H608" s="764">
        <v>361</v>
      </c>
      <c r="I608" s="764">
        <v>30</v>
      </c>
      <c r="J608" s="735" t="s">
        <v>2234</v>
      </c>
      <c r="K608" s="704" t="s">
        <v>2209</v>
      </c>
      <c r="L608" s="709">
        <v>4</v>
      </c>
      <c r="M608" s="710">
        <v>4</v>
      </c>
      <c r="N608" s="626">
        <f t="shared" si="14"/>
        <v>-26</v>
      </c>
      <c r="O608" s="744" t="s">
        <v>994</v>
      </c>
      <c r="P608" s="744" t="s">
        <v>995</v>
      </c>
      <c r="Q608" s="744" t="s">
        <v>994</v>
      </c>
      <c r="R608" s="744" t="s">
        <v>995</v>
      </c>
      <c r="S608" s="714"/>
      <c r="T608" s="362"/>
      <c r="U608" s="363"/>
      <c r="V608" s="651"/>
      <c r="W608" s="651"/>
      <c r="X608" s="651"/>
      <c r="Y608" s="366"/>
      <c r="Z608" s="367"/>
      <c r="AA608" s="367"/>
    </row>
    <row r="609" spans="2:27" ht="21.75" customHeight="1" x14ac:dyDescent="0.15">
      <c r="B609" s="716">
        <v>603</v>
      </c>
      <c r="C609" s="704" t="s">
        <v>2272</v>
      </c>
      <c r="D609" s="704" t="s">
        <v>2297</v>
      </c>
      <c r="E609" s="704" t="s">
        <v>2342</v>
      </c>
      <c r="F609" s="705" t="s">
        <v>941</v>
      </c>
      <c r="G609" s="706" t="s">
        <v>321</v>
      </c>
      <c r="H609" s="764">
        <v>144</v>
      </c>
      <c r="I609" s="764">
        <v>13</v>
      </c>
      <c r="J609" s="739"/>
      <c r="K609" s="704"/>
      <c r="L609" s="709"/>
      <c r="M609" s="710"/>
      <c r="N609" s="626">
        <f t="shared" si="14"/>
        <v>-13</v>
      </c>
      <c r="O609" s="744" t="s">
        <v>447</v>
      </c>
      <c r="P609" s="744" t="s">
        <v>964</v>
      </c>
      <c r="Q609" s="713"/>
      <c r="R609" s="713"/>
      <c r="S609" s="714" t="s">
        <v>2299</v>
      </c>
      <c r="T609" s="362"/>
      <c r="U609" s="363"/>
      <c r="V609" s="651"/>
      <c r="W609" s="651"/>
      <c r="X609" s="651"/>
      <c r="Y609" s="366"/>
      <c r="Z609" s="367"/>
      <c r="AA609" s="367"/>
    </row>
    <row r="610" spans="2:27" ht="21.75" customHeight="1" x14ac:dyDescent="0.15">
      <c r="B610" s="716">
        <v>604</v>
      </c>
      <c r="C610" s="704" t="s">
        <v>2272</v>
      </c>
      <c r="D610" s="704" t="s">
        <v>2297</v>
      </c>
      <c r="E610" s="704" t="s">
        <v>2342</v>
      </c>
      <c r="F610" s="705" t="s">
        <v>942</v>
      </c>
      <c r="G610" s="706" t="s">
        <v>312</v>
      </c>
      <c r="H610" s="764">
        <v>710</v>
      </c>
      <c r="I610" s="764">
        <v>662</v>
      </c>
      <c r="J610" s="735" t="s">
        <v>2235</v>
      </c>
      <c r="K610" s="704" t="s">
        <v>2182</v>
      </c>
      <c r="L610" s="709">
        <v>710</v>
      </c>
      <c r="M610" s="710">
        <v>710</v>
      </c>
      <c r="N610" s="626">
        <f t="shared" si="14"/>
        <v>48</v>
      </c>
      <c r="O610" s="744" t="s">
        <v>447</v>
      </c>
      <c r="P610" s="744" t="s">
        <v>964</v>
      </c>
      <c r="Q610" s="713" t="s">
        <v>2183</v>
      </c>
      <c r="R610" s="713" t="s">
        <v>2184</v>
      </c>
      <c r="S610" s="714"/>
      <c r="T610" s="362"/>
      <c r="U610" s="363"/>
      <c r="V610" s="651"/>
      <c r="W610" s="651"/>
      <c r="X610" s="651"/>
      <c r="Y610" s="366"/>
      <c r="Z610" s="367"/>
      <c r="AA610" s="367"/>
    </row>
    <row r="611" spans="2:27" ht="21.75" customHeight="1" x14ac:dyDescent="0.15">
      <c r="B611" s="716">
        <v>605</v>
      </c>
      <c r="C611" s="704" t="s">
        <v>2272</v>
      </c>
      <c r="D611" s="704" t="s">
        <v>2297</v>
      </c>
      <c r="E611" s="704" t="s">
        <v>2342</v>
      </c>
      <c r="F611" s="705" t="s">
        <v>539</v>
      </c>
      <c r="G611" s="706" t="s">
        <v>184</v>
      </c>
      <c r="H611" s="764">
        <v>65</v>
      </c>
      <c r="I611" s="764">
        <v>8</v>
      </c>
      <c r="J611" s="708"/>
      <c r="K611" s="704"/>
      <c r="L611" s="709"/>
      <c r="M611" s="710"/>
      <c r="N611" s="626">
        <f t="shared" si="14"/>
        <v>-8</v>
      </c>
      <c r="O611" s="744" t="s">
        <v>447</v>
      </c>
      <c r="P611" s="744" t="s">
        <v>964</v>
      </c>
      <c r="Q611" s="713"/>
      <c r="R611" s="713"/>
      <c r="S611" s="714" t="s">
        <v>2299</v>
      </c>
      <c r="T611" s="362"/>
      <c r="U611" s="363"/>
      <c r="V611" s="651"/>
      <c r="W611" s="651"/>
      <c r="X611" s="651"/>
      <c r="Y611" s="366"/>
      <c r="Z611" s="367"/>
      <c r="AA611" s="367"/>
    </row>
    <row r="612" spans="2:27" ht="21.75" customHeight="1" x14ac:dyDescent="0.15">
      <c r="B612" s="716">
        <v>606</v>
      </c>
      <c r="C612" s="704" t="s">
        <v>2272</v>
      </c>
      <c r="D612" s="704" t="s">
        <v>2297</v>
      </c>
      <c r="E612" s="704" t="s">
        <v>2342</v>
      </c>
      <c r="F612" s="705" t="s">
        <v>943</v>
      </c>
      <c r="G612" s="706" t="s">
        <v>184</v>
      </c>
      <c r="H612" s="764">
        <v>782</v>
      </c>
      <c r="I612" s="764">
        <v>41</v>
      </c>
      <c r="J612" s="735" t="s">
        <v>2236</v>
      </c>
      <c r="K612" s="704" t="s">
        <v>2219</v>
      </c>
      <c r="L612" s="709">
        <v>22</v>
      </c>
      <c r="M612" s="710">
        <v>22</v>
      </c>
      <c r="N612" s="626">
        <f t="shared" si="14"/>
        <v>-19</v>
      </c>
      <c r="O612" s="744" t="s">
        <v>447</v>
      </c>
      <c r="P612" s="744" t="s">
        <v>964</v>
      </c>
      <c r="Q612" s="704" t="s">
        <v>2183</v>
      </c>
      <c r="R612" s="704" t="s">
        <v>2184</v>
      </c>
      <c r="S612" s="714"/>
      <c r="T612" s="362"/>
      <c r="U612" s="363"/>
      <c r="V612" s="651"/>
      <c r="W612" s="651"/>
      <c r="X612" s="651"/>
      <c r="Y612" s="366"/>
      <c r="Z612" s="367"/>
      <c r="AA612" s="367"/>
    </row>
    <row r="613" spans="2:27" ht="21.75" customHeight="1" x14ac:dyDescent="0.15">
      <c r="B613" s="716">
        <v>607</v>
      </c>
      <c r="C613" s="704" t="s">
        <v>2272</v>
      </c>
      <c r="D613" s="704" t="s">
        <v>2297</v>
      </c>
      <c r="E613" s="704" t="s">
        <v>2342</v>
      </c>
      <c r="F613" s="705" t="s">
        <v>944</v>
      </c>
      <c r="G613" s="706" t="s">
        <v>312</v>
      </c>
      <c r="H613" s="764">
        <v>591</v>
      </c>
      <c r="I613" s="764">
        <v>505</v>
      </c>
      <c r="J613" s="705" t="s">
        <v>944</v>
      </c>
      <c r="K613" s="706" t="s">
        <v>312</v>
      </c>
      <c r="L613" s="764">
        <v>591</v>
      </c>
      <c r="M613" s="710">
        <v>591</v>
      </c>
      <c r="N613" s="626">
        <f t="shared" si="14"/>
        <v>86</v>
      </c>
      <c r="O613" s="744" t="s">
        <v>447</v>
      </c>
      <c r="P613" s="744" t="s">
        <v>964</v>
      </c>
      <c r="Q613" s="704" t="s">
        <v>2183</v>
      </c>
      <c r="R613" s="704" t="s">
        <v>2184</v>
      </c>
      <c r="S613" s="714"/>
      <c r="T613" s="362"/>
      <c r="U613" s="363"/>
      <c r="V613" s="651"/>
      <c r="W613" s="651"/>
      <c r="X613" s="651"/>
      <c r="Y613" s="366"/>
      <c r="Z613" s="367"/>
      <c r="AA613" s="367"/>
    </row>
    <row r="614" spans="2:27" ht="21.75" customHeight="1" x14ac:dyDescent="0.15">
      <c r="B614" s="716">
        <v>608</v>
      </c>
      <c r="C614" s="704" t="s">
        <v>2272</v>
      </c>
      <c r="D614" s="704" t="s">
        <v>2297</v>
      </c>
      <c r="E614" s="704" t="s">
        <v>2342</v>
      </c>
      <c r="F614" s="705" t="s">
        <v>945</v>
      </c>
      <c r="G614" s="706" t="s">
        <v>312</v>
      </c>
      <c r="H614" s="765">
        <v>100</v>
      </c>
      <c r="I614" s="765">
        <v>100</v>
      </c>
      <c r="J614" s="705" t="s">
        <v>945</v>
      </c>
      <c r="K614" s="706" t="s">
        <v>312</v>
      </c>
      <c r="L614" s="765">
        <v>100</v>
      </c>
      <c r="M614" s="765">
        <v>100</v>
      </c>
      <c r="N614" s="626">
        <f t="shared" si="14"/>
        <v>0</v>
      </c>
      <c r="O614" s="744" t="s">
        <v>996</v>
      </c>
      <c r="P614" s="744" t="s">
        <v>997</v>
      </c>
      <c r="Q614" s="704" t="s">
        <v>2183</v>
      </c>
      <c r="R614" s="704" t="s">
        <v>2184</v>
      </c>
      <c r="S614" s="714"/>
      <c r="T614" s="362"/>
      <c r="U614" s="363"/>
      <c r="V614" s="651"/>
      <c r="W614" s="651"/>
      <c r="X614" s="651"/>
      <c r="Y614" s="366"/>
      <c r="Z614" s="367"/>
      <c r="AA614" s="367"/>
    </row>
    <row r="615" spans="2:27" ht="21.75" customHeight="1" x14ac:dyDescent="0.15">
      <c r="B615" s="716">
        <v>609</v>
      </c>
      <c r="C615" s="704" t="s">
        <v>2272</v>
      </c>
      <c r="D615" s="704" t="s">
        <v>2297</v>
      </c>
      <c r="E615" s="704" t="s">
        <v>2342</v>
      </c>
      <c r="F615" s="705" t="s">
        <v>540</v>
      </c>
      <c r="G615" s="706" t="s">
        <v>312</v>
      </c>
      <c r="H615" s="764">
        <v>248</v>
      </c>
      <c r="I615" s="764">
        <v>211</v>
      </c>
      <c r="J615" s="705" t="s">
        <v>540</v>
      </c>
      <c r="K615" s="706" t="s">
        <v>312</v>
      </c>
      <c r="L615" s="764">
        <v>248</v>
      </c>
      <c r="M615" s="764">
        <v>211</v>
      </c>
      <c r="N615" s="626">
        <f t="shared" si="14"/>
        <v>0</v>
      </c>
      <c r="O615" s="744" t="s">
        <v>447</v>
      </c>
      <c r="P615" s="744" t="s">
        <v>964</v>
      </c>
      <c r="Q615" s="704" t="s">
        <v>2183</v>
      </c>
      <c r="R615" s="704" t="s">
        <v>2184</v>
      </c>
      <c r="S615" s="714"/>
      <c r="T615" s="362"/>
      <c r="U615" s="363"/>
      <c r="V615" s="651"/>
      <c r="W615" s="651"/>
      <c r="X615" s="651"/>
      <c r="Y615" s="366"/>
      <c r="Z615" s="367"/>
      <c r="AA615" s="367"/>
    </row>
    <row r="616" spans="2:27" ht="21.75" customHeight="1" x14ac:dyDescent="0.15">
      <c r="B616" s="716">
        <v>610</v>
      </c>
      <c r="C616" s="704" t="s">
        <v>2272</v>
      </c>
      <c r="D616" s="704" t="s">
        <v>2297</v>
      </c>
      <c r="E616" s="704" t="s">
        <v>2342</v>
      </c>
      <c r="F616" s="705" t="s">
        <v>946</v>
      </c>
      <c r="G616" s="706" t="s">
        <v>312</v>
      </c>
      <c r="H616" s="764">
        <v>393</v>
      </c>
      <c r="I616" s="764">
        <v>393</v>
      </c>
      <c r="J616" s="705" t="s">
        <v>946</v>
      </c>
      <c r="K616" s="706" t="s">
        <v>312</v>
      </c>
      <c r="L616" s="764">
        <v>393</v>
      </c>
      <c r="M616" s="764">
        <v>393</v>
      </c>
      <c r="N616" s="626">
        <f t="shared" ref="N616:N642" si="15">M616-I616</f>
        <v>0</v>
      </c>
      <c r="O616" s="744" t="s">
        <v>447</v>
      </c>
      <c r="P616" s="744" t="s">
        <v>964</v>
      </c>
      <c r="Q616" s="704" t="s">
        <v>2183</v>
      </c>
      <c r="R616" s="704" t="s">
        <v>2184</v>
      </c>
      <c r="S616" s="714"/>
      <c r="T616" s="362"/>
      <c r="U616" s="363"/>
      <c r="V616" s="651"/>
      <c r="W616" s="651"/>
      <c r="X616" s="651"/>
      <c r="Y616" s="366"/>
      <c r="Z616" s="367"/>
      <c r="AA616" s="367"/>
    </row>
    <row r="617" spans="2:27" ht="21.75" customHeight="1" x14ac:dyDescent="0.15">
      <c r="B617" s="716">
        <v>611</v>
      </c>
      <c r="C617" s="704" t="s">
        <v>2272</v>
      </c>
      <c r="D617" s="704" t="s">
        <v>2297</v>
      </c>
      <c r="E617" s="704" t="s">
        <v>2342</v>
      </c>
      <c r="F617" s="705" t="s">
        <v>535</v>
      </c>
      <c r="G617" s="706" t="s">
        <v>184</v>
      </c>
      <c r="H617" s="764">
        <v>77</v>
      </c>
      <c r="I617" s="764">
        <v>2</v>
      </c>
      <c r="J617" s="708"/>
      <c r="K617" s="704"/>
      <c r="L617" s="709"/>
      <c r="M617" s="710"/>
      <c r="N617" s="626">
        <f t="shared" si="15"/>
        <v>-2</v>
      </c>
      <c r="O617" s="744" t="s">
        <v>998</v>
      </c>
      <c r="P617" s="744" t="s">
        <v>2339</v>
      </c>
      <c r="Q617" s="704"/>
      <c r="R617" s="704"/>
      <c r="S617" s="714" t="s">
        <v>2299</v>
      </c>
      <c r="T617" s="362"/>
      <c r="U617" s="363"/>
      <c r="V617" s="651"/>
      <c r="W617" s="651"/>
      <c r="X617" s="651"/>
      <c r="Y617" s="366"/>
      <c r="Z617" s="367"/>
      <c r="AA617" s="367"/>
    </row>
    <row r="618" spans="2:27" ht="21.75" customHeight="1" x14ac:dyDescent="0.15">
      <c r="B618" s="716">
        <v>612</v>
      </c>
      <c r="C618" s="704" t="s">
        <v>2272</v>
      </c>
      <c r="D618" s="704" t="s">
        <v>2297</v>
      </c>
      <c r="E618" s="704" t="s">
        <v>2342</v>
      </c>
      <c r="F618" s="705" t="s">
        <v>533</v>
      </c>
      <c r="G618" s="706" t="s">
        <v>184</v>
      </c>
      <c r="H618" s="764">
        <v>428</v>
      </c>
      <c r="I618" s="764">
        <v>21</v>
      </c>
      <c r="J618" s="735"/>
      <c r="K618" s="704"/>
      <c r="L618" s="709"/>
      <c r="M618" s="710"/>
      <c r="N618" s="626">
        <f t="shared" si="15"/>
        <v>-21</v>
      </c>
      <c r="O618" s="744" t="s">
        <v>998</v>
      </c>
      <c r="P618" s="744" t="s">
        <v>2339</v>
      </c>
      <c r="Q618" s="744"/>
      <c r="R618" s="744"/>
      <c r="S618" s="714"/>
      <c r="T618" s="362"/>
      <c r="U618" s="363"/>
      <c r="V618" s="651"/>
      <c r="W618" s="651"/>
      <c r="X618" s="651"/>
      <c r="Y618" s="366"/>
      <c r="Z618" s="367"/>
      <c r="AA618" s="367"/>
    </row>
    <row r="619" spans="2:27" ht="21.75" customHeight="1" x14ac:dyDescent="0.15">
      <c r="B619" s="716">
        <v>613</v>
      </c>
      <c r="C619" s="704" t="s">
        <v>2272</v>
      </c>
      <c r="D619" s="704" t="s">
        <v>2297</v>
      </c>
      <c r="E619" s="704" t="s">
        <v>2342</v>
      </c>
      <c r="F619" s="705" t="s">
        <v>947</v>
      </c>
      <c r="G619" s="706" t="s">
        <v>184</v>
      </c>
      <c r="H619" s="764">
        <v>134</v>
      </c>
      <c r="I619" s="764">
        <v>31</v>
      </c>
      <c r="J619" s="735" t="s">
        <v>2237</v>
      </c>
      <c r="K619" s="704" t="s">
        <v>2201</v>
      </c>
      <c r="L619" s="709">
        <v>20</v>
      </c>
      <c r="M619" s="710">
        <v>20</v>
      </c>
      <c r="N619" s="626">
        <f t="shared" si="15"/>
        <v>-11</v>
      </c>
      <c r="O619" s="744" t="s">
        <v>998</v>
      </c>
      <c r="P619" s="744" t="s">
        <v>2340</v>
      </c>
      <c r="Q619" s="744" t="s">
        <v>998</v>
      </c>
      <c r="R619" s="744" t="s">
        <v>2339</v>
      </c>
      <c r="S619" s="714" t="s">
        <v>2299</v>
      </c>
      <c r="T619" s="362"/>
      <c r="U619" s="363"/>
      <c r="V619" s="651"/>
      <c r="W619" s="651"/>
      <c r="X619" s="651"/>
      <c r="Y619" s="366"/>
      <c r="Z619" s="367"/>
      <c r="AA619" s="367"/>
    </row>
    <row r="620" spans="2:27" ht="21.75" customHeight="1" x14ac:dyDescent="0.15">
      <c r="B620" s="716">
        <v>614</v>
      </c>
      <c r="C620" s="704" t="s">
        <v>2272</v>
      </c>
      <c r="D620" s="704" t="s">
        <v>2297</v>
      </c>
      <c r="E620" s="704" t="s">
        <v>2342</v>
      </c>
      <c r="F620" s="705" t="s">
        <v>870</v>
      </c>
      <c r="G620" s="706" t="s">
        <v>184</v>
      </c>
      <c r="H620" s="764">
        <v>432</v>
      </c>
      <c r="I620" s="764">
        <v>323</v>
      </c>
      <c r="J620" s="735" t="s">
        <v>2238</v>
      </c>
      <c r="K620" s="704" t="s">
        <v>2219</v>
      </c>
      <c r="L620" s="709">
        <v>291</v>
      </c>
      <c r="M620" s="710">
        <v>291</v>
      </c>
      <c r="N620" s="626">
        <f t="shared" si="15"/>
        <v>-32</v>
      </c>
      <c r="O620" s="744" t="s">
        <v>999</v>
      </c>
      <c r="P620" s="744" t="s">
        <v>1000</v>
      </c>
      <c r="Q620" s="744" t="s">
        <v>999</v>
      </c>
      <c r="R620" s="744" t="s">
        <v>1000</v>
      </c>
      <c r="S620" s="714"/>
      <c r="T620" s="362"/>
      <c r="U620" s="363"/>
      <c r="V620" s="651"/>
      <c r="W620" s="651"/>
      <c r="X620" s="651"/>
      <c r="Y620" s="366"/>
      <c r="Z620" s="367"/>
      <c r="AA620" s="367"/>
    </row>
    <row r="621" spans="2:27" ht="21.75" customHeight="1" x14ac:dyDescent="0.15">
      <c r="B621" s="716">
        <v>615</v>
      </c>
      <c r="C621" s="704" t="s">
        <v>2272</v>
      </c>
      <c r="D621" s="704" t="s">
        <v>2297</v>
      </c>
      <c r="E621" s="704" t="s">
        <v>2342</v>
      </c>
      <c r="F621" s="705" t="s">
        <v>948</v>
      </c>
      <c r="G621" s="706" t="s">
        <v>184</v>
      </c>
      <c r="H621" s="764">
        <v>3620</v>
      </c>
      <c r="I621" s="764">
        <v>15</v>
      </c>
      <c r="J621" s="735" t="s">
        <v>2239</v>
      </c>
      <c r="K621" s="704" t="s">
        <v>2219</v>
      </c>
      <c r="L621" s="709">
        <v>3</v>
      </c>
      <c r="M621" s="710">
        <v>3</v>
      </c>
      <c r="N621" s="626">
        <f t="shared" si="15"/>
        <v>-12</v>
      </c>
      <c r="O621" s="744" t="s">
        <v>999</v>
      </c>
      <c r="P621" s="744" t="s">
        <v>1000</v>
      </c>
      <c r="Q621" s="744" t="s">
        <v>999</v>
      </c>
      <c r="R621" s="744" t="s">
        <v>1000</v>
      </c>
      <c r="S621" s="714"/>
      <c r="T621" s="362"/>
      <c r="U621" s="363"/>
      <c r="V621" s="651"/>
      <c r="W621" s="651"/>
      <c r="X621" s="651"/>
      <c r="Y621" s="366"/>
      <c r="Z621" s="367"/>
      <c r="AA621" s="367"/>
    </row>
    <row r="622" spans="2:27" ht="21.75" customHeight="1" x14ac:dyDescent="0.15">
      <c r="B622" s="716">
        <v>616</v>
      </c>
      <c r="C622" s="704" t="s">
        <v>2272</v>
      </c>
      <c r="D622" s="704" t="s">
        <v>2297</v>
      </c>
      <c r="E622" s="704" t="s">
        <v>2342</v>
      </c>
      <c r="F622" s="705" t="s">
        <v>564</v>
      </c>
      <c r="G622" s="706" t="s">
        <v>312</v>
      </c>
      <c r="H622" s="765">
        <v>17</v>
      </c>
      <c r="I622" s="765">
        <v>17</v>
      </c>
      <c r="J622" s="705" t="s">
        <v>564</v>
      </c>
      <c r="K622" s="706" t="s">
        <v>312</v>
      </c>
      <c r="L622" s="765">
        <v>17</v>
      </c>
      <c r="M622" s="765">
        <v>17</v>
      </c>
      <c r="N622" s="626">
        <f t="shared" si="15"/>
        <v>0</v>
      </c>
      <c r="O622" s="744" t="s">
        <v>447</v>
      </c>
      <c r="P622" s="744" t="s">
        <v>964</v>
      </c>
      <c r="Q622" s="704" t="s">
        <v>2183</v>
      </c>
      <c r="R622" s="704" t="s">
        <v>2184</v>
      </c>
      <c r="S622" s="714"/>
      <c r="T622" s="362"/>
      <c r="U622" s="363"/>
      <c r="V622" s="651"/>
      <c r="W622" s="651"/>
      <c r="X622" s="651"/>
      <c r="Y622" s="366"/>
      <c r="Z622" s="367"/>
      <c r="AA622" s="367"/>
    </row>
    <row r="623" spans="2:27" ht="21.75" customHeight="1" x14ac:dyDescent="0.15">
      <c r="B623" s="716">
        <v>617</v>
      </c>
      <c r="C623" s="704" t="s">
        <v>2272</v>
      </c>
      <c r="D623" s="704" t="s">
        <v>2297</v>
      </c>
      <c r="E623" s="704" t="s">
        <v>2342</v>
      </c>
      <c r="F623" s="705" t="s">
        <v>949</v>
      </c>
      <c r="G623" s="706" t="s">
        <v>184</v>
      </c>
      <c r="H623" s="764">
        <v>1884</v>
      </c>
      <c r="I623" s="764">
        <v>295</v>
      </c>
      <c r="J623" s="735" t="s">
        <v>2240</v>
      </c>
      <c r="K623" s="704" t="s">
        <v>2219</v>
      </c>
      <c r="L623" s="709">
        <v>263</v>
      </c>
      <c r="M623" s="710">
        <v>263</v>
      </c>
      <c r="N623" s="626">
        <f t="shared" si="15"/>
        <v>-32</v>
      </c>
      <c r="O623" s="744" t="s">
        <v>1001</v>
      </c>
      <c r="P623" s="744" t="s">
        <v>1002</v>
      </c>
      <c r="Q623" s="744" t="s">
        <v>1001</v>
      </c>
      <c r="R623" s="744" t="s">
        <v>1002</v>
      </c>
      <c r="S623" s="714"/>
      <c r="T623" s="362"/>
      <c r="U623" s="363"/>
      <c r="V623" s="651"/>
      <c r="W623" s="651"/>
      <c r="X623" s="651"/>
      <c r="Y623" s="366"/>
      <c r="Z623" s="367"/>
      <c r="AA623" s="367"/>
    </row>
    <row r="624" spans="2:27" ht="21.75" customHeight="1" x14ac:dyDescent="0.15">
      <c r="B624" s="716">
        <v>618</v>
      </c>
      <c r="C624" s="704" t="s">
        <v>2272</v>
      </c>
      <c r="D624" s="704" t="s">
        <v>2297</v>
      </c>
      <c r="E624" s="704" t="s">
        <v>2342</v>
      </c>
      <c r="F624" s="705" t="s">
        <v>563</v>
      </c>
      <c r="G624" s="706" t="s">
        <v>312</v>
      </c>
      <c r="H624" s="765">
        <v>21</v>
      </c>
      <c r="I624" s="765">
        <v>21</v>
      </c>
      <c r="J624" s="705" t="s">
        <v>563</v>
      </c>
      <c r="K624" s="706" t="s">
        <v>312</v>
      </c>
      <c r="L624" s="765">
        <v>21</v>
      </c>
      <c r="M624" s="765">
        <v>21</v>
      </c>
      <c r="N624" s="626">
        <f t="shared" si="15"/>
        <v>0</v>
      </c>
      <c r="O624" s="744" t="s">
        <v>447</v>
      </c>
      <c r="P624" s="744" t="s">
        <v>964</v>
      </c>
      <c r="Q624" s="704" t="s">
        <v>2183</v>
      </c>
      <c r="R624" s="704" t="s">
        <v>2184</v>
      </c>
      <c r="S624" s="714"/>
      <c r="T624" s="362"/>
      <c r="U624" s="363"/>
      <c r="V624" s="651"/>
      <c r="W624" s="651"/>
      <c r="X624" s="651"/>
      <c r="Y624" s="366"/>
      <c r="Z624" s="367"/>
      <c r="AA624" s="367"/>
    </row>
    <row r="625" spans="2:27" ht="21.75" customHeight="1" x14ac:dyDescent="0.15">
      <c r="B625" s="716">
        <v>619</v>
      </c>
      <c r="C625" s="704" t="s">
        <v>2272</v>
      </c>
      <c r="D625" s="704" t="s">
        <v>2297</v>
      </c>
      <c r="E625" s="704" t="s">
        <v>2342</v>
      </c>
      <c r="F625" s="705" t="s">
        <v>950</v>
      </c>
      <c r="G625" s="706" t="s">
        <v>184</v>
      </c>
      <c r="H625" s="764">
        <v>1966</v>
      </c>
      <c r="I625" s="764">
        <v>208</v>
      </c>
      <c r="J625" s="735" t="s">
        <v>2241</v>
      </c>
      <c r="K625" s="704" t="s">
        <v>2219</v>
      </c>
      <c r="L625" s="709">
        <v>186</v>
      </c>
      <c r="M625" s="710">
        <v>186</v>
      </c>
      <c r="N625" s="626">
        <f t="shared" si="15"/>
        <v>-22</v>
      </c>
      <c r="O625" s="744" t="s">
        <v>1001</v>
      </c>
      <c r="P625" s="744" t="s">
        <v>1002</v>
      </c>
      <c r="Q625" s="744" t="s">
        <v>1001</v>
      </c>
      <c r="R625" s="744" t="s">
        <v>1002</v>
      </c>
      <c r="S625" s="714"/>
      <c r="T625" s="362"/>
      <c r="U625" s="363"/>
      <c r="V625" s="651"/>
      <c r="W625" s="651"/>
      <c r="X625" s="651"/>
      <c r="Y625" s="366"/>
      <c r="Z625" s="367"/>
      <c r="AA625" s="367"/>
    </row>
    <row r="626" spans="2:27" ht="21.75" customHeight="1" x14ac:dyDescent="0.15">
      <c r="B626" s="716">
        <v>620</v>
      </c>
      <c r="C626" s="704" t="s">
        <v>2272</v>
      </c>
      <c r="D626" s="704" t="s">
        <v>2297</v>
      </c>
      <c r="E626" s="704" t="s">
        <v>2342</v>
      </c>
      <c r="F626" s="705" t="s">
        <v>951</v>
      </c>
      <c r="G626" s="706" t="s">
        <v>184</v>
      </c>
      <c r="H626" s="764">
        <v>605</v>
      </c>
      <c r="I626" s="764">
        <v>60</v>
      </c>
      <c r="J626" s="735" t="s">
        <v>2242</v>
      </c>
      <c r="K626" s="704" t="s">
        <v>2219</v>
      </c>
      <c r="L626" s="709">
        <v>42</v>
      </c>
      <c r="M626" s="710">
        <v>42</v>
      </c>
      <c r="N626" s="626">
        <f t="shared" si="15"/>
        <v>-18</v>
      </c>
      <c r="O626" s="744" t="s">
        <v>1003</v>
      </c>
      <c r="P626" s="744" t="s">
        <v>1004</v>
      </c>
      <c r="Q626" s="744" t="s">
        <v>1003</v>
      </c>
      <c r="R626" s="744" t="s">
        <v>1004</v>
      </c>
      <c r="S626" s="714"/>
      <c r="T626" s="362"/>
      <c r="U626" s="363"/>
      <c r="V626" s="651"/>
      <c r="W626" s="651"/>
      <c r="X626" s="651"/>
      <c r="Y626" s="366"/>
      <c r="Z626" s="367"/>
      <c r="AA626" s="367"/>
    </row>
    <row r="627" spans="2:27" ht="21.75" customHeight="1" x14ac:dyDescent="0.15">
      <c r="B627" s="716">
        <v>621</v>
      </c>
      <c r="C627" s="704" t="s">
        <v>2272</v>
      </c>
      <c r="D627" s="704" t="s">
        <v>2297</v>
      </c>
      <c r="E627" s="704" t="s">
        <v>2342</v>
      </c>
      <c r="F627" s="705" t="s">
        <v>952</v>
      </c>
      <c r="G627" s="706" t="s">
        <v>184</v>
      </c>
      <c r="H627" s="764">
        <v>1802</v>
      </c>
      <c r="I627" s="764">
        <v>1124</v>
      </c>
      <c r="J627" s="735" t="s">
        <v>2243</v>
      </c>
      <c r="K627" s="704" t="s">
        <v>2219</v>
      </c>
      <c r="L627" s="709">
        <v>1007</v>
      </c>
      <c r="M627" s="710">
        <v>1007</v>
      </c>
      <c r="N627" s="626">
        <f t="shared" si="15"/>
        <v>-117</v>
      </c>
      <c r="O627" s="744" t="s">
        <v>1005</v>
      </c>
      <c r="P627" s="744" t="s">
        <v>1006</v>
      </c>
      <c r="Q627" s="744" t="s">
        <v>1005</v>
      </c>
      <c r="R627" s="744" t="s">
        <v>1006</v>
      </c>
      <c r="S627" s="714"/>
      <c r="T627" s="362"/>
      <c r="U627" s="363"/>
      <c r="V627" s="651"/>
      <c r="W627" s="651"/>
      <c r="X627" s="651"/>
      <c r="Y627" s="366"/>
      <c r="Z627" s="367"/>
      <c r="AA627" s="367"/>
    </row>
    <row r="628" spans="2:27" ht="21.75" customHeight="1" x14ac:dyDescent="0.15">
      <c r="B628" s="716">
        <v>622</v>
      </c>
      <c r="C628" s="704" t="s">
        <v>2272</v>
      </c>
      <c r="D628" s="704" t="s">
        <v>2297</v>
      </c>
      <c r="E628" s="704" t="s">
        <v>2342</v>
      </c>
      <c r="F628" s="705" t="s">
        <v>953</v>
      </c>
      <c r="G628" s="706" t="s">
        <v>312</v>
      </c>
      <c r="H628" s="765">
        <v>912</v>
      </c>
      <c r="I628" s="765">
        <v>912</v>
      </c>
      <c r="J628" s="705" t="s">
        <v>953</v>
      </c>
      <c r="K628" s="706" t="s">
        <v>312</v>
      </c>
      <c r="L628" s="765">
        <v>912</v>
      </c>
      <c r="M628" s="765">
        <v>912</v>
      </c>
      <c r="N628" s="626">
        <f t="shared" si="15"/>
        <v>0</v>
      </c>
      <c r="O628" s="744" t="s">
        <v>90</v>
      </c>
      <c r="P628" s="715" t="s">
        <v>91</v>
      </c>
      <c r="Q628" s="744" t="s">
        <v>90</v>
      </c>
      <c r="R628" s="715" t="s">
        <v>91</v>
      </c>
      <c r="S628" s="714"/>
      <c r="T628" s="362"/>
      <c r="U628" s="363"/>
      <c r="V628" s="651"/>
      <c r="W628" s="651"/>
      <c r="X628" s="651"/>
      <c r="Y628" s="366"/>
      <c r="Z628" s="367"/>
      <c r="AA628" s="367"/>
    </row>
    <row r="629" spans="2:27" ht="21.75" customHeight="1" x14ac:dyDescent="0.15">
      <c r="B629" s="716">
        <v>623</v>
      </c>
      <c r="C629" s="704" t="s">
        <v>2272</v>
      </c>
      <c r="D629" s="704" t="s">
        <v>2297</v>
      </c>
      <c r="E629" s="704" t="s">
        <v>2342</v>
      </c>
      <c r="F629" s="705" t="s">
        <v>954</v>
      </c>
      <c r="G629" s="706" t="s">
        <v>184</v>
      </c>
      <c r="H629" s="765">
        <v>142</v>
      </c>
      <c r="I629" s="765">
        <v>142</v>
      </c>
      <c r="J629" s="705" t="s">
        <v>954</v>
      </c>
      <c r="K629" s="706" t="s">
        <v>312</v>
      </c>
      <c r="L629" s="765">
        <v>142</v>
      </c>
      <c r="M629" s="765">
        <v>142</v>
      </c>
      <c r="N629" s="626">
        <f t="shared" si="15"/>
        <v>0</v>
      </c>
      <c r="O629" s="744" t="s">
        <v>447</v>
      </c>
      <c r="P629" s="744" t="s">
        <v>964</v>
      </c>
      <c r="Q629" s="769" t="s">
        <v>2183</v>
      </c>
      <c r="R629" s="769" t="s">
        <v>2184</v>
      </c>
      <c r="S629" s="763"/>
      <c r="T629" s="362"/>
      <c r="U629" s="363"/>
      <c r="V629" s="651"/>
      <c r="W629" s="651"/>
      <c r="X629" s="651"/>
      <c r="Y629" s="366"/>
      <c r="Z629" s="367"/>
      <c r="AA629" s="367"/>
    </row>
    <row r="630" spans="2:27" ht="21.75" customHeight="1" x14ac:dyDescent="0.15">
      <c r="B630" s="716">
        <v>624</v>
      </c>
      <c r="C630" s="704" t="s">
        <v>2272</v>
      </c>
      <c r="D630" s="704" t="s">
        <v>2297</v>
      </c>
      <c r="E630" s="704" t="s">
        <v>2342</v>
      </c>
      <c r="F630" s="705" t="s">
        <v>955</v>
      </c>
      <c r="G630" s="706" t="s">
        <v>184</v>
      </c>
      <c r="H630" s="764">
        <v>1322</v>
      </c>
      <c r="I630" s="764">
        <v>150</v>
      </c>
      <c r="J630" s="770" t="s">
        <v>2244</v>
      </c>
      <c r="K630" s="761" t="s">
        <v>2219</v>
      </c>
      <c r="L630" s="762">
        <v>119</v>
      </c>
      <c r="M630" s="762">
        <v>119</v>
      </c>
      <c r="N630" s="626">
        <f t="shared" si="15"/>
        <v>-31</v>
      </c>
      <c r="O630" s="744" t="s">
        <v>1007</v>
      </c>
      <c r="P630" s="744" t="s">
        <v>1008</v>
      </c>
      <c r="Q630" s="744" t="s">
        <v>1007</v>
      </c>
      <c r="R630" s="744" t="s">
        <v>1008</v>
      </c>
      <c r="S630" s="763"/>
      <c r="T630" s="362"/>
      <c r="U630" s="363"/>
      <c r="V630" s="651"/>
      <c r="W630" s="651"/>
      <c r="X630" s="651"/>
      <c r="Y630" s="366"/>
      <c r="Z630" s="367"/>
      <c r="AA630" s="367"/>
    </row>
    <row r="631" spans="2:27" ht="21.75" customHeight="1" x14ac:dyDescent="0.15">
      <c r="B631" s="716">
        <v>625</v>
      </c>
      <c r="C631" s="704" t="s">
        <v>2272</v>
      </c>
      <c r="D631" s="704" t="s">
        <v>2297</v>
      </c>
      <c r="E631" s="704" t="s">
        <v>2342</v>
      </c>
      <c r="F631" s="705" t="s">
        <v>956</v>
      </c>
      <c r="G631" s="706" t="s">
        <v>184</v>
      </c>
      <c r="H631" s="765">
        <v>59</v>
      </c>
      <c r="I631" s="765">
        <v>59</v>
      </c>
      <c r="J631" s="705" t="s">
        <v>956</v>
      </c>
      <c r="K631" s="706" t="s">
        <v>312</v>
      </c>
      <c r="L631" s="765">
        <v>59</v>
      </c>
      <c r="M631" s="765">
        <v>59</v>
      </c>
      <c r="N631" s="626">
        <f t="shared" si="15"/>
        <v>0</v>
      </c>
      <c r="O631" s="744" t="s">
        <v>447</v>
      </c>
      <c r="P631" s="744" t="s">
        <v>964</v>
      </c>
      <c r="Q631" s="769" t="s">
        <v>2183</v>
      </c>
      <c r="R631" s="769" t="s">
        <v>2184</v>
      </c>
      <c r="S631" s="763"/>
      <c r="T631" s="362"/>
      <c r="U631" s="363"/>
      <c r="V631" s="651"/>
      <c r="W631" s="651"/>
      <c r="X631" s="651"/>
      <c r="Y631" s="366"/>
      <c r="Z631" s="367"/>
      <c r="AA631" s="367"/>
    </row>
    <row r="632" spans="2:27" ht="21.75" customHeight="1" x14ac:dyDescent="0.15">
      <c r="B632" s="716">
        <v>626</v>
      </c>
      <c r="C632" s="704" t="s">
        <v>2272</v>
      </c>
      <c r="D632" s="704" t="s">
        <v>2297</v>
      </c>
      <c r="E632" s="704" t="s">
        <v>2342</v>
      </c>
      <c r="F632" s="705" t="s">
        <v>957</v>
      </c>
      <c r="G632" s="706" t="s">
        <v>184</v>
      </c>
      <c r="H632" s="764">
        <v>2424</v>
      </c>
      <c r="I632" s="764">
        <v>285</v>
      </c>
      <c r="J632" s="770" t="s">
        <v>2245</v>
      </c>
      <c r="K632" s="761" t="s">
        <v>2219</v>
      </c>
      <c r="L632" s="762">
        <v>260</v>
      </c>
      <c r="M632" s="762">
        <v>260</v>
      </c>
      <c r="N632" s="626">
        <f t="shared" si="15"/>
        <v>-25</v>
      </c>
      <c r="O632" s="744" t="s">
        <v>1007</v>
      </c>
      <c r="P632" s="744" t="s">
        <v>2341</v>
      </c>
      <c r="Q632" s="744" t="s">
        <v>1007</v>
      </c>
      <c r="R632" s="744" t="s">
        <v>2341</v>
      </c>
      <c r="S632" s="763"/>
      <c r="T632" s="362"/>
      <c r="U632" s="363"/>
      <c r="V632" s="651"/>
      <c r="W632" s="651"/>
      <c r="X632" s="651"/>
      <c r="Y632" s="366"/>
      <c r="Z632" s="367"/>
      <c r="AA632" s="367"/>
    </row>
    <row r="633" spans="2:27" ht="21.75" customHeight="1" x14ac:dyDescent="0.15">
      <c r="B633" s="716">
        <v>627</v>
      </c>
      <c r="C633" s="704" t="s">
        <v>2272</v>
      </c>
      <c r="D633" s="704" t="s">
        <v>2297</v>
      </c>
      <c r="E633" s="704" t="s">
        <v>2342</v>
      </c>
      <c r="F633" s="705" t="s">
        <v>958</v>
      </c>
      <c r="G633" s="706" t="s">
        <v>184</v>
      </c>
      <c r="H633" s="765">
        <v>144</v>
      </c>
      <c r="I633" s="765">
        <v>144</v>
      </c>
      <c r="J633" s="705" t="s">
        <v>958</v>
      </c>
      <c r="K633" s="706" t="s">
        <v>312</v>
      </c>
      <c r="L633" s="765">
        <v>144</v>
      </c>
      <c r="M633" s="765">
        <v>144</v>
      </c>
      <c r="N633" s="626">
        <f t="shared" si="15"/>
        <v>0</v>
      </c>
      <c r="O633" s="744" t="s">
        <v>447</v>
      </c>
      <c r="P633" s="744" t="s">
        <v>964</v>
      </c>
      <c r="Q633" s="769" t="s">
        <v>2183</v>
      </c>
      <c r="R633" s="769" t="s">
        <v>2184</v>
      </c>
      <c r="S633" s="763"/>
      <c r="T633" s="362"/>
      <c r="U633" s="363"/>
      <c r="V633" s="651"/>
      <c r="W633" s="651"/>
      <c r="X633" s="651"/>
      <c r="Y633" s="366"/>
      <c r="Z633" s="367"/>
      <c r="AA633" s="367"/>
    </row>
    <row r="634" spans="2:27" ht="21.75" customHeight="1" x14ac:dyDescent="0.15">
      <c r="B634" s="716">
        <v>628</v>
      </c>
      <c r="C634" s="704" t="s">
        <v>2272</v>
      </c>
      <c r="D634" s="704" t="s">
        <v>2297</v>
      </c>
      <c r="E634" s="704" t="s">
        <v>2342</v>
      </c>
      <c r="F634" s="705" t="s">
        <v>959</v>
      </c>
      <c r="G634" s="706" t="s">
        <v>184</v>
      </c>
      <c r="H634" s="764">
        <v>838</v>
      </c>
      <c r="I634" s="764">
        <v>81</v>
      </c>
      <c r="J634" s="770" t="s">
        <v>2246</v>
      </c>
      <c r="K634" s="761" t="s">
        <v>2219</v>
      </c>
      <c r="L634" s="762">
        <v>85</v>
      </c>
      <c r="M634" s="762">
        <v>85</v>
      </c>
      <c r="N634" s="626">
        <f t="shared" si="15"/>
        <v>4</v>
      </c>
      <c r="O634" s="744" t="s">
        <v>1009</v>
      </c>
      <c r="P634" s="744" t="s">
        <v>1010</v>
      </c>
      <c r="Q634" s="744" t="s">
        <v>1009</v>
      </c>
      <c r="R634" s="744" t="s">
        <v>1010</v>
      </c>
      <c r="S634" s="763"/>
      <c r="T634" s="362"/>
      <c r="U634" s="363"/>
      <c r="V634" s="651"/>
      <c r="W634" s="651"/>
      <c r="X634" s="651"/>
      <c r="Y634" s="366"/>
      <c r="Z634" s="367"/>
      <c r="AA634" s="367"/>
    </row>
    <row r="635" spans="2:27" ht="21.75" customHeight="1" x14ac:dyDescent="0.15">
      <c r="B635" s="716">
        <v>629</v>
      </c>
      <c r="C635" s="704" t="s">
        <v>2272</v>
      </c>
      <c r="D635" s="704" t="s">
        <v>2297</v>
      </c>
      <c r="E635" s="704" t="s">
        <v>2342</v>
      </c>
      <c r="F635" s="705" t="s">
        <v>960</v>
      </c>
      <c r="G635" s="706" t="s">
        <v>312</v>
      </c>
      <c r="H635" s="764">
        <v>9271</v>
      </c>
      <c r="I635" s="764">
        <v>1052</v>
      </c>
      <c r="J635" s="760" t="s">
        <v>2247</v>
      </c>
      <c r="K635" s="761" t="s">
        <v>2182</v>
      </c>
      <c r="L635" s="762">
        <v>563</v>
      </c>
      <c r="M635" s="762">
        <v>563</v>
      </c>
      <c r="N635" s="626">
        <f t="shared" si="15"/>
        <v>-489</v>
      </c>
      <c r="O635" s="744" t="s">
        <v>90</v>
      </c>
      <c r="P635" s="715" t="s">
        <v>91</v>
      </c>
      <c r="Q635" s="744" t="s">
        <v>90</v>
      </c>
      <c r="R635" s="715" t="s">
        <v>91</v>
      </c>
      <c r="S635" s="763"/>
      <c r="T635" s="362"/>
      <c r="U635" s="363"/>
      <c r="V635" s="651"/>
      <c r="W635" s="651"/>
      <c r="X635" s="651"/>
      <c r="Y635" s="366"/>
      <c r="Z635" s="367"/>
      <c r="AA635" s="367"/>
    </row>
    <row r="636" spans="2:27" ht="21.75" customHeight="1" x14ac:dyDescent="0.15">
      <c r="B636" s="716">
        <v>630</v>
      </c>
      <c r="C636" s="704" t="s">
        <v>2272</v>
      </c>
      <c r="D636" s="704" t="s">
        <v>2297</v>
      </c>
      <c r="E636" s="704" t="s">
        <v>2342</v>
      </c>
      <c r="F636" s="705"/>
      <c r="G636" s="706"/>
      <c r="H636" s="764"/>
      <c r="I636" s="764"/>
      <c r="J636" s="760" t="s">
        <v>2248</v>
      </c>
      <c r="K636" s="761" t="s">
        <v>2182</v>
      </c>
      <c r="L636" s="762">
        <v>469</v>
      </c>
      <c r="M636" s="762">
        <v>469</v>
      </c>
      <c r="N636" s="626">
        <f t="shared" si="15"/>
        <v>469</v>
      </c>
      <c r="O636" s="744"/>
      <c r="P636" s="715"/>
      <c r="Q636" s="744" t="s">
        <v>90</v>
      </c>
      <c r="R636" s="715" t="s">
        <v>91</v>
      </c>
      <c r="S636" s="763"/>
      <c r="T636" s="362"/>
      <c r="U636" s="363"/>
      <c r="V636" s="651"/>
      <c r="W636" s="651"/>
      <c r="X636" s="651"/>
      <c r="Y636" s="366"/>
      <c r="Z636" s="367"/>
      <c r="AA636" s="367"/>
    </row>
    <row r="637" spans="2:27" ht="21.75" customHeight="1" x14ac:dyDescent="0.15">
      <c r="B637" s="716">
        <v>631</v>
      </c>
      <c r="C637" s="704" t="s">
        <v>2272</v>
      </c>
      <c r="D637" s="704" t="s">
        <v>2297</v>
      </c>
      <c r="E637" s="704" t="s">
        <v>2342</v>
      </c>
      <c r="F637" s="705" t="s">
        <v>961</v>
      </c>
      <c r="G637" s="706" t="s">
        <v>312</v>
      </c>
      <c r="H637" s="764">
        <v>69</v>
      </c>
      <c r="I637" s="764">
        <v>3</v>
      </c>
      <c r="J637" s="760" t="s">
        <v>2249</v>
      </c>
      <c r="K637" s="761" t="s">
        <v>2219</v>
      </c>
      <c r="L637" s="762">
        <v>7</v>
      </c>
      <c r="M637" s="762">
        <v>7</v>
      </c>
      <c r="N637" s="626">
        <f t="shared" si="15"/>
        <v>4</v>
      </c>
      <c r="O637" s="744" t="s">
        <v>1011</v>
      </c>
      <c r="P637" s="744" t="s">
        <v>2344</v>
      </c>
      <c r="Q637" s="744" t="s">
        <v>1011</v>
      </c>
      <c r="R637" s="744" t="s">
        <v>2344</v>
      </c>
      <c r="S637" s="763"/>
      <c r="T637" s="362"/>
      <c r="U637" s="363"/>
      <c r="V637" s="651"/>
      <c r="W637" s="651"/>
      <c r="X637" s="651"/>
      <c r="Y637" s="366"/>
      <c r="Z637" s="367"/>
      <c r="AA637" s="367"/>
    </row>
    <row r="638" spans="2:27" ht="21.75" customHeight="1" x14ac:dyDescent="0.15">
      <c r="B638" s="716">
        <v>632</v>
      </c>
      <c r="C638" s="704" t="s">
        <v>2272</v>
      </c>
      <c r="D638" s="704" t="s">
        <v>2297</v>
      </c>
      <c r="E638" s="704" t="s">
        <v>2342</v>
      </c>
      <c r="F638" s="705" t="s">
        <v>806</v>
      </c>
      <c r="G638" s="706" t="s">
        <v>312</v>
      </c>
      <c r="H638" s="764">
        <v>102</v>
      </c>
      <c r="I638" s="764">
        <v>88</v>
      </c>
      <c r="J638" s="770" t="s">
        <v>2250</v>
      </c>
      <c r="K638" s="761" t="s">
        <v>2182</v>
      </c>
      <c r="L638" s="762">
        <v>60</v>
      </c>
      <c r="M638" s="762">
        <v>60</v>
      </c>
      <c r="N638" s="626">
        <f t="shared" si="15"/>
        <v>-28</v>
      </c>
      <c r="O638" s="744" t="s">
        <v>447</v>
      </c>
      <c r="P638" s="744" t="s">
        <v>964</v>
      </c>
      <c r="Q638" s="771" t="s">
        <v>2183</v>
      </c>
      <c r="R638" s="771" t="s">
        <v>2184</v>
      </c>
      <c r="S638" s="763"/>
      <c r="T638" s="362"/>
      <c r="U638" s="363"/>
      <c r="V638" s="651"/>
      <c r="W638" s="651"/>
      <c r="X638" s="651"/>
      <c r="Y638" s="366"/>
      <c r="Z638" s="367"/>
      <c r="AA638" s="367"/>
    </row>
    <row r="639" spans="2:27" ht="21.75" customHeight="1" x14ac:dyDescent="0.15">
      <c r="B639" s="716">
        <v>633</v>
      </c>
      <c r="C639" s="704" t="s">
        <v>2272</v>
      </c>
      <c r="D639" s="704" t="s">
        <v>2297</v>
      </c>
      <c r="E639" s="704" t="s">
        <v>2342</v>
      </c>
      <c r="F639" s="705" t="s">
        <v>463</v>
      </c>
      <c r="G639" s="706" t="s">
        <v>321</v>
      </c>
      <c r="H639" s="764">
        <v>1213</v>
      </c>
      <c r="I639" s="764">
        <v>49</v>
      </c>
      <c r="J639" s="760"/>
      <c r="K639" s="761"/>
      <c r="L639" s="762"/>
      <c r="M639" s="762"/>
      <c r="N639" s="626">
        <f t="shared" si="15"/>
        <v>-49</v>
      </c>
      <c r="O639" s="744" t="s">
        <v>1012</v>
      </c>
      <c r="P639" s="744" t="s">
        <v>2343</v>
      </c>
      <c r="Q639" s="771"/>
      <c r="R639" s="771"/>
      <c r="S639" s="763" t="s">
        <v>2299</v>
      </c>
      <c r="T639" s="362"/>
      <c r="U639" s="363"/>
      <c r="V639" s="651"/>
      <c r="W639" s="651"/>
      <c r="X639" s="651"/>
      <c r="Y639" s="366"/>
      <c r="Z639" s="367"/>
      <c r="AA639" s="367"/>
    </row>
    <row r="640" spans="2:27" ht="21.75" customHeight="1" x14ac:dyDescent="0.15">
      <c r="B640" s="716">
        <v>634</v>
      </c>
      <c r="C640" s="704" t="s">
        <v>2272</v>
      </c>
      <c r="D640" s="704" t="s">
        <v>2297</v>
      </c>
      <c r="E640" s="704" t="s">
        <v>2342</v>
      </c>
      <c r="F640" s="705" t="s">
        <v>465</v>
      </c>
      <c r="G640" s="706" t="s">
        <v>312</v>
      </c>
      <c r="H640" s="764">
        <v>373</v>
      </c>
      <c r="I640" s="764">
        <v>3</v>
      </c>
      <c r="J640" s="760"/>
      <c r="K640" s="761"/>
      <c r="L640" s="762"/>
      <c r="M640" s="762"/>
      <c r="N640" s="626">
        <f t="shared" si="15"/>
        <v>-3</v>
      </c>
      <c r="O640" s="744" t="s">
        <v>90</v>
      </c>
      <c r="P640" s="715" t="s">
        <v>91</v>
      </c>
      <c r="Q640" s="771"/>
      <c r="R640" s="771"/>
      <c r="S640" s="763" t="s">
        <v>2299</v>
      </c>
      <c r="T640" s="362"/>
      <c r="U640" s="363"/>
      <c r="V640" s="651"/>
      <c r="W640" s="651"/>
      <c r="X640" s="651"/>
      <c r="Y640" s="366"/>
      <c r="Z640" s="367"/>
      <c r="AA640" s="367"/>
    </row>
    <row r="641" spans="2:27" ht="21.75" customHeight="1" x14ac:dyDescent="0.15">
      <c r="B641" s="716">
        <v>635</v>
      </c>
      <c r="C641" s="704" t="s">
        <v>2272</v>
      </c>
      <c r="D641" s="704" t="s">
        <v>2297</v>
      </c>
      <c r="E641" s="704" t="s">
        <v>2342</v>
      </c>
      <c r="F641" s="772"/>
      <c r="G641" s="773"/>
      <c r="H641" s="774"/>
      <c r="I641" s="774"/>
      <c r="J641" s="772" t="s">
        <v>2191</v>
      </c>
      <c r="K641" s="773" t="s">
        <v>2182</v>
      </c>
      <c r="L641" s="774">
        <v>149</v>
      </c>
      <c r="M641" s="774">
        <v>149</v>
      </c>
      <c r="N641" s="626">
        <f t="shared" si="15"/>
        <v>149</v>
      </c>
      <c r="O641" s="775"/>
      <c r="P641" s="775"/>
      <c r="Q641" s="775" t="s">
        <v>2183</v>
      </c>
      <c r="R641" s="775" t="s">
        <v>2184</v>
      </c>
      <c r="S641" s="776"/>
      <c r="T641" s="362"/>
      <c r="U641" s="363"/>
      <c r="V641" s="651"/>
      <c r="W641" s="651"/>
      <c r="X641" s="651"/>
      <c r="Y641" s="366"/>
      <c r="Z641" s="367"/>
      <c r="AA641" s="367"/>
    </row>
    <row r="642" spans="2:27" ht="21.75" customHeight="1" x14ac:dyDescent="0.15">
      <c r="B642" s="716">
        <v>636</v>
      </c>
      <c r="C642" s="704" t="s">
        <v>2272</v>
      </c>
      <c r="D642" s="704" t="s">
        <v>2297</v>
      </c>
      <c r="E642" s="704" t="s">
        <v>2342</v>
      </c>
      <c r="F642" s="772"/>
      <c r="G642" s="773"/>
      <c r="H642" s="774"/>
      <c r="I642" s="774"/>
      <c r="J642" s="772" t="s">
        <v>2251</v>
      </c>
      <c r="K642" s="773" t="s">
        <v>2195</v>
      </c>
      <c r="L642" s="774">
        <v>5</v>
      </c>
      <c r="M642" s="774">
        <v>5</v>
      </c>
      <c r="N642" s="626">
        <f t="shared" si="15"/>
        <v>5</v>
      </c>
      <c r="O642" s="775"/>
      <c r="P642" s="775"/>
      <c r="Q642" s="775" t="s">
        <v>2252</v>
      </c>
      <c r="R642" s="775" t="s">
        <v>2253</v>
      </c>
      <c r="S642" s="776"/>
      <c r="T642" s="362"/>
      <c r="U642" s="363"/>
      <c r="V642" s="651"/>
      <c r="W642" s="651"/>
      <c r="X642" s="651"/>
      <c r="Y642" s="366"/>
      <c r="Z642" s="367"/>
      <c r="AA642" s="367"/>
    </row>
    <row r="643" spans="2:27" ht="21.75" customHeight="1" x14ac:dyDescent="0.15">
      <c r="B643" s="716"/>
      <c r="C643" s="704"/>
      <c r="D643" s="704"/>
      <c r="E643" s="704"/>
      <c r="F643" s="772"/>
      <c r="G643" s="773"/>
      <c r="H643" s="774"/>
      <c r="I643" s="774"/>
      <c r="J643" s="772"/>
      <c r="K643" s="773"/>
      <c r="L643" s="774"/>
      <c r="M643" s="774"/>
      <c r="N643" s="626"/>
      <c r="O643" s="775"/>
      <c r="P643" s="775"/>
      <c r="Q643" s="775"/>
      <c r="R643" s="775"/>
      <c r="S643" s="776"/>
      <c r="T643" s="362"/>
      <c r="U643" s="363"/>
      <c r="V643" s="651"/>
      <c r="W643" s="651"/>
      <c r="X643" s="651"/>
      <c r="Y643" s="366"/>
      <c r="Z643" s="367"/>
      <c r="AA643" s="367"/>
    </row>
    <row r="644" spans="2:27" ht="21.75" customHeight="1" x14ac:dyDescent="0.15">
      <c r="B644" s="716"/>
      <c r="C644" s="704"/>
      <c r="D644" s="704"/>
      <c r="E644" s="704"/>
      <c r="F644" s="772"/>
      <c r="G644" s="773"/>
      <c r="H644" s="774"/>
      <c r="I644" s="774"/>
      <c r="J644" s="772"/>
      <c r="K644" s="773"/>
      <c r="L644" s="774"/>
      <c r="M644" s="774"/>
      <c r="N644" s="626"/>
      <c r="O644" s="775"/>
      <c r="P644" s="775"/>
      <c r="Q644" s="775"/>
      <c r="R644" s="775"/>
      <c r="S644" s="776"/>
      <c r="T644" s="362"/>
      <c r="U644" s="363"/>
      <c r="V644" s="651"/>
      <c r="W644" s="651"/>
      <c r="X644" s="651"/>
      <c r="Y644" s="366"/>
      <c r="Z644" s="367"/>
      <c r="AA644" s="367"/>
    </row>
    <row r="645" spans="2:27" ht="21.75" customHeight="1" x14ac:dyDescent="0.15">
      <c r="B645" s="716"/>
      <c r="C645" s="704"/>
      <c r="D645" s="704"/>
      <c r="E645" s="704"/>
      <c r="F645" s="772"/>
      <c r="G645" s="773"/>
      <c r="H645" s="774"/>
      <c r="I645" s="774"/>
      <c r="J645" s="772"/>
      <c r="K645" s="773"/>
      <c r="L645" s="774"/>
      <c r="M645" s="774"/>
      <c r="N645" s="626"/>
      <c r="O645" s="775"/>
      <c r="P645" s="775"/>
      <c r="Q645" s="775"/>
      <c r="R645" s="775"/>
      <c r="S645" s="776"/>
      <c r="T645" s="362"/>
      <c r="U645" s="363"/>
      <c r="V645" s="651"/>
      <c r="W645" s="651"/>
      <c r="X645" s="651"/>
      <c r="Y645" s="366"/>
      <c r="Z645" s="367"/>
      <c r="AA645" s="367"/>
    </row>
    <row r="646" spans="2:27" ht="21.75" customHeight="1" x14ac:dyDescent="0.15">
      <c r="B646" s="716"/>
      <c r="C646" s="704"/>
      <c r="D646" s="704"/>
      <c r="E646" s="704"/>
      <c r="F646" s="772"/>
      <c r="G646" s="773"/>
      <c r="H646" s="774"/>
      <c r="I646" s="774"/>
      <c r="J646" s="772"/>
      <c r="K646" s="773"/>
      <c r="L646" s="774"/>
      <c r="M646" s="774"/>
      <c r="N646" s="626"/>
      <c r="O646" s="775"/>
      <c r="P646" s="775"/>
      <c r="Q646" s="775"/>
      <c r="R646" s="775"/>
      <c r="S646" s="776"/>
      <c r="T646" s="362"/>
      <c r="U646" s="363"/>
      <c r="V646" s="651"/>
      <c r="W646" s="651"/>
      <c r="X646" s="651"/>
      <c r="Y646" s="366"/>
      <c r="Z646" s="367"/>
      <c r="AA646" s="367"/>
    </row>
    <row r="647" spans="2:27" ht="21.75" customHeight="1" x14ac:dyDescent="0.15">
      <c r="B647" s="716"/>
      <c r="C647" s="704"/>
      <c r="D647" s="704"/>
      <c r="E647" s="704"/>
      <c r="F647" s="772"/>
      <c r="G647" s="773"/>
      <c r="H647" s="774"/>
      <c r="I647" s="774"/>
      <c r="J647" s="772"/>
      <c r="K647" s="773"/>
      <c r="L647" s="774"/>
      <c r="M647" s="774"/>
      <c r="N647" s="626"/>
      <c r="O647" s="775"/>
      <c r="P647" s="775"/>
      <c r="Q647" s="775"/>
      <c r="R647" s="775"/>
      <c r="S647" s="776"/>
      <c r="T647" s="362"/>
      <c r="U647" s="363"/>
      <c r="V647" s="651"/>
      <c r="W647" s="651"/>
      <c r="X647" s="651"/>
      <c r="Y647" s="366"/>
      <c r="Z647" s="367"/>
      <c r="AA647" s="367"/>
    </row>
    <row r="648" spans="2:27" ht="21.75" customHeight="1" x14ac:dyDescent="0.15">
      <c r="B648" s="716"/>
      <c r="C648" s="704"/>
      <c r="D648" s="704"/>
      <c r="E648" s="704"/>
      <c r="F648" s="772"/>
      <c r="G648" s="773"/>
      <c r="H648" s="774"/>
      <c r="I648" s="774"/>
      <c r="J648" s="772"/>
      <c r="K648" s="773"/>
      <c r="L648" s="774"/>
      <c r="M648" s="774"/>
      <c r="N648" s="626"/>
      <c r="O648" s="775"/>
      <c r="P648" s="775"/>
      <c r="Q648" s="775"/>
      <c r="R648" s="775"/>
      <c r="S648" s="776"/>
      <c r="T648" s="362"/>
      <c r="U648" s="363"/>
      <c r="V648" s="651"/>
      <c r="W648" s="651"/>
      <c r="X648" s="651"/>
      <c r="Y648" s="366"/>
      <c r="Z648" s="367"/>
      <c r="AA648" s="367"/>
    </row>
    <row r="649" spans="2:27" ht="21.75" customHeight="1" x14ac:dyDescent="0.15">
      <c r="B649" s="716"/>
      <c r="C649" s="704"/>
      <c r="D649" s="704"/>
      <c r="E649" s="704"/>
      <c r="F649" s="772"/>
      <c r="G649" s="773"/>
      <c r="H649" s="774"/>
      <c r="I649" s="774"/>
      <c r="J649" s="772"/>
      <c r="K649" s="773"/>
      <c r="L649" s="774"/>
      <c r="M649" s="774"/>
      <c r="N649" s="626"/>
      <c r="O649" s="775"/>
      <c r="P649" s="775"/>
      <c r="Q649" s="775"/>
      <c r="R649" s="775"/>
      <c r="S649" s="776"/>
      <c r="T649" s="362"/>
      <c r="U649" s="363"/>
      <c r="V649" s="651"/>
      <c r="W649" s="651"/>
      <c r="X649" s="651"/>
      <c r="Y649" s="366"/>
      <c r="Z649" s="367"/>
      <c r="AA649" s="367"/>
    </row>
    <row r="650" spans="2:27" ht="21.75" customHeight="1" x14ac:dyDescent="0.15">
      <c r="B650" s="716"/>
      <c r="C650" s="704"/>
      <c r="D650" s="704"/>
      <c r="E650" s="704"/>
      <c r="F650" s="705"/>
      <c r="G650" s="706"/>
      <c r="H650" s="742"/>
      <c r="I650" s="743"/>
      <c r="J650" s="708"/>
      <c r="K650" s="704"/>
      <c r="L650" s="709"/>
      <c r="M650" s="710"/>
      <c r="N650" s="626"/>
      <c r="O650" s="744"/>
      <c r="P650" s="745"/>
      <c r="Q650" s="713"/>
      <c r="R650" s="713"/>
      <c r="S650" s="714"/>
      <c r="T650" s="362"/>
      <c r="U650" s="363"/>
      <c r="V650" s="651"/>
      <c r="W650" s="651"/>
      <c r="X650" s="651"/>
      <c r="Y650" s="366"/>
      <c r="Z650" s="367"/>
      <c r="AA650" s="367"/>
    </row>
    <row r="651" spans="2:27" ht="21.75" customHeight="1" x14ac:dyDescent="0.15">
      <c r="B651" s="716"/>
      <c r="C651" s="704"/>
      <c r="D651" s="704"/>
      <c r="E651" s="704"/>
      <c r="F651" s="705"/>
      <c r="G651" s="706"/>
      <c r="H651" s="742"/>
      <c r="I651" s="743"/>
      <c r="J651" s="708"/>
      <c r="K651" s="704"/>
      <c r="L651" s="709"/>
      <c r="M651" s="710"/>
      <c r="N651" s="626"/>
      <c r="O651" s="744"/>
      <c r="P651" s="745"/>
      <c r="Q651" s="713"/>
      <c r="R651" s="713"/>
      <c r="S651" s="714"/>
      <c r="T651" s="362"/>
      <c r="U651" s="363"/>
      <c r="V651" s="651"/>
      <c r="W651" s="651"/>
      <c r="X651" s="651"/>
      <c r="Y651" s="366"/>
      <c r="Z651" s="367"/>
      <c r="AA651" s="367"/>
    </row>
    <row r="652" spans="2:27" ht="21.75" customHeight="1" x14ac:dyDescent="0.15">
      <c r="B652" s="716"/>
      <c r="C652" s="704"/>
      <c r="D652" s="704"/>
      <c r="E652" s="704"/>
      <c r="F652" s="705"/>
      <c r="G652" s="706"/>
      <c r="H652" s="742"/>
      <c r="I652" s="743"/>
      <c r="J652" s="708"/>
      <c r="K652" s="704"/>
      <c r="L652" s="709"/>
      <c r="M652" s="710"/>
      <c r="N652" s="626"/>
      <c r="O652" s="744"/>
      <c r="P652" s="745"/>
      <c r="Q652" s="713"/>
      <c r="R652" s="713"/>
      <c r="S652" s="714"/>
      <c r="T652" s="362"/>
      <c r="U652" s="363"/>
      <c r="V652" s="651"/>
      <c r="W652" s="651"/>
      <c r="X652" s="651"/>
      <c r="Y652" s="366"/>
      <c r="Z652" s="367"/>
      <c r="AA652" s="367"/>
    </row>
    <row r="653" spans="2:27" ht="21.75" customHeight="1" x14ac:dyDescent="0.15">
      <c r="B653" s="716"/>
      <c r="C653" s="704"/>
      <c r="D653" s="704"/>
      <c r="E653" s="704"/>
      <c r="F653" s="705"/>
      <c r="G653" s="706"/>
      <c r="H653" s="742"/>
      <c r="I653" s="743"/>
      <c r="J653" s="708"/>
      <c r="K653" s="704"/>
      <c r="L653" s="709"/>
      <c r="M653" s="710"/>
      <c r="N653" s="626"/>
      <c r="O653" s="744"/>
      <c r="P653" s="745"/>
      <c r="Q653" s="713"/>
      <c r="R653" s="713"/>
      <c r="S653" s="714"/>
      <c r="T653" s="362"/>
      <c r="U653" s="363"/>
      <c r="V653" s="651"/>
      <c r="W653" s="651"/>
      <c r="X653" s="651"/>
      <c r="Y653" s="366"/>
      <c r="Z653" s="367"/>
      <c r="AA653" s="367"/>
    </row>
    <row r="654" spans="2:27" ht="21.75" customHeight="1" x14ac:dyDescent="0.15">
      <c r="B654" s="777" t="s">
        <v>727</v>
      </c>
      <c r="C654" s="777"/>
      <c r="D654" s="777"/>
      <c r="E654" s="777"/>
      <c r="F654" s="778"/>
      <c r="G654" s="351"/>
      <c r="H654" s="523"/>
      <c r="I654" s="523">
        <f>SUM(I7:I653)</f>
        <v>176201.8</v>
      </c>
      <c r="J654" s="441"/>
      <c r="K654" s="351"/>
      <c r="L654" s="523"/>
      <c r="M654" s="523">
        <f>SUM(M7:M653)</f>
        <v>181669.1</v>
      </c>
      <c r="N654" s="523">
        <f>SUM(N7:N653)</f>
        <v>5467.3000000000029</v>
      </c>
      <c r="O654" s="443"/>
      <c r="P654" s="443"/>
      <c r="Q654" s="443"/>
      <c r="R654" s="443"/>
      <c r="S654" s="444"/>
      <c r="T654" s="362" t="str">
        <f t="shared" ref="T654:T705" si="16">CONCATENATE(O654,G654)</f>
        <v/>
      </c>
      <c r="U654" s="363" t="str">
        <f t="shared" si="4"/>
        <v/>
      </c>
      <c r="V654" s="642"/>
      <c r="W654" s="643"/>
      <c r="X654" s="641"/>
      <c r="Y654" s="366"/>
      <c r="Z654" s="367"/>
      <c r="AA654" s="367"/>
    </row>
    <row r="655" spans="2:27" s="384" customFormat="1" ht="21.75" customHeight="1" x14ac:dyDescent="0.15">
      <c r="B655" s="779"/>
      <c r="C655" s="780"/>
      <c r="D655" s="780"/>
      <c r="E655" s="780"/>
      <c r="F655" s="781"/>
      <c r="G655" s="348"/>
      <c r="H655" s="626"/>
      <c r="I655" s="626"/>
      <c r="J655" s="347"/>
      <c r="K655" s="348"/>
      <c r="L655" s="626"/>
      <c r="M655" s="626"/>
      <c r="N655" s="626"/>
      <c r="O655" s="345"/>
      <c r="P655" s="345"/>
      <c r="Q655" s="345"/>
      <c r="R655" s="345"/>
      <c r="S655" s="346"/>
      <c r="T655" s="362" t="str">
        <f t="shared" si="16"/>
        <v/>
      </c>
      <c r="U655" s="363" t="str">
        <f t="shared" si="4"/>
        <v/>
      </c>
      <c r="V655" s="646"/>
      <c r="W655" s="645"/>
      <c r="X655" s="647"/>
      <c r="Y655" s="382"/>
      <c r="Z655" s="383"/>
      <c r="AA655" s="383"/>
    </row>
    <row r="656" spans="2:27" ht="21.75" customHeight="1" x14ac:dyDescent="0.15">
      <c r="B656" s="171"/>
      <c r="C656" s="684"/>
      <c r="D656" s="684"/>
      <c r="E656" s="684"/>
      <c r="F656" s="99"/>
      <c r="G656" s="97"/>
      <c r="H656" s="627"/>
      <c r="I656" s="627"/>
      <c r="J656" s="99"/>
      <c r="K656" s="97"/>
      <c r="L656" s="627"/>
      <c r="M656" s="627"/>
      <c r="N656" s="627">
        <v>0</v>
      </c>
      <c r="O656" s="69"/>
      <c r="P656" s="69"/>
      <c r="Q656" s="69"/>
      <c r="R656" s="69"/>
      <c r="S656" s="153"/>
      <c r="T656" s="362" t="str">
        <f t="shared" si="16"/>
        <v/>
      </c>
      <c r="U656" s="363" t="str">
        <f t="shared" si="4"/>
        <v/>
      </c>
      <c r="V656" s="647"/>
      <c r="W656" s="648"/>
      <c r="X656" s="647"/>
      <c r="Y656" s="382"/>
      <c r="Z656" s="367"/>
      <c r="AA656" s="367"/>
    </row>
    <row r="657" spans="2:27" ht="21.75" customHeight="1" x14ac:dyDescent="0.15">
      <c r="B657" s="176"/>
      <c r="C657" s="685"/>
      <c r="D657" s="685"/>
      <c r="E657" s="685"/>
      <c r="F657" s="63"/>
      <c r="G657" s="57"/>
      <c r="H657" s="678"/>
      <c r="I657" s="678"/>
      <c r="J657" s="63"/>
      <c r="K657" s="57"/>
      <c r="L657" s="678"/>
      <c r="M657" s="678"/>
      <c r="N657" s="678">
        <v>0</v>
      </c>
      <c r="O657" s="58"/>
      <c r="P657" s="58"/>
      <c r="Q657" s="58"/>
      <c r="R657" s="58"/>
      <c r="S657" s="72"/>
      <c r="T657" s="362" t="str">
        <f t="shared" si="16"/>
        <v/>
      </c>
      <c r="U657" s="363" t="str">
        <f t="shared" si="4"/>
        <v/>
      </c>
      <c r="V657" s="647"/>
      <c r="W657" s="648"/>
      <c r="X657" s="647"/>
      <c r="Y657" s="382"/>
      <c r="Z657" s="367"/>
      <c r="AA657" s="367"/>
    </row>
    <row r="658" spans="2:27" ht="21.75" customHeight="1" x14ac:dyDescent="0.15">
      <c r="B658" s="62"/>
      <c r="C658" s="686"/>
      <c r="D658" s="686"/>
      <c r="E658" s="686"/>
      <c r="F658" s="63"/>
      <c r="G658" s="57"/>
      <c r="H658" s="678"/>
      <c r="I658" s="678"/>
      <c r="J658" s="63"/>
      <c r="K658" s="57"/>
      <c r="L658" s="678"/>
      <c r="M658" s="678"/>
      <c r="N658" s="678">
        <v>0</v>
      </c>
      <c r="O658" s="58"/>
      <c r="P658" s="58"/>
      <c r="Q658" s="58"/>
      <c r="R658" s="58"/>
      <c r="S658" s="72"/>
      <c r="T658" s="362" t="str">
        <f t="shared" si="16"/>
        <v/>
      </c>
      <c r="U658" s="363" t="str">
        <f t="shared" si="4"/>
        <v/>
      </c>
      <c r="V658" s="647"/>
      <c r="W658" s="648"/>
      <c r="X658" s="647"/>
      <c r="Y658" s="382"/>
      <c r="Z658" s="367"/>
      <c r="AA658" s="367"/>
    </row>
    <row r="659" spans="2:27" ht="21.75" customHeight="1" x14ac:dyDescent="0.15">
      <c r="B659" s="176"/>
      <c r="C659" s="685"/>
      <c r="D659" s="685"/>
      <c r="E659" s="685"/>
      <c r="F659" s="63"/>
      <c r="G659" s="57"/>
      <c r="H659" s="678"/>
      <c r="I659" s="678"/>
      <c r="J659" s="63"/>
      <c r="K659" s="57"/>
      <c r="L659" s="678"/>
      <c r="M659" s="678"/>
      <c r="N659" s="678">
        <v>0</v>
      </c>
      <c r="O659" s="58"/>
      <c r="P659" s="58"/>
      <c r="Q659" s="58"/>
      <c r="R659" s="58"/>
      <c r="S659" s="72"/>
      <c r="T659" s="362" t="str">
        <f t="shared" si="16"/>
        <v/>
      </c>
      <c r="U659" s="363" t="str">
        <f t="shared" si="4"/>
        <v/>
      </c>
      <c r="V659" s="647"/>
      <c r="W659" s="648"/>
      <c r="X659" s="647"/>
      <c r="Y659" s="382"/>
      <c r="Z659" s="367"/>
      <c r="AA659" s="367"/>
    </row>
    <row r="660" spans="2:27" ht="21.75" customHeight="1" x14ac:dyDescent="0.15">
      <c r="B660" s="176"/>
      <c r="C660" s="685"/>
      <c r="D660" s="685"/>
      <c r="E660" s="685"/>
      <c r="F660" s="63"/>
      <c r="G660" s="57"/>
      <c r="H660" s="678"/>
      <c r="I660" s="678"/>
      <c r="J660" s="63"/>
      <c r="K660" s="57"/>
      <c r="L660" s="678"/>
      <c r="M660" s="678"/>
      <c r="N660" s="678">
        <v>0</v>
      </c>
      <c r="O660" s="58"/>
      <c r="P660" s="58"/>
      <c r="Q660" s="58"/>
      <c r="R660" s="58"/>
      <c r="S660" s="72"/>
      <c r="T660" s="362" t="str">
        <f t="shared" si="16"/>
        <v/>
      </c>
      <c r="U660" s="363" t="str">
        <f t="shared" si="4"/>
        <v/>
      </c>
      <c r="V660" s="647"/>
      <c r="W660" s="648"/>
      <c r="X660" s="647"/>
      <c r="Y660" s="382"/>
      <c r="Z660" s="367"/>
      <c r="AA660" s="367"/>
    </row>
    <row r="661" spans="2:27" ht="21.75" customHeight="1" x14ac:dyDescent="0.15">
      <c r="B661" s="62"/>
      <c r="C661" s="686"/>
      <c r="D661" s="686"/>
      <c r="E661" s="686"/>
      <c r="F661" s="63"/>
      <c r="G661" s="57"/>
      <c r="H661" s="678"/>
      <c r="I661" s="678"/>
      <c r="J661" s="63"/>
      <c r="K661" s="57"/>
      <c r="L661" s="678"/>
      <c r="M661" s="678"/>
      <c r="N661" s="678">
        <v>0</v>
      </c>
      <c r="O661" s="58"/>
      <c r="P661" s="58"/>
      <c r="Q661" s="58"/>
      <c r="R661" s="58"/>
      <c r="S661" s="72"/>
      <c r="T661" s="362" t="str">
        <f t="shared" si="16"/>
        <v/>
      </c>
      <c r="U661" s="363" t="str">
        <f t="shared" si="4"/>
        <v/>
      </c>
      <c r="V661" s="647"/>
      <c r="W661" s="648"/>
      <c r="X661" s="647"/>
      <c r="Y661" s="382"/>
      <c r="Z661" s="367"/>
      <c r="AA661" s="367"/>
    </row>
    <row r="662" spans="2:27" ht="21.75" customHeight="1" x14ac:dyDescent="0.15">
      <c r="B662" s="176"/>
      <c r="C662" s="685"/>
      <c r="D662" s="685"/>
      <c r="E662" s="685"/>
      <c r="F662" s="63"/>
      <c r="G662" s="57"/>
      <c r="H662" s="678"/>
      <c r="I662" s="678"/>
      <c r="J662" s="63"/>
      <c r="K662" s="57"/>
      <c r="L662" s="678"/>
      <c r="M662" s="678"/>
      <c r="N662" s="678">
        <v>0</v>
      </c>
      <c r="O662" s="58"/>
      <c r="P662" s="58"/>
      <c r="Q662" s="58"/>
      <c r="R662" s="58"/>
      <c r="S662" s="72"/>
      <c r="T662" s="362" t="str">
        <f t="shared" si="16"/>
        <v/>
      </c>
      <c r="U662" s="363" t="str">
        <f t="shared" si="4"/>
        <v/>
      </c>
      <c r="V662" s="647"/>
      <c r="W662" s="648"/>
      <c r="X662" s="647"/>
      <c r="Y662" s="382"/>
      <c r="Z662" s="367"/>
      <c r="AA662" s="367"/>
    </row>
    <row r="663" spans="2:27" ht="21.75" customHeight="1" x14ac:dyDescent="0.15">
      <c r="B663" s="62"/>
      <c r="C663" s="686"/>
      <c r="D663" s="686"/>
      <c r="E663" s="686"/>
      <c r="F663" s="63"/>
      <c r="G663" s="57"/>
      <c r="H663" s="678"/>
      <c r="I663" s="678"/>
      <c r="J663" s="63"/>
      <c r="K663" s="57"/>
      <c r="L663" s="678"/>
      <c r="M663" s="678"/>
      <c r="N663" s="678">
        <v>0</v>
      </c>
      <c r="O663" s="58"/>
      <c r="P663" s="58"/>
      <c r="Q663" s="58"/>
      <c r="R663" s="58"/>
      <c r="S663" s="72"/>
      <c r="T663" s="362" t="str">
        <f t="shared" si="16"/>
        <v/>
      </c>
      <c r="U663" s="363" t="str">
        <f t="shared" si="4"/>
        <v/>
      </c>
      <c r="V663" s="647"/>
      <c r="W663" s="648"/>
      <c r="X663" s="647"/>
      <c r="Y663" s="382"/>
      <c r="Z663" s="367"/>
      <c r="AA663" s="367"/>
    </row>
    <row r="664" spans="2:27" ht="21.75" customHeight="1" x14ac:dyDescent="0.15">
      <c r="B664" s="62"/>
      <c r="C664" s="686"/>
      <c r="D664" s="686"/>
      <c r="E664" s="686"/>
      <c r="F664" s="63"/>
      <c r="G664" s="57"/>
      <c r="H664" s="678"/>
      <c r="I664" s="678"/>
      <c r="J664" s="63"/>
      <c r="K664" s="57"/>
      <c r="L664" s="678"/>
      <c r="M664" s="678"/>
      <c r="N664" s="678">
        <v>0</v>
      </c>
      <c r="O664" s="58"/>
      <c r="P664" s="58"/>
      <c r="Q664" s="58"/>
      <c r="R664" s="58"/>
      <c r="S664" s="72"/>
      <c r="T664" s="362" t="str">
        <f t="shared" si="16"/>
        <v/>
      </c>
      <c r="U664" s="363" t="str">
        <f t="shared" si="4"/>
        <v/>
      </c>
      <c r="V664" s="647"/>
      <c r="W664" s="648"/>
      <c r="X664" s="647"/>
      <c r="Y664" s="382"/>
      <c r="Z664" s="367"/>
      <c r="AA664" s="367"/>
    </row>
    <row r="665" spans="2:27" ht="21.75" customHeight="1" x14ac:dyDescent="0.15">
      <c r="B665" s="62"/>
      <c r="C665" s="686"/>
      <c r="D665" s="686"/>
      <c r="E665" s="686"/>
      <c r="F665" s="63"/>
      <c r="G665" s="57"/>
      <c r="H665" s="678"/>
      <c r="I665" s="678"/>
      <c r="J665" s="63"/>
      <c r="K665" s="57"/>
      <c r="L665" s="678"/>
      <c r="M665" s="678"/>
      <c r="N665" s="678">
        <v>0</v>
      </c>
      <c r="O665" s="58"/>
      <c r="P665" s="58"/>
      <c r="Q665" s="58"/>
      <c r="R665" s="58"/>
      <c r="S665" s="72"/>
      <c r="T665" s="362" t="str">
        <f t="shared" si="16"/>
        <v/>
      </c>
      <c r="U665" s="363" t="str">
        <f t="shared" si="4"/>
        <v/>
      </c>
      <c r="V665" s="647"/>
      <c r="W665" s="648"/>
      <c r="X665" s="647"/>
      <c r="Y665" s="382"/>
      <c r="Z665" s="367"/>
      <c r="AA665" s="367"/>
    </row>
    <row r="666" spans="2:27" ht="21.75" customHeight="1" x14ac:dyDescent="0.15">
      <c r="B666" s="62"/>
      <c r="C666" s="686"/>
      <c r="D666" s="686"/>
      <c r="E666" s="686"/>
      <c r="F666" s="63"/>
      <c r="G666" s="57"/>
      <c r="H666" s="678"/>
      <c r="I666" s="678"/>
      <c r="J666" s="63"/>
      <c r="K666" s="57"/>
      <c r="L666" s="678"/>
      <c r="M666" s="678"/>
      <c r="N666" s="678">
        <v>0</v>
      </c>
      <c r="O666" s="58"/>
      <c r="P666" s="58"/>
      <c r="Q666" s="58"/>
      <c r="R666" s="58"/>
      <c r="S666" s="73"/>
      <c r="T666" s="362" t="str">
        <f t="shared" si="16"/>
        <v/>
      </c>
      <c r="U666" s="363" t="str">
        <f t="shared" si="4"/>
        <v/>
      </c>
      <c r="V666" s="647"/>
      <c r="W666" s="648"/>
      <c r="X666" s="647"/>
      <c r="Y666" s="382"/>
      <c r="Z666" s="367"/>
      <c r="AA666" s="367"/>
    </row>
    <row r="667" spans="2:27" ht="21.75" customHeight="1" x14ac:dyDescent="0.15">
      <c r="B667" s="62"/>
      <c r="C667" s="686"/>
      <c r="D667" s="686"/>
      <c r="E667" s="686"/>
      <c r="F667" s="63"/>
      <c r="G667" s="57"/>
      <c r="H667" s="678"/>
      <c r="I667" s="678"/>
      <c r="J667" s="63"/>
      <c r="K667" s="57"/>
      <c r="L667" s="678"/>
      <c r="M667" s="678"/>
      <c r="N667" s="678">
        <v>0</v>
      </c>
      <c r="O667" s="58"/>
      <c r="P667" s="58"/>
      <c r="Q667" s="58"/>
      <c r="R667" s="58"/>
      <c r="S667" s="73"/>
      <c r="T667" s="362" t="str">
        <f t="shared" si="16"/>
        <v/>
      </c>
      <c r="U667" s="363" t="str">
        <f t="shared" si="4"/>
        <v/>
      </c>
      <c r="V667" s="647"/>
      <c r="W667" s="648"/>
      <c r="X667" s="647"/>
      <c r="Y667" s="382"/>
      <c r="Z667" s="367"/>
      <c r="AA667" s="367"/>
    </row>
    <row r="668" spans="2:27" ht="21.75" customHeight="1" x14ac:dyDescent="0.15">
      <c r="B668" s="62"/>
      <c r="C668" s="686"/>
      <c r="D668" s="686"/>
      <c r="E668" s="686"/>
      <c r="F668" s="63"/>
      <c r="G668" s="57"/>
      <c r="H668" s="678"/>
      <c r="I668" s="678"/>
      <c r="J668" s="63"/>
      <c r="K668" s="57"/>
      <c r="L668" s="678"/>
      <c r="M668" s="678"/>
      <c r="N668" s="678">
        <v>0</v>
      </c>
      <c r="O668" s="58"/>
      <c r="P668" s="58"/>
      <c r="Q668" s="58"/>
      <c r="R668" s="58"/>
      <c r="S668" s="72"/>
      <c r="T668" s="362" t="str">
        <f t="shared" si="16"/>
        <v/>
      </c>
      <c r="U668" s="363" t="str">
        <f t="shared" si="4"/>
        <v/>
      </c>
      <c r="V668" s="647"/>
      <c r="W668" s="648"/>
      <c r="X668" s="647"/>
      <c r="Y668" s="382"/>
      <c r="Z668" s="367"/>
      <c r="AA668" s="367"/>
    </row>
    <row r="669" spans="2:27" ht="21.75" customHeight="1" x14ac:dyDescent="0.15">
      <c r="B669" s="62"/>
      <c r="C669" s="686"/>
      <c r="D669" s="686"/>
      <c r="E669" s="686"/>
      <c r="F669" s="63"/>
      <c r="G669" s="57"/>
      <c r="H669" s="678"/>
      <c r="I669" s="678"/>
      <c r="J669" s="63"/>
      <c r="K669" s="57"/>
      <c r="L669" s="678"/>
      <c r="M669" s="678"/>
      <c r="N669" s="678">
        <v>0</v>
      </c>
      <c r="O669" s="58"/>
      <c r="P669" s="58"/>
      <c r="Q669" s="58"/>
      <c r="R669" s="58"/>
      <c r="S669" s="72"/>
      <c r="T669" s="362" t="str">
        <f t="shared" si="16"/>
        <v/>
      </c>
      <c r="U669" s="363" t="str">
        <f t="shared" si="4"/>
        <v/>
      </c>
      <c r="V669" s="647"/>
      <c r="W669" s="648"/>
      <c r="X669" s="647"/>
      <c r="Y669" s="382"/>
      <c r="Z669" s="367"/>
      <c r="AA669" s="367"/>
    </row>
    <row r="670" spans="2:27" ht="21.75" customHeight="1" x14ac:dyDescent="0.15">
      <c r="B670" s="62"/>
      <c r="C670" s="686"/>
      <c r="D670" s="686"/>
      <c r="E670" s="686"/>
      <c r="F670" s="63"/>
      <c r="G670" s="57"/>
      <c r="H670" s="678"/>
      <c r="I670" s="678"/>
      <c r="J670" s="63"/>
      <c r="K670" s="57"/>
      <c r="L670" s="678"/>
      <c r="M670" s="678"/>
      <c r="N670" s="678">
        <v>0</v>
      </c>
      <c r="O670" s="58"/>
      <c r="P670" s="58"/>
      <c r="Q670" s="58"/>
      <c r="R670" s="58"/>
      <c r="S670" s="72"/>
      <c r="T670" s="362" t="str">
        <f t="shared" si="16"/>
        <v/>
      </c>
      <c r="U670" s="363" t="str">
        <f t="shared" si="4"/>
        <v/>
      </c>
      <c r="V670" s="647"/>
      <c r="W670" s="648"/>
      <c r="X670" s="647"/>
      <c r="Y670" s="382"/>
      <c r="Z670" s="367"/>
      <c r="AA670" s="367"/>
    </row>
    <row r="671" spans="2:27" ht="21.75" customHeight="1" x14ac:dyDescent="0.15">
      <c r="B671" s="62"/>
      <c r="C671" s="686"/>
      <c r="D671" s="686"/>
      <c r="E671" s="686"/>
      <c r="F671" s="63"/>
      <c r="G671" s="57"/>
      <c r="H671" s="678"/>
      <c r="I671" s="678"/>
      <c r="J671" s="63"/>
      <c r="K671" s="57"/>
      <c r="L671" s="678"/>
      <c r="M671" s="678"/>
      <c r="N671" s="678">
        <v>0</v>
      </c>
      <c r="O671" s="58"/>
      <c r="P671" s="58"/>
      <c r="Q671" s="58"/>
      <c r="R671" s="58"/>
      <c r="S671" s="72"/>
      <c r="T671" s="362" t="str">
        <f t="shared" si="16"/>
        <v/>
      </c>
      <c r="U671" s="363" t="str">
        <f t="shared" si="4"/>
        <v/>
      </c>
      <c r="V671" s="647"/>
      <c r="W671" s="648"/>
      <c r="X671" s="647"/>
      <c r="Y671" s="382"/>
      <c r="Z671" s="367"/>
      <c r="AA671" s="367"/>
    </row>
    <row r="672" spans="2:27" ht="21.75" customHeight="1" x14ac:dyDescent="0.15">
      <c r="B672" s="62"/>
      <c r="C672" s="686"/>
      <c r="D672" s="686"/>
      <c r="E672" s="686"/>
      <c r="F672" s="63"/>
      <c r="G672" s="57"/>
      <c r="H672" s="678"/>
      <c r="I672" s="678"/>
      <c r="J672" s="63"/>
      <c r="K672" s="57"/>
      <c r="L672" s="678"/>
      <c r="M672" s="678"/>
      <c r="N672" s="678">
        <v>0</v>
      </c>
      <c r="O672" s="58"/>
      <c r="P672" s="58"/>
      <c r="Q672" s="58"/>
      <c r="R672" s="58"/>
      <c r="S672" s="72"/>
      <c r="T672" s="362" t="str">
        <f t="shared" si="16"/>
        <v/>
      </c>
      <c r="U672" s="363" t="str">
        <f t="shared" ref="U672:U697" si="17">CONCATENATE(Q672,K672)</f>
        <v/>
      </c>
      <c r="V672" s="647"/>
      <c r="W672" s="648"/>
      <c r="X672" s="647"/>
      <c r="Y672" s="382"/>
      <c r="Z672" s="367"/>
      <c r="AA672" s="367"/>
    </row>
    <row r="673" spans="2:27" ht="21.75" customHeight="1" x14ac:dyDescent="0.15">
      <c r="B673" s="62"/>
      <c r="C673" s="686"/>
      <c r="D673" s="686"/>
      <c r="E673" s="686"/>
      <c r="F673" s="63"/>
      <c r="G673" s="57"/>
      <c r="H673" s="678"/>
      <c r="I673" s="678"/>
      <c r="J673" s="63"/>
      <c r="K673" s="57"/>
      <c r="L673" s="678"/>
      <c r="M673" s="678"/>
      <c r="N673" s="678">
        <v>0</v>
      </c>
      <c r="O673" s="58"/>
      <c r="P673" s="58"/>
      <c r="Q673" s="58"/>
      <c r="R673" s="58"/>
      <c r="S673" s="72"/>
      <c r="T673" s="362" t="str">
        <f t="shared" si="16"/>
        <v/>
      </c>
      <c r="U673" s="363" t="str">
        <f t="shared" si="17"/>
        <v/>
      </c>
      <c r="V673" s="646"/>
      <c r="W673" s="645"/>
      <c r="X673" s="647"/>
      <c r="Y673" s="382"/>
      <c r="Z673" s="367"/>
      <c r="AA673" s="367"/>
    </row>
    <row r="674" spans="2:27" ht="21.75" customHeight="1" x14ac:dyDescent="0.15">
      <c r="B674" s="62"/>
      <c r="C674" s="686"/>
      <c r="D674" s="686"/>
      <c r="E674" s="686"/>
      <c r="F674" s="63"/>
      <c r="G674" s="57"/>
      <c r="H674" s="678"/>
      <c r="I674" s="678"/>
      <c r="J674" s="63"/>
      <c r="K674" s="57"/>
      <c r="L674" s="678"/>
      <c r="M674" s="678"/>
      <c r="N674" s="678">
        <v>0</v>
      </c>
      <c r="O674" s="58"/>
      <c r="P674" s="58"/>
      <c r="Q674" s="58"/>
      <c r="R674" s="58"/>
      <c r="S674" s="72"/>
      <c r="T674" s="362" t="str">
        <f t="shared" si="16"/>
        <v/>
      </c>
      <c r="U674" s="363" t="str">
        <f t="shared" si="17"/>
        <v/>
      </c>
      <c r="V674" s="646"/>
      <c r="W674" s="645"/>
      <c r="X674" s="647"/>
      <c r="Y674" s="382"/>
      <c r="Z674" s="367"/>
      <c r="AA674" s="367"/>
    </row>
    <row r="675" spans="2:27" ht="21.75" customHeight="1" x14ac:dyDescent="0.15">
      <c r="B675" s="680">
        <v>100</v>
      </c>
      <c r="C675" s="687"/>
      <c r="D675" s="687"/>
      <c r="E675" s="687"/>
      <c r="F675" s="105"/>
      <c r="G675" s="111"/>
      <c r="H675" s="623"/>
      <c r="I675" s="623"/>
      <c r="J675" s="105"/>
      <c r="K675" s="111"/>
      <c r="L675" s="623"/>
      <c r="M675" s="623"/>
      <c r="N675" s="623">
        <v>0</v>
      </c>
      <c r="O675" s="68"/>
      <c r="P675" s="68"/>
      <c r="Q675" s="68"/>
      <c r="R675" s="68"/>
      <c r="S675" s="155"/>
      <c r="T675" s="362" t="str">
        <f t="shared" si="16"/>
        <v/>
      </c>
      <c r="U675" s="363" t="str">
        <f t="shared" si="17"/>
        <v/>
      </c>
      <c r="V675" s="649"/>
      <c r="W675" s="650"/>
      <c r="X675" s="647"/>
      <c r="Y675" s="382"/>
      <c r="Z675" s="367"/>
      <c r="AA675" s="367"/>
    </row>
    <row r="676" spans="2:27" ht="21.75" customHeight="1" x14ac:dyDescent="0.15">
      <c r="B676" s="171">
        <v>101</v>
      </c>
      <c r="C676" s="684"/>
      <c r="D676" s="684"/>
      <c r="E676" s="684"/>
      <c r="F676" s="99"/>
      <c r="G676" s="97"/>
      <c r="H676" s="627"/>
      <c r="I676" s="627"/>
      <c r="J676" s="99"/>
      <c r="K676" s="97"/>
      <c r="L676" s="627"/>
      <c r="M676" s="627"/>
      <c r="N676" s="627">
        <v>0</v>
      </c>
      <c r="O676" s="69"/>
      <c r="P676" s="69"/>
      <c r="Q676" s="69"/>
      <c r="R676" s="69"/>
      <c r="S676" s="153"/>
      <c r="T676" s="362" t="str">
        <f t="shared" si="16"/>
        <v/>
      </c>
      <c r="U676" s="363" t="str">
        <f t="shared" si="17"/>
        <v/>
      </c>
      <c r="V676" s="647"/>
      <c r="W676" s="648"/>
      <c r="X676" s="647"/>
      <c r="Y676" s="382"/>
      <c r="Z676" s="367"/>
      <c r="AA676" s="367"/>
    </row>
    <row r="677" spans="2:27" ht="21.75" customHeight="1" x14ac:dyDescent="0.15">
      <c r="B677" s="62">
        <v>102</v>
      </c>
      <c r="C677" s="686"/>
      <c r="D677" s="686"/>
      <c r="E677" s="686"/>
      <c r="F677" s="63"/>
      <c r="G677" s="57"/>
      <c r="H677" s="678"/>
      <c r="I677" s="678"/>
      <c r="J677" s="63"/>
      <c r="K677" s="57"/>
      <c r="L677" s="678"/>
      <c r="M677" s="678"/>
      <c r="N677" s="678">
        <v>0</v>
      </c>
      <c r="O677" s="58"/>
      <c r="P677" s="58"/>
      <c r="Q677" s="58"/>
      <c r="R677" s="58"/>
      <c r="S677" s="72"/>
      <c r="T677" s="362" t="str">
        <f t="shared" si="16"/>
        <v/>
      </c>
      <c r="U677" s="363" t="str">
        <f t="shared" si="17"/>
        <v/>
      </c>
      <c r="V677" s="647"/>
      <c r="W677" s="648"/>
      <c r="X677" s="647"/>
      <c r="Y677" s="382"/>
      <c r="Z677" s="367"/>
      <c r="AA677" s="367"/>
    </row>
    <row r="678" spans="2:27" ht="21.75" customHeight="1" x14ac:dyDescent="0.15">
      <c r="B678" s="62">
        <v>103</v>
      </c>
      <c r="C678" s="686"/>
      <c r="D678" s="686"/>
      <c r="E678" s="686"/>
      <c r="F678" s="63"/>
      <c r="G678" s="57"/>
      <c r="H678" s="678"/>
      <c r="I678" s="678"/>
      <c r="J678" s="63"/>
      <c r="K678" s="57"/>
      <c r="L678" s="678"/>
      <c r="M678" s="678"/>
      <c r="N678" s="678">
        <v>0</v>
      </c>
      <c r="O678" s="58"/>
      <c r="P678" s="58"/>
      <c r="Q678" s="58"/>
      <c r="R678" s="58"/>
      <c r="S678" s="72"/>
      <c r="T678" s="362" t="str">
        <f t="shared" si="16"/>
        <v/>
      </c>
      <c r="U678" s="363" t="str">
        <f t="shared" si="17"/>
        <v/>
      </c>
      <c r="V678" s="647"/>
      <c r="W678" s="648"/>
      <c r="X678" s="647"/>
      <c r="Y678" s="382"/>
      <c r="Z678" s="367"/>
      <c r="AA678" s="367"/>
    </row>
    <row r="679" spans="2:27" ht="21.75" customHeight="1" x14ac:dyDescent="0.15">
      <c r="B679" s="62">
        <v>104</v>
      </c>
      <c r="C679" s="686"/>
      <c r="D679" s="686"/>
      <c r="E679" s="686"/>
      <c r="F679" s="63"/>
      <c r="G679" s="57"/>
      <c r="H679" s="678"/>
      <c r="I679" s="678"/>
      <c r="J679" s="63"/>
      <c r="K679" s="57"/>
      <c r="L679" s="678"/>
      <c r="M679" s="678"/>
      <c r="N679" s="678">
        <v>0</v>
      </c>
      <c r="O679" s="58"/>
      <c r="P679" s="58"/>
      <c r="Q679" s="58"/>
      <c r="R679" s="58"/>
      <c r="S679" s="72"/>
      <c r="T679" s="362" t="str">
        <f t="shared" si="16"/>
        <v/>
      </c>
      <c r="U679" s="363" t="str">
        <f t="shared" si="17"/>
        <v/>
      </c>
      <c r="V679" s="647"/>
      <c r="W679" s="648"/>
      <c r="X679" s="647"/>
      <c r="Y679" s="382"/>
      <c r="Z679" s="367"/>
      <c r="AA679" s="367"/>
    </row>
    <row r="680" spans="2:27" ht="21.75" customHeight="1" x14ac:dyDescent="0.15">
      <c r="B680" s="62">
        <v>105</v>
      </c>
      <c r="C680" s="686"/>
      <c r="D680" s="686"/>
      <c r="E680" s="686"/>
      <c r="F680" s="63"/>
      <c r="G680" s="57"/>
      <c r="H680" s="678"/>
      <c r="I680" s="678"/>
      <c r="J680" s="63"/>
      <c r="K680" s="57"/>
      <c r="L680" s="678"/>
      <c r="M680" s="678"/>
      <c r="N680" s="678">
        <v>0</v>
      </c>
      <c r="O680" s="58"/>
      <c r="P680" s="58"/>
      <c r="Q680" s="58"/>
      <c r="R680" s="58"/>
      <c r="S680" s="72"/>
      <c r="T680" s="362" t="str">
        <f t="shared" si="16"/>
        <v/>
      </c>
      <c r="U680" s="363" t="str">
        <f t="shared" si="17"/>
        <v/>
      </c>
      <c r="V680" s="647"/>
      <c r="W680" s="648"/>
      <c r="X680" s="647"/>
      <c r="Y680" s="382"/>
      <c r="Z680" s="367"/>
      <c r="AA680" s="367"/>
    </row>
    <row r="681" spans="2:27" ht="21.75" customHeight="1" x14ac:dyDescent="0.15">
      <c r="B681" s="62">
        <v>106</v>
      </c>
      <c r="C681" s="686"/>
      <c r="D681" s="686"/>
      <c r="E681" s="686"/>
      <c r="F681" s="63"/>
      <c r="G681" s="57"/>
      <c r="H681" s="678"/>
      <c r="I681" s="678"/>
      <c r="J681" s="63"/>
      <c r="K681" s="57"/>
      <c r="L681" s="678"/>
      <c r="M681" s="678"/>
      <c r="N681" s="678">
        <v>0</v>
      </c>
      <c r="O681" s="58"/>
      <c r="P681" s="58"/>
      <c r="Q681" s="58"/>
      <c r="R681" s="58"/>
      <c r="S681" s="72"/>
      <c r="T681" s="362" t="str">
        <f t="shared" si="16"/>
        <v/>
      </c>
      <c r="U681" s="363" t="str">
        <f t="shared" si="17"/>
        <v/>
      </c>
      <c r="V681" s="647"/>
      <c r="W681" s="648"/>
      <c r="X681" s="647"/>
      <c r="Y681" s="382"/>
      <c r="Z681" s="367"/>
      <c r="AA681" s="367"/>
    </row>
    <row r="682" spans="2:27" ht="21.75" customHeight="1" x14ac:dyDescent="0.15">
      <c r="B682" s="62">
        <v>107</v>
      </c>
      <c r="C682" s="686"/>
      <c r="D682" s="686"/>
      <c r="E682" s="686"/>
      <c r="F682" s="63"/>
      <c r="G682" s="57"/>
      <c r="H682" s="678"/>
      <c r="I682" s="678"/>
      <c r="J682" s="63"/>
      <c r="K682" s="57"/>
      <c r="L682" s="678"/>
      <c r="M682" s="678"/>
      <c r="N682" s="678">
        <v>0</v>
      </c>
      <c r="O682" s="58"/>
      <c r="P682" s="58"/>
      <c r="Q682" s="58"/>
      <c r="R682" s="58"/>
      <c r="S682" s="72"/>
      <c r="T682" s="362" t="str">
        <f t="shared" si="16"/>
        <v/>
      </c>
      <c r="U682" s="363" t="str">
        <f t="shared" si="17"/>
        <v/>
      </c>
      <c r="V682" s="647"/>
      <c r="W682" s="648"/>
      <c r="X682" s="647"/>
      <c r="Y682" s="382"/>
      <c r="Z682" s="367"/>
      <c r="AA682" s="367"/>
    </row>
    <row r="683" spans="2:27" ht="21.75" customHeight="1" x14ac:dyDescent="0.15">
      <c r="B683" s="62">
        <v>108</v>
      </c>
      <c r="C683" s="686"/>
      <c r="D683" s="686"/>
      <c r="E683" s="686"/>
      <c r="F683" s="63"/>
      <c r="G683" s="57"/>
      <c r="H683" s="678"/>
      <c r="I683" s="678"/>
      <c r="J683" s="63"/>
      <c r="K683" s="57"/>
      <c r="L683" s="678"/>
      <c r="M683" s="678"/>
      <c r="N683" s="678">
        <v>0</v>
      </c>
      <c r="O683" s="58"/>
      <c r="P683" s="58"/>
      <c r="Q683" s="58"/>
      <c r="R683" s="58"/>
      <c r="S683" s="72"/>
      <c r="T683" s="362" t="str">
        <f t="shared" si="16"/>
        <v/>
      </c>
      <c r="U683" s="363" t="str">
        <f t="shared" si="17"/>
        <v/>
      </c>
      <c r="V683" s="647"/>
      <c r="W683" s="648"/>
      <c r="X683" s="647"/>
      <c r="Y683" s="382"/>
      <c r="Z683" s="367"/>
      <c r="AA683" s="367"/>
    </row>
    <row r="684" spans="2:27" ht="21.75" customHeight="1" x14ac:dyDescent="0.15">
      <c r="B684" s="62">
        <v>109</v>
      </c>
      <c r="C684" s="686"/>
      <c r="D684" s="686"/>
      <c r="E684" s="686"/>
      <c r="F684" s="63"/>
      <c r="G684" s="57"/>
      <c r="H684" s="678"/>
      <c r="I684" s="678"/>
      <c r="J684" s="63"/>
      <c r="K684" s="57"/>
      <c r="L684" s="678"/>
      <c r="M684" s="678"/>
      <c r="N684" s="678">
        <v>0</v>
      </c>
      <c r="O684" s="58"/>
      <c r="P684" s="58"/>
      <c r="Q684" s="58"/>
      <c r="R684" s="58"/>
      <c r="S684" s="72"/>
      <c r="T684" s="362" t="str">
        <f t="shared" si="16"/>
        <v/>
      </c>
      <c r="U684" s="363" t="str">
        <f t="shared" si="17"/>
        <v/>
      </c>
      <c r="V684" s="647"/>
      <c r="W684" s="648"/>
      <c r="X684" s="647"/>
      <c r="Y684" s="382"/>
      <c r="Z684" s="367"/>
      <c r="AA684" s="367"/>
    </row>
    <row r="685" spans="2:27" ht="21.75" customHeight="1" x14ac:dyDescent="0.15">
      <c r="B685" s="206">
        <v>110</v>
      </c>
      <c r="C685" s="688"/>
      <c r="D685" s="688"/>
      <c r="E685" s="688"/>
      <c r="F685" s="63"/>
      <c r="G685" s="57"/>
      <c r="H685" s="678"/>
      <c r="I685" s="678"/>
      <c r="J685" s="63"/>
      <c r="K685" s="57"/>
      <c r="L685" s="678"/>
      <c r="M685" s="678"/>
      <c r="N685" s="678">
        <v>0</v>
      </c>
      <c r="O685" s="58"/>
      <c r="P685" s="58"/>
      <c r="Q685" s="58"/>
      <c r="R685" s="58"/>
      <c r="S685" s="72"/>
      <c r="T685" s="362" t="str">
        <f t="shared" si="16"/>
        <v/>
      </c>
      <c r="U685" s="363" t="str">
        <f t="shared" si="17"/>
        <v/>
      </c>
      <c r="V685" s="647"/>
      <c r="W685" s="648"/>
      <c r="X685" s="647"/>
      <c r="Y685" s="382"/>
      <c r="Z685" s="367"/>
      <c r="AA685" s="367"/>
    </row>
    <row r="686" spans="2:27" ht="21.75" customHeight="1" x14ac:dyDescent="0.15">
      <c r="B686" s="62">
        <v>111</v>
      </c>
      <c r="C686" s="686"/>
      <c r="D686" s="686"/>
      <c r="E686" s="686"/>
      <c r="F686" s="63"/>
      <c r="G686" s="57"/>
      <c r="H686" s="678"/>
      <c r="I686" s="678"/>
      <c r="J686" s="63"/>
      <c r="K686" s="57"/>
      <c r="L686" s="678"/>
      <c r="M686" s="678"/>
      <c r="N686" s="678">
        <v>0</v>
      </c>
      <c r="O686" s="58"/>
      <c r="P686" s="58"/>
      <c r="Q686" s="58"/>
      <c r="R686" s="58"/>
      <c r="S686" s="73"/>
      <c r="T686" s="362" t="str">
        <f t="shared" si="16"/>
        <v/>
      </c>
      <c r="U686" s="363" t="str">
        <f t="shared" si="17"/>
        <v/>
      </c>
      <c r="V686" s="647"/>
      <c r="W686" s="648"/>
      <c r="X686" s="647"/>
      <c r="Y686" s="382"/>
      <c r="Z686" s="367"/>
      <c r="AA686" s="367"/>
    </row>
    <row r="687" spans="2:27" ht="21.75" customHeight="1" x14ac:dyDescent="0.15">
      <c r="B687" s="62">
        <v>112</v>
      </c>
      <c r="C687" s="686"/>
      <c r="D687" s="686"/>
      <c r="E687" s="686"/>
      <c r="F687" s="64"/>
      <c r="G687" s="57"/>
      <c r="H687" s="678"/>
      <c r="I687" s="678"/>
      <c r="J687" s="64"/>
      <c r="K687" s="57"/>
      <c r="L687" s="678"/>
      <c r="M687" s="678"/>
      <c r="N687" s="678">
        <v>0</v>
      </c>
      <c r="O687" s="58"/>
      <c r="P687" s="58"/>
      <c r="Q687" s="58"/>
      <c r="R687" s="58"/>
      <c r="S687" s="73"/>
      <c r="T687" s="362" t="str">
        <f t="shared" si="16"/>
        <v/>
      </c>
      <c r="U687" s="363" t="str">
        <f t="shared" si="17"/>
        <v/>
      </c>
      <c r="V687" s="647"/>
      <c r="W687" s="648"/>
      <c r="X687" s="647"/>
      <c r="Y687" s="382"/>
      <c r="Z687" s="367"/>
      <c r="AA687" s="367"/>
    </row>
    <row r="688" spans="2:27" ht="21.75" customHeight="1" x14ac:dyDescent="0.15">
      <c r="B688" s="62">
        <v>113</v>
      </c>
      <c r="C688" s="686"/>
      <c r="D688" s="686"/>
      <c r="E688" s="686"/>
      <c r="F688" s="63"/>
      <c r="G688" s="57"/>
      <c r="H688" s="678"/>
      <c r="I688" s="678"/>
      <c r="J688" s="63"/>
      <c r="K688" s="57"/>
      <c r="L688" s="678"/>
      <c r="M688" s="678"/>
      <c r="N688" s="678">
        <v>0</v>
      </c>
      <c r="O688" s="58"/>
      <c r="P688" s="58"/>
      <c r="Q688" s="58"/>
      <c r="R688" s="58"/>
      <c r="S688" s="73"/>
      <c r="T688" s="362" t="str">
        <f t="shared" si="16"/>
        <v/>
      </c>
      <c r="U688" s="363" t="str">
        <f t="shared" si="17"/>
        <v/>
      </c>
      <c r="V688" s="647"/>
      <c r="W688" s="648"/>
      <c r="X688" s="647"/>
      <c r="Y688" s="382"/>
      <c r="Z688" s="367"/>
      <c r="AA688" s="367"/>
    </row>
    <row r="689" spans="2:27" ht="21.75" customHeight="1" x14ac:dyDescent="0.15">
      <c r="B689" s="62">
        <v>114</v>
      </c>
      <c r="C689" s="686"/>
      <c r="D689" s="686"/>
      <c r="E689" s="686"/>
      <c r="F689" s="64"/>
      <c r="G689" s="57"/>
      <c r="H689" s="678"/>
      <c r="I689" s="678"/>
      <c r="J689" s="64"/>
      <c r="K689" s="57"/>
      <c r="L689" s="678"/>
      <c r="M689" s="678"/>
      <c r="N689" s="678">
        <v>0</v>
      </c>
      <c r="O689" s="58"/>
      <c r="P689" s="58"/>
      <c r="Q689" s="58"/>
      <c r="R689" s="58"/>
      <c r="S689" s="72"/>
      <c r="T689" s="362" t="str">
        <f t="shared" si="16"/>
        <v/>
      </c>
      <c r="U689" s="363" t="str">
        <f t="shared" si="17"/>
        <v/>
      </c>
      <c r="V689" s="647"/>
      <c r="W689" s="648"/>
      <c r="X689" s="647"/>
      <c r="Y689" s="382"/>
      <c r="Z689" s="367"/>
      <c r="AA689" s="367"/>
    </row>
    <row r="690" spans="2:27" ht="21.75" customHeight="1" x14ac:dyDescent="0.15">
      <c r="B690" s="62">
        <v>115</v>
      </c>
      <c r="C690" s="686"/>
      <c r="D690" s="686"/>
      <c r="E690" s="686"/>
      <c r="F690" s="63"/>
      <c r="G690" s="57"/>
      <c r="H690" s="678"/>
      <c r="I690" s="678"/>
      <c r="J690" s="63"/>
      <c r="K690" s="57"/>
      <c r="L690" s="678"/>
      <c r="M690" s="678"/>
      <c r="N690" s="678">
        <v>0</v>
      </c>
      <c r="O690" s="58"/>
      <c r="P690" s="58"/>
      <c r="Q690" s="58"/>
      <c r="R690" s="58"/>
      <c r="S690" s="72"/>
      <c r="T690" s="362" t="str">
        <f t="shared" si="16"/>
        <v/>
      </c>
      <c r="U690" s="363" t="str">
        <f t="shared" si="17"/>
        <v/>
      </c>
      <c r="V690" s="647"/>
      <c r="W690" s="648"/>
      <c r="X690" s="647"/>
      <c r="Y690" s="382"/>
      <c r="Z690" s="367"/>
      <c r="AA690" s="367"/>
    </row>
    <row r="691" spans="2:27" ht="21.75" customHeight="1" x14ac:dyDescent="0.15">
      <c r="B691" s="62">
        <v>116</v>
      </c>
      <c r="C691" s="686"/>
      <c r="D691" s="686"/>
      <c r="E691" s="686"/>
      <c r="F691" s="63"/>
      <c r="G691" s="57"/>
      <c r="H691" s="678"/>
      <c r="I691" s="678"/>
      <c r="J691" s="63"/>
      <c r="K691" s="57"/>
      <c r="L691" s="678"/>
      <c r="M691" s="678"/>
      <c r="N691" s="678">
        <v>0</v>
      </c>
      <c r="O691" s="58"/>
      <c r="P691" s="58"/>
      <c r="Q691" s="58"/>
      <c r="R691" s="58"/>
      <c r="S691" s="72"/>
      <c r="T691" s="362" t="str">
        <f t="shared" si="16"/>
        <v/>
      </c>
      <c r="U691" s="363" t="str">
        <f t="shared" si="17"/>
        <v/>
      </c>
      <c r="V691" s="647"/>
      <c r="W691" s="648"/>
      <c r="X691" s="647"/>
      <c r="Y691" s="382"/>
      <c r="Z691" s="367"/>
      <c r="AA691" s="367"/>
    </row>
    <row r="692" spans="2:27" ht="21.75" customHeight="1" x14ac:dyDescent="0.15">
      <c r="B692" s="62">
        <v>117</v>
      </c>
      <c r="C692" s="686"/>
      <c r="D692" s="686"/>
      <c r="E692" s="686"/>
      <c r="F692" s="63"/>
      <c r="G692" s="57"/>
      <c r="H692" s="678"/>
      <c r="I692" s="678"/>
      <c r="J692" s="63"/>
      <c r="K692" s="57"/>
      <c r="L692" s="678"/>
      <c r="M692" s="678"/>
      <c r="N692" s="678">
        <v>0</v>
      </c>
      <c r="O692" s="58"/>
      <c r="P692" s="58"/>
      <c r="Q692" s="58"/>
      <c r="R692" s="58"/>
      <c r="S692" s="72"/>
      <c r="T692" s="362" t="str">
        <f t="shared" si="16"/>
        <v/>
      </c>
      <c r="U692" s="363" t="str">
        <f t="shared" si="17"/>
        <v/>
      </c>
      <c r="V692" s="647"/>
      <c r="W692" s="648"/>
      <c r="X692" s="647"/>
      <c r="Y692" s="382"/>
      <c r="Z692" s="367"/>
      <c r="AA692" s="367"/>
    </row>
    <row r="693" spans="2:27" ht="21.75" customHeight="1" x14ac:dyDescent="0.15">
      <c r="B693" s="62">
        <v>118</v>
      </c>
      <c r="C693" s="686"/>
      <c r="D693" s="686"/>
      <c r="E693" s="686"/>
      <c r="F693" s="63"/>
      <c r="G693" s="57"/>
      <c r="H693" s="678"/>
      <c r="I693" s="678"/>
      <c r="J693" s="63"/>
      <c r="K693" s="57"/>
      <c r="L693" s="678"/>
      <c r="M693" s="678"/>
      <c r="N693" s="678">
        <v>0</v>
      </c>
      <c r="O693" s="58"/>
      <c r="P693" s="58"/>
      <c r="Q693" s="58"/>
      <c r="R693" s="58"/>
      <c r="S693" s="72"/>
      <c r="T693" s="362" t="str">
        <f t="shared" si="16"/>
        <v/>
      </c>
      <c r="U693" s="363" t="str">
        <f t="shared" si="17"/>
        <v/>
      </c>
      <c r="V693" s="646"/>
      <c r="W693" s="645"/>
      <c r="X693" s="647"/>
      <c r="Y693" s="382"/>
      <c r="Z693" s="367"/>
      <c r="AA693" s="367"/>
    </row>
    <row r="694" spans="2:27" ht="21.75" customHeight="1" x14ac:dyDescent="0.15">
      <c r="B694" s="62">
        <v>119</v>
      </c>
      <c r="C694" s="686"/>
      <c r="D694" s="686"/>
      <c r="E694" s="686"/>
      <c r="F694" s="63"/>
      <c r="G694" s="57"/>
      <c r="H694" s="678"/>
      <c r="I694" s="678"/>
      <c r="J694" s="63"/>
      <c r="K694" s="57"/>
      <c r="L694" s="678"/>
      <c r="M694" s="678"/>
      <c r="N694" s="678">
        <v>0</v>
      </c>
      <c r="O694" s="58"/>
      <c r="P694" s="58"/>
      <c r="Q694" s="58"/>
      <c r="R694" s="58"/>
      <c r="S694" s="72"/>
      <c r="T694" s="362" t="str">
        <f t="shared" si="16"/>
        <v/>
      </c>
      <c r="U694" s="363" t="str">
        <f t="shared" si="17"/>
        <v/>
      </c>
      <c r="V694" s="646"/>
      <c r="W694" s="645"/>
      <c r="X694" s="647"/>
      <c r="Y694" s="382"/>
      <c r="Z694" s="367"/>
      <c r="AA694" s="367"/>
    </row>
    <row r="695" spans="2:27" ht="21.75" customHeight="1" x14ac:dyDescent="0.15">
      <c r="B695" s="680">
        <v>120</v>
      </c>
      <c r="C695" s="687"/>
      <c r="D695" s="687"/>
      <c r="E695" s="687"/>
      <c r="F695" s="105"/>
      <c r="G695" s="111"/>
      <c r="H695" s="623"/>
      <c r="I695" s="623"/>
      <c r="J695" s="105"/>
      <c r="K695" s="111"/>
      <c r="L695" s="623"/>
      <c r="M695" s="623"/>
      <c r="N695" s="623">
        <v>0</v>
      </c>
      <c r="O695" s="68"/>
      <c r="P695" s="68"/>
      <c r="Q695" s="68"/>
      <c r="R695" s="68"/>
      <c r="S695" s="155"/>
      <c r="T695" s="362" t="str">
        <f t="shared" si="16"/>
        <v/>
      </c>
      <c r="U695" s="363" t="str">
        <f t="shared" si="17"/>
        <v/>
      </c>
      <c r="V695" s="649"/>
      <c r="W695" s="650"/>
      <c r="X695" s="647"/>
      <c r="Y695" s="382"/>
      <c r="Z695" s="367"/>
      <c r="AA695" s="367"/>
    </row>
    <row r="696" spans="2:27" ht="21.75" customHeight="1" x14ac:dyDescent="0.15">
      <c r="B696" s="171">
        <v>121</v>
      </c>
      <c r="C696" s="684"/>
      <c r="D696" s="684"/>
      <c r="E696" s="684"/>
      <c r="F696" s="99"/>
      <c r="G696" s="97"/>
      <c r="H696" s="627"/>
      <c r="I696" s="627"/>
      <c r="J696" s="99"/>
      <c r="K696" s="97"/>
      <c r="L696" s="627"/>
      <c r="M696" s="627"/>
      <c r="N696" s="627">
        <v>0</v>
      </c>
      <c r="O696" s="69"/>
      <c r="P696" s="69"/>
      <c r="Q696" s="69"/>
      <c r="R696" s="69"/>
      <c r="S696" s="153"/>
      <c r="T696" s="362" t="str">
        <f t="shared" si="16"/>
        <v/>
      </c>
      <c r="U696" s="363" t="str">
        <f t="shared" si="17"/>
        <v/>
      </c>
      <c r="V696" s="647"/>
      <c r="W696" s="648"/>
      <c r="X696" s="647"/>
      <c r="Y696" s="382"/>
      <c r="Z696" s="367"/>
      <c r="AA696" s="367"/>
    </row>
    <row r="697" spans="2:27" ht="21.75" customHeight="1" x14ac:dyDescent="0.15">
      <c r="B697" s="62">
        <v>122</v>
      </c>
      <c r="C697" s="686"/>
      <c r="D697" s="686"/>
      <c r="E697" s="686"/>
      <c r="F697" s="64"/>
      <c r="G697" s="57"/>
      <c r="H697" s="678"/>
      <c r="I697" s="678"/>
      <c r="J697" s="64"/>
      <c r="K697" s="57"/>
      <c r="L697" s="678"/>
      <c r="M697" s="678"/>
      <c r="N697" s="678">
        <v>0</v>
      </c>
      <c r="O697" s="58"/>
      <c r="P697" s="58"/>
      <c r="Q697" s="58"/>
      <c r="R697" s="58"/>
      <c r="S697" s="72"/>
      <c r="T697" s="362" t="str">
        <f t="shared" si="16"/>
        <v/>
      </c>
      <c r="U697" s="363" t="str">
        <f t="shared" si="17"/>
        <v/>
      </c>
      <c r="V697" s="647"/>
      <c r="W697" s="648"/>
      <c r="X697" s="647"/>
      <c r="Y697" s="382"/>
      <c r="Z697" s="367"/>
      <c r="AA697" s="367"/>
    </row>
    <row r="698" spans="2:27" ht="21.75" customHeight="1" x14ac:dyDescent="0.15">
      <c r="B698" s="62">
        <v>123</v>
      </c>
      <c r="C698" s="686"/>
      <c r="D698" s="686"/>
      <c r="E698" s="686"/>
      <c r="F698" s="64"/>
      <c r="G698" s="57"/>
      <c r="H698" s="678"/>
      <c r="I698" s="678"/>
      <c r="J698" s="64"/>
      <c r="K698" s="57"/>
      <c r="L698" s="678"/>
      <c r="M698" s="678"/>
      <c r="N698" s="678">
        <v>0</v>
      </c>
      <c r="O698" s="58"/>
      <c r="P698" s="58"/>
      <c r="Q698" s="58"/>
      <c r="R698" s="58"/>
      <c r="S698" s="72"/>
      <c r="T698" s="362" t="str">
        <f t="shared" si="16"/>
        <v/>
      </c>
      <c r="U698" s="381"/>
      <c r="V698" s="647"/>
      <c r="W698" s="648"/>
      <c r="X698" s="647"/>
      <c r="Y698" s="382"/>
      <c r="Z698" s="367"/>
      <c r="AA698" s="367"/>
    </row>
    <row r="699" spans="2:27" ht="21.75" customHeight="1" x14ac:dyDescent="0.15">
      <c r="B699" s="62">
        <v>124</v>
      </c>
      <c r="C699" s="686"/>
      <c r="D699" s="686"/>
      <c r="E699" s="686"/>
      <c r="F699" s="64"/>
      <c r="G699" s="57"/>
      <c r="H699" s="678"/>
      <c r="I699" s="678"/>
      <c r="J699" s="64"/>
      <c r="K699" s="57"/>
      <c r="L699" s="678"/>
      <c r="M699" s="678"/>
      <c r="N699" s="678">
        <v>0</v>
      </c>
      <c r="O699" s="58"/>
      <c r="P699" s="58"/>
      <c r="Q699" s="58"/>
      <c r="R699" s="58"/>
      <c r="S699" s="72"/>
      <c r="T699" s="362" t="str">
        <f t="shared" si="16"/>
        <v/>
      </c>
      <c r="U699" s="381"/>
      <c r="V699" s="647"/>
      <c r="W699" s="648"/>
      <c r="X699" s="647"/>
      <c r="Y699" s="382"/>
      <c r="Z699" s="367"/>
      <c r="AA699" s="367"/>
    </row>
    <row r="700" spans="2:27" ht="21.75" customHeight="1" x14ac:dyDescent="0.15">
      <c r="B700" s="62">
        <v>125</v>
      </c>
      <c r="C700" s="686"/>
      <c r="D700" s="686"/>
      <c r="E700" s="686"/>
      <c r="F700" s="67"/>
      <c r="G700" s="63"/>
      <c r="H700" s="611"/>
      <c r="I700" s="611"/>
      <c r="J700" s="67"/>
      <c r="K700" s="63"/>
      <c r="L700" s="611"/>
      <c r="M700" s="611"/>
      <c r="N700" s="678">
        <v>0</v>
      </c>
      <c r="O700" s="65"/>
      <c r="P700" s="65"/>
      <c r="Q700" s="65"/>
      <c r="R700" s="65"/>
      <c r="S700" s="72"/>
      <c r="T700" s="362" t="str">
        <f t="shared" si="16"/>
        <v/>
      </c>
      <c r="U700" s="381"/>
      <c r="V700" s="647"/>
      <c r="W700" s="648"/>
      <c r="X700" s="647"/>
      <c r="Y700" s="382"/>
      <c r="Z700" s="367"/>
      <c r="AA700" s="367"/>
    </row>
    <row r="701" spans="2:27" ht="21.75" customHeight="1" x14ac:dyDescent="0.15">
      <c r="B701" s="62">
        <v>126</v>
      </c>
      <c r="C701" s="686"/>
      <c r="D701" s="686"/>
      <c r="E701" s="686"/>
      <c r="F701" s="67"/>
      <c r="G701" s="63"/>
      <c r="H701" s="611"/>
      <c r="I701" s="611"/>
      <c r="J701" s="67"/>
      <c r="K701" s="63"/>
      <c r="L701" s="611"/>
      <c r="M701" s="611"/>
      <c r="N701" s="678">
        <v>0</v>
      </c>
      <c r="O701" s="65"/>
      <c r="P701" s="65"/>
      <c r="Q701" s="65"/>
      <c r="R701" s="65"/>
      <c r="S701" s="72"/>
      <c r="T701" s="362" t="str">
        <f t="shared" si="16"/>
        <v/>
      </c>
      <c r="U701" s="381"/>
      <c r="V701" s="647"/>
      <c r="W701" s="648"/>
      <c r="X701" s="647"/>
      <c r="Y701" s="382"/>
      <c r="Z701" s="367"/>
      <c r="AA701" s="367"/>
    </row>
    <row r="702" spans="2:27" ht="21.75" customHeight="1" x14ac:dyDescent="0.15">
      <c r="B702" s="606">
        <v>127</v>
      </c>
      <c r="C702" s="689"/>
      <c r="D702" s="689"/>
      <c r="E702" s="689"/>
      <c r="F702" s="603"/>
      <c r="G702" s="604"/>
      <c r="H702" s="629"/>
      <c r="I702" s="678"/>
      <c r="J702" s="603"/>
      <c r="K702" s="604"/>
      <c r="L702" s="629"/>
      <c r="M702" s="678"/>
      <c r="N702" s="678">
        <v>0</v>
      </c>
      <c r="O702" s="189"/>
      <c r="P702" s="189"/>
      <c r="Q702" s="189"/>
      <c r="R702" s="189"/>
      <c r="S702" s="180"/>
      <c r="T702" s="362" t="str">
        <f t="shared" si="16"/>
        <v/>
      </c>
      <c r="U702" s="381"/>
      <c r="V702" s="647"/>
      <c r="W702" s="648"/>
      <c r="X702" s="647"/>
      <c r="Y702" s="382"/>
      <c r="Z702" s="367"/>
      <c r="AA702" s="367"/>
    </row>
    <row r="703" spans="2:27" ht="21.75" customHeight="1" x14ac:dyDescent="0.15">
      <c r="B703" s="173">
        <v>128</v>
      </c>
      <c r="C703" s="690"/>
      <c r="D703" s="690"/>
      <c r="E703" s="690"/>
      <c r="F703" s="67"/>
      <c r="G703" s="63"/>
      <c r="H703" s="611"/>
      <c r="I703" s="611"/>
      <c r="J703" s="67"/>
      <c r="K703" s="63"/>
      <c r="L703" s="611"/>
      <c r="M703" s="611"/>
      <c r="N703" s="678">
        <v>0</v>
      </c>
      <c r="O703" s="65"/>
      <c r="P703" s="65"/>
      <c r="Q703" s="65"/>
      <c r="R703" s="65"/>
      <c r="S703" s="72"/>
      <c r="T703" s="362" t="str">
        <f t="shared" si="16"/>
        <v/>
      </c>
      <c r="U703" s="381"/>
      <c r="V703" s="647"/>
      <c r="W703" s="648"/>
      <c r="X703" s="647"/>
      <c r="Y703" s="382"/>
      <c r="Z703" s="367"/>
      <c r="AA703" s="367"/>
    </row>
    <row r="704" spans="2:27" ht="21.75" customHeight="1" x14ac:dyDescent="0.15">
      <c r="B704" s="173">
        <v>129</v>
      </c>
      <c r="C704" s="690"/>
      <c r="D704" s="690"/>
      <c r="E704" s="690"/>
      <c r="F704" s="67"/>
      <c r="G704" s="63"/>
      <c r="H704" s="611"/>
      <c r="I704" s="611"/>
      <c r="J704" s="67"/>
      <c r="K704" s="63"/>
      <c r="L704" s="611"/>
      <c r="M704" s="611"/>
      <c r="N704" s="678">
        <v>0</v>
      </c>
      <c r="O704" s="65"/>
      <c r="P704" s="65"/>
      <c r="Q704" s="65"/>
      <c r="R704" s="65"/>
      <c r="S704" s="72"/>
      <c r="T704" s="362" t="str">
        <f t="shared" si="16"/>
        <v/>
      </c>
      <c r="U704" s="381"/>
      <c r="V704" s="647"/>
      <c r="W704" s="648"/>
      <c r="X704" s="647"/>
      <c r="Y704" s="382"/>
      <c r="Z704" s="367"/>
      <c r="AA704" s="367"/>
    </row>
    <row r="705" spans="2:27" ht="21.75" customHeight="1" x14ac:dyDescent="0.15">
      <c r="B705" s="606">
        <v>130</v>
      </c>
      <c r="C705" s="689"/>
      <c r="D705" s="689"/>
      <c r="E705" s="689"/>
      <c r="F705" s="603"/>
      <c r="G705" s="604"/>
      <c r="H705" s="629"/>
      <c r="I705" s="678"/>
      <c r="J705" s="603"/>
      <c r="K705" s="604"/>
      <c r="L705" s="629"/>
      <c r="M705" s="678"/>
      <c r="N705" s="678">
        <v>0</v>
      </c>
      <c r="O705" s="189"/>
      <c r="P705" s="189"/>
      <c r="Q705" s="189"/>
      <c r="R705" s="189"/>
      <c r="S705" s="180"/>
      <c r="T705" s="362" t="str">
        <f t="shared" si="16"/>
        <v/>
      </c>
      <c r="U705" s="381"/>
      <c r="V705" s="647"/>
      <c r="W705" s="648"/>
      <c r="X705" s="647"/>
      <c r="Y705" s="382"/>
      <c r="Z705" s="367"/>
      <c r="AA705" s="367"/>
    </row>
    <row r="706" spans="2:27" ht="21.75" customHeight="1" x14ac:dyDescent="0.15">
      <c r="B706" s="62">
        <v>131</v>
      </c>
      <c r="C706" s="686"/>
      <c r="D706" s="686"/>
      <c r="E706" s="686"/>
      <c r="F706" s="78"/>
      <c r="G706" s="78"/>
      <c r="H706" s="611"/>
      <c r="I706" s="611"/>
      <c r="J706" s="78"/>
      <c r="K706" s="78"/>
      <c r="L706" s="611"/>
      <c r="M706" s="611"/>
      <c r="N706" s="678">
        <v>0</v>
      </c>
      <c r="O706" s="290"/>
      <c r="P706" s="169"/>
      <c r="Q706" s="290"/>
      <c r="R706" s="169"/>
      <c r="S706" s="73"/>
      <c r="T706" s="362" t="str">
        <f t="shared" ref="T706:T748" si="18">CONCATENATE(O706,G706)</f>
        <v/>
      </c>
      <c r="U706" s="381"/>
      <c r="V706" s="647"/>
      <c r="W706" s="648"/>
      <c r="X706" s="647"/>
      <c r="Y706" s="382"/>
      <c r="Z706" s="367"/>
      <c r="AA706" s="367"/>
    </row>
    <row r="707" spans="2:27" ht="21.75" customHeight="1" x14ac:dyDescent="0.15">
      <c r="B707" s="62">
        <v>132</v>
      </c>
      <c r="C707" s="686"/>
      <c r="D707" s="686"/>
      <c r="E707" s="686"/>
      <c r="F707" s="78"/>
      <c r="G707" s="78"/>
      <c r="H707" s="611"/>
      <c r="I707" s="611"/>
      <c r="J707" s="78"/>
      <c r="K707" s="78"/>
      <c r="L707" s="611"/>
      <c r="M707" s="611"/>
      <c r="N707" s="678">
        <v>0</v>
      </c>
      <c r="O707" s="290"/>
      <c r="P707" s="169"/>
      <c r="Q707" s="290"/>
      <c r="R707" s="169"/>
      <c r="S707" s="73"/>
      <c r="T707" s="362" t="str">
        <f t="shared" si="18"/>
        <v/>
      </c>
      <c r="U707" s="381"/>
      <c r="V707" s="647"/>
      <c r="W707" s="648"/>
      <c r="X707" s="647"/>
      <c r="Y707" s="382"/>
      <c r="Z707" s="367"/>
      <c r="AA707" s="367"/>
    </row>
    <row r="708" spans="2:27" ht="21.75" customHeight="1" x14ac:dyDescent="0.15">
      <c r="B708" s="173">
        <v>133</v>
      </c>
      <c r="C708" s="690"/>
      <c r="D708" s="690"/>
      <c r="E708" s="690"/>
      <c r="F708" s="67"/>
      <c r="G708" s="63"/>
      <c r="H708" s="611"/>
      <c r="I708" s="611"/>
      <c r="J708" s="67"/>
      <c r="K708" s="63"/>
      <c r="L708" s="611"/>
      <c r="M708" s="611"/>
      <c r="N708" s="678">
        <v>0</v>
      </c>
      <c r="O708" s="65"/>
      <c r="P708" s="65"/>
      <c r="Q708" s="65"/>
      <c r="R708" s="65"/>
      <c r="S708" s="72"/>
      <c r="T708" s="362" t="str">
        <f t="shared" si="18"/>
        <v/>
      </c>
      <c r="U708" s="381"/>
      <c r="V708" s="647"/>
      <c r="W708" s="648"/>
      <c r="X708" s="647"/>
      <c r="Y708" s="382"/>
      <c r="Z708" s="367"/>
      <c r="AA708" s="367"/>
    </row>
    <row r="709" spans="2:27" ht="21.75" customHeight="1" x14ac:dyDescent="0.15">
      <c r="B709" s="173">
        <v>134</v>
      </c>
      <c r="C709" s="690"/>
      <c r="D709" s="690"/>
      <c r="E709" s="690"/>
      <c r="F709" s="67"/>
      <c r="G709" s="63"/>
      <c r="H709" s="611"/>
      <c r="I709" s="611"/>
      <c r="J709" s="67"/>
      <c r="K709" s="63"/>
      <c r="L709" s="611"/>
      <c r="M709" s="611"/>
      <c r="N709" s="678">
        <v>0</v>
      </c>
      <c r="O709" s="65"/>
      <c r="P709" s="65"/>
      <c r="Q709" s="65"/>
      <c r="R709" s="65"/>
      <c r="S709" s="72"/>
      <c r="T709" s="362" t="str">
        <f t="shared" si="18"/>
        <v/>
      </c>
      <c r="U709" s="381"/>
      <c r="V709" s="647"/>
      <c r="W709" s="648"/>
      <c r="X709" s="647"/>
      <c r="Y709" s="382"/>
      <c r="Z709" s="367"/>
      <c r="AA709" s="367"/>
    </row>
    <row r="710" spans="2:27" ht="21.75" customHeight="1" x14ac:dyDescent="0.15">
      <c r="B710" s="173">
        <v>135</v>
      </c>
      <c r="C710" s="690"/>
      <c r="D710" s="690"/>
      <c r="E710" s="690"/>
      <c r="F710" s="67"/>
      <c r="G710" s="63"/>
      <c r="H710" s="611"/>
      <c r="I710" s="611"/>
      <c r="J710" s="67"/>
      <c r="K710" s="63"/>
      <c r="L710" s="611"/>
      <c r="M710" s="611"/>
      <c r="N710" s="678">
        <v>0</v>
      </c>
      <c r="O710" s="65"/>
      <c r="P710" s="65"/>
      <c r="Q710" s="65"/>
      <c r="R710" s="65"/>
      <c r="S710" s="72"/>
      <c r="T710" s="362" t="str">
        <f t="shared" si="18"/>
        <v/>
      </c>
      <c r="U710" s="381"/>
      <c r="V710" s="647"/>
      <c r="W710" s="648"/>
      <c r="X710" s="647"/>
      <c r="Y710" s="382"/>
      <c r="Z710" s="367"/>
      <c r="AA710" s="367"/>
    </row>
    <row r="711" spans="2:27" ht="21.75" customHeight="1" x14ac:dyDescent="0.15">
      <c r="B711" s="173">
        <v>136</v>
      </c>
      <c r="C711" s="690"/>
      <c r="D711" s="690"/>
      <c r="E711" s="690"/>
      <c r="F711" s="67"/>
      <c r="G711" s="63"/>
      <c r="H711" s="611"/>
      <c r="I711" s="611"/>
      <c r="J711" s="67"/>
      <c r="K711" s="63"/>
      <c r="L711" s="611"/>
      <c r="M711" s="611"/>
      <c r="N711" s="678">
        <v>0</v>
      </c>
      <c r="O711" s="65"/>
      <c r="P711" s="65"/>
      <c r="Q711" s="65"/>
      <c r="R711" s="65"/>
      <c r="S711" s="72"/>
      <c r="T711" s="362" t="str">
        <f t="shared" si="18"/>
        <v/>
      </c>
      <c r="U711" s="381"/>
      <c r="V711" s="647"/>
      <c r="W711" s="648"/>
      <c r="X711" s="647"/>
      <c r="Y711" s="382"/>
      <c r="Z711" s="367"/>
      <c r="AA711" s="367"/>
    </row>
    <row r="712" spans="2:27" ht="21.75" customHeight="1" x14ac:dyDescent="0.15">
      <c r="B712" s="173">
        <v>137</v>
      </c>
      <c r="C712" s="690"/>
      <c r="D712" s="690"/>
      <c r="E712" s="690"/>
      <c r="F712" s="67"/>
      <c r="G712" s="63"/>
      <c r="H712" s="611"/>
      <c r="I712" s="611"/>
      <c r="J712" s="67"/>
      <c r="K712" s="63"/>
      <c r="L712" s="611"/>
      <c r="M712" s="611"/>
      <c r="N712" s="678">
        <v>0</v>
      </c>
      <c r="O712" s="65"/>
      <c r="P712" s="65"/>
      <c r="Q712" s="65"/>
      <c r="R712" s="65"/>
      <c r="S712" s="72"/>
      <c r="T712" s="362" t="str">
        <f t="shared" si="18"/>
        <v/>
      </c>
      <c r="U712" s="381"/>
      <c r="V712" s="647"/>
      <c r="W712" s="648"/>
      <c r="X712" s="647"/>
      <c r="Y712" s="382"/>
      <c r="Z712" s="367"/>
      <c r="AA712" s="367"/>
    </row>
    <row r="713" spans="2:27" ht="21.75" customHeight="1" x14ac:dyDescent="0.15">
      <c r="B713" s="173">
        <v>138</v>
      </c>
      <c r="C713" s="690"/>
      <c r="D713" s="690"/>
      <c r="E713" s="690"/>
      <c r="F713" s="67"/>
      <c r="G713" s="63"/>
      <c r="H713" s="611"/>
      <c r="I713" s="611"/>
      <c r="J713" s="67"/>
      <c r="K713" s="63"/>
      <c r="L713" s="611"/>
      <c r="M713" s="611"/>
      <c r="N713" s="678">
        <v>0</v>
      </c>
      <c r="O713" s="65"/>
      <c r="P713" s="65"/>
      <c r="Q713" s="65"/>
      <c r="R713" s="65"/>
      <c r="S713" s="72"/>
      <c r="T713" s="362" t="str">
        <f t="shared" si="18"/>
        <v/>
      </c>
      <c r="U713" s="381"/>
      <c r="V713" s="646"/>
      <c r="W713" s="645"/>
      <c r="X713" s="647"/>
      <c r="Y713" s="382"/>
      <c r="Z713" s="367"/>
      <c r="AA713" s="367"/>
    </row>
    <row r="714" spans="2:27" ht="21.75" customHeight="1" x14ac:dyDescent="0.15">
      <c r="B714" s="173">
        <v>139</v>
      </c>
      <c r="C714" s="690"/>
      <c r="D714" s="690"/>
      <c r="E714" s="690"/>
      <c r="F714" s="67"/>
      <c r="G714" s="63"/>
      <c r="H714" s="611"/>
      <c r="I714" s="611"/>
      <c r="J714" s="67"/>
      <c r="K714" s="63"/>
      <c r="L714" s="611"/>
      <c r="M714" s="611"/>
      <c r="N714" s="678">
        <v>0</v>
      </c>
      <c r="O714" s="65"/>
      <c r="P714" s="65"/>
      <c r="Q714" s="65"/>
      <c r="R714" s="65"/>
      <c r="S714" s="72"/>
      <c r="T714" s="362" t="str">
        <f t="shared" si="18"/>
        <v/>
      </c>
      <c r="U714" s="381"/>
      <c r="V714" s="646"/>
      <c r="W714" s="645"/>
      <c r="X714" s="647"/>
      <c r="Y714" s="382"/>
      <c r="Z714" s="367"/>
      <c r="AA714" s="367"/>
    </row>
    <row r="715" spans="2:27" ht="21.75" customHeight="1" x14ac:dyDescent="0.15">
      <c r="B715" s="179">
        <v>140</v>
      </c>
      <c r="C715" s="691"/>
      <c r="D715" s="691"/>
      <c r="E715" s="691"/>
      <c r="F715" s="104"/>
      <c r="G715" s="105"/>
      <c r="H715" s="612"/>
      <c r="I715" s="612"/>
      <c r="J715" s="104"/>
      <c r="K715" s="105"/>
      <c r="L715" s="612"/>
      <c r="M715" s="612"/>
      <c r="N715" s="623">
        <v>0</v>
      </c>
      <c r="O715" s="154"/>
      <c r="P715" s="154"/>
      <c r="Q715" s="154"/>
      <c r="R715" s="154"/>
      <c r="S715" s="155"/>
      <c r="T715" s="362" t="str">
        <f t="shared" si="18"/>
        <v/>
      </c>
      <c r="U715" s="381"/>
      <c r="V715" s="649"/>
      <c r="W715" s="650"/>
      <c r="X715" s="647"/>
      <c r="Y715" s="382"/>
      <c r="Z715" s="367"/>
      <c r="AA715" s="367"/>
    </row>
    <row r="716" spans="2:27" ht="21.75" customHeight="1" x14ac:dyDescent="0.15">
      <c r="B716" s="163">
        <v>141</v>
      </c>
      <c r="C716" s="692"/>
      <c r="D716" s="692"/>
      <c r="E716" s="692"/>
      <c r="F716" s="71"/>
      <c r="G716" s="99"/>
      <c r="H716" s="610"/>
      <c r="I716" s="610"/>
      <c r="J716" s="71"/>
      <c r="K716" s="99"/>
      <c r="L716" s="610"/>
      <c r="M716" s="610"/>
      <c r="N716" s="627">
        <v>0</v>
      </c>
      <c r="O716" s="152"/>
      <c r="P716" s="152"/>
      <c r="Q716" s="152"/>
      <c r="R716" s="152"/>
      <c r="S716" s="153"/>
      <c r="T716" s="362" t="str">
        <f t="shared" si="18"/>
        <v/>
      </c>
      <c r="U716" s="381"/>
      <c r="V716" s="647"/>
      <c r="W716" s="648"/>
      <c r="X716" s="647"/>
      <c r="Y716" s="382"/>
      <c r="Z716" s="367"/>
      <c r="AA716" s="367"/>
    </row>
    <row r="717" spans="2:27" ht="21.75" customHeight="1" x14ac:dyDescent="0.15">
      <c r="B717" s="173">
        <v>142</v>
      </c>
      <c r="C717" s="690"/>
      <c r="D717" s="690"/>
      <c r="E717" s="690"/>
      <c r="F717" s="67"/>
      <c r="G717" s="63"/>
      <c r="H717" s="611"/>
      <c r="I717" s="611"/>
      <c r="J717" s="67"/>
      <c r="K717" s="63"/>
      <c r="L717" s="611"/>
      <c r="M717" s="611"/>
      <c r="N717" s="678">
        <v>0</v>
      </c>
      <c r="O717" s="65"/>
      <c r="P717" s="65"/>
      <c r="Q717" s="65"/>
      <c r="R717" s="65"/>
      <c r="S717" s="72"/>
      <c r="T717" s="362" t="str">
        <f t="shared" si="18"/>
        <v/>
      </c>
      <c r="U717" s="381"/>
      <c r="V717" s="647"/>
      <c r="W717" s="648"/>
      <c r="X717" s="647"/>
      <c r="Y717" s="382"/>
      <c r="Z717" s="367"/>
      <c r="AA717" s="367"/>
    </row>
    <row r="718" spans="2:27" ht="21.75" customHeight="1" x14ac:dyDescent="0.15">
      <c r="B718" s="173">
        <v>143</v>
      </c>
      <c r="C718" s="690"/>
      <c r="D718" s="690"/>
      <c r="E718" s="690"/>
      <c r="F718" s="67"/>
      <c r="G718" s="63"/>
      <c r="H718" s="611"/>
      <c r="I718" s="611"/>
      <c r="J718" s="67"/>
      <c r="K718" s="63"/>
      <c r="L718" s="611"/>
      <c r="M718" s="611"/>
      <c r="N718" s="678">
        <v>0</v>
      </c>
      <c r="O718" s="65"/>
      <c r="P718" s="65"/>
      <c r="Q718" s="65"/>
      <c r="R718" s="65"/>
      <c r="S718" s="72"/>
      <c r="T718" s="362" t="str">
        <f t="shared" si="18"/>
        <v/>
      </c>
      <c r="U718" s="381"/>
      <c r="V718" s="647"/>
      <c r="W718" s="648"/>
      <c r="X718" s="647"/>
      <c r="Y718" s="382"/>
      <c r="Z718" s="367"/>
      <c r="AA718" s="367"/>
    </row>
    <row r="719" spans="2:27" ht="21.75" customHeight="1" x14ac:dyDescent="0.15">
      <c r="B719" s="173">
        <v>144</v>
      </c>
      <c r="C719" s="690"/>
      <c r="D719" s="690"/>
      <c r="E719" s="690"/>
      <c r="F719" s="67"/>
      <c r="G719" s="63"/>
      <c r="H719" s="611"/>
      <c r="I719" s="611"/>
      <c r="J719" s="67"/>
      <c r="K719" s="63"/>
      <c r="L719" s="611"/>
      <c r="M719" s="611"/>
      <c r="N719" s="678">
        <v>0</v>
      </c>
      <c r="O719" s="65"/>
      <c r="P719" s="65"/>
      <c r="Q719" s="65"/>
      <c r="R719" s="65"/>
      <c r="S719" s="72"/>
      <c r="T719" s="362" t="str">
        <f t="shared" si="18"/>
        <v/>
      </c>
      <c r="U719" s="381"/>
      <c r="V719" s="647"/>
      <c r="W719" s="648"/>
      <c r="X719" s="647"/>
      <c r="Y719" s="382"/>
      <c r="Z719" s="367"/>
      <c r="AA719" s="367"/>
    </row>
    <row r="720" spans="2:27" ht="21.75" customHeight="1" x14ac:dyDescent="0.15">
      <c r="B720" s="173">
        <v>145</v>
      </c>
      <c r="C720" s="690"/>
      <c r="D720" s="690"/>
      <c r="E720" s="690"/>
      <c r="F720" s="67"/>
      <c r="G720" s="63"/>
      <c r="H720" s="611"/>
      <c r="I720" s="611"/>
      <c r="J720" s="67"/>
      <c r="K720" s="63"/>
      <c r="L720" s="611"/>
      <c r="M720" s="611"/>
      <c r="N720" s="678">
        <v>0</v>
      </c>
      <c r="O720" s="65"/>
      <c r="P720" s="65"/>
      <c r="Q720" s="65"/>
      <c r="R720" s="65"/>
      <c r="S720" s="72"/>
      <c r="T720" s="362" t="str">
        <f t="shared" si="18"/>
        <v/>
      </c>
      <c r="U720" s="381"/>
      <c r="V720" s="647"/>
      <c r="W720" s="648"/>
      <c r="X720" s="647"/>
      <c r="Y720" s="382"/>
      <c r="Z720" s="367"/>
      <c r="AA720" s="367"/>
    </row>
    <row r="721" spans="2:27" ht="21.75" customHeight="1" x14ac:dyDescent="0.15">
      <c r="B721" s="173">
        <v>146</v>
      </c>
      <c r="C721" s="690"/>
      <c r="D721" s="690"/>
      <c r="E721" s="690"/>
      <c r="F721" s="67"/>
      <c r="G721" s="63"/>
      <c r="H721" s="611"/>
      <c r="I721" s="611"/>
      <c r="J721" s="67"/>
      <c r="K721" s="63"/>
      <c r="L721" s="611"/>
      <c r="M721" s="611"/>
      <c r="N721" s="678">
        <v>0</v>
      </c>
      <c r="O721" s="65"/>
      <c r="P721" s="65"/>
      <c r="Q721" s="65"/>
      <c r="R721" s="65"/>
      <c r="S721" s="72"/>
      <c r="T721" s="362" t="str">
        <f t="shared" si="18"/>
        <v/>
      </c>
      <c r="U721" s="381"/>
      <c r="V721" s="647"/>
      <c r="W721" s="648"/>
      <c r="X721" s="647"/>
      <c r="Y721" s="382"/>
      <c r="Z721" s="367"/>
      <c r="AA721" s="367"/>
    </row>
    <row r="722" spans="2:27" ht="21.75" customHeight="1" x14ac:dyDescent="0.15">
      <c r="B722" s="173">
        <v>147</v>
      </c>
      <c r="C722" s="690"/>
      <c r="D722" s="690"/>
      <c r="E722" s="690"/>
      <c r="F722" s="67"/>
      <c r="G722" s="63"/>
      <c r="H722" s="611"/>
      <c r="I722" s="611"/>
      <c r="J722" s="67"/>
      <c r="K722" s="63"/>
      <c r="L722" s="611"/>
      <c r="M722" s="611"/>
      <c r="N722" s="678">
        <v>0</v>
      </c>
      <c r="O722" s="65"/>
      <c r="P722" s="65"/>
      <c r="Q722" s="65"/>
      <c r="R722" s="65"/>
      <c r="S722" s="72"/>
      <c r="T722" s="362" t="str">
        <f t="shared" si="18"/>
        <v/>
      </c>
      <c r="U722" s="381"/>
      <c r="V722" s="647"/>
      <c r="W722" s="648"/>
      <c r="X722" s="647"/>
      <c r="Y722" s="382"/>
      <c r="Z722" s="367"/>
      <c r="AA722" s="367"/>
    </row>
    <row r="723" spans="2:27" ht="21.75" customHeight="1" x14ac:dyDescent="0.15">
      <c r="B723" s="173">
        <v>148</v>
      </c>
      <c r="C723" s="690"/>
      <c r="D723" s="690"/>
      <c r="E723" s="690"/>
      <c r="F723" s="67"/>
      <c r="G723" s="63"/>
      <c r="H723" s="611"/>
      <c r="I723" s="611"/>
      <c r="J723" s="67"/>
      <c r="K723" s="63"/>
      <c r="L723" s="611"/>
      <c r="M723" s="611"/>
      <c r="N723" s="678">
        <v>0</v>
      </c>
      <c r="O723" s="65"/>
      <c r="P723" s="65"/>
      <c r="Q723" s="65"/>
      <c r="R723" s="65"/>
      <c r="S723" s="72"/>
      <c r="T723" s="362" t="str">
        <f t="shared" si="18"/>
        <v/>
      </c>
      <c r="U723" s="381"/>
      <c r="V723" s="647"/>
      <c r="W723" s="648"/>
      <c r="X723" s="647"/>
      <c r="Y723" s="382"/>
      <c r="Z723" s="367"/>
      <c r="AA723" s="367"/>
    </row>
    <row r="724" spans="2:27" ht="21.75" customHeight="1" x14ac:dyDescent="0.15">
      <c r="B724" s="173">
        <v>149</v>
      </c>
      <c r="C724" s="690"/>
      <c r="D724" s="690"/>
      <c r="E724" s="690"/>
      <c r="F724" s="67"/>
      <c r="G724" s="63"/>
      <c r="H724" s="611"/>
      <c r="I724" s="611"/>
      <c r="J724" s="67"/>
      <c r="K724" s="63"/>
      <c r="L724" s="611"/>
      <c r="M724" s="611"/>
      <c r="N724" s="678">
        <v>0</v>
      </c>
      <c r="O724" s="65"/>
      <c r="P724" s="65"/>
      <c r="Q724" s="65"/>
      <c r="R724" s="65"/>
      <c r="S724" s="72"/>
      <c r="T724" s="362" t="str">
        <f t="shared" si="18"/>
        <v/>
      </c>
      <c r="U724" s="381"/>
      <c r="V724" s="647"/>
      <c r="W724" s="648"/>
      <c r="X724" s="647"/>
      <c r="Y724" s="382"/>
      <c r="Z724" s="367"/>
      <c r="AA724" s="367"/>
    </row>
    <row r="725" spans="2:27" ht="21.75" customHeight="1" x14ac:dyDescent="0.15">
      <c r="B725" s="173">
        <v>150</v>
      </c>
      <c r="C725" s="690"/>
      <c r="D725" s="690"/>
      <c r="E725" s="690"/>
      <c r="F725" s="67"/>
      <c r="G725" s="63"/>
      <c r="H725" s="611"/>
      <c r="I725" s="611"/>
      <c r="J725" s="67"/>
      <c r="K725" s="63"/>
      <c r="L725" s="611"/>
      <c r="M725" s="611"/>
      <c r="N725" s="678">
        <v>0</v>
      </c>
      <c r="O725" s="65"/>
      <c r="P725" s="65"/>
      <c r="Q725" s="65"/>
      <c r="R725" s="65"/>
      <c r="S725" s="72"/>
      <c r="T725" s="362" t="str">
        <f t="shared" si="18"/>
        <v/>
      </c>
      <c r="U725" s="419"/>
      <c r="V725" s="647"/>
      <c r="W725" s="648"/>
      <c r="X725" s="647"/>
      <c r="Y725" s="382"/>
      <c r="Z725" s="367"/>
      <c r="AA725" s="367"/>
    </row>
    <row r="726" spans="2:27" ht="21.75" customHeight="1" x14ac:dyDescent="0.15">
      <c r="B726" s="62">
        <v>151</v>
      </c>
      <c r="C726" s="686"/>
      <c r="D726" s="686"/>
      <c r="E726" s="686"/>
      <c r="F726" s="78"/>
      <c r="G726" s="78"/>
      <c r="H726" s="611"/>
      <c r="I726" s="611"/>
      <c r="J726" s="78"/>
      <c r="K726" s="78"/>
      <c r="L726" s="611"/>
      <c r="M726" s="611"/>
      <c r="N726" s="678">
        <v>0</v>
      </c>
      <c r="O726" s="290"/>
      <c r="P726" s="169"/>
      <c r="Q726" s="290"/>
      <c r="R726" s="169"/>
      <c r="S726" s="73"/>
      <c r="T726" s="362" t="str">
        <f t="shared" si="18"/>
        <v/>
      </c>
      <c r="U726" s="381"/>
      <c r="V726" s="647"/>
      <c r="W726" s="648"/>
      <c r="X726" s="647"/>
      <c r="Y726" s="382"/>
      <c r="Z726" s="367"/>
      <c r="AA726" s="367"/>
    </row>
    <row r="727" spans="2:27" ht="21.75" customHeight="1" x14ac:dyDescent="0.15">
      <c r="B727" s="62">
        <v>152</v>
      </c>
      <c r="C727" s="686"/>
      <c r="D727" s="686"/>
      <c r="E727" s="686"/>
      <c r="F727" s="78"/>
      <c r="G727" s="78"/>
      <c r="H727" s="611"/>
      <c r="I727" s="611"/>
      <c r="J727" s="78"/>
      <c r="K727" s="78"/>
      <c r="L727" s="611"/>
      <c r="M727" s="611"/>
      <c r="N727" s="678">
        <v>0</v>
      </c>
      <c r="O727" s="290"/>
      <c r="P727" s="169"/>
      <c r="Q727" s="290"/>
      <c r="R727" s="169"/>
      <c r="S727" s="73"/>
      <c r="T727" s="362" t="str">
        <f t="shared" si="18"/>
        <v/>
      </c>
      <c r="U727" s="381"/>
      <c r="V727" s="647"/>
      <c r="W727" s="648"/>
      <c r="X727" s="647"/>
      <c r="Y727" s="382"/>
      <c r="Z727" s="367"/>
      <c r="AA727" s="367"/>
    </row>
    <row r="728" spans="2:27" ht="21.75" customHeight="1" x14ac:dyDescent="0.15">
      <c r="B728" s="173">
        <v>153</v>
      </c>
      <c r="C728" s="690"/>
      <c r="D728" s="690"/>
      <c r="E728" s="690"/>
      <c r="F728" s="67"/>
      <c r="G728" s="63"/>
      <c r="H728" s="611"/>
      <c r="I728" s="611"/>
      <c r="J728" s="67"/>
      <c r="K728" s="63"/>
      <c r="L728" s="611"/>
      <c r="M728" s="611"/>
      <c r="N728" s="678">
        <v>0</v>
      </c>
      <c r="O728" s="65"/>
      <c r="P728" s="65"/>
      <c r="Q728" s="65"/>
      <c r="R728" s="65"/>
      <c r="S728" s="72"/>
      <c r="T728" s="362" t="str">
        <f t="shared" si="18"/>
        <v/>
      </c>
      <c r="U728" s="381"/>
      <c r="V728" s="647"/>
      <c r="W728" s="648"/>
      <c r="X728" s="647"/>
      <c r="Y728" s="382"/>
      <c r="Z728" s="367"/>
      <c r="AA728" s="367"/>
    </row>
    <row r="729" spans="2:27" ht="21.75" customHeight="1" x14ac:dyDescent="0.15">
      <c r="B729" s="173">
        <v>154</v>
      </c>
      <c r="C729" s="690"/>
      <c r="D729" s="690"/>
      <c r="E729" s="690"/>
      <c r="F729" s="67"/>
      <c r="G729" s="63"/>
      <c r="H729" s="611"/>
      <c r="I729" s="611"/>
      <c r="J729" s="67"/>
      <c r="K729" s="63"/>
      <c r="L729" s="611"/>
      <c r="M729" s="611"/>
      <c r="N729" s="678">
        <v>0</v>
      </c>
      <c r="O729" s="65"/>
      <c r="P729" s="65"/>
      <c r="Q729" s="65"/>
      <c r="R729" s="65"/>
      <c r="S729" s="72"/>
      <c r="T729" s="362" t="str">
        <f t="shared" si="18"/>
        <v/>
      </c>
      <c r="U729" s="381"/>
      <c r="V729" s="647"/>
      <c r="W729" s="648"/>
      <c r="X729" s="647"/>
      <c r="Y729" s="382"/>
      <c r="Z729" s="367"/>
      <c r="AA729" s="367"/>
    </row>
    <row r="730" spans="2:27" ht="21.75" customHeight="1" x14ac:dyDescent="0.15">
      <c r="B730" s="173">
        <v>155</v>
      </c>
      <c r="C730" s="690"/>
      <c r="D730" s="690"/>
      <c r="E730" s="690"/>
      <c r="F730" s="67"/>
      <c r="G730" s="63"/>
      <c r="H730" s="611"/>
      <c r="I730" s="611"/>
      <c r="J730" s="67"/>
      <c r="K730" s="63"/>
      <c r="L730" s="611"/>
      <c r="M730" s="611"/>
      <c r="N730" s="678">
        <v>0</v>
      </c>
      <c r="O730" s="65"/>
      <c r="P730" s="65"/>
      <c r="Q730" s="65"/>
      <c r="R730" s="65"/>
      <c r="S730" s="72"/>
      <c r="T730" s="362" t="str">
        <f t="shared" si="18"/>
        <v/>
      </c>
      <c r="U730" s="381"/>
      <c r="V730" s="647"/>
      <c r="W730" s="648"/>
      <c r="X730" s="647"/>
      <c r="Y730" s="382"/>
      <c r="Z730" s="367"/>
      <c r="AA730" s="367"/>
    </row>
    <row r="731" spans="2:27" ht="21.75" customHeight="1" x14ac:dyDescent="0.15">
      <c r="B731" s="173">
        <v>156</v>
      </c>
      <c r="C731" s="690"/>
      <c r="D731" s="690"/>
      <c r="E731" s="690"/>
      <c r="F731" s="67"/>
      <c r="G731" s="63"/>
      <c r="H731" s="611"/>
      <c r="I731" s="611"/>
      <c r="J731" s="67"/>
      <c r="K731" s="63"/>
      <c r="L731" s="611"/>
      <c r="M731" s="611"/>
      <c r="N731" s="678">
        <v>0</v>
      </c>
      <c r="O731" s="65"/>
      <c r="P731" s="65"/>
      <c r="Q731" s="65"/>
      <c r="R731" s="65"/>
      <c r="S731" s="72"/>
      <c r="T731" s="362" t="str">
        <f t="shared" si="18"/>
        <v/>
      </c>
      <c r="U731" s="381"/>
      <c r="V731" s="647"/>
      <c r="W731" s="648"/>
      <c r="X731" s="647"/>
      <c r="Y731" s="382"/>
      <c r="Z731" s="367"/>
      <c r="AA731" s="367"/>
    </row>
    <row r="732" spans="2:27" ht="21.75" customHeight="1" x14ac:dyDescent="0.15">
      <c r="B732" s="173">
        <v>157</v>
      </c>
      <c r="C732" s="690"/>
      <c r="D732" s="690"/>
      <c r="E732" s="690"/>
      <c r="F732" s="67"/>
      <c r="G732" s="63"/>
      <c r="H732" s="611"/>
      <c r="I732" s="611"/>
      <c r="J732" s="67"/>
      <c r="K732" s="63"/>
      <c r="L732" s="611"/>
      <c r="M732" s="611"/>
      <c r="N732" s="678">
        <v>0</v>
      </c>
      <c r="O732" s="65"/>
      <c r="P732" s="65"/>
      <c r="Q732" s="65"/>
      <c r="R732" s="65"/>
      <c r="S732" s="72"/>
      <c r="T732" s="362" t="str">
        <f t="shared" si="18"/>
        <v/>
      </c>
      <c r="U732" s="381"/>
      <c r="V732" s="647"/>
      <c r="W732" s="648"/>
      <c r="X732" s="647"/>
      <c r="Y732" s="382"/>
      <c r="Z732" s="367"/>
      <c r="AA732" s="367"/>
    </row>
    <row r="733" spans="2:27" ht="21.75" customHeight="1" x14ac:dyDescent="0.15">
      <c r="B733" s="173">
        <v>158</v>
      </c>
      <c r="C733" s="690"/>
      <c r="D733" s="690"/>
      <c r="E733" s="690"/>
      <c r="F733" s="67"/>
      <c r="G733" s="63"/>
      <c r="H733" s="611"/>
      <c r="I733" s="611"/>
      <c r="J733" s="67"/>
      <c r="K733" s="63"/>
      <c r="L733" s="611"/>
      <c r="M733" s="611"/>
      <c r="N733" s="678">
        <v>0</v>
      </c>
      <c r="O733" s="65"/>
      <c r="P733" s="65"/>
      <c r="Q733" s="65"/>
      <c r="R733" s="65"/>
      <c r="S733" s="72"/>
      <c r="T733" s="362" t="str">
        <f t="shared" si="18"/>
        <v/>
      </c>
      <c r="U733" s="381"/>
      <c r="V733" s="646"/>
      <c r="W733" s="645"/>
      <c r="X733" s="647"/>
      <c r="Y733" s="382"/>
      <c r="Z733" s="367"/>
      <c r="AA733" s="367"/>
    </row>
    <row r="734" spans="2:27" ht="21.75" customHeight="1" x14ac:dyDescent="0.15">
      <c r="B734" s="173">
        <v>159</v>
      </c>
      <c r="C734" s="690"/>
      <c r="D734" s="690"/>
      <c r="E734" s="690"/>
      <c r="F734" s="67"/>
      <c r="G734" s="63"/>
      <c r="H734" s="611"/>
      <c r="I734" s="611"/>
      <c r="J734" s="67"/>
      <c r="K734" s="63"/>
      <c r="L734" s="611"/>
      <c r="M734" s="611"/>
      <c r="N734" s="678">
        <v>0</v>
      </c>
      <c r="O734" s="65"/>
      <c r="P734" s="65"/>
      <c r="Q734" s="65"/>
      <c r="R734" s="65"/>
      <c r="S734" s="72"/>
      <c r="T734" s="362" t="str">
        <f t="shared" si="18"/>
        <v/>
      </c>
      <c r="U734" s="381"/>
      <c r="V734" s="646"/>
      <c r="W734" s="645"/>
      <c r="X734" s="647"/>
      <c r="Y734" s="382"/>
      <c r="Z734" s="367"/>
      <c r="AA734" s="367"/>
    </row>
    <row r="735" spans="2:27" ht="21.75" customHeight="1" x14ac:dyDescent="0.15">
      <c r="B735" s="179">
        <v>160</v>
      </c>
      <c r="C735" s="691"/>
      <c r="D735" s="691"/>
      <c r="E735" s="691"/>
      <c r="F735" s="104"/>
      <c r="G735" s="105"/>
      <c r="H735" s="612"/>
      <c r="I735" s="612"/>
      <c r="J735" s="104"/>
      <c r="K735" s="105"/>
      <c r="L735" s="612"/>
      <c r="M735" s="612"/>
      <c r="N735" s="623">
        <v>0</v>
      </c>
      <c r="O735" s="154"/>
      <c r="P735" s="154"/>
      <c r="Q735" s="154"/>
      <c r="R735" s="154"/>
      <c r="S735" s="155"/>
      <c r="T735" s="362" t="str">
        <f t="shared" si="18"/>
        <v/>
      </c>
      <c r="U735" s="381"/>
      <c r="V735" s="649"/>
      <c r="W735" s="650"/>
      <c r="X735" s="647"/>
      <c r="Y735" s="382"/>
      <c r="Z735" s="367"/>
      <c r="AA735" s="367"/>
    </row>
    <row r="736" spans="2:27" ht="21.75" customHeight="1" x14ac:dyDescent="0.15">
      <c r="B736" s="163">
        <v>161</v>
      </c>
      <c r="C736" s="692"/>
      <c r="D736" s="692"/>
      <c r="E736" s="692"/>
      <c r="F736" s="71"/>
      <c r="G736" s="99"/>
      <c r="H736" s="610"/>
      <c r="I736" s="610"/>
      <c r="J736" s="71"/>
      <c r="K736" s="99"/>
      <c r="L736" s="610"/>
      <c r="M736" s="610"/>
      <c r="N736" s="627">
        <v>0</v>
      </c>
      <c r="O736" s="152"/>
      <c r="P736" s="152"/>
      <c r="Q736" s="152"/>
      <c r="R736" s="152"/>
      <c r="S736" s="153"/>
      <c r="T736" s="362" t="str">
        <f t="shared" si="18"/>
        <v/>
      </c>
      <c r="U736" s="381"/>
      <c r="V736" s="647"/>
      <c r="W736" s="648"/>
      <c r="X736" s="647"/>
      <c r="Y736" s="382"/>
      <c r="Z736" s="367"/>
      <c r="AA736" s="367"/>
    </row>
    <row r="737" spans="2:27" ht="21.75" customHeight="1" x14ac:dyDescent="0.15">
      <c r="B737" s="173">
        <v>162</v>
      </c>
      <c r="C737" s="690"/>
      <c r="D737" s="690"/>
      <c r="E737" s="690"/>
      <c r="F737" s="67"/>
      <c r="G737" s="63"/>
      <c r="H737" s="611"/>
      <c r="I737" s="611"/>
      <c r="J737" s="67"/>
      <c r="K737" s="63"/>
      <c r="L737" s="611"/>
      <c r="M737" s="611"/>
      <c r="N737" s="678">
        <v>0</v>
      </c>
      <c r="O737" s="65"/>
      <c r="P737" s="65"/>
      <c r="Q737" s="65"/>
      <c r="R737" s="65"/>
      <c r="S737" s="72"/>
      <c r="T737" s="362" t="str">
        <f t="shared" si="18"/>
        <v/>
      </c>
      <c r="U737" s="381"/>
      <c r="V737" s="647"/>
      <c r="W737" s="648"/>
      <c r="X737" s="647"/>
      <c r="Y737" s="382"/>
      <c r="Z737" s="367"/>
      <c r="AA737" s="367"/>
    </row>
    <row r="738" spans="2:27" ht="21.75" customHeight="1" x14ac:dyDescent="0.15">
      <c r="B738" s="173">
        <v>163</v>
      </c>
      <c r="C738" s="690"/>
      <c r="D738" s="690"/>
      <c r="E738" s="690"/>
      <c r="F738" s="67"/>
      <c r="G738" s="63"/>
      <c r="H738" s="611"/>
      <c r="I738" s="611"/>
      <c r="J738" s="67"/>
      <c r="K738" s="63"/>
      <c r="L738" s="611"/>
      <c r="M738" s="611"/>
      <c r="N738" s="678">
        <v>0</v>
      </c>
      <c r="O738" s="65"/>
      <c r="P738" s="65"/>
      <c r="Q738" s="65"/>
      <c r="R738" s="65"/>
      <c r="S738" s="72"/>
      <c r="T738" s="362" t="str">
        <f t="shared" si="18"/>
        <v/>
      </c>
      <c r="U738" s="381"/>
      <c r="V738" s="647"/>
      <c r="W738" s="648"/>
      <c r="X738" s="647"/>
      <c r="Y738" s="382"/>
      <c r="Z738" s="367"/>
      <c r="AA738" s="367"/>
    </row>
    <row r="739" spans="2:27" ht="21.75" customHeight="1" x14ac:dyDescent="0.15">
      <c r="B739" s="173">
        <v>164</v>
      </c>
      <c r="C739" s="690"/>
      <c r="D739" s="690"/>
      <c r="E739" s="690"/>
      <c r="F739" s="67"/>
      <c r="G739" s="63"/>
      <c r="H739" s="611"/>
      <c r="I739" s="611"/>
      <c r="J739" s="67"/>
      <c r="K739" s="63"/>
      <c r="L739" s="611"/>
      <c r="M739" s="611"/>
      <c r="N739" s="678">
        <v>0</v>
      </c>
      <c r="O739" s="65"/>
      <c r="P739" s="65"/>
      <c r="Q739" s="65"/>
      <c r="R739" s="65"/>
      <c r="S739" s="72"/>
      <c r="T739" s="362" t="str">
        <f t="shared" si="18"/>
        <v/>
      </c>
      <c r="U739" s="381"/>
      <c r="V739" s="647"/>
      <c r="W739" s="648"/>
      <c r="X739" s="647"/>
      <c r="Y739" s="382"/>
      <c r="Z739" s="367"/>
      <c r="AA739" s="367"/>
    </row>
    <row r="740" spans="2:27" ht="21.75" customHeight="1" x14ac:dyDescent="0.15">
      <c r="B740" s="173">
        <v>165</v>
      </c>
      <c r="C740" s="690"/>
      <c r="D740" s="690"/>
      <c r="E740" s="690"/>
      <c r="F740" s="67"/>
      <c r="G740" s="63"/>
      <c r="H740" s="611"/>
      <c r="I740" s="611"/>
      <c r="J740" s="67"/>
      <c r="K740" s="63"/>
      <c r="L740" s="611"/>
      <c r="M740" s="611"/>
      <c r="N740" s="678">
        <v>0</v>
      </c>
      <c r="O740" s="65"/>
      <c r="P740" s="65"/>
      <c r="Q740" s="65"/>
      <c r="R740" s="65"/>
      <c r="S740" s="72"/>
      <c r="T740" s="362" t="str">
        <f t="shared" si="18"/>
        <v/>
      </c>
      <c r="U740" s="381"/>
      <c r="V740" s="647"/>
      <c r="W740" s="648"/>
      <c r="X740" s="647"/>
      <c r="Y740" s="382"/>
      <c r="Z740" s="367"/>
      <c r="AA740" s="367"/>
    </row>
    <row r="741" spans="2:27" ht="21.75" customHeight="1" x14ac:dyDescent="0.15">
      <c r="B741" s="173">
        <v>166</v>
      </c>
      <c r="C741" s="690"/>
      <c r="D741" s="690"/>
      <c r="E741" s="690"/>
      <c r="F741" s="67"/>
      <c r="G741" s="63"/>
      <c r="H741" s="611"/>
      <c r="I741" s="611"/>
      <c r="J741" s="67"/>
      <c r="K741" s="63"/>
      <c r="L741" s="611"/>
      <c r="M741" s="611"/>
      <c r="N741" s="678">
        <v>0</v>
      </c>
      <c r="O741" s="65"/>
      <c r="P741" s="65"/>
      <c r="Q741" s="65"/>
      <c r="R741" s="65"/>
      <c r="S741" s="72"/>
      <c r="T741" s="362" t="str">
        <f t="shared" si="18"/>
        <v/>
      </c>
      <c r="U741" s="381"/>
      <c r="V741" s="647"/>
      <c r="W741" s="648"/>
      <c r="X741" s="647"/>
      <c r="Y741" s="382"/>
      <c r="Z741" s="367"/>
      <c r="AA741" s="367"/>
    </row>
    <row r="742" spans="2:27" ht="21.75" customHeight="1" x14ac:dyDescent="0.15">
      <c r="B742" s="173">
        <v>167</v>
      </c>
      <c r="C742" s="690"/>
      <c r="D742" s="690"/>
      <c r="E742" s="690"/>
      <c r="F742" s="67"/>
      <c r="G742" s="63"/>
      <c r="H742" s="611"/>
      <c r="I742" s="611"/>
      <c r="J742" s="67"/>
      <c r="K742" s="63"/>
      <c r="L742" s="611"/>
      <c r="M742" s="611"/>
      <c r="N742" s="678">
        <v>0</v>
      </c>
      <c r="O742" s="65"/>
      <c r="P742" s="65"/>
      <c r="Q742" s="65"/>
      <c r="R742" s="65"/>
      <c r="S742" s="72"/>
      <c r="T742" s="362" t="str">
        <f t="shared" si="18"/>
        <v/>
      </c>
      <c r="U742" s="381"/>
      <c r="V742" s="647"/>
      <c r="W742" s="648"/>
      <c r="X742" s="647"/>
      <c r="Y742" s="382"/>
      <c r="Z742" s="367"/>
      <c r="AA742" s="367"/>
    </row>
    <row r="743" spans="2:27" ht="21.75" customHeight="1" x14ac:dyDescent="0.15">
      <c r="B743" s="173">
        <v>168</v>
      </c>
      <c r="C743" s="690"/>
      <c r="D743" s="690"/>
      <c r="E743" s="690"/>
      <c r="F743" s="67"/>
      <c r="G743" s="63"/>
      <c r="H743" s="611"/>
      <c r="I743" s="611"/>
      <c r="J743" s="67"/>
      <c r="K743" s="63"/>
      <c r="L743" s="611"/>
      <c r="M743" s="611"/>
      <c r="N743" s="678">
        <v>0</v>
      </c>
      <c r="O743" s="65"/>
      <c r="P743" s="65"/>
      <c r="Q743" s="65"/>
      <c r="R743" s="65"/>
      <c r="S743" s="72"/>
      <c r="T743" s="362" t="str">
        <f t="shared" si="18"/>
        <v/>
      </c>
      <c r="U743" s="381"/>
      <c r="V743" s="647"/>
      <c r="W743" s="648"/>
      <c r="X743" s="647"/>
      <c r="Y743" s="382"/>
      <c r="Z743" s="367"/>
      <c r="AA743" s="367"/>
    </row>
    <row r="744" spans="2:27" ht="21.75" customHeight="1" x14ac:dyDescent="0.15">
      <c r="B744" s="173">
        <v>169</v>
      </c>
      <c r="C744" s="690"/>
      <c r="D744" s="690"/>
      <c r="E744" s="690"/>
      <c r="F744" s="67"/>
      <c r="G744" s="63"/>
      <c r="H744" s="611"/>
      <c r="I744" s="611"/>
      <c r="J744" s="67"/>
      <c r="K744" s="63"/>
      <c r="L744" s="611"/>
      <c r="M744" s="611"/>
      <c r="N744" s="678">
        <v>0</v>
      </c>
      <c r="O744" s="65"/>
      <c r="P744" s="65"/>
      <c r="Q744" s="65"/>
      <c r="R744" s="65"/>
      <c r="S744" s="72"/>
      <c r="T744" s="362" t="str">
        <f t="shared" si="18"/>
        <v/>
      </c>
      <c r="U744" s="381"/>
      <c r="V744" s="647"/>
      <c r="W744" s="648"/>
      <c r="X744" s="647"/>
      <c r="Y744" s="382"/>
      <c r="Z744" s="367"/>
      <c r="AA744" s="367"/>
    </row>
    <row r="745" spans="2:27" ht="21.75" customHeight="1" x14ac:dyDescent="0.15">
      <c r="B745" s="173">
        <v>170</v>
      </c>
      <c r="C745" s="690"/>
      <c r="D745" s="690"/>
      <c r="E745" s="690"/>
      <c r="F745" s="67"/>
      <c r="G745" s="63"/>
      <c r="H745" s="611"/>
      <c r="I745" s="611"/>
      <c r="J745" s="67"/>
      <c r="K745" s="63"/>
      <c r="L745" s="611"/>
      <c r="M745" s="611"/>
      <c r="N745" s="678">
        <v>0</v>
      </c>
      <c r="O745" s="65"/>
      <c r="P745" s="65"/>
      <c r="Q745" s="65"/>
      <c r="R745" s="65"/>
      <c r="S745" s="72"/>
      <c r="T745" s="362" t="str">
        <f t="shared" si="18"/>
        <v/>
      </c>
      <c r="U745" s="381"/>
      <c r="V745" s="647"/>
      <c r="W745" s="648"/>
      <c r="X745" s="647"/>
      <c r="Y745" s="382"/>
      <c r="Z745" s="367"/>
      <c r="AA745" s="367"/>
    </row>
    <row r="746" spans="2:27" ht="21.75" customHeight="1" x14ac:dyDescent="0.15">
      <c r="B746" s="173">
        <v>171</v>
      </c>
      <c r="C746" s="690"/>
      <c r="D746" s="690"/>
      <c r="E746" s="690"/>
      <c r="F746" s="67"/>
      <c r="G746" s="63"/>
      <c r="H746" s="611"/>
      <c r="I746" s="611"/>
      <c r="J746" s="67"/>
      <c r="K746" s="63"/>
      <c r="L746" s="611"/>
      <c r="M746" s="611"/>
      <c r="N746" s="678">
        <v>0</v>
      </c>
      <c r="O746" s="65"/>
      <c r="P746" s="65"/>
      <c r="Q746" s="65"/>
      <c r="R746" s="65"/>
      <c r="S746" s="72"/>
      <c r="T746" s="362" t="str">
        <f t="shared" si="18"/>
        <v/>
      </c>
      <c r="U746" s="381"/>
      <c r="V746" s="647"/>
      <c r="W746" s="648"/>
      <c r="X746" s="647"/>
      <c r="Y746" s="382"/>
      <c r="Z746" s="367"/>
      <c r="AA746" s="367"/>
    </row>
    <row r="747" spans="2:27" ht="21.75" customHeight="1" x14ac:dyDescent="0.15">
      <c r="B747" s="173">
        <v>172</v>
      </c>
      <c r="C747" s="690"/>
      <c r="D747" s="690"/>
      <c r="E747" s="690"/>
      <c r="F747" s="67"/>
      <c r="G747" s="63"/>
      <c r="H747" s="611"/>
      <c r="I747" s="611"/>
      <c r="J747" s="67"/>
      <c r="K747" s="63"/>
      <c r="L747" s="611"/>
      <c r="M747" s="611"/>
      <c r="N747" s="678">
        <v>0</v>
      </c>
      <c r="O747" s="65"/>
      <c r="P747" s="65"/>
      <c r="Q747" s="65"/>
      <c r="R747" s="65"/>
      <c r="S747" s="72"/>
      <c r="T747" s="362" t="str">
        <f t="shared" si="18"/>
        <v/>
      </c>
      <c r="U747" s="381"/>
      <c r="V747" s="647"/>
      <c r="W747" s="648"/>
      <c r="X747" s="647"/>
      <c r="Y747" s="382"/>
      <c r="Z747" s="367"/>
      <c r="AA747" s="367"/>
    </row>
    <row r="748" spans="2:27" ht="21.75" customHeight="1" x14ac:dyDescent="0.15">
      <c r="B748" s="173">
        <v>173</v>
      </c>
      <c r="C748" s="690"/>
      <c r="D748" s="690"/>
      <c r="E748" s="690"/>
      <c r="F748" s="67"/>
      <c r="G748" s="63"/>
      <c r="H748" s="611"/>
      <c r="I748" s="611"/>
      <c r="J748" s="67"/>
      <c r="K748" s="63"/>
      <c r="L748" s="611"/>
      <c r="M748" s="611"/>
      <c r="N748" s="678">
        <v>0</v>
      </c>
      <c r="O748" s="65"/>
      <c r="P748" s="65"/>
      <c r="Q748" s="65"/>
      <c r="R748" s="65"/>
      <c r="S748" s="72"/>
      <c r="T748" s="362" t="str">
        <f t="shared" si="18"/>
        <v/>
      </c>
      <c r="U748" s="381"/>
      <c r="V748" s="647"/>
      <c r="W748" s="648"/>
      <c r="X748" s="647"/>
      <c r="Y748" s="382"/>
      <c r="Z748" s="367"/>
      <c r="AA748" s="367"/>
    </row>
    <row r="749" spans="2:27" ht="21.75" customHeight="1" x14ac:dyDescent="0.15">
      <c r="B749" s="173">
        <v>174</v>
      </c>
      <c r="C749" s="690"/>
      <c r="D749" s="690"/>
      <c r="E749" s="690"/>
      <c r="F749" s="67"/>
      <c r="G749" s="63"/>
      <c r="H749" s="611"/>
      <c r="I749" s="611"/>
      <c r="J749" s="67"/>
      <c r="K749" s="63"/>
      <c r="L749" s="611"/>
      <c r="M749" s="611"/>
      <c r="N749" s="678">
        <v>0</v>
      </c>
      <c r="O749" s="65"/>
      <c r="P749" s="65"/>
      <c r="Q749" s="65"/>
      <c r="R749" s="65"/>
      <c r="S749" s="72"/>
      <c r="T749" s="380"/>
      <c r="U749" s="381"/>
      <c r="V749" s="647"/>
      <c r="W749" s="648"/>
      <c r="X749" s="647"/>
      <c r="Y749" s="382"/>
      <c r="Z749" s="367"/>
      <c r="AA749" s="367"/>
    </row>
    <row r="750" spans="2:27" ht="21.75" customHeight="1" x14ac:dyDescent="0.15">
      <c r="B750" s="173">
        <v>175</v>
      </c>
      <c r="C750" s="690"/>
      <c r="D750" s="690"/>
      <c r="E750" s="690"/>
      <c r="F750" s="67"/>
      <c r="G750" s="63"/>
      <c r="H750" s="611"/>
      <c r="I750" s="611"/>
      <c r="J750" s="67"/>
      <c r="K750" s="63"/>
      <c r="L750" s="611"/>
      <c r="M750" s="611"/>
      <c r="N750" s="678">
        <v>0</v>
      </c>
      <c r="O750" s="65"/>
      <c r="P750" s="65"/>
      <c r="Q750" s="65"/>
      <c r="R750" s="65"/>
      <c r="S750" s="72"/>
      <c r="T750" s="380"/>
      <c r="U750" s="381"/>
      <c r="V750" s="647"/>
      <c r="W750" s="648"/>
      <c r="X750" s="647"/>
      <c r="Y750" s="382"/>
      <c r="Z750" s="367"/>
      <c r="AA750" s="367"/>
    </row>
    <row r="751" spans="2:27" ht="21.75" customHeight="1" x14ac:dyDescent="0.15">
      <c r="B751" s="173">
        <v>176</v>
      </c>
      <c r="C751" s="690"/>
      <c r="D751" s="690"/>
      <c r="E751" s="690"/>
      <c r="F751" s="67"/>
      <c r="G751" s="63"/>
      <c r="H751" s="611"/>
      <c r="I751" s="611"/>
      <c r="J751" s="67"/>
      <c r="K751" s="63"/>
      <c r="L751" s="611"/>
      <c r="M751" s="611"/>
      <c r="N751" s="678">
        <v>0</v>
      </c>
      <c r="O751" s="65"/>
      <c r="P751" s="65"/>
      <c r="Q751" s="65"/>
      <c r="R751" s="65"/>
      <c r="S751" s="72"/>
      <c r="T751" s="380"/>
      <c r="U751" s="381"/>
      <c r="V751" s="647"/>
      <c r="W751" s="648"/>
      <c r="X751" s="647"/>
      <c r="Y751" s="382"/>
      <c r="Z751" s="367"/>
      <c r="AA751" s="367"/>
    </row>
    <row r="752" spans="2:27" ht="21.75" customHeight="1" x14ac:dyDescent="0.15">
      <c r="B752" s="173">
        <v>177</v>
      </c>
      <c r="C752" s="690"/>
      <c r="D752" s="690"/>
      <c r="E752" s="690"/>
      <c r="F752" s="67"/>
      <c r="G752" s="63"/>
      <c r="H752" s="611"/>
      <c r="I752" s="611"/>
      <c r="J752" s="67"/>
      <c r="K752" s="63"/>
      <c r="L752" s="611"/>
      <c r="M752" s="611"/>
      <c r="N752" s="678">
        <v>0</v>
      </c>
      <c r="O752" s="65"/>
      <c r="P752" s="65"/>
      <c r="Q752" s="65"/>
      <c r="R752" s="65"/>
      <c r="S752" s="72"/>
      <c r="T752" s="380"/>
      <c r="U752" s="381"/>
      <c r="V752" s="647"/>
      <c r="W752" s="648"/>
      <c r="X752" s="647"/>
      <c r="Y752" s="382"/>
      <c r="Z752" s="367"/>
      <c r="AA752" s="367"/>
    </row>
    <row r="753" spans="2:27" ht="21.75" customHeight="1" x14ac:dyDescent="0.15">
      <c r="B753" s="173">
        <v>178</v>
      </c>
      <c r="C753" s="690"/>
      <c r="D753" s="690"/>
      <c r="E753" s="690"/>
      <c r="F753" s="67"/>
      <c r="G753" s="63"/>
      <c r="H753" s="611"/>
      <c r="I753" s="611"/>
      <c r="J753" s="67"/>
      <c r="K753" s="63"/>
      <c r="L753" s="611"/>
      <c r="M753" s="611"/>
      <c r="N753" s="678">
        <v>0</v>
      </c>
      <c r="O753" s="65"/>
      <c r="P753" s="65"/>
      <c r="Q753" s="65"/>
      <c r="R753" s="65"/>
      <c r="S753" s="72"/>
      <c r="T753" s="380"/>
      <c r="U753" s="381"/>
      <c r="V753" s="646"/>
      <c r="W753" s="645"/>
      <c r="X753" s="647"/>
      <c r="Y753" s="382"/>
      <c r="Z753" s="367"/>
      <c r="AA753" s="367"/>
    </row>
    <row r="754" spans="2:27" ht="21.75" customHeight="1" x14ac:dyDescent="0.15">
      <c r="B754" s="173">
        <v>179</v>
      </c>
      <c r="C754" s="690"/>
      <c r="D754" s="690"/>
      <c r="E754" s="690"/>
      <c r="F754" s="67"/>
      <c r="G754" s="63"/>
      <c r="H754" s="611"/>
      <c r="I754" s="611"/>
      <c r="J754" s="67"/>
      <c r="K754" s="63"/>
      <c r="L754" s="611"/>
      <c r="M754" s="611"/>
      <c r="N754" s="678">
        <v>0</v>
      </c>
      <c r="O754" s="65"/>
      <c r="P754" s="65"/>
      <c r="Q754" s="65"/>
      <c r="R754" s="65"/>
      <c r="S754" s="72"/>
      <c r="T754" s="380"/>
      <c r="U754" s="381"/>
      <c r="V754" s="646"/>
      <c r="W754" s="645"/>
      <c r="X754" s="647"/>
      <c r="Y754" s="382"/>
      <c r="Z754" s="367"/>
      <c r="AA754" s="367"/>
    </row>
    <row r="755" spans="2:27" ht="21.75" customHeight="1" x14ac:dyDescent="0.15">
      <c r="B755" s="179">
        <v>180</v>
      </c>
      <c r="C755" s="691"/>
      <c r="D755" s="691"/>
      <c r="E755" s="691"/>
      <c r="F755" s="104"/>
      <c r="G755" s="105"/>
      <c r="H755" s="612"/>
      <c r="I755" s="612"/>
      <c r="J755" s="104"/>
      <c r="K755" s="105"/>
      <c r="L755" s="612"/>
      <c r="M755" s="612"/>
      <c r="N755" s="623">
        <v>0</v>
      </c>
      <c r="O755" s="154"/>
      <c r="P755" s="154"/>
      <c r="Q755" s="154"/>
      <c r="R755" s="154"/>
      <c r="S755" s="155"/>
      <c r="T755" s="380"/>
      <c r="U755" s="381"/>
      <c r="V755" s="649"/>
      <c r="W755" s="650"/>
      <c r="X755" s="647"/>
      <c r="Y755" s="382"/>
      <c r="Z755" s="367"/>
    </row>
    <row r="756" spans="2:27" ht="21.75" customHeight="1" x14ac:dyDescent="0.15">
      <c r="B756" s="163">
        <v>181</v>
      </c>
      <c r="C756" s="692"/>
      <c r="D756" s="692"/>
      <c r="E756" s="692"/>
      <c r="F756" s="71"/>
      <c r="G756" s="99"/>
      <c r="H756" s="610"/>
      <c r="I756" s="610"/>
      <c r="J756" s="71"/>
      <c r="K756" s="99"/>
      <c r="L756" s="610"/>
      <c r="M756" s="610"/>
      <c r="N756" s="627">
        <v>0</v>
      </c>
      <c r="O756" s="152"/>
      <c r="P756" s="152"/>
      <c r="Q756" s="152"/>
      <c r="R756" s="152"/>
      <c r="S756" s="153"/>
      <c r="T756" s="380"/>
      <c r="U756" s="381"/>
      <c r="V756" s="647"/>
      <c r="W756" s="648"/>
      <c r="X756" s="647"/>
      <c r="Y756" s="382"/>
      <c r="Z756" s="367"/>
    </row>
    <row r="757" spans="2:27" ht="21.75" customHeight="1" x14ac:dyDescent="0.15">
      <c r="B757" s="173">
        <v>182</v>
      </c>
      <c r="C757" s="690"/>
      <c r="D757" s="690"/>
      <c r="E757" s="690"/>
      <c r="F757" s="67"/>
      <c r="G757" s="63"/>
      <c r="H757" s="611"/>
      <c r="I757" s="611"/>
      <c r="J757" s="67"/>
      <c r="K757" s="63"/>
      <c r="L757" s="611"/>
      <c r="M757" s="611"/>
      <c r="N757" s="678">
        <v>0</v>
      </c>
      <c r="O757" s="65"/>
      <c r="P757" s="65"/>
      <c r="Q757" s="65"/>
      <c r="R757" s="65"/>
      <c r="S757" s="72"/>
      <c r="T757" s="380"/>
      <c r="U757" s="381"/>
      <c r="V757" s="647"/>
      <c r="W757" s="648"/>
      <c r="X757" s="647"/>
      <c r="Y757" s="382"/>
      <c r="Z757" s="367"/>
    </row>
    <row r="758" spans="2:27" ht="21.75" customHeight="1" x14ac:dyDescent="0.15">
      <c r="B758" s="173">
        <v>183</v>
      </c>
      <c r="C758" s="690"/>
      <c r="D758" s="690"/>
      <c r="E758" s="690"/>
      <c r="F758" s="67"/>
      <c r="G758" s="63"/>
      <c r="H758" s="611"/>
      <c r="I758" s="611"/>
      <c r="J758" s="67"/>
      <c r="K758" s="63"/>
      <c r="L758" s="611"/>
      <c r="M758" s="611"/>
      <c r="N758" s="678">
        <v>0</v>
      </c>
      <c r="O758" s="65"/>
      <c r="P758" s="65"/>
      <c r="Q758" s="65"/>
      <c r="R758" s="65"/>
      <c r="S758" s="72"/>
      <c r="T758" s="380"/>
      <c r="U758" s="381"/>
      <c r="V758" s="647"/>
      <c r="W758" s="648"/>
      <c r="X758" s="647"/>
      <c r="Y758" s="382"/>
      <c r="Z758" s="367"/>
    </row>
    <row r="759" spans="2:27" ht="21.75" customHeight="1" x14ac:dyDescent="0.15">
      <c r="B759" s="173">
        <v>184</v>
      </c>
      <c r="C759" s="690"/>
      <c r="D759" s="690"/>
      <c r="E759" s="690"/>
      <c r="F759" s="67"/>
      <c r="G759" s="63"/>
      <c r="H759" s="611"/>
      <c r="I759" s="611"/>
      <c r="J759" s="67"/>
      <c r="K759" s="63"/>
      <c r="L759" s="611"/>
      <c r="M759" s="611"/>
      <c r="N759" s="678">
        <v>0</v>
      </c>
      <c r="O759" s="65"/>
      <c r="P759" s="65"/>
      <c r="Q759" s="65"/>
      <c r="R759" s="65"/>
      <c r="S759" s="72"/>
      <c r="T759" s="380"/>
      <c r="U759" s="381"/>
      <c r="V759" s="647"/>
      <c r="W759" s="648"/>
      <c r="X759" s="647"/>
      <c r="Y759" s="382"/>
      <c r="Z759" s="367"/>
    </row>
    <row r="760" spans="2:27" ht="21.75" customHeight="1" x14ac:dyDescent="0.15">
      <c r="B760" s="181">
        <v>185</v>
      </c>
      <c r="C760" s="693"/>
      <c r="D760" s="693"/>
      <c r="E760" s="693"/>
      <c r="F760" s="63"/>
      <c r="G760" s="57"/>
      <c r="H760" s="613"/>
      <c r="I760" s="613"/>
      <c r="J760" s="63"/>
      <c r="K760" s="57"/>
      <c r="L760" s="613"/>
      <c r="M760" s="613"/>
      <c r="N760" s="678">
        <v>0</v>
      </c>
      <c r="O760" s="66"/>
      <c r="P760" s="58"/>
      <c r="Q760" s="66"/>
      <c r="R760" s="58"/>
      <c r="S760" s="158"/>
      <c r="T760" s="380"/>
      <c r="U760" s="381"/>
      <c r="V760" s="647"/>
      <c r="W760" s="648"/>
      <c r="X760" s="647"/>
      <c r="Y760" s="382"/>
      <c r="Z760" s="367"/>
    </row>
    <row r="761" spans="2:27" ht="21.75" customHeight="1" x14ac:dyDescent="0.15">
      <c r="B761" s="181">
        <v>186</v>
      </c>
      <c r="C761" s="693"/>
      <c r="D761" s="693"/>
      <c r="E761" s="693"/>
      <c r="F761" s="63"/>
      <c r="G761" s="57"/>
      <c r="H761" s="613"/>
      <c r="I761" s="613"/>
      <c r="J761" s="63"/>
      <c r="K761" s="57"/>
      <c r="L761" s="613"/>
      <c r="M761" s="613"/>
      <c r="N761" s="678">
        <v>0</v>
      </c>
      <c r="O761" s="66"/>
      <c r="P761" s="58"/>
      <c r="Q761" s="66"/>
      <c r="R761" s="58"/>
      <c r="S761" s="158"/>
      <c r="T761" s="380"/>
      <c r="U761" s="381"/>
      <c r="V761" s="647"/>
      <c r="W761" s="648"/>
      <c r="X761" s="647"/>
      <c r="Y761" s="382"/>
      <c r="Z761" s="367"/>
    </row>
    <row r="762" spans="2:27" ht="21.75" customHeight="1" x14ac:dyDescent="0.15">
      <c r="B762" s="181">
        <v>187</v>
      </c>
      <c r="C762" s="693"/>
      <c r="D762" s="693"/>
      <c r="E762" s="693"/>
      <c r="F762" s="63"/>
      <c r="G762" s="57"/>
      <c r="H762" s="613"/>
      <c r="I762" s="613"/>
      <c r="J762" s="63"/>
      <c r="K762" s="57"/>
      <c r="L762" s="613"/>
      <c r="M762" s="613"/>
      <c r="N762" s="678">
        <v>0</v>
      </c>
      <c r="O762" s="66"/>
      <c r="P762" s="58"/>
      <c r="Q762" s="66"/>
      <c r="R762" s="58"/>
      <c r="S762" s="158"/>
      <c r="T762" s="380"/>
      <c r="U762" s="381"/>
      <c r="V762" s="647"/>
      <c r="W762" s="648"/>
      <c r="X762" s="647"/>
      <c r="Y762" s="382"/>
      <c r="Z762" s="367"/>
    </row>
    <row r="763" spans="2:27" ht="21.75" customHeight="1" x14ac:dyDescent="0.15">
      <c r="B763" s="181">
        <v>188</v>
      </c>
      <c r="C763" s="693"/>
      <c r="D763" s="693"/>
      <c r="E763" s="693"/>
      <c r="F763" s="63"/>
      <c r="G763" s="57"/>
      <c r="H763" s="614"/>
      <c r="I763" s="614"/>
      <c r="J763" s="63"/>
      <c r="K763" s="57"/>
      <c r="L763" s="614"/>
      <c r="M763" s="614"/>
      <c r="N763" s="678">
        <v>0</v>
      </c>
      <c r="O763" s="66"/>
      <c r="P763" s="58"/>
      <c r="Q763" s="66"/>
      <c r="R763" s="58"/>
      <c r="S763" s="158"/>
      <c r="T763" s="380"/>
      <c r="U763" s="381"/>
      <c r="V763" s="647"/>
      <c r="W763" s="648"/>
      <c r="X763" s="647"/>
      <c r="Y763" s="382"/>
      <c r="Z763" s="367"/>
    </row>
    <row r="764" spans="2:27" ht="21.75" customHeight="1" x14ac:dyDescent="0.15">
      <c r="B764" s="181">
        <v>189</v>
      </c>
      <c r="C764" s="693"/>
      <c r="D764" s="693"/>
      <c r="E764" s="693"/>
      <c r="F764" s="63"/>
      <c r="G764" s="57"/>
      <c r="H764" s="613"/>
      <c r="I764" s="613"/>
      <c r="J764" s="63"/>
      <c r="K764" s="57"/>
      <c r="L764" s="613"/>
      <c r="M764" s="613"/>
      <c r="N764" s="678">
        <v>0</v>
      </c>
      <c r="O764" s="66"/>
      <c r="P764" s="58"/>
      <c r="Q764" s="66"/>
      <c r="R764" s="58"/>
      <c r="S764" s="158"/>
      <c r="T764" s="380"/>
      <c r="U764" s="381"/>
      <c r="V764" s="647"/>
      <c r="W764" s="648"/>
      <c r="X764" s="647"/>
      <c r="Y764" s="382"/>
      <c r="Z764" s="367"/>
    </row>
    <row r="765" spans="2:27" ht="21.75" customHeight="1" x14ac:dyDescent="0.15">
      <c r="B765" s="177">
        <v>190</v>
      </c>
      <c r="C765" s="694"/>
      <c r="D765" s="694"/>
      <c r="E765" s="694"/>
      <c r="F765" s="78"/>
      <c r="G765" s="78"/>
      <c r="H765" s="611"/>
      <c r="I765" s="611"/>
      <c r="J765" s="78"/>
      <c r="K765" s="78"/>
      <c r="L765" s="611"/>
      <c r="M765" s="611"/>
      <c r="N765" s="678">
        <v>0</v>
      </c>
      <c r="O765" s="70"/>
      <c r="P765" s="67"/>
      <c r="Q765" s="70"/>
      <c r="R765" s="67"/>
      <c r="S765" s="192"/>
      <c r="T765" s="380"/>
      <c r="U765" s="381"/>
      <c r="V765" s="647"/>
      <c r="W765" s="648"/>
      <c r="X765" s="647"/>
      <c r="Y765" s="382"/>
      <c r="Z765" s="367"/>
    </row>
    <row r="766" spans="2:27" ht="21.75" customHeight="1" x14ac:dyDescent="0.15">
      <c r="B766" s="181">
        <v>191</v>
      </c>
      <c r="C766" s="693"/>
      <c r="D766" s="693"/>
      <c r="E766" s="693"/>
      <c r="F766" s="63"/>
      <c r="G766" s="57"/>
      <c r="H766" s="613"/>
      <c r="I766" s="613"/>
      <c r="J766" s="63"/>
      <c r="K766" s="57"/>
      <c r="L766" s="613"/>
      <c r="M766" s="613"/>
      <c r="N766" s="678">
        <v>0</v>
      </c>
      <c r="O766" s="66"/>
      <c r="P766" s="58"/>
      <c r="Q766" s="66"/>
      <c r="R766" s="58"/>
      <c r="S766" s="158"/>
      <c r="T766" s="380"/>
      <c r="U766" s="381"/>
      <c r="V766" s="647"/>
      <c r="W766" s="648"/>
      <c r="X766" s="647"/>
      <c r="Y766" s="382"/>
      <c r="Z766" s="367"/>
    </row>
    <row r="767" spans="2:27" ht="21.75" customHeight="1" x14ac:dyDescent="0.15">
      <c r="B767" s="181">
        <v>192</v>
      </c>
      <c r="C767" s="693"/>
      <c r="D767" s="693"/>
      <c r="E767" s="693"/>
      <c r="F767" s="63"/>
      <c r="G767" s="57"/>
      <c r="H767" s="613"/>
      <c r="I767" s="613"/>
      <c r="J767" s="63"/>
      <c r="K767" s="57"/>
      <c r="L767" s="613"/>
      <c r="M767" s="613"/>
      <c r="N767" s="678">
        <v>0</v>
      </c>
      <c r="O767" s="66"/>
      <c r="P767" s="58"/>
      <c r="Q767" s="66"/>
      <c r="R767" s="58"/>
      <c r="S767" s="158"/>
      <c r="T767" s="380"/>
      <c r="U767" s="381"/>
      <c r="V767" s="647"/>
      <c r="W767" s="648"/>
      <c r="X767" s="647"/>
      <c r="Y767" s="382"/>
      <c r="Z767" s="367"/>
    </row>
    <row r="768" spans="2:27" ht="21.75" customHeight="1" x14ac:dyDescent="0.15">
      <c r="B768" s="181">
        <v>193</v>
      </c>
      <c r="C768" s="693"/>
      <c r="D768" s="693"/>
      <c r="E768" s="693"/>
      <c r="F768" s="63"/>
      <c r="G768" s="57"/>
      <c r="H768" s="613"/>
      <c r="I768" s="613"/>
      <c r="J768" s="63"/>
      <c r="K768" s="57"/>
      <c r="L768" s="613"/>
      <c r="M768" s="613"/>
      <c r="N768" s="678">
        <v>0</v>
      </c>
      <c r="O768" s="66"/>
      <c r="P768" s="58"/>
      <c r="Q768" s="66"/>
      <c r="R768" s="58"/>
      <c r="S768" s="158"/>
      <c r="T768" s="380"/>
      <c r="U768" s="381"/>
      <c r="V768" s="647"/>
      <c r="W768" s="648"/>
      <c r="X768" s="647"/>
      <c r="Y768" s="382"/>
      <c r="Z768" s="367"/>
    </row>
    <row r="769" spans="2:26" ht="21.75" customHeight="1" x14ac:dyDescent="0.15">
      <c r="B769" s="181">
        <v>194</v>
      </c>
      <c r="C769" s="693"/>
      <c r="D769" s="693"/>
      <c r="E769" s="693"/>
      <c r="F769" s="63"/>
      <c r="G769" s="57"/>
      <c r="H769" s="613"/>
      <c r="I769" s="613"/>
      <c r="J769" s="63"/>
      <c r="K769" s="57"/>
      <c r="L769" s="613"/>
      <c r="M769" s="613"/>
      <c r="N769" s="678">
        <v>0</v>
      </c>
      <c r="O769" s="66"/>
      <c r="P769" s="58"/>
      <c r="Q769" s="66"/>
      <c r="R769" s="58"/>
      <c r="S769" s="158"/>
      <c r="T769" s="380"/>
      <c r="U769" s="381"/>
      <c r="V769" s="647"/>
      <c r="W769" s="648"/>
      <c r="X769" s="647"/>
      <c r="Y769" s="382"/>
      <c r="Z769" s="367"/>
    </row>
    <row r="770" spans="2:26" ht="21.75" customHeight="1" x14ac:dyDescent="0.15">
      <c r="B770" s="181">
        <v>195</v>
      </c>
      <c r="C770" s="693"/>
      <c r="D770" s="693"/>
      <c r="E770" s="693"/>
      <c r="F770" s="63"/>
      <c r="G770" s="57"/>
      <c r="H770" s="613"/>
      <c r="I770" s="613"/>
      <c r="J770" s="63"/>
      <c r="K770" s="57"/>
      <c r="L770" s="613"/>
      <c r="M770" s="613"/>
      <c r="N770" s="678">
        <v>0</v>
      </c>
      <c r="O770" s="66"/>
      <c r="P770" s="58"/>
      <c r="Q770" s="66"/>
      <c r="R770" s="58"/>
      <c r="S770" s="158"/>
      <c r="T770" s="380"/>
      <c r="U770" s="381"/>
      <c r="V770" s="647"/>
      <c r="W770" s="648"/>
      <c r="X770" s="647"/>
      <c r="Y770" s="382"/>
      <c r="Z770" s="367"/>
    </row>
    <row r="771" spans="2:26" ht="21.75" customHeight="1" x14ac:dyDescent="0.15">
      <c r="B771" s="181">
        <v>196</v>
      </c>
      <c r="C771" s="693"/>
      <c r="D771" s="693"/>
      <c r="E771" s="693"/>
      <c r="F771" s="63"/>
      <c r="G771" s="57"/>
      <c r="H771" s="613"/>
      <c r="I771" s="613"/>
      <c r="J771" s="63"/>
      <c r="K771" s="57"/>
      <c r="L771" s="613"/>
      <c r="M771" s="613"/>
      <c r="N771" s="678">
        <v>0</v>
      </c>
      <c r="O771" s="66"/>
      <c r="P771" s="58"/>
      <c r="Q771" s="66"/>
      <c r="R771" s="58"/>
      <c r="S771" s="158"/>
      <c r="T771" s="380"/>
      <c r="U771" s="381"/>
      <c r="V771" s="647"/>
      <c r="W771" s="648"/>
      <c r="X771" s="647"/>
      <c r="Y771" s="382"/>
      <c r="Z771" s="367"/>
    </row>
    <row r="772" spans="2:26" ht="21.75" customHeight="1" x14ac:dyDescent="0.15">
      <c r="B772" s="181">
        <v>197</v>
      </c>
      <c r="C772" s="693"/>
      <c r="D772" s="693"/>
      <c r="E772" s="693"/>
      <c r="F772" s="63"/>
      <c r="G772" s="57"/>
      <c r="H772" s="613"/>
      <c r="I772" s="613"/>
      <c r="J772" s="63"/>
      <c r="K772" s="57"/>
      <c r="L772" s="613"/>
      <c r="M772" s="613"/>
      <c r="N772" s="678">
        <v>0</v>
      </c>
      <c r="O772" s="66"/>
      <c r="P772" s="58"/>
      <c r="Q772" s="66"/>
      <c r="R772" s="58"/>
      <c r="S772" s="158"/>
      <c r="T772" s="380"/>
      <c r="U772" s="381"/>
      <c r="V772" s="647"/>
      <c r="W772" s="648"/>
      <c r="X772" s="647"/>
      <c r="Y772" s="382"/>
      <c r="Z772" s="367"/>
    </row>
    <row r="773" spans="2:26" ht="21.75" customHeight="1" x14ac:dyDescent="0.15">
      <c r="B773" s="181">
        <v>198</v>
      </c>
      <c r="C773" s="693"/>
      <c r="D773" s="693"/>
      <c r="E773" s="693"/>
      <c r="F773" s="63"/>
      <c r="G773" s="57"/>
      <c r="H773" s="613"/>
      <c r="I773" s="613"/>
      <c r="J773" s="63"/>
      <c r="K773" s="57"/>
      <c r="L773" s="613"/>
      <c r="M773" s="613"/>
      <c r="N773" s="678">
        <v>0</v>
      </c>
      <c r="O773" s="66"/>
      <c r="P773" s="58"/>
      <c r="Q773" s="66"/>
      <c r="R773" s="58"/>
      <c r="S773" s="158"/>
      <c r="T773" s="380"/>
      <c r="U773" s="381"/>
      <c r="V773" s="646"/>
      <c r="W773" s="645"/>
      <c r="X773" s="647"/>
      <c r="Y773" s="382"/>
      <c r="Z773" s="367"/>
    </row>
    <row r="774" spans="2:26" ht="21.75" customHeight="1" x14ac:dyDescent="0.15">
      <c r="B774" s="181">
        <v>199</v>
      </c>
      <c r="C774" s="693"/>
      <c r="D774" s="693"/>
      <c r="E774" s="693"/>
      <c r="F774" s="63"/>
      <c r="G774" s="57"/>
      <c r="H774" s="613"/>
      <c r="I774" s="613"/>
      <c r="J774" s="63"/>
      <c r="K774" s="57"/>
      <c r="L774" s="613"/>
      <c r="M774" s="613"/>
      <c r="N774" s="678">
        <v>0</v>
      </c>
      <c r="O774" s="66"/>
      <c r="P774" s="58"/>
      <c r="Q774" s="66"/>
      <c r="R774" s="58"/>
      <c r="S774" s="158"/>
      <c r="T774" s="380"/>
      <c r="U774" s="381"/>
      <c r="V774" s="646"/>
      <c r="W774" s="645"/>
      <c r="X774" s="647"/>
      <c r="Y774" s="382"/>
      <c r="Z774" s="367"/>
    </row>
    <row r="775" spans="2:26" ht="21.75" customHeight="1" x14ac:dyDescent="0.15">
      <c r="B775" s="193">
        <v>200</v>
      </c>
      <c r="C775" s="695"/>
      <c r="D775" s="695"/>
      <c r="E775" s="695"/>
      <c r="F775" s="105"/>
      <c r="G775" s="111"/>
      <c r="H775" s="615"/>
      <c r="I775" s="615"/>
      <c r="J775" s="105"/>
      <c r="K775" s="111"/>
      <c r="L775" s="615"/>
      <c r="M775" s="615"/>
      <c r="N775" s="623">
        <v>0</v>
      </c>
      <c r="O775" s="265"/>
      <c r="P775" s="68"/>
      <c r="Q775" s="265"/>
      <c r="R775" s="68"/>
      <c r="S775" s="195"/>
      <c r="T775" s="380"/>
      <c r="U775" s="381"/>
      <c r="V775" s="649"/>
      <c r="W775" s="650"/>
      <c r="X775" s="647"/>
      <c r="Y775" s="382"/>
      <c r="Z775" s="367"/>
    </row>
    <row r="776" spans="2:26" ht="21.75" customHeight="1" x14ac:dyDescent="0.15">
      <c r="B776" s="196">
        <v>201</v>
      </c>
      <c r="C776" s="696"/>
      <c r="D776" s="696"/>
      <c r="E776" s="696"/>
      <c r="F776" s="96"/>
      <c r="G776" s="97"/>
      <c r="H776" s="616"/>
      <c r="I776" s="616"/>
      <c r="J776" s="96"/>
      <c r="K776" s="97"/>
      <c r="L776" s="616"/>
      <c r="M776" s="616"/>
      <c r="N776" s="627">
        <v>0</v>
      </c>
      <c r="O776" s="291"/>
      <c r="P776" s="69"/>
      <c r="Q776" s="291"/>
      <c r="R776" s="69"/>
      <c r="S776" s="116"/>
      <c r="T776" s="380"/>
      <c r="U776" s="381"/>
      <c r="V776" s="647"/>
      <c r="W776" s="648"/>
      <c r="X776" s="647"/>
      <c r="Y776" s="382"/>
      <c r="Z776" s="367"/>
    </row>
    <row r="777" spans="2:26" ht="21.75" customHeight="1" x14ac:dyDescent="0.15">
      <c r="B777" s="181">
        <v>202</v>
      </c>
      <c r="C777" s="693"/>
      <c r="D777" s="693"/>
      <c r="E777" s="693"/>
      <c r="F777" s="63"/>
      <c r="G777" s="57"/>
      <c r="H777" s="613"/>
      <c r="I777" s="613"/>
      <c r="J777" s="63"/>
      <c r="K777" s="57"/>
      <c r="L777" s="613"/>
      <c r="M777" s="613"/>
      <c r="N777" s="678">
        <v>0</v>
      </c>
      <c r="O777" s="66"/>
      <c r="P777" s="58"/>
      <c r="Q777" s="66"/>
      <c r="R777" s="58"/>
      <c r="S777" s="158"/>
      <c r="T777" s="380"/>
      <c r="U777" s="381"/>
      <c r="V777" s="647"/>
      <c r="W777" s="648"/>
      <c r="X777" s="647"/>
      <c r="Y777" s="382"/>
      <c r="Z777" s="367"/>
    </row>
    <row r="778" spans="2:26" ht="21.75" customHeight="1" x14ac:dyDescent="0.15">
      <c r="B778" s="181">
        <v>203</v>
      </c>
      <c r="C778" s="693"/>
      <c r="D778" s="693"/>
      <c r="E778" s="693"/>
      <c r="F778" s="63"/>
      <c r="G778" s="57"/>
      <c r="H778" s="613"/>
      <c r="I778" s="613"/>
      <c r="J778" s="63"/>
      <c r="K778" s="57"/>
      <c r="L778" s="613"/>
      <c r="M778" s="613"/>
      <c r="N778" s="678">
        <v>0</v>
      </c>
      <c r="O778" s="66"/>
      <c r="P778" s="58"/>
      <c r="Q778" s="66"/>
      <c r="R778" s="58"/>
      <c r="S778" s="158"/>
      <c r="T778" s="380"/>
      <c r="U778" s="381"/>
      <c r="V778" s="647"/>
      <c r="W778" s="648"/>
      <c r="X778" s="647"/>
      <c r="Y778" s="382"/>
      <c r="Z778" s="367"/>
    </row>
    <row r="779" spans="2:26" ht="21.75" customHeight="1" x14ac:dyDescent="0.15">
      <c r="B779" s="181">
        <v>204</v>
      </c>
      <c r="C779" s="693"/>
      <c r="D779" s="693"/>
      <c r="E779" s="693"/>
      <c r="F779" s="63"/>
      <c r="G779" s="57"/>
      <c r="H779" s="613"/>
      <c r="I779" s="613"/>
      <c r="J779" s="63"/>
      <c r="K779" s="57"/>
      <c r="L779" s="613"/>
      <c r="M779" s="613"/>
      <c r="N779" s="678">
        <v>0</v>
      </c>
      <c r="O779" s="66"/>
      <c r="P779" s="58"/>
      <c r="Q779" s="66"/>
      <c r="R779" s="58"/>
      <c r="S779" s="158"/>
      <c r="T779" s="380"/>
      <c r="U779" s="381"/>
      <c r="V779" s="647"/>
      <c r="W779" s="648"/>
      <c r="X779" s="647"/>
      <c r="Y779" s="382"/>
      <c r="Z779" s="367"/>
    </row>
    <row r="780" spans="2:26" ht="21.75" customHeight="1" x14ac:dyDescent="0.15">
      <c r="B780" s="181">
        <v>205</v>
      </c>
      <c r="C780" s="693"/>
      <c r="D780" s="693"/>
      <c r="E780" s="693"/>
      <c r="F780" s="63"/>
      <c r="G780" s="57"/>
      <c r="H780" s="614"/>
      <c r="I780" s="614"/>
      <c r="J780" s="63"/>
      <c r="K780" s="57"/>
      <c r="L780" s="614"/>
      <c r="M780" s="614"/>
      <c r="N780" s="678">
        <v>0</v>
      </c>
      <c r="O780" s="66"/>
      <c r="P780" s="58"/>
      <c r="Q780" s="66"/>
      <c r="R780" s="58"/>
      <c r="S780" s="158"/>
      <c r="T780" s="380"/>
      <c r="U780" s="381"/>
      <c r="V780" s="647"/>
      <c r="W780" s="648"/>
      <c r="X780" s="647"/>
      <c r="Y780" s="382"/>
      <c r="Z780" s="367"/>
    </row>
    <row r="781" spans="2:26" ht="21.75" customHeight="1" x14ac:dyDescent="0.15">
      <c r="B781" s="181">
        <v>206</v>
      </c>
      <c r="C781" s="693"/>
      <c r="D781" s="693"/>
      <c r="E781" s="693"/>
      <c r="F781" s="64"/>
      <c r="G781" s="57"/>
      <c r="H781" s="613"/>
      <c r="I781" s="613"/>
      <c r="J781" s="64"/>
      <c r="K781" s="57"/>
      <c r="L781" s="613"/>
      <c r="M781" s="613"/>
      <c r="N781" s="678">
        <v>0</v>
      </c>
      <c r="O781" s="66"/>
      <c r="P781" s="58"/>
      <c r="Q781" s="66"/>
      <c r="R781" s="58"/>
      <c r="S781" s="158"/>
      <c r="T781" s="380"/>
      <c r="U781" s="381"/>
      <c r="V781" s="647"/>
      <c r="W781" s="648"/>
      <c r="X781" s="647"/>
      <c r="Y781" s="382"/>
      <c r="Z781" s="367"/>
    </row>
    <row r="782" spans="2:26" ht="21.75" customHeight="1" x14ac:dyDescent="0.15">
      <c r="B782" s="181">
        <v>207</v>
      </c>
      <c r="C782" s="693"/>
      <c r="D782" s="693"/>
      <c r="E782" s="693"/>
      <c r="F782" s="63"/>
      <c r="G782" s="57"/>
      <c r="H782" s="613"/>
      <c r="I782" s="613"/>
      <c r="J782" s="63"/>
      <c r="K782" s="57"/>
      <c r="L782" s="613"/>
      <c r="M782" s="613"/>
      <c r="N782" s="678">
        <v>0</v>
      </c>
      <c r="O782" s="66"/>
      <c r="P782" s="58"/>
      <c r="Q782" s="66"/>
      <c r="R782" s="58"/>
      <c r="S782" s="158"/>
      <c r="T782" s="380"/>
      <c r="U782" s="381"/>
      <c r="V782" s="647"/>
      <c r="W782" s="648"/>
      <c r="X782" s="647"/>
      <c r="Y782" s="382"/>
      <c r="Z782" s="367"/>
    </row>
    <row r="783" spans="2:26" ht="21.75" customHeight="1" x14ac:dyDescent="0.15">
      <c r="B783" s="181">
        <v>208</v>
      </c>
      <c r="C783" s="693"/>
      <c r="D783" s="693"/>
      <c r="E783" s="693"/>
      <c r="F783" s="63"/>
      <c r="G783" s="57"/>
      <c r="H783" s="613"/>
      <c r="I783" s="613"/>
      <c r="J783" s="63"/>
      <c r="K783" s="57"/>
      <c r="L783" s="613"/>
      <c r="M783" s="613"/>
      <c r="N783" s="678">
        <v>0</v>
      </c>
      <c r="O783" s="66"/>
      <c r="P783" s="58"/>
      <c r="Q783" s="66"/>
      <c r="R783" s="58"/>
      <c r="S783" s="158"/>
      <c r="T783" s="380"/>
      <c r="U783" s="381"/>
      <c r="V783" s="647"/>
      <c r="W783" s="648"/>
      <c r="X783" s="647"/>
      <c r="Y783" s="382"/>
      <c r="Z783" s="367"/>
    </row>
    <row r="784" spans="2:26" ht="21.75" customHeight="1" x14ac:dyDescent="0.15">
      <c r="B784" s="181">
        <v>209</v>
      </c>
      <c r="C784" s="693"/>
      <c r="D784" s="693"/>
      <c r="E784" s="693"/>
      <c r="F784" s="63"/>
      <c r="G784" s="57"/>
      <c r="H784" s="613"/>
      <c r="I784" s="613"/>
      <c r="J784" s="63"/>
      <c r="K784" s="57"/>
      <c r="L784" s="613"/>
      <c r="M784" s="613"/>
      <c r="N784" s="678">
        <v>0</v>
      </c>
      <c r="O784" s="66"/>
      <c r="P784" s="58"/>
      <c r="Q784" s="66"/>
      <c r="R784" s="58"/>
      <c r="S784" s="158"/>
      <c r="T784" s="380"/>
      <c r="U784" s="381"/>
      <c r="V784" s="647"/>
      <c r="W784" s="648"/>
      <c r="X784" s="647"/>
      <c r="Y784" s="382"/>
      <c r="Z784" s="367"/>
    </row>
    <row r="785" spans="2:26" ht="21.75" customHeight="1" x14ac:dyDescent="0.15">
      <c r="B785" s="177">
        <v>210</v>
      </c>
      <c r="C785" s="694"/>
      <c r="D785" s="694"/>
      <c r="E785" s="694"/>
      <c r="F785" s="78"/>
      <c r="G785" s="78"/>
      <c r="H785" s="611"/>
      <c r="I785" s="611"/>
      <c r="J785" s="78"/>
      <c r="K785" s="78"/>
      <c r="L785" s="611"/>
      <c r="M785" s="611"/>
      <c r="N785" s="678">
        <v>0</v>
      </c>
      <c r="O785" s="70"/>
      <c r="P785" s="67"/>
      <c r="Q785" s="70"/>
      <c r="R785" s="67"/>
      <c r="S785" s="192"/>
      <c r="T785" s="380"/>
      <c r="U785" s="381"/>
      <c r="V785" s="647"/>
      <c r="W785" s="648"/>
      <c r="X785" s="647"/>
      <c r="Y785" s="382"/>
      <c r="Z785" s="367"/>
    </row>
    <row r="786" spans="2:26" ht="21.75" customHeight="1" x14ac:dyDescent="0.15">
      <c r="B786" s="181">
        <v>211</v>
      </c>
      <c r="C786" s="693"/>
      <c r="D786" s="693"/>
      <c r="E786" s="693"/>
      <c r="F786" s="63"/>
      <c r="G786" s="57"/>
      <c r="H786" s="613"/>
      <c r="I786" s="613"/>
      <c r="J786" s="63"/>
      <c r="K786" s="57"/>
      <c r="L786" s="613"/>
      <c r="M786" s="613"/>
      <c r="N786" s="678">
        <v>0</v>
      </c>
      <c r="O786" s="66"/>
      <c r="P786" s="58"/>
      <c r="Q786" s="66"/>
      <c r="R786" s="58"/>
      <c r="S786" s="158"/>
      <c r="T786" s="380"/>
      <c r="U786" s="381"/>
      <c r="V786" s="647"/>
      <c r="W786" s="648"/>
      <c r="X786" s="647"/>
      <c r="Y786" s="382"/>
      <c r="Z786" s="367"/>
    </row>
    <row r="787" spans="2:26" ht="21.75" customHeight="1" x14ac:dyDescent="0.15">
      <c r="B787" s="181">
        <v>212</v>
      </c>
      <c r="C787" s="693"/>
      <c r="D787" s="693"/>
      <c r="E787" s="693"/>
      <c r="F787" s="63"/>
      <c r="G787" s="57"/>
      <c r="H787" s="613"/>
      <c r="I787" s="613"/>
      <c r="J787" s="63"/>
      <c r="K787" s="57"/>
      <c r="L787" s="613"/>
      <c r="M787" s="613"/>
      <c r="N787" s="678">
        <v>0</v>
      </c>
      <c r="O787" s="66"/>
      <c r="P787" s="58"/>
      <c r="Q787" s="66"/>
      <c r="R787" s="58"/>
      <c r="S787" s="158"/>
      <c r="T787" s="380"/>
      <c r="U787" s="381"/>
      <c r="V787" s="647"/>
      <c r="W787" s="648"/>
      <c r="X787" s="647"/>
      <c r="Y787" s="382"/>
      <c r="Z787" s="367"/>
    </row>
    <row r="788" spans="2:26" ht="21.75" customHeight="1" x14ac:dyDescent="0.15">
      <c r="B788" s="181">
        <v>213</v>
      </c>
      <c r="C788" s="693"/>
      <c r="D788" s="693"/>
      <c r="E788" s="693"/>
      <c r="F788" s="63"/>
      <c r="G788" s="57"/>
      <c r="H788" s="613"/>
      <c r="I788" s="613"/>
      <c r="J788" s="63"/>
      <c r="K788" s="57"/>
      <c r="L788" s="613"/>
      <c r="M788" s="613"/>
      <c r="N788" s="678">
        <v>0</v>
      </c>
      <c r="O788" s="66"/>
      <c r="P788" s="58"/>
      <c r="Q788" s="66"/>
      <c r="R788" s="58"/>
      <c r="S788" s="158"/>
      <c r="T788" s="380"/>
      <c r="U788" s="381"/>
      <c r="V788" s="647"/>
      <c r="W788" s="648"/>
      <c r="X788" s="647"/>
      <c r="Y788" s="382"/>
      <c r="Z788" s="367"/>
    </row>
    <row r="789" spans="2:26" ht="21.75" customHeight="1" x14ac:dyDescent="0.15">
      <c r="B789" s="181">
        <v>214</v>
      </c>
      <c r="C789" s="693"/>
      <c r="D789" s="693"/>
      <c r="E789" s="693"/>
      <c r="F789" s="63"/>
      <c r="G789" s="57"/>
      <c r="H789" s="613"/>
      <c r="I789" s="613"/>
      <c r="J789" s="63"/>
      <c r="K789" s="57"/>
      <c r="L789" s="613"/>
      <c r="M789" s="613"/>
      <c r="N789" s="678">
        <v>0</v>
      </c>
      <c r="O789" s="66"/>
      <c r="P789" s="58"/>
      <c r="Q789" s="66"/>
      <c r="R789" s="58"/>
      <c r="S789" s="158"/>
      <c r="T789" s="380"/>
      <c r="U789" s="381"/>
      <c r="V789" s="647"/>
      <c r="W789" s="648"/>
      <c r="X789" s="647"/>
      <c r="Y789" s="382"/>
      <c r="Z789" s="367"/>
    </row>
    <row r="790" spans="2:26" ht="21.75" customHeight="1" x14ac:dyDescent="0.15">
      <c r="B790" s="181">
        <v>215</v>
      </c>
      <c r="C790" s="693"/>
      <c r="D790" s="693"/>
      <c r="E790" s="693"/>
      <c r="F790" s="63"/>
      <c r="G790" s="57"/>
      <c r="H790" s="614"/>
      <c r="I790" s="614"/>
      <c r="J790" s="63"/>
      <c r="K790" s="57"/>
      <c r="L790" s="614"/>
      <c r="M790" s="614"/>
      <c r="N790" s="678">
        <v>0</v>
      </c>
      <c r="O790" s="66"/>
      <c r="P790" s="58"/>
      <c r="Q790" s="66"/>
      <c r="R790" s="58"/>
      <c r="S790" s="158"/>
      <c r="T790" s="380"/>
      <c r="U790" s="381"/>
      <c r="V790" s="647"/>
      <c r="W790" s="648"/>
      <c r="X790" s="647"/>
      <c r="Y790" s="382"/>
      <c r="Z790" s="367"/>
    </row>
    <row r="791" spans="2:26" ht="21.75" customHeight="1" x14ac:dyDescent="0.15">
      <c r="B791" s="181">
        <v>216</v>
      </c>
      <c r="C791" s="693"/>
      <c r="D791" s="693"/>
      <c r="E791" s="693"/>
      <c r="F791" s="64"/>
      <c r="G791" s="57"/>
      <c r="H791" s="613"/>
      <c r="I791" s="613"/>
      <c r="J791" s="64"/>
      <c r="K791" s="57"/>
      <c r="L791" s="613"/>
      <c r="M791" s="613"/>
      <c r="N791" s="678">
        <v>0</v>
      </c>
      <c r="O791" s="66"/>
      <c r="P791" s="58"/>
      <c r="Q791" s="66"/>
      <c r="R791" s="58"/>
      <c r="S791" s="158"/>
      <c r="T791" s="380"/>
      <c r="U791" s="381"/>
      <c r="V791" s="647"/>
      <c r="W791" s="648"/>
      <c r="X791" s="647"/>
      <c r="Y791" s="382"/>
      <c r="Z791" s="367"/>
    </row>
    <row r="792" spans="2:26" ht="21.75" customHeight="1" x14ac:dyDescent="0.15">
      <c r="B792" s="181">
        <v>217</v>
      </c>
      <c r="C792" s="693"/>
      <c r="D792" s="693"/>
      <c r="E792" s="693"/>
      <c r="F792" s="63"/>
      <c r="G792" s="57"/>
      <c r="H792" s="613"/>
      <c r="I792" s="613"/>
      <c r="J792" s="63"/>
      <c r="K792" s="57"/>
      <c r="L792" s="613"/>
      <c r="M792" s="613"/>
      <c r="N792" s="678">
        <v>0</v>
      </c>
      <c r="O792" s="66"/>
      <c r="P792" s="165"/>
      <c r="Q792" s="66"/>
      <c r="R792" s="165"/>
      <c r="S792" s="158"/>
      <c r="T792" s="380"/>
      <c r="U792" s="381"/>
      <c r="V792" s="647"/>
      <c r="W792" s="648"/>
      <c r="X792" s="647"/>
      <c r="Y792" s="382"/>
      <c r="Z792" s="367"/>
    </row>
    <row r="793" spans="2:26" ht="21.75" customHeight="1" x14ac:dyDescent="0.15">
      <c r="B793" s="181">
        <v>218</v>
      </c>
      <c r="C793" s="693"/>
      <c r="D793" s="693"/>
      <c r="E793" s="693"/>
      <c r="F793" s="63"/>
      <c r="G793" s="57"/>
      <c r="H793" s="613"/>
      <c r="I793" s="613"/>
      <c r="J793" s="63"/>
      <c r="K793" s="57"/>
      <c r="L793" s="613"/>
      <c r="M793" s="613"/>
      <c r="N793" s="678">
        <v>0</v>
      </c>
      <c r="O793" s="66"/>
      <c r="P793" s="58"/>
      <c r="Q793" s="66"/>
      <c r="R793" s="58"/>
      <c r="S793" s="158"/>
      <c r="T793" s="380"/>
      <c r="U793" s="381"/>
      <c r="V793" s="646"/>
      <c r="W793" s="645"/>
      <c r="X793" s="647"/>
      <c r="Y793" s="382"/>
      <c r="Z793" s="367"/>
    </row>
    <row r="794" spans="2:26" ht="21.75" customHeight="1" x14ac:dyDescent="0.15">
      <c r="B794" s="181">
        <v>219</v>
      </c>
      <c r="C794" s="693"/>
      <c r="D794" s="693"/>
      <c r="E794" s="693"/>
      <c r="F794" s="63"/>
      <c r="G794" s="57"/>
      <c r="H794" s="613"/>
      <c r="I794" s="613"/>
      <c r="J794" s="63"/>
      <c r="K794" s="57"/>
      <c r="L794" s="613"/>
      <c r="M794" s="613"/>
      <c r="N794" s="678">
        <v>0</v>
      </c>
      <c r="O794" s="66"/>
      <c r="P794" s="58"/>
      <c r="Q794" s="66"/>
      <c r="R794" s="58"/>
      <c r="S794" s="158"/>
      <c r="T794" s="380"/>
      <c r="U794" s="381"/>
      <c r="V794" s="646"/>
      <c r="W794" s="645"/>
      <c r="X794" s="647"/>
      <c r="Y794" s="382"/>
      <c r="Z794" s="367"/>
    </row>
    <row r="795" spans="2:26" ht="21.75" customHeight="1" x14ac:dyDescent="0.15">
      <c r="B795" s="193">
        <v>220</v>
      </c>
      <c r="C795" s="695"/>
      <c r="D795" s="695"/>
      <c r="E795" s="695"/>
      <c r="F795" s="105"/>
      <c r="G795" s="111"/>
      <c r="H795" s="615"/>
      <c r="I795" s="615"/>
      <c r="J795" s="105"/>
      <c r="K795" s="111"/>
      <c r="L795" s="615"/>
      <c r="M795" s="615"/>
      <c r="N795" s="623">
        <v>0</v>
      </c>
      <c r="O795" s="265"/>
      <c r="P795" s="68"/>
      <c r="Q795" s="265"/>
      <c r="R795" s="68"/>
      <c r="S795" s="195"/>
      <c r="T795" s="380"/>
      <c r="U795" s="381"/>
      <c r="V795" s="649"/>
      <c r="W795" s="650"/>
      <c r="X795" s="647"/>
      <c r="Y795" s="382"/>
    </row>
    <row r="796" spans="2:26" ht="21.75" customHeight="1" x14ac:dyDescent="0.15">
      <c r="B796" s="196">
        <v>221</v>
      </c>
      <c r="C796" s="696"/>
      <c r="D796" s="696"/>
      <c r="E796" s="696"/>
      <c r="F796" s="99"/>
      <c r="G796" s="97"/>
      <c r="H796" s="617"/>
      <c r="I796" s="617"/>
      <c r="J796" s="99"/>
      <c r="K796" s="97"/>
      <c r="L796" s="617"/>
      <c r="M796" s="617"/>
      <c r="N796" s="627">
        <v>0</v>
      </c>
      <c r="O796" s="291"/>
      <c r="P796" s="69"/>
      <c r="Q796" s="291"/>
      <c r="R796" s="69"/>
      <c r="S796" s="116"/>
      <c r="T796" s="380"/>
      <c r="U796" s="381"/>
      <c r="V796" s="647"/>
      <c r="W796" s="648"/>
      <c r="X796" s="647"/>
      <c r="Y796" s="382"/>
    </row>
    <row r="797" spans="2:26" ht="21.75" customHeight="1" x14ac:dyDescent="0.15">
      <c r="B797" s="181">
        <v>222</v>
      </c>
      <c r="C797" s="693"/>
      <c r="D797" s="693"/>
      <c r="E797" s="693"/>
      <c r="F797" s="63"/>
      <c r="G797" s="57"/>
      <c r="H797" s="613"/>
      <c r="I797" s="613"/>
      <c r="J797" s="63"/>
      <c r="K797" s="57"/>
      <c r="L797" s="613"/>
      <c r="M797" s="613"/>
      <c r="N797" s="678">
        <v>0</v>
      </c>
      <c r="O797" s="66"/>
      <c r="P797" s="58"/>
      <c r="Q797" s="66"/>
      <c r="R797" s="58"/>
      <c r="S797" s="158"/>
      <c r="T797" s="380"/>
      <c r="U797" s="381"/>
      <c r="V797" s="647"/>
      <c r="W797" s="648"/>
      <c r="X797" s="647"/>
      <c r="Y797" s="382"/>
    </row>
    <row r="798" spans="2:26" ht="21.75" customHeight="1" x14ac:dyDescent="0.15">
      <c r="B798" s="181">
        <v>223</v>
      </c>
      <c r="C798" s="693"/>
      <c r="D798" s="693"/>
      <c r="E798" s="693"/>
      <c r="F798" s="63"/>
      <c r="G798" s="57"/>
      <c r="H798" s="613"/>
      <c r="I798" s="613"/>
      <c r="J798" s="63"/>
      <c r="K798" s="57"/>
      <c r="L798" s="613"/>
      <c r="M798" s="613"/>
      <c r="N798" s="678">
        <v>0</v>
      </c>
      <c r="O798" s="66"/>
      <c r="P798" s="58"/>
      <c r="Q798" s="66"/>
      <c r="R798" s="58"/>
      <c r="S798" s="158"/>
      <c r="T798" s="380"/>
      <c r="U798" s="381"/>
      <c r="V798" s="647"/>
      <c r="W798" s="648"/>
      <c r="X798" s="647"/>
      <c r="Y798" s="382"/>
    </row>
    <row r="799" spans="2:26" ht="21.75" customHeight="1" x14ac:dyDescent="0.15">
      <c r="B799" s="181">
        <v>224</v>
      </c>
      <c r="C799" s="693"/>
      <c r="D799" s="693"/>
      <c r="E799" s="693"/>
      <c r="F799" s="63"/>
      <c r="G799" s="57"/>
      <c r="H799" s="613"/>
      <c r="I799" s="613"/>
      <c r="J799" s="63"/>
      <c r="K799" s="57"/>
      <c r="L799" s="613"/>
      <c r="M799" s="613"/>
      <c r="N799" s="678">
        <v>0</v>
      </c>
      <c r="O799" s="66"/>
      <c r="P799" s="58"/>
      <c r="Q799" s="66"/>
      <c r="R799" s="58"/>
      <c r="S799" s="158"/>
      <c r="T799" s="380"/>
      <c r="U799" s="381"/>
      <c r="V799" s="647"/>
      <c r="W799" s="648"/>
      <c r="X799" s="647"/>
      <c r="Y799" s="382"/>
    </row>
    <row r="800" spans="2:26" ht="21.75" customHeight="1" x14ac:dyDescent="0.15">
      <c r="B800" s="181">
        <v>225</v>
      </c>
      <c r="C800" s="693"/>
      <c r="D800" s="693"/>
      <c r="E800" s="693"/>
      <c r="F800" s="63"/>
      <c r="G800" s="57"/>
      <c r="H800" s="613"/>
      <c r="I800" s="613"/>
      <c r="J800" s="63"/>
      <c r="K800" s="57"/>
      <c r="L800" s="613"/>
      <c r="M800" s="613"/>
      <c r="N800" s="678">
        <v>0</v>
      </c>
      <c r="O800" s="66"/>
      <c r="P800" s="58"/>
      <c r="Q800" s="66"/>
      <c r="R800" s="58"/>
      <c r="S800" s="158"/>
      <c r="T800" s="380"/>
      <c r="U800" s="381"/>
      <c r="V800" s="647"/>
      <c r="W800" s="648"/>
      <c r="X800" s="647"/>
      <c r="Y800" s="382"/>
    </row>
    <row r="801" spans="2:25" ht="21.75" customHeight="1" x14ac:dyDescent="0.15">
      <c r="B801" s="181">
        <v>226</v>
      </c>
      <c r="C801" s="693"/>
      <c r="D801" s="693"/>
      <c r="E801" s="693"/>
      <c r="F801" s="63"/>
      <c r="G801" s="57"/>
      <c r="H801" s="613"/>
      <c r="I801" s="613"/>
      <c r="J801" s="63"/>
      <c r="K801" s="57"/>
      <c r="L801" s="613"/>
      <c r="M801" s="613"/>
      <c r="N801" s="678">
        <v>0</v>
      </c>
      <c r="O801" s="66"/>
      <c r="P801" s="58"/>
      <c r="Q801" s="66"/>
      <c r="R801" s="58"/>
      <c r="S801" s="158"/>
      <c r="T801" s="380"/>
      <c r="U801" s="381"/>
      <c r="V801" s="647"/>
      <c r="W801" s="648"/>
      <c r="X801" s="647"/>
      <c r="Y801" s="382"/>
    </row>
    <row r="802" spans="2:25" ht="21.75" customHeight="1" x14ac:dyDescent="0.15">
      <c r="B802" s="182">
        <v>227</v>
      </c>
      <c r="C802" s="697"/>
      <c r="D802" s="697"/>
      <c r="E802" s="697"/>
      <c r="F802" s="63"/>
      <c r="G802" s="57"/>
      <c r="H802" s="613"/>
      <c r="I802" s="613"/>
      <c r="J802" s="63"/>
      <c r="K802" s="57"/>
      <c r="L802" s="613"/>
      <c r="M802" s="613"/>
      <c r="N802" s="678">
        <v>0</v>
      </c>
      <c r="O802" s="66"/>
      <c r="P802" s="58"/>
      <c r="Q802" s="66"/>
      <c r="R802" s="58"/>
      <c r="S802" s="158"/>
      <c r="T802" s="380"/>
      <c r="U802" s="381"/>
      <c r="V802" s="647"/>
      <c r="W802" s="648"/>
      <c r="X802" s="647"/>
      <c r="Y802" s="382"/>
    </row>
    <row r="803" spans="2:25" ht="21.75" customHeight="1" x14ac:dyDescent="0.15">
      <c r="B803" s="182">
        <v>228</v>
      </c>
      <c r="C803" s="697"/>
      <c r="D803" s="697"/>
      <c r="E803" s="697"/>
      <c r="F803" s="63"/>
      <c r="G803" s="57"/>
      <c r="H803" s="613"/>
      <c r="I803" s="613"/>
      <c r="J803" s="63"/>
      <c r="K803" s="57"/>
      <c r="L803" s="613"/>
      <c r="M803" s="613"/>
      <c r="N803" s="678">
        <v>0</v>
      </c>
      <c r="O803" s="66"/>
      <c r="P803" s="58"/>
      <c r="Q803" s="66"/>
      <c r="R803" s="58"/>
      <c r="S803" s="158"/>
      <c r="T803" s="380"/>
      <c r="U803" s="381"/>
      <c r="V803" s="647"/>
      <c r="W803" s="648"/>
      <c r="X803" s="647"/>
      <c r="Y803" s="382"/>
    </row>
    <row r="804" spans="2:25" ht="21.75" customHeight="1" x14ac:dyDescent="0.15">
      <c r="B804" s="182">
        <v>229</v>
      </c>
      <c r="C804" s="697"/>
      <c r="D804" s="697"/>
      <c r="E804" s="697"/>
      <c r="F804" s="63"/>
      <c r="G804" s="57"/>
      <c r="H804" s="613"/>
      <c r="I804" s="613"/>
      <c r="J804" s="63"/>
      <c r="K804" s="57"/>
      <c r="L804" s="613"/>
      <c r="M804" s="613"/>
      <c r="N804" s="678">
        <v>0</v>
      </c>
      <c r="O804" s="66"/>
      <c r="P804" s="58"/>
      <c r="Q804" s="66"/>
      <c r="R804" s="58"/>
      <c r="S804" s="158"/>
      <c r="T804" s="380"/>
      <c r="U804" s="381"/>
      <c r="V804" s="647"/>
      <c r="W804" s="648"/>
      <c r="X804" s="647"/>
      <c r="Y804" s="382"/>
    </row>
    <row r="805" spans="2:25" ht="21.75" customHeight="1" x14ac:dyDescent="0.15">
      <c r="B805" s="181">
        <v>230</v>
      </c>
      <c r="C805" s="693"/>
      <c r="D805" s="693"/>
      <c r="E805" s="693"/>
      <c r="F805" s="63"/>
      <c r="G805" s="57"/>
      <c r="H805" s="613"/>
      <c r="I805" s="613"/>
      <c r="J805" s="63"/>
      <c r="K805" s="57"/>
      <c r="L805" s="613"/>
      <c r="M805" s="613"/>
      <c r="N805" s="678">
        <v>0</v>
      </c>
      <c r="O805" s="66"/>
      <c r="P805" s="58"/>
      <c r="Q805" s="66"/>
      <c r="R805" s="58"/>
      <c r="S805" s="158"/>
      <c r="T805" s="380"/>
      <c r="U805" s="381"/>
      <c r="V805" s="647"/>
      <c r="W805" s="648"/>
      <c r="X805" s="647"/>
      <c r="Y805" s="382"/>
    </row>
    <row r="806" spans="2:25" ht="21.75" customHeight="1" x14ac:dyDescent="0.15">
      <c r="B806" s="181">
        <v>231</v>
      </c>
      <c r="C806" s="693"/>
      <c r="D806" s="693"/>
      <c r="E806" s="693"/>
      <c r="F806" s="63"/>
      <c r="G806" s="57"/>
      <c r="H806" s="613"/>
      <c r="I806" s="613"/>
      <c r="J806" s="63"/>
      <c r="K806" s="57"/>
      <c r="L806" s="613"/>
      <c r="M806" s="613"/>
      <c r="N806" s="678">
        <v>0</v>
      </c>
      <c r="O806" s="66"/>
      <c r="P806" s="58"/>
      <c r="Q806" s="66"/>
      <c r="R806" s="58"/>
      <c r="S806" s="158"/>
      <c r="T806" s="380"/>
      <c r="U806" s="381"/>
      <c r="V806" s="647"/>
      <c r="W806" s="648"/>
      <c r="X806" s="647"/>
      <c r="Y806" s="382"/>
    </row>
    <row r="807" spans="2:25" ht="21.75" customHeight="1" x14ac:dyDescent="0.15">
      <c r="B807" s="181">
        <v>232</v>
      </c>
      <c r="C807" s="693"/>
      <c r="D807" s="693"/>
      <c r="E807" s="693"/>
      <c r="F807" s="63"/>
      <c r="G807" s="57"/>
      <c r="H807" s="613"/>
      <c r="I807" s="613"/>
      <c r="J807" s="63"/>
      <c r="K807" s="57"/>
      <c r="L807" s="613"/>
      <c r="M807" s="613"/>
      <c r="N807" s="678">
        <v>0</v>
      </c>
      <c r="O807" s="66"/>
      <c r="P807" s="58"/>
      <c r="Q807" s="66"/>
      <c r="R807" s="58"/>
      <c r="S807" s="158"/>
      <c r="T807" s="380"/>
      <c r="U807" s="381"/>
      <c r="V807" s="647"/>
      <c r="W807" s="648"/>
      <c r="X807" s="647"/>
      <c r="Y807" s="382"/>
    </row>
    <row r="808" spans="2:25" ht="21.75" customHeight="1" x14ac:dyDescent="0.15">
      <c r="B808" s="177">
        <v>233</v>
      </c>
      <c r="C808" s="694"/>
      <c r="D808" s="694"/>
      <c r="E808" s="694"/>
      <c r="F808" s="78"/>
      <c r="G808" s="78"/>
      <c r="H808" s="611"/>
      <c r="I808" s="611"/>
      <c r="J808" s="78"/>
      <c r="K808" s="78"/>
      <c r="L808" s="611"/>
      <c r="M808" s="611"/>
      <c r="N808" s="678">
        <v>0</v>
      </c>
      <c r="O808" s="70"/>
      <c r="P808" s="67"/>
      <c r="Q808" s="70"/>
      <c r="R808" s="67"/>
      <c r="S808" s="192"/>
      <c r="T808" s="380"/>
      <c r="U808" s="381"/>
      <c r="V808" s="647"/>
      <c r="W808" s="648"/>
      <c r="X808" s="647"/>
      <c r="Y808" s="382"/>
    </row>
    <row r="809" spans="2:25" ht="21.75" customHeight="1" x14ac:dyDescent="0.15">
      <c r="B809" s="181">
        <v>234</v>
      </c>
      <c r="C809" s="693"/>
      <c r="D809" s="693"/>
      <c r="E809" s="693"/>
      <c r="F809" s="63"/>
      <c r="G809" s="57"/>
      <c r="H809" s="613"/>
      <c r="I809" s="613"/>
      <c r="J809" s="63"/>
      <c r="K809" s="57"/>
      <c r="L809" s="613"/>
      <c r="M809" s="613"/>
      <c r="N809" s="678">
        <v>0</v>
      </c>
      <c r="O809" s="66"/>
      <c r="P809" s="58"/>
      <c r="Q809" s="66"/>
      <c r="R809" s="58"/>
      <c r="S809" s="158"/>
      <c r="T809" s="380"/>
      <c r="U809" s="381"/>
      <c r="V809" s="647"/>
      <c r="W809" s="648"/>
      <c r="X809" s="647"/>
      <c r="Y809" s="382"/>
    </row>
    <row r="810" spans="2:25" ht="21.75" customHeight="1" x14ac:dyDescent="0.15">
      <c r="B810" s="181">
        <v>235</v>
      </c>
      <c r="C810" s="693"/>
      <c r="D810" s="693"/>
      <c r="E810" s="693"/>
      <c r="F810" s="63"/>
      <c r="G810" s="57"/>
      <c r="H810" s="613"/>
      <c r="I810" s="613"/>
      <c r="J810" s="63"/>
      <c r="K810" s="57"/>
      <c r="L810" s="613"/>
      <c r="M810" s="613"/>
      <c r="N810" s="678">
        <v>0</v>
      </c>
      <c r="O810" s="66"/>
      <c r="P810" s="58"/>
      <c r="Q810" s="66"/>
      <c r="R810" s="58"/>
      <c r="S810" s="158"/>
      <c r="T810" s="380"/>
      <c r="U810" s="381"/>
      <c r="V810" s="647"/>
      <c r="W810" s="648"/>
      <c r="X810" s="647"/>
      <c r="Y810" s="382"/>
    </row>
    <row r="811" spans="2:25" ht="21.75" customHeight="1" x14ac:dyDescent="0.15">
      <c r="B811" s="181">
        <v>236</v>
      </c>
      <c r="C811" s="693"/>
      <c r="D811" s="693"/>
      <c r="E811" s="693"/>
      <c r="F811" s="63"/>
      <c r="G811" s="57"/>
      <c r="H811" s="614"/>
      <c r="I811" s="614"/>
      <c r="J811" s="63"/>
      <c r="K811" s="57"/>
      <c r="L811" s="614"/>
      <c r="M811" s="614"/>
      <c r="N811" s="678">
        <v>0</v>
      </c>
      <c r="O811" s="66"/>
      <c r="P811" s="58"/>
      <c r="Q811" s="66"/>
      <c r="R811" s="58"/>
      <c r="S811" s="158"/>
      <c r="T811" s="380"/>
      <c r="U811" s="381"/>
      <c r="V811" s="647"/>
      <c r="W811" s="648"/>
      <c r="X811" s="647"/>
      <c r="Y811" s="382"/>
    </row>
    <row r="812" spans="2:25" ht="21.75" customHeight="1" x14ac:dyDescent="0.15">
      <c r="B812" s="181">
        <v>237</v>
      </c>
      <c r="C812" s="693"/>
      <c r="D812" s="693"/>
      <c r="E812" s="693"/>
      <c r="F812" s="63"/>
      <c r="G812" s="57"/>
      <c r="H812" s="613"/>
      <c r="I812" s="613"/>
      <c r="J812" s="63"/>
      <c r="K812" s="57"/>
      <c r="L812" s="613"/>
      <c r="M812" s="613"/>
      <c r="N812" s="678">
        <v>0</v>
      </c>
      <c r="O812" s="66"/>
      <c r="P812" s="58"/>
      <c r="Q812" s="66"/>
      <c r="R812" s="58"/>
      <c r="S812" s="158"/>
      <c r="T812" s="380"/>
      <c r="U812" s="381"/>
      <c r="V812" s="647"/>
      <c r="W812" s="648"/>
      <c r="X812" s="647"/>
      <c r="Y812" s="382"/>
    </row>
    <row r="813" spans="2:25" ht="21.75" customHeight="1" x14ac:dyDescent="0.15">
      <c r="B813" s="181">
        <v>238</v>
      </c>
      <c r="C813" s="693"/>
      <c r="D813" s="693"/>
      <c r="E813" s="693"/>
      <c r="F813" s="63"/>
      <c r="G813" s="57"/>
      <c r="H813" s="614"/>
      <c r="I813" s="614"/>
      <c r="J813" s="63"/>
      <c r="K813" s="57"/>
      <c r="L813" s="614"/>
      <c r="M813" s="614"/>
      <c r="N813" s="678">
        <v>0</v>
      </c>
      <c r="O813" s="66"/>
      <c r="P813" s="58"/>
      <c r="Q813" s="66"/>
      <c r="R813" s="58"/>
      <c r="S813" s="158"/>
      <c r="T813" s="380"/>
      <c r="U813" s="381"/>
      <c r="V813" s="646"/>
      <c r="W813" s="645"/>
      <c r="X813" s="647"/>
      <c r="Y813" s="382"/>
    </row>
    <row r="814" spans="2:25" ht="21.75" customHeight="1" x14ac:dyDescent="0.15">
      <c r="B814" s="181">
        <v>239</v>
      </c>
      <c r="C814" s="693"/>
      <c r="D814" s="693"/>
      <c r="E814" s="693"/>
      <c r="F814" s="63"/>
      <c r="G814" s="57"/>
      <c r="H814" s="613"/>
      <c r="I814" s="613"/>
      <c r="J814" s="63"/>
      <c r="K814" s="57"/>
      <c r="L814" s="613"/>
      <c r="M814" s="613"/>
      <c r="N814" s="678">
        <v>0</v>
      </c>
      <c r="O814" s="66"/>
      <c r="P814" s="58"/>
      <c r="Q814" s="66"/>
      <c r="R814" s="58"/>
      <c r="S814" s="158"/>
      <c r="T814" s="380"/>
      <c r="U814" s="381"/>
      <c r="V814" s="646"/>
      <c r="W814" s="645"/>
      <c r="X814" s="647"/>
      <c r="Y814" s="382"/>
    </row>
    <row r="815" spans="2:25" ht="21.75" customHeight="1" x14ac:dyDescent="0.15">
      <c r="B815" s="193">
        <v>240</v>
      </c>
      <c r="C815" s="695"/>
      <c r="D815" s="695"/>
      <c r="E815" s="695"/>
      <c r="F815" s="105"/>
      <c r="G815" s="111"/>
      <c r="H815" s="618"/>
      <c r="I815" s="618"/>
      <c r="J815" s="105"/>
      <c r="K815" s="111"/>
      <c r="L815" s="618"/>
      <c r="M815" s="618"/>
      <c r="N815" s="623">
        <v>0</v>
      </c>
      <c r="O815" s="265"/>
      <c r="P815" s="68"/>
      <c r="Q815" s="265"/>
      <c r="R815" s="68"/>
      <c r="S815" s="195"/>
      <c r="T815" s="380"/>
      <c r="U815" s="381"/>
      <c r="V815" s="649"/>
      <c r="W815" s="650"/>
      <c r="X815" s="647"/>
      <c r="Y815" s="382"/>
    </row>
    <row r="816" spans="2:25" ht="21.75" customHeight="1" x14ac:dyDescent="0.15">
      <c r="B816" s="196">
        <v>241</v>
      </c>
      <c r="C816" s="696"/>
      <c r="D816" s="696"/>
      <c r="E816" s="696"/>
      <c r="F816" s="99"/>
      <c r="G816" s="97"/>
      <c r="H816" s="617"/>
      <c r="I816" s="617"/>
      <c r="J816" s="99"/>
      <c r="K816" s="97"/>
      <c r="L816" s="617"/>
      <c r="M816" s="617"/>
      <c r="N816" s="627">
        <v>0</v>
      </c>
      <c r="O816" s="291"/>
      <c r="P816" s="69"/>
      <c r="Q816" s="291"/>
      <c r="R816" s="69"/>
      <c r="S816" s="116"/>
      <c r="T816" s="380"/>
      <c r="U816" s="381"/>
      <c r="V816" s="647"/>
      <c r="W816" s="648"/>
      <c r="X816" s="647"/>
      <c r="Y816" s="382"/>
    </row>
    <row r="817" spans="2:25" ht="21.75" customHeight="1" x14ac:dyDescent="0.15">
      <c r="B817" s="181">
        <v>242</v>
      </c>
      <c r="C817" s="693"/>
      <c r="D817" s="693"/>
      <c r="E817" s="693"/>
      <c r="F817" s="63"/>
      <c r="G817" s="57"/>
      <c r="H817" s="613"/>
      <c r="I817" s="613"/>
      <c r="J817" s="63"/>
      <c r="K817" s="57"/>
      <c r="L817" s="613"/>
      <c r="M817" s="613"/>
      <c r="N817" s="678">
        <v>0</v>
      </c>
      <c r="O817" s="66"/>
      <c r="P817" s="58"/>
      <c r="Q817" s="66"/>
      <c r="R817" s="58"/>
      <c r="S817" s="158"/>
      <c r="T817" s="380"/>
      <c r="U817" s="381"/>
      <c r="V817" s="647"/>
      <c r="W817" s="648"/>
      <c r="X817" s="647"/>
      <c r="Y817" s="382"/>
    </row>
    <row r="818" spans="2:25" ht="21.75" customHeight="1" x14ac:dyDescent="0.15">
      <c r="B818" s="181">
        <v>243</v>
      </c>
      <c r="C818" s="693"/>
      <c r="D818" s="693"/>
      <c r="E818" s="693"/>
      <c r="F818" s="63"/>
      <c r="G818" s="57"/>
      <c r="H818" s="614"/>
      <c r="I818" s="614"/>
      <c r="J818" s="63"/>
      <c r="K818" s="57"/>
      <c r="L818" s="614"/>
      <c r="M818" s="614"/>
      <c r="N818" s="678">
        <v>0</v>
      </c>
      <c r="O818" s="66"/>
      <c r="P818" s="58"/>
      <c r="Q818" s="66"/>
      <c r="R818" s="58"/>
      <c r="S818" s="158"/>
      <c r="T818" s="380"/>
      <c r="U818" s="381"/>
      <c r="V818" s="647"/>
      <c r="W818" s="648"/>
      <c r="X818" s="647"/>
      <c r="Y818" s="382"/>
    </row>
    <row r="819" spans="2:25" ht="21.75" customHeight="1" x14ac:dyDescent="0.15">
      <c r="B819" s="181">
        <v>244</v>
      </c>
      <c r="C819" s="693"/>
      <c r="D819" s="693"/>
      <c r="E819" s="693"/>
      <c r="F819" s="63"/>
      <c r="G819" s="57"/>
      <c r="H819" s="613"/>
      <c r="I819" s="613"/>
      <c r="J819" s="63"/>
      <c r="K819" s="57"/>
      <c r="L819" s="613"/>
      <c r="M819" s="613"/>
      <c r="N819" s="678">
        <v>0</v>
      </c>
      <c r="O819" s="66"/>
      <c r="P819" s="58"/>
      <c r="Q819" s="66"/>
      <c r="R819" s="58"/>
      <c r="S819" s="158"/>
      <c r="T819" s="380"/>
      <c r="U819" s="381"/>
      <c r="V819" s="647"/>
      <c r="W819" s="648"/>
      <c r="X819" s="647"/>
      <c r="Y819" s="382"/>
    </row>
    <row r="820" spans="2:25" ht="21.75" customHeight="1" x14ac:dyDescent="0.15">
      <c r="B820" s="181">
        <v>245</v>
      </c>
      <c r="C820" s="693"/>
      <c r="D820" s="693"/>
      <c r="E820" s="693"/>
      <c r="F820" s="63"/>
      <c r="G820" s="57"/>
      <c r="H820" s="613"/>
      <c r="I820" s="613"/>
      <c r="J820" s="63"/>
      <c r="K820" s="57"/>
      <c r="L820" s="613"/>
      <c r="M820" s="613"/>
      <c r="N820" s="678">
        <v>0</v>
      </c>
      <c r="O820" s="66"/>
      <c r="P820" s="58"/>
      <c r="Q820" s="66"/>
      <c r="R820" s="58"/>
      <c r="S820" s="158"/>
      <c r="T820" s="380"/>
      <c r="U820" s="381"/>
      <c r="V820" s="647"/>
      <c r="W820" s="648"/>
      <c r="X820" s="647"/>
      <c r="Y820" s="382"/>
    </row>
    <row r="821" spans="2:25" ht="21.75" customHeight="1" x14ac:dyDescent="0.15">
      <c r="B821" s="181">
        <v>246</v>
      </c>
      <c r="C821" s="693"/>
      <c r="D821" s="693"/>
      <c r="E821" s="693"/>
      <c r="F821" s="63"/>
      <c r="G821" s="57"/>
      <c r="H821" s="613"/>
      <c r="I821" s="613"/>
      <c r="J821" s="63"/>
      <c r="K821" s="57"/>
      <c r="L821" s="613"/>
      <c r="M821" s="613"/>
      <c r="N821" s="678">
        <v>0</v>
      </c>
      <c r="O821" s="66"/>
      <c r="P821" s="58"/>
      <c r="Q821" s="66"/>
      <c r="R821" s="58"/>
      <c r="S821" s="158"/>
      <c r="T821" s="380"/>
      <c r="U821" s="381"/>
      <c r="V821" s="647"/>
      <c r="W821" s="648"/>
      <c r="X821" s="647"/>
      <c r="Y821" s="382"/>
    </row>
    <row r="822" spans="2:25" ht="21.75" customHeight="1" x14ac:dyDescent="0.15">
      <c r="B822" s="181">
        <v>247</v>
      </c>
      <c r="C822" s="693"/>
      <c r="D822" s="693"/>
      <c r="E822" s="693"/>
      <c r="F822" s="63"/>
      <c r="G822" s="57"/>
      <c r="H822" s="613"/>
      <c r="I822" s="613"/>
      <c r="J822" s="63"/>
      <c r="K822" s="57"/>
      <c r="L822" s="613"/>
      <c r="M822" s="613"/>
      <c r="N822" s="678">
        <v>0</v>
      </c>
      <c r="O822" s="66"/>
      <c r="P822" s="58"/>
      <c r="Q822" s="66"/>
      <c r="R822" s="58"/>
      <c r="S822" s="158"/>
      <c r="T822" s="380"/>
      <c r="U822" s="381"/>
      <c r="V822" s="647"/>
      <c r="W822" s="648"/>
      <c r="X822" s="647"/>
      <c r="Y822" s="382"/>
    </row>
    <row r="823" spans="2:25" ht="21.75" customHeight="1" x14ac:dyDescent="0.15">
      <c r="B823" s="181">
        <v>248</v>
      </c>
      <c r="C823" s="693"/>
      <c r="D823" s="693"/>
      <c r="E823" s="693"/>
      <c r="F823" s="63"/>
      <c r="G823" s="57"/>
      <c r="H823" s="613"/>
      <c r="I823" s="613"/>
      <c r="J823" s="63"/>
      <c r="K823" s="57"/>
      <c r="L823" s="613"/>
      <c r="M823" s="613"/>
      <c r="N823" s="678">
        <v>0</v>
      </c>
      <c r="O823" s="66"/>
      <c r="P823" s="58"/>
      <c r="Q823" s="66"/>
      <c r="R823" s="58"/>
      <c r="S823" s="158"/>
      <c r="T823" s="380"/>
      <c r="U823" s="381"/>
      <c r="V823" s="647"/>
      <c r="W823" s="648"/>
      <c r="X823" s="647"/>
      <c r="Y823" s="382"/>
    </row>
    <row r="824" spans="2:25" ht="21.75" customHeight="1" x14ac:dyDescent="0.15">
      <c r="B824" s="181">
        <v>249</v>
      </c>
      <c r="C824" s="693"/>
      <c r="D824" s="693"/>
      <c r="E824" s="693"/>
      <c r="F824" s="63"/>
      <c r="G824" s="57"/>
      <c r="H824" s="613"/>
      <c r="I824" s="613"/>
      <c r="J824" s="63"/>
      <c r="K824" s="57"/>
      <c r="L824" s="613"/>
      <c r="M824" s="613"/>
      <c r="N824" s="678">
        <v>0</v>
      </c>
      <c r="O824" s="66"/>
      <c r="P824" s="58"/>
      <c r="Q824" s="66"/>
      <c r="R824" s="58"/>
      <c r="S824" s="158"/>
      <c r="T824" s="380"/>
      <c r="U824" s="381"/>
      <c r="V824" s="647"/>
      <c r="W824" s="648"/>
      <c r="X824" s="647"/>
      <c r="Y824" s="382"/>
    </row>
    <row r="825" spans="2:25" ht="21.75" customHeight="1" x14ac:dyDescent="0.15">
      <c r="B825" s="181">
        <v>250</v>
      </c>
      <c r="C825" s="693"/>
      <c r="D825" s="693"/>
      <c r="E825" s="693"/>
      <c r="F825" s="63"/>
      <c r="G825" s="57"/>
      <c r="H825" s="613"/>
      <c r="I825" s="613"/>
      <c r="J825" s="63"/>
      <c r="K825" s="57"/>
      <c r="L825" s="613"/>
      <c r="M825" s="613"/>
      <c r="N825" s="678">
        <v>0</v>
      </c>
      <c r="O825" s="66"/>
      <c r="P825" s="58"/>
      <c r="Q825" s="66"/>
      <c r="R825" s="58"/>
      <c r="S825" s="158"/>
      <c r="T825" s="380"/>
      <c r="U825" s="381"/>
      <c r="V825" s="647"/>
      <c r="W825" s="648"/>
      <c r="X825" s="647"/>
      <c r="Y825" s="382"/>
    </row>
    <row r="826" spans="2:25" ht="21.75" customHeight="1" x14ac:dyDescent="0.15">
      <c r="B826" s="181">
        <v>251</v>
      </c>
      <c r="C826" s="693"/>
      <c r="D826" s="693"/>
      <c r="E826" s="693"/>
      <c r="F826" s="63"/>
      <c r="G826" s="57"/>
      <c r="H826" s="613"/>
      <c r="I826" s="613"/>
      <c r="J826" s="63"/>
      <c r="K826" s="57"/>
      <c r="L826" s="613"/>
      <c r="M826" s="613"/>
      <c r="N826" s="678">
        <v>0</v>
      </c>
      <c r="O826" s="66"/>
      <c r="P826" s="58"/>
      <c r="Q826" s="66"/>
      <c r="R826" s="58"/>
      <c r="S826" s="158"/>
      <c r="T826" s="380"/>
      <c r="U826" s="381"/>
      <c r="V826" s="647"/>
      <c r="W826" s="648"/>
      <c r="X826" s="647"/>
      <c r="Y826" s="382"/>
    </row>
    <row r="827" spans="2:25" ht="21.75" customHeight="1" x14ac:dyDescent="0.15">
      <c r="B827" s="181">
        <v>252</v>
      </c>
      <c r="C827" s="693"/>
      <c r="D827" s="693"/>
      <c r="E827" s="693"/>
      <c r="F827" s="63"/>
      <c r="G827" s="57"/>
      <c r="H827" s="613"/>
      <c r="I827" s="613"/>
      <c r="J827" s="63"/>
      <c r="K827" s="57"/>
      <c r="L827" s="613"/>
      <c r="M827" s="613"/>
      <c r="N827" s="678">
        <v>0</v>
      </c>
      <c r="O827" s="66"/>
      <c r="P827" s="58"/>
      <c r="Q827" s="66"/>
      <c r="R827" s="58"/>
      <c r="S827" s="158"/>
      <c r="T827" s="380"/>
      <c r="U827" s="381"/>
      <c r="V827" s="647"/>
      <c r="W827" s="648"/>
      <c r="X827" s="647"/>
      <c r="Y827" s="382"/>
    </row>
    <row r="828" spans="2:25" ht="21.75" customHeight="1" x14ac:dyDescent="0.15">
      <c r="B828" s="177">
        <v>253</v>
      </c>
      <c r="C828" s="694"/>
      <c r="D828" s="694"/>
      <c r="E828" s="694"/>
      <c r="F828" s="78"/>
      <c r="G828" s="78"/>
      <c r="H828" s="611"/>
      <c r="I828" s="611"/>
      <c r="J828" s="78"/>
      <c r="K828" s="78"/>
      <c r="L828" s="611"/>
      <c r="M828" s="611"/>
      <c r="N828" s="678">
        <v>0</v>
      </c>
      <c r="O828" s="70"/>
      <c r="P828" s="67"/>
      <c r="Q828" s="70"/>
      <c r="R828" s="67"/>
      <c r="S828" s="192"/>
      <c r="T828" s="380"/>
      <c r="U828" s="381"/>
      <c r="V828" s="647"/>
      <c r="W828" s="648"/>
      <c r="X828" s="647"/>
      <c r="Y828" s="382"/>
    </row>
    <row r="829" spans="2:25" ht="21.75" customHeight="1" x14ac:dyDescent="0.15">
      <c r="B829" s="266">
        <v>254</v>
      </c>
      <c r="C829" s="698"/>
      <c r="D829" s="698"/>
      <c r="E829" s="698"/>
      <c r="F829" s="67"/>
      <c r="G829" s="78"/>
      <c r="H829" s="611"/>
      <c r="I829" s="611"/>
      <c r="J829" s="67"/>
      <c r="K829" s="78"/>
      <c r="L829" s="611"/>
      <c r="M829" s="611"/>
      <c r="N829" s="678">
        <v>0</v>
      </c>
      <c r="O829" s="66"/>
      <c r="P829" s="58"/>
      <c r="Q829" s="66"/>
      <c r="R829" s="58"/>
      <c r="S829" s="158"/>
      <c r="T829" s="380"/>
      <c r="U829" s="381"/>
      <c r="V829" s="647"/>
      <c r="W829" s="648"/>
      <c r="X829" s="647"/>
      <c r="Y829" s="382"/>
    </row>
    <row r="830" spans="2:25" ht="21.75" customHeight="1" x14ac:dyDescent="0.15">
      <c r="B830" s="266">
        <v>255</v>
      </c>
      <c r="C830" s="698"/>
      <c r="D830" s="698"/>
      <c r="E830" s="698"/>
      <c r="F830" s="67"/>
      <c r="G830" s="78"/>
      <c r="H830" s="611"/>
      <c r="I830" s="611"/>
      <c r="J830" s="67"/>
      <c r="K830" s="78"/>
      <c r="L830" s="611"/>
      <c r="M830" s="611"/>
      <c r="N830" s="678">
        <v>0</v>
      </c>
      <c r="O830" s="66"/>
      <c r="P830" s="58"/>
      <c r="Q830" s="66"/>
      <c r="R830" s="58"/>
      <c r="S830" s="158"/>
      <c r="T830" s="380"/>
      <c r="U830" s="381"/>
      <c r="V830" s="647"/>
      <c r="W830" s="648"/>
      <c r="X830" s="647"/>
      <c r="Y830" s="382"/>
    </row>
    <row r="831" spans="2:25" ht="21.75" customHeight="1" x14ac:dyDescent="0.15">
      <c r="B831" s="266">
        <v>256</v>
      </c>
      <c r="C831" s="698"/>
      <c r="D831" s="698"/>
      <c r="E831" s="698"/>
      <c r="F831" s="67"/>
      <c r="G831" s="78"/>
      <c r="H831" s="611"/>
      <c r="I831" s="611"/>
      <c r="J831" s="67"/>
      <c r="K831" s="78"/>
      <c r="L831" s="611"/>
      <c r="M831" s="611"/>
      <c r="N831" s="678">
        <v>0</v>
      </c>
      <c r="O831" s="66"/>
      <c r="P831" s="58"/>
      <c r="Q831" s="66"/>
      <c r="R831" s="58"/>
      <c r="S831" s="158"/>
      <c r="T831" s="380"/>
      <c r="U831" s="381"/>
      <c r="V831" s="647"/>
      <c r="W831" s="648"/>
      <c r="X831" s="647"/>
      <c r="Y831" s="382"/>
    </row>
    <row r="832" spans="2:25" ht="21.75" customHeight="1" x14ac:dyDescent="0.15">
      <c r="B832" s="266">
        <v>257</v>
      </c>
      <c r="C832" s="698"/>
      <c r="D832" s="698"/>
      <c r="E832" s="698"/>
      <c r="F832" s="67"/>
      <c r="G832" s="78"/>
      <c r="H832" s="611"/>
      <c r="I832" s="611"/>
      <c r="J832" s="67"/>
      <c r="K832" s="78"/>
      <c r="L832" s="611"/>
      <c r="M832" s="611"/>
      <c r="N832" s="678">
        <v>0</v>
      </c>
      <c r="O832" s="66"/>
      <c r="P832" s="58"/>
      <c r="Q832" s="66"/>
      <c r="R832" s="58"/>
      <c r="S832" s="158"/>
      <c r="T832" s="380"/>
      <c r="U832" s="381"/>
      <c r="V832" s="647"/>
      <c r="W832" s="648"/>
      <c r="X832" s="647"/>
      <c r="Y832" s="382"/>
    </row>
    <row r="833" spans="2:25" ht="21.75" customHeight="1" x14ac:dyDescent="0.15">
      <c r="B833" s="266">
        <v>258</v>
      </c>
      <c r="C833" s="698"/>
      <c r="D833" s="698"/>
      <c r="E833" s="698"/>
      <c r="F833" s="67"/>
      <c r="G833" s="78"/>
      <c r="H833" s="611"/>
      <c r="I833" s="611"/>
      <c r="J833" s="67"/>
      <c r="K833" s="78"/>
      <c r="L833" s="611"/>
      <c r="M833" s="611"/>
      <c r="N833" s="678">
        <v>0</v>
      </c>
      <c r="O833" s="66"/>
      <c r="P833" s="58"/>
      <c r="Q833" s="66"/>
      <c r="R833" s="58"/>
      <c r="S833" s="158"/>
      <c r="T833" s="380"/>
      <c r="U833" s="381"/>
      <c r="V833" s="646"/>
      <c r="W833" s="645"/>
      <c r="X833" s="647"/>
      <c r="Y833" s="382"/>
    </row>
    <row r="834" spans="2:25" ht="21.75" customHeight="1" x14ac:dyDescent="0.15">
      <c r="B834" s="266">
        <v>259</v>
      </c>
      <c r="C834" s="698"/>
      <c r="D834" s="698"/>
      <c r="E834" s="698"/>
      <c r="F834" s="67"/>
      <c r="G834" s="78"/>
      <c r="H834" s="611"/>
      <c r="I834" s="611"/>
      <c r="J834" s="67"/>
      <c r="K834" s="78"/>
      <c r="L834" s="611"/>
      <c r="M834" s="611"/>
      <c r="N834" s="678">
        <v>0</v>
      </c>
      <c r="O834" s="66"/>
      <c r="P834" s="58"/>
      <c r="Q834" s="66"/>
      <c r="R834" s="58"/>
      <c r="S834" s="158"/>
      <c r="T834" s="380"/>
      <c r="U834" s="381"/>
      <c r="V834" s="646"/>
      <c r="W834" s="645"/>
      <c r="X834" s="647"/>
      <c r="Y834" s="382"/>
    </row>
    <row r="835" spans="2:25" ht="21.75" customHeight="1" x14ac:dyDescent="0.15">
      <c r="B835" s="267">
        <v>260</v>
      </c>
      <c r="C835" s="699"/>
      <c r="D835" s="699"/>
      <c r="E835" s="699"/>
      <c r="F835" s="104"/>
      <c r="G835" s="167"/>
      <c r="H835" s="612"/>
      <c r="I835" s="612"/>
      <c r="J835" s="104"/>
      <c r="K835" s="167"/>
      <c r="L835" s="612"/>
      <c r="M835" s="612"/>
      <c r="N835" s="623">
        <v>0</v>
      </c>
      <c r="O835" s="265"/>
      <c r="P835" s="68"/>
      <c r="Q835" s="265"/>
      <c r="R835" s="68"/>
      <c r="S835" s="195"/>
      <c r="T835" s="380"/>
      <c r="U835" s="381"/>
      <c r="V835" s="649"/>
      <c r="W835" s="650"/>
      <c r="X835" s="647"/>
      <c r="Y835" s="382"/>
    </row>
    <row r="836" spans="2:25" ht="21.75" customHeight="1" x14ac:dyDescent="0.15">
      <c r="B836" s="268">
        <v>261</v>
      </c>
      <c r="C836" s="700"/>
      <c r="D836" s="700"/>
      <c r="E836" s="700"/>
      <c r="F836" s="103"/>
      <c r="G836" s="103"/>
      <c r="H836" s="610"/>
      <c r="I836" s="610"/>
      <c r="J836" s="103"/>
      <c r="K836" s="103"/>
      <c r="L836" s="610"/>
      <c r="M836" s="610"/>
      <c r="N836" s="627">
        <v>0</v>
      </c>
      <c r="O836" s="291"/>
      <c r="P836" s="69"/>
      <c r="Q836" s="291"/>
      <c r="R836" s="69"/>
      <c r="S836" s="116"/>
      <c r="T836" s="380"/>
      <c r="U836" s="381"/>
      <c r="V836" s="647"/>
      <c r="W836" s="648"/>
      <c r="X836" s="647"/>
      <c r="Y836" s="382"/>
    </row>
    <row r="837" spans="2:25" ht="21.75" customHeight="1" x14ac:dyDescent="0.15">
      <c r="B837" s="266">
        <v>262</v>
      </c>
      <c r="C837" s="698"/>
      <c r="D837" s="698"/>
      <c r="E837" s="698"/>
      <c r="F837" s="78"/>
      <c r="G837" s="78"/>
      <c r="H837" s="611"/>
      <c r="I837" s="611"/>
      <c r="J837" s="78"/>
      <c r="K837" s="78"/>
      <c r="L837" s="611"/>
      <c r="M837" s="611"/>
      <c r="N837" s="678">
        <v>0</v>
      </c>
      <c r="O837" s="66"/>
      <c r="P837" s="58"/>
      <c r="Q837" s="66"/>
      <c r="R837" s="58"/>
      <c r="S837" s="158"/>
      <c r="T837" s="380"/>
      <c r="U837" s="381"/>
      <c r="V837" s="647"/>
      <c r="W837" s="648"/>
      <c r="X837" s="647"/>
      <c r="Y837" s="382"/>
    </row>
    <row r="838" spans="2:25" ht="21.75" customHeight="1" x14ac:dyDescent="0.15">
      <c r="B838" s="266">
        <v>263</v>
      </c>
      <c r="C838" s="698"/>
      <c r="D838" s="698"/>
      <c r="E838" s="698"/>
      <c r="F838" s="78"/>
      <c r="G838" s="78"/>
      <c r="H838" s="611"/>
      <c r="I838" s="611"/>
      <c r="J838" s="78"/>
      <c r="K838" s="78"/>
      <c r="L838" s="611"/>
      <c r="M838" s="611"/>
      <c r="N838" s="678">
        <v>0</v>
      </c>
      <c r="O838" s="66"/>
      <c r="P838" s="58"/>
      <c r="Q838" s="66"/>
      <c r="R838" s="58"/>
      <c r="S838" s="158"/>
      <c r="T838" s="380"/>
      <c r="U838" s="381"/>
      <c r="V838" s="647"/>
      <c r="W838" s="648"/>
      <c r="X838" s="647"/>
      <c r="Y838" s="382"/>
    </row>
    <row r="839" spans="2:25" ht="21.75" customHeight="1" x14ac:dyDescent="0.15">
      <c r="B839" s="266">
        <v>264</v>
      </c>
      <c r="C839" s="698"/>
      <c r="D839" s="698"/>
      <c r="E839" s="698"/>
      <c r="F839" s="78"/>
      <c r="G839" s="78"/>
      <c r="H839" s="611"/>
      <c r="I839" s="611"/>
      <c r="J839" s="78"/>
      <c r="K839" s="78"/>
      <c r="L839" s="611"/>
      <c r="M839" s="611"/>
      <c r="N839" s="678">
        <v>0</v>
      </c>
      <c r="O839" s="66"/>
      <c r="P839" s="58"/>
      <c r="Q839" s="66"/>
      <c r="R839" s="58"/>
      <c r="S839" s="158"/>
      <c r="T839" s="380"/>
      <c r="U839" s="381"/>
      <c r="V839" s="647"/>
      <c r="W839" s="648"/>
      <c r="X839" s="647"/>
      <c r="Y839" s="382"/>
    </row>
    <row r="840" spans="2:25" ht="21.75" customHeight="1" x14ac:dyDescent="0.15">
      <c r="B840" s="266">
        <v>265</v>
      </c>
      <c r="C840" s="698"/>
      <c r="D840" s="698"/>
      <c r="E840" s="698"/>
      <c r="F840" s="78"/>
      <c r="G840" s="78"/>
      <c r="H840" s="611"/>
      <c r="I840" s="611"/>
      <c r="J840" s="78"/>
      <c r="K840" s="78"/>
      <c r="L840" s="611"/>
      <c r="M840" s="611"/>
      <c r="N840" s="678">
        <v>0</v>
      </c>
      <c r="O840" s="66"/>
      <c r="P840" s="58"/>
      <c r="Q840" s="66"/>
      <c r="R840" s="58"/>
      <c r="S840" s="158"/>
      <c r="T840" s="380"/>
      <c r="U840" s="381"/>
      <c r="V840" s="647"/>
      <c r="W840" s="648"/>
      <c r="X840" s="647"/>
      <c r="Y840" s="382"/>
    </row>
    <row r="841" spans="2:25" ht="21.75" customHeight="1" x14ac:dyDescent="0.15">
      <c r="B841" s="266">
        <v>266</v>
      </c>
      <c r="C841" s="698"/>
      <c r="D841" s="698"/>
      <c r="E841" s="698"/>
      <c r="F841" s="78"/>
      <c r="G841" s="78"/>
      <c r="H841" s="611"/>
      <c r="I841" s="611"/>
      <c r="J841" s="78"/>
      <c r="K841" s="78"/>
      <c r="L841" s="611"/>
      <c r="M841" s="611"/>
      <c r="N841" s="678">
        <v>0</v>
      </c>
      <c r="O841" s="66"/>
      <c r="P841" s="58"/>
      <c r="Q841" s="66"/>
      <c r="R841" s="58"/>
      <c r="S841" s="158"/>
      <c r="T841" s="380"/>
      <c r="U841" s="381"/>
      <c r="V841" s="647"/>
      <c r="W841" s="648"/>
      <c r="X841" s="647"/>
      <c r="Y841" s="382"/>
    </row>
    <row r="842" spans="2:25" ht="21.75" customHeight="1" x14ac:dyDescent="0.15">
      <c r="B842" s="266">
        <v>267</v>
      </c>
      <c r="C842" s="698"/>
      <c r="D842" s="698"/>
      <c r="E842" s="698"/>
      <c r="F842" s="78"/>
      <c r="G842" s="78"/>
      <c r="H842" s="611"/>
      <c r="I842" s="611"/>
      <c r="J842" s="78"/>
      <c r="K842" s="78"/>
      <c r="L842" s="611"/>
      <c r="M842" s="611"/>
      <c r="N842" s="678">
        <v>0</v>
      </c>
      <c r="O842" s="66"/>
      <c r="P842" s="58"/>
      <c r="Q842" s="66"/>
      <c r="R842" s="58"/>
      <c r="S842" s="158"/>
      <c r="T842" s="380"/>
      <c r="U842" s="381"/>
      <c r="V842" s="647"/>
      <c r="W842" s="648"/>
      <c r="X842" s="647"/>
      <c r="Y842" s="382"/>
    </row>
    <row r="843" spans="2:25" ht="21.75" customHeight="1" x14ac:dyDescent="0.15">
      <c r="B843" s="266">
        <v>268</v>
      </c>
      <c r="C843" s="698"/>
      <c r="D843" s="698"/>
      <c r="E843" s="698"/>
      <c r="F843" s="78"/>
      <c r="G843" s="78"/>
      <c r="H843" s="611"/>
      <c r="I843" s="611"/>
      <c r="J843" s="78"/>
      <c r="K843" s="78"/>
      <c r="L843" s="611"/>
      <c r="M843" s="611"/>
      <c r="N843" s="678">
        <v>0</v>
      </c>
      <c r="O843" s="70"/>
      <c r="P843" s="67"/>
      <c r="Q843" s="70"/>
      <c r="R843" s="67"/>
      <c r="S843" s="192"/>
      <c r="T843" s="380"/>
      <c r="U843" s="381"/>
      <c r="V843" s="647"/>
      <c r="W843" s="648"/>
      <c r="X843" s="647"/>
      <c r="Y843" s="382"/>
    </row>
    <row r="844" spans="2:25" ht="21.75" customHeight="1" x14ac:dyDescent="0.15">
      <c r="B844" s="266">
        <v>269</v>
      </c>
      <c r="C844" s="698"/>
      <c r="D844" s="698"/>
      <c r="E844" s="698"/>
      <c r="F844" s="78"/>
      <c r="G844" s="78"/>
      <c r="H844" s="611"/>
      <c r="I844" s="611"/>
      <c r="J844" s="78"/>
      <c r="K844" s="78"/>
      <c r="L844" s="611"/>
      <c r="M844" s="611"/>
      <c r="N844" s="678">
        <v>0</v>
      </c>
      <c r="O844" s="341"/>
      <c r="P844" s="67"/>
      <c r="Q844" s="70"/>
      <c r="R844" s="67"/>
      <c r="S844" s="192"/>
      <c r="T844" s="380"/>
      <c r="U844" s="381"/>
      <c r="V844" s="647"/>
      <c r="W844" s="648"/>
      <c r="X844" s="647"/>
      <c r="Y844" s="382"/>
    </row>
    <row r="845" spans="2:25" ht="21.75" customHeight="1" x14ac:dyDescent="0.15">
      <c r="B845" s="266">
        <v>270</v>
      </c>
      <c r="C845" s="698"/>
      <c r="D845" s="698"/>
      <c r="E845" s="698"/>
      <c r="F845" s="78"/>
      <c r="G845" s="78"/>
      <c r="H845" s="611"/>
      <c r="I845" s="611"/>
      <c r="J845" s="78"/>
      <c r="K845" s="78"/>
      <c r="L845" s="611"/>
      <c r="M845" s="611"/>
      <c r="N845" s="678">
        <v>0</v>
      </c>
      <c r="O845" s="341"/>
      <c r="P845" s="67"/>
      <c r="Q845" s="70"/>
      <c r="R845" s="67"/>
      <c r="S845" s="192"/>
      <c r="T845" s="380"/>
      <c r="U845" s="381"/>
      <c r="V845" s="647"/>
      <c r="W845" s="648"/>
      <c r="X845" s="647"/>
      <c r="Y845" s="382"/>
    </row>
    <row r="846" spans="2:25" ht="21.75" customHeight="1" x14ac:dyDescent="0.15">
      <c r="B846" s="266">
        <v>271</v>
      </c>
      <c r="C846" s="698"/>
      <c r="D846" s="698"/>
      <c r="E846" s="698"/>
      <c r="F846" s="78"/>
      <c r="G846" s="78"/>
      <c r="H846" s="611"/>
      <c r="I846" s="611"/>
      <c r="J846" s="78"/>
      <c r="K846" s="78"/>
      <c r="L846" s="611"/>
      <c r="M846" s="611"/>
      <c r="N846" s="678">
        <v>0</v>
      </c>
      <c r="O846" s="341"/>
      <c r="P846" s="67"/>
      <c r="Q846" s="70"/>
      <c r="R846" s="67"/>
      <c r="S846" s="192"/>
      <c r="T846" s="380"/>
      <c r="U846" s="381"/>
      <c r="V846" s="647"/>
      <c r="W846" s="648"/>
      <c r="X846" s="647"/>
      <c r="Y846" s="382"/>
    </row>
    <row r="847" spans="2:25" ht="21.75" customHeight="1" x14ac:dyDescent="0.15">
      <c r="B847" s="266">
        <v>272</v>
      </c>
      <c r="C847" s="698"/>
      <c r="D847" s="698"/>
      <c r="E847" s="698"/>
      <c r="F847" s="78"/>
      <c r="G847" s="78"/>
      <c r="H847" s="611"/>
      <c r="I847" s="611"/>
      <c r="J847" s="78"/>
      <c r="K847" s="78"/>
      <c r="L847" s="611"/>
      <c r="M847" s="611"/>
      <c r="N847" s="678">
        <v>0</v>
      </c>
      <c r="O847" s="70"/>
      <c r="P847" s="67"/>
      <c r="Q847" s="70"/>
      <c r="R847" s="67"/>
      <c r="S847" s="192"/>
      <c r="T847" s="380"/>
      <c r="U847" s="381"/>
      <c r="V847" s="647"/>
      <c r="W847" s="648"/>
      <c r="X847" s="647"/>
      <c r="Y847" s="382"/>
    </row>
    <row r="848" spans="2:25" ht="21.75" customHeight="1" x14ac:dyDescent="0.15">
      <c r="B848" s="177">
        <v>273</v>
      </c>
      <c r="C848" s="694"/>
      <c r="D848" s="694"/>
      <c r="E848" s="694"/>
      <c r="F848" s="78"/>
      <c r="G848" s="78"/>
      <c r="H848" s="611"/>
      <c r="I848" s="611"/>
      <c r="J848" s="78"/>
      <c r="K848" s="78"/>
      <c r="L848" s="611"/>
      <c r="M848" s="611"/>
      <c r="N848" s="678">
        <v>0</v>
      </c>
      <c r="O848" s="70"/>
      <c r="P848" s="67"/>
      <c r="Q848" s="70"/>
      <c r="R848" s="67"/>
      <c r="S848" s="192"/>
      <c r="T848" s="380"/>
      <c r="U848" s="381"/>
      <c r="V848" s="647"/>
      <c r="W848" s="648"/>
      <c r="X848" s="647"/>
      <c r="Y848" s="382"/>
    </row>
    <row r="849" spans="2:25" ht="21.75" customHeight="1" x14ac:dyDescent="0.15">
      <c r="B849" s="266">
        <v>274</v>
      </c>
      <c r="C849" s="698"/>
      <c r="D849" s="698"/>
      <c r="E849" s="698"/>
      <c r="F849" s="67"/>
      <c r="G849" s="78"/>
      <c r="H849" s="611"/>
      <c r="I849" s="611"/>
      <c r="J849" s="67"/>
      <c r="K849" s="78"/>
      <c r="L849" s="611"/>
      <c r="M849" s="611"/>
      <c r="N849" s="678">
        <v>0</v>
      </c>
      <c r="O849" s="70"/>
      <c r="P849" s="67"/>
      <c r="Q849" s="70"/>
      <c r="R849" s="67"/>
      <c r="S849" s="192"/>
      <c r="T849" s="380"/>
      <c r="U849" s="381"/>
      <c r="V849" s="647"/>
      <c r="W849" s="648"/>
      <c r="X849" s="647"/>
      <c r="Y849" s="382"/>
    </row>
    <row r="850" spans="2:25" ht="21.75" customHeight="1" x14ac:dyDescent="0.15">
      <c r="B850" s="266">
        <v>275</v>
      </c>
      <c r="C850" s="698"/>
      <c r="D850" s="698"/>
      <c r="E850" s="698"/>
      <c r="F850" s="67"/>
      <c r="G850" s="78"/>
      <c r="H850" s="611"/>
      <c r="I850" s="611"/>
      <c r="J850" s="67"/>
      <c r="K850" s="78"/>
      <c r="L850" s="611"/>
      <c r="M850" s="611"/>
      <c r="N850" s="678">
        <v>0</v>
      </c>
      <c r="O850" s="70"/>
      <c r="P850" s="67"/>
      <c r="Q850" s="70"/>
      <c r="R850" s="67"/>
      <c r="S850" s="192"/>
      <c r="T850" s="380"/>
      <c r="U850" s="381"/>
      <c r="V850" s="647"/>
      <c r="W850" s="648"/>
      <c r="X850" s="647"/>
      <c r="Y850" s="382"/>
    </row>
    <row r="851" spans="2:25" ht="21.75" customHeight="1" x14ac:dyDescent="0.15">
      <c r="B851" s="266">
        <v>276</v>
      </c>
      <c r="C851" s="698"/>
      <c r="D851" s="698"/>
      <c r="E851" s="698"/>
      <c r="F851" s="67"/>
      <c r="G851" s="78"/>
      <c r="H851" s="611"/>
      <c r="I851" s="611"/>
      <c r="J851" s="67"/>
      <c r="K851" s="78"/>
      <c r="L851" s="611"/>
      <c r="M851" s="611"/>
      <c r="N851" s="678">
        <v>0</v>
      </c>
      <c r="O851" s="70"/>
      <c r="P851" s="67"/>
      <c r="Q851" s="70"/>
      <c r="R851" s="67"/>
      <c r="S851" s="192"/>
      <c r="T851" s="380"/>
      <c r="U851" s="381"/>
      <c r="V851" s="647"/>
      <c r="W851" s="648"/>
      <c r="X851" s="647"/>
      <c r="Y851" s="382"/>
    </row>
    <row r="852" spans="2:25" ht="21.75" customHeight="1" x14ac:dyDescent="0.15">
      <c r="B852" s="266">
        <v>277</v>
      </c>
      <c r="C852" s="698"/>
      <c r="D852" s="698"/>
      <c r="E852" s="698"/>
      <c r="F852" s="67"/>
      <c r="G852" s="78"/>
      <c r="H852" s="611"/>
      <c r="I852" s="611"/>
      <c r="J852" s="67"/>
      <c r="K852" s="78"/>
      <c r="L852" s="611"/>
      <c r="M852" s="611"/>
      <c r="N852" s="678">
        <v>0</v>
      </c>
      <c r="O852" s="70"/>
      <c r="P852" s="67"/>
      <c r="Q852" s="70"/>
      <c r="R852" s="67"/>
      <c r="S852" s="192"/>
      <c r="T852" s="380"/>
      <c r="U852" s="381"/>
      <c r="V852" s="647"/>
      <c r="W852" s="648"/>
      <c r="X852" s="647"/>
      <c r="Y852" s="382"/>
    </row>
    <row r="853" spans="2:25" ht="21.75" customHeight="1" x14ac:dyDescent="0.15">
      <c r="B853" s="266">
        <v>278</v>
      </c>
      <c r="C853" s="698"/>
      <c r="D853" s="698"/>
      <c r="E853" s="698"/>
      <c r="F853" s="67"/>
      <c r="G853" s="78"/>
      <c r="H853" s="611"/>
      <c r="I853" s="611"/>
      <c r="J853" s="67"/>
      <c r="K853" s="78"/>
      <c r="L853" s="611"/>
      <c r="M853" s="611"/>
      <c r="N853" s="678">
        <v>0</v>
      </c>
      <c r="O853" s="70"/>
      <c r="P853" s="67"/>
      <c r="Q853" s="70"/>
      <c r="R853" s="67"/>
      <c r="S853" s="192"/>
      <c r="T853" s="380"/>
      <c r="U853" s="381"/>
      <c r="V853" s="646"/>
      <c r="W853" s="645"/>
      <c r="X853" s="647"/>
      <c r="Y853" s="382"/>
    </row>
    <row r="854" spans="2:25" ht="21.75" customHeight="1" x14ac:dyDescent="0.15">
      <c r="B854" s="266">
        <v>279</v>
      </c>
      <c r="C854" s="698"/>
      <c r="D854" s="698"/>
      <c r="E854" s="698"/>
      <c r="F854" s="67"/>
      <c r="G854" s="78"/>
      <c r="H854" s="611"/>
      <c r="I854" s="611"/>
      <c r="J854" s="67"/>
      <c r="K854" s="78"/>
      <c r="L854" s="611"/>
      <c r="M854" s="611"/>
      <c r="N854" s="678">
        <v>0</v>
      </c>
      <c r="O854" s="70"/>
      <c r="P854" s="67"/>
      <c r="Q854" s="70"/>
      <c r="R854" s="67"/>
      <c r="S854" s="192"/>
      <c r="T854" s="380"/>
      <c r="U854" s="381"/>
      <c r="V854" s="646"/>
      <c r="W854" s="645"/>
      <c r="X854" s="647"/>
      <c r="Y854" s="382"/>
    </row>
    <row r="855" spans="2:25" ht="21.75" customHeight="1" x14ac:dyDescent="0.15">
      <c r="B855" s="267">
        <v>280</v>
      </c>
      <c r="C855" s="699"/>
      <c r="D855" s="699"/>
      <c r="E855" s="699"/>
      <c r="F855" s="104"/>
      <c r="G855" s="167"/>
      <c r="H855" s="612"/>
      <c r="I855" s="612"/>
      <c r="J855" s="104"/>
      <c r="K855" s="167"/>
      <c r="L855" s="612"/>
      <c r="M855" s="612"/>
      <c r="N855" s="623">
        <v>0</v>
      </c>
      <c r="O855" s="159"/>
      <c r="P855" s="104"/>
      <c r="Q855" s="159"/>
      <c r="R855" s="104"/>
      <c r="S855" s="269"/>
      <c r="T855" s="380"/>
      <c r="U855" s="381"/>
      <c r="V855" s="649"/>
      <c r="W855" s="650"/>
      <c r="X855" s="647"/>
      <c r="Y855" s="382"/>
    </row>
    <row r="856" spans="2:25" ht="21.75" customHeight="1" x14ac:dyDescent="0.15">
      <c r="B856" s="268">
        <v>281</v>
      </c>
      <c r="C856" s="700"/>
      <c r="D856" s="700"/>
      <c r="E856" s="700"/>
      <c r="F856" s="103"/>
      <c r="G856" s="103"/>
      <c r="H856" s="610"/>
      <c r="I856" s="610"/>
      <c r="J856" s="103"/>
      <c r="K856" s="103"/>
      <c r="L856" s="610"/>
      <c r="M856" s="610"/>
      <c r="N856" s="627">
        <v>0</v>
      </c>
      <c r="O856" s="200"/>
      <c r="P856" s="71"/>
      <c r="Q856" s="200"/>
      <c r="R856" s="71"/>
      <c r="S856" s="270"/>
      <c r="T856" s="380"/>
      <c r="U856" s="381"/>
      <c r="V856" s="384"/>
      <c r="W856" s="422"/>
      <c r="X856" s="384"/>
      <c r="Y856" s="384"/>
    </row>
    <row r="857" spans="2:25" ht="21.75" customHeight="1" x14ac:dyDescent="0.15">
      <c r="B857" s="266">
        <v>282</v>
      </c>
      <c r="C857" s="698"/>
      <c r="D857" s="698"/>
      <c r="E857" s="698"/>
      <c r="F857" s="78"/>
      <c r="G857" s="78"/>
      <c r="H857" s="611"/>
      <c r="I857" s="611"/>
      <c r="J857" s="78"/>
      <c r="K857" s="78"/>
      <c r="L857" s="611"/>
      <c r="M857" s="611"/>
      <c r="N857" s="678">
        <v>0</v>
      </c>
      <c r="O857" s="70"/>
      <c r="P857" s="67"/>
      <c r="Q857" s="70"/>
      <c r="R857" s="67"/>
      <c r="S857" s="192"/>
      <c r="T857" s="380"/>
      <c r="U857" s="381"/>
      <c r="V857" s="384"/>
      <c r="W857" s="422"/>
      <c r="X857" s="384"/>
      <c r="Y857" s="384"/>
    </row>
    <row r="858" spans="2:25" ht="21.75" customHeight="1" x14ac:dyDescent="0.15">
      <c r="B858" s="266">
        <v>283</v>
      </c>
      <c r="C858" s="698"/>
      <c r="D858" s="698"/>
      <c r="E858" s="698"/>
      <c r="F858" s="78"/>
      <c r="G858" s="78"/>
      <c r="H858" s="611"/>
      <c r="I858" s="611"/>
      <c r="J858" s="78"/>
      <c r="K858" s="78"/>
      <c r="L858" s="611"/>
      <c r="M858" s="611"/>
      <c r="N858" s="678">
        <v>0</v>
      </c>
      <c r="O858" s="70"/>
      <c r="P858" s="67"/>
      <c r="Q858" s="70"/>
      <c r="R858" s="67"/>
      <c r="S858" s="192"/>
      <c r="T858" s="380"/>
      <c r="U858" s="381"/>
      <c r="V858" s="384"/>
      <c r="W858" s="422"/>
      <c r="X858" s="384"/>
      <c r="Y858" s="384"/>
    </row>
    <row r="859" spans="2:25" ht="21.75" customHeight="1" x14ac:dyDescent="0.15">
      <c r="B859" s="266">
        <v>284</v>
      </c>
      <c r="C859" s="698"/>
      <c r="D859" s="698"/>
      <c r="E859" s="698"/>
      <c r="F859" s="78"/>
      <c r="G859" s="78"/>
      <c r="H859" s="611"/>
      <c r="I859" s="611"/>
      <c r="J859" s="78"/>
      <c r="K859" s="78"/>
      <c r="L859" s="611"/>
      <c r="M859" s="611"/>
      <c r="N859" s="678">
        <v>0</v>
      </c>
      <c r="O859" s="70"/>
      <c r="P859" s="67"/>
      <c r="Q859" s="70"/>
      <c r="R859" s="67"/>
      <c r="S859" s="192"/>
      <c r="T859" s="380"/>
      <c r="U859" s="381"/>
      <c r="V859" s="384"/>
      <c r="W859" s="422"/>
      <c r="X859" s="384"/>
      <c r="Y859" s="384"/>
    </row>
    <row r="860" spans="2:25" ht="21.75" customHeight="1" x14ac:dyDescent="0.15">
      <c r="B860" s="266">
        <v>285</v>
      </c>
      <c r="C860" s="698"/>
      <c r="D860" s="698"/>
      <c r="E860" s="698"/>
      <c r="F860" s="78"/>
      <c r="G860" s="78"/>
      <c r="H860" s="611"/>
      <c r="I860" s="611"/>
      <c r="J860" s="78"/>
      <c r="K860" s="78"/>
      <c r="L860" s="611"/>
      <c r="M860" s="611"/>
      <c r="N860" s="678">
        <v>0</v>
      </c>
      <c r="O860" s="70"/>
      <c r="P860" s="67"/>
      <c r="Q860" s="70"/>
      <c r="R860" s="67"/>
      <c r="S860" s="192"/>
      <c r="T860" s="380"/>
      <c r="U860" s="381"/>
      <c r="V860" s="384"/>
      <c r="W860" s="422"/>
      <c r="X860" s="384"/>
      <c r="Y860" s="384"/>
    </row>
    <row r="861" spans="2:25" ht="21.75" customHeight="1" x14ac:dyDescent="0.15">
      <c r="B861" s="266">
        <v>286</v>
      </c>
      <c r="C861" s="698"/>
      <c r="D861" s="698"/>
      <c r="E861" s="698"/>
      <c r="F861" s="78"/>
      <c r="G861" s="78"/>
      <c r="H861" s="611"/>
      <c r="I861" s="611"/>
      <c r="J861" s="78"/>
      <c r="K861" s="78"/>
      <c r="L861" s="611"/>
      <c r="M861" s="611"/>
      <c r="N861" s="678">
        <v>0</v>
      </c>
      <c r="O861" s="70"/>
      <c r="P861" s="67"/>
      <c r="Q861" s="70"/>
      <c r="R861" s="67"/>
      <c r="S861" s="192"/>
      <c r="T861" s="380"/>
      <c r="U861" s="381"/>
      <c r="V861" s="384"/>
      <c r="W861" s="422"/>
      <c r="X861" s="384"/>
      <c r="Y861" s="384"/>
    </row>
    <row r="862" spans="2:25" ht="21.75" customHeight="1" x14ac:dyDescent="0.15">
      <c r="B862" s="266">
        <v>287</v>
      </c>
      <c r="C862" s="698"/>
      <c r="D862" s="698"/>
      <c r="E862" s="698"/>
      <c r="F862" s="78"/>
      <c r="G862" s="78"/>
      <c r="H862" s="611"/>
      <c r="I862" s="611"/>
      <c r="J862" s="78"/>
      <c r="K862" s="78"/>
      <c r="L862" s="611"/>
      <c r="M862" s="611"/>
      <c r="N862" s="678">
        <v>0</v>
      </c>
      <c r="O862" s="70"/>
      <c r="P862" s="67"/>
      <c r="Q862" s="70"/>
      <c r="R862" s="67"/>
      <c r="S862" s="192"/>
      <c r="T862" s="380"/>
      <c r="U862" s="381"/>
      <c r="V862" s="384"/>
      <c r="W862" s="422"/>
      <c r="X862" s="384"/>
      <c r="Y862" s="384"/>
    </row>
    <row r="863" spans="2:25" ht="21.75" customHeight="1" x14ac:dyDescent="0.15">
      <c r="B863" s="266">
        <v>288</v>
      </c>
      <c r="C863" s="698"/>
      <c r="D863" s="698"/>
      <c r="E863" s="698"/>
      <c r="F863" s="78"/>
      <c r="G863" s="78"/>
      <c r="H863" s="611"/>
      <c r="I863" s="611"/>
      <c r="J863" s="78"/>
      <c r="K863" s="78"/>
      <c r="L863" s="611"/>
      <c r="M863" s="611"/>
      <c r="N863" s="678">
        <v>0</v>
      </c>
      <c r="O863" s="70"/>
      <c r="P863" s="67"/>
      <c r="Q863" s="70"/>
      <c r="R863" s="67"/>
      <c r="S863" s="192"/>
      <c r="T863" s="380"/>
      <c r="U863" s="381"/>
      <c r="V863" s="384"/>
      <c r="W863" s="422"/>
      <c r="X863" s="384"/>
      <c r="Y863" s="384"/>
    </row>
    <row r="864" spans="2:25" ht="21.75" customHeight="1" x14ac:dyDescent="0.15">
      <c r="B864" s="266">
        <v>289</v>
      </c>
      <c r="C864" s="698"/>
      <c r="D864" s="698"/>
      <c r="E864" s="698"/>
      <c r="F864" s="78"/>
      <c r="G864" s="78"/>
      <c r="H864" s="611"/>
      <c r="I864" s="611"/>
      <c r="J864" s="78"/>
      <c r="K864" s="78"/>
      <c r="L864" s="611"/>
      <c r="M864" s="611"/>
      <c r="N864" s="678">
        <v>0</v>
      </c>
      <c r="O864" s="70"/>
      <c r="P864" s="67"/>
      <c r="Q864" s="70"/>
      <c r="R864" s="67"/>
      <c r="S864" s="192"/>
      <c r="T864" s="380"/>
      <c r="U864" s="381"/>
      <c r="V864" s="384"/>
      <c r="W864" s="422"/>
      <c r="X864" s="384"/>
      <c r="Y864" s="384"/>
    </row>
    <row r="865" spans="2:25" ht="21.75" customHeight="1" x14ac:dyDescent="0.15">
      <c r="B865" s="266">
        <v>290</v>
      </c>
      <c r="C865" s="698"/>
      <c r="D865" s="698"/>
      <c r="E865" s="698"/>
      <c r="F865" s="78"/>
      <c r="G865" s="78"/>
      <c r="H865" s="611"/>
      <c r="I865" s="611"/>
      <c r="J865" s="78"/>
      <c r="K865" s="78"/>
      <c r="L865" s="611"/>
      <c r="M865" s="611"/>
      <c r="N865" s="678">
        <v>0</v>
      </c>
      <c r="O865" s="70"/>
      <c r="P865" s="67"/>
      <c r="Q865" s="70"/>
      <c r="R865" s="67"/>
      <c r="S865" s="192"/>
      <c r="T865" s="380"/>
      <c r="U865" s="381"/>
      <c r="V865" s="384"/>
      <c r="W865" s="422"/>
      <c r="X865" s="384"/>
      <c r="Y865" s="384"/>
    </row>
    <row r="866" spans="2:25" ht="21.75" customHeight="1" x14ac:dyDescent="0.15">
      <c r="B866" s="266">
        <v>291</v>
      </c>
      <c r="C866" s="698"/>
      <c r="D866" s="698"/>
      <c r="E866" s="698"/>
      <c r="F866" s="78"/>
      <c r="G866" s="78"/>
      <c r="H866" s="611"/>
      <c r="I866" s="611"/>
      <c r="J866" s="78"/>
      <c r="K866" s="78"/>
      <c r="L866" s="611"/>
      <c r="M866" s="611"/>
      <c r="N866" s="678">
        <v>0</v>
      </c>
      <c r="O866" s="70"/>
      <c r="P866" s="67"/>
      <c r="Q866" s="70"/>
      <c r="R866" s="67"/>
      <c r="S866" s="192"/>
      <c r="T866" s="380"/>
      <c r="U866" s="381"/>
      <c r="V866" s="384"/>
      <c r="W866" s="422"/>
      <c r="X866" s="384"/>
      <c r="Y866" s="384"/>
    </row>
    <row r="867" spans="2:25" ht="21.75" customHeight="1" x14ac:dyDescent="0.15">
      <c r="B867" s="266">
        <v>292</v>
      </c>
      <c r="C867" s="698"/>
      <c r="D867" s="698"/>
      <c r="E867" s="698"/>
      <c r="F867" s="78"/>
      <c r="G867" s="78"/>
      <c r="H867" s="611"/>
      <c r="I867" s="611"/>
      <c r="J867" s="78"/>
      <c r="K867" s="78"/>
      <c r="L867" s="611"/>
      <c r="M867" s="611"/>
      <c r="N867" s="678">
        <v>0</v>
      </c>
      <c r="O867" s="70"/>
      <c r="P867" s="67"/>
      <c r="Q867" s="70"/>
      <c r="R867" s="67"/>
      <c r="S867" s="192"/>
      <c r="T867" s="380"/>
      <c r="U867" s="381"/>
    </row>
    <row r="868" spans="2:25" ht="21.75" customHeight="1" x14ac:dyDescent="0.15">
      <c r="B868" s="177">
        <v>293</v>
      </c>
      <c r="C868" s="694"/>
      <c r="D868" s="694"/>
      <c r="E868" s="694"/>
      <c r="F868" s="78"/>
      <c r="G868" s="78"/>
      <c r="H868" s="611"/>
      <c r="I868" s="611"/>
      <c r="J868" s="78"/>
      <c r="K868" s="78"/>
      <c r="L868" s="611"/>
      <c r="M868" s="611"/>
      <c r="N868" s="678">
        <v>0</v>
      </c>
      <c r="O868" s="70"/>
      <c r="P868" s="67"/>
      <c r="Q868" s="70"/>
      <c r="R868" s="67"/>
      <c r="S868" s="192"/>
      <c r="T868" s="380"/>
      <c r="U868" s="381"/>
    </row>
    <row r="869" spans="2:25" ht="21.75" customHeight="1" x14ac:dyDescent="0.15">
      <c r="B869" s="266">
        <v>294</v>
      </c>
      <c r="C869" s="698"/>
      <c r="D869" s="698"/>
      <c r="E869" s="698"/>
      <c r="F869" s="67"/>
      <c r="G869" s="78"/>
      <c r="H869" s="611"/>
      <c r="I869" s="611"/>
      <c r="J869" s="67"/>
      <c r="K869" s="78"/>
      <c r="L869" s="611"/>
      <c r="M869" s="611"/>
      <c r="N869" s="678">
        <v>0</v>
      </c>
      <c r="O869" s="70"/>
      <c r="P869" s="67"/>
      <c r="Q869" s="70"/>
      <c r="R869" s="67"/>
      <c r="S869" s="192"/>
      <c r="T869" s="380"/>
      <c r="U869" s="381"/>
    </row>
    <row r="870" spans="2:25" ht="21.75" customHeight="1" x14ac:dyDescent="0.15">
      <c r="B870" s="266">
        <v>295</v>
      </c>
      <c r="C870" s="698"/>
      <c r="D870" s="698"/>
      <c r="E870" s="698"/>
      <c r="F870" s="67"/>
      <c r="G870" s="78"/>
      <c r="H870" s="611"/>
      <c r="I870" s="611"/>
      <c r="J870" s="67"/>
      <c r="K870" s="78"/>
      <c r="L870" s="611"/>
      <c r="M870" s="611"/>
      <c r="N870" s="678">
        <v>0</v>
      </c>
      <c r="O870" s="70"/>
      <c r="P870" s="67"/>
      <c r="Q870" s="70"/>
      <c r="R870" s="67"/>
      <c r="S870" s="192"/>
      <c r="T870" s="380"/>
      <c r="U870" s="381"/>
    </row>
    <row r="871" spans="2:25" ht="21.75" customHeight="1" x14ac:dyDescent="0.15">
      <c r="B871" s="266">
        <v>296</v>
      </c>
      <c r="C871" s="698"/>
      <c r="D871" s="698"/>
      <c r="E871" s="698"/>
      <c r="F871" s="67"/>
      <c r="G871" s="78"/>
      <c r="H871" s="611"/>
      <c r="I871" s="611"/>
      <c r="J871" s="67"/>
      <c r="K871" s="78"/>
      <c r="L871" s="611"/>
      <c r="M871" s="611"/>
      <c r="N871" s="678">
        <v>0</v>
      </c>
      <c r="O871" s="70"/>
      <c r="P871" s="67"/>
      <c r="Q871" s="70"/>
      <c r="R871" s="67"/>
      <c r="S871" s="192"/>
      <c r="T871" s="380"/>
      <c r="U871" s="381"/>
    </row>
    <row r="872" spans="2:25" ht="21.75" customHeight="1" x14ac:dyDescent="0.15">
      <c r="B872" s="266">
        <v>297</v>
      </c>
      <c r="C872" s="698"/>
      <c r="D872" s="698"/>
      <c r="E872" s="698"/>
      <c r="F872" s="67"/>
      <c r="G872" s="78"/>
      <c r="H872" s="611"/>
      <c r="I872" s="611"/>
      <c r="J872" s="67"/>
      <c r="K872" s="78"/>
      <c r="L872" s="611"/>
      <c r="M872" s="611"/>
      <c r="N872" s="678">
        <v>0</v>
      </c>
      <c r="O872" s="70"/>
      <c r="P872" s="67"/>
      <c r="Q872" s="70"/>
      <c r="R872" s="67"/>
      <c r="S872" s="192"/>
      <c r="T872" s="380"/>
      <c r="U872" s="381"/>
    </row>
    <row r="873" spans="2:25" ht="21.75" customHeight="1" x14ac:dyDescent="0.15">
      <c r="B873" s="266">
        <v>298</v>
      </c>
      <c r="C873" s="698"/>
      <c r="D873" s="698"/>
      <c r="E873" s="698"/>
      <c r="F873" s="67"/>
      <c r="G873" s="78"/>
      <c r="H873" s="611"/>
      <c r="I873" s="611"/>
      <c r="J873" s="67"/>
      <c r="K873" s="78"/>
      <c r="L873" s="611"/>
      <c r="M873" s="611"/>
      <c r="N873" s="678">
        <v>0</v>
      </c>
      <c r="O873" s="70"/>
      <c r="P873" s="67"/>
      <c r="Q873" s="70"/>
      <c r="R873" s="67"/>
      <c r="S873" s="192"/>
      <c r="T873" s="380"/>
      <c r="U873" s="381"/>
    </row>
    <row r="874" spans="2:25" ht="21.75" customHeight="1" x14ac:dyDescent="0.15">
      <c r="B874" s="266">
        <v>299</v>
      </c>
      <c r="C874" s="698"/>
      <c r="D874" s="698"/>
      <c r="E874" s="698"/>
      <c r="F874" s="67"/>
      <c r="G874" s="78"/>
      <c r="H874" s="611"/>
      <c r="I874" s="611"/>
      <c r="J874" s="67"/>
      <c r="K874" s="78"/>
      <c r="L874" s="611"/>
      <c r="M874" s="611"/>
      <c r="N874" s="678">
        <v>0</v>
      </c>
      <c r="O874" s="70"/>
      <c r="P874" s="67"/>
      <c r="Q874" s="70"/>
      <c r="R874" s="67"/>
      <c r="S874" s="192"/>
      <c r="T874" s="380"/>
      <c r="U874" s="381"/>
    </row>
    <row r="875" spans="2:25" ht="21.75" customHeight="1" x14ac:dyDescent="0.15">
      <c r="B875" s="267">
        <v>300</v>
      </c>
      <c r="C875" s="699"/>
      <c r="D875" s="699"/>
      <c r="E875" s="699"/>
      <c r="F875" s="104"/>
      <c r="G875" s="167"/>
      <c r="H875" s="612"/>
      <c r="I875" s="612"/>
      <c r="J875" s="104"/>
      <c r="K875" s="167"/>
      <c r="L875" s="612"/>
      <c r="M875" s="612"/>
      <c r="N875" s="623">
        <v>0</v>
      </c>
      <c r="O875" s="159"/>
      <c r="P875" s="104"/>
      <c r="Q875" s="159"/>
      <c r="R875" s="104"/>
      <c r="S875" s="269"/>
      <c r="T875" s="380"/>
      <c r="U875" s="381"/>
    </row>
    <row r="876" spans="2:25" ht="21.75" customHeight="1" x14ac:dyDescent="0.15">
      <c r="B876" s="268">
        <v>301</v>
      </c>
      <c r="C876" s="700"/>
      <c r="D876" s="700"/>
      <c r="E876" s="700"/>
      <c r="F876" s="103"/>
      <c r="G876" s="103"/>
      <c r="H876" s="610"/>
      <c r="I876" s="610"/>
      <c r="J876" s="103"/>
      <c r="K876" s="103"/>
      <c r="L876" s="610"/>
      <c r="M876" s="610"/>
      <c r="N876" s="627">
        <v>0</v>
      </c>
      <c r="O876" s="200"/>
      <c r="P876" s="71"/>
      <c r="Q876" s="200"/>
      <c r="R876" s="71"/>
      <c r="S876" s="270"/>
      <c r="T876" s="380"/>
      <c r="U876" s="381"/>
    </row>
    <row r="877" spans="2:25" ht="21.75" customHeight="1" x14ac:dyDescent="0.15">
      <c r="B877" s="266">
        <v>302</v>
      </c>
      <c r="C877" s="698"/>
      <c r="D877" s="698"/>
      <c r="E877" s="698"/>
      <c r="F877" s="78"/>
      <c r="G877" s="78"/>
      <c r="H877" s="611"/>
      <c r="I877" s="611"/>
      <c r="J877" s="78"/>
      <c r="K877" s="78"/>
      <c r="L877" s="611"/>
      <c r="M877" s="611"/>
      <c r="N877" s="678">
        <v>0</v>
      </c>
      <c r="O877" s="70"/>
      <c r="P877" s="67"/>
      <c r="Q877" s="70"/>
      <c r="R877" s="67"/>
      <c r="S877" s="192"/>
      <c r="T877" s="380"/>
      <c r="U877" s="381"/>
    </row>
    <row r="878" spans="2:25" ht="21.75" customHeight="1" x14ac:dyDescent="0.15">
      <c r="B878" s="266">
        <v>303</v>
      </c>
      <c r="C878" s="698"/>
      <c r="D878" s="698"/>
      <c r="E878" s="698"/>
      <c r="F878" s="78"/>
      <c r="G878" s="78"/>
      <c r="H878" s="611"/>
      <c r="I878" s="611"/>
      <c r="J878" s="78"/>
      <c r="K878" s="78"/>
      <c r="L878" s="611"/>
      <c r="M878" s="611"/>
      <c r="N878" s="678">
        <v>0</v>
      </c>
      <c r="O878" s="70"/>
      <c r="P878" s="67"/>
      <c r="Q878" s="70"/>
      <c r="R878" s="67"/>
      <c r="S878" s="192"/>
      <c r="T878" s="380"/>
      <c r="U878" s="381"/>
    </row>
    <row r="879" spans="2:25" ht="21.75" customHeight="1" x14ac:dyDescent="0.15">
      <c r="B879" s="266">
        <v>304</v>
      </c>
      <c r="C879" s="698"/>
      <c r="D879" s="698"/>
      <c r="E879" s="698"/>
      <c r="F879" s="78"/>
      <c r="G879" s="78"/>
      <c r="H879" s="611"/>
      <c r="I879" s="611"/>
      <c r="J879" s="78"/>
      <c r="K879" s="78"/>
      <c r="L879" s="611"/>
      <c r="M879" s="611"/>
      <c r="N879" s="678">
        <v>0</v>
      </c>
      <c r="O879" s="70"/>
      <c r="P879" s="67"/>
      <c r="Q879" s="70"/>
      <c r="R879" s="67"/>
      <c r="S879" s="192"/>
      <c r="T879" s="380"/>
      <c r="U879" s="381"/>
    </row>
    <row r="880" spans="2:25" ht="21.75" customHeight="1" x14ac:dyDescent="0.15">
      <c r="B880" s="266">
        <v>305</v>
      </c>
      <c r="C880" s="698"/>
      <c r="D880" s="698"/>
      <c r="E880" s="698"/>
      <c r="F880" s="78"/>
      <c r="G880" s="78"/>
      <c r="H880" s="611"/>
      <c r="I880" s="611"/>
      <c r="J880" s="78"/>
      <c r="K880" s="78"/>
      <c r="L880" s="611"/>
      <c r="M880" s="611"/>
      <c r="N880" s="678">
        <v>0</v>
      </c>
      <c r="O880" s="70"/>
      <c r="P880" s="67"/>
      <c r="Q880" s="70"/>
      <c r="R880" s="67"/>
      <c r="S880" s="192"/>
      <c r="T880" s="380"/>
      <c r="U880" s="381"/>
    </row>
    <row r="881" spans="2:21" ht="21.75" customHeight="1" x14ac:dyDescent="0.15">
      <c r="B881" s="266">
        <v>306</v>
      </c>
      <c r="C881" s="698"/>
      <c r="D881" s="698"/>
      <c r="E881" s="698"/>
      <c r="F881" s="78"/>
      <c r="G881" s="78"/>
      <c r="H881" s="611"/>
      <c r="I881" s="611"/>
      <c r="J881" s="78"/>
      <c r="K881" s="78"/>
      <c r="L881" s="611"/>
      <c r="M881" s="611"/>
      <c r="N881" s="678">
        <v>0</v>
      </c>
      <c r="O881" s="70"/>
      <c r="P881" s="271"/>
      <c r="Q881" s="70"/>
      <c r="R881" s="271"/>
      <c r="S881" s="192"/>
      <c r="T881" s="380"/>
      <c r="U881" s="381"/>
    </row>
    <row r="882" spans="2:21" ht="21.75" customHeight="1" x14ac:dyDescent="0.15">
      <c r="B882" s="266">
        <v>307</v>
      </c>
      <c r="C882" s="698"/>
      <c r="D882" s="698"/>
      <c r="E882" s="698"/>
      <c r="F882" s="78"/>
      <c r="G882" s="78"/>
      <c r="H882" s="611"/>
      <c r="I882" s="611"/>
      <c r="J882" s="78"/>
      <c r="K882" s="78"/>
      <c r="L882" s="611"/>
      <c r="M882" s="611"/>
      <c r="N882" s="678">
        <v>0</v>
      </c>
      <c r="O882" s="70"/>
      <c r="P882" s="67"/>
      <c r="Q882" s="70"/>
      <c r="R882" s="67"/>
      <c r="S882" s="192"/>
      <c r="T882" s="380"/>
      <c r="U882" s="381"/>
    </row>
    <row r="883" spans="2:21" ht="21.75" customHeight="1" x14ac:dyDescent="0.15">
      <c r="B883" s="266">
        <v>308</v>
      </c>
      <c r="C883" s="698"/>
      <c r="D883" s="698"/>
      <c r="E883" s="698"/>
      <c r="F883" s="78"/>
      <c r="G883" s="78"/>
      <c r="H883" s="611"/>
      <c r="I883" s="611"/>
      <c r="J883" s="78"/>
      <c r="K883" s="78"/>
      <c r="L883" s="611"/>
      <c r="M883" s="611"/>
      <c r="N883" s="678">
        <v>0</v>
      </c>
      <c r="O883" s="70"/>
      <c r="P883" s="67"/>
      <c r="Q883" s="70"/>
      <c r="R883" s="67"/>
      <c r="S883" s="192"/>
      <c r="T883" s="380"/>
      <c r="U883" s="381"/>
    </row>
    <row r="884" spans="2:21" ht="21.75" customHeight="1" x14ac:dyDescent="0.15">
      <c r="B884" s="266">
        <v>309</v>
      </c>
      <c r="C884" s="698"/>
      <c r="D884" s="698"/>
      <c r="E884" s="698"/>
      <c r="F884" s="78"/>
      <c r="G884" s="78"/>
      <c r="H884" s="611"/>
      <c r="I884" s="611"/>
      <c r="J884" s="78"/>
      <c r="K884" s="78"/>
      <c r="L884" s="611"/>
      <c r="M884" s="611"/>
      <c r="N884" s="678">
        <v>0</v>
      </c>
      <c r="O884" s="70"/>
      <c r="P884" s="67"/>
      <c r="Q884" s="70"/>
      <c r="R884" s="67"/>
      <c r="S884" s="192"/>
      <c r="T884" s="380"/>
      <c r="U884" s="381"/>
    </row>
    <row r="885" spans="2:21" ht="21.75" customHeight="1" x14ac:dyDescent="0.15">
      <c r="B885" s="266">
        <v>310</v>
      </c>
      <c r="C885" s="698"/>
      <c r="D885" s="698"/>
      <c r="E885" s="698"/>
      <c r="F885" s="78"/>
      <c r="G885" s="78"/>
      <c r="H885" s="611"/>
      <c r="I885" s="611"/>
      <c r="J885" s="78"/>
      <c r="K885" s="78"/>
      <c r="L885" s="611"/>
      <c r="M885" s="611"/>
      <c r="N885" s="678">
        <v>0</v>
      </c>
      <c r="O885" s="70"/>
      <c r="P885" s="67"/>
      <c r="Q885" s="70"/>
      <c r="R885" s="67"/>
      <c r="S885" s="192"/>
      <c r="T885" s="380"/>
      <c r="U885" s="381"/>
    </row>
    <row r="886" spans="2:21" ht="21.75" customHeight="1" x14ac:dyDescent="0.15">
      <c r="B886" s="266">
        <v>311</v>
      </c>
      <c r="C886" s="698"/>
      <c r="D886" s="698"/>
      <c r="E886" s="698"/>
      <c r="F886" s="78"/>
      <c r="G886" s="78"/>
      <c r="H886" s="611"/>
      <c r="I886" s="611"/>
      <c r="J886" s="78"/>
      <c r="K886" s="78"/>
      <c r="L886" s="611"/>
      <c r="M886" s="611"/>
      <c r="N886" s="678">
        <v>0</v>
      </c>
      <c r="O886" s="70"/>
      <c r="P886" s="67"/>
      <c r="Q886" s="70"/>
      <c r="R886" s="67"/>
      <c r="S886" s="192"/>
      <c r="T886" s="380"/>
      <c r="U886" s="381"/>
    </row>
    <row r="887" spans="2:21" ht="21.75" customHeight="1" x14ac:dyDescent="0.15">
      <c r="B887" s="266">
        <v>312</v>
      </c>
      <c r="C887" s="698"/>
      <c r="D887" s="698"/>
      <c r="E887" s="698"/>
      <c r="F887" s="78"/>
      <c r="G887" s="78"/>
      <c r="H887" s="611"/>
      <c r="I887" s="611"/>
      <c r="J887" s="78"/>
      <c r="K887" s="78"/>
      <c r="L887" s="611"/>
      <c r="M887" s="611"/>
      <c r="N887" s="678">
        <v>0</v>
      </c>
      <c r="O887" s="70"/>
      <c r="P887" s="67"/>
      <c r="Q887" s="70"/>
      <c r="R887" s="67"/>
      <c r="S887" s="192"/>
      <c r="T887" s="380"/>
      <c r="U887" s="381"/>
    </row>
    <row r="888" spans="2:21" ht="21.75" customHeight="1" x14ac:dyDescent="0.15">
      <c r="B888" s="177">
        <v>313</v>
      </c>
      <c r="C888" s="694"/>
      <c r="D888" s="694"/>
      <c r="E888" s="694"/>
      <c r="F888" s="78"/>
      <c r="G888" s="78"/>
      <c r="H888" s="611"/>
      <c r="I888" s="611"/>
      <c r="J888" s="78"/>
      <c r="K888" s="78"/>
      <c r="L888" s="611"/>
      <c r="M888" s="611"/>
      <c r="N888" s="678">
        <v>0</v>
      </c>
      <c r="O888" s="70"/>
      <c r="P888" s="67"/>
      <c r="Q888" s="70"/>
      <c r="R888" s="67"/>
      <c r="S888" s="192"/>
      <c r="T888" s="380"/>
      <c r="U888" s="381"/>
    </row>
    <row r="889" spans="2:21" ht="21.75" customHeight="1" x14ac:dyDescent="0.15">
      <c r="B889" s="266">
        <v>314</v>
      </c>
      <c r="C889" s="698"/>
      <c r="D889" s="698"/>
      <c r="E889" s="698"/>
      <c r="F889" s="67"/>
      <c r="G889" s="78"/>
      <c r="H889" s="611"/>
      <c r="I889" s="611"/>
      <c r="J889" s="67"/>
      <c r="K889" s="78"/>
      <c r="L889" s="611"/>
      <c r="M889" s="611"/>
      <c r="N889" s="678">
        <v>0</v>
      </c>
      <c r="O889" s="70"/>
      <c r="P889" s="67"/>
      <c r="Q889" s="70"/>
      <c r="R889" s="67"/>
      <c r="S889" s="192"/>
      <c r="T889" s="380"/>
      <c r="U889" s="381"/>
    </row>
    <row r="890" spans="2:21" ht="21.75" customHeight="1" x14ac:dyDescent="0.15">
      <c r="B890" s="266">
        <v>315</v>
      </c>
      <c r="C890" s="698"/>
      <c r="D890" s="698"/>
      <c r="E890" s="698"/>
      <c r="F890" s="67"/>
      <c r="G890" s="78"/>
      <c r="H890" s="611"/>
      <c r="I890" s="611"/>
      <c r="J890" s="67"/>
      <c r="K890" s="78"/>
      <c r="L890" s="611"/>
      <c r="M890" s="611"/>
      <c r="N890" s="678">
        <v>0</v>
      </c>
      <c r="O890" s="70"/>
      <c r="P890" s="67"/>
      <c r="Q890" s="70"/>
      <c r="R890" s="67"/>
      <c r="S890" s="192"/>
      <c r="T890" s="380"/>
      <c r="U890" s="381"/>
    </row>
    <row r="891" spans="2:21" ht="21.75" customHeight="1" x14ac:dyDescent="0.15">
      <c r="B891" s="266">
        <v>316</v>
      </c>
      <c r="C891" s="698"/>
      <c r="D891" s="698"/>
      <c r="E891" s="698"/>
      <c r="F891" s="67"/>
      <c r="G891" s="78"/>
      <c r="H891" s="611"/>
      <c r="I891" s="611"/>
      <c r="J891" s="67"/>
      <c r="K891" s="78"/>
      <c r="L891" s="611"/>
      <c r="M891" s="611"/>
      <c r="N891" s="678">
        <v>0</v>
      </c>
      <c r="O891" s="70"/>
      <c r="P891" s="67"/>
      <c r="Q891" s="70"/>
      <c r="R891" s="67"/>
      <c r="S891" s="192"/>
      <c r="T891" s="380"/>
      <c r="U891" s="381"/>
    </row>
    <row r="892" spans="2:21" ht="21.75" customHeight="1" x14ac:dyDescent="0.15">
      <c r="B892" s="266">
        <v>317</v>
      </c>
      <c r="C892" s="698"/>
      <c r="D892" s="698"/>
      <c r="E892" s="698"/>
      <c r="F892" s="67"/>
      <c r="G892" s="78"/>
      <c r="H892" s="611"/>
      <c r="I892" s="611"/>
      <c r="J892" s="67"/>
      <c r="K892" s="78"/>
      <c r="L892" s="611"/>
      <c r="M892" s="611"/>
      <c r="N892" s="678">
        <v>0</v>
      </c>
      <c r="O892" s="70"/>
      <c r="P892" s="67"/>
      <c r="Q892" s="70"/>
      <c r="R892" s="67"/>
      <c r="S892" s="192"/>
      <c r="T892" s="380"/>
      <c r="U892" s="381"/>
    </row>
    <row r="893" spans="2:21" ht="21.75" customHeight="1" x14ac:dyDescent="0.15">
      <c r="B893" s="266">
        <v>318</v>
      </c>
      <c r="C893" s="698"/>
      <c r="D893" s="698"/>
      <c r="E893" s="698"/>
      <c r="F893" s="67"/>
      <c r="G893" s="78"/>
      <c r="H893" s="611"/>
      <c r="I893" s="611"/>
      <c r="J893" s="67"/>
      <c r="K893" s="78"/>
      <c r="L893" s="611"/>
      <c r="M893" s="611"/>
      <c r="N893" s="678">
        <v>0</v>
      </c>
      <c r="O893" s="70"/>
      <c r="P893" s="67"/>
      <c r="Q893" s="70"/>
      <c r="R893" s="67"/>
      <c r="S893" s="192"/>
      <c r="T893" s="380"/>
      <c r="U893" s="381"/>
    </row>
    <row r="894" spans="2:21" ht="21.75" customHeight="1" x14ac:dyDescent="0.15">
      <c r="B894" s="266">
        <v>319</v>
      </c>
      <c r="C894" s="698"/>
      <c r="D894" s="698"/>
      <c r="E894" s="698"/>
      <c r="F894" s="67"/>
      <c r="G894" s="78"/>
      <c r="H894" s="611"/>
      <c r="I894" s="611"/>
      <c r="J894" s="67"/>
      <c r="K894" s="78"/>
      <c r="L894" s="611"/>
      <c r="M894" s="611"/>
      <c r="N894" s="678">
        <v>0</v>
      </c>
      <c r="O894" s="70"/>
      <c r="P894" s="67"/>
      <c r="Q894" s="70"/>
      <c r="R894" s="67"/>
      <c r="S894" s="192"/>
      <c r="T894" s="380"/>
      <c r="U894" s="381"/>
    </row>
    <row r="895" spans="2:21" ht="21.75" customHeight="1" x14ac:dyDescent="0.15">
      <c r="B895" s="267">
        <v>320</v>
      </c>
      <c r="C895" s="699"/>
      <c r="D895" s="699"/>
      <c r="E895" s="699"/>
      <c r="F895" s="104"/>
      <c r="G895" s="167"/>
      <c r="H895" s="612"/>
      <c r="I895" s="612"/>
      <c r="J895" s="104"/>
      <c r="K895" s="167"/>
      <c r="L895" s="612"/>
      <c r="M895" s="612"/>
      <c r="N895" s="623">
        <v>0</v>
      </c>
      <c r="O895" s="159"/>
      <c r="P895" s="104"/>
      <c r="Q895" s="159"/>
      <c r="R895" s="104"/>
      <c r="S895" s="269"/>
      <c r="T895" s="427"/>
      <c r="U895" s="381"/>
    </row>
    <row r="896" spans="2:21" ht="21.75" customHeight="1" x14ac:dyDescent="0.15">
      <c r="B896" s="268">
        <v>321</v>
      </c>
      <c r="C896" s="700"/>
      <c r="D896" s="700"/>
      <c r="E896" s="700"/>
      <c r="F896" s="103"/>
      <c r="G896" s="103"/>
      <c r="H896" s="610"/>
      <c r="I896" s="610"/>
      <c r="J896" s="103"/>
      <c r="K896" s="103"/>
      <c r="L896" s="610"/>
      <c r="M896" s="610"/>
      <c r="N896" s="627">
        <v>0</v>
      </c>
      <c r="O896" s="200"/>
      <c r="P896" s="71"/>
      <c r="Q896" s="200"/>
      <c r="R896" s="71"/>
      <c r="S896" s="270"/>
      <c r="T896" s="380"/>
      <c r="U896" s="381"/>
    </row>
    <row r="897" spans="2:21" ht="21.75" customHeight="1" x14ac:dyDescent="0.15">
      <c r="B897" s="266">
        <v>322</v>
      </c>
      <c r="C897" s="698"/>
      <c r="D897" s="698"/>
      <c r="E897" s="698"/>
      <c r="F897" s="78"/>
      <c r="G897" s="78"/>
      <c r="H897" s="611"/>
      <c r="I897" s="611"/>
      <c r="J897" s="78"/>
      <c r="K897" s="78"/>
      <c r="L897" s="611"/>
      <c r="M897" s="611"/>
      <c r="N897" s="678">
        <v>0</v>
      </c>
      <c r="O897" s="70"/>
      <c r="P897" s="67"/>
      <c r="Q897" s="70"/>
      <c r="R897" s="67"/>
      <c r="S897" s="192"/>
      <c r="T897" s="380"/>
      <c r="U897" s="381"/>
    </row>
    <row r="898" spans="2:21" ht="21.75" customHeight="1" x14ac:dyDescent="0.15">
      <c r="B898" s="266">
        <v>323</v>
      </c>
      <c r="C898" s="698"/>
      <c r="D898" s="698"/>
      <c r="E898" s="698"/>
      <c r="F898" s="78"/>
      <c r="G898" s="78"/>
      <c r="H898" s="611"/>
      <c r="I898" s="611"/>
      <c r="J898" s="78"/>
      <c r="K898" s="78"/>
      <c r="L898" s="611"/>
      <c r="M898" s="611"/>
      <c r="N898" s="678">
        <v>0</v>
      </c>
      <c r="O898" s="70"/>
      <c r="P898" s="67"/>
      <c r="Q898" s="70"/>
      <c r="R898" s="67"/>
      <c r="S898" s="192"/>
      <c r="T898" s="380"/>
      <c r="U898" s="381"/>
    </row>
    <row r="899" spans="2:21" ht="21.75" customHeight="1" x14ac:dyDescent="0.15">
      <c r="B899" s="266">
        <v>324</v>
      </c>
      <c r="C899" s="698"/>
      <c r="D899" s="698"/>
      <c r="E899" s="698"/>
      <c r="F899" s="78"/>
      <c r="G899" s="78"/>
      <c r="H899" s="611"/>
      <c r="I899" s="611"/>
      <c r="J899" s="78"/>
      <c r="K899" s="78"/>
      <c r="L899" s="611"/>
      <c r="M899" s="611"/>
      <c r="N899" s="678">
        <v>0</v>
      </c>
      <c r="O899" s="70"/>
      <c r="P899" s="67"/>
      <c r="Q899" s="70"/>
      <c r="R899" s="67"/>
      <c r="S899" s="192"/>
      <c r="T899" s="380"/>
      <c r="U899" s="381"/>
    </row>
    <row r="900" spans="2:21" ht="21.75" customHeight="1" x14ac:dyDescent="0.15">
      <c r="B900" s="266">
        <v>325</v>
      </c>
      <c r="C900" s="698"/>
      <c r="D900" s="698"/>
      <c r="E900" s="698"/>
      <c r="F900" s="78"/>
      <c r="G900" s="78"/>
      <c r="H900" s="611"/>
      <c r="I900" s="611"/>
      <c r="J900" s="78"/>
      <c r="K900" s="78"/>
      <c r="L900" s="611"/>
      <c r="M900" s="611"/>
      <c r="N900" s="678">
        <v>0</v>
      </c>
      <c r="O900" s="70"/>
      <c r="P900" s="67"/>
      <c r="Q900" s="70"/>
      <c r="R900" s="67"/>
      <c r="S900" s="192"/>
      <c r="T900" s="380"/>
      <c r="U900" s="381"/>
    </row>
    <row r="901" spans="2:21" ht="21.75" customHeight="1" x14ac:dyDescent="0.15">
      <c r="B901" s="266">
        <v>326</v>
      </c>
      <c r="C901" s="698"/>
      <c r="D901" s="698"/>
      <c r="E901" s="698"/>
      <c r="F901" s="78"/>
      <c r="G901" s="78"/>
      <c r="H901" s="611"/>
      <c r="I901" s="611"/>
      <c r="J901" s="78"/>
      <c r="K901" s="78"/>
      <c r="L901" s="611"/>
      <c r="M901" s="611"/>
      <c r="N901" s="678">
        <v>0</v>
      </c>
      <c r="O901" s="70"/>
      <c r="P901" s="271"/>
      <c r="Q901" s="70"/>
      <c r="R901" s="271"/>
      <c r="S901" s="192"/>
      <c r="T901" s="380"/>
      <c r="U901" s="381"/>
    </row>
    <row r="902" spans="2:21" ht="21.75" customHeight="1" x14ac:dyDescent="0.15">
      <c r="B902" s="266">
        <v>327</v>
      </c>
      <c r="C902" s="698"/>
      <c r="D902" s="698"/>
      <c r="E902" s="698"/>
      <c r="F902" s="78"/>
      <c r="G902" s="78"/>
      <c r="H902" s="611"/>
      <c r="I902" s="611"/>
      <c r="J902" s="78"/>
      <c r="K902" s="78"/>
      <c r="L902" s="611"/>
      <c r="M902" s="611"/>
      <c r="N902" s="678">
        <v>0</v>
      </c>
      <c r="O902" s="70"/>
      <c r="P902" s="67"/>
      <c r="Q902" s="70"/>
      <c r="R902" s="67"/>
      <c r="S902" s="192"/>
      <c r="T902" s="380"/>
      <c r="U902" s="381"/>
    </row>
    <row r="903" spans="2:21" ht="21.75" customHeight="1" x14ac:dyDescent="0.15">
      <c r="B903" s="266">
        <v>328</v>
      </c>
      <c r="C903" s="698"/>
      <c r="D903" s="698"/>
      <c r="E903" s="698"/>
      <c r="F903" s="78"/>
      <c r="G903" s="78"/>
      <c r="H903" s="611"/>
      <c r="I903" s="611"/>
      <c r="J903" s="78"/>
      <c r="K903" s="78"/>
      <c r="L903" s="611"/>
      <c r="M903" s="611"/>
      <c r="N903" s="678">
        <v>0</v>
      </c>
      <c r="O903" s="70"/>
      <c r="P903" s="67"/>
      <c r="Q903" s="70"/>
      <c r="R903" s="67"/>
      <c r="S903" s="192"/>
      <c r="T903" s="380"/>
      <c r="U903" s="381"/>
    </row>
    <row r="904" spans="2:21" ht="21.75" customHeight="1" x14ac:dyDescent="0.15">
      <c r="B904" s="266">
        <v>329</v>
      </c>
      <c r="C904" s="698"/>
      <c r="D904" s="698"/>
      <c r="E904" s="698"/>
      <c r="F904" s="78"/>
      <c r="G904" s="78"/>
      <c r="H904" s="611"/>
      <c r="I904" s="611"/>
      <c r="J904" s="78"/>
      <c r="K904" s="78"/>
      <c r="L904" s="611"/>
      <c r="M904" s="611"/>
      <c r="N904" s="678">
        <v>0</v>
      </c>
      <c r="O904" s="70"/>
      <c r="P904" s="67"/>
      <c r="Q904" s="70"/>
      <c r="R904" s="67"/>
      <c r="S904" s="192"/>
      <c r="T904" s="380"/>
      <c r="U904" s="381"/>
    </row>
    <row r="905" spans="2:21" ht="21.75" customHeight="1" x14ac:dyDescent="0.15">
      <c r="B905" s="266">
        <v>330</v>
      </c>
      <c r="C905" s="698"/>
      <c r="D905" s="698"/>
      <c r="E905" s="698"/>
      <c r="F905" s="78"/>
      <c r="G905" s="78"/>
      <c r="H905" s="611"/>
      <c r="I905" s="611"/>
      <c r="J905" s="78"/>
      <c r="K905" s="78"/>
      <c r="L905" s="611"/>
      <c r="M905" s="611"/>
      <c r="N905" s="678">
        <v>0</v>
      </c>
      <c r="O905" s="70"/>
      <c r="P905" s="67"/>
      <c r="Q905" s="70"/>
      <c r="R905" s="67"/>
      <c r="S905" s="192"/>
      <c r="T905" s="380"/>
      <c r="U905" s="381"/>
    </row>
    <row r="906" spans="2:21" ht="21.75" customHeight="1" x14ac:dyDescent="0.15">
      <c r="B906" s="266">
        <v>331</v>
      </c>
      <c r="C906" s="698"/>
      <c r="D906" s="698"/>
      <c r="E906" s="698"/>
      <c r="F906" s="78"/>
      <c r="G906" s="78"/>
      <c r="H906" s="611"/>
      <c r="I906" s="611"/>
      <c r="J906" s="78"/>
      <c r="K906" s="78"/>
      <c r="L906" s="611"/>
      <c r="M906" s="611"/>
      <c r="N906" s="678">
        <v>0</v>
      </c>
      <c r="O906" s="70"/>
      <c r="P906" s="67"/>
      <c r="Q906" s="70"/>
      <c r="R906" s="67"/>
      <c r="S906" s="192"/>
      <c r="T906" s="380"/>
      <c r="U906" s="381"/>
    </row>
    <row r="907" spans="2:21" ht="21.75" customHeight="1" x14ac:dyDescent="0.15">
      <c r="B907" s="266">
        <v>332</v>
      </c>
      <c r="C907" s="698"/>
      <c r="D907" s="698"/>
      <c r="E907" s="698"/>
      <c r="F907" s="78"/>
      <c r="G907" s="78"/>
      <c r="H907" s="611"/>
      <c r="I907" s="611"/>
      <c r="J907" s="78"/>
      <c r="K907" s="78"/>
      <c r="L907" s="611"/>
      <c r="M907" s="611"/>
      <c r="N907" s="678">
        <v>0</v>
      </c>
      <c r="O907" s="70"/>
      <c r="P907" s="67"/>
      <c r="Q907" s="70"/>
      <c r="R907" s="67"/>
      <c r="S907" s="192"/>
      <c r="T907" s="380"/>
      <c r="U907" s="381"/>
    </row>
    <row r="908" spans="2:21" ht="21.75" customHeight="1" x14ac:dyDescent="0.15">
      <c r="B908" s="177">
        <v>333</v>
      </c>
      <c r="C908" s="694"/>
      <c r="D908" s="694"/>
      <c r="E908" s="694"/>
      <c r="F908" s="78"/>
      <c r="G908" s="78"/>
      <c r="H908" s="611"/>
      <c r="I908" s="611"/>
      <c r="J908" s="78"/>
      <c r="K908" s="78"/>
      <c r="L908" s="611"/>
      <c r="M908" s="611"/>
      <c r="N908" s="678">
        <v>0</v>
      </c>
      <c r="O908" s="70"/>
      <c r="P908" s="67"/>
      <c r="Q908" s="70"/>
      <c r="R908" s="67"/>
      <c r="S908" s="192"/>
      <c r="T908" s="380"/>
      <c r="U908" s="381"/>
    </row>
    <row r="909" spans="2:21" ht="21.75" customHeight="1" x14ac:dyDescent="0.15">
      <c r="B909" s="266">
        <v>334</v>
      </c>
      <c r="C909" s="698"/>
      <c r="D909" s="698"/>
      <c r="E909" s="698"/>
      <c r="F909" s="67"/>
      <c r="G909" s="78"/>
      <c r="H909" s="611"/>
      <c r="I909" s="611"/>
      <c r="J909" s="67"/>
      <c r="K909" s="78"/>
      <c r="L909" s="611"/>
      <c r="M909" s="611"/>
      <c r="N909" s="678">
        <v>0</v>
      </c>
      <c r="O909" s="70"/>
      <c r="P909" s="67"/>
      <c r="Q909" s="70"/>
      <c r="R909" s="67"/>
      <c r="S909" s="192"/>
      <c r="T909" s="380"/>
      <c r="U909" s="381"/>
    </row>
    <row r="910" spans="2:21" ht="21.75" customHeight="1" x14ac:dyDescent="0.15">
      <c r="B910" s="266">
        <v>335</v>
      </c>
      <c r="C910" s="698"/>
      <c r="D910" s="698"/>
      <c r="E910" s="698"/>
      <c r="F910" s="67"/>
      <c r="G910" s="78"/>
      <c r="H910" s="611"/>
      <c r="I910" s="611"/>
      <c r="J910" s="67"/>
      <c r="K910" s="78"/>
      <c r="L910" s="611"/>
      <c r="M910" s="611"/>
      <c r="N910" s="678">
        <v>0</v>
      </c>
      <c r="O910" s="70"/>
      <c r="P910" s="67"/>
      <c r="Q910" s="70"/>
      <c r="R910" s="67"/>
      <c r="S910" s="192"/>
      <c r="T910" s="380"/>
      <c r="U910" s="381"/>
    </row>
    <row r="911" spans="2:21" ht="21.75" customHeight="1" x14ac:dyDescent="0.15">
      <c r="B911" s="266"/>
      <c r="C911" s="698"/>
      <c r="D911" s="698"/>
      <c r="E911" s="698"/>
      <c r="F911" s="67"/>
      <c r="G911" s="78"/>
      <c r="H911" s="611"/>
      <c r="I911" s="611"/>
      <c r="J911" s="67"/>
      <c r="K911" s="78"/>
      <c r="L911" s="611"/>
      <c r="M911" s="611"/>
      <c r="N911" s="678">
        <v>0</v>
      </c>
      <c r="O911" s="70"/>
      <c r="P911" s="67"/>
      <c r="Q911" s="70"/>
      <c r="R911" s="67"/>
      <c r="S911" s="192"/>
      <c r="T911" s="380"/>
      <c r="U911" s="381"/>
    </row>
    <row r="912" spans="2:21" ht="21.75" customHeight="1" x14ac:dyDescent="0.15">
      <c r="B912" s="266"/>
      <c r="C912" s="698"/>
      <c r="D912" s="698"/>
      <c r="E912" s="698"/>
      <c r="F912" s="67"/>
      <c r="G912" s="78"/>
      <c r="H912" s="611"/>
      <c r="I912" s="611"/>
      <c r="J912" s="67"/>
      <c r="K912" s="78"/>
      <c r="L912" s="611"/>
      <c r="M912" s="611"/>
      <c r="N912" s="678">
        <v>0</v>
      </c>
      <c r="O912" s="70"/>
      <c r="P912" s="67"/>
      <c r="Q912" s="70"/>
      <c r="R912" s="67"/>
      <c r="S912" s="192"/>
      <c r="T912" s="380"/>
      <c r="U912" s="381"/>
    </row>
    <row r="913" spans="2:21" ht="21.75" customHeight="1" x14ac:dyDescent="0.15">
      <c r="B913" s="266"/>
      <c r="C913" s="698"/>
      <c r="D913" s="698"/>
      <c r="E913" s="698"/>
      <c r="F913" s="67"/>
      <c r="G913" s="78"/>
      <c r="H913" s="611"/>
      <c r="I913" s="611"/>
      <c r="J913" s="67"/>
      <c r="K913" s="78"/>
      <c r="L913" s="611"/>
      <c r="M913" s="611"/>
      <c r="N913" s="678">
        <v>0</v>
      </c>
      <c r="O913" s="70"/>
      <c r="P913" s="67"/>
      <c r="Q913" s="70"/>
      <c r="R913" s="67"/>
      <c r="S913" s="192"/>
      <c r="T913" s="380"/>
      <c r="U913" s="381"/>
    </row>
    <row r="914" spans="2:21" ht="21.75" customHeight="1" x14ac:dyDescent="0.15">
      <c r="B914" s="266"/>
      <c r="C914" s="698"/>
      <c r="D914" s="698"/>
      <c r="E914" s="698"/>
      <c r="F914" s="67"/>
      <c r="G914" s="78"/>
      <c r="H914" s="611"/>
      <c r="I914" s="611"/>
      <c r="J914" s="67"/>
      <c r="K914" s="78"/>
      <c r="L914" s="611"/>
      <c r="M914" s="611"/>
      <c r="N914" s="678">
        <v>0</v>
      </c>
      <c r="O914" s="70"/>
      <c r="P914" s="67"/>
      <c r="Q914" s="70"/>
      <c r="R914" s="67"/>
      <c r="S914" s="192"/>
      <c r="T914" s="380"/>
      <c r="U914" s="381"/>
    </row>
    <row r="915" spans="2:21" ht="21.75" customHeight="1" x14ac:dyDescent="0.15">
      <c r="B915" s="267"/>
      <c r="C915" s="699"/>
      <c r="D915" s="699"/>
      <c r="E915" s="699"/>
      <c r="F915" s="104"/>
      <c r="G915" s="167"/>
      <c r="H915" s="612"/>
      <c r="I915" s="612"/>
      <c r="J915" s="104"/>
      <c r="K915" s="167"/>
      <c r="L915" s="612"/>
      <c r="M915" s="612"/>
      <c r="N915" s="623">
        <v>0</v>
      </c>
      <c r="O915" s="159"/>
      <c r="P915" s="104"/>
      <c r="Q915" s="159"/>
      <c r="R915" s="104"/>
      <c r="S915" s="269"/>
      <c r="T915" s="380"/>
      <c r="U915" s="381"/>
    </row>
    <row r="916" spans="2:21" ht="21.75" customHeight="1" x14ac:dyDescent="0.15">
      <c r="B916" s="268"/>
      <c r="C916" s="700"/>
      <c r="D916" s="700"/>
      <c r="E916" s="700"/>
      <c r="F916" s="103"/>
      <c r="G916" s="103"/>
      <c r="H916" s="610"/>
      <c r="I916" s="610"/>
      <c r="J916" s="103"/>
      <c r="K916" s="103"/>
      <c r="L916" s="610"/>
      <c r="M916" s="610"/>
      <c r="N916" s="627">
        <v>0</v>
      </c>
      <c r="O916" s="200"/>
      <c r="P916" s="71"/>
      <c r="Q916" s="200"/>
      <c r="R916" s="71"/>
      <c r="S916" s="270"/>
      <c r="T916" s="380"/>
      <c r="U916" s="381"/>
    </row>
    <row r="917" spans="2:21" ht="21.75" customHeight="1" x14ac:dyDescent="0.15">
      <c r="B917" s="266"/>
      <c r="C917" s="698"/>
      <c r="D917" s="698"/>
      <c r="E917" s="698"/>
      <c r="F917" s="78"/>
      <c r="G917" s="78"/>
      <c r="H917" s="611"/>
      <c r="I917" s="611"/>
      <c r="J917" s="78"/>
      <c r="K917" s="78"/>
      <c r="L917" s="611"/>
      <c r="M917" s="611"/>
      <c r="N917" s="678">
        <v>0</v>
      </c>
      <c r="O917" s="70"/>
      <c r="P917" s="67"/>
      <c r="Q917" s="70"/>
      <c r="R917" s="67"/>
      <c r="S917" s="192"/>
      <c r="T917" s="380"/>
      <c r="U917" s="381"/>
    </row>
    <row r="918" spans="2:21" ht="21.75" customHeight="1" x14ac:dyDescent="0.15">
      <c r="B918" s="266"/>
      <c r="C918" s="698"/>
      <c r="D918" s="698"/>
      <c r="E918" s="698"/>
      <c r="F918" s="78"/>
      <c r="G918" s="78"/>
      <c r="H918" s="611"/>
      <c r="I918" s="611"/>
      <c r="J918" s="78"/>
      <c r="K918" s="78"/>
      <c r="L918" s="611"/>
      <c r="M918" s="611"/>
      <c r="N918" s="678">
        <v>0</v>
      </c>
      <c r="O918" s="70"/>
      <c r="P918" s="67"/>
      <c r="Q918" s="70"/>
      <c r="R918" s="67"/>
      <c r="S918" s="192"/>
      <c r="T918" s="380"/>
      <c r="U918" s="381"/>
    </row>
    <row r="919" spans="2:21" ht="21.75" customHeight="1" x14ac:dyDescent="0.15">
      <c r="B919" s="266"/>
      <c r="C919" s="698"/>
      <c r="D919" s="698"/>
      <c r="E919" s="698"/>
      <c r="F919" s="78"/>
      <c r="G919" s="78"/>
      <c r="H919" s="611"/>
      <c r="I919" s="611"/>
      <c r="J919" s="78"/>
      <c r="K919" s="78"/>
      <c r="L919" s="611"/>
      <c r="M919" s="611"/>
      <c r="N919" s="678">
        <v>0</v>
      </c>
      <c r="O919" s="70"/>
      <c r="P919" s="67"/>
      <c r="Q919" s="70"/>
      <c r="R919" s="67"/>
      <c r="S919" s="192"/>
      <c r="T919" s="380"/>
      <c r="U919" s="381"/>
    </row>
    <row r="920" spans="2:21" ht="21.75" customHeight="1" x14ac:dyDescent="0.15">
      <c r="B920" s="266"/>
      <c r="C920" s="698"/>
      <c r="D920" s="698"/>
      <c r="E920" s="698"/>
      <c r="F920" s="78"/>
      <c r="G920" s="78"/>
      <c r="H920" s="611"/>
      <c r="I920" s="611"/>
      <c r="J920" s="78"/>
      <c r="K920" s="78"/>
      <c r="L920" s="611"/>
      <c r="M920" s="611"/>
      <c r="N920" s="678">
        <v>0</v>
      </c>
      <c r="O920" s="70"/>
      <c r="P920" s="67"/>
      <c r="Q920" s="70"/>
      <c r="R920" s="67"/>
      <c r="S920" s="192"/>
      <c r="T920" s="380"/>
      <c r="U920" s="381"/>
    </row>
    <row r="921" spans="2:21" ht="21.75" customHeight="1" x14ac:dyDescent="0.15">
      <c r="B921" s="266"/>
      <c r="C921" s="698"/>
      <c r="D921" s="698"/>
      <c r="E921" s="698"/>
      <c r="F921" s="78"/>
      <c r="G921" s="78"/>
      <c r="H921" s="611"/>
      <c r="I921" s="611"/>
      <c r="J921" s="78"/>
      <c r="K921" s="78"/>
      <c r="L921" s="611"/>
      <c r="M921" s="611"/>
      <c r="N921" s="678">
        <v>0</v>
      </c>
      <c r="O921" s="70"/>
      <c r="P921" s="67"/>
      <c r="Q921" s="70"/>
      <c r="R921" s="67"/>
      <c r="S921" s="192"/>
      <c r="T921" s="380"/>
      <c r="U921" s="381"/>
    </row>
    <row r="922" spans="2:21" ht="21.75" customHeight="1" x14ac:dyDescent="0.15">
      <c r="B922" s="266"/>
      <c r="C922" s="698"/>
      <c r="D922" s="698"/>
      <c r="E922" s="698"/>
      <c r="F922" s="78"/>
      <c r="G922" s="78"/>
      <c r="H922" s="611"/>
      <c r="I922" s="611"/>
      <c r="J922" s="78"/>
      <c r="K922" s="78"/>
      <c r="L922" s="611"/>
      <c r="M922" s="611"/>
      <c r="N922" s="678">
        <v>0</v>
      </c>
      <c r="O922" s="70"/>
      <c r="P922" s="67"/>
      <c r="Q922" s="70"/>
      <c r="R922" s="67"/>
      <c r="S922" s="192"/>
      <c r="T922" s="380"/>
      <c r="U922" s="381"/>
    </row>
    <row r="923" spans="2:21" ht="21.75" customHeight="1" x14ac:dyDescent="0.15">
      <c r="B923" s="266"/>
      <c r="C923" s="698"/>
      <c r="D923" s="698"/>
      <c r="E923" s="698"/>
      <c r="F923" s="78"/>
      <c r="G923" s="78"/>
      <c r="H923" s="611"/>
      <c r="I923" s="611"/>
      <c r="J923" s="78"/>
      <c r="K923" s="78"/>
      <c r="L923" s="611"/>
      <c r="M923" s="611"/>
      <c r="N923" s="678">
        <v>0</v>
      </c>
      <c r="O923" s="70"/>
      <c r="P923" s="67"/>
      <c r="Q923" s="70"/>
      <c r="R923" s="67"/>
      <c r="S923" s="192"/>
      <c r="T923" s="380"/>
      <c r="U923" s="381"/>
    </row>
    <row r="924" spans="2:21" ht="21.75" customHeight="1" x14ac:dyDescent="0.15">
      <c r="B924" s="266"/>
      <c r="C924" s="698"/>
      <c r="D924" s="698"/>
      <c r="E924" s="698"/>
      <c r="F924" s="78"/>
      <c r="G924" s="78"/>
      <c r="H924" s="611"/>
      <c r="I924" s="611"/>
      <c r="J924" s="78"/>
      <c r="K924" s="78"/>
      <c r="L924" s="611"/>
      <c r="M924" s="611"/>
      <c r="N924" s="678">
        <v>0</v>
      </c>
      <c r="O924" s="70"/>
      <c r="P924" s="67"/>
      <c r="Q924" s="70"/>
      <c r="R924" s="67"/>
      <c r="S924" s="192"/>
      <c r="T924" s="380"/>
      <c r="U924" s="381"/>
    </row>
    <row r="925" spans="2:21" ht="21.75" customHeight="1" x14ac:dyDescent="0.15">
      <c r="B925" s="266"/>
      <c r="C925" s="698"/>
      <c r="D925" s="698"/>
      <c r="E925" s="698"/>
      <c r="F925" s="78"/>
      <c r="G925" s="78"/>
      <c r="H925" s="611"/>
      <c r="I925" s="611"/>
      <c r="J925" s="78"/>
      <c r="K925" s="78"/>
      <c r="L925" s="611"/>
      <c r="M925" s="611"/>
      <c r="N925" s="678">
        <v>0</v>
      </c>
      <c r="O925" s="70"/>
      <c r="P925" s="67"/>
      <c r="Q925" s="70"/>
      <c r="R925" s="67"/>
      <c r="S925" s="192"/>
      <c r="T925" s="380"/>
      <c r="U925" s="381"/>
    </row>
    <row r="926" spans="2:21" ht="21.75" customHeight="1" x14ac:dyDescent="0.15">
      <c r="B926" s="266"/>
      <c r="C926" s="698"/>
      <c r="D926" s="698"/>
      <c r="E926" s="698"/>
      <c r="F926" s="78"/>
      <c r="G926" s="78"/>
      <c r="H926" s="611"/>
      <c r="I926" s="611"/>
      <c r="J926" s="78"/>
      <c r="K926" s="78"/>
      <c r="L926" s="611"/>
      <c r="M926" s="611"/>
      <c r="N926" s="678">
        <v>0</v>
      </c>
      <c r="O926" s="70"/>
      <c r="P926" s="67"/>
      <c r="Q926" s="70"/>
      <c r="R926" s="67"/>
      <c r="S926" s="192"/>
      <c r="T926" s="380"/>
      <c r="U926" s="381"/>
    </row>
    <row r="927" spans="2:21" ht="21.75" customHeight="1" x14ac:dyDescent="0.15">
      <c r="B927" s="266"/>
      <c r="C927" s="698"/>
      <c r="D927" s="698"/>
      <c r="E927" s="698"/>
      <c r="F927" s="78"/>
      <c r="G927" s="78"/>
      <c r="H927" s="611"/>
      <c r="I927" s="611"/>
      <c r="J927" s="78"/>
      <c r="K927" s="78"/>
      <c r="L927" s="611"/>
      <c r="M927" s="611"/>
      <c r="N927" s="678">
        <v>0</v>
      </c>
      <c r="O927" s="70"/>
      <c r="P927" s="67"/>
      <c r="Q927" s="70"/>
      <c r="R927" s="67"/>
      <c r="S927" s="192"/>
      <c r="T927" s="380"/>
      <c r="U927" s="381"/>
    </row>
    <row r="928" spans="2:21" ht="21.75" customHeight="1" x14ac:dyDescent="0.15">
      <c r="B928" s="177"/>
      <c r="C928" s="694"/>
      <c r="D928" s="694"/>
      <c r="E928" s="694"/>
      <c r="F928" s="78"/>
      <c r="G928" s="78"/>
      <c r="H928" s="611"/>
      <c r="I928" s="611"/>
      <c r="J928" s="78"/>
      <c r="K928" s="78"/>
      <c r="L928" s="611"/>
      <c r="M928" s="611"/>
      <c r="N928" s="678">
        <v>0</v>
      </c>
      <c r="O928" s="70"/>
      <c r="P928" s="67"/>
      <c r="Q928" s="70"/>
      <c r="R928" s="67"/>
      <c r="S928" s="192"/>
      <c r="T928" s="380"/>
      <c r="U928" s="381"/>
    </row>
    <row r="929" spans="2:21" ht="21.75" customHeight="1" x14ac:dyDescent="0.15">
      <c r="B929" s="266"/>
      <c r="C929" s="698"/>
      <c r="D929" s="698"/>
      <c r="E929" s="698"/>
      <c r="F929" s="67"/>
      <c r="G929" s="78"/>
      <c r="H929" s="611"/>
      <c r="I929" s="611"/>
      <c r="J929" s="67"/>
      <c r="K929" s="78"/>
      <c r="L929" s="611"/>
      <c r="M929" s="611"/>
      <c r="N929" s="678">
        <v>0</v>
      </c>
      <c r="O929" s="70"/>
      <c r="P929" s="67"/>
      <c r="Q929" s="70"/>
      <c r="R929" s="67"/>
      <c r="S929" s="192"/>
      <c r="T929" s="380"/>
      <c r="U929" s="381"/>
    </row>
    <row r="930" spans="2:21" ht="21.75" customHeight="1" x14ac:dyDescent="0.15">
      <c r="B930" s="266"/>
      <c r="C930" s="698"/>
      <c r="D930" s="698"/>
      <c r="E930" s="698"/>
      <c r="F930" s="67"/>
      <c r="G930" s="78"/>
      <c r="H930" s="611"/>
      <c r="I930" s="611"/>
      <c r="J930" s="67"/>
      <c r="K930" s="78"/>
      <c r="L930" s="611"/>
      <c r="M930" s="611"/>
      <c r="N930" s="678">
        <v>0</v>
      </c>
      <c r="O930" s="70"/>
      <c r="P930" s="67"/>
      <c r="Q930" s="70"/>
      <c r="R930" s="67"/>
      <c r="S930" s="192"/>
      <c r="T930" s="380"/>
      <c r="U930" s="381"/>
    </row>
    <row r="931" spans="2:21" ht="21.75" customHeight="1" x14ac:dyDescent="0.15">
      <c r="B931" s="266"/>
      <c r="C931" s="698"/>
      <c r="D931" s="698"/>
      <c r="E931" s="698"/>
      <c r="F931" s="67"/>
      <c r="G931" s="78"/>
      <c r="H931" s="611"/>
      <c r="I931" s="611"/>
      <c r="J931" s="67"/>
      <c r="K931" s="78"/>
      <c r="L931" s="611"/>
      <c r="M931" s="611"/>
      <c r="N931" s="678">
        <v>0</v>
      </c>
      <c r="O931" s="70"/>
      <c r="P931" s="67"/>
      <c r="Q931" s="70"/>
      <c r="R931" s="67"/>
      <c r="S931" s="192"/>
      <c r="T931" s="380"/>
      <c r="U931" s="381"/>
    </row>
    <row r="932" spans="2:21" ht="21.75" customHeight="1" x14ac:dyDescent="0.15">
      <c r="B932" s="266"/>
      <c r="C932" s="698"/>
      <c r="D932" s="698"/>
      <c r="E932" s="698"/>
      <c r="F932" s="67"/>
      <c r="G932" s="78"/>
      <c r="H932" s="611"/>
      <c r="I932" s="611"/>
      <c r="J932" s="67"/>
      <c r="K932" s="78"/>
      <c r="L932" s="611"/>
      <c r="M932" s="611"/>
      <c r="N932" s="678">
        <v>0</v>
      </c>
      <c r="O932" s="70"/>
      <c r="P932" s="67"/>
      <c r="Q932" s="70"/>
      <c r="R932" s="67"/>
      <c r="S932" s="192"/>
      <c r="T932" s="380"/>
      <c r="U932" s="381"/>
    </row>
    <row r="933" spans="2:21" ht="21.75" customHeight="1" x14ac:dyDescent="0.15">
      <c r="B933" s="266"/>
      <c r="C933" s="698"/>
      <c r="D933" s="698"/>
      <c r="E933" s="698"/>
      <c r="F933" s="67"/>
      <c r="G933" s="78"/>
      <c r="H933" s="611"/>
      <c r="I933" s="611"/>
      <c r="J933" s="67"/>
      <c r="K933" s="78"/>
      <c r="L933" s="611"/>
      <c r="M933" s="611"/>
      <c r="N933" s="678">
        <v>0</v>
      </c>
      <c r="O933" s="70"/>
      <c r="P933" s="67"/>
      <c r="Q933" s="70"/>
      <c r="R933" s="67"/>
      <c r="S933" s="192"/>
      <c r="T933" s="380"/>
      <c r="U933" s="381"/>
    </row>
    <row r="934" spans="2:21" ht="21.75" customHeight="1" x14ac:dyDescent="0.15">
      <c r="B934" s="266"/>
      <c r="C934" s="698"/>
      <c r="D934" s="698"/>
      <c r="E934" s="698"/>
      <c r="F934" s="67"/>
      <c r="G934" s="78"/>
      <c r="H934" s="611"/>
      <c r="I934" s="611"/>
      <c r="J934" s="67"/>
      <c r="K934" s="78"/>
      <c r="L934" s="611"/>
      <c r="M934" s="611"/>
      <c r="N934" s="678">
        <v>0</v>
      </c>
      <c r="O934" s="70"/>
      <c r="P934" s="67"/>
      <c r="Q934" s="70"/>
      <c r="R934" s="67"/>
      <c r="S934" s="192"/>
      <c r="T934" s="380"/>
      <c r="U934" s="381"/>
    </row>
    <row r="935" spans="2:21" ht="21.75" customHeight="1" x14ac:dyDescent="0.15">
      <c r="B935" s="267"/>
      <c r="C935" s="699"/>
      <c r="D935" s="699"/>
      <c r="E935" s="699"/>
      <c r="F935" s="104"/>
      <c r="G935" s="167"/>
      <c r="H935" s="612"/>
      <c r="I935" s="612"/>
      <c r="J935" s="104"/>
      <c r="K935" s="167"/>
      <c r="L935" s="612"/>
      <c r="M935" s="612"/>
      <c r="N935" s="623">
        <v>0</v>
      </c>
      <c r="O935" s="159"/>
      <c r="P935" s="104"/>
      <c r="Q935" s="159"/>
      <c r="R935" s="104"/>
      <c r="S935" s="269"/>
      <c r="T935" s="380"/>
      <c r="U935" s="381"/>
    </row>
    <row r="936" spans="2:21" ht="21.75" customHeight="1" x14ac:dyDescent="0.15">
      <c r="B936" s="268" t="s">
        <v>242</v>
      </c>
      <c r="C936" s="700"/>
      <c r="D936" s="700"/>
      <c r="E936" s="700"/>
      <c r="F936" s="103"/>
      <c r="G936" s="103"/>
      <c r="H936" s="610"/>
      <c r="I936" s="610"/>
      <c r="J936" s="103"/>
      <c r="K936" s="103"/>
      <c r="L936" s="610"/>
      <c r="M936" s="610"/>
      <c r="N936" s="627">
        <v>0</v>
      </c>
      <c r="O936" s="200"/>
      <c r="P936" s="71"/>
      <c r="Q936" s="200"/>
      <c r="R936" s="71"/>
      <c r="S936" s="270"/>
      <c r="T936" s="380"/>
      <c r="U936" s="381"/>
    </row>
    <row r="937" spans="2:21" ht="21.75" customHeight="1" x14ac:dyDescent="0.15">
      <c r="B937" s="266"/>
      <c r="C937" s="698"/>
      <c r="D937" s="698"/>
      <c r="E937" s="698"/>
      <c r="F937" s="78"/>
      <c r="G937" s="78"/>
      <c r="H937" s="611"/>
      <c r="I937" s="611"/>
      <c r="J937" s="78"/>
      <c r="K937" s="78"/>
      <c r="L937" s="611"/>
      <c r="M937" s="611"/>
      <c r="N937" s="678">
        <v>0</v>
      </c>
      <c r="O937" s="70"/>
      <c r="P937" s="67"/>
      <c r="Q937" s="70"/>
      <c r="R937" s="67"/>
      <c r="S937" s="192"/>
      <c r="T937" s="380"/>
      <c r="U937" s="381"/>
    </row>
    <row r="938" spans="2:21" ht="21.75" customHeight="1" x14ac:dyDescent="0.15">
      <c r="B938" s="266"/>
      <c r="C938" s="698"/>
      <c r="D938" s="698"/>
      <c r="E938" s="698"/>
      <c r="F938" s="78"/>
      <c r="G938" s="78"/>
      <c r="H938" s="611"/>
      <c r="I938" s="611"/>
      <c r="J938" s="78"/>
      <c r="K938" s="78"/>
      <c r="L938" s="611"/>
      <c r="M938" s="611"/>
      <c r="N938" s="678">
        <v>0</v>
      </c>
      <c r="O938" s="70"/>
      <c r="P938" s="271"/>
      <c r="Q938" s="70"/>
      <c r="R938" s="271"/>
      <c r="S938" s="192"/>
      <c r="T938" s="380"/>
      <c r="U938" s="381"/>
    </row>
    <row r="939" spans="2:21" ht="21.75" customHeight="1" x14ac:dyDescent="0.15">
      <c r="B939" s="266"/>
      <c r="C939" s="698"/>
      <c r="D939" s="698"/>
      <c r="E939" s="698"/>
      <c r="F939" s="78"/>
      <c r="G939" s="78"/>
      <c r="H939" s="611"/>
      <c r="I939" s="611"/>
      <c r="J939" s="78"/>
      <c r="K939" s="78"/>
      <c r="L939" s="611"/>
      <c r="M939" s="611"/>
      <c r="N939" s="678">
        <v>0</v>
      </c>
      <c r="O939" s="70"/>
      <c r="P939" s="271"/>
      <c r="Q939" s="70"/>
      <c r="R939" s="271"/>
      <c r="S939" s="192"/>
      <c r="T939" s="380"/>
      <c r="U939" s="381"/>
    </row>
    <row r="940" spans="2:21" ht="21.75" customHeight="1" x14ac:dyDescent="0.15">
      <c r="B940" s="266"/>
      <c r="C940" s="698"/>
      <c r="D940" s="698"/>
      <c r="E940" s="698"/>
      <c r="F940" s="78"/>
      <c r="G940" s="78"/>
      <c r="H940" s="611"/>
      <c r="I940" s="611"/>
      <c r="J940" s="78"/>
      <c r="K940" s="78"/>
      <c r="L940" s="611"/>
      <c r="M940" s="611"/>
      <c r="N940" s="678">
        <v>0</v>
      </c>
      <c r="O940" s="70"/>
      <c r="P940" s="67"/>
      <c r="Q940" s="70"/>
      <c r="R940" s="67"/>
      <c r="S940" s="192"/>
      <c r="T940" s="380"/>
      <c r="U940" s="381"/>
    </row>
    <row r="941" spans="2:21" ht="21.75" customHeight="1" x14ac:dyDescent="0.15">
      <c r="B941" s="266"/>
      <c r="C941" s="698"/>
      <c r="D941" s="698"/>
      <c r="E941" s="698"/>
      <c r="F941" s="78"/>
      <c r="G941" s="78"/>
      <c r="H941" s="611"/>
      <c r="I941" s="611"/>
      <c r="J941" s="78"/>
      <c r="K941" s="78"/>
      <c r="L941" s="611"/>
      <c r="M941" s="611"/>
      <c r="N941" s="678">
        <v>0</v>
      </c>
      <c r="O941" s="70"/>
      <c r="P941" s="67"/>
      <c r="Q941" s="70"/>
      <c r="R941" s="67"/>
      <c r="S941" s="192"/>
      <c r="T941" s="380"/>
      <c r="U941" s="381"/>
    </row>
    <row r="942" spans="2:21" ht="21.75" customHeight="1" x14ac:dyDescent="0.15">
      <c r="B942" s="266"/>
      <c r="C942" s="698"/>
      <c r="D942" s="698"/>
      <c r="E942" s="698"/>
      <c r="F942" s="78"/>
      <c r="G942" s="78"/>
      <c r="H942" s="611"/>
      <c r="I942" s="611"/>
      <c r="J942" s="78"/>
      <c r="K942" s="78"/>
      <c r="L942" s="611"/>
      <c r="M942" s="611"/>
      <c r="N942" s="782">
        <v>0</v>
      </c>
      <c r="O942" s="70"/>
      <c r="P942" s="67"/>
      <c r="Q942" s="70"/>
      <c r="R942" s="67"/>
      <c r="S942" s="192"/>
      <c r="T942" s="380"/>
      <c r="U942" s="381"/>
    </row>
    <row r="943" spans="2:21" ht="21.75" customHeight="1" x14ac:dyDescent="0.15">
      <c r="B943" s="272"/>
      <c r="C943" s="701"/>
      <c r="D943" s="701"/>
      <c r="E943" s="701"/>
      <c r="F943" s="78"/>
      <c r="G943" s="78"/>
      <c r="H943" s="611"/>
      <c r="I943" s="611"/>
      <c r="J943" s="78"/>
      <c r="K943" s="78"/>
      <c r="L943" s="611"/>
      <c r="M943" s="611"/>
      <c r="N943" s="782">
        <v>0</v>
      </c>
      <c r="O943" s="70"/>
      <c r="P943" s="67"/>
      <c r="Q943" s="70"/>
      <c r="R943" s="67"/>
      <c r="S943" s="192"/>
      <c r="T943" s="380"/>
      <c r="U943" s="381"/>
    </row>
    <row r="944" spans="2:21" ht="21.75" customHeight="1" x14ac:dyDescent="0.15">
      <c r="B944" s="272"/>
      <c r="C944" s="701"/>
      <c r="D944" s="701"/>
      <c r="E944" s="701"/>
      <c r="F944" s="78"/>
      <c r="G944" s="78"/>
      <c r="H944" s="611"/>
      <c r="I944" s="611"/>
      <c r="J944" s="78"/>
      <c r="K944" s="78"/>
      <c r="L944" s="611"/>
      <c r="M944" s="611"/>
      <c r="N944" s="782">
        <v>0</v>
      </c>
      <c r="O944" s="70"/>
      <c r="P944" s="67"/>
      <c r="Q944" s="70"/>
      <c r="R944" s="67"/>
      <c r="S944" s="192"/>
      <c r="T944" s="380"/>
      <c r="U944" s="381"/>
    </row>
    <row r="945" spans="2:21" ht="21.75" customHeight="1" x14ac:dyDescent="0.15">
      <c r="B945" s="272"/>
      <c r="C945" s="701"/>
      <c r="D945" s="701"/>
      <c r="E945" s="701"/>
      <c r="F945" s="78"/>
      <c r="G945" s="78"/>
      <c r="H945" s="611"/>
      <c r="I945" s="611"/>
      <c r="J945" s="78"/>
      <c r="K945" s="78"/>
      <c r="L945" s="611"/>
      <c r="M945" s="611"/>
      <c r="N945" s="678">
        <v>0</v>
      </c>
      <c r="O945" s="70"/>
      <c r="P945" s="67"/>
      <c r="Q945" s="70"/>
      <c r="R945" s="67"/>
      <c r="S945" s="192"/>
      <c r="T945" s="380"/>
      <c r="U945" s="381"/>
    </row>
    <row r="946" spans="2:21" ht="21.75" customHeight="1" x14ac:dyDescent="0.15">
      <c r="B946" s="266"/>
      <c r="C946" s="698"/>
      <c r="D946" s="698"/>
      <c r="E946" s="698"/>
      <c r="F946" s="78"/>
      <c r="G946" s="78"/>
      <c r="H946" s="611"/>
      <c r="I946" s="611"/>
      <c r="J946" s="78"/>
      <c r="K946" s="78"/>
      <c r="L946" s="611"/>
      <c r="M946" s="611"/>
      <c r="N946" s="678">
        <v>0</v>
      </c>
      <c r="O946" s="70"/>
      <c r="P946" s="67"/>
      <c r="Q946" s="70"/>
      <c r="R946" s="67"/>
      <c r="S946" s="192"/>
      <c r="T946" s="380"/>
      <c r="U946" s="381"/>
    </row>
    <row r="947" spans="2:21" ht="21.75" customHeight="1" x14ac:dyDescent="0.15">
      <c r="B947" s="266"/>
      <c r="C947" s="698"/>
      <c r="D947" s="698"/>
      <c r="E947" s="698"/>
      <c r="F947" s="78"/>
      <c r="G947" s="78"/>
      <c r="H947" s="611"/>
      <c r="I947" s="611"/>
      <c r="J947" s="78"/>
      <c r="K947" s="78"/>
      <c r="L947" s="611"/>
      <c r="M947" s="611"/>
      <c r="N947" s="678">
        <v>0</v>
      </c>
      <c r="O947" s="70"/>
      <c r="P947" s="67"/>
      <c r="Q947" s="70"/>
      <c r="R947" s="67"/>
      <c r="S947" s="192"/>
      <c r="T947" s="380"/>
      <c r="U947" s="381"/>
    </row>
    <row r="948" spans="2:21" ht="21.75" customHeight="1" x14ac:dyDescent="0.15">
      <c r="B948" s="266"/>
      <c r="C948" s="698"/>
      <c r="D948" s="698"/>
      <c r="E948" s="698"/>
      <c r="F948" s="78"/>
      <c r="G948" s="78"/>
      <c r="H948" s="611"/>
      <c r="I948" s="611"/>
      <c r="J948" s="78"/>
      <c r="K948" s="78"/>
      <c r="L948" s="611"/>
      <c r="M948" s="611"/>
      <c r="N948" s="678">
        <v>0</v>
      </c>
      <c r="O948" s="70"/>
      <c r="P948" s="67"/>
      <c r="Q948" s="70"/>
      <c r="R948" s="67"/>
      <c r="S948" s="192"/>
      <c r="T948" s="380"/>
      <c r="U948" s="381"/>
    </row>
    <row r="949" spans="2:21" ht="21.75" customHeight="1" x14ac:dyDescent="0.15">
      <c r="B949" s="266"/>
      <c r="C949" s="698"/>
      <c r="D949" s="698"/>
      <c r="E949" s="698"/>
      <c r="F949" s="78"/>
      <c r="G949" s="78"/>
      <c r="H949" s="611"/>
      <c r="I949" s="611"/>
      <c r="J949" s="78"/>
      <c r="K949" s="78"/>
      <c r="L949" s="611"/>
      <c r="M949" s="611"/>
      <c r="N949" s="678">
        <v>0</v>
      </c>
      <c r="O949" s="70"/>
      <c r="P949" s="67"/>
      <c r="Q949" s="70"/>
      <c r="R949" s="67"/>
      <c r="S949" s="192"/>
      <c r="T949" s="380"/>
      <c r="U949" s="381"/>
    </row>
    <row r="950" spans="2:21" ht="21.75" customHeight="1" x14ac:dyDescent="0.15">
      <c r="B950" s="266"/>
      <c r="C950" s="698"/>
      <c r="D950" s="698"/>
      <c r="E950" s="698"/>
      <c r="F950" s="78"/>
      <c r="G950" s="78"/>
      <c r="H950" s="611"/>
      <c r="I950" s="611"/>
      <c r="J950" s="78"/>
      <c r="K950" s="78"/>
      <c r="L950" s="611"/>
      <c r="M950" s="611"/>
      <c r="N950" s="678">
        <v>0</v>
      </c>
      <c r="O950" s="70"/>
      <c r="P950" s="67"/>
      <c r="Q950" s="70"/>
      <c r="R950" s="67"/>
      <c r="S950" s="192"/>
      <c r="T950" s="380"/>
      <c r="U950" s="381"/>
    </row>
    <row r="951" spans="2:21" ht="21.75" customHeight="1" x14ac:dyDescent="0.15">
      <c r="B951" s="177"/>
      <c r="C951" s="694"/>
      <c r="D951" s="694"/>
      <c r="E951" s="694"/>
      <c r="F951" s="78"/>
      <c r="G951" s="78"/>
      <c r="H951" s="611"/>
      <c r="I951" s="611"/>
      <c r="J951" s="78"/>
      <c r="K951" s="78"/>
      <c r="L951" s="611"/>
      <c r="M951" s="611"/>
      <c r="N951" s="678">
        <v>0</v>
      </c>
      <c r="O951" s="70"/>
      <c r="P951" s="67"/>
      <c r="Q951" s="70"/>
      <c r="R951" s="67"/>
      <c r="S951" s="192"/>
      <c r="T951" s="380"/>
      <c r="U951" s="381"/>
    </row>
    <row r="952" spans="2:21" ht="21.75" customHeight="1" x14ac:dyDescent="0.15">
      <c r="B952" s="266"/>
      <c r="C952" s="698"/>
      <c r="D952" s="698"/>
      <c r="E952" s="698"/>
      <c r="F952" s="67"/>
      <c r="G952" s="78"/>
      <c r="H952" s="611"/>
      <c r="I952" s="611"/>
      <c r="J952" s="67"/>
      <c r="K952" s="78"/>
      <c r="L952" s="611"/>
      <c r="M952" s="611"/>
      <c r="N952" s="678">
        <v>0</v>
      </c>
      <c r="O952" s="70"/>
      <c r="P952" s="67"/>
      <c r="Q952" s="70"/>
      <c r="R952" s="67"/>
      <c r="S952" s="192"/>
      <c r="T952" s="380"/>
      <c r="U952" s="381"/>
    </row>
    <row r="953" spans="2:21" ht="21.75" customHeight="1" x14ac:dyDescent="0.15">
      <c r="B953" s="266"/>
      <c r="C953" s="698"/>
      <c r="D953" s="698"/>
      <c r="E953" s="698"/>
      <c r="F953" s="67"/>
      <c r="G953" s="78"/>
      <c r="H953" s="611"/>
      <c r="I953" s="611"/>
      <c r="J953" s="67"/>
      <c r="K953" s="78"/>
      <c r="L953" s="611"/>
      <c r="M953" s="611"/>
      <c r="N953" s="678">
        <v>0</v>
      </c>
      <c r="O953" s="70"/>
      <c r="P953" s="67"/>
      <c r="Q953" s="70"/>
      <c r="R953" s="67"/>
      <c r="S953" s="192"/>
      <c r="T953" s="380"/>
      <c r="U953" s="381"/>
    </row>
    <row r="954" spans="2:21" ht="21.75" customHeight="1" x14ac:dyDescent="0.15">
      <c r="B954" s="266"/>
      <c r="C954" s="698"/>
      <c r="D954" s="698"/>
      <c r="E954" s="698"/>
      <c r="F954" s="67"/>
      <c r="G954" s="78"/>
      <c r="H954" s="611"/>
      <c r="I954" s="611"/>
      <c r="J954" s="67"/>
      <c r="K954" s="78"/>
      <c r="L954" s="611"/>
      <c r="M954" s="611"/>
      <c r="N954" s="678">
        <v>0</v>
      </c>
      <c r="O954" s="70"/>
      <c r="P954" s="67"/>
      <c r="Q954" s="70"/>
      <c r="R954" s="67"/>
      <c r="S954" s="192"/>
      <c r="T954" s="380"/>
      <c r="U954" s="381"/>
    </row>
    <row r="955" spans="2:21" ht="21.75" customHeight="1" x14ac:dyDescent="0.15">
      <c r="B955" s="267"/>
      <c r="C955" s="699"/>
      <c r="D955" s="699"/>
      <c r="E955" s="699"/>
      <c r="F955" s="104"/>
      <c r="G955" s="167"/>
      <c r="H955" s="612"/>
      <c r="I955" s="612"/>
      <c r="J955" s="104"/>
      <c r="K955" s="167"/>
      <c r="L955" s="612"/>
      <c r="M955" s="612"/>
      <c r="N955" s="623">
        <v>0</v>
      </c>
      <c r="O955" s="159"/>
      <c r="P955" s="104"/>
      <c r="Q955" s="159"/>
      <c r="R955" s="104"/>
      <c r="S955" s="269"/>
      <c r="T955" s="380"/>
      <c r="U955" s="381"/>
    </row>
    <row r="956" spans="2:21" ht="21.75" customHeight="1" x14ac:dyDescent="0.15">
      <c r="B956" s="268"/>
      <c r="C956" s="700"/>
      <c r="D956" s="700"/>
      <c r="E956" s="700"/>
      <c r="F956" s="71"/>
      <c r="G956" s="103"/>
      <c r="H956" s="610"/>
      <c r="I956" s="610"/>
      <c r="J956" s="71"/>
      <c r="K956" s="103"/>
      <c r="L956" s="610"/>
      <c r="M956" s="610"/>
      <c r="N956" s="627">
        <v>0</v>
      </c>
      <c r="O956" s="200"/>
      <c r="P956" s="71"/>
      <c r="Q956" s="200"/>
      <c r="R956" s="71"/>
      <c r="S956" s="270"/>
      <c r="T956" s="380"/>
      <c r="U956" s="381"/>
    </row>
    <row r="957" spans="2:21" ht="21.75" customHeight="1" x14ac:dyDescent="0.15">
      <c r="B957" s="266" t="s">
        <v>242</v>
      </c>
      <c r="C957" s="698"/>
      <c r="D957" s="698"/>
      <c r="E957" s="698"/>
      <c r="F957" s="67"/>
      <c r="G957" s="78"/>
      <c r="H957" s="611"/>
      <c r="I957" s="611"/>
      <c r="J957" s="67"/>
      <c r="K957" s="78"/>
      <c r="L957" s="611"/>
      <c r="M957" s="611"/>
      <c r="N957" s="678">
        <v>0</v>
      </c>
      <c r="O957" s="70"/>
      <c r="P957" s="67"/>
      <c r="Q957" s="70"/>
      <c r="R957" s="67"/>
      <c r="S957" s="192"/>
      <c r="T957" s="380"/>
      <c r="U957" s="381"/>
    </row>
    <row r="958" spans="2:21" ht="21.75" customHeight="1" x14ac:dyDescent="0.15">
      <c r="B958" s="266"/>
      <c r="C958" s="698"/>
      <c r="D958" s="698"/>
      <c r="E958" s="698"/>
      <c r="F958" s="67"/>
      <c r="G958" s="78"/>
      <c r="H958" s="611"/>
      <c r="I958" s="611"/>
      <c r="J958" s="67"/>
      <c r="K958" s="78"/>
      <c r="L958" s="611"/>
      <c r="M958" s="611"/>
      <c r="N958" s="678">
        <v>0</v>
      </c>
      <c r="O958" s="70"/>
      <c r="P958" s="67"/>
      <c r="Q958" s="70"/>
      <c r="R958" s="67"/>
      <c r="S958" s="192"/>
      <c r="T958" s="380"/>
      <c r="U958" s="381"/>
    </row>
    <row r="959" spans="2:21" ht="21.75" customHeight="1" x14ac:dyDescent="0.15">
      <c r="B959" s="266"/>
      <c r="C959" s="698"/>
      <c r="D959" s="698"/>
      <c r="E959" s="698"/>
      <c r="F959" s="78"/>
      <c r="G959" s="78"/>
      <c r="H959" s="611"/>
      <c r="I959" s="611"/>
      <c r="J959" s="78"/>
      <c r="K959" s="78"/>
      <c r="L959" s="611"/>
      <c r="M959" s="611"/>
      <c r="N959" s="678">
        <v>0</v>
      </c>
      <c r="O959" s="70"/>
      <c r="P959" s="67"/>
      <c r="Q959" s="70"/>
      <c r="R959" s="67"/>
      <c r="S959" s="192"/>
      <c r="T959" s="380"/>
      <c r="U959" s="381"/>
    </row>
    <row r="960" spans="2:21" ht="21.75" customHeight="1" x14ac:dyDescent="0.15">
      <c r="B960" s="266"/>
      <c r="C960" s="698"/>
      <c r="D960" s="698"/>
      <c r="E960" s="698"/>
      <c r="F960" s="78"/>
      <c r="G960" s="78"/>
      <c r="H960" s="611"/>
      <c r="I960" s="611"/>
      <c r="J960" s="78"/>
      <c r="K960" s="78"/>
      <c r="L960" s="611"/>
      <c r="M960" s="611"/>
      <c r="N960" s="678">
        <v>0</v>
      </c>
      <c r="O960" s="70"/>
      <c r="P960" s="67"/>
      <c r="Q960" s="70"/>
      <c r="R960" s="67"/>
      <c r="S960" s="192"/>
      <c r="T960" s="380"/>
      <c r="U960" s="381"/>
    </row>
    <row r="961" spans="2:21" ht="21.75" customHeight="1" x14ac:dyDescent="0.15">
      <c r="B961" s="266"/>
      <c r="C961" s="698"/>
      <c r="D961" s="698"/>
      <c r="E961" s="698"/>
      <c r="F961" s="78"/>
      <c r="G961" s="78"/>
      <c r="H961" s="611"/>
      <c r="I961" s="611"/>
      <c r="J961" s="78"/>
      <c r="K961" s="78"/>
      <c r="L961" s="611"/>
      <c r="M961" s="611"/>
      <c r="N961" s="678">
        <v>0</v>
      </c>
      <c r="O961" s="70"/>
      <c r="P961" s="67"/>
      <c r="Q961" s="70"/>
      <c r="R961" s="67"/>
      <c r="S961" s="192"/>
      <c r="T961" s="380"/>
      <c r="U961" s="381"/>
    </row>
    <row r="962" spans="2:21" ht="21.75" customHeight="1" x14ac:dyDescent="0.15">
      <c r="B962" s="266"/>
      <c r="C962" s="698"/>
      <c r="D962" s="698"/>
      <c r="E962" s="698"/>
      <c r="F962" s="78"/>
      <c r="G962" s="78"/>
      <c r="H962" s="611"/>
      <c r="I962" s="611"/>
      <c r="J962" s="78"/>
      <c r="K962" s="78"/>
      <c r="L962" s="611"/>
      <c r="M962" s="611"/>
      <c r="N962" s="678">
        <v>0</v>
      </c>
      <c r="O962" s="70"/>
      <c r="P962" s="67"/>
      <c r="Q962" s="70"/>
      <c r="R962" s="67"/>
      <c r="S962" s="192"/>
      <c r="T962" s="380"/>
      <c r="U962" s="381"/>
    </row>
    <row r="963" spans="2:21" ht="21.75" customHeight="1" x14ac:dyDescent="0.15">
      <c r="B963" s="266"/>
      <c r="C963" s="698"/>
      <c r="D963" s="698"/>
      <c r="E963" s="698"/>
      <c r="F963" s="78"/>
      <c r="G963" s="78"/>
      <c r="H963" s="611"/>
      <c r="I963" s="611"/>
      <c r="J963" s="78"/>
      <c r="K963" s="78"/>
      <c r="L963" s="611"/>
      <c r="M963" s="611"/>
      <c r="N963" s="678">
        <v>0</v>
      </c>
      <c r="O963" s="70"/>
      <c r="P963" s="67"/>
      <c r="Q963" s="70"/>
      <c r="R963" s="67"/>
      <c r="S963" s="192"/>
      <c r="T963" s="380"/>
      <c r="U963" s="381"/>
    </row>
    <row r="964" spans="2:21" ht="21.75" customHeight="1" x14ac:dyDescent="0.15">
      <c r="B964" s="266"/>
      <c r="C964" s="698"/>
      <c r="D964" s="698"/>
      <c r="E964" s="698"/>
      <c r="F964" s="78"/>
      <c r="G964" s="78"/>
      <c r="H964" s="611"/>
      <c r="I964" s="611"/>
      <c r="J964" s="78"/>
      <c r="K964" s="78"/>
      <c r="L964" s="611"/>
      <c r="M964" s="611"/>
      <c r="N964" s="678">
        <v>0</v>
      </c>
      <c r="O964" s="70"/>
      <c r="P964" s="67"/>
      <c r="Q964" s="70"/>
      <c r="R964" s="67"/>
      <c r="S964" s="192"/>
      <c r="T964" s="380"/>
      <c r="U964" s="381"/>
    </row>
    <row r="965" spans="2:21" ht="21.75" customHeight="1" x14ac:dyDescent="0.15">
      <c r="B965" s="266"/>
      <c r="C965" s="698"/>
      <c r="D965" s="698"/>
      <c r="E965" s="698"/>
      <c r="F965" s="78"/>
      <c r="G965" s="78"/>
      <c r="H965" s="611"/>
      <c r="I965" s="611"/>
      <c r="J965" s="78"/>
      <c r="K965" s="78"/>
      <c r="L965" s="611"/>
      <c r="M965" s="611"/>
      <c r="N965" s="678">
        <v>0</v>
      </c>
      <c r="O965" s="70"/>
      <c r="P965" s="67"/>
      <c r="Q965" s="70"/>
      <c r="R965" s="67"/>
      <c r="S965" s="192"/>
      <c r="T965" s="380"/>
      <c r="U965" s="381"/>
    </row>
    <row r="966" spans="2:21" ht="21.75" customHeight="1" x14ac:dyDescent="0.15">
      <c r="B966" s="266"/>
      <c r="C966" s="698"/>
      <c r="D966" s="698"/>
      <c r="E966" s="698"/>
      <c r="F966" s="78"/>
      <c r="G966" s="78"/>
      <c r="H966" s="611"/>
      <c r="I966" s="611"/>
      <c r="J966" s="78"/>
      <c r="K966" s="78"/>
      <c r="L966" s="611"/>
      <c r="M966" s="611"/>
      <c r="N966" s="678">
        <v>0</v>
      </c>
      <c r="O966" s="70"/>
      <c r="P966" s="67"/>
      <c r="Q966" s="70"/>
      <c r="R966" s="67"/>
      <c r="S966" s="192"/>
      <c r="T966" s="380"/>
      <c r="U966" s="381"/>
    </row>
    <row r="967" spans="2:21" ht="21.75" customHeight="1" x14ac:dyDescent="0.15">
      <c r="B967" s="266"/>
      <c r="C967" s="698"/>
      <c r="D967" s="698"/>
      <c r="E967" s="698"/>
      <c r="F967" s="78"/>
      <c r="G967" s="78"/>
      <c r="H967" s="611"/>
      <c r="I967" s="611"/>
      <c r="J967" s="78"/>
      <c r="K967" s="78"/>
      <c r="L967" s="611"/>
      <c r="M967" s="611"/>
      <c r="N967" s="678">
        <v>0</v>
      </c>
      <c r="O967" s="70"/>
      <c r="P967" s="67"/>
      <c r="Q967" s="70"/>
      <c r="R967" s="67"/>
      <c r="S967" s="192"/>
      <c r="T967" s="380"/>
      <c r="U967" s="381"/>
    </row>
    <row r="968" spans="2:21" ht="21.75" customHeight="1" x14ac:dyDescent="0.15">
      <c r="B968" s="266"/>
      <c r="C968" s="698"/>
      <c r="D968" s="698"/>
      <c r="E968" s="698"/>
      <c r="F968" s="78"/>
      <c r="G968" s="78"/>
      <c r="H968" s="611"/>
      <c r="I968" s="611"/>
      <c r="J968" s="78"/>
      <c r="K968" s="78"/>
      <c r="L968" s="611"/>
      <c r="M968" s="611"/>
      <c r="N968" s="678">
        <v>0</v>
      </c>
      <c r="O968" s="70"/>
      <c r="P968" s="67"/>
      <c r="Q968" s="70"/>
      <c r="R968" s="67"/>
      <c r="S968" s="192"/>
      <c r="T968" s="380"/>
      <c r="U968" s="381"/>
    </row>
    <row r="969" spans="2:21" ht="21.75" customHeight="1" x14ac:dyDescent="0.15">
      <c r="B969" s="266"/>
      <c r="C969" s="698"/>
      <c r="D969" s="698"/>
      <c r="E969" s="698"/>
      <c r="F969" s="78"/>
      <c r="G969" s="78"/>
      <c r="H969" s="611"/>
      <c r="I969" s="611"/>
      <c r="J969" s="78"/>
      <c r="K969" s="78"/>
      <c r="L969" s="611"/>
      <c r="M969" s="611"/>
      <c r="N969" s="678">
        <v>0</v>
      </c>
      <c r="O969" s="70"/>
      <c r="P969" s="67"/>
      <c r="Q969" s="70"/>
      <c r="R969" s="67"/>
      <c r="S969" s="192"/>
      <c r="T969" s="380"/>
      <c r="U969" s="381"/>
    </row>
    <row r="970" spans="2:21" ht="21.75" customHeight="1" x14ac:dyDescent="0.15">
      <c r="B970" s="266"/>
      <c r="C970" s="698"/>
      <c r="D970" s="698"/>
      <c r="E970" s="698"/>
      <c r="F970" s="78"/>
      <c r="G970" s="78"/>
      <c r="H970" s="611"/>
      <c r="I970" s="611"/>
      <c r="J970" s="78"/>
      <c r="K970" s="78"/>
      <c r="L970" s="611"/>
      <c r="M970" s="611"/>
      <c r="N970" s="678">
        <v>0</v>
      </c>
      <c r="O970" s="70"/>
      <c r="P970" s="67"/>
      <c r="Q970" s="70"/>
      <c r="R970" s="67"/>
      <c r="S970" s="192"/>
      <c r="T970" s="380"/>
      <c r="U970" s="381"/>
    </row>
    <row r="971" spans="2:21" ht="21.75" customHeight="1" x14ac:dyDescent="0.15">
      <c r="B971" s="177"/>
      <c r="C971" s="694"/>
      <c r="D971" s="694"/>
      <c r="E971" s="694"/>
      <c r="F971" s="78"/>
      <c r="G971" s="78"/>
      <c r="H971" s="611"/>
      <c r="I971" s="611"/>
      <c r="J971" s="78"/>
      <c r="K971" s="78"/>
      <c r="L971" s="611"/>
      <c r="M971" s="611"/>
      <c r="N971" s="678">
        <v>0</v>
      </c>
      <c r="O971" s="70"/>
      <c r="P971" s="67"/>
      <c r="Q971" s="70"/>
      <c r="R971" s="67"/>
      <c r="S971" s="192"/>
      <c r="T971" s="380"/>
      <c r="U971" s="381"/>
    </row>
    <row r="972" spans="2:21" ht="21.75" customHeight="1" x14ac:dyDescent="0.15">
      <c r="B972" s="266"/>
      <c r="C972" s="698"/>
      <c r="D972" s="698"/>
      <c r="E972" s="698"/>
      <c r="F972" s="67"/>
      <c r="G972" s="78"/>
      <c r="H972" s="611"/>
      <c r="I972" s="611"/>
      <c r="J972" s="67"/>
      <c r="K972" s="78"/>
      <c r="L972" s="611"/>
      <c r="M972" s="611"/>
      <c r="N972" s="678">
        <v>0</v>
      </c>
      <c r="O972" s="70"/>
      <c r="P972" s="67"/>
      <c r="Q972" s="70"/>
      <c r="R972" s="67"/>
      <c r="S972" s="192"/>
      <c r="T972" s="380"/>
      <c r="U972" s="381"/>
    </row>
    <row r="973" spans="2:21" ht="21.75" customHeight="1" x14ac:dyDescent="0.15">
      <c r="B973" s="266"/>
      <c r="C973" s="698"/>
      <c r="D973" s="698"/>
      <c r="E973" s="698"/>
      <c r="F973" s="67"/>
      <c r="G973" s="78"/>
      <c r="H973" s="611"/>
      <c r="I973" s="611"/>
      <c r="J973" s="67"/>
      <c r="K973" s="78"/>
      <c r="L973" s="611"/>
      <c r="M973" s="611"/>
      <c r="N973" s="678">
        <v>0</v>
      </c>
      <c r="O973" s="70"/>
      <c r="P973" s="67"/>
      <c r="Q973" s="70"/>
      <c r="R973" s="67"/>
      <c r="S973" s="192"/>
      <c r="T973" s="380"/>
      <c r="U973" s="381"/>
    </row>
    <row r="974" spans="2:21" ht="21.75" customHeight="1" x14ac:dyDescent="0.15">
      <c r="B974" s="266"/>
      <c r="C974" s="698"/>
      <c r="D974" s="698"/>
      <c r="E974" s="698"/>
      <c r="F974" s="67"/>
      <c r="G974" s="78"/>
      <c r="H974" s="611"/>
      <c r="I974" s="611"/>
      <c r="J974" s="67"/>
      <c r="K974" s="78"/>
      <c r="L974" s="611"/>
      <c r="M974" s="611"/>
      <c r="N974" s="678">
        <v>0</v>
      </c>
      <c r="O974" s="70"/>
      <c r="P974" s="67"/>
      <c r="Q974" s="70"/>
      <c r="R974" s="67"/>
      <c r="S974" s="192"/>
      <c r="T974" s="380"/>
      <c r="U974" s="381"/>
    </row>
    <row r="975" spans="2:21" ht="21.75" customHeight="1" x14ac:dyDescent="0.15">
      <c r="B975" s="267"/>
      <c r="C975" s="699"/>
      <c r="D975" s="699"/>
      <c r="E975" s="699"/>
      <c r="F975" s="104"/>
      <c r="G975" s="167"/>
      <c r="H975" s="612"/>
      <c r="I975" s="612"/>
      <c r="J975" s="104"/>
      <c r="K975" s="167"/>
      <c r="L975" s="612"/>
      <c r="M975" s="612"/>
      <c r="N975" s="623">
        <v>0</v>
      </c>
      <c r="O975" s="159"/>
      <c r="P975" s="104"/>
      <c r="Q975" s="159"/>
      <c r="R975" s="104"/>
      <c r="S975" s="269"/>
      <c r="T975" s="380"/>
      <c r="U975" s="381"/>
    </row>
    <row r="976" spans="2:21" ht="21.75" customHeight="1" x14ac:dyDescent="0.15">
      <c r="B976" s="268"/>
      <c r="C976" s="700"/>
      <c r="D976" s="700"/>
      <c r="E976" s="700"/>
      <c r="F976" s="71"/>
      <c r="G976" s="103"/>
      <c r="H976" s="610"/>
      <c r="I976" s="610"/>
      <c r="J976" s="71"/>
      <c r="K976" s="103"/>
      <c r="L976" s="610"/>
      <c r="M976" s="610"/>
      <c r="N976" s="627">
        <v>0</v>
      </c>
      <c r="O976" s="200"/>
      <c r="P976" s="71"/>
      <c r="Q976" s="200"/>
      <c r="R976" s="71"/>
      <c r="S976" s="270"/>
      <c r="T976" s="380"/>
      <c r="U976" s="381"/>
    </row>
    <row r="977" spans="2:21" ht="21.75" customHeight="1" x14ac:dyDescent="0.15">
      <c r="B977" s="266"/>
      <c r="C977" s="698"/>
      <c r="D977" s="698"/>
      <c r="E977" s="698"/>
      <c r="F977" s="67"/>
      <c r="G977" s="78"/>
      <c r="H977" s="611"/>
      <c r="I977" s="611"/>
      <c r="J977" s="67"/>
      <c r="K977" s="78"/>
      <c r="L977" s="611"/>
      <c r="M977" s="611"/>
      <c r="N977" s="678">
        <v>0</v>
      </c>
      <c r="O977" s="70"/>
      <c r="P977" s="67"/>
      <c r="Q977" s="70"/>
      <c r="R977" s="67"/>
      <c r="S977" s="192"/>
      <c r="T977" s="380"/>
      <c r="U977" s="381"/>
    </row>
    <row r="978" spans="2:21" ht="21.75" customHeight="1" x14ac:dyDescent="0.15">
      <c r="B978" s="266"/>
      <c r="C978" s="698"/>
      <c r="D978" s="698"/>
      <c r="E978" s="698"/>
      <c r="F978" s="67"/>
      <c r="G978" s="78"/>
      <c r="H978" s="611"/>
      <c r="I978" s="611"/>
      <c r="J978" s="67"/>
      <c r="K978" s="78"/>
      <c r="L978" s="611"/>
      <c r="M978" s="611"/>
      <c r="N978" s="678">
        <v>0</v>
      </c>
      <c r="O978" s="70"/>
      <c r="P978" s="67"/>
      <c r="Q978" s="70"/>
      <c r="R978" s="67"/>
      <c r="S978" s="192"/>
      <c r="T978" s="380"/>
      <c r="U978" s="381"/>
    </row>
    <row r="979" spans="2:21" ht="21.75" customHeight="1" x14ac:dyDescent="0.15">
      <c r="B979" s="266"/>
      <c r="C979" s="698"/>
      <c r="D979" s="698"/>
      <c r="E979" s="698"/>
      <c r="F979" s="78"/>
      <c r="G979" s="78"/>
      <c r="H979" s="611"/>
      <c r="I979" s="611"/>
      <c r="J979" s="78"/>
      <c r="K979" s="78"/>
      <c r="L979" s="611"/>
      <c r="M979" s="611"/>
      <c r="N979" s="678">
        <v>0</v>
      </c>
      <c r="O979" s="70"/>
      <c r="P979" s="67"/>
      <c r="Q979" s="70"/>
      <c r="R979" s="67"/>
      <c r="S979" s="192"/>
      <c r="T979" s="380"/>
      <c r="U979" s="381"/>
    </row>
    <row r="980" spans="2:21" ht="21.75" customHeight="1" x14ac:dyDescent="0.15">
      <c r="B980" s="266"/>
      <c r="C980" s="698"/>
      <c r="D980" s="698"/>
      <c r="E980" s="698"/>
      <c r="F980" s="78"/>
      <c r="G980" s="78"/>
      <c r="H980" s="611"/>
      <c r="I980" s="611"/>
      <c r="J980" s="78"/>
      <c r="K980" s="78"/>
      <c r="L980" s="611"/>
      <c r="M980" s="611"/>
      <c r="N980" s="678">
        <v>0</v>
      </c>
      <c r="O980" s="70"/>
      <c r="P980" s="67"/>
      <c r="Q980" s="70"/>
      <c r="R980" s="67"/>
      <c r="S980" s="192"/>
      <c r="T980" s="380"/>
      <c r="U980" s="381"/>
    </row>
    <row r="981" spans="2:21" ht="21.75" customHeight="1" x14ac:dyDescent="0.15">
      <c r="B981" s="266"/>
      <c r="C981" s="698"/>
      <c r="D981" s="698"/>
      <c r="E981" s="698"/>
      <c r="F981" s="78"/>
      <c r="G981" s="78"/>
      <c r="H981" s="611"/>
      <c r="I981" s="611"/>
      <c r="J981" s="78"/>
      <c r="K981" s="78"/>
      <c r="L981" s="611"/>
      <c r="M981" s="611"/>
      <c r="N981" s="678">
        <v>0</v>
      </c>
      <c r="O981" s="70"/>
      <c r="P981" s="67"/>
      <c r="Q981" s="70"/>
      <c r="R981" s="67"/>
      <c r="S981" s="192"/>
      <c r="T981" s="380"/>
      <c r="U981" s="381"/>
    </row>
    <row r="982" spans="2:21" ht="21.75" customHeight="1" x14ac:dyDescent="0.15">
      <c r="B982" s="266"/>
      <c r="C982" s="698"/>
      <c r="D982" s="698"/>
      <c r="E982" s="698"/>
      <c r="F982" s="78"/>
      <c r="G982" s="78"/>
      <c r="H982" s="611"/>
      <c r="I982" s="611"/>
      <c r="J982" s="78"/>
      <c r="K982" s="78"/>
      <c r="L982" s="611"/>
      <c r="M982" s="611"/>
      <c r="N982" s="678">
        <v>0</v>
      </c>
      <c r="O982" s="70"/>
      <c r="P982" s="67"/>
      <c r="Q982" s="70"/>
      <c r="R982" s="67"/>
      <c r="S982" s="192"/>
      <c r="T982" s="380"/>
      <c r="U982" s="381"/>
    </row>
    <row r="983" spans="2:21" ht="21.75" customHeight="1" x14ac:dyDescent="0.15">
      <c r="B983" s="266"/>
      <c r="C983" s="698"/>
      <c r="D983" s="698"/>
      <c r="E983" s="698"/>
      <c r="F983" s="78"/>
      <c r="G983" s="78"/>
      <c r="H983" s="611"/>
      <c r="I983" s="611"/>
      <c r="J983" s="78"/>
      <c r="K983" s="78"/>
      <c r="L983" s="611"/>
      <c r="M983" s="611"/>
      <c r="N983" s="678">
        <v>0</v>
      </c>
      <c r="O983" s="70"/>
      <c r="P983" s="67"/>
      <c r="Q983" s="70"/>
      <c r="R983" s="67"/>
      <c r="S983" s="192"/>
      <c r="T983" s="380"/>
      <c r="U983" s="381"/>
    </row>
    <row r="984" spans="2:21" ht="21.75" customHeight="1" x14ac:dyDescent="0.15">
      <c r="B984" s="266"/>
      <c r="C984" s="698"/>
      <c r="D984" s="698"/>
      <c r="E984" s="698"/>
      <c r="F984" s="78"/>
      <c r="G984" s="78"/>
      <c r="H984" s="611"/>
      <c r="I984" s="611"/>
      <c r="J984" s="78"/>
      <c r="K984" s="78"/>
      <c r="L984" s="611"/>
      <c r="M984" s="611"/>
      <c r="N984" s="678">
        <v>0</v>
      </c>
      <c r="O984" s="70"/>
      <c r="P984" s="67"/>
      <c r="Q984" s="70"/>
      <c r="R984" s="67"/>
      <c r="S984" s="192"/>
      <c r="T984" s="380"/>
      <c r="U984" s="381"/>
    </row>
    <row r="985" spans="2:21" ht="21.75" customHeight="1" x14ac:dyDescent="0.15">
      <c r="B985" s="266"/>
      <c r="C985" s="698"/>
      <c r="D985" s="698"/>
      <c r="E985" s="698"/>
      <c r="F985" s="78"/>
      <c r="G985" s="78"/>
      <c r="H985" s="611"/>
      <c r="I985" s="611"/>
      <c r="J985" s="78"/>
      <c r="K985" s="78"/>
      <c r="L985" s="611"/>
      <c r="M985" s="611"/>
      <c r="N985" s="678">
        <v>0</v>
      </c>
      <c r="O985" s="70"/>
      <c r="P985" s="67"/>
      <c r="Q985" s="70"/>
      <c r="R985" s="67"/>
      <c r="S985" s="192"/>
      <c r="T985" s="380"/>
      <c r="U985" s="381"/>
    </row>
    <row r="986" spans="2:21" ht="21.75" customHeight="1" x14ac:dyDescent="0.15">
      <c r="B986" s="266"/>
      <c r="C986" s="698"/>
      <c r="D986" s="698"/>
      <c r="E986" s="698"/>
      <c r="F986" s="78"/>
      <c r="G986" s="78"/>
      <c r="H986" s="611"/>
      <c r="I986" s="611"/>
      <c r="J986" s="78"/>
      <c r="K986" s="78"/>
      <c r="L986" s="611"/>
      <c r="M986" s="611"/>
      <c r="N986" s="678">
        <v>0</v>
      </c>
      <c r="O986" s="70"/>
      <c r="P986" s="67"/>
      <c r="Q986" s="70"/>
      <c r="R986" s="67"/>
      <c r="S986" s="192"/>
      <c r="T986" s="380"/>
      <c r="U986" s="381"/>
    </row>
    <row r="987" spans="2:21" ht="21.75" customHeight="1" x14ac:dyDescent="0.15">
      <c r="B987" s="266"/>
      <c r="C987" s="698"/>
      <c r="D987" s="698"/>
      <c r="E987" s="698"/>
      <c r="F987" s="78"/>
      <c r="G987" s="78"/>
      <c r="H987" s="611"/>
      <c r="I987" s="611"/>
      <c r="J987" s="78"/>
      <c r="K987" s="78"/>
      <c r="L987" s="611"/>
      <c r="M987" s="611"/>
      <c r="N987" s="678">
        <v>0</v>
      </c>
      <c r="O987" s="70"/>
      <c r="P987" s="67"/>
      <c r="Q987" s="70"/>
      <c r="R987" s="67"/>
      <c r="S987" s="192"/>
      <c r="T987" s="380"/>
      <c r="U987" s="381"/>
    </row>
    <row r="988" spans="2:21" ht="21.75" customHeight="1" x14ac:dyDescent="0.15">
      <c r="B988" s="266"/>
      <c r="C988" s="698"/>
      <c r="D988" s="698"/>
      <c r="E988" s="698"/>
      <c r="F988" s="78"/>
      <c r="G988" s="78"/>
      <c r="H988" s="611"/>
      <c r="I988" s="611"/>
      <c r="J988" s="78"/>
      <c r="K988" s="78"/>
      <c r="L988" s="611"/>
      <c r="M988" s="611"/>
      <c r="N988" s="678">
        <v>0</v>
      </c>
      <c r="O988" s="70"/>
      <c r="P988" s="67"/>
      <c r="Q988" s="70"/>
      <c r="R988" s="67"/>
      <c r="S988" s="192"/>
      <c r="T988" s="380"/>
      <c r="U988" s="381"/>
    </row>
    <row r="989" spans="2:21" ht="21.75" customHeight="1" x14ac:dyDescent="0.15">
      <c r="B989" s="266"/>
      <c r="C989" s="698"/>
      <c r="D989" s="698"/>
      <c r="E989" s="698"/>
      <c r="F989" s="78"/>
      <c r="G989" s="78"/>
      <c r="H989" s="611"/>
      <c r="I989" s="611"/>
      <c r="J989" s="78"/>
      <c r="K989" s="78"/>
      <c r="L989" s="611"/>
      <c r="M989" s="611"/>
      <c r="N989" s="678">
        <v>0</v>
      </c>
      <c r="O989" s="70"/>
      <c r="P989" s="67"/>
      <c r="Q989" s="70"/>
      <c r="R989" s="67"/>
      <c r="S989" s="192"/>
      <c r="T989" s="380"/>
      <c r="U989" s="381"/>
    </row>
    <row r="990" spans="2:21" ht="21.75" customHeight="1" x14ac:dyDescent="0.15">
      <c r="B990" s="266"/>
      <c r="C990" s="698"/>
      <c r="D990" s="698"/>
      <c r="E990" s="698"/>
      <c r="F990" s="78"/>
      <c r="G990" s="78"/>
      <c r="H990" s="611"/>
      <c r="I990" s="611"/>
      <c r="J990" s="78"/>
      <c r="K990" s="78"/>
      <c r="L990" s="611"/>
      <c r="M990" s="611"/>
      <c r="N990" s="678">
        <v>0</v>
      </c>
      <c r="O990" s="70"/>
      <c r="P990" s="67"/>
      <c r="Q990" s="70"/>
      <c r="R990" s="67"/>
      <c r="S990" s="192"/>
      <c r="T990" s="380"/>
      <c r="U990" s="381"/>
    </row>
    <row r="991" spans="2:21" ht="21.75" customHeight="1" x14ac:dyDescent="0.15">
      <c r="B991" s="177"/>
      <c r="C991" s="694"/>
      <c r="D991" s="694"/>
      <c r="E991" s="694"/>
      <c r="F991" s="78"/>
      <c r="G991" s="78"/>
      <c r="H991" s="611"/>
      <c r="I991" s="611"/>
      <c r="J991" s="78"/>
      <c r="K991" s="78"/>
      <c r="L991" s="611"/>
      <c r="M991" s="611"/>
      <c r="N991" s="678">
        <v>0</v>
      </c>
      <c r="O991" s="70"/>
      <c r="P991" s="67"/>
      <c r="Q991" s="70"/>
      <c r="R991" s="67"/>
      <c r="S991" s="192"/>
      <c r="T991" s="380"/>
      <c r="U991" s="381"/>
    </row>
    <row r="992" spans="2:21" ht="21.75" customHeight="1" x14ac:dyDescent="0.15">
      <c r="B992" s="266"/>
      <c r="C992" s="698"/>
      <c r="D992" s="698"/>
      <c r="E992" s="698"/>
      <c r="F992" s="67"/>
      <c r="G992" s="78"/>
      <c r="H992" s="611"/>
      <c r="I992" s="611"/>
      <c r="J992" s="67"/>
      <c r="K992" s="78"/>
      <c r="L992" s="611"/>
      <c r="M992" s="611"/>
      <c r="N992" s="678">
        <v>0</v>
      </c>
      <c r="O992" s="70"/>
      <c r="P992" s="67"/>
      <c r="Q992" s="70"/>
      <c r="R992" s="67"/>
      <c r="S992" s="192"/>
      <c r="T992" s="380"/>
      <c r="U992" s="381"/>
    </row>
    <row r="993" spans="2:21" ht="21.75" customHeight="1" x14ac:dyDescent="0.15">
      <c r="B993" s="266"/>
      <c r="C993" s="698"/>
      <c r="D993" s="698"/>
      <c r="E993" s="698"/>
      <c r="F993" s="67"/>
      <c r="G993" s="78"/>
      <c r="H993" s="611"/>
      <c r="I993" s="611"/>
      <c r="J993" s="67"/>
      <c r="K993" s="78"/>
      <c r="L993" s="611"/>
      <c r="M993" s="611"/>
      <c r="N993" s="678">
        <v>0</v>
      </c>
      <c r="O993" s="70"/>
      <c r="P993" s="67"/>
      <c r="Q993" s="70"/>
      <c r="R993" s="67"/>
      <c r="S993" s="192"/>
      <c r="T993" s="380"/>
      <c r="U993" s="381"/>
    </row>
    <row r="994" spans="2:21" ht="21.75" customHeight="1" x14ac:dyDescent="0.15">
      <c r="B994" s="266"/>
      <c r="C994" s="698"/>
      <c r="D994" s="698"/>
      <c r="E994" s="698"/>
      <c r="F994" s="67"/>
      <c r="G994" s="78"/>
      <c r="H994" s="611"/>
      <c r="I994" s="611"/>
      <c r="J994" s="67"/>
      <c r="K994" s="78"/>
      <c r="L994" s="611"/>
      <c r="M994" s="611"/>
      <c r="N994" s="678">
        <v>0</v>
      </c>
      <c r="O994" s="70"/>
      <c r="P994" s="67"/>
      <c r="Q994" s="70"/>
      <c r="R994" s="67"/>
      <c r="S994" s="192"/>
      <c r="T994" s="380"/>
      <c r="U994" s="381"/>
    </row>
    <row r="995" spans="2:21" ht="21.75" customHeight="1" x14ac:dyDescent="0.15">
      <c r="B995" s="267"/>
      <c r="C995" s="699"/>
      <c r="D995" s="699"/>
      <c r="E995" s="699"/>
      <c r="F995" s="104"/>
      <c r="G995" s="167"/>
      <c r="H995" s="612"/>
      <c r="I995" s="612"/>
      <c r="J995" s="104"/>
      <c r="K995" s="167"/>
      <c r="L995" s="612"/>
      <c r="M995" s="612"/>
      <c r="N995" s="623">
        <v>0</v>
      </c>
      <c r="O995" s="159"/>
      <c r="P995" s="104"/>
      <c r="Q995" s="159"/>
      <c r="R995" s="104"/>
      <c r="S995" s="269"/>
      <c r="T995" s="380"/>
      <c r="U995" s="381"/>
    </row>
    <row r="996" spans="2:21" ht="21.75" customHeight="1" x14ac:dyDescent="0.15">
      <c r="B996" s="268"/>
      <c r="C996" s="700"/>
      <c r="D996" s="700"/>
      <c r="E996" s="700"/>
      <c r="F996" s="71"/>
      <c r="G996" s="103"/>
      <c r="H996" s="610"/>
      <c r="I996" s="610"/>
      <c r="J996" s="71"/>
      <c r="K996" s="103"/>
      <c r="L996" s="610"/>
      <c r="M996" s="610"/>
      <c r="N996" s="627">
        <v>0</v>
      </c>
      <c r="O996" s="200"/>
      <c r="P996" s="71"/>
      <c r="Q996" s="200"/>
      <c r="R996" s="71"/>
      <c r="S996" s="270"/>
      <c r="T996" s="380"/>
      <c r="U996" s="381"/>
    </row>
    <row r="997" spans="2:21" ht="21.75" customHeight="1" x14ac:dyDescent="0.15">
      <c r="B997" s="266"/>
      <c r="C997" s="698"/>
      <c r="D997" s="698"/>
      <c r="E997" s="698"/>
      <c r="F997" s="67"/>
      <c r="G997" s="78"/>
      <c r="H997" s="611"/>
      <c r="I997" s="611"/>
      <c r="J997" s="67"/>
      <c r="K997" s="78"/>
      <c r="L997" s="611"/>
      <c r="M997" s="611"/>
      <c r="N997" s="678">
        <v>0</v>
      </c>
      <c r="O997" s="70"/>
      <c r="P997" s="67"/>
      <c r="Q997" s="70"/>
      <c r="R997" s="67"/>
      <c r="S997" s="192"/>
      <c r="T997" s="380"/>
      <c r="U997" s="381"/>
    </row>
    <row r="998" spans="2:21" ht="21.75" customHeight="1" x14ac:dyDescent="0.15">
      <c r="B998" s="266"/>
      <c r="C998" s="698"/>
      <c r="D998" s="698"/>
      <c r="E998" s="698"/>
      <c r="F998" s="67"/>
      <c r="G998" s="78"/>
      <c r="H998" s="611"/>
      <c r="I998" s="611"/>
      <c r="J998" s="78"/>
      <c r="K998" s="78"/>
      <c r="L998" s="611"/>
      <c r="M998" s="611"/>
      <c r="N998" s="678">
        <v>0</v>
      </c>
      <c r="O998" s="70"/>
      <c r="P998" s="67"/>
      <c r="Q998" s="70"/>
      <c r="R998" s="67"/>
      <c r="S998" s="192"/>
      <c r="T998" s="380"/>
      <c r="U998" s="381"/>
    </row>
    <row r="999" spans="2:21" ht="21.75" customHeight="1" x14ac:dyDescent="0.15">
      <c r="B999" s="266"/>
      <c r="C999" s="698"/>
      <c r="D999" s="698"/>
      <c r="E999" s="698"/>
      <c r="F999" s="78"/>
      <c r="G999" s="78"/>
      <c r="H999" s="611"/>
      <c r="I999" s="611"/>
      <c r="J999" s="78"/>
      <c r="K999" s="78"/>
      <c r="L999" s="611"/>
      <c r="M999" s="611"/>
      <c r="N999" s="678">
        <v>0</v>
      </c>
      <c r="O999" s="70"/>
      <c r="P999" s="67"/>
      <c r="Q999" s="70"/>
      <c r="R999" s="67"/>
      <c r="S999" s="192"/>
      <c r="T999" s="380"/>
      <c r="U999" s="381"/>
    </row>
    <row r="1000" spans="2:21" ht="21.75" customHeight="1" x14ac:dyDescent="0.15">
      <c r="B1000" s="266"/>
      <c r="C1000" s="698"/>
      <c r="D1000" s="698"/>
      <c r="E1000" s="698"/>
      <c r="F1000" s="78"/>
      <c r="G1000" s="78"/>
      <c r="H1000" s="611"/>
      <c r="I1000" s="611"/>
      <c r="J1000" s="78"/>
      <c r="K1000" s="78"/>
      <c r="L1000" s="611"/>
      <c r="M1000" s="611"/>
      <c r="N1000" s="678">
        <v>0</v>
      </c>
      <c r="O1000" s="70"/>
      <c r="P1000" s="67"/>
      <c r="Q1000" s="70"/>
      <c r="R1000" s="67"/>
      <c r="S1000" s="192"/>
      <c r="T1000" s="380"/>
      <c r="U1000" s="381"/>
    </row>
    <row r="1001" spans="2:21" ht="21.75" customHeight="1" x14ac:dyDescent="0.15">
      <c r="B1001" s="266"/>
      <c r="C1001" s="698"/>
      <c r="D1001" s="698"/>
      <c r="E1001" s="698"/>
      <c r="F1001" s="78"/>
      <c r="G1001" s="78"/>
      <c r="H1001" s="611"/>
      <c r="I1001" s="611"/>
      <c r="J1001" s="78"/>
      <c r="K1001" s="78"/>
      <c r="L1001" s="611"/>
      <c r="M1001" s="611"/>
      <c r="N1001" s="678">
        <v>0</v>
      </c>
      <c r="O1001" s="70"/>
      <c r="P1001" s="67"/>
      <c r="Q1001" s="70"/>
      <c r="R1001" s="67"/>
      <c r="S1001" s="192"/>
      <c r="T1001" s="380"/>
      <c r="U1001" s="381"/>
    </row>
    <row r="1002" spans="2:21" ht="21.75" customHeight="1" x14ac:dyDescent="0.15">
      <c r="B1002" s="266"/>
      <c r="C1002" s="698"/>
      <c r="D1002" s="698"/>
      <c r="E1002" s="698"/>
      <c r="F1002" s="78"/>
      <c r="G1002" s="78"/>
      <c r="H1002" s="611"/>
      <c r="I1002" s="611"/>
      <c r="J1002" s="78"/>
      <c r="K1002" s="78"/>
      <c r="L1002" s="611"/>
      <c r="M1002" s="611"/>
      <c r="N1002" s="678">
        <v>0</v>
      </c>
      <c r="O1002" s="70"/>
      <c r="P1002" s="67"/>
      <c r="Q1002" s="70"/>
      <c r="R1002" s="67"/>
      <c r="S1002" s="192"/>
      <c r="T1002" s="380"/>
      <c r="U1002" s="381"/>
    </row>
    <row r="1003" spans="2:21" ht="21.75" customHeight="1" x14ac:dyDescent="0.15">
      <c r="B1003" s="266"/>
      <c r="C1003" s="698"/>
      <c r="D1003" s="698"/>
      <c r="E1003" s="698"/>
      <c r="F1003" s="78"/>
      <c r="G1003" s="78"/>
      <c r="H1003" s="611"/>
      <c r="I1003" s="611"/>
      <c r="J1003" s="78"/>
      <c r="K1003" s="78"/>
      <c r="L1003" s="611"/>
      <c r="M1003" s="611"/>
      <c r="N1003" s="678">
        <v>0</v>
      </c>
      <c r="O1003" s="70"/>
      <c r="P1003" s="67"/>
      <c r="Q1003" s="70"/>
      <c r="R1003" s="67"/>
      <c r="S1003" s="192"/>
      <c r="T1003" s="380"/>
      <c r="U1003" s="381"/>
    </row>
    <row r="1004" spans="2:21" ht="21.75" customHeight="1" x14ac:dyDescent="0.15">
      <c r="B1004" s="266"/>
      <c r="C1004" s="698"/>
      <c r="D1004" s="698"/>
      <c r="E1004" s="698"/>
      <c r="F1004" s="78"/>
      <c r="G1004" s="78"/>
      <c r="H1004" s="611"/>
      <c r="I1004" s="611"/>
      <c r="J1004" s="78"/>
      <c r="K1004" s="78"/>
      <c r="L1004" s="611"/>
      <c r="M1004" s="611"/>
      <c r="N1004" s="678">
        <v>0</v>
      </c>
      <c r="O1004" s="70"/>
      <c r="P1004" s="67"/>
      <c r="Q1004" s="70"/>
      <c r="R1004" s="67"/>
      <c r="S1004" s="192"/>
      <c r="T1004" s="380"/>
      <c r="U1004" s="381"/>
    </row>
    <row r="1005" spans="2:21" ht="21.75" customHeight="1" x14ac:dyDescent="0.15">
      <c r="B1005" s="266"/>
      <c r="C1005" s="698"/>
      <c r="D1005" s="698"/>
      <c r="E1005" s="698"/>
      <c r="F1005" s="78"/>
      <c r="G1005" s="78"/>
      <c r="H1005" s="611"/>
      <c r="I1005" s="611"/>
      <c r="J1005" s="78"/>
      <c r="K1005" s="78"/>
      <c r="L1005" s="611"/>
      <c r="M1005" s="611"/>
      <c r="N1005" s="678">
        <v>0</v>
      </c>
      <c r="O1005" s="70"/>
      <c r="P1005" s="67"/>
      <c r="Q1005" s="70"/>
      <c r="R1005" s="67"/>
      <c r="S1005" s="192"/>
      <c r="T1005" s="380"/>
      <c r="U1005" s="381"/>
    </row>
    <row r="1006" spans="2:21" ht="21.75" customHeight="1" x14ac:dyDescent="0.15">
      <c r="B1006" s="266"/>
      <c r="C1006" s="698"/>
      <c r="D1006" s="698"/>
      <c r="E1006" s="698"/>
      <c r="F1006" s="78"/>
      <c r="G1006" s="78"/>
      <c r="H1006" s="611"/>
      <c r="I1006" s="611"/>
      <c r="J1006" s="78"/>
      <c r="K1006" s="78"/>
      <c r="L1006" s="611"/>
      <c r="M1006" s="611"/>
      <c r="N1006" s="678">
        <v>0</v>
      </c>
      <c r="O1006" s="70"/>
      <c r="P1006" s="67"/>
      <c r="Q1006" s="70"/>
      <c r="R1006" s="67"/>
      <c r="S1006" s="192"/>
      <c r="T1006" s="380"/>
      <c r="U1006" s="381"/>
    </row>
    <row r="1007" spans="2:21" ht="21.75" customHeight="1" x14ac:dyDescent="0.15">
      <c r="B1007" s="266"/>
      <c r="C1007" s="698"/>
      <c r="D1007" s="698"/>
      <c r="E1007" s="698"/>
      <c r="F1007" s="78"/>
      <c r="G1007" s="78"/>
      <c r="H1007" s="611"/>
      <c r="I1007" s="611"/>
      <c r="J1007" s="78"/>
      <c r="K1007" s="78"/>
      <c r="L1007" s="611"/>
      <c r="M1007" s="611"/>
      <c r="N1007" s="678">
        <v>0</v>
      </c>
      <c r="O1007" s="70"/>
      <c r="P1007" s="67"/>
      <c r="Q1007" s="70"/>
      <c r="R1007" s="67"/>
      <c r="S1007" s="192"/>
      <c r="T1007" s="380"/>
      <c r="U1007" s="381"/>
    </row>
    <row r="1008" spans="2:21" ht="21.75" customHeight="1" x14ac:dyDescent="0.15">
      <c r="B1008" s="266"/>
      <c r="C1008" s="698"/>
      <c r="D1008" s="698"/>
      <c r="E1008" s="698"/>
      <c r="F1008" s="78"/>
      <c r="G1008" s="78"/>
      <c r="H1008" s="611"/>
      <c r="I1008" s="611"/>
      <c r="J1008" s="78"/>
      <c r="K1008" s="78"/>
      <c r="L1008" s="611"/>
      <c r="M1008" s="611"/>
      <c r="N1008" s="678">
        <v>0</v>
      </c>
      <c r="O1008" s="70"/>
      <c r="P1008" s="67"/>
      <c r="Q1008" s="70"/>
      <c r="R1008" s="67"/>
      <c r="S1008" s="192"/>
      <c r="T1008" s="380"/>
      <c r="U1008" s="381"/>
    </row>
    <row r="1009" spans="2:21" ht="21.75" customHeight="1" x14ac:dyDescent="0.15">
      <c r="B1009" s="266"/>
      <c r="C1009" s="698"/>
      <c r="D1009" s="698"/>
      <c r="E1009" s="698"/>
      <c r="F1009" s="78"/>
      <c r="G1009" s="78"/>
      <c r="H1009" s="611"/>
      <c r="I1009" s="611"/>
      <c r="J1009" s="78"/>
      <c r="K1009" s="78"/>
      <c r="L1009" s="611"/>
      <c r="M1009" s="611"/>
      <c r="N1009" s="678">
        <v>0</v>
      </c>
      <c r="O1009" s="70"/>
      <c r="P1009" s="67"/>
      <c r="Q1009" s="70"/>
      <c r="R1009" s="67"/>
      <c r="S1009" s="192"/>
      <c r="T1009" s="380"/>
      <c r="U1009" s="381"/>
    </row>
    <row r="1010" spans="2:21" ht="21.75" customHeight="1" x14ac:dyDescent="0.15">
      <c r="B1010" s="266"/>
      <c r="C1010" s="698"/>
      <c r="D1010" s="698"/>
      <c r="E1010" s="698"/>
      <c r="F1010" s="78"/>
      <c r="G1010" s="78"/>
      <c r="H1010" s="611"/>
      <c r="I1010" s="611"/>
      <c r="J1010" s="78"/>
      <c r="K1010" s="78"/>
      <c r="L1010" s="611"/>
      <c r="M1010" s="611"/>
      <c r="N1010" s="678">
        <v>0</v>
      </c>
      <c r="O1010" s="70"/>
      <c r="P1010" s="67"/>
      <c r="Q1010" s="70"/>
      <c r="R1010" s="67"/>
      <c r="S1010" s="192"/>
      <c r="T1010" s="380"/>
      <c r="U1010" s="381"/>
    </row>
    <row r="1011" spans="2:21" ht="21.75" customHeight="1" x14ac:dyDescent="0.15">
      <c r="B1011" s="177"/>
      <c r="C1011" s="694"/>
      <c r="D1011" s="694"/>
      <c r="E1011" s="694"/>
      <c r="F1011" s="78"/>
      <c r="G1011" s="78"/>
      <c r="H1011" s="611"/>
      <c r="I1011" s="611"/>
      <c r="J1011" s="78"/>
      <c r="K1011" s="78"/>
      <c r="L1011" s="611"/>
      <c r="M1011" s="611"/>
      <c r="N1011" s="678">
        <v>0</v>
      </c>
      <c r="O1011" s="70"/>
      <c r="P1011" s="67"/>
      <c r="Q1011" s="70"/>
      <c r="R1011" s="67"/>
      <c r="S1011" s="192"/>
      <c r="T1011" s="380"/>
      <c r="U1011" s="381"/>
    </row>
    <row r="1012" spans="2:21" ht="21.75" customHeight="1" x14ac:dyDescent="0.15">
      <c r="B1012" s="266"/>
      <c r="C1012" s="698"/>
      <c r="D1012" s="698"/>
      <c r="E1012" s="698"/>
      <c r="F1012" s="67"/>
      <c r="G1012" s="78"/>
      <c r="H1012" s="611"/>
      <c r="I1012" s="611"/>
      <c r="J1012" s="78"/>
      <c r="K1012" s="67"/>
      <c r="L1012" s="611"/>
      <c r="M1012" s="611"/>
      <c r="N1012" s="678">
        <v>0</v>
      </c>
      <c r="O1012" s="70"/>
      <c r="P1012" s="67"/>
      <c r="Q1012" s="70"/>
      <c r="R1012" s="67"/>
      <c r="S1012" s="192"/>
      <c r="T1012" s="380"/>
      <c r="U1012" s="381"/>
    </row>
    <row r="1013" spans="2:21" ht="21.75" customHeight="1" x14ac:dyDescent="0.15">
      <c r="B1013" s="266"/>
      <c r="C1013" s="698"/>
      <c r="D1013" s="698"/>
      <c r="E1013" s="698"/>
      <c r="F1013" s="67"/>
      <c r="G1013" s="78"/>
      <c r="H1013" s="611"/>
      <c r="I1013" s="611"/>
      <c r="J1013" s="78"/>
      <c r="K1013" s="67"/>
      <c r="L1013" s="611"/>
      <c r="M1013" s="611"/>
      <c r="N1013" s="678">
        <v>0</v>
      </c>
      <c r="O1013" s="70"/>
      <c r="P1013" s="67"/>
      <c r="Q1013" s="70"/>
      <c r="R1013" s="67"/>
      <c r="S1013" s="192"/>
      <c r="T1013" s="380"/>
      <c r="U1013" s="381"/>
    </row>
    <row r="1014" spans="2:21" ht="21.75" customHeight="1" x14ac:dyDescent="0.15">
      <c r="B1014" s="266"/>
      <c r="C1014" s="698"/>
      <c r="D1014" s="698"/>
      <c r="E1014" s="698"/>
      <c r="F1014" s="67"/>
      <c r="G1014" s="78"/>
      <c r="H1014" s="611"/>
      <c r="I1014" s="611"/>
      <c r="J1014" s="78"/>
      <c r="K1014" s="67"/>
      <c r="L1014" s="611"/>
      <c r="M1014" s="611"/>
      <c r="N1014" s="678">
        <v>0</v>
      </c>
      <c r="O1014" s="70"/>
      <c r="P1014" s="67"/>
      <c r="Q1014" s="70"/>
      <c r="R1014" s="67"/>
      <c r="S1014" s="192"/>
      <c r="T1014" s="380"/>
      <c r="U1014" s="381"/>
    </row>
    <row r="1015" spans="2:21" ht="21.75" customHeight="1" x14ac:dyDescent="0.15">
      <c r="B1015" s="267"/>
      <c r="C1015" s="699"/>
      <c r="D1015" s="699"/>
      <c r="E1015" s="699"/>
      <c r="F1015" s="104"/>
      <c r="G1015" s="167"/>
      <c r="H1015" s="612"/>
      <c r="I1015" s="612"/>
      <c r="J1015" s="167"/>
      <c r="K1015" s="104"/>
      <c r="L1015" s="612"/>
      <c r="M1015" s="612"/>
      <c r="N1015" s="623">
        <v>0</v>
      </c>
      <c r="O1015" s="159"/>
      <c r="P1015" s="104"/>
      <c r="Q1015" s="159"/>
      <c r="R1015" s="104"/>
      <c r="S1015" s="269"/>
      <c r="T1015" s="380"/>
      <c r="U1015" s="381"/>
    </row>
    <row r="1016" spans="2:21" ht="21.75" customHeight="1" x14ac:dyDescent="0.15">
      <c r="B1016" s="275"/>
      <c r="C1016" s="702"/>
      <c r="D1016" s="702"/>
      <c r="E1016" s="702"/>
      <c r="F1016" s="101"/>
      <c r="G1016" s="151"/>
      <c r="H1016" s="619"/>
      <c r="I1016" s="619"/>
      <c r="J1016" s="151"/>
      <c r="K1016" s="101"/>
      <c r="L1016" s="619"/>
      <c r="M1016" s="619"/>
      <c r="N1016" s="631">
        <v>0</v>
      </c>
      <c r="O1016" s="276"/>
      <c r="P1016" s="101"/>
      <c r="Q1016" s="276"/>
      <c r="R1016" s="101"/>
      <c r="S1016" s="277"/>
      <c r="T1016" s="380"/>
      <c r="U1016" s="381"/>
    </row>
    <row r="1017" spans="2:21" ht="21.75" customHeight="1" x14ac:dyDescent="0.15">
      <c r="B1017" s="266"/>
      <c r="C1017" s="698"/>
      <c r="D1017" s="698"/>
      <c r="E1017" s="698"/>
      <c r="F1017" s="67"/>
      <c r="G1017" s="78"/>
      <c r="H1017" s="611"/>
      <c r="I1017" s="611"/>
      <c r="J1017" s="78"/>
      <c r="K1017" s="67"/>
      <c r="L1017" s="611"/>
      <c r="M1017" s="611"/>
      <c r="N1017" s="678">
        <v>0</v>
      </c>
      <c r="O1017" s="70"/>
      <c r="P1017" s="67"/>
      <c r="Q1017" s="70"/>
      <c r="R1017" s="67"/>
      <c r="S1017" s="192"/>
      <c r="T1017" s="380"/>
      <c r="U1017" s="381"/>
    </row>
    <row r="1018" spans="2:21" ht="21.75" customHeight="1" x14ac:dyDescent="0.15">
      <c r="B1018" s="266"/>
      <c r="C1018" s="698"/>
      <c r="D1018" s="698"/>
      <c r="E1018" s="698"/>
      <c r="F1018" s="67"/>
      <c r="G1018" s="78"/>
      <c r="H1018" s="611"/>
      <c r="I1018" s="611"/>
      <c r="J1018" s="78"/>
      <c r="K1018" s="67"/>
      <c r="L1018" s="611"/>
      <c r="M1018" s="611"/>
      <c r="N1018" s="678">
        <v>0</v>
      </c>
      <c r="O1018" s="70"/>
      <c r="P1018" s="67"/>
      <c r="Q1018" s="70"/>
      <c r="R1018" s="67"/>
      <c r="S1018" s="192"/>
      <c r="T1018" s="380"/>
      <c r="U1018" s="381"/>
    </row>
    <row r="1019" spans="2:21" ht="21.75" customHeight="1" x14ac:dyDescent="0.15">
      <c r="B1019" s="266"/>
      <c r="C1019" s="698"/>
      <c r="D1019" s="698"/>
      <c r="E1019" s="698"/>
      <c r="F1019" s="78"/>
      <c r="G1019" s="78"/>
      <c r="H1019" s="611"/>
      <c r="I1019" s="611"/>
      <c r="J1019" s="78"/>
      <c r="K1019" s="78"/>
      <c r="L1019" s="611"/>
      <c r="M1019" s="611"/>
      <c r="N1019" s="678">
        <v>0</v>
      </c>
      <c r="O1019" s="70"/>
      <c r="P1019" s="67"/>
      <c r="Q1019" s="70"/>
      <c r="R1019" s="67"/>
      <c r="S1019" s="192"/>
      <c r="T1019" s="380"/>
      <c r="U1019" s="381"/>
    </row>
    <row r="1020" spans="2:21" ht="21.75" customHeight="1" x14ac:dyDescent="0.15">
      <c r="B1020" s="266"/>
      <c r="C1020" s="698"/>
      <c r="D1020" s="698"/>
      <c r="E1020" s="698"/>
      <c r="F1020" s="78"/>
      <c r="G1020" s="78"/>
      <c r="H1020" s="611"/>
      <c r="I1020" s="611"/>
      <c r="J1020" s="78"/>
      <c r="K1020" s="78"/>
      <c r="L1020" s="611"/>
      <c r="M1020" s="611"/>
      <c r="N1020" s="678">
        <v>0</v>
      </c>
      <c r="O1020" s="70"/>
      <c r="P1020" s="67"/>
      <c r="Q1020" s="70"/>
      <c r="R1020" s="67"/>
      <c r="S1020" s="192"/>
      <c r="T1020" s="380"/>
      <c r="U1020" s="381"/>
    </row>
    <row r="1021" spans="2:21" ht="21.75" customHeight="1" x14ac:dyDescent="0.15">
      <c r="B1021" s="266"/>
      <c r="C1021" s="698"/>
      <c r="D1021" s="698"/>
      <c r="E1021" s="698"/>
      <c r="F1021" s="78"/>
      <c r="G1021" s="78"/>
      <c r="H1021" s="611"/>
      <c r="I1021" s="611"/>
      <c r="J1021" s="78"/>
      <c r="K1021" s="78"/>
      <c r="L1021" s="611"/>
      <c r="M1021" s="611"/>
      <c r="N1021" s="678">
        <v>0</v>
      </c>
      <c r="O1021" s="70"/>
      <c r="P1021" s="67"/>
      <c r="Q1021" s="70"/>
      <c r="R1021" s="67"/>
      <c r="S1021" s="192"/>
      <c r="T1021" s="380"/>
      <c r="U1021" s="381"/>
    </row>
    <row r="1022" spans="2:21" ht="21.75" customHeight="1" x14ac:dyDescent="0.15">
      <c r="B1022" s="266"/>
      <c r="C1022" s="698"/>
      <c r="D1022" s="698"/>
      <c r="E1022" s="698"/>
      <c r="F1022" s="78"/>
      <c r="G1022" s="78"/>
      <c r="H1022" s="611"/>
      <c r="I1022" s="611"/>
      <c r="J1022" s="78"/>
      <c r="K1022" s="78"/>
      <c r="L1022" s="611"/>
      <c r="M1022" s="611"/>
      <c r="N1022" s="678">
        <v>0</v>
      </c>
      <c r="O1022" s="70"/>
      <c r="P1022" s="67"/>
      <c r="Q1022" s="70"/>
      <c r="R1022" s="67"/>
      <c r="S1022" s="192"/>
      <c r="T1022" s="380"/>
      <c r="U1022" s="381"/>
    </row>
    <row r="1023" spans="2:21" ht="21.75" customHeight="1" x14ac:dyDescent="0.15">
      <c r="B1023" s="266"/>
      <c r="C1023" s="698"/>
      <c r="D1023" s="698"/>
      <c r="E1023" s="698"/>
      <c r="F1023" s="78"/>
      <c r="G1023" s="78"/>
      <c r="H1023" s="611"/>
      <c r="I1023" s="611"/>
      <c r="J1023" s="78"/>
      <c r="K1023" s="78"/>
      <c r="L1023" s="611"/>
      <c r="M1023" s="611"/>
      <c r="N1023" s="678">
        <v>0</v>
      </c>
      <c r="O1023" s="70"/>
      <c r="P1023" s="67"/>
      <c r="Q1023" s="70"/>
      <c r="R1023" s="67"/>
      <c r="S1023" s="192"/>
      <c r="T1023" s="380"/>
      <c r="U1023" s="381"/>
    </row>
    <row r="1024" spans="2:21" ht="21.75" customHeight="1" x14ac:dyDescent="0.15">
      <c r="B1024" s="266"/>
      <c r="C1024" s="698"/>
      <c r="D1024" s="698"/>
      <c r="E1024" s="698"/>
      <c r="F1024" s="78"/>
      <c r="G1024" s="78"/>
      <c r="H1024" s="611"/>
      <c r="I1024" s="611"/>
      <c r="J1024" s="78"/>
      <c r="K1024" s="78"/>
      <c r="L1024" s="611"/>
      <c r="M1024" s="611"/>
      <c r="N1024" s="678">
        <v>0</v>
      </c>
      <c r="O1024" s="70"/>
      <c r="P1024" s="67"/>
      <c r="Q1024" s="70"/>
      <c r="R1024" s="67"/>
      <c r="S1024" s="192"/>
      <c r="T1024" s="380"/>
      <c r="U1024" s="381"/>
    </row>
    <row r="1025" spans="2:21" ht="21.75" customHeight="1" x14ac:dyDescent="0.15">
      <c r="B1025" s="266"/>
      <c r="C1025" s="698"/>
      <c r="D1025" s="698"/>
      <c r="E1025" s="698"/>
      <c r="F1025" s="78"/>
      <c r="G1025" s="78"/>
      <c r="H1025" s="611"/>
      <c r="I1025" s="611"/>
      <c r="J1025" s="78"/>
      <c r="K1025" s="78"/>
      <c r="L1025" s="611"/>
      <c r="M1025" s="611"/>
      <c r="N1025" s="678">
        <v>0</v>
      </c>
      <c r="O1025" s="70"/>
      <c r="P1025" s="67"/>
      <c r="Q1025" s="70"/>
      <c r="R1025" s="67"/>
      <c r="S1025" s="192"/>
      <c r="T1025" s="380"/>
      <c r="U1025" s="381"/>
    </row>
    <row r="1026" spans="2:21" ht="21.75" customHeight="1" x14ac:dyDescent="0.15">
      <c r="B1026" s="266"/>
      <c r="C1026" s="698"/>
      <c r="D1026" s="698"/>
      <c r="E1026" s="698"/>
      <c r="F1026" s="78"/>
      <c r="G1026" s="78"/>
      <c r="H1026" s="611"/>
      <c r="I1026" s="611"/>
      <c r="J1026" s="78"/>
      <c r="K1026" s="78"/>
      <c r="L1026" s="611"/>
      <c r="M1026" s="611"/>
      <c r="N1026" s="678">
        <v>0</v>
      </c>
      <c r="O1026" s="70"/>
      <c r="P1026" s="67"/>
      <c r="Q1026" s="70"/>
      <c r="R1026" s="67"/>
      <c r="S1026" s="192"/>
      <c r="T1026" s="380"/>
      <c r="U1026" s="381"/>
    </row>
    <row r="1027" spans="2:21" ht="21.75" customHeight="1" x14ac:dyDescent="0.15">
      <c r="B1027" s="266"/>
      <c r="C1027" s="698"/>
      <c r="D1027" s="698"/>
      <c r="E1027" s="698"/>
      <c r="F1027" s="78"/>
      <c r="G1027" s="78"/>
      <c r="H1027" s="611"/>
      <c r="I1027" s="611"/>
      <c r="J1027" s="78"/>
      <c r="K1027" s="78"/>
      <c r="L1027" s="611"/>
      <c r="M1027" s="611"/>
      <c r="N1027" s="678">
        <v>0</v>
      </c>
      <c r="O1027" s="70"/>
      <c r="P1027" s="67"/>
      <c r="Q1027" s="70"/>
      <c r="R1027" s="67"/>
      <c r="S1027" s="192"/>
      <c r="T1027" s="380"/>
      <c r="U1027" s="381"/>
    </row>
    <row r="1028" spans="2:21" ht="21.75" customHeight="1" x14ac:dyDescent="0.15">
      <c r="B1028" s="266"/>
      <c r="C1028" s="698"/>
      <c r="D1028" s="698"/>
      <c r="E1028" s="698"/>
      <c r="F1028" s="78"/>
      <c r="G1028" s="78"/>
      <c r="H1028" s="611"/>
      <c r="I1028" s="611"/>
      <c r="J1028" s="78"/>
      <c r="K1028" s="78"/>
      <c r="L1028" s="611"/>
      <c r="M1028" s="611"/>
      <c r="N1028" s="678">
        <v>0</v>
      </c>
      <c r="O1028" s="70"/>
      <c r="P1028" s="67"/>
      <c r="Q1028" s="70"/>
      <c r="R1028" s="67"/>
      <c r="S1028" s="192"/>
      <c r="T1028" s="380"/>
      <c r="U1028" s="381"/>
    </row>
    <row r="1029" spans="2:21" ht="21.75" customHeight="1" x14ac:dyDescent="0.15">
      <c r="B1029" s="266"/>
      <c r="C1029" s="698"/>
      <c r="D1029" s="698"/>
      <c r="E1029" s="698"/>
      <c r="F1029" s="78"/>
      <c r="G1029" s="78"/>
      <c r="H1029" s="611"/>
      <c r="I1029" s="611"/>
      <c r="J1029" s="78"/>
      <c r="K1029" s="78"/>
      <c r="L1029" s="611"/>
      <c r="M1029" s="611"/>
      <c r="N1029" s="678">
        <v>0</v>
      </c>
      <c r="O1029" s="70"/>
      <c r="P1029" s="67"/>
      <c r="Q1029" s="70"/>
      <c r="R1029" s="67"/>
      <c r="S1029" s="192"/>
      <c r="T1029" s="380"/>
      <c r="U1029" s="381"/>
    </row>
    <row r="1030" spans="2:21" ht="21.75" customHeight="1" x14ac:dyDescent="0.15">
      <c r="B1030" s="266"/>
      <c r="C1030" s="698"/>
      <c r="D1030" s="698"/>
      <c r="E1030" s="698"/>
      <c r="F1030" s="78"/>
      <c r="G1030" s="78"/>
      <c r="H1030" s="611"/>
      <c r="I1030" s="611"/>
      <c r="J1030" s="78"/>
      <c r="K1030" s="78"/>
      <c r="L1030" s="611"/>
      <c r="M1030" s="611"/>
      <c r="N1030" s="678">
        <v>0</v>
      </c>
      <c r="O1030" s="70"/>
      <c r="P1030" s="67"/>
      <c r="Q1030" s="70"/>
      <c r="R1030" s="67"/>
      <c r="S1030" s="192"/>
      <c r="T1030" s="380"/>
      <c r="U1030" s="381"/>
    </row>
    <row r="1031" spans="2:21" ht="21.75" customHeight="1" x14ac:dyDescent="0.15">
      <c r="B1031" s="177"/>
      <c r="C1031" s="694"/>
      <c r="D1031" s="694"/>
      <c r="E1031" s="694"/>
      <c r="F1031" s="78"/>
      <c r="G1031" s="78"/>
      <c r="H1031" s="611"/>
      <c r="I1031" s="611"/>
      <c r="J1031" s="78"/>
      <c r="K1031" s="78"/>
      <c r="L1031" s="611"/>
      <c r="M1031" s="611"/>
      <c r="N1031" s="678">
        <v>0</v>
      </c>
      <c r="O1031" s="70"/>
      <c r="P1031" s="67"/>
      <c r="Q1031" s="70"/>
      <c r="R1031" s="67"/>
      <c r="S1031" s="192"/>
      <c r="T1031" s="380"/>
      <c r="U1031" s="381"/>
    </row>
    <row r="1032" spans="2:21" ht="21.75" customHeight="1" x14ac:dyDescent="0.15">
      <c r="B1032" s="599"/>
      <c r="C1032" s="703"/>
      <c r="D1032" s="703"/>
      <c r="E1032" s="703"/>
      <c r="F1032" s="600"/>
      <c r="G1032" s="601"/>
      <c r="H1032" s="620"/>
      <c r="I1032" s="623"/>
      <c r="J1032" s="600"/>
      <c r="K1032" s="415"/>
      <c r="L1032" s="620"/>
      <c r="M1032" s="623"/>
      <c r="N1032" s="623">
        <v>0</v>
      </c>
      <c r="O1032" s="208"/>
      <c r="P1032" s="208"/>
      <c r="Q1032" s="208"/>
      <c r="R1032" s="208"/>
      <c r="S1032" s="209"/>
      <c r="T1032" s="380"/>
      <c r="U1032" s="381"/>
    </row>
    <row r="1033" spans="2:21" ht="21.75" customHeight="1" x14ac:dyDescent="0.15">
      <c r="B1033" s="268"/>
      <c r="C1033" s="700"/>
      <c r="D1033" s="700"/>
      <c r="E1033" s="700"/>
      <c r="F1033" s="71"/>
      <c r="G1033" s="103"/>
      <c r="H1033" s="610"/>
      <c r="I1033" s="610"/>
      <c r="J1033" s="103"/>
      <c r="K1033" s="71"/>
      <c r="L1033" s="610"/>
      <c r="M1033" s="610"/>
      <c r="N1033" s="627">
        <v>0</v>
      </c>
      <c r="O1033" s="200"/>
      <c r="P1033" s="71"/>
      <c r="Q1033" s="200"/>
      <c r="R1033" s="71"/>
      <c r="S1033" s="270"/>
      <c r="T1033" s="380"/>
      <c r="U1033" s="381"/>
    </row>
    <row r="1034" spans="2:21" ht="21.75" customHeight="1" x14ac:dyDescent="0.15">
      <c r="B1034" s="266"/>
      <c r="C1034" s="698"/>
      <c r="D1034" s="698"/>
      <c r="E1034" s="698"/>
      <c r="F1034" s="67"/>
      <c r="G1034" s="78"/>
      <c r="H1034" s="611"/>
      <c r="I1034" s="611"/>
      <c r="J1034" s="78"/>
      <c r="K1034" s="67"/>
      <c r="L1034" s="611"/>
      <c r="M1034" s="611"/>
      <c r="N1034" s="678">
        <v>0</v>
      </c>
      <c r="O1034" s="70"/>
      <c r="P1034" s="67"/>
      <c r="Q1034" s="70"/>
      <c r="R1034" s="67"/>
      <c r="S1034" s="192"/>
      <c r="T1034" s="380"/>
      <c r="U1034" s="381"/>
    </row>
    <row r="1035" spans="2:21" ht="21.75" customHeight="1" x14ac:dyDescent="0.15">
      <c r="B1035" s="266"/>
      <c r="C1035" s="698"/>
      <c r="D1035" s="698"/>
      <c r="E1035" s="698"/>
      <c r="F1035" s="67"/>
      <c r="G1035" s="78"/>
      <c r="H1035" s="611"/>
      <c r="I1035" s="611"/>
      <c r="J1035" s="78"/>
      <c r="K1035" s="67"/>
      <c r="L1035" s="611"/>
      <c r="M1035" s="611"/>
      <c r="N1035" s="678">
        <v>0</v>
      </c>
      <c r="O1035" s="70"/>
      <c r="P1035" s="67"/>
      <c r="Q1035" s="70"/>
      <c r="R1035" s="67"/>
      <c r="S1035" s="192"/>
      <c r="T1035" s="380"/>
      <c r="U1035" s="381"/>
    </row>
    <row r="1036" spans="2:21" ht="21.75" customHeight="1" x14ac:dyDescent="0.15">
      <c r="B1036" s="266"/>
      <c r="C1036" s="698"/>
      <c r="D1036" s="698"/>
      <c r="E1036" s="698"/>
      <c r="F1036" s="67"/>
      <c r="G1036" s="78"/>
      <c r="H1036" s="611"/>
      <c r="I1036" s="611"/>
      <c r="J1036" s="78"/>
      <c r="K1036" s="67"/>
      <c r="L1036" s="611"/>
      <c r="M1036" s="611"/>
      <c r="N1036" s="678">
        <v>0</v>
      </c>
      <c r="O1036" s="70"/>
      <c r="P1036" s="67"/>
      <c r="Q1036" s="70"/>
      <c r="R1036" s="67"/>
      <c r="S1036" s="192"/>
      <c r="T1036" s="380"/>
      <c r="U1036" s="381"/>
    </row>
    <row r="1037" spans="2:21" ht="21.75" customHeight="1" x14ac:dyDescent="0.15">
      <c r="B1037" s="266"/>
      <c r="C1037" s="698"/>
      <c r="D1037" s="698"/>
      <c r="E1037" s="698"/>
      <c r="F1037" s="67"/>
      <c r="G1037" s="78"/>
      <c r="H1037" s="611"/>
      <c r="I1037" s="611"/>
      <c r="J1037" s="78"/>
      <c r="K1037" s="67"/>
      <c r="L1037" s="611"/>
      <c r="M1037" s="611"/>
      <c r="N1037" s="678">
        <v>0</v>
      </c>
      <c r="O1037" s="70"/>
      <c r="P1037" s="67"/>
      <c r="Q1037" s="70"/>
      <c r="R1037" s="67"/>
      <c r="S1037" s="192"/>
      <c r="T1037" s="380"/>
      <c r="U1037" s="381"/>
    </row>
    <row r="1038" spans="2:21" ht="21.75" customHeight="1" x14ac:dyDescent="0.15">
      <c r="B1038" s="266"/>
      <c r="C1038" s="698"/>
      <c r="D1038" s="698"/>
      <c r="E1038" s="698"/>
      <c r="F1038" s="67"/>
      <c r="G1038" s="78"/>
      <c r="H1038" s="611"/>
      <c r="I1038" s="611"/>
      <c r="J1038" s="78"/>
      <c r="K1038" s="67"/>
      <c r="L1038" s="611"/>
      <c r="M1038" s="611"/>
      <c r="N1038" s="678">
        <v>0</v>
      </c>
      <c r="O1038" s="70"/>
      <c r="P1038" s="67"/>
      <c r="Q1038" s="70"/>
      <c r="R1038" s="67"/>
      <c r="S1038" s="192"/>
      <c r="T1038" s="380"/>
      <c r="U1038" s="381"/>
    </row>
    <row r="1039" spans="2:21" ht="21.75" customHeight="1" x14ac:dyDescent="0.15">
      <c r="B1039" s="266"/>
      <c r="C1039" s="698"/>
      <c r="D1039" s="698"/>
      <c r="E1039" s="698"/>
      <c r="F1039" s="67"/>
      <c r="G1039" s="78"/>
      <c r="H1039" s="611"/>
      <c r="I1039" s="611"/>
      <c r="J1039" s="78"/>
      <c r="K1039" s="67"/>
      <c r="L1039" s="611"/>
      <c r="M1039" s="611"/>
      <c r="N1039" s="678">
        <v>0</v>
      </c>
      <c r="O1039" s="70"/>
      <c r="P1039" s="67"/>
      <c r="Q1039" s="70"/>
      <c r="R1039" s="67"/>
      <c r="S1039" s="192"/>
      <c r="T1039" s="380"/>
      <c r="U1039" s="381"/>
    </row>
    <row r="1040" spans="2:21" ht="21.75" customHeight="1" x14ac:dyDescent="0.15">
      <c r="B1040" s="266"/>
      <c r="C1040" s="698"/>
      <c r="D1040" s="698"/>
      <c r="E1040" s="698"/>
      <c r="F1040" s="78"/>
      <c r="G1040" s="78"/>
      <c r="H1040" s="611"/>
      <c r="I1040" s="611"/>
      <c r="J1040" s="78"/>
      <c r="K1040" s="78"/>
      <c r="L1040" s="611"/>
      <c r="M1040" s="611"/>
      <c r="N1040" s="678">
        <v>0</v>
      </c>
      <c r="O1040" s="70"/>
      <c r="P1040" s="67"/>
      <c r="Q1040" s="70"/>
      <c r="R1040" s="67"/>
      <c r="S1040" s="192"/>
      <c r="T1040" s="380"/>
      <c r="U1040" s="381"/>
    </row>
    <row r="1041" spans="2:21" ht="21.75" customHeight="1" x14ac:dyDescent="0.15">
      <c r="B1041" s="266"/>
      <c r="C1041" s="698"/>
      <c r="D1041" s="698"/>
      <c r="E1041" s="698"/>
      <c r="F1041" s="78"/>
      <c r="G1041" s="78"/>
      <c r="H1041" s="611"/>
      <c r="I1041" s="611"/>
      <c r="J1041" s="78"/>
      <c r="K1041" s="78"/>
      <c r="L1041" s="611"/>
      <c r="M1041" s="611"/>
      <c r="N1041" s="678">
        <v>0</v>
      </c>
      <c r="O1041" s="70"/>
      <c r="P1041" s="67"/>
      <c r="Q1041" s="70"/>
      <c r="R1041" s="67"/>
      <c r="S1041" s="192"/>
      <c r="T1041" s="380"/>
      <c r="U1041" s="381"/>
    </row>
    <row r="1042" spans="2:21" ht="21.75" customHeight="1" x14ac:dyDescent="0.15">
      <c r="B1042" s="266"/>
      <c r="C1042" s="698"/>
      <c r="D1042" s="698"/>
      <c r="E1042" s="698"/>
      <c r="F1042" s="78"/>
      <c r="G1042" s="78"/>
      <c r="H1042" s="611"/>
      <c r="I1042" s="611"/>
      <c r="J1042" s="78"/>
      <c r="K1042" s="78"/>
      <c r="L1042" s="611"/>
      <c r="M1042" s="611"/>
      <c r="N1042" s="678">
        <v>0</v>
      </c>
      <c r="O1042" s="70"/>
      <c r="P1042" s="67"/>
      <c r="Q1042" s="70"/>
      <c r="R1042" s="67"/>
      <c r="S1042" s="192"/>
      <c r="T1042" s="380"/>
      <c r="U1042" s="381"/>
    </row>
    <row r="1043" spans="2:21" ht="21.75" customHeight="1" x14ac:dyDescent="0.15">
      <c r="B1043" s="266"/>
      <c r="C1043" s="698"/>
      <c r="D1043" s="698"/>
      <c r="E1043" s="698"/>
      <c r="F1043" s="78"/>
      <c r="G1043" s="78"/>
      <c r="H1043" s="611"/>
      <c r="I1043" s="611"/>
      <c r="J1043" s="78"/>
      <c r="K1043" s="78"/>
      <c r="L1043" s="611"/>
      <c r="M1043" s="611"/>
      <c r="N1043" s="678">
        <v>0</v>
      </c>
      <c r="O1043" s="70"/>
      <c r="P1043" s="67"/>
      <c r="Q1043" s="70"/>
      <c r="R1043" s="67"/>
      <c r="S1043" s="192"/>
      <c r="T1043" s="380"/>
      <c r="U1043" s="381"/>
    </row>
    <row r="1044" spans="2:21" ht="21.75" customHeight="1" x14ac:dyDescent="0.15">
      <c r="B1044" s="266"/>
      <c r="C1044" s="698"/>
      <c r="D1044" s="698"/>
      <c r="E1044" s="698"/>
      <c r="F1044" s="78"/>
      <c r="G1044" s="78"/>
      <c r="H1044" s="611"/>
      <c r="I1044" s="611"/>
      <c r="J1044" s="78"/>
      <c r="K1044" s="78"/>
      <c r="L1044" s="611"/>
      <c r="M1044" s="611"/>
      <c r="N1044" s="678">
        <v>0</v>
      </c>
      <c r="O1044" s="70"/>
      <c r="P1044" s="67"/>
      <c r="Q1044" s="70"/>
      <c r="R1044" s="67"/>
      <c r="S1044" s="192"/>
      <c r="T1044" s="380"/>
      <c r="U1044" s="381"/>
    </row>
    <row r="1045" spans="2:21" ht="21.75" customHeight="1" x14ac:dyDescent="0.15">
      <c r="B1045" s="266"/>
      <c r="C1045" s="698"/>
      <c r="D1045" s="698"/>
      <c r="E1045" s="698"/>
      <c r="F1045" s="78"/>
      <c r="G1045" s="78"/>
      <c r="H1045" s="611"/>
      <c r="I1045" s="611"/>
      <c r="J1045" s="78"/>
      <c r="K1045" s="78"/>
      <c r="L1045" s="611"/>
      <c r="M1045" s="611"/>
      <c r="N1045" s="678">
        <v>0</v>
      </c>
      <c r="O1045" s="70"/>
      <c r="P1045" s="67"/>
      <c r="Q1045" s="70"/>
      <c r="R1045" s="67"/>
      <c r="S1045" s="192"/>
      <c r="T1045" s="380"/>
      <c r="U1045" s="381"/>
    </row>
    <row r="1046" spans="2:21" ht="21.75" customHeight="1" x14ac:dyDescent="0.15">
      <c r="B1046" s="266"/>
      <c r="C1046" s="698"/>
      <c r="D1046" s="698"/>
      <c r="E1046" s="698"/>
      <c r="F1046" s="78"/>
      <c r="G1046" s="78"/>
      <c r="H1046" s="611"/>
      <c r="I1046" s="611"/>
      <c r="J1046" s="78"/>
      <c r="K1046" s="78"/>
      <c r="L1046" s="611"/>
      <c r="M1046" s="611"/>
      <c r="N1046" s="678">
        <v>0</v>
      </c>
      <c r="O1046" s="70"/>
      <c r="P1046" s="67"/>
      <c r="Q1046" s="70"/>
      <c r="R1046" s="67"/>
      <c r="S1046" s="192"/>
      <c r="T1046" s="380"/>
      <c r="U1046" s="381"/>
    </row>
    <row r="1047" spans="2:21" ht="21.75" customHeight="1" x14ac:dyDescent="0.15">
      <c r="B1047" s="266"/>
      <c r="C1047" s="698"/>
      <c r="D1047" s="698"/>
      <c r="E1047" s="698"/>
      <c r="F1047" s="78"/>
      <c r="G1047" s="78"/>
      <c r="H1047" s="611"/>
      <c r="I1047" s="611"/>
      <c r="J1047" s="78"/>
      <c r="K1047" s="78"/>
      <c r="L1047" s="611"/>
      <c r="M1047" s="611"/>
      <c r="N1047" s="678">
        <v>0</v>
      </c>
      <c r="O1047" s="70"/>
      <c r="P1047" s="67"/>
      <c r="Q1047" s="70"/>
      <c r="R1047" s="67"/>
      <c r="S1047" s="192"/>
      <c r="T1047" s="380"/>
      <c r="U1047" s="381"/>
    </row>
    <row r="1048" spans="2:21" ht="21.75" customHeight="1" x14ac:dyDescent="0.15">
      <c r="B1048" s="266"/>
      <c r="C1048" s="698"/>
      <c r="D1048" s="698"/>
      <c r="E1048" s="698"/>
      <c r="F1048" s="78"/>
      <c r="G1048" s="78"/>
      <c r="H1048" s="611"/>
      <c r="I1048" s="611"/>
      <c r="J1048" s="78"/>
      <c r="K1048" s="78"/>
      <c r="L1048" s="611"/>
      <c r="M1048" s="611"/>
      <c r="N1048" s="678">
        <v>0</v>
      </c>
      <c r="O1048" s="70"/>
      <c r="P1048" s="67"/>
      <c r="Q1048" s="70"/>
      <c r="R1048" s="67"/>
      <c r="S1048" s="192"/>
      <c r="T1048" s="380"/>
      <c r="U1048" s="381"/>
    </row>
    <row r="1049" spans="2:21" ht="21.75" customHeight="1" x14ac:dyDescent="0.15">
      <c r="B1049" s="266"/>
      <c r="C1049" s="698"/>
      <c r="D1049" s="698"/>
      <c r="E1049" s="698"/>
      <c r="F1049" s="78"/>
      <c r="G1049" s="78"/>
      <c r="H1049" s="611"/>
      <c r="I1049" s="611"/>
      <c r="J1049" s="78"/>
      <c r="K1049" s="78"/>
      <c r="L1049" s="611"/>
      <c r="M1049" s="611"/>
      <c r="N1049" s="678">
        <v>0</v>
      </c>
      <c r="O1049" s="70"/>
      <c r="P1049" s="67"/>
      <c r="Q1049" s="70"/>
      <c r="R1049" s="67"/>
      <c r="S1049" s="192"/>
      <c r="T1049" s="380"/>
      <c r="U1049" s="381"/>
    </row>
    <row r="1050" spans="2:21" ht="21.75" customHeight="1" x14ac:dyDescent="0.15">
      <c r="B1050" s="266"/>
      <c r="C1050" s="698"/>
      <c r="D1050" s="698"/>
      <c r="E1050" s="698"/>
      <c r="F1050" s="78"/>
      <c r="G1050" s="78"/>
      <c r="H1050" s="611"/>
      <c r="I1050" s="611"/>
      <c r="J1050" s="78"/>
      <c r="K1050" s="78"/>
      <c r="L1050" s="611"/>
      <c r="M1050" s="611"/>
      <c r="N1050" s="678">
        <v>0</v>
      </c>
      <c r="O1050" s="70"/>
      <c r="P1050" s="67"/>
      <c r="Q1050" s="70"/>
      <c r="R1050" s="67"/>
      <c r="S1050" s="192"/>
      <c r="T1050" s="380"/>
      <c r="U1050" s="381"/>
    </row>
    <row r="1051" spans="2:21" ht="21.75" customHeight="1" x14ac:dyDescent="0.15">
      <c r="B1051" s="266"/>
      <c r="C1051" s="698"/>
      <c r="D1051" s="698"/>
      <c r="E1051" s="698"/>
      <c r="F1051" s="78"/>
      <c r="G1051" s="78"/>
      <c r="H1051" s="611"/>
      <c r="I1051" s="611"/>
      <c r="J1051" s="78"/>
      <c r="K1051" s="78"/>
      <c r="L1051" s="611"/>
      <c r="M1051" s="611"/>
      <c r="N1051" s="678">
        <v>0</v>
      </c>
      <c r="O1051" s="70"/>
      <c r="P1051" s="67"/>
      <c r="Q1051" s="70"/>
      <c r="R1051" s="67"/>
      <c r="S1051" s="192"/>
      <c r="T1051" s="380"/>
      <c r="U1051" s="381"/>
    </row>
    <row r="1052" spans="2:21" ht="21.75" customHeight="1" x14ac:dyDescent="0.15">
      <c r="B1052" s="177"/>
      <c r="C1052" s="694"/>
      <c r="D1052" s="694"/>
      <c r="E1052" s="694"/>
      <c r="F1052" s="78"/>
      <c r="G1052" s="78"/>
      <c r="H1052" s="611"/>
      <c r="I1052" s="611"/>
      <c r="J1052" s="78"/>
      <c r="K1052" s="78"/>
      <c r="L1052" s="611"/>
      <c r="M1052" s="611"/>
      <c r="N1052" s="678">
        <v>0</v>
      </c>
      <c r="O1052" s="70"/>
      <c r="P1052" s="67"/>
      <c r="Q1052" s="70"/>
      <c r="R1052" s="67"/>
      <c r="S1052" s="192"/>
      <c r="T1052" s="380"/>
      <c r="U1052" s="381"/>
    </row>
    <row r="1053" spans="2:21" ht="21.75" customHeight="1" x14ac:dyDescent="0.15">
      <c r="B1053" s="599"/>
      <c r="C1053" s="703"/>
      <c r="D1053" s="703"/>
      <c r="E1053" s="703"/>
      <c r="F1053" s="600"/>
      <c r="G1053" s="601"/>
      <c r="H1053" s="620"/>
      <c r="I1053" s="623"/>
      <c r="J1053" s="600"/>
      <c r="K1053" s="415"/>
      <c r="L1053" s="620"/>
      <c r="M1053" s="623"/>
      <c r="N1053" s="623">
        <v>0</v>
      </c>
      <c r="O1053" s="208"/>
      <c r="P1053" s="208"/>
      <c r="Q1053" s="208"/>
      <c r="R1053" s="208"/>
      <c r="S1053" s="209"/>
      <c r="T1053" s="380"/>
      <c r="U1053" s="381"/>
    </row>
    <row r="1054" spans="2:21" ht="21.75" customHeight="1" x14ac:dyDescent="0.15">
      <c r="B1054" s="268"/>
      <c r="C1054" s="700"/>
      <c r="D1054" s="700"/>
      <c r="E1054" s="700"/>
      <c r="F1054" s="71"/>
      <c r="G1054" s="103"/>
      <c r="H1054" s="610"/>
      <c r="I1054" s="610"/>
      <c r="J1054" s="103"/>
      <c r="K1054" s="71"/>
      <c r="L1054" s="610"/>
      <c r="M1054" s="610"/>
      <c r="N1054" s="627">
        <v>0</v>
      </c>
      <c r="O1054" s="200"/>
      <c r="P1054" s="71"/>
      <c r="Q1054" s="200"/>
      <c r="R1054" s="71"/>
      <c r="S1054" s="270"/>
      <c r="T1054" s="380"/>
      <c r="U1054" s="381"/>
    </row>
    <row r="1055" spans="2:21" ht="21.75" customHeight="1" x14ac:dyDescent="0.15">
      <c r="B1055" s="266"/>
      <c r="C1055" s="698"/>
      <c r="D1055" s="698"/>
      <c r="E1055" s="698"/>
      <c r="F1055" s="67"/>
      <c r="G1055" s="78"/>
      <c r="H1055" s="611"/>
      <c r="I1055" s="611"/>
      <c r="J1055" s="78"/>
      <c r="K1055" s="67"/>
      <c r="L1055" s="611"/>
      <c r="M1055" s="611"/>
      <c r="N1055" s="678">
        <v>0</v>
      </c>
      <c r="O1055" s="70"/>
      <c r="P1055" s="67"/>
      <c r="Q1055" s="70"/>
      <c r="R1055" s="67"/>
      <c r="S1055" s="192"/>
      <c r="T1055" s="380"/>
      <c r="U1055" s="381"/>
    </row>
    <row r="1056" spans="2:21" ht="21.75" customHeight="1" x14ac:dyDescent="0.15">
      <c r="B1056" s="266"/>
      <c r="C1056" s="698"/>
      <c r="D1056" s="698"/>
      <c r="E1056" s="698"/>
      <c r="F1056" s="67"/>
      <c r="G1056" s="78"/>
      <c r="H1056" s="611"/>
      <c r="I1056" s="611"/>
      <c r="J1056" s="78"/>
      <c r="K1056" s="67"/>
      <c r="L1056" s="611"/>
      <c r="M1056" s="611"/>
      <c r="N1056" s="678">
        <v>0</v>
      </c>
      <c r="O1056" s="70"/>
      <c r="P1056" s="67"/>
      <c r="Q1056" s="70"/>
      <c r="R1056" s="67"/>
      <c r="S1056" s="192"/>
      <c r="T1056" s="380"/>
      <c r="U1056" s="381"/>
    </row>
    <row r="1057" spans="2:21" ht="21.75" customHeight="1" x14ac:dyDescent="0.15">
      <c r="B1057" s="266"/>
      <c r="C1057" s="698"/>
      <c r="D1057" s="698"/>
      <c r="E1057" s="698"/>
      <c r="F1057" s="67"/>
      <c r="G1057" s="78"/>
      <c r="H1057" s="611"/>
      <c r="I1057" s="611"/>
      <c r="J1057" s="78"/>
      <c r="K1057" s="67"/>
      <c r="L1057" s="611"/>
      <c r="M1057" s="611"/>
      <c r="N1057" s="678">
        <v>0</v>
      </c>
      <c r="O1057" s="70"/>
      <c r="P1057" s="67"/>
      <c r="Q1057" s="70"/>
      <c r="R1057" s="67"/>
      <c r="S1057" s="192"/>
      <c r="T1057" s="380"/>
      <c r="U1057" s="381"/>
    </row>
    <row r="1058" spans="2:21" ht="21.75" customHeight="1" x14ac:dyDescent="0.15">
      <c r="B1058" s="266"/>
      <c r="C1058" s="698"/>
      <c r="D1058" s="698"/>
      <c r="E1058" s="698"/>
      <c r="F1058" s="67"/>
      <c r="G1058" s="78"/>
      <c r="H1058" s="611"/>
      <c r="I1058" s="611"/>
      <c r="J1058" s="78"/>
      <c r="K1058" s="67"/>
      <c r="L1058" s="611"/>
      <c r="M1058" s="611"/>
      <c r="N1058" s="678">
        <v>0</v>
      </c>
      <c r="O1058" s="70"/>
      <c r="P1058" s="67"/>
      <c r="Q1058" s="70"/>
      <c r="R1058" s="67"/>
      <c r="S1058" s="192"/>
      <c r="T1058" s="380"/>
      <c r="U1058" s="381"/>
    </row>
    <row r="1059" spans="2:21" ht="21.75" customHeight="1" x14ac:dyDescent="0.15">
      <c r="B1059" s="266"/>
      <c r="C1059" s="698"/>
      <c r="D1059" s="698"/>
      <c r="E1059" s="698"/>
      <c r="F1059" s="67"/>
      <c r="G1059" s="78"/>
      <c r="H1059" s="611"/>
      <c r="I1059" s="611"/>
      <c r="J1059" s="78"/>
      <c r="K1059" s="67"/>
      <c r="L1059" s="611"/>
      <c r="M1059" s="611"/>
      <c r="N1059" s="678">
        <v>0</v>
      </c>
      <c r="O1059" s="70"/>
      <c r="P1059" s="67"/>
      <c r="Q1059" s="70"/>
      <c r="R1059" s="67"/>
      <c r="S1059" s="192"/>
      <c r="T1059" s="380"/>
      <c r="U1059" s="381"/>
    </row>
    <row r="1060" spans="2:21" ht="21.75" customHeight="1" x14ac:dyDescent="0.15">
      <c r="B1060" s="266"/>
      <c r="C1060" s="698"/>
      <c r="D1060" s="698"/>
      <c r="E1060" s="698"/>
      <c r="F1060" s="67"/>
      <c r="G1060" s="78"/>
      <c r="H1060" s="611"/>
      <c r="I1060" s="611"/>
      <c r="J1060" s="78"/>
      <c r="K1060" s="67"/>
      <c r="L1060" s="611"/>
      <c r="M1060" s="611"/>
      <c r="N1060" s="678">
        <v>0</v>
      </c>
      <c r="O1060" s="70"/>
      <c r="P1060" s="67"/>
      <c r="Q1060" s="70"/>
      <c r="R1060" s="67"/>
      <c r="S1060" s="192"/>
      <c r="T1060" s="380"/>
      <c r="U1060" s="381"/>
    </row>
    <row r="1061" spans="2:21" ht="21.75" customHeight="1" x14ac:dyDescent="0.15">
      <c r="B1061" s="266"/>
      <c r="C1061" s="698"/>
      <c r="D1061" s="698"/>
      <c r="E1061" s="698"/>
      <c r="F1061" s="78"/>
      <c r="G1061" s="78"/>
      <c r="H1061" s="611"/>
      <c r="I1061" s="611"/>
      <c r="J1061" s="78"/>
      <c r="K1061" s="78"/>
      <c r="L1061" s="611"/>
      <c r="M1061" s="611"/>
      <c r="N1061" s="678">
        <v>0</v>
      </c>
      <c r="O1061" s="70"/>
      <c r="P1061" s="67"/>
      <c r="Q1061" s="70"/>
      <c r="R1061" s="67"/>
      <c r="S1061" s="192"/>
      <c r="T1061" s="380"/>
      <c r="U1061" s="381"/>
    </row>
    <row r="1062" spans="2:21" ht="21.75" customHeight="1" x14ac:dyDescent="0.15">
      <c r="B1062" s="266"/>
      <c r="C1062" s="698"/>
      <c r="D1062" s="698"/>
      <c r="E1062" s="698"/>
      <c r="F1062" s="78"/>
      <c r="G1062" s="78"/>
      <c r="H1062" s="611"/>
      <c r="I1062" s="611"/>
      <c r="J1062" s="78"/>
      <c r="K1062" s="78"/>
      <c r="L1062" s="611"/>
      <c r="M1062" s="611"/>
      <c r="N1062" s="678">
        <v>0</v>
      </c>
      <c r="O1062" s="70"/>
      <c r="P1062" s="67"/>
      <c r="Q1062" s="70"/>
      <c r="R1062" s="67"/>
      <c r="S1062" s="192"/>
      <c r="T1062" s="380"/>
      <c r="U1062" s="381"/>
    </row>
    <row r="1063" spans="2:21" ht="21.75" customHeight="1" x14ac:dyDescent="0.15">
      <c r="B1063" s="266"/>
      <c r="C1063" s="698"/>
      <c r="D1063" s="698"/>
      <c r="E1063" s="698"/>
      <c r="F1063" s="78"/>
      <c r="G1063" s="78"/>
      <c r="H1063" s="611"/>
      <c r="I1063" s="611"/>
      <c r="J1063" s="78"/>
      <c r="K1063" s="78"/>
      <c r="L1063" s="611"/>
      <c r="M1063" s="611"/>
      <c r="N1063" s="678">
        <v>0</v>
      </c>
      <c r="O1063" s="70"/>
      <c r="P1063" s="67"/>
      <c r="Q1063" s="70"/>
      <c r="R1063" s="67"/>
      <c r="S1063" s="192"/>
      <c r="T1063" s="380"/>
      <c r="U1063" s="381"/>
    </row>
    <row r="1064" spans="2:21" ht="21.75" customHeight="1" x14ac:dyDescent="0.15">
      <c r="B1064" s="266"/>
      <c r="C1064" s="698"/>
      <c r="D1064" s="698"/>
      <c r="E1064" s="698"/>
      <c r="F1064" s="78"/>
      <c r="G1064" s="78"/>
      <c r="H1064" s="611"/>
      <c r="I1064" s="611"/>
      <c r="J1064" s="78"/>
      <c r="K1064" s="78"/>
      <c r="L1064" s="611"/>
      <c r="M1064" s="611"/>
      <c r="N1064" s="678">
        <v>0</v>
      </c>
      <c r="O1064" s="70"/>
      <c r="P1064" s="67"/>
      <c r="Q1064" s="70"/>
      <c r="R1064" s="67"/>
      <c r="S1064" s="192"/>
      <c r="T1064" s="380"/>
      <c r="U1064" s="381"/>
    </row>
    <row r="1065" spans="2:21" ht="21.75" customHeight="1" x14ac:dyDescent="0.15">
      <c r="B1065" s="266"/>
      <c r="C1065" s="698"/>
      <c r="D1065" s="698"/>
      <c r="E1065" s="698"/>
      <c r="F1065" s="78"/>
      <c r="G1065" s="78"/>
      <c r="H1065" s="611"/>
      <c r="I1065" s="611"/>
      <c r="J1065" s="78"/>
      <c r="K1065" s="78"/>
      <c r="L1065" s="611"/>
      <c r="M1065" s="611"/>
      <c r="N1065" s="678">
        <v>0</v>
      </c>
      <c r="O1065" s="70"/>
      <c r="P1065" s="67"/>
      <c r="Q1065" s="70"/>
      <c r="R1065" s="67"/>
      <c r="S1065" s="192"/>
      <c r="T1065" s="380"/>
      <c r="U1065" s="381"/>
    </row>
    <row r="1066" spans="2:21" ht="21.75" customHeight="1" x14ac:dyDescent="0.15">
      <c r="B1066" s="266"/>
      <c r="C1066" s="698"/>
      <c r="D1066" s="698"/>
      <c r="E1066" s="698"/>
      <c r="F1066" s="78"/>
      <c r="G1066" s="78"/>
      <c r="H1066" s="611"/>
      <c r="I1066" s="611"/>
      <c r="J1066" s="78"/>
      <c r="K1066" s="78"/>
      <c r="L1066" s="611"/>
      <c r="M1066" s="611"/>
      <c r="N1066" s="678">
        <v>0</v>
      </c>
      <c r="O1066" s="70"/>
      <c r="P1066" s="67"/>
      <c r="Q1066" s="70"/>
      <c r="R1066" s="67"/>
      <c r="S1066" s="192"/>
      <c r="T1066" s="380"/>
      <c r="U1066" s="381"/>
    </row>
    <row r="1067" spans="2:21" ht="21.75" customHeight="1" x14ac:dyDescent="0.15">
      <c r="B1067" s="266"/>
      <c r="C1067" s="698"/>
      <c r="D1067" s="698"/>
      <c r="E1067" s="698"/>
      <c r="F1067" s="78"/>
      <c r="G1067" s="78"/>
      <c r="H1067" s="611"/>
      <c r="I1067" s="611"/>
      <c r="J1067" s="78"/>
      <c r="K1067" s="78"/>
      <c r="L1067" s="611"/>
      <c r="M1067" s="611"/>
      <c r="N1067" s="678">
        <v>0</v>
      </c>
      <c r="O1067" s="70"/>
      <c r="P1067" s="67"/>
      <c r="Q1067" s="70"/>
      <c r="R1067" s="67"/>
      <c r="S1067" s="192"/>
      <c r="T1067" s="380"/>
      <c r="U1067" s="381"/>
    </row>
    <row r="1068" spans="2:21" ht="21.75" customHeight="1" x14ac:dyDescent="0.15">
      <c r="B1068" s="266"/>
      <c r="C1068" s="698"/>
      <c r="D1068" s="698"/>
      <c r="E1068" s="698"/>
      <c r="F1068" s="78"/>
      <c r="G1068" s="78"/>
      <c r="H1068" s="611"/>
      <c r="I1068" s="611"/>
      <c r="J1068" s="78"/>
      <c r="K1068" s="78"/>
      <c r="L1068" s="611"/>
      <c r="M1068" s="611"/>
      <c r="N1068" s="678">
        <v>0</v>
      </c>
      <c r="O1068" s="70"/>
      <c r="P1068" s="67"/>
      <c r="Q1068" s="70"/>
      <c r="R1068" s="67"/>
      <c r="S1068" s="192"/>
      <c r="T1068" s="380"/>
      <c r="U1068" s="381"/>
    </row>
    <row r="1069" spans="2:21" ht="21.75" customHeight="1" x14ac:dyDescent="0.15">
      <c r="B1069" s="266"/>
      <c r="C1069" s="698"/>
      <c r="D1069" s="698"/>
      <c r="E1069" s="698"/>
      <c r="F1069" s="78"/>
      <c r="G1069" s="78"/>
      <c r="H1069" s="611"/>
      <c r="I1069" s="611"/>
      <c r="J1069" s="78"/>
      <c r="K1069" s="78"/>
      <c r="L1069" s="611"/>
      <c r="M1069" s="611"/>
      <c r="N1069" s="678">
        <v>0</v>
      </c>
      <c r="O1069" s="70"/>
      <c r="P1069" s="67"/>
      <c r="Q1069" s="70"/>
      <c r="R1069" s="67"/>
      <c r="S1069" s="192"/>
      <c r="T1069" s="380"/>
      <c r="U1069" s="381"/>
    </row>
    <row r="1070" spans="2:21" ht="21.75" customHeight="1" x14ac:dyDescent="0.15">
      <c r="B1070" s="266"/>
      <c r="C1070" s="698"/>
      <c r="D1070" s="698"/>
      <c r="E1070" s="698"/>
      <c r="F1070" s="78"/>
      <c r="G1070" s="78"/>
      <c r="H1070" s="611"/>
      <c r="I1070" s="611"/>
      <c r="J1070" s="78"/>
      <c r="K1070" s="78"/>
      <c r="L1070" s="611"/>
      <c r="M1070" s="611"/>
      <c r="N1070" s="678">
        <v>0</v>
      </c>
      <c r="O1070" s="70"/>
      <c r="P1070" s="67"/>
      <c r="Q1070" s="70"/>
      <c r="R1070" s="67"/>
      <c r="S1070" s="192"/>
      <c r="T1070" s="380"/>
      <c r="U1070" s="381"/>
    </row>
    <row r="1071" spans="2:21" ht="21.75" customHeight="1" x14ac:dyDescent="0.15">
      <c r="B1071" s="266"/>
      <c r="C1071" s="698"/>
      <c r="D1071" s="698"/>
      <c r="E1071" s="698"/>
      <c r="F1071" s="78"/>
      <c r="G1071" s="78"/>
      <c r="H1071" s="611"/>
      <c r="I1071" s="611"/>
      <c r="J1071" s="78"/>
      <c r="K1071" s="78"/>
      <c r="L1071" s="611"/>
      <c r="M1071" s="611"/>
      <c r="N1071" s="678">
        <v>0</v>
      </c>
      <c r="O1071" s="70"/>
      <c r="P1071" s="67"/>
      <c r="Q1071" s="70"/>
      <c r="R1071" s="67"/>
      <c r="S1071" s="192"/>
      <c r="T1071" s="380"/>
      <c r="U1071" s="381"/>
    </row>
    <row r="1072" spans="2:21" ht="21.75" customHeight="1" x14ac:dyDescent="0.15">
      <c r="B1072" s="266"/>
      <c r="C1072" s="698"/>
      <c r="D1072" s="698"/>
      <c r="E1072" s="698"/>
      <c r="F1072" s="78"/>
      <c r="G1072" s="78"/>
      <c r="H1072" s="611"/>
      <c r="I1072" s="611"/>
      <c r="J1072" s="78"/>
      <c r="K1072" s="78"/>
      <c r="L1072" s="611"/>
      <c r="M1072" s="611"/>
      <c r="N1072" s="678">
        <v>0</v>
      </c>
      <c r="O1072" s="70"/>
      <c r="P1072" s="67"/>
      <c r="Q1072" s="70"/>
      <c r="R1072" s="67"/>
      <c r="S1072" s="192"/>
      <c r="T1072" s="380"/>
      <c r="U1072" s="381"/>
    </row>
    <row r="1073" spans="2:21" ht="21.75" customHeight="1" x14ac:dyDescent="0.15">
      <c r="B1073" s="177"/>
      <c r="C1073" s="694"/>
      <c r="D1073" s="694"/>
      <c r="E1073" s="694"/>
      <c r="F1073" s="78"/>
      <c r="G1073" s="78"/>
      <c r="H1073" s="611"/>
      <c r="I1073" s="611"/>
      <c r="J1073" s="78"/>
      <c r="K1073" s="78"/>
      <c r="L1073" s="611"/>
      <c r="M1073" s="611"/>
      <c r="N1073" s="678">
        <v>0</v>
      </c>
      <c r="O1073" s="70"/>
      <c r="P1073" s="67"/>
      <c r="Q1073" s="70"/>
      <c r="R1073" s="67"/>
      <c r="S1073" s="192"/>
      <c r="T1073" s="380"/>
      <c r="U1073" s="381"/>
    </row>
    <row r="1074" spans="2:21" ht="21.75" customHeight="1" x14ac:dyDescent="0.15">
      <c r="B1074" s="599"/>
      <c r="C1074" s="703"/>
      <c r="D1074" s="703"/>
      <c r="E1074" s="703"/>
      <c r="F1074" s="600"/>
      <c r="G1074" s="601"/>
      <c r="H1074" s="620"/>
      <c r="I1074" s="623"/>
      <c r="J1074" s="600"/>
      <c r="K1074" s="415"/>
      <c r="L1074" s="620"/>
      <c r="M1074" s="623"/>
      <c r="N1074" s="623">
        <v>0</v>
      </c>
      <c r="O1074" s="208"/>
      <c r="P1074" s="208"/>
      <c r="Q1074" s="208"/>
      <c r="R1074" s="208"/>
      <c r="S1074" s="209"/>
      <c r="T1074" s="380"/>
      <c r="U1074" s="381"/>
    </row>
    <row r="1075" spans="2:21" ht="21.75" customHeight="1" x14ac:dyDescent="0.15">
      <c r="B1075" s="268"/>
      <c r="C1075" s="700"/>
      <c r="D1075" s="700"/>
      <c r="E1075" s="700"/>
      <c r="F1075" s="71"/>
      <c r="G1075" s="103"/>
      <c r="H1075" s="610"/>
      <c r="I1075" s="610"/>
      <c r="J1075" s="103"/>
      <c r="K1075" s="71"/>
      <c r="L1075" s="610"/>
      <c r="M1075" s="610"/>
      <c r="N1075" s="627">
        <v>0</v>
      </c>
      <c r="O1075" s="200"/>
      <c r="P1075" s="71"/>
      <c r="Q1075" s="200"/>
      <c r="R1075" s="71"/>
      <c r="S1075" s="270"/>
      <c r="T1075" s="380"/>
      <c r="U1075" s="381"/>
    </row>
    <row r="1076" spans="2:21" ht="21.75" customHeight="1" x14ac:dyDescent="0.15">
      <c r="B1076" s="266"/>
      <c r="C1076" s="698"/>
      <c r="D1076" s="698"/>
      <c r="E1076" s="698"/>
      <c r="F1076" s="67"/>
      <c r="G1076" s="78"/>
      <c r="H1076" s="611"/>
      <c r="I1076" s="611"/>
      <c r="J1076" s="78"/>
      <c r="K1076" s="67"/>
      <c r="L1076" s="611"/>
      <c r="M1076" s="611"/>
      <c r="N1076" s="678">
        <v>0</v>
      </c>
      <c r="O1076" s="70"/>
      <c r="P1076" s="67"/>
      <c r="Q1076" s="70"/>
      <c r="R1076" s="67"/>
      <c r="S1076" s="192"/>
      <c r="T1076" s="380"/>
      <c r="U1076" s="381"/>
    </row>
    <row r="1077" spans="2:21" ht="21.75" customHeight="1" x14ac:dyDescent="0.15">
      <c r="B1077" s="266"/>
      <c r="C1077" s="698"/>
      <c r="D1077" s="698"/>
      <c r="E1077" s="698"/>
      <c r="F1077" s="67"/>
      <c r="G1077" s="78"/>
      <c r="H1077" s="611"/>
      <c r="I1077" s="611"/>
      <c r="J1077" s="78"/>
      <c r="K1077" s="67"/>
      <c r="L1077" s="611"/>
      <c r="M1077" s="611"/>
      <c r="N1077" s="678">
        <v>0</v>
      </c>
      <c r="O1077" s="70"/>
      <c r="P1077" s="67"/>
      <c r="Q1077" s="70"/>
      <c r="R1077" s="67"/>
      <c r="S1077" s="192"/>
      <c r="T1077" s="380"/>
      <c r="U1077" s="381"/>
    </row>
    <row r="1078" spans="2:21" ht="21.75" customHeight="1" x14ac:dyDescent="0.15">
      <c r="B1078" s="266"/>
      <c r="C1078" s="698"/>
      <c r="D1078" s="698"/>
      <c r="E1078" s="698"/>
      <c r="F1078" s="67"/>
      <c r="G1078" s="78"/>
      <c r="H1078" s="611"/>
      <c r="I1078" s="611"/>
      <c r="J1078" s="78"/>
      <c r="K1078" s="67"/>
      <c r="L1078" s="611"/>
      <c r="M1078" s="611"/>
      <c r="N1078" s="678">
        <v>0</v>
      </c>
      <c r="O1078" s="70"/>
      <c r="P1078" s="67"/>
      <c r="Q1078" s="70"/>
      <c r="R1078" s="67"/>
      <c r="S1078" s="192"/>
      <c r="T1078" s="380"/>
      <c r="U1078" s="381"/>
    </row>
    <row r="1079" spans="2:21" ht="21.75" customHeight="1" x14ac:dyDescent="0.15">
      <c r="B1079" s="266"/>
      <c r="C1079" s="698"/>
      <c r="D1079" s="698"/>
      <c r="E1079" s="698"/>
      <c r="F1079" s="67"/>
      <c r="G1079" s="78"/>
      <c r="H1079" s="611"/>
      <c r="I1079" s="611"/>
      <c r="J1079" s="78"/>
      <c r="K1079" s="67"/>
      <c r="L1079" s="611"/>
      <c r="M1079" s="611"/>
      <c r="N1079" s="678">
        <v>0</v>
      </c>
      <c r="O1079" s="70"/>
      <c r="P1079" s="67"/>
      <c r="Q1079" s="70"/>
      <c r="R1079" s="67"/>
      <c r="S1079" s="192"/>
      <c r="T1079" s="380"/>
      <c r="U1079" s="381"/>
    </row>
    <row r="1080" spans="2:21" ht="21.75" customHeight="1" x14ac:dyDescent="0.15">
      <c r="B1080" s="266"/>
      <c r="C1080" s="698"/>
      <c r="D1080" s="698"/>
      <c r="E1080" s="698"/>
      <c r="F1080" s="67"/>
      <c r="G1080" s="78"/>
      <c r="H1080" s="611"/>
      <c r="I1080" s="611"/>
      <c r="J1080" s="78"/>
      <c r="K1080" s="67"/>
      <c r="L1080" s="611"/>
      <c r="M1080" s="611"/>
      <c r="N1080" s="678">
        <v>0</v>
      </c>
      <c r="O1080" s="70"/>
      <c r="P1080" s="67"/>
      <c r="Q1080" s="70"/>
      <c r="R1080" s="67"/>
      <c r="S1080" s="192"/>
      <c r="T1080" s="380"/>
      <c r="U1080" s="381"/>
    </row>
    <row r="1081" spans="2:21" ht="21.75" customHeight="1" x14ac:dyDescent="0.15">
      <c r="B1081" s="266"/>
      <c r="C1081" s="698"/>
      <c r="D1081" s="698"/>
      <c r="E1081" s="698"/>
      <c r="F1081" s="67"/>
      <c r="G1081" s="78"/>
      <c r="H1081" s="611"/>
      <c r="I1081" s="611"/>
      <c r="J1081" s="78"/>
      <c r="K1081" s="67"/>
      <c r="L1081" s="611"/>
      <c r="M1081" s="611"/>
      <c r="N1081" s="678">
        <v>0</v>
      </c>
      <c r="O1081" s="70"/>
      <c r="P1081" s="67"/>
      <c r="Q1081" s="70"/>
      <c r="R1081" s="67"/>
      <c r="S1081" s="192"/>
      <c r="T1081" s="380"/>
      <c r="U1081" s="381"/>
    </row>
    <row r="1082" spans="2:21" ht="21.75" customHeight="1" x14ac:dyDescent="0.15">
      <c r="B1082" s="266"/>
      <c r="C1082" s="698"/>
      <c r="D1082" s="698"/>
      <c r="E1082" s="698"/>
      <c r="F1082" s="78"/>
      <c r="G1082" s="78"/>
      <c r="H1082" s="611"/>
      <c r="I1082" s="611"/>
      <c r="J1082" s="78"/>
      <c r="K1082" s="78"/>
      <c r="L1082" s="611"/>
      <c r="M1082" s="611"/>
      <c r="N1082" s="678">
        <v>0</v>
      </c>
      <c r="O1082" s="70"/>
      <c r="P1082" s="67"/>
      <c r="Q1082" s="70"/>
      <c r="R1082" s="67"/>
      <c r="S1082" s="192"/>
      <c r="T1082" s="380"/>
      <c r="U1082" s="381"/>
    </row>
    <row r="1083" spans="2:21" ht="21.75" customHeight="1" x14ac:dyDescent="0.15">
      <c r="B1083" s="266"/>
      <c r="C1083" s="698"/>
      <c r="D1083" s="698"/>
      <c r="E1083" s="698"/>
      <c r="F1083" s="78"/>
      <c r="G1083" s="78"/>
      <c r="H1083" s="611"/>
      <c r="I1083" s="611"/>
      <c r="J1083" s="78"/>
      <c r="K1083" s="78"/>
      <c r="L1083" s="611"/>
      <c r="M1083" s="611"/>
      <c r="N1083" s="678">
        <v>0</v>
      </c>
      <c r="O1083" s="70"/>
      <c r="P1083" s="67"/>
      <c r="Q1083" s="70"/>
      <c r="R1083" s="67"/>
      <c r="S1083" s="192"/>
      <c r="T1083" s="380"/>
      <c r="U1083" s="381"/>
    </row>
    <row r="1084" spans="2:21" ht="21.75" customHeight="1" x14ac:dyDescent="0.15">
      <c r="B1084" s="266"/>
      <c r="C1084" s="698"/>
      <c r="D1084" s="698"/>
      <c r="E1084" s="698"/>
      <c r="F1084" s="78"/>
      <c r="G1084" s="78"/>
      <c r="H1084" s="611"/>
      <c r="I1084" s="611"/>
      <c r="J1084" s="78"/>
      <c r="K1084" s="78"/>
      <c r="L1084" s="611"/>
      <c r="M1084" s="611"/>
      <c r="N1084" s="678">
        <v>0</v>
      </c>
      <c r="O1084" s="70"/>
      <c r="P1084" s="67"/>
      <c r="Q1084" s="70"/>
      <c r="R1084" s="67"/>
      <c r="S1084" s="192"/>
      <c r="T1084" s="380"/>
      <c r="U1084" s="381"/>
    </row>
    <row r="1085" spans="2:21" ht="21.75" customHeight="1" x14ac:dyDescent="0.15">
      <c r="B1085" s="266"/>
      <c r="C1085" s="698"/>
      <c r="D1085" s="698"/>
      <c r="E1085" s="698"/>
      <c r="F1085" s="78"/>
      <c r="G1085" s="78"/>
      <c r="H1085" s="611"/>
      <c r="I1085" s="611"/>
      <c r="J1085" s="78"/>
      <c r="K1085" s="78"/>
      <c r="L1085" s="611"/>
      <c r="M1085" s="611"/>
      <c r="N1085" s="678">
        <v>0</v>
      </c>
      <c r="O1085" s="70"/>
      <c r="P1085" s="67"/>
      <c r="Q1085" s="70"/>
      <c r="R1085" s="67"/>
      <c r="S1085" s="192"/>
      <c r="T1085" s="380"/>
      <c r="U1085" s="381"/>
    </row>
    <row r="1086" spans="2:21" ht="21.75" customHeight="1" x14ac:dyDescent="0.15">
      <c r="B1086" s="266"/>
      <c r="C1086" s="698"/>
      <c r="D1086" s="698"/>
      <c r="E1086" s="698"/>
      <c r="F1086" s="78"/>
      <c r="G1086" s="78"/>
      <c r="H1086" s="611"/>
      <c r="I1086" s="611"/>
      <c r="J1086" s="78"/>
      <c r="K1086" s="78"/>
      <c r="L1086" s="611"/>
      <c r="M1086" s="611"/>
      <c r="N1086" s="678">
        <v>0</v>
      </c>
      <c r="O1086" s="70"/>
      <c r="P1086" s="67"/>
      <c r="Q1086" s="70"/>
      <c r="R1086" s="67"/>
      <c r="S1086" s="192"/>
      <c r="T1086" s="380"/>
      <c r="U1086" s="381"/>
    </row>
    <row r="1087" spans="2:21" ht="21.75" customHeight="1" x14ac:dyDescent="0.15">
      <c r="B1087" s="266"/>
      <c r="C1087" s="698"/>
      <c r="D1087" s="698"/>
      <c r="E1087" s="698"/>
      <c r="F1087" s="78"/>
      <c r="G1087" s="78"/>
      <c r="H1087" s="611"/>
      <c r="I1087" s="611"/>
      <c r="J1087" s="78"/>
      <c r="K1087" s="78"/>
      <c r="L1087" s="611"/>
      <c r="M1087" s="611"/>
      <c r="N1087" s="678">
        <v>0</v>
      </c>
      <c r="O1087" s="70"/>
      <c r="P1087" s="67"/>
      <c r="Q1087" s="70"/>
      <c r="R1087" s="67"/>
      <c r="S1087" s="192"/>
      <c r="T1087" s="380"/>
      <c r="U1087" s="381"/>
    </row>
    <row r="1088" spans="2:21" ht="21.75" customHeight="1" x14ac:dyDescent="0.15">
      <c r="B1088" s="266"/>
      <c r="C1088" s="698"/>
      <c r="D1088" s="698"/>
      <c r="E1088" s="698"/>
      <c r="F1088" s="78"/>
      <c r="G1088" s="78"/>
      <c r="H1088" s="611"/>
      <c r="I1088" s="611"/>
      <c r="J1088" s="78"/>
      <c r="K1088" s="78"/>
      <c r="L1088" s="611"/>
      <c r="M1088" s="611"/>
      <c r="N1088" s="678">
        <v>0</v>
      </c>
      <c r="O1088" s="70"/>
      <c r="P1088" s="67"/>
      <c r="Q1088" s="70"/>
      <c r="R1088" s="67"/>
      <c r="S1088" s="192"/>
      <c r="T1088" s="380"/>
      <c r="U1088" s="381"/>
    </row>
    <row r="1089" spans="2:21" ht="21.75" customHeight="1" x14ac:dyDescent="0.15">
      <c r="B1089" s="266"/>
      <c r="C1089" s="698"/>
      <c r="D1089" s="698"/>
      <c r="E1089" s="698"/>
      <c r="F1089" s="78"/>
      <c r="G1089" s="78"/>
      <c r="H1089" s="611"/>
      <c r="I1089" s="611"/>
      <c r="J1089" s="78"/>
      <c r="K1089" s="78"/>
      <c r="L1089" s="611"/>
      <c r="M1089" s="611"/>
      <c r="N1089" s="678">
        <v>0</v>
      </c>
      <c r="O1089" s="70"/>
      <c r="P1089" s="67"/>
      <c r="Q1089" s="70"/>
      <c r="R1089" s="67"/>
      <c r="S1089" s="192"/>
      <c r="T1089" s="380"/>
      <c r="U1089" s="381"/>
    </row>
    <row r="1090" spans="2:21" ht="21.75" customHeight="1" x14ac:dyDescent="0.15">
      <c r="B1090" s="266"/>
      <c r="C1090" s="698"/>
      <c r="D1090" s="698"/>
      <c r="E1090" s="698"/>
      <c r="F1090" s="78"/>
      <c r="G1090" s="78"/>
      <c r="H1090" s="611"/>
      <c r="I1090" s="611"/>
      <c r="J1090" s="78"/>
      <c r="K1090" s="78"/>
      <c r="L1090" s="611"/>
      <c r="M1090" s="611"/>
      <c r="N1090" s="678">
        <v>0</v>
      </c>
      <c r="O1090" s="70"/>
      <c r="P1090" s="67"/>
      <c r="Q1090" s="70"/>
      <c r="R1090" s="67"/>
      <c r="S1090" s="192"/>
      <c r="T1090" s="380"/>
      <c r="U1090" s="381"/>
    </row>
    <row r="1091" spans="2:21" ht="21.75" customHeight="1" x14ac:dyDescent="0.15">
      <c r="B1091" s="266"/>
      <c r="C1091" s="698"/>
      <c r="D1091" s="698"/>
      <c r="E1091" s="698"/>
      <c r="F1091" s="78"/>
      <c r="G1091" s="78"/>
      <c r="H1091" s="611"/>
      <c r="I1091" s="611"/>
      <c r="J1091" s="78"/>
      <c r="K1091" s="78"/>
      <c r="L1091" s="611"/>
      <c r="M1091" s="611"/>
      <c r="N1091" s="678">
        <v>0</v>
      </c>
      <c r="O1091" s="70"/>
      <c r="P1091" s="67"/>
      <c r="Q1091" s="70"/>
      <c r="R1091" s="67"/>
      <c r="S1091" s="192"/>
      <c r="T1091" s="380"/>
      <c r="U1091" s="381"/>
    </row>
    <row r="1092" spans="2:21" ht="21.75" customHeight="1" x14ac:dyDescent="0.15">
      <c r="B1092" s="266"/>
      <c r="C1092" s="698"/>
      <c r="D1092" s="698"/>
      <c r="E1092" s="698"/>
      <c r="F1092" s="78"/>
      <c r="G1092" s="78"/>
      <c r="H1092" s="611"/>
      <c r="I1092" s="611"/>
      <c r="J1092" s="78"/>
      <c r="K1092" s="78"/>
      <c r="L1092" s="611"/>
      <c r="M1092" s="611"/>
      <c r="N1092" s="678">
        <v>0</v>
      </c>
      <c r="O1092" s="70"/>
      <c r="P1092" s="67"/>
      <c r="Q1092" s="70"/>
      <c r="R1092" s="67"/>
      <c r="S1092" s="192"/>
      <c r="T1092" s="380"/>
      <c r="U1092" s="381"/>
    </row>
    <row r="1093" spans="2:21" ht="21.75" customHeight="1" x14ac:dyDescent="0.15">
      <c r="B1093" s="266"/>
      <c r="C1093" s="698"/>
      <c r="D1093" s="698"/>
      <c r="E1093" s="698"/>
      <c r="F1093" s="78"/>
      <c r="G1093" s="78"/>
      <c r="H1093" s="611"/>
      <c r="I1093" s="611"/>
      <c r="J1093" s="78"/>
      <c r="K1093" s="78"/>
      <c r="L1093" s="611"/>
      <c r="M1093" s="611"/>
      <c r="N1093" s="678">
        <v>0</v>
      </c>
      <c r="O1093" s="70"/>
      <c r="P1093" s="67"/>
      <c r="Q1093" s="70"/>
      <c r="R1093" s="67"/>
      <c r="S1093" s="192"/>
      <c r="T1093" s="380"/>
      <c r="U1093" s="381"/>
    </row>
    <row r="1094" spans="2:21" ht="21.75" customHeight="1" x14ac:dyDescent="0.15">
      <c r="B1094" s="177"/>
      <c r="C1094" s="694"/>
      <c r="D1094" s="694"/>
      <c r="E1094" s="694"/>
      <c r="F1094" s="78"/>
      <c r="G1094" s="78"/>
      <c r="H1094" s="611"/>
      <c r="I1094" s="611"/>
      <c r="J1094" s="78"/>
      <c r="K1094" s="78"/>
      <c r="L1094" s="611"/>
      <c r="M1094" s="611"/>
      <c r="N1094" s="678">
        <v>0</v>
      </c>
      <c r="O1094" s="70"/>
      <c r="P1094" s="67"/>
      <c r="Q1094" s="70"/>
      <c r="R1094" s="67"/>
      <c r="S1094" s="192"/>
      <c r="T1094" s="380"/>
      <c r="U1094" s="381"/>
    </row>
    <row r="1095" spans="2:21" ht="21.75" customHeight="1" x14ac:dyDescent="0.15">
      <c r="B1095" s="599"/>
      <c r="C1095" s="703"/>
      <c r="D1095" s="703"/>
      <c r="E1095" s="703"/>
      <c r="F1095" s="600"/>
      <c r="G1095" s="601"/>
      <c r="H1095" s="620"/>
      <c r="I1095" s="623"/>
      <c r="J1095" s="600"/>
      <c r="K1095" s="415"/>
      <c r="L1095" s="620"/>
      <c r="M1095" s="623"/>
      <c r="N1095" s="623">
        <v>0</v>
      </c>
      <c r="O1095" s="208"/>
      <c r="P1095" s="208"/>
      <c r="Q1095" s="208"/>
      <c r="R1095" s="208"/>
      <c r="S1095" s="209"/>
      <c r="T1095" s="380"/>
      <c r="U1095" s="381"/>
    </row>
    <row r="1096" spans="2:21" ht="21.75" customHeight="1" x14ac:dyDescent="0.15">
      <c r="B1096" s="268"/>
      <c r="C1096" s="700"/>
      <c r="D1096" s="700"/>
      <c r="E1096" s="700"/>
      <c r="F1096" s="71"/>
      <c r="G1096" s="103"/>
      <c r="H1096" s="610"/>
      <c r="I1096" s="610"/>
      <c r="J1096" s="103"/>
      <c r="K1096" s="71"/>
      <c r="L1096" s="610"/>
      <c r="M1096" s="610"/>
      <c r="N1096" s="627">
        <v>0</v>
      </c>
      <c r="O1096" s="200"/>
      <c r="P1096" s="71"/>
      <c r="Q1096" s="200"/>
      <c r="R1096" s="71"/>
      <c r="S1096" s="270"/>
      <c r="T1096" s="380"/>
      <c r="U1096" s="381"/>
    </row>
    <row r="1097" spans="2:21" ht="21.75" customHeight="1" x14ac:dyDescent="0.15">
      <c r="B1097" s="266"/>
      <c r="C1097" s="698"/>
      <c r="D1097" s="698"/>
      <c r="E1097" s="698"/>
      <c r="F1097" s="67"/>
      <c r="G1097" s="78"/>
      <c r="H1097" s="611"/>
      <c r="I1097" s="611"/>
      <c r="J1097" s="78"/>
      <c r="K1097" s="67"/>
      <c r="L1097" s="611"/>
      <c r="M1097" s="611"/>
      <c r="N1097" s="678">
        <v>0</v>
      </c>
      <c r="O1097" s="70"/>
      <c r="P1097" s="67"/>
      <c r="Q1097" s="70"/>
      <c r="R1097" s="67"/>
      <c r="S1097" s="192"/>
      <c r="T1097" s="380"/>
      <c r="U1097" s="381"/>
    </row>
    <row r="1098" spans="2:21" ht="21.75" customHeight="1" x14ac:dyDescent="0.15">
      <c r="B1098" s="266"/>
      <c r="C1098" s="698"/>
      <c r="D1098" s="698"/>
      <c r="E1098" s="698"/>
      <c r="F1098" s="67"/>
      <c r="G1098" s="78"/>
      <c r="H1098" s="611"/>
      <c r="I1098" s="611"/>
      <c r="J1098" s="78"/>
      <c r="K1098" s="67"/>
      <c r="L1098" s="611"/>
      <c r="M1098" s="611"/>
      <c r="N1098" s="678">
        <v>0</v>
      </c>
      <c r="O1098" s="70"/>
      <c r="P1098" s="67"/>
      <c r="Q1098" s="70"/>
      <c r="R1098" s="67"/>
      <c r="S1098" s="192"/>
      <c r="T1098" s="380"/>
      <c r="U1098" s="381"/>
    </row>
    <row r="1099" spans="2:21" ht="21.75" customHeight="1" x14ac:dyDescent="0.15">
      <c r="B1099" s="266"/>
      <c r="C1099" s="698"/>
      <c r="D1099" s="698"/>
      <c r="E1099" s="698"/>
      <c r="F1099" s="67"/>
      <c r="G1099" s="78"/>
      <c r="H1099" s="611"/>
      <c r="I1099" s="611"/>
      <c r="J1099" s="78"/>
      <c r="K1099" s="67"/>
      <c r="L1099" s="611"/>
      <c r="M1099" s="611"/>
      <c r="N1099" s="678">
        <v>0</v>
      </c>
      <c r="O1099" s="70"/>
      <c r="P1099" s="67"/>
      <c r="Q1099" s="70"/>
      <c r="R1099" s="67"/>
      <c r="S1099" s="192"/>
      <c r="T1099" s="380"/>
      <c r="U1099" s="381"/>
    </row>
    <row r="1100" spans="2:21" ht="21.75" customHeight="1" x14ac:dyDescent="0.15">
      <c r="B1100" s="266"/>
      <c r="C1100" s="698"/>
      <c r="D1100" s="698"/>
      <c r="E1100" s="698"/>
      <c r="F1100" s="67"/>
      <c r="G1100" s="78"/>
      <c r="H1100" s="611"/>
      <c r="I1100" s="611"/>
      <c r="J1100" s="78"/>
      <c r="K1100" s="67"/>
      <c r="L1100" s="611"/>
      <c r="M1100" s="611"/>
      <c r="N1100" s="678">
        <v>0</v>
      </c>
      <c r="O1100" s="70"/>
      <c r="P1100" s="67"/>
      <c r="Q1100" s="70"/>
      <c r="R1100" s="67"/>
      <c r="S1100" s="192"/>
      <c r="T1100" s="380"/>
      <c r="U1100" s="381"/>
    </row>
    <row r="1101" spans="2:21" ht="21.75" customHeight="1" x14ac:dyDescent="0.15">
      <c r="B1101" s="266"/>
      <c r="C1101" s="698"/>
      <c r="D1101" s="698"/>
      <c r="E1101" s="698"/>
      <c r="F1101" s="67"/>
      <c r="G1101" s="78"/>
      <c r="H1101" s="611"/>
      <c r="I1101" s="611"/>
      <c r="J1101" s="78"/>
      <c r="K1101" s="67"/>
      <c r="L1101" s="611"/>
      <c r="M1101" s="611"/>
      <c r="N1101" s="678">
        <v>0</v>
      </c>
      <c r="O1101" s="70"/>
      <c r="P1101" s="67"/>
      <c r="Q1101" s="70"/>
      <c r="R1101" s="67"/>
      <c r="S1101" s="192"/>
      <c r="T1101" s="380"/>
      <c r="U1101" s="381"/>
    </row>
    <row r="1102" spans="2:21" ht="21.75" customHeight="1" x14ac:dyDescent="0.15">
      <c r="B1102" s="266"/>
      <c r="C1102" s="698"/>
      <c r="D1102" s="698"/>
      <c r="E1102" s="698"/>
      <c r="F1102" s="67"/>
      <c r="G1102" s="78"/>
      <c r="H1102" s="611"/>
      <c r="I1102" s="611"/>
      <c r="J1102" s="78"/>
      <c r="K1102" s="67"/>
      <c r="L1102" s="611"/>
      <c r="M1102" s="611"/>
      <c r="N1102" s="678">
        <v>0</v>
      </c>
      <c r="O1102" s="70"/>
      <c r="P1102" s="67"/>
      <c r="Q1102" s="70"/>
      <c r="R1102" s="67"/>
      <c r="S1102" s="192"/>
      <c r="T1102" s="380"/>
      <c r="U1102" s="381"/>
    </row>
    <row r="1103" spans="2:21" ht="21.75" customHeight="1" x14ac:dyDescent="0.15">
      <c r="B1103" s="266"/>
      <c r="C1103" s="698"/>
      <c r="D1103" s="698"/>
      <c r="E1103" s="698"/>
      <c r="F1103" s="78"/>
      <c r="G1103" s="78"/>
      <c r="H1103" s="611"/>
      <c r="I1103" s="611"/>
      <c r="J1103" s="78"/>
      <c r="K1103" s="78"/>
      <c r="L1103" s="611"/>
      <c r="M1103" s="611"/>
      <c r="N1103" s="678">
        <v>0</v>
      </c>
      <c r="O1103" s="70"/>
      <c r="P1103" s="67"/>
      <c r="Q1103" s="70"/>
      <c r="R1103" s="67"/>
      <c r="S1103" s="192"/>
      <c r="T1103" s="380"/>
      <c r="U1103" s="381"/>
    </row>
    <row r="1104" spans="2:21" ht="21.75" customHeight="1" x14ac:dyDescent="0.15">
      <c r="B1104" s="266"/>
      <c r="C1104" s="698"/>
      <c r="D1104" s="698"/>
      <c r="E1104" s="698"/>
      <c r="F1104" s="78"/>
      <c r="G1104" s="78"/>
      <c r="H1104" s="611"/>
      <c r="I1104" s="611"/>
      <c r="J1104" s="78"/>
      <c r="K1104" s="78"/>
      <c r="L1104" s="611"/>
      <c r="M1104" s="611"/>
      <c r="N1104" s="678">
        <v>0</v>
      </c>
      <c r="O1104" s="70"/>
      <c r="P1104" s="67"/>
      <c r="Q1104" s="70"/>
      <c r="R1104" s="67"/>
      <c r="S1104" s="192"/>
      <c r="T1104" s="380"/>
      <c r="U1104" s="381"/>
    </row>
    <row r="1105" spans="2:21" ht="21.75" customHeight="1" x14ac:dyDescent="0.15">
      <c r="B1105" s="266"/>
      <c r="C1105" s="698"/>
      <c r="D1105" s="698"/>
      <c r="E1105" s="698"/>
      <c r="F1105" s="78"/>
      <c r="G1105" s="78"/>
      <c r="H1105" s="611"/>
      <c r="I1105" s="611"/>
      <c r="J1105" s="78"/>
      <c r="K1105" s="78"/>
      <c r="L1105" s="611"/>
      <c r="M1105" s="611"/>
      <c r="N1105" s="678">
        <v>0</v>
      </c>
      <c r="O1105" s="70"/>
      <c r="P1105" s="67"/>
      <c r="Q1105" s="70"/>
      <c r="R1105" s="67"/>
      <c r="S1105" s="192"/>
      <c r="T1105" s="380"/>
      <c r="U1105" s="381"/>
    </row>
    <row r="1106" spans="2:21" ht="21.75" customHeight="1" x14ac:dyDescent="0.15">
      <c r="B1106" s="266"/>
      <c r="C1106" s="698"/>
      <c r="D1106" s="698"/>
      <c r="E1106" s="698"/>
      <c r="F1106" s="78"/>
      <c r="G1106" s="78"/>
      <c r="H1106" s="611"/>
      <c r="I1106" s="611"/>
      <c r="J1106" s="78"/>
      <c r="K1106" s="78"/>
      <c r="L1106" s="611"/>
      <c r="M1106" s="611"/>
      <c r="N1106" s="678">
        <v>0</v>
      </c>
      <c r="O1106" s="70"/>
      <c r="P1106" s="67"/>
      <c r="Q1106" s="70"/>
      <c r="R1106" s="67"/>
      <c r="S1106" s="192"/>
      <c r="T1106" s="380"/>
      <c r="U1106" s="381"/>
    </row>
    <row r="1107" spans="2:21" ht="21.75" customHeight="1" x14ac:dyDescent="0.15">
      <c r="B1107" s="266"/>
      <c r="C1107" s="698"/>
      <c r="D1107" s="698"/>
      <c r="E1107" s="698"/>
      <c r="F1107" s="78"/>
      <c r="G1107" s="78"/>
      <c r="H1107" s="611"/>
      <c r="I1107" s="611"/>
      <c r="J1107" s="78"/>
      <c r="K1107" s="78"/>
      <c r="L1107" s="611"/>
      <c r="M1107" s="611"/>
      <c r="N1107" s="678">
        <v>0</v>
      </c>
      <c r="O1107" s="70"/>
      <c r="P1107" s="67"/>
      <c r="Q1107" s="70"/>
      <c r="R1107" s="67"/>
      <c r="S1107" s="192"/>
      <c r="T1107" s="380"/>
      <c r="U1107" s="381"/>
    </row>
    <row r="1108" spans="2:21" ht="21.75" customHeight="1" x14ac:dyDescent="0.15">
      <c r="B1108" s="266"/>
      <c r="C1108" s="698"/>
      <c r="D1108" s="698"/>
      <c r="E1108" s="698"/>
      <c r="F1108" s="78"/>
      <c r="G1108" s="78"/>
      <c r="H1108" s="611"/>
      <c r="I1108" s="611"/>
      <c r="J1108" s="78"/>
      <c r="K1108" s="78"/>
      <c r="L1108" s="611"/>
      <c r="M1108" s="611"/>
      <c r="N1108" s="678">
        <v>0</v>
      </c>
      <c r="O1108" s="70"/>
      <c r="P1108" s="67"/>
      <c r="Q1108" s="70"/>
      <c r="R1108" s="67"/>
      <c r="S1108" s="192"/>
      <c r="T1108" s="380"/>
      <c r="U1108" s="381"/>
    </row>
    <row r="1109" spans="2:21" ht="21.75" customHeight="1" x14ac:dyDescent="0.15">
      <c r="B1109" s="266"/>
      <c r="C1109" s="698"/>
      <c r="D1109" s="698"/>
      <c r="E1109" s="698"/>
      <c r="F1109" s="78"/>
      <c r="G1109" s="78"/>
      <c r="H1109" s="611"/>
      <c r="I1109" s="611"/>
      <c r="J1109" s="78"/>
      <c r="K1109" s="78"/>
      <c r="L1109" s="611"/>
      <c r="M1109" s="611"/>
      <c r="N1109" s="678">
        <v>0</v>
      </c>
      <c r="O1109" s="70"/>
      <c r="P1109" s="67"/>
      <c r="Q1109" s="70"/>
      <c r="R1109" s="67"/>
      <c r="S1109" s="192"/>
      <c r="T1109" s="380"/>
      <c r="U1109" s="381"/>
    </row>
    <row r="1110" spans="2:21" ht="21.75" customHeight="1" x14ac:dyDescent="0.15">
      <c r="B1110" s="266"/>
      <c r="C1110" s="698"/>
      <c r="D1110" s="698"/>
      <c r="E1110" s="698"/>
      <c r="F1110" s="78"/>
      <c r="G1110" s="78"/>
      <c r="H1110" s="611"/>
      <c r="I1110" s="611"/>
      <c r="J1110" s="78"/>
      <c r="K1110" s="78"/>
      <c r="L1110" s="611"/>
      <c r="M1110" s="611"/>
      <c r="N1110" s="678">
        <v>0</v>
      </c>
      <c r="O1110" s="70"/>
      <c r="P1110" s="67"/>
      <c r="Q1110" s="70"/>
      <c r="R1110" s="67"/>
      <c r="S1110" s="192"/>
      <c r="T1110" s="380"/>
      <c r="U1110" s="381"/>
    </row>
    <row r="1111" spans="2:21" ht="21.75" customHeight="1" x14ac:dyDescent="0.15">
      <c r="B1111" s="266"/>
      <c r="C1111" s="698"/>
      <c r="D1111" s="698"/>
      <c r="E1111" s="698"/>
      <c r="F1111" s="78"/>
      <c r="G1111" s="78"/>
      <c r="H1111" s="611"/>
      <c r="I1111" s="611"/>
      <c r="J1111" s="78"/>
      <c r="K1111" s="78"/>
      <c r="L1111" s="611"/>
      <c r="M1111" s="611"/>
      <c r="N1111" s="678">
        <v>0</v>
      </c>
      <c r="O1111" s="70"/>
      <c r="P1111" s="67"/>
      <c r="Q1111" s="70"/>
      <c r="R1111" s="67"/>
      <c r="S1111" s="192"/>
      <c r="T1111" s="380"/>
      <c r="U1111" s="381"/>
    </row>
    <row r="1112" spans="2:21" ht="21.75" customHeight="1" x14ac:dyDescent="0.15">
      <c r="B1112" s="266"/>
      <c r="C1112" s="698"/>
      <c r="D1112" s="698"/>
      <c r="E1112" s="698"/>
      <c r="F1112" s="78"/>
      <c r="G1112" s="78"/>
      <c r="H1112" s="611"/>
      <c r="I1112" s="611"/>
      <c r="J1112" s="78"/>
      <c r="K1112" s="78"/>
      <c r="L1112" s="611"/>
      <c r="M1112" s="611"/>
      <c r="N1112" s="678">
        <v>0</v>
      </c>
      <c r="O1112" s="70"/>
      <c r="P1112" s="67"/>
      <c r="Q1112" s="70"/>
      <c r="R1112" s="67"/>
      <c r="S1112" s="192"/>
      <c r="T1112" s="380"/>
      <c r="U1112" s="381"/>
    </row>
    <row r="1113" spans="2:21" ht="21.75" customHeight="1" x14ac:dyDescent="0.15">
      <c r="B1113" s="266"/>
      <c r="C1113" s="698"/>
      <c r="D1113" s="698"/>
      <c r="E1113" s="698"/>
      <c r="F1113" s="78"/>
      <c r="G1113" s="78"/>
      <c r="H1113" s="611"/>
      <c r="I1113" s="611"/>
      <c r="J1113" s="78"/>
      <c r="K1113" s="78"/>
      <c r="L1113" s="611"/>
      <c r="M1113" s="611"/>
      <c r="N1113" s="678">
        <v>0</v>
      </c>
      <c r="O1113" s="70"/>
      <c r="P1113" s="67"/>
      <c r="Q1113" s="70"/>
      <c r="R1113" s="67"/>
      <c r="S1113" s="192"/>
      <c r="T1113" s="380"/>
      <c r="U1113" s="381"/>
    </row>
    <row r="1114" spans="2:21" ht="21.75" customHeight="1" x14ac:dyDescent="0.15">
      <c r="B1114" s="266"/>
      <c r="C1114" s="698"/>
      <c r="D1114" s="698"/>
      <c r="E1114" s="698"/>
      <c r="F1114" s="78"/>
      <c r="G1114" s="78"/>
      <c r="H1114" s="611"/>
      <c r="I1114" s="611"/>
      <c r="J1114" s="78"/>
      <c r="K1114" s="78"/>
      <c r="L1114" s="611"/>
      <c r="M1114" s="611"/>
      <c r="N1114" s="678">
        <v>0</v>
      </c>
      <c r="O1114" s="70"/>
      <c r="P1114" s="67"/>
      <c r="Q1114" s="70"/>
      <c r="R1114" s="67"/>
      <c r="S1114" s="192"/>
      <c r="T1114" s="380"/>
      <c r="U1114" s="381"/>
    </row>
    <row r="1115" spans="2:21" ht="21.75" customHeight="1" x14ac:dyDescent="0.15">
      <c r="B1115" s="177"/>
      <c r="C1115" s="694"/>
      <c r="D1115" s="694"/>
      <c r="E1115" s="694"/>
      <c r="F1115" s="78"/>
      <c r="G1115" s="78"/>
      <c r="H1115" s="611"/>
      <c r="I1115" s="611"/>
      <c r="J1115" s="78"/>
      <c r="K1115" s="78"/>
      <c r="L1115" s="611"/>
      <c r="M1115" s="611"/>
      <c r="N1115" s="678">
        <v>0</v>
      </c>
      <c r="O1115" s="70"/>
      <c r="P1115" s="67"/>
      <c r="Q1115" s="70"/>
      <c r="R1115" s="67"/>
      <c r="S1115" s="192"/>
      <c r="T1115" s="380"/>
      <c r="U1115" s="381"/>
    </row>
    <row r="1116" spans="2:21" ht="21.75" customHeight="1" x14ac:dyDescent="0.15">
      <c r="B1116" s="599"/>
      <c r="C1116" s="703"/>
      <c r="D1116" s="703"/>
      <c r="E1116" s="703"/>
      <c r="F1116" s="600"/>
      <c r="G1116" s="601"/>
      <c r="H1116" s="620"/>
      <c r="I1116" s="623"/>
      <c r="J1116" s="600"/>
      <c r="K1116" s="415"/>
      <c r="L1116" s="620"/>
      <c r="M1116" s="623"/>
      <c r="N1116" s="623">
        <v>0</v>
      </c>
      <c r="O1116" s="208"/>
      <c r="P1116" s="208"/>
      <c r="Q1116" s="208"/>
      <c r="R1116" s="208"/>
      <c r="S1116" s="209"/>
      <c r="T1116" s="380"/>
      <c r="U1116" s="381"/>
    </row>
    <row r="1117" spans="2:21" ht="21.75" customHeight="1" x14ac:dyDescent="0.15">
      <c r="B1117" s="282"/>
      <c r="C1117" s="282"/>
      <c r="D1117" s="282"/>
      <c r="E1117" s="282"/>
      <c r="F1117" s="282"/>
      <c r="G1117" s="282"/>
      <c r="H1117" s="621"/>
      <c r="I1117" s="621"/>
      <c r="J1117" s="282"/>
      <c r="K1117" s="282"/>
      <c r="L1117" s="621"/>
      <c r="M1117" s="621"/>
      <c r="N1117" s="621">
        <v>0</v>
      </c>
      <c r="O1117" s="292"/>
      <c r="P1117" s="293"/>
      <c r="Q1117" s="292"/>
      <c r="R1117" s="293"/>
      <c r="S1117" s="282"/>
      <c r="T1117" s="380"/>
      <c r="U1117" s="381"/>
    </row>
    <row r="1118" spans="2:21" ht="21.75" customHeight="1" x14ac:dyDescent="0.15">
      <c r="B1118" s="282"/>
      <c r="C1118" s="282"/>
      <c r="D1118" s="282"/>
      <c r="E1118" s="282"/>
      <c r="F1118" s="282"/>
      <c r="G1118" s="282"/>
      <c r="H1118" s="621"/>
      <c r="I1118" s="621"/>
      <c r="J1118" s="282"/>
      <c r="K1118" s="282"/>
      <c r="L1118" s="621"/>
      <c r="M1118" s="621"/>
      <c r="N1118" s="621">
        <v>0</v>
      </c>
      <c r="O1118" s="292"/>
      <c r="P1118" s="293"/>
      <c r="Q1118" s="292"/>
      <c r="R1118" s="293"/>
      <c r="S1118" s="282"/>
      <c r="T1118" s="380"/>
      <c r="U1118" s="381"/>
    </row>
    <row r="1119" spans="2:21" ht="21.75" customHeight="1" x14ac:dyDescent="0.15">
      <c r="B1119" s="282"/>
      <c r="C1119" s="282"/>
      <c r="D1119" s="282"/>
      <c r="E1119" s="282"/>
      <c r="F1119" s="282"/>
      <c r="G1119" s="282"/>
      <c r="H1119" s="621"/>
      <c r="I1119" s="621"/>
      <c r="J1119" s="282"/>
      <c r="K1119" s="282"/>
      <c r="L1119" s="621"/>
      <c r="M1119" s="621"/>
      <c r="N1119" s="621">
        <v>0</v>
      </c>
      <c r="O1119" s="292"/>
      <c r="P1119" s="293"/>
      <c r="Q1119" s="292"/>
      <c r="R1119" s="293"/>
      <c r="S1119" s="282"/>
      <c r="T1119" s="380"/>
      <c r="U1119" s="381"/>
    </row>
    <row r="1120" spans="2:21" ht="21.75" customHeight="1" x14ac:dyDescent="0.15">
      <c r="B1120" s="282"/>
      <c r="C1120" s="282"/>
      <c r="D1120" s="282"/>
      <c r="E1120" s="282"/>
      <c r="F1120" s="282"/>
      <c r="G1120" s="282"/>
      <c r="H1120" s="621"/>
      <c r="I1120" s="621"/>
      <c r="J1120" s="282"/>
      <c r="K1120" s="282"/>
      <c r="L1120" s="621"/>
      <c r="M1120" s="621"/>
      <c r="N1120" s="621">
        <v>0</v>
      </c>
      <c r="O1120" s="292"/>
      <c r="P1120" s="293"/>
      <c r="Q1120" s="292"/>
      <c r="R1120" s="293"/>
      <c r="S1120" s="282"/>
      <c r="T1120" s="380"/>
      <c r="U1120" s="381"/>
    </row>
    <row r="1121" spans="2:21" ht="21.75" customHeight="1" x14ac:dyDescent="0.15">
      <c r="B1121" s="282"/>
      <c r="C1121" s="282"/>
      <c r="D1121" s="282"/>
      <c r="E1121" s="282"/>
      <c r="F1121" s="282"/>
      <c r="G1121" s="282"/>
      <c r="H1121" s="621"/>
      <c r="I1121" s="621"/>
      <c r="J1121" s="282"/>
      <c r="K1121" s="282"/>
      <c r="L1121" s="621"/>
      <c r="M1121" s="621"/>
      <c r="N1121" s="621">
        <v>0</v>
      </c>
      <c r="O1121" s="292"/>
      <c r="P1121" s="293"/>
      <c r="Q1121" s="292"/>
      <c r="R1121" s="293"/>
      <c r="S1121" s="282"/>
      <c r="T1121" s="380"/>
      <c r="U1121" s="381"/>
    </row>
    <row r="1122" spans="2:21" ht="21.75" customHeight="1" x14ac:dyDescent="0.15">
      <c r="B1122" s="282"/>
      <c r="C1122" s="282"/>
      <c r="D1122" s="282"/>
      <c r="E1122" s="282"/>
      <c r="F1122" s="282"/>
      <c r="G1122" s="282"/>
      <c r="H1122" s="621"/>
      <c r="I1122" s="621"/>
      <c r="J1122" s="282"/>
      <c r="K1122" s="282"/>
      <c r="L1122" s="621"/>
      <c r="M1122" s="621"/>
      <c r="N1122" s="621">
        <v>0</v>
      </c>
      <c r="O1122" s="292"/>
      <c r="P1122" s="293"/>
      <c r="Q1122" s="292"/>
      <c r="R1122" s="293"/>
      <c r="S1122" s="282"/>
      <c r="T1122" s="380"/>
      <c r="U1122" s="381"/>
    </row>
    <row r="1123" spans="2:21" ht="21.75" customHeight="1" x14ac:dyDescent="0.15">
      <c r="B1123" s="282"/>
      <c r="C1123" s="282"/>
      <c r="D1123" s="282"/>
      <c r="E1123" s="282"/>
      <c r="F1123" s="282"/>
      <c r="G1123" s="282"/>
      <c r="H1123" s="621"/>
      <c r="I1123" s="621"/>
      <c r="J1123" s="282"/>
      <c r="K1123" s="282"/>
      <c r="L1123" s="621"/>
      <c r="M1123" s="621"/>
      <c r="N1123" s="621">
        <v>0</v>
      </c>
      <c r="O1123" s="292"/>
      <c r="P1123" s="293"/>
      <c r="Q1123" s="292"/>
      <c r="R1123" s="293"/>
      <c r="S1123" s="282"/>
      <c r="T1123" s="380"/>
      <c r="U1123" s="381"/>
    </row>
    <row r="1124" spans="2:21" ht="21.75" customHeight="1" x14ac:dyDescent="0.15">
      <c r="B1124" s="282"/>
      <c r="C1124" s="282"/>
      <c r="D1124" s="282"/>
      <c r="E1124" s="282"/>
      <c r="F1124" s="282"/>
      <c r="G1124" s="282"/>
      <c r="H1124" s="621"/>
      <c r="I1124" s="621"/>
      <c r="J1124" s="282"/>
      <c r="K1124" s="282"/>
      <c r="L1124" s="621"/>
      <c r="M1124" s="621"/>
      <c r="N1124" s="621">
        <v>0</v>
      </c>
      <c r="O1124" s="292"/>
      <c r="P1124" s="293"/>
      <c r="Q1124" s="292"/>
      <c r="R1124" s="293"/>
      <c r="S1124" s="282"/>
      <c r="T1124" s="380"/>
      <c r="U1124" s="381"/>
    </row>
    <row r="1125" spans="2:21" ht="21.75" customHeight="1" x14ac:dyDescent="0.15">
      <c r="B1125" s="282"/>
      <c r="C1125" s="282"/>
      <c r="D1125" s="282"/>
      <c r="E1125" s="282"/>
      <c r="F1125" s="282"/>
      <c r="G1125" s="282"/>
      <c r="H1125" s="621"/>
      <c r="I1125" s="621"/>
      <c r="J1125" s="282"/>
      <c r="K1125" s="282"/>
      <c r="L1125" s="621"/>
      <c r="M1125" s="621"/>
      <c r="N1125" s="621">
        <v>0</v>
      </c>
      <c r="O1125" s="292"/>
      <c r="P1125" s="293"/>
      <c r="Q1125" s="292"/>
      <c r="R1125" s="293"/>
      <c r="S1125" s="282"/>
      <c r="T1125" s="380"/>
      <c r="U1125" s="381"/>
    </row>
    <row r="1126" spans="2:21" ht="21.75" customHeight="1" x14ac:dyDescent="0.15">
      <c r="B1126" s="282"/>
      <c r="C1126" s="282"/>
      <c r="D1126" s="282"/>
      <c r="E1126" s="282"/>
      <c r="F1126" s="282"/>
      <c r="G1126" s="282"/>
      <c r="H1126" s="621"/>
      <c r="I1126" s="621"/>
      <c r="J1126" s="282"/>
      <c r="K1126" s="282"/>
      <c r="L1126" s="621"/>
      <c r="M1126" s="621"/>
      <c r="N1126" s="621">
        <v>0</v>
      </c>
      <c r="O1126" s="292"/>
      <c r="P1126" s="293"/>
      <c r="Q1126" s="292"/>
      <c r="R1126" s="293"/>
      <c r="S1126" s="282"/>
      <c r="T1126" s="380"/>
      <c r="U1126" s="381"/>
    </row>
    <row r="1127" spans="2:21" ht="21.75" customHeight="1" x14ac:dyDescent="0.15">
      <c r="B1127" s="282"/>
      <c r="C1127" s="282"/>
      <c r="D1127" s="282"/>
      <c r="E1127" s="282"/>
      <c r="F1127" s="282"/>
      <c r="G1127" s="282"/>
      <c r="H1127" s="621"/>
      <c r="I1127" s="621"/>
      <c r="J1127" s="282"/>
      <c r="K1127" s="282"/>
      <c r="L1127" s="621"/>
      <c r="M1127" s="621"/>
      <c r="N1127" s="621">
        <v>0</v>
      </c>
      <c r="O1127" s="292"/>
      <c r="P1127" s="293"/>
      <c r="Q1127" s="292"/>
      <c r="R1127" s="293"/>
      <c r="S1127" s="282"/>
      <c r="T1127" s="380"/>
      <c r="U1127" s="381"/>
    </row>
    <row r="1128" spans="2:21" ht="21.75" customHeight="1" x14ac:dyDescent="0.15">
      <c r="B1128" s="282"/>
      <c r="C1128" s="282"/>
      <c r="D1128" s="282"/>
      <c r="E1128" s="282"/>
      <c r="F1128" s="282"/>
      <c r="G1128" s="282"/>
      <c r="H1128" s="621"/>
      <c r="I1128" s="621"/>
      <c r="J1128" s="282"/>
      <c r="K1128" s="282"/>
      <c r="L1128" s="621"/>
      <c r="M1128" s="621"/>
      <c r="N1128" s="621">
        <v>0</v>
      </c>
      <c r="O1128" s="292"/>
      <c r="P1128" s="293"/>
      <c r="Q1128" s="292"/>
      <c r="R1128" s="293"/>
      <c r="S1128" s="282"/>
      <c r="T1128" s="380"/>
      <c r="U1128" s="381"/>
    </row>
    <row r="1129" spans="2:21" ht="21.75" customHeight="1" x14ac:dyDescent="0.15">
      <c r="B1129" s="282"/>
      <c r="C1129" s="282"/>
      <c r="D1129" s="282"/>
      <c r="E1129" s="282"/>
      <c r="F1129" s="282"/>
      <c r="G1129" s="282"/>
      <c r="H1129" s="621"/>
      <c r="I1129" s="621"/>
      <c r="J1129" s="282"/>
      <c r="K1129" s="282"/>
      <c r="L1129" s="621"/>
      <c r="M1129" s="621"/>
      <c r="N1129" s="621">
        <v>0</v>
      </c>
      <c r="O1129" s="292"/>
      <c r="P1129" s="293"/>
      <c r="Q1129" s="292"/>
      <c r="R1129" s="293"/>
      <c r="S1129" s="282"/>
      <c r="T1129" s="380"/>
      <c r="U1129" s="381"/>
    </row>
    <row r="1130" spans="2:21" ht="21.75" customHeight="1" x14ac:dyDescent="0.15">
      <c r="B1130" s="282"/>
      <c r="C1130" s="282"/>
      <c r="D1130" s="282"/>
      <c r="E1130" s="282"/>
      <c r="F1130" s="282"/>
      <c r="G1130" s="282"/>
      <c r="H1130" s="621"/>
      <c r="I1130" s="621"/>
      <c r="J1130" s="282"/>
      <c r="K1130" s="282"/>
      <c r="L1130" s="621"/>
      <c r="M1130" s="621"/>
      <c r="N1130" s="621">
        <v>0</v>
      </c>
      <c r="O1130" s="292"/>
      <c r="P1130" s="293"/>
      <c r="Q1130" s="292"/>
      <c r="R1130" s="293"/>
      <c r="S1130" s="282"/>
      <c r="T1130" s="380"/>
      <c r="U1130" s="381"/>
    </row>
    <row r="1131" spans="2:21" ht="21.75" customHeight="1" x14ac:dyDescent="0.15">
      <c r="B1131" s="282"/>
      <c r="C1131" s="282"/>
      <c r="D1131" s="282"/>
      <c r="E1131" s="282"/>
      <c r="F1131" s="282"/>
      <c r="G1131" s="282"/>
      <c r="H1131" s="621"/>
      <c r="I1131" s="621"/>
      <c r="J1131" s="282"/>
      <c r="K1131" s="282"/>
      <c r="L1131" s="621"/>
      <c r="M1131" s="621"/>
      <c r="N1131" s="621">
        <v>0</v>
      </c>
      <c r="O1131" s="292"/>
      <c r="P1131" s="293"/>
      <c r="Q1131" s="292"/>
      <c r="R1131" s="293"/>
      <c r="S1131" s="282"/>
      <c r="T1131" s="380"/>
      <c r="U1131" s="381"/>
    </row>
    <row r="1132" spans="2:21" ht="21.75" customHeight="1" x14ac:dyDescent="0.15">
      <c r="B1132" s="282"/>
      <c r="C1132" s="282"/>
      <c r="D1132" s="282"/>
      <c r="E1132" s="282"/>
      <c r="F1132" s="282"/>
      <c r="G1132" s="282"/>
      <c r="H1132" s="621"/>
      <c r="I1132" s="621"/>
      <c r="J1132" s="282"/>
      <c r="K1132" s="282"/>
      <c r="L1132" s="621"/>
      <c r="M1132" s="621"/>
      <c r="N1132" s="621">
        <v>0</v>
      </c>
      <c r="O1132" s="292"/>
      <c r="P1132" s="293"/>
      <c r="Q1132" s="292"/>
      <c r="R1132" s="293"/>
      <c r="S1132" s="282"/>
      <c r="T1132" s="380"/>
      <c r="U1132" s="381"/>
    </row>
    <row r="1133" spans="2:21" ht="21.75" customHeight="1" x14ac:dyDescent="0.15">
      <c r="B1133" s="282"/>
      <c r="C1133" s="282"/>
      <c r="D1133" s="282"/>
      <c r="E1133" s="282"/>
      <c r="F1133" s="282"/>
      <c r="G1133" s="282"/>
      <c r="H1133" s="621"/>
      <c r="I1133" s="621"/>
      <c r="J1133" s="282"/>
      <c r="K1133" s="282"/>
      <c r="L1133" s="621"/>
      <c r="M1133" s="621"/>
      <c r="N1133" s="621">
        <v>0</v>
      </c>
      <c r="O1133" s="292"/>
      <c r="P1133" s="293"/>
      <c r="Q1133" s="292"/>
      <c r="R1133" s="293"/>
      <c r="S1133" s="282"/>
      <c r="T1133" s="380"/>
      <c r="U1133" s="381"/>
    </row>
    <row r="1134" spans="2:21" ht="21.75" customHeight="1" x14ac:dyDescent="0.15">
      <c r="B1134" s="282"/>
      <c r="C1134" s="282"/>
      <c r="D1134" s="282"/>
      <c r="E1134" s="282"/>
      <c r="F1134" s="282"/>
      <c r="G1134" s="282"/>
      <c r="H1134" s="621"/>
      <c r="I1134" s="621"/>
      <c r="J1134" s="282"/>
      <c r="K1134" s="282"/>
      <c r="L1134" s="621"/>
      <c r="M1134" s="621"/>
      <c r="N1134" s="621">
        <v>0</v>
      </c>
      <c r="O1134" s="292"/>
      <c r="P1134" s="293"/>
      <c r="Q1134" s="292"/>
      <c r="R1134" s="293"/>
      <c r="S1134" s="282"/>
      <c r="T1134" s="380"/>
      <c r="U1134" s="381"/>
    </row>
    <row r="1135" spans="2:21" ht="21.75" customHeight="1" x14ac:dyDescent="0.15">
      <c r="B1135" s="282"/>
      <c r="C1135" s="282"/>
      <c r="D1135" s="282"/>
      <c r="E1135" s="282"/>
      <c r="F1135" s="282"/>
      <c r="G1135" s="282"/>
      <c r="H1135" s="621"/>
      <c r="I1135" s="621"/>
      <c r="J1135" s="282"/>
      <c r="K1135" s="282"/>
      <c r="L1135" s="621"/>
      <c r="M1135" s="621"/>
      <c r="N1135" s="621">
        <v>0</v>
      </c>
      <c r="O1135" s="292"/>
      <c r="P1135" s="293"/>
      <c r="Q1135" s="292"/>
      <c r="R1135" s="293"/>
      <c r="S1135" s="282"/>
      <c r="T1135" s="380"/>
      <c r="U1135" s="381"/>
    </row>
    <row r="1136" spans="2:21" ht="21.75" customHeight="1" x14ac:dyDescent="0.15">
      <c r="B1136" s="282"/>
      <c r="C1136" s="282"/>
      <c r="D1136" s="282"/>
      <c r="E1136" s="282"/>
      <c r="F1136" s="282"/>
      <c r="G1136" s="282"/>
      <c r="H1136" s="621"/>
      <c r="I1136" s="621"/>
      <c r="J1136" s="282"/>
      <c r="K1136" s="282"/>
      <c r="L1136" s="621"/>
      <c r="M1136" s="621"/>
      <c r="N1136" s="621">
        <v>0</v>
      </c>
      <c r="O1136" s="292"/>
      <c r="P1136" s="293"/>
      <c r="Q1136" s="292"/>
      <c r="R1136" s="293"/>
      <c r="S1136" s="282"/>
      <c r="T1136" s="380"/>
      <c r="U1136" s="381"/>
    </row>
    <row r="1137" spans="2:21" ht="21.75" customHeight="1" x14ac:dyDescent="0.15">
      <c r="B1137" s="282"/>
      <c r="C1137" s="282"/>
      <c r="D1137" s="282"/>
      <c r="E1137" s="282"/>
      <c r="F1137" s="282"/>
      <c r="G1137" s="282"/>
      <c r="H1137" s="621"/>
      <c r="I1137" s="621"/>
      <c r="J1137" s="282"/>
      <c r="K1137" s="282"/>
      <c r="L1137" s="621"/>
      <c r="M1137" s="621"/>
      <c r="N1137" s="621">
        <v>0</v>
      </c>
      <c r="O1137" s="292"/>
      <c r="P1137" s="293"/>
      <c r="Q1137" s="292"/>
      <c r="R1137" s="293"/>
      <c r="S1137" s="282"/>
      <c r="T1137" s="380"/>
      <c r="U1137" s="381"/>
    </row>
    <row r="1138" spans="2:21" ht="21.75" customHeight="1" x14ac:dyDescent="0.15">
      <c r="B1138" s="282"/>
      <c r="C1138" s="282"/>
      <c r="D1138" s="282"/>
      <c r="E1138" s="282"/>
      <c r="F1138" s="282"/>
      <c r="G1138" s="282"/>
      <c r="H1138" s="621"/>
      <c r="I1138" s="621"/>
      <c r="J1138" s="282"/>
      <c r="K1138" s="282"/>
      <c r="L1138" s="621"/>
      <c r="M1138" s="621"/>
      <c r="N1138" s="621">
        <v>0</v>
      </c>
      <c r="O1138" s="292"/>
      <c r="P1138" s="293"/>
      <c r="Q1138" s="292"/>
      <c r="R1138" s="293"/>
      <c r="S1138" s="282"/>
      <c r="T1138" s="380"/>
      <c r="U1138" s="381"/>
    </row>
    <row r="1139" spans="2:21" ht="21.75" customHeight="1" x14ac:dyDescent="0.15">
      <c r="B1139" s="282"/>
      <c r="C1139" s="282"/>
      <c r="D1139" s="282"/>
      <c r="E1139" s="282"/>
      <c r="F1139" s="282"/>
      <c r="G1139" s="282"/>
      <c r="H1139" s="621"/>
      <c r="I1139" s="621"/>
      <c r="J1139" s="282"/>
      <c r="K1139" s="282"/>
      <c r="L1139" s="621"/>
      <c r="M1139" s="621"/>
      <c r="N1139" s="621">
        <v>0</v>
      </c>
      <c r="O1139" s="292"/>
      <c r="P1139" s="293"/>
      <c r="Q1139" s="292"/>
      <c r="R1139" s="293"/>
      <c r="S1139" s="282"/>
      <c r="T1139" s="380"/>
      <c r="U1139" s="381"/>
    </row>
    <row r="1140" spans="2:21" ht="21.75" customHeight="1" x14ac:dyDescent="0.15">
      <c r="B1140" s="282"/>
      <c r="C1140" s="282"/>
      <c r="D1140" s="282"/>
      <c r="E1140" s="282"/>
      <c r="F1140" s="282"/>
      <c r="G1140" s="282"/>
      <c r="H1140" s="621"/>
      <c r="I1140" s="621"/>
      <c r="J1140" s="282"/>
      <c r="K1140" s="282"/>
      <c r="L1140" s="621"/>
      <c r="M1140" s="621"/>
      <c r="N1140" s="621">
        <v>0</v>
      </c>
      <c r="O1140" s="292"/>
      <c r="P1140" s="293"/>
      <c r="Q1140" s="292"/>
      <c r="R1140" s="293"/>
      <c r="S1140" s="282"/>
      <c r="T1140" s="380"/>
      <c r="U1140" s="381"/>
    </row>
    <row r="1141" spans="2:21" ht="21.75" customHeight="1" x14ac:dyDescent="0.15">
      <c r="B1141" s="282"/>
      <c r="C1141" s="282"/>
      <c r="D1141" s="282"/>
      <c r="E1141" s="282"/>
      <c r="F1141" s="282"/>
      <c r="G1141" s="282"/>
      <c r="H1141" s="621"/>
      <c r="I1141" s="621"/>
      <c r="J1141" s="282"/>
      <c r="K1141" s="282"/>
      <c r="L1141" s="621"/>
      <c r="M1141" s="621"/>
      <c r="N1141" s="621">
        <v>0</v>
      </c>
      <c r="O1141" s="292"/>
      <c r="P1141" s="293"/>
      <c r="Q1141" s="292"/>
      <c r="R1141" s="293"/>
      <c r="S1141" s="282"/>
      <c r="T1141" s="380"/>
      <c r="U1141" s="381"/>
    </row>
    <row r="1142" spans="2:21" ht="21.75" customHeight="1" x14ac:dyDescent="0.15">
      <c r="B1142" s="282"/>
      <c r="C1142" s="282"/>
      <c r="D1142" s="282"/>
      <c r="E1142" s="282"/>
      <c r="F1142" s="282"/>
      <c r="G1142" s="282"/>
      <c r="H1142" s="621"/>
      <c r="I1142" s="621"/>
      <c r="J1142" s="282"/>
      <c r="K1142" s="282"/>
      <c r="L1142" s="621"/>
      <c r="M1142" s="621"/>
      <c r="N1142" s="621">
        <v>0</v>
      </c>
      <c r="O1142" s="292"/>
      <c r="P1142" s="293"/>
      <c r="Q1142" s="292"/>
      <c r="R1142" s="293"/>
      <c r="S1142" s="282"/>
      <c r="T1142" s="380"/>
      <c r="U1142" s="381"/>
    </row>
    <row r="1143" spans="2:21" ht="21.75" customHeight="1" x14ac:dyDescent="0.15">
      <c r="B1143" s="282"/>
      <c r="C1143" s="282"/>
      <c r="D1143" s="282"/>
      <c r="E1143" s="282"/>
      <c r="F1143" s="282"/>
      <c r="G1143" s="282"/>
      <c r="H1143" s="621"/>
      <c r="I1143" s="621"/>
      <c r="J1143" s="282"/>
      <c r="K1143" s="282"/>
      <c r="L1143" s="621"/>
      <c r="M1143" s="621"/>
      <c r="N1143" s="621">
        <v>0</v>
      </c>
      <c r="O1143" s="292"/>
      <c r="P1143" s="293"/>
      <c r="Q1143" s="292"/>
      <c r="R1143" s="293"/>
      <c r="S1143" s="282"/>
      <c r="T1143" s="380"/>
      <c r="U1143" s="381"/>
    </row>
    <row r="1144" spans="2:21" ht="21.75" customHeight="1" x14ac:dyDescent="0.15">
      <c r="B1144" s="282"/>
      <c r="C1144" s="282"/>
      <c r="D1144" s="282"/>
      <c r="E1144" s="282"/>
      <c r="F1144" s="282"/>
      <c r="G1144" s="282"/>
      <c r="H1144" s="621"/>
      <c r="I1144" s="621"/>
      <c r="J1144" s="282"/>
      <c r="K1144" s="282"/>
      <c r="L1144" s="621"/>
      <c r="M1144" s="621"/>
      <c r="N1144" s="621">
        <v>0</v>
      </c>
      <c r="O1144" s="292"/>
      <c r="P1144" s="293"/>
      <c r="Q1144" s="292"/>
      <c r="R1144" s="293"/>
      <c r="S1144" s="282"/>
      <c r="T1144" s="380"/>
      <c r="U1144" s="381"/>
    </row>
    <row r="1145" spans="2:21" ht="21.75" customHeight="1" x14ac:dyDescent="0.15">
      <c r="B1145" s="282"/>
      <c r="C1145" s="282"/>
      <c r="D1145" s="282"/>
      <c r="E1145" s="282"/>
      <c r="F1145" s="282"/>
      <c r="G1145" s="282"/>
      <c r="H1145" s="621"/>
      <c r="I1145" s="621"/>
      <c r="J1145" s="282"/>
      <c r="K1145" s="282"/>
      <c r="L1145" s="621"/>
      <c r="M1145" s="621"/>
      <c r="N1145" s="621">
        <v>0</v>
      </c>
      <c r="O1145" s="292"/>
      <c r="P1145" s="293"/>
      <c r="Q1145" s="292"/>
      <c r="R1145" s="293"/>
      <c r="S1145" s="282"/>
      <c r="T1145" s="380"/>
      <c r="U1145" s="381"/>
    </row>
    <row r="1146" spans="2:21" ht="21.75" customHeight="1" x14ac:dyDescent="0.15">
      <c r="B1146" s="282"/>
      <c r="C1146" s="282"/>
      <c r="D1146" s="282"/>
      <c r="E1146" s="282"/>
      <c r="F1146" s="282"/>
      <c r="G1146" s="282"/>
      <c r="H1146" s="621"/>
      <c r="I1146" s="621"/>
      <c r="J1146" s="282"/>
      <c r="K1146" s="282"/>
      <c r="L1146" s="621"/>
      <c r="M1146" s="621"/>
      <c r="N1146" s="621">
        <v>0</v>
      </c>
      <c r="O1146" s="292"/>
      <c r="P1146" s="293"/>
      <c r="Q1146" s="292"/>
      <c r="R1146" s="293"/>
      <c r="S1146" s="282"/>
      <c r="T1146" s="380"/>
      <c r="U1146" s="381"/>
    </row>
    <row r="1147" spans="2:21" ht="21.75" customHeight="1" x14ac:dyDescent="0.15">
      <c r="B1147" s="282"/>
      <c r="C1147" s="282"/>
      <c r="D1147" s="282"/>
      <c r="E1147" s="282"/>
      <c r="F1147" s="282"/>
      <c r="G1147" s="282"/>
      <c r="H1147" s="621"/>
      <c r="I1147" s="621"/>
      <c r="J1147" s="282"/>
      <c r="K1147" s="282"/>
      <c r="L1147" s="621"/>
      <c r="M1147" s="621"/>
      <c r="N1147" s="621">
        <v>0</v>
      </c>
      <c r="O1147" s="292"/>
      <c r="P1147" s="293"/>
      <c r="Q1147" s="292"/>
      <c r="R1147" s="293"/>
      <c r="S1147" s="282"/>
      <c r="T1147" s="380"/>
      <c r="U1147" s="381"/>
    </row>
    <row r="1148" spans="2:21" ht="21.75" customHeight="1" x14ac:dyDescent="0.15">
      <c r="B1148" s="282"/>
      <c r="C1148" s="282"/>
      <c r="D1148" s="282"/>
      <c r="E1148" s="282"/>
      <c r="F1148" s="282"/>
      <c r="G1148" s="282"/>
      <c r="H1148" s="621"/>
      <c r="I1148" s="621"/>
      <c r="J1148" s="282"/>
      <c r="K1148" s="282"/>
      <c r="L1148" s="621"/>
      <c r="M1148" s="621"/>
      <c r="N1148" s="621">
        <v>0</v>
      </c>
      <c r="O1148" s="292"/>
      <c r="P1148" s="293"/>
      <c r="Q1148" s="292"/>
      <c r="R1148" s="293"/>
      <c r="S1148" s="282"/>
      <c r="T1148" s="380"/>
      <c r="U1148" s="381"/>
    </row>
    <row r="1149" spans="2:21" ht="21.75" customHeight="1" x14ac:dyDescent="0.15">
      <c r="B1149" s="282"/>
      <c r="C1149" s="282"/>
      <c r="D1149" s="282"/>
      <c r="E1149" s="282"/>
      <c r="F1149" s="282"/>
      <c r="G1149" s="282"/>
      <c r="H1149" s="621"/>
      <c r="I1149" s="621"/>
      <c r="J1149" s="282"/>
      <c r="K1149" s="282"/>
      <c r="L1149" s="621"/>
      <c r="M1149" s="621"/>
      <c r="N1149" s="621">
        <v>0</v>
      </c>
      <c r="O1149" s="292"/>
      <c r="P1149" s="293"/>
      <c r="Q1149" s="292"/>
      <c r="R1149" s="293"/>
      <c r="S1149" s="282"/>
      <c r="T1149" s="380"/>
      <c r="U1149" s="381"/>
    </row>
    <row r="1150" spans="2:21" ht="21.75" customHeight="1" x14ac:dyDescent="0.15">
      <c r="B1150" s="282"/>
      <c r="C1150" s="282"/>
      <c r="D1150" s="282"/>
      <c r="E1150" s="282"/>
      <c r="F1150" s="282"/>
      <c r="G1150" s="282"/>
      <c r="H1150" s="621"/>
      <c r="I1150" s="621"/>
      <c r="J1150" s="282"/>
      <c r="K1150" s="282"/>
      <c r="L1150" s="621"/>
      <c r="M1150" s="621"/>
      <c r="N1150" s="621">
        <v>0</v>
      </c>
      <c r="O1150" s="292"/>
      <c r="P1150" s="293"/>
      <c r="Q1150" s="292"/>
      <c r="R1150" s="293"/>
      <c r="S1150" s="282"/>
      <c r="T1150" s="380"/>
      <c r="U1150" s="381"/>
    </row>
    <row r="1151" spans="2:21" ht="21.75" customHeight="1" x14ac:dyDescent="0.15">
      <c r="B1151" s="282"/>
      <c r="C1151" s="282"/>
      <c r="D1151" s="282"/>
      <c r="E1151" s="282"/>
      <c r="F1151" s="282"/>
      <c r="G1151" s="282"/>
      <c r="H1151" s="621"/>
      <c r="I1151" s="621"/>
      <c r="J1151" s="282"/>
      <c r="K1151" s="282"/>
      <c r="L1151" s="621"/>
      <c r="M1151" s="621"/>
      <c r="N1151" s="621">
        <v>0</v>
      </c>
      <c r="O1151" s="292"/>
      <c r="P1151" s="293"/>
      <c r="Q1151" s="292"/>
      <c r="R1151" s="293"/>
      <c r="S1151" s="282"/>
      <c r="T1151" s="380"/>
      <c r="U1151" s="381"/>
    </row>
    <row r="1152" spans="2:21" ht="21.75" customHeight="1" x14ac:dyDescent="0.15">
      <c r="B1152" s="282"/>
      <c r="C1152" s="282"/>
      <c r="D1152" s="282"/>
      <c r="E1152" s="282"/>
      <c r="F1152" s="282"/>
      <c r="G1152" s="282"/>
      <c r="H1152" s="621"/>
      <c r="I1152" s="621"/>
      <c r="J1152" s="282"/>
      <c r="K1152" s="282"/>
      <c r="L1152" s="621"/>
      <c r="M1152" s="621"/>
      <c r="N1152" s="621">
        <v>0</v>
      </c>
      <c r="O1152" s="292"/>
      <c r="P1152" s="293"/>
      <c r="Q1152" s="292"/>
      <c r="R1152" s="293"/>
      <c r="S1152" s="282"/>
      <c r="T1152" s="380"/>
      <c r="U1152" s="381"/>
    </row>
    <row r="1153" spans="2:21" ht="21.75" customHeight="1" x14ac:dyDescent="0.15">
      <c r="B1153" s="282"/>
      <c r="C1153" s="282"/>
      <c r="D1153" s="282"/>
      <c r="E1153" s="282"/>
      <c r="F1153" s="282"/>
      <c r="G1153" s="282"/>
      <c r="H1153" s="621"/>
      <c r="I1153" s="621"/>
      <c r="J1153" s="282"/>
      <c r="K1153" s="282"/>
      <c r="L1153" s="621"/>
      <c r="M1153" s="621"/>
      <c r="N1153" s="621">
        <v>0</v>
      </c>
      <c r="O1153" s="292"/>
      <c r="P1153" s="293"/>
      <c r="Q1153" s="292"/>
      <c r="R1153" s="293"/>
      <c r="S1153" s="282"/>
      <c r="T1153" s="380"/>
      <c r="U1153" s="381"/>
    </row>
    <row r="1154" spans="2:21" ht="21.75" customHeight="1" x14ac:dyDescent="0.15">
      <c r="B1154" s="282"/>
      <c r="C1154" s="282"/>
      <c r="D1154" s="282"/>
      <c r="E1154" s="282"/>
      <c r="F1154" s="282"/>
      <c r="G1154" s="282"/>
      <c r="H1154" s="621"/>
      <c r="I1154" s="621"/>
      <c r="J1154" s="282"/>
      <c r="K1154" s="282"/>
      <c r="L1154" s="621"/>
      <c r="M1154" s="621"/>
      <c r="N1154" s="621">
        <v>0</v>
      </c>
      <c r="O1154" s="292"/>
      <c r="P1154" s="293"/>
      <c r="Q1154" s="292"/>
      <c r="R1154" s="293"/>
      <c r="S1154" s="282"/>
      <c r="T1154" s="380"/>
      <c r="U1154" s="381"/>
    </row>
    <row r="1155" spans="2:21" ht="21.75" customHeight="1" x14ac:dyDescent="0.15">
      <c r="B1155" s="282"/>
      <c r="C1155" s="282"/>
      <c r="D1155" s="282"/>
      <c r="E1155" s="282"/>
      <c r="F1155" s="282"/>
      <c r="G1155" s="282"/>
      <c r="H1155" s="621"/>
      <c r="I1155" s="621"/>
      <c r="J1155" s="282"/>
      <c r="K1155" s="282"/>
      <c r="L1155" s="621"/>
      <c r="M1155" s="621"/>
      <c r="N1155" s="621">
        <v>0</v>
      </c>
      <c r="O1155" s="292"/>
      <c r="P1155" s="293"/>
      <c r="Q1155" s="292"/>
      <c r="R1155" s="293"/>
      <c r="S1155" s="282"/>
      <c r="T1155" s="380"/>
      <c r="U1155" s="381"/>
    </row>
    <row r="1156" spans="2:21" ht="21.75" customHeight="1" x14ac:dyDescent="0.15">
      <c r="B1156" s="282"/>
      <c r="C1156" s="282"/>
      <c r="D1156" s="282"/>
      <c r="E1156" s="282"/>
      <c r="F1156" s="282"/>
      <c r="G1156" s="282"/>
      <c r="H1156" s="621"/>
      <c r="I1156" s="621"/>
      <c r="J1156" s="282"/>
      <c r="K1156" s="282"/>
      <c r="L1156" s="621"/>
      <c r="M1156" s="621"/>
      <c r="N1156" s="621">
        <v>0</v>
      </c>
      <c r="O1156" s="292"/>
      <c r="P1156" s="293"/>
      <c r="Q1156" s="292"/>
      <c r="R1156" s="293"/>
      <c r="S1156" s="282"/>
      <c r="T1156" s="380"/>
      <c r="U1156" s="381"/>
    </row>
    <row r="1157" spans="2:21" ht="21.75" customHeight="1" x14ac:dyDescent="0.15">
      <c r="B1157" s="282"/>
      <c r="C1157" s="282"/>
      <c r="D1157" s="282"/>
      <c r="E1157" s="282"/>
      <c r="F1157" s="282"/>
      <c r="G1157" s="282"/>
      <c r="H1157" s="621"/>
      <c r="I1157" s="621"/>
      <c r="J1157" s="282"/>
      <c r="K1157" s="282"/>
      <c r="L1157" s="621"/>
      <c r="M1157" s="621"/>
      <c r="N1157" s="621">
        <v>0</v>
      </c>
      <c r="O1157" s="292"/>
      <c r="P1157" s="293"/>
      <c r="Q1157" s="292"/>
      <c r="R1157" s="293"/>
      <c r="S1157" s="282"/>
      <c r="T1157" s="380"/>
      <c r="U1157" s="381"/>
    </row>
    <row r="1158" spans="2:21" ht="21.75" customHeight="1" x14ac:dyDescent="0.15">
      <c r="B1158" s="282"/>
      <c r="C1158" s="282"/>
      <c r="D1158" s="282"/>
      <c r="E1158" s="282"/>
      <c r="F1158" s="282"/>
      <c r="G1158" s="282"/>
      <c r="H1158" s="621"/>
      <c r="I1158" s="621"/>
      <c r="J1158" s="282"/>
      <c r="K1158" s="282"/>
      <c r="L1158" s="621"/>
      <c r="M1158" s="621"/>
      <c r="N1158" s="621">
        <v>0</v>
      </c>
      <c r="O1158" s="292"/>
      <c r="P1158" s="293"/>
      <c r="Q1158" s="292"/>
      <c r="R1158" s="293"/>
      <c r="S1158" s="282"/>
      <c r="T1158" s="380"/>
      <c r="U1158" s="381"/>
    </row>
    <row r="1159" spans="2:21" ht="21.75" customHeight="1" x14ac:dyDescent="0.15">
      <c r="B1159" s="282"/>
      <c r="C1159" s="282"/>
      <c r="D1159" s="282"/>
      <c r="E1159" s="282"/>
      <c r="F1159" s="282"/>
      <c r="G1159" s="282"/>
      <c r="H1159" s="621"/>
      <c r="I1159" s="621"/>
      <c r="J1159" s="282"/>
      <c r="K1159" s="282"/>
      <c r="L1159" s="621"/>
      <c r="M1159" s="621"/>
      <c r="N1159" s="621">
        <v>0</v>
      </c>
      <c r="O1159" s="292"/>
      <c r="P1159" s="293"/>
      <c r="Q1159" s="292"/>
      <c r="R1159" s="293"/>
      <c r="S1159" s="282"/>
      <c r="T1159" s="380"/>
      <c r="U1159" s="381"/>
    </row>
    <row r="1160" spans="2:21" ht="21.75" customHeight="1" x14ac:dyDescent="0.15">
      <c r="B1160" s="282"/>
      <c r="C1160" s="282"/>
      <c r="D1160" s="282"/>
      <c r="E1160" s="282"/>
      <c r="F1160" s="282"/>
      <c r="G1160" s="282"/>
      <c r="H1160" s="621"/>
      <c r="I1160" s="621"/>
      <c r="J1160" s="282"/>
      <c r="K1160" s="282"/>
      <c r="L1160" s="621"/>
      <c r="M1160" s="621"/>
      <c r="N1160" s="621">
        <v>0</v>
      </c>
      <c r="O1160" s="292"/>
      <c r="P1160" s="293"/>
      <c r="Q1160" s="292"/>
      <c r="R1160" s="293"/>
      <c r="S1160" s="282"/>
      <c r="T1160" s="380"/>
      <c r="U1160" s="381"/>
    </row>
    <row r="1161" spans="2:21" ht="21.75" customHeight="1" x14ac:dyDescent="0.15">
      <c r="B1161" s="282"/>
      <c r="C1161" s="282"/>
      <c r="D1161" s="282"/>
      <c r="E1161" s="282"/>
      <c r="F1161" s="282"/>
      <c r="G1161" s="282"/>
      <c r="H1161" s="621"/>
      <c r="I1161" s="621"/>
      <c r="J1161" s="282"/>
      <c r="K1161" s="282"/>
      <c r="L1161" s="621"/>
      <c r="M1161" s="621"/>
      <c r="N1161" s="621">
        <v>0</v>
      </c>
      <c r="O1161" s="292"/>
      <c r="P1161" s="293"/>
      <c r="Q1161" s="292"/>
      <c r="R1161" s="293"/>
      <c r="S1161" s="282"/>
      <c r="T1161" s="380"/>
      <c r="U1161" s="381"/>
    </row>
    <row r="1162" spans="2:21" ht="21.75" customHeight="1" x14ac:dyDescent="0.15">
      <c r="B1162" s="282"/>
      <c r="C1162" s="282"/>
      <c r="D1162" s="282"/>
      <c r="E1162" s="282"/>
      <c r="F1162" s="282"/>
      <c r="G1162" s="282"/>
      <c r="H1162" s="621"/>
      <c r="I1162" s="621"/>
      <c r="J1162" s="282"/>
      <c r="K1162" s="282"/>
      <c r="L1162" s="621"/>
      <c r="M1162" s="621"/>
      <c r="N1162" s="621">
        <v>0</v>
      </c>
      <c r="O1162" s="292"/>
      <c r="P1162" s="293"/>
      <c r="Q1162" s="292"/>
      <c r="R1162" s="293"/>
      <c r="S1162" s="282"/>
      <c r="T1162" s="380"/>
      <c r="U1162" s="381"/>
    </row>
    <row r="1163" spans="2:21" ht="21.75" customHeight="1" x14ac:dyDescent="0.15">
      <c r="B1163" s="282"/>
      <c r="C1163" s="282"/>
      <c r="D1163" s="282"/>
      <c r="E1163" s="282"/>
      <c r="F1163" s="282"/>
      <c r="G1163" s="282"/>
      <c r="H1163" s="621"/>
      <c r="I1163" s="621"/>
      <c r="J1163" s="282"/>
      <c r="K1163" s="282"/>
      <c r="L1163" s="621"/>
      <c r="M1163" s="621"/>
      <c r="N1163" s="621">
        <v>0</v>
      </c>
      <c r="O1163" s="292"/>
      <c r="P1163" s="293"/>
      <c r="Q1163" s="292"/>
      <c r="R1163" s="293"/>
      <c r="S1163" s="282"/>
      <c r="T1163" s="380"/>
      <c r="U1163" s="381"/>
    </row>
    <row r="1164" spans="2:21" ht="21.75" customHeight="1" x14ac:dyDescent="0.15">
      <c r="B1164" s="282"/>
      <c r="C1164" s="282"/>
      <c r="D1164" s="282"/>
      <c r="E1164" s="282"/>
      <c r="F1164" s="282"/>
      <c r="G1164" s="282"/>
      <c r="H1164" s="621"/>
      <c r="I1164" s="621"/>
      <c r="J1164" s="282"/>
      <c r="K1164" s="282"/>
      <c r="L1164" s="621"/>
      <c r="M1164" s="621"/>
      <c r="N1164" s="621">
        <v>0</v>
      </c>
      <c r="O1164" s="292"/>
      <c r="P1164" s="293"/>
      <c r="Q1164" s="292"/>
      <c r="R1164" s="293"/>
      <c r="S1164" s="282"/>
      <c r="T1164" s="380"/>
      <c r="U1164" s="381"/>
    </row>
    <row r="1165" spans="2:21" ht="21.75" customHeight="1" x14ac:dyDescent="0.15">
      <c r="B1165" s="282"/>
      <c r="C1165" s="282"/>
      <c r="D1165" s="282"/>
      <c r="E1165" s="282"/>
      <c r="F1165" s="282"/>
      <c r="G1165" s="282"/>
      <c r="H1165" s="621"/>
      <c r="I1165" s="621"/>
      <c r="J1165" s="282"/>
      <c r="K1165" s="282"/>
      <c r="L1165" s="621"/>
      <c r="M1165" s="621"/>
      <c r="N1165" s="621">
        <v>0</v>
      </c>
      <c r="O1165" s="292"/>
      <c r="P1165" s="293"/>
      <c r="Q1165" s="292"/>
      <c r="R1165" s="293"/>
      <c r="S1165" s="282"/>
      <c r="T1165" s="380"/>
      <c r="U1165" s="381"/>
    </row>
    <row r="1166" spans="2:21" ht="21.75" customHeight="1" x14ac:dyDescent="0.15">
      <c r="B1166" s="282"/>
      <c r="C1166" s="282"/>
      <c r="D1166" s="282"/>
      <c r="E1166" s="282"/>
      <c r="F1166" s="282"/>
      <c r="G1166" s="282"/>
      <c r="H1166" s="621"/>
      <c r="I1166" s="621"/>
      <c r="J1166" s="282"/>
      <c r="K1166" s="282"/>
      <c r="L1166" s="621"/>
      <c r="M1166" s="621"/>
      <c r="N1166" s="621">
        <v>0</v>
      </c>
      <c r="O1166" s="292"/>
      <c r="P1166" s="293"/>
      <c r="Q1166" s="292"/>
      <c r="R1166" s="293"/>
      <c r="S1166" s="282"/>
      <c r="T1166" s="380"/>
      <c r="U1166" s="381"/>
    </row>
    <row r="1167" spans="2:21" ht="21.75" customHeight="1" x14ac:dyDescent="0.15">
      <c r="B1167" s="282"/>
      <c r="C1167" s="282"/>
      <c r="D1167" s="282"/>
      <c r="E1167" s="282"/>
      <c r="F1167" s="282"/>
      <c r="G1167" s="282"/>
      <c r="H1167" s="621"/>
      <c r="I1167" s="621"/>
      <c r="J1167" s="282"/>
      <c r="K1167" s="282"/>
      <c r="L1167" s="621"/>
      <c r="M1167" s="621"/>
      <c r="N1167" s="621">
        <v>0</v>
      </c>
      <c r="O1167" s="292"/>
      <c r="P1167" s="293"/>
      <c r="Q1167" s="292"/>
      <c r="R1167" s="293"/>
      <c r="S1167" s="282"/>
      <c r="T1167" s="380"/>
      <c r="U1167" s="381"/>
    </row>
    <row r="1168" spans="2:21" ht="21.75" customHeight="1" x14ac:dyDescent="0.15">
      <c r="B1168" s="282"/>
      <c r="C1168" s="282"/>
      <c r="D1168" s="282"/>
      <c r="E1168" s="282"/>
      <c r="F1168" s="282"/>
      <c r="G1168" s="282"/>
      <c r="H1168" s="621"/>
      <c r="I1168" s="621"/>
      <c r="J1168" s="282"/>
      <c r="K1168" s="282"/>
      <c r="L1168" s="621"/>
      <c r="M1168" s="621"/>
      <c r="N1168" s="621">
        <v>0</v>
      </c>
      <c r="O1168" s="292"/>
      <c r="P1168" s="293"/>
      <c r="Q1168" s="292"/>
      <c r="R1168" s="293"/>
      <c r="S1168" s="282"/>
      <c r="T1168" s="380"/>
      <c r="U1168" s="381"/>
    </row>
    <row r="1169" spans="2:21" ht="21.75" customHeight="1" x14ac:dyDescent="0.15">
      <c r="B1169" s="282"/>
      <c r="C1169" s="282"/>
      <c r="D1169" s="282"/>
      <c r="E1169" s="282"/>
      <c r="F1169" s="282"/>
      <c r="G1169" s="282"/>
      <c r="H1169" s="621"/>
      <c r="I1169" s="621"/>
      <c r="J1169" s="282"/>
      <c r="K1169" s="282"/>
      <c r="L1169" s="621"/>
      <c r="M1169" s="621"/>
      <c r="N1169" s="621">
        <v>0</v>
      </c>
      <c r="O1169" s="292"/>
      <c r="P1169" s="293"/>
      <c r="Q1169" s="292"/>
      <c r="R1169" s="293"/>
      <c r="S1169" s="282"/>
      <c r="T1169" s="380"/>
      <c r="U1169" s="381"/>
    </row>
    <row r="1170" spans="2:21" ht="21.75" customHeight="1" x14ac:dyDescent="0.15">
      <c r="B1170" s="282"/>
      <c r="C1170" s="282"/>
      <c r="D1170" s="282"/>
      <c r="E1170" s="282"/>
      <c r="F1170" s="282"/>
      <c r="G1170" s="282"/>
      <c r="H1170" s="621"/>
      <c r="I1170" s="621"/>
      <c r="J1170" s="282"/>
      <c r="K1170" s="282"/>
      <c r="L1170" s="621"/>
      <c r="M1170" s="621"/>
      <c r="N1170" s="621">
        <v>0</v>
      </c>
      <c r="O1170" s="292"/>
      <c r="P1170" s="293"/>
      <c r="Q1170" s="292"/>
      <c r="R1170" s="293"/>
      <c r="S1170" s="282"/>
      <c r="T1170" s="380"/>
      <c r="U1170" s="381"/>
    </row>
    <row r="1171" spans="2:21" ht="21.75" customHeight="1" x14ac:dyDescent="0.15">
      <c r="B1171" s="282"/>
      <c r="C1171" s="282"/>
      <c r="D1171" s="282"/>
      <c r="E1171" s="282"/>
      <c r="F1171" s="282"/>
      <c r="G1171" s="282"/>
      <c r="H1171" s="621"/>
      <c r="I1171" s="621"/>
      <c r="J1171" s="282"/>
      <c r="K1171" s="282"/>
      <c r="L1171" s="621"/>
      <c r="M1171" s="621"/>
      <c r="N1171" s="621">
        <v>0</v>
      </c>
      <c r="O1171" s="292"/>
      <c r="P1171" s="293"/>
      <c r="Q1171" s="292"/>
      <c r="R1171" s="293"/>
      <c r="S1171" s="282"/>
      <c r="T1171" s="380"/>
      <c r="U1171" s="381"/>
    </row>
    <row r="1172" spans="2:21" ht="21.75" customHeight="1" x14ac:dyDescent="0.15">
      <c r="B1172" s="282"/>
      <c r="C1172" s="282"/>
      <c r="D1172" s="282"/>
      <c r="E1172" s="282"/>
      <c r="F1172" s="282"/>
      <c r="G1172" s="282"/>
      <c r="H1172" s="621"/>
      <c r="I1172" s="621"/>
      <c r="J1172" s="282"/>
      <c r="K1172" s="282"/>
      <c r="L1172" s="621"/>
      <c r="M1172" s="621"/>
      <c r="N1172" s="621">
        <v>0</v>
      </c>
      <c r="O1172" s="292"/>
      <c r="P1172" s="293"/>
      <c r="Q1172" s="292"/>
      <c r="R1172" s="293"/>
      <c r="S1172" s="282"/>
      <c r="T1172" s="380"/>
      <c r="U1172" s="381"/>
    </row>
    <row r="1173" spans="2:21" ht="21.75" customHeight="1" x14ac:dyDescent="0.15">
      <c r="B1173" s="282"/>
      <c r="C1173" s="282"/>
      <c r="D1173" s="282"/>
      <c r="E1173" s="282"/>
      <c r="F1173" s="282"/>
      <c r="G1173" s="282"/>
      <c r="H1173" s="621"/>
      <c r="I1173" s="621"/>
      <c r="J1173" s="282"/>
      <c r="K1173" s="282"/>
      <c r="L1173" s="621"/>
      <c r="M1173" s="621"/>
      <c r="N1173" s="621">
        <v>0</v>
      </c>
      <c r="O1173" s="292"/>
      <c r="P1173" s="293"/>
      <c r="Q1173" s="292"/>
      <c r="R1173" s="293"/>
      <c r="S1173" s="282"/>
      <c r="T1173" s="380"/>
      <c r="U1173" s="381"/>
    </row>
    <row r="1174" spans="2:21" ht="21.75" customHeight="1" x14ac:dyDescent="0.15">
      <c r="B1174" s="282"/>
      <c r="C1174" s="282"/>
      <c r="D1174" s="282"/>
      <c r="E1174" s="282"/>
      <c r="F1174" s="282"/>
      <c r="G1174" s="282"/>
      <c r="H1174" s="621"/>
      <c r="I1174" s="621"/>
      <c r="J1174" s="282"/>
      <c r="K1174" s="282"/>
      <c r="L1174" s="621"/>
      <c r="M1174" s="621"/>
      <c r="N1174" s="621">
        <v>0</v>
      </c>
      <c r="O1174" s="292"/>
      <c r="P1174" s="293"/>
      <c r="Q1174" s="292"/>
      <c r="R1174" s="293"/>
      <c r="S1174" s="282"/>
      <c r="T1174" s="380"/>
      <c r="U1174" s="381"/>
    </row>
    <row r="1175" spans="2:21" ht="21.75" customHeight="1" x14ac:dyDescent="0.15">
      <c r="B1175" s="282"/>
      <c r="C1175" s="282"/>
      <c r="D1175" s="282"/>
      <c r="E1175" s="282"/>
      <c r="F1175" s="282"/>
      <c r="G1175" s="282"/>
      <c r="H1175" s="621"/>
      <c r="I1175" s="621"/>
      <c r="J1175" s="282"/>
      <c r="K1175" s="282"/>
      <c r="L1175" s="621"/>
      <c r="M1175" s="621"/>
      <c r="N1175" s="621">
        <v>0</v>
      </c>
      <c r="O1175" s="292"/>
      <c r="P1175" s="293"/>
      <c r="Q1175" s="292"/>
      <c r="R1175" s="293"/>
      <c r="S1175" s="282"/>
      <c r="T1175" s="380"/>
      <c r="U1175" s="381"/>
    </row>
    <row r="1176" spans="2:21" ht="21.75" customHeight="1" x14ac:dyDescent="0.15">
      <c r="B1176" s="282"/>
      <c r="C1176" s="282"/>
      <c r="D1176" s="282"/>
      <c r="E1176" s="282"/>
      <c r="F1176" s="282"/>
      <c r="G1176" s="282"/>
      <c r="H1176" s="621"/>
      <c r="I1176" s="621"/>
      <c r="J1176" s="282"/>
      <c r="K1176" s="282"/>
      <c r="L1176" s="621"/>
      <c r="M1176" s="621"/>
      <c r="N1176" s="621">
        <v>0</v>
      </c>
      <c r="O1176" s="292"/>
      <c r="P1176" s="293"/>
      <c r="Q1176" s="292"/>
      <c r="R1176" s="293"/>
      <c r="S1176" s="282"/>
      <c r="T1176" s="380"/>
      <c r="U1176" s="381"/>
    </row>
    <row r="1177" spans="2:21" ht="21.75" customHeight="1" x14ac:dyDescent="0.15">
      <c r="B1177" s="282"/>
      <c r="C1177" s="282"/>
      <c r="D1177" s="282"/>
      <c r="E1177" s="282"/>
      <c r="F1177" s="282"/>
      <c r="G1177" s="282"/>
      <c r="H1177" s="621"/>
      <c r="I1177" s="621"/>
      <c r="J1177" s="282"/>
      <c r="K1177" s="282"/>
      <c r="L1177" s="621"/>
      <c r="M1177" s="621"/>
      <c r="N1177" s="621">
        <v>0</v>
      </c>
      <c r="O1177" s="292"/>
      <c r="P1177" s="293"/>
      <c r="Q1177" s="292"/>
      <c r="R1177" s="293"/>
      <c r="S1177" s="282"/>
      <c r="T1177" s="380"/>
      <c r="U1177" s="381"/>
    </row>
    <row r="1178" spans="2:21" ht="21.75" customHeight="1" x14ac:dyDescent="0.15">
      <c r="B1178" s="282"/>
      <c r="C1178" s="282"/>
      <c r="D1178" s="282"/>
      <c r="E1178" s="282"/>
      <c r="F1178" s="282"/>
      <c r="G1178" s="282"/>
      <c r="H1178" s="621"/>
      <c r="I1178" s="621"/>
      <c r="J1178" s="282"/>
      <c r="K1178" s="282"/>
      <c r="L1178" s="621"/>
      <c r="M1178" s="621"/>
      <c r="N1178" s="621">
        <v>0</v>
      </c>
      <c r="O1178" s="292"/>
      <c r="P1178" s="293"/>
      <c r="Q1178" s="292"/>
      <c r="R1178" s="293"/>
      <c r="S1178" s="282"/>
      <c r="T1178" s="380"/>
      <c r="U1178" s="381"/>
    </row>
    <row r="1179" spans="2:21" ht="21.75" customHeight="1" x14ac:dyDescent="0.15">
      <c r="B1179" s="282"/>
      <c r="C1179" s="282"/>
      <c r="D1179" s="282"/>
      <c r="E1179" s="282"/>
      <c r="F1179" s="282"/>
      <c r="G1179" s="282"/>
      <c r="H1179" s="621"/>
      <c r="I1179" s="621"/>
      <c r="J1179" s="282"/>
      <c r="K1179" s="282"/>
      <c r="L1179" s="621"/>
      <c r="M1179" s="621"/>
      <c r="N1179" s="621">
        <v>0</v>
      </c>
      <c r="O1179" s="292"/>
      <c r="P1179" s="293"/>
      <c r="Q1179" s="292"/>
      <c r="R1179" s="293"/>
      <c r="S1179" s="282"/>
      <c r="T1179" s="380"/>
      <c r="U1179" s="381"/>
    </row>
    <row r="1180" spans="2:21" ht="21.75" customHeight="1" x14ac:dyDescent="0.15">
      <c r="B1180" s="282"/>
      <c r="C1180" s="282"/>
      <c r="D1180" s="282"/>
      <c r="E1180" s="282"/>
      <c r="F1180" s="282"/>
      <c r="G1180" s="282"/>
      <c r="H1180" s="621"/>
      <c r="I1180" s="621"/>
      <c r="J1180" s="282"/>
      <c r="K1180" s="282"/>
      <c r="L1180" s="621"/>
      <c r="M1180" s="621"/>
      <c r="N1180" s="621">
        <v>0</v>
      </c>
      <c r="O1180" s="292"/>
      <c r="P1180" s="293"/>
      <c r="Q1180" s="292"/>
      <c r="R1180" s="293"/>
      <c r="S1180" s="282"/>
      <c r="T1180" s="380"/>
      <c r="U1180" s="381"/>
    </row>
    <row r="1181" spans="2:21" ht="21.75" customHeight="1" x14ac:dyDescent="0.15">
      <c r="B1181" s="282"/>
      <c r="C1181" s="282"/>
      <c r="D1181" s="282"/>
      <c r="E1181" s="282"/>
      <c r="F1181" s="282"/>
      <c r="G1181" s="282"/>
      <c r="H1181" s="621"/>
      <c r="I1181" s="621"/>
      <c r="J1181" s="282"/>
      <c r="K1181" s="282"/>
      <c r="L1181" s="621"/>
      <c r="M1181" s="621"/>
      <c r="N1181" s="621">
        <v>0</v>
      </c>
      <c r="O1181" s="292"/>
      <c r="P1181" s="293"/>
      <c r="Q1181" s="292"/>
      <c r="R1181" s="293"/>
      <c r="S1181" s="282"/>
      <c r="T1181" s="380"/>
      <c r="U1181" s="381"/>
    </row>
    <row r="1182" spans="2:21" ht="21.75" customHeight="1" x14ac:dyDescent="0.15">
      <c r="B1182" s="282"/>
      <c r="C1182" s="282"/>
      <c r="D1182" s="282"/>
      <c r="E1182" s="282"/>
      <c r="F1182" s="282"/>
      <c r="G1182" s="282"/>
      <c r="H1182" s="621"/>
      <c r="I1182" s="621"/>
      <c r="J1182" s="282"/>
      <c r="K1182" s="282"/>
      <c r="L1182" s="621"/>
      <c r="M1182" s="621"/>
      <c r="N1182" s="621">
        <v>0</v>
      </c>
      <c r="O1182" s="292"/>
      <c r="P1182" s="293"/>
      <c r="Q1182" s="292"/>
      <c r="R1182" s="293"/>
      <c r="S1182" s="282"/>
      <c r="T1182" s="380"/>
      <c r="U1182" s="381"/>
    </row>
    <row r="1183" spans="2:21" ht="21.75" customHeight="1" x14ac:dyDescent="0.15">
      <c r="B1183" s="282"/>
      <c r="C1183" s="282"/>
      <c r="D1183" s="282"/>
      <c r="E1183" s="282"/>
      <c r="F1183" s="282"/>
      <c r="G1183" s="282"/>
      <c r="H1183" s="621"/>
      <c r="I1183" s="621"/>
      <c r="J1183" s="282"/>
      <c r="K1183" s="282"/>
      <c r="L1183" s="621"/>
      <c r="M1183" s="621"/>
      <c r="N1183" s="621">
        <v>0</v>
      </c>
      <c r="O1183" s="292"/>
      <c r="P1183" s="293"/>
      <c r="Q1183" s="292"/>
      <c r="R1183" s="293"/>
      <c r="S1183" s="282"/>
      <c r="T1183" s="380"/>
      <c r="U1183" s="381"/>
    </row>
    <row r="1184" spans="2:21" ht="21.75" customHeight="1" x14ac:dyDescent="0.15">
      <c r="B1184" s="282"/>
      <c r="C1184" s="282"/>
      <c r="D1184" s="282"/>
      <c r="E1184" s="282"/>
      <c r="F1184" s="282"/>
      <c r="G1184" s="282"/>
      <c r="H1184" s="621"/>
      <c r="I1184" s="621"/>
      <c r="J1184" s="282"/>
      <c r="K1184" s="282"/>
      <c r="L1184" s="621"/>
      <c r="M1184" s="621"/>
      <c r="N1184" s="621">
        <v>0</v>
      </c>
      <c r="O1184" s="292"/>
      <c r="P1184" s="293"/>
      <c r="Q1184" s="292"/>
      <c r="R1184" s="293"/>
      <c r="S1184" s="282"/>
      <c r="T1184" s="380"/>
      <c r="U1184" s="381"/>
    </row>
    <row r="1185" spans="2:21" ht="21.75" customHeight="1" x14ac:dyDescent="0.15">
      <c r="B1185" s="282"/>
      <c r="C1185" s="282"/>
      <c r="D1185" s="282"/>
      <c r="E1185" s="282"/>
      <c r="F1185" s="282"/>
      <c r="G1185" s="282"/>
      <c r="H1185" s="621"/>
      <c r="I1185" s="621"/>
      <c r="J1185" s="282"/>
      <c r="K1185" s="282"/>
      <c r="L1185" s="621"/>
      <c r="M1185" s="621"/>
      <c r="N1185" s="621">
        <v>0</v>
      </c>
      <c r="O1185" s="292"/>
      <c r="P1185" s="293"/>
      <c r="Q1185" s="292"/>
      <c r="R1185" s="293"/>
      <c r="S1185" s="282"/>
      <c r="T1185" s="380"/>
      <c r="U1185" s="381"/>
    </row>
    <row r="1186" spans="2:21" ht="21.75" customHeight="1" x14ac:dyDescent="0.15">
      <c r="B1186" s="282"/>
      <c r="C1186" s="282"/>
      <c r="D1186" s="282"/>
      <c r="E1186" s="282"/>
      <c r="F1186" s="282"/>
      <c r="G1186" s="282"/>
      <c r="H1186" s="621"/>
      <c r="I1186" s="621"/>
      <c r="J1186" s="282"/>
      <c r="K1186" s="282"/>
      <c r="L1186" s="621"/>
      <c r="M1186" s="621"/>
      <c r="N1186" s="621">
        <v>0</v>
      </c>
      <c r="O1186" s="292"/>
      <c r="P1186" s="293"/>
      <c r="Q1186" s="292"/>
      <c r="R1186" s="293"/>
      <c r="S1186" s="282"/>
      <c r="T1186" s="380"/>
      <c r="U1186" s="381"/>
    </row>
    <row r="1187" spans="2:21" ht="21.75" customHeight="1" x14ac:dyDescent="0.15">
      <c r="B1187" s="282"/>
      <c r="C1187" s="282"/>
      <c r="D1187" s="282"/>
      <c r="E1187" s="282"/>
      <c r="F1187" s="282"/>
      <c r="G1187" s="282"/>
      <c r="H1187" s="621"/>
      <c r="I1187" s="621"/>
      <c r="J1187" s="282"/>
      <c r="K1187" s="282"/>
      <c r="L1187" s="621"/>
      <c r="M1187" s="621"/>
      <c r="N1187" s="621">
        <v>0</v>
      </c>
      <c r="O1187" s="292"/>
      <c r="P1187" s="293"/>
      <c r="Q1187" s="292"/>
      <c r="R1187" s="293"/>
      <c r="S1187" s="282"/>
      <c r="T1187" s="380"/>
      <c r="U1187" s="381"/>
    </row>
    <row r="1188" spans="2:21" ht="21.75" customHeight="1" x14ac:dyDescent="0.15">
      <c r="B1188" s="282"/>
      <c r="C1188" s="282"/>
      <c r="D1188" s="282"/>
      <c r="E1188" s="282"/>
      <c r="F1188" s="282"/>
      <c r="G1188" s="282"/>
      <c r="H1188" s="621"/>
      <c r="I1188" s="621"/>
      <c r="J1188" s="282"/>
      <c r="K1188" s="282"/>
      <c r="L1188" s="621"/>
      <c r="M1188" s="621"/>
      <c r="N1188" s="621">
        <v>0</v>
      </c>
      <c r="O1188" s="292"/>
      <c r="P1188" s="293"/>
      <c r="Q1188" s="292"/>
      <c r="R1188" s="293"/>
      <c r="S1188" s="282"/>
      <c r="T1188" s="380"/>
      <c r="U1188" s="381"/>
    </row>
    <row r="1189" spans="2:21" ht="21.75" customHeight="1" x14ac:dyDescent="0.15">
      <c r="B1189" s="282"/>
      <c r="C1189" s="282"/>
      <c r="D1189" s="282"/>
      <c r="E1189" s="282"/>
      <c r="F1189" s="282"/>
      <c r="G1189" s="282"/>
      <c r="H1189" s="621"/>
      <c r="I1189" s="621"/>
      <c r="J1189" s="282"/>
      <c r="K1189" s="282"/>
      <c r="L1189" s="621"/>
      <c r="M1189" s="621"/>
      <c r="N1189" s="621">
        <v>0</v>
      </c>
      <c r="O1189" s="292"/>
      <c r="P1189" s="293"/>
      <c r="Q1189" s="292"/>
      <c r="R1189" s="293"/>
      <c r="S1189" s="282"/>
      <c r="T1189" s="380"/>
      <c r="U1189" s="381"/>
    </row>
    <row r="1190" spans="2:21" ht="21.75" customHeight="1" x14ac:dyDescent="0.15">
      <c r="B1190" s="282"/>
      <c r="C1190" s="282"/>
      <c r="D1190" s="282"/>
      <c r="E1190" s="282"/>
      <c r="F1190" s="282"/>
      <c r="G1190" s="282"/>
      <c r="H1190" s="621"/>
      <c r="I1190" s="621"/>
      <c r="J1190" s="282"/>
      <c r="K1190" s="282"/>
      <c r="L1190" s="621"/>
      <c r="M1190" s="621"/>
      <c r="N1190" s="621">
        <v>0</v>
      </c>
      <c r="O1190" s="292"/>
      <c r="P1190" s="293"/>
      <c r="Q1190" s="292"/>
      <c r="R1190" s="293"/>
      <c r="S1190" s="282"/>
      <c r="T1190" s="380"/>
      <c r="U1190" s="381"/>
    </row>
    <row r="1191" spans="2:21" ht="21.75" customHeight="1" x14ac:dyDescent="0.15">
      <c r="B1191" s="282"/>
      <c r="C1191" s="282"/>
      <c r="D1191" s="282"/>
      <c r="E1191" s="282"/>
      <c r="F1191" s="282"/>
      <c r="G1191" s="282"/>
      <c r="H1191" s="621"/>
      <c r="I1191" s="621"/>
      <c r="J1191" s="282"/>
      <c r="K1191" s="282"/>
      <c r="L1191" s="621"/>
      <c r="M1191" s="621"/>
      <c r="N1191" s="621">
        <v>0</v>
      </c>
      <c r="O1191" s="292"/>
      <c r="P1191" s="293"/>
      <c r="Q1191" s="292"/>
      <c r="R1191" s="293"/>
      <c r="S1191" s="282"/>
      <c r="T1191" s="380"/>
      <c r="U1191" s="381"/>
    </row>
    <row r="1192" spans="2:21" ht="21.75" customHeight="1" x14ac:dyDescent="0.15">
      <c r="B1192" s="282"/>
      <c r="C1192" s="282"/>
      <c r="D1192" s="282"/>
      <c r="E1192" s="282"/>
      <c r="F1192" s="282"/>
      <c r="G1192" s="282"/>
      <c r="H1192" s="621"/>
      <c r="I1192" s="621"/>
      <c r="J1192" s="282"/>
      <c r="K1192" s="282"/>
      <c r="L1192" s="621"/>
      <c r="M1192" s="621"/>
      <c r="N1192" s="621">
        <v>0</v>
      </c>
      <c r="O1192" s="292"/>
      <c r="P1192" s="293"/>
      <c r="Q1192" s="292"/>
      <c r="R1192" s="293"/>
      <c r="S1192" s="282"/>
      <c r="T1192" s="380"/>
      <c r="U1192" s="381"/>
    </row>
    <row r="1193" spans="2:21" ht="21.75" customHeight="1" x14ac:dyDescent="0.15">
      <c r="B1193" s="282"/>
      <c r="C1193" s="282"/>
      <c r="D1193" s="282"/>
      <c r="E1193" s="282"/>
      <c r="F1193" s="282"/>
      <c r="G1193" s="282"/>
      <c r="H1193" s="621"/>
      <c r="I1193" s="621"/>
      <c r="J1193" s="282"/>
      <c r="K1193" s="282"/>
      <c r="L1193" s="621"/>
      <c r="M1193" s="621"/>
      <c r="N1193" s="621">
        <v>0</v>
      </c>
      <c r="O1193" s="292"/>
      <c r="P1193" s="293"/>
      <c r="Q1193" s="292"/>
      <c r="R1193" s="293"/>
      <c r="S1193" s="282"/>
      <c r="T1193" s="380"/>
      <c r="U1193" s="381"/>
    </row>
    <row r="1194" spans="2:21" ht="21.75" customHeight="1" x14ac:dyDescent="0.15">
      <c r="B1194" s="282"/>
      <c r="C1194" s="282"/>
      <c r="D1194" s="282"/>
      <c r="E1194" s="282"/>
      <c r="F1194" s="282"/>
      <c r="G1194" s="282"/>
      <c r="H1194" s="621"/>
      <c r="I1194" s="621"/>
      <c r="J1194" s="282"/>
      <c r="K1194" s="282"/>
      <c r="L1194" s="621"/>
      <c r="M1194" s="621"/>
      <c r="N1194" s="621">
        <v>0</v>
      </c>
      <c r="O1194" s="292"/>
      <c r="P1194" s="293"/>
      <c r="Q1194" s="292"/>
      <c r="R1194" s="293"/>
      <c r="S1194" s="282"/>
      <c r="T1194" s="380"/>
      <c r="U1194" s="381"/>
    </row>
    <row r="1195" spans="2:21" ht="21.75" customHeight="1" x14ac:dyDescent="0.15">
      <c r="B1195" s="282"/>
      <c r="C1195" s="282"/>
      <c r="D1195" s="282"/>
      <c r="E1195" s="282"/>
      <c r="F1195" s="282"/>
      <c r="G1195" s="282"/>
      <c r="H1195" s="621"/>
      <c r="I1195" s="621"/>
      <c r="J1195" s="282"/>
      <c r="K1195" s="282"/>
      <c r="L1195" s="621"/>
      <c r="M1195" s="621"/>
      <c r="N1195" s="621">
        <v>0</v>
      </c>
      <c r="O1195" s="292"/>
      <c r="P1195" s="293"/>
      <c r="Q1195" s="292"/>
      <c r="R1195" s="293"/>
      <c r="S1195" s="282"/>
      <c r="T1195" s="380"/>
      <c r="U1195" s="381"/>
    </row>
    <row r="1196" spans="2:21" ht="21.75" customHeight="1" x14ac:dyDescent="0.15">
      <c r="B1196" s="282"/>
      <c r="C1196" s="282"/>
      <c r="D1196" s="282"/>
      <c r="E1196" s="282"/>
      <c r="F1196" s="282"/>
      <c r="G1196" s="282"/>
      <c r="H1196" s="621"/>
      <c r="I1196" s="621"/>
      <c r="J1196" s="282"/>
      <c r="K1196" s="282"/>
      <c r="L1196" s="621"/>
      <c r="M1196" s="621"/>
      <c r="N1196" s="621">
        <v>0</v>
      </c>
      <c r="O1196" s="292"/>
      <c r="P1196" s="293"/>
      <c r="Q1196" s="292"/>
      <c r="R1196" s="293"/>
      <c r="S1196" s="282"/>
      <c r="T1196" s="380"/>
      <c r="U1196" s="381"/>
    </row>
    <row r="1197" spans="2:21" ht="21.75" customHeight="1" x14ac:dyDescent="0.15">
      <c r="B1197" s="282"/>
      <c r="C1197" s="282"/>
      <c r="D1197" s="282"/>
      <c r="E1197" s="282"/>
      <c r="F1197" s="282"/>
      <c r="G1197" s="282"/>
      <c r="H1197" s="621"/>
      <c r="I1197" s="621"/>
      <c r="J1197" s="282"/>
      <c r="K1197" s="282"/>
      <c r="L1197" s="621"/>
      <c r="M1197" s="621"/>
      <c r="N1197" s="621"/>
      <c r="O1197" s="292"/>
      <c r="P1197" s="293"/>
      <c r="Q1197" s="292"/>
      <c r="R1197" s="293"/>
      <c r="S1197" s="282"/>
      <c r="T1197" s="380"/>
      <c r="U1197" s="381"/>
    </row>
    <row r="1198" spans="2:21" ht="21.75" customHeight="1" x14ac:dyDescent="0.15">
      <c r="B1198" s="282"/>
      <c r="C1198" s="282"/>
      <c r="D1198" s="282"/>
      <c r="E1198" s="282"/>
      <c r="F1198" s="282"/>
      <c r="G1198" s="282"/>
      <c r="H1198" s="621"/>
      <c r="I1198" s="621"/>
      <c r="J1198" s="282"/>
      <c r="K1198" s="282"/>
      <c r="L1198" s="621"/>
      <c r="M1198" s="621"/>
      <c r="N1198" s="621"/>
      <c r="O1198" s="292"/>
      <c r="P1198" s="293"/>
      <c r="Q1198" s="292"/>
      <c r="R1198" s="293"/>
      <c r="S1198" s="282"/>
      <c r="T1198" s="380"/>
      <c r="U1198" s="381"/>
    </row>
    <row r="1199" spans="2:21" ht="21.75" customHeight="1" x14ac:dyDescent="0.15">
      <c r="B1199" s="282"/>
      <c r="C1199" s="282"/>
      <c r="D1199" s="282"/>
      <c r="E1199" s="282"/>
      <c r="F1199" s="282"/>
      <c r="G1199" s="282"/>
      <c r="H1199" s="621"/>
      <c r="I1199" s="621"/>
      <c r="J1199" s="282"/>
      <c r="K1199" s="282"/>
      <c r="L1199" s="621"/>
      <c r="M1199" s="621"/>
      <c r="N1199" s="621"/>
      <c r="O1199" s="292"/>
      <c r="P1199" s="293"/>
      <c r="Q1199" s="292"/>
      <c r="R1199" s="293"/>
      <c r="S1199" s="282"/>
      <c r="T1199" s="380"/>
      <c r="U1199" s="381"/>
    </row>
    <row r="1200" spans="2:21" ht="21.75" customHeight="1" x14ac:dyDescent="0.15">
      <c r="B1200" s="282"/>
      <c r="C1200" s="282"/>
      <c r="D1200" s="282"/>
      <c r="E1200" s="282"/>
      <c r="F1200" s="282"/>
      <c r="G1200" s="282"/>
      <c r="H1200" s="621"/>
      <c r="I1200" s="621"/>
      <c r="J1200" s="282"/>
      <c r="K1200" s="282"/>
      <c r="L1200" s="621"/>
      <c r="M1200" s="621"/>
      <c r="N1200" s="621"/>
      <c r="O1200" s="292"/>
      <c r="P1200" s="293"/>
      <c r="Q1200" s="292"/>
      <c r="R1200" s="293"/>
      <c r="S1200" s="282"/>
      <c r="T1200" s="380"/>
      <c r="U1200" s="381"/>
    </row>
    <row r="1201" spans="2:21" ht="21.75" customHeight="1" x14ac:dyDescent="0.15">
      <c r="B1201" s="282"/>
      <c r="C1201" s="282"/>
      <c r="D1201" s="282"/>
      <c r="E1201" s="282"/>
      <c r="F1201" s="282"/>
      <c r="G1201" s="282"/>
      <c r="H1201" s="621"/>
      <c r="I1201" s="621"/>
      <c r="J1201" s="282"/>
      <c r="K1201" s="282"/>
      <c r="L1201" s="621"/>
      <c r="M1201" s="621"/>
      <c r="N1201" s="621"/>
      <c r="O1201" s="292"/>
      <c r="P1201" s="293"/>
      <c r="Q1201" s="292"/>
      <c r="R1201" s="293"/>
      <c r="S1201" s="282"/>
      <c r="T1201" s="380"/>
      <c r="U1201" s="381"/>
    </row>
    <row r="1202" spans="2:21" ht="21.75" customHeight="1" x14ac:dyDescent="0.15">
      <c r="B1202" s="282"/>
      <c r="C1202" s="282"/>
      <c r="D1202" s="282"/>
      <c r="E1202" s="282"/>
      <c r="F1202" s="282"/>
      <c r="G1202" s="282"/>
      <c r="H1202" s="621"/>
      <c r="I1202" s="621"/>
      <c r="J1202" s="282"/>
      <c r="K1202" s="282"/>
      <c r="L1202" s="621"/>
      <c r="M1202" s="621"/>
      <c r="N1202" s="621"/>
      <c r="O1202" s="292"/>
      <c r="P1202" s="293"/>
      <c r="Q1202" s="292"/>
      <c r="R1202" s="293"/>
      <c r="S1202" s="282"/>
      <c r="T1202" s="380"/>
      <c r="U1202" s="381"/>
    </row>
    <row r="1203" spans="2:21" ht="21.75" customHeight="1" x14ac:dyDescent="0.15">
      <c r="B1203" s="282"/>
      <c r="C1203" s="282"/>
      <c r="D1203" s="282"/>
      <c r="E1203" s="282"/>
      <c r="F1203" s="282"/>
      <c r="G1203" s="282"/>
      <c r="H1203" s="621"/>
      <c r="I1203" s="621"/>
      <c r="J1203" s="282"/>
      <c r="K1203" s="282"/>
      <c r="L1203" s="621"/>
      <c r="M1203" s="621"/>
      <c r="N1203" s="621"/>
      <c r="O1203" s="292"/>
      <c r="P1203" s="293"/>
      <c r="Q1203" s="292"/>
      <c r="R1203" s="293"/>
      <c r="S1203" s="282"/>
      <c r="T1203" s="380"/>
      <c r="U1203" s="381"/>
    </row>
    <row r="1204" spans="2:21" ht="21.75" customHeight="1" x14ac:dyDescent="0.15">
      <c r="B1204" s="282"/>
      <c r="C1204" s="282"/>
      <c r="D1204" s="282"/>
      <c r="E1204" s="282"/>
      <c r="F1204" s="282"/>
      <c r="G1204" s="282"/>
      <c r="H1204" s="621"/>
      <c r="I1204" s="621"/>
      <c r="J1204" s="282"/>
      <c r="K1204" s="282"/>
      <c r="L1204" s="621"/>
      <c r="M1204" s="621"/>
      <c r="N1204" s="621"/>
      <c r="O1204" s="292"/>
      <c r="P1204" s="293"/>
      <c r="Q1204" s="292"/>
      <c r="R1204" s="293"/>
      <c r="S1204" s="282"/>
      <c r="T1204" s="380"/>
      <c r="U1204" s="381"/>
    </row>
    <row r="1205" spans="2:21" ht="21.75" customHeight="1" x14ac:dyDescent="0.15">
      <c r="B1205" s="282"/>
      <c r="C1205" s="282"/>
      <c r="D1205" s="282"/>
      <c r="E1205" s="282"/>
      <c r="F1205" s="282"/>
      <c r="G1205" s="282"/>
      <c r="H1205" s="621"/>
      <c r="I1205" s="621"/>
      <c r="J1205" s="282"/>
      <c r="K1205" s="282"/>
      <c r="L1205" s="621"/>
      <c r="M1205" s="621"/>
      <c r="N1205" s="621"/>
      <c r="O1205" s="292"/>
      <c r="P1205" s="293"/>
      <c r="Q1205" s="292"/>
      <c r="R1205" s="293"/>
      <c r="S1205" s="282"/>
      <c r="T1205" s="380"/>
      <c r="U1205" s="381"/>
    </row>
    <row r="1206" spans="2:21" ht="21.75" customHeight="1" x14ac:dyDescent="0.15">
      <c r="B1206" s="282"/>
      <c r="C1206" s="282"/>
      <c r="D1206" s="282"/>
      <c r="E1206" s="282"/>
      <c r="F1206" s="282"/>
      <c r="G1206" s="282"/>
      <c r="H1206" s="621"/>
      <c r="I1206" s="621"/>
      <c r="J1206" s="282"/>
      <c r="K1206" s="282"/>
      <c r="L1206" s="621"/>
      <c r="M1206" s="621"/>
      <c r="N1206" s="621"/>
      <c r="O1206" s="292"/>
      <c r="P1206" s="293"/>
      <c r="Q1206" s="292"/>
      <c r="R1206" s="293"/>
      <c r="S1206" s="282"/>
      <c r="T1206" s="380"/>
      <c r="U1206" s="381"/>
    </row>
    <row r="1207" spans="2:21" ht="21.75" customHeight="1" x14ac:dyDescent="0.15">
      <c r="B1207" s="282"/>
      <c r="C1207" s="282"/>
      <c r="D1207" s="282"/>
      <c r="E1207" s="282"/>
      <c r="F1207" s="282"/>
      <c r="G1207" s="282"/>
      <c r="H1207" s="621"/>
      <c r="I1207" s="621"/>
      <c r="J1207" s="282"/>
      <c r="K1207" s="282"/>
      <c r="L1207" s="621"/>
      <c r="M1207" s="621"/>
      <c r="N1207" s="621"/>
      <c r="O1207" s="292"/>
      <c r="P1207" s="293"/>
      <c r="Q1207" s="292"/>
      <c r="R1207" s="293"/>
      <c r="S1207" s="282"/>
      <c r="T1207" s="380"/>
      <c r="U1207" s="381"/>
    </row>
    <row r="1208" spans="2:21" ht="21.75" customHeight="1" x14ac:dyDescent="0.15">
      <c r="B1208" s="282"/>
      <c r="C1208" s="282"/>
      <c r="D1208" s="282"/>
      <c r="E1208" s="282"/>
      <c r="F1208" s="282"/>
      <c r="G1208" s="282"/>
      <c r="H1208" s="621"/>
      <c r="I1208" s="621"/>
      <c r="J1208" s="282"/>
      <c r="K1208" s="282"/>
      <c r="L1208" s="621"/>
      <c r="M1208" s="621"/>
      <c r="N1208" s="621"/>
      <c r="O1208" s="292"/>
      <c r="P1208" s="293"/>
      <c r="Q1208" s="292"/>
      <c r="R1208" s="293"/>
      <c r="S1208" s="282"/>
      <c r="T1208" s="380"/>
      <c r="U1208" s="381"/>
    </row>
    <row r="1209" spans="2:21" ht="21.75" customHeight="1" x14ac:dyDescent="0.15">
      <c r="B1209" s="282"/>
      <c r="C1209" s="282"/>
      <c r="D1209" s="282"/>
      <c r="E1209" s="282"/>
      <c r="F1209" s="282"/>
      <c r="G1209" s="282"/>
      <c r="H1209" s="621"/>
      <c r="I1209" s="621"/>
      <c r="J1209" s="282"/>
      <c r="K1209" s="282"/>
      <c r="L1209" s="621"/>
      <c r="M1209" s="621"/>
      <c r="N1209" s="621"/>
      <c r="O1209" s="292"/>
      <c r="P1209" s="293"/>
      <c r="Q1209" s="292"/>
      <c r="R1209" s="293"/>
      <c r="S1209" s="282"/>
      <c r="T1209" s="380"/>
      <c r="U1209" s="381"/>
    </row>
    <row r="1210" spans="2:21" ht="21.75" customHeight="1" x14ac:dyDescent="0.15">
      <c r="B1210" s="282"/>
      <c r="C1210" s="282"/>
      <c r="D1210" s="282"/>
      <c r="E1210" s="282"/>
      <c r="F1210" s="282"/>
      <c r="G1210" s="282"/>
      <c r="H1210" s="621"/>
      <c r="I1210" s="621"/>
      <c r="J1210" s="282"/>
      <c r="K1210" s="282"/>
      <c r="L1210" s="621"/>
      <c r="M1210" s="621"/>
      <c r="N1210" s="621"/>
      <c r="O1210" s="292"/>
      <c r="P1210" s="293"/>
      <c r="Q1210" s="292"/>
      <c r="R1210" s="293"/>
      <c r="S1210" s="282"/>
      <c r="T1210" s="380"/>
      <c r="U1210" s="381"/>
    </row>
    <row r="1211" spans="2:21" ht="21.75" customHeight="1" x14ac:dyDescent="0.15">
      <c r="B1211" s="282"/>
      <c r="C1211" s="282"/>
      <c r="D1211" s="282"/>
      <c r="E1211" s="282"/>
      <c r="F1211" s="282"/>
      <c r="G1211" s="282"/>
      <c r="H1211" s="621"/>
      <c r="I1211" s="621"/>
      <c r="J1211" s="282"/>
      <c r="K1211" s="282"/>
      <c r="L1211" s="621"/>
      <c r="M1211" s="621"/>
      <c r="N1211" s="621"/>
      <c r="O1211" s="292"/>
      <c r="P1211" s="293"/>
      <c r="Q1211" s="292"/>
      <c r="R1211" s="293"/>
      <c r="S1211" s="282"/>
      <c r="T1211" s="380"/>
      <c r="U1211" s="381"/>
    </row>
    <row r="1212" spans="2:21" ht="21.75" customHeight="1" x14ac:dyDescent="0.15">
      <c r="B1212" s="282"/>
      <c r="C1212" s="282"/>
      <c r="D1212" s="282"/>
      <c r="E1212" s="282"/>
      <c r="F1212" s="282"/>
      <c r="G1212" s="282"/>
      <c r="H1212" s="621"/>
      <c r="I1212" s="621"/>
      <c r="J1212" s="282"/>
      <c r="K1212" s="282"/>
      <c r="L1212" s="621"/>
      <c r="M1212" s="621"/>
      <c r="N1212" s="621"/>
      <c r="O1212" s="292"/>
      <c r="P1212" s="293"/>
      <c r="Q1212" s="292"/>
      <c r="R1212" s="293"/>
      <c r="S1212" s="282"/>
      <c r="T1212" s="380"/>
      <c r="U1212" s="381"/>
    </row>
    <row r="1213" spans="2:21" ht="21.75" customHeight="1" x14ac:dyDescent="0.15">
      <c r="B1213" s="282"/>
      <c r="C1213" s="282"/>
      <c r="D1213" s="282"/>
      <c r="E1213" s="282"/>
      <c r="F1213" s="282"/>
      <c r="G1213" s="282"/>
      <c r="H1213" s="621"/>
      <c r="I1213" s="621"/>
      <c r="J1213" s="282"/>
      <c r="K1213" s="282"/>
      <c r="L1213" s="621"/>
      <c r="M1213" s="621"/>
      <c r="N1213" s="621"/>
      <c r="O1213" s="292"/>
      <c r="P1213" s="293"/>
      <c r="Q1213" s="292"/>
      <c r="R1213" s="293"/>
      <c r="S1213" s="282"/>
      <c r="T1213" s="380"/>
      <c r="U1213" s="381"/>
    </row>
    <row r="1214" spans="2:21" ht="21.75" customHeight="1" x14ac:dyDescent="0.15">
      <c r="B1214" s="282"/>
      <c r="C1214" s="282"/>
      <c r="D1214" s="282"/>
      <c r="E1214" s="282"/>
      <c r="F1214" s="282"/>
      <c r="G1214" s="282"/>
      <c r="H1214" s="621"/>
      <c r="I1214" s="621"/>
      <c r="J1214" s="282"/>
      <c r="K1214" s="282"/>
      <c r="L1214" s="621"/>
      <c r="M1214" s="621"/>
      <c r="N1214" s="621"/>
      <c r="O1214" s="292"/>
      <c r="P1214" s="293"/>
      <c r="Q1214" s="292"/>
      <c r="R1214" s="293"/>
      <c r="S1214" s="282"/>
      <c r="T1214" s="380"/>
      <c r="U1214" s="381"/>
    </row>
    <row r="1215" spans="2:21" ht="21.75" customHeight="1" x14ac:dyDescent="0.15">
      <c r="B1215" s="282"/>
      <c r="C1215" s="282"/>
      <c r="D1215" s="282"/>
      <c r="E1215" s="282"/>
      <c r="F1215" s="282"/>
      <c r="G1215" s="282"/>
      <c r="H1215" s="621"/>
      <c r="I1215" s="621"/>
      <c r="J1215" s="282"/>
      <c r="K1215" s="282"/>
      <c r="L1215" s="621"/>
      <c r="M1215" s="621"/>
      <c r="N1215" s="621"/>
      <c r="O1215" s="292"/>
      <c r="P1215" s="293"/>
      <c r="Q1215" s="292"/>
      <c r="R1215" s="293"/>
      <c r="S1215" s="282"/>
      <c r="T1215" s="380"/>
      <c r="U1215" s="381"/>
    </row>
    <row r="1216" spans="2:21" ht="21.75" customHeight="1" x14ac:dyDescent="0.15">
      <c r="B1216" s="282"/>
      <c r="C1216" s="282"/>
      <c r="D1216" s="282"/>
      <c r="E1216" s="282"/>
      <c r="F1216" s="282"/>
      <c r="G1216" s="282"/>
      <c r="H1216" s="621"/>
      <c r="I1216" s="621"/>
      <c r="J1216" s="282"/>
      <c r="K1216" s="282"/>
      <c r="L1216" s="621"/>
      <c r="M1216" s="621"/>
      <c r="N1216" s="621"/>
      <c r="O1216" s="292"/>
      <c r="P1216" s="293"/>
      <c r="Q1216" s="292"/>
      <c r="R1216" s="293"/>
      <c r="S1216" s="282"/>
      <c r="T1216" s="380"/>
      <c r="U1216" s="381"/>
    </row>
    <row r="1217" spans="2:21" ht="21.75" customHeight="1" x14ac:dyDescent="0.15">
      <c r="B1217" s="282"/>
      <c r="C1217" s="282"/>
      <c r="D1217" s="282"/>
      <c r="E1217" s="282"/>
      <c r="F1217" s="282"/>
      <c r="G1217" s="282"/>
      <c r="H1217" s="621"/>
      <c r="I1217" s="621"/>
      <c r="J1217" s="282"/>
      <c r="K1217" s="282"/>
      <c r="L1217" s="621"/>
      <c r="M1217" s="621"/>
      <c r="N1217" s="621"/>
      <c r="O1217" s="292"/>
      <c r="P1217" s="293"/>
      <c r="Q1217" s="292"/>
      <c r="R1217" s="293"/>
      <c r="S1217" s="282"/>
      <c r="T1217" s="380"/>
      <c r="U1217" s="381"/>
    </row>
    <row r="1218" spans="2:21" ht="21.75" customHeight="1" x14ac:dyDescent="0.15">
      <c r="B1218" s="282"/>
      <c r="C1218" s="282"/>
      <c r="D1218" s="282"/>
      <c r="E1218" s="282"/>
      <c r="F1218" s="282"/>
      <c r="G1218" s="282"/>
      <c r="H1218" s="621"/>
      <c r="I1218" s="621"/>
      <c r="J1218" s="282"/>
      <c r="K1218" s="282"/>
      <c r="L1218" s="621"/>
      <c r="M1218" s="621"/>
      <c r="N1218" s="621"/>
      <c r="O1218" s="292"/>
      <c r="P1218" s="293"/>
      <c r="Q1218" s="292"/>
      <c r="R1218" s="293"/>
      <c r="S1218" s="282"/>
      <c r="T1218" s="380"/>
      <c r="U1218" s="381"/>
    </row>
    <row r="1219" spans="2:21" ht="21.75" customHeight="1" x14ac:dyDescent="0.15">
      <c r="B1219" s="282"/>
      <c r="C1219" s="282"/>
      <c r="D1219" s="282"/>
      <c r="E1219" s="282"/>
      <c r="F1219" s="282"/>
      <c r="G1219" s="282"/>
      <c r="H1219" s="621"/>
      <c r="I1219" s="621"/>
      <c r="J1219" s="282"/>
      <c r="K1219" s="282"/>
      <c r="L1219" s="621"/>
      <c r="M1219" s="621"/>
      <c r="N1219" s="621"/>
      <c r="O1219" s="292"/>
      <c r="P1219" s="293"/>
      <c r="Q1219" s="292"/>
      <c r="R1219" s="293"/>
      <c r="S1219" s="282"/>
      <c r="T1219" s="380"/>
      <c r="U1219" s="381"/>
    </row>
    <row r="1220" spans="2:21" ht="21.75" customHeight="1" x14ac:dyDescent="0.15">
      <c r="B1220" s="282"/>
      <c r="C1220" s="282"/>
      <c r="D1220" s="282"/>
      <c r="E1220" s="282"/>
      <c r="F1220" s="282"/>
      <c r="G1220" s="282"/>
      <c r="H1220" s="621"/>
      <c r="I1220" s="621"/>
      <c r="J1220" s="282"/>
      <c r="K1220" s="282"/>
      <c r="L1220" s="621"/>
      <c r="M1220" s="621"/>
      <c r="N1220" s="621"/>
      <c r="O1220" s="292"/>
      <c r="P1220" s="293"/>
      <c r="Q1220" s="292"/>
      <c r="R1220" s="293"/>
      <c r="S1220" s="282"/>
      <c r="T1220" s="380"/>
      <c r="U1220" s="381"/>
    </row>
    <row r="1221" spans="2:21" ht="21.75" customHeight="1" x14ac:dyDescent="0.15">
      <c r="B1221" s="282"/>
      <c r="C1221" s="282"/>
      <c r="D1221" s="282"/>
      <c r="E1221" s="282"/>
      <c r="F1221" s="282"/>
      <c r="G1221" s="282"/>
      <c r="H1221" s="621"/>
      <c r="I1221" s="621"/>
      <c r="J1221" s="282"/>
      <c r="K1221" s="282"/>
      <c r="L1221" s="621"/>
      <c r="M1221" s="621"/>
      <c r="N1221" s="621"/>
      <c r="O1221" s="292"/>
      <c r="P1221" s="293"/>
      <c r="Q1221" s="292"/>
      <c r="R1221" s="293"/>
      <c r="S1221" s="282"/>
      <c r="T1221" s="380"/>
      <c r="U1221" s="381"/>
    </row>
    <row r="1222" spans="2:21" ht="21.75" customHeight="1" x14ac:dyDescent="0.15">
      <c r="B1222" s="282"/>
      <c r="C1222" s="282"/>
      <c r="D1222" s="282"/>
      <c r="E1222" s="282"/>
      <c r="F1222" s="282"/>
      <c r="G1222" s="282"/>
      <c r="H1222" s="621"/>
      <c r="I1222" s="621"/>
      <c r="J1222" s="282"/>
      <c r="K1222" s="282"/>
      <c r="L1222" s="621"/>
      <c r="M1222" s="621"/>
      <c r="N1222" s="621"/>
      <c r="O1222" s="292"/>
      <c r="P1222" s="293"/>
      <c r="Q1222" s="292"/>
      <c r="R1222" s="293"/>
      <c r="S1222" s="282"/>
      <c r="T1222" s="380"/>
      <c r="U1222" s="381"/>
    </row>
    <row r="1223" spans="2:21" ht="21.75" customHeight="1" x14ac:dyDescent="0.15">
      <c r="B1223" s="282"/>
      <c r="C1223" s="282"/>
      <c r="D1223" s="282"/>
      <c r="E1223" s="282"/>
      <c r="F1223" s="282"/>
      <c r="G1223" s="282"/>
      <c r="H1223" s="621"/>
      <c r="I1223" s="621"/>
      <c r="J1223" s="282"/>
      <c r="K1223" s="282"/>
      <c r="L1223" s="621"/>
      <c r="M1223" s="621"/>
      <c r="N1223" s="621"/>
      <c r="O1223" s="292"/>
      <c r="P1223" s="293"/>
      <c r="Q1223" s="292"/>
      <c r="R1223" s="293"/>
      <c r="S1223" s="282"/>
      <c r="T1223" s="380"/>
      <c r="U1223" s="381"/>
    </row>
    <row r="1224" spans="2:21" ht="21.75" customHeight="1" x14ac:dyDescent="0.15">
      <c r="B1224" s="282"/>
      <c r="C1224" s="282"/>
      <c r="D1224" s="282"/>
      <c r="E1224" s="282"/>
      <c r="F1224" s="282"/>
      <c r="G1224" s="282"/>
      <c r="H1224" s="621"/>
      <c r="I1224" s="621"/>
      <c r="J1224" s="282"/>
      <c r="K1224" s="282"/>
      <c r="L1224" s="621"/>
      <c r="M1224" s="621"/>
      <c r="N1224" s="621"/>
      <c r="O1224" s="292"/>
      <c r="P1224" s="293"/>
      <c r="Q1224" s="292"/>
      <c r="R1224" s="293"/>
      <c r="S1224" s="282"/>
      <c r="T1224" s="380"/>
      <c r="U1224" s="381"/>
    </row>
    <row r="1225" spans="2:21" ht="21.75" customHeight="1" x14ac:dyDescent="0.15">
      <c r="B1225" s="282"/>
      <c r="C1225" s="282"/>
      <c r="D1225" s="282"/>
      <c r="E1225" s="282"/>
      <c r="F1225" s="282"/>
      <c r="G1225" s="282"/>
      <c r="H1225" s="621"/>
      <c r="I1225" s="621"/>
      <c r="J1225" s="282"/>
      <c r="K1225" s="282"/>
      <c r="L1225" s="621"/>
      <c r="M1225" s="621"/>
      <c r="N1225" s="621"/>
      <c r="O1225" s="292"/>
      <c r="P1225" s="293"/>
      <c r="Q1225" s="292"/>
      <c r="R1225" s="293"/>
      <c r="S1225" s="282"/>
      <c r="T1225" s="380"/>
      <c r="U1225" s="381"/>
    </row>
    <row r="1226" spans="2:21" ht="21.75" customHeight="1" x14ac:dyDescent="0.15">
      <c r="B1226" s="282"/>
      <c r="C1226" s="282"/>
      <c r="D1226" s="282"/>
      <c r="E1226" s="282"/>
      <c r="F1226" s="282"/>
      <c r="G1226" s="282"/>
      <c r="H1226" s="621"/>
      <c r="I1226" s="621"/>
      <c r="J1226" s="282"/>
      <c r="K1226" s="282"/>
      <c r="L1226" s="621"/>
      <c r="M1226" s="621"/>
      <c r="N1226" s="621"/>
      <c r="O1226" s="292"/>
      <c r="P1226" s="293"/>
      <c r="Q1226" s="292"/>
      <c r="R1226" s="293"/>
      <c r="S1226" s="282"/>
      <c r="T1226" s="380"/>
      <c r="U1226" s="381"/>
    </row>
    <row r="1227" spans="2:21" ht="21.75" customHeight="1" x14ac:dyDescent="0.15">
      <c r="B1227" s="282"/>
      <c r="C1227" s="282"/>
      <c r="D1227" s="282"/>
      <c r="E1227" s="282"/>
      <c r="F1227" s="282"/>
      <c r="G1227" s="282"/>
      <c r="H1227" s="621"/>
      <c r="I1227" s="621"/>
      <c r="J1227" s="282"/>
      <c r="K1227" s="282"/>
      <c r="L1227" s="621"/>
      <c r="M1227" s="621"/>
      <c r="N1227" s="621"/>
      <c r="O1227" s="292"/>
      <c r="P1227" s="293"/>
      <c r="Q1227" s="292"/>
      <c r="R1227" s="293"/>
      <c r="S1227" s="282"/>
      <c r="T1227" s="380"/>
      <c r="U1227" s="381"/>
    </row>
    <row r="1228" spans="2:21" ht="21.75" customHeight="1" x14ac:dyDescent="0.15">
      <c r="B1228" s="282"/>
      <c r="C1228" s="282"/>
      <c r="D1228" s="282"/>
      <c r="E1228" s="282"/>
      <c r="F1228" s="282"/>
      <c r="G1228" s="282"/>
      <c r="H1228" s="621"/>
      <c r="I1228" s="621"/>
      <c r="J1228" s="282"/>
      <c r="K1228" s="282"/>
      <c r="L1228" s="621"/>
      <c r="M1228" s="621"/>
      <c r="N1228" s="621"/>
      <c r="O1228" s="292"/>
      <c r="P1228" s="293"/>
      <c r="Q1228" s="292"/>
      <c r="R1228" s="293"/>
      <c r="S1228" s="282"/>
      <c r="T1228" s="380"/>
      <c r="U1228" s="381"/>
    </row>
    <row r="1229" spans="2:21" ht="21.75" customHeight="1" x14ac:dyDescent="0.15">
      <c r="B1229" s="282"/>
      <c r="C1229" s="282"/>
      <c r="D1229" s="282"/>
      <c r="E1229" s="282"/>
      <c r="F1229" s="282"/>
      <c r="G1229" s="282"/>
      <c r="H1229" s="621"/>
      <c r="I1229" s="621"/>
      <c r="J1229" s="282"/>
      <c r="K1229" s="282"/>
      <c r="L1229" s="621"/>
      <c r="M1229" s="621"/>
      <c r="N1229" s="621"/>
      <c r="O1229" s="292"/>
      <c r="P1229" s="293"/>
      <c r="Q1229" s="292"/>
      <c r="R1229" s="293"/>
      <c r="S1229" s="282"/>
      <c r="T1229" s="380"/>
      <c r="U1229" s="381"/>
    </row>
    <row r="1230" spans="2:21" ht="21.75" customHeight="1" x14ac:dyDescent="0.15">
      <c r="B1230" s="282"/>
      <c r="C1230" s="282"/>
      <c r="D1230" s="282"/>
      <c r="E1230" s="282"/>
      <c r="F1230" s="282"/>
      <c r="G1230" s="282"/>
      <c r="H1230" s="621"/>
      <c r="I1230" s="621"/>
      <c r="J1230" s="282"/>
      <c r="K1230" s="282"/>
      <c r="L1230" s="621"/>
      <c r="M1230" s="621"/>
      <c r="N1230" s="621"/>
      <c r="O1230" s="292"/>
      <c r="P1230" s="293"/>
      <c r="Q1230" s="292"/>
      <c r="R1230" s="293"/>
      <c r="S1230" s="282"/>
      <c r="T1230" s="380"/>
      <c r="U1230" s="381"/>
    </row>
    <row r="1231" spans="2:21" ht="21.75" customHeight="1" x14ac:dyDescent="0.15">
      <c r="B1231" s="282"/>
      <c r="C1231" s="282"/>
      <c r="D1231" s="282"/>
      <c r="E1231" s="282"/>
      <c r="F1231" s="282"/>
      <c r="G1231" s="282"/>
      <c r="H1231" s="621"/>
      <c r="I1231" s="621"/>
      <c r="J1231" s="282"/>
      <c r="K1231" s="282"/>
      <c r="L1231" s="621"/>
      <c r="M1231" s="621"/>
      <c r="N1231" s="621"/>
      <c r="O1231" s="292"/>
      <c r="P1231" s="293"/>
      <c r="Q1231" s="292"/>
      <c r="R1231" s="293"/>
      <c r="S1231" s="282"/>
      <c r="T1231" s="380"/>
      <c r="U1231" s="381"/>
    </row>
    <row r="1232" spans="2:21" ht="21.75" customHeight="1" x14ac:dyDescent="0.15">
      <c r="B1232" s="282"/>
      <c r="C1232" s="282"/>
      <c r="D1232" s="282"/>
      <c r="E1232" s="282"/>
      <c r="F1232" s="282"/>
      <c r="G1232" s="282"/>
      <c r="H1232" s="621"/>
      <c r="I1232" s="621"/>
      <c r="J1232" s="282"/>
      <c r="K1232" s="282"/>
      <c r="L1232" s="621"/>
      <c r="M1232" s="621"/>
      <c r="N1232" s="621"/>
      <c r="O1232" s="292"/>
      <c r="P1232" s="293"/>
      <c r="Q1232" s="292"/>
      <c r="R1232" s="293"/>
      <c r="S1232" s="282"/>
      <c r="T1232" s="380"/>
      <c r="U1232" s="381"/>
    </row>
    <row r="1233" spans="2:21" ht="21.75" customHeight="1" x14ac:dyDescent="0.15">
      <c r="B1233" s="282"/>
      <c r="C1233" s="282"/>
      <c r="D1233" s="282"/>
      <c r="E1233" s="282"/>
      <c r="F1233" s="282"/>
      <c r="G1233" s="282"/>
      <c r="H1233" s="621"/>
      <c r="I1233" s="621"/>
      <c r="J1233" s="282"/>
      <c r="K1233" s="282"/>
      <c r="L1233" s="621"/>
      <c r="M1233" s="621"/>
      <c r="N1233" s="621"/>
      <c r="O1233" s="292"/>
      <c r="P1233" s="293"/>
      <c r="Q1233" s="292"/>
      <c r="R1233" s="293"/>
      <c r="S1233" s="282"/>
      <c r="T1233" s="380"/>
      <c r="U1233" s="381"/>
    </row>
    <row r="1234" spans="2:21" ht="21.75" customHeight="1" x14ac:dyDescent="0.15">
      <c r="B1234" s="282"/>
      <c r="C1234" s="282"/>
      <c r="D1234" s="282"/>
      <c r="E1234" s="282"/>
      <c r="F1234" s="282"/>
      <c r="G1234" s="282"/>
      <c r="H1234" s="621"/>
      <c r="I1234" s="621"/>
      <c r="J1234" s="282"/>
      <c r="K1234" s="282"/>
      <c r="L1234" s="621"/>
      <c r="M1234" s="621"/>
      <c r="N1234" s="621"/>
      <c r="O1234" s="292"/>
      <c r="P1234" s="293"/>
      <c r="Q1234" s="292"/>
      <c r="R1234" s="293"/>
      <c r="S1234" s="282"/>
      <c r="T1234" s="380"/>
      <c r="U1234" s="381"/>
    </row>
    <row r="1235" spans="2:21" ht="21.75" customHeight="1" x14ac:dyDescent="0.15">
      <c r="B1235" s="282"/>
      <c r="C1235" s="282"/>
      <c r="D1235" s="282"/>
      <c r="E1235" s="282"/>
      <c r="F1235" s="282"/>
      <c r="G1235" s="282"/>
      <c r="H1235" s="621"/>
      <c r="I1235" s="621"/>
      <c r="J1235" s="282"/>
      <c r="K1235" s="282"/>
      <c r="L1235" s="621"/>
      <c r="M1235" s="621"/>
      <c r="N1235" s="621"/>
      <c r="O1235" s="292"/>
      <c r="P1235" s="293"/>
      <c r="Q1235" s="292"/>
      <c r="R1235" s="293"/>
      <c r="S1235" s="282"/>
      <c r="T1235" s="380"/>
      <c r="U1235" s="381"/>
    </row>
    <row r="1236" spans="2:21" ht="21.75" customHeight="1" x14ac:dyDescent="0.15">
      <c r="O1236" s="292"/>
      <c r="P1236" s="293"/>
      <c r="Q1236" s="292"/>
      <c r="R1236" s="293"/>
      <c r="T1236" s="380"/>
      <c r="U1236" s="381"/>
    </row>
    <row r="1237" spans="2:21" ht="21.75" customHeight="1" x14ac:dyDescent="0.15">
      <c r="O1237" s="292"/>
      <c r="P1237" s="293"/>
      <c r="Q1237" s="292"/>
      <c r="R1237" s="293"/>
      <c r="T1237" s="380"/>
      <c r="U1237" s="381"/>
    </row>
    <row r="1238" spans="2:21" ht="21.75" customHeight="1" x14ac:dyDescent="0.15">
      <c r="O1238" s="292"/>
      <c r="P1238" s="293"/>
      <c r="Q1238" s="292"/>
      <c r="R1238" s="293"/>
      <c r="T1238" s="380"/>
      <c r="U1238" s="381"/>
    </row>
    <row r="1239" spans="2:21" ht="21.75" customHeight="1" x14ac:dyDescent="0.15">
      <c r="O1239" s="292"/>
      <c r="P1239" s="293"/>
      <c r="Q1239" s="292"/>
      <c r="R1239" s="293"/>
      <c r="T1239" s="380"/>
      <c r="U1239" s="381"/>
    </row>
    <row r="1240" spans="2:21" ht="21.75" customHeight="1" x14ac:dyDescent="0.15">
      <c r="O1240" s="292"/>
      <c r="P1240" s="293"/>
      <c r="Q1240" s="292"/>
      <c r="R1240" s="293"/>
      <c r="T1240" s="380"/>
      <c r="U1240" s="381"/>
    </row>
    <row r="1241" spans="2:21" ht="21.75" customHeight="1" x14ac:dyDescent="0.15">
      <c r="O1241" s="292"/>
      <c r="P1241" s="293"/>
      <c r="Q1241" s="292"/>
      <c r="R1241" s="293"/>
      <c r="T1241" s="380"/>
      <c r="U1241" s="381"/>
    </row>
    <row r="1242" spans="2:21" ht="21.75" customHeight="1" x14ac:dyDescent="0.15">
      <c r="O1242" s="292"/>
      <c r="P1242" s="293"/>
      <c r="Q1242" s="292"/>
      <c r="R1242" s="293"/>
      <c r="T1242" s="380"/>
      <c r="U1242" s="381"/>
    </row>
    <row r="1243" spans="2:21" ht="21.75" customHeight="1" x14ac:dyDescent="0.15">
      <c r="O1243" s="292"/>
      <c r="P1243" s="293"/>
      <c r="Q1243" s="292"/>
      <c r="R1243" s="293"/>
      <c r="T1243" s="380"/>
      <c r="U1243" s="381"/>
    </row>
    <row r="1244" spans="2:21" ht="21.75" customHeight="1" x14ac:dyDescent="0.15">
      <c r="O1244" s="292"/>
      <c r="P1244" s="293"/>
      <c r="Q1244" s="292"/>
      <c r="R1244" s="293"/>
      <c r="T1244" s="380"/>
      <c r="U1244" s="381"/>
    </row>
    <row r="1245" spans="2:21" ht="21.75" customHeight="1" x14ac:dyDescent="0.15">
      <c r="O1245" s="292"/>
      <c r="P1245" s="293"/>
      <c r="Q1245" s="292"/>
      <c r="R1245" s="293"/>
      <c r="T1245" s="380"/>
      <c r="U1245" s="381"/>
    </row>
    <row r="1246" spans="2:21" ht="21.75" customHeight="1" x14ac:dyDescent="0.15">
      <c r="O1246" s="292"/>
      <c r="P1246" s="293"/>
      <c r="Q1246" s="292"/>
      <c r="R1246" s="293"/>
      <c r="T1246" s="380"/>
      <c r="U1246" s="381"/>
    </row>
    <row r="1247" spans="2:21" ht="21.75" customHeight="1" x14ac:dyDescent="0.15">
      <c r="O1247" s="292"/>
      <c r="P1247" s="293"/>
      <c r="Q1247" s="292"/>
      <c r="R1247" s="293"/>
      <c r="T1247" s="380"/>
      <c r="U1247" s="381"/>
    </row>
    <row r="1248" spans="2:21" ht="21.75" customHeight="1" x14ac:dyDescent="0.15">
      <c r="O1248" s="292"/>
      <c r="P1248" s="293"/>
      <c r="Q1248" s="292"/>
      <c r="R1248" s="293"/>
      <c r="T1248" s="380"/>
      <c r="U1248" s="381"/>
    </row>
    <row r="1249" spans="15:21" ht="21.75" customHeight="1" x14ac:dyDescent="0.15">
      <c r="O1249" s="292"/>
      <c r="P1249" s="293"/>
      <c r="Q1249" s="292"/>
      <c r="R1249" s="293"/>
      <c r="T1249" s="380"/>
      <c r="U1249" s="381"/>
    </row>
    <row r="1250" spans="15:21" ht="21.75" customHeight="1" x14ac:dyDescent="0.15">
      <c r="O1250" s="292"/>
      <c r="P1250" s="293"/>
      <c r="Q1250" s="292"/>
      <c r="R1250" s="293"/>
      <c r="T1250" s="380"/>
      <c r="U1250" s="381"/>
    </row>
    <row r="1251" spans="15:21" ht="21.75" customHeight="1" x14ac:dyDescent="0.15">
      <c r="O1251" s="292"/>
      <c r="P1251" s="293"/>
      <c r="Q1251" s="292"/>
      <c r="R1251" s="293"/>
      <c r="T1251" s="380"/>
      <c r="U1251" s="381"/>
    </row>
    <row r="1252" spans="15:21" ht="21.75" customHeight="1" x14ac:dyDescent="0.15">
      <c r="O1252" s="292"/>
      <c r="P1252" s="293"/>
      <c r="Q1252" s="292"/>
      <c r="R1252" s="293"/>
      <c r="T1252" s="380"/>
      <c r="U1252" s="381"/>
    </row>
    <row r="1253" spans="15:21" ht="21.75" customHeight="1" x14ac:dyDescent="0.15">
      <c r="O1253" s="292"/>
      <c r="P1253" s="293"/>
      <c r="Q1253" s="292"/>
      <c r="R1253" s="293"/>
      <c r="T1253" s="380"/>
      <c r="U1253" s="381"/>
    </row>
    <row r="1254" spans="15:21" ht="21.75" customHeight="1" x14ac:dyDescent="0.15">
      <c r="O1254" s="292"/>
      <c r="P1254" s="293"/>
      <c r="Q1254" s="292"/>
      <c r="R1254" s="293"/>
      <c r="T1254" s="380"/>
      <c r="U1254" s="381"/>
    </row>
    <row r="1255" spans="15:21" ht="21.75" customHeight="1" x14ac:dyDescent="0.15">
      <c r="O1255" s="292"/>
      <c r="P1255" s="293"/>
      <c r="Q1255" s="292"/>
      <c r="R1255" s="293"/>
      <c r="T1255" s="380"/>
      <c r="U1255" s="381"/>
    </row>
    <row r="1256" spans="15:21" ht="21.75" customHeight="1" x14ac:dyDescent="0.15">
      <c r="O1256" s="292"/>
      <c r="P1256" s="293"/>
      <c r="Q1256" s="292"/>
      <c r="R1256" s="293"/>
      <c r="T1256" s="380"/>
      <c r="U1256" s="381"/>
    </row>
    <row r="1257" spans="15:21" ht="21.75" customHeight="1" x14ac:dyDescent="0.15">
      <c r="O1257" s="292"/>
      <c r="P1257" s="293"/>
      <c r="Q1257" s="292"/>
      <c r="R1257" s="293"/>
      <c r="T1257" s="380"/>
      <c r="U1257" s="381"/>
    </row>
    <row r="1258" spans="15:21" ht="21.75" customHeight="1" x14ac:dyDescent="0.15">
      <c r="O1258" s="292"/>
      <c r="P1258" s="293"/>
      <c r="Q1258" s="292"/>
      <c r="R1258" s="293"/>
      <c r="T1258" s="380"/>
      <c r="U1258" s="381"/>
    </row>
    <row r="1259" spans="15:21" ht="21.75" customHeight="1" x14ac:dyDescent="0.15">
      <c r="O1259" s="292"/>
      <c r="P1259" s="293"/>
      <c r="Q1259" s="292"/>
      <c r="R1259" s="293"/>
      <c r="T1259" s="380"/>
      <c r="U1259" s="381"/>
    </row>
    <row r="1260" spans="15:21" ht="21.75" customHeight="1" x14ac:dyDescent="0.15">
      <c r="O1260" s="292"/>
      <c r="P1260" s="293"/>
      <c r="Q1260" s="292"/>
      <c r="R1260" s="293"/>
      <c r="T1260" s="380"/>
      <c r="U1260" s="381"/>
    </row>
    <row r="1261" spans="15:21" ht="21.75" customHeight="1" x14ac:dyDescent="0.15">
      <c r="O1261" s="292"/>
      <c r="P1261" s="293"/>
      <c r="Q1261" s="292"/>
      <c r="R1261" s="293"/>
      <c r="T1261" s="380"/>
      <c r="U1261" s="381"/>
    </row>
    <row r="1262" spans="15:21" ht="21.75" customHeight="1" x14ac:dyDescent="0.15">
      <c r="O1262" s="292"/>
      <c r="P1262" s="293"/>
      <c r="Q1262" s="292"/>
      <c r="R1262" s="293"/>
      <c r="T1262" s="380"/>
      <c r="U1262" s="381"/>
    </row>
    <row r="1263" spans="15:21" ht="21.75" customHeight="1" x14ac:dyDescent="0.15">
      <c r="O1263" s="292"/>
      <c r="P1263" s="293"/>
      <c r="Q1263" s="292"/>
      <c r="R1263" s="293"/>
      <c r="T1263" s="380"/>
      <c r="U1263" s="381"/>
    </row>
    <row r="1264" spans="15:21" ht="21.75" customHeight="1" x14ac:dyDescent="0.15">
      <c r="O1264" s="292"/>
      <c r="P1264" s="293"/>
      <c r="Q1264" s="292"/>
      <c r="R1264" s="293"/>
      <c r="T1264" s="380"/>
      <c r="U1264" s="381"/>
    </row>
    <row r="1265" spans="15:21" ht="21.75" customHeight="1" x14ac:dyDescent="0.15">
      <c r="O1265" s="292"/>
      <c r="P1265" s="293"/>
      <c r="Q1265" s="292"/>
      <c r="R1265" s="293"/>
      <c r="T1265" s="380"/>
      <c r="U1265" s="381"/>
    </row>
    <row r="1266" spans="15:21" ht="21.75" customHeight="1" x14ac:dyDescent="0.15">
      <c r="O1266" s="292"/>
      <c r="P1266" s="293"/>
      <c r="Q1266" s="292"/>
      <c r="R1266" s="293"/>
      <c r="T1266" s="380"/>
      <c r="U1266" s="381"/>
    </row>
    <row r="1267" spans="15:21" ht="21.75" customHeight="1" x14ac:dyDescent="0.15">
      <c r="O1267" s="292"/>
      <c r="P1267" s="293"/>
      <c r="Q1267" s="292"/>
      <c r="R1267" s="293"/>
      <c r="T1267" s="380"/>
      <c r="U1267" s="381"/>
    </row>
    <row r="1268" spans="15:21" ht="21.75" customHeight="1" x14ac:dyDescent="0.15">
      <c r="O1268" s="292"/>
      <c r="P1268" s="293"/>
      <c r="Q1268" s="292"/>
      <c r="R1268" s="293"/>
      <c r="T1268" s="380"/>
      <c r="U1268" s="381"/>
    </row>
    <row r="1269" spans="15:21" ht="21.75" customHeight="1" x14ac:dyDescent="0.15">
      <c r="O1269" s="292"/>
      <c r="P1269" s="293"/>
      <c r="Q1269" s="292"/>
      <c r="R1269" s="293"/>
      <c r="T1269" s="380"/>
      <c r="U1269" s="381"/>
    </row>
    <row r="1270" spans="15:21" ht="21.75" customHeight="1" x14ac:dyDescent="0.15">
      <c r="O1270" s="292"/>
      <c r="P1270" s="293"/>
      <c r="Q1270" s="292"/>
      <c r="R1270" s="293"/>
      <c r="T1270" s="380"/>
      <c r="U1270" s="381"/>
    </row>
    <row r="1271" spans="15:21" ht="21.75" customHeight="1" x14ac:dyDescent="0.15">
      <c r="O1271" s="292"/>
      <c r="P1271" s="293"/>
      <c r="Q1271" s="292"/>
      <c r="R1271" s="293"/>
      <c r="T1271" s="380"/>
      <c r="U1271" s="381"/>
    </row>
    <row r="1272" spans="15:21" ht="21.75" customHeight="1" x14ac:dyDescent="0.15">
      <c r="O1272" s="292"/>
      <c r="P1272" s="293"/>
      <c r="Q1272" s="292"/>
      <c r="R1272" s="293"/>
      <c r="T1272" s="380"/>
      <c r="U1272" s="381"/>
    </row>
    <row r="1273" spans="15:21" ht="21.75" customHeight="1" x14ac:dyDescent="0.15">
      <c r="O1273" s="292"/>
      <c r="P1273" s="293"/>
      <c r="Q1273" s="292"/>
      <c r="R1273" s="293"/>
      <c r="T1273" s="380"/>
      <c r="U1273" s="381"/>
    </row>
    <row r="1274" spans="15:21" ht="21.75" customHeight="1" x14ac:dyDescent="0.15">
      <c r="O1274" s="292"/>
      <c r="P1274" s="293"/>
      <c r="Q1274" s="292"/>
      <c r="R1274" s="293"/>
      <c r="T1274" s="380"/>
      <c r="U1274" s="381"/>
    </row>
    <row r="1275" spans="15:21" ht="21.75" customHeight="1" x14ac:dyDescent="0.15">
      <c r="O1275" s="292"/>
      <c r="P1275" s="293"/>
      <c r="Q1275" s="292"/>
      <c r="R1275" s="293"/>
      <c r="T1275" s="380"/>
      <c r="U1275" s="381"/>
    </row>
    <row r="1276" spans="15:21" ht="21.75" customHeight="1" x14ac:dyDescent="0.15">
      <c r="O1276" s="292"/>
      <c r="P1276" s="293"/>
      <c r="Q1276" s="292"/>
      <c r="R1276" s="293"/>
      <c r="T1276" s="380"/>
      <c r="U1276" s="381"/>
    </row>
    <row r="1277" spans="15:21" ht="21.75" customHeight="1" x14ac:dyDescent="0.15">
      <c r="O1277" s="292"/>
      <c r="P1277" s="293"/>
      <c r="Q1277" s="292"/>
      <c r="R1277" s="293"/>
      <c r="T1277" s="380"/>
      <c r="U1277" s="381"/>
    </row>
    <row r="1278" spans="15:21" ht="21.75" customHeight="1" x14ac:dyDescent="0.15">
      <c r="O1278" s="292"/>
      <c r="P1278" s="293"/>
      <c r="Q1278" s="292"/>
      <c r="R1278" s="293"/>
      <c r="T1278" s="380"/>
      <c r="U1278" s="381"/>
    </row>
    <row r="1279" spans="15:21" ht="21.75" customHeight="1" x14ac:dyDescent="0.15">
      <c r="O1279" s="292"/>
      <c r="P1279" s="293"/>
      <c r="Q1279" s="292"/>
      <c r="R1279" s="293"/>
      <c r="T1279" s="380"/>
      <c r="U1279" s="381"/>
    </row>
    <row r="1280" spans="15:21" ht="21.75" customHeight="1" x14ac:dyDescent="0.15">
      <c r="O1280" s="292"/>
      <c r="P1280" s="293"/>
      <c r="Q1280" s="292"/>
      <c r="R1280" s="293"/>
      <c r="T1280" s="380"/>
      <c r="U1280" s="381"/>
    </row>
    <row r="1281" spans="15:21" ht="21.75" customHeight="1" x14ac:dyDescent="0.15">
      <c r="O1281" s="292"/>
      <c r="P1281" s="293"/>
      <c r="Q1281" s="292"/>
      <c r="R1281" s="293"/>
      <c r="T1281" s="380"/>
      <c r="U1281" s="381"/>
    </row>
    <row r="1282" spans="15:21" ht="21.75" customHeight="1" x14ac:dyDescent="0.15">
      <c r="O1282" s="292"/>
      <c r="P1282" s="293"/>
      <c r="Q1282" s="292"/>
      <c r="R1282" s="293"/>
      <c r="T1282" s="380"/>
      <c r="U1282" s="381"/>
    </row>
    <row r="1283" spans="15:21" ht="21.75" customHeight="1" x14ac:dyDescent="0.15">
      <c r="O1283" s="292"/>
      <c r="P1283" s="293"/>
      <c r="Q1283" s="292"/>
      <c r="R1283" s="293"/>
      <c r="T1283" s="380"/>
      <c r="U1283" s="381"/>
    </row>
    <row r="1284" spans="15:21" ht="21.75" customHeight="1" x14ac:dyDescent="0.15">
      <c r="O1284" s="292"/>
      <c r="P1284" s="293"/>
      <c r="Q1284" s="292"/>
      <c r="R1284" s="293"/>
      <c r="T1284" s="380"/>
      <c r="U1284" s="381"/>
    </row>
    <row r="1285" spans="15:21" ht="21.75" customHeight="1" x14ac:dyDescent="0.15">
      <c r="O1285" s="292"/>
      <c r="P1285" s="293"/>
      <c r="Q1285" s="292"/>
      <c r="R1285" s="293"/>
      <c r="T1285" s="380"/>
      <c r="U1285" s="381"/>
    </row>
    <row r="1286" spans="15:21" ht="21.75" customHeight="1" x14ac:dyDescent="0.15">
      <c r="O1286" s="292"/>
      <c r="P1286" s="293"/>
      <c r="Q1286" s="292"/>
      <c r="R1286" s="293"/>
      <c r="T1286" s="380"/>
      <c r="U1286" s="381"/>
    </row>
    <row r="1287" spans="15:21" ht="21.75" customHeight="1" x14ac:dyDescent="0.15">
      <c r="O1287" s="292"/>
      <c r="P1287" s="293"/>
      <c r="Q1287" s="292"/>
      <c r="R1287" s="293"/>
      <c r="T1287" s="380"/>
      <c r="U1287" s="381"/>
    </row>
    <row r="1288" spans="15:21" ht="21.75" customHeight="1" x14ac:dyDescent="0.15">
      <c r="O1288" s="292"/>
      <c r="P1288" s="293"/>
      <c r="Q1288" s="292"/>
      <c r="R1288" s="293"/>
      <c r="T1288" s="380"/>
      <c r="U1288" s="381"/>
    </row>
    <row r="1289" spans="15:21" ht="21.75" customHeight="1" x14ac:dyDescent="0.15">
      <c r="O1289" s="292"/>
      <c r="P1289" s="293"/>
      <c r="Q1289" s="292"/>
      <c r="R1289" s="293"/>
      <c r="T1289" s="380"/>
      <c r="U1289" s="381"/>
    </row>
    <row r="1290" spans="15:21" ht="21.75" customHeight="1" x14ac:dyDescent="0.15">
      <c r="O1290" s="292"/>
      <c r="P1290" s="293"/>
      <c r="Q1290" s="292"/>
      <c r="R1290" s="293"/>
      <c r="T1290" s="380"/>
      <c r="U1290" s="381"/>
    </row>
    <row r="1291" spans="15:21" ht="21.75" customHeight="1" x14ac:dyDescent="0.15">
      <c r="O1291" s="292"/>
      <c r="P1291" s="293"/>
      <c r="Q1291" s="292"/>
      <c r="R1291" s="293"/>
      <c r="T1291" s="380"/>
      <c r="U1291" s="381"/>
    </row>
    <row r="1292" spans="15:21" ht="21.75" customHeight="1" x14ac:dyDescent="0.15">
      <c r="O1292" s="292"/>
      <c r="P1292" s="293"/>
      <c r="Q1292" s="292"/>
      <c r="R1292" s="293"/>
      <c r="T1292" s="380"/>
      <c r="U1292" s="381"/>
    </row>
    <row r="1293" spans="15:21" ht="21.75" customHeight="1" x14ac:dyDescent="0.15">
      <c r="O1293" s="292"/>
      <c r="P1293" s="293"/>
      <c r="Q1293" s="292"/>
      <c r="R1293" s="293"/>
      <c r="T1293" s="380"/>
      <c r="U1293" s="381"/>
    </row>
    <row r="1294" spans="15:21" ht="21.75" customHeight="1" x14ac:dyDescent="0.15">
      <c r="O1294" s="292"/>
      <c r="P1294" s="293"/>
      <c r="Q1294" s="292"/>
      <c r="R1294" s="293"/>
      <c r="T1294" s="380"/>
      <c r="U1294" s="381"/>
    </row>
    <row r="1295" spans="15:21" ht="21.75" customHeight="1" x14ac:dyDescent="0.15">
      <c r="O1295" s="292"/>
      <c r="P1295" s="293"/>
      <c r="Q1295" s="292"/>
      <c r="R1295" s="293"/>
      <c r="T1295" s="380"/>
      <c r="U1295" s="381"/>
    </row>
    <row r="1296" spans="15:21" ht="21.75" customHeight="1" x14ac:dyDescent="0.15">
      <c r="O1296" s="292"/>
      <c r="P1296" s="293"/>
      <c r="Q1296" s="292"/>
      <c r="R1296" s="293"/>
      <c r="T1296" s="380"/>
      <c r="U1296" s="381"/>
    </row>
    <row r="1297" spans="15:21" ht="21.75" customHeight="1" x14ac:dyDescent="0.15">
      <c r="O1297" s="292"/>
      <c r="P1297" s="293"/>
      <c r="Q1297" s="292"/>
      <c r="R1297" s="293"/>
      <c r="T1297" s="380"/>
      <c r="U1297" s="381"/>
    </row>
    <row r="1298" spans="15:21" ht="21.75" customHeight="1" x14ac:dyDescent="0.15">
      <c r="O1298" s="292"/>
      <c r="P1298" s="293"/>
      <c r="Q1298" s="292"/>
      <c r="R1298" s="293"/>
      <c r="T1298" s="380"/>
      <c r="U1298" s="381"/>
    </row>
    <row r="1299" spans="15:21" ht="21.75" customHeight="1" x14ac:dyDescent="0.15">
      <c r="O1299" s="292"/>
      <c r="P1299" s="293"/>
      <c r="Q1299" s="292"/>
      <c r="R1299" s="293"/>
      <c r="T1299" s="380"/>
      <c r="U1299" s="381"/>
    </row>
    <row r="1300" spans="15:21" ht="21.75" customHeight="1" x14ac:dyDescent="0.15">
      <c r="O1300" s="292"/>
      <c r="P1300" s="293"/>
      <c r="Q1300" s="292"/>
      <c r="R1300" s="293"/>
      <c r="T1300" s="380"/>
      <c r="U1300" s="381"/>
    </row>
    <row r="1301" spans="15:21" ht="21.75" customHeight="1" x14ac:dyDescent="0.15">
      <c r="O1301" s="292"/>
      <c r="P1301" s="293"/>
      <c r="Q1301" s="292"/>
      <c r="R1301" s="293"/>
      <c r="T1301" s="380"/>
      <c r="U1301" s="381"/>
    </row>
    <row r="1302" spans="15:21" ht="21.75" customHeight="1" x14ac:dyDescent="0.15">
      <c r="O1302" s="292"/>
      <c r="P1302" s="293"/>
      <c r="Q1302" s="292"/>
      <c r="R1302" s="293"/>
      <c r="T1302" s="380"/>
      <c r="U1302" s="381"/>
    </row>
    <row r="1303" spans="15:21" ht="21.75" customHeight="1" x14ac:dyDescent="0.15">
      <c r="O1303" s="292"/>
      <c r="P1303" s="293"/>
      <c r="Q1303" s="292"/>
      <c r="R1303" s="293"/>
      <c r="T1303" s="380"/>
      <c r="U1303" s="381"/>
    </row>
    <row r="1304" spans="15:21" ht="21.75" customHeight="1" x14ac:dyDescent="0.15">
      <c r="O1304" s="292"/>
      <c r="P1304" s="293"/>
      <c r="Q1304" s="292"/>
      <c r="R1304" s="293"/>
      <c r="T1304" s="380"/>
      <c r="U1304" s="381"/>
    </row>
    <row r="1305" spans="15:21" ht="21.75" customHeight="1" x14ac:dyDescent="0.15">
      <c r="O1305" s="292"/>
      <c r="P1305" s="293"/>
      <c r="Q1305" s="292"/>
      <c r="R1305" s="293"/>
      <c r="T1305" s="380"/>
      <c r="U1305" s="381"/>
    </row>
    <row r="1306" spans="15:21" ht="21.75" customHeight="1" x14ac:dyDescent="0.15">
      <c r="O1306" s="292"/>
      <c r="P1306" s="293"/>
      <c r="Q1306" s="292"/>
      <c r="R1306" s="293"/>
      <c r="T1306" s="380"/>
      <c r="U1306" s="381"/>
    </row>
    <row r="1307" spans="15:21" ht="21.75" customHeight="1" x14ac:dyDescent="0.15">
      <c r="O1307" s="292"/>
      <c r="P1307" s="293"/>
      <c r="Q1307" s="292"/>
      <c r="R1307" s="293"/>
      <c r="T1307" s="380"/>
      <c r="U1307" s="381"/>
    </row>
    <row r="1308" spans="15:21" ht="21.75" customHeight="1" x14ac:dyDescent="0.15">
      <c r="O1308" s="292"/>
      <c r="P1308" s="293"/>
      <c r="Q1308" s="292"/>
      <c r="R1308" s="293"/>
      <c r="T1308" s="380"/>
      <c r="U1308" s="381"/>
    </row>
    <row r="1309" spans="15:21" ht="21.75" customHeight="1" x14ac:dyDescent="0.15">
      <c r="O1309" s="292"/>
      <c r="P1309" s="293"/>
      <c r="Q1309" s="292"/>
      <c r="R1309" s="293"/>
      <c r="T1309" s="380"/>
      <c r="U1309" s="381"/>
    </row>
    <row r="1310" spans="15:21" ht="21.75" customHeight="1" x14ac:dyDescent="0.15">
      <c r="O1310" s="292"/>
      <c r="P1310" s="293"/>
      <c r="Q1310" s="292"/>
      <c r="R1310" s="293"/>
      <c r="T1310" s="380"/>
      <c r="U1310" s="381"/>
    </row>
    <row r="1311" spans="15:21" ht="21.75" customHeight="1" x14ac:dyDescent="0.15">
      <c r="O1311" s="292"/>
      <c r="P1311" s="293"/>
      <c r="Q1311" s="292"/>
      <c r="R1311" s="293"/>
      <c r="T1311" s="380"/>
      <c r="U1311" s="381"/>
    </row>
    <row r="1312" spans="15:21" ht="21.75" customHeight="1" x14ac:dyDescent="0.15">
      <c r="O1312" s="292"/>
      <c r="P1312" s="293"/>
      <c r="Q1312" s="292"/>
      <c r="R1312" s="293"/>
      <c r="T1312" s="380"/>
      <c r="U1312" s="381"/>
    </row>
    <row r="1313" spans="15:21" ht="21.75" customHeight="1" x14ac:dyDescent="0.15">
      <c r="O1313" s="292"/>
      <c r="P1313" s="293"/>
      <c r="Q1313" s="292"/>
      <c r="R1313" s="293"/>
      <c r="T1313" s="380"/>
      <c r="U1313" s="381"/>
    </row>
    <row r="1314" spans="15:21" ht="21.75" customHeight="1" x14ac:dyDescent="0.15">
      <c r="O1314" s="292"/>
      <c r="P1314" s="293"/>
      <c r="Q1314" s="292"/>
      <c r="R1314" s="293"/>
      <c r="T1314" s="380"/>
      <c r="U1314" s="381"/>
    </row>
    <row r="1315" spans="15:21" ht="21.75" customHeight="1" x14ac:dyDescent="0.15">
      <c r="O1315" s="292"/>
      <c r="P1315" s="293"/>
      <c r="Q1315" s="292"/>
      <c r="R1315" s="293"/>
      <c r="T1315" s="380"/>
      <c r="U1315" s="381"/>
    </row>
    <row r="1316" spans="15:21" ht="21.75" customHeight="1" x14ac:dyDescent="0.15">
      <c r="O1316" s="292"/>
      <c r="P1316" s="293"/>
      <c r="Q1316" s="292"/>
      <c r="R1316" s="293"/>
      <c r="T1316" s="380"/>
      <c r="U1316" s="381"/>
    </row>
    <row r="1317" spans="15:21" ht="21.75" customHeight="1" x14ac:dyDescent="0.15">
      <c r="O1317" s="292"/>
      <c r="P1317" s="293"/>
      <c r="Q1317" s="292"/>
      <c r="R1317" s="293"/>
      <c r="T1317" s="380"/>
      <c r="U1317" s="381"/>
    </row>
    <row r="1318" spans="15:21" ht="21.75" customHeight="1" x14ac:dyDescent="0.15">
      <c r="O1318" s="292"/>
      <c r="P1318" s="293"/>
      <c r="Q1318" s="292"/>
      <c r="R1318" s="293"/>
      <c r="T1318" s="380"/>
      <c r="U1318" s="381"/>
    </row>
    <row r="1319" spans="15:21" ht="21.75" customHeight="1" x14ac:dyDescent="0.15">
      <c r="O1319" s="292"/>
      <c r="P1319" s="293"/>
      <c r="Q1319" s="292"/>
      <c r="R1319" s="293"/>
      <c r="T1319" s="380"/>
      <c r="U1319" s="381"/>
    </row>
    <row r="1320" spans="15:21" ht="21.75" customHeight="1" x14ac:dyDescent="0.15">
      <c r="O1320" s="292"/>
      <c r="P1320" s="293"/>
      <c r="Q1320" s="292"/>
      <c r="R1320" s="293"/>
      <c r="T1320" s="380"/>
      <c r="U1320" s="381"/>
    </row>
    <row r="1321" spans="15:21" ht="21.75" customHeight="1" x14ac:dyDescent="0.15">
      <c r="O1321" s="292"/>
      <c r="P1321" s="293"/>
      <c r="Q1321" s="292"/>
      <c r="R1321" s="293"/>
      <c r="T1321" s="380"/>
      <c r="U1321" s="381"/>
    </row>
    <row r="1322" spans="15:21" ht="21.75" customHeight="1" x14ac:dyDescent="0.15">
      <c r="O1322" s="292"/>
      <c r="P1322" s="293"/>
      <c r="Q1322" s="292"/>
      <c r="R1322" s="293"/>
      <c r="T1322" s="380"/>
      <c r="U1322" s="381"/>
    </row>
    <row r="1323" spans="15:21" ht="21.75" customHeight="1" x14ac:dyDescent="0.15">
      <c r="O1323" s="292"/>
      <c r="P1323" s="293"/>
      <c r="Q1323" s="292"/>
      <c r="R1323" s="293"/>
      <c r="T1323" s="380"/>
      <c r="U1323" s="381"/>
    </row>
    <row r="1324" spans="15:21" ht="21.75" customHeight="1" x14ac:dyDescent="0.15">
      <c r="O1324" s="292"/>
      <c r="P1324" s="293"/>
      <c r="Q1324" s="292"/>
      <c r="R1324" s="293"/>
      <c r="T1324" s="380"/>
      <c r="U1324" s="381"/>
    </row>
    <row r="1325" spans="15:21" ht="21.75" customHeight="1" x14ac:dyDescent="0.15">
      <c r="O1325" s="292"/>
      <c r="P1325" s="293"/>
      <c r="Q1325" s="292"/>
      <c r="R1325" s="293"/>
      <c r="T1325" s="380"/>
      <c r="U1325" s="381"/>
    </row>
    <row r="1326" spans="15:21" ht="21.75" customHeight="1" x14ac:dyDescent="0.15">
      <c r="O1326" s="292"/>
      <c r="P1326" s="293"/>
      <c r="Q1326" s="292"/>
      <c r="R1326" s="293"/>
      <c r="T1326" s="380"/>
      <c r="U1326" s="381"/>
    </row>
    <row r="1327" spans="15:21" ht="21.75" customHeight="1" x14ac:dyDescent="0.15">
      <c r="O1327" s="292"/>
      <c r="P1327" s="293"/>
      <c r="Q1327" s="292"/>
      <c r="R1327" s="293"/>
      <c r="T1327" s="380"/>
      <c r="U1327" s="381"/>
    </row>
    <row r="1328" spans="15:21" ht="21.75" customHeight="1" x14ac:dyDescent="0.15">
      <c r="O1328" s="292"/>
      <c r="P1328" s="293"/>
      <c r="Q1328" s="292"/>
      <c r="R1328" s="293"/>
      <c r="T1328" s="380"/>
      <c r="U1328" s="381"/>
    </row>
    <row r="1329" spans="15:21" ht="21.75" customHeight="1" x14ac:dyDescent="0.15">
      <c r="O1329" s="292"/>
      <c r="P1329" s="293"/>
      <c r="Q1329" s="292"/>
      <c r="R1329" s="293"/>
      <c r="T1329" s="380"/>
      <c r="U1329" s="381"/>
    </row>
    <row r="1330" spans="15:21" ht="21.75" customHeight="1" x14ac:dyDescent="0.15">
      <c r="O1330" s="292"/>
      <c r="P1330" s="293"/>
      <c r="Q1330" s="292"/>
      <c r="R1330" s="293"/>
      <c r="T1330" s="380"/>
      <c r="U1330" s="381"/>
    </row>
    <row r="1331" spans="15:21" ht="21.75" customHeight="1" x14ac:dyDescent="0.15">
      <c r="O1331" s="292"/>
      <c r="P1331" s="293"/>
      <c r="Q1331" s="292"/>
      <c r="R1331" s="293"/>
      <c r="T1331" s="380"/>
      <c r="U1331" s="381"/>
    </row>
    <row r="1332" spans="15:21" ht="21.75" customHeight="1" x14ac:dyDescent="0.15">
      <c r="O1332" s="292"/>
      <c r="P1332" s="293"/>
      <c r="Q1332" s="292"/>
      <c r="R1332" s="293"/>
      <c r="T1332" s="380"/>
      <c r="U1332" s="381"/>
    </row>
    <row r="1333" spans="15:21" ht="21.75" customHeight="1" x14ac:dyDescent="0.15">
      <c r="O1333" s="292"/>
      <c r="P1333" s="293"/>
      <c r="Q1333" s="292"/>
      <c r="R1333" s="293"/>
      <c r="T1333" s="380"/>
      <c r="U1333" s="381"/>
    </row>
    <row r="1334" spans="15:21" ht="21.75" customHeight="1" x14ac:dyDescent="0.15">
      <c r="O1334" s="292"/>
      <c r="P1334" s="293"/>
      <c r="Q1334" s="292"/>
      <c r="R1334" s="293"/>
      <c r="T1334" s="380"/>
      <c r="U1334" s="381"/>
    </row>
    <row r="1335" spans="15:21" ht="21.75" customHeight="1" x14ac:dyDescent="0.15">
      <c r="O1335" s="292"/>
      <c r="P1335" s="293"/>
      <c r="Q1335" s="292"/>
      <c r="R1335" s="293"/>
      <c r="T1335" s="380"/>
      <c r="U1335" s="381"/>
    </row>
    <row r="1336" spans="15:21" ht="21.75" customHeight="1" x14ac:dyDescent="0.15">
      <c r="O1336" s="292"/>
      <c r="P1336" s="293"/>
      <c r="Q1336" s="292"/>
      <c r="R1336" s="293"/>
      <c r="T1336" s="380"/>
      <c r="U1336" s="381"/>
    </row>
    <row r="1337" spans="15:21" ht="21.75" customHeight="1" x14ac:dyDescent="0.15">
      <c r="O1337" s="292"/>
      <c r="P1337" s="293"/>
      <c r="Q1337" s="292"/>
      <c r="R1337" s="293"/>
      <c r="T1337" s="380"/>
      <c r="U1337" s="381"/>
    </row>
    <row r="1338" spans="15:21" ht="21.75" customHeight="1" x14ac:dyDescent="0.15">
      <c r="O1338" s="292"/>
      <c r="P1338" s="293"/>
      <c r="Q1338" s="292"/>
      <c r="R1338" s="293"/>
      <c r="T1338" s="380"/>
      <c r="U1338" s="381"/>
    </row>
    <row r="1339" spans="15:21" ht="21.75" customHeight="1" x14ac:dyDescent="0.15">
      <c r="O1339" s="292"/>
      <c r="P1339" s="293"/>
      <c r="Q1339" s="292"/>
      <c r="R1339" s="293"/>
      <c r="T1339" s="380"/>
      <c r="U1339" s="381"/>
    </row>
    <row r="1340" spans="15:21" ht="21.75" customHeight="1" x14ac:dyDescent="0.15">
      <c r="O1340" s="292"/>
      <c r="P1340" s="293"/>
      <c r="Q1340" s="292"/>
      <c r="R1340" s="293"/>
      <c r="T1340" s="380"/>
      <c r="U1340" s="381"/>
    </row>
    <row r="1341" spans="15:21" ht="21.75" customHeight="1" x14ac:dyDescent="0.15">
      <c r="O1341" s="292"/>
      <c r="P1341" s="293"/>
      <c r="Q1341" s="292"/>
      <c r="R1341" s="293"/>
      <c r="T1341" s="380"/>
      <c r="U1341" s="381"/>
    </row>
    <row r="1342" spans="15:21" ht="21.75" customHeight="1" x14ac:dyDescent="0.15">
      <c r="O1342" s="292"/>
      <c r="P1342" s="293"/>
      <c r="Q1342" s="292"/>
      <c r="R1342" s="293"/>
      <c r="T1342" s="380"/>
      <c r="U1342" s="381"/>
    </row>
    <row r="1343" spans="15:21" ht="21.75" customHeight="1" x14ac:dyDescent="0.15">
      <c r="O1343" s="292"/>
      <c r="P1343" s="293"/>
      <c r="Q1343" s="292"/>
      <c r="R1343" s="293"/>
      <c r="T1343" s="380"/>
      <c r="U1343" s="381"/>
    </row>
    <row r="1344" spans="15:21" ht="21.75" customHeight="1" x14ac:dyDescent="0.15">
      <c r="O1344" s="292"/>
      <c r="P1344" s="293"/>
      <c r="Q1344" s="292"/>
      <c r="R1344" s="293"/>
      <c r="T1344" s="380"/>
      <c r="U1344" s="381"/>
    </row>
    <row r="1345" spans="15:21" ht="21.75" customHeight="1" x14ac:dyDescent="0.15">
      <c r="O1345" s="292"/>
      <c r="P1345" s="293"/>
      <c r="Q1345" s="292"/>
      <c r="R1345" s="293"/>
      <c r="T1345" s="380"/>
      <c r="U1345" s="381"/>
    </row>
    <row r="1346" spans="15:21" ht="21.75" customHeight="1" x14ac:dyDescent="0.15">
      <c r="O1346" s="292"/>
      <c r="P1346" s="293"/>
      <c r="Q1346" s="292"/>
      <c r="R1346" s="293"/>
      <c r="T1346" s="380"/>
      <c r="U1346" s="381"/>
    </row>
    <row r="1347" spans="15:21" ht="21.75" customHeight="1" x14ac:dyDescent="0.15">
      <c r="O1347" s="292"/>
      <c r="P1347" s="293"/>
      <c r="Q1347" s="292"/>
      <c r="R1347" s="293"/>
      <c r="T1347" s="380"/>
      <c r="U1347" s="381"/>
    </row>
    <row r="1348" spans="15:21" ht="21.75" customHeight="1" x14ac:dyDescent="0.15">
      <c r="O1348" s="292"/>
      <c r="P1348" s="293"/>
      <c r="Q1348" s="292"/>
      <c r="R1348" s="293"/>
      <c r="T1348" s="380"/>
      <c r="U1348" s="381"/>
    </row>
    <row r="1349" spans="15:21" ht="21.75" customHeight="1" x14ac:dyDescent="0.15">
      <c r="O1349" s="292"/>
      <c r="P1349" s="293"/>
      <c r="Q1349" s="292"/>
      <c r="R1349" s="293"/>
      <c r="T1349" s="380"/>
      <c r="U1349" s="381"/>
    </row>
    <row r="1350" spans="15:21" ht="21.75" customHeight="1" x14ac:dyDescent="0.15">
      <c r="O1350" s="292"/>
      <c r="P1350" s="293"/>
      <c r="Q1350" s="292"/>
      <c r="R1350" s="293"/>
      <c r="T1350" s="380"/>
      <c r="U1350" s="381"/>
    </row>
    <row r="1351" spans="15:21" ht="21.75" customHeight="1" x14ac:dyDescent="0.15">
      <c r="O1351" s="292"/>
      <c r="P1351" s="293"/>
      <c r="Q1351" s="292"/>
      <c r="R1351" s="293"/>
      <c r="T1351" s="380"/>
      <c r="U1351" s="381"/>
    </row>
    <row r="1352" spans="15:21" ht="21.75" customHeight="1" x14ac:dyDescent="0.15">
      <c r="O1352" s="292"/>
      <c r="P1352" s="293"/>
      <c r="Q1352" s="292"/>
      <c r="R1352" s="293"/>
      <c r="T1352" s="380"/>
      <c r="U1352" s="381"/>
    </row>
    <row r="1353" spans="15:21" ht="21.75" customHeight="1" x14ac:dyDescent="0.15">
      <c r="O1353" s="292"/>
      <c r="P1353" s="293"/>
      <c r="Q1353" s="292"/>
      <c r="R1353" s="293"/>
      <c r="T1353" s="380"/>
      <c r="U1353" s="381"/>
    </row>
    <row r="1354" spans="15:21" ht="21.75" customHeight="1" x14ac:dyDescent="0.15">
      <c r="O1354" s="292"/>
      <c r="P1354" s="293"/>
      <c r="Q1354" s="292"/>
      <c r="R1354" s="293"/>
      <c r="T1354" s="380"/>
      <c r="U1354" s="381"/>
    </row>
    <row r="1355" spans="15:21" ht="21.75" customHeight="1" x14ac:dyDescent="0.15">
      <c r="O1355" s="292"/>
      <c r="P1355" s="293"/>
      <c r="Q1355" s="292"/>
      <c r="R1355" s="293"/>
      <c r="T1355" s="380"/>
      <c r="U1355" s="381"/>
    </row>
    <row r="1356" spans="15:21" ht="21.75" customHeight="1" x14ac:dyDescent="0.15">
      <c r="O1356" s="292"/>
      <c r="P1356" s="293"/>
      <c r="Q1356" s="292"/>
      <c r="R1356" s="293"/>
      <c r="T1356" s="380"/>
      <c r="U1356" s="381"/>
    </row>
    <row r="1357" spans="15:21" ht="21.75" customHeight="1" x14ac:dyDescent="0.15">
      <c r="O1357" s="292"/>
      <c r="P1357" s="293"/>
      <c r="Q1357" s="292"/>
      <c r="R1357" s="293"/>
      <c r="T1357" s="380"/>
      <c r="U1357" s="381"/>
    </row>
    <row r="1358" spans="15:21" ht="21.75" customHeight="1" x14ac:dyDescent="0.15">
      <c r="O1358" s="292"/>
      <c r="P1358" s="293"/>
      <c r="Q1358" s="292"/>
      <c r="R1358" s="293"/>
      <c r="T1358" s="380"/>
      <c r="U1358" s="381"/>
    </row>
    <row r="1359" spans="15:21" ht="21.75" customHeight="1" x14ac:dyDescent="0.15">
      <c r="O1359" s="292"/>
      <c r="P1359" s="293"/>
      <c r="Q1359" s="292"/>
      <c r="R1359" s="293"/>
      <c r="T1359" s="380"/>
      <c r="U1359" s="381"/>
    </row>
    <row r="1360" spans="15:21" ht="21.75" customHeight="1" x14ac:dyDescent="0.15">
      <c r="T1360" s="380"/>
      <c r="U1360" s="381"/>
    </row>
    <row r="1361" spans="20:21" ht="21.75" customHeight="1" x14ac:dyDescent="0.15">
      <c r="T1361" s="380"/>
      <c r="U1361" s="381"/>
    </row>
    <row r="1362" spans="20:21" ht="21.75" customHeight="1" x14ac:dyDescent="0.15">
      <c r="T1362" s="380"/>
      <c r="U1362" s="381"/>
    </row>
    <row r="1363" spans="20:21" ht="21.75" customHeight="1" x14ac:dyDescent="0.15">
      <c r="T1363" s="380"/>
      <c r="U1363" s="381"/>
    </row>
    <row r="1364" spans="20:21" ht="21.75" customHeight="1" x14ac:dyDescent="0.15">
      <c r="T1364" s="380"/>
      <c r="U1364" s="381"/>
    </row>
    <row r="1365" spans="20:21" ht="21.75" customHeight="1" x14ac:dyDescent="0.15">
      <c r="T1365" s="380"/>
      <c r="U1365" s="381"/>
    </row>
    <row r="1366" spans="20:21" ht="21.75" customHeight="1" x14ac:dyDescent="0.15">
      <c r="T1366" s="380"/>
      <c r="U1366" s="381"/>
    </row>
    <row r="1367" spans="20:21" ht="21.75" customHeight="1" x14ac:dyDescent="0.15">
      <c r="T1367" s="380"/>
      <c r="U1367" s="381"/>
    </row>
    <row r="1368" spans="20:21" ht="21.75" customHeight="1" x14ac:dyDescent="0.15">
      <c r="T1368" s="380"/>
      <c r="U1368" s="381"/>
    </row>
    <row r="1369" spans="20:21" ht="21.75" customHeight="1" x14ac:dyDescent="0.15">
      <c r="T1369" s="380"/>
      <c r="U1369" s="381"/>
    </row>
    <row r="1370" spans="20:21" ht="21.75" customHeight="1" x14ac:dyDescent="0.15">
      <c r="T1370" s="380"/>
      <c r="U1370" s="381"/>
    </row>
    <row r="1371" spans="20:21" ht="21.75" customHeight="1" x14ac:dyDescent="0.15">
      <c r="T1371" s="380"/>
      <c r="U1371" s="381"/>
    </row>
    <row r="1372" spans="20:21" ht="21.75" customHeight="1" x14ac:dyDescent="0.15">
      <c r="T1372" s="380"/>
      <c r="U1372" s="381"/>
    </row>
    <row r="1373" spans="20:21" ht="21.75" customHeight="1" x14ac:dyDescent="0.15">
      <c r="T1373" s="380"/>
      <c r="U1373" s="381"/>
    </row>
    <row r="1374" spans="20:21" ht="21.75" customHeight="1" x14ac:dyDescent="0.15">
      <c r="T1374" s="380"/>
      <c r="U1374" s="381"/>
    </row>
    <row r="1375" spans="20:21" ht="21.75" customHeight="1" x14ac:dyDescent="0.15">
      <c r="T1375" s="380"/>
      <c r="U1375" s="381"/>
    </row>
    <row r="1376" spans="20:21" ht="21.75" customHeight="1" x14ac:dyDescent="0.15">
      <c r="T1376" s="380"/>
      <c r="U1376" s="381"/>
    </row>
    <row r="1377" spans="20:21" ht="21.75" customHeight="1" x14ac:dyDescent="0.15">
      <c r="T1377" s="380"/>
      <c r="U1377" s="381"/>
    </row>
    <row r="1378" spans="20:21" ht="21.75" customHeight="1" x14ac:dyDescent="0.15">
      <c r="T1378" s="380"/>
      <c r="U1378" s="381"/>
    </row>
    <row r="1379" spans="20:21" ht="21.75" customHeight="1" x14ac:dyDescent="0.15">
      <c r="T1379" s="380"/>
      <c r="U1379" s="381"/>
    </row>
    <row r="1380" spans="20:21" ht="21.75" customHeight="1" x14ac:dyDescent="0.15">
      <c r="T1380" s="380"/>
      <c r="U1380" s="381"/>
    </row>
    <row r="1381" spans="20:21" ht="21.75" customHeight="1" x14ac:dyDescent="0.15">
      <c r="T1381" s="380"/>
      <c r="U1381" s="381"/>
    </row>
    <row r="1382" spans="20:21" ht="21.75" customHeight="1" x14ac:dyDescent="0.15">
      <c r="T1382" s="380"/>
      <c r="U1382" s="381"/>
    </row>
    <row r="1383" spans="20:21" ht="21.75" customHeight="1" x14ac:dyDescent="0.15">
      <c r="T1383" s="380"/>
      <c r="U1383" s="381"/>
    </row>
    <row r="1384" spans="20:21" ht="21.75" customHeight="1" x14ac:dyDescent="0.15">
      <c r="T1384" s="380"/>
      <c r="U1384" s="381"/>
    </row>
    <row r="1385" spans="20:21" ht="21.75" customHeight="1" x14ac:dyDescent="0.15">
      <c r="T1385" s="380"/>
      <c r="U1385" s="381"/>
    </row>
    <row r="1386" spans="20:21" ht="21.75" customHeight="1" x14ac:dyDescent="0.15">
      <c r="T1386" s="380"/>
      <c r="U1386" s="381"/>
    </row>
    <row r="1387" spans="20:21" ht="21.75" customHeight="1" x14ac:dyDescent="0.15">
      <c r="T1387" s="380"/>
      <c r="U1387" s="381"/>
    </row>
    <row r="1388" spans="20:21" ht="21.75" customHeight="1" x14ac:dyDescent="0.15">
      <c r="T1388" s="380"/>
      <c r="U1388" s="381"/>
    </row>
    <row r="1389" spans="20:21" ht="21.75" customHeight="1" x14ac:dyDescent="0.15">
      <c r="T1389" s="380"/>
      <c r="U1389" s="381"/>
    </row>
    <row r="1390" spans="20:21" ht="21.75" customHeight="1" x14ac:dyDescent="0.15">
      <c r="T1390" s="380"/>
      <c r="U1390" s="381"/>
    </row>
    <row r="1391" spans="20:21" ht="21.75" customHeight="1" x14ac:dyDescent="0.15">
      <c r="T1391" s="380"/>
      <c r="U1391" s="381"/>
    </row>
    <row r="1392" spans="20:21" ht="21.75" customHeight="1" x14ac:dyDescent="0.15">
      <c r="T1392" s="380"/>
      <c r="U1392" s="381"/>
    </row>
    <row r="1393" spans="20:21" ht="21.75" customHeight="1" x14ac:dyDescent="0.15">
      <c r="T1393" s="380"/>
      <c r="U1393" s="381"/>
    </row>
    <row r="1394" spans="20:21" ht="21.75" customHeight="1" x14ac:dyDescent="0.15">
      <c r="T1394" s="380"/>
      <c r="U1394" s="381"/>
    </row>
    <row r="1395" spans="20:21" ht="21.75" customHeight="1" x14ac:dyDescent="0.15">
      <c r="T1395" s="380"/>
      <c r="U1395" s="381"/>
    </row>
    <row r="1396" spans="20:21" ht="21.75" customHeight="1" x14ac:dyDescent="0.15">
      <c r="T1396" s="380"/>
      <c r="U1396" s="381"/>
    </row>
    <row r="1397" spans="20:21" ht="21.75" customHeight="1" x14ac:dyDescent="0.15">
      <c r="T1397" s="380"/>
      <c r="U1397" s="381"/>
    </row>
    <row r="1398" spans="20:21" ht="21.75" customHeight="1" x14ac:dyDescent="0.15">
      <c r="T1398" s="380"/>
      <c r="U1398" s="381"/>
    </row>
    <row r="1399" spans="20:21" ht="21.75" customHeight="1" x14ac:dyDescent="0.15">
      <c r="T1399" s="380"/>
      <c r="U1399" s="381"/>
    </row>
    <row r="1400" spans="20:21" ht="21.75" customHeight="1" x14ac:dyDescent="0.15">
      <c r="T1400" s="380"/>
      <c r="U1400" s="381"/>
    </row>
    <row r="1401" spans="20:21" ht="21.75" customHeight="1" x14ac:dyDescent="0.15">
      <c r="T1401" s="380"/>
      <c r="U1401" s="381"/>
    </row>
    <row r="1402" spans="20:21" ht="21.75" customHeight="1" x14ac:dyDescent="0.15">
      <c r="T1402" s="380"/>
      <c r="U1402" s="381"/>
    </row>
    <row r="1403" spans="20:21" ht="21.75" customHeight="1" x14ac:dyDescent="0.15">
      <c r="T1403" s="380"/>
      <c r="U1403" s="381"/>
    </row>
    <row r="1404" spans="20:21" ht="21.75" customHeight="1" x14ac:dyDescent="0.15">
      <c r="T1404" s="380"/>
      <c r="U1404" s="381"/>
    </row>
    <row r="1405" spans="20:21" ht="21.75" customHeight="1" x14ac:dyDescent="0.15">
      <c r="T1405" s="380"/>
      <c r="U1405" s="381"/>
    </row>
    <row r="1406" spans="20:21" ht="21.75" customHeight="1" x14ac:dyDescent="0.15">
      <c r="T1406" s="380"/>
      <c r="U1406" s="381"/>
    </row>
    <row r="1407" spans="20:21" ht="21.75" customHeight="1" x14ac:dyDescent="0.15">
      <c r="T1407" s="380"/>
      <c r="U1407" s="381"/>
    </row>
    <row r="1408" spans="20:21" ht="21.75" customHeight="1" x14ac:dyDescent="0.15">
      <c r="T1408" s="380"/>
      <c r="U1408" s="381"/>
    </row>
    <row r="1409" spans="20:21" ht="21.75" customHeight="1" x14ac:dyDescent="0.15">
      <c r="T1409" s="380"/>
      <c r="U1409" s="381"/>
    </row>
    <row r="1410" spans="20:21" ht="21.75" customHeight="1" x14ac:dyDescent="0.15">
      <c r="T1410" s="380"/>
      <c r="U1410" s="381"/>
    </row>
    <row r="1411" spans="20:21" ht="21.75" customHeight="1" x14ac:dyDescent="0.15">
      <c r="T1411" s="380"/>
      <c r="U1411" s="381"/>
    </row>
    <row r="1412" spans="20:21" ht="21.75" customHeight="1" x14ac:dyDescent="0.15">
      <c r="T1412" s="380"/>
      <c r="U1412" s="381"/>
    </row>
    <row r="1413" spans="20:21" ht="21.75" customHeight="1" x14ac:dyDescent="0.15">
      <c r="T1413" s="380"/>
      <c r="U1413" s="381"/>
    </row>
    <row r="1414" spans="20:21" ht="21.75" customHeight="1" x14ac:dyDescent="0.15">
      <c r="T1414" s="380"/>
      <c r="U1414" s="381"/>
    </row>
    <row r="1415" spans="20:21" ht="21.75" customHeight="1" x14ac:dyDescent="0.15">
      <c r="T1415" s="380"/>
      <c r="U1415" s="381"/>
    </row>
    <row r="1416" spans="20:21" ht="21.75" customHeight="1" x14ac:dyDescent="0.15">
      <c r="T1416" s="380"/>
      <c r="U1416" s="381"/>
    </row>
    <row r="1417" spans="20:21" ht="21.75" customHeight="1" x14ac:dyDescent="0.15">
      <c r="T1417" s="380"/>
      <c r="U1417" s="381"/>
    </row>
    <row r="1418" spans="20:21" ht="21.75" customHeight="1" x14ac:dyDescent="0.15">
      <c r="T1418" s="380"/>
      <c r="U1418" s="381"/>
    </row>
    <row r="1419" spans="20:21" ht="21.75" customHeight="1" x14ac:dyDescent="0.15">
      <c r="T1419" s="380"/>
      <c r="U1419" s="381"/>
    </row>
    <row r="1420" spans="20:21" ht="21.75" customHeight="1" x14ac:dyDescent="0.15">
      <c r="T1420" s="380"/>
      <c r="U1420" s="381"/>
    </row>
    <row r="1421" spans="20:21" ht="21.75" customHeight="1" x14ac:dyDescent="0.15">
      <c r="T1421" s="380"/>
      <c r="U1421" s="381"/>
    </row>
    <row r="1422" spans="20:21" ht="21.75" customHeight="1" x14ac:dyDescent="0.15">
      <c r="T1422" s="380"/>
      <c r="U1422" s="381"/>
    </row>
    <row r="1423" spans="20:21" ht="21.75" customHeight="1" x14ac:dyDescent="0.15">
      <c r="T1423" s="380"/>
      <c r="U1423" s="381"/>
    </row>
    <row r="1424" spans="20:21" ht="21.75" customHeight="1" x14ac:dyDescent="0.15">
      <c r="T1424" s="380"/>
      <c r="U1424" s="381"/>
    </row>
    <row r="1425" spans="20:21" ht="21.75" customHeight="1" x14ac:dyDescent="0.15">
      <c r="T1425" s="380"/>
      <c r="U1425" s="381"/>
    </row>
    <row r="1426" spans="20:21" ht="21.75" customHeight="1" x14ac:dyDescent="0.15">
      <c r="T1426" s="380"/>
      <c r="U1426" s="381"/>
    </row>
    <row r="1427" spans="20:21" ht="21.75" customHeight="1" x14ac:dyDescent="0.15">
      <c r="T1427" s="380"/>
      <c r="U1427" s="381"/>
    </row>
    <row r="1428" spans="20:21" ht="21.75" customHeight="1" x14ac:dyDescent="0.15">
      <c r="T1428" s="380"/>
      <c r="U1428" s="381"/>
    </row>
    <row r="1429" spans="20:21" ht="21.75" customHeight="1" x14ac:dyDescent="0.15">
      <c r="T1429" s="380"/>
      <c r="U1429" s="381"/>
    </row>
    <row r="1430" spans="20:21" ht="21.75" customHeight="1" x14ac:dyDescent="0.15">
      <c r="T1430" s="380"/>
      <c r="U1430" s="381"/>
    </row>
    <row r="1431" spans="20:21" ht="21.75" customHeight="1" x14ac:dyDescent="0.15">
      <c r="T1431" s="380"/>
      <c r="U1431" s="381"/>
    </row>
    <row r="1432" spans="20:21" ht="21.75" customHeight="1" x14ac:dyDescent="0.15">
      <c r="T1432" s="380"/>
      <c r="U1432" s="381"/>
    </row>
    <row r="1433" spans="20:21" ht="21.75" customHeight="1" x14ac:dyDescent="0.15">
      <c r="T1433" s="380"/>
      <c r="U1433" s="381"/>
    </row>
    <row r="1434" spans="20:21" ht="21.75" customHeight="1" x14ac:dyDescent="0.15">
      <c r="T1434" s="380"/>
      <c r="U1434" s="381"/>
    </row>
    <row r="1435" spans="20:21" ht="21.75" customHeight="1" x14ac:dyDescent="0.15">
      <c r="T1435" s="380"/>
      <c r="U1435" s="381"/>
    </row>
    <row r="1436" spans="20:21" ht="21.75" customHeight="1" x14ac:dyDescent="0.15">
      <c r="T1436" s="380"/>
      <c r="U1436" s="381"/>
    </row>
    <row r="1437" spans="20:21" ht="21.75" customHeight="1" x14ac:dyDescent="0.15">
      <c r="T1437" s="380"/>
      <c r="U1437" s="381"/>
    </row>
    <row r="1438" spans="20:21" ht="21.75" customHeight="1" x14ac:dyDescent="0.15">
      <c r="T1438" s="380"/>
      <c r="U1438" s="381"/>
    </row>
    <row r="1439" spans="20:21" ht="21.75" customHeight="1" x14ac:dyDescent="0.15">
      <c r="T1439" s="380"/>
      <c r="U1439" s="381"/>
    </row>
    <row r="1440" spans="20:21" ht="21.75" customHeight="1" x14ac:dyDescent="0.15">
      <c r="T1440" s="380"/>
      <c r="U1440" s="381"/>
    </row>
    <row r="1441" spans="20:21" ht="21.75" customHeight="1" x14ac:dyDescent="0.15">
      <c r="T1441" s="380"/>
      <c r="U1441" s="381"/>
    </row>
    <row r="1442" spans="20:21" ht="21.75" customHeight="1" x14ac:dyDescent="0.15">
      <c r="T1442" s="380"/>
      <c r="U1442" s="381"/>
    </row>
    <row r="1443" spans="20:21" ht="21.75" customHeight="1" x14ac:dyDescent="0.15">
      <c r="T1443" s="380"/>
      <c r="U1443" s="381"/>
    </row>
    <row r="1444" spans="20:21" ht="21.75" customHeight="1" x14ac:dyDescent="0.15">
      <c r="T1444" s="380"/>
      <c r="U1444" s="381"/>
    </row>
    <row r="1445" spans="20:21" ht="21.75" customHeight="1" x14ac:dyDescent="0.15">
      <c r="T1445" s="380"/>
      <c r="U1445" s="381"/>
    </row>
    <row r="1446" spans="20:21" ht="21.75" customHeight="1" x14ac:dyDescent="0.15">
      <c r="T1446" s="380"/>
      <c r="U1446" s="381"/>
    </row>
    <row r="1447" spans="20:21" ht="21.75" customHeight="1" x14ac:dyDescent="0.15">
      <c r="T1447" s="380"/>
      <c r="U1447" s="381"/>
    </row>
    <row r="1448" spans="20:21" ht="21.75" customHeight="1" x14ac:dyDescent="0.15">
      <c r="T1448" s="380"/>
      <c r="U1448" s="381"/>
    </row>
    <row r="1449" spans="20:21" ht="21.75" customHeight="1" x14ac:dyDescent="0.15">
      <c r="T1449" s="380"/>
      <c r="U1449" s="381"/>
    </row>
    <row r="1450" spans="20:21" ht="21.75" customHeight="1" x14ac:dyDescent="0.15">
      <c r="T1450" s="380"/>
      <c r="U1450" s="381"/>
    </row>
    <row r="1451" spans="20:21" ht="21.75" customHeight="1" x14ac:dyDescent="0.15">
      <c r="T1451" s="380"/>
      <c r="U1451" s="381"/>
    </row>
    <row r="1452" spans="20:21" ht="21.75" customHeight="1" x14ac:dyDescent="0.15">
      <c r="T1452" s="380"/>
      <c r="U1452" s="381"/>
    </row>
    <row r="1453" spans="20:21" ht="21.75" customHeight="1" x14ac:dyDescent="0.15">
      <c r="T1453" s="380"/>
      <c r="U1453" s="381"/>
    </row>
    <row r="1454" spans="20:21" ht="21.75" customHeight="1" x14ac:dyDescent="0.15">
      <c r="T1454" s="380"/>
      <c r="U1454" s="381"/>
    </row>
    <row r="1455" spans="20:21" ht="21.75" customHeight="1" x14ac:dyDescent="0.15">
      <c r="T1455" s="380"/>
      <c r="U1455" s="381"/>
    </row>
    <row r="1456" spans="20:21" ht="21.75" customHeight="1" x14ac:dyDescent="0.15">
      <c r="T1456" s="380"/>
      <c r="U1456" s="381"/>
    </row>
    <row r="1457" spans="20:21" ht="21.75" customHeight="1" x14ac:dyDescent="0.15">
      <c r="T1457" s="380"/>
      <c r="U1457" s="381"/>
    </row>
    <row r="1458" spans="20:21" ht="21.75" customHeight="1" x14ac:dyDescent="0.15">
      <c r="T1458" s="380"/>
      <c r="U1458" s="381"/>
    </row>
    <row r="1459" spans="20:21" ht="21.75" customHeight="1" x14ac:dyDescent="0.15">
      <c r="T1459" s="380"/>
      <c r="U1459" s="381"/>
    </row>
    <row r="1460" spans="20:21" ht="21.75" customHeight="1" x14ac:dyDescent="0.15">
      <c r="T1460" s="380"/>
      <c r="U1460" s="381"/>
    </row>
    <row r="1461" spans="20:21" ht="21.75" customHeight="1" x14ac:dyDescent="0.15">
      <c r="T1461" s="380"/>
      <c r="U1461" s="381"/>
    </row>
    <row r="1462" spans="20:21" ht="21.75" customHeight="1" x14ac:dyDescent="0.15">
      <c r="T1462" s="380"/>
      <c r="U1462" s="381"/>
    </row>
    <row r="1463" spans="20:21" ht="21.75" customHeight="1" x14ac:dyDescent="0.15">
      <c r="T1463" s="380"/>
      <c r="U1463" s="381"/>
    </row>
    <row r="1464" spans="20:21" ht="21.75" customHeight="1" x14ac:dyDescent="0.15">
      <c r="T1464" s="380"/>
      <c r="U1464" s="381"/>
    </row>
    <row r="1465" spans="20:21" ht="21.75" customHeight="1" x14ac:dyDescent="0.15">
      <c r="T1465" s="380"/>
      <c r="U1465" s="381"/>
    </row>
    <row r="1466" spans="20:21" ht="21.75" customHeight="1" x14ac:dyDescent="0.15">
      <c r="T1466" s="380"/>
      <c r="U1466" s="381"/>
    </row>
    <row r="1467" spans="20:21" ht="21.75" customHeight="1" x14ac:dyDescent="0.15">
      <c r="T1467" s="380"/>
      <c r="U1467" s="381"/>
    </row>
    <row r="1468" spans="20:21" ht="21.75" customHeight="1" x14ac:dyDescent="0.15">
      <c r="T1468" s="380"/>
      <c r="U1468" s="381"/>
    </row>
    <row r="1469" spans="20:21" ht="21.75" customHeight="1" x14ac:dyDescent="0.15">
      <c r="T1469" s="380"/>
      <c r="U1469" s="381"/>
    </row>
    <row r="1470" spans="20:21" ht="21.75" customHeight="1" x14ac:dyDescent="0.15">
      <c r="T1470" s="380"/>
      <c r="U1470" s="381"/>
    </row>
    <row r="1471" spans="20:21" ht="21.75" customHeight="1" x14ac:dyDescent="0.15">
      <c r="T1471" s="380"/>
      <c r="U1471" s="381"/>
    </row>
    <row r="1472" spans="20:21" ht="21.75" customHeight="1" x14ac:dyDescent="0.15">
      <c r="T1472" s="380"/>
      <c r="U1472" s="381"/>
    </row>
    <row r="1473" spans="20:21" ht="21.75" customHeight="1" x14ac:dyDescent="0.15">
      <c r="T1473" s="380"/>
      <c r="U1473" s="381"/>
    </row>
    <row r="1474" spans="20:21" ht="21.75" customHeight="1" x14ac:dyDescent="0.15">
      <c r="T1474" s="380"/>
      <c r="U1474" s="381"/>
    </row>
    <row r="1475" spans="20:21" ht="21.75" customHeight="1" x14ac:dyDescent="0.15">
      <c r="T1475" s="380"/>
      <c r="U1475" s="381"/>
    </row>
    <row r="1476" spans="20:21" ht="21.75" customHeight="1" x14ac:dyDescent="0.15">
      <c r="T1476" s="380"/>
      <c r="U1476" s="381"/>
    </row>
    <row r="1477" spans="20:21" ht="21.75" customHeight="1" x14ac:dyDescent="0.15">
      <c r="T1477" s="380"/>
      <c r="U1477" s="381"/>
    </row>
    <row r="1478" spans="20:21" ht="21.75" customHeight="1" x14ac:dyDescent="0.15">
      <c r="T1478" s="380"/>
      <c r="U1478" s="381"/>
    </row>
    <row r="1479" spans="20:21" ht="21.75" customHeight="1" x14ac:dyDescent="0.15">
      <c r="T1479" s="380"/>
      <c r="U1479" s="381"/>
    </row>
    <row r="1480" spans="20:21" ht="21.75" customHeight="1" x14ac:dyDescent="0.15">
      <c r="T1480" s="380"/>
      <c r="U1480" s="381"/>
    </row>
  </sheetData>
  <autoFilter ref="B6:AA654"/>
  <mergeCells count="12">
    <mergeCell ref="B654:F654"/>
    <mergeCell ref="B655:F655"/>
    <mergeCell ref="N942:N944"/>
    <mergeCell ref="B1:S1"/>
    <mergeCell ref="R3:S3"/>
    <mergeCell ref="B4:B6"/>
    <mergeCell ref="F4:I5"/>
    <mergeCell ref="J4:M5"/>
    <mergeCell ref="N4:N6"/>
    <mergeCell ref="S4:S6"/>
    <mergeCell ref="Q5:R5"/>
    <mergeCell ref="C4:E5"/>
  </mergeCells>
  <phoneticPr fontId="3" type="noConversion"/>
  <conditionalFormatting sqref="M665:M674 M660:M662">
    <cfRule type="cellIs" dxfId="31" priority="822" stopIfTrue="1" operator="greaterThan">
      <formula>H660</formula>
    </cfRule>
  </conditionalFormatting>
  <conditionalFormatting sqref="I49:I50">
    <cfRule type="cellIs" dxfId="30" priority="823" stopIfTrue="1" operator="greaterThan">
      <formula>#REF!</formula>
    </cfRule>
  </conditionalFormatting>
  <conditionalFormatting sqref="J51:J52">
    <cfRule type="expression" priority="824" stopIfTrue="1">
      <formula>ISERROR(M654:M3123)</formula>
    </cfRule>
  </conditionalFormatting>
  <conditionalFormatting sqref="J60:J61">
    <cfRule type="expression" priority="825" stopIfTrue="1">
      <formula>ISERROR(M659:M3129)</formula>
    </cfRule>
  </conditionalFormatting>
  <conditionalFormatting sqref="J18:J20">
    <cfRule type="expression" priority="828" stopIfTrue="1">
      <formula>ISERROR(M656:M3095)</formula>
    </cfRule>
  </conditionalFormatting>
  <conditionalFormatting sqref="J59">
    <cfRule type="expression" priority="831" stopIfTrue="1">
      <formula>ISERROR(M658:M3128)</formula>
    </cfRule>
  </conditionalFormatting>
  <conditionalFormatting sqref="J15:J17">
    <cfRule type="expression" priority="839" stopIfTrue="1">
      <formula>ISERROR(M654:M3093)</formula>
    </cfRule>
  </conditionalFormatting>
  <conditionalFormatting sqref="G39">
    <cfRule type="expression" priority="842" stopIfTrue="1">
      <formula>ISERROR(#REF!)</formula>
    </cfRule>
  </conditionalFormatting>
  <conditionalFormatting sqref="H51:I52">
    <cfRule type="expression" priority="843" stopIfTrue="1">
      <formula>ISERROR(J654:J3123)</formula>
    </cfRule>
  </conditionalFormatting>
  <conditionalFormatting sqref="G51:G52 G47">
    <cfRule type="expression" priority="844" stopIfTrue="1">
      <formula>ISERROR(#REF!)</formula>
    </cfRule>
  </conditionalFormatting>
  <conditionalFormatting sqref="H59:I61">
    <cfRule type="expression" priority="845" stopIfTrue="1">
      <formula>ISERROR(J658:J3128)</formula>
    </cfRule>
  </conditionalFormatting>
  <conditionalFormatting sqref="G59:G61">
    <cfRule type="expression" priority="846" stopIfTrue="1">
      <formula>ISERROR(#REF!)</formula>
    </cfRule>
  </conditionalFormatting>
  <conditionalFormatting sqref="G37 G31">
    <cfRule type="expression" priority="847" stopIfTrue="1">
      <formula>ISERROR(#REF!)</formula>
    </cfRule>
  </conditionalFormatting>
  <conditionalFormatting sqref="G41">
    <cfRule type="expression" priority="848" stopIfTrue="1">
      <formula>ISERROR(#REF!)</formula>
    </cfRule>
  </conditionalFormatting>
  <conditionalFormatting sqref="G32:G33">
    <cfRule type="expression" priority="851" stopIfTrue="1">
      <formula>ISERROR(#REF!)</formula>
    </cfRule>
  </conditionalFormatting>
  <conditionalFormatting sqref="G58">
    <cfRule type="expression" priority="853" stopIfTrue="1">
      <formula>ISERROR(#REF!)</formula>
    </cfRule>
  </conditionalFormatting>
  <conditionalFormatting sqref="H18:I20">
    <cfRule type="expression" priority="854" stopIfTrue="1">
      <formula>ISERROR(J656:J3095)</formula>
    </cfRule>
  </conditionalFormatting>
  <conditionalFormatting sqref="G18:G20">
    <cfRule type="expression" priority="855" stopIfTrue="1">
      <formula>ISERROR(#REF!)</formula>
    </cfRule>
  </conditionalFormatting>
  <conditionalFormatting sqref="G25">
    <cfRule type="expression" priority="856" stopIfTrue="1">
      <formula>ISERROR(#REF!)</formula>
    </cfRule>
  </conditionalFormatting>
  <conditionalFormatting sqref="G24">
    <cfRule type="expression" priority="858" stopIfTrue="1">
      <formula>ISERROR(#REF!)</formula>
    </cfRule>
  </conditionalFormatting>
  <conditionalFormatting sqref="G26:G30">
    <cfRule type="expression" priority="859" stopIfTrue="1">
      <formula>ISERROR(#REF!)</formula>
    </cfRule>
  </conditionalFormatting>
  <conditionalFormatting sqref="G35:G36">
    <cfRule type="expression" priority="861" stopIfTrue="1">
      <formula>ISERROR(#REF!)</formula>
    </cfRule>
  </conditionalFormatting>
  <conditionalFormatting sqref="G48">
    <cfRule type="expression" priority="863" stopIfTrue="1">
      <formula>ISERROR(#REF!)</formula>
    </cfRule>
  </conditionalFormatting>
  <conditionalFormatting sqref="H56:I57 F56:F57">
    <cfRule type="expression" priority="864" stopIfTrue="1">
      <formula>ISERROR(H656:H3126)</formula>
    </cfRule>
  </conditionalFormatting>
  <conditionalFormatting sqref="G53:G57 G43">
    <cfRule type="expression" priority="865" stopIfTrue="1">
      <formula>ISERROR(#REF!)</formula>
    </cfRule>
  </conditionalFormatting>
  <conditionalFormatting sqref="G46">
    <cfRule type="expression" priority="867" stopIfTrue="1">
      <formula>ISERROR(#REF!)</formula>
    </cfRule>
  </conditionalFormatting>
  <conditionalFormatting sqref="G44">
    <cfRule type="expression" priority="868" stopIfTrue="1">
      <formula>ISERROR(#REF!)</formula>
    </cfRule>
  </conditionalFormatting>
  <conditionalFormatting sqref="G66">
    <cfRule type="expression" priority="870" stopIfTrue="1">
      <formula>ISERROR(#REF!)</formula>
    </cfRule>
  </conditionalFormatting>
  <conditionalFormatting sqref="G67:G114 G447 G650:G653">
    <cfRule type="expression" priority="871" stopIfTrue="1">
      <formula>ISERROR(#REF!)</formula>
    </cfRule>
  </conditionalFormatting>
  <conditionalFormatting sqref="G10">
    <cfRule type="expression" priority="876" stopIfTrue="1">
      <formula>ISERROR(#REF!)</formula>
    </cfRule>
  </conditionalFormatting>
  <conditionalFormatting sqref="G11:G14">
    <cfRule type="expression" priority="877" stopIfTrue="1">
      <formula>ISERROR(#REF!)</formula>
    </cfRule>
  </conditionalFormatting>
  <conditionalFormatting sqref="G22">
    <cfRule type="expression" priority="879" stopIfTrue="1">
      <formula>ISERROR(#REF!)</formula>
    </cfRule>
  </conditionalFormatting>
  <conditionalFormatting sqref="G23">
    <cfRule type="expression" priority="880" stopIfTrue="1">
      <formula>ISERROR(#REF!)</formula>
    </cfRule>
  </conditionalFormatting>
  <conditionalFormatting sqref="H15:I17">
    <cfRule type="expression" priority="882" stopIfTrue="1">
      <formula>ISERROR(J654:J3093)</formula>
    </cfRule>
  </conditionalFormatting>
  <conditionalFormatting sqref="G15:G17">
    <cfRule type="expression" priority="883" stopIfTrue="1">
      <formula>ISERROR(#REF!)</formula>
    </cfRule>
  </conditionalFormatting>
  <conditionalFormatting sqref="G7:G8">
    <cfRule type="expression" priority="886" stopIfTrue="1">
      <formula>ISERROR(#REF!)</formula>
    </cfRule>
  </conditionalFormatting>
  <conditionalFormatting sqref="J56:J57">
    <cfRule type="expression" priority="888" stopIfTrue="1">
      <formula>ISERROR(M656:M3126)</formula>
    </cfRule>
  </conditionalFormatting>
  <conditionalFormatting sqref="J30">
    <cfRule type="expression" priority="899" stopIfTrue="1">
      <formula>ISERROR(M654:M3104)</formula>
    </cfRule>
  </conditionalFormatting>
  <conditionalFormatting sqref="H30:I30 F30">
    <cfRule type="expression" priority="915" stopIfTrue="1">
      <formula>ISERROR(H654:H3104)</formula>
    </cfRule>
  </conditionalFormatting>
  <conditionalFormatting sqref="J80:J103">
    <cfRule type="expression" priority="927" stopIfTrue="1">
      <formula>ISERROR(M664:M3147)</formula>
    </cfRule>
  </conditionalFormatting>
  <conditionalFormatting sqref="H80:I103 F80:F103">
    <cfRule type="expression" priority="928" stopIfTrue="1">
      <formula>ISERROR(H664:H3147)</formula>
    </cfRule>
  </conditionalFormatting>
  <conditionalFormatting sqref="F51:F52">
    <cfRule type="expression" priority="782" stopIfTrue="1">
      <formula>ISERROR(H654:H3123)</formula>
    </cfRule>
  </conditionalFormatting>
  <conditionalFormatting sqref="F59:F61">
    <cfRule type="expression" priority="783" stopIfTrue="1">
      <formula>ISERROR(H658:H3128)</formula>
    </cfRule>
  </conditionalFormatting>
  <conditionalFormatting sqref="F18:F20">
    <cfRule type="expression" priority="785" stopIfTrue="1">
      <formula>ISERROR(H656:H3095)</formula>
    </cfRule>
  </conditionalFormatting>
  <conditionalFormatting sqref="F15:F17">
    <cfRule type="expression" priority="794" stopIfTrue="1">
      <formula>ISERROR(H654:H3093)</formula>
    </cfRule>
  </conditionalFormatting>
  <conditionalFormatting sqref="H53:I55 F53:F55">
    <cfRule type="expression" priority="7519" stopIfTrue="1">
      <formula>ISERROR(H654:H3124)</formula>
    </cfRule>
  </conditionalFormatting>
  <conditionalFormatting sqref="J53:J55">
    <cfRule type="expression" priority="7521" stopIfTrue="1">
      <formula>ISERROR(M654:M3124)</formula>
    </cfRule>
  </conditionalFormatting>
  <conditionalFormatting sqref="J72:J79">
    <cfRule type="expression" priority="7553" stopIfTrue="1">
      <formula>ISERROR(M657:M3140)</formula>
    </cfRule>
  </conditionalFormatting>
  <conditionalFormatting sqref="H72:I79 F72:F79">
    <cfRule type="expression" priority="7555" stopIfTrue="1">
      <formula>ISERROR(H657:H3140)</formula>
    </cfRule>
  </conditionalFormatting>
  <conditionalFormatting sqref="J104:J108">
    <cfRule type="expression" priority="7574" stopIfTrue="1">
      <formula>ISERROR(M654:M3137)</formula>
    </cfRule>
  </conditionalFormatting>
  <conditionalFormatting sqref="H104:I108 F104:F108">
    <cfRule type="expression" priority="7577" stopIfTrue="1">
      <formula>ISERROR(H654:H3137)</formula>
    </cfRule>
  </conditionalFormatting>
  <conditionalFormatting sqref="J58">
    <cfRule type="expression" priority="7588" stopIfTrue="1">
      <formula>ISERROR(M654:M3104)</formula>
    </cfRule>
  </conditionalFormatting>
  <conditionalFormatting sqref="J39">
    <cfRule type="expression" priority="7589" stopIfTrue="1">
      <formula>ISERROR(M654:M3111)</formula>
    </cfRule>
  </conditionalFormatting>
  <conditionalFormatting sqref="J24">
    <cfRule type="expression" priority="7590" stopIfTrue="1">
      <formula>ISERROR(M654:M3101)</formula>
    </cfRule>
  </conditionalFormatting>
  <conditionalFormatting sqref="J35:J36">
    <cfRule type="expression" priority="7591" stopIfTrue="1">
      <formula>ISERROR(M654:M3108)</formula>
    </cfRule>
  </conditionalFormatting>
  <conditionalFormatting sqref="J48">
    <cfRule type="expression" priority="7592" stopIfTrue="1">
      <formula>ISERROR(M654:M3122)</formula>
    </cfRule>
  </conditionalFormatting>
  <conditionalFormatting sqref="J43">
    <cfRule type="expression" priority="7593" stopIfTrue="1">
      <formula>ISERROR(M654:M3116)</formula>
    </cfRule>
  </conditionalFormatting>
  <conditionalFormatting sqref="J46">
    <cfRule type="expression" priority="7594" stopIfTrue="1">
      <formula>ISERROR(M654:M3119)</formula>
    </cfRule>
  </conditionalFormatting>
  <conditionalFormatting sqref="J10">
    <cfRule type="expression" priority="7597" stopIfTrue="1">
      <formula>ISERROR(M654:M3088)</formula>
    </cfRule>
  </conditionalFormatting>
  <conditionalFormatting sqref="J22">
    <cfRule type="expression" priority="7598" stopIfTrue="1">
      <formula>ISERROR(M654:M3099)</formula>
    </cfRule>
  </conditionalFormatting>
  <conditionalFormatting sqref="H39:I39 F39">
    <cfRule type="expression" priority="7599" stopIfTrue="1">
      <formula>ISERROR(H654:H3111)</formula>
    </cfRule>
  </conditionalFormatting>
  <conditionalFormatting sqref="H58:I58 F58">
    <cfRule type="expression" priority="7600" stopIfTrue="1">
      <formula>ISERROR(H654:H3104)</formula>
    </cfRule>
  </conditionalFormatting>
  <conditionalFormatting sqref="H24:I24 F24">
    <cfRule type="expression" priority="7601" stopIfTrue="1">
      <formula>ISERROR(H654:H3101)</formula>
    </cfRule>
  </conditionalFormatting>
  <conditionalFormatting sqref="H35:I36 F35:F36">
    <cfRule type="expression" priority="7602" stopIfTrue="1">
      <formula>ISERROR(H654:H3108)</formula>
    </cfRule>
  </conditionalFormatting>
  <conditionalFormatting sqref="H48:I48 F48">
    <cfRule type="expression" priority="7603" stopIfTrue="1">
      <formula>ISERROR(H654:H3122)</formula>
    </cfRule>
  </conditionalFormatting>
  <conditionalFormatting sqref="H46:I46 F46">
    <cfRule type="expression" priority="7605" stopIfTrue="1">
      <formula>ISERROR(H654:H3119)</formula>
    </cfRule>
  </conditionalFormatting>
  <conditionalFormatting sqref="H10:I10 F10">
    <cfRule type="expression" priority="7608" stopIfTrue="1">
      <formula>ISERROR(H654:H3088)</formula>
    </cfRule>
  </conditionalFormatting>
  <conditionalFormatting sqref="H22:I22 F22">
    <cfRule type="expression" priority="7609" stopIfTrue="1">
      <formula>ISERROR(H654:H3099)</formula>
    </cfRule>
  </conditionalFormatting>
  <conditionalFormatting sqref="J31">
    <cfRule type="expression" priority="7610" stopIfTrue="1">
      <formula>ISERROR(M654:M3104)</formula>
    </cfRule>
  </conditionalFormatting>
  <conditionalFormatting sqref="H31:I31 F31">
    <cfRule type="expression" priority="7611" stopIfTrue="1">
      <formula>ISERROR(H654:H3104)</formula>
    </cfRule>
  </conditionalFormatting>
  <conditionalFormatting sqref="H43:I43 F43">
    <cfRule type="expression" priority="7612" stopIfTrue="1">
      <formula>ISERROR(H654:H3116)</formula>
    </cfRule>
  </conditionalFormatting>
  <conditionalFormatting sqref="J25">
    <cfRule type="expression" priority="7613" stopIfTrue="1">
      <formula>ISERROR(M654:M3101)</formula>
    </cfRule>
  </conditionalFormatting>
  <conditionalFormatting sqref="H25:I25 F25">
    <cfRule type="expression" priority="7614" stopIfTrue="1">
      <formula>ISERROR(H654:H3101)</formula>
    </cfRule>
  </conditionalFormatting>
  <conditionalFormatting sqref="J47">
    <cfRule type="expression" priority="7615" stopIfTrue="1">
      <formula>ISERROR(M654:M3120)</formula>
    </cfRule>
  </conditionalFormatting>
  <conditionalFormatting sqref="J37">
    <cfRule type="expression" priority="7616" stopIfTrue="1">
      <formula>ISERROR(M654:M3109)</formula>
    </cfRule>
  </conditionalFormatting>
  <conditionalFormatting sqref="J41">
    <cfRule type="expression" priority="7617" stopIfTrue="1">
      <formula>ISERROR(M654:M3114)</formula>
    </cfRule>
  </conditionalFormatting>
  <conditionalFormatting sqref="J32">
    <cfRule type="expression" priority="7618" stopIfTrue="1">
      <formula>ISERROR(M654:M3105)</formula>
    </cfRule>
  </conditionalFormatting>
  <conditionalFormatting sqref="J33">
    <cfRule type="expression" priority="7619" stopIfTrue="1">
      <formula>ISERROR(M654:M3106)</formula>
    </cfRule>
  </conditionalFormatting>
  <conditionalFormatting sqref="J26">
    <cfRule type="expression" priority="7620" stopIfTrue="1">
      <formula>ISERROR(M654:M3102)</formula>
    </cfRule>
  </conditionalFormatting>
  <conditionalFormatting sqref="J27">
    <cfRule type="expression" priority="7621" stopIfTrue="1">
      <formula>ISERROR(M654:M3103)</formula>
    </cfRule>
  </conditionalFormatting>
  <conditionalFormatting sqref="J44">
    <cfRule type="expression" priority="7622" stopIfTrue="1">
      <formula>ISERROR(M654:M3117)</formula>
    </cfRule>
  </conditionalFormatting>
  <conditionalFormatting sqref="J11">
    <cfRule type="expression" priority="7623" stopIfTrue="1">
      <formula>ISERROR(M654:M3089)</formula>
    </cfRule>
  </conditionalFormatting>
  <conditionalFormatting sqref="J12">
    <cfRule type="expression" priority="7624" stopIfTrue="1">
      <formula>ISERROR(M654:M3090)</formula>
    </cfRule>
  </conditionalFormatting>
  <conditionalFormatting sqref="J13">
    <cfRule type="expression" priority="7625" stopIfTrue="1">
      <formula>ISERROR(M654:M3091)</formula>
    </cfRule>
  </conditionalFormatting>
  <conditionalFormatting sqref="J14">
    <cfRule type="expression" priority="7626" stopIfTrue="1">
      <formula>ISERROR(M654:M3092)</formula>
    </cfRule>
  </conditionalFormatting>
  <conditionalFormatting sqref="J23">
    <cfRule type="expression" priority="7627" stopIfTrue="1">
      <formula>ISERROR(M654:M3100)</formula>
    </cfRule>
  </conditionalFormatting>
  <conditionalFormatting sqref="H47:I47 F47">
    <cfRule type="expression" priority="7628" stopIfTrue="1">
      <formula>ISERROR(H654:H3120)</formula>
    </cfRule>
  </conditionalFormatting>
  <conditionalFormatting sqref="H37:I37 F37">
    <cfRule type="expression" priority="7629" stopIfTrue="1">
      <formula>ISERROR(H654:H3109)</formula>
    </cfRule>
  </conditionalFormatting>
  <conditionalFormatting sqref="H41:I41 F41">
    <cfRule type="expression" priority="7630" stopIfTrue="1">
      <formula>ISERROR(H654:H3114)</formula>
    </cfRule>
  </conditionalFormatting>
  <conditionalFormatting sqref="H32:I32 F32">
    <cfRule type="expression" priority="7631" stopIfTrue="1">
      <formula>ISERROR(H654:H3105)</formula>
    </cfRule>
  </conditionalFormatting>
  <conditionalFormatting sqref="H33:I33 F33">
    <cfRule type="expression" priority="7632" stopIfTrue="1">
      <formula>ISERROR(H654:H3106)</formula>
    </cfRule>
  </conditionalFormatting>
  <conditionalFormatting sqref="H26:I26 F26">
    <cfRule type="expression" priority="7633" stopIfTrue="1">
      <formula>ISERROR(H654:H3102)</formula>
    </cfRule>
  </conditionalFormatting>
  <conditionalFormatting sqref="H27:I27 F27">
    <cfRule type="expression" priority="7634" stopIfTrue="1">
      <formula>ISERROR(H654:H3103)</formula>
    </cfRule>
  </conditionalFormatting>
  <conditionalFormatting sqref="H44:I44 F44">
    <cfRule type="expression" priority="7636" stopIfTrue="1">
      <formula>ISERROR(H654:H3117)</formula>
    </cfRule>
  </conditionalFormatting>
  <conditionalFormatting sqref="H11:I11 F11">
    <cfRule type="expression" priority="7638" stopIfTrue="1">
      <formula>ISERROR(H654:H3089)</formula>
    </cfRule>
  </conditionalFormatting>
  <conditionalFormatting sqref="H12:I12 F12">
    <cfRule type="expression" priority="7639" stopIfTrue="1">
      <formula>ISERROR(H654:H3090)</formula>
    </cfRule>
  </conditionalFormatting>
  <conditionalFormatting sqref="H13:I13 F13">
    <cfRule type="expression" priority="7640" stopIfTrue="1">
      <formula>ISERROR(H654:H3091)</formula>
    </cfRule>
  </conditionalFormatting>
  <conditionalFormatting sqref="H14:I14 F14">
    <cfRule type="expression" priority="7641" stopIfTrue="1">
      <formula>ISERROR(H654:H3092)</formula>
    </cfRule>
  </conditionalFormatting>
  <conditionalFormatting sqref="H23:I23 F23">
    <cfRule type="expression" priority="7642" stopIfTrue="1">
      <formula>ISERROR(H654:H3100)</formula>
    </cfRule>
  </conditionalFormatting>
  <conditionalFormatting sqref="J66">
    <cfRule type="expression" priority="7643" stopIfTrue="1">
      <formula>ISERROR(M654:M3135)</formula>
    </cfRule>
  </conditionalFormatting>
  <conditionalFormatting sqref="H66:I66 F66">
    <cfRule type="expression" priority="7644" stopIfTrue="1">
      <formula>ISERROR(H654:H3135)</formula>
    </cfRule>
  </conditionalFormatting>
  <conditionalFormatting sqref="J28">
    <cfRule type="expression" priority="7673" stopIfTrue="1">
      <formula>ISERROR(M654:M3103)</formula>
    </cfRule>
  </conditionalFormatting>
  <conditionalFormatting sqref="J29">
    <cfRule type="expression" priority="7674" stopIfTrue="1">
      <formula>ISERROR(M654:M3104)</formula>
    </cfRule>
  </conditionalFormatting>
  <conditionalFormatting sqref="H28:I28 F28">
    <cfRule type="expression" priority="7675" stopIfTrue="1">
      <formula>ISERROR(H654:H3103)</formula>
    </cfRule>
  </conditionalFormatting>
  <conditionalFormatting sqref="H29:I29 F29">
    <cfRule type="expression" priority="7676" stopIfTrue="1">
      <formula>ISERROR(H654:H3104)</formula>
    </cfRule>
  </conditionalFormatting>
  <conditionalFormatting sqref="J67">
    <cfRule type="expression" priority="7680" stopIfTrue="1">
      <formula>ISERROR(M654:M3136)</formula>
    </cfRule>
  </conditionalFormatting>
  <conditionalFormatting sqref="J68:J71">
    <cfRule type="expression" priority="7681" stopIfTrue="1">
      <formula>ISERROR(M654:M3137)</formula>
    </cfRule>
  </conditionalFormatting>
  <conditionalFormatting sqref="H67:I67 F67">
    <cfRule type="expression" priority="7682" stopIfTrue="1">
      <formula>ISERROR(H654:H3136)</formula>
    </cfRule>
  </conditionalFormatting>
  <conditionalFormatting sqref="H68:I71 F68:F71">
    <cfRule type="expression" priority="7683" stopIfTrue="1">
      <formula>ISERROR(H654:H3137)</formula>
    </cfRule>
  </conditionalFormatting>
  <conditionalFormatting sqref="J109:J114">
    <cfRule type="expression" priority="9207" stopIfTrue="1">
      <formula>ISERROR(M658:M3141)</formula>
    </cfRule>
  </conditionalFormatting>
  <conditionalFormatting sqref="H109:I114 F109:F114">
    <cfRule type="expression" priority="9209" stopIfTrue="1">
      <formula>ISERROR(H658:H3141)</formula>
    </cfRule>
  </conditionalFormatting>
  <conditionalFormatting sqref="I157">
    <cfRule type="cellIs" dxfId="29" priority="716" stopIfTrue="1" operator="greaterThan">
      <formula>#REF!</formula>
    </cfRule>
  </conditionalFormatting>
  <conditionalFormatting sqref="G144">
    <cfRule type="expression" priority="718" stopIfTrue="1">
      <formula>ISERROR(#REF!)</formula>
    </cfRule>
  </conditionalFormatting>
  <conditionalFormatting sqref="G158 G155">
    <cfRule type="expression" priority="720" stopIfTrue="1">
      <formula>ISERROR(#REF!)</formula>
    </cfRule>
  </conditionalFormatting>
  <conditionalFormatting sqref="G165:G167">
    <cfRule type="expression" priority="722" stopIfTrue="1">
      <formula>ISERROR(#REF!)</formula>
    </cfRule>
  </conditionalFormatting>
  <conditionalFormatting sqref="G142 G137">
    <cfRule type="expression" priority="723" stopIfTrue="1">
      <formula>ISERROR(#REF!)</formula>
    </cfRule>
  </conditionalFormatting>
  <conditionalFormatting sqref="G146">
    <cfRule type="expression" priority="724" stopIfTrue="1">
      <formula>ISERROR(#REF!)</formula>
    </cfRule>
  </conditionalFormatting>
  <conditionalFormatting sqref="G138:G139">
    <cfRule type="expression" priority="725" stopIfTrue="1">
      <formula>ISERROR(#REF!)</formula>
    </cfRule>
  </conditionalFormatting>
  <conditionalFormatting sqref="G163:G164">
    <cfRule type="expression" priority="727" stopIfTrue="1">
      <formula>ISERROR(#REF!)</formula>
    </cfRule>
  </conditionalFormatting>
  <conditionalFormatting sqref="G127:G129">
    <cfRule type="expression" priority="729" stopIfTrue="1">
      <formula>ISERROR(#REF!)</formula>
    </cfRule>
  </conditionalFormatting>
  <conditionalFormatting sqref="G134">
    <cfRule type="expression" priority="730" stopIfTrue="1">
      <formula>ISERROR(#REF!)</formula>
    </cfRule>
  </conditionalFormatting>
  <conditionalFormatting sqref="G133">
    <cfRule type="expression" priority="732" stopIfTrue="1">
      <formula>ISERROR(#REF!)</formula>
    </cfRule>
  </conditionalFormatting>
  <conditionalFormatting sqref="G135:G136">
    <cfRule type="expression" priority="733" stopIfTrue="1">
      <formula>ISERROR(#REF!)</formula>
    </cfRule>
  </conditionalFormatting>
  <conditionalFormatting sqref="G141">
    <cfRule type="expression" priority="735" stopIfTrue="1">
      <formula>ISERROR(#REF!)</formula>
    </cfRule>
  </conditionalFormatting>
  <conditionalFormatting sqref="G156">
    <cfRule type="expression" priority="737" stopIfTrue="1">
      <formula>ISERROR(#REF!)</formula>
    </cfRule>
  </conditionalFormatting>
  <conditionalFormatting sqref="G159:G162 G148">
    <cfRule type="expression" priority="739" stopIfTrue="1">
      <formula>ISERROR(#REF!)</formula>
    </cfRule>
  </conditionalFormatting>
  <conditionalFormatting sqref="G151:G154">
    <cfRule type="expression" priority="740" stopIfTrue="1">
      <formula>ISERROR(#REF!)</formula>
    </cfRule>
  </conditionalFormatting>
  <conditionalFormatting sqref="G149">
    <cfRule type="expression" priority="741" stopIfTrue="1">
      <formula>ISERROR(#REF!)</formula>
    </cfRule>
  </conditionalFormatting>
  <conditionalFormatting sqref="G171">
    <cfRule type="expression" priority="742" stopIfTrue="1">
      <formula>ISERROR(#REF!)</formula>
    </cfRule>
  </conditionalFormatting>
  <conditionalFormatting sqref="G172:G243">
    <cfRule type="expression" priority="743" stopIfTrue="1">
      <formula>ISERROR(#REF!)</formula>
    </cfRule>
  </conditionalFormatting>
  <conditionalFormatting sqref="G245:G246">
    <cfRule type="expression" priority="744" stopIfTrue="1">
      <formula>ISERROR(#REF!)</formula>
    </cfRule>
  </conditionalFormatting>
  <conditionalFormatting sqref="G119">
    <cfRule type="expression" priority="746" stopIfTrue="1">
      <formula>ISERROR(#REF!)</formula>
    </cfRule>
  </conditionalFormatting>
  <conditionalFormatting sqref="G120:G123">
    <cfRule type="expression" priority="747" stopIfTrue="1">
      <formula>ISERROR(#REF!)</formula>
    </cfRule>
  </conditionalFormatting>
  <conditionalFormatting sqref="G131">
    <cfRule type="expression" priority="749" stopIfTrue="1">
      <formula>ISERROR(#REF!)</formula>
    </cfRule>
  </conditionalFormatting>
  <conditionalFormatting sqref="G132">
    <cfRule type="expression" priority="750" stopIfTrue="1">
      <formula>ISERROR(#REF!)</formula>
    </cfRule>
  </conditionalFormatting>
  <conditionalFormatting sqref="G247:G274">
    <cfRule type="expression" priority="751" stopIfTrue="1">
      <formula>ISERROR(#REF!)</formula>
    </cfRule>
  </conditionalFormatting>
  <conditionalFormatting sqref="G124:G126">
    <cfRule type="expression" priority="753" stopIfTrue="1">
      <formula>ISERROR(#REF!)</formula>
    </cfRule>
  </conditionalFormatting>
  <conditionalFormatting sqref="G115:G117">
    <cfRule type="expression" priority="754" stopIfTrue="1">
      <formula>ISERROR(#REF!)</formula>
    </cfRule>
  </conditionalFormatting>
  <conditionalFormatting sqref="H117:I117 F117">
    <cfRule type="expression" priority="775" stopIfTrue="1">
      <formula>ISERROR(L117:L2688)</formula>
    </cfRule>
  </conditionalFormatting>
  <conditionalFormatting sqref="J256:J258">
    <cfRule type="expression" priority="671" stopIfTrue="1">
      <formula>ISERROR(M654:M2750)</formula>
    </cfRule>
  </conditionalFormatting>
  <conditionalFormatting sqref="J117">
    <cfRule type="expression" priority="675" stopIfTrue="1">
      <formula>ISERROR(M117:M2688)</formula>
    </cfRule>
  </conditionalFormatting>
  <conditionalFormatting sqref="K125">
    <cfRule type="expression" priority="645" stopIfTrue="1">
      <formula>ISERROR(#REF!)</formula>
    </cfRule>
  </conditionalFormatting>
  <conditionalFormatting sqref="K135">
    <cfRule type="expression" priority="640" stopIfTrue="1">
      <formula>ISERROR(#REF!)</formula>
    </cfRule>
  </conditionalFormatting>
  <conditionalFormatting sqref="K136">
    <cfRule type="expression" priority="637" stopIfTrue="1">
      <formula>ISERROR(#REF!)</formula>
    </cfRule>
  </conditionalFormatting>
  <conditionalFormatting sqref="K137">
    <cfRule type="expression" priority="634" stopIfTrue="1">
      <formula>ISERROR(#REF!)</formula>
    </cfRule>
  </conditionalFormatting>
  <conditionalFormatting sqref="K149">
    <cfRule type="expression" priority="631" stopIfTrue="1">
      <formula>ISERROR(#REF!)</formula>
    </cfRule>
  </conditionalFormatting>
  <conditionalFormatting sqref="K156">
    <cfRule type="expression" priority="629" stopIfTrue="1">
      <formula>ISERROR(#REF!)</formula>
    </cfRule>
  </conditionalFormatting>
  <conditionalFormatting sqref="K178">
    <cfRule type="expression" priority="625" stopIfTrue="1">
      <formula>ISERROR(#REF!)</formula>
    </cfRule>
  </conditionalFormatting>
  <conditionalFormatting sqref="K182">
    <cfRule type="expression" priority="622" stopIfTrue="1">
      <formula>ISERROR(#REF!)</formula>
    </cfRule>
  </conditionalFormatting>
  <conditionalFormatting sqref="K187">
    <cfRule type="expression" priority="619" stopIfTrue="1">
      <formula>ISERROR(#REF!)</formula>
    </cfRule>
  </conditionalFormatting>
  <conditionalFormatting sqref="K188">
    <cfRule type="expression" priority="617" stopIfTrue="1">
      <formula>ISERROR(#REF!)</formula>
    </cfRule>
  </conditionalFormatting>
  <conditionalFormatting sqref="K189">
    <cfRule type="expression" priority="615" stopIfTrue="1">
      <formula>ISERROR(#REF!)</formula>
    </cfRule>
  </conditionalFormatting>
  <conditionalFormatting sqref="K191">
    <cfRule type="expression" priority="613" stopIfTrue="1">
      <formula>ISERROR(#REF!)</formula>
    </cfRule>
  </conditionalFormatting>
  <conditionalFormatting sqref="K192">
    <cfRule type="expression" priority="612" stopIfTrue="1">
      <formula>ISERROR(#REF!)</formula>
    </cfRule>
  </conditionalFormatting>
  <conditionalFormatting sqref="K194">
    <cfRule type="expression" priority="610" stopIfTrue="1">
      <formula>ISERROR(#REF!)</formula>
    </cfRule>
  </conditionalFormatting>
  <conditionalFormatting sqref="K196">
    <cfRule type="expression" priority="608" stopIfTrue="1">
      <formula>ISERROR(#REF!)</formula>
    </cfRule>
  </conditionalFormatting>
  <conditionalFormatting sqref="K215">
    <cfRule type="expression" priority="606" stopIfTrue="1">
      <formula>ISERROR(#REF!)</formula>
    </cfRule>
  </conditionalFormatting>
  <conditionalFormatting sqref="K216">
    <cfRule type="expression" priority="604" stopIfTrue="1">
      <formula>ISERROR(#REF!)</formula>
    </cfRule>
  </conditionalFormatting>
  <conditionalFormatting sqref="K219">
    <cfRule type="expression" priority="602" stopIfTrue="1">
      <formula>ISERROR(#REF!)</formula>
    </cfRule>
  </conditionalFormatting>
  <conditionalFormatting sqref="K221">
    <cfRule type="expression" priority="600" stopIfTrue="1">
      <formula>ISERROR(#REF!)</formula>
    </cfRule>
  </conditionalFormatting>
  <conditionalFormatting sqref="K233">
    <cfRule type="expression" priority="586" stopIfTrue="1">
      <formula>ISERROR(#REF!)</formula>
    </cfRule>
  </conditionalFormatting>
  <conditionalFormatting sqref="K223:K224">
    <cfRule type="expression" priority="598" stopIfTrue="1">
      <formula>ISERROR(#REF!)</formula>
    </cfRule>
  </conditionalFormatting>
  <conditionalFormatting sqref="K227">
    <cfRule type="expression" priority="596" stopIfTrue="1">
      <formula>ISERROR(#REF!)</formula>
    </cfRule>
  </conditionalFormatting>
  <conditionalFormatting sqref="K228">
    <cfRule type="expression" priority="594" stopIfTrue="1">
      <formula>ISERROR(#REF!)</formula>
    </cfRule>
  </conditionalFormatting>
  <conditionalFormatting sqref="K229">
    <cfRule type="expression" priority="592" stopIfTrue="1">
      <formula>ISERROR(#REF!)</formula>
    </cfRule>
  </conditionalFormatting>
  <conditionalFormatting sqref="K231">
    <cfRule type="expression" priority="590" stopIfTrue="1">
      <formula>ISERROR(#REF!)</formula>
    </cfRule>
  </conditionalFormatting>
  <conditionalFormatting sqref="K232">
    <cfRule type="expression" priority="588" stopIfTrue="1">
      <formula>ISERROR(#REF!)</formula>
    </cfRule>
  </conditionalFormatting>
  <conditionalFormatting sqref="K238">
    <cfRule type="expression" priority="584" stopIfTrue="1">
      <formula>ISERROR(#REF!)</formula>
    </cfRule>
  </conditionalFormatting>
  <conditionalFormatting sqref="K240">
    <cfRule type="expression" priority="582" stopIfTrue="1">
      <formula>ISERROR(#REF!)</formula>
    </cfRule>
  </conditionalFormatting>
  <conditionalFormatting sqref="K241">
    <cfRule type="expression" priority="580" stopIfTrue="1">
      <formula>ISERROR(#REF!)</formula>
    </cfRule>
  </conditionalFormatting>
  <conditionalFormatting sqref="K243">
    <cfRule type="expression" priority="578" stopIfTrue="1">
      <formula>ISERROR(#REF!)</formula>
    </cfRule>
  </conditionalFormatting>
  <conditionalFormatting sqref="K247">
    <cfRule type="expression" priority="575" stopIfTrue="1">
      <formula>ISERROR(#REF!)</formula>
    </cfRule>
  </conditionalFormatting>
  <conditionalFormatting sqref="K255">
    <cfRule type="expression" priority="571" stopIfTrue="1">
      <formula>ISERROR(#REF!)</formula>
    </cfRule>
  </conditionalFormatting>
  <conditionalFormatting sqref="K259">
    <cfRule type="expression" priority="568" stopIfTrue="1">
      <formula>ISERROR(#REF!)</formula>
    </cfRule>
  </conditionalFormatting>
  <conditionalFormatting sqref="K261">
    <cfRule type="expression" priority="565" stopIfTrue="1">
      <formula>ISERROR(#REF!)</formula>
    </cfRule>
  </conditionalFormatting>
  <conditionalFormatting sqref="H237:I243 F237:F243">
    <cfRule type="expression" priority="9260" stopIfTrue="1">
      <formula>ISERROR(L654:L2765)</formula>
    </cfRule>
  </conditionalFormatting>
  <conditionalFormatting sqref="H205:I208 F205:F208">
    <cfRule type="expression" priority="9267" stopIfTrue="1">
      <formula>ISERROR(L654:L2768)</formula>
    </cfRule>
  </conditionalFormatting>
  <conditionalFormatting sqref="H186:I203 F186:F203">
    <cfRule type="expression" priority="9280" stopIfTrue="1">
      <formula>ISERROR(L654:L2751)</formula>
    </cfRule>
  </conditionalFormatting>
  <conditionalFormatting sqref="H204:I204 F204">
    <cfRule type="expression" priority="9282" stopIfTrue="1">
      <formula>ISERROR(L654:L2768)</formula>
    </cfRule>
  </conditionalFormatting>
  <conditionalFormatting sqref="J217:J218">
    <cfRule type="expression" priority="9301" stopIfTrue="1">
      <formula>ISERROR(M654:M2746)</formula>
    </cfRule>
  </conditionalFormatting>
  <conditionalFormatting sqref="J220">
    <cfRule type="expression" priority="9303" stopIfTrue="1">
      <formula>ISERROR(M654:M2749)</formula>
    </cfRule>
  </conditionalFormatting>
  <conditionalFormatting sqref="J222">
    <cfRule type="expression" priority="9304" stopIfTrue="1">
      <formula>ISERROR(M654:M2751)</formula>
    </cfRule>
  </conditionalFormatting>
  <conditionalFormatting sqref="J225:J226">
    <cfRule type="expression" priority="9305" stopIfTrue="1">
      <formula>ISERROR(M654:M2754)</formula>
    </cfRule>
  </conditionalFormatting>
  <conditionalFormatting sqref="J230">
    <cfRule type="expression" priority="9306" stopIfTrue="1">
      <formula>ISERROR(M654:M2759)</formula>
    </cfRule>
  </conditionalFormatting>
  <conditionalFormatting sqref="J234:J236">
    <cfRule type="expression" priority="9307" stopIfTrue="1">
      <formula>ISERROR(M654:M2763)</formula>
    </cfRule>
  </conditionalFormatting>
  <conditionalFormatting sqref="J260">
    <cfRule type="expression" priority="9311" stopIfTrue="1">
      <formula>ISERROR(M654:M2754)</formula>
    </cfRule>
  </conditionalFormatting>
  <conditionalFormatting sqref="J262:J267">
    <cfRule type="expression" priority="9312" stopIfTrue="1">
      <formula>ISERROR(M654:M2756)</formula>
    </cfRule>
  </conditionalFormatting>
  <conditionalFormatting sqref="J238 L238:M238">
    <cfRule type="expression" priority="9313" stopIfTrue="1">
      <formula>ISERROR(L654:L2766)</formula>
    </cfRule>
  </conditionalFormatting>
  <conditionalFormatting sqref="J240:J241 L240:M240">
    <cfRule type="expression" priority="9314" stopIfTrue="1">
      <formula>ISERROR(L654:L2768)</formula>
    </cfRule>
  </conditionalFormatting>
  <conditionalFormatting sqref="J243 L243:M243">
    <cfRule type="expression" priority="9315" stopIfTrue="1">
      <formula>ISERROR(L654:L2771)</formula>
    </cfRule>
  </conditionalFormatting>
  <conditionalFormatting sqref="J183:J185">
    <cfRule type="expression" priority="9319" stopIfTrue="1">
      <formula>ISERROR(M654:M2749)</formula>
    </cfRule>
  </conditionalFormatting>
  <conditionalFormatting sqref="L182:M182 J182">
    <cfRule type="expression" priority="9320" stopIfTrue="1">
      <formula>ISERROR(L654:L2748)</formula>
    </cfRule>
  </conditionalFormatting>
  <conditionalFormatting sqref="J186">
    <cfRule type="expression" priority="9322" stopIfTrue="1">
      <formula>ISERROR(M654:M2751)</formula>
    </cfRule>
  </conditionalFormatting>
  <conditionalFormatting sqref="J190">
    <cfRule type="expression" priority="9323" stopIfTrue="1">
      <formula>ISERROR(M654:M2755)</formula>
    </cfRule>
  </conditionalFormatting>
  <conditionalFormatting sqref="J192:J193">
    <cfRule type="expression" priority="9324" stopIfTrue="1">
      <formula>ISERROR(M654:M2757)</formula>
    </cfRule>
  </conditionalFormatting>
  <conditionalFormatting sqref="J195">
    <cfRule type="expression" priority="9325" stopIfTrue="1">
      <formula>ISERROR(M654:M2760)</formula>
    </cfRule>
  </conditionalFormatting>
  <conditionalFormatting sqref="J197:J203">
    <cfRule type="expression" priority="9326" stopIfTrue="1">
      <formula>ISERROR(M654:M2762)</formula>
    </cfRule>
  </conditionalFormatting>
  <conditionalFormatting sqref="L187:M187 J187:J189">
    <cfRule type="expression" priority="9327" stopIfTrue="1">
      <formula>ISERROR(L654:L2752)</formula>
    </cfRule>
  </conditionalFormatting>
  <conditionalFormatting sqref="J191 L191:M191">
    <cfRule type="expression" priority="9329" stopIfTrue="1">
      <formula>ISERROR(L654:L2756)</formula>
    </cfRule>
  </conditionalFormatting>
  <conditionalFormatting sqref="J194 L194:M194">
    <cfRule type="expression" priority="9330" stopIfTrue="1">
      <formula>ISERROR(L654:L2759)</formula>
    </cfRule>
  </conditionalFormatting>
  <conditionalFormatting sqref="J196 L196:M196">
    <cfRule type="expression" priority="9331" stopIfTrue="1">
      <formula>ISERROR(L654:L2761)</formula>
    </cfRule>
  </conditionalFormatting>
  <conditionalFormatting sqref="L188:M188">
    <cfRule type="expression" priority="9332" stopIfTrue="1">
      <formula>ISERROR(N654:N2753)</formula>
    </cfRule>
  </conditionalFormatting>
  <conditionalFormatting sqref="L189:M189">
    <cfRule type="expression" priority="9333" stopIfTrue="1">
      <formula>ISERROR(N654:N2754)</formula>
    </cfRule>
  </conditionalFormatting>
  <conditionalFormatting sqref="J205:J208">
    <cfRule type="expression" priority="9337" stopIfTrue="1">
      <formula>ISERROR(M654:M2768)</formula>
    </cfRule>
  </conditionalFormatting>
  <conditionalFormatting sqref="J204">
    <cfRule type="expression" priority="9338" stopIfTrue="1">
      <formula>ISERROR(M654:M2768)</formula>
    </cfRule>
  </conditionalFormatting>
  <conditionalFormatting sqref="J219 L219:M219">
    <cfRule type="expression" priority="9341" stopIfTrue="1">
      <formula>ISERROR(L654:L2748)</formula>
    </cfRule>
  </conditionalFormatting>
  <conditionalFormatting sqref="J221 L221:M221">
    <cfRule type="expression" priority="9342" stopIfTrue="1">
      <formula>ISERROR(L654:L2750)</formula>
    </cfRule>
  </conditionalFormatting>
  <conditionalFormatting sqref="J223:J224 L223:M224">
    <cfRule type="expression" priority="9343" stopIfTrue="1">
      <formula>ISERROR(L654:L2752)</formula>
    </cfRule>
  </conditionalFormatting>
  <conditionalFormatting sqref="J227:J229 L227:M227">
    <cfRule type="expression" priority="9344" stopIfTrue="1">
      <formula>ISERROR(L654:L2756)</formula>
    </cfRule>
  </conditionalFormatting>
  <conditionalFormatting sqref="J231:J233 L231:M231">
    <cfRule type="expression" priority="9345" stopIfTrue="1">
      <formula>ISERROR(L654:L2760)</formula>
    </cfRule>
  </conditionalFormatting>
  <conditionalFormatting sqref="L228:M228">
    <cfRule type="expression" priority="9350" stopIfTrue="1">
      <formula>ISERROR(N654:N2757)</formula>
    </cfRule>
  </conditionalFormatting>
  <conditionalFormatting sqref="L229:M229">
    <cfRule type="expression" priority="9351" stopIfTrue="1">
      <formula>ISERROR(N654:N2758)</formula>
    </cfRule>
  </conditionalFormatting>
  <conditionalFormatting sqref="L232:M232">
    <cfRule type="expression" priority="9353" stopIfTrue="1">
      <formula>ISERROR(N654:N2761)</formula>
    </cfRule>
  </conditionalFormatting>
  <conditionalFormatting sqref="L233:M233">
    <cfRule type="expression" priority="9354" stopIfTrue="1">
      <formula>ISERROR(N654:N2762)</formula>
    </cfRule>
  </conditionalFormatting>
  <conditionalFormatting sqref="J237">
    <cfRule type="expression" priority="9355" stopIfTrue="1">
      <formula>ISERROR(M654:M2765)</formula>
    </cfRule>
  </conditionalFormatting>
  <conditionalFormatting sqref="J239">
    <cfRule type="expression" priority="9356" stopIfTrue="1">
      <formula>ISERROR(M654:M2767)</formula>
    </cfRule>
  </conditionalFormatting>
  <conditionalFormatting sqref="J242">
    <cfRule type="expression" priority="9357" stopIfTrue="1">
      <formula>ISERROR(M654:M2770)</formula>
    </cfRule>
  </conditionalFormatting>
  <conditionalFormatting sqref="L241:M241">
    <cfRule type="expression" priority="9360" stopIfTrue="1">
      <formula>ISERROR(N654:N2769)</formula>
    </cfRule>
  </conditionalFormatting>
  <conditionalFormatting sqref="L259:M259 J259">
    <cfRule type="expression" priority="9362" stopIfTrue="1">
      <formula>ISERROR(L654:L2753)</formula>
    </cfRule>
  </conditionalFormatting>
  <conditionalFormatting sqref="L261 J261">
    <cfRule type="expression" priority="9364" stopIfTrue="1">
      <formula>ISERROR(L654:L2755)</formula>
    </cfRule>
  </conditionalFormatting>
  <conditionalFormatting sqref="J268:J274">
    <cfRule type="expression" priority="9366" stopIfTrue="1">
      <formula>ISERROR(M654:M2762)</formula>
    </cfRule>
  </conditionalFormatting>
  <conditionalFormatting sqref="J650:J653">
    <cfRule type="expression" priority="10131" stopIfTrue="1">
      <formula>ISERROR(M706:M3189)</formula>
    </cfRule>
  </conditionalFormatting>
  <conditionalFormatting sqref="H650:I653 F650:F653">
    <cfRule type="expression" priority="10133" stopIfTrue="1">
      <formula>ISERROR(H706:H3189)</formula>
    </cfRule>
  </conditionalFormatting>
  <conditionalFormatting sqref="H447:I447 F447">
    <cfRule type="expression" priority="10305" stopIfTrue="1">
      <formula>ISERROR(H738:H3221)</formula>
    </cfRule>
  </conditionalFormatting>
  <conditionalFormatting sqref="I316">
    <cfRule type="cellIs" dxfId="28" priority="498" stopIfTrue="1" operator="greaterThan">
      <formula>#REF!</formula>
    </cfRule>
  </conditionalFormatting>
  <conditionalFormatting sqref="H306:I306 F306">
    <cfRule type="expression" priority="499" stopIfTrue="1">
      <formula>ISERROR(L461:L2474)</formula>
    </cfRule>
  </conditionalFormatting>
  <conditionalFormatting sqref="G306">
    <cfRule type="expression" priority="500" stopIfTrue="1">
      <formula>ISERROR(#REF!)</formula>
    </cfRule>
  </conditionalFormatting>
  <conditionalFormatting sqref="H317:I317 F317">
    <cfRule type="expression" priority="501" stopIfTrue="1">
      <formula>ISERROR(L473:L2486)</formula>
    </cfRule>
  </conditionalFormatting>
  <conditionalFormatting sqref="G317 G314">
    <cfRule type="expression" priority="502" stopIfTrue="1">
      <formula>ISERROR(#REF!)</formula>
    </cfRule>
  </conditionalFormatting>
  <conditionalFormatting sqref="G323:G326">
    <cfRule type="expression" priority="504" stopIfTrue="1">
      <formula>ISERROR(#REF!)</formula>
    </cfRule>
  </conditionalFormatting>
  <conditionalFormatting sqref="G304 G299">
    <cfRule type="expression" priority="505" stopIfTrue="1">
      <formula>ISERROR(#REF!)</formula>
    </cfRule>
  </conditionalFormatting>
  <conditionalFormatting sqref="G308">
    <cfRule type="expression" priority="506" stopIfTrue="1">
      <formula>ISERROR(#REF!)</formula>
    </cfRule>
  </conditionalFormatting>
  <conditionalFormatting sqref="G300:G301">
    <cfRule type="expression" priority="507" stopIfTrue="1">
      <formula>ISERROR(#REF!)</formula>
    </cfRule>
  </conditionalFormatting>
  <conditionalFormatting sqref="H322:I322 F322">
    <cfRule type="expression" priority="508" stopIfTrue="1">
      <formula>ISERROR(L472:L2467)</formula>
    </cfRule>
  </conditionalFormatting>
  <conditionalFormatting sqref="G322">
    <cfRule type="expression" priority="509" stopIfTrue="1">
      <formula>ISERROR(#REF!)</formula>
    </cfRule>
  </conditionalFormatting>
  <conditionalFormatting sqref="G289:G291">
    <cfRule type="expression" priority="511" stopIfTrue="1">
      <formula>ISERROR(#REF!)</formula>
    </cfRule>
  </conditionalFormatting>
  <conditionalFormatting sqref="G296">
    <cfRule type="expression" priority="512" stopIfTrue="1">
      <formula>ISERROR(#REF!)</formula>
    </cfRule>
  </conditionalFormatting>
  <conditionalFormatting sqref="H295:I295 F295">
    <cfRule type="expression" priority="513" stopIfTrue="1">
      <formula>ISERROR(L461:L2464)</formula>
    </cfRule>
  </conditionalFormatting>
  <conditionalFormatting sqref="G295">
    <cfRule type="expression" priority="514" stopIfTrue="1">
      <formula>ISERROR(#REF!)</formula>
    </cfRule>
  </conditionalFormatting>
  <conditionalFormatting sqref="G297:G298">
    <cfRule type="expression" priority="515" stopIfTrue="1">
      <formula>ISERROR(#REF!)</formula>
    </cfRule>
  </conditionalFormatting>
  <conditionalFormatting sqref="H303:I303 F303">
    <cfRule type="expression" priority="516" stopIfTrue="1">
      <formula>ISERROR(L461:L2471)</formula>
    </cfRule>
  </conditionalFormatting>
  <conditionalFormatting sqref="G303">
    <cfRule type="expression" priority="517" stopIfTrue="1">
      <formula>ISERROR(#REF!)</formula>
    </cfRule>
  </conditionalFormatting>
  <conditionalFormatting sqref="H315:I315 F315">
    <cfRule type="expression" priority="518" stopIfTrue="1">
      <formula>ISERROR(L472:L2485)</formula>
    </cfRule>
  </conditionalFormatting>
  <conditionalFormatting sqref="G315">
    <cfRule type="expression" priority="519" stopIfTrue="1">
      <formula>ISERROR(#REF!)</formula>
    </cfRule>
  </conditionalFormatting>
  <conditionalFormatting sqref="G318:G321 G310">
    <cfRule type="expression" priority="521" stopIfTrue="1">
      <formula>ISERROR(#REF!)</formula>
    </cfRule>
  </conditionalFormatting>
  <conditionalFormatting sqref="H313:I313 F313">
    <cfRule type="expression" priority="522" stopIfTrue="1">
      <formula>ISERROR(L461:L2482)</formula>
    </cfRule>
  </conditionalFormatting>
  <conditionalFormatting sqref="G313">
    <cfRule type="expression" priority="523" stopIfTrue="1">
      <formula>ISERROR(#REF!)</formula>
    </cfRule>
  </conditionalFormatting>
  <conditionalFormatting sqref="G311">
    <cfRule type="expression" priority="524" stopIfTrue="1">
      <formula>ISERROR(#REF!)</formula>
    </cfRule>
  </conditionalFormatting>
  <conditionalFormatting sqref="G330">
    <cfRule type="expression" priority="525" stopIfTrue="1">
      <formula>ISERROR(#REF!)</formula>
    </cfRule>
  </conditionalFormatting>
  <conditionalFormatting sqref="G331:G398">
    <cfRule type="expression" priority="526" stopIfTrue="1">
      <formula>ISERROR(#REF!)</formula>
    </cfRule>
  </conditionalFormatting>
  <conditionalFormatting sqref="H400:I400 F400">
    <cfRule type="expression" priority="527" stopIfTrue="1">
      <formula>ISERROR(L461:L2501)</formula>
    </cfRule>
  </conditionalFormatting>
  <conditionalFormatting sqref="G400">
    <cfRule type="expression" priority="528" stopIfTrue="1">
      <formula>ISERROR(#REF!)</formula>
    </cfRule>
  </conditionalFormatting>
  <conditionalFormatting sqref="H280:I280 F280">
    <cfRule type="expression" priority="529" stopIfTrue="1">
      <formula>ISERROR(L461:L2451)</formula>
    </cfRule>
  </conditionalFormatting>
  <conditionalFormatting sqref="G280">
    <cfRule type="expression" priority="530" stopIfTrue="1">
      <formula>ISERROR(#REF!)</formula>
    </cfRule>
  </conditionalFormatting>
  <conditionalFormatting sqref="G281:G284">
    <cfRule type="expression" priority="531" stopIfTrue="1">
      <formula>ISERROR(#REF!)</formula>
    </cfRule>
  </conditionalFormatting>
  <conditionalFormatting sqref="H293:I293 F293">
    <cfRule type="expression" priority="532" stopIfTrue="1">
      <formula>ISERROR(L461:L2462)</formula>
    </cfRule>
  </conditionalFormatting>
  <conditionalFormatting sqref="G293">
    <cfRule type="expression" priority="533" stopIfTrue="1">
      <formula>ISERROR(#REF!)</formula>
    </cfRule>
  </conditionalFormatting>
  <conditionalFormatting sqref="G294">
    <cfRule type="expression" priority="534" stopIfTrue="1">
      <formula>ISERROR(#REF!)</formula>
    </cfRule>
  </conditionalFormatting>
  <conditionalFormatting sqref="G401:G446">
    <cfRule type="expression" priority="535" stopIfTrue="1">
      <formula>ISERROR(#REF!)</formula>
    </cfRule>
  </conditionalFormatting>
  <conditionalFormatting sqref="G285:G288">
    <cfRule type="expression" priority="537" stopIfTrue="1">
      <formula>ISERROR(#REF!)</formula>
    </cfRule>
  </conditionalFormatting>
  <conditionalFormatting sqref="G275:G278">
    <cfRule type="expression" priority="538" stopIfTrue="1">
      <formula>ISERROR(#REF!)</formula>
    </cfRule>
  </conditionalFormatting>
  <conditionalFormatting sqref="H299:I299 F299">
    <cfRule type="expression" priority="539" stopIfTrue="1">
      <formula>ISERROR(L461:L2467)</formula>
    </cfRule>
  </conditionalFormatting>
  <conditionalFormatting sqref="H310:I310 F310">
    <cfRule type="expression" priority="540" stopIfTrue="1">
      <formula>ISERROR(L461:L2479)</formula>
    </cfRule>
  </conditionalFormatting>
  <conditionalFormatting sqref="H296:I296 F296">
    <cfRule type="expression" priority="541" stopIfTrue="1">
      <formula>ISERROR(L472:L2464)</formula>
    </cfRule>
  </conditionalFormatting>
  <conditionalFormatting sqref="H314:I314 F314">
    <cfRule type="expression" priority="542" stopIfTrue="1">
      <formula>ISERROR(L472:L2483)</formula>
    </cfRule>
  </conditionalFormatting>
  <conditionalFormatting sqref="H304:I304 F304">
    <cfRule type="expression" priority="543" stopIfTrue="1">
      <formula>ISERROR(L472:L2472)</formula>
    </cfRule>
  </conditionalFormatting>
  <conditionalFormatting sqref="H308:I308 F308">
    <cfRule type="expression" priority="544" stopIfTrue="1">
      <formula>ISERROR(L472:L2477)</formula>
    </cfRule>
  </conditionalFormatting>
  <conditionalFormatting sqref="H300:I300 F300">
    <cfRule type="expression" priority="545" stopIfTrue="1">
      <formula>ISERROR(L472:L2468)</formula>
    </cfRule>
  </conditionalFormatting>
  <conditionalFormatting sqref="H301:I301 F301">
    <cfRule type="expression" priority="546" stopIfTrue="1">
      <formula>ISERROR(L472:L2469)</formula>
    </cfRule>
  </conditionalFormatting>
  <conditionalFormatting sqref="H297:I297 F297">
    <cfRule type="expression" priority="547" stopIfTrue="1">
      <formula>ISERROR(L472:L2465)</formula>
    </cfRule>
  </conditionalFormatting>
  <conditionalFormatting sqref="H298:I298 F298">
    <cfRule type="expression" priority="548" stopIfTrue="1">
      <formula>ISERROR(L472:L2466)</formula>
    </cfRule>
  </conditionalFormatting>
  <conditionalFormatting sqref="H311:I311 F311">
    <cfRule type="expression" priority="549" stopIfTrue="1">
      <formula>ISERROR(L472:L2480)</formula>
    </cfRule>
  </conditionalFormatting>
  <conditionalFormatting sqref="H281:I281 F281">
    <cfRule type="expression" priority="551" stopIfTrue="1">
      <formula>ISERROR(L472:L2452)</formula>
    </cfRule>
  </conditionalFormatting>
  <conditionalFormatting sqref="H282:I282 F282">
    <cfRule type="expression" priority="552" stopIfTrue="1">
      <formula>ISERROR(L472:L2453)</formula>
    </cfRule>
  </conditionalFormatting>
  <conditionalFormatting sqref="H294:I294 F294">
    <cfRule type="expression" priority="554" stopIfTrue="1">
      <formula>ISERROR(L472:L2463)</formula>
    </cfRule>
  </conditionalFormatting>
  <conditionalFormatting sqref="H401:I401 F401">
    <cfRule type="expression" priority="555" stopIfTrue="1">
      <formula>ISERROR(L472:L2502)</formula>
    </cfRule>
  </conditionalFormatting>
  <conditionalFormatting sqref="H330:I330 F330">
    <cfRule type="expression" priority="557" stopIfTrue="1">
      <formula>ISERROR(L461:L2498)</formula>
    </cfRule>
  </conditionalFormatting>
  <conditionalFormatting sqref="H278:I278 F278">
    <cfRule type="expression" priority="559" stopIfTrue="1">
      <formula>ISERROR(L278:L2450)</formula>
    </cfRule>
  </conditionalFormatting>
  <conditionalFormatting sqref="H418:I418 F418">
    <cfRule type="expression" priority="562" stopIfTrue="1">
      <formula>ISERROR(L487:L2518)</formula>
    </cfRule>
  </conditionalFormatting>
  <conditionalFormatting sqref="J322">
    <cfRule type="expression" priority="430" stopIfTrue="1">
      <formula>ISERROR(M472:M2467)</formula>
    </cfRule>
  </conditionalFormatting>
  <conditionalFormatting sqref="J289 J291">
    <cfRule type="expression" priority="431" stopIfTrue="1">
      <formula>ISERROR(M475:M2458)</formula>
    </cfRule>
  </conditionalFormatting>
  <conditionalFormatting sqref="J306">
    <cfRule type="expression" priority="428" stopIfTrue="1">
      <formula>ISERROR(M461:M2474)</formula>
    </cfRule>
  </conditionalFormatting>
  <conditionalFormatting sqref="J295">
    <cfRule type="expression" priority="432" stopIfTrue="1">
      <formula>ISERROR(M461:M2464)</formula>
    </cfRule>
  </conditionalFormatting>
  <conditionalFormatting sqref="J310">
    <cfRule type="expression" priority="434" stopIfTrue="1">
      <formula>ISERROR(M461:M2479)</formula>
    </cfRule>
  </conditionalFormatting>
  <conditionalFormatting sqref="J280">
    <cfRule type="expression" priority="435" stopIfTrue="1">
      <formula>ISERROR(M461:M2451)</formula>
    </cfRule>
  </conditionalFormatting>
  <conditionalFormatting sqref="J293">
    <cfRule type="expression" priority="436" stopIfTrue="1">
      <formula>ISERROR(M461:M2462)</formula>
    </cfRule>
  </conditionalFormatting>
  <conditionalFormatting sqref="J299">
    <cfRule type="expression" priority="438" stopIfTrue="1">
      <formula>ISERROR(M461:M2467)</formula>
    </cfRule>
  </conditionalFormatting>
  <conditionalFormatting sqref="J321 J318:J319">
    <cfRule type="expression" priority="439" stopIfTrue="1">
      <formula>ISERROR(M473:M2487)</formula>
    </cfRule>
  </conditionalFormatting>
  <conditionalFormatting sqref="J296">
    <cfRule type="expression" priority="440" stopIfTrue="1">
      <formula>ISERROR(M472:M2464)</formula>
    </cfRule>
  </conditionalFormatting>
  <conditionalFormatting sqref="J314">
    <cfRule type="expression" priority="441" stopIfTrue="1">
      <formula>ISERROR(M472:M2483)</formula>
    </cfRule>
  </conditionalFormatting>
  <conditionalFormatting sqref="J304">
    <cfRule type="expression" priority="442" stopIfTrue="1">
      <formula>ISERROR(M472:M2472)</formula>
    </cfRule>
  </conditionalFormatting>
  <conditionalFormatting sqref="J308">
    <cfRule type="expression" priority="443" stopIfTrue="1">
      <formula>ISERROR(M472:M2477)</formula>
    </cfRule>
  </conditionalFormatting>
  <conditionalFormatting sqref="J300">
    <cfRule type="expression" priority="444" stopIfTrue="1">
      <formula>ISERROR(M472:M2468)</formula>
    </cfRule>
  </conditionalFormatting>
  <conditionalFormatting sqref="J301">
    <cfRule type="expression" priority="445" stopIfTrue="1">
      <formula>ISERROR(M472:M2469)</formula>
    </cfRule>
  </conditionalFormatting>
  <conditionalFormatting sqref="J297">
    <cfRule type="expression" priority="446" stopIfTrue="1">
      <formula>ISERROR(M472:M2465)</formula>
    </cfRule>
  </conditionalFormatting>
  <conditionalFormatting sqref="J298">
    <cfRule type="expression" priority="447" stopIfTrue="1">
      <formula>ISERROR(M472:M2466)</formula>
    </cfRule>
  </conditionalFormatting>
  <conditionalFormatting sqref="J395 J366:J369 J372:J373 J375:J389 J391:J393">
    <cfRule type="expression" priority="448" stopIfTrue="1">
      <formula>ISERROR(M473:M2500)</formula>
    </cfRule>
  </conditionalFormatting>
  <conditionalFormatting sqref="J281">
    <cfRule type="expression" priority="449" stopIfTrue="1">
      <formula>ISERROR(M472:M2452)</formula>
    </cfRule>
  </conditionalFormatting>
  <conditionalFormatting sqref="J282">
    <cfRule type="expression" priority="450" stopIfTrue="1">
      <formula>ISERROR(M472:M2453)</formula>
    </cfRule>
  </conditionalFormatting>
  <conditionalFormatting sqref="J401">
    <cfRule type="expression" priority="452" stopIfTrue="1">
      <formula>ISERROR(M472:M2502)</formula>
    </cfRule>
  </conditionalFormatting>
  <conditionalFormatting sqref="J412 J402:J408 J414 J416:J417">
    <cfRule type="expression" priority="453" stopIfTrue="1">
      <formula>ISERROR(M472:M2503)</formula>
    </cfRule>
  </conditionalFormatting>
  <conditionalFormatting sqref="J330">
    <cfRule type="expression" priority="454" stopIfTrue="1">
      <formula>ISERROR(M461:M2498)</formula>
    </cfRule>
  </conditionalFormatting>
  <conditionalFormatting sqref="J353 J358 L353:M353 L358:M358">
    <cfRule type="expression" priority="456" stopIfTrue="1">
      <formula>ISERROR(L493:L2520)</formula>
    </cfRule>
  </conditionalFormatting>
  <conditionalFormatting sqref="J278">
    <cfRule type="expression" priority="457" stopIfTrue="1">
      <formula>ISERROR(M278:M2450)</formula>
    </cfRule>
  </conditionalFormatting>
  <conditionalFormatting sqref="L290:M290 J290">
    <cfRule type="expression" priority="426" stopIfTrue="1">
      <formula>ISERROR(L476:L2459)</formula>
    </cfRule>
  </conditionalFormatting>
  <conditionalFormatting sqref="K290">
    <cfRule type="expression" priority="427" stopIfTrue="1">
      <formula>ISERROR(#REF!)</formula>
    </cfRule>
  </conditionalFormatting>
  <conditionalFormatting sqref="K294">
    <cfRule type="expression" priority="423" stopIfTrue="1">
      <formula>ISERROR(#REF!)</formula>
    </cfRule>
  </conditionalFormatting>
  <conditionalFormatting sqref="L294:M294 J294">
    <cfRule type="expression" priority="424" stopIfTrue="1">
      <formula>ISERROR(L472:L2463)</formula>
    </cfRule>
  </conditionalFormatting>
  <conditionalFormatting sqref="L303:M303 J303">
    <cfRule type="expression" priority="420" stopIfTrue="1">
      <formula>ISERROR(L461:L2471)</formula>
    </cfRule>
  </conditionalFormatting>
  <conditionalFormatting sqref="K303">
    <cfRule type="expression" priority="421" stopIfTrue="1">
      <formula>ISERROR(#REF!)</formula>
    </cfRule>
  </conditionalFormatting>
  <conditionalFormatting sqref="K311">
    <cfRule type="expression" priority="417" stopIfTrue="1">
      <formula>ISERROR(#REF!)</formula>
    </cfRule>
  </conditionalFormatting>
  <conditionalFormatting sqref="L311:M311 J311">
    <cfRule type="expression" priority="418" stopIfTrue="1">
      <formula>ISERROR(L472:L2480)</formula>
    </cfRule>
  </conditionalFormatting>
  <conditionalFormatting sqref="L313:M313 J313">
    <cfRule type="expression" priority="414" stopIfTrue="1">
      <formula>ISERROR(L461:L2482)</formula>
    </cfRule>
  </conditionalFormatting>
  <conditionalFormatting sqref="K313">
    <cfRule type="expression" priority="415" stopIfTrue="1">
      <formula>ISERROR(#REF!)</formula>
    </cfRule>
  </conditionalFormatting>
  <conditionalFormatting sqref="L315:M315 J315">
    <cfRule type="expression" priority="411" stopIfTrue="1">
      <formula>ISERROR(L472:L2485)</formula>
    </cfRule>
  </conditionalFormatting>
  <conditionalFormatting sqref="K315">
    <cfRule type="expression" priority="412" stopIfTrue="1">
      <formula>ISERROR(#REF!)</formula>
    </cfRule>
  </conditionalFormatting>
  <conditionalFormatting sqref="L317:M317 J317">
    <cfRule type="expression" priority="408" stopIfTrue="1">
      <formula>ISERROR(L473:L2486)</formula>
    </cfRule>
  </conditionalFormatting>
  <conditionalFormatting sqref="K317">
    <cfRule type="expression" priority="409" stopIfTrue="1">
      <formula>ISERROR(#REF!)</formula>
    </cfRule>
  </conditionalFormatting>
  <conditionalFormatting sqref="L320:M320 J320">
    <cfRule type="expression" priority="405" stopIfTrue="1">
      <formula>ISERROR(L475:L2489)</formula>
    </cfRule>
  </conditionalFormatting>
  <conditionalFormatting sqref="K320">
    <cfRule type="expression" priority="406" stopIfTrue="1">
      <formula>ISERROR(#REF!)</formula>
    </cfRule>
  </conditionalFormatting>
  <conditionalFormatting sqref="K339">
    <cfRule type="expression" priority="402" stopIfTrue="1">
      <formula>ISERROR(#REF!)</formula>
    </cfRule>
  </conditionalFormatting>
  <conditionalFormatting sqref="L339:M339 J339">
    <cfRule type="expression" priority="403" stopIfTrue="1">
      <formula>ISERROR(L480:L2507)</formula>
    </cfRule>
  </conditionalFormatting>
  <conditionalFormatting sqref="K353">
    <cfRule type="expression" priority="399" stopIfTrue="1">
      <formula>ISERROR(#REF!)</formula>
    </cfRule>
  </conditionalFormatting>
  <conditionalFormatting sqref="K358">
    <cfRule type="expression" priority="397" stopIfTrue="1">
      <formula>ISERROR(#REF!)</formula>
    </cfRule>
  </conditionalFormatting>
  <conditionalFormatting sqref="K370">
    <cfRule type="expression" priority="395" stopIfTrue="1">
      <formula>ISERROR(#REF!)</formula>
    </cfRule>
  </conditionalFormatting>
  <conditionalFormatting sqref="L374:M374 L370:M371 J370:J371 J374 L390:M390 J390 L394:M394 J394 L396:L398 J396:J398">
    <cfRule type="expression" priority="396" stopIfTrue="1">
      <formula>ISERROR(L477:L2504)</formula>
    </cfRule>
  </conditionalFormatting>
  <conditionalFormatting sqref="K371">
    <cfRule type="expression" priority="392" stopIfTrue="1">
      <formula>ISERROR(#REF!)</formula>
    </cfRule>
  </conditionalFormatting>
  <conditionalFormatting sqref="K374">
    <cfRule type="expression" priority="389" stopIfTrue="1">
      <formula>ISERROR(#REF!)</formula>
    </cfRule>
  </conditionalFormatting>
  <conditionalFormatting sqref="K390">
    <cfRule type="expression" priority="386" stopIfTrue="1">
      <formula>ISERROR(#REF!)</formula>
    </cfRule>
  </conditionalFormatting>
  <conditionalFormatting sqref="K394">
    <cfRule type="expression" priority="383" stopIfTrue="1">
      <formula>ISERROR(#REF!)</formula>
    </cfRule>
  </conditionalFormatting>
  <conditionalFormatting sqref="K396:K398">
    <cfRule type="expression" priority="380" stopIfTrue="1">
      <formula>ISERROR(#REF!)</formula>
    </cfRule>
  </conditionalFormatting>
  <conditionalFormatting sqref="L400 J400">
    <cfRule type="expression" priority="377" stopIfTrue="1">
      <formula>ISERROR(L461:L2501)</formula>
    </cfRule>
  </conditionalFormatting>
  <conditionalFormatting sqref="K400">
    <cfRule type="expression" priority="378" stopIfTrue="1">
      <formula>ISERROR(#REF!)</formula>
    </cfRule>
  </conditionalFormatting>
  <conditionalFormatting sqref="L413:M413 L409:M411 J409:J411 J413 L415:M415 J415">
    <cfRule type="expression" priority="375" stopIfTrue="1">
      <formula>ISERROR(L479:L2510)</formula>
    </cfRule>
  </conditionalFormatting>
  <conditionalFormatting sqref="K411">
    <cfRule type="expression" priority="372" stopIfTrue="1">
      <formula>ISERROR(#REF!)</formula>
    </cfRule>
  </conditionalFormatting>
  <conditionalFormatting sqref="K413">
    <cfRule type="expression" priority="369" stopIfTrue="1">
      <formula>ISERROR(#REF!)</formula>
    </cfRule>
  </conditionalFormatting>
  <conditionalFormatting sqref="K415">
    <cfRule type="expression" priority="366" stopIfTrue="1">
      <formula>ISERROR(#REF!)</formula>
    </cfRule>
  </conditionalFormatting>
  <conditionalFormatting sqref="J418">
    <cfRule type="expression" priority="461" stopIfTrue="1">
      <formula>ISERROR(M487:M2518)</formula>
    </cfRule>
  </conditionalFormatting>
  <conditionalFormatting sqref="K429">
    <cfRule type="expression" priority="361" stopIfTrue="1">
      <formula>ISERROR(#REF!)</formula>
    </cfRule>
  </conditionalFormatting>
  <conditionalFormatting sqref="K426">
    <cfRule type="expression" priority="363" stopIfTrue="1">
      <formula>ISERROR(#REF!)</formula>
    </cfRule>
  </conditionalFormatting>
  <conditionalFormatting sqref="L426:M426 J426 J429 L429:M429">
    <cfRule type="expression" priority="364" stopIfTrue="1">
      <formula>ISERROR(L494:L2525)</formula>
    </cfRule>
  </conditionalFormatting>
  <conditionalFormatting sqref="I487">
    <cfRule type="cellIs" dxfId="27" priority="252" stopIfTrue="1" operator="greaterThan">
      <formula>#REF!</formula>
    </cfRule>
  </conditionalFormatting>
  <conditionalFormatting sqref="J488">
    <cfRule type="expression" priority="253" stopIfTrue="1">
      <formula>ISERROR(N555:N2568)</formula>
    </cfRule>
  </conditionalFormatting>
  <conditionalFormatting sqref="J495">
    <cfRule type="expression" priority="256" stopIfTrue="1">
      <formula>ISERROR(N554:N2549)</formula>
    </cfRule>
  </conditionalFormatting>
  <conditionalFormatting sqref="H477:I477 F477">
    <cfRule type="expression" priority="251" stopIfTrue="1">
      <formula>ISERROR(I542:I2556)</formula>
    </cfRule>
  </conditionalFormatting>
  <conditionalFormatting sqref="H466:I466 F466">
    <cfRule type="expression" priority="258" stopIfTrue="1">
      <formula>ISERROR(I542:I2546)</formula>
    </cfRule>
  </conditionalFormatting>
  <conditionalFormatting sqref="J486">
    <cfRule type="expression" priority="260" stopIfTrue="1">
      <formula>ISERROR(N554:N2567)</formula>
    </cfRule>
  </conditionalFormatting>
  <conditionalFormatting sqref="H481:I481 F481">
    <cfRule type="expression" priority="261" stopIfTrue="1">
      <formula>ISERROR(I542:I2561)</formula>
    </cfRule>
  </conditionalFormatting>
  <conditionalFormatting sqref="J531">
    <cfRule type="expression" priority="262" stopIfTrue="1">
      <formula>ISERROR(N554:N2591)</formula>
    </cfRule>
  </conditionalFormatting>
  <conditionalFormatting sqref="H505:I505 F505">
    <cfRule type="expression" priority="263" stopIfTrue="1">
      <formula>ISERROR(I542:I2583)</formula>
    </cfRule>
  </conditionalFormatting>
  <conditionalFormatting sqref="H451:I451 F451">
    <cfRule type="expression" priority="264" stopIfTrue="1">
      <formula>ISERROR(I542:I2533)</formula>
    </cfRule>
  </conditionalFormatting>
  <conditionalFormatting sqref="H464:I464 F464">
    <cfRule type="expression" priority="265" stopIfTrue="1">
      <formula>ISERROR(I542:I2544)</formula>
    </cfRule>
  </conditionalFormatting>
  <conditionalFormatting sqref="M542 M544 M546:M548">
    <cfRule type="cellIs" dxfId="26" priority="250" stopIfTrue="1" operator="greaterThan">
      <formula>H542</formula>
    </cfRule>
  </conditionalFormatting>
  <conditionalFormatting sqref="F494">
    <cfRule type="expression" priority="268" stopIfTrue="1">
      <formula>ISERROR(I559:I2573)</formula>
    </cfRule>
  </conditionalFormatting>
  <conditionalFormatting sqref="G477">
    <cfRule type="expression" priority="269" stopIfTrue="1">
      <formula>ISERROR(#REF!)</formula>
    </cfRule>
  </conditionalFormatting>
  <conditionalFormatting sqref="H488:I488">
    <cfRule type="expression" priority="270" stopIfTrue="1">
      <formula>ISERROR(K555:K2568)</formula>
    </cfRule>
  </conditionalFormatting>
  <conditionalFormatting sqref="G488 G485">
    <cfRule type="expression" priority="271" stopIfTrue="1">
      <formula>ISERROR(#REF!)</formula>
    </cfRule>
  </conditionalFormatting>
  <conditionalFormatting sqref="G496:G498">
    <cfRule type="expression" priority="273" stopIfTrue="1">
      <formula>ISERROR(#REF!)</formula>
    </cfRule>
  </conditionalFormatting>
  <conditionalFormatting sqref="G475 G470">
    <cfRule type="expression" priority="274" stopIfTrue="1">
      <formula>ISERROR(#REF!)</formula>
    </cfRule>
  </conditionalFormatting>
  <conditionalFormatting sqref="G479">
    <cfRule type="expression" priority="275" stopIfTrue="1">
      <formula>ISERROR(#REF!)</formula>
    </cfRule>
  </conditionalFormatting>
  <conditionalFormatting sqref="G535:G541">
    <cfRule type="expression" priority="277" stopIfTrue="1">
      <formula>ISERROR(#REF!)</formula>
    </cfRule>
  </conditionalFormatting>
  <conditionalFormatting sqref="G471:G472">
    <cfRule type="expression" priority="278" stopIfTrue="1">
      <formula>ISERROR(#REF!)</formula>
    </cfRule>
  </conditionalFormatting>
  <conditionalFormatting sqref="H495:I495">
    <cfRule type="expression" priority="279" stopIfTrue="1">
      <formula>ISERROR(K554:K2549)</formula>
    </cfRule>
  </conditionalFormatting>
  <conditionalFormatting sqref="G495">
    <cfRule type="expression" priority="280" stopIfTrue="1">
      <formula>ISERROR(#REF!)</formula>
    </cfRule>
  </conditionalFormatting>
  <conditionalFormatting sqref="G460:G462">
    <cfRule type="expression" priority="282" stopIfTrue="1">
      <formula>ISERROR(#REF!)</formula>
    </cfRule>
  </conditionalFormatting>
  <conditionalFormatting sqref="G467">
    <cfRule type="expression" priority="283" stopIfTrue="1">
      <formula>ISERROR(#REF!)</formula>
    </cfRule>
  </conditionalFormatting>
  <conditionalFormatting sqref="G466">
    <cfRule type="expression" priority="285" stopIfTrue="1">
      <formula>ISERROR(#REF!)</formula>
    </cfRule>
  </conditionalFormatting>
  <conditionalFormatting sqref="G468:G469">
    <cfRule type="expression" priority="286" stopIfTrue="1">
      <formula>ISERROR(#REF!)</formula>
    </cfRule>
  </conditionalFormatting>
  <conditionalFormatting sqref="G474">
    <cfRule type="expression" priority="288" stopIfTrue="1">
      <formula>ISERROR(#REF!)</formula>
    </cfRule>
  </conditionalFormatting>
  <conditionalFormatting sqref="H486:I486">
    <cfRule type="expression" priority="289" stopIfTrue="1">
      <formula>ISERROR(K554:K2567)</formula>
    </cfRule>
  </conditionalFormatting>
  <conditionalFormatting sqref="G486">
    <cfRule type="expression" priority="290" stopIfTrue="1">
      <formula>ISERROR(#REF!)</formula>
    </cfRule>
  </conditionalFormatting>
  <conditionalFormatting sqref="H494:I494">
    <cfRule type="expression" priority="291" stopIfTrue="1">
      <formula>ISERROR(K559:K2573)</formula>
    </cfRule>
  </conditionalFormatting>
  <conditionalFormatting sqref="G489:G494 G481">
    <cfRule type="expression" priority="292" stopIfTrue="1">
      <formula>ISERROR(#REF!)</formula>
    </cfRule>
  </conditionalFormatting>
  <conditionalFormatting sqref="G484">
    <cfRule type="expression" priority="294" stopIfTrue="1">
      <formula>ISERROR(#REF!)</formula>
    </cfRule>
  </conditionalFormatting>
  <conditionalFormatting sqref="G482">
    <cfRule type="expression" priority="295" stopIfTrue="1">
      <formula>ISERROR(#REF!)</formula>
    </cfRule>
  </conditionalFormatting>
  <conditionalFormatting sqref="F618">
    <cfRule type="expression" priority="296" stopIfTrue="1">
      <formula>ISERROR(I641:I2679)</formula>
    </cfRule>
  </conditionalFormatting>
  <conditionalFormatting sqref="G502">
    <cfRule type="expression" priority="297" stopIfTrue="1">
      <formula>ISERROR(#REF!)</formula>
    </cfRule>
  </conditionalFormatting>
  <conditionalFormatting sqref="G503">
    <cfRule type="expression" priority="298" stopIfTrue="1">
      <formula>ISERROR(#REF!)</formula>
    </cfRule>
  </conditionalFormatting>
  <conditionalFormatting sqref="G505">
    <cfRule type="expression" priority="300" stopIfTrue="1">
      <formula>ISERROR(#REF!)</formula>
    </cfRule>
  </conditionalFormatting>
  <conditionalFormatting sqref="G528">
    <cfRule type="expression" priority="302" stopIfTrue="1">
      <formula>ISERROR(#REF!)</formula>
    </cfRule>
  </conditionalFormatting>
  <conditionalFormatting sqref="G529:G532">
    <cfRule type="expression" priority="303" stopIfTrue="1">
      <formula>ISERROR(#REF!)</formula>
    </cfRule>
  </conditionalFormatting>
  <conditionalFormatting sqref="G451">
    <cfRule type="expression" priority="305" stopIfTrue="1">
      <formula>ISERROR(#REF!)</formula>
    </cfRule>
  </conditionalFormatting>
  <conditionalFormatting sqref="G452:G455">
    <cfRule type="expression" priority="306" stopIfTrue="1">
      <formula>ISERROR(#REF!)</formula>
    </cfRule>
  </conditionalFormatting>
  <conditionalFormatting sqref="G464">
    <cfRule type="expression" priority="308" stopIfTrue="1">
      <formula>ISERROR(#REF!)</formula>
    </cfRule>
  </conditionalFormatting>
  <conditionalFormatting sqref="G465">
    <cfRule type="expression" priority="309" stopIfTrue="1">
      <formula>ISERROR(#REF!)</formula>
    </cfRule>
  </conditionalFormatting>
  <conditionalFormatting sqref="G506:G526">
    <cfRule type="expression" priority="310" stopIfTrue="1">
      <formula>ISERROR(#REF!)</formula>
    </cfRule>
  </conditionalFormatting>
  <conditionalFormatting sqref="G456:G459">
    <cfRule type="expression" priority="312" stopIfTrue="1">
      <formula>ISERROR(#REF!)</formula>
    </cfRule>
  </conditionalFormatting>
  <conditionalFormatting sqref="G533:G534">
    <cfRule type="expression" priority="314" stopIfTrue="1">
      <formula>ISERROR(#REF!)</formula>
    </cfRule>
  </conditionalFormatting>
  <conditionalFormatting sqref="G448:G449">
    <cfRule type="expression" priority="315" stopIfTrue="1">
      <formula>ISERROR(#REF!)</formula>
    </cfRule>
  </conditionalFormatting>
  <conditionalFormatting sqref="J494 J477">
    <cfRule type="expression" priority="316" stopIfTrue="1">
      <formula>ISERROR(N542:N2556)</formula>
    </cfRule>
  </conditionalFormatting>
  <conditionalFormatting sqref="J467">
    <cfRule type="expression" priority="319" stopIfTrue="1">
      <formula>ISERROR(N554:N2546)</formula>
    </cfRule>
  </conditionalFormatting>
  <conditionalFormatting sqref="H467:I467">
    <cfRule type="expression" priority="320" stopIfTrue="1">
      <formula>ISERROR(K554:K2546)</formula>
    </cfRule>
  </conditionalFormatting>
  <conditionalFormatting sqref="J475">
    <cfRule type="expression" priority="321" stopIfTrue="1">
      <formula>ISERROR(N554:N2554)</formula>
    </cfRule>
  </conditionalFormatting>
  <conditionalFormatting sqref="J479">
    <cfRule type="expression" priority="322" stopIfTrue="1">
      <formula>ISERROR(N554:N2559)</formula>
    </cfRule>
  </conditionalFormatting>
  <conditionalFormatting sqref="J468">
    <cfRule type="expression" priority="323" stopIfTrue="1">
      <formula>ISERROR(N554:N2547)</formula>
    </cfRule>
  </conditionalFormatting>
  <conditionalFormatting sqref="J469">
    <cfRule type="expression" priority="324" stopIfTrue="1">
      <formula>ISERROR(N554:N2548)</formula>
    </cfRule>
  </conditionalFormatting>
  <conditionalFormatting sqref="J482">
    <cfRule type="expression" priority="325" stopIfTrue="1">
      <formula>ISERROR(N554:N2562)</formula>
    </cfRule>
  </conditionalFormatting>
  <conditionalFormatting sqref="J503">
    <cfRule type="expression" priority="326" stopIfTrue="1">
      <formula>ISERROR(N554:N2581)</formula>
    </cfRule>
  </conditionalFormatting>
  <conditionalFormatting sqref="J530">
    <cfRule type="expression" priority="327" stopIfTrue="1">
      <formula>ISERROR(N554:N2590)</formula>
    </cfRule>
  </conditionalFormatting>
  <conditionalFormatting sqref="J452">
    <cfRule type="expression" priority="328" stopIfTrue="1">
      <formula>ISERROR(N554:N2534)</formula>
    </cfRule>
  </conditionalFormatting>
  <conditionalFormatting sqref="J453">
    <cfRule type="expression" priority="329" stopIfTrue="1">
      <formula>ISERROR(N554:N2535)</formula>
    </cfRule>
  </conditionalFormatting>
  <conditionalFormatting sqref="J465">
    <cfRule type="expression" priority="331" stopIfTrue="1">
      <formula>ISERROR(N554:N2545)</formula>
    </cfRule>
  </conditionalFormatting>
  <conditionalFormatting sqref="J506">
    <cfRule type="expression" priority="332" stopIfTrue="1">
      <formula>ISERROR(N554:N2584)</formula>
    </cfRule>
  </conditionalFormatting>
  <conditionalFormatting sqref="J526">
    <cfRule type="expression" priority="334" stopIfTrue="1">
      <formula>ISERROR(N554:N2586)</formula>
    </cfRule>
  </conditionalFormatting>
  <conditionalFormatting sqref="H485:I485">
    <cfRule type="expression" priority="335" stopIfTrue="1">
      <formula>ISERROR(K554:K2565)</formula>
    </cfRule>
  </conditionalFormatting>
  <conditionalFormatting sqref="H475:I475">
    <cfRule type="expression" priority="336" stopIfTrue="1">
      <formula>ISERROR(K554:K2554)</formula>
    </cfRule>
  </conditionalFormatting>
  <conditionalFormatting sqref="H479:I479">
    <cfRule type="expression" priority="337" stopIfTrue="1">
      <formula>ISERROR(K554:K2559)</formula>
    </cfRule>
  </conditionalFormatting>
  <conditionalFormatting sqref="H471:I471">
    <cfRule type="expression" priority="338" stopIfTrue="1">
      <formula>ISERROR(K554:K2550)</formula>
    </cfRule>
  </conditionalFormatting>
  <conditionalFormatting sqref="H472:I472">
    <cfRule type="expression" priority="339" stopIfTrue="1">
      <formula>ISERROR(K554:K2551)</formula>
    </cfRule>
  </conditionalFormatting>
  <conditionalFormatting sqref="H468:I468">
    <cfRule type="expression" priority="340" stopIfTrue="1">
      <formula>ISERROR(K554:K2547)</formula>
    </cfRule>
  </conditionalFormatting>
  <conditionalFormatting sqref="H469:I469">
    <cfRule type="expression" priority="341" stopIfTrue="1">
      <formula>ISERROR(K554:K2548)</formula>
    </cfRule>
  </conditionalFormatting>
  <conditionalFormatting sqref="H482:I482">
    <cfRule type="expression" priority="342" stopIfTrue="1">
      <formula>ISERROR(K554:K2562)</formula>
    </cfRule>
  </conditionalFormatting>
  <conditionalFormatting sqref="H503:I503">
    <cfRule type="expression" priority="343" stopIfTrue="1">
      <formula>ISERROR(K554:K2581)</formula>
    </cfRule>
  </conditionalFormatting>
  <conditionalFormatting sqref="H529:I529">
    <cfRule type="expression" priority="344" stopIfTrue="1">
      <formula>ISERROR(K554:K2589)</formula>
    </cfRule>
  </conditionalFormatting>
  <conditionalFormatting sqref="H530:I530">
    <cfRule type="expression" priority="345" stopIfTrue="1">
      <formula>ISERROR(K554:K2590)</formula>
    </cfRule>
  </conditionalFormatting>
  <conditionalFormatting sqref="H452:I452">
    <cfRule type="expression" priority="346" stopIfTrue="1">
      <formula>ISERROR(K554:K2534)</formula>
    </cfRule>
  </conditionalFormatting>
  <conditionalFormatting sqref="H453:I453">
    <cfRule type="expression" priority="347" stopIfTrue="1">
      <formula>ISERROR(K554:K2535)</formula>
    </cfRule>
  </conditionalFormatting>
  <conditionalFormatting sqref="H465:I465">
    <cfRule type="expression" priority="349" stopIfTrue="1">
      <formula>ISERROR(K554:K2545)</formula>
    </cfRule>
  </conditionalFormatting>
  <conditionalFormatting sqref="H506:I506">
    <cfRule type="expression" priority="350" stopIfTrue="1">
      <formula>ISERROR(K554:K2584)</formula>
    </cfRule>
  </conditionalFormatting>
  <conditionalFormatting sqref="H526:I526">
    <cfRule type="expression" priority="352" stopIfTrue="1">
      <formula>ISERROR(K554:K2586)</formula>
    </cfRule>
  </conditionalFormatting>
  <conditionalFormatting sqref="H502:I502 F502">
    <cfRule type="expression" priority="353" stopIfTrue="1">
      <formula>ISERROR(I542:I2580)</formula>
    </cfRule>
  </conditionalFormatting>
  <conditionalFormatting sqref="F488">
    <cfRule type="expression" priority="213" stopIfTrue="1">
      <formula>ISERROR(I555:I2568)</formula>
    </cfRule>
  </conditionalFormatting>
  <conditionalFormatting sqref="F495">
    <cfRule type="expression" priority="216" stopIfTrue="1">
      <formula>ISERROR(I554:I2549)</formula>
    </cfRule>
  </conditionalFormatting>
  <conditionalFormatting sqref="F486">
    <cfRule type="expression" priority="220" stopIfTrue="1">
      <formula>ISERROR(I554:I2567)</formula>
    </cfRule>
  </conditionalFormatting>
  <conditionalFormatting sqref="F467">
    <cfRule type="expression" priority="231" stopIfTrue="1">
      <formula>ISERROR(I554:I2546)</formula>
    </cfRule>
  </conditionalFormatting>
  <conditionalFormatting sqref="F485">
    <cfRule type="expression" priority="232" stopIfTrue="1">
      <formula>ISERROR(I554:I2565)</formula>
    </cfRule>
  </conditionalFormatting>
  <conditionalFormatting sqref="F475">
    <cfRule type="expression" priority="233" stopIfTrue="1">
      <formula>ISERROR(I554:I2554)</formula>
    </cfRule>
  </conditionalFormatting>
  <conditionalFormatting sqref="F479">
    <cfRule type="expression" priority="234" stopIfTrue="1">
      <formula>ISERROR(I554:I2559)</formula>
    </cfRule>
  </conditionalFormatting>
  <conditionalFormatting sqref="F471">
    <cfRule type="expression" priority="235" stopIfTrue="1">
      <formula>ISERROR(I554:I2550)</formula>
    </cfRule>
  </conditionalFormatting>
  <conditionalFormatting sqref="F472">
    <cfRule type="expression" priority="236" stopIfTrue="1">
      <formula>ISERROR(I554:I2551)</formula>
    </cfRule>
  </conditionalFormatting>
  <conditionalFormatting sqref="F468">
    <cfRule type="expression" priority="237" stopIfTrue="1">
      <formula>ISERROR(I554:I2547)</formula>
    </cfRule>
  </conditionalFormatting>
  <conditionalFormatting sqref="F469">
    <cfRule type="expression" priority="238" stopIfTrue="1">
      <formula>ISERROR(I554:I2548)</formula>
    </cfRule>
  </conditionalFormatting>
  <conditionalFormatting sqref="F482">
    <cfRule type="expression" priority="239" stopIfTrue="1">
      <formula>ISERROR(I554:I2562)</formula>
    </cfRule>
  </conditionalFormatting>
  <conditionalFormatting sqref="F503">
    <cfRule type="expression" priority="240" stopIfTrue="1">
      <formula>ISERROR(I554:I2581)</formula>
    </cfRule>
  </conditionalFormatting>
  <conditionalFormatting sqref="F529">
    <cfRule type="expression" priority="241" stopIfTrue="1">
      <formula>ISERROR(I554:I2589)</formula>
    </cfRule>
  </conditionalFormatting>
  <conditionalFormatting sqref="F530">
    <cfRule type="expression" priority="242" stopIfTrue="1">
      <formula>ISERROR(I554:I2590)</formula>
    </cfRule>
  </conditionalFormatting>
  <conditionalFormatting sqref="F452">
    <cfRule type="expression" priority="243" stopIfTrue="1">
      <formula>ISERROR(I554:I2534)</formula>
    </cfRule>
  </conditionalFormatting>
  <conditionalFormatting sqref="F453">
    <cfRule type="expression" priority="244" stopIfTrue="1">
      <formula>ISERROR(I554:I2535)</formula>
    </cfRule>
  </conditionalFormatting>
  <conditionalFormatting sqref="F465">
    <cfRule type="expression" priority="246" stopIfTrue="1">
      <formula>ISERROR(I554:I2545)</formula>
    </cfRule>
  </conditionalFormatting>
  <conditionalFormatting sqref="F506">
    <cfRule type="expression" priority="247" stopIfTrue="1">
      <formula>ISERROR(I554:I2584)</formula>
    </cfRule>
  </conditionalFormatting>
  <conditionalFormatting sqref="F526">
    <cfRule type="expression" priority="248" stopIfTrue="1">
      <formula>ISERROR(I554:I2586)</formula>
    </cfRule>
  </conditionalFormatting>
  <conditionalFormatting sqref="L456:M456 H456:I459 F456:F459">
    <cfRule type="expression" priority="210" stopIfTrue="1">
      <formula>ISERROR(I555:I2538)</formula>
    </cfRule>
  </conditionalFormatting>
  <conditionalFormatting sqref="K456">
    <cfRule type="expression" priority="211" stopIfTrue="1">
      <formula>ISERROR(#REF!)</formula>
    </cfRule>
  </conditionalFormatting>
  <conditionalFormatting sqref="J456">
    <cfRule type="expression" priority="209" stopIfTrue="1">
      <formula>ISERROR(M555:M2538)</formula>
    </cfRule>
  </conditionalFormatting>
  <conditionalFormatting sqref="K470">
    <cfRule type="expression" priority="207" stopIfTrue="1">
      <formula>ISERROR(#REF!)</formula>
    </cfRule>
  </conditionalFormatting>
  <conditionalFormatting sqref="K471">
    <cfRule type="expression" priority="204" stopIfTrue="1">
      <formula>ISERROR(#REF!)</formula>
    </cfRule>
  </conditionalFormatting>
  <conditionalFormatting sqref="L471:M471">
    <cfRule type="expression" priority="205" stopIfTrue="1">
      <formula>ISERROR(O554:O2550)</formula>
    </cfRule>
  </conditionalFormatting>
  <conditionalFormatting sqref="J471">
    <cfRule type="expression" priority="203" stopIfTrue="1">
      <formula>ISERROR(M554:M2550)</formula>
    </cfRule>
  </conditionalFormatting>
  <conditionalFormatting sqref="K472">
    <cfRule type="expression" priority="201" stopIfTrue="1">
      <formula>ISERROR(#REF!)</formula>
    </cfRule>
  </conditionalFormatting>
  <conditionalFormatting sqref="L472:M472">
    <cfRule type="expression" priority="202" stopIfTrue="1">
      <formula>ISERROR(O554:O2551)</formula>
    </cfRule>
  </conditionalFormatting>
  <conditionalFormatting sqref="J472">
    <cfRule type="expression" priority="200" stopIfTrue="1">
      <formula>ISERROR(M554:M2551)</formula>
    </cfRule>
  </conditionalFormatting>
  <conditionalFormatting sqref="K474">
    <cfRule type="expression" priority="199" stopIfTrue="1">
      <formula>ISERROR(#REF!)</formula>
    </cfRule>
  </conditionalFormatting>
  <conditionalFormatting sqref="K484">
    <cfRule type="expression" priority="196" stopIfTrue="1">
      <formula>ISERROR(#REF!)</formula>
    </cfRule>
  </conditionalFormatting>
  <conditionalFormatting sqref="K485">
    <cfRule type="expression" priority="192" stopIfTrue="1">
      <formula>ISERROR(#REF!)</formula>
    </cfRule>
  </conditionalFormatting>
  <conditionalFormatting sqref="L485:M485">
    <cfRule type="expression" priority="193" stopIfTrue="1">
      <formula>ISERROR(O554:O2565)</formula>
    </cfRule>
  </conditionalFormatting>
  <conditionalFormatting sqref="J485">
    <cfRule type="expression" priority="191" stopIfTrue="1">
      <formula>ISERROR(M554:M2565)</formula>
    </cfRule>
  </conditionalFormatting>
  <conditionalFormatting sqref="K528">
    <cfRule type="expression" priority="188" stopIfTrue="1">
      <formula>ISERROR(#REF!)</formula>
    </cfRule>
  </conditionalFormatting>
  <conditionalFormatting sqref="K529">
    <cfRule type="expression" priority="189" stopIfTrue="1">
      <formula>ISERROR(#REF!)</formula>
    </cfRule>
  </conditionalFormatting>
  <conditionalFormatting sqref="L529:M529">
    <cfRule type="expression" priority="190" stopIfTrue="1">
      <formula>ISERROR(O554:O2589)</formula>
    </cfRule>
  </conditionalFormatting>
  <conditionalFormatting sqref="J529">
    <cfRule type="expression" priority="186" stopIfTrue="1">
      <formula>ISERROR(M554:M2589)</formula>
    </cfRule>
  </conditionalFormatting>
  <conditionalFormatting sqref="L532:M532 H531:I532 F531:F532">
    <cfRule type="expression" priority="183" stopIfTrue="1">
      <formula>ISERROR(I554:I2591)</formula>
    </cfRule>
  </conditionalFormatting>
  <conditionalFormatting sqref="K532">
    <cfRule type="expression" priority="184" stopIfTrue="1">
      <formula>ISERROR(#REF!)</formula>
    </cfRule>
  </conditionalFormatting>
  <conditionalFormatting sqref="J532">
    <cfRule type="expression" priority="182" stopIfTrue="1">
      <formula>ISERROR(M555:M2592)</formula>
    </cfRule>
  </conditionalFormatting>
  <conditionalFormatting sqref="L541:M541 H535:I541 F535:F541">
    <cfRule type="expression" priority="180" stopIfTrue="1">
      <formula>ISERROR(I556:I2594)</formula>
    </cfRule>
  </conditionalFormatting>
  <conditionalFormatting sqref="K541">
    <cfRule type="expression" priority="181" stopIfTrue="1">
      <formula>ISERROR(#REF!)</formula>
    </cfRule>
  </conditionalFormatting>
  <conditionalFormatting sqref="J541">
    <cfRule type="expression" priority="179" stopIfTrue="1">
      <formula>ISERROR(M562:M2600)</formula>
    </cfRule>
  </conditionalFormatting>
  <conditionalFormatting sqref="J466">
    <cfRule type="expression" priority="10592" stopIfTrue="1">
      <formula>ISERROR(N542:N2546)</formula>
    </cfRule>
  </conditionalFormatting>
  <conditionalFormatting sqref="J481">
    <cfRule type="expression" priority="10593" stopIfTrue="1">
      <formula>ISERROR(N542:N2561)</formula>
    </cfRule>
  </conditionalFormatting>
  <conditionalFormatting sqref="J505">
    <cfRule type="expression" priority="10594" stopIfTrue="1">
      <formula>ISERROR(N542:N2583)</formula>
    </cfRule>
  </conditionalFormatting>
  <conditionalFormatting sqref="J451">
    <cfRule type="expression" priority="10595" stopIfTrue="1">
      <formula>ISERROR(N542:N2533)</formula>
    </cfRule>
  </conditionalFormatting>
  <conditionalFormatting sqref="J464">
    <cfRule type="expression" priority="10596" stopIfTrue="1">
      <formula>ISERROR(N542:N2544)</formula>
    </cfRule>
  </conditionalFormatting>
  <conditionalFormatting sqref="F474 L474:M474 H474:J474">
    <cfRule type="expression" priority="10599" stopIfTrue="1">
      <formula>ISERROR(I542:I2553)</formula>
    </cfRule>
  </conditionalFormatting>
  <conditionalFormatting sqref="F484 L484:M484 H484:J484">
    <cfRule type="expression" priority="10600" stopIfTrue="1">
      <formula>ISERROR(I542:I2564)</formula>
    </cfRule>
  </conditionalFormatting>
  <conditionalFormatting sqref="F528 L528:M528 H528:J528">
    <cfRule type="expression" priority="10602" stopIfTrue="1">
      <formula>ISERROR(I542:I2588)</formula>
    </cfRule>
  </conditionalFormatting>
  <conditionalFormatting sqref="F470 L470:M470 H470:J470">
    <cfRule type="expression" priority="10605" stopIfTrue="1">
      <formula>ISERROR(I542:I2549)</formula>
    </cfRule>
  </conditionalFormatting>
  <conditionalFormatting sqref="J502">
    <cfRule type="expression" priority="10608" stopIfTrue="1">
      <formula>ISERROR(N542:N2580)</formula>
    </cfRule>
  </conditionalFormatting>
  <conditionalFormatting sqref="M638:M640">
    <cfRule type="cellIs" dxfId="25" priority="62" stopIfTrue="1" operator="greaterThan">
      <formula>H638</formula>
    </cfRule>
  </conditionalFormatting>
  <conditionalFormatting sqref="I592">
    <cfRule type="cellIs" dxfId="24" priority="63" stopIfTrue="1" operator="greaterThan">
      <formula>#REF!</formula>
    </cfRule>
  </conditionalFormatting>
  <conditionalFormatting sqref="F582 F594">
    <cfRule type="expression" priority="64" stopIfTrue="1">
      <formula>ISERROR(I629:I2644)</formula>
    </cfRule>
  </conditionalFormatting>
  <conditionalFormatting sqref="F593 F584">
    <cfRule type="expression" priority="65" stopIfTrue="1">
      <formula>ISERROR(I641:I2647)</formula>
    </cfRule>
  </conditionalFormatting>
  <conditionalFormatting sqref="J623 F622:F628 J625:J627">
    <cfRule type="expression" priority="67" stopIfTrue="1">
      <formula>ISERROR(I651:I2682)</formula>
    </cfRule>
  </conditionalFormatting>
  <conditionalFormatting sqref="F599">
    <cfRule type="expression" priority="68" stopIfTrue="1">
      <formula>ISERROR(I641:I2637)</formula>
    </cfRule>
  </conditionalFormatting>
  <conditionalFormatting sqref="J582">
    <cfRule type="expression" priority="61" stopIfTrue="1">
      <formula>ISERROR(M629:M2644)</formula>
    </cfRule>
  </conditionalFormatting>
  <conditionalFormatting sqref="F571">
    <cfRule type="expression" priority="70" stopIfTrue="1">
      <formula>ISERROR(I629:I2634)</formula>
    </cfRule>
  </conditionalFormatting>
  <conditionalFormatting sqref="F579">
    <cfRule type="expression" priority="71" stopIfTrue="1">
      <formula>ISERROR(I629:I2641)</formula>
    </cfRule>
  </conditionalFormatting>
  <conditionalFormatting sqref="J591 F591">
    <cfRule type="expression" priority="73" stopIfTrue="1">
      <formula>ISERROR(I641:I2655)</formula>
    </cfRule>
  </conditionalFormatting>
  <conditionalFormatting sqref="J586 F586">
    <cfRule type="expression" priority="74" stopIfTrue="1">
      <formula>ISERROR(I629:I2649)</formula>
    </cfRule>
  </conditionalFormatting>
  <conditionalFormatting sqref="F589">
    <cfRule type="expression" priority="75" stopIfTrue="1">
      <formula>ISERROR(I629:I2652)</formula>
    </cfRule>
  </conditionalFormatting>
  <conditionalFormatting sqref="F607">
    <cfRule type="expression" priority="76" stopIfTrue="1">
      <formula>ISERROR(I629:I2668)</formula>
    </cfRule>
  </conditionalFormatting>
  <conditionalFormatting sqref="J610 F610">
    <cfRule type="expression" priority="77" stopIfTrue="1">
      <formula>ISERROR(I629:I2671)</formula>
    </cfRule>
  </conditionalFormatting>
  <conditionalFormatting sqref="F615">
    <cfRule type="expression" priority="78" stopIfTrue="1">
      <formula>ISERROR(I629:I2676)</formula>
    </cfRule>
  </conditionalFormatting>
  <conditionalFormatting sqref="J554 F554">
    <cfRule type="expression" priority="79" stopIfTrue="1">
      <formula>ISERROR(I629:I2621)</formula>
    </cfRule>
  </conditionalFormatting>
  <conditionalFormatting sqref="F562">
    <cfRule type="expression" priority="80" stopIfTrue="1">
      <formula>ISERROR(I652:I2628)</formula>
    </cfRule>
  </conditionalFormatting>
  <conditionalFormatting sqref="M630 M632 M634:M635 M637">
    <cfRule type="cellIs" dxfId="23" priority="60" stopIfTrue="1" operator="greaterThan">
      <formula>H630</formula>
    </cfRule>
  </conditionalFormatting>
  <conditionalFormatting sqref="J618">
    <cfRule type="expression" priority="81" stopIfTrue="1">
      <formula>ISERROR(M641:M2679)</formula>
    </cfRule>
  </conditionalFormatting>
  <conditionalFormatting sqref="H582:I582">
    <cfRule type="expression" priority="82" stopIfTrue="1">
      <formula>ISERROR(J629:J2644)</formula>
    </cfRule>
  </conditionalFormatting>
  <conditionalFormatting sqref="G582">
    <cfRule type="expression" priority="83" stopIfTrue="1">
      <formula>ISERROR(#REF!)</formula>
    </cfRule>
  </conditionalFormatting>
  <conditionalFormatting sqref="H593:I593">
    <cfRule type="expression" priority="84" stopIfTrue="1">
      <formula>ISERROR(J650:J2656)</formula>
    </cfRule>
  </conditionalFormatting>
  <conditionalFormatting sqref="G593 G590">
    <cfRule type="expression" priority="85" stopIfTrue="1">
      <formula>ISERROR(#REF!)</formula>
    </cfRule>
  </conditionalFormatting>
  <conditionalFormatting sqref="G600:G602">
    <cfRule type="expression" priority="87" stopIfTrue="1">
      <formula>ISERROR(#REF!)</formula>
    </cfRule>
  </conditionalFormatting>
  <conditionalFormatting sqref="G580 G575">
    <cfRule type="expression" priority="88" stopIfTrue="1">
      <formula>ISERROR(#REF!)</formula>
    </cfRule>
  </conditionalFormatting>
  <conditionalFormatting sqref="G584">
    <cfRule type="expression" priority="89" stopIfTrue="1">
      <formula>ISERROR(#REF!)</formula>
    </cfRule>
  </conditionalFormatting>
  <conditionalFormatting sqref="G622:G628">
    <cfRule type="expression" priority="91" stopIfTrue="1">
      <formula>ISERROR(#REF!)</formula>
    </cfRule>
  </conditionalFormatting>
  <conditionalFormatting sqref="G576:G577">
    <cfRule type="expression" priority="92" stopIfTrue="1">
      <formula>ISERROR(#REF!)</formula>
    </cfRule>
  </conditionalFormatting>
  <conditionalFormatting sqref="H599:I599">
    <cfRule type="expression" priority="93" stopIfTrue="1">
      <formula>ISERROR(J641:J2637)</formula>
    </cfRule>
  </conditionalFormatting>
  <conditionalFormatting sqref="G599">
    <cfRule type="expression" priority="94" stopIfTrue="1">
      <formula>ISERROR(#REF!)</formula>
    </cfRule>
  </conditionalFormatting>
  <conditionalFormatting sqref="G563:G566">
    <cfRule type="expression" priority="96" stopIfTrue="1">
      <formula>ISERROR(#REF!)</formula>
    </cfRule>
  </conditionalFormatting>
  <conditionalFormatting sqref="G572">
    <cfRule type="expression" priority="97" stopIfTrue="1">
      <formula>ISERROR(#REF!)</formula>
    </cfRule>
  </conditionalFormatting>
  <conditionalFormatting sqref="H571:I571">
    <cfRule type="expression" priority="98" stopIfTrue="1">
      <formula>ISERROR(J629:J2634)</formula>
    </cfRule>
  </conditionalFormatting>
  <conditionalFormatting sqref="G571">
    <cfRule type="expression" priority="99" stopIfTrue="1">
      <formula>ISERROR(#REF!)</formula>
    </cfRule>
  </conditionalFormatting>
  <conditionalFormatting sqref="G573:G574">
    <cfRule type="expression" priority="100" stopIfTrue="1">
      <formula>ISERROR(#REF!)</formula>
    </cfRule>
  </conditionalFormatting>
  <conditionalFormatting sqref="H579:I579">
    <cfRule type="expression" priority="101" stopIfTrue="1">
      <formula>ISERROR(J629:J2641)</formula>
    </cfRule>
  </conditionalFormatting>
  <conditionalFormatting sqref="G579">
    <cfRule type="expression" priority="102" stopIfTrue="1">
      <formula>ISERROR(#REF!)</formula>
    </cfRule>
  </conditionalFormatting>
  <conditionalFormatting sqref="H591:I591">
    <cfRule type="expression" priority="103" stopIfTrue="1">
      <formula>ISERROR(J641:J2655)</formula>
    </cfRule>
  </conditionalFormatting>
  <conditionalFormatting sqref="G591">
    <cfRule type="expression" priority="104" stopIfTrue="1">
      <formula>ISERROR(#REF!)</formula>
    </cfRule>
  </conditionalFormatting>
  <conditionalFormatting sqref="G595:G598 G586">
    <cfRule type="expression" priority="106" stopIfTrue="1">
      <formula>ISERROR(#REF!)</formula>
    </cfRule>
  </conditionalFormatting>
  <conditionalFormatting sqref="H589:I589">
    <cfRule type="expression" priority="107" stopIfTrue="1">
      <formula>ISERROR(J629:J2652)</formula>
    </cfRule>
  </conditionalFormatting>
  <conditionalFormatting sqref="G589">
    <cfRule type="expression" priority="108" stopIfTrue="1">
      <formula>ISERROR(#REF!)</formula>
    </cfRule>
  </conditionalFormatting>
  <conditionalFormatting sqref="G587">
    <cfRule type="expression" priority="109" stopIfTrue="1">
      <formula>ISERROR(#REF!)</formula>
    </cfRule>
  </conditionalFormatting>
  <conditionalFormatting sqref="H607:I607">
    <cfRule type="expression" priority="110" stopIfTrue="1">
      <formula>ISERROR(J629:J2668)</formula>
    </cfRule>
  </conditionalFormatting>
  <conditionalFormatting sqref="G607">
    <cfRule type="expression" priority="111" stopIfTrue="1">
      <formula>ISERROR(#REF!)</formula>
    </cfRule>
  </conditionalFormatting>
  <conditionalFormatting sqref="G608">
    <cfRule type="expression" priority="112" stopIfTrue="1">
      <formula>ISERROR(#REF!)</formula>
    </cfRule>
  </conditionalFormatting>
  <conditionalFormatting sqref="H610:I610">
    <cfRule type="expression" priority="113" stopIfTrue="1">
      <formula>ISERROR(J629:J2671)</formula>
    </cfRule>
  </conditionalFormatting>
  <conditionalFormatting sqref="G610">
    <cfRule type="expression" priority="114" stopIfTrue="1">
      <formula>ISERROR(#REF!)</formula>
    </cfRule>
  </conditionalFormatting>
  <conditionalFormatting sqref="H615:I615">
    <cfRule type="expression" priority="115" stopIfTrue="1">
      <formula>ISERROR(J629:J2676)</formula>
    </cfRule>
  </conditionalFormatting>
  <conditionalFormatting sqref="G615">
    <cfRule type="expression" priority="116" stopIfTrue="1">
      <formula>ISERROR(#REF!)</formula>
    </cfRule>
  </conditionalFormatting>
  <conditionalFormatting sqref="G616:G619">
    <cfRule type="expression" priority="117" stopIfTrue="1">
      <formula>ISERROR(#REF!)</formula>
    </cfRule>
  </conditionalFormatting>
  <conditionalFormatting sqref="H554:I554">
    <cfRule type="expression" priority="118" stopIfTrue="1">
      <formula>ISERROR(J629:J2621)</formula>
    </cfRule>
  </conditionalFormatting>
  <conditionalFormatting sqref="G554">
    <cfRule type="expression" priority="119" stopIfTrue="1">
      <formula>ISERROR(#REF!)</formula>
    </cfRule>
  </conditionalFormatting>
  <conditionalFormatting sqref="G555:G558">
    <cfRule type="expression" priority="120" stopIfTrue="1">
      <formula>ISERROR(#REF!)</formula>
    </cfRule>
  </conditionalFormatting>
  <conditionalFormatting sqref="G568:G569">
    <cfRule type="expression" priority="121" stopIfTrue="1">
      <formula>ISERROR(#REF!)</formula>
    </cfRule>
  </conditionalFormatting>
  <conditionalFormatting sqref="G570">
    <cfRule type="expression" priority="122" stopIfTrue="1">
      <formula>ISERROR(#REF!)</formula>
    </cfRule>
  </conditionalFormatting>
  <conditionalFormatting sqref="G611:G613">
    <cfRule type="expression" priority="123" stopIfTrue="1">
      <formula>ISERROR(#REF!)</formula>
    </cfRule>
  </conditionalFormatting>
  <conditionalFormatting sqref="H562:I562">
    <cfRule type="expression" priority="124" stopIfTrue="1">
      <formula>ISERROR(J652:J2628)</formula>
    </cfRule>
  </conditionalFormatting>
  <conditionalFormatting sqref="G559:G562">
    <cfRule type="expression" priority="125" stopIfTrue="1">
      <formula>ISERROR(#REF!)</formula>
    </cfRule>
  </conditionalFormatting>
  <conditionalFormatting sqref="H618:I618">
    <cfRule type="expression" priority="126" stopIfTrue="1">
      <formula>ISERROR(J641:J2679)</formula>
    </cfRule>
  </conditionalFormatting>
  <conditionalFormatting sqref="G620:G621">
    <cfRule type="expression" priority="127" stopIfTrue="1">
      <formula>ISERROR(#REF!)</formula>
    </cfRule>
  </conditionalFormatting>
  <conditionalFormatting sqref="G550:G552">
    <cfRule type="expression" priority="128" stopIfTrue="1">
      <formula>ISERROR(#REF!)</formula>
    </cfRule>
  </conditionalFormatting>
  <conditionalFormatting sqref="J575 F575">
    <cfRule type="expression" priority="129" stopIfTrue="1">
      <formula>ISERROR(I629:I2637)</formula>
    </cfRule>
  </conditionalFormatting>
  <conditionalFormatting sqref="H575:I575">
    <cfRule type="expression" priority="131" stopIfTrue="1">
      <formula>ISERROR(J629:J2637)</formula>
    </cfRule>
  </conditionalFormatting>
  <conditionalFormatting sqref="H586:I586">
    <cfRule type="expression" priority="132" stopIfTrue="1">
      <formula>ISERROR(J629:J2649)</formula>
    </cfRule>
  </conditionalFormatting>
  <conditionalFormatting sqref="J572 F572">
    <cfRule type="expression" priority="133" stopIfTrue="1">
      <formula>ISERROR(I641:I2634)</formula>
    </cfRule>
  </conditionalFormatting>
  <conditionalFormatting sqref="H572:I572">
    <cfRule type="expression" priority="134" stopIfTrue="1">
      <formula>ISERROR(J641:J2634)</formula>
    </cfRule>
  </conditionalFormatting>
  <conditionalFormatting sqref="J590 F590">
    <cfRule type="expression" priority="135" stopIfTrue="1">
      <formula>ISERROR(I641:I2653)</formula>
    </cfRule>
  </conditionalFormatting>
  <conditionalFormatting sqref="J580 F580">
    <cfRule type="expression" priority="136" stopIfTrue="1">
      <formula>ISERROR(I641:I2642)</formula>
    </cfRule>
  </conditionalFormatting>
  <conditionalFormatting sqref="J584">
    <cfRule type="expression" priority="137" stopIfTrue="1">
      <formula>ISERROR(M641:M2647)</formula>
    </cfRule>
  </conditionalFormatting>
  <conditionalFormatting sqref="J576 F576">
    <cfRule type="expression" priority="138" stopIfTrue="1">
      <formula>ISERROR(I641:I2638)</formula>
    </cfRule>
  </conditionalFormatting>
  <conditionalFormatting sqref="F577">
    <cfRule type="expression" priority="139" stopIfTrue="1">
      <formula>ISERROR(I641:I2639)</formula>
    </cfRule>
  </conditionalFormatting>
  <conditionalFormatting sqref="F573">
    <cfRule type="expression" priority="140" stopIfTrue="1">
      <formula>ISERROR(I641:I2635)</formula>
    </cfRule>
  </conditionalFormatting>
  <conditionalFormatting sqref="J574 F574">
    <cfRule type="expression" priority="141" stopIfTrue="1">
      <formula>ISERROR(I641:I2636)</formula>
    </cfRule>
  </conditionalFormatting>
  <conditionalFormatting sqref="J587 F587">
    <cfRule type="expression" priority="142" stopIfTrue="1">
      <formula>ISERROR(I641:I2650)</formula>
    </cfRule>
  </conditionalFormatting>
  <conditionalFormatting sqref="J608 F608">
    <cfRule type="expression" priority="143" stopIfTrue="1">
      <formula>ISERROR(I641:I2669)</formula>
    </cfRule>
  </conditionalFormatting>
  <conditionalFormatting sqref="F616">
    <cfRule type="expression" priority="144" stopIfTrue="1">
      <formula>ISERROR(I641:I2677)</formula>
    </cfRule>
  </conditionalFormatting>
  <conditionalFormatting sqref="J617 F617">
    <cfRule type="expression" priority="145" stopIfTrue="1">
      <formula>ISERROR(I641:I2678)</formula>
    </cfRule>
  </conditionalFormatting>
  <conditionalFormatting sqref="J555 F555">
    <cfRule type="expression" priority="146" stopIfTrue="1">
      <formula>ISERROR(I641:I2622)</formula>
    </cfRule>
  </conditionalFormatting>
  <conditionalFormatting sqref="F556">
    <cfRule type="expression" priority="147" stopIfTrue="1">
      <formula>ISERROR(I641:I2623)</formula>
    </cfRule>
  </conditionalFormatting>
  <conditionalFormatting sqref="J570 F570">
    <cfRule type="expression" priority="148" stopIfTrue="1">
      <formula>ISERROR(I641:I2633)</formula>
    </cfRule>
  </conditionalFormatting>
  <conditionalFormatting sqref="J611 F611 F620:F621">
    <cfRule type="expression" priority="149" stopIfTrue="1">
      <formula>ISERROR(I641:I2672)</formula>
    </cfRule>
  </conditionalFormatting>
  <conditionalFormatting sqref="J612 F612">
    <cfRule type="expression" priority="150" stopIfTrue="1">
      <formula>ISERROR(I641:I2673)</formula>
    </cfRule>
  </conditionalFormatting>
  <conditionalFormatting sqref="F613">
    <cfRule type="expression" priority="151" stopIfTrue="1">
      <formula>ISERROR(I641:I2674)</formula>
    </cfRule>
  </conditionalFormatting>
  <conditionalFormatting sqref="H590:I590">
    <cfRule type="expression" priority="152" stopIfTrue="1">
      <formula>ISERROR(J641:J2653)</formula>
    </cfRule>
  </conditionalFormatting>
  <conditionalFormatting sqref="H580:I580">
    <cfRule type="expression" priority="153" stopIfTrue="1">
      <formula>ISERROR(J641:J2642)</formula>
    </cfRule>
  </conditionalFormatting>
  <conditionalFormatting sqref="H584:I584">
    <cfRule type="expression" priority="154" stopIfTrue="1">
      <formula>ISERROR(J641:J2647)</formula>
    </cfRule>
  </conditionalFormatting>
  <conditionalFormatting sqref="H576:I576">
    <cfRule type="expression" priority="155" stopIfTrue="1">
      <formula>ISERROR(J641:J2638)</formula>
    </cfRule>
  </conditionalFormatting>
  <conditionalFormatting sqref="H577:I577">
    <cfRule type="expression" priority="156" stopIfTrue="1">
      <formula>ISERROR(J641:J2639)</formula>
    </cfRule>
  </conditionalFormatting>
  <conditionalFormatting sqref="H573:I573">
    <cfRule type="expression" priority="157" stopIfTrue="1">
      <formula>ISERROR(J641:J2635)</formula>
    </cfRule>
  </conditionalFormatting>
  <conditionalFormatting sqref="H574:I574">
    <cfRule type="expression" priority="158" stopIfTrue="1">
      <formula>ISERROR(J641:J2636)</formula>
    </cfRule>
  </conditionalFormatting>
  <conditionalFormatting sqref="H587:I587">
    <cfRule type="expression" priority="159" stopIfTrue="1">
      <formula>ISERROR(J641:J2650)</formula>
    </cfRule>
  </conditionalFormatting>
  <conditionalFormatting sqref="H608:I608">
    <cfRule type="expression" priority="160" stopIfTrue="1">
      <formula>ISERROR(J641:J2669)</formula>
    </cfRule>
  </conditionalFormatting>
  <conditionalFormatting sqref="H616:I616">
    <cfRule type="expression" priority="161" stopIfTrue="1">
      <formula>ISERROR(J641:J2677)</formula>
    </cfRule>
  </conditionalFormatting>
  <conditionalFormatting sqref="H617:I617">
    <cfRule type="expression" priority="162" stopIfTrue="1">
      <formula>ISERROR(J641:J2678)</formula>
    </cfRule>
  </conditionalFormatting>
  <conditionalFormatting sqref="H555:I555">
    <cfRule type="expression" priority="163" stopIfTrue="1">
      <formula>ISERROR(J641:J2622)</formula>
    </cfRule>
  </conditionalFormatting>
  <conditionalFormatting sqref="H556:I556">
    <cfRule type="expression" priority="164" stopIfTrue="1">
      <formula>ISERROR(J641:J2623)</formula>
    </cfRule>
  </conditionalFormatting>
  <conditionalFormatting sqref="H570:I570">
    <cfRule type="expression" priority="165" stopIfTrue="1">
      <formula>ISERROR(J641:J2633)</formula>
    </cfRule>
  </conditionalFormatting>
  <conditionalFormatting sqref="H611:I611">
    <cfRule type="expression" priority="166" stopIfTrue="1">
      <formula>ISERROR(J641:J2672)</formula>
    </cfRule>
  </conditionalFormatting>
  <conditionalFormatting sqref="H612:I612">
    <cfRule type="expression" priority="167" stopIfTrue="1">
      <formula>ISERROR(J641:J2673)</formula>
    </cfRule>
  </conditionalFormatting>
  <conditionalFormatting sqref="H613:I613">
    <cfRule type="expression" priority="168" stopIfTrue="1">
      <formula>ISERROR(J641:J2674)</formula>
    </cfRule>
  </conditionalFormatting>
  <conditionalFormatting sqref="J552 F552">
    <cfRule type="expression" priority="169" stopIfTrue="1">
      <formula>ISERROR(I552:I2619)</formula>
    </cfRule>
  </conditionalFormatting>
  <conditionalFormatting sqref="H552:I552">
    <cfRule type="expression" priority="170" stopIfTrue="1">
      <formula>ISERROR(J552:J2619)</formula>
    </cfRule>
  </conditionalFormatting>
  <conditionalFormatting sqref="K556">
    <cfRule type="expression" priority="57" stopIfTrue="1">
      <formula>ISERROR(#REF!)</formula>
    </cfRule>
  </conditionalFormatting>
  <conditionalFormatting sqref="J556">
    <cfRule type="expression" priority="58" stopIfTrue="1">
      <formula>ISERROR(M641:M2623)</formula>
    </cfRule>
  </conditionalFormatting>
  <conditionalFormatting sqref="L556:M556">
    <cfRule type="expression" priority="59" stopIfTrue="1">
      <formula>ISERROR(N641:N2623)</formula>
    </cfRule>
  </conditionalFormatting>
  <conditionalFormatting sqref="J557 F557">
    <cfRule type="expression" priority="171" stopIfTrue="1">
      <formula>ISERROR(I641:I2624)</formula>
    </cfRule>
  </conditionalFormatting>
  <conditionalFormatting sqref="H557:I557">
    <cfRule type="expression" priority="172" stopIfTrue="1">
      <formula>ISERROR(J641:J2624)</formula>
    </cfRule>
  </conditionalFormatting>
  <conditionalFormatting sqref="J562">
    <cfRule type="expression" priority="54" stopIfTrue="1">
      <formula>ISERROR(M652:M2628)</formula>
    </cfRule>
  </conditionalFormatting>
  <conditionalFormatting sqref="L562:M562">
    <cfRule type="expression" priority="55" stopIfTrue="1">
      <formula>ISERROR(N652:N2628)</formula>
    </cfRule>
  </conditionalFormatting>
  <conditionalFormatting sqref="K562">
    <cfRule type="expression" priority="56" stopIfTrue="1">
      <formula>ISERROR(#REF!)</formula>
    </cfRule>
  </conditionalFormatting>
  <conditionalFormatting sqref="F565:F566 J565:J566">
    <cfRule type="expression" priority="51" stopIfTrue="1">
      <formula>ISERROR(I653:I2629)</formula>
    </cfRule>
  </conditionalFormatting>
  <conditionalFormatting sqref="L565:M565 H565:I566 L566">
    <cfRule type="expression" priority="52" stopIfTrue="1">
      <formula>ISERROR(J653:J2629)</formula>
    </cfRule>
  </conditionalFormatting>
  <conditionalFormatting sqref="K565">
    <cfRule type="expression" priority="53" stopIfTrue="1">
      <formula>ISERROR(#REF!)</formula>
    </cfRule>
  </conditionalFormatting>
  <conditionalFormatting sqref="K566">
    <cfRule type="expression" priority="50" stopIfTrue="1">
      <formula>ISERROR(#REF!)</formula>
    </cfRule>
  </conditionalFormatting>
  <conditionalFormatting sqref="J571">
    <cfRule type="expression" priority="45" stopIfTrue="1">
      <formula>ISERROR(M629:M2634)</formula>
    </cfRule>
  </conditionalFormatting>
  <conditionalFormatting sqref="L571:M571">
    <cfRule type="expression" priority="46" stopIfTrue="1">
      <formula>ISERROR(N629:N2634)</formula>
    </cfRule>
  </conditionalFormatting>
  <conditionalFormatting sqref="K571">
    <cfRule type="expression" priority="47" stopIfTrue="1">
      <formula>ISERROR(#REF!)</formula>
    </cfRule>
  </conditionalFormatting>
  <conditionalFormatting sqref="K573">
    <cfRule type="expression" priority="42" stopIfTrue="1">
      <formula>ISERROR(#REF!)</formula>
    </cfRule>
  </conditionalFormatting>
  <conditionalFormatting sqref="J573">
    <cfRule type="expression" priority="43" stopIfTrue="1">
      <formula>ISERROR(M641:M2635)</formula>
    </cfRule>
  </conditionalFormatting>
  <conditionalFormatting sqref="L573:M573">
    <cfRule type="expression" priority="44" stopIfTrue="1">
      <formula>ISERROR(N641:N2635)</formula>
    </cfRule>
  </conditionalFormatting>
  <conditionalFormatting sqref="K577">
    <cfRule type="expression" priority="39" stopIfTrue="1">
      <formula>ISERROR(#REF!)</formula>
    </cfRule>
  </conditionalFormatting>
  <conditionalFormatting sqref="J577">
    <cfRule type="expression" priority="40" stopIfTrue="1">
      <formula>ISERROR(M641:M2639)</formula>
    </cfRule>
  </conditionalFormatting>
  <conditionalFormatting sqref="L577:M577">
    <cfRule type="expression" priority="41" stopIfTrue="1">
      <formula>ISERROR(N641:N2639)</formula>
    </cfRule>
  </conditionalFormatting>
  <conditionalFormatting sqref="J579">
    <cfRule type="expression" priority="36" stopIfTrue="1">
      <formula>ISERROR(M629:M2641)</formula>
    </cfRule>
  </conditionalFormatting>
  <conditionalFormatting sqref="L579:M579">
    <cfRule type="expression" priority="37" stopIfTrue="1">
      <formula>ISERROR(N629:N2641)</formula>
    </cfRule>
  </conditionalFormatting>
  <conditionalFormatting sqref="K579">
    <cfRule type="expression" priority="38" stopIfTrue="1">
      <formula>ISERROR(#REF!)</formula>
    </cfRule>
  </conditionalFormatting>
  <conditionalFormatting sqref="J589">
    <cfRule type="expression" priority="33" stopIfTrue="1">
      <formula>ISERROR(M629:M2652)</formula>
    </cfRule>
  </conditionalFormatting>
  <conditionalFormatting sqref="L589:M589">
    <cfRule type="expression" priority="34" stopIfTrue="1">
      <formula>ISERROR(N629:N2652)</formula>
    </cfRule>
  </conditionalFormatting>
  <conditionalFormatting sqref="K589">
    <cfRule type="expression" priority="35" stopIfTrue="1">
      <formula>ISERROR(#REF!)</formula>
    </cfRule>
  </conditionalFormatting>
  <conditionalFormatting sqref="M592">
    <cfRule type="cellIs" dxfId="22" priority="29" stopIfTrue="1" operator="greaterThan">
      <formula>#REF!</formula>
    </cfRule>
  </conditionalFormatting>
  <conditionalFormatting sqref="J593">
    <cfRule type="expression" priority="30" stopIfTrue="1">
      <formula>ISERROR(M650:M2656)</formula>
    </cfRule>
  </conditionalFormatting>
  <conditionalFormatting sqref="L593:M593">
    <cfRule type="expression" priority="31" stopIfTrue="1">
      <formula>ISERROR(N650:N2656)</formula>
    </cfRule>
  </conditionalFormatting>
  <conditionalFormatting sqref="K593">
    <cfRule type="expression" priority="32" stopIfTrue="1">
      <formula>ISERROR(#REF!)</formula>
    </cfRule>
  </conditionalFormatting>
  <conditionalFormatting sqref="H594:I594">
    <cfRule type="expression" priority="26" stopIfTrue="1">
      <formula>ISERROR(J641:J2656)</formula>
    </cfRule>
  </conditionalFormatting>
  <conditionalFormatting sqref="G594">
    <cfRule type="expression" priority="27" stopIfTrue="1">
      <formula>ISERROR(#REF!)</formula>
    </cfRule>
  </conditionalFormatting>
  <conditionalFormatting sqref="J594">
    <cfRule type="expression" priority="28" stopIfTrue="1">
      <formula>ISERROR(M641:M2656)</formula>
    </cfRule>
  </conditionalFormatting>
  <conditionalFormatting sqref="K602">
    <cfRule type="expression" priority="24" stopIfTrue="1">
      <formula>ISERROR(#REF!)</formula>
    </cfRule>
  </conditionalFormatting>
  <conditionalFormatting sqref="J607">
    <cfRule type="expression" priority="19" stopIfTrue="1">
      <formula>ISERROR(M629:M2668)</formula>
    </cfRule>
  </conditionalFormatting>
  <conditionalFormatting sqref="L607:M607">
    <cfRule type="expression" priority="20" stopIfTrue="1">
      <formula>ISERROR(N629:N2668)</formula>
    </cfRule>
  </conditionalFormatting>
  <conditionalFormatting sqref="K607">
    <cfRule type="expression" priority="21" stopIfTrue="1">
      <formula>ISERROR(#REF!)</formula>
    </cfRule>
  </conditionalFormatting>
  <conditionalFormatting sqref="K613">
    <cfRule type="expression" priority="16" stopIfTrue="1">
      <formula>ISERROR(#REF!)</formula>
    </cfRule>
  </conditionalFormatting>
  <conditionalFormatting sqref="J613">
    <cfRule type="expression" priority="17" stopIfTrue="1">
      <formula>ISERROR(M641:M2674)</formula>
    </cfRule>
  </conditionalFormatting>
  <conditionalFormatting sqref="L613">
    <cfRule type="expression" priority="18" stopIfTrue="1">
      <formula>ISERROR(N641:N2674)</formula>
    </cfRule>
  </conditionalFormatting>
  <conditionalFormatting sqref="J615">
    <cfRule type="expression" priority="13" stopIfTrue="1">
      <formula>ISERROR(M629:M2676)</formula>
    </cfRule>
  </conditionalFormatting>
  <conditionalFormatting sqref="L615:M615">
    <cfRule type="expression" priority="14" stopIfTrue="1">
      <formula>ISERROR(N629:N2676)</formula>
    </cfRule>
  </conditionalFormatting>
  <conditionalFormatting sqref="K615">
    <cfRule type="expression" priority="15" stopIfTrue="1">
      <formula>ISERROR(#REF!)</formula>
    </cfRule>
  </conditionalFormatting>
  <conditionalFormatting sqref="K616">
    <cfRule type="expression" priority="10" stopIfTrue="1">
      <formula>ISERROR(#REF!)</formula>
    </cfRule>
  </conditionalFormatting>
  <conditionalFormatting sqref="J616">
    <cfRule type="expression" priority="11" stopIfTrue="1">
      <formula>ISERROR(M641:M2677)</formula>
    </cfRule>
  </conditionalFormatting>
  <conditionalFormatting sqref="L616:M616">
    <cfRule type="expression" priority="12" stopIfTrue="1">
      <formula>ISERROR(N641:N2677)</formula>
    </cfRule>
  </conditionalFormatting>
  <conditionalFormatting sqref="J622">
    <cfRule type="expression" priority="7" stopIfTrue="1">
      <formula>ISERROR(M651:M2682)</formula>
    </cfRule>
  </conditionalFormatting>
  <conditionalFormatting sqref="L622:M622 H622:I628">
    <cfRule type="expression" priority="8" stopIfTrue="1">
      <formula>ISERROR(J651:J2682)</formula>
    </cfRule>
  </conditionalFormatting>
  <conditionalFormatting sqref="K622">
    <cfRule type="expression" priority="9" stopIfTrue="1">
      <formula>ISERROR(#REF!)</formula>
    </cfRule>
  </conditionalFormatting>
  <conditionalFormatting sqref="J624">
    <cfRule type="expression" priority="4" stopIfTrue="1">
      <formula>ISERROR(M653:M2684)</formula>
    </cfRule>
  </conditionalFormatting>
  <conditionalFormatting sqref="L624:M624">
    <cfRule type="expression" priority="5" stopIfTrue="1">
      <formula>ISERROR(N653:N2684)</formula>
    </cfRule>
  </conditionalFormatting>
  <conditionalFormatting sqref="K624">
    <cfRule type="expression" priority="6" stopIfTrue="1">
      <formula>ISERROR(#REF!)</formula>
    </cfRule>
  </conditionalFormatting>
  <conditionalFormatting sqref="K628">
    <cfRule type="expression" priority="3" stopIfTrue="1">
      <formula>ISERROR(#REF!)</formula>
    </cfRule>
  </conditionalFormatting>
  <conditionalFormatting sqref="H144:I144 F144">
    <cfRule type="expression" priority="11020" stopIfTrue="1">
      <formula>ISERROR(L654:L2713)</formula>
    </cfRule>
  </conditionalFormatting>
  <conditionalFormatting sqref="H133:I133 F133">
    <cfRule type="expression" priority="11021" stopIfTrue="1">
      <formula>ISERROR(L654:L2703)</formula>
    </cfRule>
  </conditionalFormatting>
  <conditionalFormatting sqref="H141:I141 F141">
    <cfRule type="expression" priority="11022" stopIfTrue="1">
      <formula>ISERROR(L654:L2710)</formula>
    </cfRule>
  </conditionalFormatting>
  <conditionalFormatting sqref="H156:I156 F156">
    <cfRule type="expression" priority="11023" stopIfTrue="1">
      <formula>ISERROR(L654:L2724)</formula>
    </cfRule>
  </conditionalFormatting>
  <conditionalFormatting sqref="H119:I119 F119">
    <cfRule type="expression" priority="11024" stopIfTrue="1">
      <formula>ISERROR(L654:L2690)</formula>
    </cfRule>
  </conditionalFormatting>
  <conditionalFormatting sqref="H125:I126 F125:F126">
    <cfRule type="expression" priority="11025" stopIfTrue="1">
      <formula>ISERROR(L654:L2696)</formula>
    </cfRule>
  </conditionalFormatting>
  <conditionalFormatting sqref="H131:I131 F131">
    <cfRule type="expression" priority="11027" stopIfTrue="1">
      <formula>ISERROR(L654:L2701)</formula>
    </cfRule>
  </conditionalFormatting>
  <conditionalFormatting sqref="H137:I137 F137">
    <cfRule type="expression" priority="11028" stopIfTrue="1">
      <formula>ISERROR(L654:L2706)</formula>
    </cfRule>
  </conditionalFormatting>
  <conditionalFormatting sqref="H148:I148 F148">
    <cfRule type="expression" priority="11029" stopIfTrue="1">
      <formula>ISERROR(L654:L2718)</formula>
    </cfRule>
  </conditionalFormatting>
  <conditionalFormatting sqref="H134:I134 F134">
    <cfRule type="expression" priority="11030" stopIfTrue="1">
      <formula>ISERROR(L654:L2703)</formula>
    </cfRule>
  </conditionalFormatting>
  <conditionalFormatting sqref="H155:I155 F155">
    <cfRule type="expression" priority="11031" stopIfTrue="1">
      <formula>ISERROR(L654:L2722)</formula>
    </cfRule>
  </conditionalFormatting>
  <conditionalFormatting sqref="H142:I142 F142">
    <cfRule type="expression" priority="11032" stopIfTrue="1">
      <formula>ISERROR(L654:L2711)</formula>
    </cfRule>
  </conditionalFormatting>
  <conditionalFormatting sqref="H146:I146 F146">
    <cfRule type="expression" priority="11033" stopIfTrue="1">
      <formula>ISERROR(L654:L2716)</formula>
    </cfRule>
  </conditionalFormatting>
  <conditionalFormatting sqref="H138:I138 F138">
    <cfRule type="expression" priority="11034" stopIfTrue="1">
      <formula>ISERROR(L654:L2707)</formula>
    </cfRule>
  </conditionalFormatting>
  <conditionalFormatting sqref="H139:I139 F139">
    <cfRule type="expression" priority="11035" stopIfTrue="1">
      <formula>ISERROR(L654:L2708)</formula>
    </cfRule>
  </conditionalFormatting>
  <conditionalFormatting sqref="H135:I135 F135">
    <cfRule type="expression" priority="11036" stopIfTrue="1">
      <formula>ISERROR(L654:L2704)</formula>
    </cfRule>
  </conditionalFormatting>
  <conditionalFormatting sqref="H136:I136 F136">
    <cfRule type="expression" priority="11037" stopIfTrue="1">
      <formula>ISERROR(L654:L2705)</formula>
    </cfRule>
  </conditionalFormatting>
  <conditionalFormatting sqref="H149:I149 F149">
    <cfRule type="expression" priority="11038" stopIfTrue="1">
      <formula>ISERROR(L654:L2719)</formula>
    </cfRule>
  </conditionalFormatting>
  <conditionalFormatting sqref="H120:I120 F120">
    <cfRule type="expression" priority="11039" stopIfTrue="1">
      <formula>ISERROR(L654:L2691)</formula>
    </cfRule>
  </conditionalFormatting>
  <conditionalFormatting sqref="H121:I121 F121">
    <cfRule type="expression" priority="11040" stopIfTrue="1">
      <formula>ISERROR(L654:L2692)</formula>
    </cfRule>
  </conditionalFormatting>
  <conditionalFormatting sqref="H132:I132 F132">
    <cfRule type="expression" priority="11041" stopIfTrue="1">
      <formula>ISERROR(L654:L2702)</formula>
    </cfRule>
  </conditionalFormatting>
  <conditionalFormatting sqref="H247:I247 F247">
    <cfRule type="expression" priority="11042" stopIfTrue="1">
      <formula>ISERROR(L654:L2741)</formula>
    </cfRule>
  </conditionalFormatting>
  <conditionalFormatting sqref="H171:I171 F171">
    <cfRule type="expression" priority="11043" stopIfTrue="1">
      <formula>ISERROR(L654:L2737)</formula>
    </cfRule>
  </conditionalFormatting>
  <conditionalFormatting sqref="J144">
    <cfRule type="expression" priority="11067" stopIfTrue="1">
      <formula>ISERROR(M654:M2713)</formula>
    </cfRule>
  </conditionalFormatting>
  <conditionalFormatting sqref="J133">
    <cfRule type="expression" priority="11068" stopIfTrue="1">
      <formula>ISERROR(M654:M2703)</formula>
    </cfRule>
  </conditionalFormatting>
  <conditionalFormatting sqref="J141">
    <cfRule type="expression" priority="11069" stopIfTrue="1">
      <formula>ISERROR(M654:M2710)</formula>
    </cfRule>
  </conditionalFormatting>
  <conditionalFormatting sqref="J165:J167">
    <cfRule type="expression" priority="11070" stopIfTrue="1">
      <formula>ISERROR(M654:M2730)</formula>
    </cfRule>
  </conditionalFormatting>
  <conditionalFormatting sqref="J148">
    <cfRule type="expression" priority="11071" stopIfTrue="1">
      <formula>ISERROR(M654:M2718)</formula>
    </cfRule>
  </conditionalFormatting>
  <conditionalFormatting sqref="J245">
    <cfRule type="expression" priority="11072" stopIfTrue="1">
      <formula>ISERROR(M654:M2740)</formula>
    </cfRule>
  </conditionalFormatting>
  <conditionalFormatting sqref="J119">
    <cfRule type="expression" priority="11073" stopIfTrue="1">
      <formula>ISERROR(M654:M2690)</formula>
    </cfRule>
  </conditionalFormatting>
  <conditionalFormatting sqref="J131">
    <cfRule type="expression" priority="11074" stopIfTrue="1">
      <formula>ISERROR(M654:M2701)</formula>
    </cfRule>
  </conditionalFormatting>
  <conditionalFormatting sqref="J126">
    <cfRule type="expression" priority="11075" stopIfTrue="1">
      <formula>ISERROR(M654:M2697)</formula>
    </cfRule>
  </conditionalFormatting>
  <conditionalFormatting sqref="J134">
    <cfRule type="expression" priority="11076" stopIfTrue="1">
      <formula>ISERROR(M654:M2703)</formula>
    </cfRule>
  </conditionalFormatting>
  <conditionalFormatting sqref="J155">
    <cfRule type="expression" priority="11077" stopIfTrue="1">
      <formula>ISERROR(M654:M2722)</formula>
    </cfRule>
  </conditionalFormatting>
  <conditionalFormatting sqref="J142">
    <cfRule type="expression" priority="11078" stopIfTrue="1">
      <formula>ISERROR(M654:M2711)</formula>
    </cfRule>
  </conditionalFormatting>
  <conditionalFormatting sqref="J146">
    <cfRule type="expression" priority="11079" stopIfTrue="1">
      <formula>ISERROR(M654:M2716)</formula>
    </cfRule>
  </conditionalFormatting>
  <conditionalFormatting sqref="J138">
    <cfRule type="expression" priority="11080" stopIfTrue="1">
      <formula>ISERROR(M654:M2707)</formula>
    </cfRule>
  </conditionalFormatting>
  <conditionalFormatting sqref="J139">
    <cfRule type="expression" priority="11081" stopIfTrue="1">
      <formula>ISERROR(M654:M2708)</formula>
    </cfRule>
  </conditionalFormatting>
  <conditionalFormatting sqref="J120">
    <cfRule type="expression" priority="11082" stopIfTrue="1">
      <formula>ISERROR(M654:M2691)</formula>
    </cfRule>
  </conditionalFormatting>
  <conditionalFormatting sqref="J121">
    <cfRule type="expression" priority="11083" stopIfTrue="1">
      <formula>ISERROR(M654:M2692)</formula>
    </cfRule>
  </conditionalFormatting>
  <conditionalFormatting sqref="J132">
    <cfRule type="expression" priority="11084" stopIfTrue="1">
      <formula>ISERROR(M654:M2702)</formula>
    </cfRule>
  </conditionalFormatting>
  <conditionalFormatting sqref="J254">
    <cfRule type="expression" priority="11085" stopIfTrue="1">
      <formula>ISERROR(M654:M2748)</formula>
    </cfRule>
  </conditionalFormatting>
  <conditionalFormatting sqref="J250:J252">
    <cfRule type="expression" priority="11086" stopIfTrue="1">
      <formula>ISERROR(M654:M2744)</formula>
    </cfRule>
  </conditionalFormatting>
  <conditionalFormatting sqref="J171">
    <cfRule type="expression" priority="11087" stopIfTrue="1">
      <formula>ISERROR(M654:M2737)</formula>
    </cfRule>
  </conditionalFormatting>
  <conditionalFormatting sqref="L125:M125 J125">
    <cfRule type="expression" priority="11088" stopIfTrue="1">
      <formula>ISERROR(L654:L2696)</formula>
    </cfRule>
  </conditionalFormatting>
  <conditionalFormatting sqref="J127:J129">
    <cfRule type="expression" priority="11090" stopIfTrue="1">
      <formula>ISERROR(M654:M2697)</formula>
    </cfRule>
  </conditionalFormatting>
  <conditionalFormatting sqref="L135:M135 J135">
    <cfRule type="expression" priority="11091" stopIfTrue="1">
      <formula>ISERROR(L654:L2704)</formula>
    </cfRule>
  </conditionalFormatting>
  <conditionalFormatting sqref="L136:M136 J136">
    <cfRule type="expression" priority="11093" stopIfTrue="1">
      <formula>ISERROR(L654:L2705)</formula>
    </cfRule>
  </conditionalFormatting>
  <conditionalFormatting sqref="L137:M137 J137">
    <cfRule type="expression" priority="11095" stopIfTrue="1">
      <formula>ISERROR(L654:L2706)</formula>
    </cfRule>
  </conditionalFormatting>
  <conditionalFormatting sqref="L149:M149 J149">
    <cfRule type="expression" priority="11097" stopIfTrue="1">
      <formula>ISERROR(L654:L2719)</formula>
    </cfRule>
  </conditionalFormatting>
  <conditionalFormatting sqref="L156:M156 J156">
    <cfRule type="expression" priority="11099" stopIfTrue="1">
      <formula>ISERROR(L654:L2724)</formula>
    </cfRule>
  </conditionalFormatting>
  <conditionalFormatting sqref="L178:M178 J178">
    <cfRule type="expression" priority="11101" stopIfTrue="1">
      <formula>ISERROR(L654:L2744)</formula>
    </cfRule>
  </conditionalFormatting>
  <conditionalFormatting sqref="L215:M215 J215:J216">
    <cfRule type="expression" priority="11103" stopIfTrue="1">
      <formula>ISERROR(L654:L2744)</formula>
    </cfRule>
  </conditionalFormatting>
  <conditionalFormatting sqref="L216:M216">
    <cfRule type="expression" priority="11105" stopIfTrue="1">
      <formula>ISERROR(N654:N2745)</formula>
    </cfRule>
  </conditionalFormatting>
  <conditionalFormatting sqref="J246">
    <cfRule type="expression" priority="11106" stopIfTrue="1">
      <formula>ISERROR(M654:M2741)</formula>
    </cfRule>
  </conditionalFormatting>
  <conditionalFormatting sqref="L247:M247 J247">
    <cfRule type="expression" priority="11107" stopIfTrue="1">
      <formula>ISERROR(L654:L2741)</formula>
    </cfRule>
  </conditionalFormatting>
  <conditionalFormatting sqref="J253">
    <cfRule type="expression" priority="11109" stopIfTrue="1">
      <formula>ISERROR(M654:M2747)</formula>
    </cfRule>
  </conditionalFormatting>
  <conditionalFormatting sqref="L255:M255 J255">
    <cfRule type="expression" priority="11110" stopIfTrue="1">
      <formula>ISERROR(L654:L2749)</formula>
    </cfRule>
  </conditionalFormatting>
  <conditionalFormatting sqref="H165:I167 F165:F167">
    <cfRule type="expression" priority="11112" stopIfTrue="1">
      <formula>ISERROR(L654:L2730)</formula>
    </cfRule>
  </conditionalFormatting>
  <conditionalFormatting sqref="H127:I129 F127:F129">
    <cfRule type="expression" priority="11114" stopIfTrue="1">
      <formula>ISERROR(L654:L2697)</formula>
    </cfRule>
  </conditionalFormatting>
  <conditionalFormatting sqref="H213:I216 F213:F216">
    <cfRule type="expression" priority="11120" stopIfTrue="1">
      <formula>ISERROR(L654:L2742)</formula>
    </cfRule>
  </conditionalFormatting>
  <conditionalFormatting sqref="H217:I236 F217:F236">
    <cfRule type="expression" priority="11121" stopIfTrue="1">
      <formula>ISERROR(L654:L2746)</formula>
    </cfRule>
  </conditionalFormatting>
  <conditionalFormatting sqref="J213:J214">
    <cfRule type="expression" priority="11124" stopIfTrue="1">
      <formula>ISERROR(M654:M2742)</formula>
    </cfRule>
  </conditionalFormatting>
  <conditionalFormatting sqref="J179">
    <cfRule type="expression" priority="11128" stopIfTrue="1">
      <formula>ISERROR(M654:M2745)</formula>
    </cfRule>
  </conditionalFormatting>
  <conditionalFormatting sqref="J180:J181">
    <cfRule type="expression" priority="11129" stopIfTrue="1">
      <formula>ISERROR(M654:M2746)</formula>
    </cfRule>
  </conditionalFormatting>
  <conditionalFormatting sqref="J174:J177">
    <cfRule type="expression" priority="11130" stopIfTrue="1">
      <formula>ISERROR(M654:M2740)</formula>
    </cfRule>
  </conditionalFormatting>
  <conditionalFormatting sqref="J601">
    <cfRule type="expression" priority="11238" stopIfTrue="1">
      <formula>ISERROR(M654:M2662)</formula>
    </cfRule>
  </conditionalFormatting>
  <conditionalFormatting sqref="F600:F602 J600">
    <cfRule type="expression" priority="11239" stopIfTrue="1">
      <formula>ISERROR(I654:I2661)</formula>
    </cfRule>
  </conditionalFormatting>
  <conditionalFormatting sqref="J602">
    <cfRule type="expression" priority="11282" stopIfTrue="1">
      <formula>ISERROR(M654:M2663)</formula>
    </cfRule>
  </conditionalFormatting>
  <conditionalFormatting sqref="J595:J599 F595:F598">
    <cfRule type="expression" priority="11283" stopIfTrue="1">
      <formula>ISERROR(I650:I2657)</formula>
    </cfRule>
  </conditionalFormatting>
  <conditionalFormatting sqref="L602:M602">
    <cfRule type="expression" priority="11286" stopIfTrue="1">
      <formula>ISERROR(N654:N2663)</formula>
    </cfRule>
  </conditionalFormatting>
  <conditionalFormatting sqref="H600:I602">
    <cfRule type="expression" priority="11287" stopIfTrue="1">
      <formula>ISERROR(J654:J2661)</formula>
    </cfRule>
  </conditionalFormatting>
  <conditionalFormatting sqref="J628">
    <cfRule type="expression" priority="11290" stopIfTrue="1">
      <formula>ISERROR(M654:M2688)</formula>
    </cfRule>
  </conditionalFormatting>
  <conditionalFormatting sqref="L628:M628">
    <cfRule type="expression" priority="11291" stopIfTrue="1">
      <formula>ISERROR(N654:N2688)</formula>
    </cfRule>
  </conditionalFormatting>
  <conditionalFormatting sqref="H158:I158 F158">
    <cfRule type="expression" priority="11292" stopIfTrue="1">
      <formula>ISERROR(L654:L2725)</formula>
    </cfRule>
  </conditionalFormatting>
  <conditionalFormatting sqref="J158">
    <cfRule type="expression" priority="11294" stopIfTrue="1">
      <formula>ISERROR(M654:M2725)</formula>
    </cfRule>
  </conditionalFormatting>
  <conditionalFormatting sqref="J124">
    <cfRule type="expression" priority="11295" stopIfTrue="1">
      <formula>ISERROR(M654:M2695)</formula>
    </cfRule>
  </conditionalFormatting>
  <conditionalFormatting sqref="J248:J249">
    <cfRule type="expression" priority="11296" stopIfTrue="1">
      <formula>ISERROR(M654:M2742)</formula>
    </cfRule>
  </conditionalFormatting>
  <conditionalFormatting sqref="H163:I164 F163:F164">
    <cfRule type="expression" priority="11297" stopIfTrue="1">
      <formula>ISERROR(L654:L2706)</formula>
    </cfRule>
  </conditionalFormatting>
  <conditionalFormatting sqref="H159:I159 F159">
    <cfRule type="expression" priority="11299" stopIfTrue="1">
      <formula>ISERROR(L654:L2726)</formula>
    </cfRule>
  </conditionalFormatting>
  <conditionalFormatting sqref="H160:I162 F160:F162">
    <cfRule type="expression" priority="11301" stopIfTrue="1">
      <formula>ISERROR(L654:L2727)</formula>
    </cfRule>
  </conditionalFormatting>
  <conditionalFormatting sqref="H124:I124 F124">
    <cfRule type="expression" priority="11303" stopIfTrue="1">
      <formula>ISERROR(L654:L2695)</formula>
    </cfRule>
  </conditionalFormatting>
  <conditionalFormatting sqref="H122:I123 F122:F123">
    <cfRule type="expression" priority="11305" stopIfTrue="1">
      <formula>ISERROR(L654:L2693)</formula>
    </cfRule>
  </conditionalFormatting>
  <conditionalFormatting sqref="H248:I249 F248:F249">
    <cfRule type="expression" priority="11307" stopIfTrue="1">
      <formula>ISERROR(L654:L2742)</formula>
    </cfRule>
  </conditionalFormatting>
  <conditionalFormatting sqref="H250:I255 F250:F255">
    <cfRule type="expression" priority="11309" stopIfTrue="1">
      <formula>ISERROR(L654:L2744)</formula>
    </cfRule>
  </conditionalFormatting>
  <conditionalFormatting sqref="H256:I274 F256:F274">
    <cfRule type="expression" priority="11310" stopIfTrue="1">
      <formula>ISERROR(L654:L2750)</formula>
    </cfRule>
  </conditionalFormatting>
  <conditionalFormatting sqref="H172:I173 F172:F173">
    <cfRule type="expression" priority="11313" stopIfTrue="1">
      <formula>ISERROR(L654:L2738)</formula>
    </cfRule>
  </conditionalFormatting>
  <conditionalFormatting sqref="H174:I179 F174:F179">
    <cfRule type="expression" priority="11315" stopIfTrue="1">
      <formula>ISERROR(L654:L2740)</formula>
    </cfRule>
  </conditionalFormatting>
  <conditionalFormatting sqref="H180:I185 F180:F185">
    <cfRule type="expression" priority="11316" stopIfTrue="1">
      <formula>ISERROR(L654:L2746)</formula>
    </cfRule>
  </conditionalFormatting>
  <conditionalFormatting sqref="H209:I209 F209">
    <cfRule type="expression" priority="11319" stopIfTrue="1">
      <formula>ISERROR(L654:L2739)</formula>
    </cfRule>
  </conditionalFormatting>
  <conditionalFormatting sqref="H210:I212 F210:F212">
    <cfRule type="expression" priority="11321" stopIfTrue="1">
      <formula>ISERROR(L654:L2740)</formula>
    </cfRule>
  </conditionalFormatting>
  <conditionalFormatting sqref="H151:I154 F151:F154">
    <cfRule type="expression" priority="11323" stopIfTrue="1">
      <formula>ISERROR(L654:L2721)</formula>
    </cfRule>
  </conditionalFormatting>
  <conditionalFormatting sqref="H245:I246 F245:F246">
    <cfRule type="expression" priority="11325" stopIfTrue="1">
      <formula>ISERROR(L654:L2740)</formula>
    </cfRule>
  </conditionalFormatting>
  <conditionalFormatting sqref="J163:J164">
    <cfRule type="expression" priority="11327" stopIfTrue="1">
      <formula>ISERROR(M654:M2706)</formula>
    </cfRule>
  </conditionalFormatting>
  <conditionalFormatting sqref="J159">
    <cfRule type="expression" priority="11328" stopIfTrue="1">
      <formula>ISERROR(M654:M2726)</formula>
    </cfRule>
  </conditionalFormatting>
  <conditionalFormatting sqref="J160:J162">
    <cfRule type="expression" priority="11329" stopIfTrue="1">
      <formula>ISERROR(M654:M2727)</formula>
    </cfRule>
  </conditionalFormatting>
  <conditionalFormatting sqref="J122:J123">
    <cfRule type="expression" priority="11330" stopIfTrue="1">
      <formula>ISERROR(M654:M2693)</formula>
    </cfRule>
  </conditionalFormatting>
  <conditionalFormatting sqref="J172:J173">
    <cfRule type="expression" priority="11331" stopIfTrue="1">
      <formula>ISERROR(M654:M2738)</formula>
    </cfRule>
  </conditionalFormatting>
  <conditionalFormatting sqref="J209">
    <cfRule type="expression" priority="11332" stopIfTrue="1">
      <formula>ISERROR(M654:M2739)</formula>
    </cfRule>
  </conditionalFormatting>
  <conditionalFormatting sqref="J210:J212">
    <cfRule type="expression" priority="11333" stopIfTrue="1">
      <formula>ISERROR(M654:M2740)</formula>
    </cfRule>
  </conditionalFormatting>
  <conditionalFormatting sqref="J151:J154">
    <cfRule type="expression" priority="11334" stopIfTrue="1">
      <formula>ISERROR(M654:M2721)</formula>
    </cfRule>
  </conditionalFormatting>
  <conditionalFormatting sqref="H595:I598">
    <cfRule type="expression" priority="11407" stopIfTrue="1">
      <formula>ISERROR(J650:J2657)</formula>
    </cfRule>
  </conditionalFormatting>
  <conditionalFormatting sqref="J563:J564 F563:F564">
    <cfRule type="expression" priority="11408" stopIfTrue="1">
      <formula>ISERROR(I652:I2628)</formula>
    </cfRule>
  </conditionalFormatting>
  <conditionalFormatting sqref="H563:I564">
    <cfRule type="expression" priority="11410" stopIfTrue="1">
      <formula>ISERROR(J652:J2628)</formula>
    </cfRule>
  </conditionalFormatting>
  <conditionalFormatting sqref="J620:J621">
    <cfRule type="expression" priority="11547" stopIfTrue="1">
      <formula>ISERROR(M650:M2681)</formula>
    </cfRule>
  </conditionalFormatting>
  <conditionalFormatting sqref="H620:I621">
    <cfRule type="expression" priority="11574" stopIfTrue="1">
      <formula>ISERROR(J650:J2681)</formula>
    </cfRule>
  </conditionalFormatting>
  <conditionalFormatting sqref="J558 F558">
    <cfRule type="expression" priority="11588" stopIfTrue="1">
      <formula>ISERROR(I650:I2625)</formula>
    </cfRule>
  </conditionalFormatting>
  <conditionalFormatting sqref="H558:I558">
    <cfRule type="expression" priority="11594" stopIfTrue="1">
      <formula>ISERROR(J650:J2625)</formula>
    </cfRule>
  </conditionalFormatting>
  <conditionalFormatting sqref="F559:F561 J559:J561">
    <cfRule type="expression" priority="11596" stopIfTrue="1">
      <formula>ISERROR(I650:I2626)</formula>
    </cfRule>
  </conditionalFormatting>
  <conditionalFormatting sqref="H559:I561">
    <cfRule type="expression" priority="11599" stopIfTrue="1">
      <formula>ISERROR(J650:J2626)</formula>
    </cfRule>
  </conditionalFormatting>
  <conditionalFormatting sqref="J619 F619">
    <cfRule type="expression" priority="11906" stopIfTrue="1">
      <formula>ISERROR(I650:I2680)</formula>
    </cfRule>
  </conditionalFormatting>
  <conditionalFormatting sqref="H619:I619">
    <cfRule type="expression" priority="11908" stopIfTrue="1">
      <formula>ISERROR(J650:J2680)</formula>
    </cfRule>
  </conditionalFormatting>
  <conditionalFormatting sqref="H533:I534 F533:F534">
    <cfRule type="expression" priority="11972" stopIfTrue="1">
      <formula>ISERROR(I555:I2593)</formula>
    </cfRule>
  </conditionalFormatting>
  <conditionalFormatting sqref="J496:J498">
    <cfRule type="expression" priority="11976" stopIfTrue="1">
      <formula>ISERROR(N559:N2573)</formula>
    </cfRule>
  </conditionalFormatting>
  <conditionalFormatting sqref="J7:J8">
    <cfRule type="expression" priority="11977" stopIfTrue="1">
      <formula>ISERROR(M7:M3085)</formula>
    </cfRule>
  </conditionalFormatting>
  <conditionalFormatting sqref="H7:I8 F7:F8">
    <cfRule type="expression" priority="11978" stopIfTrue="1">
      <formula>ISERROR(H7:H3085)</formula>
    </cfRule>
  </conditionalFormatting>
  <conditionalFormatting sqref="H115:I116 F115:F116">
    <cfRule type="expression" priority="11980" stopIfTrue="1">
      <formula>ISERROR(L115:L2687)</formula>
    </cfRule>
  </conditionalFormatting>
  <conditionalFormatting sqref="J115:J116">
    <cfRule type="expression" priority="11982" stopIfTrue="1">
      <formula>ISERROR(M115:M2687)</formula>
    </cfRule>
  </conditionalFormatting>
  <conditionalFormatting sqref="H325:I326 F325:F326">
    <cfRule type="expression" priority="11983" stopIfTrue="1">
      <formula>ISERROR(L478:L2492)</formula>
    </cfRule>
  </conditionalFormatting>
  <conditionalFormatting sqref="H289:I291 F289:F291">
    <cfRule type="expression" priority="11985" stopIfTrue="1">
      <formula>ISERROR(L475:L2458)</formula>
    </cfRule>
  </conditionalFormatting>
  <conditionalFormatting sqref="H318:I321 F318:F321">
    <cfRule type="expression" priority="11987" stopIfTrue="1">
      <formula>ISERROR(L473:L2487)</formula>
    </cfRule>
  </conditionalFormatting>
  <conditionalFormatting sqref="H287:I288 F287:F288">
    <cfRule type="expression" priority="11989" stopIfTrue="1">
      <formula>ISERROR(L474:L2457)</formula>
    </cfRule>
  </conditionalFormatting>
  <conditionalFormatting sqref="H366:I398 F366:F398">
    <cfRule type="expression" priority="11991" stopIfTrue="1">
      <formula>ISERROR(L473:L2500)</formula>
    </cfRule>
  </conditionalFormatting>
  <conditionalFormatting sqref="H283:I284 F283:F284">
    <cfRule type="expression" priority="11993" stopIfTrue="1">
      <formula>ISERROR(L472:L2454)</formula>
    </cfRule>
  </conditionalFormatting>
  <conditionalFormatting sqref="F442:F446 H442:I446">
    <cfRule type="expression" priority="11995" stopIfTrue="1">
      <formula>ISERROR(L509:L2540)</formula>
    </cfRule>
  </conditionalFormatting>
  <conditionalFormatting sqref="H347:I365 F347:F365">
    <cfRule type="expression" priority="11997" stopIfTrue="1">
      <formula>ISERROR(L487:L2514)</formula>
    </cfRule>
  </conditionalFormatting>
  <conditionalFormatting sqref="H285:I286 F285:F286">
    <cfRule type="expression" priority="11999" stopIfTrue="1">
      <formula>ISERROR(L473:L2456)</formula>
    </cfRule>
  </conditionalFormatting>
  <conditionalFormatting sqref="H323:I324 F323:F324">
    <cfRule type="expression" priority="12001" stopIfTrue="1">
      <formula>ISERROR(L477:L2491)</formula>
    </cfRule>
  </conditionalFormatting>
  <conditionalFormatting sqref="H331:I346 F331:F346">
    <cfRule type="expression" priority="12003" stopIfTrue="1">
      <formula>ISERROR(L472:L2499)</formula>
    </cfRule>
  </conditionalFormatting>
  <conditionalFormatting sqref="H402:I417 F402:F417">
    <cfRule type="expression" priority="12005" stopIfTrue="1">
      <formula>ISERROR(L472:L2503)</formula>
    </cfRule>
  </conditionalFormatting>
  <conditionalFormatting sqref="H419:I441 F419:F441">
    <cfRule type="expression" priority="12007" stopIfTrue="1">
      <formula>ISERROR(L487:L2518)</formula>
    </cfRule>
  </conditionalFormatting>
  <conditionalFormatting sqref="H275:I277 F275:F277">
    <cfRule type="expression" priority="12009" stopIfTrue="1">
      <formula>ISERROR(L275:L2448)</formula>
    </cfRule>
  </conditionalFormatting>
  <conditionalFormatting sqref="J325:J326">
    <cfRule type="expression" priority="12011" stopIfTrue="1">
      <formula>ISERROR(M478:M2492)</formula>
    </cfRule>
  </conditionalFormatting>
  <conditionalFormatting sqref="J323:J324">
    <cfRule type="expression" priority="12012" stopIfTrue="1">
      <formula>ISERROR(M477:M2491)</formula>
    </cfRule>
  </conditionalFormatting>
  <conditionalFormatting sqref="J287:J288">
    <cfRule type="expression" priority="12013" stopIfTrue="1">
      <formula>ISERROR(M474:M2457)</formula>
    </cfRule>
  </conditionalFormatting>
  <conditionalFormatting sqref="J283:J284">
    <cfRule type="expression" priority="12014" stopIfTrue="1">
      <formula>ISERROR(M472:M2454)</formula>
    </cfRule>
  </conditionalFormatting>
  <conditionalFormatting sqref="J331:J338 J340:J346">
    <cfRule type="expression" priority="12015" stopIfTrue="1">
      <formula>ISERROR(M472:M2499)</formula>
    </cfRule>
  </conditionalFormatting>
  <conditionalFormatting sqref="J285:J286">
    <cfRule type="expression" priority="12017" stopIfTrue="1">
      <formula>ISERROR(M473:M2456)</formula>
    </cfRule>
  </conditionalFormatting>
  <conditionalFormatting sqref="J347:J352 J354:J357 J359:J365">
    <cfRule type="expression" priority="12018" stopIfTrue="1">
      <formula>ISERROR(M487:M2514)</formula>
    </cfRule>
  </conditionalFormatting>
  <conditionalFormatting sqref="J419:J425 J427:J428 J430:J441">
    <cfRule type="expression" priority="12021" stopIfTrue="1">
      <formula>ISERROR(M487:M2518)</formula>
    </cfRule>
  </conditionalFormatting>
  <conditionalFormatting sqref="J442:J447">
    <cfRule type="expression" priority="12024" stopIfTrue="1">
      <formula>ISERROR(M509:M2540)</formula>
    </cfRule>
  </conditionalFormatting>
  <conditionalFormatting sqref="J275:J277">
    <cfRule type="expression" priority="12025" stopIfTrue="1">
      <formula>ISERROR(M275:M2448)</formula>
    </cfRule>
  </conditionalFormatting>
  <conditionalFormatting sqref="J535:J540">
    <cfRule type="expression" priority="12026" stopIfTrue="1">
      <formula>ISERROR(N556:N2594)</formula>
    </cfRule>
  </conditionalFormatting>
  <conditionalFormatting sqref="J460:J462">
    <cfRule type="expression" priority="12027" stopIfTrue="1">
      <formula>ISERROR(N557:N2540)</formula>
    </cfRule>
  </conditionalFormatting>
  <conditionalFormatting sqref="J457:J459">
    <cfRule type="expression" priority="12028" stopIfTrue="1">
      <formula>ISERROR(N556:N2539)</formula>
    </cfRule>
  </conditionalFormatting>
  <conditionalFormatting sqref="J533:J534">
    <cfRule type="expression" priority="12029" stopIfTrue="1">
      <formula>ISERROR(N555:N2593)</formula>
    </cfRule>
  </conditionalFormatting>
  <conditionalFormatting sqref="H496:I498 F496:F498">
    <cfRule type="expression" priority="12030" stopIfTrue="1">
      <formula>ISERROR(I559:I2573)</formula>
    </cfRule>
  </conditionalFormatting>
  <conditionalFormatting sqref="H460:I462 F460:F462">
    <cfRule type="expression" priority="12032" stopIfTrue="1">
      <formula>ISERROR(I557:I2540)</formula>
    </cfRule>
  </conditionalFormatting>
  <conditionalFormatting sqref="J454:J455">
    <cfRule type="expression" priority="12034" stopIfTrue="1">
      <formula>ISERROR(N554:N2536)</formula>
    </cfRule>
  </conditionalFormatting>
  <conditionalFormatting sqref="J523:J525">
    <cfRule type="expression" priority="12035" stopIfTrue="1">
      <formula>ISERROR(N569:N2600)</formula>
    </cfRule>
  </conditionalFormatting>
  <conditionalFormatting sqref="H454:I455 F454:F455">
    <cfRule type="expression" priority="12036" stopIfTrue="1">
      <formula>ISERROR(I554:I2536)</formula>
    </cfRule>
  </conditionalFormatting>
  <conditionalFormatting sqref="H523:I525 F523:F525">
    <cfRule type="expression" priority="12038" stopIfTrue="1">
      <formula>ISERROR(I569:I2600)</formula>
    </cfRule>
  </conditionalFormatting>
  <conditionalFormatting sqref="H489:I493 F489:F493">
    <cfRule type="expression" priority="12040" stopIfTrue="1">
      <formula>ISERROR(I555:I2569)</formula>
    </cfRule>
  </conditionalFormatting>
  <conditionalFormatting sqref="J489:J493">
    <cfRule type="expression" priority="12042" stopIfTrue="1">
      <formula>ISERROR(N555:N2569)</formula>
    </cfRule>
  </conditionalFormatting>
  <conditionalFormatting sqref="J507:J522">
    <cfRule type="expression" priority="12043" stopIfTrue="1">
      <formula>ISERROR(N554:N2585)</formula>
    </cfRule>
  </conditionalFormatting>
  <conditionalFormatting sqref="H507:I522 F507:F522">
    <cfRule type="expression" priority="12044" stopIfTrue="1">
      <formula>ISERROR(I554:I2585)</formula>
    </cfRule>
  </conditionalFormatting>
  <conditionalFormatting sqref="H448:I449 F448:F449">
    <cfRule type="expression" priority="12046" stopIfTrue="1">
      <formula>ISERROR(I448:I2530)</formula>
    </cfRule>
  </conditionalFormatting>
  <conditionalFormatting sqref="J448:J449">
    <cfRule type="expression" priority="12048" stopIfTrue="1">
      <formula>ISERROR(N448:N2530)</formula>
    </cfRule>
  </conditionalFormatting>
  <conditionalFormatting sqref="F568:F569 J568:J569">
    <cfRule type="expression" priority="12049" stopIfTrue="1">
      <formula>ISERROR(I629:I2632)</formula>
    </cfRule>
  </conditionalFormatting>
  <conditionalFormatting sqref="H568:I569">
    <cfRule type="expression" priority="12051" stopIfTrue="1">
      <formula>ISERROR(J629:J2632)</formula>
    </cfRule>
  </conditionalFormatting>
  <conditionalFormatting sqref="J550:J551 F550:F551">
    <cfRule type="expression" priority="12052" stopIfTrue="1">
      <formula>ISERROR(I550:I2618)</formula>
    </cfRule>
  </conditionalFormatting>
  <conditionalFormatting sqref="H550:I551">
    <cfRule type="expression" priority="12054" stopIfTrue="1">
      <formula>ISERROR(J550:J2618)</formula>
    </cfRule>
  </conditionalFormatting>
  <printOptions horizontalCentered="1" verticalCentered="1"/>
  <pageMargins left="0.78740157480314965" right="0.19685039370078741" top="0.19685039370078741" bottom="0.19685039370078741" header="0" footer="0"/>
  <pageSetup paperSize="9" scale="83" orientation="landscape" horizontalDpi="4294967292" verticalDpi="300" r:id="rId1"/>
  <headerFooter alignWithMargins="0">
    <oddHeader xml:space="preserve">&amp;C
</oddHeader>
    <oddFooter xml:space="preserve">&amp;C
</oddFooter>
  </headerFooter>
  <rowBreaks count="43" manualBreakCount="43">
    <brk id="27" min="1" max="18" man="1"/>
    <brk id="48" min="1" max="18" man="1"/>
    <brk id="69" min="1" max="18" man="1"/>
    <brk id="90" min="1" max="18" man="1"/>
    <brk id="111" min="1" max="18" man="1"/>
    <brk id="132" min="1" max="18" man="1"/>
    <brk id="153" min="1" max="18" man="1"/>
    <brk id="174" min="1" max="18" man="1"/>
    <brk id="195" min="1" max="18" man="1"/>
    <brk id="214" min="1" max="18" man="1"/>
    <brk id="235" min="1" max="18" man="1"/>
    <brk id="257" min="1" max="18" man="1"/>
    <brk id="278" min="1" max="18" man="1"/>
    <brk id="299" min="1" max="18" man="1"/>
    <brk id="320" min="1" max="18" man="1"/>
    <brk id="341" min="1" max="18" man="1"/>
    <brk id="362" min="1" max="18" man="1"/>
    <brk id="383" min="1" max="18" man="1"/>
    <brk id="404" min="1" max="18" man="1"/>
    <brk id="425" min="1" max="18" man="1"/>
    <brk id="446" min="1" max="18" man="1"/>
    <brk id="467" min="1" max="18" man="1"/>
    <brk id="488" min="1" max="18" man="1"/>
    <brk id="509" min="1" max="18" man="1"/>
    <brk id="529" min="1" max="18" man="1"/>
    <brk id="550" min="1" max="18" man="1"/>
    <brk id="571" min="1" max="18" man="1"/>
    <brk id="591" min="1" max="18" man="1"/>
    <brk id="612" min="1" max="18" man="1"/>
    <brk id="633" min="1" max="18" man="1"/>
    <brk id="655" min="1" max="19" man="1"/>
    <brk id="675" min="1" max="19" man="1"/>
    <brk id="695" min="1" max="19" man="1"/>
    <brk id="715" min="1" max="19" man="1"/>
    <brk id="735" min="1" max="19" man="1"/>
    <brk id="755" min="1" max="19" man="1"/>
    <brk id="775" min="1" max="19" man="1"/>
    <brk id="795" min="1" max="19" man="1"/>
    <brk id="815" min="1" max="19" man="1"/>
    <brk id="835" min="1" max="19" man="1"/>
    <brk id="855" min="1" max="19" man="1"/>
    <brk id="875" min="1" max="19" man="1"/>
    <brk id="895" min="1" max="19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indexed="48"/>
  </sheetPr>
  <dimension ref="A1:AM917"/>
  <sheetViews>
    <sheetView showZeros="0" view="pageBreakPreview" zoomScale="70" workbookViewId="0">
      <selection activeCell="N25" sqref="N25"/>
    </sheetView>
  </sheetViews>
  <sheetFormatPr defaultColWidth="6.109375" defaultRowHeight="21.95" customHeight="1" x14ac:dyDescent="0.15"/>
  <cols>
    <col min="1" max="1" width="4.33203125" style="100" customWidth="1"/>
    <col min="2" max="2" width="6.77734375" style="100" customWidth="1"/>
    <col min="3" max="3" width="3.77734375" style="100" customWidth="1"/>
    <col min="4" max="5" width="8.77734375" style="174" customWidth="1"/>
    <col min="6" max="6" width="6.33203125" style="174" hidden="1" customWidth="1"/>
    <col min="7" max="7" width="6.77734375" style="222" customWidth="1"/>
    <col min="8" max="8" width="3.77734375" style="222" customWidth="1"/>
    <col min="9" max="9" width="8.77734375" style="288" customWidth="1"/>
    <col min="10" max="10" width="8.77734375" style="289" customWidth="1"/>
    <col min="11" max="11" width="6.77734375" style="320" customWidth="1"/>
    <col min="12" max="12" width="8.6640625" style="287" customWidth="1"/>
    <col min="13" max="13" width="15.77734375" style="282" customWidth="1"/>
    <col min="14" max="14" width="8.6640625" style="287" customWidth="1"/>
    <col min="15" max="15" width="15.77734375" style="282" customWidth="1"/>
    <col min="16" max="16" width="7.33203125" style="100" hidden="1" customWidth="1"/>
    <col min="17" max="17" width="13.77734375" style="100" hidden="1" customWidth="1"/>
    <col min="18" max="18" width="7.33203125" style="100" hidden="1" customWidth="1"/>
    <col min="19" max="19" width="6.77734375" style="100" customWidth="1"/>
    <col min="20" max="20" width="12.77734375" style="13" customWidth="1"/>
    <col min="21" max="21" width="14.5546875" style="48" customWidth="1"/>
    <col min="22" max="22" width="6.109375" style="13" customWidth="1"/>
    <col min="23" max="23" width="1.21875" style="2" customWidth="1"/>
    <col min="24" max="24" width="6.109375" style="2" customWidth="1"/>
    <col min="25" max="25" width="6.109375" style="13" customWidth="1"/>
    <col min="26" max="26" width="5" style="2" customWidth="1"/>
    <col min="27" max="27" width="5" style="13" customWidth="1"/>
    <col min="28" max="28" width="1" style="2" customWidth="1"/>
    <col min="29" max="29" width="4.88671875" style="2" customWidth="1"/>
    <col min="30" max="30" width="5.88671875" style="13" customWidth="1"/>
    <col min="31" max="31" width="6.109375" style="2" customWidth="1"/>
    <col min="32" max="32" width="6.109375" style="13" customWidth="1"/>
    <col min="33" max="33" width="1.109375" style="2" customWidth="1"/>
    <col min="34" max="34" width="5.33203125" style="2" customWidth="1"/>
    <col min="35" max="35" width="5.33203125" style="13" customWidth="1"/>
    <col min="36" max="36" width="8.88671875" style="2" customWidth="1"/>
    <col min="37" max="37" width="8" style="2" customWidth="1"/>
    <col min="38" max="16384" width="6.109375" style="2"/>
  </cols>
  <sheetData>
    <row r="1" spans="1:39" s="36" customFormat="1" ht="38.25" customHeight="1" x14ac:dyDescent="0.15">
      <c r="A1" s="160" t="s">
        <v>55</v>
      </c>
      <c r="B1" s="107"/>
      <c r="C1" s="90"/>
      <c r="D1" s="90"/>
      <c r="E1" s="90"/>
      <c r="F1" s="90"/>
      <c r="G1" s="161"/>
      <c r="H1" s="162"/>
      <c r="I1" s="90"/>
      <c r="J1" s="240"/>
      <c r="K1" s="311"/>
      <c r="L1" s="241"/>
      <c r="M1" s="241"/>
      <c r="N1" s="241"/>
      <c r="O1" s="241"/>
      <c r="P1" s="162"/>
      <c r="Q1" s="162"/>
      <c r="R1" s="162"/>
      <c r="S1" s="162"/>
      <c r="T1" s="39"/>
      <c r="U1" s="43"/>
    </row>
    <row r="2" spans="1:39" s="24" customFormat="1" ht="11.1" customHeight="1" x14ac:dyDescent="0.15">
      <c r="A2" s="91"/>
      <c r="B2" s="108"/>
      <c r="C2" s="91"/>
      <c r="D2" s="91"/>
      <c r="E2" s="91"/>
      <c r="F2" s="91"/>
      <c r="G2" s="183"/>
      <c r="H2" s="184"/>
      <c r="I2" s="91"/>
      <c r="J2" s="242"/>
      <c r="K2" s="312"/>
      <c r="L2" s="243"/>
      <c r="M2" s="243"/>
      <c r="N2" s="243"/>
      <c r="O2" s="243"/>
      <c r="P2" s="185"/>
      <c r="Q2" s="185"/>
      <c r="R2" s="185"/>
      <c r="S2" s="184"/>
      <c r="T2" s="40"/>
      <c r="U2" s="44"/>
    </row>
    <row r="3" spans="1:39" s="22" customFormat="1" ht="15" customHeight="1" x14ac:dyDescent="0.15">
      <c r="A3" s="201"/>
      <c r="B3" s="113"/>
      <c r="C3" s="92"/>
      <c r="D3" s="92"/>
      <c r="E3" s="92"/>
      <c r="F3" s="92"/>
      <c r="G3" s="202"/>
      <c r="H3" s="203"/>
      <c r="I3" s="92"/>
      <c r="J3" s="244"/>
      <c r="K3" s="313"/>
      <c r="L3" s="243"/>
      <c r="M3" s="245"/>
      <c r="N3" s="243"/>
      <c r="O3" s="245"/>
      <c r="P3" s="204"/>
      <c r="Q3" s="204"/>
      <c r="R3" s="204"/>
      <c r="S3" s="186">
        <v>17</v>
      </c>
      <c r="T3" s="41"/>
      <c r="U3" s="45"/>
      <c r="V3" s="37"/>
    </row>
    <row r="4" spans="1:39" s="22" customFormat="1" ht="21" customHeight="1" x14ac:dyDescent="0.15">
      <c r="A4" s="896" t="s">
        <v>222</v>
      </c>
      <c r="B4" s="899" t="s">
        <v>40</v>
      </c>
      <c r="C4" s="900"/>
      <c r="D4" s="900"/>
      <c r="E4" s="901"/>
      <c r="F4" s="905" t="s">
        <v>56</v>
      </c>
      <c r="G4" s="906"/>
      <c r="H4" s="906"/>
      <c r="I4" s="906"/>
      <c r="J4" s="907"/>
      <c r="K4" s="893" t="s">
        <v>57</v>
      </c>
      <c r="L4" s="114" t="s">
        <v>41</v>
      </c>
      <c r="M4" s="114"/>
      <c r="N4" s="114" t="s">
        <v>42</v>
      </c>
      <c r="O4" s="114"/>
      <c r="P4" s="114" t="s">
        <v>12</v>
      </c>
      <c r="Q4" s="114"/>
      <c r="R4" s="114"/>
      <c r="S4" s="890" t="s">
        <v>225</v>
      </c>
      <c r="T4" s="41"/>
      <c r="U4" s="45"/>
    </row>
    <row r="5" spans="1:39" s="22" customFormat="1" ht="21" customHeight="1" x14ac:dyDescent="0.15">
      <c r="A5" s="897"/>
      <c r="B5" s="902"/>
      <c r="C5" s="903"/>
      <c r="D5" s="903"/>
      <c r="E5" s="904"/>
      <c r="F5" s="908"/>
      <c r="G5" s="909"/>
      <c r="H5" s="909"/>
      <c r="I5" s="909"/>
      <c r="J5" s="910"/>
      <c r="K5" s="894"/>
      <c r="L5" s="246" t="s">
        <v>74</v>
      </c>
      <c r="M5" s="246"/>
      <c r="N5" s="246" t="s">
        <v>74</v>
      </c>
      <c r="O5" s="246"/>
      <c r="P5" s="115"/>
      <c r="Q5" s="115"/>
      <c r="R5" s="115"/>
      <c r="S5" s="891"/>
      <c r="T5" s="41"/>
      <c r="U5" s="45"/>
    </row>
    <row r="6" spans="1:39" s="22" customFormat="1" ht="24.95" customHeight="1" x14ac:dyDescent="0.15">
      <c r="A6" s="898"/>
      <c r="B6" s="247" t="s">
        <v>10</v>
      </c>
      <c r="C6" s="248" t="s">
        <v>13</v>
      </c>
      <c r="D6" s="249" t="s">
        <v>11</v>
      </c>
      <c r="E6" s="249" t="s">
        <v>14</v>
      </c>
      <c r="F6" s="250" t="s">
        <v>15</v>
      </c>
      <c r="G6" s="251" t="s">
        <v>10</v>
      </c>
      <c r="H6" s="252" t="s">
        <v>13</v>
      </c>
      <c r="I6" s="253" t="s">
        <v>11</v>
      </c>
      <c r="J6" s="253" t="s">
        <v>14</v>
      </c>
      <c r="K6" s="895"/>
      <c r="L6" s="254" t="s">
        <v>245</v>
      </c>
      <c r="M6" s="254" t="s">
        <v>246</v>
      </c>
      <c r="N6" s="254" t="s">
        <v>245</v>
      </c>
      <c r="O6" s="254" t="s">
        <v>246</v>
      </c>
      <c r="P6" s="254" t="s">
        <v>16</v>
      </c>
      <c r="Q6" s="254" t="s">
        <v>17</v>
      </c>
      <c r="R6" s="254" t="s">
        <v>18</v>
      </c>
      <c r="S6" s="892"/>
      <c r="T6" s="42" t="s">
        <v>20</v>
      </c>
      <c r="U6" s="46" t="s">
        <v>19</v>
      </c>
      <c r="AE6" s="23"/>
      <c r="AF6" s="23"/>
      <c r="AG6" s="23"/>
    </row>
    <row r="7" spans="1:39" ht="21" customHeight="1" x14ac:dyDescent="0.15">
      <c r="A7" s="163"/>
      <c r="B7" s="99"/>
      <c r="C7" s="97"/>
      <c r="D7" s="98"/>
      <c r="E7" s="98"/>
      <c r="F7" s="164"/>
      <c r="G7" s="221"/>
      <c r="H7" s="223"/>
      <c r="I7" s="224"/>
      <c r="J7" s="224"/>
      <c r="K7" s="314">
        <f>J7-E7</f>
        <v>0</v>
      </c>
      <c r="L7" s="69"/>
      <c r="M7" s="69"/>
      <c r="N7" s="69"/>
      <c r="O7" s="69"/>
      <c r="P7" s="152"/>
      <c r="Q7" s="152"/>
      <c r="R7" s="152"/>
      <c r="S7" s="153"/>
      <c r="T7" s="27" t="str">
        <f t="shared" ref="T7:T70" si="0">CONCATENATE(L7,C7)</f>
        <v/>
      </c>
      <c r="U7" s="49" t="str">
        <f t="shared" ref="U7:U70" si="1">CONCATENATE(N7,H7)</f>
        <v/>
      </c>
      <c r="V7" s="27"/>
      <c r="W7" s="26"/>
      <c r="X7" s="26"/>
      <c r="Y7" s="27"/>
      <c r="Z7" s="3"/>
      <c r="AA7" s="14"/>
      <c r="AB7" s="3"/>
      <c r="AC7" s="3"/>
      <c r="AD7" s="14"/>
      <c r="AE7" s="26"/>
      <c r="AF7" s="27"/>
      <c r="AG7" s="26"/>
      <c r="AH7" s="26"/>
      <c r="AI7" s="27"/>
      <c r="AJ7" s="26"/>
      <c r="AK7" s="26"/>
      <c r="AL7" s="6"/>
      <c r="AM7" s="6"/>
    </row>
    <row r="8" spans="1:39" ht="21" customHeight="1" x14ac:dyDescent="0.15">
      <c r="A8" s="74"/>
      <c r="B8" s="63"/>
      <c r="C8" s="57"/>
      <c r="D8" s="60"/>
      <c r="E8" s="60"/>
      <c r="F8" s="77"/>
      <c r="G8" s="219"/>
      <c r="H8" s="213"/>
      <c r="I8" s="214"/>
      <c r="J8" s="214"/>
      <c r="K8" s="315">
        <f t="shared" ref="K8:K71" si="2">J8-E8</f>
        <v>0</v>
      </c>
      <c r="L8" s="58"/>
      <c r="M8" s="58"/>
      <c r="N8" s="58"/>
      <c r="O8" s="58"/>
      <c r="P8" s="65"/>
      <c r="Q8" s="59"/>
      <c r="R8" s="65"/>
      <c r="S8" s="72"/>
      <c r="T8" s="27" t="str">
        <f t="shared" si="0"/>
        <v/>
      </c>
      <c r="U8" s="49" t="str">
        <f t="shared" si="1"/>
        <v/>
      </c>
      <c r="V8" s="27"/>
      <c r="W8" s="26"/>
      <c r="X8" s="26"/>
      <c r="Y8" s="27"/>
      <c r="Z8" s="3"/>
      <c r="AA8" s="14"/>
      <c r="AB8" s="3"/>
      <c r="AC8" s="3"/>
      <c r="AD8" s="14"/>
      <c r="AE8" s="26"/>
      <c r="AF8" s="27"/>
      <c r="AG8" s="26"/>
      <c r="AH8" s="26"/>
      <c r="AI8" s="27"/>
      <c r="AJ8" s="26"/>
      <c r="AK8" s="26"/>
      <c r="AL8" s="6"/>
      <c r="AM8" s="6"/>
    </row>
    <row r="9" spans="1:39" ht="21" customHeight="1" x14ac:dyDescent="0.15">
      <c r="A9" s="74"/>
      <c r="B9" s="63"/>
      <c r="C9" s="57"/>
      <c r="D9" s="60"/>
      <c r="E9" s="60"/>
      <c r="F9" s="77"/>
      <c r="G9" s="219"/>
      <c r="H9" s="213"/>
      <c r="I9" s="214"/>
      <c r="J9" s="214"/>
      <c r="K9" s="315">
        <f t="shared" si="2"/>
        <v>0</v>
      </c>
      <c r="L9" s="58"/>
      <c r="M9" s="58"/>
      <c r="N9" s="58"/>
      <c r="O9" s="58"/>
      <c r="P9" s="65"/>
      <c r="Q9" s="65"/>
      <c r="R9" s="65"/>
      <c r="S9" s="72"/>
      <c r="T9" s="27" t="str">
        <f t="shared" si="0"/>
        <v/>
      </c>
      <c r="U9" s="49" t="str">
        <f t="shared" si="1"/>
        <v/>
      </c>
      <c r="V9" s="27"/>
      <c r="W9" s="26"/>
      <c r="X9" s="26"/>
      <c r="Y9" s="27"/>
      <c r="Z9" s="3"/>
      <c r="AA9" s="14"/>
      <c r="AB9" s="3"/>
      <c r="AC9" s="3"/>
      <c r="AD9" s="14"/>
      <c r="AE9" s="26"/>
      <c r="AF9" s="27"/>
      <c r="AG9" s="26"/>
      <c r="AH9" s="26"/>
      <c r="AI9" s="27"/>
      <c r="AJ9" s="26"/>
      <c r="AK9" s="26"/>
      <c r="AL9" s="6"/>
      <c r="AM9" s="6"/>
    </row>
    <row r="10" spans="1:39" ht="21" customHeight="1" x14ac:dyDescent="0.15">
      <c r="A10" s="74"/>
      <c r="B10" s="63"/>
      <c r="C10" s="57"/>
      <c r="D10" s="60"/>
      <c r="E10" s="60"/>
      <c r="F10" s="77"/>
      <c r="G10" s="219"/>
      <c r="H10" s="213"/>
      <c r="I10" s="214"/>
      <c r="J10" s="214"/>
      <c r="K10" s="315">
        <f t="shared" si="2"/>
        <v>0</v>
      </c>
      <c r="L10" s="58"/>
      <c r="M10" s="58"/>
      <c r="N10" s="58"/>
      <c r="O10" s="58"/>
      <c r="P10" s="65"/>
      <c r="Q10" s="65"/>
      <c r="R10" s="65"/>
      <c r="S10" s="72"/>
      <c r="T10" s="27" t="str">
        <f t="shared" si="0"/>
        <v/>
      </c>
      <c r="U10" s="49" t="str">
        <f t="shared" si="1"/>
        <v/>
      </c>
      <c r="V10" s="27"/>
      <c r="W10" s="26"/>
      <c r="X10" s="26"/>
      <c r="Y10" s="27"/>
      <c r="Z10" s="3"/>
      <c r="AA10" s="14"/>
      <c r="AB10" s="3"/>
      <c r="AC10" s="3"/>
      <c r="AD10" s="14"/>
      <c r="AE10" s="26"/>
      <c r="AF10" s="27"/>
      <c r="AG10" s="26"/>
      <c r="AH10" s="26"/>
      <c r="AI10" s="27"/>
      <c r="AJ10" s="26"/>
      <c r="AK10" s="26"/>
      <c r="AL10" s="6"/>
      <c r="AM10" s="6"/>
    </row>
    <row r="11" spans="1:39" ht="21" customHeight="1" x14ac:dyDescent="0.15">
      <c r="A11" s="74"/>
      <c r="B11" s="63"/>
      <c r="C11" s="57"/>
      <c r="D11" s="255"/>
      <c r="E11" s="60"/>
      <c r="F11" s="77"/>
      <c r="G11" s="219"/>
      <c r="H11" s="213"/>
      <c r="I11" s="256"/>
      <c r="J11" s="214"/>
      <c r="K11" s="315">
        <f t="shared" si="2"/>
        <v>0</v>
      </c>
      <c r="L11" s="58"/>
      <c r="M11" s="58"/>
      <c r="N11" s="58"/>
      <c r="O11" s="58"/>
      <c r="P11" s="65"/>
      <c r="Q11" s="65"/>
      <c r="R11" s="65"/>
      <c r="S11" s="72"/>
      <c r="T11" s="27" t="str">
        <f t="shared" si="0"/>
        <v/>
      </c>
      <c r="U11" s="49" t="str">
        <f t="shared" si="1"/>
        <v/>
      </c>
      <c r="V11" s="27"/>
      <c r="W11" s="26"/>
      <c r="X11" s="26"/>
      <c r="Y11" s="27"/>
      <c r="Z11" s="3"/>
      <c r="AA11" s="14"/>
      <c r="AB11" s="3"/>
      <c r="AC11" s="3"/>
      <c r="AD11" s="14"/>
      <c r="AE11" s="26"/>
      <c r="AF11" s="27"/>
      <c r="AG11" s="26"/>
      <c r="AH11" s="26"/>
      <c r="AI11" s="27"/>
      <c r="AJ11" s="26"/>
      <c r="AK11" s="26"/>
      <c r="AL11" s="6"/>
      <c r="AM11" s="6"/>
    </row>
    <row r="12" spans="1:39" ht="21" customHeight="1" x14ac:dyDescent="0.15">
      <c r="A12" s="74"/>
      <c r="B12" s="63"/>
      <c r="C12" s="57"/>
      <c r="D12" s="60"/>
      <c r="E12" s="60"/>
      <c r="F12" s="77"/>
      <c r="G12" s="219"/>
      <c r="H12" s="213"/>
      <c r="I12" s="214"/>
      <c r="J12" s="214"/>
      <c r="K12" s="315">
        <f t="shared" si="2"/>
        <v>0</v>
      </c>
      <c r="L12" s="58"/>
      <c r="M12" s="58"/>
      <c r="N12" s="58"/>
      <c r="O12" s="58"/>
      <c r="P12" s="65"/>
      <c r="Q12" s="65"/>
      <c r="R12" s="65"/>
      <c r="S12" s="72"/>
      <c r="T12" s="27" t="str">
        <f t="shared" si="0"/>
        <v/>
      </c>
      <c r="U12" s="49" t="str">
        <f t="shared" si="1"/>
        <v/>
      </c>
      <c r="V12" s="30"/>
      <c r="W12" s="26"/>
      <c r="X12" s="26"/>
      <c r="Y12" s="27"/>
      <c r="Z12" s="3"/>
      <c r="AA12" s="14"/>
      <c r="AB12" s="3"/>
      <c r="AC12" s="3"/>
      <c r="AD12" s="14"/>
      <c r="AE12" s="26"/>
      <c r="AF12" s="27"/>
      <c r="AG12" s="26"/>
      <c r="AH12" s="26"/>
      <c r="AI12" s="27"/>
      <c r="AJ12" s="26"/>
      <c r="AK12" s="26"/>
      <c r="AL12" s="6"/>
      <c r="AM12" s="6"/>
    </row>
    <row r="13" spans="1:39" ht="21" customHeight="1" x14ac:dyDescent="0.15">
      <c r="A13" s="74"/>
      <c r="B13" s="63"/>
      <c r="C13" s="57"/>
      <c r="D13" s="60"/>
      <c r="E13" s="60"/>
      <c r="F13" s="77"/>
      <c r="G13" s="219"/>
      <c r="H13" s="213"/>
      <c r="I13" s="214"/>
      <c r="J13" s="214"/>
      <c r="K13" s="315">
        <f t="shared" si="2"/>
        <v>0</v>
      </c>
      <c r="L13" s="58"/>
      <c r="M13" s="58"/>
      <c r="N13" s="58"/>
      <c r="O13" s="58"/>
      <c r="P13" s="65"/>
      <c r="Q13" s="65"/>
      <c r="R13" s="65"/>
      <c r="S13" s="72"/>
      <c r="T13" s="27" t="str">
        <f t="shared" si="0"/>
        <v/>
      </c>
      <c r="U13" s="49" t="str">
        <f t="shared" si="1"/>
        <v/>
      </c>
      <c r="V13" s="27"/>
      <c r="W13" s="26"/>
      <c r="X13" s="26"/>
      <c r="Y13" s="27"/>
      <c r="Z13" s="3"/>
      <c r="AA13" s="14"/>
      <c r="AB13" s="3"/>
      <c r="AC13" s="3"/>
      <c r="AD13" s="14"/>
      <c r="AE13" s="26"/>
      <c r="AF13" s="27"/>
      <c r="AG13" s="26"/>
      <c r="AH13" s="26"/>
      <c r="AI13" s="27"/>
      <c r="AJ13" s="26"/>
      <c r="AK13" s="26"/>
      <c r="AL13" s="6"/>
      <c r="AM13" s="6"/>
    </row>
    <row r="14" spans="1:39" ht="21" customHeight="1" x14ac:dyDescent="0.15">
      <c r="A14" s="74"/>
      <c r="B14" s="63"/>
      <c r="C14" s="57"/>
      <c r="D14" s="60"/>
      <c r="E14" s="60"/>
      <c r="F14" s="77"/>
      <c r="G14" s="219"/>
      <c r="H14" s="213"/>
      <c r="I14" s="214"/>
      <c r="J14" s="214"/>
      <c r="K14" s="315">
        <f t="shared" si="2"/>
        <v>0</v>
      </c>
      <c r="L14" s="58"/>
      <c r="M14" s="58"/>
      <c r="N14" s="58"/>
      <c r="O14" s="58"/>
      <c r="P14" s="65"/>
      <c r="Q14" s="65"/>
      <c r="R14" s="65"/>
      <c r="S14" s="72"/>
      <c r="T14" s="27" t="str">
        <f t="shared" si="0"/>
        <v/>
      </c>
      <c r="U14" s="49" t="str">
        <f t="shared" si="1"/>
        <v/>
      </c>
      <c r="V14" s="27"/>
      <c r="W14" s="26"/>
      <c r="X14" s="26"/>
      <c r="Y14" s="27"/>
      <c r="Z14" s="3"/>
      <c r="AA14" s="14"/>
      <c r="AB14" s="3"/>
      <c r="AC14" s="3"/>
      <c r="AD14" s="14"/>
      <c r="AE14" s="26"/>
      <c r="AF14" s="27"/>
      <c r="AG14" s="26"/>
      <c r="AH14" s="26"/>
      <c r="AI14" s="27"/>
      <c r="AJ14" s="26"/>
      <c r="AK14" s="26"/>
      <c r="AL14" s="6"/>
      <c r="AM14" s="6"/>
    </row>
    <row r="15" spans="1:39" ht="21" customHeight="1" x14ac:dyDescent="0.15">
      <c r="A15" s="74"/>
      <c r="B15" s="63"/>
      <c r="C15" s="57"/>
      <c r="D15" s="60"/>
      <c r="E15" s="60"/>
      <c r="F15" s="77"/>
      <c r="G15" s="219"/>
      <c r="H15" s="213"/>
      <c r="I15" s="214"/>
      <c r="J15" s="214"/>
      <c r="K15" s="315">
        <f t="shared" si="2"/>
        <v>0</v>
      </c>
      <c r="L15" s="58"/>
      <c r="M15" s="58"/>
      <c r="N15" s="58"/>
      <c r="O15" s="58"/>
      <c r="P15" s="65" t="s">
        <v>243</v>
      </c>
      <c r="Q15" s="65"/>
      <c r="R15" s="65"/>
      <c r="S15" s="72"/>
      <c r="T15" s="27" t="str">
        <f t="shared" si="0"/>
        <v/>
      </c>
      <c r="U15" s="49" t="str">
        <f t="shared" si="1"/>
        <v/>
      </c>
      <c r="V15" s="27"/>
      <c r="W15" s="26"/>
      <c r="X15" s="26"/>
      <c r="Y15" s="27"/>
      <c r="Z15" s="3"/>
      <c r="AA15" s="14"/>
      <c r="AB15" s="3"/>
      <c r="AC15" s="3"/>
      <c r="AD15" s="14"/>
      <c r="AE15" s="26"/>
      <c r="AF15" s="27"/>
      <c r="AG15" s="26"/>
      <c r="AH15" s="26"/>
      <c r="AI15" s="27"/>
      <c r="AJ15" s="26"/>
      <c r="AK15" s="26"/>
      <c r="AL15" s="6"/>
      <c r="AM15" s="6"/>
    </row>
    <row r="16" spans="1:39" ht="21" customHeight="1" x14ac:dyDescent="0.15">
      <c r="A16" s="74"/>
      <c r="B16" s="63"/>
      <c r="C16" s="57"/>
      <c r="D16" s="60"/>
      <c r="E16" s="60"/>
      <c r="F16" s="77"/>
      <c r="G16" s="219"/>
      <c r="H16" s="213"/>
      <c r="I16" s="214"/>
      <c r="J16" s="214"/>
      <c r="K16" s="315">
        <f t="shared" si="2"/>
        <v>0</v>
      </c>
      <c r="L16" s="58"/>
      <c r="M16" s="58"/>
      <c r="N16" s="58"/>
      <c r="O16" s="58"/>
      <c r="P16" s="65"/>
      <c r="Q16" s="65"/>
      <c r="R16" s="65"/>
      <c r="S16" s="72"/>
      <c r="T16" s="27" t="str">
        <f t="shared" si="0"/>
        <v/>
      </c>
      <c r="U16" s="49" t="str">
        <f t="shared" si="1"/>
        <v/>
      </c>
      <c r="V16" s="27"/>
      <c r="W16" s="26"/>
      <c r="X16" s="26"/>
      <c r="Y16" s="27"/>
      <c r="Z16" s="3"/>
      <c r="AA16" s="14"/>
      <c r="AB16" s="3"/>
      <c r="AC16" s="3"/>
      <c r="AD16" s="14"/>
      <c r="AE16" s="26"/>
      <c r="AF16" s="27"/>
      <c r="AG16" s="26"/>
      <c r="AH16" s="26"/>
      <c r="AI16" s="27"/>
      <c r="AJ16" s="26"/>
      <c r="AK16" s="26"/>
      <c r="AL16" s="6"/>
      <c r="AM16" s="6"/>
    </row>
    <row r="17" spans="1:39" ht="21" customHeight="1" x14ac:dyDescent="0.15">
      <c r="A17" s="74"/>
      <c r="B17" s="63"/>
      <c r="C17" s="57"/>
      <c r="D17" s="60"/>
      <c r="E17" s="60"/>
      <c r="F17" s="77"/>
      <c r="G17" s="219"/>
      <c r="H17" s="213"/>
      <c r="I17" s="214"/>
      <c r="J17" s="214"/>
      <c r="K17" s="315">
        <f t="shared" si="2"/>
        <v>0</v>
      </c>
      <c r="L17" s="58"/>
      <c r="M17" s="58"/>
      <c r="N17" s="58"/>
      <c r="O17" s="58"/>
      <c r="P17" s="65"/>
      <c r="Q17" s="65"/>
      <c r="R17" s="65"/>
      <c r="S17" s="72"/>
      <c r="T17" s="27" t="str">
        <f t="shared" si="0"/>
        <v/>
      </c>
      <c r="U17" s="49" t="str">
        <f t="shared" si="1"/>
        <v/>
      </c>
      <c r="V17" s="27"/>
      <c r="W17" s="26"/>
      <c r="X17" s="26"/>
      <c r="Y17" s="27"/>
      <c r="Z17" s="3"/>
      <c r="AA17" s="14"/>
      <c r="AB17" s="3"/>
      <c r="AC17" s="3"/>
      <c r="AD17" s="14"/>
      <c r="AE17" s="26"/>
      <c r="AF17" s="27"/>
      <c r="AG17" s="26"/>
      <c r="AH17" s="26"/>
      <c r="AI17" s="27"/>
      <c r="AJ17" s="26"/>
      <c r="AK17" s="26"/>
      <c r="AL17" s="6"/>
      <c r="AM17" s="6"/>
    </row>
    <row r="18" spans="1:39" ht="21" customHeight="1" x14ac:dyDescent="0.15">
      <c r="A18" s="74"/>
      <c r="B18" s="63"/>
      <c r="C18" s="57"/>
      <c r="D18" s="60"/>
      <c r="E18" s="60"/>
      <c r="F18" s="77"/>
      <c r="G18" s="219"/>
      <c r="H18" s="213"/>
      <c r="I18" s="214"/>
      <c r="J18" s="214"/>
      <c r="K18" s="315">
        <f t="shared" si="2"/>
        <v>0</v>
      </c>
      <c r="L18" s="58"/>
      <c r="M18" s="58"/>
      <c r="N18" s="58"/>
      <c r="O18" s="58"/>
      <c r="P18" s="65"/>
      <c r="Q18" s="65"/>
      <c r="R18" s="65"/>
      <c r="S18" s="72"/>
      <c r="T18" s="27" t="str">
        <f t="shared" si="0"/>
        <v/>
      </c>
      <c r="U18" s="49" t="str">
        <f t="shared" si="1"/>
        <v/>
      </c>
      <c r="V18" s="27"/>
      <c r="W18" s="26"/>
      <c r="X18" s="26"/>
      <c r="Y18" s="27"/>
      <c r="Z18" s="3"/>
      <c r="AA18" s="14"/>
      <c r="AB18" s="3"/>
      <c r="AC18" s="3"/>
      <c r="AD18" s="14"/>
      <c r="AE18" s="26"/>
      <c r="AF18" s="27"/>
      <c r="AG18" s="26"/>
      <c r="AH18" s="26"/>
      <c r="AI18" s="27"/>
      <c r="AJ18" s="26"/>
      <c r="AK18" s="26"/>
      <c r="AL18" s="6"/>
      <c r="AM18" s="6"/>
    </row>
    <row r="19" spans="1:39" ht="21" customHeight="1" x14ac:dyDescent="0.15">
      <c r="A19" s="173"/>
      <c r="B19" s="63"/>
      <c r="C19" s="57"/>
      <c r="D19" s="60"/>
      <c r="E19" s="60"/>
      <c r="F19" s="77"/>
      <c r="G19" s="219"/>
      <c r="H19" s="213"/>
      <c r="I19" s="214"/>
      <c r="J19" s="214"/>
      <c r="K19" s="315">
        <f t="shared" si="2"/>
        <v>0</v>
      </c>
      <c r="L19" s="58"/>
      <c r="M19" s="58"/>
      <c r="N19" s="58"/>
      <c r="O19" s="58"/>
      <c r="P19" s="65"/>
      <c r="Q19" s="65"/>
      <c r="R19" s="65"/>
      <c r="S19" s="72"/>
      <c r="T19" s="27" t="str">
        <f t="shared" si="0"/>
        <v/>
      </c>
      <c r="U19" s="49" t="str">
        <f t="shared" si="1"/>
        <v/>
      </c>
      <c r="V19" s="27"/>
      <c r="W19" s="26"/>
      <c r="X19" s="26"/>
      <c r="Y19" s="27"/>
      <c r="Z19" s="3"/>
      <c r="AA19" s="14"/>
      <c r="AB19" s="3"/>
      <c r="AC19" s="3"/>
      <c r="AD19" s="14"/>
      <c r="AE19" s="26"/>
      <c r="AF19" s="27"/>
      <c r="AG19" s="26"/>
      <c r="AH19" s="26"/>
      <c r="AI19" s="27"/>
      <c r="AJ19" s="26"/>
      <c r="AK19" s="26"/>
      <c r="AL19" s="6"/>
      <c r="AM19" s="6"/>
    </row>
    <row r="20" spans="1:39" ht="21" customHeight="1" x14ac:dyDescent="0.15">
      <c r="A20" s="74"/>
      <c r="B20" s="63"/>
      <c r="C20" s="57"/>
      <c r="D20" s="60"/>
      <c r="E20" s="60"/>
      <c r="F20" s="77"/>
      <c r="G20" s="219"/>
      <c r="H20" s="213"/>
      <c r="I20" s="214"/>
      <c r="J20" s="214"/>
      <c r="K20" s="315">
        <f t="shared" si="2"/>
        <v>0</v>
      </c>
      <c r="L20" s="58"/>
      <c r="M20" s="58"/>
      <c r="N20" s="58"/>
      <c r="O20" s="58"/>
      <c r="P20" s="65"/>
      <c r="Q20" s="65"/>
      <c r="R20" s="65"/>
      <c r="S20" s="72"/>
      <c r="T20" s="27" t="str">
        <f t="shared" si="0"/>
        <v/>
      </c>
      <c r="U20" s="49" t="str">
        <f t="shared" si="1"/>
        <v/>
      </c>
      <c r="V20" s="27"/>
      <c r="W20" s="26"/>
      <c r="X20" s="26"/>
      <c r="Y20" s="27"/>
      <c r="Z20" s="3"/>
      <c r="AA20" s="14"/>
      <c r="AB20" s="3"/>
      <c r="AC20" s="3"/>
      <c r="AD20" s="14"/>
      <c r="AE20" s="26"/>
      <c r="AF20" s="27"/>
      <c r="AG20" s="26"/>
      <c r="AH20" s="26"/>
      <c r="AI20" s="27"/>
      <c r="AJ20" s="26"/>
      <c r="AK20" s="26"/>
      <c r="AL20" s="6"/>
      <c r="AM20" s="6"/>
    </row>
    <row r="21" spans="1:39" ht="21" customHeight="1" x14ac:dyDescent="0.15">
      <c r="A21" s="74"/>
      <c r="B21" s="63"/>
      <c r="C21" s="57"/>
      <c r="D21" s="60"/>
      <c r="E21" s="60"/>
      <c r="F21" s="77"/>
      <c r="G21" s="219"/>
      <c r="H21" s="213"/>
      <c r="I21" s="214"/>
      <c r="J21" s="214"/>
      <c r="K21" s="315">
        <f t="shared" si="2"/>
        <v>0</v>
      </c>
      <c r="L21" s="58"/>
      <c r="M21" s="58"/>
      <c r="N21" s="58"/>
      <c r="O21" s="58"/>
      <c r="P21" s="65"/>
      <c r="Q21" s="59"/>
      <c r="R21" s="65"/>
      <c r="S21" s="72"/>
      <c r="T21" s="27" t="str">
        <f t="shared" si="0"/>
        <v/>
      </c>
      <c r="U21" s="49" t="str">
        <f t="shared" si="1"/>
        <v/>
      </c>
      <c r="V21" s="27"/>
      <c r="W21" s="26"/>
      <c r="X21" s="26"/>
      <c r="Y21" s="27"/>
      <c r="Z21" s="3"/>
      <c r="AA21" s="14"/>
      <c r="AB21" s="3"/>
      <c r="AC21" s="3"/>
      <c r="AD21" s="14"/>
      <c r="AE21" s="26"/>
      <c r="AF21" s="27"/>
      <c r="AG21" s="26"/>
      <c r="AH21" s="26"/>
      <c r="AI21" s="27"/>
      <c r="AJ21" s="26"/>
      <c r="AK21" s="26"/>
      <c r="AL21" s="6"/>
      <c r="AM21" s="6"/>
    </row>
    <row r="22" spans="1:39" ht="21" customHeight="1" x14ac:dyDescent="0.15">
      <c r="A22" s="74"/>
      <c r="B22" s="63"/>
      <c r="C22" s="57"/>
      <c r="D22" s="60"/>
      <c r="E22" s="60"/>
      <c r="F22" s="77"/>
      <c r="G22" s="219"/>
      <c r="H22" s="213"/>
      <c r="I22" s="214"/>
      <c r="J22" s="214"/>
      <c r="K22" s="315">
        <f t="shared" si="2"/>
        <v>0</v>
      </c>
      <c r="L22" s="58"/>
      <c r="M22" s="58"/>
      <c r="N22" s="58"/>
      <c r="O22" s="58"/>
      <c r="P22" s="65"/>
      <c r="Q22" s="65"/>
      <c r="R22" s="65"/>
      <c r="S22" s="72"/>
      <c r="T22" s="27" t="str">
        <f t="shared" si="0"/>
        <v/>
      </c>
      <c r="U22" s="49" t="str">
        <f t="shared" si="1"/>
        <v/>
      </c>
      <c r="V22" s="27"/>
      <c r="W22" s="26"/>
      <c r="X22" s="26"/>
      <c r="Y22" s="27"/>
      <c r="Z22" s="3"/>
      <c r="AA22" s="14"/>
      <c r="AB22" s="3"/>
      <c r="AC22" s="3"/>
      <c r="AD22" s="14"/>
      <c r="AE22" s="26"/>
      <c r="AF22" s="27"/>
      <c r="AG22" s="26"/>
      <c r="AH22" s="26"/>
      <c r="AI22" s="27"/>
      <c r="AJ22" s="26"/>
      <c r="AK22" s="26"/>
      <c r="AL22" s="6"/>
      <c r="AM22" s="6"/>
    </row>
    <row r="23" spans="1:39" ht="21" customHeight="1" x14ac:dyDescent="0.15">
      <c r="A23" s="74"/>
      <c r="B23" s="63"/>
      <c r="C23" s="57"/>
      <c r="D23" s="60"/>
      <c r="E23" s="60"/>
      <c r="F23" s="77"/>
      <c r="G23" s="219"/>
      <c r="H23" s="213"/>
      <c r="I23" s="214"/>
      <c r="J23" s="214"/>
      <c r="K23" s="315">
        <f t="shared" si="2"/>
        <v>0</v>
      </c>
      <c r="L23" s="58"/>
      <c r="M23" s="58"/>
      <c r="N23" s="58"/>
      <c r="O23" s="58"/>
      <c r="P23" s="65"/>
      <c r="Q23" s="65"/>
      <c r="R23" s="65"/>
      <c r="S23" s="72"/>
      <c r="T23" s="27" t="str">
        <f t="shared" si="0"/>
        <v/>
      </c>
      <c r="U23" s="49" t="str">
        <f t="shared" si="1"/>
        <v/>
      </c>
      <c r="V23" s="27"/>
      <c r="W23" s="26"/>
      <c r="X23" s="26"/>
      <c r="Y23" s="27"/>
      <c r="Z23" s="3"/>
      <c r="AA23" s="14"/>
      <c r="AB23" s="3"/>
      <c r="AC23" s="3"/>
      <c r="AD23" s="14"/>
      <c r="AE23" s="26"/>
      <c r="AF23" s="27"/>
      <c r="AG23" s="26"/>
      <c r="AH23" s="26"/>
      <c r="AI23" s="27"/>
      <c r="AJ23" s="26"/>
      <c r="AK23" s="26"/>
      <c r="AL23" s="6"/>
      <c r="AM23" s="6"/>
    </row>
    <row r="24" spans="1:39" ht="21" customHeight="1" x14ac:dyDescent="0.15">
      <c r="A24" s="74"/>
      <c r="B24" s="63"/>
      <c r="C24" s="57"/>
      <c r="D24" s="60"/>
      <c r="E24" s="60"/>
      <c r="F24" s="77"/>
      <c r="G24" s="219"/>
      <c r="H24" s="213"/>
      <c r="I24" s="214"/>
      <c r="J24" s="214"/>
      <c r="K24" s="315">
        <f t="shared" si="2"/>
        <v>0</v>
      </c>
      <c r="L24" s="58"/>
      <c r="M24" s="58"/>
      <c r="N24" s="58"/>
      <c r="O24" s="58"/>
      <c r="P24" s="65"/>
      <c r="Q24" s="65"/>
      <c r="R24" s="65"/>
      <c r="S24" s="72"/>
      <c r="T24" s="27" t="str">
        <f t="shared" si="0"/>
        <v/>
      </c>
      <c r="U24" s="49" t="str">
        <f t="shared" si="1"/>
        <v/>
      </c>
      <c r="V24" s="32"/>
      <c r="W24" s="31"/>
      <c r="X24" s="31"/>
      <c r="Y24" s="32"/>
      <c r="Z24" s="3"/>
      <c r="AA24" s="14"/>
      <c r="AB24" s="4"/>
      <c r="AC24" s="3"/>
      <c r="AD24" s="14"/>
      <c r="AE24" s="31"/>
      <c r="AF24" s="32"/>
      <c r="AG24" s="31"/>
      <c r="AH24" s="31"/>
      <c r="AI24" s="32"/>
      <c r="AJ24" s="26"/>
      <c r="AK24" s="26"/>
      <c r="AL24" s="6"/>
      <c r="AM24" s="6"/>
    </row>
    <row r="25" spans="1:39" ht="21" customHeight="1" x14ac:dyDescent="0.15">
      <c r="A25" s="173"/>
      <c r="B25" s="63"/>
      <c r="C25" s="57"/>
      <c r="D25" s="60"/>
      <c r="E25" s="60"/>
      <c r="F25" s="77"/>
      <c r="G25" s="219"/>
      <c r="H25" s="213"/>
      <c r="I25" s="214"/>
      <c r="J25" s="214"/>
      <c r="K25" s="315">
        <f t="shared" si="2"/>
        <v>0</v>
      </c>
      <c r="L25" s="58"/>
      <c r="M25" s="58"/>
      <c r="N25" s="58"/>
      <c r="O25" s="58"/>
      <c r="P25" s="65"/>
      <c r="Q25" s="65"/>
      <c r="R25" s="65"/>
      <c r="S25" s="72"/>
      <c r="T25" s="27" t="str">
        <f t="shared" si="0"/>
        <v/>
      </c>
      <c r="U25" s="49" t="str">
        <f t="shared" si="1"/>
        <v/>
      </c>
      <c r="V25" s="32"/>
      <c r="W25" s="31"/>
      <c r="X25" s="31"/>
      <c r="Y25" s="32"/>
      <c r="Z25" s="3"/>
      <c r="AA25" s="14"/>
      <c r="AB25" s="4"/>
      <c r="AC25" s="3"/>
      <c r="AD25" s="14"/>
      <c r="AE25" s="31"/>
      <c r="AF25" s="32"/>
      <c r="AG25" s="31"/>
      <c r="AH25" s="31"/>
      <c r="AI25" s="32"/>
      <c r="AJ25" s="26"/>
      <c r="AK25" s="26"/>
      <c r="AL25" s="6"/>
      <c r="AM25" s="6"/>
    </row>
    <row r="26" spans="1:39" ht="21" customHeight="1" x14ac:dyDescent="0.15">
      <c r="A26" s="187"/>
      <c r="B26" s="105"/>
      <c r="C26" s="111"/>
      <c r="D26" s="95"/>
      <c r="E26" s="95"/>
      <c r="F26" s="166"/>
      <c r="G26" s="220"/>
      <c r="H26" s="228"/>
      <c r="I26" s="229"/>
      <c r="J26" s="229"/>
      <c r="K26" s="316">
        <f t="shared" si="2"/>
        <v>0</v>
      </c>
      <c r="L26" s="68"/>
      <c r="M26" s="68"/>
      <c r="N26" s="68"/>
      <c r="O26" s="68"/>
      <c r="P26" s="154"/>
      <c r="Q26" s="154"/>
      <c r="R26" s="154"/>
      <c r="S26" s="155"/>
      <c r="T26" s="27" t="str">
        <f t="shared" si="0"/>
        <v/>
      </c>
      <c r="U26" s="49" t="str">
        <f t="shared" si="1"/>
        <v/>
      </c>
      <c r="V26" s="34"/>
      <c r="W26" s="33"/>
      <c r="X26" s="33"/>
      <c r="Y26" s="34"/>
      <c r="Z26" s="3"/>
      <c r="AA26" s="14"/>
      <c r="AB26" s="5"/>
      <c r="AC26" s="3"/>
      <c r="AD26" s="14"/>
      <c r="AE26" s="33"/>
      <c r="AF26" s="34"/>
      <c r="AG26" s="33"/>
      <c r="AH26" s="33"/>
      <c r="AI26" s="34"/>
      <c r="AJ26" s="26"/>
      <c r="AK26" s="26"/>
      <c r="AL26" s="6"/>
      <c r="AM26" s="6"/>
    </row>
    <row r="27" spans="1:39" ht="21" customHeight="1" x14ac:dyDescent="0.15">
      <c r="A27" s="257"/>
      <c r="B27" s="99"/>
      <c r="C27" s="97"/>
      <c r="D27" s="98"/>
      <c r="E27" s="98"/>
      <c r="F27" s="164"/>
      <c r="G27" s="221"/>
      <c r="H27" s="223"/>
      <c r="I27" s="258"/>
      <c r="J27" s="258"/>
      <c r="K27" s="314">
        <f t="shared" si="2"/>
        <v>0</v>
      </c>
      <c r="L27" s="69"/>
      <c r="M27" s="69"/>
      <c r="N27" s="69"/>
      <c r="O27" s="69"/>
      <c r="P27" s="152"/>
      <c r="Q27" s="152"/>
      <c r="R27" s="152"/>
      <c r="S27" s="153"/>
      <c r="T27" s="27" t="str">
        <f t="shared" si="0"/>
        <v/>
      </c>
      <c r="U27" s="49" t="str">
        <f t="shared" si="1"/>
        <v/>
      </c>
      <c r="V27" s="27"/>
      <c r="W27" s="26"/>
      <c r="X27" s="26"/>
      <c r="Y27" s="27"/>
      <c r="Z27" s="3"/>
      <c r="AA27" s="14"/>
      <c r="AB27" s="3"/>
      <c r="AC27" s="3"/>
      <c r="AD27" s="14"/>
      <c r="AE27" s="26"/>
      <c r="AF27" s="27"/>
      <c r="AG27" s="26"/>
      <c r="AH27" s="26"/>
      <c r="AI27" s="27"/>
      <c r="AJ27" s="26"/>
      <c r="AK27" s="26"/>
    </row>
    <row r="28" spans="1:39" ht="21" customHeight="1" x14ac:dyDescent="0.15">
      <c r="A28" s="74"/>
      <c r="B28" s="63"/>
      <c r="C28" s="57"/>
      <c r="D28" s="60"/>
      <c r="E28" s="60"/>
      <c r="F28" s="77"/>
      <c r="G28" s="219"/>
      <c r="H28" s="213"/>
      <c r="I28" s="214"/>
      <c r="J28" s="214"/>
      <c r="K28" s="315">
        <f t="shared" si="2"/>
        <v>0</v>
      </c>
      <c r="L28" s="58"/>
      <c r="M28" s="58"/>
      <c r="N28" s="58"/>
      <c r="O28" s="58"/>
      <c r="P28" s="170"/>
      <c r="Q28" s="170"/>
      <c r="R28" s="170"/>
      <c r="S28" s="73"/>
      <c r="T28" s="27" t="str">
        <f t="shared" si="0"/>
        <v/>
      </c>
      <c r="U28" s="49" t="str">
        <f t="shared" si="1"/>
        <v/>
      </c>
      <c r="V28" s="27"/>
      <c r="W28" s="26"/>
      <c r="X28" s="26"/>
      <c r="Y28" s="27"/>
      <c r="Z28" s="3"/>
      <c r="AA28" s="14"/>
      <c r="AB28" s="3"/>
      <c r="AC28" s="3"/>
      <c r="AD28" s="14"/>
      <c r="AE28" s="26"/>
      <c r="AF28" s="27"/>
      <c r="AG28" s="26"/>
      <c r="AH28" s="26"/>
      <c r="AI28" s="27"/>
      <c r="AJ28" s="26"/>
      <c r="AK28" s="26"/>
    </row>
    <row r="29" spans="1:39" ht="21" customHeight="1" x14ac:dyDescent="0.15">
      <c r="A29" s="74"/>
      <c r="B29" s="64"/>
      <c r="C29" s="57"/>
      <c r="D29" s="60"/>
      <c r="E29" s="60"/>
      <c r="F29" s="77"/>
      <c r="G29" s="212"/>
      <c r="H29" s="213"/>
      <c r="I29" s="214"/>
      <c r="J29" s="214"/>
      <c r="K29" s="315">
        <f t="shared" si="2"/>
        <v>0</v>
      </c>
      <c r="L29" s="58"/>
      <c r="M29" s="58"/>
      <c r="N29" s="58"/>
      <c r="O29" s="58"/>
      <c r="P29" s="79"/>
      <c r="Q29" s="79"/>
      <c r="R29" s="65"/>
      <c r="S29" s="73"/>
      <c r="T29" s="27" t="str">
        <f t="shared" si="0"/>
        <v/>
      </c>
      <c r="U29" s="49" t="str">
        <f t="shared" si="1"/>
        <v/>
      </c>
      <c r="V29" s="27"/>
      <c r="W29" s="26"/>
      <c r="X29" s="26"/>
      <c r="Y29" s="27"/>
      <c r="Z29" s="3"/>
      <c r="AA29" s="14"/>
      <c r="AB29" s="3"/>
      <c r="AC29" s="3"/>
      <c r="AD29" s="14"/>
      <c r="AE29" s="26"/>
      <c r="AF29" s="27"/>
      <c r="AG29" s="26"/>
      <c r="AH29" s="26"/>
      <c r="AI29" s="27"/>
      <c r="AJ29" s="26"/>
      <c r="AK29" s="26"/>
      <c r="AL29" s="6"/>
      <c r="AM29" s="6"/>
    </row>
    <row r="30" spans="1:39" ht="21" customHeight="1" x14ac:dyDescent="0.15">
      <c r="A30" s="74"/>
      <c r="B30" s="63"/>
      <c r="C30" s="57"/>
      <c r="D30" s="60"/>
      <c r="E30" s="60"/>
      <c r="F30" s="77"/>
      <c r="G30" s="219"/>
      <c r="H30" s="213"/>
      <c r="I30" s="214"/>
      <c r="J30" s="214"/>
      <c r="K30" s="315">
        <f t="shared" si="2"/>
        <v>0</v>
      </c>
      <c r="L30" s="58"/>
      <c r="M30" s="58"/>
      <c r="N30" s="58"/>
      <c r="O30" s="58"/>
      <c r="P30" s="79"/>
      <c r="Q30" s="79"/>
      <c r="R30" s="65"/>
      <c r="S30" s="73"/>
      <c r="T30" s="27" t="str">
        <f t="shared" si="0"/>
        <v/>
      </c>
      <c r="U30" s="49" t="str">
        <f t="shared" si="1"/>
        <v/>
      </c>
      <c r="V30" s="27"/>
      <c r="W30" s="26"/>
      <c r="X30" s="26"/>
      <c r="Y30" s="27"/>
      <c r="Z30" s="3"/>
      <c r="AA30" s="14"/>
      <c r="AB30" s="3"/>
      <c r="AC30" s="3"/>
      <c r="AD30" s="14"/>
      <c r="AE30" s="26"/>
      <c r="AF30" s="27"/>
      <c r="AG30" s="26"/>
      <c r="AH30" s="26"/>
      <c r="AI30" s="27"/>
      <c r="AJ30" s="26"/>
      <c r="AK30" s="26"/>
      <c r="AL30" s="6"/>
      <c r="AM30" s="6"/>
    </row>
    <row r="31" spans="1:39" ht="21" customHeight="1" x14ac:dyDescent="0.15">
      <c r="A31" s="74"/>
      <c r="B31" s="63"/>
      <c r="C31" s="57"/>
      <c r="D31" s="60"/>
      <c r="E31" s="60"/>
      <c r="F31" s="77"/>
      <c r="G31" s="219"/>
      <c r="H31" s="213"/>
      <c r="I31" s="214"/>
      <c r="J31" s="214"/>
      <c r="K31" s="315">
        <f t="shared" si="2"/>
        <v>0</v>
      </c>
      <c r="L31" s="58"/>
      <c r="M31" s="58"/>
      <c r="N31" s="58"/>
      <c r="O31" s="58"/>
      <c r="P31" s="65"/>
      <c r="Q31" s="65"/>
      <c r="R31" s="65"/>
      <c r="S31" s="73"/>
      <c r="T31" s="27" t="str">
        <f t="shared" si="0"/>
        <v/>
      </c>
      <c r="U31" s="49" t="str">
        <f t="shared" si="1"/>
        <v/>
      </c>
      <c r="V31" s="27"/>
      <c r="W31" s="26"/>
      <c r="X31" s="26"/>
      <c r="Y31" s="27"/>
      <c r="Z31" s="3"/>
      <c r="AA31" s="14"/>
      <c r="AB31" s="3"/>
      <c r="AC31" s="3"/>
      <c r="AD31" s="14"/>
      <c r="AE31" s="26"/>
      <c r="AF31" s="27"/>
      <c r="AG31" s="26"/>
      <c r="AH31" s="26"/>
      <c r="AI31" s="27"/>
      <c r="AJ31" s="26"/>
      <c r="AK31" s="26"/>
      <c r="AL31" s="6"/>
      <c r="AM31" s="6"/>
    </row>
    <row r="32" spans="1:39" ht="21" customHeight="1" x14ac:dyDescent="0.15">
      <c r="A32" s="74"/>
      <c r="B32" s="63"/>
      <c r="C32" s="57"/>
      <c r="D32" s="60"/>
      <c r="E32" s="60"/>
      <c r="F32" s="77"/>
      <c r="G32" s="219"/>
      <c r="H32" s="213"/>
      <c r="I32" s="214"/>
      <c r="J32" s="214"/>
      <c r="K32" s="315">
        <f t="shared" si="2"/>
        <v>0</v>
      </c>
      <c r="L32" s="58"/>
      <c r="M32" s="58"/>
      <c r="N32" s="58"/>
      <c r="O32" s="58"/>
      <c r="P32" s="65"/>
      <c r="Q32" s="65"/>
      <c r="R32" s="65"/>
      <c r="S32" s="73"/>
      <c r="T32" s="27" t="str">
        <f t="shared" si="0"/>
        <v/>
      </c>
      <c r="U32" s="49" t="str">
        <f t="shared" si="1"/>
        <v/>
      </c>
      <c r="V32" s="30"/>
      <c r="W32" s="26"/>
      <c r="X32" s="26"/>
      <c r="Y32" s="27"/>
      <c r="Z32" s="3"/>
      <c r="AA32" s="14"/>
      <c r="AB32" s="3"/>
      <c r="AC32" s="3"/>
      <c r="AD32" s="14"/>
      <c r="AE32" s="26"/>
      <c r="AF32" s="27"/>
      <c r="AG32" s="26"/>
      <c r="AH32" s="26"/>
      <c r="AI32" s="27"/>
      <c r="AJ32" s="26"/>
      <c r="AK32" s="26"/>
      <c r="AL32" s="6"/>
      <c r="AM32" s="6"/>
    </row>
    <row r="33" spans="1:39" ht="21" customHeight="1" x14ac:dyDescent="0.15">
      <c r="A33" s="74"/>
      <c r="B33" s="63"/>
      <c r="C33" s="57"/>
      <c r="D33" s="60"/>
      <c r="E33" s="60"/>
      <c r="F33" s="77"/>
      <c r="G33" s="219"/>
      <c r="H33" s="213"/>
      <c r="I33" s="214"/>
      <c r="J33" s="214"/>
      <c r="K33" s="315">
        <f t="shared" si="2"/>
        <v>0</v>
      </c>
      <c r="L33" s="58"/>
      <c r="M33" s="58"/>
      <c r="N33" s="58"/>
      <c r="O33" s="58"/>
      <c r="P33" s="65"/>
      <c r="Q33" s="65"/>
      <c r="R33" s="65"/>
      <c r="S33" s="73"/>
      <c r="T33" s="27" t="str">
        <f t="shared" si="0"/>
        <v/>
      </c>
      <c r="U33" s="49" t="str">
        <f t="shared" si="1"/>
        <v/>
      </c>
      <c r="V33" s="27"/>
      <c r="W33" s="26"/>
      <c r="X33" s="26"/>
      <c r="Y33" s="27"/>
      <c r="Z33" s="3"/>
      <c r="AA33" s="14"/>
      <c r="AB33" s="3"/>
      <c r="AC33" s="3"/>
      <c r="AD33" s="14"/>
      <c r="AE33" s="26"/>
      <c r="AF33" s="27"/>
      <c r="AG33" s="26"/>
      <c r="AH33" s="26"/>
      <c r="AI33" s="27"/>
      <c r="AJ33" s="26"/>
      <c r="AK33" s="26"/>
      <c r="AL33" s="6"/>
      <c r="AM33" s="6"/>
    </row>
    <row r="34" spans="1:39" ht="21" customHeight="1" x14ac:dyDescent="0.15">
      <c r="A34" s="74"/>
      <c r="B34" s="63"/>
      <c r="C34" s="57"/>
      <c r="D34" s="60"/>
      <c r="E34" s="60"/>
      <c r="F34" s="77"/>
      <c r="G34" s="219"/>
      <c r="H34" s="213"/>
      <c r="I34" s="214"/>
      <c r="J34" s="214"/>
      <c r="K34" s="315">
        <f t="shared" si="2"/>
        <v>0</v>
      </c>
      <c r="L34" s="58"/>
      <c r="M34" s="58"/>
      <c r="N34" s="58"/>
      <c r="O34" s="58"/>
      <c r="P34" s="65"/>
      <c r="Q34" s="65"/>
      <c r="R34" s="65"/>
      <c r="S34" s="73"/>
      <c r="T34" s="27" t="str">
        <f t="shared" si="0"/>
        <v/>
      </c>
      <c r="U34" s="49" t="str">
        <f t="shared" si="1"/>
        <v/>
      </c>
      <c r="V34" s="27"/>
      <c r="W34" s="26"/>
      <c r="X34" s="26"/>
      <c r="Y34" s="27"/>
      <c r="Z34" s="3"/>
      <c r="AA34" s="14"/>
      <c r="AB34" s="3"/>
      <c r="AC34" s="3"/>
      <c r="AD34" s="14"/>
      <c r="AE34" s="26"/>
      <c r="AF34" s="27"/>
      <c r="AG34" s="26"/>
      <c r="AH34" s="26"/>
      <c r="AI34" s="27"/>
      <c r="AJ34" s="26"/>
      <c r="AK34" s="26"/>
      <c r="AL34" s="6"/>
      <c r="AM34" s="6"/>
    </row>
    <row r="35" spans="1:39" ht="21" customHeight="1" x14ac:dyDescent="0.15">
      <c r="A35" s="74"/>
      <c r="B35" s="63"/>
      <c r="C35" s="57"/>
      <c r="D35" s="60"/>
      <c r="E35" s="60"/>
      <c r="F35" s="77"/>
      <c r="G35" s="219"/>
      <c r="H35" s="213"/>
      <c r="I35" s="214"/>
      <c r="J35" s="214"/>
      <c r="K35" s="315">
        <f t="shared" si="2"/>
        <v>0</v>
      </c>
      <c r="L35" s="58"/>
      <c r="M35" s="58"/>
      <c r="N35" s="58"/>
      <c r="O35" s="58"/>
      <c r="P35" s="65"/>
      <c r="Q35" s="65"/>
      <c r="R35" s="65"/>
      <c r="S35" s="72"/>
      <c r="T35" s="27" t="str">
        <f t="shared" si="0"/>
        <v/>
      </c>
      <c r="U35" s="49" t="str">
        <f t="shared" si="1"/>
        <v/>
      </c>
      <c r="V35" s="27"/>
      <c r="W35" s="26"/>
      <c r="X35" s="26"/>
      <c r="Y35" s="27"/>
      <c r="Z35" s="3"/>
      <c r="AA35" s="14"/>
      <c r="AB35" s="3"/>
      <c r="AC35" s="3"/>
      <c r="AD35" s="14"/>
      <c r="AE35" s="26"/>
      <c r="AF35" s="27"/>
      <c r="AG35" s="26"/>
      <c r="AH35" s="26"/>
      <c r="AI35" s="27"/>
      <c r="AJ35" s="26"/>
      <c r="AK35" s="26"/>
      <c r="AL35" s="6"/>
      <c r="AM35" s="6"/>
    </row>
    <row r="36" spans="1:39" ht="21" customHeight="1" x14ac:dyDescent="0.15">
      <c r="A36" s="74"/>
      <c r="B36" s="64"/>
      <c r="C36" s="57"/>
      <c r="D36" s="60"/>
      <c r="E36" s="60"/>
      <c r="F36" s="77"/>
      <c r="G36" s="212"/>
      <c r="H36" s="213"/>
      <c r="I36" s="214"/>
      <c r="J36" s="214"/>
      <c r="K36" s="315">
        <f t="shared" si="2"/>
        <v>0</v>
      </c>
      <c r="L36" s="58"/>
      <c r="M36" s="58"/>
      <c r="N36" s="58"/>
      <c r="O36" s="58"/>
      <c r="P36" s="65"/>
      <c r="Q36" s="65"/>
      <c r="R36" s="65"/>
      <c r="S36" s="72"/>
      <c r="T36" s="27" t="str">
        <f t="shared" si="0"/>
        <v/>
      </c>
      <c r="U36" s="49" t="str">
        <f t="shared" si="1"/>
        <v/>
      </c>
      <c r="V36" s="27"/>
      <c r="W36" s="26"/>
      <c r="X36" s="26"/>
      <c r="Y36" s="27"/>
      <c r="Z36" s="3"/>
      <c r="AA36" s="14"/>
      <c r="AB36" s="3"/>
      <c r="AC36" s="3"/>
      <c r="AD36" s="14"/>
      <c r="AE36" s="26"/>
      <c r="AF36" s="27"/>
      <c r="AG36" s="26"/>
      <c r="AH36" s="26"/>
      <c r="AI36" s="27"/>
      <c r="AJ36" s="26"/>
      <c r="AK36" s="26"/>
      <c r="AL36" s="6"/>
      <c r="AM36" s="6"/>
    </row>
    <row r="37" spans="1:39" ht="21" customHeight="1" x14ac:dyDescent="0.15">
      <c r="A37" s="74"/>
      <c r="B37" s="63"/>
      <c r="C37" s="57"/>
      <c r="D37" s="60"/>
      <c r="E37" s="60"/>
      <c r="F37" s="77"/>
      <c r="G37" s="219"/>
      <c r="H37" s="213"/>
      <c r="I37" s="214"/>
      <c r="J37" s="214"/>
      <c r="K37" s="315">
        <f t="shared" si="2"/>
        <v>0</v>
      </c>
      <c r="L37" s="58"/>
      <c r="M37" s="58"/>
      <c r="N37" s="58"/>
      <c r="O37" s="58"/>
      <c r="P37" s="65"/>
      <c r="Q37" s="65"/>
      <c r="R37" s="65"/>
      <c r="S37" s="72"/>
      <c r="T37" s="27" t="str">
        <f t="shared" si="0"/>
        <v/>
      </c>
      <c r="U37" s="49" t="str">
        <f t="shared" si="1"/>
        <v/>
      </c>
      <c r="V37" s="27"/>
      <c r="W37" s="26"/>
      <c r="X37" s="26"/>
      <c r="Y37" s="27"/>
      <c r="Z37" s="3"/>
      <c r="AA37" s="14"/>
      <c r="AB37" s="3"/>
      <c r="AC37" s="3"/>
      <c r="AD37" s="14"/>
      <c r="AE37" s="26"/>
      <c r="AF37" s="27"/>
      <c r="AG37" s="26"/>
      <c r="AH37" s="26"/>
      <c r="AI37" s="27"/>
      <c r="AJ37" s="26"/>
      <c r="AK37" s="26"/>
      <c r="AL37" s="6"/>
      <c r="AM37" s="6"/>
    </row>
    <row r="38" spans="1:39" ht="21" customHeight="1" x14ac:dyDescent="0.15">
      <c r="A38" s="74"/>
      <c r="B38" s="63"/>
      <c r="C38" s="57"/>
      <c r="D38" s="60"/>
      <c r="E38" s="60"/>
      <c r="F38" s="77"/>
      <c r="G38" s="219"/>
      <c r="H38" s="213"/>
      <c r="I38" s="214"/>
      <c r="J38" s="214"/>
      <c r="K38" s="315">
        <f t="shared" si="2"/>
        <v>0</v>
      </c>
      <c r="L38" s="58"/>
      <c r="M38" s="58"/>
      <c r="N38" s="58"/>
      <c r="O38" s="58"/>
      <c r="P38" s="65"/>
      <c r="Q38" s="65"/>
      <c r="R38" s="65"/>
      <c r="S38" s="72"/>
      <c r="T38" s="27" t="str">
        <f t="shared" si="0"/>
        <v/>
      </c>
      <c r="U38" s="49" t="str">
        <f t="shared" si="1"/>
        <v/>
      </c>
      <c r="V38" s="27"/>
      <c r="W38" s="26"/>
      <c r="X38" s="26"/>
      <c r="Y38" s="27"/>
      <c r="Z38" s="3"/>
      <c r="AA38" s="14"/>
      <c r="AB38" s="3"/>
      <c r="AC38" s="3"/>
      <c r="AD38" s="14"/>
      <c r="AE38" s="26"/>
      <c r="AF38" s="27"/>
      <c r="AG38" s="26"/>
      <c r="AH38" s="26"/>
      <c r="AI38" s="27"/>
      <c r="AJ38" s="26"/>
      <c r="AK38" s="26"/>
      <c r="AL38" s="6"/>
      <c r="AM38" s="6"/>
    </row>
    <row r="39" spans="1:39" s="22" customFormat="1" ht="21" customHeight="1" x14ac:dyDescent="0.15">
      <c r="A39" s="74"/>
      <c r="B39" s="63"/>
      <c r="C39" s="57"/>
      <c r="D39" s="60"/>
      <c r="E39" s="60"/>
      <c r="F39" s="77"/>
      <c r="G39" s="219"/>
      <c r="H39" s="213"/>
      <c r="I39" s="214"/>
      <c r="J39" s="214"/>
      <c r="K39" s="315">
        <f t="shared" si="2"/>
        <v>0</v>
      </c>
      <c r="L39" s="58"/>
      <c r="M39" s="58"/>
      <c r="N39" s="58"/>
      <c r="O39" s="58"/>
      <c r="P39" s="65"/>
      <c r="Q39" s="65"/>
      <c r="R39" s="65"/>
      <c r="S39" s="72"/>
      <c r="T39" s="27" t="str">
        <f t="shared" si="0"/>
        <v/>
      </c>
      <c r="U39" s="49" t="str">
        <f t="shared" si="1"/>
        <v/>
      </c>
      <c r="V39" s="27"/>
      <c r="W39" s="26"/>
      <c r="X39" s="26"/>
      <c r="Y39" s="27"/>
      <c r="Z39" s="3"/>
      <c r="AA39" s="14"/>
      <c r="AB39" s="3"/>
      <c r="AC39" s="3"/>
      <c r="AD39" s="14"/>
      <c r="AE39" s="26"/>
      <c r="AF39" s="27"/>
      <c r="AG39" s="26"/>
      <c r="AH39" s="26"/>
      <c r="AI39" s="27"/>
      <c r="AJ39" s="26"/>
      <c r="AK39" s="26"/>
    </row>
    <row r="40" spans="1:39" ht="21" customHeight="1" x14ac:dyDescent="0.15">
      <c r="A40" s="74"/>
      <c r="B40" s="63"/>
      <c r="C40" s="57"/>
      <c r="D40" s="60"/>
      <c r="E40" s="60"/>
      <c r="F40" s="77"/>
      <c r="G40" s="219"/>
      <c r="H40" s="213"/>
      <c r="I40" s="214"/>
      <c r="J40" s="214"/>
      <c r="K40" s="315">
        <f t="shared" si="2"/>
        <v>0</v>
      </c>
      <c r="L40" s="58"/>
      <c r="M40" s="58"/>
      <c r="N40" s="58"/>
      <c r="O40" s="58"/>
      <c r="P40" s="65"/>
      <c r="Q40" s="65"/>
      <c r="R40" s="65"/>
      <c r="S40" s="72"/>
      <c r="T40" s="27" t="str">
        <f t="shared" si="0"/>
        <v/>
      </c>
      <c r="U40" s="49" t="str">
        <f t="shared" si="1"/>
        <v/>
      </c>
      <c r="V40" s="27"/>
      <c r="W40" s="26"/>
      <c r="X40" s="26"/>
      <c r="Y40" s="27"/>
      <c r="Z40" s="3"/>
      <c r="AA40" s="14"/>
      <c r="AB40" s="3"/>
      <c r="AC40" s="3"/>
      <c r="AD40" s="14"/>
      <c r="AE40" s="26"/>
      <c r="AF40" s="27"/>
      <c r="AG40" s="26"/>
      <c r="AH40" s="26"/>
      <c r="AI40" s="27"/>
      <c r="AJ40" s="26"/>
      <c r="AK40" s="26"/>
    </row>
    <row r="41" spans="1:39" ht="21" customHeight="1" x14ac:dyDescent="0.15">
      <c r="A41" s="74"/>
      <c r="B41" s="63"/>
      <c r="C41" s="57"/>
      <c r="D41" s="60"/>
      <c r="E41" s="60"/>
      <c r="F41" s="77"/>
      <c r="G41" s="219"/>
      <c r="H41" s="213"/>
      <c r="I41" s="214"/>
      <c r="J41" s="214"/>
      <c r="K41" s="315">
        <f t="shared" si="2"/>
        <v>0</v>
      </c>
      <c r="L41" s="58"/>
      <c r="M41" s="58"/>
      <c r="N41" s="58"/>
      <c r="O41" s="58"/>
      <c r="P41" s="65"/>
      <c r="Q41" s="65"/>
      <c r="R41" s="65"/>
      <c r="S41" s="72"/>
      <c r="T41" s="27" t="str">
        <f t="shared" si="0"/>
        <v/>
      </c>
      <c r="U41" s="49" t="str">
        <f t="shared" si="1"/>
        <v/>
      </c>
      <c r="V41" s="27"/>
      <c r="W41" s="26"/>
      <c r="X41" s="26"/>
      <c r="Y41" s="27"/>
      <c r="Z41" s="3"/>
      <c r="AA41" s="14"/>
      <c r="AB41" s="3"/>
      <c r="AC41" s="3"/>
      <c r="AD41" s="14"/>
      <c r="AE41" s="26"/>
      <c r="AF41" s="27"/>
      <c r="AG41" s="26"/>
      <c r="AH41" s="26"/>
      <c r="AI41" s="27"/>
      <c r="AJ41" s="26"/>
      <c r="AK41" s="26"/>
    </row>
    <row r="42" spans="1:39" ht="21" customHeight="1" x14ac:dyDescent="0.15">
      <c r="A42" s="74"/>
      <c r="B42" s="63"/>
      <c r="C42" s="57"/>
      <c r="D42" s="60"/>
      <c r="E42" s="60"/>
      <c r="F42" s="77"/>
      <c r="G42" s="219"/>
      <c r="H42" s="213"/>
      <c r="I42" s="214"/>
      <c r="J42" s="214"/>
      <c r="K42" s="315">
        <f t="shared" si="2"/>
        <v>0</v>
      </c>
      <c r="L42" s="58"/>
      <c r="M42" s="58"/>
      <c r="N42" s="58"/>
      <c r="O42" s="58"/>
      <c r="P42" s="65"/>
      <c r="Q42" s="65"/>
      <c r="R42" s="65"/>
      <c r="S42" s="72"/>
      <c r="T42" s="27" t="str">
        <f t="shared" si="0"/>
        <v/>
      </c>
      <c r="U42" s="49" t="str">
        <f t="shared" si="1"/>
        <v/>
      </c>
      <c r="V42" s="27"/>
      <c r="W42" s="26"/>
      <c r="X42" s="26"/>
      <c r="Y42" s="27"/>
      <c r="Z42" s="3"/>
      <c r="AA42" s="14"/>
      <c r="AB42" s="3"/>
      <c r="AC42" s="3"/>
      <c r="AD42" s="14"/>
      <c r="AE42" s="26"/>
      <c r="AF42" s="27"/>
      <c r="AG42" s="26"/>
      <c r="AH42" s="26"/>
      <c r="AI42" s="27"/>
      <c r="AJ42" s="26"/>
      <c r="AK42" s="26"/>
      <c r="AL42" s="6"/>
      <c r="AM42" s="6"/>
    </row>
    <row r="43" spans="1:39" ht="21" customHeight="1" x14ac:dyDescent="0.15">
      <c r="A43" s="74"/>
      <c r="B43" s="63"/>
      <c r="C43" s="57"/>
      <c r="D43" s="60"/>
      <c r="E43" s="60"/>
      <c r="F43" s="77"/>
      <c r="G43" s="219"/>
      <c r="H43" s="213"/>
      <c r="I43" s="214"/>
      <c r="J43" s="214"/>
      <c r="K43" s="315">
        <f t="shared" si="2"/>
        <v>0</v>
      </c>
      <c r="L43" s="58"/>
      <c r="M43" s="58"/>
      <c r="N43" s="58"/>
      <c r="O43" s="58"/>
      <c r="P43" s="65"/>
      <c r="Q43" s="65"/>
      <c r="R43" s="65"/>
      <c r="S43" s="72"/>
      <c r="T43" s="27" t="str">
        <f t="shared" si="0"/>
        <v/>
      </c>
      <c r="U43" s="49" t="str">
        <f t="shared" si="1"/>
        <v/>
      </c>
      <c r="V43" s="27"/>
      <c r="W43" s="26"/>
      <c r="X43" s="26"/>
      <c r="Y43" s="27"/>
      <c r="Z43" s="3"/>
      <c r="AA43" s="14"/>
      <c r="AB43" s="3"/>
      <c r="AC43" s="3"/>
      <c r="AD43" s="14"/>
      <c r="AE43" s="26"/>
      <c r="AF43" s="27"/>
      <c r="AG43" s="26"/>
      <c r="AH43" s="26"/>
      <c r="AI43" s="27"/>
      <c r="AJ43" s="26"/>
      <c r="AK43" s="26"/>
      <c r="AL43" s="6"/>
      <c r="AM43" s="6"/>
    </row>
    <row r="44" spans="1:39" ht="21" customHeight="1" x14ac:dyDescent="0.15">
      <c r="A44" s="74"/>
      <c r="B44" s="63"/>
      <c r="C44" s="57"/>
      <c r="D44" s="60"/>
      <c r="E44" s="60"/>
      <c r="F44" s="77"/>
      <c r="G44" s="219"/>
      <c r="H44" s="213"/>
      <c r="I44" s="214"/>
      <c r="J44" s="214"/>
      <c r="K44" s="315">
        <f t="shared" si="2"/>
        <v>0</v>
      </c>
      <c r="L44" s="58"/>
      <c r="M44" s="58"/>
      <c r="N44" s="58"/>
      <c r="O44" s="58"/>
      <c r="P44" s="65"/>
      <c r="Q44" s="65"/>
      <c r="R44" s="65"/>
      <c r="S44" s="72"/>
      <c r="T44" s="27" t="str">
        <f t="shared" si="0"/>
        <v/>
      </c>
      <c r="U44" s="49" t="str">
        <f t="shared" si="1"/>
        <v/>
      </c>
      <c r="V44" s="32"/>
      <c r="W44" s="31"/>
      <c r="X44" s="31"/>
      <c r="Y44" s="32"/>
      <c r="Z44" s="3"/>
      <c r="AA44" s="14"/>
      <c r="AB44" s="4"/>
      <c r="AC44" s="3"/>
      <c r="AD44" s="14"/>
      <c r="AE44" s="31"/>
      <c r="AF44" s="32"/>
      <c r="AG44" s="31"/>
      <c r="AH44" s="31"/>
      <c r="AI44" s="32"/>
      <c r="AJ44" s="26"/>
      <c r="AK44" s="26"/>
      <c r="AL44" s="6"/>
      <c r="AM44" s="6"/>
    </row>
    <row r="45" spans="1:39" ht="21" customHeight="1" x14ac:dyDescent="0.15">
      <c r="A45" s="74"/>
      <c r="B45" s="63"/>
      <c r="C45" s="57"/>
      <c r="D45" s="60"/>
      <c r="E45" s="60"/>
      <c r="F45" s="77"/>
      <c r="G45" s="219"/>
      <c r="H45" s="213"/>
      <c r="I45" s="214"/>
      <c r="J45" s="214"/>
      <c r="K45" s="315">
        <f t="shared" si="2"/>
        <v>0</v>
      </c>
      <c r="L45" s="58"/>
      <c r="M45" s="58"/>
      <c r="N45" s="58"/>
      <c r="O45" s="58"/>
      <c r="P45" s="65"/>
      <c r="Q45" s="65"/>
      <c r="R45" s="65"/>
      <c r="S45" s="72"/>
      <c r="T45" s="27" t="str">
        <f t="shared" si="0"/>
        <v/>
      </c>
      <c r="U45" s="49" t="str">
        <f t="shared" si="1"/>
        <v/>
      </c>
      <c r="V45" s="32"/>
      <c r="W45" s="31"/>
      <c r="X45" s="31"/>
      <c r="Y45" s="32"/>
      <c r="Z45" s="3"/>
      <c r="AA45" s="14"/>
      <c r="AB45" s="4"/>
      <c r="AC45" s="3"/>
      <c r="AD45" s="14"/>
      <c r="AE45" s="31"/>
      <c r="AF45" s="32"/>
      <c r="AG45" s="31"/>
      <c r="AH45" s="31"/>
      <c r="AI45" s="32"/>
      <c r="AJ45" s="26"/>
      <c r="AK45" s="26"/>
      <c r="AL45" s="6"/>
      <c r="AM45" s="6"/>
    </row>
    <row r="46" spans="1:39" ht="21" customHeight="1" x14ac:dyDescent="0.15">
      <c r="A46" s="187"/>
      <c r="B46" s="105"/>
      <c r="C46" s="111"/>
      <c r="D46" s="95"/>
      <c r="E46" s="95"/>
      <c r="F46" s="166"/>
      <c r="G46" s="220"/>
      <c r="H46" s="228"/>
      <c r="I46" s="229"/>
      <c r="J46" s="229"/>
      <c r="K46" s="316">
        <f t="shared" si="2"/>
        <v>0</v>
      </c>
      <c r="L46" s="68"/>
      <c r="M46" s="68"/>
      <c r="N46" s="68"/>
      <c r="O46" s="68"/>
      <c r="P46" s="154"/>
      <c r="Q46" s="154"/>
      <c r="R46" s="154"/>
      <c r="S46" s="155"/>
      <c r="T46" s="27" t="str">
        <f t="shared" si="0"/>
        <v/>
      </c>
      <c r="U46" s="49" t="str">
        <f t="shared" si="1"/>
        <v/>
      </c>
      <c r="V46" s="34"/>
      <c r="W46" s="33"/>
      <c r="X46" s="33"/>
      <c r="Y46" s="34"/>
      <c r="Z46" s="3"/>
      <c r="AA46" s="14"/>
      <c r="AB46" s="5"/>
      <c r="AC46" s="3"/>
      <c r="AD46" s="14"/>
      <c r="AE46" s="33"/>
      <c r="AF46" s="34"/>
      <c r="AG46" s="33"/>
      <c r="AH46" s="33"/>
      <c r="AI46" s="34"/>
      <c r="AJ46" s="26"/>
      <c r="AK46" s="26"/>
      <c r="AL46" s="6"/>
      <c r="AM46" s="6"/>
    </row>
    <row r="47" spans="1:39" ht="21" customHeight="1" x14ac:dyDescent="0.15">
      <c r="A47" s="188"/>
      <c r="B47" s="99"/>
      <c r="C47" s="97"/>
      <c r="D47" s="98"/>
      <c r="E47" s="98"/>
      <c r="F47" s="164"/>
      <c r="G47" s="221"/>
      <c r="H47" s="223"/>
      <c r="I47" s="224"/>
      <c r="J47" s="224"/>
      <c r="K47" s="314">
        <f t="shared" si="2"/>
        <v>0</v>
      </c>
      <c r="L47" s="69"/>
      <c r="M47" s="69"/>
      <c r="N47" s="69"/>
      <c r="O47" s="69"/>
      <c r="P47" s="152"/>
      <c r="Q47" s="152"/>
      <c r="R47" s="152"/>
      <c r="S47" s="153"/>
      <c r="T47" s="27" t="str">
        <f t="shared" si="0"/>
        <v/>
      </c>
      <c r="U47" s="49" t="str">
        <f t="shared" si="1"/>
        <v/>
      </c>
      <c r="V47" s="27"/>
      <c r="W47" s="26"/>
      <c r="X47" s="26"/>
      <c r="Y47" s="27"/>
      <c r="Z47" s="3"/>
      <c r="AA47" s="14"/>
      <c r="AB47" s="3"/>
      <c r="AC47" s="3"/>
      <c r="AD47" s="14"/>
      <c r="AE47" s="26"/>
      <c r="AF47" s="27"/>
      <c r="AG47" s="26"/>
      <c r="AH47" s="26"/>
      <c r="AI47" s="27"/>
      <c r="AJ47" s="26"/>
      <c r="AK47" s="26"/>
      <c r="AL47" s="6"/>
      <c r="AM47" s="6"/>
    </row>
    <row r="48" spans="1:39" ht="21" customHeight="1" x14ac:dyDescent="0.15">
      <c r="A48" s="62"/>
      <c r="B48" s="63"/>
      <c r="C48" s="57"/>
      <c r="D48" s="60"/>
      <c r="E48" s="60"/>
      <c r="F48" s="77"/>
      <c r="G48" s="219"/>
      <c r="H48" s="213"/>
      <c r="I48" s="214"/>
      <c r="J48" s="214"/>
      <c r="K48" s="315">
        <f t="shared" si="2"/>
        <v>0</v>
      </c>
      <c r="L48" s="58"/>
      <c r="M48" s="58"/>
      <c r="N48" s="58"/>
      <c r="O48" s="58"/>
      <c r="P48" s="170"/>
      <c r="Q48" s="170"/>
      <c r="R48" s="170"/>
      <c r="S48" s="73"/>
      <c r="T48" s="27" t="str">
        <f t="shared" si="0"/>
        <v/>
      </c>
      <c r="U48" s="49" t="str">
        <f t="shared" si="1"/>
        <v/>
      </c>
      <c r="V48" s="27"/>
      <c r="W48" s="26"/>
      <c r="X48" s="26"/>
      <c r="Y48" s="27"/>
      <c r="Z48" s="3"/>
      <c r="AA48" s="14"/>
      <c r="AB48" s="3"/>
      <c r="AC48" s="3"/>
      <c r="AD48" s="14"/>
      <c r="AE48" s="26"/>
      <c r="AF48" s="27"/>
      <c r="AG48" s="26"/>
      <c r="AH48" s="26"/>
      <c r="AI48" s="27"/>
      <c r="AJ48" s="26"/>
      <c r="AK48" s="26"/>
      <c r="AL48" s="6"/>
      <c r="AM48" s="6"/>
    </row>
    <row r="49" spans="1:39" ht="21" customHeight="1" x14ac:dyDescent="0.15">
      <c r="A49" s="62"/>
      <c r="B49" s="63"/>
      <c r="C49" s="57"/>
      <c r="D49" s="60"/>
      <c r="E49" s="60"/>
      <c r="F49" s="77"/>
      <c r="G49" s="219"/>
      <c r="H49" s="213"/>
      <c r="I49" s="214"/>
      <c r="J49" s="214"/>
      <c r="K49" s="315">
        <f t="shared" si="2"/>
        <v>0</v>
      </c>
      <c r="L49" s="58"/>
      <c r="M49" s="58"/>
      <c r="N49" s="58"/>
      <c r="O49" s="58"/>
      <c r="P49" s="79"/>
      <c r="Q49" s="169"/>
      <c r="R49" s="79"/>
      <c r="S49" s="73"/>
      <c r="T49" s="27" t="str">
        <f t="shared" si="0"/>
        <v/>
      </c>
      <c r="U49" s="49" t="str">
        <f t="shared" si="1"/>
        <v/>
      </c>
      <c r="V49" s="27"/>
      <c r="W49" s="26"/>
      <c r="X49" s="26"/>
      <c r="Y49" s="27"/>
      <c r="Z49" s="3"/>
      <c r="AA49" s="14"/>
      <c r="AB49" s="3"/>
      <c r="AC49" s="3"/>
      <c r="AD49" s="14"/>
      <c r="AE49" s="26"/>
      <c r="AF49" s="27"/>
      <c r="AG49" s="26"/>
      <c r="AH49" s="26"/>
      <c r="AI49" s="27"/>
      <c r="AJ49" s="26"/>
      <c r="AK49" s="26"/>
      <c r="AL49" s="6"/>
      <c r="AM49" s="6"/>
    </row>
    <row r="50" spans="1:39" ht="21" customHeight="1" x14ac:dyDescent="0.15">
      <c r="A50" s="62"/>
      <c r="B50" s="63"/>
      <c r="C50" s="57"/>
      <c r="D50" s="60"/>
      <c r="E50" s="60"/>
      <c r="F50" s="77"/>
      <c r="G50" s="219"/>
      <c r="H50" s="213"/>
      <c r="I50" s="214"/>
      <c r="J50" s="214"/>
      <c r="K50" s="315">
        <f t="shared" si="2"/>
        <v>0</v>
      </c>
      <c r="L50" s="58"/>
      <c r="M50" s="58"/>
      <c r="N50" s="58"/>
      <c r="O50" s="58"/>
      <c r="P50" s="79"/>
      <c r="Q50" s="79"/>
      <c r="R50" s="65"/>
      <c r="S50" s="73"/>
      <c r="T50" s="27" t="str">
        <f t="shared" si="0"/>
        <v/>
      </c>
      <c r="U50" s="49" t="str">
        <f t="shared" si="1"/>
        <v/>
      </c>
      <c r="V50" s="27"/>
      <c r="W50" s="26"/>
      <c r="X50" s="26"/>
      <c r="Y50" s="27"/>
      <c r="Z50" s="3"/>
      <c r="AA50" s="14"/>
      <c r="AB50" s="3"/>
      <c r="AC50" s="3"/>
      <c r="AD50" s="14"/>
      <c r="AE50" s="26"/>
      <c r="AF50" s="27"/>
      <c r="AG50" s="26"/>
      <c r="AH50" s="26"/>
      <c r="AI50" s="27"/>
      <c r="AJ50" s="26"/>
      <c r="AK50" s="26"/>
      <c r="AL50" s="6"/>
      <c r="AM50" s="6"/>
    </row>
    <row r="51" spans="1:39" ht="21" customHeight="1" x14ac:dyDescent="0.15">
      <c r="A51" s="62"/>
      <c r="B51" s="63"/>
      <c r="C51" s="57"/>
      <c r="D51" s="60"/>
      <c r="E51" s="60"/>
      <c r="F51" s="77"/>
      <c r="G51" s="219"/>
      <c r="H51" s="213"/>
      <c r="I51" s="214"/>
      <c r="J51" s="214"/>
      <c r="K51" s="315">
        <f t="shared" si="2"/>
        <v>0</v>
      </c>
      <c r="L51" s="58"/>
      <c r="M51" s="58"/>
      <c r="N51" s="58"/>
      <c r="O51" s="58"/>
      <c r="P51" s="65"/>
      <c r="Q51" s="65"/>
      <c r="R51" s="65"/>
      <c r="S51" s="72"/>
      <c r="T51" s="27" t="str">
        <f t="shared" si="0"/>
        <v/>
      </c>
      <c r="U51" s="49" t="str">
        <f t="shared" si="1"/>
        <v/>
      </c>
      <c r="V51" s="27"/>
      <c r="W51" s="26"/>
      <c r="X51" s="26"/>
      <c r="Y51" s="27"/>
      <c r="Z51" s="3"/>
      <c r="AA51" s="14"/>
      <c r="AB51" s="3"/>
      <c r="AC51" s="3"/>
      <c r="AD51" s="14"/>
      <c r="AE51" s="26"/>
      <c r="AF51" s="27"/>
      <c r="AG51" s="26"/>
      <c r="AH51" s="26"/>
      <c r="AI51" s="27"/>
      <c r="AJ51" s="26"/>
      <c r="AK51" s="26"/>
      <c r="AL51" s="6"/>
      <c r="AM51" s="6"/>
    </row>
    <row r="52" spans="1:39" ht="21" customHeight="1" x14ac:dyDescent="0.15">
      <c r="A52" s="62"/>
      <c r="B52" s="63"/>
      <c r="C52" s="57"/>
      <c r="D52" s="60"/>
      <c r="E52" s="60"/>
      <c r="F52" s="77"/>
      <c r="G52" s="219"/>
      <c r="H52" s="213"/>
      <c r="I52" s="214"/>
      <c r="J52" s="214"/>
      <c r="K52" s="315">
        <f t="shared" si="2"/>
        <v>0</v>
      </c>
      <c r="L52" s="58"/>
      <c r="M52" s="58"/>
      <c r="N52" s="58"/>
      <c r="O52" s="58"/>
      <c r="P52" s="65"/>
      <c r="Q52" s="65"/>
      <c r="R52" s="65"/>
      <c r="S52" s="72"/>
      <c r="T52" s="27" t="str">
        <f t="shared" si="0"/>
        <v/>
      </c>
      <c r="U52" s="49" t="str">
        <f t="shared" si="1"/>
        <v/>
      </c>
      <c r="V52" s="30"/>
      <c r="W52" s="26"/>
      <c r="X52" s="26"/>
      <c r="Y52" s="27"/>
      <c r="Z52" s="3"/>
      <c r="AA52" s="14"/>
      <c r="AB52" s="3"/>
      <c r="AC52" s="3"/>
      <c r="AD52" s="14"/>
      <c r="AE52" s="26"/>
      <c r="AF52" s="27"/>
      <c r="AG52" s="26"/>
      <c r="AH52" s="26"/>
      <c r="AI52" s="27"/>
      <c r="AJ52" s="26"/>
      <c r="AK52" s="26"/>
      <c r="AL52" s="6"/>
      <c r="AM52" s="6"/>
    </row>
    <row r="53" spans="1:39" ht="21" customHeight="1" x14ac:dyDescent="0.15">
      <c r="A53" s="62"/>
      <c r="B53" s="63"/>
      <c r="C53" s="57"/>
      <c r="D53" s="60"/>
      <c r="E53" s="60"/>
      <c r="F53" s="77"/>
      <c r="G53" s="219"/>
      <c r="H53" s="213"/>
      <c r="I53" s="214"/>
      <c r="J53" s="214"/>
      <c r="K53" s="315">
        <f t="shared" si="2"/>
        <v>0</v>
      </c>
      <c r="L53" s="58"/>
      <c r="M53" s="58"/>
      <c r="N53" s="58"/>
      <c r="O53" s="58"/>
      <c r="P53" s="65"/>
      <c r="Q53" s="59"/>
      <c r="R53" s="65"/>
      <c r="S53" s="72"/>
      <c r="T53" s="27" t="str">
        <f t="shared" si="0"/>
        <v/>
      </c>
      <c r="U53" s="49" t="str">
        <f t="shared" si="1"/>
        <v/>
      </c>
      <c r="V53" s="27"/>
      <c r="W53" s="26"/>
      <c r="X53" s="26"/>
      <c r="Y53" s="27"/>
      <c r="Z53" s="3"/>
      <c r="AA53" s="14"/>
      <c r="AB53" s="3"/>
      <c r="AC53" s="3"/>
      <c r="AD53" s="14"/>
      <c r="AE53" s="26"/>
      <c r="AF53" s="27"/>
      <c r="AG53" s="26"/>
      <c r="AH53" s="26"/>
      <c r="AI53" s="27"/>
      <c r="AJ53" s="26"/>
      <c r="AK53" s="26"/>
      <c r="AL53" s="6"/>
      <c r="AM53" s="6"/>
    </row>
    <row r="54" spans="1:39" ht="21" customHeight="1" x14ac:dyDescent="0.15">
      <c r="A54" s="62"/>
      <c r="B54" s="63"/>
      <c r="C54" s="57"/>
      <c r="D54" s="60"/>
      <c r="E54" s="60"/>
      <c r="F54" s="77"/>
      <c r="G54" s="219"/>
      <c r="H54" s="213"/>
      <c r="I54" s="214"/>
      <c r="J54" s="214"/>
      <c r="K54" s="315">
        <f t="shared" si="2"/>
        <v>0</v>
      </c>
      <c r="L54" s="58"/>
      <c r="M54" s="58"/>
      <c r="N54" s="58"/>
      <c r="O54" s="58"/>
      <c r="P54" s="65"/>
      <c r="Q54" s="65"/>
      <c r="R54" s="65"/>
      <c r="S54" s="72"/>
      <c r="T54" s="27" t="str">
        <f t="shared" si="0"/>
        <v/>
      </c>
      <c r="U54" s="49" t="str">
        <f t="shared" si="1"/>
        <v/>
      </c>
      <c r="V54" s="27"/>
      <c r="W54" s="26"/>
      <c r="X54" s="26"/>
      <c r="Y54" s="27"/>
      <c r="Z54" s="3"/>
      <c r="AA54" s="14"/>
      <c r="AB54" s="3"/>
      <c r="AC54" s="3"/>
      <c r="AD54" s="14"/>
      <c r="AE54" s="26"/>
      <c r="AF54" s="27"/>
      <c r="AG54" s="26"/>
      <c r="AH54" s="26"/>
      <c r="AI54" s="27"/>
      <c r="AJ54" s="26"/>
      <c r="AK54" s="26"/>
      <c r="AL54" s="6"/>
      <c r="AM54" s="6"/>
    </row>
    <row r="55" spans="1:39" ht="21" customHeight="1" x14ac:dyDescent="0.15">
      <c r="A55" s="62"/>
      <c r="B55" s="63"/>
      <c r="C55" s="57"/>
      <c r="D55" s="60"/>
      <c r="E55" s="60"/>
      <c r="F55" s="77"/>
      <c r="G55" s="219"/>
      <c r="H55" s="213"/>
      <c r="I55" s="214"/>
      <c r="J55" s="214"/>
      <c r="K55" s="315">
        <f t="shared" si="2"/>
        <v>0</v>
      </c>
      <c r="L55" s="58"/>
      <c r="M55" s="58"/>
      <c r="N55" s="58"/>
      <c r="O55" s="58"/>
      <c r="P55" s="65"/>
      <c r="Q55" s="65"/>
      <c r="R55" s="65"/>
      <c r="S55" s="72"/>
      <c r="T55" s="27" t="str">
        <f t="shared" si="0"/>
        <v/>
      </c>
      <c r="U55" s="49" t="str">
        <f t="shared" si="1"/>
        <v/>
      </c>
      <c r="V55" s="27"/>
      <c r="W55" s="26"/>
      <c r="X55" s="26"/>
      <c r="Y55" s="27"/>
      <c r="Z55" s="3"/>
      <c r="AA55" s="14"/>
      <c r="AB55" s="3"/>
      <c r="AC55" s="3"/>
      <c r="AD55" s="14"/>
      <c r="AE55" s="26"/>
      <c r="AF55" s="27"/>
      <c r="AG55" s="26"/>
      <c r="AH55" s="26"/>
      <c r="AI55" s="27"/>
      <c r="AJ55" s="26"/>
      <c r="AK55" s="26"/>
      <c r="AL55" s="6"/>
      <c r="AM55" s="6"/>
    </row>
    <row r="56" spans="1:39" ht="21" customHeight="1" x14ac:dyDescent="0.15">
      <c r="A56" s="62"/>
      <c r="B56" s="63"/>
      <c r="C56" s="57"/>
      <c r="D56" s="60"/>
      <c r="E56" s="60"/>
      <c r="F56" s="77"/>
      <c r="G56" s="219"/>
      <c r="H56" s="213"/>
      <c r="I56" s="214"/>
      <c r="J56" s="214"/>
      <c r="K56" s="315">
        <f t="shared" si="2"/>
        <v>0</v>
      </c>
      <c r="L56" s="58"/>
      <c r="M56" s="58"/>
      <c r="N56" s="58"/>
      <c r="O56" s="58"/>
      <c r="P56" s="65"/>
      <c r="Q56" s="65"/>
      <c r="R56" s="65"/>
      <c r="S56" s="72"/>
      <c r="T56" s="27" t="str">
        <f t="shared" si="0"/>
        <v/>
      </c>
      <c r="U56" s="49" t="str">
        <f t="shared" si="1"/>
        <v/>
      </c>
      <c r="V56" s="27"/>
      <c r="W56" s="26"/>
      <c r="X56" s="26"/>
      <c r="Y56" s="27"/>
      <c r="Z56" s="3"/>
      <c r="AA56" s="14"/>
      <c r="AB56" s="3"/>
      <c r="AC56" s="3"/>
      <c r="AD56" s="14"/>
      <c r="AE56" s="26"/>
      <c r="AF56" s="27"/>
      <c r="AG56" s="26"/>
      <c r="AH56" s="26"/>
      <c r="AI56" s="27"/>
      <c r="AJ56" s="26"/>
      <c r="AK56" s="26"/>
      <c r="AL56" s="6"/>
      <c r="AM56" s="6"/>
    </row>
    <row r="57" spans="1:39" ht="21" customHeight="1" x14ac:dyDescent="0.15">
      <c r="A57" s="62"/>
      <c r="B57" s="63"/>
      <c r="C57" s="57"/>
      <c r="D57" s="60"/>
      <c r="E57" s="60"/>
      <c r="F57" s="77"/>
      <c r="G57" s="219"/>
      <c r="H57" s="213"/>
      <c r="I57" s="214"/>
      <c r="J57" s="214"/>
      <c r="K57" s="315">
        <f t="shared" si="2"/>
        <v>0</v>
      </c>
      <c r="L57" s="58"/>
      <c r="M57" s="58"/>
      <c r="N57" s="58"/>
      <c r="O57" s="58"/>
      <c r="P57" s="65"/>
      <c r="Q57" s="65"/>
      <c r="R57" s="65"/>
      <c r="S57" s="72"/>
      <c r="T57" s="27" t="str">
        <f t="shared" si="0"/>
        <v/>
      </c>
      <c r="U57" s="49" t="str">
        <f t="shared" si="1"/>
        <v/>
      </c>
      <c r="V57" s="27"/>
      <c r="W57" s="26"/>
      <c r="X57" s="26"/>
      <c r="Y57" s="27"/>
      <c r="Z57" s="3"/>
      <c r="AA57" s="14"/>
      <c r="AB57" s="3"/>
      <c r="AC57" s="3"/>
      <c r="AD57" s="14"/>
      <c r="AE57" s="26"/>
      <c r="AF57" s="27"/>
      <c r="AG57" s="26"/>
      <c r="AH57" s="26"/>
      <c r="AI57" s="27"/>
      <c r="AJ57" s="26"/>
      <c r="AK57" s="26"/>
      <c r="AL57" s="6"/>
      <c r="AM57" s="6"/>
    </row>
    <row r="58" spans="1:39" ht="21" customHeight="1" x14ac:dyDescent="0.15">
      <c r="A58" s="62"/>
      <c r="B58" s="63"/>
      <c r="C58" s="57"/>
      <c r="D58" s="60"/>
      <c r="E58" s="60"/>
      <c r="F58" s="77"/>
      <c r="G58" s="219"/>
      <c r="H58" s="213"/>
      <c r="I58" s="214"/>
      <c r="J58" s="214"/>
      <c r="K58" s="315">
        <f t="shared" si="2"/>
        <v>0</v>
      </c>
      <c r="L58" s="58"/>
      <c r="M58" s="58"/>
      <c r="N58" s="58"/>
      <c r="O58" s="58"/>
      <c r="P58" s="65"/>
      <c r="Q58" s="65"/>
      <c r="R58" s="65"/>
      <c r="S58" s="72"/>
      <c r="T58" s="27" t="str">
        <f t="shared" si="0"/>
        <v/>
      </c>
      <c r="U58" s="49" t="str">
        <f t="shared" si="1"/>
        <v/>
      </c>
      <c r="V58" s="27"/>
      <c r="W58" s="26"/>
      <c r="X58" s="26"/>
      <c r="Y58" s="27"/>
      <c r="Z58" s="3"/>
      <c r="AA58" s="14"/>
      <c r="AB58" s="3"/>
      <c r="AC58" s="3"/>
      <c r="AD58" s="14"/>
      <c r="AE58" s="26"/>
      <c r="AF58" s="27"/>
      <c r="AG58" s="26"/>
      <c r="AH58" s="26"/>
      <c r="AI58" s="27"/>
      <c r="AJ58" s="26"/>
      <c r="AK58" s="26"/>
      <c r="AL58" s="6"/>
      <c r="AM58" s="6"/>
    </row>
    <row r="59" spans="1:39" ht="21" customHeight="1" x14ac:dyDescent="0.15">
      <c r="A59" s="62"/>
      <c r="B59" s="63"/>
      <c r="C59" s="57"/>
      <c r="D59" s="60"/>
      <c r="E59" s="60"/>
      <c r="F59" s="77"/>
      <c r="G59" s="219"/>
      <c r="H59" s="213"/>
      <c r="I59" s="214"/>
      <c r="J59" s="214"/>
      <c r="K59" s="315">
        <f t="shared" si="2"/>
        <v>0</v>
      </c>
      <c r="L59" s="58"/>
      <c r="M59" s="58"/>
      <c r="N59" s="58"/>
      <c r="O59" s="58"/>
      <c r="P59" s="65"/>
      <c r="Q59" s="65"/>
      <c r="R59" s="65"/>
      <c r="S59" s="72"/>
      <c r="T59" s="27" t="str">
        <f t="shared" si="0"/>
        <v/>
      </c>
      <c r="U59" s="49" t="str">
        <f t="shared" si="1"/>
        <v/>
      </c>
      <c r="V59" s="27"/>
      <c r="W59" s="26"/>
      <c r="X59" s="26"/>
      <c r="Y59" s="27"/>
      <c r="Z59" s="3"/>
      <c r="AA59" s="14"/>
      <c r="AB59" s="3"/>
      <c r="AC59" s="3"/>
      <c r="AD59" s="14"/>
      <c r="AE59" s="26"/>
      <c r="AF59" s="27"/>
      <c r="AG59" s="26"/>
      <c r="AH59" s="26"/>
      <c r="AI59" s="27"/>
      <c r="AJ59" s="26"/>
      <c r="AK59" s="26"/>
      <c r="AL59" s="6"/>
      <c r="AM59" s="6"/>
    </row>
    <row r="60" spans="1:39" ht="21" customHeight="1" x14ac:dyDescent="0.15">
      <c r="A60" s="62"/>
      <c r="B60" s="63"/>
      <c r="C60" s="57"/>
      <c r="D60" s="60"/>
      <c r="E60" s="60"/>
      <c r="F60" s="77"/>
      <c r="G60" s="219"/>
      <c r="H60" s="213"/>
      <c r="I60" s="214"/>
      <c r="J60" s="214"/>
      <c r="K60" s="315">
        <f t="shared" si="2"/>
        <v>0</v>
      </c>
      <c r="L60" s="58"/>
      <c r="M60" s="58"/>
      <c r="N60" s="58"/>
      <c r="O60" s="58"/>
      <c r="P60" s="65"/>
      <c r="Q60" s="65"/>
      <c r="R60" s="65"/>
      <c r="S60" s="72"/>
      <c r="T60" s="27" t="str">
        <f t="shared" si="0"/>
        <v/>
      </c>
      <c r="U60" s="49" t="str">
        <f t="shared" si="1"/>
        <v/>
      </c>
      <c r="V60" s="27"/>
      <c r="W60" s="26"/>
      <c r="X60" s="26"/>
      <c r="Y60" s="27"/>
      <c r="Z60" s="3"/>
      <c r="AA60" s="14"/>
      <c r="AB60" s="3"/>
      <c r="AC60" s="3"/>
      <c r="AD60" s="14"/>
      <c r="AE60" s="26"/>
      <c r="AF60" s="27"/>
      <c r="AG60" s="26"/>
      <c r="AH60" s="26"/>
      <c r="AI60" s="27"/>
      <c r="AJ60" s="26"/>
      <c r="AK60" s="26"/>
    </row>
    <row r="61" spans="1:39" ht="21" customHeight="1" x14ac:dyDescent="0.15">
      <c r="A61" s="62"/>
      <c r="B61" s="63"/>
      <c r="C61" s="57"/>
      <c r="D61" s="60"/>
      <c r="E61" s="60"/>
      <c r="F61" s="77"/>
      <c r="G61" s="219"/>
      <c r="H61" s="213"/>
      <c r="I61" s="214"/>
      <c r="J61" s="214"/>
      <c r="K61" s="315">
        <f t="shared" si="2"/>
        <v>0</v>
      </c>
      <c r="L61" s="58"/>
      <c r="M61" s="58"/>
      <c r="N61" s="58"/>
      <c r="O61" s="58"/>
      <c r="P61" s="65"/>
      <c r="Q61" s="65"/>
      <c r="R61" s="65"/>
      <c r="S61" s="72"/>
      <c r="T61" s="27" t="str">
        <f t="shared" si="0"/>
        <v/>
      </c>
      <c r="U61" s="49" t="str">
        <f t="shared" si="1"/>
        <v/>
      </c>
      <c r="V61" s="27"/>
      <c r="W61" s="26"/>
      <c r="X61" s="26"/>
      <c r="Y61" s="27"/>
      <c r="Z61" s="3"/>
      <c r="AA61" s="14"/>
      <c r="AB61" s="3"/>
      <c r="AC61" s="3"/>
      <c r="AD61" s="14"/>
      <c r="AE61" s="26"/>
      <c r="AF61" s="27"/>
      <c r="AG61" s="26"/>
      <c r="AH61" s="26"/>
      <c r="AI61" s="27"/>
      <c r="AJ61" s="26"/>
      <c r="AK61" s="26"/>
    </row>
    <row r="62" spans="1:39" ht="21" customHeight="1" x14ac:dyDescent="0.15">
      <c r="A62" s="62"/>
      <c r="B62" s="63"/>
      <c r="C62" s="57"/>
      <c r="D62" s="60"/>
      <c r="E62" s="60"/>
      <c r="F62" s="77"/>
      <c r="G62" s="219"/>
      <c r="H62" s="213"/>
      <c r="I62" s="214"/>
      <c r="J62" s="214"/>
      <c r="K62" s="315">
        <f t="shared" si="2"/>
        <v>0</v>
      </c>
      <c r="L62" s="58"/>
      <c r="M62" s="58"/>
      <c r="N62" s="58"/>
      <c r="O62" s="58"/>
      <c r="P62" s="65"/>
      <c r="Q62" s="65"/>
      <c r="R62" s="65"/>
      <c r="S62" s="72"/>
      <c r="T62" s="27" t="str">
        <f t="shared" si="0"/>
        <v/>
      </c>
      <c r="U62" s="49" t="str">
        <f t="shared" si="1"/>
        <v/>
      </c>
      <c r="V62" s="27"/>
      <c r="W62" s="26"/>
      <c r="X62" s="26"/>
      <c r="Y62" s="27"/>
      <c r="Z62" s="3"/>
      <c r="AA62" s="14"/>
      <c r="AB62" s="3"/>
      <c r="AC62" s="3"/>
      <c r="AD62" s="14"/>
      <c r="AE62" s="26"/>
      <c r="AF62" s="27"/>
      <c r="AG62" s="26"/>
      <c r="AH62" s="26"/>
      <c r="AI62" s="27"/>
      <c r="AJ62" s="26"/>
      <c r="AK62" s="26"/>
      <c r="AL62" s="6"/>
      <c r="AM62" s="6"/>
    </row>
    <row r="63" spans="1:39" ht="21" customHeight="1" x14ac:dyDescent="0.15">
      <c r="A63" s="62"/>
      <c r="B63" s="63"/>
      <c r="C63" s="57"/>
      <c r="D63" s="60"/>
      <c r="E63" s="60"/>
      <c r="F63" s="77"/>
      <c r="G63" s="219"/>
      <c r="H63" s="213"/>
      <c r="I63" s="214"/>
      <c r="J63" s="214"/>
      <c r="K63" s="315">
        <f t="shared" si="2"/>
        <v>0</v>
      </c>
      <c r="L63" s="58"/>
      <c r="M63" s="58"/>
      <c r="N63" s="58"/>
      <c r="O63" s="58"/>
      <c r="P63" s="65"/>
      <c r="Q63" s="65"/>
      <c r="R63" s="65"/>
      <c r="S63" s="72"/>
      <c r="T63" s="27" t="str">
        <f t="shared" si="0"/>
        <v/>
      </c>
      <c r="U63" s="49" t="str">
        <f t="shared" si="1"/>
        <v/>
      </c>
      <c r="V63" s="27"/>
      <c r="W63" s="26"/>
      <c r="X63" s="26"/>
      <c r="Y63" s="27"/>
      <c r="Z63" s="3"/>
      <c r="AA63" s="14"/>
      <c r="AB63" s="3"/>
      <c r="AC63" s="3"/>
      <c r="AD63" s="14"/>
      <c r="AE63" s="26"/>
      <c r="AF63" s="27"/>
      <c r="AG63" s="26"/>
      <c r="AH63" s="26"/>
      <c r="AI63" s="27"/>
      <c r="AJ63" s="26"/>
      <c r="AK63" s="26"/>
      <c r="AL63" s="6"/>
      <c r="AM63" s="6"/>
    </row>
    <row r="64" spans="1:39" ht="21" customHeight="1" x14ac:dyDescent="0.15">
      <c r="A64" s="62"/>
      <c r="B64" s="63"/>
      <c r="C64" s="57"/>
      <c r="D64" s="60"/>
      <c r="E64" s="60"/>
      <c r="F64" s="77"/>
      <c r="G64" s="219"/>
      <c r="H64" s="213"/>
      <c r="I64" s="214"/>
      <c r="J64" s="214"/>
      <c r="K64" s="315">
        <f t="shared" si="2"/>
        <v>0</v>
      </c>
      <c r="L64" s="58"/>
      <c r="M64" s="58"/>
      <c r="N64" s="58"/>
      <c r="O64" s="58"/>
      <c r="P64" s="65"/>
      <c r="Q64" s="65"/>
      <c r="R64" s="65"/>
      <c r="S64" s="72"/>
      <c r="T64" s="27" t="str">
        <f t="shared" si="0"/>
        <v/>
      </c>
      <c r="U64" s="49" t="str">
        <f t="shared" si="1"/>
        <v/>
      </c>
      <c r="V64" s="32"/>
      <c r="W64" s="31"/>
      <c r="X64" s="31"/>
      <c r="Y64" s="32"/>
      <c r="Z64" s="3"/>
      <c r="AA64" s="14"/>
      <c r="AB64" s="4"/>
      <c r="AC64" s="3"/>
      <c r="AD64" s="14"/>
      <c r="AE64" s="31"/>
      <c r="AF64" s="32"/>
      <c r="AG64" s="31"/>
      <c r="AH64" s="31"/>
      <c r="AI64" s="32"/>
      <c r="AJ64" s="26"/>
      <c r="AK64" s="26"/>
      <c r="AL64" s="6"/>
      <c r="AM64" s="6"/>
    </row>
    <row r="65" spans="1:39" ht="21" customHeight="1" x14ac:dyDescent="0.15">
      <c r="A65" s="62"/>
      <c r="B65" s="64"/>
      <c r="C65" s="57"/>
      <c r="D65" s="60"/>
      <c r="E65" s="60"/>
      <c r="F65" s="77"/>
      <c r="G65" s="212"/>
      <c r="H65" s="213"/>
      <c r="I65" s="214"/>
      <c r="J65" s="214"/>
      <c r="K65" s="315">
        <f t="shared" si="2"/>
        <v>0</v>
      </c>
      <c r="L65" s="58"/>
      <c r="M65" s="58"/>
      <c r="N65" s="58"/>
      <c r="O65" s="58"/>
      <c r="P65" s="65"/>
      <c r="Q65" s="65"/>
      <c r="R65" s="65"/>
      <c r="S65" s="72"/>
      <c r="T65" s="27" t="str">
        <f t="shared" si="0"/>
        <v/>
      </c>
      <c r="U65" s="49" t="str">
        <f t="shared" si="1"/>
        <v/>
      </c>
      <c r="V65" s="32"/>
      <c r="W65" s="31"/>
      <c r="X65" s="31"/>
      <c r="Y65" s="32"/>
      <c r="Z65" s="3"/>
      <c r="AA65" s="14"/>
      <c r="AB65" s="4"/>
      <c r="AC65" s="3"/>
      <c r="AD65" s="14"/>
      <c r="AE65" s="31"/>
      <c r="AF65" s="32"/>
      <c r="AG65" s="31"/>
      <c r="AH65" s="31"/>
      <c r="AI65" s="32"/>
      <c r="AJ65" s="26"/>
      <c r="AK65" s="26"/>
      <c r="AL65" s="6"/>
      <c r="AM65" s="6"/>
    </row>
    <row r="66" spans="1:39" ht="21" customHeight="1" x14ac:dyDescent="0.15">
      <c r="A66" s="172"/>
      <c r="B66" s="105"/>
      <c r="C66" s="111"/>
      <c r="D66" s="95"/>
      <c r="E66" s="95"/>
      <c r="F66" s="166"/>
      <c r="G66" s="220"/>
      <c r="H66" s="228"/>
      <c r="I66" s="229"/>
      <c r="J66" s="229"/>
      <c r="K66" s="316">
        <f t="shared" si="2"/>
        <v>0</v>
      </c>
      <c r="L66" s="68"/>
      <c r="M66" s="68"/>
      <c r="N66" s="68"/>
      <c r="O66" s="68"/>
      <c r="P66" s="154"/>
      <c r="Q66" s="154"/>
      <c r="R66" s="154"/>
      <c r="S66" s="155"/>
      <c r="T66" s="27" t="str">
        <f t="shared" si="0"/>
        <v/>
      </c>
      <c r="U66" s="49" t="str">
        <f t="shared" si="1"/>
        <v/>
      </c>
      <c r="V66" s="34"/>
      <c r="W66" s="33"/>
      <c r="X66" s="33"/>
      <c r="Y66" s="34"/>
      <c r="Z66" s="3"/>
      <c r="AA66" s="14"/>
      <c r="AB66" s="5"/>
      <c r="AC66" s="3"/>
      <c r="AD66" s="14"/>
      <c r="AE66" s="33"/>
      <c r="AF66" s="34"/>
      <c r="AG66" s="33"/>
      <c r="AH66" s="33"/>
      <c r="AI66" s="34"/>
      <c r="AJ66" s="26"/>
      <c r="AK66" s="26"/>
      <c r="AL66" s="6"/>
      <c r="AM66" s="6"/>
    </row>
    <row r="67" spans="1:39" ht="21" customHeight="1" x14ac:dyDescent="0.15">
      <c r="A67" s="171"/>
      <c r="B67" s="99"/>
      <c r="C67" s="97"/>
      <c r="D67" s="98"/>
      <c r="E67" s="98"/>
      <c r="F67" s="164"/>
      <c r="G67" s="221"/>
      <c r="H67" s="223"/>
      <c r="I67" s="224"/>
      <c r="J67" s="224"/>
      <c r="K67" s="314">
        <f t="shared" si="2"/>
        <v>0</v>
      </c>
      <c r="L67" s="69"/>
      <c r="M67" s="69"/>
      <c r="N67" s="69"/>
      <c r="O67" s="69"/>
      <c r="P67" s="152"/>
      <c r="Q67" s="152"/>
      <c r="R67" s="152"/>
      <c r="S67" s="153"/>
      <c r="T67" s="27" t="str">
        <f t="shared" si="0"/>
        <v/>
      </c>
      <c r="U67" s="49" t="str">
        <f t="shared" si="1"/>
        <v/>
      </c>
      <c r="V67" s="27"/>
      <c r="W67" s="26"/>
      <c r="X67" s="26"/>
      <c r="Y67" s="27"/>
      <c r="Z67" s="3"/>
      <c r="AA67" s="14"/>
      <c r="AB67" s="3"/>
      <c r="AC67" s="3"/>
      <c r="AD67" s="14"/>
      <c r="AE67" s="26"/>
      <c r="AF67" s="27"/>
      <c r="AG67" s="26"/>
      <c r="AH67" s="26"/>
      <c r="AI67" s="27"/>
      <c r="AJ67" s="26"/>
      <c r="AK67" s="26"/>
      <c r="AL67" s="6"/>
      <c r="AM67" s="6"/>
    </row>
    <row r="68" spans="1:39" ht="21" customHeight="1" x14ac:dyDescent="0.15">
      <c r="A68" s="62"/>
      <c r="B68" s="63"/>
      <c r="C68" s="57"/>
      <c r="D68" s="60"/>
      <c r="E68" s="60"/>
      <c r="F68" s="77"/>
      <c r="G68" s="219"/>
      <c r="H68" s="213"/>
      <c r="I68" s="238"/>
      <c r="J68" s="238"/>
      <c r="K68" s="315">
        <f t="shared" si="2"/>
        <v>0</v>
      </c>
      <c r="L68" s="58"/>
      <c r="M68" s="58"/>
      <c r="N68" s="58"/>
      <c r="O68" s="58"/>
      <c r="P68" s="79"/>
      <c r="Q68" s="79"/>
      <c r="R68" s="79"/>
      <c r="S68" s="73"/>
      <c r="T68" s="27" t="str">
        <f t="shared" si="0"/>
        <v/>
      </c>
      <c r="U68" s="49" t="str">
        <f t="shared" si="1"/>
        <v/>
      </c>
      <c r="V68" s="27"/>
      <c r="W68" s="26"/>
      <c r="X68" s="26"/>
      <c r="Y68" s="27"/>
      <c r="Z68" s="3"/>
      <c r="AA68" s="14"/>
      <c r="AB68" s="3"/>
      <c r="AC68" s="3"/>
      <c r="AD68" s="14"/>
      <c r="AE68" s="26"/>
      <c r="AF68" s="27"/>
      <c r="AG68" s="26"/>
      <c r="AH68" s="26"/>
      <c r="AI68" s="27"/>
      <c r="AJ68" s="26"/>
      <c r="AK68" s="26"/>
      <c r="AL68" s="6"/>
      <c r="AM68" s="6"/>
    </row>
    <row r="69" spans="1:39" ht="21" customHeight="1" x14ac:dyDescent="0.15">
      <c r="A69" s="176"/>
      <c r="B69" s="63"/>
      <c r="C69" s="57"/>
      <c r="D69" s="60"/>
      <c r="E69" s="60"/>
      <c r="F69" s="77"/>
      <c r="G69" s="219"/>
      <c r="H69" s="213"/>
      <c r="I69" s="238"/>
      <c r="J69" s="238"/>
      <c r="K69" s="315">
        <f t="shared" si="2"/>
        <v>0</v>
      </c>
      <c r="L69" s="58"/>
      <c r="M69" s="58"/>
      <c r="N69" s="58"/>
      <c r="O69" s="58"/>
      <c r="P69" s="79"/>
      <c r="Q69" s="79"/>
      <c r="R69" s="79"/>
      <c r="S69" s="73"/>
      <c r="T69" s="27" t="str">
        <f t="shared" si="0"/>
        <v/>
      </c>
      <c r="U69" s="49" t="str">
        <f t="shared" si="1"/>
        <v/>
      </c>
      <c r="V69" s="27"/>
      <c r="W69" s="26"/>
      <c r="X69" s="26"/>
      <c r="Y69" s="27"/>
      <c r="Z69" s="3"/>
      <c r="AA69" s="14"/>
      <c r="AB69" s="3"/>
      <c r="AC69" s="3"/>
      <c r="AD69" s="14"/>
      <c r="AE69" s="26"/>
      <c r="AF69" s="27"/>
      <c r="AG69" s="26"/>
      <c r="AH69" s="26"/>
      <c r="AI69" s="27"/>
      <c r="AJ69" s="26"/>
      <c r="AK69" s="26"/>
      <c r="AL69" s="6"/>
      <c r="AM69" s="6"/>
    </row>
    <row r="70" spans="1:39" ht="21" customHeight="1" x14ac:dyDescent="0.15">
      <c r="A70" s="62"/>
      <c r="B70" s="63"/>
      <c r="C70" s="57"/>
      <c r="D70" s="60"/>
      <c r="E70" s="60"/>
      <c r="F70" s="77"/>
      <c r="G70" s="219"/>
      <c r="H70" s="213"/>
      <c r="I70" s="214"/>
      <c r="J70" s="214"/>
      <c r="K70" s="315">
        <f t="shared" si="2"/>
        <v>0</v>
      </c>
      <c r="L70" s="58"/>
      <c r="M70" s="58"/>
      <c r="N70" s="58"/>
      <c r="O70" s="58"/>
      <c r="P70" s="79"/>
      <c r="Q70" s="79"/>
      <c r="R70" s="79"/>
      <c r="S70" s="73"/>
      <c r="T70" s="27" t="str">
        <f t="shared" si="0"/>
        <v/>
      </c>
      <c r="U70" s="49" t="str">
        <f t="shared" si="1"/>
        <v/>
      </c>
      <c r="V70" s="27"/>
      <c r="W70" s="26"/>
      <c r="X70" s="26"/>
      <c r="Y70" s="27"/>
      <c r="Z70" s="3"/>
      <c r="AA70" s="14"/>
      <c r="AB70" s="3"/>
      <c r="AC70" s="3"/>
      <c r="AD70" s="14"/>
      <c r="AE70" s="26"/>
      <c r="AF70" s="27"/>
      <c r="AG70" s="26"/>
      <c r="AH70" s="26"/>
      <c r="AI70" s="27"/>
      <c r="AJ70" s="26"/>
      <c r="AK70" s="26"/>
      <c r="AL70" s="6"/>
      <c r="AM70" s="6"/>
    </row>
    <row r="71" spans="1:39" ht="21" customHeight="1" x14ac:dyDescent="0.15">
      <c r="A71" s="173"/>
      <c r="B71" s="63"/>
      <c r="C71" s="57"/>
      <c r="D71" s="60"/>
      <c r="E71" s="60"/>
      <c r="F71" s="77"/>
      <c r="G71" s="219"/>
      <c r="H71" s="213"/>
      <c r="I71" s="214"/>
      <c r="J71" s="214"/>
      <c r="K71" s="315">
        <f t="shared" si="2"/>
        <v>0</v>
      </c>
      <c r="L71" s="58"/>
      <c r="M71" s="58"/>
      <c r="N71" s="58"/>
      <c r="O71" s="58"/>
      <c r="P71" s="65"/>
      <c r="Q71" s="65"/>
      <c r="R71" s="65"/>
      <c r="S71" s="72"/>
      <c r="T71" s="27" t="str">
        <f t="shared" ref="T71:T134" si="3">CONCATENATE(L71,C71)</f>
        <v/>
      </c>
      <c r="U71" s="49" t="str">
        <f t="shared" ref="U71:U134" si="4">CONCATENATE(N71,H71)</f>
        <v/>
      </c>
      <c r="V71" s="27"/>
      <c r="W71" s="26"/>
      <c r="X71" s="26"/>
      <c r="Y71" s="27"/>
      <c r="Z71" s="3"/>
      <c r="AA71" s="14"/>
      <c r="AB71" s="3"/>
      <c r="AC71" s="3"/>
      <c r="AD71" s="14"/>
      <c r="AE71" s="26"/>
      <c r="AF71" s="27"/>
      <c r="AG71" s="26"/>
      <c r="AH71" s="26"/>
      <c r="AI71" s="27"/>
      <c r="AJ71" s="26"/>
      <c r="AK71" s="26"/>
      <c r="AL71" s="6"/>
      <c r="AM71" s="6"/>
    </row>
    <row r="72" spans="1:39" ht="21" customHeight="1" x14ac:dyDescent="0.15">
      <c r="A72" s="62"/>
      <c r="B72" s="63"/>
      <c r="C72" s="57"/>
      <c r="D72" s="60"/>
      <c r="E72" s="60"/>
      <c r="F72" s="77"/>
      <c r="G72" s="219"/>
      <c r="H72" s="213"/>
      <c r="I72" s="214"/>
      <c r="J72" s="214"/>
      <c r="K72" s="315">
        <f t="shared" ref="K72:K105" si="5">J72-E72</f>
        <v>0</v>
      </c>
      <c r="L72" s="58"/>
      <c r="M72" s="58"/>
      <c r="N72" s="58"/>
      <c r="O72" s="58"/>
      <c r="P72" s="65"/>
      <c r="Q72" s="65"/>
      <c r="R72" s="65"/>
      <c r="S72" s="72"/>
      <c r="T72" s="27" t="str">
        <f t="shared" si="3"/>
        <v/>
      </c>
      <c r="U72" s="49" t="str">
        <f t="shared" si="4"/>
        <v/>
      </c>
      <c r="V72" s="30"/>
      <c r="W72" s="26"/>
      <c r="X72" s="26"/>
      <c r="Y72" s="27"/>
      <c r="Z72" s="3"/>
      <c r="AA72" s="14"/>
      <c r="AB72" s="3"/>
      <c r="AC72" s="3"/>
      <c r="AD72" s="14"/>
      <c r="AE72" s="26"/>
      <c r="AF72" s="27"/>
      <c r="AG72" s="26"/>
      <c r="AH72" s="26"/>
      <c r="AI72" s="27"/>
      <c r="AJ72" s="26"/>
      <c r="AK72" s="26"/>
      <c r="AL72" s="6"/>
      <c r="AM72" s="6"/>
    </row>
    <row r="73" spans="1:39" ht="21" customHeight="1" x14ac:dyDescent="0.15">
      <c r="A73" s="62"/>
      <c r="B73" s="63"/>
      <c r="C73" s="57"/>
      <c r="D73" s="60"/>
      <c r="E73" s="60"/>
      <c r="F73" s="77"/>
      <c r="G73" s="219"/>
      <c r="H73" s="213"/>
      <c r="I73" s="214"/>
      <c r="J73" s="214"/>
      <c r="K73" s="315">
        <f t="shared" si="5"/>
        <v>0</v>
      </c>
      <c r="L73" s="58"/>
      <c r="M73" s="58"/>
      <c r="N73" s="58"/>
      <c r="O73" s="58"/>
      <c r="P73" s="65"/>
      <c r="Q73" s="65"/>
      <c r="R73" s="65"/>
      <c r="S73" s="72"/>
      <c r="T73" s="27" t="str">
        <f t="shared" si="3"/>
        <v/>
      </c>
      <c r="U73" s="49" t="str">
        <f t="shared" si="4"/>
        <v/>
      </c>
      <c r="V73" s="27"/>
      <c r="W73" s="26"/>
      <c r="X73" s="26"/>
      <c r="Y73" s="27"/>
      <c r="Z73" s="3"/>
      <c r="AA73" s="14"/>
      <c r="AB73" s="3"/>
      <c r="AC73" s="3"/>
      <c r="AD73" s="14"/>
      <c r="AE73" s="26"/>
      <c r="AF73" s="27"/>
      <c r="AG73" s="26"/>
      <c r="AH73" s="26"/>
      <c r="AI73" s="27"/>
      <c r="AJ73" s="26"/>
      <c r="AK73" s="26"/>
      <c r="AL73" s="6"/>
      <c r="AM73" s="6"/>
    </row>
    <row r="74" spans="1:39" ht="21" customHeight="1" x14ac:dyDescent="0.15">
      <c r="A74" s="173"/>
      <c r="B74" s="63"/>
      <c r="C74" s="57"/>
      <c r="D74" s="60"/>
      <c r="E74" s="60"/>
      <c r="F74" s="77"/>
      <c r="G74" s="219"/>
      <c r="H74" s="213"/>
      <c r="I74" s="238"/>
      <c r="J74" s="238"/>
      <c r="K74" s="315">
        <f t="shared" si="5"/>
        <v>0</v>
      </c>
      <c r="L74" s="58"/>
      <c r="M74" s="58"/>
      <c r="N74" s="58"/>
      <c r="O74" s="58"/>
      <c r="P74" s="65"/>
      <c r="Q74" s="65"/>
      <c r="R74" s="65"/>
      <c r="S74" s="72"/>
      <c r="T74" s="27" t="str">
        <f t="shared" si="3"/>
        <v/>
      </c>
      <c r="U74" s="49" t="str">
        <f t="shared" si="4"/>
        <v/>
      </c>
      <c r="V74" s="27"/>
      <c r="W74" s="26"/>
      <c r="X74" s="26"/>
      <c r="Y74" s="27"/>
      <c r="Z74" s="3"/>
      <c r="AA74" s="14"/>
      <c r="AB74" s="3"/>
      <c r="AC74" s="3"/>
      <c r="AD74" s="14"/>
      <c r="AE74" s="26"/>
      <c r="AF74" s="27"/>
      <c r="AG74" s="26"/>
      <c r="AH74" s="26"/>
      <c r="AI74" s="27"/>
      <c r="AJ74" s="26"/>
      <c r="AK74" s="26"/>
      <c r="AL74" s="6"/>
      <c r="AM74" s="6"/>
    </row>
    <row r="75" spans="1:39" ht="21" customHeight="1" x14ac:dyDescent="0.15">
      <c r="A75" s="178"/>
      <c r="B75" s="63"/>
      <c r="C75" s="57"/>
      <c r="D75" s="60"/>
      <c r="E75" s="60"/>
      <c r="F75" s="77"/>
      <c r="G75" s="219"/>
      <c r="H75" s="213"/>
      <c r="I75" s="238"/>
      <c r="J75" s="238"/>
      <c r="K75" s="315">
        <f t="shared" si="5"/>
        <v>0</v>
      </c>
      <c r="L75" s="58"/>
      <c r="M75" s="58"/>
      <c r="N75" s="58"/>
      <c r="O75" s="58"/>
      <c r="P75" s="65"/>
      <c r="Q75" s="65"/>
      <c r="R75" s="65"/>
      <c r="S75" s="72"/>
      <c r="T75" s="27" t="str">
        <f t="shared" si="3"/>
        <v/>
      </c>
      <c r="U75" s="49" t="str">
        <f t="shared" si="4"/>
        <v/>
      </c>
      <c r="V75" s="27"/>
      <c r="W75" s="26"/>
      <c r="X75" s="26"/>
      <c r="Y75" s="27"/>
      <c r="Z75" s="3"/>
      <c r="AA75" s="14"/>
      <c r="AB75" s="3"/>
      <c r="AC75" s="3"/>
      <c r="AD75" s="14"/>
      <c r="AE75" s="26"/>
      <c r="AF75" s="27"/>
      <c r="AG75" s="26"/>
      <c r="AH75" s="26"/>
      <c r="AI75" s="27"/>
      <c r="AJ75" s="26"/>
      <c r="AK75" s="26"/>
      <c r="AL75" s="6"/>
      <c r="AM75" s="6"/>
    </row>
    <row r="76" spans="1:39" ht="21" customHeight="1" x14ac:dyDescent="0.15">
      <c r="A76" s="62"/>
      <c r="B76" s="63"/>
      <c r="C76" s="57"/>
      <c r="D76" s="60"/>
      <c r="E76" s="60"/>
      <c r="F76" s="77"/>
      <c r="G76" s="219"/>
      <c r="H76" s="213"/>
      <c r="I76" s="238"/>
      <c r="J76" s="238"/>
      <c r="K76" s="315">
        <f t="shared" si="5"/>
        <v>0</v>
      </c>
      <c r="L76" s="58"/>
      <c r="M76" s="58"/>
      <c r="N76" s="58"/>
      <c r="O76" s="58"/>
      <c r="P76" s="65"/>
      <c r="Q76" s="65"/>
      <c r="R76" s="65"/>
      <c r="S76" s="72"/>
      <c r="T76" s="27" t="str">
        <f t="shared" si="3"/>
        <v/>
      </c>
      <c r="U76" s="49" t="str">
        <f t="shared" si="4"/>
        <v/>
      </c>
      <c r="V76" s="27"/>
      <c r="W76" s="26"/>
      <c r="X76" s="26"/>
      <c r="Y76" s="27"/>
      <c r="Z76" s="3"/>
      <c r="AA76" s="14"/>
      <c r="AB76" s="3"/>
      <c r="AC76" s="3"/>
      <c r="AD76" s="14"/>
      <c r="AE76" s="26"/>
      <c r="AF76" s="27"/>
      <c r="AG76" s="26"/>
      <c r="AH76" s="26"/>
      <c r="AI76" s="27"/>
      <c r="AJ76" s="26"/>
      <c r="AK76" s="26"/>
      <c r="AL76" s="6"/>
      <c r="AM76" s="6"/>
    </row>
    <row r="77" spans="1:39" ht="21" customHeight="1" x14ac:dyDescent="0.15">
      <c r="A77" s="176"/>
      <c r="B77" s="63"/>
      <c r="C77" s="57"/>
      <c r="D77" s="60"/>
      <c r="E77" s="60"/>
      <c r="F77" s="77"/>
      <c r="G77" s="219"/>
      <c r="H77" s="213"/>
      <c r="I77" s="238"/>
      <c r="J77" s="238"/>
      <c r="K77" s="315">
        <f t="shared" si="5"/>
        <v>0</v>
      </c>
      <c r="L77" s="58"/>
      <c r="M77" s="58"/>
      <c r="N77" s="58"/>
      <c r="O77" s="58"/>
      <c r="P77" s="65"/>
      <c r="Q77" s="65"/>
      <c r="R77" s="65"/>
      <c r="S77" s="72"/>
      <c r="T77" s="27" t="str">
        <f t="shared" si="3"/>
        <v/>
      </c>
      <c r="U77" s="49" t="str">
        <f t="shared" si="4"/>
        <v/>
      </c>
      <c r="V77" s="27"/>
      <c r="W77" s="26"/>
      <c r="X77" s="26"/>
      <c r="Y77" s="27"/>
      <c r="Z77" s="3"/>
      <c r="AA77" s="14"/>
      <c r="AB77" s="3"/>
      <c r="AC77" s="3"/>
      <c r="AD77" s="14"/>
      <c r="AE77" s="26"/>
      <c r="AF77" s="27"/>
      <c r="AG77" s="26"/>
      <c r="AH77" s="26"/>
      <c r="AI77" s="27"/>
      <c r="AJ77" s="26"/>
      <c r="AK77" s="26"/>
      <c r="AL77" s="6"/>
      <c r="AM77" s="6"/>
    </row>
    <row r="78" spans="1:39" ht="21" customHeight="1" x14ac:dyDescent="0.15">
      <c r="A78" s="62"/>
      <c r="B78" s="63"/>
      <c r="C78" s="57"/>
      <c r="D78" s="60"/>
      <c r="E78" s="60"/>
      <c r="F78" s="77"/>
      <c r="G78" s="219"/>
      <c r="H78" s="213"/>
      <c r="I78" s="214"/>
      <c r="J78" s="214"/>
      <c r="K78" s="315">
        <f t="shared" si="5"/>
        <v>0</v>
      </c>
      <c r="L78" s="58"/>
      <c r="M78" s="58"/>
      <c r="N78" s="58"/>
      <c r="O78" s="58"/>
      <c r="P78" s="65"/>
      <c r="Q78" s="65"/>
      <c r="R78" s="65"/>
      <c r="S78" s="72"/>
      <c r="T78" s="27" t="str">
        <f t="shared" si="3"/>
        <v/>
      </c>
      <c r="U78" s="49" t="str">
        <f t="shared" si="4"/>
        <v/>
      </c>
      <c r="V78" s="27"/>
      <c r="W78" s="26"/>
      <c r="X78" s="26"/>
      <c r="Y78" s="27"/>
      <c r="Z78" s="3"/>
      <c r="AA78" s="14"/>
      <c r="AB78" s="3"/>
      <c r="AC78" s="3"/>
      <c r="AD78" s="14"/>
      <c r="AE78" s="26"/>
      <c r="AF78" s="27"/>
      <c r="AG78" s="26"/>
      <c r="AH78" s="26"/>
      <c r="AI78" s="27"/>
      <c r="AJ78" s="26"/>
      <c r="AK78" s="26"/>
      <c r="AL78" s="6"/>
      <c r="AM78" s="6"/>
    </row>
    <row r="79" spans="1:39" ht="21" customHeight="1" x14ac:dyDescent="0.15">
      <c r="A79" s="173"/>
      <c r="B79" s="63"/>
      <c r="C79" s="57"/>
      <c r="D79" s="60"/>
      <c r="E79" s="60"/>
      <c r="F79" s="77"/>
      <c r="G79" s="219"/>
      <c r="H79" s="213"/>
      <c r="I79" s="214"/>
      <c r="J79" s="214"/>
      <c r="K79" s="315">
        <f t="shared" si="5"/>
        <v>0</v>
      </c>
      <c r="L79" s="58"/>
      <c r="M79" s="58"/>
      <c r="N79" s="58"/>
      <c r="O79" s="58"/>
      <c r="P79" s="65"/>
      <c r="Q79" s="65"/>
      <c r="R79" s="65"/>
      <c r="S79" s="72"/>
      <c r="T79" s="27" t="str">
        <f t="shared" si="3"/>
        <v/>
      </c>
      <c r="U79" s="49" t="str">
        <f t="shared" si="4"/>
        <v/>
      </c>
      <c r="V79" s="27"/>
      <c r="W79" s="26"/>
      <c r="X79" s="26"/>
      <c r="Y79" s="27"/>
      <c r="Z79" s="3"/>
      <c r="AA79" s="14"/>
      <c r="AB79" s="3"/>
      <c r="AC79" s="3"/>
      <c r="AD79" s="14"/>
      <c r="AE79" s="26"/>
      <c r="AF79" s="27"/>
      <c r="AG79" s="26"/>
      <c r="AH79" s="26"/>
      <c r="AI79" s="27"/>
      <c r="AJ79" s="26"/>
      <c r="AK79" s="26"/>
      <c r="AL79" s="6"/>
      <c r="AM79" s="6"/>
    </row>
    <row r="80" spans="1:39" ht="21" customHeight="1" x14ac:dyDescent="0.15">
      <c r="A80" s="62"/>
      <c r="B80" s="63"/>
      <c r="C80" s="57"/>
      <c r="D80" s="60"/>
      <c r="E80" s="60"/>
      <c r="F80" s="77"/>
      <c r="G80" s="219"/>
      <c r="H80" s="213"/>
      <c r="I80" s="214"/>
      <c r="J80" s="214"/>
      <c r="K80" s="315">
        <f t="shared" si="5"/>
        <v>0</v>
      </c>
      <c r="L80" s="58"/>
      <c r="M80" s="58"/>
      <c r="N80" s="58"/>
      <c r="O80" s="58"/>
      <c r="P80" s="65"/>
      <c r="Q80" s="65"/>
      <c r="R80" s="65"/>
      <c r="S80" s="72"/>
      <c r="T80" s="27" t="str">
        <f t="shared" si="3"/>
        <v/>
      </c>
      <c r="U80" s="49" t="str">
        <f t="shared" si="4"/>
        <v/>
      </c>
      <c r="V80" s="27"/>
      <c r="W80" s="26"/>
      <c r="X80" s="26"/>
      <c r="Y80" s="27"/>
      <c r="Z80" s="3"/>
      <c r="AA80" s="14"/>
      <c r="AB80" s="3"/>
      <c r="AC80" s="3"/>
      <c r="AD80" s="14"/>
      <c r="AE80" s="26"/>
      <c r="AF80" s="27"/>
      <c r="AG80" s="26"/>
      <c r="AH80" s="26"/>
      <c r="AI80" s="27"/>
      <c r="AJ80" s="26"/>
      <c r="AK80" s="26"/>
      <c r="AL80" s="6"/>
      <c r="AM80" s="6"/>
    </row>
    <row r="81" spans="1:39" ht="21" customHeight="1" x14ac:dyDescent="0.15">
      <c r="A81" s="62"/>
      <c r="B81" s="64"/>
      <c r="C81" s="57"/>
      <c r="D81" s="60"/>
      <c r="E81" s="60"/>
      <c r="F81" s="77"/>
      <c r="G81" s="212"/>
      <c r="H81" s="213"/>
      <c r="I81" s="214"/>
      <c r="J81" s="214"/>
      <c r="K81" s="315">
        <f t="shared" si="5"/>
        <v>0</v>
      </c>
      <c r="L81" s="58"/>
      <c r="M81" s="58"/>
      <c r="N81" s="58"/>
      <c r="O81" s="58"/>
      <c r="P81" s="65"/>
      <c r="Q81" s="65"/>
      <c r="R81" s="65"/>
      <c r="S81" s="72"/>
      <c r="T81" s="27" t="str">
        <f t="shared" si="3"/>
        <v/>
      </c>
      <c r="U81" s="49" t="str">
        <f t="shared" si="4"/>
        <v/>
      </c>
      <c r="V81" s="27"/>
      <c r="W81" s="26"/>
      <c r="X81" s="26"/>
      <c r="Y81" s="27"/>
      <c r="Z81" s="3"/>
      <c r="AA81" s="14"/>
      <c r="AB81" s="3"/>
      <c r="AC81" s="3"/>
      <c r="AD81" s="14"/>
      <c r="AE81" s="26"/>
      <c r="AF81" s="27"/>
      <c r="AG81" s="26"/>
      <c r="AH81" s="26"/>
      <c r="AI81" s="27"/>
      <c r="AJ81" s="26"/>
      <c r="AK81" s="26"/>
      <c r="AL81" s="6"/>
      <c r="AM81" s="6"/>
    </row>
    <row r="82" spans="1:39" ht="21" customHeight="1" x14ac:dyDescent="0.15">
      <c r="A82" s="62"/>
      <c r="B82" s="63"/>
      <c r="C82" s="57"/>
      <c r="D82" s="60"/>
      <c r="E82" s="60"/>
      <c r="F82" s="77"/>
      <c r="G82" s="219"/>
      <c r="H82" s="213"/>
      <c r="I82" s="214"/>
      <c r="J82" s="214"/>
      <c r="K82" s="315">
        <f t="shared" si="5"/>
        <v>0</v>
      </c>
      <c r="L82" s="58"/>
      <c r="M82" s="58"/>
      <c r="N82" s="58"/>
      <c r="O82" s="58"/>
      <c r="P82" s="65"/>
      <c r="Q82" s="65"/>
      <c r="R82" s="65"/>
      <c r="S82" s="72"/>
      <c r="T82" s="27" t="str">
        <f t="shared" si="3"/>
        <v/>
      </c>
      <c r="U82" s="49" t="str">
        <f t="shared" si="4"/>
        <v/>
      </c>
      <c r="V82" s="27"/>
      <c r="W82" s="26"/>
      <c r="X82" s="26"/>
      <c r="Y82" s="27"/>
      <c r="Z82" s="3"/>
      <c r="AA82" s="14"/>
      <c r="AB82" s="3"/>
      <c r="AC82" s="3"/>
      <c r="AD82" s="14"/>
      <c r="AE82" s="26"/>
      <c r="AF82" s="27"/>
      <c r="AG82" s="26"/>
      <c r="AH82" s="26"/>
      <c r="AI82" s="27"/>
      <c r="AJ82" s="26"/>
      <c r="AK82" s="26"/>
      <c r="AL82" s="6"/>
      <c r="AM82" s="6"/>
    </row>
    <row r="83" spans="1:39" ht="21" customHeight="1" x14ac:dyDescent="0.15">
      <c r="A83" s="62"/>
      <c r="B83" s="63"/>
      <c r="C83" s="57"/>
      <c r="D83" s="60"/>
      <c r="E83" s="60"/>
      <c r="F83" s="77"/>
      <c r="G83" s="219"/>
      <c r="H83" s="213"/>
      <c r="I83" s="238"/>
      <c r="J83" s="238"/>
      <c r="K83" s="315">
        <f t="shared" si="5"/>
        <v>0</v>
      </c>
      <c r="L83" s="58"/>
      <c r="M83" s="58"/>
      <c r="N83" s="58"/>
      <c r="O83" s="58"/>
      <c r="P83" s="65"/>
      <c r="Q83" s="65"/>
      <c r="R83" s="65"/>
      <c r="S83" s="72"/>
      <c r="T83" s="27" t="str">
        <f t="shared" si="3"/>
        <v/>
      </c>
      <c r="U83" s="49" t="str">
        <f t="shared" si="4"/>
        <v/>
      </c>
      <c r="V83" s="27"/>
      <c r="W83" s="26"/>
      <c r="X83" s="26"/>
      <c r="Y83" s="27"/>
      <c r="Z83" s="3"/>
      <c r="AA83" s="14"/>
      <c r="AB83" s="3"/>
      <c r="AC83" s="3"/>
      <c r="AD83" s="14"/>
      <c r="AE83" s="26"/>
      <c r="AF83" s="27"/>
      <c r="AG83" s="26"/>
      <c r="AH83" s="26"/>
      <c r="AI83" s="27"/>
      <c r="AJ83" s="26"/>
      <c r="AK83" s="26"/>
      <c r="AL83" s="6"/>
      <c r="AM83" s="6"/>
    </row>
    <row r="84" spans="1:39" ht="21" customHeight="1" x14ac:dyDescent="0.15">
      <c r="A84" s="176"/>
      <c r="B84" s="63"/>
      <c r="C84" s="57"/>
      <c r="D84" s="60"/>
      <c r="E84" s="60"/>
      <c r="F84" s="77"/>
      <c r="G84" s="219"/>
      <c r="H84" s="213"/>
      <c r="I84" s="238"/>
      <c r="J84" s="238"/>
      <c r="K84" s="315">
        <f t="shared" si="5"/>
        <v>0</v>
      </c>
      <c r="L84" s="58"/>
      <c r="M84" s="58"/>
      <c r="N84" s="58"/>
      <c r="O84" s="58"/>
      <c r="P84" s="65"/>
      <c r="Q84" s="65"/>
      <c r="R84" s="65"/>
      <c r="S84" s="72"/>
      <c r="T84" s="27" t="str">
        <f t="shared" si="3"/>
        <v/>
      </c>
      <c r="U84" s="49" t="str">
        <f t="shared" si="4"/>
        <v/>
      </c>
      <c r="V84" s="32"/>
      <c r="W84" s="31"/>
      <c r="X84" s="31"/>
      <c r="Y84" s="32"/>
      <c r="Z84" s="3"/>
      <c r="AA84" s="14"/>
      <c r="AB84" s="4"/>
      <c r="AC84" s="3"/>
      <c r="AD84" s="14"/>
      <c r="AE84" s="31"/>
      <c r="AF84" s="32"/>
      <c r="AG84" s="31"/>
      <c r="AH84" s="31"/>
      <c r="AI84" s="32"/>
      <c r="AJ84" s="26"/>
      <c r="AK84" s="26"/>
      <c r="AL84" s="6"/>
      <c r="AM84" s="6"/>
    </row>
    <row r="85" spans="1:39" ht="21" customHeight="1" x14ac:dyDescent="0.15">
      <c r="A85" s="62"/>
      <c r="B85" s="63"/>
      <c r="C85" s="57"/>
      <c r="D85" s="60"/>
      <c r="E85" s="60"/>
      <c r="F85" s="77"/>
      <c r="G85" s="219"/>
      <c r="H85" s="213"/>
      <c r="I85" s="238"/>
      <c r="J85" s="238"/>
      <c r="K85" s="315">
        <f t="shared" si="5"/>
        <v>0</v>
      </c>
      <c r="L85" s="58"/>
      <c r="M85" s="58"/>
      <c r="N85" s="58"/>
      <c r="O85" s="58"/>
      <c r="P85" s="65"/>
      <c r="Q85" s="65"/>
      <c r="R85" s="65"/>
      <c r="S85" s="72"/>
      <c r="T85" s="27" t="str">
        <f t="shared" si="3"/>
        <v/>
      </c>
      <c r="U85" s="49" t="str">
        <f t="shared" si="4"/>
        <v/>
      </c>
      <c r="V85" s="32"/>
      <c r="W85" s="31"/>
      <c r="X85" s="31"/>
      <c r="Y85" s="32"/>
      <c r="Z85" s="3"/>
      <c r="AA85" s="14"/>
      <c r="AB85" s="4"/>
      <c r="AC85" s="3"/>
      <c r="AD85" s="14"/>
      <c r="AE85" s="31"/>
      <c r="AF85" s="32"/>
      <c r="AG85" s="31"/>
      <c r="AH85" s="31"/>
      <c r="AI85" s="32"/>
      <c r="AJ85" s="26"/>
      <c r="AK85" s="26"/>
      <c r="AL85" s="6"/>
      <c r="AM85" s="6"/>
    </row>
    <row r="86" spans="1:39" ht="21" customHeight="1" x14ac:dyDescent="0.15">
      <c r="A86" s="259"/>
      <c r="B86" s="105"/>
      <c r="C86" s="111"/>
      <c r="D86" s="95"/>
      <c r="E86" s="95"/>
      <c r="F86" s="166"/>
      <c r="G86" s="220"/>
      <c r="H86" s="228"/>
      <c r="I86" s="260"/>
      <c r="J86" s="260"/>
      <c r="K86" s="316">
        <f t="shared" si="5"/>
        <v>0</v>
      </c>
      <c r="L86" s="68"/>
      <c r="M86" s="68"/>
      <c r="N86" s="68"/>
      <c r="O86" s="68"/>
      <c r="P86" s="154"/>
      <c r="Q86" s="154"/>
      <c r="R86" s="154"/>
      <c r="S86" s="155"/>
      <c r="T86" s="27" t="str">
        <f t="shared" si="3"/>
        <v/>
      </c>
      <c r="U86" s="49" t="str">
        <f t="shared" si="4"/>
        <v/>
      </c>
      <c r="V86" s="34"/>
      <c r="W86" s="33"/>
      <c r="X86" s="33"/>
      <c r="Y86" s="34"/>
      <c r="Z86" s="3"/>
      <c r="AA86" s="14"/>
      <c r="AB86" s="5"/>
      <c r="AC86" s="3"/>
      <c r="AD86" s="14"/>
      <c r="AE86" s="33"/>
      <c r="AF86" s="34"/>
      <c r="AG86" s="33"/>
      <c r="AH86" s="33"/>
      <c r="AI86" s="34"/>
      <c r="AJ86" s="26"/>
      <c r="AK86" s="26"/>
      <c r="AL86" s="6"/>
      <c r="AM86" s="6"/>
    </row>
    <row r="87" spans="1:39" ht="21" customHeight="1" x14ac:dyDescent="0.15">
      <c r="A87" s="171"/>
      <c r="B87" s="99"/>
      <c r="C87" s="97"/>
      <c r="D87" s="98"/>
      <c r="E87" s="98"/>
      <c r="F87" s="164"/>
      <c r="G87" s="221"/>
      <c r="H87" s="223"/>
      <c r="I87" s="258"/>
      <c r="J87" s="258"/>
      <c r="K87" s="314">
        <f t="shared" si="5"/>
        <v>0</v>
      </c>
      <c r="L87" s="69"/>
      <c r="M87" s="69"/>
      <c r="N87" s="69"/>
      <c r="O87" s="69"/>
      <c r="P87" s="152"/>
      <c r="Q87" s="152"/>
      <c r="R87" s="152"/>
      <c r="S87" s="153"/>
      <c r="T87" s="27" t="str">
        <f t="shared" si="3"/>
        <v/>
      </c>
      <c r="U87" s="49" t="str">
        <f t="shared" si="4"/>
        <v/>
      </c>
      <c r="V87" s="27"/>
      <c r="W87" s="26"/>
      <c r="X87" s="26"/>
      <c r="Y87" s="27"/>
      <c r="Z87" s="3"/>
      <c r="AA87" s="14"/>
      <c r="AB87" s="3"/>
      <c r="AC87" s="3"/>
      <c r="AD87" s="14"/>
      <c r="AE87" s="26"/>
      <c r="AF87" s="27"/>
      <c r="AG87" s="26"/>
      <c r="AH87" s="26"/>
      <c r="AI87" s="27"/>
      <c r="AJ87" s="26"/>
      <c r="AK87" s="26"/>
      <c r="AL87" s="6"/>
      <c r="AM87" s="6"/>
    </row>
    <row r="88" spans="1:39" ht="21" customHeight="1" x14ac:dyDescent="0.15">
      <c r="A88" s="176"/>
      <c r="B88" s="63"/>
      <c r="C88" s="57"/>
      <c r="D88" s="60"/>
      <c r="E88" s="60"/>
      <c r="F88" s="77"/>
      <c r="G88" s="219"/>
      <c r="H88" s="213"/>
      <c r="I88" s="238"/>
      <c r="J88" s="238"/>
      <c r="K88" s="315">
        <f t="shared" si="5"/>
        <v>0</v>
      </c>
      <c r="L88" s="58"/>
      <c r="M88" s="58"/>
      <c r="N88" s="58"/>
      <c r="O88" s="58"/>
      <c r="P88" s="65"/>
      <c r="Q88" s="65"/>
      <c r="R88" s="65"/>
      <c r="S88" s="72"/>
      <c r="T88" s="27" t="str">
        <f t="shared" si="3"/>
        <v/>
      </c>
      <c r="U88" s="49" t="str">
        <f t="shared" si="4"/>
        <v/>
      </c>
      <c r="V88" s="27"/>
      <c r="W88" s="26"/>
      <c r="X88" s="26"/>
      <c r="Y88" s="27"/>
      <c r="Z88" s="3"/>
      <c r="AA88" s="14"/>
      <c r="AB88" s="3"/>
      <c r="AC88" s="3"/>
      <c r="AD88" s="14"/>
      <c r="AE88" s="26"/>
      <c r="AF88" s="27"/>
      <c r="AG88" s="26"/>
      <c r="AH88" s="26"/>
      <c r="AI88" s="27"/>
      <c r="AJ88" s="26"/>
      <c r="AK88" s="26"/>
      <c r="AL88" s="6"/>
      <c r="AM88" s="6"/>
    </row>
    <row r="89" spans="1:39" ht="21" customHeight="1" x14ac:dyDescent="0.15">
      <c r="A89" s="62"/>
      <c r="B89" s="63"/>
      <c r="C89" s="57"/>
      <c r="D89" s="60"/>
      <c r="E89" s="60"/>
      <c r="F89" s="77"/>
      <c r="G89" s="219"/>
      <c r="H89" s="213"/>
      <c r="I89" s="238"/>
      <c r="J89" s="238"/>
      <c r="K89" s="315">
        <f t="shared" si="5"/>
        <v>0</v>
      </c>
      <c r="L89" s="58"/>
      <c r="M89" s="58"/>
      <c r="N89" s="58"/>
      <c r="O89" s="58"/>
      <c r="P89" s="65"/>
      <c r="Q89" s="65"/>
      <c r="R89" s="65"/>
      <c r="S89" s="72"/>
      <c r="T89" s="27" t="str">
        <f t="shared" si="3"/>
        <v/>
      </c>
      <c r="U89" s="49" t="str">
        <f t="shared" si="4"/>
        <v/>
      </c>
      <c r="V89" s="27"/>
      <c r="W89" s="26"/>
      <c r="X89" s="26"/>
      <c r="Y89" s="27"/>
      <c r="Z89" s="3"/>
      <c r="AA89" s="14"/>
      <c r="AB89" s="3"/>
      <c r="AC89" s="3"/>
      <c r="AD89" s="14"/>
      <c r="AE89" s="26"/>
      <c r="AF89" s="27"/>
      <c r="AG89" s="26"/>
      <c r="AH89" s="26"/>
      <c r="AI89" s="27"/>
      <c r="AJ89" s="26"/>
      <c r="AK89" s="26"/>
      <c r="AL89" s="6"/>
      <c r="AM89" s="6"/>
    </row>
    <row r="90" spans="1:39" ht="21" customHeight="1" x14ac:dyDescent="0.15">
      <c r="A90" s="176"/>
      <c r="B90" s="63"/>
      <c r="C90" s="57"/>
      <c r="D90" s="60"/>
      <c r="E90" s="60"/>
      <c r="F90" s="77"/>
      <c r="G90" s="219"/>
      <c r="H90" s="213"/>
      <c r="I90" s="238"/>
      <c r="J90" s="238"/>
      <c r="K90" s="315">
        <f t="shared" si="5"/>
        <v>0</v>
      </c>
      <c r="L90" s="58"/>
      <c r="M90" s="58"/>
      <c r="N90" s="58"/>
      <c r="O90" s="58"/>
      <c r="P90" s="65"/>
      <c r="Q90" s="65"/>
      <c r="R90" s="65"/>
      <c r="S90" s="72"/>
      <c r="T90" s="27" t="str">
        <f t="shared" si="3"/>
        <v/>
      </c>
      <c r="U90" s="49" t="str">
        <f t="shared" si="4"/>
        <v/>
      </c>
      <c r="V90" s="27"/>
      <c r="W90" s="26"/>
      <c r="X90" s="26"/>
      <c r="Y90" s="27"/>
      <c r="Z90" s="3"/>
      <c r="AA90" s="14"/>
      <c r="AB90" s="3"/>
      <c r="AC90" s="3"/>
      <c r="AD90" s="14"/>
      <c r="AE90" s="26"/>
      <c r="AF90" s="27"/>
      <c r="AG90" s="26"/>
      <c r="AH90" s="26"/>
      <c r="AI90" s="27"/>
      <c r="AJ90" s="26"/>
      <c r="AK90" s="26"/>
      <c r="AL90" s="6"/>
      <c r="AM90" s="6"/>
    </row>
    <row r="91" spans="1:39" ht="21" customHeight="1" x14ac:dyDescent="0.15">
      <c r="A91" s="176"/>
      <c r="B91" s="63"/>
      <c r="C91" s="57"/>
      <c r="D91" s="60"/>
      <c r="E91" s="60"/>
      <c r="F91" s="77"/>
      <c r="G91" s="219"/>
      <c r="H91" s="213"/>
      <c r="I91" s="238"/>
      <c r="J91" s="238"/>
      <c r="K91" s="315">
        <f t="shared" si="5"/>
        <v>0</v>
      </c>
      <c r="L91" s="58"/>
      <c r="M91" s="58"/>
      <c r="N91" s="58"/>
      <c r="O91" s="58"/>
      <c r="P91" s="65"/>
      <c r="Q91" s="65"/>
      <c r="R91" s="65"/>
      <c r="S91" s="72"/>
      <c r="T91" s="27" t="str">
        <f t="shared" si="3"/>
        <v/>
      </c>
      <c r="U91" s="49" t="str">
        <f t="shared" si="4"/>
        <v/>
      </c>
      <c r="V91" s="27"/>
      <c r="W91" s="26"/>
      <c r="X91" s="26"/>
      <c r="Y91" s="27"/>
      <c r="Z91" s="3"/>
      <c r="AA91" s="14"/>
      <c r="AB91" s="3"/>
      <c r="AC91" s="3"/>
      <c r="AD91" s="14"/>
      <c r="AE91" s="26"/>
      <c r="AF91" s="27"/>
      <c r="AG91" s="26"/>
      <c r="AH91" s="26"/>
      <c r="AI91" s="27"/>
      <c r="AJ91" s="26"/>
      <c r="AK91" s="26"/>
      <c r="AL91" s="6"/>
      <c r="AM91" s="6"/>
    </row>
    <row r="92" spans="1:39" ht="21" customHeight="1" x14ac:dyDescent="0.15">
      <c r="A92" s="62"/>
      <c r="B92" s="63"/>
      <c r="C92" s="57"/>
      <c r="D92" s="60"/>
      <c r="E92" s="60"/>
      <c r="F92" s="77"/>
      <c r="G92" s="219"/>
      <c r="H92" s="213"/>
      <c r="I92" s="238"/>
      <c r="J92" s="238"/>
      <c r="K92" s="315">
        <f t="shared" si="5"/>
        <v>0</v>
      </c>
      <c r="L92" s="58"/>
      <c r="M92" s="58"/>
      <c r="N92" s="58"/>
      <c r="O92" s="58"/>
      <c r="P92" s="65"/>
      <c r="Q92" s="59"/>
      <c r="R92" s="65"/>
      <c r="S92" s="72"/>
      <c r="T92" s="27" t="str">
        <f t="shared" si="3"/>
        <v/>
      </c>
      <c r="U92" s="49" t="str">
        <f t="shared" si="4"/>
        <v/>
      </c>
      <c r="V92" s="30"/>
      <c r="W92" s="26"/>
      <c r="X92" s="26"/>
      <c r="Y92" s="27"/>
      <c r="Z92" s="3"/>
      <c r="AA92" s="14"/>
      <c r="AB92" s="3"/>
      <c r="AC92" s="3"/>
      <c r="AD92" s="14"/>
      <c r="AE92" s="26"/>
      <c r="AF92" s="27"/>
      <c r="AG92" s="26"/>
      <c r="AH92" s="26"/>
      <c r="AI92" s="27"/>
      <c r="AJ92" s="26"/>
      <c r="AK92" s="26"/>
      <c r="AL92" s="6"/>
      <c r="AM92" s="6"/>
    </row>
    <row r="93" spans="1:39" ht="21" customHeight="1" x14ac:dyDescent="0.15">
      <c r="A93" s="176"/>
      <c r="B93" s="63"/>
      <c r="C93" s="57"/>
      <c r="D93" s="60"/>
      <c r="E93" s="60"/>
      <c r="F93" s="77"/>
      <c r="G93" s="219"/>
      <c r="H93" s="213"/>
      <c r="I93" s="238"/>
      <c r="J93" s="238"/>
      <c r="K93" s="315">
        <f t="shared" si="5"/>
        <v>0</v>
      </c>
      <c r="L93" s="58"/>
      <c r="M93" s="58"/>
      <c r="N93" s="58"/>
      <c r="O93" s="58"/>
      <c r="P93" s="65"/>
      <c r="Q93" s="59"/>
      <c r="R93" s="65"/>
      <c r="S93" s="72"/>
      <c r="T93" s="27" t="str">
        <f t="shared" si="3"/>
        <v/>
      </c>
      <c r="U93" s="49" t="str">
        <f t="shared" si="4"/>
        <v/>
      </c>
      <c r="V93" s="27"/>
      <c r="W93" s="26"/>
      <c r="X93" s="26"/>
      <c r="Y93" s="27"/>
      <c r="Z93" s="3"/>
      <c r="AA93" s="14"/>
      <c r="AB93" s="3"/>
      <c r="AC93" s="3"/>
      <c r="AD93" s="14"/>
      <c r="AE93" s="26"/>
      <c r="AF93" s="27"/>
      <c r="AG93" s="26"/>
      <c r="AH93" s="26"/>
      <c r="AI93" s="27"/>
      <c r="AJ93" s="26"/>
      <c r="AK93" s="26"/>
      <c r="AL93" s="6"/>
      <c r="AM93" s="6"/>
    </row>
    <row r="94" spans="1:39" ht="21" customHeight="1" x14ac:dyDescent="0.15">
      <c r="A94" s="62"/>
      <c r="B94" s="63"/>
      <c r="C94" s="57"/>
      <c r="D94" s="60"/>
      <c r="E94" s="60"/>
      <c r="F94" s="77"/>
      <c r="G94" s="219"/>
      <c r="H94" s="213"/>
      <c r="I94" s="214"/>
      <c r="J94" s="214"/>
      <c r="K94" s="315">
        <f t="shared" si="5"/>
        <v>0</v>
      </c>
      <c r="L94" s="58"/>
      <c r="M94" s="58"/>
      <c r="N94" s="58"/>
      <c r="O94" s="58"/>
      <c r="P94" s="65"/>
      <c r="Q94" s="65"/>
      <c r="R94" s="65"/>
      <c r="S94" s="72"/>
      <c r="T94" s="27" t="str">
        <f t="shared" si="3"/>
        <v/>
      </c>
      <c r="U94" s="49" t="str">
        <f t="shared" si="4"/>
        <v/>
      </c>
      <c r="V94" s="27"/>
      <c r="W94" s="26"/>
      <c r="X94" s="26"/>
      <c r="Y94" s="27"/>
      <c r="Z94" s="3"/>
      <c r="AA94" s="14"/>
      <c r="AB94" s="3"/>
      <c r="AC94" s="3"/>
      <c r="AD94" s="14"/>
      <c r="AE94" s="26"/>
      <c r="AF94" s="27"/>
      <c r="AG94" s="26"/>
      <c r="AH94" s="26"/>
      <c r="AI94" s="27"/>
      <c r="AJ94" s="26"/>
      <c r="AK94" s="26"/>
      <c r="AL94" s="6"/>
      <c r="AM94" s="6"/>
    </row>
    <row r="95" spans="1:39" ht="21" customHeight="1" x14ac:dyDescent="0.15">
      <c r="A95" s="62"/>
      <c r="B95" s="63"/>
      <c r="C95" s="57"/>
      <c r="D95" s="60"/>
      <c r="E95" s="60"/>
      <c r="F95" s="77"/>
      <c r="G95" s="219"/>
      <c r="H95" s="213"/>
      <c r="I95" s="214"/>
      <c r="J95" s="214"/>
      <c r="K95" s="315">
        <f t="shared" si="5"/>
        <v>0</v>
      </c>
      <c r="L95" s="58"/>
      <c r="M95" s="58"/>
      <c r="N95" s="58"/>
      <c r="O95" s="58"/>
      <c r="P95" s="65"/>
      <c r="Q95" s="65"/>
      <c r="R95" s="65"/>
      <c r="S95" s="72"/>
      <c r="T95" s="27" t="str">
        <f t="shared" si="3"/>
        <v/>
      </c>
      <c r="U95" s="49" t="str">
        <f t="shared" si="4"/>
        <v/>
      </c>
      <c r="V95" s="27"/>
      <c r="W95" s="26"/>
      <c r="X95" s="26"/>
      <c r="Y95" s="27"/>
      <c r="Z95" s="3"/>
      <c r="AA95" s="14"/>
      <c r="AB95" s="3"/>
      <c r="AC95" s="3"/>
      <c r="AD95" s="14"/>
      <c r="AE95" s="26"/>
      <c r="AF95" s="27"/>
      <c r="AG95" s="26"/>
      <c r="AH95" s="26"/>
      <c r="AI95" s="27"/>
      <c r="AJ95" s="26"/>
      <c r="AK95" s="26"/>
      <c r="AL95" s="6"/>
      <c r="AM95" s="6"/>
    </row>
    <row r="96" spans="1:39" ht="21" customHeight="1" x14ac:dyDescent="0.15">
      <c r="A96" s="62"/>
      <c r="B96" s="63"/>
      <c r="C96" s="57"/>
      <c r="D96" s="60"/>
      <c r="E96" s="60"/>
      <c r="F96" s="77"/>
      <c r="G96" s="219"/>
      <c r="H96" s="213"/>
      <c r="I96" s="214"/>
      <c r="J96" s="214"/>
      <c r="K96" s="315">
        <f t="shared" si="5"/>
        <v>0</v>
      </c>
      <c r="L96" s="58"/>
      <c r="M96" s="58"/>
      <c r="N96" s="58"/>
      <c r="O96" s="58"/>
      <c r="P96" s="65"/>
      <c r="Q96" s="65"/>
      <c r="R96" s="65"/>
      <c r="S96" s="72"/>
      <c r="T96" s="27" t="str">
        <f t="shared" si="3"/>
        <v/>
      </c>
      <c r="U96" s="49" t="str">
        <f t="shared" si="4"/>
        <v/>
      </c>
      <c r="V96" s="27"/>
      <c r="W96" s="26"/>
      <c r="X96" s="26"/>
      <c r="Y96" s="27"/>
      <c r="Z96" s="3"/>
      <c r="AA96" s="14"/>
      <c r="AB96" s="3"/>
      <c r="AC96" s="3"/>
      <c r="AD96" s="14"/>
      <c r="AE96" s="26"/>
      <c r="AF96" s="27"/>
      <c r="AG96" s="26"/>
      <c r="AH96" s="26"/>
      <c r="AI96" s="27"/>
      <c r="AJ96" s="26"/>
      <c r="AK96" s="26"/>
      <c r="AL96" s="6"/>
      <c r="AM96" s="6"/>
    </row>
    <row r="97" spans="1:39" ht="21" customHeight="1" x14ac:dyDescent="0.15">
      <c r="A97" s="62"/>
      <c r="B97" s="63"/>
      <c r="C97" s="57"/>
      <c r="D97" s="60"/>
      <c r="E97" s="60"/>
      <c r="F97" s="77"/>
      <c r="G97" s="219"/>
      <c r="H97" s="213"/>
      <c r="I97" s="214"/>
      <c r="J97" s="214"/>
      <c r="K97" s="315">
        <f t="shared" si="5"/>
        <v>0</v>
      </c>
      <c r="L97" s="58"/>
      <c r="M97" s="58"/>
      <c r="N97" s="58"/>
      <c r="O97" s="58"/>
      <c r="P97" s="79"/>
      <c r="Q97" s="79"/>
      <c r="R97" s="79"/>
      <c r="S97" s="73"/>
      <c r="T97" s="27" t="str">
        <f t="shared" si="3"/>
        <v/>
      </c>
      <c r="U97" s="49" t="str">
        <f t="shared" si="4"/>
        <v/>
      </c>
      <c r="V97" s="27"/>
      <c r="W97" s="26"/>
      <c r="X97" s="26"/>
      <c r="Y97" s="27"/>
      <c r="Z97" s="3"/>
      <c r="AA97" s="14"/>
      <c r="AB97" s="3"/>
      <c r="AC97" s="3"/>
      <c r="AD97" s="14"/>
      <c r="AE97" s="26"/>
      <c r="AF97" s="27"/>
      <c r="AG97" s="26"/>
      <c r="AH97" s="26"/>
      <c r="AI97" s="27"/>
      <c r="AJ97" s="26"/>
      <c r="AK97" s="26"/>
      <c r="AL97" s="6"/>
      <c r="AM97" s="6"/>
    </row>
    <row r="98" spans="1:39" ht="21" customHeight="1" x14ac:dyDescent="0.15">
      <c r="A98" s="62"/>
      <c r="B98" s="63"/>
      <c r="C98" s="57"/>
      <c r="D98" s="60"/>
      <c r="E98" s="60"/>
      <c r="F98" s="77"/>
      <c r="G98" s="219"/>
      <c r="H98" s="213"/>
      <c r="I98" s="214"/>
      <c r="J98" s="214"/>
      <c r="K98" s="315">
        <f t="shared" si="5"/>
        <v>0</v>
      </c>
      <c r="L98" s="58"/>
      <c r="M98" s="58"/>
      <c r="N98" s="58"/>
      <c r="O98" s="58"/>
      <c r="P98" s="79"/>
      <c r="Q98" s="79"/>
      <c r="R98" s="79"/>
      <c r="S98" s="73"/>
      <c r="T98" s="27" t="str">
        <f t="shared" si="3"/>
        <v/>
      </c>
      <c r="U98" s="49" t="str">
        <f t="shared" si="4"/>
        <v/>
      </c>
      <c r="V98" s="27"/>
      <c r="W98" s="26"/>
      <c r="X98" s="26"/>
      <c r="Y98" s="27"/>
      <c r="Z98" s="3"/>
      <c r="AA98" s="14"/>
      <c r="AB98" s="3"/>
      <c r="AC98" s="3"/>
      <c r="AD98" s="14"/>
      <c r="AE98" s="26"/>
      <c r="AF98" s="27"/>
      <c r="AG98" s="26"/>
      <c r="AH98" s="26"/>
      <c r="AI98" s="27"/>
      <c r="AJ98" s="26"/>
      <c r="AK98" s="26"/>
      <c r="AL98" s="6"/>
      <c r="AM98" s="6"/>
    </row>
    <row r="99" spans="1:39" ht="21" customHeight="1" x14ac:dyDescent="0.15">
      <c r="A99" s="62"/>
      <c r="B99" s="63"/>
      <c r="C99" s="57"/>
      <c r="D99" s="60"/>
      <c r="E99" s="60"/>
      <c r="F99" s="77"/>
      <c r="G99" s="219"/>
      <c r="H99" s="213"/>
      <c r="I99" s="214"/>
      <c r="J99" s="214"/>
      <c r="K99" s="315">
        <f t="shared" si="5"/>
        <v>0</v>
      </c>
      <c r="L99" s="58"/>
      <c r="M99" s="58"/>
      <c r="N99" s="58"/>
      <c r="O99" s="58"/>
      <c r="P99" s="65"/>
      <c r="Q99" s="65"/>
      <c r="R99" s="65"/>
      <c r="S99" s="72"/>
      <c r="T99" s="27" t="str">
        <f t="shared" si="3"/>
        <v/>
      </c>
      <c r="U99" s="49" t="str">
        <f t="shared" si="4"/>
        <v/>
      </c>
      <c r="V99" s="27"/>
      <c r="W99" s="26"/>
      <c r="X99" s="26"/>
      <c r="Y99" s="27"/>
      <c r="Z99" s="3"/>
      <c r="AA99" s="14"/>
      <c r="AB99" s="3"/>
      <c r="AC99" s="3"/>
      <c r="AD99" s="14"/>
      <c r="AE99" s="26"/>
      <c r="AF99" s="27"/>
      <c r="AG99" s="26"/>
      <c r="AH99" s="26"/>
      <c r="AI99" s="27"/>
      <c r="AJ99" s="26"/>
      <c r="AK99" s="26"/>
      <c r="AL99" s="6"/>
      <c r="AM99" s="6"/>
    </row>
    <row r="100" spans="1:39" ht="21" customHeight="1" x14ac:dyDescent="0.15">
      <c r="A100" s="62"/>
      <c r="B100" s="63"/>
      <c r="C100" s="57"/>
      <c r="D100" s="60"/>
      <c r="E100" s="60"/>
      <c r="F100" s="77"/>
      <c r="G100" s="219"/>
      <c r="H100" s="213"/>
      <c r="I100" s="214"/>
      <c r="J100" s="214"/>
      <c r="K100" s="315">
        <f t="shared" si="5"/>
        <v>0</v>
      </c>
      <c r="L100" s="58"/>
      <c r="M100" s="58"/>
      <c r="N100" s="58"/>
      <c r="O100" s="58"/>
      <c r="P100" s="65"/>
      <c r="Q100" s="65"/>
      <c r="R100" s="65"/>
      <c r="S100" s="72"/>
      <c r="T100" s="27" t="str">
        <f t="shared" si="3"/>
        <v/>
      </c>
      <c r="U100" s="49" t="str">
        <f t="shared" si="4"/>
        <v/>
      </c>
      <c r="V100" s="27"/>
      <c r="W100" s="26"/>
      <c r="X100" s="26"/>
      <c r="Y100" s="27"/>
      <c r="Z100" s="3"/>
      <c r="AA100" s="14"/>
      <c r="AB100" s="3"/>
      <c r="AC100" s="3"/>
      <c r="AD100" s="14"/>
      <c r="AE100" s="26"/>
      <c r="AF100" s="27"/>
      <c r="AG100" s="26"/>
      <c r="AH100" s="26"/>
      <c r="AI100" s="27"/>
      <c r="AJ100" s="26"/>
      <c r="AK100" s="26"/>
      <c r="AL100" s="6"/>
      <c r="AM100" s="6"/>
    </row>
    <row r="101" spans="1:39" ht="21" customHeight="1" x14ac:dyDescent="0.15">
      <c r="A101" s="62"/>
      <c r="B101" s="63"/>
      <c r="C101" s="57"/>
      <c r="D101" s="60"/>
      <c r="E101" s="60"/>
      <c r="F101" s="77"/>
      <c r="G101" s="219"/>
      <c r="H101" s="213"/>
      <c r="I101" s="214"/>
      <c r="J101" s="214"/>
      <c r="K101" s="315">
        <f t="shared" si="5"/>
        <v>0</v>
      </c>
      <c r="L101" s="58"/>
      <c r="M101" s="58"/>
      <c r="N101" s="58"/>
      <c r="O101" s="58"/>
      <c r="P101" s="65"/>
      <c r="Q101" s="65"/>
      <c r="R101" s="65"/>
      <c r="S101" s="72"/>
      <c r="T101" s="27" t="str">
        <f t="shared" si="3"/>
        <v/>
      </c>
      <c r="U101" s="49" t="str">
        <f t="shared" si="4"/>
        <v/>
      </c>
      <c r="V101" s="27"/>
      <c r="W101" s="26"/>
      <c r="X101" s="26"/>
      <c r="Y101" s="27"/>
      <c r="Z101" s="3"/>
      <c r="AA101" s="14"/>
      <c r="AB101" s="3"/>
      <c r="AC101" s="3"/>
      <c r="AD101" s="14"/>
      <c r="AE101" s="26"/>
      <c r="AF101" s="27"/>
      <c r="AG101" s="26"/>
      <c r="AH101" s="26"/>
      <c r="AI101" s="27"/>
      <c r="AJ101" s="26"/>
      <c r="AK101" s="26"/>
      <c r="AL101" s="6"/>
      <c r="AM101" s="6"/>
    </row>
    <row r="102" spans="1:39" ht="21" customHeight="1" x14ac:dyDescent="0.15">
      <c r="A102" s="62"/>
      <c r="B102" s="63"/>
      <c r="C102" s="57"/>
      <c r="D102" s="60"/>
      <c r="E102" s="60"/>
      <c r="F102" s="77"/>
      <c r="G102" s="219"/>
      <c r="H102" s="213"/>
      <c r="I102" s="214"/>
      <c r="J102" s="214"/>
      <c r="K102" s="315">
        <f t="shared" si="5"/>
        <v>0</v>
      </c>
      <c r="L102" s="58"/>
      <c r="M102" s="58"/>
      <c r="N102" s="58"/>
      <c r="O102" s="58"/>
      <c r="P102" s="65"/>
      <c r="Q102" s="65"/>
      <c r="R102" s="65"/>
      <c r="S102" s="72"/>
      <c r="T102" s="27" t="str">
        <f t="shared" si="3"/>
        <v/>
      </c>
      <c r="U102" s="49" t="str">
        <f t="shared" si="4"/>
        <v/>
      </c>
      <c r="V102" s="27"/>
      <c r="W102" s="26"/>
      <c r="X102" s="26"/>
      <c r="Y102" s="27"/>
      <c r="Z102" s="3"/>
      <c r="AA102" s="14"/>
      <c r="AB102" s="3"/>
      <c r="AC102" s="3"/>
      <c r="AD102" s="14"/>
      <c r="AE102" s="26"/>
      <c r="AF102" s="27"/>
      <c r="AG102" s="26"/>
      <c r="AH102" s="26"/>
      <c r="AI102" s="27"/>
      <c r="AJ102" s="26"/>
      <c r="AK102" s="26"/>
      <c r="AL102" s="6"/>
      <c r="AM102" s="6"/>
    </row>
    <row r="103" spans="1:39" ht="21" customHeight="1" x14ac:dyDescent="0.15">
      <c r="A103" s="62"/>
      <c r="B103" s="63"/>
      <c r="C103" s="57"/>
      <c r="D103" s="60"/>
      <c r="E103" s="60"/>
      <c r="F103" s="77"/>
      <c r="G103" s="219"/>
      <c r="H103" s="213"/>
      <c r="I103" s="214"/>
      <c r="J103" s="214"/>
      <c r="K103" s="315">
        <f t="shared" si="5"/>
        <v>0</v>
      </c>
      <c r="L103" s="58"/>
      <c r="M103" s="58"/>
      <c r="N103" s="58"/>
      <c r="O103" s="58"/>
      <c r="P103" s="65"/>
      <c r="Q103" s="65"/>
      <c r="R103" s="65"/>
      <c r="S103" s="72"/>
      <c r="T103" s="27" t="str">
        <f t="shared" si="3"/>
        <v/>
      </c>
      <c r="U103" s="49" t="str">
        <f t="shared" si="4"/>
        <v/>
      </c>
      <c r="V103" s="27"/>
      <c r="W103" s="26"/>
      <c r="X103" s="26"/>
      <c r="Y103" s="27"/>
      <c r="Z103" s="3"/>
      <c r="AA103" s="14"/>
      <c r="AB103" s="3"/>
      <c r="AC103" s="3"/>
      <c r="AD103" s="14"/>
      <c r="AE103" s="26"/>
      <c r="AF103" s="27"/>
      <c r="AG103" s="26"/>
      <c r="AH103" s="26"/>
      <c r="AI103" s="27"/>
      <c r="AJ103" s="26"/>
      <c r="AK103" s="26"/>
      <c r="AL103" s="6"/>
      <c r="AM103" s="6"/>
    </row>
    <row r="104" spans="1:39" ht="21" customHeight="1" x14ac:dyDescent="0.15">
      <c r="A104" s="62"/>
      <c r="B104" s="63"/>
      <c r="C104" s="57"/>
      <c r="D104" s="60"/>
      <c r="E104" s="60"/>
      <c r="F104" s="77"/>
      <c r="G104" s="219"/>
      <c r="H104" s="213"/>
      <c r="I104" s="214"/>
      <c r="J104" s="214"/>
      <c r="K104" s="315">
        <f t="shared" si="5"/>
        <v>0</v>
      </c>
      <c r="L104" s="58"/>
      <c r="M104" s="58"/>
      <c r="N104" s="58"/>
      <c r="O104" s="58"/>
      <c r="P104" s="65"/>
      <c r="Q104" s="65"/>
      <c r="R104" s="65"/>
      <c r="S104" s="72"/>
      <c r="T104" s="27" t="str">
        <f t="shared" si="3"/>
        <v/>
      </c>
      <c r="U104" s="49" t="str">
        <f t="shared" si="4"/>
        <v/>
      </c>
      <c r="V104" s="32"/>
      <c r="W104" s="31"/>
      <c r="X104" s="31"/>
      <c r="Y104" s="32"/>
      <c r="Z104" s="3"/>
      <c r="AA104" s="14"/>
      <c r="AB104" s="4"/>
      <c r="AC104" s="3"/>
      <c r="AD104" s="14"/>
      <c r="AE104" s="31"/>
      <c r="AF104" s="32"/>
      <c r="AG104" s="31"/>
      <c r="AH104" s="31"/>
      <c r="AI104" s="32"/>
      <c r="AJ104" s="26"/>
      <c r="AK104" s="26"/>
      <c r="AL104" s="6"/>
      <c r="AM104" s="6"/>
    </row>
    <row r="105" spans="1:39" ht="21" customHeight="1" x14ac:dyDescent="0.15">
      <c r="A105" s="62"/>
      <c r="B105" s="63"/>
      <c r="C105" s="57"/>
      <c r="D105" s="60"/>
      <c r="E105" s="60"/>
      <c r="F105" s="77"/>
      <c r="G105" s="219"/>
      <c r="H105" s="213"/>
      <c r="I105" s="214"/>
      <c r="J105" s="214"/>
      <c r="K105" s="315">
        <f t="shared" si="5"/>
        <v>0</v>
      </c>
      <c r="L105" s="58"/>
      <c r="M105" s="58"/>
      <c r="N105" s="58"/>
      <c r="O105" s="58"/>
      <c r="P105" s="65"/>
      <c r="Q105" s="65"/>
      <c r="R105" s="65"/>
      <c r="S105" s="72"/>
      <c r="T105" s="27" t="str">
        <f t="shared" si="3"/>
        <v/>
      </c>
      <c r="U105" s="49" t="str">
        <f t="shared" si="4"/>
        <v/>
      </c>
      <c r="V105" s="32"/>
      <c r="W105" s="31"/>
      <c r="X105" s="31"/>
      <c r="Y105" s="32"/>
      <c r="Z105" s="3"/>
      <c r="AA105" s="14"/>
      <c r="AB105" s="4"/>
      <c r="AC105" s="3"/>
      <c r="AD105" s="14"/>
      <c r="AE105" s="31"/>
      <c r="AF105" s="32"/>
      <c r="AG105" s="31"/>
      <c r="AH105" s="31"/>
      <c r="AI105" s="32"/>
      <c r="AJ105" s="26"/>
      <c r="AK105" s="26"/>
      <c r="AL105" s="6"/>
      <c r="AM105" s="6"/>
    </row>
    <row r="106" spans="1:39" ht="21" customHeight="1" x14ac:dyDescent="0.15">
      <c r="A106" s="172">
        <v>100</v>
      </c>
      <c r="B106" s="105"/>
      <c r="C106" s="111"/>
      <c r="D106" s="95"/>
      <c r="E106" s="95"/>
      <c r="F106" s="166"/>
      <c r="G106" s="220"/>
      <c r="H106" s="228"/>
      <c r="I106" s="229"/>
      <c r="J106" s="229"/>
      <c r="K106" s="316">
        <f t="shared" ref="K106:K134" si="6">J106-E106</f>
        <v>0</v>
      </c>
      <c r="L106" s="68"/>
      <c r="M106" s="68"/>
      <c r="N106" s="68"/>
      <c r="O106" s="68"/>
      <c r="P106" s="154"/>
      <c r="Q106" s="154"/>
      <c r="R106" s="154"/>
      <c r="S106" s="155"/>
      <c r="T106" s="27" t="str">
        <f t="shared" si="3"/>
        <v/>
      </c>
      <c r="U106" s="49" t="str">
        <f t="shared" si="4"/>
        <v/>
      </c>
      <c r="V106" s="34"/>
      <c r="W106" s="33"/>
      <c r="X106" s="33"/>
      <c r="Y106" s="34"/>
      <c r="Z106" s="3"/>
      <c r="AA106" s="14"/>
      <c r="AB106" s="5"/>
      <c r="AC106" s="3"/>
      <c r="AD106" s="14"/>
      <c r="AE106" s="33"/>
      <c r="AF106" s="34"/>
      <c r="AG106" s="33"/>
      <c r="AH106" s="33"/>
      <c r="AI106" s="34"/>
      <c r="AJ106" s="26"/>
      <c r="AK106" s="26"/>
      <c r="AL106" s="6"/>
      <c r="AM106" s="6"/>
    </row>
    <row r="107" spans="1:39" ht="21" customHeight="1" x14ac:dyDescent="0.15">
      <c r="A107" s="171">
        <v>101</v>
      </c>
      <c r="B107" s="99"/>
      <c r="C107" s="97"/>
      <c r="D107" s="98"/>
      <c r="E107" s="98"/>
      <c r="F107" s="164"/>
      <c r="G107" s="221"/>
      <c r="H107" s="223"/>
      <c r="I107" s="224"/>
      <c r="J107" s="224"/>
      <c r="K107" s="314">
        <f t="shared" si="6"/>
        <v>0</v>
      </c>
      <c r="L107" s="69"/>
      <c r="M107" s="69"/>
      <c r="N107" s="69"/>
      <c r="O107" s="69"/>
      <c r="P107" s="152"/>
      <c r="Q107" s="152"/>
      <c r="R107" s="152"/>
      <c r="S107" s="153"/>
      <c r="T107" s="27" t="str">
        <f t="shared" si="3"/>
        <v/>
      </c>
      <c r="U107" s="49" t="str">
        <f t="shared" si="4"/>
        <v/>
      </c>
      <c r="V107" s="27"/>
      <c r="W107" s="26"/>
      <c r="X107" s="26"/>
      <c r="Y107" s="27"/>
      <c r="Z107" s="3"/>
      <c r="AA107" s="14"/>
      <c r="AB107" s="3"/>
      <c r="AC107" s="3"/>
      <c r="AD107" s="14"/>
      <c r="AE107" s="26"/>
      <c r="AF107" s="27"/>
      <c r="AG107" s="26"/>
      <c r="AH107" s="26"/>
      <c r="AI107" s="27"/>
      <c r="AJ107" s="26"/>
      <c r="AK107" s="26"/>
      <c r="AL107" s="6"/>
      <c r="AM107" s="6"/>
    </row>
    <row r="108" spans="1:39" ht="21" customHeight="1" x14ac:dyDescent="0.15">
      <c r="A108" s="62">
        <v>102</v>
      </c>
      <c r="B108" s="63"/>
      <c r="C108" s="57"/>
      <c r="D108" s="60"/>
      <c r="E108" s="60"/>
      <c r="F108" s="77"/>
      <c r="G108" s="219"/>
      <c r="H108" s="213"/>
      <c r="I108" s="214"/>
      <c r="J108" s="214"/>
      <c r="K108" s="315">
        <f t="shared" si="6"/>
        <v>0</v>
      </c>
      <c r="L108" s="58"/>
      <c r="M108" s="58"/>
      <c r="N108" s="58"/>
      <c r="O108" s="58"/>
      <c r="P108" s="65"/>
      <c r="Q108" s="65"/>
      <c r="R108" s="65"/>
      <c r="S108" s="72"/>
      <c r="T108" s="27" t="str">
        <f t="shared" si="3"/>
        <v/>
      </c>
      <c r="U108" s="49" t="str">
        <f t="shared" si="4"/>
        <v/>
      </c>
      <c r="V108" s="27"/>
      <c r="W108" s="26"/>
      <c r="X108" s="26"/>
      <c r="Y108" s="27"/>
      <c r="Z108" s="3"/>
      <c r="AA108" s="14"/>
      <c r="AB108" s="3"/>
      <c r="AC108" s="3"/>
      <c r="AD108" s="14"/>
      <c r="AE108" s="26"/>
      <c r="AF108" s="27"/>
      <c r="AG108" s="26"/>
      <c r="AH108" s="26"/>
      <c r="AI108" s="27"/>
      <c r="AJ108" s="26"/>
      <c r="AK108" s="26"/>
      <c r="AL108" s="6"/>
      <c r="AM108" s="6"/>
    </row>
    <row r="109" spans="1:39" ht="21" customHeight="1" x14ac:dyDescent="0.15">
      <c r="A109" s="62">
        <v>103</v>
      </c>
      <c r="B109" s="63"/>
      <c r="C109" s="57"/>
      <c r="D109" s="60"/>
      <c r="E109" s="60"/>
      <c r="F109" s="77"/>
      <c r="G109" s="219"/>
      <c r="H109" s="213"/>
      <c r="I109" s="214"/>
      <c r="J109" s="214"/>
      <c r="K109" s="315">
        <f t="shared" si="6"/>
        <v>0</v>
      </c>
      <c r="L109" s="58"/>
      <c r="M109" s="58"/>
      <c r="N109" s="58"/>
      <c r="O109" s="58"/>
      <c r="P109" s="65"/>
      <c r="Q109" s="65"/>
      <c r="R109" s="65"/>
      <c r="S109" s="72"/>
      <c r="T109" s="27" t="str">
        <f t="shared" si="3"/>
        <v/>
      </c>
      <c r="U109" s="49" t="str">
        <f t="shared" si="4"/>
        <v/>
      </c>
      <c r="V109" s="27"/>
      <c r="W109" s="26"/>
      <c r="X109" s="26"/>
      <c r="Y109" s="27"/>
      <c r="Z109" s="3"/>
      <c r="AA109" s="14"/>
      <c r="AB109" s="3"/>
      <c r="AC109" s="3"/>
      <c r="AD109" s="14"/>
      <c r="AE109" s="26"/>
      <c r="AF109" s="27"/>
      <c r="AG109" s="26"/>
      <c r="AH109" s="26"/>
      <c r="AI109" s="27"/>
      <c r="AJ109" s="26"/>
      <c r="AK109" s="26"/>
      <c r="AL109" s="6"/>
      <c r="AM109" s="6"/>
    </row>
    <row r="110" spans="1:39" ht="21" customHeight="1" x14ac:dyDescent="0.15">
      <c r="A110" s="62">
        <v>104</v>
      </c>
      <c r="B110" s="63"/>
      <c r="C110" s="57"/>
      <c r="D110" s="60"/>
      <c r="E110" s="60"/>
      <c r="F110" s="77"/>
      <c r="G110" s="219"/>
      <c r="H110" s="213"/>
      <c r="I110" s="214"/>
      <c r="J110" s="214"/>
      <c r="K110" s="315">
        <f t="shared" si="6"/>
        <v>0</v>
      </c>
      <c r="L110" s="58"/>
      <c r="M110" s="58"/>
      <c r="N110" s="58"/>
      <c r="O110" s="58"/>
      <c r="P110" s="65"/>
      <c r="Q110" s="65"/>
      <c r="R110" s="65"/>
      <c r="S110" s="72"/>
      <c r="T110" s="27" t="str">
        <f t="shared" si="3"/>
        <v/>
      </c>
      <c r="U110" s="49" t="str">
        <f t="shared" si="4"/>
        <v/>
      </c>
      <c r="V110" s="27"/>
      <c r="W110" s="26"/>
      <c r="X110" s="26"/>
      <c r="Y110" s="27"/>
      <c r="Z110" s="3"/>
      <c r="AA110" s="14"/>
      <c r="AB110" s="3"/>
      <c r="AC110" s="3"/>
      <c r="AD110" s="14"/>
      <c r="AE110" s="26"/>
      <c r="AF110" s="27"/>
      <c r="AG110" s="26"/>
      <c r="AH110" s="26"/>
      <c r="AI110" s="27"/>
      <c r="AJ110" s="26"/>
      <c r="AK110" s="26"/>
      <c r="AL110" s="6"/>
      <c r="AM110" s="6"/>
    </row>
    <row r="111" spans="1:39" ht="21" customHeight="1" x14ac:dyDescent="0.15">
      <c r="A111" s="62">
        <v>105</v>
      </c>
      <c r="B111" s="63"/>
      <c r="C111" s="57"/>
      <c r="D111" s="60"/>
      <c r="E111" s="60"/>
      <c r="F111" s="77"/>
      <c r="G111" s="219"/>
      <c r="H111" s="213"/>
      <c r="I111" s="214"/>
      <c r="J111" s="214"/>
      <c r="K111" s="315">
        <f t="shared" si="6"/>
        <v>0</v>
      </c>
      <c r="L111" s="58"/>
      <c r="M111" s="58"/>
      <c r="N111" s="58"/>
      <c r="O111" s="58"/>
      <c r="P111" s="65"/>
      <c r="Q111" s="65"/>
      <c r="R111" s="65"/>
      <c r="S111" s="72"/>
      <c r="T111" s="27" t="str">
        <f t="shared" si="3"/>
        <v/>
      </c>
      <c r="U111" s="49" t="str">
        <f t="shared" si="4"/>
        <v/>
      </c>
      <c r="V111" s="27"/>
      <c r="W111" s="26"/>
      <c r="X111" s="26"/>
      <c r="Y111" s="27"/>
      <c r="Z111" s="3"/>
      <c r="AA111" s="14"/>
      <c r="AB111" s="3"/>
      <c r="AC111" s="3"/>
      <c r="AD111" s="14"/>
      <c r="AE111" s="26"/>
      <c r="AF111" s="27"/>
      <c r="AG111" s="26"/>
      <c r="AH111" s="26"/>
      <c r="AI111" s="27"/>
      <c r="AJ111" s="26"/>
      <c r="AK111" s="26"/>
      <c r="AL111" s="6"/>
      <c r="AM111" s="6"/>
    </row>
    <row r="112" spans="1:39" ht="21" customHeight="1" x14ac:dyDescent="0.15">
      <c r="A112" s="62">
        <v>106</v>
      </c>
      <c r="B112" s="63"/>
      <c r="C112" s="57"/>
      <c r="D112" s="60"/>
      <c r="E112" s="60"/>
      <c r="F112" s="77"/>
      <c r="G112" s="219"/>
      <c r="H112" s="213"/>
      <c r="I112" s="214"/>
      <c r="J112" s="214"/>
      <c r="K112" s="315">
        <f t="shared" si="6"/>
        <v>0</v>
      </c>
      <c r="L112" s="58"/>
      <c r="M112" s="58"/>
      <c r="N112" s="58"/>
      <c r="O112" s="58"/>
      <c r="P112" s="65"/>
      <c r="Q112" s="65"/>
      <c r="R112" s="65"/>
      <c r="S112" s="72"/>
      <c r="T112" s="27" t="str">
        <f t="shared" si="3"/>
        <v/>
      </c>
      <c r="U112" s="49" t="str">
        <f t="shared" si="4"/>
        <v/>
      </c>
      <c r="V112" s="30"/>
      <c r="W112" s="26"/>
      <c r="X112" s="26"/>
      <c r="Y112" s="27"/>
      <c r="Z112" s="3"/>
      <c r="AA112" s="14"/>
      <c r="AB112" s="3"/>
      <c r="AC112" s="3"/>
      <c r="AD112" s="14"/>
      <c r="AE112" s="26"/>
      <c r="AF112" s="27"/>
      <c r="AG112" s="26"/>
      <c r="AH112" s="26"/>
      <c r="AI112" s="27"/>
      <c r="AJ112" s="26"/>
      <c r="AK112" s="26"/>
      <c r="AL112" s="6"/>
      <c r="AM112" s="6"/>
    </row>
    <row r="113" spans="1:39" ht="21" customHeight="1" x14ac:dyDescent="0.15">
      <c r="A113" s="62">
        <v>107</v>
      </c>
      <c r="B113" s="63"/>
      <c r="C113" s="57"/>
      <c r="D113" s="60"/>
      <c r="E113" s="60"/>
      <c r="F113" s="77"/>
      <c r="G113" s="219"/>
      <c r="H113" s="213"/>
      <c r="I113" s="214"/>
      <c r="J113" s="214"/>
      <c r="K113" s="315">
        <f t="shared" si="6"/>
        <v>0</v>
      </c>
      <c r="L113" s="58"/>
      <c r="M113" s="58"/>
      <c r="N113" s="58"/>
      <c r="O113" s="58"/>
      <c r="P113" s="65"/>
      <c r="Q113" s="65"/>
      <c r="R113" s="65"/>
      <c r="S113" s="72"/>
      <c r="T113" s="27" t="str">
        <f t="shared" si="3"/>
        <v/>
      </c>
      <c r="U113" s="49" t="str">
        <f t="shared" si="4"/>
        <v/>
      </c>
      <c r="V113" s="27"/>
      <c r="W113" s="26"/>
      <c r="X113" s="26"/>
      <c r="Y113" s="27"/>
      <c r="Z113" s="3"/>
      <c r="AA113" s="14"/>
      <c r="AB113" s="3"/>
      <c r="AC113" s="3"/>
      <c r="AD113" s="14"/>
      <c r="AE113" s="26"/>
      <c r="AF113" s="27"/>
      <c r="AG113" s="26"/>
      <c r="AH113" s="26"/>
      <c r="AI113" s="27"/>
      <c r="AJ113" s="26"/>
      <c r="AK113" s="26"/>
      <c r="AL113" s="6"/>
      <c r="AM113" s="6"/>
    </row>
    <row r="114" spans="1:39" ht="21" customHeight="1" x14ac:dyDescent="0.15">
      <c r="A114" s="62">
        <v>108</v>
      </c>
      <c r="B114" s="63"/>
      <c r="C114" s="57"/>
      <c r="D114" s="60"/>
      <c r="E114" s="60"/>
      <c r="F114" s="77"/>
      <c r="G114" s="219"/>
      <c r="H114" s="213"/>
      <c r="I114" s="214"/>
      <c r="J114" s="214"/>
      <c r="K114" s="315">
        <f t="shared" si="6"/>
        <v>0</v>
      </c>
      <c r="L114" s="58"/>
      <c r="M114" s="58"/>
      <c r="N114" s="58"/>
      <c r="O114" s="58"/>
      <c r="P114" s="65"/>
      <c r="Q114" s="65"/>
      <c r="R114" s="65"/>
      <c r="S114" s="72"/>
      <c r="T114" s="27" t="str">
        <f t="shared" si="3"/>
        <v/>
      </c>
      <c r="U114" s="49" t="str">
        <f t="shared" si="4"/>
        <v/>
      </c>
      <c r="V114" s="27"/>
      <c r="W114" s="26"/>
      <c r="X114" s="26"/>
      <c r="Y114" s="27"/>
      <c r="Z114" s="3"/>
      <c r="AA114" s="14"/>
      <c r="AB114" s="3"/>
      <c r="AC114" s="3"/>
      <c r="AD114" s="14"/>
      <c r="AE114" s="26"/>
      <c r="AF114" s="27"/>
      <c r="AG114" s="26"/>
      <c r="AH114" s="26"/>
      <c r="AI114" s="27"/>
      <c r="AJ114" s="26"/>
      <c r="AK114" s="26"/>
      <c r="AL114" s="6"/>
      <c r="AM114" s="6"/>
    </row>
    <row r="115" spans="1:39" ht="21" customHeight="1" x14ac:dyDescent="0.15">
      <c r="A115" s="62">
        <v>109</v>
      </c>
      <c r="B115" s="63"/>
      <c r="C115" s="57"/>
      <c r="D115" s="60"/>
      <c r="E115" s="60"/>
      <c r="F115" s="77"/>
      <c r="G115" s="219"/>
      <c r="H115" s="213"/>
      <c r="I115" s="214"/>
      <c r="J115" s="214"/>
      <c r="K115" s="315">
        <f t="shared" si="6"/>
        <v>0</v>
      </c>
      <c r="L115" s="58"/>
      <c r="M115" s="58"/>
      <c r="N115" s="58"/>
      <c r="O115" s="58"/>
      <c r="P115" s="65"/>
      <c r="Q115" s="65"/>
      <c r="R115" s="65"/>
      <c r="S115" s="72"/>
      <c r="T115" s="27" t="str">
        <f t="shared" si="3"/>
        <v/>
      </c>
      <c r="U115" s="49" t="str">
        <f t="shared" si="4"/>
        <v/>
      </c>
      <c r="V115" s="27"/>
      <c r="W115" s="26"/>
      <c r="X115" s="26"/>
      <c r="Y115" s="27"/>
      <c r="Z115" s="3"/>
      <c r="AA115" s="14"/>
      <c r="AB115" s="3"/>
      <c r="AC115" s="3"/>
      <c r="AD115" s="14"/>
      <c r="AE115" s="26"/>
      <c r="AF115" s="27"/>
      <c r="AG115" s="26"/>
      <c r="AH115" s="26"/>
      <c r="AI115" s="27"/>
      <c r="AJ115" s="26"/>
      <c r="AK115" s="26"/>
      <c r="AL115" s="6"/>
      <c r="AM115" s="6"/>
    </row>
    <row r="116" spans="1:39" ht="21" customHeight="1" x14ac:dyDescent="0.15">
      <c r="A116" s="206">
        <v>110</v>
      </c>
      <c r="B116" s="63"/>
      <c r="C116" s="57"/>
      <c r="D116" s="60"/>
      <c r="E116" s="60"/>
      <c r="F116" s="77"/>
      <c r="G116" s="219"/>
      <c r="H116" s="213"/>
      <c r="I116" s="214"/>
      <c r="J116" s="214"/>
      <c r="K116" s="315">
        <f t="shared" si="6"/>
        <v>0</v>
      </c>
      <c r="L116" s="58"/>
      <c r="M116" s="58"/>
      <c r="N116" s="58"/>
      <c r="O116" s="58"/>
      <c r="P116" s="65"/>
      <c r="Q116" s="65"/>
      <c r="R116" s="65"/>
      <c r="S116" s="72"/>
      <c r="T116" s="27" t="str">
        <f t="shared" si="3"/>
        <v/>
      </c>
      <c r="U116" s="49" t="str">
        <f t="shared" si="4"/>
        <v/>
      </c>
      <c r="V116" s="27"/>
      <c r="W116" s="26"/>
      <c r="X116" s="26"/>
      <c r="Y116" s="27"/>
      <c r="Z116" s="3"/>
      <c r="AA116" s="14"/>
      <c r="AB116" s="3"/>
      <c r="AC116" s="3"/>
      <c r="AD116" s="14"/>
      <c r="AE116" s="26"/>
      <c r="AF116" s="27"/>
      <c r="AG116" s="26"/>
      <c r="AH116" s="26"/>
      <c r="AI116" s="27"/>
      <c r="AJ116" s="26"/>
      <c r="AK116" s="26"/>
      <c r="AL116" s="6"/>
      <c r="AM116" s="6"/>
    </row>
    <row r="117" spans="1:39" ht="21" customHeight="1" x14ac:dyDescent="0.15">
      <c r="A117" s="62">
        <v>111</v>
      </c>
      <c r="B117" s="63"/>
      <c r="C117" s="57"/>
      <c r="D117" s="60"/>
      <c r="E117" s="60"/>
      <c r="F117" s="77"/>
      <c r="G117" s="219"/>
      <c r="H117" s="213"/>
      <c r="I117" s="214"/>
      <c r="J117" s="214"/>
      <c r="K117" s="315">
        <f t="shared" si="6"/>
        <v>0</v>
      </c>
      <c r="L117" s="58"/>
      <c r="M117" s="58"/>
      <c r="N117" s="58"/>
      <c r="O117" s="58"/>
      <c r="P117" s="170"/>
      <c r="Q117" s="170"/>
      <c r="R117" s="170"/>
      <c r="S117" s="73"/>
      <c r="T117" s="27" t="str">
        <f t="shared" si="3"/>
        <v/>
      </c>
      <c r="U117" s="49" t="str">
        <f t="shared" si="4"/>
        <v/>
      </c>
      <c r="V117" s="27"/>
      <c r="W117" s="26"/>
      <c r="X117" s="26"/>
      <c r="Y117" s="27"/>
      <c r="Z117" s="3"/>
      <c r="AA117" s="14"/>
      <c r="AB117" s="3"/>
      <c r="AC117" s="3"/>
      <c r="AD117" s="14"/>
      <c r="AE117" s="26"/>
      <c r="AF117" s="27"/>
      <c r="AG117" s="26"/>
      <c r="AH117" s="26"/>
      <c r="AI117" s="27"/>
      <c r="AJ117" s="26"/>
      <c r="AK117" s="26"/>
      <c r="AL117" s="6"/>
      <c r="AM117" s="6"/>
    </row>
    <row r="118" spans="1:39" ht="21" customHeight="1" x14ac:dyDescent="0.15">
      <c r="A118" s="62">
        <v>112</v>
      </c>
      <c r="B118" s="64"/>
      <c r="C118" s="57"/>
      <c r="D118" s="60"/>
      <c r="E118" s="60"/>
      <c r="F118" s="77"/>
      <c r="G118" s="212"/>
      <c r="H118" s="213"/>
      <c r="I118" s="214"/>
      <c r="J118" s="214"/>
      <c r="K118" s="315">
        <f t="shared" si="6"/>
        <v>0</v>
      </c>
      <c r="L118" s="165"/>
      <c r="M118" s="58"/>
      <c r="N118" s="165"/>
      <c r="O118" s="58"/>
      <c r="P118" s="79"/>
      <c r="Q118" s="79"/>
      <c r="R118" s="79"/>
      <c r="S118" s="73"/>
      <c r="T118" s="27" t="str">
        <f t="shared" si="3"/>
        <v/>
      </c>
      <c r="U118" s="49" t="str">
        <f t="shared" si="4"/>
        <v/>
      </c>
      <c r="V118" s="27"/>
      <c r="W118" s="26"/>
      <c r="X118" s="26"/>
      <c r="Y118" s="27"/>
      <c r="Z118" s="3"/>
      <c r="AA118" s="14"/>
      <c r="AB118" s="3"/>
      <c r="AC118" s="3"/>
      <c r="AD118" s="14"/>
      <c r="AE118" s="26"/>
      <c r="AF118" s="27"/>
      <c r="AG118" s="26"/>
      <c r="AH118" s="26"/>
      <c r="AI118" s="27"/>
      <c r="AJ118" s="26"/>
      <c r="AK118" s="26"/>
      <c r="AL118" s="6"/>
      <c r="AM118" s="6"/>
    </row>
    <row r="119" spans="1:39" ht="21" customHeight="1" x14ac:dyDescent="0.15">
      <c r="A119" s="62">
        <v>113</v>
      </c>
      <c r="B119" s="63"/>
      <c r="C119" s="57"/>
      <c r="D119" s="60"/>
      <c r="E119" s="60"/>
      <c r="F119" s="77"/>
      <c r="G119" s="219"/>
      <c r="H119" s="213"/>
      <c r="I119" s="214"/>
      <c r="J119" s="214"/>
      <c r="K119" s="315">
        <f t="shared" si="6"/>
        <v>0</v>
      </c>
      <c r="L119" s="58"/>
      <c r="M119" s="58"/>
      <c r="N119" s="58"/>
      <c r="O119" s="58"/>
      <c r="P119" s="79"/>
      <c r="Q119" s="79"/>
      <c r="R119" s="79"/>
      <c r="S119" s="73"/>
      <c r="T119" s="27" t="str">
        <f t="shared" si="3"/>
        <v/>
      </c>
      <c r="U119" s="49" t="str">
        <f t="shared" si="4"/>
        <v/>
      </c>
      <c r="V119" s="27"/>
      <c r="W119" s="26"/>
      <c r="X119" s="26"/>
      <c r="Y119" s="27"/>
      <c r="Z119" s="3"/>
      <c r="AA119" s="14"/>
      <c r="AB119" s="3"/>
      <c r="AC119" s="3"/>
      <c r="AD119" s="14"/>
      <c r="AE119" s="26"/>
      <c r="AF119" s="27"/>
      <c r="AG119" s="26"/>
      <c r="AH119" s="26"/>
      <c r="AI119" s="27"/>
      <c r="AJ119" s="26"/>
      <c r="AK119" s="26"/>
      <c r="AL119" s="6"/>
      <c r="AM119" s="6"/>
    </row>
    <row r="120" spans="1:39" ht="21" customHeight="1" x14ac:dyDescent="0.15">
      <c r="A120" s="62">
        <v>114</v>
      </c>
      <c r="B120" s="64"/>
      <c r="C120" s="57"/>
      <c r="D120" s="60"/>
      <c r="E120" s="60"/>
      <c r="F120" s="77"/>
      <c r="G120" s="212"/>
      <c r="H120" s="213"/>
      <c r="I120" s="214"/>
      <c r="J120" s="214"/>
      <c r="K120" s="315">
        <f t="shared" si="6"/>
        <v>0</v>
      </c>
      <c r="L120" s="58"/>
      <c r="M120" s="58"/>
      <c r="N120" s="58"/>
      <c r="O120" s="58"/>
      <c r="P120" s="65"/>
      <c r="Q120" s="65"/>
      <c r="R120" s="65"/>
      <c r="S120" s="72"/>
      <c r="T120" s="27" t="str">
        <f t="shared" si="3"/>
        <v/>
      </c>
      <c r="U120" s="49" t="str">
        <f t="shared" si="4"/>
        <v/>
      </c>
      <c r="V120" s="27"/>
      <c r="W120" s="26"/>
      <c r="X120" s="26"/>
      <c r="Y120" s="27"/>
      <c r="Z120" s="3"/>
      <c r="AA120" s="14"/>
      <c r="AB120" s="3"/>
      <c r="AC120" s="3"/>
      <c r="AD120" s="14"/>
      <c r="AE120" s="26"/>
      <c r="AF120" s="27"/>
      <c r="AG120" s="26"/>
      <c r="AH120" s="26"/>
      <c r="AI120" s="27"/>
      <c r="AJ120" s="26"/>
      <c r="AK120" s="26"/>
      <c r="AL120" s="6"/>
      <c r="AM120" s="6"/>
    </row>
    <row r="121" spans="1:39" ht="21" customHeight="1" x14ac:dyDescent="0.15">
      <c r="A121" s="62">
        <v>115</v>
      </c>
      <c r="B121" s="63"/>
      <c r="C121" s="57"/>
      <c r="D121" s="60"/>
      <c r="E121" s="60"/>
      <c r="F121" s="77"/>
      <c r="G121" s="219"/>
      <c r="H121" s="213"/>
      <c r="I121" s="214"/>
      <c r="J121" s="214"/>
      <c r="K121" s="315">
        <f t="shared" si="6"/>
        <v>0</v>
      </c>
      <c r="L121" s="58"/>
      <c r="M121" s="58"/>
      <c r="N121" s="58"/>
      <c r="O121" s="58"/>
      <c r="P121" s="65"/>
      <c r="Q121" s="65"/>
      <c r="R121" s="65"/>
      <c r="S121" s="72"/>
      <c r="T121" s="27" t="str">
        <f t="shared" si="3"/>
        <v/>
      </c>
      <c r="U121" s="49" t="str">
        <f t="shared" si="4"/>
        <v/>
      </c>
      <c r="V121" s="27"/>
      <c r="W121" s="26"/>
      <c r="X121" s="26"/>
      <c r="Y121" s="27"/>
      <c r="Z121" s="3"/>
      <c r="AA121" s="14"/>
      <c r="AB121" s="3"/>
      <c r="AC121" s="3"/>
      <c r="AD121" s="14"/>
      <c r="AE121" s="26"/>
      <c r="AF121" s="27"/>
      <c r="AG121" s="26"/>
      <c r="AH121" s="26"/>
      <c r="AI121" s="27"/>
      <c r="AJ121" s="26"/>
      <c r="AK121" s="26"/>
      <c r="AL121" s="6"/>
      <c r="AM121" s="6"/>
    </row>
    <row r="122" spans="1:39" ht="21" customHeight="1" x14ac:dyDescent="0.15">
      <c r="A122" s="62">
        <v>116</v>
      </c>
      <c r="B122" s="63"/>
      <c r="C122" s="57"/>
      <c r="D122" s="60"/>
      <c r="E122" s="60"/>
      <c r="F122" s="77"/>
      <c r="G122" s="219"/>
      <c r="H122" s="213"/>
      <c r="I122" s="214"/>
      <c r="J122" s="214"/>
      <c r="K122" s="315">
        <f t="shared" si="6"/>
        <v>0</v>
      </c>
      <c r="L122" s="58"/>
      <c r="M122" s="58"/>
      <c r="N122" s="58"/>
      <c r="O122" s="58"/>
      <c r="P122" s="65"/>
      <c r="Q122" s="65"/>
      <c r="R122" s="65"/>
      <c r="S122" s="72"/>
      <c r="T122" s="27" t="str">
        <f t="shared" si="3"/>
        <v/>
      </c>
      <c r="U122" s="49" t="str">
        <f t="shared" si="4"/>
        <v/>
      </c>
      <c r="V122" s="27"/>
      <c r="W122" s="26"/>
      <c r="X122" s="26"/>
      <c r="Y122" s="27"/>
      <c r="Z122" s="3"/>
      <c r="AA122" s="14"/>
      <c r="AB122" s="3"/>
      <c r="AC122" s="3"/>
      <c r="AD122" s="14"/>
      <c r="AE122" s="26"/>
      <c r="AF122" s="27"/>
      <c r="AG122" s="26"/>
      <c r="AH122" s="26"/>
      <c r="AI122" s="27"/>
      <c r="AJ122" s="26"/>
      <c r="AK122" s="26"/>
      <c r="AL122" s="6"/>
      <c r="AM122" s="6"/>
    </row>
    <row r="123" spans="1:39" ht="21" customHeight="1" x14ac:dyDescent="0.15">
      <c r="A123" s="62">
        <v>117</v>
      </c>
      <c r="B123" s="63"/>
      <c r="C123" s="57"/>
      <c r="D123" s="60"/>
      <c r="E123" s="60"/>
      <c r="F123" s="77"/>
      <c r="G123" s="219"/>
      <c r="H123" s="213"/>
      <c r="I123" s="214"/>
      <c r="J123" s="214"/>
      <c r="K123" s="315">
        <f t="shared" si="6"/>
        <v>0</v>
      </c>
      <c r="L123" s="58"/>
      <c r="M123" s="58"/>
      <c r="N123" s="58"/>
      <c r="O123" s="58"/>
      <c r="P123" s="65"/>
      <c r="Q123" s="59"/>
      <c r="R123" s="65"/>
      <c r="S123" s="72"/>
      <c r="T123" s="27" t="str">
        <f t="shared" si="3"/>
        <v/>
      </c>
      <c r="U123" s="49" t="str">
        <f t="shared" si="4"/>
        <v/>
      </c>
      <c r="V123" s="27"/>
      <c r="W123" s="26"/>
      <c r="X123" s="26"/>
      <c r="Y123" s="27"/>
      <c r="Z123" s="3"/>
      <c r="AA123" s="14"/>
      <c r="AB123" s="3"/>
      <c r="AC123" s="3"/>
      <c r="AD123" s="14"/>
      <c r="AE123" s="26"/>
      <c r="AF123" s="27"/>
      <c r="AG123" s="26"/>
      <c r="AH123" s="26"/>
      <c r="AI123" s="27"/>
      <c r="AJ123" s="26"/>
      <c r="AK123" s="26"/>
      <c r="AL123" s="6"/>
      <c r="AM123" s="6"/>
    </row>
    <row r="124" spans="1:39" ht="21" customHeight="1" x14ac:dyDescent="0.15">
      <c r="A124" s="62">
        <v>118</v>
      </c>
      <c r="B124" s="63"/>
      <c r="C124" s="57"/>
      <c r="D124" s="60"/>
      <c r="E124" s="60"/>
      <c r="F124" s="77"/>
      <c r="G124" s="219"/>
      <c r="H124" s="213"/>
      <c r="I124" s="214"/>
      <c r="J124" s="214"/>
      <c r="K124" s="315">
        <f t="shared" si="6"/>
        <v>0</v>
      </c>
      <c r="L124" s="58"/>
      <c r="M124" s="58"/>
      <c r="N124" s="58"/>
      <c r="O124" s="58"/>
      <c r="P124" s="65"/>
      <c r="Q124" s="65"/>
      <c r="R124" s="65"/>
      <c r="S124" s="72"/>
      <c r="T124" s="27" t="str">
        <f t="shared" si="3"/>
        <v/>
      </c>
      <c r="U124" s="49" t="str">
        <f t="shared" si="4"/>
        <v/>
      </c>
      <c r="V124" s="32"/>
      <c r="W124" s="31"/>
      <c r="X124" s="31"/>
      <c r="Y124" s="32"/>
      <c r="Z124" s="3"/>
      <c r="AA124" s="14"/>
      <c r="AB124" s="4"/>
      <c r="AC124" s="3"/>
      <c r="AD124" s="14"/>
      <c r="AE124" s="31"/>
      <c r="AF124" s="32"/>
      <c r="AG124" s="31"/>
      <c r="AH124" s="31"/>
      <c r="AI124" s="32"/>
      <c r="AJ124" s="26"/>
      <c r="AK124" s="26"/>
      <c r="AL124" s="6"/>
      <c r="AM124" s="6"/>
    </row>
    <row r="125" spans="1:39" ht="21" customHeight="1" x14ac:dyDescent="0.15">
      <c r="A125" s="62">
        <v>119</v>
      </c>
      <c r="B125" s="63"/>
      <c r="C125" s="57"/>
      <c r="D125" s="60"/>
      <c r="E125" s="60"/>
      <c r="F125" s="77"/>
      <c r="G125" s="219"/>
      <c r="H125" s="213"/>
      <c r="I125" s="214"/>
      <c r="J125" s="214"/>
      <c r="K125" s="315">
        <f t="shared" si="6"/>
        <v>0</v>
      </c>
      <c r="L125" s="58"/>
      <c r="M125" s="58"/>
      <c r="N125" s="58"/>
      <c r="O125" s="58"/>
      <c r="P125" s="65"/>
      <c r="Q125" s="65"/>
      <c r="R125" s="65"/>
      <c r="S125" s="72"/>
      <c r="T125" s="27" t="str">
        <f t="shared" si="3"/>
        <v/>
      </c>
      <c r="U125" s="49" t="str">
        <f t="shared" si="4"/>
        <v/>
      </c>
      <c r="V125" s="32"/>
      <c r="W125" s="31"/>
      <c r="X125" s="31"/>
      <c r="Y125" s="32"/>
      <c r="Z125" s="3"/>
      <c r="AA125" s="14"/>
      <c r="AB125" s="4"/>
      <c r="AC125" s="3"/>
      <c r="AD125" s="14"/>
      <c r="AE125" s="31"/>
      <c r="AF125" s="32"/>
      <c r="AG125" s="31"/>
      <c r="AH125" s="31"/>
      <c r="AI125" s="32"/>
      <c r="AJ125" s="26"/>
      <c r="AK125" s="26"/>
      <c r="AL125" s="6"/>
      <c r="AM125" s="6"/>
    </row>
    <row r="126" spans="1:39" ht="21" customHeight="1" x14ac:dyDescent="0.15">
      <c r="A126" s="172">
        <v>120</v>
      </c>
      <c r="B126" s="105"/>
      <c r="C126" s="111"/>
      <c r="D126" s="95"/>
      <c r="E126" s="95"/>
      <c r="F126" s="166"/>
      <c r="G126" s="220"/>
      <c r="H126" s="228"/>
      <c r="I126" s="229"/>
      <c r="J126" s="229"/>
      <c r="K126" s="316">
        <f t="shared" si="6"/>
        <v>0</v>
      </c>
      <c r="L126" s="68"/>
      <c r="M126" s="68"/>
      <c r="N126" s="68"/>
      <c r="O126" s="68"/>
      <c r="P126" s="154"/>
      <c r="Q126" s="154"/>
      <c r="R126" s="154"/>
      <c r="S126" s="155"/>
      <c r="T126" s="27" t="str">
        <f t="shared" si="3"/>
        <v/>
      </c>
      <c r="U126" s="49" t="str">
        <f t="shared" si="4"/>
        <v/>
      </c>
      <c r="V126" s="34"/>
      <c r="W126" s="33"/>
      <c r="X126" s="33"/>
      <c r="Y126" s="34"/>
      <c r="Z126" s="3"/>
      <c r="AA126" s="14"/>
      <c r="AB126" s="5"/>
      <c r="AC126" s="3"/>
      <c r="AD126" s="14"/>
      <c r="AE126" s="33"/>
      <c r="AF126" s="34"/>
      <c r="AG126" s="33"/>
      <c r="AH126" s="33"/>
      <c r="AI126" s="34"/>
      <c r="AJ126" s="26"/>
      <c r="AK126" s="26"/>
      <c r="AL126" s="6"/>
      <c r="AM126" s="6"/>
    </row>
    <row r="127" spans="1:39" ht="21" customHeight="1" x14ac:dyDescent="0.15">
      <c r="A127" s="171">
        <v>121</v>
      </c>
      <c r="B127" s="99"/>
      <c r="C127" s="97"/>
      <c r="D127" s="98"/>
      <c r="E127" s="98"/>
      <c r="F127" s="164"/>
      <c r="G127" s="221"/>
      <c r="H127" s="223"/>
      <c r="I127" s="224"/>
      <c r="J127" s="224"/>
      <c r="K127" s="314">
        <f t="shared" si="6"/>
        <v>0</v>
      </c>
      <c r="L127" s="69"/>
      <c r="M127" s="69"/>
      <c r="N127" s="69"/>
      <c r="O127" s="69"/>
      <c r="P127" s="152"/>
      <c r="Q127" s="152"/>
      <c r="R127" s="152"/>
      <c r="S127" s="153"/>
      <c r="T127" s="27" t="str">
        <f t="shared" si="3"/>
        <v/>
      </c>
      <c r="U127" s="49" t="str">
        <f t="shared" si="4"/>
        <v/>
      </c>
      <c r="V127" s="27"/>
      <c r="W127" s="26"/>
      <c r="X127" s="26"/>
      <c r="Y127" s="27"/>
      <c r="Z127" s="3"/>
      <c r="AA127" s="14"/>
      <c r="AB127" s="3"/>
      <c r="AC127" s="3"/>
      <c r="AD127" s="14"/>
      <c r="AE127" s="26"/>
      <c r="AF127" s="27"/>
      <c r="AG127" s="26"/>
      <c r="AH127" s="26"/>
      <c r="AI127" s="27"/>
      <c r="AJ127" s="26"/>
      <c r="AK127" s="26"/>
      <c r="AL127" s="6"/>
      <c r="AM127" s="6"/>
    </row>
    <row r="128" spans="1:39" ht="21" customHeight="1" x14ac:dyDescent="0.15">
      <c r="A128" s="62">
        <v>122</v>
      </c>
      <c r="B128" s="64"/>
      <c r="C128" s="57"/>
      <c r="D128" s="60"/>
      <c r="E128" s="60"/>
      <c r="F128" s="77"/>
      <c r="G128" s="212"/>
      <c r="H128" s="213"/>
      <c r="I128" s="214"/>
      <c r="J128" s="214"/>
      <c r="K128" s="315">
        <f t="shared" si="6"/>
        <v>0</v>
      </c>
      <c r="L128" s="58"/>
      <c r="M128" s="58"/>
      <c r="N128" s="58"/>
      <c r="O128" s="58"/>
      <c r="P128" s="65"/>
      <c r="Q128" s="65"/>
      <c r="R128" s="65"/>
      <c r="S128" s="72"/>
      <c r="T128" s="27" t="str">
        <f t="shared" si="3"/>
        <v/>
      </c>
      <c r="U128" s="49" t="str">
        <f t="shared" si="4"/>
        <v/>
      </c>
      <c r="V128" s="27"/>
      <c r="W128" s="26"/>
      <c r="X128" s="26"/>
      <c r="Y128" s="27"/>
      <c r="Z128" s="3"/>
      <c r="AA128" s="14"/>
      <c r="AB128" s="3"/>
      <c r="AC128" s="3"/>
      <c r="AD128" s="14"/>
      <c r="AE128" s="26"/>
      <c r="AF128" s="27"/>
      <c r="AG128" s="26"/>
      <c r="AH128" s="26"/>
      <c r="AI128" s="27"/>
      <c r="AJ128" s="26"/>
      <c r="AK128" s="26"/>
      <c r="AL128" s="6"/>
      <c r="AM128" s="6"/>
    </row>
    <row r="129" spans="1:39" ht="21" customHeight="1" x14ac:dyDescent="0.15">
      <c r="A129" s="62">
        <v>123</v>
      </c>
      <c r="B129" s="64"/>
      <c r="C129" s="57"/>
      <c r="D129" s="60"/>
      <c r="E129" s="60"/>
      <c r="F129" s="77"/>
      <c r="G129" s="212"/>
      <c r="H129" s="213"/>
      <c r="I129" s="214"/>
      <c r="J129" s="214"/>
      <c r="K129" s="315">
        <f t="shared" si="6"/>
        <v>0</v>
      </c>
      <c r="L129" s="58"/>
      <c r="M129" s="58"/>
      <c r="N129" s="58"/>
      <c r="O129" s="58"/>
      <c r="P129" s="65"/>
      <c r="Q129" s="65"/>
      <c r="R129" s="65"/>
      <c r="S129" s="72"/>
      <c r="T129" s="27" t="str">
        <f t="shared" si="3"/>
        <v/>
      </c>
      <c r="U129" s="49" t="str">
        <f t="shared" si="4"/>
        <v/>
      </c>
      <c r="V129" s="27"/>
      <c r="W129" s="26"/>
      <c r="X129" s="26"/>
      <c r="Y129" s="27"/>
      <c r="Z129" s="3"/>
      <c r="AA129" s="14"/>
      <c r="AB129" s="3"/>
      <c r="AC129" s="3"/>
      <c r="AD129" s="14"/>
      <c r="AE129" s="26"/>
      <c r="AF129" s="27"/>
      <c r="AG129" s="26"/>
      <c r="AH129" s="26"/>
      <c r="AI129" s="27"/>
      <c r="AJ129" s="26"/>
      <c r="AK129" s="26"/>
      <c r="AL129" s="6"/>
      <c r="AM129" s="6"/>
    </row>
    <row r="130" spans="1:39" ht="21" customHeight="1" x14ac:dyDescent="0.15">
      <c r="A130" s="62">
        <v>124</v>
      </c>
      <c r="B130" s="64"/>
      <c r="C130" s="57"/>
      <c r="D130" s="60"/>
      <c r="E130" s="60"/>
      <c r="F130" s="77"/>
      <c r="G130" s="212"/>
      <c r="H130" s="213"/>
      <c r="I130" s="214"/>
      <c r="J130" s="214"/>
      <c r="K130" s="315">
        <f t="shared" si="6"/>
        <v>0</v>
      </c>
      <c r="L130" s="58"/>
      <c r="M130" s="58"/>
      <c r="N130" s="58"/>
      <c r="O130" s="58"/>
      <c r="P130" s="65"/>
      <c r="Q130" s="65"/>
      <c r="R130" s="65"/>
      <c r="S130" s="72"/>
      <c r="T130" s="27" t="str">
        <f t="shared" si="3"/>
        <v/>
      </c>
      <c r="U130" s="49" t="str">
        <f t="shared" si="4"/>
        <v/>
      </c>
      <c r="V130" s="27"/>
      <c r="W130" s="26"/>
      <c r="X130" s="26"/>
      <c r="Y130" s="27"/>
      <c r="Z130" s="3"/>
      <c r="AA130" s="14"/>
      <c r="AB130" s="3"/>
      <c r="AC130" s="3"/>
      <c r="AD130" s="14"/>
      <c r="AE130" s="26"/>
      <c r="AF130" s="27"/>
      <c r="AG130" s="26"/>
      <c r="AH130" s="26"/>
      <c r="AI130" s="27"/>
      <c r="AJ130" s="26"/>
      <c r="AK130" s="26"/>
      <c r="AL130" s="6"/>
      <c r="AM130" s="6"/>
    </row>
    <row r="131" spans="1:39" ht="21" customHeight="1" x14ac:dyDescent="0.15">
      <c r="A131" s="62">
        <v>125</v>
      </c>
      <c r="B131" s="67"/>
      <c r="C131" s="63"/>
      <c r="D131" s="86"/>
      <c r="E131" s="86"/>
      <c r="F131" s="77"/>
      <c r="G131" s="216"/>
      <c r="H131" s="219"/>
      <c r="I131" s="225"/>
      <c r="J131" s="225"/>
      <c r="K131" s="315">
        <f t="shared" si="6"/>
        <v>0</v>
      </c>
      <c r="L131" s="65"/>
      <c r="M131" s="65"/>
      <c r="N131" s="65"/>
      <c r="O131" s="65"/>
      <c r="P131" s="65"/>
      <c r="Q131" s="65"/>
      <c r="R131" s="65"/>
      <c r="S131" s="72"/>
      <c r="T131" s="27" t="str">
        <f t="shared" si="3"/>
        <v/>
      </c>
      <c r="U131" s="49" t="str">
        <f t="shared" si="4"/>
        <v/>
      </c>
      <c r="V131" s="27"/>
      <c r="W131" s="26"/>
      <c r="X131" s="26"/>
      <c r="Y131" s="27"/>
      <c r="Z131" s="3"/>
      <c r="AA131" s="14"/>
      <c r="AB131" s="3"/>
      <c r="AC131" s="3"/>
      <c r="AD131" s="14"/>
      <c r="AE131" s="26"/>
      <c r="AF131" s="27"/>
      <c r="AG131" s="26"/>
      <c r="AH131" s="26"/>
      <c r="AI131" s="27"/>
      <c r="AJ131" s="26"/>
      <c r="AK131" s="26"/>
      <c r="AL131" s="6"/>
      <c r="AM131" s="6"/>
    </row>
    <row r="132" spans="1:39" ht="21" customHeight="1" x14ac:dyDescent="0.15">
      <c r="A132" s="62">
        <v>126</v>
      </c>
      <c r="B132" s="67"/>
      <c r="C132" s="63"/>
      <c r="D132" s="86"/>
      <c r="E132" s="86"/>
      <c r="F132" s="77"/>
      <c r="G132" s="216"/>
      <c r="H132" s="219"/>
      <c r="I132" s="225"/>
      <c r="J132" s="225"/>
      <c r="K132" s="315">
        <f t="shared" si="6"/>
        <v>0</v>
      </c>
      <c r="L132" s="65"/>
      <c r="M132" s="65"/>
      <c r="N132" s="65"/>
      <c r="O132" s="65"/>
      <c r="P132" s="65"/>
      <c r="Q132" s="65"/>
      <c r="R132" s="65"/>
      <c r="S132" s="72"/>
      <c r="T132" s="27" t="str">
        <f t="shared" si="3"/>
        <v/>
      </c>
      <c r="U132" s="49" t="str">
        <f t="shared" si="4"/>
        <v/>
      </c>
      <c r="V132" s="30"/>
      <c r="W132" s="26"/>
      <c r="X132" s="26"/>
      <c r="Y132" s="27"/>
      <c r="Z132" s="3"/>
      <c r="AA132" s="14"/>
      <c r="AB132" s="3"/>
      <c r="AC132" s="3"/>
      <c r="AD132" s="14"/>
      <c r="AE132" s="26"/>
      <c r="AF132" s="27"/>
      <c r="AG132" s="26"/>
      <c r="AH132" s="26"/>
      <c r="AI132" s="27"/>
      <c r="AJ132" s="26"/>
      <c r="AK132" s="26"/>
      <c r="AL132" s="6"/>
      <c r="AM132" s="6"/>
    </row>
    <row r="133" spans="1:39" ht="21" customHeight="1" x14ac:dyDescent="0.15">
      <c r="A133" s="205">
        <v>127</v>
      </c>
      <c r="B133" s="80"/>
      <c r="C133" s="81"/>
      <c r="D133" s="89"/>
      <c r="E133" s="60"/>
      <c r="F133" s="81"/>
      <c r="G133" s="263"/>
      <c r="H133" s="264"/>
      <c r="I133" s="230"/>
      <c r="J133" s="214"/>
      <c r="K133" s="315">
        <f t="shared" si="6"/>
        <v>0</v>
      </c>
      <c r="L133" s="189"/>
      <c r="M133" s="189"/>
      <c r="N133" s="189"/>
      <c r="O133" s="189"/>
      <c r="P133" s="189"/>
      <c r="Q133" s="189"/>
      <c r="R133" s="189"/>
      <c r="S133" s="180"/>
      <c r="T133" s="27" t="str">
        <f t="shared" si="3"/>
        <v/>
      </c>
      <c r="U133" s="49" t="str">
        <f t="shared" si="4"/>
        <v/>
      </c>
      <c r="V133" s="27"/>
      <c r="W133" s="26"/>
      <c r="X133" s="26"/>
      <c r="Y133" s="27"/>
      <c r="Z133" s="3"/>
      <c r="AA133" s="14"/>
      <c r="AB133" s="3"/>
      <c r="AC133" s="3"/>
      <c r="AD133" s="14"/>
      <c r="AE133" s="26"/>
      <c r="AF133" s="27"/>
      <c r="AG133" s="26"/>
      <c r="AH133" s="26"/>
      <c r="AI133" s="27"/>
      <c r="AJ133" s="26"/>
      <c r="AK133" s="26"/>
      <c r="AL133" s="6"/>
      <c r="AM133" s="6"/>
    </row>
    <row r="134" spans="1:39" ht="21" customHeight="1" x14ac:dyDescent="0.15">
      <c r="A134" s="173">
        <v>128</v>
      </c>
      <c r="B134" s="67"/>
      <c r="C134" s="63"/>
      <c r="D134" s="86"/>
      <c r="E134" s="86"/>
      <c r="F134" s="77"/>
      <c r="G134" s="216"/>
      <c r="H134" s="219"/>
      <c r="I134" s="225"/>
      <c r="J134" s="225"/>
      <c r="K134" s="315">
        <f t="shared" si="6"/>
        <v>0</v>
      </c>
      <c r="L134" s="65"/>
      <c r="M134" s="65"/>
      <c r="N134" s="65"/>
      <c r="O134" s="65"/>
      <c r="P134" s="65"/>
      <c r="Q134" s="65"/>
      <c r="R134" s="65"/>
      <c r="S134" s="72"/>
      <c r="T134" s="27" t="str">
        <f t="shared" si="3"/>
        <v/>
      </c>
      <c r="U134" s="49" t="str">
        <f t="shared" si="4"/>
        <v/>
      </c>
      <c r="V134" s="27"/>
      <c r="W134" s="26"/>
      <c r="X134" s="26"/>
      <c r="Y134" s="27"/>
      <c r="Z134" s="3"/>
      <c r="AA134" s="14"/>
      <c r="AB134" s="3"/>
      <c r="AC134" s="3"/>
      <c r="AD134" s="14"/>
      <c r="AE134" s="26"/>
      <c r="AF134" s="27"/>
      <c r="AG134" s="26"/>
      <c r="AH134" s="26"/>
      <c r="AI134" s="27"/>
      <c r="AJ134" s="26"/>
      <c r="AK134" s="26"/>
      <c r="AL134" s="6"/>
      <c r="AM134" s="6"/>
    </row>
    <row r="135" spans="1:39" ht="21" customHeight="1" x14ac:dyDescent="0.15">
      <c r="A135" s="173">
        <v>129</v>
      </c>
      <c r="B135" s="67"/>
      <c r="C135" s="63"/>
      <c r="D135" s="86"/>
      <c r="E135" s="86"/>
      <c r="F135" s="77"/>
      <c r="G135" s="216"/>
      <c r="H135" s="219"/>
      <c r="I135" s="225"/>
      <c r="J135" s="225"/>
      <c r="K135" s="315">
        <f t="shared" ref="K135:K198" si="7">J135-E135</f>
        <v>0</v>
      </c>
      <c r="L135" s="65"/>
      <c r="M135" s="65"/>
      <c r="N135" s="65"/>
      <c r="O135" s="65"/>
      <c r="P135" s="65"/>
      <c r="Q135" s="65"/>
      <c r="R135" s="65"/>
      <c r="S135" s="72"/>
      <c r="T135" s="27" t="str">
        <f t="shared" ref="T135:T198" si="8">CONCATENATE(L135,C135)</f>
        <v/>
      </c>
      <c r="U135" s="49" t="str">
        <f t="shared" ref="U135:U198" si="9">CONCATENATE(N135,H135)</f>
        <v/>
      </c>
      <c r="V135" s="27"/>
      <c r="W135" s="26"/>
      <c r="X135" s="26"/>
      <c r="Y135" s="27"/>
      <c r="Z135" s="3"/>
      <c r="AA135" s="14"/>
      <c r="AB135" s="3"/>
      <c r="AC135" s="3"/>
      <c r="AD135" s="14"/>
      <c r="AE135" s="26"/>
      <c r="AF135" s="27"/>
      <c r="AG135" s="26"/>
      <c r="AH135" s="26"/>
      <c r="AI135" s="27"/>
      <c r="AJ135" s="26"/>
      <c r="AK135" s="26"/>
      <c r="AL135" s="6"/>
      <c r="AM135" s="6"/>
    </row>
    <row r="136" spans="1:39" ht="21" customHeight="1" x14ac:dyDescent="0.15">
      <c r="A136" s="205">
        <v>130</v>
      </c>
      <c r="B136" s="80"/>
      <c r="C136" s="81"/>
      <c r="D136" s="89"/>
      <c r="E136" s="60"/>
      <c r="F136" s="81"/>
      <c r="G136" s="263"/>
      <c r="H136" s="264"/>
      <c r="I136" s="230"/>
      <c r="J136" s="214"/>
      <c r="K136" s="315">
        <f t="shared" si="7"/>
        <v>0</v>
      </c>
      <c r="L136" s="189"/>
      <c r="M136" s="189"/>
      <c r="N136" s="189"/>
      <c r="O136" s="189"/>
      <c r="P136" s="189"/>
      <c r="Q136" s="189"/>
      <c r="R136" s="189"/>
      <c r="S136" s="180"/>
      <c r="T136" s="27" t="str">
        <f t="shared" si="8"/>
        <v/>
      </c>
      <c r="U136" s="49" t="str">
        <f t="shared" si="9"/>
        <v/>
      </c>
      <c r="V136" s="27"/>
      <c r="W136" s="26"/>
      <c r="X136" s="26"/>
      <c r="Y136" s="27"/>
      <c r="Z136" s="3"/>
      <c r="AA136" s="14"/>
      <c r="AB136" s="3"/>
      <c r="AC136" s="3"/>
      <c r="AD136" s="14"/>
      <c r="AE136" s="26"/>
      <c r="AF136" s="27"/>
      <c r="AG136" s="26"/>
      <c r="AH136" s="26"/>
      <c r="AI136" s="27"/>
      <c r="AJ136" s="26"/>
      <c r="AK136" s="26"/>
      <c r="AL136" s="6"/>
      <c r="AM136" s="6"/>
    </row>
    <row r="137" spans="1:39" ht="21" customHeight="1" x14ac:dyDescent="0.15">
      <c r="A137" s="62">
        <v>131</v>
      </c>
      <c r="B137" s="78"/>
      <c r="C137" s="78"/>
      <c r="D137" s="86"/>
      <c r="E137" s="86"/>
      <c r="F137" s="77"/>
      <c r="G137" s="215"/>
      <c r="H137" s="215"/>
      <c r="I137" s="225"/>
      <c r="J137" s="225"/>
      <c r="K137" s="315">
        <f t="shared" si="7"/>
        <v>0</v>
      </c>
      <c r="L137" s="290"/>
      <c r="M137" s="169"/>
      <c r="N137" s="290"/>
      <c r="O137" s="169"/>
      <c r="P137" s="79"/>
      <c r="Q137" s="79"/>
      <c r="R137" s="79"/>
      <c r="S137" s="73"/>
      <c r="T137" s="27" t="str">
        <f t="shared" si="8"/>
        <v/>
      </c>
      <c r="U137" s="49" t="str">
        <f t="shared" si="9"/>
        <v/>
      </c>
      <c r="V137" s="27"/>
      <c r="W137" s="26"/>
      <c r="X137" s="26"/>
      <c r="Y137" s="27"/>
      <c r="Z137" s="3"/>
      <c r="AA137" s="14"/>
      <c r="AB137" s="3"/>
      <c r="AC137" s="3"/>
      <c r="AD137" s="14"/>
      <c r="AE137" s="26"/>
      <c r="AF137" s="27"/>
      <c r="AG137" s="26"/>
      <c r="AH137" s="26"/>
      <c r="AI137" s="27"/>
      <c r="AJ137" s="26"/>
      <c r="AK137" s="26"/>
      <c r="AL137" s="6"/>
      <c r="AM137" s="6"/>
    </row>
    <row r="138" spans="1:39" ht="21" customHeight="1" x14ac:dyDescent="0.15">
      <c r="A138" s="62">
        <v>132</v>
      </c>
      <c r="B138" s="78"/>
      <c r="C138" s="78"/>
      <c r="D138" s="86"/>
      <c r="E138" s="86"/>
      <c r="F138" s="77"/>
      <c r="G138" s="215"/>
      <c r="H138" s="215"/>
      <c r="I138" s="225"/>
      <c r="J138" s="225"/>
      <c r="K138" s="315">
        <f t="shared" si="7"/>
        <v>0</v>
      </c>
      <c r="L138" s="290"/>
      <c r="M138" s="169"/>
      <c r="N138" s="290"/>
      <c r="O138" s="169"/>
      <c r="P138" s="79"/>
      <c r="Q138" s="79"/>
      <c r="R138" s="79"/>
      <c r="S138" s="73"/>
      <c r="T138" s="27" t="str">
        <f t="shared" si="8"/>
        <v/>
      </c>
      <c r="U138" s="49" t="str">
        <f t="shared" si="9"/>
        <v/>
      </c>
      <c r="V138" s="27"/>
      <c r="W138" s="26"/>
      <c r="X138" s="26"/>
      <c r="Y138" s="27"/>
      <c r="Z138" s="3"/>
      <c r="AA138" s="14"/>
      <c r="AB138" s="3"/>
      <c r="AC138" s="3"/>
      <c r="AD138" s="14"/>
      <c r="AE138" s="26"/>
      <c r="AF138" s="27"/>
      <c r="AG138" s="26"/>
      <c r="AH138" s="26"/>
      <c r="AI138" s="27"/>
      <c r="AJ138" s="26"/>
      <c r="AK138" s="26"/>
      <c r="AL138" s="6"/>
      <c r="AM138" s="6"/>
    </row>
    <row r="139" spans="1:39" ht="21" customHeight="1" x14ac:dyDescent="0.15">
      <c r="A139" s="173">
        <v>133</v>
      </c>
      <c r="B139" s="67"/>
      <c r="C139" s="63"/>
      <c r="D139" s="86"/>
      <c r="E139" s="86"/>
      <c r="F139" s="77"/>
      <c r="G139" s="216"/>
      <c r="H139" s="219"/>
      <c r="I139" s="225"/>
      <c r="J139" s="225"/>
      <c r="K139" s="315">
        <f t="shared" si="7"/>
        <v>0</v>
      </c>
      <c r="L139" s="65"/>
      <c r="M139" s="65"/>
      <c r="N139" s="65"/>
      <c r="O139" s="65"/>
      <c r="P139" s="65"/>
      <c r="Q139" s="65"/>
      <c r="R139" s="65"/>
      <c r="S139" s="72"/>
      <c r="T139" s="27" t="str">
        <f t="shared" si="8"/>
        <v/>
      </c>
      <c r="U139" s="49" t="str">
        <f t="shared" si="9"/>
        <v/>
      </c>
      <c r="V139" s="27"/>
      <c r="W139" s="26"/>
      <c r="X139" s="26"/>
      <c r="Y139" s="27"/>
      <c r="Z139" s="3"/>
      <c r="AA139" s="14"/>
      <c r="AB139" s="3"/>
      <c r="AC139" s="3"/>
      <c r="AD139" s="14"/>
      <c r="AE139" s="26"/>
      <c r="AF139" s="27"/>
      <c r="AG139" s="26"/>
      <c r="AH139" s="26"/>
      <c r="AI139" s="27"/>
      <c r="AJ139" s="26"/>
      <c r="AK139" s="26"/>
      <c r="AL139" s="6"/>
      <c r="AM139" s="6"/>
    </row>
    <row r="140" spans="1:39" ht="21" customHeight="1" x14ac:dyDescent="0.15">
      <c r="A140" s="173">
        <v>134</v>
      </c>
      <c r="B140" s="67"/>
      <c r="C140" s="63"/>
      <c r="D140" s="86"/>
      <c r="E140" s="86"/>
      <c r="F140" s="77"/>
      <c r="G140" s="216"/>
      <c r="H140" s="219"/>
      <c r="I140" s="225"/>
      <c r="J140" s="225"/>
      <c r="K140" s="315">
        <f t="shared" si="7"/>
        <v>0</v>
      </c>
      <c r="L140" s="65"/>
      <c r="M140" s="65"/>
      <c r="N140" s="65"/>
      <c r="O140" s="65"/>
      <c r="P140" s="65"/>
      <c r="Q140" s="65"/>
      <c r="R140" s="65"/>
      <c r="S140" s="72"/>
      <c r="T140" s="27" t="str">
        <f t="shared" si="8"/>
        <v/>
      </c>
      <c r="U140" s="49" t="str">
        <f t="shared" si="9"/>
        <v/>
      </c>
      <c r="V140" s="27"/>
      <c r="W140" s="26"/>
      <c r="X140" s="26"/>
      <c r="Y140" s="27"/>
      <c r="Z140" s="3"/>
      <c r="AA140" s="14"/>
      <c r="AB140" s="3"/>
      <c r="AC140" s="3"/>
      <c r="AD140" s="14"/>
      <c r="AE140" s="26"/>
      <c r="AF140" s="27"/>
      <c r="AG140" s="26"/>
      <c r="AH140" s="26"/>
      <c r="AI140" s="27"/>
      <c r="AJ140" s="26"/>
      <c r="AK140" s="26"/>
      <c r="AL140" s="6"/>
      <c r="AM140" s="6"/>
    </row>
    <row r="141" spans="1:39" ht="21" customHeight="1" x14ac:dyDescent="0.15">
      <c r="A141" s="173">
        <v>135</v>
      </c>
      <c r="B141" s="67"/>
      <c r="C141" s="63"/>
      <c r="D141" s="86"/>
      <c r="E141" s="86"/>
      <c r="F141" s="77"/>
      <c r="G141" s="216"/>
      <c r="H141" s="219"/>
      <c r="I141" s="225"/>
      <c r="J141" s="225"/>
      <c r="K141" s="315">
        <f t="shared" si="7"/>
        <v>0</v>
      </c>
      <c r="L141" s="65"/>
      <c r="M141" s="65"/>
      <c r="N141" s="65"/>
      <c r="O141" s="65"/>
      <c r="P141" s="65"/>
      <c r="Q141" s="65"/>
      <c r="R141" s="65"/>
      <c r="S141" s="72"/>
      <c r="T141" s="27" t="str">
        <f t="shared" si="8"/>
        <v/>
      </c>
      <c r="U141" s="49" t="str">
        <f t="shared" si="9"/>
        <v/>
      </c>
      <c r="V141" s="27"/>
      <c r="W141" s="26"/>
      <c r="X141" s="26"/>
      <c r="Y141" s="27"/>
      <c r="Z141" s="3"/>
      <c r="AA141" s="14"/>
      <c r="AB141" s="3"/>
      <c r="AC141" s="3"/>
      <c r="AD141" s="14"/>
      <c r="AE141" s="26"/>
      <c r="AF141" s="27"/>
      <c r="AG141" s="26"/>
      <c r="AH141" s="26"/>
      <c r="AI141" s="27"/>
      <c r="AJ141" s="26"/>
      <c r="AK141" s="26"/>
      <c r="AL141" s="6"/>
      <c r="AM141" s="6"/>
    </row>
    <row r="142" spans="1:39" ht="21" customHeight="1" x14ac:dyDescent="0.15">
      <c r="A142" s="173">
        <v>136</v>
      </c>
      <c r="B142" s="67"/>
      <c r="C142" s="63"/>
      <c r="D142" s="86"/>
      <c r="E142" s="86"/>
      <c r="F142" s="77"/>
      <c r="G142" s="216"/>
      <c r="H142" s="219"/>
      <c r="I142" s="225"/>
      <c r="J142" s="225"/>
      <c r="K142" s="315">
        <f t="shared" si="7"/>
        <v>0</v>
      </c>
      <c r="L142" s="65"/>
      <c r="M142" s="65"/>
      <c r="N142" s="65"/>
      <c r="O142" s="65"/>
      <c r="P142" s="65"/>
      <c r="Q142" s="65"/>
      <c r="R142" s="65"/>
      <c r="S142" s="72"/>
      <c r="T142" s="27" t="str">
        <f t="shared" si="8"/>
        <v/>
      </c>
      <c r="U142" s="49" t="str">
        <f t="shared" si="9"/>
        <v/>
      </c>
      <c r="V142" s="27"/>
      <c r="W142" s="26"/>
      <c r="X142" s="26"/>
      <c r="Y142" s="27"/>
      <c r="Z142" s="3"/>
      <c r="AA142" s="14"/>
      <c r="AB142" s="3"/>
      <c r="AC142" s="3"/>
      <c r="AD142" s="14"/>
      <c r="AE142" s="26"/>
      <c r="AF142" s="27"/>
      <c r="AG142" s="26"/>
      <c r="AH142" s="26"/>
      <c r="AI142" s="27"/>
      <c r="AJ142" s="26"/>
      <c r="AK142" s="26"/>
      <c r="AL142" s="6"/>
      <c r="AM142" s="6"/>
    </row>
    <row r="143" spans="1:39" ht="21" customHeight="1" x14ac:dyDescent="0.15">
      <c r="A143" s="173">
        <v>137</v>
      </c>
      <c r="B143" s="67"/>
      <c r="C143" s="63"/>
      <c r="D143" s="86"/>
      <c r="E143" s="86"/>
      <c r="F143" s="77"/>
      <c r="G143" s="216"/>
      <c r="H143" s="219"/>
      <c r="I143" s="225"/>
      <c r="J143" s="225"/>
      <c r="K143" s="315">
        <f t="shared" si="7"/>
        <v>0</v>
      </c>
      <c r="L143" s="65"/>
      <c r="M143" s="65"/>
      <c r="N143" s="65"/>
      <c r="O143" s="65"/>
      <c r="P143" s="65"/>
      <c r="Q143" s="65"/>
      <c r="R143" s="65"/>
      <c r="S143" s="72"/>
      <c r="T143" s="27" t="str">
        <f t="shared" si="8"/>
        <v/>
      </c>
      <c r="U143" s="49" t="str">
        <f t="shared" si="9"/>
        <v/>
      </c>
      <c r="V143" s="27"/>
      <c r="W143" s="26"/>
      <c r="X143" s="26"/>
      <c r="Y143" s="27"/>
      <c r="Z143" s="3"/>
      <c r="AA143" s="14"/>
      <c r="AB143" s="3"/>
      <c r="AC143" s="3"/>
      <c r="AD143" s="14"/>
      <c r="AE143" s="26"/>
      <c r="AF143" s="27"/>
      <c r="AG143" s="26"/>
      <c r="AH143" s="26"/>
      <c r="AI143" s="27"/>
      <c r="AJ143" s="26"/>
      <c r="AK143" s="26"/>
      <c r="AL143" s="6"/>
      <c r="AM143" s="6"/>
    </row>
    <row r="144" spans="1:39" ht="21" customHeight="1" x14ac:dyDescent="0.15">
      <c r="A144" s="173">
        <v>138</v>
      </c>
      <c r="B144" s="67"/>
      <c r="C144" s="63"/>
      <c r="D144" s="86"/>
      <c r="E144" s="86"/>
      <c r="F144" s="77"/>
      <c r="G144" s="216"/>
      <c r="H144" s="219"/>
      <c r="I144" s="225"/>
      <c r="J144" s="225"/>
      <c r="K144" s="315">
        <f t="shared" si="7"/>
        <v>0</v>
      </c>
      <c r="L144" s="65"/>
      <c r="M144" s="65"/>
      <c r="N144" s="65"/>
      <c r="O144" s="65"/>
      <c r="P144" s="65"/>
      <c r="Q144" s="65"/>
      <c r="R144" s="65"/>
      <c r="S144" s="72"/>
      <c r="T144" s="27" t="str">
        <f t="shared" si="8"/>
        <v/>
      </c>
      <c r="U144" s="49" t="str">
        <f t="shared" si="9"/>
        <v/>
      </c>
      <c r="V144" s="32"/>
      <c r="W144" s="31"/>
      <c r="X144" s="31"/>
      <c r="Y144" s="32"/>
      <c r="Z144" s="3"/>
      <c r="AA144" s="14"/>
      <c r="AB144" s="4"/>
      <c r="AC144" s="3"/>
      <c r="AD144" s="14"/>
      <c r="AE144" s="31"/>
      <c r="AF144" s="32"/>
      <c r="AG144" s="31"/>
      <c r="AH144" s="31"/>
      <c r="AI144" s="32"/>
      <c r="AJ144" s="26"/>
      <c r="AK144" s="26"/>
      <c r="AL144" s="6"/>
      <c r="AM144" s="6"/>
    </row>
    <row r="145" spans="1:39" ht="21" customHeight="1" x14ac:dyDescent="0.15">
      <c r="A145" s="173">
        <v>139</v>
      </c>
      <c r="B145" s="67"/>
      <c r="C145" s="63"/>
      <c r="D145" s="86"/>
      <c r="E145" s="86"/>
      <c r="F145" s="77"/>
      <c r="G145" s="216"/>
      <c r="H145" s="219"/>
      <c r="I145" s="225"/>
      <c r="J145" s="225"/>
      <c r="K145" s="315">
        <f t="shared" si="7"/>
        <v>0</v>
      </c>
      <c r="L145" s="65"/>
      <c r="M145" s="65"/>
      <c r="N145" s="65"/>
      <c r="O145" s="65"/>
      <c r="P145" s="65"/>
      <c r="Q145" s="65"/>
      <c r="R145" s="65"/>
      <c r="S145" s="72"/>
      <c r="T145" s="27" t="str">
        <f t="shared" si="8"/>
        <v/>
      </c>
      <c r="U145" s="49" t="str">
        <f t="shared" si="9"/>
        <v/>
      </c>
      <c r="V145" s="32"/>
      <c r="W145" s="31"/>
      <c r="X145" s="31"/>
      <c r="Y145" s="32"/>
      <c r="Z145" s="3"/>
      <c r="AA145" s="14"/>
      <c r="AB145" s="4"/>
      <c r="AC145" s="3"/>
      <c r="AD145" s="14"/>
      <c r="AE145" s="31"/>
      <c r="AF145" s="32"/>
      <c r="AG145" s="31"/>
      <c r="AH145" s="31"/>
      <c r="AI145" s="32"/>
      <c r="AJ145" s="26"/>
      <c r="AK145" s="26"/>
      <c r="AL145" s="6"/>
      <c r="AM145" s="6"/>
    </row>
    <row r="146" spans="1:39" ht="21" customHeight="1" x14ac:dyDescent="0.15">
      <c r="A146" s="179">
        <v>140</v>
      </c>
      <c r="B146" s="104"/>
      <c r="C146" s="105"/>
      <c r="D146" s="106"/>
      <c r="E146" s="106"/>
      <c r="F146" s="166"/>
      <c r="G146" s="218"/>
      <c r="H146" s="220"/>
      <c r="I146" s="226"/>
      <c r="J146" s="226"/>
      <c r="K146" s="316">
        <f t="shared" si="7"/>
        <v>0</v>
      </c>
      <c r="L146" s="154"/>
      <c r="M146" s="154"/>
      <c r="N146" s="154"/>
      <c r="O146" s="154"/>
      <c r="P146" s="154"/>
      <c r="Q146" s="154"/>
      <c r="R146" s="154"/>
      <c r="S146" s="155"/>
      <c r="T146" s="27" t="str">
        <f t="shared" si="8"/>
        <v/>
      </c>
      <c r="U146" s="49" t="str">
        <f t="shared" si="9"/>
        <v/>
      </c>
      <c r="V146" s="34"/>
      <c r="W146" s="33"/>
      <c r="X146" s="33"/>
      <c r="Y146" s="34"/>
      <c r="Z146" s="3"/>
      <c r="AA146" s="14"/>
      <c r="AB146" s="5"/>
      <c r="AC146" s="3"/>
      <c r="AD146" s="14"/>
      <c r="AE146" s="33"/>
      <c r="AF146" s="34"/>
      <c r="AG146" s="33"/>
      <c r="AH146" s="33"/>
      <c r="AI146" s="34"/>
      <c r="AJ146" s="26"/>
      <c r="AK146" s="26"/>
      <c r="AL146" s="6"/>
      <c r="AM146" s="6"/>
    </row>
    <row r="147" spans="1:39" ht="21" customHeight="1" x14ac:dyDescent="0.15">
      <c r="A147" s="163">
        <v>141</v>
      </c>
      <c r="B147" s="71"/>
      <c r="C147" s="99"/>
      <c r="D147" s="102"/>
      <c r="E147" s="102"/>
      <c r="F147" s="164"/>
      <c r="G147" s="211"/>
      <c r="H147" s="221"/>
      <c r="I147" s="227"/>
      <c r="J147" s="227"/>
      <c r="K147" s="314">
        <f t="shared" si="7"/>
        <v>0</v>
      </c>
      <c r="L147" s="152"/>
      <c r="M147" s="152"/>
      <c r="N147" s="152"/>
      <c r="O147" s="152"/>
      <c r="P147" s="152"/>
      <c r="Q147" s="152"/>
      <c r="R147" s="152"/>
      <c r="S147" s="153"/>
      <c r="T147" s="27" t="str">
        <f t="shared" si="8"/>
        <v/>
      </c>
      <c r="U147" s="49" t="str">
        <f t="shared" si="9"/>
        <v/>
      </c>
      <c r="V147" s="27"/>
      <c r="W147" s="26"/>
      <c r="X147" s="26"/>
      <c r="Y147" s="27"/>
      <c r="Z147" s="3"/>
      <c r="AA147" s="14"/>
      <c r="AB147" s="3"/>
      <c r="AC147" s="3"/>
      <c r="AD147" s="14"/>
      <c r="AE147" s="26"/>
      <c r="AF147" s="27"/>
      <c r="AG147" s="26"/>
      <c r="AH147" s="26"/>
      <c r="AI147" s="27"/>
      <c r="AJ147" s="26"/>
      <c r="AK147" s="26"/>
      <c r="AL147" s="6"/>
      <c r="AM147" s="6"/>
    </row>
    <row r="148" spans="1:39" ht="21" customHeight="1" x14ac:dyDescent="0.15">
      <c r="A148" s="173">
        <v>142</v>
      </c>
      <c r="B148" s="67"/>
      <c r="C148" s="63"/>
      <c r="D148" s="86"/>
      <c r="E148" s="86"/>
      <c r="F148" s="77"/>
      <c r="G148" s="216"/>
      <c r="H148" s="219"/>
      <c r="I148" s="225"/>
      <c r="J148" s="225"/>
      <c r="K148" s="315">
        <f t="shared" si="7"/>
        <v>0</v>
      </c>
      <c r="L148" s="65"/>
      <c r="M148" s="65"/>
      <c r="N148" s="65"/>
      <c r="O148" s="65"/>
      <c r="P148" s="65"/>
      <c r="Q148" s="65"/>
      <c r="R148" s="65"/>
      <c r="S148" s="72"/>
      <c r="T148" s="27" t="str">
        <f t="shared" si="8"/>
        <v/>
      </c>
      <c r="U148" s="49" t="str">
        <f t="shared" si="9"/>
        <v/>
      </c>
      <c r="V148" s="27"/>
      <c r="W148" s="26"/>
      <c r="X148" s="26"/>
      <c r="Y148" s="27"/>
      <c r="Z148" s="3"/>
      <c r="AA148" s="14"/>
      <c r="AB148" s="3"/>
      <c r="AC148" s="3"/>
      <c r="AD148" s="14"/>
      <c r="AE148" s="26"/>
      <c r="AF148" s="27"/>
      <c r="AG148" s="26"/>
      <c r="AH148" s="26"/>
      <c r="AI148" s="27"/>
      <c r="AJ148" s="26"/>
      <c r="AK148" s="26"/>
      <c r="AL148" s="6"/>
      <c r="AM148" s="6"/>
    </row>
    <row r="149" spans="1:39" ht="21" customHeight="1" x14ac:dyDescent="0.15">
      <c r="A149" s="173">
        <v>143</v>
      </c>
      <c r="B149" s="67"/>
      <c r="C149" s="63"/>
      <c r="D149" s="86"/>
      <c r="E149" s="86"/>
      <c r="F149" s="77"/>
      <c r="G149" s="216"/>
      <c r="H149" s="219"/>
      <c r="I149" s="225"/>
      <c r="J149" s="225"/>
      <c r="K149" s="315">
        <f t="shared" si="7"/>
        <v>0</v>
      </c>
      <c r="L149" s="65"/>
      <c r="M149" s="65"/>
      <c r="N149" s="65"/>
      <c r="O149" s="65"/>
      <c r="P149" s="65"/>
      <c r="Q149" s="65"/>
      <c r="R149" s="65"/>
      <c r="S149" s="72"/>
      <c r="T149" s="27" t="str">
        <f t="shared" si="8"/>
        <v/>
      </c>
      <c r="U149" s="49" t="str">
        <f t="shared" si="9"/>
        <v/>
      </c>
      <c r="V149" s="27"/>
      <c r="W149" s="26"/>
      <c r="X149" s="26"/>
      <c r="Y149" s="27"/>
      <c r="Z149" s="3"/>
      <c r="AA149" s="14"/>
      <c r="AB149" s="3"/>
      <c r="AC149" s="3"/>
      <c r="AD149" s="14"/>
      <c r="AE149" s="26"/>
      <c r="AF149" s="27"/>
      <c r="AG149" s="26"/>
      <c r="AH149" s="26"/>
      <c r="AI149" s="27"/>
      <c r="AJ149" s="26"/>
      <c r="AK149" s="26"/>
      <c r="AL149" s="6"/>
      <c r="AM149" s="6"/>
    </row>
    <row r="150" spans="1:39" ht="21" customHeight="1" x14ac:dyDescent="0.15">
      <c r="A150" s="173">
        <v>144</v>
      </c>
      <c r="B150" s="67"/>
      <c r="C150" s="63"/>
      <c r="D150" s="86"/>
      <c r="E150" s="86"/>
      <c r="F150" s="77"/>
      <c r="G150" s="216"/>
      <c r="H150" s="219"/>
      <c r="I150" s="225"/>
      <c r="J150" s="225"/>
      <c r="K150" s="315">
        <f t="shared" si="7"/>
        <v>0</v>
      </c>
      <c r="L150" s="65"/>
      <c r="M150" s="65"/>
      <c r="N150" s="65"/>
      <c r="O150" s="65"/>
      <c r="P150" s="65"/>
      <c r="Q150" s="65"/>
      <c r="R150" s="65"/>
      <c r="S150" s="72"/>
      <c r="T150" s="27" t="str">
        <f t="shared" si="8"/>
        <v/>
      </c>
      <c r="U150" s="49" t="str">
        <f t="shared" si="9"/>
        <v/>
      </c>
      <c r="V150" s="27"/>
      <c r="W150" s="26"/>
      <c r="X150" s="26"/>
      <c r="Y150" s="27"/>
      <c r="Z150" s="3"/>
      <c r="AA150" s="14"/>
      <c r="AB150" s="3"/>
      <c r="AC150" s="3"/>
      <c r="AD150" s="14"/>
      <c r="AE150" s="26"/>
      <c r="AF150" s="27"/>
      <c r="AG150" s="26"/>
      <c r="AH150" s="26"/>
      <c r="AI150" s="27"/>
      <c r="AJ150" s="26"/>
      <c r="AK150" s="26"/>
      <c r="AL150" s="6"/>
      <c r="AM150" s="6"/>
    </row>
    <row r="151" spans="1:39" ht="21" customHeight="1" x14ac:dyDescent="0.15">
      <c r="A151" s="173">
        <v>145</v>
      </c>
      <c r="B151" s="67"/>
      <c r="C151" s="63"/>
      <c r="D151" s="86"/>
      <c r="E151" s="86"/>
      <c r="F151" s="77"/>
      <c r="G151" s="216"/>
      <c r="H151" s="219"/>
      <c r="I151" s="225"/>
      <c r="J151" s="225"/>
      <c r="K151" s="315">
        <f t="shared" si="7"/>
        <v>0</v>
      </c>
      <c r="L151" s="65"/>
      <c r="M151" s="65"/>
      <c r="N151" s="65"/>
      <c r="O151" s="65"/>
      <c r="P151" s="65"/>
      <c r="Q151" s="65"/>
      <c r="R151" s="65"/>
      <c r="S151" s="72"/>
      <c r="T151" s="27" t="str">
        <f t="shared" si="8"/>
        <v/>
      </c>
      <c r="U151" s="49" t="str">
        <f t="shared" si="9"/>
        <v/>
      </c>
      <c r="V151" s="27"/>
      <c r="W151" s="26"/>
      <c r="X151" s="26"/>
      <c r="Y151" s="27"/>
      <c r="Z151" s="3"/>
      <c r="AA151" s="14"/>
      <c r="AB151" s="3"/>
      <c r="AC151" s="3"/>
      <c r="AD151" s="14"/>
      <c r="AE151" s="26"/>
      <c r="AF151" s="27"/>
      <c r="AG151" s="26"/>
      <c r="AH151" s="26"/>
      <c r="AI151" s="27"/>
      <c r="AJ151" s="26"/>
      <c r="AK151" s="26"/>
      <c r="AL151" s="6"/>
      <c r="AM151" s="6"/>
    </row>
    <row r="152" spans="1:39" ht="21" customHeight="1" x14ac:dyDescent="0.15">
      <c r="A152" s="173">
        <v>146</v>
      </c>
      <c r="B152" s="67"/>
      <c r="C152" s="63"/>
      <c r="D152" s="86"/>
      <c r="E152" s="86"/>
      <c r="F152" s="77"/>
      <c r="G152" s="216"/>
      <c r="H152" s="219"/>
      <c r="I152" s="225"/>
      <c r="J152" s="225"/>
      <c r="K152" s="315">
        <f t="shared" si="7"/>
        <v>0</v>
      </c>
      <c r="L152" s="65"/>
      <c r="M152" s="65"/>
      <c r="N152" s="65"/>
      <c r="O152" s="65"/>
      <c r="P152" s="65"/>
      <c r="Q152" s="65"/>
      <c r="R152" s="65"/>
      <c r="S152" s="72"/>
      <c r="T152" s="27" t="str">
        <f t="shared" si="8"/>
        <v/>
      </c>
      <c r="U152" s="49" t="str">
        <f t="shared" si="9"/>
        <v/>
      </c>
      <c r="V152" s="30"/>
      <c r="W152" s="26"/>
      <c r="X152" s="26"/>
      <c r="Y152" s="27"/>
      <c r="Z152" s="3"/>
      <c r="AA152" s="14"/>
      <c r="AB152" s="3"/>
      <c r="AC152" s="3"/>
      <c r="AD152" s="14"/>
      <c r="AE152" s="26"/>
      <c r="AF152" s="27"/>
      <c r="AG152" s="26"/>
      <c r="AH152" s="26"/>
      <c r="AI152" s="27"/>
      <c r="AJ152" s="26"/>
      <c r="AK152" s="26"/>
      <c r="AL152" s="6"/>
      <c r="AM152" s="6"/>
    </row>
    <row r="153" spans="1:39" ht="21" customHeight="1" x14ac:dyDescent="0.15">
      <c r="A153" s="173">
        <v>147</v>
      </c>
      <c r="B153" s="67"/>
      <c r="C153" s="63"/>
      <c r="D153" s="86"/>
      <c r="E153" s="86"/>
      <c r="F153" s="77"/>
      <c r="G153" s="216"/>
      <c r="H153" s="219"/>
      <c r="I153" s="225"/>
      <c r="J153" s="225"/>
      <c r="K153" s="315">
        <f t="shared" si="7"/>
        <v>0</v>
      </c>
      <c r="L153" s="65"/>
      <c r="M153" s="65"/>
      <c r="N153" s="65"/>
      <c r="O153" s="65"/>
      <c r="P153" s="65"/>
      <c r="Q153" s="65"/>
      <c r="R153" s="65"/>
      <c r="S153" s="72"/>
      <c r="T153" s="27" t="str">
        <f t="shared" si="8"/>
        <v/>
      </c>
      <c r="U153" s="49" t="str">
        <f t="shared" si="9"/>
        <v/>
      </c>
      <c r="V153" s="27"/>
      <c r="W153" s="26"/>
      <c r="X153" s="26"/>
      <c r="Y153" s="27"/>
      <c r="Z153" s="3"/>
      <c r="AA153" s="14"/>
      <c r="AB153" s="3"/>
      <c r="AC153" s="3"/>
      <c r="AD153" s="14"/>
      <c r="AE153" s="26"/>
      <c r="AF153" s="27"/>
      <c r="AG153" s="26"/>
      <c r="AH153" s="26"/>
      <c r="AI153" s="27"/>
      <c r="AJ153" s="26"/>
      <c r="AK153" s="26"/>
      <c r="AL153" s="6"/>
      <c r="AM153" s="6"/>
    </row>
    <row r="154" spans="1:39" ht="21" customHeight="1" x14ac:dyDescent="0.15">
      <c r="A154" s="173">
        <v>148</v>
      </c>
      <c r="B154" s="67"/>
      <c r="C154" s="63"/>
      <c r="D154" s="86"/>
      <c r="E154" s="86"/>
      <c r="F154" s="77"/>
      <c r="G154" s="216"/>
      <c r="H154" s="219"/>
      <c r="I154" s="225"/>
      <c r="J154" s="225"/>
      <c r="K154" s="315">
        <f t="shared" si="7"/>
        <v>0</v>
      </c>
      <c r="L154" s="65"/>
      <c r="M154" s="65"/>
      <c r="N154" s="65"/>
      <c r="O154" s="65"/>
      <c r="P154" s="65"/>
      <c r="Q154" s="65"/>
      <c r="R154" s="65"/>
      <c r="S154" s="72"/>
      <c r="T154" s="27" t="str">
        <f t="shared" si="8"/>
        <v/>
      </c>
      <c r="U154" s="49" t="str">
        <f t="shared" si="9"/>
        <v/>
      </c>
      <c r="V154" s="27"/>
      <c r="W154" s="26"/>
      <c r="X154" s="26"/>
      <c r="Y154" s="27"/>
      <c r="Z154" s="3"/>
      <c r="AA154" s="14"/>
      <c r="AB154" s="3"/>
      <c r="AC154" s="3"/>
      <c r="AD154" s="14"/>
      <c r="AE154" s="26"/>
      <c r="AF154" s="27"/>
      <c r="AG154" s="26"/>
      <c r="AH154" s="26"/>
      <c r="AI154" s="27"/>
      <c r="AJ154" s="26"/>
      <c r="AK154" s="26"/>
      <c r="AL154" s="6"/>
      <c r="AM154" s="6"/>
    </row>
    <row r="155" spans="1:39" ht="21" customHeight="1" x14ac:dyDescent="0.15">
      <c r="A155" s="173">
        <v>149</v>
      </c>
      <c r="B155" s="67"/>
      <c r="C155" s="63"/>
      <c r="D155" s="86"/>
      <c r="E155" s="86"/>
      <c r="F155" s="77"/>
      <c r="G155" s="216"/>
      <c r="H155" s="219"/>
      <c r="I155" s="225"/>
      <c r="J155" s="225"/>
      <c r="K155" s="315">
        <f t="shared" si="7"/>
        <v>0</v>
      </c>
      <c r="L155" s="65"/>
      <c r="M155" s="65"/>
      <c r="N155" s="65"/>
      <c r="O155" s="65"/>
      <c r="P155" s="65"/>
      <c r="Q155" s="65"/>
      <c r="R155" s="65"/>
      <c r="S155" s="72"/>
      <c r="T155" s="27" t="str">
        <f t="shared" si="8"/>
        <v/>
      </c>
      <c r="U155" s="49" t="str">
        <f t="shared" si="9"/>
        <v/>
      </c>
      <c r="V155" s="27"/>
      <c r="W155" s="26"/>
      <c r="X155" s="26"/>
      <c r="Y155" s="27"/>
      <c r="Z155" s="3"/>
      <c r="AA155" s="14"/>
      <c r="AB155" s="3"/>
      <c r="AC155" s="3"/>
      <c r="AD155" s="14"/>
      <c r="AE155" s="26"/>
      <c r="AF155" s="27"/>
      <c r="AG155" s="26"/>
      <c r="AH155" s="26"/>
      <c r="AI155" s="27"/>
      <c r="AJ155" s="26"/>
      <c r="AK155" s="26"/>
      <c r="AL155" s="6"/>
      <c r="AM155" s="6"/>
    </row>
    <row r="156" spans="1:39" ht="21" customHeight="1" x14ac:dyDescent="0.15">
      <c r="A156" s="173">
        <v>150</v>
      </c>
      <c r="B156" s="67"/>
      <c r="C156" s="63"/>
      <c r="D156" s="86"/>
      <c r="E156" s="86"/>
      <c r="F156" s="77"/>
      <c r="G156" s="216"/>
      <c r="H156" s="219"/>
      <c r="I156" s="225"/>
      <c r="J156" s="225"/>
      <c r="K156" s="315">
        <f t="shared" si="7"/>
        <v>0</v>
      </c>
      <c r="L156" s="65"/>
      <c r="M156" s="65"/>
      <c r="N156" s="65"/>
      <c r="O156" s="65"/>
      <c r="P156" s="65"/>
      <c r="Q156" s="65"/>
      <c r="R156" s="65"/>
      <c r="S156" s="72"/>
      <c r="T156" s="334" t="str">
        <f t="shared" si="8"/>
        <v/>
      </c>
      <c r="U156" s="335" t="str">
        <f t="shared" si="9"/>
        <v/>
      </c>
      <c r="V156" s="334"/>
      <c r="W156" s="336"/>
      <c r="X156" s="336"/>
      <c r="Y156" s="334"/>
      <c r="Z156" s="333"/>
      <c r="AA156" s="328"/>
      <c r="AB156" s="333"/>
      <c r="AC156" s="333"/>
      <c r="AD156" s="328"/>
      <c r="AE156" s="26"/>
      <c r="AF156" s="27"/>
      <c r="AG156" s="26"/>
      <c r="AH156" s="26"/>
      <c r="AI156" s="27"/>
      <c r="AJ156" s="26"/>
      <c r="AK156" s="26"/>
      <c r="AL156" s="6"/>
      <c r="AM156" s="6"/>
    </row>
    <row r="157" spans="1:39" ht="21" customHeight="1" x14ac:dyDescent="0.15">
      <c r="A157" s="62">
        <v>151</v>
      </c>
      <c r="B157" s="78"/>
      <c r="C157" s="78"/>
      <c r="D157" s="86"/>
      <c r="E157" s="86"/>
      <c r="F157" s="77"/>
      <c r="G157" s="215"/>
      <c r="H157" s="215"/>
      <c r="I157" s="225"/>
      <c r="J157" s="225"/>
      <c r="K157" s="315">
        <f t="shared" si="7"/>
        <v>0</v>
      </c>
      <c r="L157" s="290"/>
      <c r="M157" s="169"/>
      <c r="N157" s="290"/>
      <c r="O157" s="169"/>
      <c r="P157" s="79"/>
      <c r="Q157" s="79"/>
      <c r="R157" s="79"/>
      <c r="S157" s="73"/>
      <c r="T157" s="27" t="str">
        <f t="shared" si="8"/>
        <v/>
      </c>
      <c r="U157" s="49" t="str">
        <f t="shared" si="9"/>
        <v/>
      </c>
      <c r="V157" s="27"/>
      <c r="W157" s="26"/>
      <c r="X157" s="26"/>
      <c r="Y157" s="27"/>
      <c r="Z157" s="3"/>
      <c r="AA157" s="14"/>
      <c r="AB157" s="3"/>
      <c r="AC157" s="3"/>
      <c r="AD157" s="14"/>
      <c r="AE157" s="26"/>
      <c r="AF157" s="27"/>
      <c r="AG157" s="26"/>
      <c r="AH157" s="26"/>
      <c r="AI157" s="27"/>
      <c r="AJ157" s="26"/>
      <c r="AK157" s="26"/>
      <c r="AL157" s="6"/>
      <c r="AM157" s="6"/>
    </row>
    <row r="158" spans="1:39" ht="21" customHeight="1" x14ac:dyDescent="0.15">
      <c r="A158" s="62">
        <v>152</v>
      </c>
      <c r="B158" s="78"/>
      <c r="C158" s="78"/>
      <c r="D158" s="86"/>
      <c r="E158" s="86"/>
      <c r="F158" s="77"/>
      <c r="G158" s="215"/>
      <c r="H158" s="215"/>
      <c r="I158" s="225"/>
      <c r="J158" s="225"/>
      <c r="K158" s="315">
        <f t="shared" si="7"/>
        <v>0</v>
      </c>
      <c r="L158" s="290"/>
      <c r="M158" s="169"/>
      <c r="N158" s="290"/>
      <c r="O158" s="169"/>
      <c r="P158" s="79"/>
      <c r="Q158" s="79"/>
      <c r="R158" s="79"/>
      <c r="S158" s="73"/>
      <c r="T158" s="27" t="str">
        <f t="shared" si="8"/>
        <v/>
      </c>
      <c r="U158" s="49" t="str">
        <f t="shared" si="9"/>
        <v/>
      </c>
      <c r="V158" s="27"/>
      <c r="W158" s="26"/>
      <c r="X158" s="26"/>
      <c r="Y158" s="27"/>
      <c r="Z158" s="3"/>
      <c r="AA158" s="14"/>
      <c r="AB158" s="3"/>
      <c r="AC158" s="3"/>
      <c r="AD158" s="14"/>
      <c r="AE158" s="26"/>
      <c r="AF158" s="27"/>
      <c r="AG158" s="26"/>
      <c r="AH158" s="26"/>
      <c r="AI158" s="27"/>
      <c r="AJ158" s="26"/>
      <c r="AK158" s="26"/>
      <c r="AL158" s="6"/>
      <c r="AM158" s="6"/>
    </row>
    <row r="159" spans="1:39" ht="21" customHeight="1" x14ac:dyDescent="0.15">
      <c r="A159" s="173">
        <v>153</v>
      </c>
      <c r="B159" s="67"/>
      <c r="C159" s="63"/>
      <c r="D159" s="86"/>
      <c r="E159" s="86"/>
      <c r="F159" s="77"/>
      <c r="G159" s="216"/>
      <c r="H159" s="219"/>
      <c r="I159" s="225"/>
      <c r="J159" s="225"/>
      <c r="K159" s="315">
        <f t="shared" si="7"/>
        <v>0</v>
      </c>
      <c r="L159" s="65"/>
      <c r="M159" s="65"/>
      <c r="N159" s="65"/>
      <c r="O159" s="65"/>
      <c r="P159" s="65"/>
      <c r="Q159" s="65"/>
      <c r="R159" s="65"/>
      <c r="S159" s="72"/>
      <c r="T159" s="27" t="str">
        <f t="shared" si="8"/>
        <v/>
      </c>
      <c r="U159" s="49" t="str">
        <f t="shared" si="9"/>
        <v/>
      </c>
      <c r="V159" s="27"/>
      <c r="W159" s="26"/>
      <c r="X159" s="26"/>
      <c r="Y159" s="27"/>
      <c r="Z159" s="3"/>
      <c r="AA159" s="14"/>
      <c r="AB159" s="3"/>
      <c r="AC159" s="3"/>
      <c r="AD159" s="14"/>
      <c r="AE159" s="26"/>
      <c r="AF159" s="27"/>
      <c r="AG159" s="26"/>
      <c r="AH159" s="26"/>
      <c r="AI159" s="27"/>
      <c r="AJ159" s="26"/>
      <c r="AK159" s="26"/>
      <c r="AL159" s="6"/>
      <c r="AM159" s="6"/>
    </row>
    <row r="160" spans="1:39" ht="21" customHeight="1" x14ac:dyDescent="0.15">
      <c r="A160" s="173">
        <v>154</v>
      </c>
      <c r="B160" s="67"/>
      <c r="C160" s="63"/>
      <c r="D160" s="86"/>
      <c r="E160" s="86"/>
      <c r="F160" s="77"/>
      <c r="G160" s="216"/>
      <c r="H160" s="219"/>
      <c r="I160" s="225"/>
      <c r="J160" s="225"/>
      <c r="K160" s="315">
        <f t="shared" si="7"/>
        <v>0</v>
      </c>
      <c r="L160" s="65"/>
      <c r="M160" s="65"/>
      <c r="N160" s="65"/>
      <c r="O160" s="65"/>
      <c r="P160" s="65"/>
      <c r="Q160" s="65"/>
      <c r="R160" s="65"/>
      <c r="S160" s="72"/>
      <c r="T160" s="27" t="str">
        <f t="shared" si="8"/>
        <v/>
      </c>
      <c r="U160" s="49" t="str">
        <f t="shared" si="9"/>
        <v/>
      </c>
      <c r="V160" s="27"/>
      <c r="W160" s="26"/>
      <c r="X160" s="26"/>
      <c r="Y160" s="27"/>
      <c r="Z160" s="3"/>
      <c r="AA160" s="14"/>
      <c r="AB160" s="3"/>
      <c r="AC160" s="3"/>
      <c r="AD160" s="14"/>
      <c r="AE160" s="26"/>
      <c r="AF160" s="27"/>
      <c r="AG160" s="26"/>
      <c r="AH160" s="26"/>
      <c r="AI160" s="27"/>
      <c r="AJ160" s="26"/>
      <c r="AK160" s="26"/>
      <c r="AL160" s="6"/>
    </row>
    <row r="161" spans="1:38" ht="21" customHeight="1" x14ac:dyDescent="0.15">
      <c r="A161" s="173">
        <v>155</v>
      </c>
      <c r="B161" s="67"/>
      <c r="C161" s="63"/>
      <c r="D161" s="86"/>
      <c r="E161" s="86"/>
      <c r="F161" s="77"/>
      <c r="G161" s="216"/>
      <c r="H161" s="219"/>
      <c r="I161" s="225"/>
      <c r="J161" s="225"/>
      <c r="K161" s="315">
        <f t="shared" si="7"/>
        <v>0</v>
      </c>
      <c r="L161" s="65"/>
      <c r="M161" s="65"/>
      <c r="N161" s="65"/>
      <c r="O161" s="65"/>
      <c r="P161" s="65"/>
      <c r="Q161" s="65"/>
      <c r="R161" s="65"/>
      <c r="S161" s="72"/>
      <c r="T161" s="27" t="str">
        <f t="shared" si="8"/>
        <v/>
      </c>
      <c r="U161" s="49" t="str">
        <f t="shared" si="9"/>
        <v/>
      </c>
      <c r="V161" s="27"/>
      <c r="W161" s="26"/>
      <c r="X161" s="26"/>
      <c r="Y161" s="27"/>
      <c r="Z161" s="3"/>
      <c r="AA161" s="14"/>
      <c r="AB161" s="3"/>
      <c r="AC161" s="3"/>
      <c r="AD161" s="14"/>
      <c r="AE161" s="26"/>
      <c r="AF161" s="27"/>
      <c r="AG161" s="26"/>
      <c r="AH161" s="26"/>
      <c r="AI161" s="27"/>
      <c r="AJ161" s="26"/>
      <c r="AK161" s="26"/>
      <c r="AL161" s="6"/>
    </row>
    <row r="162" spans="1:38" ht="21" customHeight="1" x14ac:dyDescent="0.15">
      <c r="A162" s="173">
        <v>156</v>
      </c>
      <c r="B162" s="67"/>
      <c r="C162" s="63"/>
      <c r="D162" s="86"/>
      <c r="E162" s="86"/>
      <c r="F162" s="77"/>
      <c r="G162" s="216"/>
      <c r="H162" s="219"/>
      <c r="I162" s="225"/>
      <c r="J162" s="225"/>
      <c r="K162" s="315">
        <f t="shared" si="7"/>
        <v>0</v>
      </c>
      <c r="L162" s="65"/>
      <c r="M162" s="65"/>
      <c r="N162" s="65"/>
      <c r="O162" s="65"/>
      <c r="P162" s="65"/>
      <c r="Q162" s="65"/>
      <c r="R162" s="65"/>
      <c r="S162" s="72"/>
      <c r="T162" s="27" t="str">
        <f t="shared" si="8"/>
        <v/>
      </c>
      <c r="U162" s="49" t="str">
        <f t="shared" si="9"/>
        <v/>
      </c>
      <c r="V162" s="27"/>
      <c r="W162" s="26"/>
      <c r="X162" s="26"/>
      <c r="Y162" s="27"/>
      <c r="Z162" s="3"/>
      <c r="AA162" s="14"/>
      <c r="AB162" s="3"/>
      <c r="AC162" s="3"/>
      <c r="AD162" s="14"/>
      <c r="AE162" s="26"/>
      <c r="AF162" s="27"/>
      <c r="AG162" s="26"/>
      <c r="AH162" s="26"/>
      <c r="AI162" s="27"/>
      <c r="AJ162" s="26"/>
      <c r="AK162" s="26"/>
      <c r="AL162" s="6"/>
    </row>
    <row r="163" spans="1:38" ht="21" customHeight="1" x14ac:dyDescent="0.15">
      <c r="A163" s="173">
        <v>157</v>
      </c>
      <c r="B163" s="67"/>
      <c r="C163" s="63"/>
      <c r="D163" s="86"/>
      <c r="E163" s="86"/>
      <c r="F163" s="77"/>
      <c r="G163" s="216"/>
      <c r="H163" s="219"/>
      <c r="I163" s="225"/>
      <c r="J163" s="225"/>
      <c r="K163" s="315">
        <f t="shared" si="7"/>
        <v>0</v>
      </c>
      <c r="L163" s="65"/>
      <c r="M163" s="65"/>
      <c r="N163" s="65"/>
      <c r="O163" s="65"/>
      <c r="P163" s="65"/>
      <c r="Q163" s="65"/>
      <c r="R163" s="65"/>
      <c r="S163" s="72"/>
      <c r="T163" s="27" t="str">
        <f t="shared" si="8"/>
        <v/>
      </c>
      <c r="U163" s="49" t="str">
        <f t="shared" si="9"/>
        <v/>
      </c>
      <c r="V163" s="27"/>
      <c r="W163" s="26"/>
      <c r="X163" s="26"/>
      <c r="Y163" s="27"/>
      <c r="Z163" s="3"/>
      <c r="AA163" s="14"/>
      <c r="AB163" s="3"/>
      <c r="AC163" s="3"/>
      <c r="AD163" s="14"/>
      <c r="AE163" s="26"/>
      <c r="AF163" s="27"/>
      <c r="AG163" s="26"/>
      <c r="AH163" s="26"/>
      <c r="AI163" s="27"/>
      <c r="AJ163" s="26"/>
      <c r="AK163" s="26"/>
      <c r="AL163" s="6"/>
    </row>
    <row r="164" spans="1:38" ht="21" customHeight="1" x14ac:dyDescent="0.15">
      <c r="A164" s="173">
        <v>158</v>
      </c>
      <c r="B164" s="67"/>
      <c r="C164" s="63"/>
      <c r="D164" s="86"/>
      <c r="E164" s="86"/>
      <c r="F164" s="77"/>
      <c r="G164" s="216"/>
      <c r="H164" s="219"/>
      <c r="I164" s="225"/>
      <c r="J164" s="225"/>
      <c r="K164" s="315">
        <f t="shared" si="7"/>
        <v>0</v>
      </c>
      <c r="L164" s="65"/>
      <c r="M164" s="65"/>
      <c r="N164" s="65"/>
      <c r="O164" s="65"/>
      <c r="P164" s="65"/>
      <c r="Q164" s="65"/>
      <c r="R164" s="65"/>
      <c r="S164" s="72"/>
      <c r="T164" s="27" t="str">
        <f t="shared" si="8"/>
        <v/>
      </c>
      <c r="U164" s="49" t="str">
        <f t="shared" si="9"/>
        <v/>
      </c>
      <c r="V164" s="32"/>
      <c r="W164" s="31"/>
      <c r="X164" s="31"/>
      <c r="Y164" s="32"/>
      <c r="Z164" s="3"/>
      <c r="AA164" s="14"/>
      <c r="AB164" s="4"/>
      <c r="AC164" s="3"/>
      <c r="AD164" s="14"/>
      <c r="AE164" s="31"/>
      <c r="AF164" s="32"/>
      <c r="AG164" s="31"/>
      <c r="AH164" s="31"/>
      <c r="AI164" s="32"/>
      <c r="AJ164" s="26"/>
      <c r="AK164" s="26"/>
      <c r="AL164" s="6"/>
    </row>
    <row r="165" spans="1:38" ht="21" customHeight="1" x14ac:dyDescent="0.15">
      <c r="A165" s="173">
        <v>159</v>
      </c>
      <c r="B165" s="67"/>
      <c r="C165" s="63"/>
      <c r="D165" s="86"/>
      <c r="E165" s="86"/>
      <c r="F165" s="77"/>
      <c r="G165" s="216"/>
      <c r="H165" s="219"/>
      <c r="I165" s="225"/>
      <c r="J165" s="225"/>
      <c r="K165" s="315">
        <f t="shared" si="7"/>
        <v>0</v>
      </c>
      <c r="L165" s="65"/>
      <c r="M165" s="65"/>
      <c r="N165" s="65"/>
      <c r="O165" s="65"/>
      <c r="P165" s="65"/>
      <c r="Q165" s="65"/>
      <c r="R165" s="65"/>
      <c r="S165" s="72"/>
      <c r="T165" s="27" t="str">
        <f t="shared" si="8"/>
        <v/>
      </c>
      <c r="U165" s="49" t="str">
        <f t="shared" si="9"/>
        <v/>
      </c>
      <c r="V165" s="32"/>
      <c r="W165" s="31"/>
      <c r="X165" s="31"/>
      <c r="Y165" s="32"/>
      <c r="Z165" s="3"/>
      <c r="AA165" s="14"/>
      <c r="AB165" s="4"/>
      <c r="AC165" s="3"/>
      <c r="AD165" s="14"/>
      <c r="AE165" s="31"/>
      <c r="AF165" s="32"/>
      <c r="AG165" s="31"/>
      <c r="AH165" s="31"/>
      <c r="AI165" s="32"/>
      <c r="AJ165" s="26"/>
      <c r="AK165" s="26"/>
      <c r="AL165" s="6"/>
    </row>
    <row r="166" spans="1:38" ht="21" customHeight="1" x14ac:dyDescent="0.15">
      <c r="A166" s="179">
        <v>160</v>
      </c>
      <c r="B166" s="104"/>
      <c r="C166" s="105"/>
      <c r="D166" s="106"/>
      <c r="E166" s="106"/>
      <c r="F166" s="166"/>
      <c r="G166" s="218"/>
      <c r="H166" s="220"/>
      <c r="I166" s="226"/>
      <c r="J166" s="226"/>
      <c r="K166" s="316">
        <f t="shared" si="7"/>
        <v>0</v>
      </c>
      <c r="L166" s="154"/>
      <c r="M166" s="154"/>
      <c r="N166" s="154"/>
      <c r="O166" s="154"/>
      <c r="P166" s="154"/>
      <c r="Q166" s="154"/>
      <c r="R166" s="154"/>
      <c r="S166" s="155"/>
      <c r="T166" s="27" t="str">
        <f t="shared" si="8"/>
        <v/>
      </c>
      <c r="U166" s="49" t="str">
        <f t="shared" si="9"/>
        <v/>
      </c>
      <c r="V166" s="34"/>
      <c r="W166" s="33"/>
      <c r="X166" s="33"/>
      <c r="Y166" s="34"/>
      <c r="Z166" s="3"/>
      <c r="AA166" s="14"/>
      <c r="AB166" s="5"/>
      <c r="AC166" s="3"/>
      <c r="AD166" s="14"/>
      <c r="AE166" s="33"/>
      <c r="AF166" s="34"/>
      <c r="AG166" s="33"/>
      <c r="AH166" s="33"/>
      <c r="AI166" s="34"/>
      <c r="AJ166" s="26"/>
      <c r="AK166" s="26"/>
      <c r="AL166" s="6"/>
    </row>
    <row r="167" spans="1:38" ht="21" customHeight="1" x14ac:dyDescent="0.15">
      <c r="A167" s="163">
        <v>161</v>
      </c>
      <c r="B167" s="71"/>
      <c r="C167" s="99"/>
      <c r="D167" s="102"/>
      <c r="E167" s="102"/>
      <c r="F167" s="164"/>
      <c r="G167" s="211"/>
      <c r="H167" s="221"/>
      <c r="I167" s="227"/>
      <c r="J167" s="227"/>
      <c r="K167" s="314">
        <f t="shared" si="7"/>
        <v>0</v>
      </c>
      <c r="L167" s="152"/>
      <c r="M167" s="152"/>
      <c r="N167" s="152"/>
      <c r="O167" s="152"/>
      <c r="P167" s="152"/>
      <c r="Q167" s="152"/>
      <c r="R167" s="152"/>
      <c r="S167" s="153"/>
      <c r="T167" s="27" t="str">
        <f t="shared" si="8"/>
        <v/>
      </c>
      <c r="U167" s="49" t="str">
        <f t="shared" si="9"/>
        <v/>
      </c>
      <c r="V167" s="27"/>
      <c r="W167" s="26"/>
      <c r="X167" s="26"/>
      <c r="Y167" s="27"/>
      <c r="Z167" s="3"/>
      <c r="AA167" s="14"/>
      <c r="AB167" s="3"/>
      <c r="AC167" s="3"/>
      <c r="AD167" s="14"/>
      <c r="AE167" s="26"/>
      <c r="AF167" s="27"/>
      <c r="AG167" s="26"/>
      <c r="AH167" s="26"/>
      <c r="AI167" s="27"/>
      <c r="AJ167" s="26"/>
      <c r="AK167" s="26"/>
      <c r="AL167" s="6"/>
    </row>
    <row r="168" spans="1:38" ht="21" customHeight="1" x14ac:dyDescent="0.15">
      <c r="A168" s="173">
        <v>162</v>
      </c>
      <c r="B168" s="67"/>
      <c r="C168" s="63"/>
      <c r="D168" s="86"/>
      <c r="E168" s="86"/>
      <c r="F168" s="77"/>
      <c r="G168" s="216"/>
      <c r="H168" s="219"/>
      <c r="I168" s="225"/>
      <c r="J168" s="225"/>
      <c r="K168" s="315">
        <f t="shared" si="7"/>
        <v>0</v>
      </c>
      <c r="L168" s="65"/>
      <c r="M168" s="65"/>
      <c r="N168" s="65"/>
      <c r="O168" s="65"/>
      <c r="P168" s="65"/>
      <c r="Q168" s="65"/>
      <c r="R168" s="65"/>
      <c r="S168" s="72"/>
      <c r="T168" s="27" t="str">
        <f t="shared" si="8"/>
        <v/>
      </c>
      <c r="U168" s="49" t="str">
        <f t="shared" si="9"/>
        <v/>
      </c>
      <c r="V168" s="27"/>
      <c r="W168" s="26"/>
      <c r="X168" s="26"/>
      <c r="Y168" s="27"/>
      <c r="Z168" s="3"/>
      <c r="AA168" s="14"/>
      <c r="AB168" s="3"/>
      <c r="AC168" s="3"/>
      <c r="AD168" s="14"/>
      <c r="AE168" s="26"/>
      <c r="AF168" s="27"/>
      <c r="AG168" s="26"/>
      <c r="AH168" s="26"/>
      <c r="AI168" s="27"/>
      <c r="AJ168" s="26"/>
      <c r="AK168" s="26"/>
      <c r="AL168" s="6"/>
    </row>
    <row r="169" spans="1:38" ht="21" customHeight="1" x14ac:dyDescent="0.15">
      <c r="A169" s="173">
        <v>163</v>
      </c>
      <c r="B169" s="67"/>
      <c r="C169" s="63"/>
      <c r="D169" s="86"/>
      <c r="E169" s="86"/>
      <c r="F169" s="77"/>
      <c r="G169" s="216"/>
      <c r="H169" s="219"/>
      <c r="I169" s="225"/>
      <c r="J169" s="225"/>
      <c r="K169" s="315">
        <f t="shared" si="7"/>
        <v>0</v>
      </c>
      <c r="L169" s="65"/>
      <c r="M169" s="65"/>
      <c r="N169" s="65"/>
      <c r="O169" s="65"/>
      <c r="P169" s="65"/>
      <c r="Q169" s="65"/>
      <c r="R169" s="65"/>
      <c r="S169" s="72"/>
      <c r="T169" s="27" t="str">
        <f t="shared" si="8"/>
        <v/>
      </c>
      <c r="U169" s="49" t="str">
        <f t="shared" si="9"/>
        <v/>
      </c>
      <c r="V169" s="27"/>
      <c r="W169" s="26"/>
      <c r="X169" s="26"/>
      <c r="Y169" s="27"/>
      <c r="Z169" s="3"/>
      <c r="AA169" s="14"/>
      <c r="AB169" s="3"/>
      <c r="AC169" s="3"/>
      <c r="AD169" s="14"/>
      <c r="AE169" s="26"/>
      <c r="AF169" s="27"/>
      <c r="AG169" s="26"/>
      <c r="AH169" s="26"/>
      <c r="AI169" s="27"/>
      <c r="AJ169" s="26"/>
      <c r="AK169" s="26"/>
      <c r="AL169" s="6"/>
    </row>
    <row r="170" spans="1:38" ht="21" customHeight="1" x14ac:dyDescent="0.15">
      <c r="A170" s="173">
        <v>164</v>
      </c>
      <c r="B170" s="67"/>
      <c r="C170" s="63"/>
      <c r="D170" s="86"/>
      <c r="E170" s="86"/>
      <c r="F170" s="77"/>
      <c r="G170" s="216"/>
      <c r="H170" s="219"/>
      <c r="I170" s="225"/>
      <c r="J170" s="225"/>
      <c r="K170" s="315">
        <f t="shared" si="7"/>
        <v>0</v>
      </c>
      <c r="L170" s="65"/>
      <c r="M170" s="65"/>
      <c r="N170" s="65"/>
      <c r="O170" s="65"/>
      <c r="P170" s="65"/>
      <c r="Q170" s="65"/>
      <c r="R170" s="65"/>
      <c r="S170" s="72"/>
      <c r="T170" s="27" t="str">
        <f t="shared" si="8"/>
        <v/>
      </c>
      <c r="U170" s="49" t="str">
        <f t="shared" si="9"/>
        <v/>
      </c>
      <c r="V170" s="27"/>
      <c r="W170" s="26"/>
      <c r="X170" s="26"/>
      <c r="Y170" s="27"/>
      <c r="Z170" s="3"/>
      <c r="AA170" s="14"/>
      <c r="AB170" s="3"/>
      <c r="AC170" s="3"/>
      <c r="AD170" s="14"/>
      <c r="AE170" s="26"/>
      <c r="AF170" s="27"/>
      <c r="AG170" s="26"/>
      <c r="AH170" s="26"/>
      <c r="AI170" s="27"/>
      <c r="AJ170" s="26"/>
      <c r="AK170" s="26"/>
      <c r="AL170" s="6"/>
    </row>
    <row r="171" spans="1:38" ht="21" customHeight="1" x14ac:dyDescent="0.15">
      <c r="A171" s="173">
        <v>165</v>
      </c>
      <c r="B171" s="67"/>
      <c r="C171" s="63"/>
      <c r="D171" s="86"/>
      <c r="E171" s="86"/>
      <c r="F171" s="77"/>
      <c r="G171" s="216"/>
      <c r="H171" s="219"/>
      <c r="I171" s="225"/>
      <c r="J171" s="225"/>
      <c r="K171" s="315">
        <f t="shared" si="7"/>
        <v>0</v>
      </c>
      <c r="L171" s="65"/>
      <c r="M171" s="65"/>
      <c r="N171" s="65"/>
      <c r="O171" s="65"/>
      <c r="P171" s="65"/>
      <c r="Q171" s="65"/>
      <c r="R171" s="65"/>
      <c r="S171" s="72"/>
      <c r="T171" s="27" t="str">
        <f t="shared" si="8"/>
        <v/>
      </c>
      <c r="U171" s="49" t="str">
        <f t="shared" si="9"/>
        <v/>
      </c>
      <c r="V171" s="27"/>
      <c r="W171" s="26"/>
      <c r="X171" s="26"/>
      <c r="Y171" s="27"/>
      <c r="Z171" s="3"/>
      <c r="AA171" s="14"/>
      <c r="AB171" s="3"/>
      <c r="AC171" s="3"/>
      <c r="AD171" s="14"/>
      <c r="AE171" s="26"/>
      <c r="AF171" s="27"/>
      <c r="AG171" s="26"/>
      <c r="AH171" s="26"/>
      <c r="AI171" s="27"/>
      <c r="AJ171" s="26"/>
      <c r="AK171" s="26"/>
      <c r="AL171" s="6"/>
    </row>
    <row r="172" spans="1:38" ht="21" customHeight="1" x14ac:dyDescent="0.15">
      <c r="A172" s="173">
        <v>166</v>
      </c>
      <c r="B172" s="67"/>
      <c r="C172" s="63"/>
      <c r="D172" s="86"/>
      <c r="E172" s="86"/>
      <c r="F172" s="77"/>
      <c r="G172" s="216"/>
      <c r="H172" s="219"/>
      <c r="I172" s="225"/>
      <c r="J172" s="225"/>
      <c r="K172" s="315">
        <f t="shared" si="7"/>
        <v>0</v>
      </c>
      <c r="L172" s="65"/>
      <c r="M172" s="65"/>
      <c r="N172" s="65"/>
      <c r="O172" s="65"/>
      <c r="P172" s="65"/>
      <c r="Q172" s="65"/>
      <c r="R172" s="65"/>
      <c r="S172" s="72"/>
      <c r="T172" s="27" t="str">
        <f t="shared" si="8"/>
        <v/>
      </c>
      <c r="U172" s="49" t="str">
        <f t="shared" si="9"/>
        <v/>
      </c>
      <c r="V172" s="30"/>
      <c r="W172" s="26"/>
      <c r="X172" s="26"/>
      <c r="Y172" s="27"/>
      <c r="Z172" s="3"/>
      <c r="AA172" s="14"/>
      <c r="AB172" s="3"/>
      <c r="AC172" s="3"/>
      <c r="AD172" s="14"/>
      <c r="AE172" s="26"/>
      <c r="AF172" s="27"/>
      <c r="AG172" s="26"/>
      <c r="AH172" s="26"/>
      <c r="AI172" s="27"/>
      <c r="AJ172" s="26"/>
      <c r="AK172" s="26"/>
      <c r="AL172" s="6"/>
    </row>
    <row r="173" spans="1:38" ht="21" customHeight="1" x14ac:dyDescent="0.15">
      <c r="A173" s="173">
        <v>167</v>
      </c>
      <c r="B173" s="67"/>
      <c r="C173" s="63"/>
      <c r="D173" s="86"/>
      <c r="E173" s="86"/>
      <c r="F173" s="77"/>
      <c r="G173" s="216"/>
      <c r="H173" s="219"/>
      <c r="I173" s="225"/>
      <c r="J173" s="225"/>
      <c r="K173" s="315">
        <f t="shared" si="7"/>
        <v>0</v>
      </c>
      <c r="L173" s="65"/>
      <c r="M173" s="65"/>
      <c r="N173" s="65"/>
      <c r="O173" s="65"/>
      <c r="P173" s="65"/>
      <c r="Q173" s="65"/>
      <c r="R173" s="65"/>
      <c r="S173" s="72"/>
      <c r="T173" s="27" t="str">
        <f t="shared" si="8"/>
        <v/>
      </c>
      <c r="U173" s="49" t="str">
        <f t="shared" si="9"/>
        <v/>
      </c>
      <c r="V173" s="27"/>
      <c r="W173" s="26"/>
      <c r="X173" s="26"/>
      <c r="Y173" s="27"/>
      <c r="Z173" s="3"/>
      <c r="AA173" s="14"/>
      <c r="AB173" s="3"/>
      <c r="AC173" s="3"/>
      <c r="AD173" s="14"/>
      <c r="AE173" s="26"/>
      <c r="AF173" s="27"/>
      <c r="AG173" s="26"/>
      <c r="AH173" s="26"/>
      <c r="AI173" s="27"/>
      <c r="AJ173" s="26"/>
      <c r="AK173" s="26"/>
      <c r="AL173" s="6"/>
    </row>
    <row r="174" spans="1:38" ht="21" customHeight="1" x14ac:dyDescent="0.15">
      <c r="A174" s="173">
        <v>168</v>
      </c>
      <c r="B174" s="67"/>
      <c r="C174" s="63"/>
      <c r="D174" s="86"/>
      <c r="E174" s="86"/>
      <c r="F174" s="77"/>
      <c r="G174" s="216"/>
      <c r="H174" s="219"/>
      <c r="I174" s="225"/>
      <c r="J174" s="225"/>
      <c r="K174" s="315">
        <f t="shared" si="7"/>
        <v>0</v>
      </c>
      <c r="L174" s="65"/>
      <c r="M174" s="65"/>
      <c r="N174" s="65"/>
      <c r="O174" s="65"/>
      <c r="P174" s="65"/>
      <c r="Q174" s="65"/>
      <c r="R174" s="65"/>
      <c r="S174" s="72"/>
      <c r="T174" s="27" t="str">
        <f t="shared" si="8"/>
        <v/>
      </c>
      <c r="U174" s="49" t="str">
        <f t="shared" si="9"/>
        <v/>
      </c>
      <c r="V174" s="27"/>
      <c r="W174" s="26"/>
      <c r="X174" s="26"/>
      <c r="Y174" s="27"/>
      <c r="Z174" s="3"/>
      <c r="AA174" s="14"/>
      <c r="AB174" s="3"/>
      <c r="AC174" s="3"/>
      <c r="AD174" s="14"/>
      <c r="AE174" s="26"/>
      <c r="AF174" s="27"/>
      <c r="AG174" s="26"/>
      <c r="AH174" s="26"/>
      <c r="AI174" s="27"/>
      <c r="AJ174" s="26"/>
      <c r="AK174" s="26"/>
      <c r="AL174" s="6"/>
    </row>
    <row r="175" spans="1:38" ht="21" customHeight="1" x14ac:dyDescent="0.15">
      <c r="A175" s="173">
        <v>169</v>
      </c>
      <c r="B175" s="67"/>
      <c r="C175" s="63"/>
      <c r="D175" s="86"/>
      <c r="E175" s="86"/>
      <c r="F175" s="77"/>
      <c r="G175" s="216"/>
      <c r="H175" s="219"/>
      <c r="I175" s="225"/>
      <c r="J175" s="225"/>
      <c r="K175" s="315">
        <f t="shared" si="7"/>
        <v>0</v>
      </c>
      <c r="L175" s="65"/>
      <c r="M175" s="65"/>
      <c r="N175" s="65"/>
      <c r="O175" s="65"/>
      <c r="P175" s="65"/>
      <c r="Q175" s="65"/>
      <c r="R175" s="65"/>
      <c r="S175" s="72"/>
      <c r="T175" s="27" t="str">
        <f t="shared" si="8"/>
        <v/>
      </c>
      <c r="U175" s="49" t="str">
        <f t="shared" si="9"/>
        <v/>
      </c>
      <c r="V175" s="27"/>
      <c r="W175" s="26"/>
      <c r="X175" s="26"/>
      <c r="Y175" s="27"/>
      <c r="Z175" s="3"/>
      <c r="AA175" s="14"/>
      <c r="AB175" s="3"/>
      <c r="AC175" s="3"/>
      <c r="AD175" s="14"/>
      <c r="AE175" s="26"/>
      <c r="AF175" s="27"/>
      <c r="AG175" s="26"/>
      <c r="AH175" s="26"/>
      <c r="AI175" s="27"/>
      <c r="AJ175" s="26"/>
      <c r="AK175" s="26"/>
      <c r="AL175" s="6"/>
    </row>
    <row r="176" spans="1:38" ht="21" customHeight="1" x14ac:dyDescent="0.15">
      <c r="A176" s="173">
        <v>170</v>
      </c>
      <c r="B176" s="67"/>
      <c r="C176" s="63"/>
      <c r="D176" s="86"/>
      <c r="E176" s="86"/>
      <c r="F176" s="77"/>
      <c r="G176" s="216"/>
      <c r="H176" s="219"/>
      <c r="I176" s="225"/>
      <c r="J176" s="225"/>
      <c r="K176" s="315">
        <f t="shared" si="7"/>
        <v>0</v>
      </c>
      <c r="L176" s="65"/>
      <c r="M176" s="65"/>
      <c r="N176" s="65"/>
      <c r="O176" s="65"/>
      <c r="P176" s="65"/>
      <c r="Q176" s="65"/>
      <c r="R176" s="65"/>
      <c r="S176" s="72"/>
      <c r="T176" s="27" t="str">
        <f t="shared" si="8"/>
        <v/>
      </c>
      <c r="U176" s="49" t="str">
        <f t="shared" si="9"/>
        <v/>
      </c>
      <c r="V176" s="27"/>
      <c r="W176" s="26"/>
      <c r="X176" s="26"/>
      <c r="Y176" s="27"/>
      <c r="Z176" s="3"/>
      <c r="AA176" s="14"/>
      <c r="AB176" s="3"/>
      <c r="AC176" s="3"/>
      <c r="AD176" s="14"/>
      <c r="AE176" s="26"/>
      <c r="AF176" s="27"/>
      <c r="AG176" s="26"/>
      <c r="AH176" s="26"/>
      <c r="AI176" s="27"/>
      <c r="AJ176" s="26"/>
      <c r="AK176" s="26"/>
      <c r="AL176" s="6"/>
    </row>
    <row r="177" spans="1:38" ht="21" customHeight="1" x14ac:dyDescent="0.15">
      <c r="A177" s="173">
        <v>171</v>
      </c>
      <c r="B177" s="67"/>
      <c r="C177" s="63"/>
      <c r="D177" s="86"/>
      <c r="E177" s="86"/>
      <c r="F177" s="77"/>
      <c r="G177" s="216"/>
      <c r="H177" s="219"/>
      <c r="I177" s="225"/>
      <c r="J177" s="225"/>
      <c r="K177" s="315">
        <f t="shared" si="7"/>
        <v>0</v>
      </c>
      <c r="L177" s="65"/>
      <c r="M177" s="65"/>
      <c r="N177" s="65"/>
      <c r="O177" s="65"/>
      <c r="P177" s="65"/>
      <c r="Q177" s="65"/>
      <c r="R177" s="65"/>
      <c r="S177" s="72"/>
      <c r="T177" s="27" t="str">
        <f t="shared" si="8"/>
        <v/>
      </c>
      <c r="U177" s="49" t="str">
        <f t="shared" si="9"/>
        <v/>
      </c>
      <c r="V177" s="27"/>
      <c r="W177" s="26"/>
      <c r="X177" s="26"/>
      <c r="Y177" s="27"/>
      <c r="Z177" s="3"/>
      <c r="AA177" s="14"/>
      <c r="AB177" s="3"/>
      <c r="AC177" s="3"/>
      <c r="AD177" s="14"/>
      <c r="AE177" s="26"/>
      <c r="AF177" s="27"/>
      <c r="AG177" s="26"/>
      <c r="AH177" s="26"/>
      <c r="AI177" s="27"/>
      <c r="AJ177" s="26"/>
      <c r="AK177" s="26"/>
      <c r="AL177" s="6"/>
    </row>
    <row r="178" spans="1:38" ht="21" customHeight="1" x14ac:dyDescent="0.15">
      <c r="A178" s="173">
        <v>172</v>
      </c>
      <c r="B178" s="67"/>
      <c r="C178" s="63"/>
      <c r="D178" s="86"/>
      <c r="E178" s="86"/>
      <c r="F178" s="77"/>
      <c r="G178" s="216"/>
      <c r="H178" s="219"/>
      <c r="I178" s="225"/>
      <c r="J178" s="225"/>
      <c r="K178" s="315">
        <f t="shared" si="7"/>
        <v>0</v>
      </c>
      <c r="L178" s="65"/>
      <c r="M178" s="65"/>
      <c r="N178" s="65"/>
      <c r="O178" s="65"/>
      <c r="P178" s="65"/>
      <c r="Q178" s="65"/>
      <c r="R178" s="65"/>
      <c r="S178" s="72"/>
      <c r="T178" s="27" t="str">
        <f t="shared" si="8"/>
        <v/>
      </c>
      <c r="U178" s="49" t="str">
        <f t="shared" si="9"/>
        <v/>
      </c>
      <c r="V178" s="27"/>
      <c r="W178" s="26"/>
      <c r="X178" s="26"/>
      <c r="Y178" s="27"/>
      <c r="Z178" s="3"/>
      <c r="AA178" s="14"/>
      <c r="AB178" s="3"/>
      <c r="AC178" s="3"/>
      <c r="AD178" s="14"/>
      <c r="AE178" s="26"/>
      <c r="AF178" s="27"/>
      <c r="AG178" s="26"/>
      <c r="AH178" s="26"/>
      <c r="AI178" s="27"/>
      <c r="AJ178" s="26"/>
      <c r="AK178" s="26"/>
      <c r="AL178" s="6"/>
    </row>
    <row r="179" spans="1:38" ht="21" customHeight="1" x14ac:dyDescent="0.15">
      <c r="A179" s="173">
        <v>173</v>
      </c>
      <c r="B179" s="67"/>
      <c r="C179" s="63"/>
      <c r="D179" s="86"/>
      <c r="E179" s="86"/>
      <c r="F179" s="77"/>
      <c r="G179" s="216"/>
      <c r="H179" s="219"/>
      <c r="I179" s="225"/>
      <c r="J179" s="225"/>
      <c r="K179" s="315">
        <f t="shared" si="7"/>
        <v>0</v>
      </c>
      <c r="L179" s="65"/>
      <c r="M179" s="65"/>
      <c r="N179" s="65"/>
      <c r="O179" s="65"/>
      <c r="P179" s="65"/>
      <c r="Q179" s="65"/>
      <c r="R179" s="65"/>
      <c r="S179" s="72"/>
      <c r="T179" s="27" t="str">
        <f t="shared" si="8"/>
        <v/>
      </c>
      <c r="U179" s="49" t="str">
        <f t="shared" si="9"/>
        <v/>
      </c>
      <c r="V179" s="27"/>
      <c r="W179" s="26"/>
      <c r="X179" s="26"/>
      <c r="Y179" s="27"/>
      <c r="Z179" s="3"/>
      <c r="AA179" s="14"/>
      <c r="AB179" s="3"/>
      <c r="AC179" s="3"/>
      <c r="AD179" s="14"/>
      <c r="AE179" s="26"/>
      <c r="AF179" s="27"/>
      <c r="AG179" s="26"/>
      <c r="AH179" s="26"/>
      <c r="AI179" s="27"/>
      <c r="AJ179" s="26"/>
      <c r="AK179" s="26"/>
      <c r="AL179" s="6"/>
    </row>
    <row r="180" spans="1:38" ht="21" customHeight="1" x14ac:dyDescent="0.15">
      <c r="A180" s="173">
        <v>174</v>
      </c>
      <c r="B180" s="67"/>
      <c r="C180" s="63"/>
      <c r="D180" s="86"/>
      <c r="E180" s="86"/>
      <c r="F180" s="77"/>
      <c r="G180" s="216"/>
      <c r="H180" s="219"/>
      <c r="I180" s="225"/>
      <c r="J180" s="225"/>
      <c r="K180" s="315">
        <f t="shared" si="7"/>
        <v>0</v>
      </c>
      <c r="L180" s="65"/>
      <c r="M180" s="65"/>
      <c r="N180" s="65"/>
      <c r="O180" s="65"/>
      <c r="P180" s="65"/>
      <c r="Q180" s="65"/>
      <c r="R180" s="65"/>
      <c r="S180" s="72"/>
      <c r="T180" s="27" t="str">
        <f t="shared" si="8"/>
        <v/>
      </c>
      <c r="U180" s="49" t="str">
        <f t="shared" si="9"/>
        <v/>
      </c>
      <c r="V180" s="27"/>
      <c r="W180" s="26"/>
      <c r="X180" s="26"/>
      <c r="Y180" s="27"/>
      <c r="Z180" s="3"/>
      <c r="AA180" s="14"/>
      <c r="AB180" s="3"/>
      <c r="AC180" s="3"/>
      <c r="AD180" s="14"/>
      <c r="AE180" s="26"/>
      <c r="AF180" s="27"/>
      <c r="AG180" s="26"/>
      <c r="AH180" s="26"/>
      <c r="AI180" s="27"/>
      <c r="AJ180" s="26"/>
      <c r="AK180" s="26"/>
      <c r="AL180" s="6"/>
    </row>
    <row r="181" spans="1:38" ht="21" customHeight="1" x14ac:dyDescent="0.15">
      <c r="A181" s="173">
        <v>175</v>
      </c>
      <c r="B181" s="67"/>
      <c r="C181" s="63"/>
      <c r="D181" s="86"/>
      <c r="E181" s="86"/>
      <c r="F181" s="77"/>
      <c r="G181" s="216"/>
      <c r="H181" s="219"/>
      <c r="I181" s="225"/>
      <c r="J181" s="225"/>
      <c r="K181" s="315">
        <f t="shared" si="7"/>
        <v>0</v>
      </c>
      <c r="L181" s="65"/>
      <c r="M181" s="65"/>
      <c r="N181" s="65"/>
      <c r="O181" s="65"/>
      <c r="P181" s="65"/>
      <c r="Q181" s="65"/>
      <c r="R181" s="65"/>
      <c r="S181" s="72"/>
      <c r="T181" s="27" t="str">
        <f t="shared" si="8"/>
        <v/>
      </c>
      <c r="U181" s="49" t="str">
        <f t="shared" si="9"/>
        <v/>
      </c>
      <c r="V181" s="27"/>
      <c r="W181" s="26"/>
      <c r="X181" s="26"/>
      <c r="Y181" s="27"/>
      <c r="Z181" s="3"/>
      <c r="AA181" s="14"/>
      <c r="AB181" s="3"/>
      <c r="AC181" s="3"/>
      <c r="AD181" s="14"/>
      <c r="AE181" s="26"/>
      <c r="AF181" s="27"/>
      <c r="AG181" s="26"/>
      <c r="AH181" s="26"/>
      <c r="AI181" s="27"/>
      <c r="AJ181" s="26"/>
      <c r="AK181" s="26"/>
      <c r="AL181" s="6"/>
    </row>
    <row r="182" spans="1:38" ht="21" customHeight="1" x14ac:dyDescent="0.15">
      <c r="A182" s="173">
        <v>175</v>
      </c>
      <c r="B182" s="67"/>
      <c r="C182" s="63"/>
      <c r="D182" s="86"/>
      <c r="E182" s="86"/>
      <c r="F182" s="77"/>
      <c r="G182" s="216"/>
      <c r="H182" s="219"/>
      <c r="I182" s="225"/>
      <c r="J182" s="225"/>
      <c r="K182" s="315">
        <f t="shared" si="7"/>
        <v>0</v>
      </c>
      <c r="L182" s="65"/>
      <c r="M182" s="65"/>
      <c r="N182" s="65"/>
      <c r="O182" s="65"/>
      <c r="P182" s="65"/>
      <c r="Q182" s="65"/>
      <c r="R182" s="65"/>
      <c r="S182" s="72"/>
      <c r="T182" s="27" t="str">
        <f t="shared" si="8"/>
        <v/>
      </c>
      <c r="U182" s="49" t="str">
        <f t="shared" si="9"/>
        <v/>
      </c>
      <c r="V182" s="27"/>
      <c r="W182" s="26"/>
      <c r="X182" s="26"/>
      <c r="Y182" s="27"/>
      <c r="Z182" s="3"/>
      <c r="AA182" s="14"/>
      <c r="AB182" s="3"/>
      <c r="AC182" s="3"/>
      <c r="AD182" s="14"/>
      <c r="AE182" s="26"/>
      <c r="AF182" s="27"/>
      <c r="AG182" s="26"/>
      <c r="AH182" s="26"/>
      <c r="AI182" s="27"/>
      <c r="AJ182" s="26"/>
      <c r="AK182" s="26"/>
      <c r="AL182" s="6"/>
    </row>
    <row r="183" spans="1:38" ht="21" customHeight="1" x14ac:dyDescent="0.15">
      <c r="A183" s="173">
        <v>177</v>
      </c>
      <c r="B183" s="67"/>
      <c r="C183" s="63"/>
      <c r="D183" s="86"/>
      <c r="E183" s="86"/>
      <c r="F183" s="77"/>
      <c r="G183" s="216"/>
      <c r="H183" s="219"/>
      <c r="I183" s="225"/>
      <c r="J183" s="225"/>
      <c r="K183" s="315">
        <f t="shared" si="7"/>
        <v>0</v>
      </c>
      <c r="L183" s="65"/>
      <c r="M183" s="65"/>
      <c r="N183" s="65"/>
      <c r="O183" s="65"/>
      <c r="P183" s="65"/>
      <c r="Q183" s="65"/>
      <c r="R183" s="65"/>
      <c r="S183" s="72"/>
      <c r="T183" s="27" t="str">
        <f t="shared" si="8"/>
        <v/>
      </c>
      <c r="U183" s="49" t="str">
        <f t="shared" si="9"/>
        <v/>
      </c>
      <c r="V183" s="27"/>
      <c r="W183" s="26"/>
      <c r="X183" s="26"/>
      <c r="Y183" s="27"/>
      <c r="Z183" s="3"/>
      <c r="AA183" s="14"/>
      <c r="AB183" s="3"/>
      <c r="AC183" s="3"/>
      <c r="AD183" s="14"/>
      <c r="AE183" s="26"/>
      <c r="AF183" s="27"/>
      <c r="AG183" s="26"/>
      <c r="AH183" s="26"/>
      <c r="AI183" s="27"/>
      <c r="AJ183" s="26"/>
      <c r="AK183" s="26"/>
      <c r="AL183" s="6"/>
    </row>
    <row r="184" spans="1:38" ht="21" customHeight="1" x14ac:dyDescent="0.15">
      <c r="A184" s="173">
        <v>178</v>
      </c>
      <c r="B184" s="67"/>
      <c r="C184" s="63"/>
      <c r="D184" s="86"/>
      <c r="E184" s="86"/>
      <c r="F184" s="77"/>
      <c r="G184" s="216"/>
      <c r="H184" s="219"/>
      <c r="I184" s="225"/>
      <c r="J184" s="225"/>
      <c r="K184" s="315">
        <f t="shared" si="7"/>
        <v>0</v>
      </c>
      <c r="L184" s="65"/>
      <c r="M184" s="65"/>
      <c r="N184" s="65"/>
      <c r="O184" s="65"/>
      <c r="P184" s="65"/>
      <c r="Q184" s="65"/>
      <c r="R184" s="65"/>
      <c r="S184" s="72"/>
      <c r="T184" s="27" t="str">
        <f t="shared" si="8"/>
        <v/>
      </c>
      <c r="U184" s="49" t="str">
        <f t="shared" si="9"/>
        <v/>
      </c>
      <c r="V184" s="32"/>
      <c r="W184" s="31"/>
      <c r="X184" s="31"/>
      <c r="Y184" s="32"/>
      <c r="Z184" s="3"/>
      <c r="AA184" s="14"/>
      <c r="AB184" s="4"/>
      <c r="AC184" s="3"/>
      <c r="AD184" s="14"/>
      <c r="AE184" s="31"/>
      <c r="AF184" s="32"/>
      <c r="AG184" s="31"/>
      <c r="AH184" s="31"/>
      <c r="AI184" s="32"/>
      <c r="AJ184" s="26"/>
      <c r="AK184" s="26"/>
      <c r="AL184" s="6"/>
    </row>
    <row r="185" spans="1:38" ht="21" customHeight="1" x14ac:dyDescent="0.15">
      <c r="A185" s="173">
        <v>179</v>
      </c>
      <c r="B185" s="67"/>
      <c r="C185" s="63"/>
      <c r="D185" s="86"/>
      <c r="E185" s="86"/>
      <c r="F185" s="77"/>
      <c r="G185" s="216"/>
      <c r="H185" s="219"/>
      <c r="I185" s="225"/>
      <c r="J185" s="225"/>
      <c r="K185" s="315">
        <f t="shared" si="7"/>
        <v>0</v>
      </c>
      <c r="L185" s="65"/>
      <c r="M185" s="65"/>
      <c r="N185" s="65"/>
      <c r="O185" s="65"/>
      <c r="P185" s="65"/>
      <c r="Q185" s="65"/>
      <c r="R185" s="65"/>
      <c r="S185" s="72"/>
      <c r="T185" s="27" t="str">
        <f t="shared" si="8"/>
        <v/>
      </c>
      <c r="U185" s="49" t="str">
        <f t="shared" si="9"/>
        <v/>
      </c>
      <c r="V185" s="32"/>
      <c r="W185" s="31"/>
      <c r="X185" s="31"/>
      <c r="Y185" s="32"/>
      <c r="Z185" s="3"/>
      <c r="AA185" s="14"/>
      <c r="AB185" s="4"/>
      <c r="AC185" s="3"/>
      <c r="AD185" s="14"/>
      <c r="AE185" s="31"/>
      <c r="AF185" s="32"/>
      <c r="AG185" s="31"/>
      <c r="AH185" s="31"/>
      <c r="AI185" s="32"/>
      <c r="AJ185" s="26"/>
      <c r="AK185" s="26"/>
      <c r="AL185" s="6"/>
    </row>
    <row r="186" spans="1:38" ht="21" customHeight="1" x14ac:dyDescent="0.15">
      <c r="A186" s="179">
        <v>180</v>
      </c>
      <c r="B186" s="104"/>
      <c r="C186" s="105"/>
      <c r="D186" s="106"/>
      <c r="E186" s="106"/>
      <c r="F186" s="166"/>
      <c r="G186" s="218"/>
      <c r="H186" s="220"/>
      <c r="I186" s="226"/>
      <c r="J186" s="226"/>
      <c r="K186" s="316">
        <f t="shared" si="7"/>
        <v>0</v>
      </c>
      <c r="L186" s="154"/>
      <c r="M186" s="154"/>
      <c r="N186" s="154"/>
      <c r="O186" s="154"/>
      <c r="P186" s="154"/>
      <c r="Q186" s="154"/>
      <c r="R186" s="154"/>
      <c r="S186" s="155"/>
      <c r="T186" s="27" t="str">
        <f t="shared" si="8"/>
        <v/>
      </c>
      <c r="U186" s="49" t="str">
        <f t="shared" si="9"/>
        <v/>
      </c>
      <c r="V186" s="34"/>
      <c r="W186" s="33"/>
      <c r="X186" s="33"/>
      <c r="Y186" s="34"/>
      <c r="Z186" s="3"/>
      <c r="AA186" s="14"/>
      <c r="AB186" s="5"/>
      <c r="AC186" s="3"/>
      <c r="AD186" s="14"/>
      <c r="AE186" s="33"/>
      <c r="AF186" s="34"/>
      <c r="AG186" s="33"/>
      <c r="AH186" s="33"/>
      <c r="AI186" s="34"/>
      <c r="AJ186" s="26"/>
      <c r="AK186" s="26"/>
      <c r="AL186" s="6"/>
    </row>
    <row r="187" spans="1:38" ht="21" customHeight="1" x14ac:dyDescent="0.15">
      <c r="A187" s="163">
        <v>181</v>
      </c>
      <c r="B187" s="71"/>
      <c r="C187" s="99"/>
      <c r="D187" s="102"/>
      <c r="E187" s="102"/>
      <c r="F187" s="164"/>
      <c r="G187" s="211"/>
      <c r="H187" s="221"/>
      <c r="I187" s="227"/>
      <c r="J187" s="227"/>
      <c r="K187" s="314">
        <f t="shared" si="7"/>
        <v>0</v>
      </c>
      <c r="L187" s="152"/>
      <c r="M187" s="152"/>
      <c r="N187" s="152"/>
      <c r="O187" s="152"/>
      <c r="P187" s="152"/>
      <c r="Q187" s="152"/>
      <c r="R187" s="152"/>
      <c r="S187" s="153"/>
      <c r="T187" s="27" t="str">
        <f t="shared" si="8"/>
        <v/>
      </c>
      <c r="U187" s="49" t="str">
        <f t="shared" si="9"/>
        <v/>
      </c>
      <c r="V187" s="27"/>
      <c r="W187" s="26"/>
      <c r="X187" s="26"/>
      <c r="Y187" s="27"/>
      <c r="Z187" s="3"/>
      <c r="AA187" s="14"/>
      <c r="AB187" s="3"/>
      <c r="AC187" s="3"/>
      <c r="AD187" s="14"/>
      <c r="AE187" s="26"/>
      <c r="AF187" s="27"/>
      <c r="AG187" s="26"/>
      <c r="AH187" s="26"/>
      <c r="AI187" s="27"/>
      <c r="AJ187" s="26"/>
      <c r="AK187" s="26"/>
      <c r="AL187" s="6"/>
    </row>
    <row r="188" spans="1:38" ht="21" customHeight="1" x14ac:dyDescent="0.15">
      <c r="A188" s="173">
        <v>182</v>
      </c>
      <c r="B188" s="67"/>
      <c r="C188" s="63"/>
      <c r="D188" s="86"/>
      <c r="E188" s="86"/>
      <c r="F188" s="77"/>
      <c r="G188" s="216"/>
      <c r="H188" s="219"/>
      <c r="I188" s="225"/>
      <c r="J188" s="225"/>
      <c r="K188" s="315">
        <f t="shared" si="7"/>
        <v>0</v>
      </c>
      <c r="L188" s="65"/>
      <c r="M188" s="65"/>
      <c r="N188" s="65"/>
      <c r="O188" s="65"/>
      <c r="P188" s="65"/>
      <c r="Q188" s="65"/>
      <c r="R188" s="65"/>
      <c r="S188" s="72"/>
      <c r="T188" s="27" t="str">
        <f t="shared" si="8"/>
        <v/>
      </c>
      <c r="U188" s="49" t="str">
        <f t="shared" si="9"/>
        <v/>
      </c>
      <c r="V188" s="27"/>
      <c r="W188" s="26"/>
      <c r="X188" s="26"/>
      <c r="Y188" s="27"/>
      <c r="Z188" s="3"/>
      <c r="AA188" s="14"/>
      <c r="AB188" s="3"/>
      <c r="AC188" s="3"/>
      <c r="AD188" s="14"/>
      <c r="AE188" s="26"/>
      <c r="AF188" s="27"/>
      <c r="AG188" s="26"/>
      <c r="AH188" s="26"/>
      <c r="AI188" s="27"/>
      <c r="AJ188" s="26"/>
      <c r="AK188" s="26"/>
      <c r="AL188" s="6"/>
    </row>
    <row r="189" spans="1:38" ht="21" customHeight="1" x14ac:dyDescent="0.15">
      <c r="A189" s="173">
        <v>183</v>
      </c>
      <c r="B189" s="67"/>
      <c r="C189" s="63"/>
      <c r="D189" s="86"/>
      <c r="E189" s="86"/>
      <c r="F189" s="77"/>
      <c r="G189" s="216"/>
      <c r="H189" s="219"/>
      <c r="I189" s="225"/>
      <c r="J189" s="225"/>
      <c r="K189" s="315">
        <f t="shared" si="7"/>
        <v>0</v>
      </c>
      <c r="L189" s="65"/>
      <c r="M189" s="65"/>
      <c r="N189" s="65"/>
      <c r="O189" s="65"/>
      <c r="P189" s="65"/>
      <c r="Q189" s="65"/>
      <c r="R189" s="65"/>
      <c r="S189" s="72"/>
      <c r="T189" s="27" t="str">
        <f t="shared" si="8"/>
        <v/>
      </c>
      <c r="U189" s="49" t="str">
        <f t="shared" si="9"/>
        <v/>
      </c>
      <c r="V189" s="27"/>
      <c r="W189" s="26"/>
      <c r="X189" s="26"/>
      <c r="Y189" s="27"/>
      <c r="Z189" s="3"/>
      <c r="AA189" s="14"/>
      <c r="AB189" s="3"/>
      <c r="AC189" s="3"/>
      <c r="AD189" s="14"/>
      <c r="AE189" s="26"/>
      <c r="AF189" s="27"/>
      <c r="AG189" s="26"/>
      <c r="AH189" s="26"/>
      <c r="AI189" s="27"/>
      <c r="AJ189" s="26"/>
      <c r="AK189" s="26"/>
      <c r="AL189" s="6"/>
    </row>
    <row r="190" spans="1:38" ht="21" customHeight="1" x14ac:dyDescent="0.15">
      <c r="A190" s="173">
        <v>184</v>
      </c>
      <c r="B190" s="67"/>
      <c r="C190" s="63"/>
      <c r="D190" s="86"/>
      <c r="E190" s="86"/>
      <c r="F190" s="77"/>
      <c r="G190" s="216"/>
      <c r="H190" s="219"/>
      <c r="I190" s="225"/>
      <c r="J190" s="225"/>
      <c r="K190" s="315">
        <f t="shared" si="7"/>
        <v>0</v>
      </c>
      <c r="L190" s="65"/>
      <c r="M190" s="65"/>
      <c r="N190" s="65"/>
      <c r="O190" s="65"/>
      <c r="P190" s="65"/>
      <c r="Q190" s="65"/>
      <c r="R190" s="65"/>
      <c r="S190" s="72"/>
      <c r="T190" s="27" t="str">
        <f t="shared" si="8"/>
        <v/>
      </c>
      <c r="U190" s="49" t="str">
        <f t="shared" si="9"/>
        <v/>
      </c>
      <c r="V190" s="27"/>
      <c r="W190" s="26"/>
      <c r="X190" s="26"/>
      <c r="Y190" s="27"/>
      <c r="Z190" s="3"/>
      <c r="AA190" s="14"/>
      <c r="AB190" s="3"/>
      <c r="AC190" s="3"/>
      <c r="AD190" s="14"/>
      <c r="AE190" s="26"/>
      <c r="AF190" s="27"/>
      <c r="AG190" s="26"/>
      <c r="AH190" s="26"/>
      <c r="AI190" s="27"/>
      <c r="AJ190" s="26"/>
      <c r="AK190" s="26"/>
      <c r="AL190" s="6"/>
    </row>
    <row r="191" spans="1:38" ht="21" customHeight="1" x14ac:dyDescent="0.15">
      <c r="A191" s="181">
        <v>185</v>
      </c>
      <c r="B191" s="63"/>
      <c r="C191" s="57"/>
      <c r="D191" s="88"/>
      <c r="E191" s="88"/>
      <c r="F191" s="190"/>
      <c r="G191" s="219"/>
      <c r="H191" s="213"/>
      <c r="I191" s="231"/>
      <c r="J191" s="231"/>
      <c r="K191" s="315">
        <f t="shared" si="7"/>
        <v>0</v>
      </c>
      <c r="L191" s="66"/>
      <c r="M191" s="58"/>
      <c r="N191" s="66"/>
      <c r="O191" s="58"/>
      <c r="P191" s="57"/>
      <c r="Q191" s="57"/>
      <c r="R191" s="57"/>
      <c r="S191" s="158"/>
      <c r="T191" s="27" t="str">
        <f t="shared" si="8"/>
        <v/>
      </c>
      <c r="U191" s="49" t="str">
        <f t="shared" si="9"/>
        <v/>
      </c>
      <c r="V191" s="27"/>
      <c r="W191" s="26"/>
      <c r="X191" s="26"/>
      <c r="Y191" s="27"/>
      <c r="Z191" s="3"/>
      <c r="AA191" s="14"/>
      <c r="AB191" s="3"/>
      <c r="AC191" s="3"/>
      <c r="AD191" s="14"/>
      <c r="AE191" s="26"/>
      <c r="AF191" s="27"/>
      <c r="AG191" s="26"/>
      <c r="AH191" s="26"/>
      <c r="AI191" s="27"/>
      <c r="AJ191" s="26"/>
      <c r="AK191" s="26"/>
      <c r="AL191" s="6"/>
    </row>
    <row r="192" spans="1:38" ht="21" customHeight="1" x14ac:dyDescent="0.15">
      <c r="A192" s="181">
        <v>186</v>
      </c>
      <c r="B192" s="63"/>
      <c r="C192" s="57"/>
      <c r="D192" s="88"/>
      <c r="E192" s="88"/>
      <c r="F192" s="190"/>
      <c r="G192" s="219"/>
      <c r="H192" s="213"/>
      <c r="I192" s="231"/>
      <c r="J192" s="231"/>
      <c r="K192" s="315">
        <f t="shared" si="7"/>
        <v>0</v>
      </c>
      <c r="L192" s="66"/>
      <c r="M192" s="58"/>
      <c r="N192" s="66"/>
      <c r="O192" s="58"/>
      <c r="P192" s="57"/>
      <c r="Q192" s="57"/>
      <c r="R192" s="57"/>
      <c r="S192" s="158"/>
      <c r="T192" s="27" t="str">
        <f t="shared" si="8"/>
        <v/>
      </c>
      <c r="U192" s="49" t="str">
        <f t="shared" si="9"/>
        <v/>
      </c>
      <c r="V192" s="30"/>
      <c r="W192" s="26"/>
      <c r="X192" s="26"/>
      <c r="Y192" s="27"/>
      <c r="Z192" s="3"/>
      <c r="AA192" s="14"/>
      <c r="AB192" s="3"/>
      <c r="AC192" s="3"/>
      <c r="AD192" s="14"/>
      <c r="AE192" s="26"/>
      <c r="AF192" s="27"/>
      <c r="AG192" s="26"/>
      <c r="AH192" s="26"/>
      <c r="AI192" s="27"/>
      <c r="AJ192" s="26"/>
      <c r="AK192" s="26"/>
      <c r="AL192" s="6"/>
    </row>
    <row r="193" spans="1:38" ht="21" customHeight="1" x14ac:dyDescent="0.15">
      <c r="A193" s="181">
        <v>187</v>
      </c>
      <c r="B193" s="63"/>
      <c r="C193" s="57"/>
      <c r="D193" s="88"/>
      <c r="E193" s="88"/>
      <c r="F193" s="190"/>
      <c r="G193" s="219"/>
      <c r="H193" s="213"/>
      <c r="I193" s="231"/>
      <c r="J193" s="231"/>
      <c r="K193" s="315">
        <f t="shared" si="7"/>
        <v>0</v>
      </c>
      <c r="L193" s="66"/>
      <c r="M193" s="58"/>
      <c r="N193" s="66"/>
      <c r="O193" s="58"/>
      <c r="P193" s="57"/>
      <c r="Q193" s="57"/>
      <c r="R193" s="57"/>
      <c r="S193" s="158"/>
      <c r="T193" s="27" t="str">
        <f t="shared" si="8"/>
        <v/>
      </c>
      <c r="U193" s="49" t="str">
        <f t="shared" si="9"/>
        <v/>
      </c>
      <c r="V193" s="27"/>
      <c r="W193" s="26"/>
      <c r="X193" s="26"/>
      <c r="Y193" s="27"/>
      <c r="Z193" s="3"/>
      <c r="AA193" s="14"/>
      <c r="AB193" s="3"/>
      <c r="AC193" s="3"/>
      <c r="AD193" s="14"/>
      <c r="AE193" s="26"/>
      <c r="AF193" s="27"/>
      <c r="AG193" s="26"/>
      <c r="AH193" s="26"/>
      <c r="AI193" s="27"/>
      <c r="AJ193" s="26"/>
      <c r="AK193" s="26"/>
      <c r="AL193" s="6"/>
    </row>
    <row r="194" spans="1:38" ht="21" customHeight="1" x14ac:dyDescent="0.15">
      <c r="A194" s="181">
        <v>188</v>
      </c>
      <c r="B194" s="63"/>
      <c r="C194" s="57"/>
      <c r="D194" s="87"/>
      <c r="E194" s="87"/>
      <c r="F194" s="191"/>
      <c r="G194" s="219"/>
      <c r="H194" s="213"/>
      <c r="I194" s="233"/>
      <c r="J194" s="233"/>
      <c r="K194" s="315">
        <f t="shared" si="7"/>
        <v>0</v>
      </c>
      <c r="L194" s="66"/>
      <c r="M194" s="58"/>
      <c r="N194" s="66"/>
      <c r="O194" s="58"/>
      <c r="P194" s="57"/>
      <c r="Q194" s="57"/>
      <c r="R194" s="57"/>
      <c r="S194" s="158"/>
      <c r="T194" s="27" t="str">
        <f t="shared" si="8"/>
        <v/>
      </c>
      <c r="U194" s="49" t="str">
        <f t="shared" si="9"/>
        <v/>
      </c>
      <c r="V194" s="27"/>
      <c r="W194" s="26"/>
      <c r="X194" s="26"/>
      <c r="Y194" s="27"/>
      <c r="Z194" s="3"/>
      <c r="AA194" s="14"/>
      <c r="AB194" s="3"/>
      <c r="AC194" s="3"/>
      <c r="AD194" s="14"/>
      <c r="AE194" s="26"/>
      <c r="AF194" s="27"/>
      <c r="AG194" s="26"/>
      <c r="AH194" s="26"/>
      <c r="AI194" s="27"/>
      <c r="AJ194" s="26"/>
      <c r="AK194" s="26"/>
      <c r="AL194" s="6"/>
    </row>
    <row r="195" spans="1:38" ht="21" customHeight="1" x14ac:dyDescent="0.15">
      <c r="A195" s="181">
        <v>189</v>
      </c>
      <c r="B195" s="63"/>
      <c r="C195" s="57"/>
      <c r="D195" s="88"/>
      <c r="E195" s="88"/>
      <c r="F195" s="190"/>
      <c r="G195" s="219"/>
      <c r="H195" s="213"/>
      <c r="I195" s="231"/>
      <c r="J195" s="231"/>
      <c r="K195" s="315">
        <f t="shared" si="7"/>
        <v>0</v>
      </c>
      <c r="L195" s="66"/>
      <c r="M195" s="58"/>
      <c r="N195" s="66"/>
      <c r="O195" s="58"/>
      <c r="P195" s="57"/>
      <c r="Q195" s="57"/>
      <c r="R195" s="57"/>
      <c r="S195" s="158"/>
      <c r="T195" s="27" t="str">
        <f t="shared" si="8"/>
        <v/>
      </c>
      <c r="U195" s="49" t="str">
        <f t="shared" si="9"/>
        <v/>
      </c>
      <c r="V195" s="27"/>
      <c r="W195" s="26"/>
      <c r="X195" s="26"/>
      <c r="Y195" s="27"/>
      <c r="Z195" s="3"/>
      <c r="AA195" s="14"/>
      <c r="AB195" s="3"/>
      <c r="AC195" s="3"/>
      <c r="AD195" s="14"/>
      <c r="AE195" s="26"/>
      <c r="AF195" s="27"/>
      <c r="AG195" s="26"/>
      <c r="AH195" s="26"/>
      <c r="AI195" s="27"/>
      <c r="AJ195" s="26"/>
      <c r="AK195" s="26"/>
      <c r="AL195" s="6"/>
    </row>
    <row r="196" spans="1:38" ht="21" customHeight="1" x14ac:dyDescent="0.15">
      <c r="A196" s="177">
        <v>190</v>
      </c>
      <c r="B196" s="78"/>
      <c r="C196" s="78"/>
      <c r="D196" s="86"/>
      <c r="E196" s="86"/>
      <c r="F196" s="77"/>
      <c r="G196" s="215"/>
      <c r="H196" s="215"/>
      <c r="I196" s="225"/>
      <c r="J196" s="225"/>
      <c r="K196" s="315">
        <f t="shared" si="7"/>
        <v>0</v>
      </c>
      <c r="L196" s="70"/>
      <c r="M196" s="67"/>
      <c r="N196" s="70"/>
      <c r="O196" s="67"/>
      <c r="P196" s="78"/>
      <c r="Q196" s="78"/>
      <c r="R196" s="78"/>
      <c r="S196" s="192"/>
      <c r="T196" s="27" t="str">
        <f t="shared" si="8"/>
        <v/>
      </c>
      <c r="U196" s="49" t="str">
        <f t="shared" si="9"/>
        <v/>
      </c>
      <c r="V196" s="27"/>
      <c r="W196" s="26"/>
      <c r="X196" s="26"/>
      <c r="Y196" s="27"/>
      <c r="Z196" s="3"/>
      <c r="AA196" s="14"/>
      <c r="AB196" s="3"/>
      <c r="AC196" s="3"/>
      <c r="AD196" s="14"/>
      <c r="AE196" s="26"/>
      <c r="AF196" s="27"/>
      <c r="AG196" s="26"/>
      <c r="AH196" s="26"/>
      <c r="AI196" s="27"/>
      <c r="AJ196" s="26"/>
      <c r="AK196" s="26"/>
      <c r="AL196" s="6"/>
    </row>
    <row r="197" spans="1:38" ht="21" customHeight="1" x14ac:dyDescent="0.15">
      <c r="A197" s="181">
        <v>191</v>
      </c>
      <c r="B197" s="63"/>
      <c r="C197" s="57"/>
      <c r="D197" s="88"/>
      <c r="E197" s="88"/>
      <c r="F197" s="190"/>
      <c r="G197" s="219"/>
      <c r="H197" s="213"/>
      <c r="I197" s="231"/>
      <c r="J197" s="231"/>
      <c r="K197" s="315">
        <f t="shared" si="7"/>
        <v>0</v>
      </c>
      <c r="L197" s="66"/>
      <c r="M197" s="58"/>
      <c r="N197" s="66"/>
      <c r="O197" s="58"/>
      <c r="P197" s="57"/>
      <c r="Q197" s="57"/>
      <c r="R197" s="57"/>
      <c r="S197" s="158"/>
      <c r="T197" s="27" t="str">
        <f t="shared" si="8"/>
        <v/>
      </c>
      <c r="U197" s="49" t="str">
        <f t="shared" si="9"/>
        <v/>
      </c>
      <c r="V197" s="27"/>
      <c r="W197" s="26"/>
      <c r="X197" s="26"/>
      <c r="Y197" s="27"/>
      <c r="Z197" s="3"/>
      <c r="AA197" s="14"/>
      <c r="AB197" s="3"/>
      <c r="AC197" s="3"/>
      <c r="AD197" s="14"/>
      <c r="AE197" s="26"/>
      <c r="AF197" s="27"/>
      <c r="AG197" s="26"/>
      <c r="AH197" s="26"/>
      <c r="AI197" s="27"/>
      <c r="AJ197" s="26"/>
      <c r="AK197" s="26"/>
      <c r="AL197" s="6"/>
    </row>
    <row r="198" spans="1:38" ht="21" customHeight="1" x14ac:dyDescent="0.15">
      <c r="A198" s="181">
        <v>192</v>
      </c>
      <c r="B198" s="63"/>
      <c r="C198" s="57"/>
      <c r="D198" s="88"/>
      <c r="E198" s="88"/>
      <c r="F198" s="190"/>
      <c r="G198" s="219"/>
      <c r="H198" s="213"/>
      <c r="I198" s="231"/>
      <c r="J198" s="231"/>
      <c r="K198" s="315">
        <f t="shared" si="7"/>
        <v>0</v>
      </c>
      <c r="L198" s="66"/>
      <c r="M198" s="58"/>
      <c r="N198" s="66"/>
      <c r="O198" s="58"/>
      <c r="P198" s="57"/>
      <c r="Q198" s="58"/>
      <c r="R198" s="57"/>
      <c r="S198" s="158"/>
      <c r="T198" s="27" t="str">
        <f t="shared" si="8"/>
        <v/>
      </c>
      <c r="U198" s="49" t="str">
        <f t="shared" si="9"/>
        <v/>
      </c>
      <c r="V198" s="27"/>
      <c r="W198" s="26"/>
      <c r="X198" s="26"/>
      <c r="Y198" s="27"/>
      <c r="Z198" s="3"/>
      <c r="AA198" s="14"/>
      <c r="AB198" s="3"/>
      <c r="AC198" s="3"/>
      <c r="AD198" s="14"/>
      <c r="AE198" s="26"/>
      <c r="AF198" s="27"/>
      <c r="AG198" s="26"/>
      <c r="AH198" s="26"/>
      <c r="AI198" s="27"/>
      <c r="AJ198" s="26"/>
      <c r="AK198" s="26"/>
      <c r="AL198" s="6"/>
    </row>
    <row r="199" spans="1:38" ht="21" customHeight="1" x14ac:dyDescent="0.15">
      <c r="A199" s="181">
        <v>193</v>
      </c>
      <c r="B199" s="63"/>
      <c r="C199" s="57"/>
      <c r="D199" s="88"/>
      <c r="E199" s="88"/>
      <c r="F199" s="190"/>
      <c r="G199" s="219"/>
      <c r="H199" s="213"/>
      <c r="I199" s="231"/>
      <c r="J199" s="231"/>
      <c r="K199" s="315">
        <f t="shared" ref="K199:K262" si="10">J199-E199</f>
        <v>0</v>
      </c>
      <c r="L199" s="66"/>
      <c r="M199" s="58"/>
      <c r="N199" s="66"/>
      <c r="O199" s="58"/>
      <c r="P199" s="57"/>
      <c r="Q199" s="58"/>
      <c r="R199" s="57"/>
      <c r="S199" s="158"/>
      <c r="T199" s="27" t="str">
        <f t="shared" ref="T199:T262" si="11">CONCATENATE(L199,C199)</f>
        <v/>
      </c>
      <c r="U199" s="49" t="str">
        <f t="shared" ref="U199:U262" si="12">CONCATENATE(N199,H199)</f>
        <v/>
      </c>
      <c r="V199" s="27"/>
      <c r="W199" s="26"/>
      <c r="X199" s="26"/>
      <c r="Y199" s="27"/>
      <c r="Z199" s="3"/>
      <c r="AA199" s="14"/>
      <c r="AB199" s="3"/>
      <c r="AC199" s="3"/>
      <c r="AD199" s="14"/>
      <c r="AE199" s="26"/>
      <c r="AF199" s="27"/>
      <c r="AG199" s="26"/>
      <c r="AH199" s="26"/>
      <c r="AI199" s="27"/>
      <c r="AJ199" s="26"/>
      <c r="AK199" s="26"/>
      <c r="AL199" s="6"/>
    </row>
    <row r="200" spans="1:38" ht="21" customHeight="1" x14ac:dyDescent="0.15">
      <c r="A200" s="181">
        <v>194</v>
      </c>
      <c r="B200" s="63"/>
      <c r="C200" s="57"/>
      <c r="D200" s="88"/>
      <c r="E200" s="88"/>
      <c r="F200" s="190"/>
      <c r="G200" s="219"/>
      <c r="H200" s="213"/>
      <c r="I200" s="231"/>
      <c r="J200" s="231"/>
      <c r="K200" s="315">
        <f t="shared" si="10"/>
        <v>0</v>
      </c>
      <c r="L200" s="66"/>
      <c r="M200" s="58"/>
      <c r="N200" s="66"/>
      <c r="O200" s="58"/>
      <c r="P200" s="57"/>
      <c r="Q200" s="57"/>
      <c r="R200" s="57"/>
      <c r="S200" s="158"/>
      <c r="T200" s="27" t="str">
        <f t="shared" si="11"/>
        <v/>
      </c>
      <c r="U200" s="49" t="str">
        <f t="shared" si="12"/>
        <v/>
      </c>
      <c r="V200" s="27"/>
      <c r="W200" s="26"/>
      <c r="X200" s="26"/>
      <c r="Y200" s="27"/>
      <c r="Z200" s="3"/>
      <c r="AA200" s="14"/>
      <c r="AB200" s="3"/>
      <c r="AC200" s="3"/>
      <c r="AD200" s="14"/>
      <c r="AE200" s="26"/>
      <c r="AF200" s="27"/>
      <c r="AG200" s="26"/>
      <c r="AH200" s="26"/>
      <c r="AI200" s="27"/>
      <c r="AJ200" s="26"/>
      <c r="AK200" s="26"/>
    </row>
    <row r="201" spans="1:38" ht="21" customHeight="1" x14ac:dyDescent="0.15">
      <c r="A201" s="181">
        <v>195</v>
      </c>
      <c r="B201" s="63"/>
      <c r="C201" s="57"/>
      <c r="D201" s="88"/>
      <c r="E201" s="88"/>
      <c r="F201" s="190"/>
      <c r="G201" s="219"/>
      <c r="H201" s="213"/>
      <c r="I201" s="231"/>
      <c r="J201" s="231"/>
      <c r="K201" s="315">
        <f t="shared" si="10"/>
        <v>0</v>
      </c>
      <c r="L201" s="66"/>
      <c r="M201" s="58"/>
      <c r="N201" s="66"/>
      <c r="O201" s="58"/>
      <c r="P201" s="57"/>
      <c r="Q201" s="58"/>
      <c r="R201" s="57"/>
      <c r="S201" s="158"/>
      <c r="T201" s="27" t="str">
        <f t="shared" si="11"/>
        <v/>
      </c>
      <c r="U201" s="49" t="str">
        <f t="shared" si="12"/>
        <v/>
      </c>
      <c r="V201" s="27"/>
      <c r="W201" s="26"/>
      <c r="X201" s="26"/>
      <c r="Y201" s="27"/>
      <c r="Z201" s="3"/>
      <c r="AA201" s="14"/>
      <c r="AB201" s="3"/>
      <c r="AC201" s="3"/>
      <c r="AD201" s="14"/>
      <c r="AE201" s="26"/>
      <c r="AF201" s="27"/>
      <c r="AG201" s="26"/>
      <c r="AH201" s="26"/>
      <c r="AI201" s="27"/>
      <c r="AJ201" s="26"/>
      <c r="AK201" s="26"/>
    </row>
    <row r="202" spans="1:38" ht="21" customHeight="1" x14ac:dyDescent="0.15">
      <c r="A202" s="181">
        <v>196</v>
      </c>
      <c r="B202" s="63"/>
      <c r="C202" s="57"/>
      <c r="D202" s="88"/>
      <c r="E202" s="88"/>
      <c r="F202" s="190"/>
      <c r="G202" s="219"/>
      <c r="H202" s="213"/>
      <c r="I202" s="231"/>
      <c r="J202" s="231"/>
      <c r="K202" s="315">
        <f t="shared" si="10"/>
        <v>0</v>
      </c>
      <c r="L202" s="66"/>
      <c r="M202" s="58"/>
      <c r="N202" s="66"/>
      <c r="O202" s="58"/>
      <c r="P202" s="57"/>
      <c r="Q202" s="57"/>
      <c r="R202" s="57"/>
      <c r="S202" s="158"/>
      <c r="T202" s="27" t="str">
        <f t="shared" si="11"/>
        <v/>
      </c>
      <c r="U202" s="49" t="str">
        <f t="shared" si="12"/>
        <v/>
      </c>
      <c r="V202" s="27"/>
      <c r="W202" s="26"/>
      <c r="X202" s="26"/>
      <c r="Y202" s="27"/>
      <c r="Z202" s="3"/>
      <c r="AA202" s="14"/>
      <c r="AB202" s="3"/>
      <c r="AC202" s="3"/>
      <c r="AD202" s="14"/>
      <c r="AE202" s="26"/>
      <c r="AF202" s="27"/>
      <c r="AG202" s="26"/>
      <c r="AH202" s="26"/>
      <c r="AI202" s="27"/>
      <c r="AJ202" s="26"/>
      <c r="AK202" s="26"/>
    </row>
    <row r="203" spans="1:38" ht="21" customHeight="1" x14ac:dyDescent="0.15">
      <c r="A203" s="181">
        <v>197</v>
      </c>
      <c r="B203" s="63"/>
      <c r="C203" s="57"/>
      <c r="D203" s="88"/>
      <c r="E203" s="88"/>
      <c r="F203" s="190"/>
      <c r="G203" s="219"/>
      <c r="H203" s="213"/>
      <c r="I203" s="231"/>
      <c r="J203" s="231"/>
      <c r="K203" s="315">
        <f t="shared" si="10"/>
        <v>0</v>
      </c>
      <c r="L203" s="66"/>
      <c r="M203" s="58"/>
      <c r="N203" s="66"/>
      <c r="O203" s="58"/>
      <c r="P203" s="57"/>
      <c r="Q203" s="57"/>
      <c r="R203" s="57"/>
      <c r="S203" s="158"/>
      <c r="T203" s="27" t="str">
        <f t="shared" si="11"/>
        <v/>
      </c>
      <c r="U203" s="49" t="str">
        <f t="shared" si="12"/>
        <v/>
      </c>
      <c r="V203" s="27"/>
      <c r="W203" s="26"/>
      <c r="X203" s="26"/>
      <c r="Y203" s="27"/>
      <c r="Z203" s="3"/>
      <c r="AA203" s="14"/>
      <c r="AB203" s="3"/>
      <c r="AC203" s="3"/>
      <c r="AD203" s="14"/>
      <c r="AE203" s="26"/>
      <c r="AF203" s="27"/>
      <c r="AG203" s="26"/>
      <c r="AH203" s="26"/>
      <c r="AI203" s="27"/>
      <c r="AJ203" s="26"/>
      <c r="AK203" s="26"/>
    </row>
    <row r="204" spans="1:38" ht="21" customHeight="1" x14ac:dyDescent="0.15">
      <c r="A204" s="181">
        <v>198</v>
      </c>
      <c r="B204" s="63"/>
      <c r="C204" s="57"/>
      <c r="D204" s="88"/>
      <c r="E204" s="88"/>
      <c r="F204" s="190"/>
      <c r="G204" s="219"/>
      <c r="H204" s="213"/>
      <c r="I204" s="231"/>
      <c r="J204" s="231"/>
      <c r="K204" s="315">
        <f t="shared" si="10"/>
        <v>0</v>
      </c>
      <c r="L204" s="66"/>
      <c r="M204" s="58"/>
      <c r="N204" s="66"/>
      <c r="O204" s="58"/>
      <c r="P204" s="57"/>
      <c r="Q204" s="57"/>
      <c r="R204" s="57"/>
      <c r="S204" s="158"/>
      <c r="T204" s="27" t="str">
        <f t="shared" si="11"/>
        <v/>
      </c>
      <c r="U204" s="49" t="str">
        <f t="shared" si="12"/>
        <v/>
      </c>
      <c r="V204" s="32"/>
      <c r="W204" s="31"/>
      <c r="X204" s="31"/>
      <c r="Y204" s="32"/>
      <c r="Z204" s="3"/>
      <c r="AA204" s="14"/>
      <c r="AB204" s="4"/>
      <c r="AC204" s="3"/>
      <c r="AD204" s="14"/>
      <c r="AE204" s="31"/>
      <c r="AF204" s="32"/>
      <c r="AG204" s="31"/>
      <c r="AH204" s="31"/>
      <c r="AI204" s="32"/>
      <c r="AJ204" s="26"/>
      <c r="AK204" s="26"/>
    </row>
    <row r="205" spans="1:38" ht="21" customHeight="1" x14ac:dyDescent="0.15">
      <c r="A205" s="181">
        <v>199</v>
      </c>
      <c r="B205" s="63"/>
      <c r="C205" s="57"/>
      <c r="D205" s="88"/>
      <c r="E205" s="88"/>
      <c r="F205" s="190"/>
      <c r="G205" s="219"/>
      <c r="H205" s="213"/>
      <c r="I205" s="231"/>
      <c r="J205" s="231"/>
      <c r="K205" s="315">
        <f t="shared" si="10"/>
        <v>0</v>
      </c>
      <c r="L205" s="66"/>
      <c r="M205" s="58"/>
      <c r="N205" s="66"/>
      <c r="O205" s="58"/>
      <c r="P205" s="57"/>
      <c r="Q205" s="57"/>
      <c r="R205" s="57"/>
      <c r="S205" s="158"/>
      <c r="T205" s="27" t="str">
        <f t="shared" si="11"/>
        <v/>
      </c>
      <c r="U205" s="49" t="str">
        <f t="shared" si="12"/>
        <v/>
      </c>
      <c r="V205" s="32"/>
      <c r="W205" s="31"/>
      <c r="X205" s="31"/>
      <c r="Y205" s="32"/>
      <c r="Z205" s="3"/>
      <c r="AA205" s="14"/>
      <c r="AB205" s="4"/>
      <c r="AC205" s="3"/>
      <c r="AD205" s="14"/>
      <c r="AE205" s="31"/>
      <c r="AF205" s="32"/>
      <c r="AG205" s="31"/>
      <c r="AH205" s="31"/>
      <c r="AI205" s="32"/>
      <c r="AJ205" s="26"/>
      <c r="AK205" s="26"/>
    </row>
    <row r="206" spans="1:38" ht="21" customHeight="1" x14ac:dyDescent="0.15">
      <c r="A206" s="193">
        <v>200</v>
      </c>
      <c r="B206" s="105"/>
      <c r="C206" s="111"/>
      <c r="D206" s="157"/>
      <c r="E206" s="157"/>
      <c r="F206" s="199"/>
      <c r="G206" s="220"/>
      <c r="H206" s="228"/>
      <c r="I206" s="236"/>
      <c r="J206" s="236"/>
      <c r="K206" s="316">
        <f t="shared" si="10"/>
        <v>0</v>
      </c>
      <c r="L206" s="265"/>
      <c r="M206" s="68"/>
      <c r="N206" s="265"/>
      <c r="O206" s="68"/>
      <c r="P206" s="111"/>
      <c r="Q206" s="111"/>
      <c r="R206" s="111"/>
      <c r="S206" s="195"/>
      <c r="T206" s="27" t="str">
        <f t="shared" si="11"/>
        <v/>
      </c>
      <c r="U206" s="49" t="str">
        <f t="shared" si="12"/>
        <v/>
      </c>
      <c r="V206" s="34"/>
      <c r="W206" s="33"/>
      <c r="X206" s="33"/>
      <c r="Y206" s="34"/>
      <c r="Z206" s="3"/>
      <c r="AA206" s="14"/>
      <c r="AB206" s="5"/>
      <c r="AC206" s="3"/>
      <c r="AD206" s="14"/>
      <c r="AE206" s="33"/>
      <c r="AF206" s="34"/>
      <c r="AG206" s="33"/>
      <c r="AH206" s="33"/>
      <c r="AI206" s="34"/>
      <c r="AJ206" s="26"/>
      <c r="AK206" s="26"/>
    </row>
    <row r="207" spans="1:38" ht="21" customHeight="1" x14ac:dyDescent="0.15">
      <c r="A207" s="196">
        <v>201</v>
      </c>
      <c r="B207" s="96"/>
      <c r="C207" s="97"/>
      <c r="D207" s="156"/>
      <c r="E207" s="156"/>
      <c r="F207" s="198"/>
      <c r="G207" s="237"/>
      <c r="H207" s="223"/>
      <c r="I207" s="235"/>
      <c r="J207" s="235"/>
      <c r="K207" s="314">
        <f t="shared" si="10"/>
        <v>0</v>
      </c>
      <c r="L207" s="291"/>
      <c r="M207" s="69"/>
      <c r="N207" s="291"/>
      <c r="O207" s="69"/>
      <c r="P207" s="97"/>
      <c r="Q207" s="97"/>
      <c r="R207" s="97"/>
      <c r="S207" s="116"/>
      <c r="T207" s="27" t="str">
        <f t="shared" si="11"/>
        <v/>
      </c>
      <c r="U207" s="49" t="str">
        <f t="shared" si="12"/>
        <v/>
      </c>
      <c r="V207" s="27"/>
      <c r="W207" s="26"/>
      <c r="X207" s="26"/>
      <c r="Y207" s="27"/>
      <c r="Z207" s="3"/>
      <c r="AA207" s="14"/>
      <c r="AB207" s="3"/>
      <c r="AC207" s="3"/>
      <c r="AD207" s="14"/>
      <c r="AE207" s="26"/>
      <c r="AF207" s="27"/>
      <c r="AG207" s="26"/>
      <c r="AH207" s="26"/>
      <c r="AI207" s="27"/>
      <c r="AJ207" s="26"/>
      <c r="AK207" s="26"/>
    </row>
    <row r="208" spans="1:38" ht="21" customHeight="1" x14ac:dyDescent="0.15">
      <c r="A208" s="181">
        <v>202</v>
      </c>
      <c r="B208" s="63"/>
      <c r="C208" s="57"/>
      <c r="D208" s="88"/>
      <c r="E208" s="88"/>
      <c r="F208" s="190"/>
      <c r="G208" s="219"/>
      <c r="H208" s="213"/>
      <c r="I208" s="231"/>
      <c r="J208" s="231"/>
      <c r="K208" s="315">
        <f t="shared" si="10"/>
        <v>0</v>
      </c>
      <c r="L208" s="66"/>
      <c r="M208" s="58"/>
      <c r="N208" s="66"/>
      <c r="O208" s="58"/>
      <c r="P208" s="57"/>
      <c r="Q208" s="58"/>
      <c r="R208" s="57"/>
      <c r="S208" s="158"/>
      <c r="T208" s="27" t="str">
        <f t="shared" si="11"/>
        <v/>
      </c>
      <c r="U208" s="49" t="str">
        <f t="shared" si="12"/>
        <v/>
      </c>
      <c r="V208" s="27"/>
      <c r="W208" s="26"/>
      <c r="X208" s="26"/>
      <c r="Y208" s="27"/>
      <c r="Z208" s="3"/>
      <c r="AA208" s="14"/>
      <c r="AB208" s="3"/>
      <c r="AC208" s="3"/>
      <c r="AD208" s="14"/>
      <c r="AE208" s="26"/>
      <c r="AF208" s="27"/>
      <c r="AG208" s="26"/>
      <c r="AH208" s="26"/>
      <c r="AI208" s="27"/>
      <c r="AJ208" s="26"/>
      <c r="AK208" s="26"/>
    </row>
    <row r="209" spans="1:37" ht="21" customHeight="1" x14ac:dyDescent="0.15">
      <c r="A209" s="181">
        <v>203</v>
      </c>
      <c r="B209" s="63"/>
      <c r="C209" s="57"/>
      <c r="D209" s="88"/>
      <c r="E209" s="88"/>
      <c r="F209" s="190"/>
      <c r="G209" s="219"/>
      <c r="H209" s="213"/>
      <c r="I209" s="231"/>
      <c r="J209" s="231"/>
      <c r="K209" s="315">
        <f t="shared" si="10"/>
        <v>0</v>
      </c>
      <c r="L209" s="66"/>
      <c r="M209" s="58"/>
      <c r="N209" s="66"/>
      <c r="O209" s="58"/>
      <c r="P209" s="57"/>
      <c r="Q209" s="57"/>
      <c r="R209" s="57"/>
      <c r="S209" s="158"/>
      <c r="T209" s="27" t="str">
        <f t="shared" si="11"/>
        <v/>
      </c>
      <c r="U209" s="49" t="str">
        <f t="shared" si="12"/>
        <v/>
      </c>
      <c r="V209" s="27"/>
      <c r="W209" s="26"/>
      <c r="X209" s="26"/>
      <c r="Y209" s="27"/>
      <c r="Z209" s="3"/>
      <c r="AA209" s="14"/>
      <c r="AB209" s="3"/>
      <c r="AC209" s="3"/>
      <c r="AD209" s="14"/>
      <c r="AE209" s="26"/>
      <c r="AF209" s="27"/>
      <c r="AG209" s="26"/>
      <c r="AH209" s="26"/>
      <c r="AI209" s="27"/>
      <c r="AJ209" s="26"/>
      <c r="AK209" s="26"/>
    </row>
    <row r="210" spans="1:37" ht="21" customHeight="1" x14ac:dyDescent="0.15">
      <c r="A210" s="181">
        <v>204</v>
      </c>
      <c r="B210" s="63"/>
      <c r="C210" s="57"/>
      <c r="D210" s="88"/>
      <c r="E210" s="88"/>
      <c r="F210" s="190"/>
      <c r="G210" s="219"/>
      <c r="H210" s="213"/>
      <c r="I210" s="231"/>
      <c r="J210" s="231"/>
      <c r="K210" s="315">
        <f t="shared" si="10"/>
        <v>0</v>
      </c>
      <c r="L210" s="66"/>
      <c r="M210" s="58"/>
      <c r="N210" s="66"/>
      <c r="O210" s="58"/>
      <c r="P210" s="57"/>
      <c r="Q210" s="57"/>
      <c r="R210" s="57"/>
      <c r="S210" s="158"/>
      <c r="T210" s="27" t="str">
        <f t="shared" si="11"/>
        <v/>
      </c>
      <c r="U210" s="49" t="str">
        <f t="shared" si="12"/>
        <v/>
      </c>
      <c r="V210" s="27"/>
      <c r="W210" s="26"/>
      <c r="X210" s="26"/>
      <c r="Y210" s="27"/>
      <c r="Z210" s="3"/>
      <c r="AA210" s="14"/>
      <c r="AB210" s="3"/>
      <c r="AC210" s="3"/>
      <c r="AD210" s="14"/>
      <c r="AE210" s="26"/>
      <c r="AF210" s="27"/>
      <c r="AG210" s="26"/>
      <c r="AH210" s="26"/>
      <c r="AI210" s="27"/>
      <c r="AJ210" s="26"/>
      <c r="AK210" s="26"/>
    </row>
    <row r="211" spans="1:37" ht="21" customHeight="1" x14ac:dyDescent="0.15">
      <c r="A211" s="181">
        <v>205</v>
      </c>
      <c r="B211" s="63"/>
      <c r="C211" s="57"/>
      <c r="D211" s="87"/>
      <c r="E211" s="87"/>
      <c r="F211" s="191"/>
      <c r="G211" s="219"/>
      <c r="H211" s="213"/>
      <c r="I211" s="233"/>
      <c r="J211" s="233"/>
      <c r="K211" s="315">
        <f t="shared" si="10"/>
        <v>0</v>
      </c>
      <c r="L211" s="66"/>
      <c r="M211" s="58"/>
      <c r="N211" s="66"/>
      <c r="O211" s="58"/>
      <c r="P211" s="57"/>
      <c r="Q211" s="57"/>
      <c r="R211" s="57"/>
      <c r="S211" s="158"/>
      <c r="T211" s="27" t="str">
        <f t="shared" si="11"/>
        <v/>
      </c>
      <c r="U211" s="49" t="str">
        <f t="shared" si="12"/>
        <v/>
      </c>
      <c r="V211" s="27"/>
      <c r="W211" s="26"/>
      <c r="X211" s="26"/>
      <c r="Y211" s="27"/>
      <c r="Z211" s="3"/>
      <c r="AA211" s="14"/>
      <c r="AB211" s="3"/>
      <c r="AC211" s="3"/>
      <c r="AD211" s="14"/>
      <c r="AE211" s="26"/>
      <c r="AF211" s="27"/>
      <c r="AG211" s="26"/>
      <c r="AH211" s="26"/>
      <c r="AI211" s="27"/>
      <c r="AJ211" s="26"/>
      <c r="AK211" s="26"/>
    </row>
    <row r="212" spans="1:37" ht="21" customHeight="1" x14ac:dyDescent="0.15">
      <c r="A212" s="181">
        <v>206</v>
      </c>
      <c r="B212" s="64"/>
      <c r="C212" s="57"/>
      <c r="D212" s="88"/>
      <c r="E212" s="88"/>
      <c r="F212" s="190"/>
      <c r="G212" s="212"/>
      <c r="H212" s="213"/>
      <c r="I212" s="231"/>
      <c r="J212" s="231"/>
      <c r="K212" s="315">
        <f t="shared" si="10"/>
        <v>0</v>
      </c>
      <c r="L212" s="66"/>
      <c r="M212" s="58"/>
      <c r="N212" s="66"/>
      <c r="O212" s="58"/>
      <c r="P212" s="57"/>
      <c r="Q212" s="58"/>
      <c r="R212" s="57"/>
      <c r="S212" s="158"/>
      <c r="T212" s="27" t="str">
        <f t="shared" si="11"/>
        <v/>
      </c>
      <c r="U212" s="49" t="str">
        <f t="shared" si="12"/>
        <v/>
      </c>
      <c r="V212" s="30"/>
      <c r="W212" s="26"/>
      <c r="X212" s="26"/>
      <c r="Y212" s="27"/>
      <c r="Z212" s="3"/>
      <c r="AA212" s="14"/>
      <c r="AB212" s="3"/>
      <c r="AC212" s="3"/>
      <c r="AD212" s="14"/>
      <c r="AE212" s="26"/>
      <c r="AF212" s="27"/>
      <c r="AG212" s="26"/>
      <c r="AH212" s="26"/>
      <c r="AI212" s="27"/>
      <c r="AJ212" s="26"/>
      <c r="AK212" s="26"/>
    </row>
    <row r="213" spans="1:37" ht="21" customHeight="1" x14ac:dyDescent="0.15">
      <c r="A213" s="181">
        <v>207</v>
      </c>
      <c r="B213" s="63"/>
      <c r="C213" s="57"/>
      <c r="D213" s="88"/>
      <c r="E213" s="88"/>
      <c r="F213" s="190"/>
      <c r="G213" s="219"/>
      <c r="H213" s="213"/>
      <c r="I213" s="231"/>
      <c r="J213" s="231"/>
      <c r="K213" s="315">
        <f t="shared" si="10"/>
        <v>0</v>
      </c>
      <c r="L213" s="66"/>
      <c r="M213" s="58"/>
      <c r="N213" s="66"/>
      <c r="O213" s="58"/>
      <c r="P213" s="57"/>
      <c r="Q213" s="58"/>
      <c r="R213" s="57"/>
      <c r="S213" s="158"/>
      <c r="T213" s="27" t="str">
        <f t="shared" si="11"/>
        <v/>
      </c>
      <c r="U213" s="49" t="str">
        <f t="shared" si="12"/>
        <v/>
      </c>
      <c r="V213" s="27"/>
      <c r="W213" s="26"/>
      <c r="X213" s="26"/>
      <c r="Y213" s="27"/>
      <c r="Z213" s="3"/>
      <c r="AA213" s="14"/>
      <c r="AB213" s="3"/>
      <c r="AC213" s="3"/>
      <c r="AD213" s="14"/>
      <c r="AE213" s="26"/>
      <c r="AF213" s="27"/>
      <c r="AG213" s="26"/>
      <c r="AH213" s="26"/>
      <c r="AI213" s="27"/>
      <c r="AJ213" s="26"/>
      <c r="AK213" s="26"/>
    </row>
    <row r="214" spans="1:37" ht="21" customHeight="1" x14ac:dyDescent="0.15">
      <c r="A214" s="181">
        <v>208</v>
      </c>
      <c r="B214" s="63"/>
      <c r="C214" s="57"/>
      <c r="D214" s="88"/>
      <c r="E214" s="88"/>
      <c r="F214" s="190"/>
      <c r="G214" s="219"/>
      <c r="H214" s="213"/>
      <c r="I214" s="231"/>
      <c r="J214" s="231"/>
      <c r="K214" s="315">
        <f t="shared" si="10"/>
        <v>0</v>
      </c>
      <c r="L214" s="66"/>
      <c r="M214" s="58"/>
      <c r="N214" s="66"/>
      <c r="O214" s="58"/>
      <c r="P214" s="57"/>
      <c r="Q214" s="57"/>
      <c r="R214" s="57"/>
      <c r="S214" s="158"/>
      <c r="T214" s="27" t="str">
        <f t="shared" si="11"/>
        <v/>
      </c>
      <c r="U214" s="49" t="str">
        <f t="shared" si="12"/>
        <v/>
      </c>
      <c r="V214" s="27"/>
      <c r="W214" s="26"/>
      <c r="X214" s="26"/>
      <c r="Y214" s="27"/>
      <c r="Z214" s="3"/>
      <c r="AA214" s="14"/>
      <c r="AB214" s="3"/>
      <c r="AC214" s="3"/>
      <c r="AD214" s="14"/>
      <c r="AE214" s="26"/>
      <c r="AF214" s="27"/>
      <c r="AG214" s="26"/>
      <c r="AH214" s="26"/>
      <c r="AI214" s="27"/>
      <c r="AJ214" s="26"/>
      <c r="AK214" s="26"/>
    </row>
    <row r="215" spans="1:37" ht="21" customHeight="1" x14ac:dyDescent="0.15">
      <c r="A215" s="181"/>
      <c r="B215" s="63"/>
      <c r="C215" s="57"/>
      <c r="D215" s="88"/>
      <c r="E215" s="88"/>
      <c r="F215" s="190"/>
      <c r="G215" s="219"/>
      <c r="H215" s="213"/>
      <c r="I215" s="231"/>
      <c r="J215" s="231"/>
      <c r="K215" s="315">
        <f t="shared" si="10"/>
        <v>0</v>
      </c>
      <c r="L215" s="66"/>
      <c r="M215" s="58"/>
      <c r="N215" s="66"/>
      <c r="O215" s="58"/>
      <c r="P215" s="57"/>
      <c r="Q215" s="57"/>
      <c r="R215" s="57"/>
      <c r="S215" s="158"/>
      <c r="T215" s="27" t="str">
        <f t="shared" si="11"/>
        <v/>
      </c>
      <c r="U215" s="49" t="str">
        <f t="shared" si="12"/>
        <v/>
      </c>
      <c r="V215" s="27"/>
      <c r="W215" s="26"/>
      <c r="X215" s="26"/>
      <c r="Y215" s="27"/>
      <c r="Z215" s="3"/>
      <c r="AA215" s="14"/>
      <c r="AB215" s="3"/>
      <c r="AC215" s="3"/>
      <c r="AD215" s="14"/>
      <c r="AE215" s="26"/>
      <c r="AF215" s="27"/>
      <c r="AG215" s="26"/>
      <c r="AH215" s="26"/>
      <c r="AI215" s="27"/>
      <c r="AJ215" s="26"/>
      <c r="AK215" s="26"/>
    </row>
    <row r="216" spans="1:37" ht="21" customHeight="1" x14ac:dyDescent="0.15">
      <c r="A216" s="177"/>
      <c r="B216" s="78"/>
      <c r="C216" s="78"/>
      <c r="D216" s="86"/>
      <c r="E216" s="86"/>
      <c r="F216" s="77"/>
      <c r="G216" s="215"/>
      <c r="H216" s="215"/>
      <c r="I216" s="225"/>
      <c r="J216" s="225"/>
      <c r="K216" s="315">
        <f t="shared" si="10"/>
        <v>0</v>
      </c>
      <c r="L216" s="70"/>
      <c r="M216" s="67"/>
      <c r="N216" s="70"/>
      <c r="O216" s="67"/>
      <c r="P216" s="78"/>
      <c r="Q216" s="78"/>
      <c r="R216" s="78"/>
      <c r="S216" s="192"/>
      <c r="T216" s="27" t="str">
        <f t="shared" si="11"/>
        <v/>
      </c>
      <c r="U216" s="49" t="str">
        <f t="shared" si="12"/>
        <v/>
      </c>
      <c r="V216" s="27"/>
      <c r="W216" s="26"/>
      <c r="X216" s="26"/>
      <c r="Y216" s="27"/>
      <c r="Z216" s="3"/>
      <c r="AA216" s="14"/>
      <c r="AB216" s="3"/>
      <c r="AC216" s="3"/>
      <c r="AD216" s="14"/>
      <c r="AE216" s="26"/>
      <c r="AF216" s="27"/>
      <c r="AG216" s="26"/>
      <c r="AH216" s="26"/>
      <c r="AI216" s="27"/>
      <c r="AJ216" s="26"/>
      <c r="AK216" s="26"/>
    </row>
    <row r="217" spans="1:37" ht="21" customHeight="1" x14ac:dyDescent="0.15">
      <c r="A217" s="181"/>
      <c r="B217" s="63"/>
      <c r="C217" s="57"/>
      <c r="D217" s="88"/>
      <c r="E217" s="88"/>
      <c r="F217" s="190"/>
      <c r="G217" s="219"/>
      <c r="H217" s="213"/>
      <c r="I217" s="231"/>
      <c r="J217" s="231"/>
      <c r="K217" s="315">
        <f t="shared" si="10"/>
        <v>0</v>
      </c>
      <c r="L217" s="66"/>
      <c r="M217" s="58"/>
      <c r="N217" s="66"/>
      <c r="O217" s="58"/>
      <c r="P217" s="57"/>
      <c r="Q217" s="57"/>
      <c r="R217" s="57"/>
      <c r="S217" s="158"/>
      <c r="T217" s="27" t="str">
        <f t="shared" si="11"/>
        <v/>
      </c>
      <c r="U217" s="49" t="str">
        <f t="shared" si="12"/>
        <v/>
      </c>
      <c r="V217" s="27"/>
      <c r="W217" s="26"/>
      <c r="X217" s="26"/>
      <c r="Y217" s="27"/>
      <c r="Z217" s="3"/>
      <c r="AA217" s="14"/>
      <c r="AB217" s="3"/>
      <c r="AC217" s="3"/>
      <c r="AD217" s="14"/>
      <c r="AE217" s="26"/>
      <c r="AF217" s="27"/>
      <c r="AG217" s="26"/>
      <c r="AH217" s="26"/>
      <c r="AI217" s="27"/>
      <c r="AJ217" s="26"/>
      <c r="AK217" s="26"/>
    </row>
    <row r="218" spans="1:37" ht="21" customHeight="1" x14ac:dyDescent="0.15">
      <c r="A218" s="181"/>
      <c r="B218" s="63"/>
      <c r="C218" s="57"/>
      <c r="D218" s="88"/>
      <c r="E218" s="88"/>
      <c r="F218" s="190"/>
      <c r="G218" s="219"/>
      <c r="H218" s="213"/>
      <c r="I218" s="231"/>
      <c r="J218" s="231"/>
      <c r="K218" s="315">
        <f t="shared" si="10"/>
        <v>0</v>
      </c>
      <c r="L218" s="66"/>
      <c r="M218" s="58"/>
      <c r="N218" s="66"/>
      <c r="O218" s="58"/>
      <c r="P218" s="57"/>
      <c r="Q218" s="58"/>
      <c r="R218" s="57"/>
      <c r="S218" s="158"/>
      <c r="T218" s="27" t="str">
        <f t="shared" si="11"/>
        <v/>
      </c>
      <c r="U218" s="49" t="str">
        <f t="shared" si="12"/>
        <v/>
      </c>
      <c r="V218" s="27"/>
      <c r="W218" s="26"/>
      <c r="X218" s="26"/>
      <c r="Y218" s="27"/>
      <c r="Z218" s="3"/>
      <c r="AA218" s="14"/>
      <c r="AB218" s="3"/>
      <c r="AC218" s="3"/>
      <c r="AD218" s="14"/>
      <c r="AE218" s="26"/>
      <c r="AF218" s="27"/>
      <c r="AG218" s="26"/>
      <c r="AH218" s="26"/>
      <c r="AI218" s="27"/>
      <c r="AJ218" s="26"/>
      <c r="AK218" s="26"/>
    </row>
    <row r="219" spans="1:37" ht="21" customHeight="1" x14ac:dyDescent="0.15">
      <c r="A219" s="181"/>
      <c r="B219" s="63"/>
      <c r="C219" s="57"/>
      <c r="D219" s="88"/>
      <c r="E219" s="88"/>
      <c r="F219" s="190"/>
      <c r="G219" s="219"/>
      <c r="H219" s="213"/>
      <c r="I219" s="231"/>
      <c r="J219" s="231"/>
      <c r="K219" s="315">
        <f t="shared" si="10"/>
        <v>0</v>
      </c>
      <c r="L219" s="66"/>
      <c r="M219" s="58"/>
      <c r="N219" s="66"/>
      <c r="O219" s="58"/>
      <c r="P219" s="57"/>
      <c r="Q219" s="58"/>
      <c r="R219" s="57"/>
      <c r="S219" s="158"/>
      <c r="T219" s="27" t="str">
        <f t="shared" si="11"/>
        <v/>
      </c>
      <c r="U219" s="49" t="str">
        <f t="shared" si="12"/>
        <v/>
      </c>
      <c r="V219" s="27"/>
      <c r="W219" s="26"/>
      <c r="X219" s="26"/>
      <c r="Y219" s="27"/>
      <c r="Z219" s="3"/>
      <c r="AA219" s="14"/>
      <c r="AB219" s="3"/>
      <c r="AC219" s="3"/>
      <c r="AD219" s="14"/>
      <c r="AE219" s="26"/>
      <c r="AF219" s="27"/>
      <c r="AG219" s="26"/>
      <c r="AH219" s="26"/>
      <c r="AI219" s="27"/>
      <c r="AJ219" s="26"/>
      <c r="AK219" s="26"/>
    </row>
    <row r="220" spans="1:37" ht="21" customHeight="1" x14ac:dyDescent="0.15">
      <c r="A220" s="181"/>
      <c r="B220" s="63"/>
      <c r="C220" s="57"/>
      <c r="D220" s="88"/>
      <c r="E220" s="88"/>
      <c r="F220" s="190"/>
      <c r="G220" s="219"/>
      <c r="H220" s="213"/>
      <c r="I220" s="231"/>
      <c r="J220" s="231"/>
      <c r="K220" s="315">
        <f t="shared" si="10"/>
        <v>0</v>
      </c>
      <c r="L220" s="66"/>
      <c r="M220" s="58"/>
      <c r="N220" s="66"/>
      <c r="O220" s="58"/>
      <c r="P220" s="57"/>
      <c r="Q220" s="57"/>
      <c r="R220" s="57"/>
      <c r="S220" s="158"/>
      <c r="T220" s="27" t="str">
        <f t="shared" si="11"/>
        <v/>
      </c>
      <c r="U220" s="49" t="str">
        <f t="shared" si="12"/>
        <v/>
      </c>
      <c r="V220" s="27"/>
      <c r="W220" s="26"/>
      <c r="X220" s="26"/>
      <c r="Y220" s="27"/>
      <c r="Z220" s="3"/>
      <c r="AA220" s="14"/>
      <c r="AB220" s="3"/>
      <c r="AC220" s="3"/>
      <c r="AD220" s="14"/>
      <c r="AE220" s="26"/>
      <c r="AF220" s="27"/>
      <c r="AG220" s="26"/>
      <c r="AH220" s="26"/>
      <c r="AI220" s="27"/>
      <c r="AJ220" s="26"/>
      <c r="AK220" s="26"/>
    </row>
    <row r="221" spans="1:37" ht="21" customHeight="1" x14ac:dyDescent="0.15">
      <c r="A221" s="181"/>
      <c r="B221" s="63"/>
      <c r="C221" s="57"/>
      <c r="D221" s="87"/>
      <c r="E221" s="87"/>
      <c r="F221" s="191"/>
      <c r="G221" s="219"/>
      <c r="H221" s="213"/>
      <c r="I221" s="233"/>
      <c r="J221" s="233"/>
      <c r="K221" s="315">
        <f t="shared" si="10"/>
        <v>0</v>
      </c>
      <c r="L221" s="66"/>
      <c r="M221" s="58"/>
      <c r="N221" s="66"/>
      <c r="O221" s="58"/>
      <c r="P221" s="57"/>
      <c r="Q221" s="58"/>
      <c r="R221" s="57"/>
      <c r="S221" s="158"/>
      <c r="T221" s="27" t="str">
        <f t="shared" si="11"/>
        <v/>
      </c>
      <c r="U221" s="49" t="str">
        <f t="shared" si="12"/>
        <v/>
      </c>
      <c r="V221" s="27"/>
      <c r="W221" s="26"/>
      <c r="X221" s="26"/>
      <c r="Y221" s="27"/>
      <c r="Z221" s="3"/>
      <c r="AA221" s="14"/>
      <c r="AB221" s="3"/>
      <c r="AC221" s="3"/>
      <c r="AD221" s="14"/>
      <c r="AE221" s="26"/>
      <c r="AF221" s="27"/>
      <c r="AG221" s="26"/>
      <c r="AH221" s="26"/>
      <c r="AI221" s="27"/>
      <c r="AJ221" s="26"/>
      <c r="AK221" s="26"/>
    </row>
    <row r="222" spans="1:37" ht="21" customHeight="1" x14ac:dyDescent="0.15">
      <c r="A222" s="181"/>
      <c r="B222" s="64"/>
      <c r="C222" s="57"/>
      <c r="D222" s="88"/>
      <c r="E222" s="88"/>
      <c r="F222" s="190"/>
      <c r="G222" s="212"/>
      <c r="H222" s="213"/>
      <c r="I222" s="231"/>
      <c r="J222" s="231"/>
      <c r="K222" s="315">
        <f t="shared" si="10"/>
        <v>0</v>
      </c>
      <c r="L222" s="66"/>
      <c r="M222" s="58"/>
      <c r="N222" s="66"/>
      <c r="O222" s="58"/>
      <c r="P222" s="57"/>
      <c r="Q222" s="57"/>
      <c r="R222" s="57"/>
      <c r="S222" s="158"/>
      <c r="T222" s="27" t="str">
        <f t="shared" si="11"/>
        <v/>
      </c>
      <c r="U222" s="49" t="str">
        <f t="shared" si="12"/>
        <v/>
      </c>
      <c r="V222" s="27"/>
      <c r="W222" s="26"/>
      <c r="X222" s="26"/>
      <c r="Y222" s="27"/>
      <c r="Z222" s="3"/>
      <c r="AA222" s="14"/>
      <c r="AB222" s="3"/>
      <c r="AC222" s="3"/>
      <c r="AD222" s="14"/>
      <c r="AE222" s="26"/>
      <c r="AF222" s="27"/>
      <c r="AG222" s="26"/>
      <c r="AH222" s="26"/>
      <c r="AI222" s="27"/>
      <c r="AJ222" s="26"/>
      <c r="AK222" s="26"/>
    </row>
    <row r="223" spans="1:37" ht="21" customHeight="1" x14ac:dyDescent="0.15">
      <c r="A223" s="181"/>
      <c r="B223" s="63"/>
      <c r="C223" s="57"/>
      <c r="D223" s="88"/>
      <c r="E223" s="88"/>
      <c r="F223" s="190"/>
      <c r="G223" s="219"/>
      <c r="H223" s="213"/>
      <c r="I223" s="231"/>
      <c r="J223" s="231"/>
      <c r="K223" s="315">
        <f t="shared" si="10"/>
        <v>0</v>
      </c>
      <c r="L223" s="66"/>
      <c r="M223" s="165"/>
      <c r="N223" s="66"/>
      <c r="O223" s="165"/>
      <c r="P223" s="57"/>
      <c r="Q223" s="58"/>
      <c r="R223" s="57"/>
      <c r="S223" s="158"/>
      <c r="T223" s="27" t="str">
        <f t="shared" si="11"/>
        <v/>
      </c>
      <c r="U223" s="49" t="str">
        <f t="shared" si="12"/>
        <v/>
      </c>
      <c r="V223" s="27"/>
      <c r="W223" s="26"/>
      <c r="X223" s="26"/>
      <c r="Y223" s="27"/>
      <c r="Z223" s="3"/>
      <c r="AA223" s="14"/>
      <c r="AB223" s="3"/>
      <c r="AC223" s="3"/>
      <c r="AD223" s="14"/>
      <c r="AE223" s="26"/>
      <c r="AF223" s="27"/>
      <c r="AG223" s="26"/>
      <c r="AH223" s="26"/>
      <c r="AI223" s="27"/>
      <c r="AJ223" s="26"/>
      <c r="AK223" s="26"/>
    </row>
    <row r="224" spans="1:37" ht="21" customHeight="1" x14ac:dyDescent="0.15">
      <c r="A224" s="181"/>
      <c r="B224" s="63"/>
      <c r="C224" s="57"/>
      <c r="D224" s="88"/>
      <c r="E224" s="88"/>
      <c r="F224" s="190"/>
      <c r="G224" s="219"/>
      <c r="H224" s="213"/>
      <c r="I224" s="231"/>
      <c r="J224" s="231"/>
      <c r="K224" s="315">
        <f t="shared" si="10"/>
        <v>0</v>
      </c>
      <c r="L224" s="66"/>
      <c r="M224" s="58"/>
      <c r="N224" s="66"/>
      <c r="O224" s="58"/>
      <c r="P224" s="57"/>
      <c r="Q224" s="58"/>
      <c r="R224" s="57"/>
      <c r="S224" s="158"/>
      <c r="T224" s="27" t="str">
        <f t="shared" si="11"/>
        <v/>
      </c>
      <c r="U224" s="49" t="str">
        <f t="shared" si="12"/>
        <v/>
      </c>
      <c r="V224" s="32"/>
      <c r="W224" s="31"/>
      <c r="X224" s="31"/>
      <c r="Y224" s="32"/>
      <c r="Z224" s="3"/>
      <c r="AA224" s="14"/>
      <c r="AB224" s="4"/>
      <c r="AC224" s="3"/>
      <c r="AD224" s="14"/>
      <c r="AE224" s="31"/>
      <c r="AF224" s="32"/>
      <c r="AG224" s="31"/>
      <c r="AH224" s="31"/>
      <c r="AI224" s="32"/>
      <c r="AJ224" s="26"/>
      <c r="AK224" s="26"/>
    </row>
    <row r="225" spans="1:37" ht="21" customHeight="1" x14ac:dyDescent="0.15">
      <c r="A225" s="181"/>
      <c r="B225" s="63"/>
      <c r="C225" s="57"/>
      <c r="D225" s="88"/>
      <c r="E225" s="88"/>
      <c r="F225" s="190"/>
      <c r="G225" s="219"/>
      <c r="H225" s="213"/>
      <c r="I225" s="231"/>
      <c r="J225" s="231"/>
      <c r="K225" s="315">
        <f t="shared" si="10"/>
        <v>0</v>
      </c>
      <c r="L225" s="66"/>
      <c r="M225" s="58"/>
      <c r="N225" s="66"/>
      <c r="O225" s="58"/>
      <c r="P225" s="57"/>
      <c r="Q225" s="57"/>
      <c r="R225" s="57"/>
      <c r="S225" s="158"/>
      <c r="T225" s="27" t="str">
        <f t="shared" si="11"/>
        <v/>
      </c>
      <c r="U225" s="49" t="str">
        <f t="shared" si="12"/>
        <v/>
      </c>
      <c r="V225" s="32"/>
      <c r="W225" s="31"/>
      <c r="X225" s="31"/>
      <c r="Y225" s="32"/>
      <c r="Z225" s="3"/>
      <c r="AA225" s="14"/>
      <c r="AB225" s="4"/>
      <c r="AC225" s="3"/>
      <c r="AD225" s="14"/>
      <c r="AE225" s="31"/>
      <c r="AF225" s="32"/>
      <c r="AG225" s="31"/>
      <c r="AH225" s="31"/>
      <c r="AI225" s="32"/>
      <c r="AJ225" s="26"/>
      <c r="AK225" s="26"/>
    </row>
    <row r="226" spans="1:37" ht="21" customHeight="1" x14ac:dyDescent="0.15">
      <c r="A226" s="193"/>
      <c r="B226" s="105"/>
      <c r="C226" s="111"/>
      <c r="D226" s="157"/>
      <c r="E226" s="157"/>
      <c r="F226" s="199"/>
      <c r="G226" s="220"/>
      <c r="H226" s="228"/>
      <c r="I226" s="236"/>
      <c r="J226" s="236"/>
      <c r="K226" s="316">
        <f t="shared" si="10"/>
        <v>0</v>
      </c>
      <c r="L226" s="265"/>
      <c r="M226" s="68"/>
      <c r="N226" s="265"/>
      <c r="O226" s="68"/>
      <c r="P226" s="111"/>
      <c r="Q226" s="111"/>
      <c r="R226" s="111"/>
      <c r="S226" s="195"/>
      <c r="T226" s="27" t="str">
        <f t="shared" si="11"/>
        <v/>
      </c>
      <c r="U226" s="49" t="str">
        <f t="shared" si="12"/>
        <v/>
      </c>
      <c r="V226" s="34"/>
      <c r="W226" s="33"/>
      <c r="X226" s="33"/>
      <c r="Y226" s="34"/>
      <c r="Z226" s="3"/>
      <c r="AA226" s="14"/>
      <c r="AB226" s="5"/>
      <c r="AC226" s="3"/>
      <c r="AD226" s="14"/>
      <c r="AE226" s="33"/>
      <c r="AF226" s="34"/>
      <c r="AG226" s="33"/>
      <c r="AH226" s="33"/>
      <c r="AI226" s="34"/>
      <c r="AJ226" s="26"/>
      <c r="AK226" s="26"/>
    </row>
    <row r="227" spans="1:37" ht="21" customHeight="1" x14ac:dyDescent="0.15">
      <c r="A227" s="196"/>
      <c r="B227" s="99"/>
      <c r="C227" s="97"/>
      <c r="D227" s="110"/>
      <c r="E227" s="110"/>
      <c r="F227" s="197"/>
      <c r="G227" s="221"/>
      <c r="H227" s="223"/>
      <c r="I227" s="232"/>
      <c r="J227" s="232"/>
      <c r="K227" s="314">
        <f t="shared" si="10"/>
        <v>0</v>
      </c>
      <c r="L227" s="291"/>
      <c r="M227" s="69"/>
      <c r="N227" s="291"/>
      <c r="O227" s="69"/>
      <c r="P227" s="97"/>
      <c r="Q227" s="97"/>
      <c r="R227" s="97"/>
      <c r="S227" s="116"/>
      <c r="T227" s="27" t="str">
        <f t="shared" si="11"/>
        <v/>
      </c>
      <c r="U227" s="49" t="str">
        <f t="shared" si="12"/>
        <v/>
      </c>
      <c r="V227" s="27"/>
      <c r="W227" s="26"/>
      <c r="X227" s="26"/>
      <c r="Y227" s="27"/>
      <c r="Z227" s="3"/>
      <c r="AA227" s="14"/>
      <c r="AB227" s="3"/>
      <c r="AC227" s="3"/>
      <c r="AD227" s="14"/>
      <c r="AE227" s="26"/>
      <c r="AF227" s="27"/>
      <c r="AG227" s="26"/>
      <c r="AH227" s="26"/>
      <c r="AI227" s="27"/>
      <c r="AJ227" s="26"/>
      <c r="AK227" s="26"/>
    </row>
    <row r="228" spans="1:37" ht="21" customHeight="1" x14ac:dyDescent="0.15">
      <c r="A228" s="181"/>
      <c r="B228" s="63"/>
      <c r="C228" s="57"/>
      <c r="D228" s="88"/>
      <c r="E228" s="88"/>
      <c r="F228" s="190"/>
      <c r="G228" s="219"/>
      <c r="H228" s="213"/>
      <c r="I228" s="231"/>
      <c r="J228" s="231"/>
      <c r="K228" s="315">
        <f t="shared" si="10"/>
        <v>0</v>
      </c>
      <c r="L228" s="66"/>
      <c r="M228" s="58"/>
      <c r="N228" s="66"/>
      <c r="O228" s="58"/>
      <c r="P228" s="57"/>
      <c r="Q228" s="57"/>
      <c r="R228" s="57"/>
      <c r="S228" s="158"/>
      <c r="T228" s="27" t="str">
        <f t="shared" si="11"/>
        <v/>
      </c>
      <c r="U228" s="49" t="str">
        <f t="shared" si="12"/>
        <v/>
      </c>
      <c r="V228" s="27"/>
      <c r="W228" s="26"/>
      <c r="X228" s="26"/>
      <c r="Y228" s="27"/>
      <c r="Z228" s="3"/>
      <c r="AA228" s="14"/>
      <c r="AB228" s="3"/>
      <c r="AC228" s="3"/>
      <c r="AD228" s="14"/>
      <c r="AE228" s="26"/>
      <c r="AF228" s="27"/>
      <c r="AG228" s="26"/>
      <c r="AH228" s="26"/>
      <c r="AI228" s="27"/>
      <c r="AJ228" s="26"/>
      <c r="AK228" s="26"/>
    </row>
    <row r="229" spans="1:37" ht="21" customHeight="1" x14ac:dyDescent="0.15">
      <c r="A229" s="181"/>
      <c r="B229" s="63"/>
      <c r="C229" s="57"/>
      <c r="D229" s="88"/>
      <c r="E229" s="88"/>
      <c r="F229" s="190"/>
      <c r="G229" s="219"/>
      <c r="H229" s="213"/>
      <c r="I229" s="231"/>
      <c r="J229" s="231"/>
      <c r="K229" s="315">
        <f t="shared" si="10"/>
        <v>0</v>
      </c>
      <c r="L229" s="66"/>
      <c r="M229" s="58"/>
      <c r="N229" s="66"/>
      <c r="O229" s="58"/>
      <c r="P229" s="57"/>
      <c r="Q229" s="57"/>
      <c r="R229" s="57"/>
      <c r="S229" s="158"/>
      <c r="T229" s="27" t="str">
        <f t="shared" si="11"/>
        <v/>
      </c>
      <c r="U229" s="49" t="str">
        <f t="shared" si="12"/>
        <v/>
      </c>
      <c r="V229" s="27"/>
      <c r="W229" s="26"/>
      <c r="X229" s="26"/>
      <c r="Y229" s="27"/>
      <c r="Z229" s="3"/>
      <c r="AA229" s="14"/>
      <c r="AB229" s="3"/>
      <c r="AC229" s="3"/>
      <c r="AD229" s="14"/>
      <c r="AE229" s="26"/>
      <c r="AF229" s="27"/>
      <c r="AG229" s="26"/>
      <c r="AH229" s="26"/>
      <c r="AI229" s="27"/>
      <c r="AJ229" s="26"/>
      <c r="AK229" s="26"/>
    </row>
    <row r="230" spans="1:37" ht="21" customHeight="1" x14ac:dyDescent="0.15">
      <c r="A230" s="181"/>
      <c r="B230" s="63"/>
      <c r="C230" s="57"/>
      <c r="D230" s="88"/>
      <c r="E230" s="88"/>
      <c r="F230" s="190"/>
      <c r="G230" s="219"/>
      <c r="H230" s="213"/>
      <c r="I230" s="231"/>
      <c r="J230" s="231"/>
      <c r="K230" s="315">
        <f t="shared" si="10"/>
        <v>0</v>
      </c>
      <c r="L230" s="66"/>
      <c r="M230" s="58"/>
      <c r="N230" s="66"/>
      <c r="O230" s="58"/>
      <c r="P230" s="57"/>
      <c r="Q230" s="57"/>
      <c r="R230" s="57"/>
      <c r="S230" s="158"/>
      <c r="T230" s="27" t="str">
        <f t="shared" si="11"/>
        <v/>
      </c>
      <c r="U230" s="49" t="str">
        <f t="shared" si="12"/>
        <v/>
      </c>
      <c r="V230" s="27"/>
      <c r="W230" s="26"/>
      <c r="X230" s="26"/>
      <c r="Y230" s="27"/>
      <c r="Z230" s="3"/>
      <c r="AA230" s="14"/>
      <c r="AB230" s="3"/>
      <c r="AC230" s="3"/>
      <c r="AD230" s="14"/>
      <c r="AE230" s="26"/>
      <c r="AF230" s="27"/>
      <c r="AG230" s="26"/>
      <c r="AH230" s="26"/>
      <c r="AI230" s="27"/>
      <c r="AJ230" s="26"/>
      <c r="AK230" s="26"/>
    </row>
    <row r="231" spans="1:37" ht="21" customHeight="1" x14ac:dyDescent="0.15">
      <c r="A231" s="181"/>
      <c r="B231" s="63"/>
      <c r="C231" s="57"/>
      <c r="D231" s="88"/>
      <c r="E231" s="88"/>
      <c r="F231" s="190"/>
      <c r="G231" s="219"/>
      <c r="H231" s="213"/>
      <c r="I231" s="231"/>
      <c r="J231" s="231"/>
      <c r="K231" s="315">
        <f t="shared" si="10"/>
        <v>0</v>
      </c>
      <c r="L231" s="66"/>
      <c r="M231" s="58"/>
      <c r="N231" s="66"/>
      <c r="O231" s="58"/>
      <c r="P231" s="57"/>
      <c r="Q231" s="57"/>
      <c r="R231" s="57"/>
      <c r="S231" s="158"/>
      <c r="T231" s="27" t="str">
        <f t="shared" si="11"/>
        <v/>
      </c>
      <c r="U231" s="49" t="str">
        <f t="shared" si="12"/>
        <v/>
      </c>
      <c r="V231" s="27"/>
      <c r="W231" s="26"/>
      <c r="X231" s="26"/>
      <c r="Y231" s="27"/>
      <c r="Z231" s="3"/>
      <c r="AA231" s="14"/>
      <c r="AB231" s="3"/>
      <c r="AC231" s="3"/>
      <c r="AD231" s="14"/>
      <c r="AE231" s="26"/>
      <c r="AF231" s="27"/>
      <c r="AG231" s="26"/>
      <c r="AH231" s="26"/>
      <c r="AI231" s="27"/>
      <c r="AJ231" s="26"/>
      <c r="AK231" s="26"/>
    </row>
    <row r="232" spans="1:37" ht="21" customHeight="1" x14ac:dyDescent="0.15">
      <c r="A232" s="181"/>
      <c r="B232" s="63"/>
      <c r="C232" s="57"/>
      <c r="D232" s="88"/>
      <c r="E232" s="88"/>
      <c r="F232" s="190"/>
      <c r="G232" s="219"/>
      <c r="H232" s="213"/>
      <c r="I232" s="231"/>
      <c r="J232" s="231"/>
      <c r="K232" s="831">
        <f t="shared" si="10"/>
        <v>0</v>
      </c>
      <c r="L232" s="66"/>
      <c r="M232" s="58"/>
      <c r="N232" s="66"/>
      <c r="O232" s="58"/>
      <c r="P232" s="57"/>
      <c r="Q232" s="57"/>
      <c r="R232" s="57"/>
      <c r="S232" s="158"/>
      <c r="T232" s="27" t="str">
        <f t="shared" si="11"/>
        <v/>
      </c>
      <c r="U232" s="49" t="str">
        <f t="shared" si="12"/>
        <v/>
      </c>
      <c r="V232" s="30"/>
      <c r="W232" s="26"/>
      <c r="X232" s="26"/>
      <c r="Y232" s="27"/>
      <c r="Z232" s="3"/>
      <c r="AA232" s="14"/>
      <c r="AB232" s="3"/>
      <c r="AC232" s="3"/>
      <c r="AD232" s="14"/>
      <c r="AE232" s="26"/>
      <c r="AF232" s="27"/>
      <c r="AG232" s="26"/>
      <c r="AH232" s="26"/>
      <c r="AI232" s="27"/>
      <c r="AJ232" s="26"/>
      <c r="AK232" s="26"/>
    </row>
    <row r="233" spans="1:37" ht="21" customHeight="1" x14ac:dyDescent="0.15">
      <c r="A233" s="182"/>
      <c r="B233" s="63"/>
      <c r="C233" s="57"/>
      <c r="D233" s="88"/>
      <c r="E233" s="88"/>
      <c r="F233" s="190"/>
      <c r="G233" s="219"/>
      <c r="H233" s="213"/>
      <c r="I233" s="231"/>
      <c r="J233" s="231"/>
      <c r="K233" s="831">
        <f t="shared" si="10"/>
        <v>0</v>
      </c>
      <c r="L233" s="66"/>
      <c r="M233" s="58"/>
      <c r="N233" s="66"/>
      <c r="O233" s="58"/>
      <c r="P233" s="57"/>
      <c r="Q233" s="57"/>
      <c r="R233" s="57"/>
      <c r="S233" s="158"/>
      <c r="T233" s="27" t="str">
        <f t="shared" si="11"/>
        <v/>
      </c>
      <c r="U233" s="49" t="str">
        <f t="shared" si="12"/>
        <v/>
      </c>
      <c r="V233" s="27"/>
      <c r="W233" s="26"/>
      <c r="X233" s="26"/>
      <c r="Y233" s="27"/>
      <c r="Z233" s="3"/>
      <c r="AA233" s="14"/>
      <c r="AB233" s="3"/>
      <c r="AC233" s="3"/>
      <c r="AD233" s="14"/>
      <c r="AE233" s="26"/>
      <c r="AF233" s="27"/>
      <c r="AG233" s="26"/>
      <c r="AH233" s="26"/>
      <c r="AI233" s="27"/>
      <c r="AJ233" s="26"/>
      <c r="AK233" s="26"/>
    </row>
    <row r="234" spans="1:37" ht="21" customHeight="1" x14ac:dyDescent="0.15">
      <c r="A234" s="182"/>
      <c r="B234" s="63"/>
      <c r="C234" s="57"/>
      <c r="D234" s="88"/>
      <c r="E234" s="88"/>
      <c r="F234" s="190"/>
      <c r="G234" s="219"/>
      <c r="H234" s="213"/>
      <c r="I234" s="231"/>
      <c r="J234" s="231"/>
      <c r="K234" s="831">
        <f t="shared" si="10"/>
        <v>0</v>
      </c>
      <c r="L234" s="66"/>
      <c r="M234" s="58"/>
      <c r="N234" s="66"/>
      <c r="O234" s="58"/>
      <c r="P234" s="57"/>
      <c r="Q234" s="57"/>
      <c r="R234" s="57"/>
      <c r="S234" s="158"/>
      <c r="T234" s="27" t="str">
        <f t="shared" si="11"/>
        <v/>
      </c>
      <c r="U234" s="49" t="str">
        <f t="shared" si="12"/>
        <v/>
      </c>
      <c r="V234" s="27"/>
      <c r="W234" s="26"/>
      <c r="X234" s="26"/>
      <c r="Y234" s="27"/>
      <c r="Z234" s="3"/>
      <c r="AA234" s="14"/>
      <c r="AB234" s="3"/>
      <c r="AC234" s="3"/>
      <c r="AD234" s="14"/>
      <c r="AE234" s="26"/>
      <c r="AF234" s="27"/>
      <c r="AG234" s="26"/>
      <c r="AH234" s="26"/>
      <c r="AI234" s="27"/>
      <c r="AJ234" s="26"/>
      <c r="AK234" s="26"/>
    </row>
    <row r="235" spans="1:37" ht="21" customHeight="1" x14ac:dyDescent="0.15">
      <c r="A235" s="182"/>
      <c r="B235" s="63"/>
      <c r="C235" s="57"/>
      <c r="D235" s="88"/>
      <c r="E235" s="88"/>
      <c r="F235" s="190"/>
      <c r="G235" s="219"/>
      <c r="H235" s="213"/>
      <c r="I235" s="231"/>
      <c r="J235" s="231"/>
      <c r="K235" s="318">
        <f t="shared" si="10"/>
        <v>0</v>
      </c>
      <c r="L235" s="66"/>
      <c r="M235" s="58"/>
      <c r="N235" s="66"/>
      <c r="O235" s="58"/>
      <c r="P235" s="57"/>
      <c r="Q235" s="57"/>
      <c r="R235" s="57"/>
      <c r="S235" s="158"/>
      <c r="T235" s="27" t="str">
        <f t="shared" si="11"/>
        <v/>
      </c>
      <c r="U235" s="49" t="str">
        <f t="shared" si="12"/>
        <v/>
      </c>
      <c r="V235" s="27"/>
      <c r="W235" s="26"/>
      <c r="X235" s="26"/>
      <c r="Y235" s="27"/>
      <c r="Z235" s="3"/>
      <c r="AA235" s="14"/>
      <c r="AB235" s="3"/>
      <c r="AC235" s="3"/>
      <c r="AD235" s="14"/>
      <c r="AE235" s="26"/>
      <c r="AF235" s="27"/>
      <c r="AG235" s="26"/>
      <c r="AH235" s="26"/>
      <c r="AI235" s="27"/>
      <c r="AJ235" s="26"/>
      <c r="AK235" s="26"/>
    </row>
    <row r="236" spans="1:37" ht="21" customHeight="1" x14ac:dyDescent="0.15">
      <c r="A236" s="181"/>
      <c r="B236" s="63"/>
      <c r="C236" s="57"/>
      <c r="D236" s="88"/>
      <c r="E236" s="88"/>
      <c r="F236" s="190"/>
      <c r="G236" s="219"/>
      <c r="H236" s="213"/>
      <c r="I236" s="231"/>
      <c r="J236" s="231"/>
      <c r="K236" s="315">
        <f t="shared" si="10"/>
        <v>0</v>
      </c>
      <c r="L236" s="66"/>
      <c r="M236" s="58"/>
      <c r="N236" s="66"/>
      <c r="O236" s="58"/>
      <c r="P236" s="57"/>
      <c r="Q236" s="57"/>
      <c r="R236" s="57"/>
      <c r="S236" s="158"/>
      <c r="T236" s="27" t="str">
        <f t="shared" si="11"/>
        <v/>
      </c>
      <c r="U236" s="49" t="str">
        <f t="shared" si="12"/>
        <v/>
      </c>
      <c r="V236" s="27"/>
      <c r="W236" s="26"/>
      <c r="X236" s="26"/>
      <c r="Y236" s="27"/>
      <c r="Z236" s="3"/>
      <c r="AA236" s="14"/>
      <c r="AB236" s="3"/>
      <c r="AC236" s="3"/>
      <c r="AD236" s="14"/>
      <c r="AE236" s="26"/>
      <c r="AF236" s="27"/>
      <c r="AG236" s="26"/>
      <c r="AH236" s="26"/>
      <c r="AI236" s="27"/>
      <c r="AJ236" s="26"/>
      <c r="AK236" s="26"/>
    </row>
    <row r="237" spans="1:37" ht="21" customHeight="1" x14ac:dyDescent="0.15">
      <c r="A237" s="181"/>
      <c r="B237" s="63"/>
      <c r="C237" s="57"/>
      <c r="D237" s="88"/>
      <c r="E237" s="88"/>
      <c r="F237" s="190"/>
      <c r="G237" s="219"/>
      <c r="H237" s="213"/>
      <c r="I237" s="231"/>
      <c r="J237" s="231"/>
      <c r="K237" s="315">
        <f t="shared" si="10"/>
        <v>0</v>
      </c>
      <c r="L237" s="66"/>
      <c r="M237" s="58"/>
      <c r="N237" s="66"/>
      <c r="O237" s="58"/>
      <c r="P237" s="57"/>
      <c r="Q237" s="57"/>
      <c r="R237" s="57"/>
      <c r="S237" s="158"/>
      <c r="T237" s="27" t="str">
        <f t="shared" si="11"/>
        <v/>
      </c>
      <c r="U237" s="49" t="str">
        <f t="shared" si="12"/>
        <v/>
      </c>
      <c r="V237" s="27"/>
      <c r="W237" s="26"/>
      <c r="X237" s="26"/>
      <c r="Y237" s="27"/>
      <c r="Z237" s="3"/>
      <c r="AA237" s="14"/>
      <c r="AB237" s="3"/>
      <c r="AC237" s="3"/>
      <c r="AD237" s="14"/>
      <c r="AE237" s="26"/>
      <c r="AF237" s="27"/>
      <c r="AG237" s="26"/>
      <c r="AH237" s="26"/>
      <c r="AI237" s="27"/>
      <c r="AJ237" s="26"/>
      <c r="AK237" s="26"/>
    </row>
    <row r="238" spans="1:37" ht="21" customHeight="1" x14ac:dyDescent="0.15">
      <c r="A238" s="181"/>
      <c r="B238" s="63"/>
      <c r="C238" s="57"/>
      <c r="D238" s="88"/>
      <c r="E238" s="88"/>
      <c r="F238" s="190"/>
      <c r="G238" s="219"/>
      <c r="H238" s="213"/>
      <c r="I238" s="231"/>
      <c r="J238" s="231"/>
      <c r="K238" s="315">
        <f t="shared" si="10"/>
        <v>0</v>
      </c>
      <c r="L238" s="66"/>
      <c r="M238" s="58"/>
      <c r="N238" s="66"/>
      <c r="O238" s="58"/>
      <c r="P238" s="57"/>
      <c r="Q238" s="57"/>
      <c r="R238" s="57"/>
      <c r="S238" s="158"/>
      <c r="T238" s="27" t="str">
        <f t="shared" si="11"/>
        <v/>
      </c>
      <c r="U238" s="49" t="str">
        <f t="shared" si="12"/>
        <v/>
      </c>
      <c r="V238" s="27"/>
      <c r="W238" s="26"/>
      <c r="X238" s="26"/>
      <c r="Y238" s="27"/>
      <c r="Z238" s="3"/>
      <c r="AA238" s="14"/>
      <c r="AB238" s="3"/>
      <c r="AC238" s="3"/>
      <c r="AD238" s="14"/>
      <c r="AE238" s="26"/>
      <c r="AF238" s="27"/>
      <c r="AG238" s="26"/>
      <c r="AH238" s="26"/>
      <c r="AI238" s="27"/>
      <c r="AJ238" s="26"/>
      <c r="AK238" s="26"/>
    </row>
    <row r="239" spans="1:37" ht="21" customHeight="1" x14ac:dyDescent="0.15">
      <c r="A239" s="177"/>
      <c r="B239" s="78"/>
      <c r="C239" s="78"/>
      <c r="D239" s="86"/>
      <c r="E239" s="86"/>
      <c r="F239" s="77"/>
      <c r="G239" s="215"/>
      <c r="H239" s="215"/>
      <c r="I239" s="225"/>
      <c r="J239" s="225"/>
      <c r="K239" s="315">
        <f t="shared" si="10"/>
        <v>0</v>
      </c>
      <c r="L239" s="70"/>
      <c r="M239" s="67"/>
      <c r="N239" s="70"/>
      <c r="O239" s="67"/>
      <c r="P239" s="78"/>
      <c r="Q239" s="78"/>
      <c r="R239" s="78"/>
      <c r="S239" s="192"/>
      <c r="T239" s="27" t="str">
        <f t="shared" si="11"/>
        <v/>
      </c>
      <c r="U239" s="49" t="str">
        <f t="shared" si="12"/>
        <v/>
      </c>
      <c r="V239" s="27"/>
      <c r="W239" s="26"/>
      <c r="X239" s="26"/>
      <c r="Y239" s="27"/>
      <c r="Z239" s="3"/>
      <c r="AA239" s="14"/>
      <c r="AB239" s="3"/>
      <c r="AC239" s="3"/>
      <c r="AD239" s="14"/>
      <c r="AE239" s="26"/>
      <c r="AF239" s="27"/>
      <c r="AG239" s="26"/>
      <c r="AH239" s="26"/>
      <c r="AI239" s="27"/>
      <c r="AJ239" s="26"/>
      <c r="AK239" s="26"/>
    </row>
    <row r="240" spans="1:37" ht="21" customHeight="1" x14ac:dyDescent="0.15">
      <c r="A240" s="181"/>
      <c r="B240" s="63"/>
      <c r="C240" s="57"/>
      <c r="D240" s="88"/>
      <c r="E240" s="88"/>
      <c r="F240" s="190"/>
      <c r="G240" s="219"/>
      <c r="H240" s="213"/>
      <c r="I240" s="231"/>
      <c r="J240" s="231"/>
      <c r="K240" s="315">
        <f t="shared" si="10"/>
        <v>0</v>
      </c>
      <c r="L240" s="66"/>
      <c r="M240" s="58"/>
      <c r="N240" s="66"/>
      <c r="O240" s="58"/>
      <c r="P240" s="57"/>
      <c r="Q240" s="57"/>
      <c r="R240" s="57"/>
      <c r="S240" s="158"/>
      <c r="T240" s="27" t="str">
        <f t="shared" si="11"/>
        <v/>
      </c>
      <c r="U240" s="49" t="str">
        <f t="shared" si="12"/>
        <v/>
      </c>
      <c r="V240" s="27"/>
      <c r="W240" s="26"/>
      <c r="X240" s="26"/>
      <c r="Y240" s="27"/>
      <c r="Z240" s="3"/>
      <c r="AA240" s="14"/>
      <c r="AB240" s="3"/>
      <c r="AC240" s="3"/>
      <c r="AD240" s="14"/>
      <c r="AE240" s="26"/>
      <c r="AF240" s="27"/>
      <c r="AG240" s="26"/>
      <c r="AH240" s="26"/>
      <c r="AI240" s="27"/>
      <c r="AJ240" s="26"/>
      <c r="AK240" s="26"/>
    </row>
    <row r="241" spans="1:37" ht="21" customHeight="1" x14ac:dyDescent="0.15">
      <c r="A241" s="181"/>
      <c r="B241" s="63"/>
      <c r="C241" s="57"/>
      <c r="D241" s="88"/>
      <c r="E241" s="88"/>
      <c r="F241" s="190"/>
      <c r="G241" s="219"/>
      <c r="H241" s="213"/>
      <c r="I241" s="231"/>
      <c r="J241" s="231"/>
      <c r="K241" s="315">
        <f t="shared" si="10"/>
        <v>0</v>
      </c>
      <c r="L241" s="66"/>
      <c r="M241" s="58"/>
      <c r="N241" s="66"/>
      <c r="O241" s="58"/>
      <c r="P241" s="57"/>
      <c r="Q241" s="57"/>
      <c r="R241" s="57"/>
      <c r="S241" s="158"/>
      <c r="T241" s="27" t="str">
        <f t="shared" si="11"/>
        <v/>
      </c>
      <c r="U241" s="49" t="str">
        <f t="shared" si="12"/>
        <v/>
      </c>
      <c r="V241" s="27"/>
      <c r="W241" s="26"/>
      <c r="X241" s="26"/>
      <c r="Y241" s="27"/>
      <c r="Z241" s="3"/>
      <c r="AA241" s="14"/>
      <c r="AB241" s="3"/>
      <c r="AC241" s="3"/>
      <c r="AD241" s="14"/>
      <c r="AE241" s="26"/>
      <c r="AF241" s="27"/>
      <c r="AG241" s="26"/>
      <c r="AH241" s="26"/>
      <c r="AI241" s="27"/>
      <c r="AJ241" s="26"/>
      <c r="AK241" s="26"/>
    </row>
    <row r="242" spans="1:37" ht="21" customHeight="1" x14ac:dyDescent="0.15">
      <c r="A242" s="181"/>
      <c r="B242" s="63"/>
      <c r="C242" s="57"/>
      <c r="D242" s="87"/>
      <c r="E242" s="87"/>
      <c r="F242" s="191"/>
      <c r="G242" s="219"/>
      <c r="H242" s="213"/>
      <c r="I242" s="233"/>
      <c r="J242" s="233"/>
      <c r="K242" s="315">
        <f t="shared" si="10"/>
        <v>0</v>
      </c>
      <c r="L242" s="66"/>
      <c r="M242" s="58"/>
      <c r="N242" s="66"/>
      <c r="O242" s="58"/>
      <c r="P242" s="57"/>
      <c r="Q242" s="58"/>
      <c r="R242" s="57"/>
      <c r="S242" s="158"/>
      <c r="T242" s="27" t="str">
        <f t="shared" si="11"/>
        <v/>
      </c>
      <c r="U242" s="49" t="str">
        <f t="shared" si="12"/>
        <v/>
      </c>
      <c r="V242" s="27"/>
      <c r="W242" s="26"/>
      <c r="X242" s="26"/>
      <c r="Y242" s="27"/>
      <c r="Z242" s="3"/>
      <c r="AA242" s="14"/>
      <c r="AB242" s="3"/>
      <c r="AC242" s="3"/>
      <c r="AD242" s="14"/>
      <c r="AE242" s="26"/>
      <c r="AF242" s="27"/>
      <c r="AG242" s="26"/>
      <c r="AH242" s="26"/>
      <c r="AI242" s="27"/>
      <c r="AJ242" s="26"/>
      <c r="AK242" s="26"/>
    </row>
    <row r="243" spans="1:37" ht="21" customHeight="1" x14ac:dyDescent="0.15">
      <c r="A243" s="181"/>
      <c r="B243" s="63"/>
      <c r="C243" s="57"/>
      <c r="D243" s="88"/>
      <c r="E243" s="88"/>
      <c r="F243" s="190"/>
      <c r="G243" s="219"/>
      <c r="H243" s="213"/>
      <c r="I243" s="231"/>
      <c r="J243" s="231"/>
      <c r="K243" s="315">
        <f t="shared" si="10"/>
        <v>0</v>
      </c>
      <c r="L243" s="66"/>
      <c r="M243" s="58"/>
      <c r="N243" s="66"/>
      <c r="O243" s="58"/>
      <c r="P243" s="57"/>
      <c r="Q243" s="57"/>
      <c r="R243" s="57"/>
      <c r="S243" s="158"/>
      <c r="T243" s="27" t="str">
        <f t="shared" si="11"/>
        <v/>
      </c>
      <c r="U243" s="49" t="str">
        <f t="shared" si="12"/>
        <v/>
      </c>
      <c r="V243" s="27"/>
      <c r="W243" s="26"/>
      <c r="X243" s="26"/>
      <c r="Y243" s="27"/>
      <c r="Z243" s="3"/>
      <c r="AA243" s="14"/>
      <c r="AB243" s="3"/>
      <c r="AC243" s="3"/>
      <c r="AD243" s="14"/>
      <c r="AE243" s="26"/>
      <c r="AF243" s="27"/>
      <c r="AG243" s="26"/>
      <c r="AH243" s="26"/>
      <c r="AI243" s="27"/>
      <c r="AJ243" s="26"/>
      <c r="AK243" s="26"/>
    </row>
    <row r="244" spans="1:37" ht="21" customHeight="1" x14ac:dyDescent="0.15">
      <c r="A244" s="181"/>
      <c r="B244" s="63"/>
      <c r="C244" s="57"/>
      <c r="D244" s="87"/>
      <c r="E244" s="87"/>
      <c r="F244" s="191"/>
      <c r="G244" s="219"/>
      <c r="H244" s="213"/>
      <c r="I244" s="233"/>
      <c r="J244" s="233"/>
      <c r="K244" s="315">
        <f t="shared" si="10"/>
        <v>0</v>
      </c>
      <c r="L244" s="66"/>
      <c r="M244" s="58"/>
      <c r="N244" s="66"/>
      <c r="O244" s="58"/>
      <c r="P244" s="57"/>
      <c r="Q244" s="57"/>
      <c r="R244" s="57"/>
      <c r="S244" s="158"/>
      <c r="T244" s="27" t="str">
        <f t="shared" si="11"/>
        <v/>
      </c>
      <c r="U244" s="49" t="str">
        <f t="shared" si="12"/>
        <v/>
      </c>
      <c r="V244" s="32"/>
      <c r="W244" s="31"/>
      <c r="X244" s="31"/>
      <c r="Y244" s="32"/>
      <c r="Z244" s="3"/>
      <c r="AA244" s="14"/>
      <c r="AB244" s="4"/>
      <c r="AC244" s="3"/>
      <c r="AD244" s="14"/>
      <c r="AE244" s="31"/>
      <c r="AF244" s="32"/>
      <c r="AG244" s="31"/>
      <c r="AH244" s="31"/>
      <c r="AI244" s="32"/>
      <c r="AJ244" s="26"/>
      <c r="AK244" s="26"/>
    </row>
    <row r="245" spans="1:37" ht="21" customHeight="1" x14ac:dyDescent="0.15">
      <c r="A245" s="181"/>
      <c r="B245" s="63"/>
      <c r="C245" s="57"/>
      <c r="D245" s="88"/>
      <c r="E245" s="88"/>
      <c r="F245" s="190"/>
      <c r="G245" s="219"/>
      <c r="H245" s="213"/>
      <c r="I245" s="231"/>
      <c r="J245" s="231"/>
      <c r="K245" s="315">
        <f t="shared" si="10"/>
        <v>0</v>
      </c>
      <c r="L245" s="66"/>
      <c r="M245" s="58"/>
      <c r="N245" s="66"/>
      <c r="O245" s="58"/>
      <c r="P245" s="57"/>
      <c r="Q245" s="57"/>
      <c r="R245" s="57"/>
      <c r="S245" s="158"/>
      <c r="T245" s="27" t="str">
        <f t="shared" si="11"/>
        <v/>
      </c>
      <c r="U245" s="49" t="str">
        <f t="shared" si="12"/>
        <v/>
      </c>
      <c r="V245" s="32"/>
      <c r="W245" s="31"/>
      <c r="X245" s="31"/>
      <c r="Y245" s="32"/>
      <c r="Z245" s="3"/>
      <c r="AA245" s="14"/>
      <c r="AB245" s="4"/>
      <c r="AC245" s="3"/>
      <c r="AD245" s="14"/>
      <c r="AE245" s="31"/>
      <c r="AF245" s="32"/>
      <c r="AG245" s="31"/>
      <c r="AH245" s="31"/>
      <c r="AI245" s="32"/>
      <c r="AJ245" s="26"/>
      <c r="AK245" s="26"/>
    </row>
    <row r="246" spans="1:37" ht="21" customHeight="1" x14ac:dyDescent="0.15">
      <c r="A246" s="193"/>
      <c r="B246" s="105"/>
      <c r="C246" s="111"/>
      <c r="D246" s="112"/>
      <c r="E246" s="112"/>
      <c r="F246" s="194"/>
      <c r="G246" s="220"/>
      <c r="H246" s="228"/>
      <c r="I246" s="234"/>
      <c r="J246" s="234"/>
      <c r="K246" s="316">
        <f t="shared" si="10"/>
        <v>0</v>
      </c>
      <c r="L246" s="265"/>
      <c r="M246" s="68"/>
      <c r="N246" s="265"/>
      <c r="O246" s="68"/>
      <c r="P246" s="111"/>
      <c r="Q246" s="111"/>
      <c r="R246" s="111"/>
      <c r="S246" s="195"/>
      <c r="T246" s="27" t="str">
        <f t="shared" si="11"/>
        <v/>
      </c>
      <c r="U246" s="49" t="str">
        <f t="shared" si="12"/>
        <v/>
      </c>
      <c r="V246" s="34"/>
      <c r="W246" s="33"/>
      <c r="X246" s="33"/>
      <c r="Y246" s="34"/>
      <c r="Z246" s="3"/>
      <c r="AA246" s="14"/>
      <c r="AB246" s="5"/>
      <c r="AC246" s="3"/>
      <c r="AD246" s="14"/>
      <c r="AE246" s="33"/>
      <c r="AF246" s="34"/>
      <c r="AG246" s="33"/>
      <c r="AH246" s="33"/>
      <c r="AI246" s="34"/>
      <c r="AJ246" s="26"/>
      <c r="AK246" s="26"/>
    </row>
    <row r="247" spans="1:37" ht="21" customHeight="1" x14ac:dyDescent="0.15">
      <c r="A247" s="196"/>
      <c r="B247" s="99"/>
      <c r="C247" s="97"/>
      <c r="D247" s="110"/>
      <c r="E247" s="110"/>
      <c r="F247" s="197"/>
      <c r="G247" s="221"/>
      <c r="H247" s="223"/>
      <c r="I247" s="232"/>
      <c r="J247" s="232"/>
      <c r="K247" s="314">
        <f t="shared" si="10"/>
        <v>0</v>
      </c>
      <c r="L247" s="291"/>
      <c r="M247" s="69"/>
      <c r="N247" s="291"/>
      <c r="O247" s="69"/>
      <c r="P247" s="97"/>
      <c r="Q247" s="97"/>
      <c r="R247" s="97"/>
      <c r="S247" s="116"/>
      <c r="T247" s="27" t="str">
        <f t="shared" si="11"/>
        <v/>
      </c>
      <c r="U247" s="49" t="str">
        <f t="shared" si="12"/>
        <v/>
      </c>
      <c r="V247" s="25"/>
      <c r="W247" s="25"/>
      <c r="X247" s="25"/>
      <c r="Y247" s="25"/>
      <c r="Z247" s="11"/>
      <c r="AA247" s="18"/>
      <c r="AB247" s="11"/>
      <c r="AC247" s="11"/>
      <c r="AD247" s="18"/>
      <c r="AE247" s="25"/>
      <c r="AF247" s="25"/>
      <c r="AG247" s="25"/>
      <c r="AH247" s="25"/>
      <c r="AI247" s="25"/>
      <c r="AJ247" s="25"/>
      <c r="AK247" s="22"/>
    </row>
    <row r="248" spans="1:37" ht="21" customHeight="1" x14ac:dyDescent="0.15">
      <c r="A248" s="181"/>
      <c r="B248" s="63"/>
      <c r="C248" s="57"/>
      <c r="D248" s="88"/>
      <c r="E248" s="88"/>
      <c r="F248" s="190"/>
      <c r="G248" s="219"/>
      <c r="H248" s="213"/>
      <c r="I248" s="231"/>
      <c r="J248" s="231"/>
      <c r="K248" s="315">
        <f t="shared" si="10"/>
        <v>0</v>
      </c>
      <c r="L248" s="66"/>
      <c r="M248" s="58"/>
      <c r="N248" s="66"/>
      <c r="O248" s="58"/>
      <c r="P248" s="57"/>
      <c r="Q248" s="57"/>
      <c r="R248" s="57"/>
      <c r="S248" s="158"/>
      <c r="T248" s="27" t="str">
        <f t="shared" si="11"/>
        <v/>
      </c>
      <c r="U248" s="49" t="str">
        <f t="shared" si="12"/>
        <v/>
      </c>
      <c r="V248" s="27"/>
      <c r="W248" s="26"/>
      <c r="X248" s="26"/>
      <c r="Y248" s="27"/>
      <c r="Z248" s="3"/>
      <c r="AA248" s="14"/>
      <c r="AB248" s="3"/>
      <c r="AC248" s="3"/>
      <c r="AD248" s="14"/>
      <c r="AE248" s="26"/>
      <c r="AF248" s="27"/>
      <c r="AG248" s="26"/>
      <c r="AH248" s="26"/>
      <c r="AI248" s="27"/>
      <c r="AJ248" s="26"/>
      <c r="AK248" s="26"/>
    </row>
    <row r="249" spans="1:37" ht="21" customHeight="1" x14ac:dyDescent="0.15">
      <c r="A249" s="181"/>
      <c r="B249" s="63"/>
      <c r="C249" s="57"/>
      <c r="D249" s="87"/>
      <c r="E249" s="87"/>
      <c r="F249" s="191"/>
      <c r="G249" s="219"/>
      <c r="H249" s="213"/>
      <c r="I249" s="233"/>
      <c r="J249" s="233"/>
      <c r="K249" s="315">
        <f t="shared" si="10"/>
        <v>0</v>
      </c>
      <c r="L249" s="66"/>
      <c r="M249" s="58"/>
      <c r="N249" s="66"/>
      <c r="O249" s="58"/>
      <c r="P249" s="57"/>
      <c r="Q249" s="57"/>
      <c r="R249" s="57"/>
      <c r="S249" s="158"/>
      <c r="T249" s="27" t="str">
        <f t="shared" si="11"/>
        <v/>
      </c>
      <c r="U249" s="49" t="str">
        <f t="shared" si="12"/>
        <v/>
      </c>
      <c r="V249" s="27"/>
      <c r="W249" s="26"/>
      <c r="X249" s="26"/>
      <c r="Y249" s="27"/>
      <c r="Z249" s="3"/>
      <c r="AA249" s="14"/>
      <c r="AB249" s="3"/>
      <c r="AC249" s="3"/>
      <c r="AD249" s="14"/>
      <c r="AE249" s="26"/>
      <c r="AF249" s="27"/>
      <c r="AG249" s="26"/>
      <c r="AH249" s="26"/>
      <c r="AI249" s="27"/>
      <c r="AJ249" s="26"/>
      <c r="AK249" s="26"/>
    </row>
    <row r="250" spans="1:37" ht="21" customHeight="1" x14ac:dyDescent="0.15">
      <c r="A250" s="181"/>
      <c r="B250" s="63"/>
      <c r="C250" s="57"/>
      <c r="D250" s="88"/>
      <c r="E250" s="88"/>
      <c r="F250" s="190"/>
      <c r="G250" s="219"/>
      <c r="H250" s="213"/>
      <c r="I250" s="231"/>
      <c r="J250" s="231"/>
      <c r="K250" s="315">
        <f t="shared" si="10"/>
        <v>0</v>
      </c>
      <c r="L250" s="66"/>
      <c r="M250" s="58"/>
      <c r="N250" s="66"/>
      <c r="O250" s="58"/>
      <c r="P250" s="57"/>
      <c r="Q250" s="57"/>
      <c r="R250" s="57"/>
      <c r="S250" s="158"/>
      <c r="T250" s="27" t="str">
        <f t="shared" si="11"/>
        <v/>
      </c>
      <c r="U250" s="49" t="str">
        <f t="shared" si="12"/>
        <v/>
      </c>
      <c r="V250" s="27"/>
      <c r="W250" s="26"/>
      <c r="X250" s="26"/>
      <c r="Y250" s="27"/>
      <c r="Z250" s="3"/>
      <c r="AA250" s="14"/>
      <c r="AB250" s="3"/>
      <c r="AC250" s="3"/>
      <c r="AD250" s="14"/>
      <c r="AE250" s="26"/>
      <c r="AF250" s="27"/>
      <c r="AG250" s="26"/>
      <c r="AH250" s="26"/>
      <c r="AI250" s="27"/>
      <c r="AJ250" s="26"/>
      <c r="AK250" s="26"/>
    </row>
    <row r="251" spans="1:37" ht="21" customHeight="1" x14ac:dyDescent="0.15">
      <c r="A251" s="181"/>
      <c r="B251" s="63"/>
      <c r="C251" s="57"/>
      <c r="D251" s="88"/>
      <c r="E251" s="88"/>
      <c r="F251" s="190"/>
      <c r="G251" s="219"/>
      <c r="H251" s="213"/>
      <c r="I251" s="231"/>
      <c r="J251" s="231"/>
      <c r="K251" s="315">
        <f t="shared" si="10"/>
        <v>0</v>
      </c>
      <c r="L251" s="66"/>
      <c r="M251" s="58"/>
      <c r="N251" s="66"/>
      <c r="O251" s="58"/>
      <c r="P251" s="57"/>
      <c r="Q251" s="57"/>
      <c r="R251" s="57"/>
      <c r="S251" s="158"/>
      <c r="T251" s="27" t="str">
        <f t="shared" si="11"/>
        <v/>
      </c>
      <c r="U251" s="49" t="str">
        <f t="shared" si="12"/>
        <v/>
      </c>
      <c r="V251" s="27"/>
      <c r="W251" s="26"/>
      <c r="X251" s="26"/>
      <c r="Y251" s="27"/>
      <c r="Z251" s="3"/>
      <c r="AA251" s="14"/>
      <c r="AB251" s="3"/>
      <c r="AC251" s="3"/>
      <c r="AD251" s="14"/>
      <c r="AE251" s="26"/>
      <c r="AF251" s="27"/>
      <c r="AG251" s="26"/>
      <c r="AH251" s="26"/>
      <c r="AI251" s="27"/>
      <c r="AJ251" s="26"/>
      <c r="AK251" s="26"/>
    </row>
    <row r="252" spans="1:37" ht="21" customHeight="1" x14ac:dyDescent="0.15">
      <c r="A252" s="181"/>
      <c r="B252" s="63"/>
      <c r="C252" s="57"/>
      <c r="D252" s="88"/>
      <c r="E252" s="88"/>
      <c r="F252" s="190"/>
      <c r="G252" s="219"/>
      <c r="H252" s="213"/>
      <c r="I252" s="231"/>
      <c r="J252" s="231"/>
      <c r="K252" s="315">
        <f t="shared" si="10"/>
        <v>0</v>
      </c>
      <c r="L252" s="66"/>
      <c r="M252" s="58"/>
      <c r="N252" s="66"/>
      <c r="O252" s="58"/>
      <c r="P252" s="57"/>
      <c r="Q252" s="57"/>
      <c r="R252" s="57"/>
      <c r="S252" s="158"/>
      <c r="T252" s="27" t="str">
        <f t="shared" si="11"/>
        <v/>
      </c>
      <c r="U252" s="49" t="str">
        <f t="shared" si="12"/>
        <v/>
      </c>
      <c r="V252" s="27"/>
      <c r="W252" s="26"/>
      <c r="X252" s="26"/>
      <c r="Y252" s="27"/>
      <c r="Z252" s="3"/>
      <c r="AA252" s="14"/>
      <c r="AB252" s="3"/>
      <c r="AC252" s="3"/>
      <c r="AD252" s="14"/>
      <c r="AE252" s="26"/>
      <c r="AF252" s="27"/>
      <c r="AG252" s="26"/>
      <c r="AH252" s="26"/>
      <c r="AI252" s="27"/>
      <c r="AJ252" s="26"/>
      <c r="AK252" s="26"/>
    </row>
    <row r="253" spans="1:37" ht="21" customHeight="1" x14ac:dyDescent="0.15">
      <c r="A253" s="181"/>
      <c r="B253" s="63"/>
      <c r="C253" s="57"/>
      <c r="D253" s="88"/>
      <c r="E253" s="88"/>
      <c r="F253" s="190"/>
      <c r="G253" s="219"/>
      <c r="H253" s="213"/>
      <c r="I253" s="231"/>
      <c r="J253" s="231"/>
      <c r="K253" s="315">
        <f t="shared" si="10"/>
        <v>0</v>
      </c>
      <c r="L253" s="66"/>
      <c r="M253" s="58"/>
      <c r="N253" s="66"/>
      <c r="O253" s="58"/>
      <c r="P253" s="57"/>
      <c r="Q253" s="57"/>
      <c r="R253" s="57"/>
      <c r="S253" s="158"/>
      <c r="T253" s="27" t="str">
        <f t="shared" si="11"/>
        <v/>
      </c>
      <c r="U253" s="49" t="str">
        <f t="shared" si="12"/>
        <v/>
      </c>
      <c r="V253" s="30"/>
      <c r="W253" s="26"/>
      <c r="X253" s="26"/>
      <c r="Y253" s="27"/>
      <c r="Z253" s="3"/>
      <c r="AA253" s="14"/>
      <c r="AB253" s="3"/>
      <c r="AC253" s="3"/>
      <c r="AD253" s="14"/>
      <c r="AE253" s="26"/>
      <c r="AF253" s="27"/>
      <c r="AG253" s="26"/>
      <c r="AH253" s="26"/>
      <c r="AI253" s="27"/>
      <c r="AJ253" s="26"/>
      <c r="AK253" s="26"/>
    </row>
    <row r="254" spans="1:37" ht="21" customHeight="1" x14ac:dyDescent="0.15">
      <c r="A254" s="181"/>
      <c r="B254" s="63"/>
      <c r="C254" s="57"/>
      <c r="D254" s="88"/>
      <c r="E254" s="88"/>
      <c r="F254" s="190"/>
      <c r="G254" s="219"/>
      <c r="H254" s="213"/>
      <c r="I254" s="231"/>
      <c r="J254" s="231"/>
      <c r="K254" s="315">
        <f t="shared" si="10"/>
        <v>0</v>
      </c>
      <c r="L254" s="66"/>
      <c r="M254" s="58"/>
      <c r="N254" s="66"/>
      <c r="O254" s="58"/>
      <c r="P254" s="57"/>
      <c r="Q254" s="57"/>
      <c r="R254" s="57"/>
      <c r="S254" s="158"/>
      <c r="T254" s="27" t="str">
        <f t="shared" si="11"/>
        <v/>
      </c>
      <c r="U254" s="49" t="str">
        <f t="shared" si="12"/>
        <v/>
      </c>
      <c r="V254" s="27"/>
      <c r="W254" s="26"/>
      <c r="X254" s="26"/>
      <c r="Y254" s="27"/>
      <c r="Z254" s="3"/>
      <c r="AA254" s="14"/>
      <c r="AB254" s="3"/>
      <c r="AC254" s="3"/>
      <c r="AD254" s="14"/>
      <c r="AE254" s="26"/>
      <c r="AF254" s="27"/>
      <c r="AG254" s="26"/>
      <c r="AH254" s="26"/>
      <c r="AI254" s="27"/>
      <c r="AJ254" s="26"/>
      <c r="AK254" s="26"/>
    </row>
    <row r="255" spans="1:37" ht="21" customHeight="1" x14ac:dyDescent="0.15">
      <c r="A255" s="181"/>
      <c r="B255" s="63"/>
      <c r="C255" s="57"/>
      <c r="D255" s="88"/>
      <c r="E255" s="88"/>
      <c r="F255" s="190"/>
      <c r="G255" s="219"/>
      <c r="H255" s="213"/>
      <c r="I255" s="231"/>
      <c r="J255" s="231"/>
      <c r="K255" s="315">
        <f t="shared" si="10"/>
        <v>0</v>
      </c>
      <c r="L255" s="66"/>
      <c r="M255" s="58"/>
      <c r="N255" s="66"/>
      <c r="O255" s="58"/>
      <c r="P255" s="57"/>
      <c r="Q255" s="57"/>
      <c r="R255" s="57"/>
      <c r="S255" s="158"/>
      <c r="T255" s="27" t="str">
        <f t="shared" si="11"/>
        <v/>
      </c>
      <c r="U255" s="49" t="str">
        <f t="shared" si="12"/>
        <v/>
      </c>
      <c r="V255" s="27"/>
      <c r="W255" s="26"/>
      <c r="X255" s="26"/>
      <c r="Y255" s="27"/>
      <c r="Z255" s="3"/>
      <c r="AA255" s="14"/>
      <c r="AB255" s="3"/>
      <c r="AC255" s="3"/>
      <c r="AD255" s="14"/>
      <c r="AE255" s="26"/>
      <c r="AF255" s="27"/>
      <c r="AG255" s="26"/>
      <c r="AH255" s="26"/>
      <c r="AI255" s="27"/>
      <c r="AJ255" s="26"/>
      <c r="AK255" s="26"/>
    </row>
    <row r="256" spans="1:37" ht="21" customHeight="1" x14ac:dyDescent="0.15">
      <c r="A256" s="181"/>
      <c r="B256" s="63"/>
      <c r="C256" s="57"/>
      <c r="D256" s="88"/>
      <c r="E256" s="88"/>
      <c r="F256" s="190"/>
      <c r="G256" s="219"/>
      <c r="H256" s="213"/>
      <c r="I256" s="231"/>
      <c r="J256" s="231"/>
      <c r="K256" s="315">
        <f t="shared" si="10"/>
        <v>0</v>
      </c>
      <c r="L256" s="66"/>
      <c r="M256" s="165"/>
      <c r="N256" s="66"/>
      <c r="O256" s="165"/>
      <c r="P256" s="57"/>
      <c r="Q256" s="57"/>
      <c r="R256" s="57"/>
      <c r="S256" s="158"/>
      <c r="T256" s="27" t="str">
        <f t="shared" si="11"/>
        <v/>
      </c>
      <c r="U256" s="49" t="str">
        <f t="shared" si="12"/>
        <v/>
      </c>
      <c r="V256" s="27"/>
      <c r="W256" s="26"/>
      <c r="X256" s="26"/>
      <c r="Y256" s="27"/>
      <c r="Z256" s="3"/>
      <c r="AA256" s="14"/>
      <c r="AB256" s="3"/>
      <c r="AC256" s="3"/>
      <c r="AD256" s="14"/>
      <c r="AE256" s="26"/>
      <c r="AF256" s="27"/>
      <c r="AG256" s="26"/>
      <c r="AH256" s="26"/>
      <c r="AI256" s="27"/>
      <c r="AJ256" s="26"/>
      <c r="AK256" s="26"/>
    </row>
    <row r="257" spans="1:37" ht="21" customHeight="1" x14ac:dyDescent="0.15">
      <c r="A257" s="181"/>
      <c r="B257" s="63"/>
      <c r="C257" s="57"/>
      <c r="D257" s="88"/>
      <c r="E257" s="88"/>
      <c r="F257" s="190"/>
      <c r="G257" s="219"/>
      <c r="H257" s="213"/>
      <c r="I257" s="231"/>
      <c r="J257" s="231"/>
      <c r="K257" s="315">
        <f t="shared" si="10"/>
        <v>0</v>
      </c>
      <c r="L257" s="66"/>
      <c r="M257" s="165"/>
      <c r="N257" s="66"/>
      <c r="O257" s="165"/>
      <c r="P257" s="57"/>
      <c r="Q257" s="57"/>
      <c r="R257" s="57"/>
      <c r="S257" s="158"/>
      <c r="T257" s="27" t="str">
        <f t="shared" si="11"/>
        <v/>
      </c>
      <c r="U257" s="49" t="str">
        <f t="shared" si="12"/>
        <v/>
      </c>
      <c r="V257" s="27"/>
      <c r="W257" s="26"/>
      <c r="X257" s="26"/>
      <c r="Y257" s="27"/>
      <c r="Z257" s="3"/>
      <c r="AA257" s="14"/>
      <c r="AB257" s="3"/>
      <c r="AC257" s="3"/>
      <c r="AD257" s="14"/>
      <c r="AE257" s="26"/>
      <c r="AF257" s="27"/>
      <c r="AG257" s="26"/>
      <c r="AH257" s="26"/>
      <c r="AI257" s="27"/>
      <c r="AJ257" s="26"/>
      <c r="AK257" s="26"/>
    </row>
    <row r="258" spans="1:37" ht="21" customHeight="1" x14ac:dyDescent="0.15">
      <c r="A258" s="181"/>
      <c r="B258" s="63"/>
      <c r="C258" s="57"/>
      <c r="D258" s="88"/>
      <c r="E258" s="88"/>
      <c r="F258" s="190"/>
      <c r="G258" s="219"/>
      <c r="H258" s="213"/>
      <c r="I258" s="231"/>
      <c r="J258" s="231"/>
      <c r="K258" s="315">
        <f t="shared" si="10"/>
        <v>0</v>
      </c>
      <c r="L258" s="66"/>
      <c r="M258" s="58"/>
      <c r="N258" s="66"/>
      <c r="O258" s="58"/>
      <c r="P258" s="57"/>
      <c r="Q258" s="57"/>
      <c r="R258" s="57"/>
      <c r="S258" s="158"/>
      <c r="T258" s="27" t="str">
        <f t="shared" si="11"/>
        <v/>
      </c>
      <c r="U258" s="49" t="str">
        <f t="shared" si="12"/>
        <v/>
      </c>
      <c r="V258" s="27"/>
      <c r="W258" s="26"/>
      <c r="X258" s="26"/>
      <c r="Y258" s="27"/>
      <c r="Z258" s="3"/>
      <c r="AA258" s="14"/>
      <c r="AB258" s="3"/>
      <c r="AC258" s="3"/>
      <c r="AD258" s="14"/>
      <c r="AE258" s="26"/>
      <c r="AF258" s="27"/>
      <c r="AG258" s="26"/>
      <c r="AH258" s="26"/>
      <c r="AI258" s="27"/>
      <c r="AJ258" s="26"/>
      <c r="AK258" s="26"/>
    </row>
    <row r="259" spans="1:37" ht="21" customHeight="1" x14ac:dyDescent="0.15">
      <c r="A259" s="177"/>
      <c r="B259" s="78"/>
      <c r="C259" s="78"/>
      <c r="D259" s="86"/>
      <c r="E259" s="86"/>
      <c r="F259" s="77"/>
      <c r="G259" s="215"/>
      <c r="H259" s="215"/>
      <c r="I259" s="225"/>
      <c r="J259" s="225"/>
      <c r="K259" s="315">
        <f t="shared" si="10"/>
        <v>0</v>
      </c>
      <c r="L259" s="70"/>
      <c r="M259" s="271"/>
      <c r="N259" s="70"/>
      <c r="O259" s="271"/>
      <c r="P259" s="78"/>
      <c r="Q259" s="78"/>
      <c r="R259" s="78"/>
      <c r="S259" s="192"/>
      <c r="T259" s="27" t="str">
        <f t="shared" si="11"/>
        <v/>
      </c>
      <c r="U259" s="49" t="str">
        <f t="shared" si="12"/>
        <v/>
      </c>
      <c r="V259" s="27"/>
      <c r="W259" s="26"/>
      <c r="X259" s="26"/>
      <c r="Y259" s="27"/>
      <c r="Z259" s="3"/>
      <c r="AA259" s="14"/>
      <c r="AB259" s="3"/>
      <c r="AC259" s="3"/>
      <c r="AD259" s="14"/>
      <c r="AE259" s="26"/>
      <c r="AF259" s="27"/>
      <c r="AG259" s="26"/>
      <c r="AH259" s="26"/>
      <c r="AI259" s="27"/>
      <c r="AJ259" s="26"/>
      <c r="AK259" s="26"/>
    </row>
    <row r="260" spans="1:37" ht="21" customHeight="1" x14ac:dyDescent="0.15">
      <c r="A260" s="266"/>
      <c r="B260" s="67"/>
      <c r="C260" s="78"/>
      <c r="D260" s="86"/>
      <c r="E260" s="86"/>
      <c r="F260" s="190"/>
      <c r="G260" s="216"/>
      <c r="H260" s="215"/>
      <c r="I260" s="225"/>
      <c r="J260" s="225"/>
      <c r="K260" s="315">
        <f t="shared" si="10"/>
        <v>0</v>
      </c>
      <c r="L260" s="66"/>
      <c r="M260" s="165"/>
      <c r="N260" s="66"/>
      <c r="O260" s="165"/>
      <c r="P260" s="57"/>
      <c r="Q260" s="57"/>
      <c r="R260" s="57"/>
      <c r="S260" s="158"/>
      <c r="T260" s="27" t="str">
        <f t="shared" si="11"/>
        <v/>
      </c>
      <c r="U260" s="49" t="str">
        <f t="shared" si="12"/>
        <v/>
      </c>
      <c r="V260" s="27"/>
      <c r="W260" s="26"/>
      <c r="X260" s="26"/>
      <c r="Y260" s="27"/>
      <c r="Z260" s="3"/>
      <c r="AA260" s="14"/>
      <c r="AB260" s="3"/>
      <c r="AC260" s="3"/>
      <c r="AD260" s="14"/>
      <c r="AE260" s="26"/>
      <c r="AF260" s="27"/>
      <c r="AG260" s="26"/>
      <c r="AH260" s="26"/>
      <c r="AI260" s="27"/>
      <c r="AJ260" s="26"/>
      <c r="AK260" s="26"/>
    </row>
    <row r="261" spans="1:37" ht="21" customHeight="1" x14ac:dyDescent="0.15">
      <c r="A261" s="266"/>
      <c r="B261" s="67"/>
      <c r="C261" s="78"/>
      <c r="D261" s="86"/>
      <c r="E261" s="86"/>
      <c r="F261" s="191"/>
      <c r="G261" s="216"/>
      <c r="H261" s="215"/>
      <c r="I261" s="225"/>
      <c r="J261" s="225"/>
      <c r="K261" s="315">
        <f t="shared" si="10"/>
        <v>0</v>
      </c>
      <c r="L261" s="66"/>
      <c r="M261" s="58"/>
      <c r="N261" s="66"/>
      <c r="O261" s="58"/>
      <c r="P261" s="57"/>
      <c r="Q261" s="57"/>
      <c r="R261" s="57"/>
      <c r="S261" s="158"/>
      <c r="T261" s="27" t="str">
        <f t="shared" si="11"/>
        <v/>
      </c>
      <c r="U261" s="49" t="str">
        <f t="shared" si="12"/>
        <v/>
      </c>
      <c r="V261" s="27"/>
      <c r="W261" s="26"/>
      <c r="X261" s="26"/>
      <c r="Y261" s="27"/>
      <c r="Z261" s="3"/>
      <c r="AA261" s="14"/>
      <c r="AB261" s="3"/>
      <c r="AC261" s="3"/>
      <c r="AD261" s="14"/>
      <c r="AE261" s="26"/>
      <c r="AF261" s="27"/>
      <c r="AG261" s="26"/>
      <c r="AH261" s="26"/>
      <c r="AI261" s="27"/>
      <c r="AJ261" s="26"/>
      <c r="AK261" s="26"/>
    </row>
    <row r="262" spans="1:37" ht="21" customHeight="1" x14ac:dyDescent="0.15">
      <c r="A262" s="266"/>
      <c r="B262" s="67"/>
      <c r="C262" s="78"/>
      <c r="D262" s="86"/>
      <c r="E262" s="86"/>
      <c r="F262" s="190"/>
      <c r="G262" s="216"/>
      <c r="H262" s="215"/>
      <c r="I262" s="225"/>
      <c r="J262" s="225"/>
      <c r="K262" s="315">
        <f t="shared" si="10"/>
        <v>0</v>
      </c>
      <c r="L262" s="66"/>
      <c r="M262" s="58"/>
      <c r="N262" s="66"/>
      <c r="O262" s="58"/>
      <c r="P262" s="57"/>
      <c r="Q262" s="57"/>
      <c r="R262" s="57"/>
      <c r="S262" s="158"/>
      <c r="T262" s="27" t="str">
        <f t="shared" si="11"/>
        <v/>
      </c>
      <c r="U262" s="49" t="str">
        <f t="shared" si="12"/>
        <v/>
      </c>
      <c r="V262" s="27"/>
      <c r="W262" s="26"/>
      <c r="X262" s="26"/>
      <c r="Y262" s="27"/>
      <c r="Z262" s="3"/>
      <c r="AA262" s="14"/>
      <c r="AB262" s="3"/>
      <c r="AC262" s="3"/>
      <c r="AD262" s="14"/>
      <c r="AE262" s="26"/>
      <c r="AF262" s="27"/>
      <c r="AG262" s="26"/>
      <c r="AH262" s="26"/>
      <c r="AI262" s="27"/>
      <c r="AJ262" s="26"/>
      <c r="AK262" s="26"/>
    </row>
    <row r="263" spans="1:37" ht="21" customHeight="1" x14ac:dyDescent="0.15">
      <c r="A263" s="266"/>
      <c r="B263" s="67"/>
      <c r="C263" s="78"/>
      <c r="D263" s="86"/>
      <c r="E263" s="86"/>
      <c r="F263" s="190"/>
      <c r="G263" s="216"/>
      <c r="H263" s="215"/>
      <c r="I263" s="225"/>
      <c r="J263" s="225"/>
      <c r="K263" s="315">
        <f t="shared" ref="K263:K326" si="13">J263-E263</f>
        <v>0</v>
      </c>
      <c r="L263" s="66"/>
      <c r="M263" s="58"/>
      <c r="N263" s="66"/>
      <c r="O263" s="58"/>
      <c r="P263" s="57"/>
      <c r="Q263" s="57"/>
      <c r="R263" s="57"/>
      <c r="S263" s="158"/>
      <c r="T263" s="27" t="str">
        <f t="shared" ref="T263:T326" si="14">CONCATENATE(L263,C263)</f>
        <v/>
      </c>
      <c r="U263" s="49" t="str">
        <f t="shared" ref="U263:U326" si="15">CONCATENATE(N263,H263)</f>
        <v/>
      </c>
      <c r="V263" s="27"/>
      <c r="W263" s="26"/>
      <c r="X263" s="26"/>
      <c r="Y263" s="27"/>
      <c r="Z263" s="3"/>
      <c r="AA263" s="14"/>
      <c r="AB263" s="3"/>
      <c r="AC263" s="3"/>
      <c r="AD263" s="14"/>
      <c r="AE263" s="26"/>
      <c r="AF263" s="27"/>
      <c r="AG263" s="26"/>
      <c r="AH263" s="26"/>
      <c r="AI263" s="27"/>
      <c r="AJ263" s="26"/>
      <c r="AK263" s="26"/>
    </row>
    <row r="264" spans="1:37" ht="21" customHeight="1" x14ac:dyDescent="0.15">
      <c r="A264" s="266"/>
      <c r="B264" s="67"/>
      <c r="C264" s="78"/>
      <c r="D264" s="86"/>
      <c r="E264" s="86"/>
      <c r="F264" s="190"/>
      <c r="G264" s="216"/>
      <c r="H264" s="215"/>
      <c r="I264" s="225"/>
      <c r="J264" s="225"/>
      <c r="K264" s="315">
        <f t="shared" si="13"/>
        <v>0</v>
      </c>
      <c r="L264" s="66"/>
      <c r="M264" s="58"/>
      <c r="N264" s="66"/>
      <c r="O264" s="58"/>
      <c r="P264" s="57"/>
      <c r="Q264" s="57"/>
      <c r="R264" s="57"/>
      <c r="S264" s="158"/>
      <c r="T264" s="27" t="str">
        <f t="shared" si="14"/>
        <v/>
      </c>
      <c r="U264" s="49" t="str">
        <f t="shared" si="15"/>
        <v/>
      </c>
      <c r="V264" s="27"/>
      <c r="W264" s="26"/>
      <c r="X264" s="26"/>
      <c r="Y264" s="27"/>
      <c r="Z264" s="3"/>
      <c r="AA264" s="14"/>
      <c r="AB264" s="3"/>
      <c r="AC264" s="3"/>
      <c r="AD264" s="14"/>
      <c r="AE264" s="26"/>
      <c r="AF264" s="27"/>
      <c r="AG264" s="26"/>
      <c r="AH264" s="26"/>
      <c r="AI264" s="27"/>
      <c r="AJ264" s="26"/>
      <c r="AK264" s="26"/>
    </row>
    <row r="265" spans="1:37" ht="21" customHeight="1" x14ac:dyDescent="0.15">
      <c r="A265" s="266"/>
      <c r="B265" s="67"/>
      <c r="C265" s="78"/>
      <c r="D265" s="86"/>
      <c r="E265" s="86"/>
      <c r="F265" s="190"/>
      <c r="G265" s="216"/>
      <c r="H265" s="215"/>
      <c r="I265" s="225"/>
      <c r="J265" s="225"/>
      <c r="K265" s="315">
        <f t="shared" si="13"/>
        <v>0</v>
      </c>
      <c r="L265" s="66"/>
      <c r="M265" s="58"/>
      <c r="N265" s="66"/>
      <c r="O265" s="58"/>
      <c r="P265" s="58"/>
      <c r="Q265" s="57"/>
      <c r="R265" s="57"/>
      <c r="S265" s="158"/>
      <c r="T265" s="27" t="str">
        <f t="shared" si="14"/>
        <v/>
      </c>
      <c r="U265" s="49" t="str">
        <f t="shared" si="15"/>
        <v/>
      </c>
      <c r="V265" s="32"/>
      <c r="W265" s="31"/>
      <c r="X265" s="31"/>
      <c r="Y265" s="32"/>
      <c r="Z265" s="3"/>
      <c r="AA265" s="14"/>
      <c r="AB265" s="4"/>
      <c r="AC265" s="3"/>
      <c r="AD265" s="14"/>
      <c r="AE265" s="31"/>
      <c r="AF265" s="32"/>
      <c r="AG265" s="31"/>
      <c r="AH265" s="31"/>
      <c r="AI265" s="32"/>
      <c r="AJ265" s="26"/>
      <c r="AK265" s="26"/>
    </row>
    <row r="266" spans="1:37" ht="21" customHeight="1" x14ac:dyDescent="0.15">
      <c r="A266" s="267"/>
      <c r="B266" s="104"/>
      <c r="C266" s="167"/>
      <c r="D266" s="106"/>
      <c r="E266" s="106"/>
      <c r="F266" s="199"/>
      <c r="G266" s="218"/>
      <c r="H266" s="217"/>
      <c r="I266" s="226"/>
      <c r="J266" s="226"/>
      <c r="K266" s="316">
        <f t="shared" si="13"/>
        <v>0</v>
      </c>
      <c r="L266" s="265"/>
      <c r="M266" s="68"/>
      <c r="N266" s="265"/>
      <c r="O266" s="68"/>
      <c r="P266" s="111"/>
      <c r="Q266" s="111"/>
      <c r="R266" s="111"/>
      <c r="S266" s="195"/>
      <c r="T266" s="27" t="str">
        <f t="shared" si="14"/>
        <v/>
      </c>
      <c r="U266" s="49" t="str">
        <f t="shared" si="15"/>
        <v/>
      </c>
      <c r="V266" s="32"/>
      <c r="W266" s="31"/>
      <c r="X266" s="31"/>
      <c r="Y266" s="32"/>
      <c r="Z266" s="3"/>
      <c r="AA266" s="14"/>
      <c r="AB266" s="4"/>
      <c r="AC266" s="3"/>
      <c r="AD266" s="14"/>
      <c r="AE266" s="31"/>
      <c r="AF266" s="32"/>
      <c r="AG266" s="31"/>
      <c r="AH266" s="31"/>
      <c r="AI266" s="32"/>
      <c r="AJ266" s="26"/>
      <c r="AK266" s="26"/>
    </row>
    <row r="267" spans="1:37" ht="21" customHeight="1" x14ac:dyDescent="0.15">
      <c r="A267" s="268"/>
      <c r="B267" s="103"/>
      <c r="C267" s="103"/>
      <c r="D267" s="102"/>
      <c r="E267" s="102"/>
      <c r="F267" s="197"/>
      <c r="G267" s="210"/>
      <c r="H267" s="210"/>
      <c r="I267" s="227"/>
      <c r="J267" s="227"/>
      <c r="K267" s="314">
        <f t="shared" si="13"/>
        <v>0</v>
      </c>
      <c r="L267" s="291"/>
      <c r="M267" s="69"/>
      <c r="N267" s="291"/>
      <c r="O267" s="69"/>
      <c r="P267" s="97"/>
      <c r="Q267" s="97"/>
      <c r="R267" s="97"/>
      <c r="S267" s="116"/>
      <c r="T267" s="27" t="str">
        <f t="shared" si="14"/>
        <v/>
      </c>
      <c r="U267" s="49" t="str">
        <f t="shared" si="15"/>
        <v/>
      </c>
      <c r="V267" s="34"/>
      <c r="W267" s="33"/>
      <c r="X267" s="33"/>
      <c r="Y267" s="34"/>
      <c r="Z267" s="3"/>
      <c r="AA267" s="14"/>
      <c r="AB267" s="5"/>
      <c r="AC267" s="3"/>
      <c r="AD267" s="14"/>
      <c r="AE267" s="33"/>
      <c r="AF267" s="34"/>
      <c r="AG267" s="33"/>
      <c r="AH267" s="33"/>
      <c r="AI267" s="34"/>
      <c r="AJ267" s="26"/>
      <c r="AK267" s="26"/>
    </row>
    <row r="268" spans="1:37" ht="21" customHeight="1" x14ac:dyDescent="0.15">
      <c r="A268" s="266"/>
      <c r="B268" s="78"/>
      <c r="C268" s="78"/>
      <c r="D268" s="86"/>
      <c r="E268" s="86"/>
      <c r="F268" s="190"/>
      <c r="G268" s="215"/>
      <c r="H268" s="215"/>
      <c r="I268" s="225"/>
      <c r="J268" s="225"/>
      <c r="K268" s="315">
        <f t="shared" si="13"/>
        <v>0</v>
      </c>
      <c r="L268" s="66"/>
      <c r="M268" s="58"/>
      <c r="N268" s="66"/>
      <c r="O268" s="58"/>
      <c r="P268" s="57"/>
      <c r="Q268" s="57"/>
      <c r="R268" s="57"/>
      <c r="S268" s="158"/>
      <c r="T268" s="27" t="str">
        <f t="shared" si="14"/>
        <v/>
      </c>
      <c r="U268" s="49" t="str">
        <f t="shared" si="15"/>
        <v/>
      </c>
      <c r="V268" s="25"/>
      <c r="W268" s="25"/>
      <c r="X268" s="25"/>
      <c r="Y268" s="25"/>
      <c r="Z268" s="11"/>
      <c r="AA268" s="18"/>
      <c r="AB268" s="11"/>
      <c r="AC268" s="11"/>
      <c r="AD268" s="18"/>
      <c r="AE268" s="25"/>
      <c r="AF268" s="25"/>
      <c r="AG268" s="25"/>
      <c r="AH268" s="25"/>
      <c r="AI268" s="25"/>
      <c r="AJ268" s="25"/>
      <c r="AK268" s="22"/>
    </row>
    <row r="269" spans="1:37" ht="21" customHeight="1" x14ac:dyDescent="0.15">
      <c r="A269" s="266"/>
      <c r="B269" s="78"/>
      <c r="C269" s="78"/>
      <c r="D269" s="86"/>
      <c r="E269" s="86"/>
      <c r="F269" s="190"/>
      <c r="G269" s="215"/>
      <c r="H269" s="215"/>
      <c r="I269" s="225"/>
      <c r="J269" s="225"/>
      <c r="K269" s="315">
        <f t="shared" si="13"/>
        <v>0</v>
      </c>
      <c r="L269" s="66"/>
      <c r="M269" s="58"/>
      <c r="N269" s="66"/>
      <c r="O269" s="58"/>
      <c r="P269" s="57"/>
      <c r="Q269" s="57"/>
      <c r="R269" s="57"/>
      <c r="S269" s="158"/>
      <c r="T269" s="27" t="str">
        <f t="shared" si="14"/>
        <v/>
      </c>
      <c r="U269" s="49" t="str">
        <f t="shared" si="15"/>
        <v/>
      </c>
      <c r="V269" s="27"/>
      <c r="W269" s="26"/>
      <c r="X269" s="26"/>
      <c r="Y269" s="27"/>
      <c r="Z269" s="3"/>
      <c r="AA269" s="14"/>
      <c r="AB269" s="3"/>
      <c r="AC269" s="3"/>
      <c r="AD269" s="14"/>
      <c r="AE269" s="26"/>
      <c r="AF269" s="27"/>
      <c r="AG269" s="26"/>
      <c r="AH269" s="26"/>
      <c r="AI269" s="27"/>
      <c r="AJ269" s="26"/>
      <c r="AK269" s="26"/>
    </row>
    <row r="270" spans="1:37" ht="21" customHeight="1" x14ac:dyDescent="0.15">
      <c r="A270" s="266"/>
      <c r="B270" s="78"/>
      <c r="C270" s="78"/>
      <c r="D270" s="86"/>
      <c r="E270" s="86"/>
      <c r="F270" s="191"/>
      <c r="G270" s="215"/>
      <c r="H270" s="215"/>
      <c r="I270" s="225"/>
      <c r="J270" s="225"/>
      <c r="K270" s="315">
        <f t="shared" si="13"/>
        <v>0</v>
      </c>
      <c r="L270" s="66"/>
      <c r="M270" s="58"/>
      <c r="N270" s="66"/>
      <c r="O270" s="58"/>
      <c r="P270" s="58"/>
      <c r="Q270" s="57"/>
      <c r="R270" s="57"/>
      <c r="S270" s="158"/>
      <c r="T270" s="27" t="str">
        <f t="shared" si="14"/>
        <v/>
      </c>
      <c r="U270" s="49" t="str">
        <f t="shared" si="15"/>
        <v/>
      </c>
      <c r="V270" s="27"/>
      <c r="W270" s="26"/>
      <c r="X270" s="26"/>
      <c r="Y270" s="27"/>
      <c r="Z270" s="3"/>
      <c r="AA270" s="14"/>
      <c r="AB270" s="3"/>
      <c r="AC270" s="3"/>
      <c r="AD270" s="14"/>
      <c r="AE270" s="26"/>
      <c r="AF270" s="27"/>
      <c r="AG270" s="26"/>
      <c r="AH270" s="26"/>
      <c r="AI270" s="27"/>
      <c r="AJ270" s="26"/>
      <c r="AK270" s="26"/>
    </row>
    <row r="271" spans="1:37" ht="21" customHeight="1" x14ac:dyDescent="0.15">
      <c r="A271" s="266"/>
      <c r="B271" s="78"/>
      <c r="C271" s="78"/>
      <c r="D271" s="86"/>
      <c r="E271" s="86"/>
      <c r="F271" s="190"/>
      <c r="G271" s="215"/>
      <c r="H271" s="215"/>
      <c r="I271" s="225"/>
      <c r="J271" s="225"/>
      <c r="K271" s="315">
        <f t="shared" si="13"/>
        <v>0</v>
      </c>
      <c r="L271" s="66"/>
      <c r="M271" s="58"/>
      <c r="N271" s="66"/>
      <c r="O271" s="58"/>
      <c r="P271" s="57"/>
      <c r="Q271" s="57"/>
      <c r="R271" s="57"/>
      <c r="S271" s="158"/>
      <c r="T271" s="27" t="str">
        <f t="shared" si="14"/>
        <v/>
      </c>
      <c r="U271" s="49" t="str">
        <f t="shared" si="15"/>
        <v/>
      </c>
      <c r="V271" s="27"/>
      <c r="W271" s="26"/>
      <c r="X271" s="26"/>
      <c r="Y271" s="27"/>
      <c r="Z271" s="3"/>
      <c r="AA271" s="14"/>
      <c r="AB271" s="3"/>
      <c r="AC271" s="3"/>
      <c r="AD271" s="14"/>
      <c r="AE271" s="26"/>
      <c r="AF271" s="27"/>
      <c r="AG271" s="26"/>
      <c r="AH271" s="26"/>
      <c r="AI271" s="27"/>
      <c r="AJ271" s="26"/>
      <c r="AK271" s="26"/>
    </row>
    <row r="272" spans="1:37" ht="21" customHeight="1" x14ac:dyDescent="0.15">
      <c r="A272" s="266"/>
      <c r="B272" s="78"/>
      <c r="C272" s="78"/>
      <c r="D272" s="86"/>
      <c r="E272" s="86"/>
      <c r="F272" s="190"/>
      <c r="G272" s="215"/>
      <c r="H272" s="215"/>
      <c r="I272" s="225"/>
      <c r="J272" s="225"/>
      <c r="K272" s="315">
        <f t="shared" si="13"/>
        <v>0</v>
      </c>
      <c r="L272" s="66"/>
      <c r="M272" s="58"/>
      <c r="N272" s="66"/>
      <c r="O272" s="58"/>
      <c r="P272" s="57"/>
      <c r="Q272" s="57"/>
      <c r="R272" s="57"/>
      <c r="S272" s="158"/>
      <c r="T272" s="27" t="str">
        <f t="shared" si="14"/>
        <v/>
      </c>
      <c r="U272" s="49" t="str">
        <f t="shared" si="15"/>
        <v/>
      </c>
      <c r="V272" s="27"/>
      <c r="W272" s="26"/>
      <c r="X272" s="26"/>
      <c r="Y272" s="27"/>
      <c r="Z272" s="3"/>
      <c r="AA272" s="14"/>
      <c r="AB272" s="3"/>
      <c r="AC272" s="3"/>
      <c r="AD272" s="14"/>
      <c r="AE272" s="26"/>
      <c r="AF272" s="27"/>
      <c r="AG272" s="26"/>
      <c r="AH272" s="26"/>
      <c r="AI272" s="27"/>
      <c r="AJ272" s="26"/>
      <c r="AK272" s="26"/>
    </row>
    <row r="273" spans="1:37" ht="21" customHeight="1" x14ac:dyDescent="0.15">
      <c r="A273" s="266"/>
      <c r="B273" s="78"/>
      <c r="C273" s="78"/>
      <c r="D273" s="86"/>
      <c r="E273" s="86"/>
      <c r="F273" s="190"/>
      <c r="G273" s="215"/>
      <c r="H273" s="215"/>
      <c r="I273" s="225"/>
      <c r="J273" s="225"/>
      <c r="K273" s="315">
        <f t="shared" si="13"/>
        <v>0</v>
      </c>
      <c r="L273" s="66"/>
      <c r="M273" s="58"/>
      <c r="N273" s="66"/>
      <c r="O273" s="58"/>
      <c r="P273" s="58"/>
      <c r="Q273" s="58"/>
      <c r="R273" s="57"/>
      <c r="S273" s="158"/>
      <c r="T273" s="27" t="str">
        <f t="shared" si="14"/>
        <v/>
      </c>
      <c r="U273" s="49" t="str">
        <f t="shared" si="15"/>
        <v/>
      </c>
      <c r="V273" s="27"/>
      <c r="W273" s="26"/>
      <c r="X273" s="26"/>
      <c r="Y273" s="27"/>
      <c r="Z273" s="3"/>
      <c r="AA273" s="14"/>
      <c r="AB273" s="3"/>
      <c r="AC273" s="3"/>
      <c r="AD273" s="14"/>
      <c r="AE273" s="26"/>
      <c r="AF273" s="27"/>
      <c r="AG273" s="26"/>
      <c r="AH273" s="26"/>
      <c r="AI273" s="27"/>
      <c r="AJ273" s="26"/>
      <c r="AK273" s="26"/>
    </row>
    <row r="274" spans="1:37" ht="21" customHeight="1" x14ac:dyDescent="0.15">
      <c r="A274" s="266"/>
      <c r="B274" s="78"/>
      <c r="C274" s="78"/>
      <c r="D274" s="86"/>
      <c r="E274" s="86"/>
      <c r="F274" s="77"/>
      <c r="G274" s="215"/>
      <c r="H274" s="215"/>
      <c r="I274" s="225"/>
      <c r="J274" s="225"/>
      <c r="K274" s="315">
        <f t="shared" si="13"/>
        <v>0</v>
      </c>
      <c r="L274" s="70"/>
      <c r="M274" s="67"/>
      <c r="N274" s="70"/>
      <c r="O274" s="67"/>
      <c r="P274" s="78"/>
      <c r="Q274" s="78"/>
      <c r="R274" s="78"/>
      <c r="S274" s="192"/>
      <c r="T274" s="27" t="str">
        <f t="shared" si="14"/>
        <v/>
      </c>
      <c r="U274" s="49" t="str">
        <f t="shared" si="15"/>
        <v/>
      </c>
      <c r="V274" s="30"/>
      <c r="W274" s="26"/>
      <c r="X274" s="26"/>
      <c r="Y274" s="27"/>
      <c r="Z274" s="3"/>
      <c r="AA274" s="14"/>
      <c r="AB274" s="3"/>
      <c r="AC274" s="3"/>
      <c r="AD274" s="14"/>
      <c r="AE274" s="26"/>
      <c r="AF274" s="27"/>
      <c r="AG274" s="26"/>
      <c r="AH274" s="26"/>
      <c r="AI274" s="27"/>
      <c r="AJ274" s="26"/>
      <c r="AK274" s="26"/>
    </row>
    <row r="275" spans="1:37" ht="21" customHeight="1" x14ac:dyDescent="0.15">
      <c r="A275" s="266"/>
      <c r="B275" s="78"/>
      <c r="C275" s="78"/>
      <c r="D275" s="86"/>
      <c r="E275" s="86"/>
      <c r="F275" s="77"/>
      <c r="G275" s="215"/>
      <c r="H275" s="215"/>
      <c r="I275" s="225"/>
      <c r="J275" s="225"/>
      <c r="K275" s="315">
        <f t="shared" si="13"/>
        <v>0</v>
      </c>
      <c r="L275" s="70"/>
      <c r="M275" s="271"/>
      <c r="N275" s="70"/>
      <c r="O275" s="271"/>
      <c r="P275" s="78"/>
      <c r="Q275" s="78"/>
      <c r="R275" s="78"/>
      <c r="S275" s="192"/>
      <c r="T275" s="27" t="str">
        <f t="shared" si="14"/>
        <v/>
      </c>
      <c r="U275" s="49" t="str">
        <f t="shared" si="15"/>
        <v/>
      </c>
      <c r="V275" s="27"/>
      <c r="W275" s="26"/>
      <c r="X275" s="26"/>
      <c r="Y275" s="27"/>
      <c r="Z275" s="3"/>
      <c r="AA275" s="14"/>
      <c r="AB275" s="3"/>
      <c r="AC275" s="3"/>
      <c r="AD275" s="14"/>
      <c r="AE275" s="26"/>
      <c r="AF275" s="27"/>
      <c r="AG275" s="26"/>
      <c r="AH275" s="26"/>
      <c r="AI275" s="27"/>
      <c r="AJ275" s="26"/>
      <c r="AK275" s="26"/>
    </row>
    <row r="276" spans="1:37" ht="21" customHeight="1" x14ac:dyDescent="0.15">
      <c r="A276" s="266"/>
      <c r="B276" s="78"/>
      <c r="C276" s="78"/>
      <c r="D276" s="86"/>
      <c r="E276" s="86"/>
      <c r="F276" s="77"/>
      <c r="G276" s="215"/>
      <c r="H276" s="215"/>
      <c r="I276" s="225"/>
      <c r="J276" s="225"/>
      <c r="K276" s="315">
        <f t="shared" si="13"/>
        <v>0</v>
      </c>
      <c r="L276" s="70"/>
      <c r="M276" s="271"/>
      <c r="N276" s="70"/>
      <c r="O276" s="271"/>
      <c r="P276" s="78"/>
      <c r="Q276" s="78"/>
      <c r="R276" s="78"/>
      <c r="S276" s="192"/>
      <c r="T276" s="27" t="str">
        <f t="shared" si="14"/>
        <v/>
      </c>
      <c r="U276" s="49" t="str">
        <f t="shared" si="15"/>
        <v/>
      </c>
      <c r="V276" s="27"/>
      <c r="W276" s="26"/>
      <c r="X276" s="26"/>
      <c r="Y276" s="27"/>
      <c r="Z276" s="3"/>
      <c r="AA276" s="14"/>
      <c r="AB276" s="3"/>
      <c r="AC276" s="3"/>
      <c r="AD276" s="14"/>
      <c r="AE276" s="26"/>
      <c r="AF276" s="27"/>
      <c r="AG276" s="26"/>
      <c r="AH276" s="26"/>
      <c r="AI276" s="27"/>
      <c r="AJ276" s="26"/>
      <c r="AK276" s="26"/>
    </row>
    <row r="277" spans="1:37" ht="21" customHeight="1" x14ac:dyDescent="0.15">
      <c r="A277" s="266"/>
      <c r="B277" s="78"/>
      <c r="C277" s="78"/>
      <c r="D277" s="86"/>
      <c r="E277" s="86"/>
      <c r="F277" s="77"/>
      <c r="G277" s="215"/>
      <c r="H277" s="215"/>
      <c r="I277" s="225"/>
      <c r="J277" s="225"/>
      <c r="K277" s="315">
        <f t="shared" si="13"/>
        <v>0</v>
      </c>
      <c r="L277" s="70"/>
      <c r="M277" s="271"/>
      <c r="N277" s="70"/>
      <c r="O277" s="271"/>
      <c r="P277" s="78"/>
      <c r="Q277" s="78"/>
      <c r="R277" s="78"/>
      <c r="S277" s="192"/>
      <c r="T277" s="27" t="str">
        <f t="shared" si="14"/>
        <v/>
      </c>
      <c r="U277" s="49" t="str">
        <f t="shared" si="15"/>
        <v/>
      </c>
      <c r="V277" s="27"/>
      <c r="W277" s="26"/>
      <c r="X277" s="26"/>
      <c r="Y277" s="27"/>
      <c r="Z277" s="3"/>
      <c r="AA277" s="14"/>
      <c r="AB277" s="3"/>
      <c r="AC277" s="3"/>
      <c r="AD277" s="14"/>
      <c r="AE277" s="26"/>
      <c r="AF277" s="27"/>
      <c r="AG277" s="26"/>
      <c r="AH277" s="26"/>
      <c r="AI277" s="27"/>
      <c r="AJ277" s="26"/>
      <c r="AK277" s="26"/>
    </row>
    <row r="278" spans="1:37" ht="21" customHeight="1" x14ac:dyDescent="0.15">
      <c r="A278" s="266"/>
      <c r="B278" s="78"/>
      <c r="C278" s="78"/>
      <c r="D278" s="86"/>
      <c r="E278" s="86"/>
      <c r="F278" s="77"/>
      <c r="G278" s="215"/>
      <c r="H278" s="215"/>
      <c r="I278" s="225"/>
      <c r="J278" s="225"/>
      <c r="K278" s="315">
        <f t="shared" si="13"/>
        <v>0</v>
      </c>
      <c r="L278" s="70"/>
      <c r="M278" s="67"/>
      <c r="N278" s="70"/>
      <c r="O278" s="67"/>
      <c r="P278" s="78"/>
      <c r="Q278" s="78"/>
      <c r="R278" s="78"/>
      <c r="S278" s="192"/>
      <c r="T278" s="27" t="str">
        <f t="shared" si="14"/>
        <v/>
      </c>
      <c r="U278" s="49" t="str">
        <f t="shared" si="15"/>
        <v/>
      </c>
      <c r="V278" s="27"/>
      <c r="W278" s="26"/>
      <c r="X278" s="26"/>
      <c r="Y278" s="27"/>
      <c r="Z278" s="3"/>
      <c r="AA278" s="14"/>
      <c r="AB278" s="3"/>
      <c r="AC278" s="3"/>
      <c r="AD278" s="14"/>
      <c r="AE278" s="26"/>
      <c r="AF278" s="27"/>
      <c r="AG278" s="26"/>
      <c r="AH278" s="26"/>
      <c r="AI278" s="27"/>
      <c r="AJ278" s="26"/>
      <c r="AK278" s="26"/>
    </row>
    <row r="279" spans="1:37" ht="21" customHeight="1" x14ac:dyDescent="0.15">
      <c r="A279" s="177"/>
      <c r="B279" s="78"/>
      <c r="C279" s="78"/>
      <c r="D279" s="86"/>
      <c r="E279" s="86"/>
      <c r="F279" s="77"/>
      <c r="G279" s="215"/>
      <c r="H279" s="215"/>
      <c r="I279" s="225"/>
      <c r="J279" s="225"/>
      <c r="K279" s="315">
        <f t="shared" si="13"/>
        <v>0</v>
      </c>
      <c r="L279" s="70"/>
      <c r="M279" s="67"/>
      <c r="N279" s="70"/>
      <c r="O279" s="67"/>
      <c r="P279" s="78"/>
      <c r="Q279" s="78"/>
      <c r="R279" s="78"/>
      <c r="S279" s="192"/>
      <c r="T279" s="27" t="str">
        <f t="shared" si="14"/>
        <v/>
      </c>
      <c r="U279" s="49" t="str">
        <f t="shared" si="15"/>
        <v/>
      </c>
      <c r="V279" s="27"/>
      <c r="W279" s="26"/>
      <c r="X279" s="26"/>
      <c r="Y279" s="27"/>
      <c r="Z279" s="3"/>
      <c r="AA279" s="14"/>
      <c r="AB279" s="3"/>
      <c r="AC279" s="3"/>
      <c r="AD279" s="14"/>
      <c r="AE279" s="26"/>
      <c r="AF279" s="27"/>
      <c r="AG279" s="26"/>
      <c r="AH279" s="26"/>
      <c r="AI279" s="27"/>
      <c r="AJ279" s="26"/>
      <c r="AK279" s="26"/>
    </row>
    <row r="280" spans="1:37" ht="21" customHeight="1" x14ac:dyDescent="0.15">
      <c r="A280" s="266"/>
      <c r="B280" s="67"/>
      <c r="C280" s="78"/>
      <c r="D280" s="86"/>
      <c r="E280" s="86"/>
      <c r="F280" s="77"/>
      <c r="G280" s="216"/>
      <c r="H280" s="215"/>
      <c r="I280" s="225"/>
      <c r="J280" s="225"/>
      <c r="K280" s="315">
        <f t="shared" si="13"/>
        <v>0</v>
      </c>
      <c r="L280" s="70"/>
      <c r="M280" s="67"/>
      <c r="N280" s="70"/>
      <c r="O280" s="67"/>
      <c r="P280" s="67"/>
      <c r="Q280" s="67"/>
      <c r="R280" s="67"/>
      <c r="S280" s="192"/>
      <c r="T280" s="27" t="str">
        <f t="shared" si="14"/>
        <v/>
      </c>
      <c r="U280" s="49" t="str">
        <f t="shared" si="15"/>
        <v/>
      </c>
      <c r="V280" s="27"/>
      <c r="W280" s="26"/>
      <c r="X280" s="26"/>
      <c r="Y280" s="27"/>
      <c r="Z280" s="3"/>
      <c r="AA280" s="14"/>
      <c r="AB280" s="3"/>
      <c r="AC280" s="3"/>
      <c r="AD280" s="14"/>
      <c r="AE280" s="26"/>
      <c r="AF280" s="27"/>
      <c r="AG280" s="26"/>
      <c r="AH280" s="26"/>
      <c r="AI280" s="27"/>
      <c r="AJ280" s="26"/>
      <c r="AK280" s="26"/>
    </row>
    <row r="281" spans="1:37" ht="21" customHeight="1" x14ac:dyDescent="0.15">
      <c r="A281" s="266"/>
      <c r="B281" s="67"/>
      <c r="C281" s="78"/>
      <c r="D281" s="86"/>
      <c r="E281" s="86"/>
      <c r="F281" s="77"/>
      <c r="G281" s="216"/>
      <c r="H281" s="215"/>
      <c r="I281" s="225"/>
      <c r="J281" s="225"/>
      <c r="K281" s="315">
        <f t="shared" si="13"/>
        <v>0</v>
      </c>
      <c r="L281" s="70"/>
      <c r="M281" s="67"/>
      <c r="N281" s="70"/>
      <c r="O281" s="67"/>
      <c r="P281" s="67"/>
      <c r="Q281" s="67"/>
      <c r="R281" s="67"/>
      <c r="S281" s="192"/>
      <c r="T281" s="27" t="str">
        <f t="shared" si="14"/>
        <v/>
      </c>
      <c r="U281" s="49" t="str">
        <f t="shared" si="15"/>
        <v/>
      </c>
      <c r="V281" s="27"/>
      <c r="W281" s="26"/>
      <c r="X281" s="26"/>
      <c r="Y281" s="27"/>
      <c r="Z281" s="3"/>
      <c r="AA281" s="14"/>
      <c r="AB281" s="3"/>
      <c r="AC281" s="3"/>
      <c r="AD281" s="14"/>
      <c r="AE281" s="26"/>
      <c r="AF281" s="27"/>
      <c r="AG281" s="26"/>
      <c r="AH281" s="26"/>
      <c r="AI281" s="27"/>
      <c r="AJ281" s="26"/>
      <c r="AK281" s="26"/>
    </row>
    <row r="282" spans="1:37" ht="21" customHeight="1" x14ac:dyDescent="0.15">
      <c r="A282" s="266"/>
      <c r="B282" s="67"/>
      <c r="C282" s="78"/>
      <c r="D282" s="86"/>
      <c r="E282" s="86"/>
      <c r="F282" s="77"/>
      <c r="G282" s="216"/>
      <c r="H282" s="215"/>
      <c r="I282" s="225"/>
      <c r="J282" s="225"/>
      <c r="K282" s="315">
        <f t="shared" si="13"/>
        <v>0</v>
      </c>
      <c r="L282" s="70"/>
      <c r="M282" s="67"/>
      <c r="N282" s="70"/>
      <c r="O282" s="67"/>
      <c r="P282" s="67"/>
      <c r="Q282" s="67"/>
      <c r="R282" s="67"/>
      <c r="S282" s="192"/>
      <c r="T282" s="27" t="str">
        <f t="shared" si="14"/>
        <v/>
      </c>
      <c r="U282" s="49" t="str">
        <f t="shared" si="15"/>
        <v/>
      </c>
      <c r="V282" s="27"/>
      <c r="W282" s="26"/>
      <c r="X282" s="26"/>
      <c r="Y282" s="27"/>
      <c r="Z282" s="3"/>
      <c r="AA282" s="14"/>
      <c r="AB282" s="3"/>
      <c r="AC282" s="3"/>
      <c r="AD282" s="14"/>
      <c r="AE282" s="26"/>
      <c r="AF282" s="27"/>
      <c r="AG282" s="26"/>
      <c r="AH282" s="26"/>
      <c r="AI282" s="27"/>
      <c r="AJ282" s="26"/>
      <c r="AK282" s="26"/>
    </row>
    <row r="283" spans="1:37" ht="21" customHeight="1" x14ac:dyDescent="0.15">
      <c r="A283" s="266"/>
      <c r="B283" s="67"/>
      <c r="C283" s="78"/>
      <c r="D283" s="86"/>
      <c r="E283" s="86"/>
      <c r="F283" s="77"/>
      <c r="G283" s="216"/>
      <c r="H283" s="215"/>
      <c r="I283" s="225"/>
      <c r="J283" s="225"/>
      <c r="K283" s="315">
        <f t="shared" si="13"/>
        <v>0</v>
      </c>
      <c r="L283" s="70"/>
      <c r="M283" s="67"/>
      <c r="N283" s="70"/>
      <c r="O283" s="67"/>
      <c r="P283" s="67"/>
      <c r="Q283" s="67"/>
      <c r="R283" s="67"/>
      <c r="S283" s="192"/>
      <c r="T283" s="27" t="str">
        <f t="shared" si="14"/>
        <v/>
      </c>
      <c r="U283" s="49" t="str">
        <f t="shared" si="15"/>
        <v/>
      </c>
      <c r="V283" s="27"/>
      <c r="W283" s="26"/>
      <c r="X283" s="26"/>
      <c r="Y283" s="27"/>
      <c r="Z283" s="3"/>
      <c r="AA283" s="14"/>
      <c r="AB283" s="3"/>
      <c r="AC283" s="3"/>
      <c r="AD283" s="14"/>
      <c r="AE283" s="26"/>
      <c r="AF283" s="27"/>
      <c r="AG283" s="26"/>
      <c r="AH283" s="26"/>
      <c r="AI283" s="27"/>
      <c r="AJ283" s="26"/>
      <c r="AK283" s="26"/>
    </row>
    <row r="284" spans="1:37" ht="21" customHeight="1" x14ac:dyDescent="0.15">
      <c r="A284" s="266"/>
      <c r="B284" s="67"/>
      <c r="C284" s="78"/>
      <c r="D284" s="86"/>
      <c r="E284" s="86"/>
      <c r="F284" s="77"/>
      <c r="G284" s="216"/>
      <c r="H284" s="215"/>
      <c r="I284" s="225"/>
      <c r="J284" s="225"/>
      <c r="K284" s="315">
        <f t="shared" si="13"/>
        <v>0</v>
      </c>
      <c r="L284" s="70"/>
      <c r="M284" s="67"/>
      <c r="N284" s="70"/>
      <c r="O284" s="67"/>
      <c r="P284" s="67"/>
      <c r="Q284" s="67"/>
      <c r="R284" s="67"/>
      <c r="S284" s="192"/>
      <c r="T284" s="27" t="str">
        <f t="shared" si="14"/>
        <v/>
      </c>
      <c r="U284" s="49" t="str">
        <f t="shared" si="15"/>
        <v/>
      </c>
      <c r="V284" s="27"/>
      <c r="W284" s="26"/>
      <c r="X284" s="26"/>
      <c r="Y284" s="27"/>
      <c r="Z284" s="3"/>
      <c r="AA284" s="14"/>
      <c r="AB284" s="3"/>
      <c r="AC284" s="3"/>
      <c r="AD284" s="14"/>
      <c r="AE284" s="26"/>
      <c r="AF284" s="27"/>
      <c r="AG284" s="26"/>
      <c r="AH284" s="26"/>
      <c r="AI284" s="27"/>
      <c r="AJ284" s="26"/>
      <c r="AK284" s="26"/>
    </row>
    <row r="285" spans="1:37" ht="21" customHeight="1" x14ac:dyDescent="0.15">
      <c r="A285" s="266"/>
      <c r="B285" s="67"/>
      <c r="C285" s="78"/>
      <c r="D285" s="86"/>
      <c r="E285" s="86"/>
      <c r="F285" s="77"/>
      <c r="G285" s="216"/>
      <c r="H285" s="215"/>
      <c r="I285" s="225"/>
      <c r="J285" s="225"/>
      <c r="K285" s="315">
        <f t="shared" si="13"/>
        <v>0</v>
      </c>
      <c r="L285" s="70"/>
      <c r="M285" s="67"/>
      <c r="N285" s="70"/>
      <c r="O285" s="67"/>
      <c r="P285" s="67"/>
      <c r="Q285" s="67"/>
      <c r="R285" s="67"/>
      <c r="S285" s="192"/>
      <c r="T285" s="27" t="str">
        <f t="shared" si="14"/>
        <v/>
      </c>
      <c r="U285" s="49" t="str">
        <f t="shared" si="15"/>
        <v/>
      </c>
      <c r="V285" s="27"/>
      <c r="W285" s="26"/>
      <c r="X285" s="26"/>
      <c r="Y285" s="27"/>
      <c r="Z285" s="3"/>
      <c r="AA285" s="14"/>
      <c r="AB285" s="3"/>
      <c r="AC285" s="3"/>
      <c r="AD285" s="14"/>
      <c r="AE285" s="26"/>
      <c r="AF285" s="27"/>
      <c r="AG285" s="26"/>
      <c r="AH285" s="26"/>
      <c r="AI285" s="27"/>
      <c r="AJ285" s="26"/>
      <c r="AK285" s="26"/>
    </row>
    <row r="286" spans="1:37" ht="21" customHeight="1" x14ac:dyDescent="0.15">
      <c r="A286" s="267"/>
      <c r="B286" s="104"/>
      <c r="C286" s="167"/>
      <c r="D286" s="106"/>
      <c r="E286" s="106"/>
      <c r="F286" s="166"/>
      <c r="G286" s="218"/>
      <c r="H286" s="217"/>
      <c r="I286" s="226"/>
      <c r="J286" s="226"/>
      <c r="K286" s="316">
        <f t="shared" si="13"/>
        <v>0</v>
      </c>
      <c r="L286" s="159"/>
      <c r="M286" s="104"/>
      <c r="N286" s="159"/>
      <c r="O286" s="104"/>
      <c r="P286" s="104"/>
      <c r="Q286" s="104"/>
      <c r="R286" s="104"/>
      <c r="S286" s="269"/>
      <c r="T286" s="27" t="str">
        <f t="shared" si="14"/>
        <v/>
      </c>
      <c r="U286" s="49" t="str">
        <f t="shared" si="15"/>
        <v/>
      </c>
      <c r="V286" s="32"/>
      <c r="W286" s="31"/>
      <c r="X286" s="31"/>
      <c r="Y286" s="32"/>
      <c r="Z286" s="3"/>
      <c r="AA286" s="14"/>
      <c r="AB286" s="4"/>
      <c r="AC286" s="3"/>
      <c r="AD286" s="14"/>
      <c r="AE286" s="31"/>
      <c r="AF286" s="32"/>
      <c r="AG286" s="31"/>
      <c r="AH286" s="31"/>
      <c r="AI286" s="32"/>
      <c r="AJ286" s="26"/>
      <c r="AK286" s="26"/>
    </row>
    <row r="287" spans="1:37" ht="21" customHeight="1" x14ac:dyDescent="0.15">
      <c r="A287" s="268"/>
      <c r="B287" s="103"/>
      <c r="C287" s="103"/>
      <c r="D287" s="102"/>
      <c r="E287" s="102"/>
      <c r="F287" s="164"/>
      <c r="G287" s="210"/>
      <c r="H287" s="210"/>
      <c r="I287" s="227"/>
      <c r="J287" s="227"/>
      <c r="K287" s="314">
        <f t="shared" si="13"/>
        <v>0</v>
      </c>
      <c r="L287" s="200"/>
      <c r="M287" s="71"/>
      <c r="N287" s="200"/>
      <c r="O287" s="71"/>
      <c r="P287" s="103"/>
      <c r="Q287" s="103"/>
      <c r="R287" s="103"/>
      <c r="S287" s="270"/>
      <c r="T287" s="27" t="str">
        <f t="shared" si="14"/>
        <v/>
      </c>
      <c r="U287" s="49" t="str">
        <f t="shared" si="15"/>
        <v/>
      </c>
      <c r="V287" s="32"/>
      <c r="W287" s="31"/>
      <c r="X287" s="31"/>
      <c r="Y287" s="32"/>
      <c r="Z287" s="3"/>
      <c r="AA287" s="14"/>
      <c r="AB287" s="4"/>
      <c r="AC287" s="3"/>
      <c r="AD287" s="14"/>
      <c r="AE287" s="31"/>
      <c r="AF287" s="32"/>
      <c r="AG287" s="31"/>
      <c r="AH287" s="31"/>
      <c r="AI287" s="32"/>
      <c r="AJ287" s="26"/>
      <c r="AK287" s="26"/>
    </row>
    <row r="288" spans="1:37" ht="21" customHeight="1" x14ac:dyDescent="0.15">
      <c r="A288" s="266"/>
      <c r="B288" s="78"/>
      <c r="C288" s="78"/>
      <c r="D288" s="86"/>
      <c r="E288" s="86"/>
      <c r="F288" s="77"/>
      <c r="G288" s="215"/>
      <c r="H288" s="215"/>
      <c r="I288" s="225"/>
      <c r="J288" s="225"/>
      <c r="K288" s="315">
        <f t="shared" si="13"/>
        <v>0</v>
      </c>
      <c r="L288" s="70"/>
      <c r="M288" s="67"/>
      <c r="N288" s="70"/>
      <c r="O288" s="67"/>
      <c r="P288" s="78"/>
      <c r="Q288" s="78"/>
      <c r="R288" s="78"/>
      <c r="S288" s="192"/>
      <c r="T288" s="27" t="str">
        <f t="shared" si="14"/>
        <v/>
      </c>
      <c r="U288" s="49" t="str">
        <f t="shared" si="15"/>
        <v/>
      </c>
      <c r="V288" s="34"/>
      <c r="W288" s="33"/>
      <c r="X288" s="33"/>
      <c r="Y288" s="34"/>
      <c r="Z288" s="3"/>
      <c r="AA288" s="14"/>
      <c r="AB288" s="5"/>
      <c r="AC288" s="3"/>
      <c r="AD288" s="14"/>
      <c r="AE288" s="33"/>
      <c r="AF288" s="34"/>
      <c r="AG288" s="33"/>
      <c r="AH288" s="33"/>
      <c r="AI288" s="34"/>
      <c r="AJ288" s="26"/>
      <c r="AK288" s="26"/>
    </row>
    <row r="289" spans="1:37" ht="21" customHeight="1" x14ac:dyDescent="0.15">
      <c r="A289" s="266"/>
      <c r="B289" s="78"/>
      <c r="C289" s="78"/>
      <c r="D289" s="86"/>
      <c r="E289" s="86"/>
      <c r="F289" s="77"/>
      <c r="G289" s="215"/>
      <c r="H289" s="215"/>
      <c r="I289" s="225"/>
      <c r="J289" s="225"/>
      <c r="K289" s="315">
        <f t="shared" si="13"/>
        <v>0</v>
      </c>
      <c r="L289" s="70"/>
      <c r="M289" s="67"/>
      <c r="N289" s="70"/>
      <c r="O289" s="67"/>
      <c r="P289" s="78"/>
      <c r="Q289" s="78"/>
      <c r="R289" s="78"/>
      <c r="S289" s="192"/>
      <c r="T289" s="27" t="str">
        <f t="shared" si="14"/>
        <v/>
      </c>
      <c r="U289" s="49" t="str">
        <f t="shared" si="15"/>
        <v/>
      </c>
      <c r="V289" s="25"/>
      <c r="W289" s="25"/>
      <c r="X289" s="25"/>
      <c r="Y289" s="25"/>
      <c r="Z289" s="11"/>
      <c r="AA289" s="18"/>
      <c r="AB289" s="11"/>
      <c r="AC289" s="11"/>
      <c r="AD289" s="18"/>
      <c r="AE289" s="25"/>
      <c r="AF289" s="25"/>
      <c r="AG289" s="25"/>
      <c r="AH289" s="25"/>
      <c r="AI289" s="25"/>
      <c r="AJ289" s="25"/>
      <c r="AK289" s="22"/>
    </row>
    <row r="290" spans="1:37" ht="21" customHeight="1" x14ac:dyDescent="0.15">
      <c r="A290" s="266"/>
      <c r="B290" s="78"/>
      <c r="C290" s="78"/>
      <c r="D290" s="86"/>
      <c r="E290" s="86"/>
      <c r="F290" s="77"/>
      <c r="G290" s="215"/>
      <c r="H290" s="215"/>
      <c r="I290" s="225"/>
      <c r="J290" s="225"/>
      <c r="K290" s="315">
        <f t="shared" si="13"/>
        <v>0</v>
      </c>
      <c r="L290" s="70"/>
      <c r="M290" s="67"/>
      <c r="N290" s="70"/>
      <c r="O290" s="67"/>
      <c r="P290" s="78"/>
      <c r="Q290" s="78"/>
      <c r="R290" s="78"/>
      <c r="S290" s="192"/>
      <c r="T290" s="27" t="str">
        <f t="shared" si="14"/>
        <v/>
      </c>
      <c r="U290" s="49" t="str">
        <f t="shared" si="15"/>
        <v/>
      </c>
      <c r="V290" s="35"/>
      <c r="W290" s="29"/>
      <c r="X290" s="29"/>
      <c r="Y290" s="35"/>
      <c r="AE290" s="29"/>
      <c r="AF290" s="35"/>
      <c r="AG290" s="29"/>
      <c r="AH290" s="29"/>
      <c r="AI290" s="35"/>
      <c r="AJ290" s="29"/>
      <c r="AK290" s="29"/>
    </row>
    <row r="291" spans="1:37" ht="21" customHeight="1" x14ac:dyDescent="0.15">
      <c r="A291" s="266"/>
      <c r="B291" s="78"/>
      <c r="C291" s="78"/>
      <c r="D291" s="86"/>
      <c r="E291" s="86"/>
      <c r="F291" s="77"/>
      <c r="G291" s="215"/>
      <c r="H291" s="215"/>
      <c r="I291" s="225"/>
      <c r="J291" s="225"/>
      <c r="K291" s="315">
        <f t="shared" si="13"/>
        <v>0</v>
      </c>
      <c r="L291" s="70"/>
      <c r="M291" s="67"/>
      <c r="N291" s="70"/>
      <c r="O291" s="67"/>
      <c r="P291" s="78"/>
      <c r="Q291" s="78"/>
      <c r="R291" s="78"/>
      <c r="S291" s="192"/>
      <c r="T291" s="27" t="str">
        <f t="shared" si="14"/>
        <v/>
      </c>
      <c r="U291" s="49" t="str">
        <f t="shared" si="15"/>
        <v/>
      </c>
      <c r="V291" s="35"/>
      <c r="W291" s="29"/>
      <c r="X291" s="29"/>
      <c r="Y291" s="35"/>
      <c r="AE291" s="29"/>
      <c r="AF291" s="35"/>
      <c r="AG291" s="29"/>
      <c r="AH291" s="29"/>
      <c r="AI291" s="35"/>
      <c r="AJ291" s="29"/>
      <c r="AK291" s="29"/>
    </row>
    <row r="292" spans="1:37" ht="21" customHeight="1" x14ac:dyDescent="0.15">
      <c r="A292" s="266"/>
      <c r="B292" s="78"/>
      <c r="C292" s="78"/>
      <c r="D292" s="86"/>
      <c r="E292" s="86"/>
      <c r="F292" s="77"/>
      <c r="G292" s="215"/>
      <c r="H292" s="215"/>
      <c r="I292" s="225"/>
      <c r="J292" s="225"/>
      <c r="K292" s="315">
        <f t="shared" si="13"/>
        <v>0</v>
      </c>
      <c r="L292" s="70"/>
      <c r="M292" s="67"/>
      <c r="N292" s="70"/>
      <c r="O292" s="67"/>
      <c r="P292" s="78"/>
      <c r="Q292" s="78"/>
      <c r="R292" s="78"/>
      <c r="S292" s="192"/>
      <c r="T292" s="27" t="str">
        <f t="shared" si="14"/>
        <v/>
      </c>
      <c r="U292" s="49" t="str">
        <f t="shared" si="15"/>
        <v/>
      </c>
      <c r="V292" s="35"/>
      <c r="W292" s="29"/>
      <c r="X292" s="29"/>
      <c r="Y292" s="35"/>
      <c r="AE292" s="29"/>
      <c r="AF292" s="35"/>
      <c r="AG292" s="29"/>
      <c r="AH292" s="29"/>
      <c r="AI292" s="35"/>
      <c r="AJ292" s="29"/>
      <c r="AK292" s="29"/>
    </row>
    <row r="293" spans="1:37" ht="21" customHeight="1" x14ac:dyDescent="0.15">
      <c r="A293" s="266"/>
      <c r="B293" s="78"/>
      <c r="C293" s="78"/>
      <c r="D293" s="86"/>
      <c r="E293" s="86"/>
      <c r="F293" s="77"/>
      <c r="G293" s="215"/>
      <c r="H293" s="215"/>
      <c r="I293" s="225"/>
      <c r="J293" s="225"/>
      <c r="K293" s="315">
        <f t="shared" si="13"/>
        <v>0</v>
      </c>
      <c r="L293" s="70"/>
      <c r="M293" s="67"/>
      <c r="N293" s="70"/>
      <c r="O293" s="67"/>
      <c r="P293" s="78"/>
      <c r="Q293" s="78"/>
      <c r="R293" s="78"/>
      <c r="S293" s="192"/>
      <c r="T293" s="27" t="str">
        <f t="shared" si="14"/>
        <v/>
      </c>
      <c r="U293" s="49" t="str">
        <f t="shared" si="15"/>
        <v/>
      </c>
      <c r="V293" s="35"/>
      <c r="W293" s="29"/>
      <c r="X293" s="29"/>
      <c r="Y293" s="35"/>
      <c r="AE293" s="29"/>
      <c r="AF293" s="35"/>
      <c r="AG293" s="29"/>
      <c r="AH293" s="29"/>
      <c r="AI293" s="35"/>
      <c r="AJ293" s="29"/>
      <c r="AK293" s="29"/>
    </row>
    <row r="294" spans="1:37" ht="21" customHeight="1" x14ac:dyDescent="0.15">
      <c r="A294" s="266"/>
      <c r="B294" s="78"/>
      <c r="C294" s="78"/>
      <c r="D294" s="86"/>
      <c r="E294" s="86"/>
      <c r="F294" s="77"/>
      <c r="G294" s="215"/>
      <c r="H294" s="215"/>
      <c r="I294" s="225"/>
      <c r="J294" s="225"/>
      <c r="K294" s="315">
        <f t="shared" si="13"/>
        <v>0</v>
      </c>
      <c r="L294" s="70"/>
      <c r="M294" s="67"/>
      <c r="N294" s="70"/>
      <c r="O294" s="67"/>
      <c r="P294" s="78"/>
      <c r="Q294" s="78"/>
      <c r="R294" s="78"/>
      <c r="S294" s="192"/>
      <c r="T294" s="27" t="str">
        <f t="shared" si="14"/>
        <v/>
      </c>
      <c r="U294" s="49" t="str">
        <f t="shared" si="15"/>
        <v/>
      </c>
      <c r="V294" s="35"/>
      <c r="W294" s="29"/>
      <c r="X294" s="29"/>
      <c r="Y294" s="35"/>
      <c r="AE294" s="29"/>
      <c r="AF294" s="35"/>
      <c r="AG294" s="29"/>
      <c r="AH294" s="29"/>
      <c r="AI294" s="35"/>
      <c r="AJ294" s="29"/>
      <c r="AK294" s="29"/>
    </row>
    <row r="295" spans="1:37" ht="21" customHeight="1" x14ac:dyDescent="0.15">
      <c r="A295" s="266"/>
      <c r="B295" s="78"/>
      <c r="C295" s="78"/>
      <c r="D295" s="86"/>
      <c r="E295" s="86"/>
      <c r="F295" s="77"/>
      <c r="G295" s="215"/>
      <c r="H295" s="215"/>
      <c r="I295" s="225"/>
      <c r="J295" s="225"/>
      <c r="K295" s="315">
        <f t="shared" si="13"/>
        <v>0</v>
      </c>
      <c r="L295" s="70"/>
      <c r="M295" s="67"/>
      <c r="N295" s="70"/>
      <c r="O295" s="67"/>
      <c r="P295" s="78"/>
      <c r="Q295" s="78"/>
      <c r="R295" s="78"/>
      <c r="S295" s="192"/>
      <c r="T295" s="27" t="str">
        <f t="shared" si="14"/>
        <v/>
      </c>
      <c r="U295" s="49" t="str">
        <f t="shared" si="15"/>
        <v/>
      </c>
      <c r="V295" s="35"/>
      <c r="W295" s="29"/>
      <c r="X295" s="29"/>
      <c r="Y295" s="35"/>
      <c r="AE295" s="29"/>
      <c r="AF295" s="35"/>
      <c r="AG295" s="29"/>
      <c r="AH295" s="29"/>
      <c r="AI295" s="35"/>
      <c r="AJ295" s="29"/>
      <c r="AK295" s="29"/>
    </row>
    <row r="296" spans="1:37" ht="21" customHeight="1" x14ac:dyDescent="0.15">
      <c r="A296" s="266"/>
      <c r="B296" s="78"/>
      <c r="C296" s="78"/>
      <c r="D296" s="86"/>
      <c r="E296" s="86"/>
      <c r="F296" s="77"/>
      <c r="G296" s="215"/>
      <c r="H296" s="215"/>
      <c r="I296" s="225"/>
      <c r="J296" s="225"/>
      <c r="K296" s="315">
        <f t="shared" si="13"/>
        <v>0</v>
      </c>
      <c r="L296" s="70"/>
      <c r="M296" s="67"/>
      <c r="N296" s="70"/>
      <c r="O296" s="67"/>
      <c r="P296" s="78"/>
      <c r="Q296" s="78"/>
      <c r="R296" s="78"/>
      <c r="S296" s="192"/>
      <c r="T296" s="27" t="str">
        <f t="shared" si="14"/>
        <v/>
      </c>
      <c r="U296" s="49" t="str">
        <f t="shared" si="15"/>
        <v/>
      </c>
      <c r="V296" s="35"/>
      <c r="W296" s="29"/>
      <c r="X296" s="29"/>
      <c r="Y296" s="35"/>
      <c r="AE296" s="29"/>
      <c r="AF296" s="35"/>
      <c r="AG296" s="29"/>
      <c r="AH296" s="29"/>
      <c r="AI296" s="35"/>
      <c r="AJ296" s="29"/>
      <c r="AK296" s="29"/>
    </row>
    <row r="297" spans="1:37" ht="21" customHeight="1" x14ac:dyDescent="0.15">
      <c r="A297" s="266"/>
      <c r="B297" s="78"/>
      <c r="C297" s="78"/>
      <c r="D297" s="86"/>
      <c r="E297" s="86"/>
      <c r="F297" s="77"/>
      <c r="G297" s="215"/>
      <c r="H297" s="215"/>
      <c r="I297" s="225"/>
      <c r="J297" s="225"/>
      <c r="K297" s="315">
        <f t="shared" si="13"/>
        <v>0</v>
      </c>
      <c r="L297" s="70"/>
      <c r="M297" s="67"/>
      <c r="N297" s="70"/>
      <c r="O297" s="67"/>
      <c r="P297" s="78"/>
      <c r="Q297" s="78"/>
      <c r="R297" s="78"/>
      <c r="S297" s="192"/>
      <c r="T297" s="27" t="str">
        <f t="shared" si="14"/>
        <v/>
      </c>
      <c r="U297" s="49" t="str">
        <f t="shared" si="15"/>
        <v/>
      </c>
      <c r="V297" s="35"/>
      <c r="W297" s="29"/>
      <c r="X297" s="29"/>
      <c r="Y297" s="35"/>
      <c r="AE297" s="29"/>
      <c r="AF297" s="35"/>
      <c r="AG297" s="29"/>
      <c r="AH297" s="29"/>
      <c r="AI297" s="35"/>
      <c r="AJ297" s="29"/>
      <c r="AK297" s="29"/>
    </row>
    <row r="298" spans="1:37" ht="21" customHeight="1" x14ac:dyDescent="0.15">
      <c r="A298" s="266"/>
      <c r="B298" s="78"/>
      <c r="C298" s="78"/>
      <c r="D298" s="86"/>
      <c r="E298" s="86"/>
      <c r="F298" s="77"/>
      <c r="G298" s="215"/>
      <c r="H298" s="215"/>
      <c r="I298" s="225"/>
      <c r="J298" s="225"/>
      <c r="K298" s="315">
        <f t="shared" si="13"/>
        <v>0</v>
      </c>
      <c r="L298" s="70"/>
      <c r="M298" s="67"/>
      <c r="N298" s="70"/>
      <c r="O298" s="67"/>
      <c r="P298" s="78"/>
      <c r="Q298" s="78"/>
      <c r="R298" s="78"/>
      <c r="S298" s="192"/>
      <c r="T298" s="27" t="str">
        <f t="shared" si="14"/>
        <v/>
      </c>
      <c r="U298" s="49" t="str">
        <f t="shared" si="15"/>
        <v/>
      </c>
      <c r="V298" s="35"/>
      <c r="W298" s="29"/>
      <c r="X298" s="29"/>
      <c r="Y298" s="35"/>
      <c r="AE298" s="29"/>
      <c r="AF298" s="35"/>
      <c r="AG298" s="29"/>
      <c r="AH298" s="29"/>
      <c r="AI298" s="35"/>
      <c r="AJ298" s="29"/>
      <c r="AK298" s="29"/>
    </row>
    <row r="299" spans="1:37" ht="21" customHeight="1" x14ac:dyDescent="0.15">
      <c r="A299" s="177"/>
      <c r="B299" s="78"/>
      <c r="C299" s="78"/>
      <c r="D299" s="86"/>
      <c r="E299" s="86"/>
      <c r="F299" s="77"/>
      <c r="G299" s="215"/>
      <c r="H299" s="215"/>
      <c r="I299" s="225"/>
      <c r="J299" s="225"/>
      <c r="K299" s="315">
        <f t="shared" si="13"/>
        <v>0</v>
      </c>
      <c r="L299" s="70"/>
      <c r="M299" s="67"/>
      <c r="N299" s="70"/>
      <c r="O299" s="67"/>
      <c r="P299" s="78"/>
      <c r="Q299" s="78"/>
      <c r="R299" s="78"/>
      <c r="S299" s="192"/>
      <c r="T299" s="27" t="str">
        <f t="shared" si="14"/>
        <v/>
      </c>
      <c r="U299" s="49" t="str">
        <f t="shared" si="15"/>
        <v/>
      </c>
      <c r="V299" s="35"/>
      <c r="W299" s="29"/>
      <c r="X299" s="29"/>
      <c r="Y299" s="35"/>
      <c r="AE299" s="29"/>
      <c r="AF299" s="35"/>
      <c r="AG299" s="29"/>
      <c r="AH299" s="29"/>
      <c r="AI299" s="35"/>
      <c r="AJ299" s="29"/>
      <c r="AK299" s="29"/>
    </row>
    <row r="300" spans="1:37" ht="21" customHeight="1" x14ac:dyDescent="0.15">
      <c r="A300" s="266"/>
      <c r="B300" s="67"/>
      <c r="C300" s="78"/>
      <c r="D300" s="86"/>
      <c r="E300" s="86"/>
      <c r="F300" s="77"/>
      <c r="G300" s="216"/>
      <c r="H300" s="215"/>
      <c r="I300" s="225"/>
      <c r="J300" s="225"/>
      <c r="K300" s="315">
        <f t="shared" si="13"/>
        <v>0</v>
      </c>
      <c r="L300" s="70"/>
      <c r="M300" s="67"/>
      <c r="N300" s="70"/>
      <c r="O300" s="67"/>
      <c r="P300" s="67"/>
      <c r="Q300" s="67"/>
      <c r="R300" s="67"/>
      <c r="S300" s="192"/>
      <c r="T300" s="27" t="str">
        <f t="shared" si="14"/>
        <v/>
      </c>
      <c r="U300" s="49" t="str">
        <f t="shared" si="15"/>
        <v/>
      </c>
      <c r="V300" s="35"/>
      <c r="W300" s="29"/>
      <c r="X300" s="29"/>
      <c r="Y300" s="35"/>
      <c r="AE300" s="29"/>
      <c r="AF300" s="35"/>
      <c r="AG300" s="29"/>
      <c r="AH300" s="29"/>
      <c r="AI300" s="35"/>
      <c r="AJ300" s="29"/>
      <c r="AK300" s="29"/>
    </row>
    <row r="301" spans="1:37" ht="21" customHeight="1" x14ac:dyDescent="0.15">
      <c r="A301" s="266"/>
      <c r="B301" s="67"/>
      <c r="C301" s="78"/>
      <c r="D301" s="86"/>
      <c r="E301" s="86"/>
      <c r="F301" s="77"/>
      <c r="G301" s="216"/>
      <c r="H301" s="215"/>
      <c r="I301" s="225"/>
      <c r="J301" s="225"/>
      <c r="K301" s="315">
        <f t="shared" si="13"/>
        <v>0</v>
      </c>
      <c r="L301" s="70"/>
      <c r="M301" s="67"/>
      <c r="N301" s="70"/>
      <c r="O301" s="67"/>
      <c r="P301" s="67"/>
      <c r="Q301" s="67"/>
      <c r="R301" s="67"/>
      <c r="S301" s="192"/>
      <c r="T301" s="27" t="str">
        <f t="shared" si="14"/>
        <v/>
      </c>
      <c r="U301" s="49" t="str">
        <f t="shared" si="15"/>
        <v/>
      </c>
    </row>
    <row r="302" spans="1:37" ht="21" customHeight="1" x14ac:dyDescent="0.15">
      <c r="A302" s="266"/>
      <c r="B302" s="67"/>
      <c r="C302" s="78"/>
      <c r="D302" s="86"/>
      <c r="E302" s="86"/>
      <c r="F302" s="77"/>
      <c r="G302" s="216"/>
      <c r="H302" s="215"/>
      <c r="I302" s="225"/>
      <c r="J302" s="225"/>
      <c r="K302" s="315">
        <f t="shared" si="13"/>
        <v>0</v>
      </c>
      <c r="L302" s="70"/>
      <c r="M302" s="67"/>
      <c r="N302" s="70"/>
      <c r="O302" s="67"/>
      <c r="P302" s="67"/>
      <c r="Q302" s="67"/>
      <c r="R302" s="67"/>
      <c r="S302" s="192"/>
      <c r="T302" s="27" t="str">
        <f t="shared" si="14"/>
        <v/>
      </c>
      <c r="U302" s="49" t="str">
        <f t="shared" si="15"/>
        <v/>
      </c>
    </row>
    <row r="303" spans="1:37" ht="21" customHeight="1" x14ac:dyDescent="0.15">
      <c r="A303" s="266"/>
      <c r="B303" s="67"/>
      <c r="C303" s="78"/>
      <c r="D303" s="86"/>
      <c r="E303" s="86"/>
      <c r="F303" s="77"/>
      <c r="G303" s="216"/>
      <c r="H303" s="215"/>
      <c r="I303" s="225"/>
      <c r="J303" s="225"/>
      <c r="K303" s="315">
        <f t="shared" si="13"/>
        <v>0</v>
      </c>
      <c r="L303" s="70"/>
      <c r="M303" s="67"/>
      <c r="N303" s="70"/>
      <c r="O303" s="67"/>
      <c r="P303" s="67"/>
      <c r="Q303" s="67"/>
      <c r="R303" s="67"/>
      <c r="S303" s="192"/>
      <c r="T303" s="27" t="str">
        <f t="shared" si="14"/>
        <v/>
      </c>
      <c r="U303" s="49" t="str">
        <f t="shared" si="15"/>
        <v/>
      </c>
    </row>
    <row r="304" spans="1:37" ht="21" customHeight="1" x14ac:dyDescent="0.15">
      <c r="A304" s="266"/>
      <c r="B304" s="67"/>
      <c r="C304" s="78"/>
      <c r="D304" s="86"/>
      <c r="E304" s="86"/>
      <c r="F304" s="77"/>
      <c r="G304" s="216"/>
      <c r="H304" s="215"/>
      <c r="I304" s="225"/>
      <c r="J304" s="225"/>
      <c r="K304" s="315">
        <f t="shared" si="13"/>
        <v>0</v>
      </c>
      <c r="L304" s="70"/>
      <c r="M304" s="67"/>
      <c r="N304" s="70"/>
      <c r="O304" s="67"/>
      <c r="P304" s="67"/>
      <c r="Q304" s="67"/>
      <c r="R304" s="67"/>
      <c r="S304" s="192"/>
      <c r="T304" s="27" t="str">
        <f t="shared" si="14"/>
        <v/>
      </c>
      <c r="U304" s="49" t="str">
        <f t="shared" si="15"/>
        <v/>
      </c>
    </row>
    <row r="305" spans="1:21" ht="21" customHeight="1" x14ac:dyDescent="0.15">
      <c r="A305" s="266"/>
      <c r="B305" s="67"/>
      <c r="C305" s="78"/>
      <c r="D305" s="86"/>
      <c r="E305" s="86"/>
      <c r="F305" s="77"/>
      <c r="G305" s="216"/>
      <c r="H305" s="215"/>
      <c r="I305" s="225"/>
      <c r="J305" s="225"/>
      <c r="K305" s="315">
        <f t="shared" si="13"/>
        <v>0</v>
      </c>
      <c r="L305" s="70"/>
      <c r="M305" s="67"/>
      <c r="N305" s="70"/>
      <c r="O305" s="67"/>
      <c r="P305" s="67"/>
      <c r="Q305" s="67"/>
      <c r="R305" s="67"/>
      <c r="S305" s="192"/>
      <c r="T305" s="27" t="str">
        <f t="shared" si="14"/>
        <v/>
      </c>
      <c r="U305" s="49" t="str">
        <f t="shared" si="15"/>
        <v/>
      </c>
    </row>
    <row r="306" spans="1:21" ht="21" customHeight="1" x14ac:dyDescent="0.15">
      <c r="A306" s="267"/>
      <c r="B306" s="104"/>
      <c r="C306" s="167"/>
      <c r="D306" s="106"/>
      <c r="E306" s="106"/>
      <c r="F306" s="166"/>
      <c r="G306" s="218"/>
      <c r="H306" s="217"/>
      <c r="I306" s="226"/>
      <c r="J306" s="226"/>
      <c r="K306" s="316">
        <f t="shared" si="13"/>
        <v>0</v>
      </c>
      <c r="L306" s="159"/>
      <c r="M306" s="104"/>
      <c r="N306" s="159"/>
      <c r="O306" s="104"/>
      <c r="P306" s="104"/>
      <c r="Q306" s="104"/>
      <c r="R306" s="104"/>
      <c r="S306" s="269"/>
      <c r="T306" s="27" t="str">
        <f t="shared" si="14"/>
        <v/>
      </c>
      <c r="U306" s="49" t="str">
        <f t="shared" si="15"/>
        <v/>
      </c>
    </row>
    <row r="307" spans="1:21" ht="21" customHeight="1" x14ac:dyDescent="0.15">
      <c r="A307" s="268"/>
      <c r="B307" s="103"/>
      <c r="C307" s="103"/>
      <c r="D307" s="102"/>
      <c r="E307" s="102"/>
      <c r="F307" s="164"/>
      <c r="G307" s="210"/>
      <c r="H307" s="210"/>
      <c r="I307" s="227"/>
      <c r="J307" s="227"/>
      <c r="K307" s="314">
        <f t="shared" si="13"/>
        <v>0</v>
      </c>
      <c r="L307" s="200"/>
      <c r="M307" s="71"/>
      <c r="N307" s="200"/>
      <c r="O307" s="71"/>
      <c r="P307" s="103"/>
      <c r="Q307" s="103"/>
      <c r="R307" s="103"/>
      <c r="S307" s="270"/>
      <c r="T307" s="27" t="str">
        <f t="shared" si="14"/>
        <v/>
      </c>
      <c r="U307" s="49" t="str">
        <f t="shared" si="15"/>
        <v/>
      </c>
    </row>
    <row r="308" spans="1:21" ht="21" customHeight="1" x14ac:dyDescent="0.15">
      <c r="A308" s="266"/>
      <c r="B308" s="78"/>
      <c r="C308" s="78"/>
      <c r="D308" s="86"/>
      <c r="E308" s="86"/>
      <c r="F308" s="77"/>
      <c r="G308" s="215"/>
      <c r="H308" s="215"/>
      <c r="I308" s="225"/>
      <c r="J308" s="225"/>
      <c r="K308" s="315">
        <f t="shared" si="13"/>
        <v>0</v>
      </c>
      <c r="L308" s="70"/>
      <c r="M308" s="67"/>
      <c r="N308" s="70"/>
      <c r="O308" s="67"/>
      <c r="P308" s="78"/>
      <c r="Q308" s="78"/>
      <c r="R308" s="78"/>
      <c r="S308" s="192"/>
      <c r="T308" s="27" t="str">
        <f t="shared" si="14"/>
        <v/>
      </c>
      <c r="U308" s="49" t="str">
        <f t="shared" si="15"/>
        <v/>
      </c>
    </row>
    <row r="309" spans="1:21" ht="21" customHeight="1" x14ac:dyDescent="0.15">
      <c r="A309" s="266"/>
      <c r="B309" s="78"/>
      <c r="C309" s="78"/>
      <c r="D309" s="86"/>
      <c r="E309" s="86"/>
      <c r="F309" s="77"/>
      <c r="G309" s="215"/>
      <c r="H309" s="215"/>
      <c r="I309" s="225"/>
      <c r="J309" s="225"/>
      <c r="K309" s="315">
        <f t="shared" si="13"/>
        <v>0</v>
      </c>
      <c r="L309" s="70"/>
      <c r="M309" s="67"/>
      <c r="N309" s="70"/>
      <c r="O309" s="67"/>
      <c r="P309" s="78"/>
      <c r="Q309" s="78"/>
      <c r="R309" s="78"/>
      <c r="S309" s="192"/>
      <c r="T309" s="27" t="str">
        <f t="shared" si="14"/>
        <v/>
      </c>
      <c r="U309" s="49" t="str">
        <f t="shared" si="15"/>
        <v/>
      </c>
    </row>
    <row r="310" spans="1:21" ht="21" customHeight="1" x14ac:dyDescent="0.15">
      <c r="A310" s="266"/>
      <c r="B310" s="78"/>
      <c r="C310" s="78"/>
      <c r="D310" s="86"/>
      <c r="E310" s="86"/>
      <c r="F310" s="77"/>
      <c r="G310" s="215"/>
      <c r="H310" s="215"/>
      <c r="I310" s="225"/>
      <c r="J310" s="225"/>
      <c r="K310" s="315">
        <f t="shared" si="13"/>
        <v>0</v>
      </c>
      <c r="L310" s="70"/>
      <c r="M310" s="67"/>
      <c r="N310" s="70"/>
      <c r="O310" s="67"/>
      <c r="P310" s="78"/>
      <c r="Q310" s="78"/>
      <c r="R310" s="78"/>
      <c r="S310" s="192"/>
      <c r="T310" s="27" t="str">
        <f t="shared" si="14"/>
        <v/>
      </c>
      <c r="U310" s="49" t="str">
        <f t="shared" si="15"/>
        <v/>
      </c>
    </row>
    <row r="311" spans="1:21" ht="21" customHeight="1" x14ac:dyDescent="0.15">
      <c r="A311" s="266"/>
      <c r="B311" s="78"/>
      <c r="C311" s="78"/>
      <c r="D311" s="86"/>
      <c r="E311" s="86"/>
      <c r="F311" s="77"/>
      <c r="G311" s="215"/>
      <c r="H311" s="215"/>
      <c r="I311" s="225"/>
      <c r="J311" s="225"/>
      <c r="K311" s="315">
        <f t="shared" si="13"/>
        <v>0</v>
      </c>
      <c r="L311" s="70"/>
      <c r="M311" s="67"/>
      <c r="N311" s="70"/>
      <c r="O311" s="67"/>
      <c r="P311" s="78"/>
      <c r="Q311" s="78"/>
      <c r="R311" s="78"/>
      <c r="S311" s="192"/>
      <c r="T311" s="27" t="str">
        <f t="shared" si="14"/>
        <v/>
      </c>
      <c r="U311" s="49" t="str">
        <f t="shared" si="15"/>
        <v/>
      </c>
    </row>
    <row r="312" spans="1:21" ht="21" customHeight="1" x14ac:dyDescent="0.15">
      <c r="A312" s="266"/>
      <c r="B312" s="78"/>
      <c r="C312" s="78"/>
      <c r="D312" s="86"/>
      <c r="E312" s="86"/>
      <c r="F312" s="77"/>
      <c r="G312" s="215"/>
      <c r="H312" s="215"/>
      <c r="I312" s="225"/>
      <c r="J312" s="225"/>
      <c r="K312" s="315">
        <f t="shared" si="13"/>
        <v>0</v>
      </c>
      <c r="L312" s="70"/>
      <c r="M312" s="271"/>
      <c r="N312" s="70"/>
      <c r="O312" s="271"/>
      <c r="P312" s="78"/>
      <c r="Q312" s="78"/>
      <c r="R312" s="78"/>
      <c r="S312" s="192"/>
      <c r="T312" s="27" t="str">
        <f t="shared" si="14"/>
        <v/>
      </c>
      <c r="U312" s="49" t="str">
        <f t="shared" si="15"/>
        <v/>
      </c>
    </row>
    <row r="313" spans="1:21" ht="21" customHeight="1" x14ac:dyDescent="0.15">
      <c r="A313" s="266"/>
      <c r="B313" s="78"/>
      <c r="C313" s="78"/>
      <c r="D313" s="86"/>
      <c r="E313" s="86"/>
      <c r="F313" s="77"/>
      <c r="G313" s="215"/>
      <c r="H313" s="215"/>
      <c r="I313" s="225"/>
      <c r="J313" s="225"/>
      <c r="K313" s="315">
        <f t="shared" si="13"/>
        <v>0</v>
      </c>
      <c r="L313" s="70"/>
      <c r="M313" s="67"/>
      <c r="N313" s="70"/>
      <c r="O313" s="67"/>
      <c r="P313" s="78"/>
      <c r="Q313" s="78"/>
      <c r="R313" s="78"/>
      <c r="S313" s="192"/>
      <c r="T313" s="27" t="str">
        <f t="shared" si="14"/>
        <v/>
      </c>
      <c r="U313" s="49" t="str">
        <f t="shared" si="15"/>
        <v/>
      </c>
    </row>
    <row r="314" spans="1:21" ht="21" customHeight="1" x14ac:dyDescent="0.15">
      <c r="A314" s="266"/>
      <c r="B314" s="78"/>
      <c r="C314" s="78"/>
      <c r="D314" s="86"/>
      <c r="E314" s="86"/>
      <c r="F314" s="77"/>
      <c r="G314" s="215"/>
      <c r="H314" s="215"/>
      <c r="I314" s="225"/>
      <c r="J314" s="225"/>
      <c r="K314" s="315">
        <f t="shared" si="13"/>
        <v>0</v>
      </c>
      <c r="L314" s="70"/>
      <c r="M314" s="67"/>
      <c r="N314" s="70"/>
      <c r="O314" s="67"/>
      <c r="P314" s="78"/>
      <c r="Q314" s="78"/>
      <c r="R314" s="78"/>
      <c r="S314" s="192"/>
      <c r="T314" s="27" t="str">
        <f t="shared" si="14"/>
        <v/>
      </c>
      <c r="U314" s="49" t="str">
        <f t="shared" si="15"/>
        <v/>
      </c>
    </row>
    <row r="315" spans="1:21" ht="21" customHeight="1" x14ac:dyDescent="0.15">
      <c r="A315" s="266"/>
      <c r="B315" s="78"/>
      <c r="C315" s="78"/>
      <c r="D315" s="86"/>
      <c r="E315" s="86"/>
      <c r="F315" s="77"/>
      <c r="G315" s="215"/>
      <c r="H315" s="215"/>
      <c r="I315" s="225"/>
      <c r="J315" s="225"/>
      <c r="K315" s="315">
        <f t="shared" si="13"/>
        <v>0</v>
      </c>
      <c r="L315" s="70"/>
      <c r="M315" s="67"/>
      <c r="N315" s="70"/>
      <c r="O315" s="67"/>
      <c r="P315" s="78"/>
      <c r="Q315" s="78"/>
      <c r="R315" s="78"/>
      <c r="S315" s="192"/>
      <c r="T315" s="27" t="str">
        <f t="shared" si="14"/>
        <v/>
      </c>
      <c r="U315" s="49" t="str">
        <f t="shared" si="15"/>
        <v/>
      </c>
    </row>
    <row r="316" spans="1:21" ht="21" customHeight="1" x14ac:dyDescent="0.15">
      <c r="A316" s="266"/>
      <c r="B316" s="78"/>
      <c r="C316" s="78"/>
      <c r="D316" s="86"/>
      <c r="E316" s="86"/>
      <c r="F316" s="77"/>
      <c r="G316" s="215"/>
      <c r="H316" s="215"/>
      <c r="I316" s="225"/>
      <c r="J316" s="225"/>
      <c r="K316" s="315">
        <f t="shared" si="13"/>
        <v>0</v>
      </c>
      <c r="L316" s="70"/>
      <c r="M316" s="67"/>
      <c r="N316" s="70"/>
      <c r="O316" s="67"/>
      <c r="P316" s="78"/>
      <c r="Q316" s="78"/>
      <c r="R316" s="78"/>
      <c r="S316" s="192"/>
      <c r="T316" s="27" t="str">
        <f t="shared" si="14"/>
        <v/>
      </c>
      <c r="U316" s="49" t="str">
        <f t="shared" si="15"/>
        <v/>
      </c>
    </row>
    <row r="317" spans="1:21" ht="21" customHeight="1" x14ac:dyDescent="0.15">
      <c r="A317" s="266"/>
      <c r="B317" s="78"/>
      <c r="C317" s="78"/>
      <c r="D317" s="86"/>
      <c r="E317" s="86"/>
      <c r="F317" s="77"/>
      <c r="G317" s="215"/>
      <c r="H317" s="215"/>
      <c r="I317" s="225"/>
      <c r="J317" s="225"/>
      <c r="K317" s="315">
        <f t="shared" si="13"/>
        <v>0</v>
      </c>
      <c r="L317" s="70"/>
      <c r="M317" s="67"/>
      <c r="N317" s="70"/>
      <c r="O317" s="67"/>
      <c r="P317" s="78"/>
      <c r="Q317" s="78"/>
      <c r="R317" s="78"/>
      <c r="S317" s="192"/>
      <c r="T317" s="27" t="str">
        <f t="shared" si="14"/>
        <v/>
      </c>
      <c r="U317" s="49" t="str">
        <f t="shared" si="15"/>
        <v/>
      </c>
    </row>
    <row r="318" spans="1:21" ht="21" customHeight="1" x14ac:dyDescent="0.15">
      <c r="A318" s="266"/>
      <c r="B318" s="78"/>
      <c r="C318" s="78"/>
      <c r="D318" s="86"/>
      <c r="E318" s="86"/>
      <c r="F318" s="77"/>
      <c r="G318" s="215"/>
      <c r="H318" s="215"/>
      <c r="I318" s="225"/>
      <c r="J318" s="225"/>
      <c r="K318" s="315">
        <f t="shared" si="13"/>
        <v>0</v>
      </c>
      <c r="L318" s="70"/>
      <c r="M318" s="271"/>
      <c r="N318" s="70"/>
      <c r="O318" s="271"/>
      <c r="P318" s="78"/>
      <c r="Q318" s="78"/>
      <c r="R318" s="78"/>
      <c r="S318" s="192"/>
      <c r="T318" s="27" t="str">
        <f t="shared" si="14"/>
        <v/>
      </c>
      <c r="U318" s="49" t="str">
        <f t="shared" si="15"/>
        <v/>
      </c>
    </row>
    <row r="319" spans="1:21" ht="21" customHeight="1" x14ac:dyDescent="0.15">
      <c r="A319" s="177"/>
      <c r="B319" s="78"/>
      <c r="C319" s="78"/>
      <c r="D319" s="86"/>
      <c r="E319" s="86"/>
      <c r="F319" s="77"/>
      <c r="G319" s="215"/>
      <c r="H319" s="215"/>
      <c r="I319" s="225"/>
      <c r="J319" s="225"/>
      <c r="K319" s="315">
        <f t="shared" si="13"/>
        <v>0</v>
      </c>
      <c r="L319" s="70"/>
      <c r="M319" s="67"/>
      <c r="N319" s="70"/>
      <c r="O319" s="67"/>
      <c r="P319" s="78"/>
      <c r="Q319" s="78"/>
      <c r="R319" s="78"/>
      <c r="S319" s="192"/>
      <c r="T319" s="27" t="str">
        <f t="shared" si="14"/>
        <v/>
      </c>
      <c r="U319" s="49" t="str">
        <f t="shared" si="15"/>
        <v/>
      </c>
    </row>
    <row r="320" spans="1:21" ht="21" customHeight="1" x14ac:dyDescent="0.15">
      <c r="A320" s="266"/>
      <c r="B320" s="67"/>
      <c r="C320" s="78"/>
      <c r="D320" s="86"/>
      <c r="E320" s="86"/>
      <c r="F320" s="77"/>
      <c r="G320" s="216"/>
      <c r="H320" s="215"/>
      <c r="I320" s="225"/>
      <c r="J320" s="225"/>
      <c r="K320" s="315">
        <f t="shared" si="13"/>
        <v>0</v>
      </c>
      <c r="L320" s="70"/>
      <c r="M320" s="67"/>
      <c r="N320" s="70"/>
      <c r="O320" s="67"/>
      <c r="P320" s="67"/>
      <c r="Q320" s="67"/>
      <c r="R320" s="67"/>
      <c r="S320" s="192"/>
      <c r="T320" s="27" t="str">
        <f t="shared" si="14"/>
        <v/>
      </c>
      <c r="U320" s="49" t="str">
        <f t="shared" si="15"/>
        <v/>
      </c>
    </row>
    <row r="321" spans="1:21" ht="21" customHeight="1" x14ac:dyDescent="0.15">
      <c r="A321" s="266"/>
      <c r="B321" s="67"/>
      <c r="C321" s="78"/>
      <c r="D321" s="86"/>
      <c r="E321" s="86"/>
      <c r="F321" s="77"/>
      <c r="G321" s="216"/>
      <c r="H321" s="215"/>
      <c r="I321" s="225"/>
      <c r="J321" s="225"/>
      <c r="K321" s="315">
        <f t="shared" si="13"/>
        <v>0</v>
      </c>
      <c r="L321" s="70"/>
      <c r="M321" s="67"/>
      <c r="N321" s="70"/>
      <c r="O321" s="67"/>
      <c r="P321" s="67"/>
      <c r="Q321" s="67"/>
      <c r="R321" s="67"/>
      <c r="S321" s="192"/>
      <c r="T321" s="27" t="str">
        <f t="shared" si="14"/>
        <v/>
      </c>
      <c r="U321" s="49" t="str">
        <f t="shared" si="15"/>
        <v/>
      </c>
    </row>
    <row r="322" spans="1:21" ht="21" customHeight="1" x14ac:dyDescent="0.15">
      <c r="A322" s="266"/>
      <c r="B322" s="67"/>
      <c r="C322" s="78"/>
      <c r="D322" s="86"/>
      <c r="E322" s="86"/>
      <c r="F322" s="77"/>
      <c r="G322" s="216"/>
      <c r="H322" s="215"/>
      <c r="I322" s="225"/>
      <c r="J322" s="225"/>
      <c r="K322" s="315">
        <f t="shared" si="13"/>
        <v>0</v>
      </c>
      <c r="L322" s="70"/>
      <c r="M322" s="67"/>
      <c r="N322" s="70"/>
      <c r="O322" s="67"/>
      <c r="P322" s="67"/>
      <c r="Q322" s="67"/>
      <c r="R322" s="67"/>
      <c r="S322" s="192"/>
      <c r="T322" s="27" t="str">
        <f t="shared" si="14"/>
        <v/>
      </c>
      <c r="U322" s="49" t="str">
        <f t="shared" si="15"/>
        <v/>
      </c>
    </row>
    <row r="323" spans="1:21" ht="21" customHeight="1" x14ac:dyDescent="0.15">
      <c r="A323" s="266"/>
      <c r="B323" s="67"/>
      <c r="C323" s="78"/>
      <c r="D323" s="86"/>
      <c r="E323" s="86"/>
      <c r="F323" s="77"/>
      <c r="G323" s="216"/>
      <c r="H323" s="215"/>
      <c r="I323" s="225"/>
      <c r="J323" s="225"/>
      <c r="K323" s="315">
        <f t="shared" si="13"/>
        <v>0</v>
      </c>
      <c r="L323" s="70"/>
      <c r="M323" s="67"/>
      <c r="N323" s="70"/>
      <c r="O323" s="67"/>
      <c r="P323" s="67"/>
      <c r="Q323" s="67"/>
      <c r="R323" s="67"/>
      <c r="S323" s="192"/>
      <c r="T323" s="27" t="str">
        <f t="shared" si="14"/>
        <v/>
      </c>
      <c r="U323" s="49" t="str">
        <f t="shared" si="15"/>
        <v/>
      </c>
    </row>
    <row r="324" spans="1:21" ht="21" customHeight="1" x14ac:dyDescent="0.15">
      <c r="A324" s="266"/>
      <c r="B324" s="67"/>
      <c r="C324" s="78"/>
      <c r="D324" s="86"/>
      <c r="E324" s="86"/>
      <c r="F324" s="77"/>
      <c r="G324" s="216"/>
      <c r="H324" s="215"/>
      <c r="I324" s="225"/>
      <c r="J324" s="225"/>
      <c r="K324" s="315">
        <f t="shared" si="13"/>
        <v>0</v>
      </c>
      <c r="L324" s="70"/>
      <c r="M324" s="67"/>
      <c r="N324" s="70"/>
      <c r="O324" s="67"/>
      <c r="P324" s="67"/>
      <c r="Q324" s="67"/>
      <c r="R324" s="67"/>
      <c r="S324" s="192"/>
      <c r="T324" s="27" t="str">
        <f t="shared" si="14"/>
        <v/>
      </c>
      <c r="U324" s="49" t="str">
        <f t="shared" si="15"/>
        <v/>
      </c>
    </row>
    <row r="325" spans="1:21" ht="21" customHeight="1" x14ac:dyDescent="0.15">
      <c r="A325" s="266"/>
      <c r="B325" s="67"/>
      <c r="C325" s="78"/>
      <c r="D325" s="86"/>
      <c r="E325" s="86"/>
      <c r="F325" s="77"/>
      <c r="G325" s="216"/>
      <c r="H325" s="215"/>
      <c r="I325" s="225"/>
      <c r="J325" s="225"/>
      <c r="K325" s="315">
        <f t="shared" si="13"/>
        <v>0</v>
      </c>
      <c r="L325" s="70"/>
      <c r="M325" s="67"/>
      <c r="N325" s="70"/>
      <c r="O325" s="67"/>
      <c r="P325" s="67"/>
      <c r="Q325" s="67"/>
      <c r="R325" s="67"/>
      <c r="S325" s="192"/>
      <c r="T325" s="27" t="str">
        <f t="shared" si="14"/>
        <v/>
      </c>
      <c r="U325" s="49" t="str">
        <f t="shared" si="15"/>
        <v/>
      </c>
    </row>
    <row r="326" spans="1:21" ht="21" customHeight="1" x14ac:dyDescent="0.15">
      <c r="A326" s="267"/>
      <c r="B326" s="104"/>
      <c r="C326" s="167"/>
      <c r="D326" s="106"/>
      <c r="E326" s="106"/>
      <c r="F326" s="166"/>
      <c r="G326" s="218"/>
      <c r="H326" s="217"/>
      <c r="I326" s="226"/>
      <c r="J326" s="226"/>
      <c r="K326" s="316">
        <f t="shared" si="13"/>
        <v>0</v>
      </c>
      <c r="L326" s="159"/>
      <c r="M326" s="104"/>
      <c r="N326" s="159"/>
      <c r="O326" s="104"/>
      <c r="P326" s="104"/>
      <c r="Q326" s="104"/>
      <c r="R326" s="104"/>
      <c r="S326" s="269"/>
      <c r="T326" s="27" t="str">
        <f t="shared" si="14"/>
        <v/>
      </c>
      <c r="U326" s="49" t="str">
        <f t="shared" si="15"/>
        <v/>
      </c>
    </row>
    <row r="327" spans="1:21" ht="21" customHeight="1" x14ac:dyDescent="0.15">
      <c r="A327" s="268"/>
      <c r="B327" s="103"/>
      <c r="C327" s="103"/>
      <c r="D327" s="102"/>
      <c r="E327" s="102"/>
      <c r="F327" s="164"/>
      <c r="G327" s="210"/>
      <c r="H327" s="210"/>
      <c r="I327" s="227"/>
      <c r="J327" s="227"/>
      <c r="K327" s="314">
        <f t="shared" ref="K327:K390" si="16">J327-E327</f>
        <v>0</v>
      </c>
      <c r="L327" s="200"/>
      <c r="M327" s="71"/>
      <c r="N327" s="200"/>
      <c r="O327" s="71"/>
      <c r="P327" s="103"/>
      <c r="Q327" s="103"/>
      <c r="R327" s="103"/>
      <c r="S327" s="270"/>
      <c r="T327" s="27" t="str">
        <f t="shared" ref="T327:T390" si="17">CONCATENATE(L327,C327)</f>
        <v/>
      </c>
      <c r="U327" s="49" t="str">
        <f t="shared" ref="U327:U390" si="18">CONCATENATE(N327,H327)</f>
        <v/>
      </c>
    </row>
    <row r="328" spans="1:21" ht="21" customHeight="1" x14ac:dyDescent="0.15">
      <c r="A328" s="266"/>
      <c r="B328" s="78"/>
      <c r="C328" s="78"/>
      <c r="D328" s="86"/>
      <c r="E328" s="86"/>
      <c r="F328" s="77"/>
      <c r="G328" s="215"/>
      <c r="H328" s="215"/>
      <c r="I328" s="225"/>
      <c r="J328" s="225"/>
      <c r="K328" s="315">
        <f t="shared" si="16"/>
        <v>0</v>
      </c>
      <c r="L328" s="70"/>
      <c r="M328" s="67"/>
      <c r="N328" s="70"/>
      <c r="O328" s="67"/>
      <c r="P328" s="78"/>
      <c r="Q328" s="78"/>
      <c r="R328" s="78"/>
      <c r="S328" s="192"/>
      <c r="T328" s="27" t="str">
        <f t="shared" si="17"/>
        <v/>
      </c>
      <c r="U328" s="49" t="str">
        <f t="shared" si="18"/>
        <v/>
      </c>
    </row>
    <row r="329" spans="1:21" ht="21" customHeight="1" x14ac:dyDescent="0.15">
      <c r="A329" s="266"/>
      <c r="B329" s="78"/>
      <c r="C329" s="78"/>
      <c r="D329" s="86"/>
      <c r="E329" s="86"/>
      <c r="F329" s="77"/>
      <c r="G329" s="215"/>
      <c r="H329" s="215"/>
      <c r="I329" s="225"/>
      <c r="J329" s="225"/>
      <c r="K329" s="315">
        <f t="shared" si="16"/>
        <v>0</v>
      </c>
      <c r="L329" s="70"/>
      <c r="M329" s="67"/>
      <c r="N329" s="70"/>
      <c r="O329" s="67"/>
      <c r="P329" s="78"/>
      <c r="Q329" s="78"/>
      <c r="R329" s="78"/>
      <c r="S329" s="192"/>
      <c r="T329" s="27" t="str">
        <f t="shared" si="17"/>
        <v/>
      </c>
      <c r="U329" s="49" t="str">
        <f t="shared" si="18"/>
        <v/>
      </c>
    </row>
    <row r="330" spans="1:21" ht="21" customHeight="1" x14ac:dyDescent="0.15">
      <c r="A330" s="266"/>
      <c r="B330" s="78"/>
      <c r="C330" s="78"/>
      <c r="D330" s="86"/>
      <c r="E330" s="86"/>
      <c r="F330" s="77"/>
      <c r="G330" s="215"/>
      <c r="H330" s="215"/>
      <c r="I330" s="225"/>
      <c r="J330" s="225"/>
      <c r="K330" s="315">
        <f t="shared" si="16"/>
        <v>0</v>
      </c>
      <c r="L330" s="70"/>
      <c r="M330" s="67"/>
      <c r="N330" s="70"/>
      <c r="O330" s="67"/>
      <c r="P330" s="78"/>
      <c r="Q330" s="78"/>
      <c r="R330" s="78"/>
      <c r="S330" s="192"/>
      <c r="T330" s="27" t="str">
        <f t="shared" si="17"/>
        <v/>
      </c>
      <c r="U330" s="49" t="str">
        <f t="shared" si="18"/>
        <v/>
      </c>
    </row>
    <row r="331" spans="1:21" ht="21" customHeight="1" x14ac:dyDescent="0.15">
      <c r="A331" s="266"/>
      <c r="B331" s="78"/>
      <c r="C331" s="78"/>
      <c r="D331" s="86"/>
      <c r="E331" s="86"/>
      <c r="F331" s="77"/>
      <c r="G331" s="215"/>
      <c r="H331" s="215"/>
      <c r="I331" s="225"/>
      <c r="J331" s="225"/>
      <c r="K331" s="315">
        <f t="shared" si="16"/>
        <v>0</v>
      </c>
      <c r="L331" s="70"/>
      <c r="M331" s="67"/>
      <c r="N331" s="70"/>
      <c r="O331" s="67"/>
      <c r="P331" s="78"/>
      <c r="Q331" s="78"/>
      <c r="R331" s="78"/>
      <c r="S331" s="192"/>
      <c r="T331" s="27" t="str">
        <f t="shared" si="17"/>
        <v/>
      </c>
      <c r="U331" s="49" t="str">
        <f t="shared" si="18"/>
        <v/>
      </c>
    </row>
    <row r="332" spans="1:21" ht="21" customHeight="1" x14ac:dyDescent="0.15">
      <c r="A332" s="266"/>
      <c r="B332" s="78"/>
      <c r="C332" s="78"/>
      <c r="D332" s="86"/>
      <c r="E332" s="86"/>
      <c r="F332" s="77"/>
      <c r="G332" s="215"/>
      <c r="H332" s="215"/>
      <c r="I332" s="225"/>
      <c r="J332" s="225"/>
      <c r="K332" s="315">
        <f t="shared" si="16"/>
        <v>0</v>
      </c>
      <c r="L332" s="70"/>
      <c r="M332" s="271"/>
      <c r="N332" s="70"/>
      <c r="O332" s="271"/>
      <c r="P332" s="78"/>
      <c r="Q332" s="78"/>
      <c r="R332" s="78"/>
      <c r="S332" s="192"/>
      <c r="T332" s="27" t="str">
        <f t="shared" si="17"/>
        <v/>
      </c>
      <c r="U332" s="49" t="str">
        <f t="shared" si="18"/>
        <v/>
      </c>
    </row>
    <row r="333" spans="1:21" ht="21" customHeight="1" x14ac:dyDescent="0.15">
      <c r="A333" s="266"/>
      <c r="B333" s="78"/>
      <c r="C333" s="78"/>
      <c r="D333" s="86"/>
      <c r="E333" s="86"/>
      <c r="F333" s="77"/>
      <c r="G333" s="215"/>
      <c r="H333" s="215"/>
      <c r="I333" s="225"/>
      <c r="J333" s="225"/>
      <c r="K333" s="315">
        <f t="shared" si="16"/>
        <v>0</v>
      </c>
      <c r="L333" s="70"/>
      <c r="M333" s="271"/>
      <c r="N333" s="70"/>
      <c r="O333" s="271"/>
      <c r="P333" s="78"/>
      <c r="Q333" s="78"/>
      <c r="R333" s="78"/>
      <c r="S333" s="192"/>
      <c r="T333" s="27" t="str">
        <f t="shared" si="17"/>
        <v/>
      </c>
      <c r="U333" s="49" t="str">
        <f t="shared" si="18"/>
        <v/>
      </c>
    </row>
    <row r="334" spans="1:21" ht="21" customHeight="1" x14ac:dyDescent="0.15">
      <c r="A334" s="266"/>
      <c r="B334" s="78"/>
      <c r="C334" s="78"/>
      <c r="D334" s="86"/>
      <c r="E334" s="86"/>
      <c r="F334" s="77"/>
      <c r="G334" s="215"/>
      <c r="H334" s="215"/>
      <c r="I334" s="225"/>
      <c r="J334" s="225"/>
      <c r="K334" s="315">
        <f t="shared" si="16"/>
        <v>0</v>
      </c>
      <c r="L334" s="70"/>
      <c r="M334" s="67"/>
      <c r="N334" s="70"/>
      <c r="O334" s="67"/>
      <c r="P334" s="78"/>
      <c r="Q334" s="78"/>
      <c r="R334" s="78"/>
      <c r="S334" s="192"/>
      <c r="T334" s="27" t="str">
        <f t="shared" si="17"/>
        <v/>
      </c>
      <c r="U334" s="49" t="str">
        <f t="shared" si="18"/>
        <v/>
      </c>
    </row>
    <row r="335" spans="1:21" ht="21" customHeight="1" x14ac:dyDescent="0.15">
      <c r="A335" s="266"/>
      <c r="B335" s="78"/>
      <c r="C335" s="78"/>
      <c r="D335" s="86"/>
      <c r="E335" s="86"/>
      <c r="F335" s="77"/>
      <c r="G335" s="215"/>
      <c r="H335" s="215"/>
      <c r="I335" s="225"/>
      <c r="J335" s="225"/>
      <c r="K335" s="315">
        <f t="shared" si="16"/>
        <v>0</v>
      </c>
      <c r="L335" s="70"/>
      <c r="M335" s="67"/>
      <c r="N335" s="70"/>
      <c r="O335" s="67"/>
      <c r="P335" s="78"/>
      <c r="Q335" s="78"/>
      <c r="R335" s="78"/>
      <c r="S335" s="192"/>
      <c r="T335" s="27" t="str">
        <f t="shared" si="17"/>
        <v/>
      </c>
      <c r="U335" s="49" t="str">
        <f t="shared" si="18"/>
        <v/>
      </c>
    </row>
    <row r="336" spans="1:21" ht="21" customHeight="1" x14ac:dyDescent="0.15">
      <c r="A336" s="266"/>
      <c r="B336" s="78"/>
      <c r="C336" s="78"/>
      <c r="D336" s="86"/>
      <c r="E336" s="86"/>
      <c r="F336" s="77"/>
      <c r="G336" s="215"/>
      <c r="H336" s="215"/>
      <c r="I336" s="225"/>
      <c r="J336" s="225"/>
      <c r="K336" s="315">
        <f t="shared" si="16"/>
        <v>0</v>
      </c>
      <c r="L336" s="70"/>
      <c r="M336" s="67"/>
      <c r="N336" s="70"/>
      <c r="O336" s="67"/>
      <c r="P336" s="78"/>
      <c r="Q336" s="78"/>
      <c r="R336" s="78"/>
      <c r="S336" s="192"/>
      <c r="T336" s="27" t="str">
        <f t="shared" si="17"/>
        <v/>
      </c>
      <c r="U336" s="49" t="str">
        <f t="shared" si="18"/>
        <v/>
      </c>
    </row>
    <row r="337" spans="1:21" ht="21" customHeight="1" x14ac:dyDescent="0.15">
      <c r="A337" s="266"/>
      <c r="B337" s="78"/>
      <c r="C337" s="78"/>
      <c r="D337" s="86"/>
      <c r="E337" s="86"/>
      <c r="F337" s="77"/>
      <c r="G337" s="215"/>
      <c r="H337" s="215"/>
      <c r="I337" s="225"/>
      <c r="J337" s="225"/>
      <c r="K337" s="315">
        <f t="shared" si="16"/>
        <v>0</v>
      </c>
      <c r="L337" s="70"/>
      <c r="M337" s="67"/>
      <c r="N337" s="70"/>
      <c r="O337" s="67"/>
      <c r="P337" s="78"/>
      <c r="Q337" s="78"/>
      <c r="R337" s="78"/>
      <c r="S337" s="192"/>
      <c r="T337" s="27" t="str">
        <f t="shared" si="17"/>
        <v/>
      </c>
      <c r="U337" s="49" t="str">
        <f t="shared" si="18"/>
        <v/>
      </c>
    </row>
    <row r="338" spans="1:21" ht="21" customHeight="1" x14ac:dyDescent="0.15">
      <c r="A338" s="266"/>
      <c r="B338" s="78"/>
      <c r="C338" s="78"/>
      <c r="D338" s="86"/>
      <c r="E338" s="86"/>
      <c r="F338" s="77"/>
      <c r="G338" s="215"/>
      <c r="H338" s="215"/>
      <c r="I338" s="225"/>
      <c r="J338" s="225"/>
      <c r="K338" s="315">
        <f t="shared" si="16"/>
        <v>0</v>
      </c>
      <c r="L338" s="70"/>
      <c r="M338" s="67"/>
      <c r="N338" s="70"/>
      <c r="O338" s="67"/>
      <c r="P338" s="78"/>
      <c r="Q338" s="78"/>
      <c r="R338" s="78"/>
      <c r="S338" s="192"/>
      <c r="T338" s="27" t="str">
        <f t="shared" si="17"/>
        <v/>
      </c>
      <c r="U338" s="49" t="str">
        <f t="shared" si="18"/>
        <v/>
      </c>
    </row>
    <row r="339" spans="1:21" ht="21" customHeight="1" x14ac:dyDescent="0.15">
      <c r="A339" s="177"/>
      <c r="B339" s="78"/>
      <c r="C339" s="78"/>
      <c r="D339" s="86"/>
      <c r="E339" s="86"/>
      <c r="F339" s="77"/>
      <c r="G339" s="215"/>
      <c r="H339" s="215"/>
      <c r="I339" s="225"/>
      <c r="J339" s="225"/>
      <c r="K339" s="315">
        <f t="shared" si="16"/>
        <v>0</v>
      </c>
      <c r="L339" s="70"/>
      <c r="M339" s="67"/>
      <c r="N339" s="70"/>
      <c r="O339" s="67"/>
      <c r="P339" s="78"/>
      <c r="Q339" s="78"/>
      <c r="R339" s="78"/>
      <c r="S339" s="192"/>
      <c r="T339" s="27" t="str">
        <f t="shared" si="17"/>
        <v/>
      </c>
      <c r="U339" s="49" t="str">
        <f t="shared" si="18"/>
        <v/>
      </c>
    </row>
    <row r="340" spans="1:21" ht="21" customHeight="1" x14ac:dyDescent="0.15">
      <c r="A340" s="266"/>
      <c r="B340" s="67"/>
      <c r="C340" s="78"/>
      <c r="D340" s="86"/>
      <c r="E340" s="86"/>
      <c r="F340" s="77"/>
      <c r="G340" s="216"/>
      <c r="H340" s="215"/>
      <c r="I340" s="225"/>
      <c r="J340" s="225"/>
      <c r="K340" s="315">
        <f t="shared" si="16"/>
        <v>0</v>
      </c>
      <c r="L340" s="70"/>
      <c r="M340" s="67"/>
      <c r="N340" s="70"/>
      <c r="O340" s="67"/>
      <c r="P340" s="67"/>
      <c r="Q340" s="67"/>
      <c r="R340" s="67"/>
      <c r="S340" s="192"/>
      <c r="T340" s="27" t="str">
        <f t="shared" si="17"/>
        <v/>
      </c>
      <c r="U340" s="49" t="str">
        <f t="shared" si="18"/>
        <v/>
      </c>
    </row>
    <row r="341" spans="1:21" ht="21" customHeight="1" x14ac:dyDescent="0.15">
      <c r="A341" s="266"/>
      <c r="B341" s="67"/>
      <c r="C341" s="78"/>
      <c r="D341" s="86"/>
      <c r="E341" s="86"/>
      <c r="F341" s="77"/>
      <c r="G341" s="216"/>
      <c r="H341" s="215"/>
      <c r="I341" s="225"/>
      <c r="J341" s="225"/>
      <c r="K341" s="315">
        <f t="shared" si="16"/>
        <v>0</v>
      </c>
      <c r="L341" s="70"/>
      <c r="M341" s="67"/>
      <c r="N341" s="70"/>
      <c r="O341" s="67"/>
      <c r="P341" s="67"/>
      <c r="Q341" s="67"/>
      <c r="R341" s="67"/>
      <c r="S341" s="192"/>
      <c r="T341" s="27" t="str">
        <f t="shared" si="17"/>
        <v/>
      </c>
      <c r="U341" s="49" t="str">
        <f t="shared" si="18"/>
        <v/>
      </c>
    </row>
    <row r="342" spans="1:21" ht="21" customHeight="1" x14ac:dyDescent="0.15">
      <c r="A342" s="266"/>
      <c r="B342" s="67"/>
      <c r="C342" s="78"/>
      <c r="D342" s="86"/>
      <c r="E342" s="86"/>
      <c r="F342" s="77"/>
      <c r="G342" s="216"/>
      <c r="H342" s="215"/>
      <c r="I342" s="225"/>
      <c r="J342" s="225"/>
      <c r="K342" s="315">
        <f t="shared" si="16"/>
        <v>0</v>
      </c>
      <c r="L342" s="70"/>
      <c r="M342" s="67"/>
      <c r="N342" s="70"/>
      <c r="O342" s="67"/>
      <c r="P342" s="67"/>
      <c r="Q342" s="67"/>
      <c r="R342" s="67"/>
      <c r="S342" s="192"/>
      <c r="T342" s="27" t="str">
        <f t="shared" si="17"/>
        <v/>
      </c>
      <c r="U342" s="49" t="str">
        <f t="shared" si="18"/>
        <v/>
      </c>
    </row>
    <row r="343" spans="1:21" ht="21" customHeight="1" x14ac:dyDescent="0.15">
      <c r="A343" s="266"/>
      <c r="B343" s="67"/>
      <c r="C343" s="78"/>
      <c r="D343" s="86"/>
      <c r="E343" s="86"/>
      <c r="F343" s="77"/>
      <c r="G343" s="216"/>
      <c r="H343" s="215"/>
      <c r="I343" s="225"/>
      <c r="J343" s="225"/>
      <c r="K343" s="315">
        <f t="shared" si="16"/>
        <v>0</v>
      </c>
      <c r="L343" s="70"/>
      <c r="M343" s="67"/>
      <c r="N343" s="70"/>
      <c r="O343" s="67"/>
      <c r="P343" s="67"/>
      <c r="Q343" s="67"/>
      <c r="R343" s="67"/>
      <c r="S343" s="192"/>
      <c r="T343" s="27" t="str">
        <f t="shared" si="17"/>
        <v/>
      </c>
      <c r="U343" s="49" t="str">
        <f t="shared" si="18"/>
        <v/>
      </c>
    </row>
    <row r="344" spans="1:21" ht="21" customHeight="1" x14ac:dyDescent="0.15">
      <c r="A344" s="266"/>
      <c r="B344" s="67"/>
      <c r="C344" s="78"/>
      <c r="D344" s="86"/>
      <c r="E344" s="86"/>
      <c r="F344" s="77"/>
      <c r="G344" s="216"/>
      <c r="H344" s="215"/>
      <c r="I344" s="225"/>
      <c r="J344" s="225"/>
      <c r="K344" s="315">
        <f t="shared" si="16"/>
        <v>0</v>
      </c>
      <c r="L344" s="70"/>
      <c r="M344" s="67"/>
      <c r="N344" s="70"/>
      <c r="O344" s="67"/>
      <c r="P344" s="67"/>
      <c r="Q344" s="67"/>
      <c r="R344" s="67"/>
      <c r="S344" s="192"/>
      <c r="T344" s="27" t="str">
        <f t="shared" si="17"/>
        <v/>
      </c>
      <c r="U344" s="49" t="str">
        <f t="shared" si="18"/>
        <v/>
      </c>
    </row>
    <row r="345" spans="1:21" ht="21" customHeight="1" x14ac:dyDescent="0.15">
      <c r="A345" s="266"/>
      <c r="B345" s="67"/>
      <c r="C345" s="78"/>
      <c r="D345" s="86"/>
      <c r="E345" s="86"/>
      <c r="F345" s="77"/>
      <c r="G345" s="216"/>
      <c r="H345" s="215"/>
      <c r="I345" s="225"/>
      <c r="J345" s="225"/>
      <c r="K345" s="315">
        <f t="shared" si="16"/>
        <v>0</v>
      </c>
      <c r="L345" s="70"/>
      <c r="M345" s="67"/>
      <c r="N345" s="70"/>
      <c r="O345" s="67"/>
      <c r="P345" s="67"/>
      <c r="Q345" s="67"/>
      <c r="R345" s="67"/>
      <c r="S345" s="192"/>
      <c r="T345" s="27" t="str">
        <f t="shared" si="17"/>
        <v/>
      </c>
      <c r="U345" s="49" t="str">
        <f t="shared" si="18"/>
        <v/>
      </c>
    </row>
    <row r="346" spans="1:21" ht="21" customHeight="1" x14ac:dyDescent="0.15">
      <c r="A346" s="267"/>
      <c r="B346" s="104"/>
      <c r="C346" s="167"/>
      <c r="D346" s="106"/>
      <c r="E346" s="106"/>
      <c r="F346" s="166"/>
      <c r="G346" s="218"/>
      <c r="H346" s="217"/>
      <c r="I346" s="226"/>
      <c r="J346" s="226"/>
      <c r="K346" s="316">
        <f t="shared" si="16"/>
        <v>0</v>
      </c>
      <c r="L346" s="159"/>
      <c r="M346" s="104"/>
      <c r="N346" s="159"/>
      <c r="O346" s="104"/>
      <c r="P346" s="104"/>
      <c r="Q346" s="104"/>
      <c r="R346" s="104"/>
      <c r="S346" s="269"/>
      <c r="T346" s="27" t="str">
        <f t="shared" si="17"/>
        <v/>
      </c>
      <c r="U346" s="49" t="str">
        <f t="shared" si="18"/>
        <v/>
      </c>
    </row>
    <row r="347" spans="1:21" ht="21" customHeight="1" x14ac:dyDescent="0.15">
      <c r="A347" s="268"/>
      <c r="B347" s="103"/>
      <c r="C347" s="103"/>
      <c r="D347" s="102"/>
      <c r="E347" s="102"/>
      <c r="F347" s="164"/>
      <c r="G347" s="210"/>
      <c r="H347" s="210"/>
      <c r="I347" s="227"/>
      <c r="J347" s="227"/>
      <c r="K347" s="314">
        <f t="shared" si="16"/>
        <v>0</v>
      </c>
      <c r="L347" s="200"/>
      <c r="M347" s="71"/>
      <c r="N347" s="200"/>
      <c r="O347" s="71"/>
      <c r="P347" s="103"/>
      <c r="Q347" s="103"/>
      <c r="R347" s="103"/>
      <c r="S347" s="270"/>
      <c r="T347" s="27" t="str">
        <f t="shared" si="17"/>
        <v/>
      </c>
      <c r="U347" s="49" t="str">
        <f t="shared" si="18"/>
        <v/>
      </c>
    </row>
    <row r="348" spans="1:21" ht="21" customHeight="1" x14ac:dyDescent="0.15">
      <c r="A348" s="266"/>
      <c r="B348" s="78"/>
      <c r="C348" s="78"/>
      <c r="D348" s="86"/>
      <c r="E348" s="86"/>
      <c r="F348" s="77"/>
      <c r="G348" s="215"/>
      <c r="H348" s="215"/>
      <c r="I348" s="225"/>
      <c r="J348" s="225"/>
      <c r="K348" s="315">
        <f t="shared" si="16"/>
        <v>0</v>
      </c>
      <c r="L348" s="70"/>
      <c r="M348" s="67"/>
      <c r="N348" s="70"/>
      <c r="O348" s="67"/>
      <c r="P348" s="78"/>
      <c r="Q348" s="78"/>
      <c r="R348" s="78"/>
      <c r="S348" s="192"/>
      <c r="T348" s="27" t="str">
        <f t="shared" si="17"/>
        <v/>
      </c>
      <c r="U348" s="49" t="str">
        <f t="shared" si="18"/>
        <v/>
      </c>
    </row>
    <row r="349" spans="1:21" ht="21" customHeight="1" x14ac:dyDescent="0.15">
      <c r="A349" s="266"/>
      <c r="B349" s="78"/>
      <c r="C349" s="78"/>
      <c r="D349" s="86"/>
      <c r="E349" s="86"/>
      <c r="F349" s="77"/>
      <c r="G349" s="215"/>
      <c r="H349" s="215"/>
      <c r="I349" s="225"/>
      <c r="J349" s="225"/>
      <c r="K349" s="315">
        <f t="shared" si="16"/>
        <v>0</v>
      </c>
      <c r="L349" s="70"/>
      <c r="M349" s="67"/>
      <c r="N349" s="70"/>
      <c r="O349" s="67"/>
      <c r="P349" s="78"/>
      <c r="Q349" s="78"/>
      <c r="R349" s="78"/>
      <c r="S349" s="192"/>
      <c r="T349" s="27" t="str">
        <f t="shared" si="17"/>
        <v/>
      </c>
      <c r="U349" s="49" t="str">
        <f t="shared" si="18"/>
        <v/>
      </c>
    </row>
    <row r="350" spans="1:21" ht="21" customHeight="1" x14ac:dyDescent="0.15">
      <c r="A350" s="266"/>
      <c r="B350" s="78"/>
      <c r="C350" s="78"/>
      <c r="D350" s="86"/>
      <c r="E350" s="86"/>
      <c r="F350" s="77"/>
      <c r="G350" s="215"/>
      <c r="H350" s="215"/>
      <c r="I350" s="225"/>
      <c r="J350" s="225"/>
      <c r="K350" s="315">
        <f t="shared" si="16"/>
        <v>0</v>
      </c>
      <c r="L350" s="70"/>
      <c r="M350" s="67"/>
      <c r="N350" s="70"/>
      <c r="O350" s="67"/>
      <c r="P350" s="78"/>
      <c r="Q350" s="78"/>
      <c r="R350" s="78"/>
      <c r="S350" s="192"/>
      <c r="T350" s="27" t="str">
        <f t="shared" si="17"/>
        <v/>
      </c>
      <c r="U350" s="49" t="str">
        <f t="shared" si="18"/>
        <v/>
      </c>
    </row>
    <row r="351" spans="1:21" ht="21" customHeight="1" x14ac:dyDescent="0.15">
      <c r="A351" s="266"/>
      <c r="B351" s="78"/>
      <c r="C351" s="78"/>
      <c r="D351" s="86"/>
      <c r="E351" s="86"/>
      <c r="F351" s="77"/>
      <c r="G351" s="215"/>
      <c r="H351" s="215"/>
      <c r="I351" s="225"/>
      <c r="J351" s="225"/>
      <c r="K351" s="315">
        <f t="shared" si="16"/>
        <v>0</v>
      </c>
      <c r="L351" s="70"/>
      <c r="M351" s="67"/>
      <c r="N351" s="70"/>
      <c r="O351" s="67"/>
      <c r="P351" s="78"/>
      <c r="Q351" s="78"/>
      <c r="R351" s="78"/>
      <c r="S351" s="192"/>
      <c r="T351" s="27" t="str">
        <f t="shared" si="17"/>
        <v/>
      </c>
      <c r="U351" s="49" t="str">
        <f t="shared" si="18"/>
        <v/>
      </c>
    </row>
    <row r="352" spans="1:21" ht="21" customHeight="1" x14ac:dyDescent="0.15">
      <c r="A352" s="266"/>
      <c r="B352" s="78"/>
      <c r="C352" s="78"/>
      <c r="D352" s="86"/>
      <c r="E352" s="86"/>
      <c r="F352" s="77"/>
      <c r="G352" s="215"/>
      <c r="H352" s="215"/>
      <c r="I352" s="225"/>
      <c r="J352" s="225"/>
      <c r="K352" s="315">
        <f t="shared" si="16"/>
        <v>0</v>
      </c>
      <c r="L352" s="70"/>
      <c r="M352" s="67"/>
      <c r="N352" s="70"/>
      <c r="O352" s="67"/>
      <c r="P352" s="78"/>
      <c r="Q352" s="78"/>
      <c r="R352" s="78"/>
      <c r="S352" s="192"/>
      <c r="T352" s="27" t="str">
        <f t="shared" si="17"/>
        <v/>
      </c>
      <c r="U352" s="49" t="str">
        <f t="shared" si="18"/>
        <v/>
      </c>
    </row>
    <row r="353" spans="1:21" ht="21" customHeight="1" x14ac:dyDescent="0.15">
      <c r="A353" s="266"/>
      <c r="B353" s="78"/>
      <c r="C353" s="78"/>
      <c r="D353" s="86"/>
      <c r="E353" s="86"/>
      <c r="F353" s="77"/>
      <c r="G353" s="215"/>
      <c r="H353" s="215"/>
      <c r="I353" s="225"/>
      <c r="J353" s="225"/>
      <c r="K353" s="315">
        <f t="shared" si="16"/>
        <v>0</v>
      </c>
      <c r="L353" s="70"/>
      <c r="M353" s="67"/>
      <c r="N353" s="70"/>
      <c r="O353" s="67"/>
      <c r="P353" s="78"/>
      <c r="Q353" s="78"/>
      <c r="R353" s="78"/>
      <c r="S353" s="192"/>
      <c r="T353" s="27" t="str">
        <f t="shared" si="17"/>
        <v/>
      </c>
      <c r="U353" s="49" t="str">
        <f t="shared" si="18"/>
        <v/>
      </c>
    </row>
    <row r="354" spans="1:21" ht="21" customHeight="1" x14ac:dyDescent="0.15">
      <c r="A354" s="266"/>
      <c r="B354" s="78"/>
      <c r="C354" s="78"/>
      <c r="D354" s="86"/>
      <c r="E354" s="86"/>
      <c r="F354" s="77"/>
      <c r="G354" s="215"/>
      <c r="H354" s="215"/>
      <c r="I354" s="225"/>
      <c r="J354" s="225"/>
      <c r="K354" s="315">
        <f t="shared" si="16"/>
        <v>0</v>
      </c>
      <c r="L354" s="70"/>
      <c r="M354" s="67"/>
      <c r="N354" s="70"/>
      <c r="O354" s="67"/>
      <c r="P354" s="78"/>
      <c r="Q354" s="78"/>
      <c r="R354" s="78"/>
      <c r="S354" s="192"/>
      <c r="T354" s="27" t="str">
        <f t="shared" si="17"/>
        <v/>
      </c>
      <c r="U354" s="49" t="str">
        <f t="shared" si="18"/>
        <v/>
      </c>
    </row>
    <row r="355" spans="1:21" ht="21" customHeight="1" x14ac:dyDescent="0.15">
      <c r="A355" s="266"/>
      <c r="B355" s="78"/>
      <c r="C355" s="78"/>
      <c r="D355" s="86"/>
      <c r="E355" s="86"/>
      <c r="F355" s="77"/>
      <c r="G355" s="215"/>
      <c r="H355" s="215"/>
      <c r="I355" s="225"/>
      <c r="J355" s="225"/>
      <c r="K355" s="315">
        <f t="shared" si="16"/>
        <v>0</v>
      </c>
      <c r="L355" s="70"/>
      <c r="M355" s="67"/>
      <c r="N355" s="70"/>
      <c r="O355" s="67"/>
      <c r="P355" s="78"/>
      <c r="Q355" s="78"/>
      <c r="R355" s="78"/>
      <c r="S355" s="192"/>
      <c r="T355" s="27" t="str">
        <f t="shared" si="17"/>
        <v/>
      </c>
      <c r="U355" s="49" t="str">
        <f t="shared" si="18"/>
        <v/>
      </c>
    </row>
    <row r="356" spans="1:21" ht="21" customHeight="1" x14ac:dyDescent="0.15">
      <c r="A356" s="266"/>
      <c r="B356" s="78"/>
      <c r="C356" s="78"/>
      <c r="D356" s="86"/>
      <c r="E356" s="86"/>
      <c r="F356" s="77"/>
      <c r="G356" s="215"/>
      <c r="H356" s="215"/>
      <c r="I356" s="225"/>
      <c r="J356" s="225"/>
      <c r="K356" s="315">
        <f t="shared" si="16"/>
        <v>0</v>
      </c>
      <c r="L356" s="70"/>
      <c r="M356" s="67"/>
      <c r="N356" s="70"/>
      <c r="O356" s="67"/>
      <c r="P356" s="78"/>
      <c r="Q356" s="78"/>
      <c r="R356" s="78"/>
      <c r="S356" s="192"/>
      <c r="T356" s="27" t="str">
        <f t="shared" si="17"/>
        <v/>
      </c>
      <c r="U356" s="49" t="str">
        <f t="shared" si="18"/>
        <v/>
      </c>
    </row>
    <row r="357" spans="1:21" ht="21" customHeight="1" x14ac:dyDescent="0.15">
      <c r="A357" s="266"/>
      <c r="B357" s="78"/>
      <c r="C357" s="78"/>
      <c r="D357" s="86"/>
      <c r="E357" s="86"/>
      <c r="F357" s="77"/>
      <c r="G357" s="215"/>
      <c r="H357" s="215"/>
      <c r="I357" s="225"/>
      <c r="J357" s="225"/>
      <c r="K357" s="315">
        <f t="shared" si="16"/>
        <v>0</v>
      </c>
      <c r="L357" s="70"/>
      <c r="M357" s="67"/>
      <c r="N357" s="70"/>
      <c r="O357" s="67"/>
      <c r="P357" s="78"/>
      <c r="Q357" s="78"/>
      <c r="R357" s="78"/>
      <c r="S357" s="192"/>
      <c r="T357" s="27" t="str">
        <f t="shared" si="17"/>
        <v/>
      </c>
      <c r="U357" s="49" t="str">
        <f t="shared" si="18"/>
        <v/>
      </c>
    </row>
    <row r="358" spans="1:21" ht="21" customHeight="1" x14ac:dyDescent="0.15">
      <c r="A358" s="266"/>
      <c r="B358" s="78"/>
      <c r="C358" s="78"/>
      <c r="D358" s="86"/>
      <c r="E358" s="86"/>
      <c r="F358" s="77"/>
      <c r="G358" s="215"/>
      <c r="H358" s="215"/>
      <c r="I358" s="225"/>
      <c r="J358" s="225"/>
      <c r="K358" s="315">
        <f t="shared" si="16"/>
        <v>0</v>
      </c>
      <c r="L358" s="70"/>
      <c r="M358" s="67"/>
      <c r="N358" s="70"/>
      <c r="O358" s="67"/>
      <c r="P358" s="78"/>
      <c r="Q358" s="78"/>
      <c r="R358" s="78"/>
      <c r="S358" s="192"/>
      <c r="T358" s="27" t="str">
        <f t="shared" si="17"/>
        <v/>
      </c>
      <c r="U358" s="49" t="str">
        <f t="shared" si="18"/>
        <v/>
      </c>
    </row>
    <row r="359" spans="1:21" ht="21" customHeight="1" x14ac:dyDescent="0.15">
      <c r="A359" s="177"/>
      <c r="B359" s="78"/>
      <c r="C359" s="78"/>
      <c r="D359" s="86"/>
      <c r="E359" s="86"/>
      <c r="F359" s="77"/>
      <c r="G359" s="215"/>
      <c r="H359" s="215"/>
      <c r="I359" s="225"/>
      <c r="J359" s="225"/>
      <c r="K359" s="315">
        <f t="shared" si="16"/>
        <v>0</v>
      </c>
      <c r="L359" s="70"/>
      <c r="M359" s="67"/>
      <c r="N359" s="70"/>
      <c r="O359" s="67"/>
      <c r="P359" s="78"/>
      <c r="Q359" s="78"/>
      <c r="R359" s="78"/>
      <c r="S359" s="192"/>
      <c r="T359" s="27" t="str">
        <f t="shared" si="17"/>
        <v/>
      </c>
      <c r="U359" s="49" t="str">
        <f t="shared" si="18"/>
        <v/>
      </c>
    </row>
    <row r="360" spans="1:21" ht="21" customHeight="1" x14ac:dyDescent="0.15">
      <c r="A360" s="266"/>
      <c r="B360" s="67"/>
      <c r="C360" s="78"/>
      <c r="D360" s="86"/>
      <c r="E360" s="86"/>
      <c r="F360" s="77"/>
      <c r="G360" s="216"/>
      <c r="H360" s="215"/>
      <c r="I360" s="225"/>
      <c r="J360" s="225"/>
      <c r="K360" s="315">
        <f t="shared" si="16"/>
        <v>0</v>
      </c>
      <c r="L360" s="70"/>
      <c r="M360" s="67"/>
      <c r="N360" s="70"/>
      <c r="O360" s="67"/>
      <c r="P360" s="67"/>
      <c r="Q360" s="67"/>
      <c r="R360" s="67"/>
      <c r="S360" s="192"/>
      <c r="T360" s="27" t="str">
        <f t="shared" si="17"/>
        <v/>
      </c>
      <c r="U360" s="49" t="str">
        <f t="shared" si="18"/>
        <v/>
      </c>
    </row>
    <row r="361" spans="1:21" ht="21" customHeight="1" x14ac:dyDescent="0.15">
      <c r="A361" s="266"/>
      <c r="B361" s="67"/>
      <c r="C361" s="78"/>
      <c r="D361" s="86"/>
      <c r="E361" s="86"/>
      <c r="F361" s="77"/>
      <c r="G361" s="216"/>
      <c r="H361" s="215"/>
      <c r="I361" s="225"/>
      <c r="J361" s="225"/>
      <c r="K361" s="315">
        <f t="shared" si="16"/>
        <v>0</v>
      </c>
      <c r="L361" s="70"/>
      <c r="M361" s="67"/>
      <c r="N361" s="70"/>
      <c r="O361" s="67"/>
      <c r="P361" s="67"/>
      <c r="Q361" s="67"/>
      <c r="R361" s="67"/>
      <c r="S361" s="192"/>
      <c r="T361" s="27" t="str">
        <f t="shared" si="17"/>
        <v/>
      </c>
      <c r="U361" s="49" t="str">
        <f t="shared" si="18"/>
        <v/>
      </c>
    </row>
    <row r="362" spans="1:21" ht="21" customHeight="1" x14ac:dyDescent="0.15">
      <c r="A362" s="266"/>
      <c r="B362" s="67"/>
      <c r="C362" s="78"/>
      <c r="D362" s="86"/>
      <c r="E362" s="86"/>
      <c r="F362" s="77"/>
      <c r="G362" s="216"/>
      <c r="H362" s="215"/>
      <c r="I362" s="225"/>
      <c r="J362" s="225"/>
      <c r="K362" s="315">
        <f t="shared" si="16"/>
        <v>0</v>
      </c>
      <c r="L362" s="70"/>
      <c r="M362" s="67"/>
      <c r="N362" s="70"/>
      <c r="O362" s="67"/>
      <c r="P362" s="67"/>
      <c r="Q362" s="67"/>
      <c r="R362" s="67"/>
      <c r="S362" s="192"/>
      <c r="T362" s="27" t="str">
        <f t="shared" si="17"/>
        <v/>
      </c>
      <c r="U362" s="49" t="str">
        <f t="shared" si="18"/>
        <v/>
      </c>
    </row>
    <row r="363" spans="1:21" ht="21" customHeight="1" x14ac:dyDescent="0.15">
      <c r="A363" s="266"/>
      <c r="B363" s="67"/>
      <c r="C363" s="78"/>
      <c r="D363" s="86"/>
      <c r="E363" s="86"/>
      <c r="F363" s="77"/>
      <c r="G363" s="216"/>
      <c r="H363" s="215"/>
      <c r="I363" s="225"/>
      <c r="J363" s="225"/>
      <c r="K363" s="315">
        <f t="shared" si="16"/>
        <v>0</v>
      </c>
      <c r="L363" s="70"/>
      <c r="M363" s="67"/>
      <c r="N363" s="70"/>
      <c r="O363" s="67"/>
      <c r="P363" s="67"/>
      <c r="Q363" s="67"/>
      <c r="R363" s="67"/>
      <c r="S363" s="192"/>
      <c r="T363" s="27" t="str">
        <f t="shared" si="17"/>
        <v/>
      </c>
      <c r="U363" s="49" t="str">
        <f t="shared" si="18"/>
        <v/>
      </c>
    </row>
    <row r="364" spans="1:21" ht="21" customHeight="1" x14ac:dyDescent="0.15">
      <c r="A364" s="266"/>
      <c r="B364" s="67"/>
      <c r="C364" s="78"/>
      <c r="D364" s="86"/>
      <c r="E364" s="86"/>
      <c r="F364" s="77"/>
      <c r="G364" s="216"/>
      <c r="H364" s="215"/>
      <c r="I364" s="225"/>
      <c r="J364" s="225"/>
      <c r="K364" s="315">
        <f t="shared" si="16"/>
        <v>0</v>
      </c>
      <c r="L364" s="70"/>
      <c r="M364" s="67"/>
      <c r="N364" s="70"/>
      <c r="O364" s="67"/>
      <c r="P364" s="67"/>
      <c r="Q364" s="67"/>
      <c r="R364" s="67"/>
      <c r="S364" s="192"/>
      <c r="T364" s="27" t="str">
        <f t="shared" si="17"/>
        <v/>
      </c>
      <c r="U364" s="49" t="str">
        <f t="shared" si="18"/>
        <v/>
      </c>
    </row>
    <row r="365" spans="1:21" ht="21" customHeight="1" x14ac:dyDescent="0.15">
      <c r="A365" s="266"/>
      <c r="B365" s="67"/>
      <c r="C365" s="78"/>
      <c r="D365" s="86"/>
      <c r="E365" s="86"/>
      <c r="F365" s="77"/>
      <c r="G365" s="216"/>
      <c r="H365" s="215"/>
      <c r="I365" s="225"/>
      <c r="J365" s="225"/>
      <c r="K365" s="315">
        <f t="shared" si="16"/>
        <v>0</v>
      </c>
      <c r="L365" s="70"/>
      <c r="M365" s="67"/>
      <c r="N365" s="70"/>
      <c r="O365" s="67"/>
      <c r="P365" s="67"/>
      <c r="Q365" s="67"/>
      <c r="R365" s="67"/>
      <c r="S365" s="192"/>
      <c r="T365" s="27" t="str">
        <f t="shared" si="17"/>
        <v/>
      </c>
      <c r="U365" s="49" t="str">
        <f t="shared" si="18"/>
        <v/>
      </c>
    </row>
    <row r="366" spans="1:21" ht="21" customHeight="1" x14ac:dyDescent="0.15">
      <c r="A366" s="267"/>
      <c r="B366" s="104"/>
      <c r="C366" s="167"/>
      <c r="D366" s="106"/>
      <c r="E366" s="106"/>
      <c r="F366" s="166"/>
      <c r="G366" s="218"/>
      <c r="H366" s="217"/>
      <c r="I366" s="226"/>
      <c r="J366" s="226"/>
      <c r="K366" s="316">
        <f t="shared" si="16"/>
        <v>0</v>
      </c>
      <c r="L366" s="159"/>
      <c r="M366" s="104"/>
      <c r="N366" s="159"/>
      <c r="O366" s="104"/>
      <c r="P366" s="104"/>
      <c r="Q366" s="104"/>
      <c r="R366" s="104"/>
      <c r="S366" s="269"/>
      <c r="T366" s="27" t="str">
        <f t="shared" si="17"/>
        <v/>
      </c>
      <c r="U366" s="49" t="str">
        <f t="shared" si="18"/>
        <v/>
      </c>
    </row>
    <row r="367" spans="1:21" ht="21" customHeight="1" x14ac:dyDescent="0.15">
      <c r="A367" s="268"/>
      <c r="B367" s="103"/>
      <c r="C367" s="103"/>
      <c r="D367" s="102"/>
      <c r="E367" s="102"/>
      <c r="F367" s="164"/>
      <c r="G367" s="210"/>
      <c r="H367" s="210"/>
      <c r="I367" s="227"/>
      <c r="J367" s="227"/>
      <c r="K367" s="314">
        <f t="shared" si="16"/>
        <v>0</v>
      </c>
      <c r="L367" s="200"/>
      <c r="M367" s="71"/>
      <c r="N367" s="200"/>
      <c r="O367" s="71"/>
      <c r="P367" s="103"/>
      <c r="Q367" s="103"/>
      <c r="R367" s="103"/>
      <c r="S367" s="270"/>
      <c r="T367" s="27" t="str">
        <f t="shared" si="17"/>
        <v/>
      </c>
      <c r="U367" s="49" t="str">
        <f t="shared" si="18"/>
        <v/>
      </c>
    </row>
    <row r="368" spans="1:21" ht="21" customHeight="1" x14ac:dyDescent="0.15">
      <c r="A368" s="266"/>
      <c r="B368" s="78"/>
      <c r="C368" s="78"/>
      <c r="D368" s="86"/>
      <c r="E368" s="86"/>
      <c r="F368" s="77"/>
      <c r="G368" s="215"/>
      <c r="H368" s="215"/>
      <c r="I368" s="225"/>
      <c r="J368" s="225"/>
      <c r="K368" s="315">
        <f t="shared" si="16"/>
        <v>0</v>
      </c>
      <c r="L368" s="70"/>
      <c r="M368" s="67"/>
      <c r="N368" s="70"/>
      <c r="O368" s="67"/>
      <c r="P368" s="78"/>
      <c r="Q368" s="78"/>
      <c r="R368" s="78"/>
      <c r="S368" s="192"/>
      <c r="T368" s="27" t="str">
        <f t="shared" si="17"/>
        <v/>
      </c>
      <c r="U368" s="49" t="str">
        <f t="shared" si="18"/>
        <v/>
      </c>
    </row>
    <row r="369" spans="1:21" ht="21" customHeight="1" x14ac:dyDescent="0.15">
      <c r="A369" s="266"/>
      <c r="B369" s="78"/>
      <c r="C369" s="78"/>
      <c r="D369" s="86"/>
      <c r="E369" s="86"/>
      <c r="F369" s="77"/>
      <c r="G369" s="215"/>
      <c r="H369" s="215"/>
      <c r="I369" s="225"/>
      <c r="J369" s="225"/>
      <c r="K369" s="315">
        <f t="shared" si="16"/>
        <v>0</v>
      </c>
      <c r="L369" s="70"/>
      <c r="M369" s="271"/>
      <c r="N369" s="70"/>
      <c r="O369" s="271"/>
      <c r="P369" s="78"/>
      <c r="Q369" s="78"/>
      <c r="R369" s="78"/>
      <c r="S369" s="192"/>
      <c r="T369" s="27" t="str">
        <f t="shared" si="17"/>
        <v/>
      </c>
      <c r="U369" s="49" t="str">
        <f t="shared" si="18"/>
        <v/>
      </c>
    </row>
    <row r="370" spans="1:21" ht="21" customHeight="1" x14ac:dyDescent="0.15">
      <c r="A370" s="266"/>
      <c r="B370" s="78"/>
      <c r="C370" s="78"/>
      <c r="D370" s="86"/>
      <c r="E370" s="86"/>
      <c r="F370" s="77"/>
      <c r="G370" s="215"/>
      <c r="H370" s="215"/>
      <c r="I370" s="225"/>
      <c r="J370" s="225"/>
      <c r="K370" s="315">
        <f t="shared" si="16"/>
        <v>0</v>
      </c>
      <c r="L370" s="70"/>
      <c r="M370" s="271"/>
      <c r="N370" s="70"/>
      <c r="O370" s="271"/>
      <c r="P370" s="78"/>
      <c r="Q370" s="78"/>
      <c r="R370" s="78"/>
      <c r="S370" s="192"/>
      <c r="T370" s="27" t="str">
        <f t="shared" si="17"/>
        <v/>
      </c>
      <c r="U370" s="49" t="str">
        <f t="shared" si="18"/>
        <v/>
      </c>
    </row>
    <row r="371" spans="1:21" ht="21" customHeight="1" x14ac:dyDescent="0.15">
      <c r="A371" s="266"/>
      <c r="B371" s="78"/>
      <c r="C371" s="78"/>
      <c r="D371" s="86"/>
      <c r="E371" s="86"/>
      <c r="F371" s="77"/>
      <c r="G371" s="215"/>
      <c r="H371" s="215"/>
      <c r="I371" s="225"/>
      <c r="J371" s="225"/>
      <c r="K371" s="315">
        <f t="shared" si="16"/>
        <v>0</v>
      </c>
      <c r="L371" s="70"/>
      <c r="M371" s="67"/>
      <c r="N371" s="70"/>
      <c r="O371" s="67"/>
      <c r="P371" s="78"/>
      <c r="Q371" s="78"/>
      <c r="R371" s="78"/>
      <c r="S371" s="192"/>
      <c r="T371" s="27" t="str">
        <f t="shared" si="17"/>
        <v/>
      </c>
      <c r="U371" s="49" t="str">
        <f t="shared" si="18"/>
        <v/>
      </c>
    </row>
    <row r="372" spans="1:21" ht="21" customHeight="1" x14ac:dyDescent="0.15">
      <c r="A372" s="266"/>
      <c r="B372" s="78"/>
      <c r="C372" s="78"/>
      <c r="D372" s="86"/>
      <c r="E372" s="86"/>
      <c r="F372" s="77"/>
      <c r="G372" s="215"/>
      <c r="H372" s="215"/>
      <c r="I372" s="225"/>
      <c r="J372" s="225"/>
      <c r="K372" s="315">
        <f t="shared" si="16"/>
        <v>0</v>
      </c>
      <c r="L372" s="70"/>
      <c r="M372" s="67"/>
      <c r="N372" s="70"/>
      <c r="O372" s="67"/>
      <c r="P372" s="78"/>
      <c r="Q372" s="78"/>
      <c r="R372" s="78"/>
      <c r="S372" s="192"/>
      <c r="T372" s="27" t="str">
        <f t="shared" si="17"/>
        <v/>
      </c>
      <c r="U372" s="49" t="str">
        <f t="shared" si="18"/>
        <v/>
      </c>
    </row>
    <row r="373" spans="1:21" ht="21" customHeight="1" x14ac:dyDescent="0.15">
      <c r="A373" s="266"/>
      <c r="B373" s="78"/>
      <c r="C373" s="78"/>
      <c r="D373" s="86"/>
      <c r="E373" s="86"/>
      <c r="F373" s="77"/>
      <c r="G373" s="215"/>
      <c r="H373" s="215"/>
      <c r="I373" s="225"/>
      <c r="J373" s="225"/>
      <c r="K373" s="831">
        <f t="shared" si="16"/>
        <v>0</v>
      </c>
      <c r="L373" s="70"/>
      <c r="M373" s="67"/>
      <c r="N373" s="70"/>
      <c r="O373" s="67"/>
      <c r="P373" s="78"/>
      <c r="Q373" s="78"/>
      <c r="R373" s="78"/>
      <c r="S373" s="192"/>
      <c r="T373" s="27" t="str">
        <f t="shared" si="17"/>
        <v/>
      </c>
      <c r="U373" s="49" t="str">
        <f t="shared" si="18"/>
        <v/>
      </c>
    </row>
    <row r="374" spans="1:21" ht="21" customHeight="1" x14ac:dyDescent="0.15">
      <c r="A374" s="272"/>
      <c r="B374" s="78"/>
      <c r="C374" s="78"/>
      <c r="D374" s="86"/>
      <c r="E374" s="86"/>
      <c r="F374" s="77"/>
      <c r="G374" s="215"/>
      <c r="H374" s="215"/>
      <c r="I374" s="225"/>
      <c r="J374" s="225"/>
      <c r="K374" s="831">
        <f t="shared" si="16"/>
        <v>0</v>
      </c>
      <c r="L374" s="70"/>
      <c r="M374" s="67"/>
      <c r="N374" s="70"/>
      <c r="O374" s="67"/>
      <c r="P374" s="78"/>
      <c r="Q374" s="78"/>
      <c r="R374" s="78"/>
      <c r="S374" s="192"/>
      <c r="T374" s="27" t="str">
        <f t="shared" si="17"/>
        <v/>
      </c>
      <c r="U374" s="49" t="str">
        <f t="shared" si="18"/>
        <v/>
      </c>
    </row>
    <row r="375" spans="1:21" ht="21" customHeight="1" x14ac:dyDescent="0.15">
      <c r="A375" s="272"/>
      <c r="B375" s="78"/>
      <c r="C375" s="78"/>
      <c r="D375" s="86"/>
      <c r="E375" s="86"/>
      <c r="F375" s="77"/>
      <c r="G375" s="215"/>
      <c r="H375" s="215"/>
      <c r="I375" s="225"/>
      <c r="J375" s="225"/>
      <c r="K375" s="831">
        <f t="shared" si="16"/>
        <v>0</v>
      </c>
      <c r="L375" s="70"/>
      <c r="M375" s="67"/>
      <c r="N375" s="70"/>
      <c r="O375" s="67"/>
      <c r="P375" s="78"/>
      <c r="Q375" s="78"/>
      <c r="R375" s="78"/>
      <c r="S375" s="192"/>
      <c r="T375" s="27" t="str">
        <f t="shared" si="17"/>
        <v/>
      </c>
      <c r="U375" s="49" t="str">
        <f t="shared" si="18"/>
        <v/>
      </c>
    </row>
    <row r="376" spans="1:21" ht="21" customHeight="1" x14ac:dyDescent="0.15">
      <c r="A376" s="272"/>
      <c r="B376" s="78"/>
      <c r="C376" s="78"/>
      <c r="D376" s="86"/>
      <c r="E376" s="86"/>
      <c r="F376" s="77"/>
      <c r="G376" s="215"/>
      <c r="H376" s="215"/>
      <c r="I376" s="225"/>
      <c r="J376" s="225"/>
      <c r="K376" s="318">
        <f t="shared" si="16"/>
        <v>0</v>
      </c>
      <c r="L376" s="70"/>
      <c r="M376" s="67"/>
      <c r="N376" s="70"/>
      <c r="O376" s="67"/>
      <c r="P376" s="78"/>
      <c r="Q376" s="78"/>
      <c r="R376" s="78"/>
      <c r="S376" s="192"/>
      <c r="T376" s="27" t="str">
        <f t="shared" si="17"/>
        <v/>
      </c>
      <c r="U376" s="49" t="str">
        <f t="shared" si="18"/>
        <v/>
      </c>
    </row>
    <row r="377" spans="1:21" ht="21" customHeight="1" x14ac:dyDescent="0.15">
      <c r="A377" s="266"/>
      <c r="B377" s="78"/>
      <c r="C377" s="78"/>
      <c r="D377" s="86"/>
      <c r="E377" s="86"/>
      <c r="F377" s="77"/>
      <c r="G377" s="215"/>
      <c r="H377" s="215"/>
      <c r="I377" s="225"/>
      <c r="J377" s="225"/>
      <c r="K377" s="315">
        <f t="shared" si="16"/>
        <v>0</v>
      </c>
      <c r="L377" s="70"/>
      <c r="M377" s="67"/>
      <c r="N377" s="70"/>
      <c r="O377" s="67"/>
      <c r="P377" s="78"/>
      <c r="Q377" s="78"/>
      <c r="R377" s="78"/>
      <c r="S377" s="192"/>
      <c r="T377" s="27" t="str">
        <f t="shared" si="17"/>
        <v/>
      </c>
      <c r="U377" s="49" t="str">
        <f t="shared" si="18"/>
        <v/>
      </c>
    </row>
    <row r="378" spans="1:21" ht="21" customHeight="1" x14ac:dyDescent="0.15">
      <c r="A378" s="266"/>
      <c r="B378" s="78"/>
      <c r="C378" s="78"/>
      <c r="D378" s="86"/>
      <c r="E378" s="86"/>
      <c r="F378" s="77"/>
      <c r="G378" s="215"/>
      <c r="H378" s="215"/>
      <c r="I378" s="225"/>
      <c r="J378" s="225"/>
      <c r="K378" s="315">
        <f t="shared" si="16"/>
        <v>0</v>
      </c>
      <c r="L378" s="70"/>
      <c r="M378" s="67"/>
      <c r="N378" s="70"/>
      <c r="O378" s="67"/>
      <c r="P378" s="78"/>
      <c r="Q378" s="78"/>
      <c r="R378" s="78"/>
      <c r="S378" s="192"/>
      <c r="T378" s="27" t="str">
        <f t="shared" si="17"/>
        <v/>
      </c>
      <c r="U378" s="49" t="str">
        <f t="shared" si="18"/>
        <v/>
      </c>
    </row>
    <row r="379" spans="1:21" ht="21" customHeight="1" x14ac:dyDescent="0.15">
      <c r="A379" s="266"/>
      <c r="B379" s="78"/>
      <c r="C379" s="78"/>
      <c r="D379" s="86"/>
      <c r="E379" s="86"/>
      <c r="F379" s="77"/>
      <c r="G379" s="215"/>
      <c r="H379" s="215"/>
      <c r="I379" s="225"/>
      <c r="J379" s="225"/>
      <c r="K379" s="315">
        <f t="shared" si="16"/>
        <v>0</v>
      </c>
      <c r="L379" s="70"/>
      <c r="M379" s="67"/>
      <c r="N379" s="70"/>
      <c r="O379" s="67"/>
      <c r="P379" s="78"/>
      <c r="Q379" s="78"/>
      <c r="R379" s="78"/>
      <c r="S379" s="192"/>
      <c r="T379" s="27" t="str">
        <f t="shared" si="17"/>
        <v/>
      </c>
      <c r="U379" s="49" t="str">
        <f t="shared" si="18"/>
        <v/>
      </c>
    </row>
    <row r="380" spans="1:21" ht="21" customHeight="1" x14ac:dyDescent="0.15">
      <c r="A380" s="266"/>
      <c r="B380" s="78"/>
      <c r="C380" s="78"/>
      <c r="D380" s="86"/>
      <c r="E380" s="86"/>
      <c r="F380" s="77"/>
      <c r="G380" s="215"/>
      <c r="H380" s="215"/>
      <c r="I380" s="225"/>
      <c r="J380" s="225"/>
      <c r="K380" s="315">
        <f t="shared" si="16"/>
        <v>0</v>
      </c>
      <c r="L380" s="70"/>
      <c r="M380" s="67"/>
      <c r="N380" s="70"/>
      <c r="O380" s="67"/>
      <c r="P380" s="78"/>
      <c r="Q380" s="78"/>
      <c r="R380" s="78"/>
      <c r="S380" s="192"/>
      <c r="T380" s="27" t="str">
        <f t="shared" si="17"/>
        <v/>
      </c>
      <c r="U380" s="49" t="str">
        <f t="shared" si="18"/>
        <v/>
      </c>
    </row>
    <row r="381" spans="1:21" ht="21" customHeight="1" x14ac:dyDescent="0.15">
      <c r="A381" s="266"/>
      <c r="B381" s="78"/>
      <c r="C381" s="78"/>
      <c r="D381" s="86"/>
      <c r="E381" s="86"/>
      <c r="F381" s="77"/>
      <c r="G381" s="215"/>
      <c r="H381" s="215"/>
      <c r="I381" s="225"/>
      <c r="J381" s="225"/>
      <c r="K381" s="315">
        <f t="shared" si="16"/>
        <v>0</v>
      </c>
      <c r="L381" s="70"/>
      <c r="M381" s="67"/>
      <c r="N381" s="70"/>
      <c r="O381" s="67"/>
      <c r="P381" s="78"/>
      <c r="Q381" s="78"/>
      <c r="R381" s="78"/>
      <c r="S381" s="192"/>
      <c r="T381" s="27" t="str">
        <f t="shared" si="17"/>
        <v/>
      </c>
      <c r="U381" s="49" t="str">
        <f t="shared" si="18"/>
        <v/>
      </c>
    </row>
    <row r="382" spans="1:21" ht="21" customHeight="1" x14ac:dyDescent="0.15">
      <c r="A382" s="177"/>
      <c r="B382" s="78"/>
      <c r="C382" s="78"/>
      <c r="D382" s="86"/>
      <c r="E382" s="86"/>
      <c r="F382" s="77"/>
      <c r="G382" s="215"/>
      <c r="H382" s="215"/>
      <c r="I382" s="225"/>
      <c r="J382" s="225"/>
      <c r="K382" s="315">
        <f t="shared" si="16"/>
        <v>0</v>
      </c>
      <c r="L382" s="70"/>
      <c r="M382" s="67"/>
      <c r="N382" s="70"/>
      <c r="O382" s="67"/>
      <c r="P382" s="78"/>
      <c r="Q382" s="78"/>
      <c r="R382" s="78"/>
      <c r="S382" s="192"/>
      <c r="T382" s="27" t="str">
        <f t="shared" si="17"/>
        <v/>
      </c>
      <c r="U382" s="49" t="str">
        <f t="shared" si="18"/>
        <v/>
      </c>
    </row>
    <row r="383" spans="1:21" ht="21" customHeight="1" x14ac:dyDescent="0.15">
      <c r="A383" s="266"/>
      <c r="B383" s="67"/>
      <c r="C383" s="78"/>
      <c r="D383" s="86"/>
      <c r="E383" s="86"/>
      <c r="F383" s="77"/>
      <c r="G383" s="216"/>
      <c r="H383" s="215"/>
      <c r="I383" s="225"/>
      <c r="J383" s="225"/>
      <c r="K383" s="315">
        <f t="shared" si="16"/>
        <v>0</v>
      </c>
      <c r="L383" s="70"/>
      <c r="M383" s="67"/>
      <c r="N383" s="70"/>
      <c r="O383" s="67"/>
      <c r="P383" s="67"/>
      <c r="Q383" s="67"/>
      <c r="R383" s="67"/>
      <c r="S383" s="192"/>
      <c r="T383" s="27" t="str">
        <f t="shared" si="17"/>
        <v/>
      </c>
      <c r="U383" s="49" t="str">
        <f t="shared" si="18"/>
        <v/>
      </c>
    </row>
    <row r="384" spans="1:21" ht="21" customHeight="1" x14ac:dyDescent="0.15">
      <c r="A384" s="266"/>
      <c r="B384" s="67"/>
      <c r="C384" s="78"/>
      <c r="D384" s="86"/>
      <c r="E384" s="86"/>
      <c r="F384" s="77"/>
      <c r="G384" s="216"/>
      <c r="H384" s="215"/>
      <c r="I384" s="225"/>
      <c r="J384" s="225"/>
      <c r="K384" s="315">
        <f t="shared" si="16"/>
        <v>0</v>
      </c>
      <c r="L384" s="70"/>
      <c r="M384" s="67"/>
      <c r="N384" s="70"/>
      <c r="O384" s="67"/>
      <c r="P384" s="67"/>
      <c r="Q384" s="67"/>
      <c r="R384" s="67"/>
      <c r="S384" s="192"/>
      <c r="T384" s="27" t="str">
        <f t="shared" si="17"/>
        <v/>
      </c>
      <c r="U384" s="49" t="str">
        <f t="shared" si="18"/>
        <v/>
      </c>
    </row>
    <row r="385" spans="1:21" ht="21" customHeight="1" x14ac:dyDescent="0.15">
      <c r="A385" s="266"/>
      <c r="B385" s="67"/>
      <c r="C385" s="78"/>
      <c r="D385" s="86"/>
      <c r="E385" s="86"/>
      <c r="F385" s="77"/>
      <c r="G385" s="216"/>
      <c r="H385" s="215"/>
      <c r="I385" s="225"/>
      <c r="J385" s="225"/>
      <c r="K385" s="315">
        <f t="shared" si="16"/>
        <v>0</v>
      </c>
      <c r="L385" s="70"/>
      <c r="M385" s="67"/>
      <c r="N385" s="70"/>
      <c r="O385" s="67"/>
      <c r="P385" s="67"/>
      <c r="Q385" s="67"/>
      <c r="R385" s="67"/>
      <c r="S385" s="192"/>
      <c r="T385" s="27" t="str">
        <f t="shared" si="17"/>
        <v/>
      </c>
      <c r="U385" s="49" t="str">
        <f t="shared" si="18"/>
        <v/>
      </c>
    </row>
    <row r="386" spans="1:21" ht="21" customHeight="1" x14ac:dyDescent="0.15">
      <c r="A386" s="267"/>
      <c r="B386" s="104"/>
      <c r="C386" s="167"/>
      <c r="D386" s="106"/>
      <c r="E386" s="106"/>
      <c r="F386" s="166"/>
      <c r="G386" s="218"/>
      <c r="H386" s="217"/>
      <c r="I386" s="226"/>
      <c r="J386" s="226"/>
      <c r="K386" s="316">
        <f t="shared" si="16"/>
        <v>0</v>
      </c>
      <c r="L386" s="159"/>
      <c r="M386" s="104"/>
      <c r="N386" s="159"/>
      <c r="O386" s="104"/>
      <c r="P386" s="104"/>
      <c r="Q386" s="104"/>
      <c r="R386" s="104"/>
      <c r="S386" s="269"/>
      <c r="T386" s="27" t="str">
        <f t="shared" si="17"/>
        <v/>
      </c>
      <c r="U386" s="49" t="str">
        <f t="shared" si="18"/>
        <v/>
      </c>
    </row>
    <row r="387" spans="1:21" ht="21" customHeight="1" x14ac:dyDescent="0.15">
      <c r="A387" s="268"/>
      <c r="B387" s="71"/>
      <c r="C387" s="103"/>
      <c r="D387" s="102"/>
      <c r="E387" s="102"/>
      <c r="F387" s="164"/>
      <c r="G387" s="211"/>
      <c r="H387" s="210"/>
      <c r="I387" s="227"/>
      <c r="J387" s="227"/>
      <c r="K387" s="314">
        <f t="shared" si="16"/>
        <v>0</v>
      </c>
      <c r="L387" s="200"/>
      <c r="M387" s="71"/>
      <c r="N387" s="200"/>
      <c r="O387" s="71"/>
      <c r="P387" s="71"/>
      <c r="Q387" s="71"/>
      <c r="R387" s="71"/>
      <c r="S387" s="270"/>
      <c r="T387" s="27" t="str">
        <f t="shared" si="17"/>
        <v/>
      </c>
      <c r="U387" s="49" t="str">
        <f t="shared" si="18"/>
        <v/>
      </c>
    </row>
    <row r="388" spans="1:21" ht="21" customHeight="1" x14ac:dyDescent="0.15">
      <c r="A388" s="266"/>
      <c r="B388" s="67"/>
      <c r="C388" s="78"/>
      <c r="D388" s="86"/>
      <c r="E388" s="86"/>
      <c r="F388" s="77"/>
      <c r="G388" s="216"/>
      <c r="H388" s="215"/>
      <c r="I388" s="225"/>
      <c r="J388" s="225"/>
      <c r="K388" s="315">
        <f t="shared" si="16"/>
        <v>0</v>
      </c>
      <c r="L388" s="70"/>
      <c r="M388" s="67"/>
      <c r="N388" s="70"/>
      <c r="O388" s="67"/>
      <c r="P388" s="67"/>
      <c r="Q388" s="67"/>
      <c r="R388" s="67"/>
      <c r="S388" s="192"/>
      <c r="T388" s="27" t="str">
        <f t="shared" si="17"/>
        <v/>
      </c>
      <c r="U388" s="49" t="str">
        <f t="shared" si="18"/>
        <v/>
      </c>
    </row>
    <row r="389" spans="1:21" ht="21" customHeight="1" x14ac:dyDescent="0.15">
      <c r="A389" s="266"/>
      <c r="B389" s="67"/>
      <c r="C389" s="78"/>
      <c r="D389" s="86"/>
      <c r="E389" s="86"/>
      <c r="F389" s="77"/>
      <c r="G389" s="216"/>
      <c r="H389" s="215"/>
      <c r="I389" s="225"/>
      <c r="J389" s="225"/>
      <c r="K389" s="315">
        <f t="shared" si="16"/>
        <v>0</v>
      </c>
      <c r="L389" s="70"/>
      <c r="M389" s="67"/>
      <c r="N389" s="70"/>
      <c r="O389" s="67"/>
      <c r="P389" s="67"/>
      <c r="Q389" s="67"/>
      <c r="R389" s="67"/>
      <c r="S389" s="192"/>
      <c r="T389" s="27" t="str">
        <f t="shared" si="17"/>
        <v/>
      </c>
      <c r="U389" s="49" t="str">
        <f t="shared" si="18"/>
        <v/>
      </c>
    </row>
    <row r="390" spans="1:21" ht="21" customHeight="1" x14ac:dyDescent="0.15">
      <c r="A390" s="266"/>
      <c r="B390" s="78"/>
      <c r="C390" s="78"/>
      <c r="D390" s="86"/>
      <c r="E390" s="86"/>
      <c r="F390" s="77"/>
      <c r="G390" s="215"/>
      <c r="H390" s="215"/>
      <c r="I390" s="225"/>
      <c r="J390" s="225"/>
      <c r="K390" s="315">
        <f t="shared" si="16"/>
        <v>0</v>
      </c>
      <c r="L390" s="70"/>
      <c r="M390" s="67"/>
      <c r="N390" s="70"/>
      <c r="O390" s="67"/>
      <c r="P390" s="78"/>
      <c r="Q390" s="78"/>
      <c r="R390" s="78"/>
      <c r="S390" s="192"/>
      <c r="T390" s="27" t="str">
        <f t="shared" si="17"/>
        <v/>
      </c>
      <c r="U390" s="49" t="str">
        <f t="shared" si="18"/>
        <v/>
      </c>
    </row>
    <row r="391" spans="1:21" ht="21" customHeight="1" x14ac:dyDescent="0.15">
      <c r="A391" s="266"/>
      <c r="B391" s="78"/>
      <c r="C391" s="78"/>
      <c r="D391" s="86"/>
      <c r="E391" s="86"/>
      <c r="F391" s="77"/>
      <c r="G391" s="215"/>
      <c r="H391" s="215"/>
      <c r="I391" s="225"/>
      <c r="J391" s="225"/>
      <c r="K391" s="315">
        <f t="shared" ref="K391:K454" si="19">J391-E391</f>
        <v>0</v>
      </c>
      <c r="L391" s="70"/>
      <c r="M391" s="67"/>
      <c r="N391" s="70"/>
      <c r="O391" s="67"/>
      <c r="P391" s="78"/>
      <c r="Q391" s="78"/>
      <c r="R391" s="78"/>
      <c r="S391" s="192"/>
      <c r="T391" s="27" t="str">
        <f t="shared" ref="T391:T454" si="20">CONCATENATE(L391,C391)</f>
        <v/>
      </c>
      <c r="U391" s="49" t="str">
        <f t="shared" ref="U391:U454" si="21">CONCATENATE(N391,H391)</f>
        <v/>
      </c>
    </row>
    <row r="392" spans="1:21" ht="21" customHeight="1" x14ac:dyDescent="0.15">
      <c r="A392" s="266"/>
      <c r="B392" s="78"/>
      <c r="C392" s="78"/>
      <c r="D392" s="86"/>
      <c r="E392" s="86"/>
      <c r="F392" s="77"/>
      <c r="G392" s="215"/>
      <c r="H392" s="215"/>
      <c r="I392" s="225"/>
      <c r="J392" s="225"/>
      <c r="K392" s="315">
        <f t="shared" si="19"/>
        <v>0</v>
      </c>
      <c r="L392" s="70"/>
      <c r="M392" s="67"/>
      <c r="N392" s="70"/>
      <c r="O392" s="67"/>
      <c r="P392" s="78"/>
      <c r="Q392" s="78"/>
      <c r="R392" s="78"/>
      <c r="S392" s="192"/>
      <c r="T392" s="27" t="str">
        <f t="shared" si="20"/>
        <v/>
      </c>
      <c r="U392" s="49" t="str">
        <f t="shared" si="21"/>
        <v/>
      </c>
    </row>
    <row r="393" spans="1:21" ht="21.95" customHeight="1" x14ac:dyDescent="0.15">
      <c r="A393" s="266"/>
      <c r="B393" s="78"/>
      <c r="C393" s="78"/>
      <c r="D393" s="86"/>
      <c r="E393" s="86"/>
      <c r="F393" s="77"/>
      <c r="G393" s="215"/>
      <c r="H393" s="215"/>
      <c r="I393" s="225"/>
      <c r="J393" s="225"/>
      <c r="K393" s="315">
        <f t="shared" si="19"/>
        <v>0</v>
      </c>
      <c r="L393" s="70"/>
      <c r="M393" s="67"/>
      <c r="N393" s="70"/>
      <c r="O393" s="67"/>
      <c r="P393" s="78"/>
      <c r="Q393" s="78"/>
      <c r="R393" s="78"/>
      <c r="S393" s="192"/>
      <c r="T393" s="27" t="str">
        <f t="shared" si="20"/>
        <v/>
      </c>
      <c r="U393" s="49" t="str">
        <f t="shared" si="21"/>
        <v/>
      </c>
    </row>
    <row r="394" spans="1:21" ht="21.95" customHeight="1" x14ac:dyDescent="0.15">
      <c r="A394" s="266"/>
      <c r="B394" s="78"/>
      <c r="C394" s="78"/>
      <c r="D394" s="86"/>
      <c r="E394" s="86"/>
      <c r="F394" s="77"/>
      <c r="G394" s="215"/>
      <c r="H394" s="215"/>
      <c r="I394" s="225"/>
      <c r="J394" s="225"/>
      <c r="K394" s="315">
        <f t="shared" si="19"/>
        <v>0</v>
      </c>
      <c r="L394" s="70"/>
      <c r="M394" s="67"/>
      <c r="N394" s="70"/>
      <c r="O394" s="67"/>
      <c r="P394" s="78"/>
      <c r="Q394" s="78"/>
      <c r="R394" s="78"/>
      <c r="S394" s="192"/>
      <c r="T394" s="27" t="str">
        <f t="shared" si="20"/>
        <v/>
      </c>
      <c r="U394" s="49" t="str">
        <f t="shared" si="21"/>
        <v/>
      </c>
    </row>
    <row r="395" spans="1:21" ht="21.95" customHeight="1" x14ac:dyDescent="0.15">
      <c r="A395" s="266"/>
      <c r="B395" s="78"/>
      <c r="C395" s="78"/>
      <c r="D395" s="86"/>
      <c r="E395" s="86"/>
      <c r="F395" s="77"/>
      <c r="G395" s="215"/>
      <c r="H395" s="215"/>
      <c r="I395" s="225"/>
      <c r="J395" s="225"/>
      <c r="K395" s="315">
        <f t="shared" si="19"/>
        <v>0</v>
      </c>
      <c r="L395" s="70"/>
      <c r="M395" s="67"/>
      <c r="N395" s="70"/>
      <c r="O395" s="67"/>
      <c r="P395" s="78"/>
      <c r="Q395" s="78"/>
      <c r="R395" s="78"/>
      <c r="S395" s="192"/>
      <c r="T395" s="27" t="str">
        <f t="shared" si="20"/>
        <v/>
      </c>
      <c r="U395" s="49" t="str">
        <f t="shared" si="21"/>
        <v/>
      </c>
    </row>
    <row r="396" spans="1:21" ht="21.95" customHeight="1" x14ac:dyDescent="0.15">
      <c r="A396" s="266"/>
      <c r="B396" s="78"/>
      <c r="C396" s="78"/>
      <c r="D396" s="86"/>
      <c r="E396" s="86"/>
      <c r="F396" s="77"/>
      <c r="G396" s="215"/>
      <c r="H396" s="215"/>
      <c r="I396" s="225"/>
      <c r="J396" s="225"/>
      <c r="K396" s="315">
        <f t="shared" si="19"/>
        <v>0</v>
      </c>
      <c r="L396" s="70"/>
      <c r="M396" s="67"/>
      <c r="N396" s="70"/>
      <c r="O396" s="67"/>
      <c r="P396" s="78"/>
      <c r="Q396" s="78"/>
      <c r="R396" s="78"/>
      <c r="S396" s="192"/>
      <c r="T396" s="27" t="str">
        <f t="shared" si="20"/>
        <v/>
      </c>
      <c r="U396" s="49" t="str">
        <f t="shared" si="21"/>
        <v/>
      </c>
    </row>
    <row r="397" spans="1:21" ht="21.95" customHeight="1" x14ac:dyDescent="0.15">
      <c r="A397" s="266"/>
      <c r="B397" s="78"/>
      <c r="C397" s="78"/>
      <c r="D397" s="86"/>
      <c r="E397" s="86"/>
      <c r="F397" s="77"/>
      <c r="G397" s="215"/>
      <c r="H397" s="215"/>
      <c r="I397" s="225"/>
      <c r="J397" s="225"/>
      <c r="K397" s="315">
        <f t="shared" si="19"/>
        <v>0</v>
      </c>
      <c r="L397" s="70"/>
      <c r="M397" s="67"/>
      <c r="N397" s="70"/>
      <c r="O397" s="67"/>
      <c r="P397" s="78"/>
      <c r="Q397" s="78"/>
      <c r="R397" s="78"/>
      <c r="S397" s="192"/>
      <c r="T397" s="27" t="str">
        <f t="shared" si="20"/>
        <v/>
      </c>
      <c r="U397" s="49" t="str">
        <f t="shared" si="21"/>
        <v/>
      </c>
    </row>
    <row r="398" spans="1:21" ht="21.95" customHeight="1" x14ac:dyDescent="0.15">
      <c r="A398" s="266"/>
      <c r="B398" s="78"/>
      <c r="C398" s="78"/>
      <c r="D398" s="86"/>
      <c r="E398" s="86"/>
      <c r="F398" s="77"/>
      <c r="G398" s="215"/>
      <c r="H398" s="215"/>
      <c r="I398" s="225"/>
      <c r="J398" s="225"/>
      <c r="K398" s="315">
        <f t="shared" si="19"/>
        <v>0</v>
      </c>
      <c r="L398" s="70"/>
      <c r="M398" s="67"/>
      <c r="N398" s="70"/>
      <c r="O398" s="67"/>
      <c r="P398" s="78"/>
      <c r="Q398" s="78"/>
      <c r="R398" s="78"/>
      <c r="S398" s="192"/>
      <c r="T398" s="27" t="str">
        <f t="shared" si="20"/>
        <v/>
      </c>
      <c r="U398" s="49" t="str">
        <f t="shared" si="21"/>
        <v/>
      </c>
    </row>
    <row r="399" spans="1:21" ht="21.95" customHeight="1" x14ac:dyDescent="0.15">
      <c r="A399" s="266"/>
      <c r="B399" s="78"/>
      <c r="C399" s="78"/>
      <c r="D399" s="86"/>
      <c r="E399" s="86"/>
      <c r="F399" s="77"/>
      <c r="G399" s="215"/>
      <c r="H399" s="215"/>
      <c r="I399" s="225"/>
      <c r="J399" s="225"/>
      <c r="K399" s="315">
        <f t="shared" si="19"/>
        <v>0</v>
      </c>
      <c r="L399" s="70"/>
      <c r="M399" s="67"/>
      <c r="N399" s="70"/>
      <c r="O399" s="67"/>
      <c r="P399" s="78"/>
      <c r="Q399" s="78"/>
      <c r="R399" s="78"/>
      <c r="S399" s="192"/>
      <c r="T399" s="27" t="str">
        <f t="shared" si="20"/>
        <v/>
      </c>
      <c r="U399" s="49" t="str">
        <f t="shared" si="21"/>
        <v/>
      </c>
    </row>
    <row r="400" spans="1:21" ht="21.95" customHeight="1" x14ac:dyDescent="0.15">
      <c r="A400" s="266"/>
      <c r="B400" s="78"/>
      <c r="C400" s="78"/>
      <c r="D400" s="86"/>
      <c r="E400" s="86"/>
      <c r="F400" s="77"/>
      <c r="G400" s="215"/>
      <c r="H400" s="215"/>
      <c r="I400" s="225"/>
      <c r="J400" s="225"/>
      <c r="K400" s="315">
        <f t="shared" si="19"/>
        <v>0</v>
      </c>
      <c r="L400" s="70"/>
      <c r="M400" s="67"/>
      <c r="N400" s="70"/>
      <c r="O400" s="67"/>
      <c r="P400" s="78"/>
      <c r="Q400" s="78"/>
      <c r="R400" s="78"/>
      <c r="S400" s="192"/>
      <c r="T400" s="27" t="str">
        <f t="shared" si="20"/>
        <v/>
      </c>
      <c r="U400" s="49" t="str">
        <f t="shared" si="21"/>
        <v/>
      </c>
    </row>
    <row r="401" spans="1:21" ht="21.95" customHeight="1" x14ac:dyDescent="0.15">
      <c r="A401" s="266"/>
      <c r="B401" s="78"/>
      <c r="C401" s="78"/>
      <c r="D401" s="86"/>
      <c r="E401" s="86"/>
      <c r="F401" s="77"/>
      <c r="G401" s="215"/>
      <c r="H401" s="215"/>
      <c r="I401" s="225"/>
      <c r="J401" s="225"/>
      <c r="K401" s="315">
        <f t="shared" si="19"/>
        <v>0</v>
      </c>
      <c r="L401" s="70"/>
      <c r="M401" s="67"/>
      <c r="N401" s="70"/>
      <c r="O401" s="67"/>
      <c r="P401" s="78"/>
      <c r="Q401" s="78"/>
      <c r="R401" s="78"/>
      <c r="S401" s="192"/>
      <c r="T401" s="27" t="str">
        <f t="shared" si="20"/>
        <v/>
      </c>
      <c r="U401" s="49" t="str">
        <f t="shared" si="21"/>
        <v/>
      </c>
    </row>
    <row r="402" spans="1:21" ht="21.95" customHeight="1" x14ac:dyDescent="0.15">
      <c r="A402" s="177"/>
      <c r="B402" s="78"/>
      <c r="C402" s="78"/>
      <c r="D402" s="86"/>
      <c r="E402" s="86"/>
      <c r="F402" s="77"/>
      <c r="G402" s="215"/>
      <c r="H402" s="215"/>
      <c r="I402" s="225"/>
      <c r="J402" s="225"/>
      <c r="K402" s="315">
        <f t="shared" si="19"/>
        <v>0</v>
      </c>
      <c r="L402" s="70"/>
      <c r="M402" s="67"/>
      <c r="N402" s="70"/>
      <c r="O402" s="67"/>
      <c r="P402" s="78"/>
      <c r="Q402" s="78"/>
      <c r="R402" s="78"/>
      <c r="S402" s="192"/>
      <c r="T402" s="27" t="str">
        <f t="shared" si="20"/>
        <v/>
      </c>
      <c r="U402" s="49" t="str">
        <f t="shared" si="21"/>
        <v/>
      </c>
    </row>
    <row r="403" spans="1:21" ht="21.95" customHeight="1" x14ac:dyDescent="0.15">
      <c r="A403" s="266"/>
      <c r="B403" s="67"/>
      <c r="C403" s="78"/>
      <c r="D403" s="86"/>
      <c r="E403" s="86"/>
      <c r="F403" s="77"/>
      <c r="G403" s="216"/>
      <c r="H403" s="215"/>
      <c r="I403" s="225"/>
      <c r="J403" s="225"/>
      <c r="K403" s="315">
        <f t="shared" si="19"/>
        <v>0</v>
      </c>
      <c r="L403" s="70"/>
      <c r="M403" s="67"/>
      <c r="N403" s="70"/>
      <c r="O403" s="67"/>
      <c r="P403" s="67"/>
      <c r="Q403" s="67"/>
      <c r="R403" s="67"/>
      <c r="S403" s="192"/>
      <c r="T403" s="27" t="str">
        <f t="shared" si="20"/>
        <v/>
      </c>
      <c r="U403" s="49" t="str">
        <f t="shared" si="21"/>
        <v/>
      </c>
    </row>
    <row r="404" spans="1:21" ht="21.95" customHeight="1" x14ac:dyDescent="0.15">
      <c r="A404" s="266"/>
      <c r="B404" s="67"/>
      <c r="C404" s="78"/>
      <c r="D404" s="86"/>
      <c r="E404" s="86"/>
      <c r="F404" s="77"/>
      <c r="G404" s="216"/>
      <c r="H404" s="215"/>
      <c r="I404" s="225"/>
      <c r="J404" s="225"/>
      <c r="K404" s="315">
        <f t="shared" si="19"/>
        <v>0</v>
      </c>
      <c r="L404" s="70"/>
      <c r="M404" s="67"/>
      <c r="N404" s="70"/>
      <c r="O404" s="67"/>
      <c r="P404" s="67"/>
      <c r="Q404" s="67"/>
      <c r="R404" s="67"/>
      <c r="S404" s="192"/>
      <c r="T404" s="27" t="str">
        <f t="shared" si="20"/>
        <v/>
      </c>
      <c r="U404" s="49" t="str">
        <f t="shared" si="21"/>
        <v/>
      </c>
    </row>
    <row r="405" spans="1:21" ht="21.95" customHeight="1" x14ac:dyDescent="0.15">
      <c r="A405" s="266"/>
      <c r="B405" s="67"/>
      <c r="C405" s="78"/>
      <c r="D405" s="86"/>
      <c r="E405" s="86"/>
      <c r="F405" s="77"/>
      <c r="G405" s="216"/>
      <c r="H405" s="215"/>
      <c r="I405" s="225"/>
      <c r="J405" s="225"/>
      <c r="K405" s="315">
        <f t="shared" si="19"/>
        <v>0</v>
      </c>
      <c r="L405" s="70"/>
      <c r="M405" s="67"/>
      <c r="N405" s="70"/>
      <c r="O405" s="67"/>
      <c r="P405" s="67"/>
      <c r="Q405" s="67"/>
      <c r="R405" s="67"/>
      <c r="S405" s="192"/>
      <c r="T405" s="27" t="str">
        <f t="shared" si="20"/>
        <v/>
      </c>
      <c r="U405" s="49" t="str">
        <f t="shared" si="21"/>
        <v/>
      </c>
    </row>
    <row r="406" spans="1:21" ht="21.95" customHeight="1" x14ac:dyDescent="0.15">
      <c r="A406" s="267"/>
      <c r="B406" s="104"/>
      <c r="C406" s="167"/>
      <c r="D406" s="106"/>
      <c r="E406" s="106"/>
      <c r="F406" s="166"/>
      <c r="G406" s="218"/>
      <c r="H406" s="217"/>
      <c r="I406" s="226"/>
      <c r="J406" s="226"/>
      <c r="K406" s="316">
        <f t="shared" si="19"/>
        <v>0</v>
      </c>
      <c r="L406" s="159"/>
      <c r="M406" s="104"/>
      <c r="N406" s="159"/>
      <c r="O406" s="104"/>
      <c r="P406" s="104"/>
      <c r="Q406" s="104"/>
      <c r="R406" s="104"/>
      <c r="S406" s="269"/>
      <c r="T406" s="27" t="str">
        <f t="shared" si="20"/>
        <v/>
      </c>
      <c r="U406" s="49" t="str">
        <f t="shared" si="21"/>
        <v/>
      </c>
    </row>
    <row r="407" spans="1:21" ht="21.95" customHeight="1" x14ac:dyDescent="0.15">
      <c r="A407" s="268"/>
      <c r="B407" s="71"/>
      <c r="C407" s="103"/>
      <c r="D407" s="102"/>
      <c r="E407" s="102"/>
      <c r="F407" s="164"/>
      <c r="G407" s="211"/>
      <c r="H407" s="210"/>
      <c r="I407" s="227"/>
      <c r="J407" s="227"/>
      <c r="K407" s="314">
        <f t="shared" si="19"/>
        <v>0</v>
      </c>
      <c r="L407" s="200"/>
      <c r="M407" s="71"/>
      <c r="N407" s="200"/>
      <c r="O407" s="71"/>
      <c r="P407" s="71"/>
      <c r="Q407" s="71"/>
      <c r="R407" s="71"/>
      <c r="S407" s="270"/>
      <c r="T407" s="27" t="str">
        <f t="shared" si="20"/>
        <v/>
      </c>
      <c r="U407" s="49" t="str">
        <f t="shared" si="21"/>
        <v/>
      </c>
    </row>
    <row r="408" spans="1:21" ht="21.95" customHeight="1" x14ac:dyDescent="0.15">
      <c r="A408" s="266"/>
      <c r="B408" s="67"/>
      <c r="C408" s="78"/>
      <c r="D408" s="86"/>
      <c r="E408" s="86"/>
      <c r="F408" s="77"/>
      <c r="G408" s="216"/>
      <c r="H408" s="215"/>
      <c r="I408" s="225"/>
      <c r="J408" s="225"/>
      <c r="K408" s="315">
        <f t="shared" si="19"/>
        <v>0</v>
      </c>
      <c r="L408" s="70"/>
      <c r="M408" s="67"/>
      <c r="N408" s="70"/>
      <c r="O408" s="67"/>
      <c r="P408" s="67"/>
      <c r="Q408" s="67"/>
      <c r="R408" s="67"/>
      <c r="S408" s="192"/>
      <c r="T408" s="27" t="str">
        <f t="shared" si="20"/>
        <v/>
      </c>
      <c r="U408" s="49" t="str">
        <f t="shared" si="21"/>
        <v/>
      </c>
    </row>
    <row r="409" spans="1:21" ht="21.95" customHeight="1" x14ac:dyDescent="0.15">
      <c r="A409" s="266"/>
      <c r="B409" s="67"/>
      <c r="C409" s="78"/>
      <c r="D409" s="86"/>
      <c r="E409" s="86"/>
      <c r="F409" s="77"/>
      <c r="G409" s="216"/>
      <c r="H409" s="215"/>
      <c r="I409" s="225"/>
      <c r="J409" s="225"/>
      <c r="K409" s="315">
        <f t="shared" si="19"/>
        <v>0</v>
      </c>
      <c r="L409" s="70"/>
      <c r="M409" s="67"/>
      <c r="N409" s="70"/>
      <c r="O409" s="67"/>
      <c r="P409" s="67"/>
      <c r="Q409" s="67"/>
      <c r="R409" s="67"/>
      <c r="S409" s="192"/>
      <c r="T409" s="27" t="str">
        <f t="shared" si="20"/>
        <v/>
      </c>
      <c r="U409" s="49" t="str">
        <f t="shared" si="21"/>
        <v/>
      </c>
    </row>
    <row r="410" spans="1:21" ht="21.95" customHeight="1" x14ac:dyDescent="0.15">
      <c r="A410" s="266"/>
      <c r="B410" s="78"/>
      <c r="C410" s="78"/>
      <c r="D410" s="86"/>
      <c r="E410" s="86"/>
      <c r="F410" s="77"/>
      <c r="G410" s="215"/>
      <c r="H410" s="215"/>
      <c r="I410" s="225"/>
      <c r="J410" s="225"/>
      <c r="K410" s="315">
        <f t="shared" si="19"/>
        <v>0</v>
      </c>
      <c r="L410" s="70"/>
      <c r="M410" s="67"/>
      <c r="N410" s="70"/>
      <c r="O410" s="67"/>
      <c r="P410" s="78"/>
      <c r="Q410" s="78"/>
      <c r="R410" s="78"/>
      <c r="S410" s="192"/>
      <c r="T410" s="27" t="str">
        <f t="shared" si="20"/>
        <v/>
      </c>
      <c r="U410" s="49" t="str">
        <f t="shared" si="21"/>
        <v/>
      </c>
    </row>
    <row r="411" spans="1:21" ht="21.95" customHeight="1" x14ac:dyDescent="0.15">
      <c r="A411" s="266"/>
      <c r="B411" s="78"/>
      <c r="C411" s="78"/>
      <c r="D411" s="86"/>
      <c r="E411" s="86"/>
      <c r="F411" s="77"/>
      <c r="G411" s="215"/>
      <c r="H411" s="215"/>
      <c r="I411" s="225"/>
      <c r="J411" s="225"/>
      <c r="K411" s="315">
        <f t="shared" si="19"/>
        <v>0</v>
      </c>
      <c r="L411" s="70"/>
      <c r="M411" s="67"/>
      <c r="N411" s="70"/>
      <c r="O411" s="67"/>
      <c r="P411" s="78"/>
      <c r="Q411" s="78"/>
      <c r="R411" s="78"/>
      <c r="S411" s="192"/>
      <c r="T411" s="27" t="str">
        <f t="shared" si="20"/>
        <v/>
      </c>
      <c r="U411" s="49" t="str">
        <f t="shared" si="21"/>
        <v/>
      </c>
    </row>
    <row r="412" spans="1:21" ht="21.95" customHeight="1" x14ac:dyDescent="0.15">
      <c r="A412" s="266"/>
      <c r="B412" s="78"/>
      <c r="C412" s="78"/>
      <c r="D412" s="86"/>
      <c r="E412" s="86"/>
      <c r="F412" s="77"/>
      <c r="G412" s="215"/>
      <c r="H412" s="215"/>
      <c r="I412" s="225"/>
      <c r="J412" s="225"/>
      <c r="K412" s="315">
        <f t="shared" si="19"/>
        <v>0</v>
      </c>
      <c r="L412" s="70"/>
      <c r="M412" s="67"/>
      <c r="N412" s="70"/>
      <c r="O412" s="67"/>
      <c r="P412" s="78"/>
      <c r="Q412" s="78"/>
      <c r="R412" s="78"/>
      <c r="S412" s="192"/>
      <c r="T412" s="27" t="str">
        <f t="shared" si="20"/>
        <v/>
      </c>
      <c r="U412" s="49" t="str">
        <f t="shared" si="21"/>
        <v/>
      </c>
    </row>
    <row r="413" spans="1:21" ht="21.95" customHeight="1" x14ac:dyDescent="0.15">
      <c r="A413" s="266"/>
      <c r="B413" s="78"/>
      <c r="C413" s="78"/>
      <c r="D413" s="86"/>
      <c r="E413" s="86"/>
      <c r="F413" s="77"/>
      <c r="G413" s="215"/>
      <c r="H413" s="215"/>
      <c r="I413" s="225"/>
      <c r="J413" s="225"/>
      <c r="K413" s="315">
        <f t="shared" si="19"/>
        <v>0</v>
      </c>
      <c r="L413" s="70"/>
      <c r="M413" s="67"/>
      <c r="N413" s="70"/>
      <c r="O413" s="67"/>
      <c r="P413" s="78"/>
      <c r="Q413" s="78"/>
      <c r="R413" s="78"/>
      <c r="S413" s="192"/>
      <c r="T413" s="27" t="str">
        <f t="shared" si="20"/>
        <v/>
      </c>
      <c r="U413" s="49" t="str">
        <f t="shared" si="21"/>
        <v/>
      </c>
    </row>
    <row r="414" spans="1:21" ht="21.95" customHeight="1" x14ac:dyDescent="0.15">
      <c r="A414" s="266"/>
      <c r="B414" s="78"/>
      <c r="C414" s="78"/>
      <c r="D414" s="86"/>
      <c r="E414" s="86"/>
      <c r="F414" s="77"/>
      <c r="G414" s="215"/>
      <c r="H414" s="215"/>
      <c r="I414" s="225"/>
      <c r="J414" s="225"/>
      <c r="K414" s="315">
        <f t="shared" si="19"/>
        <v>0</v>
      </c>
      <c r="L414" s="70"/>
      <c r="M414" s="67"/>
      <c r="N414" s="70"/>
      <c r="O414" s="67"/>
      <c r="P414" s="78"/>
      <c r="Q414" s="78"/>
      <c r="R414" s="78"/>
      <c r="S414" s="192"/>
      <c r="T414" s="27" t="str">
        <f t="shared" si="20"/>
        <v/>
      </c>
      <c r="U414" s="49" t="str">
        <f t="shared" si="21"/>
        <v/>
      </c>
    </row>
    <row r="415" spans="1:21" ht="21.95" customHeight="1" x14ac:dyDescent="0.15">
      <c r="A415" s="266"/>
      <c r="B415" s="78"/>
      <c r="C415" s="78"/>
      <c r="D415" s="86"/>
      <c r="E415" s="86"/>
      <c r="F415" s="77"/>
      <c r="G415" s="215"/>
      <c r="H415" s="215"/>
      <c r="I415" s="225"/>
      <c r="J415" s="225"/>
      <c r="K415" s="315">
        <f t="shared" si="19"/>
        <v>0</v>
      </c>
      <c r="L415" s="70"/>
      <c r="M415" s="67"/>
      <c r="N415" s="70"/>
      <c r="O415" s="67"/>
      <c r="P415" s="78"/>
      <c r="Q415" s="78"/>
      <c r="R415" s="78"/>
      <c r="S415" s="192"/>
      <c r="T415" s="27" t="str">
        <f t="shared" si="20"/>
        <v/>
      </c>
      <c r="U415" s="49" t="str">
        <f t="shared" si="21"/>
        <v/>
      </c>
    </row>
    <row r="416" spans="1:21" ht="21.95" customHeight="1" x14ac:dyDescent="0.15">
      <c r="A416" s="266"/>
      <c r="B416" s="78"/>
      <c r="C416" s="78"/>
      <c r="D416" s="86"/>
      <c r="E416" s="86"/>
      <c r="F416" s="77"/>
      <c r="G416" s="215"/>
      <c r="H416" s="215"/>
      <c r="I416" s="225"/>
      <c r="J416" s="225"/>
      <c r="K416" s="315">
        <f t="shared" si="19"/>
        <v>0</v>
      </c>
      <c r="L416" s="70"/>
      <c r="M416" s="67"/>
      <c r="N416" s="70"/>
      <c r="O416" s="67"/>
      <c r="P416" s="78"/>
      <c r="Q416" s="78"/>
      <c r="R416" s="78"/>
      <c r="S416" s="192"/>
      <c r="T416" s="27" t="str">
        <f t="shared" si="20"/>
        <v/>
      </c>
      <c r="U416" s="49" t="str">
        <f t="shared" si="21"/>
        <v/>
      </c>
    </row>
    <row r="417" spans="1:21" ht="21.95" customHeight="1" x14ac:dyDescent="0.15">
      <c r="A417" s="266"/>
      <c r="B417" s="78"/>
      <c r="C417" s="78"/>
      <c r="D417" s="86"/>
      <c r="E417" s="86"/>
      <c r="F417" s="77"/>
      <c r="G417" s="215"/>
      <c r="H417" s="215"/>
      <c r="I417" s="225"/>
      <c r="J417" s="225"/>
      <c r="K417" s="315">
        <f t="shared" si="19"/>
        <v>0</v>
      </c>
      <c r="L417" s="70"/>
      <c r="M417" s="67"/>
      <c r="N417" s="70"/>
      <c r="O417" s="67"/>
      <c r="P417" s="78"/>
      <c r="Q417" s="78"/>
      <c r="R417" s="78"/>
      <c r="S417" s="192"/>
      <c r="T417" s="27" t="str">
        <f t="shared" si="20"/>
        <v/>
      </c>
      <c r="U417" s="49" t="str">
        <f t="shared" si="21"/>
        <v/>
      </c>
    </row>
    <row r="418" spans="1:21" ht="21.95" customHeight="1" x14ac:dyDescent="0.15">
      <c r="A418" s="266"/>
      <c r="B418" s="78"/>
      <c r="C418" s="78"/>
      <c r="D418" s="86"/>
      <c r="E418" s="86"/>
      <c r="F418" s="77"/>
      <c r="G418" s="215"/>
      <c r="H418" s="215"/>
      <c r="I418" s="225"/>
      <c r="J418" s="225"/>
      <c r="K418" s="315">
        <f t="shared" si="19"/>
        <v>0</v>
      </c>
      <c r="L418" s="70"/>
      <c r="M418" s="67"/>
      <c r="N418" s="70"/>
      <c r="O418" s="67"/>
      <c r="P418" s="78"/>
      <c r="Q418" s="78"/>
      <c r="R418" s="78"/>
      <c r="S418" s="192"/>
      <c r="T418" s="27" t="str">
        <f t="shared" si="20"/>
        <v/>
      </c>
      <c r="U418" s="49" t="str">
        <f t="shared" si="21"/>
        <v/>
      </c>
    </row>
    <row r="419" spans="1:21" ht="21.95" customHeight="1" x14ac:dyDescent="0.15">
      <c r="A419" s="266"/>
      <c r="B419" s="78"/>
      <c r="C419" s="78"/>
      <c r="D419" s="86"/>
      <c r="E419" s="86"/>
      <c r="F419" s="77"/>
      <c r="G419" s="215"/>
      <c r="H419" s="215"/>
      <c r="I419" s="225"/>
      <c r="J419" s="225"/>
      <c r="K419" s="315">
        <f t="shared" si="19"/>
        <v>0</v>
      </c>
      <c r="L419" s="70"/>
      <c r="M419" s="67"/>
      <c r="N419" s="70"/>
      <c r="O419" s="67"/>
      <c r="P419" s="78"/>
      <c r="Q419" s="78"/>
      <c r="R419" s="78"/>
      <c r="S419" s="192"/>
      <c r="T419" s="27" t="str">
        <f t="shared" si="20"/>
        <v/>
      </c>
      <c r="U419" s="49" t="str">
        <f t="shared" si="21"/>
        <v/>
      </c>
    </row>
    <row r="420" spans="1:21" ht="21.95" customHeight="1" x14ac:dyDescent="0.15">
      <c r="A420" s="266"/>
      <c r="B420" s="78"/>
      <c r="C420" s="78"/>
      <c r="D420" s="86"/>
      <c r="E420" s="86"/>
      <c r="F420" s="77"/>
      <c r="G420" s="215"/>
      <c r="H420" s="215"/>
      <c r="I420" s="225"/>
      <c r="J420" s="225"/>
      <c r="K420" s="315">
        <f t="shared" si="19"/>
        <v>0</v>
      </c>
      <c r="L420" s="70"/>
      <c r="M420" s="67"/>
      <c r="N420" s="70"/>
      <c r="O420" s="67"/>
      <c r="P420" s="78"/>
      <c r="Q420" s="78"/>
      <c r="R420" s="78"/>
      <c r="S420" s="192"/>
      <c r="T420" s="27" t="str">
        <f t="shared" si="20"/>
        <v/>
      </c>
      <c r="U420" s="49" t="str">
        <f t="shared" si="21"/>
        <v/>
      </c>
    </row>
    <row r="421" spans="1:21" ht="21.95" customHeight="1" x14ac:dyDescent="0.15">
      <c r="A421" s="266"/>
      <c r="B421" s="78"/>
      <c r="C421" s="78"/>
      <c r="D421" s="86"/>
      <c r="E421" s="86"/>
      <c r="F421" s="77"/>
      <c r="G421" s="215"/>
      <c r="H421" s="215"/>
      <c r="I421" s="225"/>
      <c r="J421" s="225"/>
      <c r="K421" s="315">
        <f t="shared" si="19"/>
        <v>0</v>
      </c>
      <c r="L421" s="70"/>
      <c r="M421" s="67"/>
      <c r="N421" s="70"/>
      <c r="O421" s="67"/>
      <c r="P421" s="78"/>
      <c r="Q421" s="78"/>
      <c r="R421" s="78"/>
      <c r="S421" s="192"/>
      <c r="T421" s="27" t="str">
        <f t="shared" si="20"/>
        <v/>
      </c>
      <c r="U421" s="49" t="str">
        <f t="shared" si="21"/>
        <v/>
      </c>
    </row>
    <row r="422" spans="1:21" ht="21.95" customHeight="1" x14ac:dyDescent="0.15">
      <c r="A422" s="177"/>
      <c r="B422" s="78"/>
      <c r="C422" s="78"/>
      <c r="D422" s="86"/>
      <c r="E422" s="86"/>
      <c r="F422" s="77"/>
      <c r="G422" s="215"/>
      <c r="H422" s="215"/>
      <c r="I422" s="225"/>
      <c r="J422" s="225"/>
      <c r="K422" s="315">
        <f t="shared" si="19"/>
        <v>0</v>
      </c>
      <c r="L422" s="70"/>
      <c r="M422" s="67"/>
      <c r="N422" s="70"/>
      <c r="O422" s="67"/>
      <c r="P422" s="78"/>
      <c r="Q422" s="78"/>
      <c r="R422" s="78"/>
      <c r="S422" s="192"/>
      <c r="T422" s="27" t="str">
        <f t="shared" si="20"/>
        <v/>
      </c>
      <c r="U422" s="49" t="str">
        <f t="shared" si="21"/>
        <v/>
      </c>
    </row>
    <row r="423" spans="1:21" ht="21.95" customHeight="1" x14ac:dyDescent="0.15">
      <c r="A423" s="266"/>
      <c r="B423" s="67"/>
      <c r="C423" s="78"/>
      <c r="D423" s="86"/>
      <c r="E423" s="86"/>
      <c r="F423" s="77"/>
      <c r="G423" s="216"/>
      <c r="H423" s="215"/>
      <c r="I423" s="225"/>
      <c r="J423" s="225"/>
      <c r="K423" s="315">
        <f t="shared" si="19"/>
        <v>0</v>
      </c>
      <c r="L423" s="70"/>
      <c r="M423" s="67"/>
      <c r="N423" s="70"/>
      <c r="O423" s="67"/>
      <c r="P423" s="67"/>
      <c r="Q423" s="67"/>
      <c r="R423" s="67"/>
      <c r="S423" s="192"/>
      <c r="T423" s="27" t="str">
        <f t="shared" si="20"/>
        <v/>
      </c>
      <c r="U423" s="49" t="str">
        <f t="shared" si="21"/>
        <v/>
      </c>
    </row>
    <row r="424" spans="1:21" ht="21.95" customHeight="1" x14ac:dyDescent="0.15">
      <c r="A424" s="266"/>
      <c r="B424" s="67"/>
      <c r="C424" s="78"/>
      <c r="D424" s="86"/>
      <c r="E424" s="86"/>
      <c r="F424" s="77"/>
      <c r="G424" s="216"/>
      <c r="H424" s="215"/>
      <c r="I424" s="225"/>
      <c r="J424" s="225"/>
      <c r="K424" s="315">
        <f t="shared" si="19"/>
        <v>0</v>
      </c>
      <c r="L424" s="70"/>
      <c r="M424" s="67"/>
      <c r="N424" s="70"/>
      <c r="O424" s="67"/>
      <c r="P424" s="67"/>
      <c r="Q424" s="67"/>
      <c r="R424" s="67"/>
      <c r="S424" s="192"/>
      <c r="T424" s="27" t="str">
        <f t="shared" si="20"/>
        <v/>
      </c>
      <c r="U424" s="49" t="str">
        <f t="shared" si="21"/>
        <v/>
      </c>
    </row>
    <row r="425" spans="1:21" ht="21.95" customHeight="1" x14ac:dyDescent="0.15">
      <c r="A425" s="266"/>
      <c r="B425" s="67"/>
      <c r="C425" s="78"/>
      <c r="D425" s="86"/>
      <c r="E425" s="86"/>
      <c r="F425" s="77"/>
      <c r="G425" s="216"/>
      <c r="H425" s="215"/>
      <c r="I425" s="225"/>
      <c r="J425" s="225"/>
      <c r="K425" s="315">
        <f t="shared" si="19"/>
        <v>0</v>
      </c>
      <c r="L425" s="70"/>
      <c r="M425" s="67"/>
      <c r="N425" s="70"/>
      <c r="O425" s="67"/>
      <c r="P425" s="67"/>
      <c r="Q425" s="67"/>
      <c r="R425" s="67"/>
      <c r="S425" s="192"/>
      <c r="T425" s="27" t="str">
        <f t="shared" si="20"/>
        <v/>
      </c>
      <c r="U425" s="49" t="str">
        <f t="shared" si="21"/>
        <v/>
      </c>
    </row>
    <row r="426" spans="1:21" ht="21.95" customHeight="1" x14ac:dyDescent="0.15">
      <c r="A426" s="267"/>
      <c r="B426" s="104"/>
      <c r="C426" s="167"/>
      <c r="D426" s="106"/>
      <c r="E426" s="106"/>
      <c r="F426" s="166"/>
      <c r="G426" s="218"/>
      <c r="H426" s="217"/>
      <c r="I426" s="226"/>
      <c r="J426" s="226"/>
      <c r="K426" s="316">
        <f t="shared" si="19"/>
        <v>0</v>
      </c>
      <c r="L426" s="159"/>
      <c r="M426" s="104"/>
      <c r="N426" s="159"/>
      <c r="O426" s="104"/>
      <c r="P426" s="104"/>
      <c r="Q426" s="104"/>
      <c r="R426" s="104"/>
      <c r="S426" s="269"/>
      <c r="T426" s="27" t="str">
        <f t="shared" si="20"/>
        <v/>
      </c>
      <c r="U426" s="49" t="str">
        <f t="shared" si="21"/>
        <v/>
      </c>
    </row>
    <row r="427" spans="1:21" ht="21.95" customHeight="1" x14ac:dyDescent="0.15">
      <c r="A427" s="268"/>
      <c r="B427" s="71"/>
      <c r="C427" s="103"/>
      <c r="D427" s="102"/>
      <c r="E427" s="102"/>
      <c r="F427" s="164"/>
      <c r="G427" s="211"/>
      <c r="H427" s="210"/>
      <c r="I427" s="227"/>
      <c r="J427" s="227"/>
      <c r="K427" s="314">
        <f t="shared" si="19"/>
        <v>0</v>
      </c>
      <c r="L427" s="200"/>
      <c r="M427" s="71"/>
      <c r="N427" s="200"/>
      <c r="O427" s="71"/>
      <c r="P427" s="71"/>
      <c r="Q427" s="71"/>
      <c r="R427" s="71"/>
      <c r="S427" s="270"/>
      <c r="T427" s="27" t="str">
        <f t="shared" si="20"/>
        <v/>
      </c>
      <c r="U427" s="49" t="str">
        <f t="shared" si="21"/>
        <v/>
      </c>
    </row>
    <row r="428" spans="1:21" ht="21.95" customHeight="1" x14ac:dyDescent="0.15">
      <c r="A428" s="266"/>
      <c r="B428" s="67"/>
      <c r="C428" s="78"/>
      <c r="D428" s="86"/>
      <c r="E428" s="86"/>
      <c r="F428" s="77"/>
      <c r="G428" s="216"/>
      <c r="H428" s="215"/>
      <c r="I428" s="225"/>
      <c r="J428" s="225"/>
      <c r="K428" s="315">
        <f t="shared" si="19"/>
        <v>0</v>
      </c>
      <c r="L428" s="70"/>
      <c r="M428" s="67"/>
      <c r="N428" s="70"/>
      <c r="O428" s="67"/>
      <c r="P428" s="67"/>
      <c r="Q428" s="67"/>
      <c r="R428" s="67"/>
      <c r="S428" s="192"/>
      <c r="T428" s="27" t="str">
        <f t="shared" si="20"/>
        <v/>
      </c>
      <c r="U428" s="49" t="str">
        <f t="shared" si="21"/>
        <v/>
      </c>
    </row>
    <row r="429" spans="1:21" ht="21.95" customHeight="1" x14ac:dyDescent="0.15">
      <c r="A429" s="266"/>
      <c r="B429" s="67"/>
      <c r="C429" s="78"/>
      <c r="D429" s="86"/>
      <c r="E429" s="86"/>
      <c r="F429" s="77"/>
      <c r="G429" s="215"/>
      <c r="H429" s="215"/>
      <c r="I429" s="225"/>
      <c r="J429" s="225"/>
      <c r="K429" s="315">
        <f t="shared" si="19"/>
        <v>0</v>
      </c>
      <c r="L429" s="70"/>
      <c r="M429" s="67"/>
      <c r="N429" s="70"/>
      <c r="O429" s="67"/>
      <c r="P429" s="78"/>
      <c r="Q429" s="78"/>
      <c r="R429" s="78"/>
      <c r="S429" s="192"/>
      <c r="T429" s="27" t="str">
        <f t="shared" si="20"/>
        <v/>
      </c>
      <c r="U429" s="49" t="str">
        <f t="shared" si="21"/>
        <v/>
      </c>
    </row>
    <row r="430" spans="1:21" ht="21.95" customHeight="1" x14ac:dyDescent="0.15">
      <c r="A430" s="266"/>
      <c r="B430" s="78"/>
      <c r="C430" s="78"/>
      <c r="D430" s="86"/>
      <c r="E430" s="86"/>
      <c r="F430" s="77"/>
      <c r="G430" s="215"/>
      <c r="H430" s="215"/>
      <c r="I430" s="225"/>
      <c r="J430" s="225"/>
      <c r="K430" s="315">
        <f t="shared" si="19"/>
        <v>0</v>
      </c>
      <c r="L430" s="70"/>
      <c r="M430" s="67"/>
      <c r="N430" s="70"/>
      <c r="O430" s="67"/>
      <c r="P430" s="78"/>
      <c r="Q430" s="78"/>
      <c r="R430" s="78"/>
      <c r="S430" s="192"/>
      <c r="T430" s="27" t="str">
        <f t="shared" si="20"/>
        <v/>
      </c>
      <c r="U430" s="49" t="str">
        <f t="shared" si="21"/>
        <v/>
      </c>
    </row>
    <row r="431" spans="1:21" ht="21.95" customHeight="1" x14ac:dyDescent="0.15">
      <c r="A431" s="266"/>
      <c r="B431" s="78"/>
      <c r="C431" s="78"/>
      <c r="D431" s="86"/>
      <c r="E431" s="86"/>
      <c r="F431" s="77"/>
      <c r="G431" s="215"/>
      <c r="H431" s="215"/>
      <c r="I431" s="273"/>
      <c r="J431" s="273"/>
      <c r="K431" s="315">
        <f t="shared" si="19"/>
        <v>0</v>
      </c>
      <c r="L431" s="70"/>
      <c r="M431" s="67"/>
      <c r="N431" s="70"/>
      <c r="O431" s="67"/>
      <c r="P431" s="78"/>
      <c r="Q431" s="78"/>
      <c r="R431" s="78"/>
      <c r="S431" s="192"/>
      <c r="T431" s="27" t="str">
        <f t="shared" si="20"/>
        <v/>
      </c>
      <c r="U431" s="49" t="str">
        <f t="shared" si="21"/>
        <v/>
      </c>
    </row>
    <row r="432" spans="1:21" ht="21.95" customHeight="1" x14ac:dyDescent="0.15">
      <c r="A432" s="266"/>
      <c r="B432" s="78"/>
      <c r="C432" s="78"/>
      <c r="D432" s="86"/>
      <c r="E432" s="86"/>
      <c r="F432" s="77"/>
      <c r="G432" s="215"/>
      <c r="H432" s="215"/>
      <c r="I432" s="273"/>
      <c r="J432" s="273"/>
      <c r="K432" s="315">
        <f t="shared" si="19"/>
        <v>0</v>
      </c>
      <c r="L432" s="70"/>
      <c r="M432" s="67"/>
      <c r="N432" s="70"/>
      <c r="O432" s="67"/>
      <c r="P432" s="78"/>
      <c r="Q432" s="78"/>
      <c r="R432" s="78"/>
      <c r="S432" s="192"/>
      <c r="T432" s="27" t="str">
        <f t="shared" si="20"/>
        <v/>
      </c>
      <c r="U432" s="49" t="str">
        <f t="shared" si="21"/>
        <v/>
      </c>
    </row>
    <row r="433" spans="1:21" ht="21.95" customHeight="1" x14ac:dyDescent="0.15">
      <c r="A433" s="266"/>
      <c r="B433" s="78"/>
      <c r="C433" s="78"/>
      <c r="D433" s="86"/>
      <c r="E433" s="86"/>
      <c r="F433" s="77"/>
      <c r="G433" s="215"/>
      <c r="H433" s="215"/>
      <c r="I433" s="273"/>
      <c r="J433" s="273"/>
      <c r="K433" s="315">
        <f t="shared" si="19"/>
        <v>0</v>
      </c>
      <c r="L433" s="70"/>
      <c r="M433" s="67"/>
      <c r="N433" s="70"/>
      <c r="O433" s="67"/>
      <c r="P433" s="78"/>
      <c r="Q433" s="78"/>
      <c r="R433" s="78"/>
      <c r="S433" s="192"/>
      <c r="T433" s="27" t="str">
        <f t="shared" si="20"/>
        <v/>
      </c>
      <c r="U433" s="49" t="str">
        <f t="shared" si="21"/>
        <v/>
      </c>
    </row>
    <row r="434" spans="1:21" ht="21.95" customHeight="1" x14ac:dyDescent="0.15">
      <c r="A434" s="266"/>
      <c r="B434" s="78"/>
      <c r="C434" s="78"/>
      <c r="D434" s="86"/>
      <c r="E434" s="86"/>
      <c r="F434" s="77"/>
      <c r="G434" s="215"/>
      <c r="H434" s="215"/>
      <c r="I434" s="273"/>
      <c r="J434" s="273"/>
      <c r="K434" s="315">
        <f t="shared" si="19"/>
        <v>0</v>
      </c>
      <c r="L434" s="70"/>
      <c r="M434" s="67"/>
      <c r="N434" s="70"/>
      <c r="O434" s="67"/>
      <c r="P434" s="78"/>
      <c r="Q434" s="78"/>
      <c r="R434" s="78"/>
      <c r="S434" s="192"/>
      <c r="T434" s="27" t="str">
        <f t="shared" si="20"/>
        <v/>
      </c>
      <c r="U434" s="49" t="str">
        <f t="shared" si="21"/>
        <v/>
      </c>
    </row>
    <row r="435" spans="1:21" ht="21.95" customHeight="1" x14ac:dyDescent="0.15">
      <c r="A435" s="266"/>
      <c r="B435" s="78"/>
      <c r="C435" s="78"/>
      <c r="D435" s="86"/>
      <c r="E435" s="86"/>
      <c r="F435" s="77"/>
      <c r="G435" s="215"/>
      <c r="H435" s="215"/>
      <c r="I435" s="273"/>
      <c r="J435" s="273"/>
      <c r="K435" s="315">
        <f t="shared" si="19"/>
        <v>0</v>
      </c>
      <c r="L435" s="70"/>
      <c r="M435" s="67"/>
      <c r="N435" s="70"/>
      <c r="O435" s="67"/>
      <c r="P435" s="78"/>
      <c r="Q435" s="78"/>
      <c r="R435" s="78"/>
      <c r="S435" s="192"/>
      <c r="T435" s="27" t="str">
        <f t="shared" si="20"/>
        <v/>
      </c>
      <c r="U435" s="49" t="str">
        <f t="shared" si="21"/>
        <v/>
      </c>
    </row>
    <row r="436" spans="1:21" ht="21.95" customHeight="1" x14ac:dyDescent="0.15">
      <c r="A436" s="266"/>
      <c r="B436" s="78"/>
      <c r="C436" s="78"/>
      <c r="D436" s="86"/>
      <c r="E436" s="86"/>
      <c r="F436" s="77"/>
      <c r="G436" s="215"/>
      <c r="H436" s="215"/>
      <c r="I436" s="273"/>
      <c r="J436" s="273"/>
      <c r="K436" s="315">
        <f t="shared" si="19"/>
        <v>0</v>
      </c>
      <c r="L436" s="70"/>
      <c r="M436" s="67"/>
      <c r="N436" s="70"/>
      <c r="O436" s="67"/>
      <c r="P436" s="78"/>
      <c r="Q436" s="78"/>
      <c r="R436" s="78"/>
      <c r="S436" s="192"/>
      <c r="T436" s="27" t="str">
        <f t="shared" si="20"/>
        <v/>
      </c>
      <c r="U436" s="49" t="str">
        <f t="shared" si="21"/>
        <v/>
      </c>
    </row>
    <row r="437" spans="1:21" ht="21.95" customHeight="1" x14ac:dyDescent="0.15">
      <c r="A437" s="266"/>
      <c r="B437" s="78"/>
      <c r="C437" s="78"/>
      <c r="D437" s="86"/>
      <c r="E437" s="86"/>
      <c r="F437" s="77"/>
      <c r="G437" s="215"/>
      <c r="H437" s="215"/>
      <c r="I437" s="273"/>
      <c r="J437" s="273"/>
      <c r="K437" s="315">
        <f t="shared" si="19"/>
        <v>0</v>
      </c>
      <c r="L437" s="70"/>
      <c r="M437" s="67"/>
      <c r="N437" s="70"/>
      <c r="O437" s="67"/>
      <c r="P437" s="78"/>
      <c r="Q437" s="78"/>
      <c r="R437" s="78"/>
      <c r="S437" s="192"/>
      <c r="T437" s="27" t="str">
        <f t="shared" si="20"/>
        <v/>
      </c>
      <c r="U437" s="49" t="str">
        <f t="shared" si="21"/>
        <v/>
      </c>
    </row>
    <row r="438" spans="1:21" ht="21.95" customHeight="1" x14ac:dyDescent="0.15">
      <c r="A438" s="266"/>
      <c r="B438" s="78"/>
      <c r="C438" s="78"/>
      <c r="D438" s="86"/>
      <c r="E438" s="86"/>
      <c r="F438" s="77"/>
      <c r="G438" s="215"/>
      <c r="H438" s="215"/>
      <c r="I438" s="273"/>
      <c r="J438" s="273"/>
      <c r="K438" s="315">
        <f t="shared" si="19"/>
        <v>0</v>
      </c>
      <c r="L438" s="70"/>
      <c r="M438" s="67"/>
      <c r="N438" s="70"/>
      <c r="O438" s="67"/>
      <c r="P438" s="78"/>
      <c r="Q438" s="78"/>
      <c r="R438" s="78"/>
      <c r="S438" s="192"/>
      <c r="T438" s="27" t="str">
        <f t="shared" si="20"/>
        <v/>
      </c>
      <c r="U438" s="49" t="str">
        <f t="shared" si="21"/>
        <v/>
      </c>
    </row>
    <row r="439" spans="1:21" ht="21.95" customHeight="1" x14ac:dyDescent="0.15">
      <c r="A439" s="266"/>
      <c r="B439" s="78"/>
      <c r="C439" s="78"/>
      <c r="D439" s="86"/>
      <c r="E439" s="86"/>
      <c r="F439" s="77"/>
      <c r="G439" s="215"/>
      <c r="H439" s="215"/>
      <c r="I439" s="273"/>
      <c r="J439" s="273"/>
      <c r="K439" s="315">
        <f t="shared" si="19"/>
        <v>0</v>
      </c>
      <c r="L439" s="70"/>
      <c r="M439" s="67"/>
      <c r="N439" s="70"/>
      <c r="O439" s="67"/>
      <c r="P439" s="78"/>
      <c r="Q439" s="78"/>
      <c r="R439" s="78"/>
      <c r="S439" s="192"/>
      <c r="T439" s="27" t="str">
        <f t="shared" si="20"/>
        <v/>
      </c>
      <c r="U439" s="49" t="str">
        <f t="shared" si="21"/>
        <v/>
      </c>
    </row>
    <row r="440" spans="1:21" ht="21.95" customHeight="1" x14ac:dyDescent="0.15">
      <c r="A440" s="266"/>
      <c r="B440" s="78"/>
      <c r="C440" s="78"/>
      <c r="D440" s="86"/>
      <c r="E440" s="86"/>
      <c r="F440" s="77"/>
      <c r="G440" s="215"/>
      <c r="H440" s="215"/>
      <c r="I440" s="273"/>
      <c r="J440" s="273"/>
      <c r="K440" s="315">
        <f t="shared" si="19"/>
        <v>0</v>
      </c>
      <c r="L440" s="70"/>
      <c r="M440" s="67"/>
      <c r="N440" s="70"/>
      <c r="O440" s="67"/>
      <c r="P440" s="78"/>
      <c r="Q440" s="78"/>
      <c r="R440" s="78"/>
      <c r="S440" s="192"/>
      <c r="T440" s="27" t="str">
        <f t="shared" si="20"/>
        <v/>
      </c>
      <c r="U440" s="49" t="str">
        <f t="shared" si="21"/>
        <v/>
      </c>
    </row>
    <row r="441" spans="1:21" ht="21.95" customHeight="1" x14ac:dyDescent="0.15">
      <c r="A441" s="266"/>
      <c r="B441" s="78"/>
      <c r="C441" s="78"/>
      <c r="D441" s="86"/>
      <c r="E441" s="86"/>
      <c r="F441" s="77"/>
      <c r="G441" s="215"/>
      <c r="H441" s="215"/>
      <c r="I441" s="273"/>
      <c r="J441" s="273"/>
      <c r="K441" s="315">
        <f t="shared" si="19"/>
        <v>0</v>
      </c>
      <c r="L441" s="70"/>
      <c r="M441" s="67"/>
      <c r="N441" s="70"/>
      <c r="O441" s="67"/>
      <c r="P441" s="78"/>
      <c r="Q441" s="78"/>
      <c r="R441" s="78"/>
      <c r="S441" s="192"/>
      <c r="T441" s="27" t="str">
        <f t="shared" si="20"/>
        <v/>
      </c>
      <c r="U441" s="49" t="str">
        <f t="shared" si="21"/>
        <v/>
      </c>
    </row>
    <row r="442" spans="1:21" ht="21.95" customHeight="1" x14ac:dyDescent="0.15">
      <c r="A442" s="177"/>
      <c r="B442" s="78"/>
      <c r="C442" s="78"/>
      <c r="D442" s="86"/>
      <c r="E442" s="86"/>
      <c r="F442" s="77"/>
      <c r="G442" s="215"/>
      <c r="H442" s="215"/>
      <c r="I442" s="273"/>
      <c r="J442" s="273"/>
      <c r="K442" s="315">
        <f t="shared" si="19"/>
        <v>0</v>
      </c>
      <c r="L442" s="70"/>
      <c r="M442" s="67"/>
      <c r="N442" s="70"/>
      <c r="O442" s="67"/>
      <c r="P442" s="78"/>
      <c r="Q442" s="78"/>
      <c r="R442" s="78"/>
      <c r="S442" s="192"/>
      <c r="T442" s="27" t="str">
        <f t="shared" si="20"/>
        <v/>
      </c>
      <c r="U442" s="49" t="str">
        <f t="shared" si="21"/>
        <v/>
      </c>
    </row>
    <row r="443" spans="1:21" ht="21.95" customHeight="1" x14ac:dyDescent="0.15">
      <c r="A443" s="266"/>
      <c r="B443" s="67"/>
      <c r="C443" s="78"/>
      <c r="D443" s="77"/>
      <c r="E443" s="77"/>
      <c r="F443" s="77"/>
      <c r="G443" s="215"/>
      <c r="H443" s="216"/>
      <c r="I443" s="273"/>
      <c r="J443" s="273"/>
      <c r="K443" s="315">
        <f t="shared" si="19"/>
        <v>0</v>
      </c>
      <c r="L443" s="70"/>
      <c r="M443" s="67"/>
      <c r="N443" s="70"/>
      <c r="O443" s="67"/>
      <c r="P443" s="67"/>
      <c r="Q443" s="67"/>
      <c r="R443" s="67"/>
      <c r="S443" s="192"/>
      <c r="T443" s="27" t="str">
        <f t="shared" si="20"/>
        <v/>
      </c>
      <c r="U443" s="49" t="str">
        <f t="shared" si="21"/>
        <v/>
      </c>
    </row>
    <row r="444" spans="1:21" ht="21.95" customHeight="1" x14ac:dyDescent="0.15">
      <c r="A444" s="266"/>
      <c r="B444" s="67"/>
      <c r="C444" s="78"/>
      <c r="D444" s="77"/>
      <c r="E444" s="77"/>
      <c r="F444" s="77"/>
      <c r="G444" s="215"/>
      <c r="H444" s="216"/>
      <c r="I444" s="273"/>
      <c r="J444" s="273"/>
      <c r="K444" s="315">
        <f t="shared" si="19"/>
        <v>0</v>
      </c>
      <c r="L444" s="70"/>
      <c r="M444" s="67"/>
      <c r="N444" s="70"/>
      <c r="O444" s="67"/>
      <c r="P444" s="67"/>
      <c r="Q444" s="67"/>
      <c r="R444" s="67"/>
      <c r="S444" s="192"/>
      <c r="T444" s="27" t="str">
        <f t="shared" si="20"/>
        <v/>
      </c>
      <c r="U444" s="49" t="str">
        <f t="shared" si="21"/>
        <v/>
      </c>
    </row>
    <row r="445" spans="1:21" ht="21.95" customHeight="1" x14ac:dyDescent="0.15">
      <c r="A445" s="266"/>
      <c r="B445" s="67"/>
      <c r="C445" s="78"/>
      <c r="D445" s="77"/>
      <c r="E445" s="77"/>
      <c r="F445" s="77"/>
      <c r="G445" s="215"/>
      <c r="H445" s="216"/>
      <c r="I445" s="273"/>
      <c r="J445" s="273"/>
      <c r="K445" s="315">
        <f t="shared" si="19"/>
        <v>0</v>
      </c>
      <c r="L445" s="70"/>
      <c r="M445" s="67"/>
      <c r="N445" s="70"/>
      <c r="O445" s="67"/>
      <c r="P445" s="67"/>
      <c r="Q445" s="67"/>
      <c r="R445" s="67"/>
      <c r="S445" s="192"/>
      <c r="T445" s="27" t="str">
        <f t="shared" si="20"/>
        <v/>
      </c>
      <c r="U445" s="49" t="str">
        <f t="shared" si="21"/>
        <v/>
      </c>
    </row>
    <row r="446" spans="1:21" ht="21.95" customHeight="1" x14ac:dyDescent="0.15">
      <c r="A446" s="267"/>
      <c r="B446" s="104"/>
      <c r="C446" s="167"/>
      <c r="D446" s="166"/>
      <c r="E446" s="166"/>
      <c r="F446" s="166"/>
      <c r="G446" s="217"/>
      <c r="H446" s="218"/>
      <c r="I446" s="274"/>
      <c r="J446" s="274"/>
      <c r="K446" s="316">
        <f t="shared" si="19"/>
        <v>0</v>
      </c>
      <c r="L446" s="159"/>
      <c r="M446" s="104"/>
      <c r="N446" s="159"/>
      <c r="O446" s="104"/>
      <c r="P446" s="104"/>
      <c r="Q446" s="104"/>
      <c r="R446" s="104"/>
      <c r="S446" s="269"/>
      <c r="T446" s="27" t="str">
        <f t="shared" si="20"/>
        <v/>
      </c>
      <c r="U446" s="49" t="str">
        <f t="shared" si="21"/>
        <v/>
      </c>
    </row>
    <row r="447" spans="1:21" ht="21.95" customHeight="1" x14ac:dyDescent="0.15">
      <c r="A447" s="275"/>
      <c r="B447" s="101"/>
      <c r="C447" s="151"/>
      <c r="D447" s="76"/>
      <c r="E447" s="76"/>
      <c r="F447" s="76"/>
      <c r="G447" s="151"/>
      <c r="H447" s="101"/>
      <c r="I447" s="76"/>
      <c r="J447" s="76"/>
      <c r="K447" s="317">
        <f t="shared" si="19"/>
        <v>0</v>
      </c>
      <c r="L447" s="276"/>
      <c r="M447" s="101"/>
      <c r="N447" s="276"/>
      <c r="O447" s="101"/>
      <c r="P447" s="101"/>
      <c r="Q447" s="101"/>
      <c r="R447" s="101"/>
      <c r="S447" s="277"/>
      <c r="T447" s="27" t="str">
        <f t="shared" si="20"/>
        <v/>
      </c>
      <c r="U447" s="49" t="str">
        <f t="shared" si="21"/>
        <v/>
      </c>
    </row>
    <row r="448" spans="1:21" ht="21.95" customHeight="1" x14ac:dyDescent="0.15">
      <c r="A448" s="266"/>
      <c r="B448" s="67"/>
      <c r="C448" s="78"/>
      <c r="D448" s="77"/>
      <c r="E448" s="77"/>
      <c r="F448" s="77"/>
      <c r="G448" s="215"/>
      <c r="H448" s="216"/>
      <c r="I448" s="273"/>
      <c r="J448" s="273"/>
      <c r="K448" s="315">
        <f t="shared" si="19"/>
        <v>0</v>
      </c>
      <c r="L448" s="70"/>
      <c r="M448" s="67"/>
      <c r="N448" s="70"/>
      <c r="O448" s="67"/>
      <c r="P448" s="67"/>
      <c r="Q448" s="67"/>
      <c r="R448" s="67"/>
      <c r="S448" s="192"/>
      <c r="T448" s="27" t="str">
        <f t="shared" si="20"/>
        <v/>
      </c>
      <c r="U448" s="49" t="str">
        <f t="shared" si="21"/>
        <v/>
      </c>
    </row>
    <row r="449" spans="1:21" ht="21.95" customHeight="1" x14ac:dyDescent="0.15">
      <c r="A449" s="266"/>
      <c r="B449" s="67"/>
      <c r="C449" s="78"/>
      <c r="D449" s="77"/>
      <c r="E449" s="77"/>
      <c r="F449" s="77"/>
      <c r="G449" s="215"/>
      <c r="H449" s="216"/>
      <c r="I449" s="273"/>
      <c r="J449" s="273"/>
      <c r="K449" s="315">
        <f t="shared" si="19"/>
        <v>0</v>
      </c>
      <c r="L449" s="70"/>
      <c r="M449" s="67"/>
      <c r="N449" s="70"/>
      <c r="O449" s="67"/>
      <c r="P449" s="67"/>
      <c r="Q449" s="67"/>
      <c r="R449" s="67"/>
      <c r="S449" s="192"/>
      <c r="T449" s="27" t="str">
        <f t="shared" si="20"/>
        <v/>
      </c>
      <c r="U449" s="49" t="str">
        <f t="shared" si="21"/>
        <v/>
      </c>
    </row>
    <row r="450" spans="1:21" ht="21.95" customHeight="1" x14ac:dyDescent="0.15">
      <c r="A450" s="266"/>
      <c r="B450" s="78"/>
      <c r="C450" s="78"/>
      <c r="D450" s="77"/>
      <c r="E450" s="77"/>
      <c r="F450" s="77"/>
      <c r="G450" s="215"/>
      <c r="H450" s="215"/>
      <c r="I450" s="273"/>
      <c r="J450" s="273"/>
      <c r="K450" s="315">
        <f t="shared" si="19"/>
        <v>0</v>
      </c>
      <c r="L450" s="70"/>
      <c r="M450" s="67"/>
      <c r="N450" s="70"/>
      <c r="O450" s="67"/>
      <c r="P450" s="78"/>
      <c r="Q450" s="78"/>
      <c r="R450" s="78"/>
      <c r="S450" s="192"/>
      <c r="T450" s="27" t="str">
        <f t="shared" si="20"/>
        <v/>
      </c>
      <c r="U450" s="49" t="str">
        <f t="shared" si="21"/>
        <v/>
      </c>
    </row>
    <row r="451" spans="1:21" ht="21.95" customHeight="1" x14ac:dyDescent="0.15">
      <c r="A451" s="266"/>
      <c r="B451" s="78"/>
      <c r="C451" s="78"/>
      <c r="D451" s="77"/>
      <c r="E451" s="77"/>
      <c r="F451" s="77"/>
      <c r="G451" s="215"/>
      <c r="H451" s="215"/>
      <c r="I451" s="273"/>
      <c r="J451" s="273"/>
      <c r="K451" s="315">
        <f t="shared" si="19"/>
        <v>0</v>
      </c>
      <c r="L451" s="70"/>
      <c r="M451" s="67"/>
      <c r="N451" s="70"/>
      <c r="O451" s="67"/>
      <c r="P451" s="78"/>
      <c r="Q451" s="78"/>
      <c r="R451" s="78"/>
      <c r="S451" s="192"/>
      <c r="T451" s="27" t="str">
        <f t="shared" si="20"/>
        <v/>
      </c>
      <c r="U451" s="49" t="str">
        <f t="shared" si="21"/>
        <v/>
      </c>
    </row>
    <row r="452" spans="1:21" ht="21.95" customHeight="1" x14ac:dyDescent="0.15">
      <c r="A452" s="266"/>
      <c r="B452" s="78"/>
      <c r="C452" s="78"/>
      <c r="D452" s="77"/>
      <c r="E452" s="77"/>
      <c r="F452" s="77"/>
      <c r="G452" s="215"/>
      <c r="H452" s="215"/>
      <c r="I452" s="273"/>
      <c r="J452" s="273"/>
      <c r="K452" s="315">
        <f t="shared" si="19"/>
        <v>0</v>
      </c>
      <c r="L452" s="70"/>
      <c r="M452" s="67"/>
      <c r="N452" s="70"/>
      <c r="O452" s="67"/>
      <c r="P452" s="78"/>
      <c r="Q452" s="78"/>
      <c r="R452" s="78"/>
      <c r="S452" s="192"/>
      <c r="T452" s="27" t="str">
        <f t="shared" si="20"/>
        <v/>
      </c>
      <c r="U452" s="49" t="str">
        <f t="shared" si="21"/>
        <v/>
      </c>
    </row>
    <row r="453" spans="1:21" ht="21.95" customHeight="1" x14ac:dyDescent="0.15">
      <c r="A453" s="266"/>
      <c r="B453" s="78"/>
      <c r="C453" s="78"/>
      <c r="D453" s="77"/>
      <c r="E453" s="77"/>
      <c r="F453" s="77"/>
      <c r="G453" s="215"/>
      <c r="H453" s="215"/>
      <c r="I453" s="273"/>
      <c r="J453" s="273"/>
      <c r="K453" s="315">
        <f t="shared" si="19"/>
        <v>0</v>
      </c>
      <c r="L453" s="70"/>
      <c r="M453" s="67"/>
      <c r="N453" s="70"/>
      <c r="O453" s="67"/>
      <c r="P453" s="78"/>
      <c r="Q453" s="78"/>
      <c r="R453" s="78"/>
      <c r="S453" s="192"/>
      <c r="T453" s="27" t="str">
        <f t="shared" si="20"/>
        <v/>
      </c>
      <c r="U453" s="49" t="str">
        <f t="shared" si="21"/>
        <v/>
      </c>
    </row>
    <row r="454" spans="1:21" ht="21.95" customHeight="1" x14ac:dyDescent="0.15">
      <c r="A454" s="266"/>
      <c r="B454" s="78"/>
      <c r="C454" s="78"/>
      <c r="D454" s="77"/>
      <c r="E454" s="77"/>
      <c r="F454" s="77"/>
      <c r="G454" s="215"/>
      <c r="H454" s="215"/>
      <c r="I454" s="273"/>
      <c r="J454" s="273"/>
      <c r="K454" s="315">
        <f t="shared" si="19"/>
        <v>0</v>
      </c>
      <c r="L454" s="70"/>
      <c r="M454" s="67"/>
      <c r="N454" s="70"/>
      <c r="O454" s="67"/>
      <c r="P454" s="78"/>
      <c r="Q454" s="78"/>
      <c r="R454" s="78"/>
      <c r="S454" s="192"/>
      <c r="T454" s="27" t="str">
        <f t="shared" si="20"/>
        <v/>
      </c>
      <c r="U454" s="49" t="str">
        <f t="shared" si="21"/>
        <v/>
      </c>
    </row>
    <row r="455" spans="1:21" ht="21.95" customHeight="1" x14ac:dyDescent="0.15">
      <c r="A455" s="266"/>
      <c r="B455" s="78"/>
      <c r="C455" s="78"/>
      <c r="D455" s="77"/>
      <c r="E455" s="77"/>
      <c r="F455" s="77"/>
      <c r="G455" s="215"/>
      <c r="H455" s="215"/>
      <c r="I455" s="273"/>
      <c r="J455" s="273"/>
      <c r="K455" s="315">
        <f t="shared" ref="K455:K518" si="22">J455-E455</f>
        <v>0</v>
      </c>
      <c r="L455" s="70"/>
      <c r="M455" s="67"/>
      <c r="N455" s="70"/>
      <c r="O455" s="67"/>
      <c r="P455" s="78"/>
      <c r="Q455" s="78"/>
      <c r="R455" s="78"/>
      <c r="S455" s="192"/>
      <c r="T455" s="27" t="str">
        <f t="shared" ref="T455:T518" si="23">CONCATENATE(L455,C455)</f>
        <v/>
      </c>
      <c r="U455" s="49" t="str">
        <f t="shared" ref="U455:U518" si="24">CONCATENATE(N455,H455)</f>
        <v/>
      </c>
    </row>
    <row r="456" spans="1:21" ht="21.95" customHeight="1" x14ac:dyDescent="0.15">
      <c r="A456" s="266"/>
      <c r="B456" s="78"/>
      <c r="C456" s="78"/>
      <c r="D456" s="77"/>
      <c r="E456" s="77"/>
      <c r="F456" s="77"/>
      <c r="G456" s="215"/>
      <c r="H456" s="215"/>
      <c r="I456" s="273"/>
      <c r="J456" s="273"/>
      <c r="K456" s="315">
        <f t="shared" si="22"/>
        <v>0</v>
      </c>
      <c r="L456" s="70"/>
      <c r="M456" s="67"/>
      <c r="N456" s="70"/>
      <c r="O456" s="67"/>
      <c r="P456" s="78"/>
      <c r="Q456" s="78"/>
      <c r="R456" s="78"/>
      <c r="S456" s="192"/>
      <c r="T456" s="27" t="str">
        <f t="shared" si="23"/>
        <v/>
      </c>
      <c r="U456" s="49" t="str">
        <f t="shared" si="24"/>
        <v/>
      </c>
    </row>
    <row r="457" spans="1:21" ht="21.95" customHeight="1" x14ac:dyDescent="0.15">
      <c r="A457" s="266"/>
      <c r="B457" s="78"/>
      <c r="C457" s="78"/>
      <c r="D457" s="77"/>
      <c r="E457" s="77"/>
      <c r="F457" s="77"/>
      <c r="G457" s="215"/>
      <c r="H457" s="215"/>
      <c r="I457" s="273"/>
      <c r="J457" s="273"/>
      <c r="K457" s="315">
        <f t="shared" si="22"/>
        <v>0</v>
      </c>
      <c r="L457" s="70"/>
      <c r="M457" s="67"/>
      <c r="N457" s="70"/>
      <c r="O457" s="67"/>
      <c r="P457" s="78"/>
      <c r="Q457" s="78"/>
      <c r="R457" s="78"/>
      <c r="S457" s="192"/>
      <c r="T457" s="27" t="str">
        <f t="shared" si="23"/>
        <v/>
      </c>
      <c r="U457" s="49" t="str">
        <f t="shared" si="24"/>
        <v/>
      </c>
    </row>
    <row r="458" spans="1:21" ht="21.95" customHeight="1" x14ac:dyDescent="0.15">
      <c r="A458" s="266"/>
      <c r="B458" s="78"/>
      <c r="C458" s="78"/>
      <c r="D458" s="77"/>
      <c r="E458" s="77"/>
      <c r="F458" s="77"/>
      <c r="G458" s="215"/>
      <c r="H458" s="215"/>
      <c r="I458" s="273"/>
      <c r="J458" s="273"/>
      <c r="K458" s="315">
        <f t="shared" si="22"/>
        <v>0</v>
      </c>
      <c r="L458" s="70"/>
      <c r="M458" s="67"/>
      <c r="N458" s="70"/>
      <c r="O458" s="67"/>
      <c r="P458" s="78"/>
      <c r="Q458" s="78"/>
      <c r="R458" s="78"/>
      <c r="S458" s="192"/>
      <c r="T458" s="27" t="str">
        <f t="shared" si="23"/>
        <v/>
      </c>
      <c r="U458" s="49" t="str">
        <f t="shared" si="24"/>
        <v/>
      </c>
    </row>
    <row r="459" spans="1:21" ht="21.95" customHeight="1" x14ac:dyDescent="0.15">
      <c r="A459" s="266"/>
      <c r="B459" s="78"/>
      <c r="C459" s="78"/>
      <c r="D459" s="77"/>
      <c r="E459" s="77"/>
      <c r="F459" s="77"/>
      <c r="G459" s="215"/>
      <c r="H459" s="215"/>
      <c r="I459" s="273"/>
      <c r="J459" s="273"/>
      <c r="K459" s="315">
        <f t="shared" si="22"/>
        <v>0</v>
      </c>
      <c r="L459" s="70"/>
      <c r="M459" s="67"/>
      <c r="N459" s="70"/>
      <c r="O459" s="67"/>
      <c r="P459" s="78"/>
      <c r="Q459" s="78"/>
      <c r="R459" s="78"/>
      <c r="S459" s="192"/>
      <c r="T459" s="27" t="str">
        <f t="shared" si="23"/>
        <v/>
      </c>
      <c r="U459" s="49" t="str">
        <f t="shared" si="24"/>
        <v/>
      </c>
    </row>
    <row r="460" spans="1:21" ht="21.95" customHeight="1" x14ac:dyDescent="0.15">
      <c r="A460" s="266"/>
      <c r="B460" s="78"/>
      <c r="C460" s="78"/>
      <c r="D460" s="77"/>
      <c r="E460" s="77"/>
      <c r="F460" s="77"/>
      <c r="G460" s="215"/>
      <c r="H460" s="215"/>
      <c r="I460" s="273"/>
      <c r="J460" s="273"/>
      <c r="K460" s="315">
        <f t="shared" si="22"/>
        <v>0</v>
      </c>
      <c r="L460" s="70"/>
      <c r="M460" s="67"/>
      <c r="N460" s="70"/>
      <c r="O460" s="67"/>
      <c r="P460" s="78"/>
      <c r="Q460" s="78"/>
      <c r="R460" s="78"/>
      <c r="S460" s="192"/>
      <c r="T460" s="27" t="str">
        <f t="shared" si="23"/>
        <v/>
      </c>
      <c r="U460" s="49" t="str">
        <f t="shared" si="24"/>
        <v/>
      </c>
    </row>
    <row r="461" spans="1:21" ht="21.95" customHeight="1" x14ac:dyDescent="0.15">
      <c r="A461" s="266"/>
      <c r="B461" s="78"/>
      <c r="C461" s="78"/>
      <c r="D461" s="77"/>
      <c r="E461" s="77"/>
      <c r="F461" s="77"/>
      <c r="G461" s="215"/>
      <c r="H461" s="215"/>
      <c r="I461" s="273"/>
      <c r="J461" s="273"/>
      <c r="K461" s="315">
        <f t="shared" si="22"/>
        <v>0</v>
      </c>
      <c r="L461" s="70"/>
      <c r="M461" s="67"/>
      <c r="N461" s="70"/>
      <c r="O461" s="67"/>
      <c r="P461" s="78"/>
      <c r="Q461" s="78"/>
      <c r="R461" s="78"/>
      <c r="S461" s="192"/>
      <c r="T461" s="27" t="str">
        <f t="shared" si="23"/>
        <v/>
      </c>
      <c r="U461" s="49" t="str">
        <f t="shared" si="24"/>
        <v/>
      </c>
    </row>
    <row r="462" spans="1:21" ht="21.95" customHeight="1" x14ac:dyDescent="0.15">
      <c r="A462" s="177"/>
      <c r="B462" s="78"/>
      <c r="C462" s="78"/>
      <c r="D462" s="77"/>
      <c r="E462" s="77"/>
      <c r="F462" s="77"/>
      <c r="G462" s="215"/>
      <c r="H462" s="215"/>
      <c r="I462" s="273"/>
      <c r="J462" s="273"/>
      <c r="K462" s="315">
        <f t="shared" si="22"/>
        <v>0</v>
      </c>
      <c r="L462" s="70"/>
      <c r="M462" s="67"/>
      <c r="N462" s="70"/>
      <c r="O462" s="67"/>
      <c r="P462" s="78"/>
      <c r="Q462" s="78"/>
      <c r="R462" s="78"/>
      <c r="S462" s="192"/>
      <c r="T462" s="27" t="str">
        <f t="shared" si="23"/>
        <v/>
      </c>
      <c r="U462" s="49" t="str">
        <f t="shared" si="24"/>
        <v/>
      </c>
    </row>
    <row r="463" spans="1:21" ht="21.95" customHeight="1" x14ac:dyDescent="0.15">
      <c r="A463" s="207"/>
      <c r="B463" s="93"/>
      <c r="C463" s="94"/>
      <c r="D463" s="94"/>
      <c r="E463" s="278"/>
      <c r="F463" s="94"/>
      <c r="G463" s="279"/>
      <c r="H463" s="239"/>
      <c r="I463" s="280"/>
      <c r="J463" s="260"/>
      <c r="K463" s="316">
        <f t="shared" si="22"/>
        <v>0</v>
      </c>
      <c r="L463" s="208"/>
      <c r="M463" s="208"/>
      <c r="N463" s="208"/>
      <c r="O463" s="208"/>
      <c r="P463" s="208"/>
      <c r="Q463" s="208"/>
      <c r="R463" s="208"/>
      <c r="S463" s="209"/>
      <c r="T463" s="27" t="str">
        <f t="shared" si="23"/>
        <v/>
      </c>
      <c r="U463" s="49" t="str">
        <f t="shared" si="24"/>
        <v/>
      </c>
    </row>
    <row r="464" spans="1:21" ht="21.95" customHeight="1" x14ac:dyDescent="0.15">
      <c r="A464" s="268"/>
      <c r="B464" s="71"/>
      <c r="C464" s="103"/>
      <c r="D464" s="164"/>
      <c r="E464" s="164"/>
      <c r="F464" s="164"/>
      <c r="G464" s="210"/>
      <c r="H464" s="211"/>
      <c r="I464" s="281"/>
      <c r="J464" s="281"/>
      <c r="K464" s="314">
        <f t="shared" si="22"/>
        <v>0</v>
      </c>
      <c r="L464" s="200"/>
      <c r="M464" s="71"/>
      <c r="N464" s="200"/>
      <c r="O464" s="71"/>
      <c r="P464" s="71"/>
      <c r="Q464" s="71"/>
      <c r="R464" s="71"/>
      <c r="S464" s="270"/>
      <c r="T464" s="27" t="str">
        <f t="shared" si="23"/>
        <v/>
      </c>
      <c r="U464" s="49" t="str">
        <f t="shared" si="24"/>
        <v/>
      </c>
    </row>
    <row r="465" spans="1:21" ht="21.95" customHeight="1" x14ac:dyDescent="0.15">
      <c r="A465" s="266"/>
      <c r="B465" s="67"/>
      <c r="C465" s="78"/>
      <c r="D465" s="77"/>
      <c r="E465" s="77"/>
      <c r="F465" s="77"/>
      <c r="G465" s="215"/>
      <c r="H465" s="216"/>
      <c r="I465" s="273"/>
      <c r="J465" s="273"/>
      <c r="K465" s="315">
        <f t="shared" si="22"/>
        <v>0</v>
      </c>
      <c r="L465" s="70"/>
      <c r="M465" s="67"/>
      <c r="N465" s="70"/>
      <c r="O465" s="67"/>
      <c r="P465" s="67"/>
      <c r="Q465" s="67"/>
      <c r="R465" s="67"/>
      <c r="S465" s="192"/>
      <c r="T465" s="27" t="str">
        <f t="shared" si="23"/>
        <v/>
      </c>
      <c r="U465" s="49" t="str">
        <f t="shared" si="24"/>
        <v/>
      </c>
    </row>
    <row r="466" spans="1:21" ht="21.95" customHeight="1" x14ac:dyDescent="0.15">
      <c r="A466" s="266"/>
      <c r="B466" s="67"/>
      <c r="C466" s="78"/>
      <c r="D466" s="77"/>
      <c r="E466" s="77"/>
      <c r="F466" s="77"/>
      <c r="G466" s="215"/>
      <c r="H466" s="216"/>
      <c r="I466" s="273"/>
      <c r="J466" s="273"/>
      <c r="K466" s="315">
        <f t="shared" si="22"/>
        <v>0</v>
      </c>
      <c r="L466" s="70"/>
      <c r="M466" s="67"/>
      <c r="N466" s="70"/>
      <c r="O466" s="67"/>
      <c r="P466" s="67"/>
      <c r="Q466" s="67"/>
      <c r="R466" s="67"/>
      <c r="S466" s="192"/>
      <c r="T466" s="27" t="str">
        <f t="shared" si="23"/>
        <v/>
      </c>
      <c r="U466" s="49" t="str">
        <f t="shared" si="24"/>
        <v/>
      </c>
    </row>
    <row r="467" spans="1:21" ht="21.95" customHeight="1" x14ac:dyDescent="0.15">
      <c r="A467" s="266"/>
      <c r="B467" s="67"/>
      <c r="C467" s="78"/>
      <c r="D467" s="77"/>
      <c r="E467" s="77"/>
      <c r="F467" s="77"/>
      <c r="G467" s="215"/>
      <c r="H467" s="216"/>
      <c r="I467" s="273"/>
      <c r="J467" s="273"/>
      <c r="K467" s="315">
        <f t="shared" si="22"/>
        <v>0</v>
      </c>
      <c r="L467" s="70"/>
      <c r="M467" s="67"/>
      <c r="N467" s="70"/>
      <c r="O467" s="67"/>
      <c r="P467" s="67"/>
      <c r="Q467" s="67"/>
      <c r="R467" s="67"/>
      <c r="S467" s="192"/>
      <c r="T467" s="27" t="str">
        <f t="shared" si="23"/>
        <v/>
      </c>
      <c r="U467" s="49" t="str">
        <f t="shared" si="24"/>
        <v/>
      </c>
    </row>
    <row r="468" spans="1:21" ht="21.95" customHeight="1" x14ac:dyDescent="0.15">
      <c r="A468" s="266"/>
      <c r="B468" s="67"/>
      <c r="C468" s="78"/>
      <c r="D468" s="77"/>
      <c r="E468" s="77"/>
      <c r="F468" s="77"/>
      <c r="G468" s="215"/>
      <c r="H468" s="216"/>
      <c r="I468" s="273"/>
      <c r="J468" s="273"/>
      <c r="K468" s="315">
        <f t="shared" si="22"/>
        <v>0</v>
      </c>
      <c r="L468" s="70"/>
      <c r="M468" s="67"/>
      <c r="N468" s="70"/>
      <c r="O468" s="67"/>
      <c r="P468" s="67"/>
      <c r="Q468" s="67"/>
      <c r="R468" s="67"/>
      <c r="S468" s="192"/>
      <c r="T468" s="27" t="str">
        <f t="shared" si="23"/>
        <v/>
      </c>
      <c r="U468" s="49" t="str">
        <f t="shared" si="24"/>
        <v/>
      </c>
    </row>
    <row r="469" spans="1:21" ht="21.95" customHeight="1" x14ac:dyDescent="0.15">
      <c r="A469" s="266"/>
      <c r="B469" s="67"/>
      <c r="C469" s="78"/>
      <c r="D469" s="77"/>
      <c r="E469" s="77"/>
      <c r="F469" s="77"/>
      <c r="G469" s="215"/>
      <c r="H469" s="216"/>
      <c r="I469" s="273"/>
      <c r="J469" s="273"/>
      <c r="K469" s="315">
        <f t="shared" si="22"/>
        <v>0</v>
      </c>
      <c r="L469" s="70"/>
      <c r="M469" s="67"/>
      <c r="N469" s="70"/>
      <c r="O469" s="67"/>
      <c r="P469" s="67"/>
      <c r="Q469" s="67"/>
      <c r="R469" s="67"/>
      <c r="S469" s="192"/>
      <c r="T469" s="27" t="str">
        <f t="shared" si="23"/>
        <v/>
      </c>
      <c r="U469" s="49" t="str">
        <f t="shared" si="24"/>
        <v/>
      </c>
    </row>
    <row r="470" spans="1:21" ht="21.95" customHeight="1" x14ac:dyDescent="0.15">
      <c r="A470" s="266"/>
      <c r="B470" s="67"/>
      <c r="C470" s="78"/>
      <c r="D470" s="77"/>
      <c r="E470" s="77"/>
      <c r="F470" s="77"/>
      <c r="G470" s="215"/>
      <c r="H470" s="216"/>
      <c r="I470" s="273"/>
      <c r="J470" s="273"/>
      <c r="K470" s="315">
        <f t="shared" si="22"/>
        <v>0</v>
      </c>
      <c r="L470" s="70"/>
      <c r="M470" s="67"/>
      <c r="N470" s="70"/>
      <c r="O470" s="67"/>
      <c r="P470" s="67"/>
      <c r="Q470" s="67"/>
      <c r="R470" s="67"/>
      <c r="S470" s="192"/>
      <c r="T470" s="27" t="str">
        <f t="shared" si="23"/>
        <v/>
      </c>
      <c r="U470" s="49" t="str">
        <f t="shared" si="24"/>
        <v/>
      </c>
    </row>
    <row r="471" spans="1:21" ht="21.95" customHeight="1" x14ac:dyDescent="0.15">
      <c r="A471" s="266"/>
      <c r="B471" s="78"/>
      <c r="C471" s="78"/>
      <c r="D471" s="77"/>
      <c r="E471" s="77"/>
      <c r="F471" s="77"/>
      <c r="G471" s="215"/>
      <c r="H471" s="215"/>
      <c r="I471" s="273"/>
      <c r="J471" s="273"/>
      <c r="K471" s="315">
        <f t="shared" si="22"/>
        <v>0</v>
      </c>
      <c r="L471" s="70"/>
      <c r="M471" s="67"/>
      <c r="N471" s="70"/>
      <c r="O471" s="67"/>
      <c r="P471" s="78"/>
      <c r="Q471" s="78"/>
      <c r="R471" s="78"/>
      <c r="S471" s="192"/>
      <c r="T471" s="27" t="str">
        <f t="shared" si="23"/>
        <v/>
      </c>
      <c r="U471" s="49" t="str">
        <f t="shared" si="24"/>
        <v/>
      </c>
    </row>
    <row r="472" spans="1:21" ht="21.95" customHeight="1" x14ac:dyDescent="0.15">
      <c r="A472" s="266"/>
      <c r="B472" s="78"/>
      <c r="C472" s="78"/>
      <c r="D472" s="77"/>
      <c r="E472" s="77"/>
      <c r="F472" s="77"/>
      <c r="G472" s="215"/>
      <c r="H472" s="215"/>
      <c r="I472" s="273"/>
      <c r="J472" s="273"/>
      <c r="K472" s="315">
        <f t="shared" si="22"/>
        <v>0</v>
      </c>
      <c r="L472" s="70"/>
      <c r="M472" s="67"/>
      <c r="N472" s="70"/>
      <c r="O472" s="67"/>
      <c r="P472" s="78"/>
      <c r="Q472" s="78"/>
      <c r="R472" s="78"/>
      <c r="S472" s="192"/>
      <c r="T472" s="27" t="str">
        <f t="shared" si="23"/>
        <v/>
      </c>
      <c r="U472" s="49" t="str">
        <f t="shared" si="24"/>
        <v/>
      </c>
    </row>
    <row r="473" spans="1:21" ht="21.95" customHeight="1" x14ac:dyDescent="0.15">
      <c r="A473" s="266"/>
      <c r="B473" s="78"/>
      <c r="C473" s="78"/>
      <c r="D473" s="77"/>
      <c r="E473" s="77"/>
      <c r="F473" s="77"/>
      <c r="G473" s="215"/>
      <c r="H473" s="215"/>
      <c r="I473" s="273"/>
      <c r="J473" s="273"/>
      <c r="K473" s="315">
        <f t="shared" si="22"/>
        <v>0</v>
      </c>
      <c r="L473" s="70"/>
      <c r="M473" s="67"/>
      <c r="N473" s="70"/>
      <c r="O473" s="67"/>
      <c r="P473" s="78"/>
      <c r="Q473" s="78"/>
      <c r="R473" s="78"/>
      <c r="S473" s="192"/>
      <c r="T473" s="27" t="str">
        <f t="shared" si="23"/>
        <v/>
      </c>
      <c r="U473" s="49" t="str">
        <f t="shared" si="24"/>
        <v/>
      </c>
    </row>
    <row r="474" spans="1:21" ht="21.95" customHeight="1" x14ac:dyDescent="0.15">
      <c r="A474" s="266"/>
      <c r="B474" s="78"/>
      <c r="C474" s="78"/>
      <c r="D474" s="77"/>
      <c r="E474" s="77"/>
      <c r="F474" s="77"/>
      <c r="G474" s="215"/>
      <c r="H474" s="215"/>
      <c r="I474" s="273"/>
      <c r="J474" s="273"/>
      <c r="K474" s="315">
        <f t="shared" si="22"/>
        <v>0</v>
      </c>
      <c r="L474" s="70"/>
      <c r="M474" s="67"/>
      <c r="N474" s="70"/>
      <c r="O474" s="67"/>
      <c r="P474" s="78"/>
      <c r="Q474" s="78"/>
      <c r="R474" s="78"/>
      <c r="S474" s="192"/>
      <c r="T474" s="27" t="str">
        <f t="shared" si="23"/>
        <v/>
      </c>
      <c r="U474" s="49" t="str">
        <f t="shared" si="24"/>
        <v/>
      </c>
    </row>
    <row r="475" spans="1:21" ht="21.95" customHeight="1" x14ac:dyDescent="0.15">
      <c r="A475" s="266"/>
      <c r="B475" s="78"/>
      <c r="C475" s="78"/>
      <c r="D475" s="77"/>
      <c r="E475" s="77"/>
      <c r="F475" s="77"/>
      <c r="G475" s="215"/>
      <c r="H475" s="215"/>
      <c r="I475" s="273"/>
      <c r="J475" s="273"/>
      <c r="K475" s="315">
        <f t="shared" si="22"/>
        <v>0</v>
      </c>
      <c r="L475" s="70"/>
      <c r="M475" s="67"/>
      <c r="N475" s="70"/>
      <c r="O475" s="67"/>
      <c r="P475" s="78"/>
      <c r="Q475" s="78"/>
      <c r="R475" s="78"/>
      <c r="S475" s="192"/>
      <c r="T475" s="27" t="str">
        <f t="shared" si="23"/>
        <v/>
      </c>
      <c r="U475" s="49" t="str">
        <f t="shared" si="24"/>
        <v/>
      </c>
    </row>
    <row r="476" spans="1:21" ht="21.95" customHeight="1" x14ac:dyDescent="0.15">
      <c r="A476" s="266"/>
      <c r="B476" s="78"/>
      <c r="C476" s="78"/>
      <c r="D476" s="77"/>
      <c r="E476" s="77"/>
      <c r="F476" s="77"/>
      <c r="G476" s="215"/>
      <c r="H476" s="215"/>
      <c r="I476" s="273"/>
      <c r="J476" s="273"/>
      <c r="K476" s="315">
        <f t="shared" si="22"/>
        <v>0</v>
      </c>
      <c r="L476" s="70"/>
      <c r="M476" s="67"/>
      <c r="N476" s="70"/>
      <c r="O476" s="67"/>
      <c r="P476" s="78"/>
      <c r="Q476" s="78"/>
      <c r="R476" s="78"/>
      <c r="S476" s="192"/>
      <c r="T476" s="27" t="str">
        <f t="shared" si="23"/>
        <v/>
      </c>
      <c r="U476" s="49" t="str">
        <f t="shared" si="24"/>
        <v/>
      </c>
    </row>
    <row r="477" spans="1:21" ht="21.95" customHeight="1" x14ac:dyDescent="0.15">
      <c r="A477" s="266"/>
      <c r="B477" s="78"/>
      <c r="C477" s="78"/>
      <c r="D477" s="77"/>
      <c r="E477" s="77"/>
      <c r="F477" s="77"/>
      <c r="G477" s="215"/>
      <c r="H477" s="215"/>
      <c r="I477" s="273"/>
      <c r="J477" s="273"/>
      <c r="K477" s="315">
        <f t="shared" si="22"/>
        <v>0</v>
      </c>
      <c r="L477" s="70"/>
      <c r="M477" s="67"/>
      <c r="N477" s="70"/>
      <c r="O477" s="67"/>
      <c r="P477" s="78"/>
      <c r="Q477" s="78"/>
      <c r="R477" s="78"/>
      <c r="S477" s="192"/>
      <c r="T477" s="27" t="str">
        <f t="shared" si="23"/>
        <v/>
      </c>
      <c r="U477" s="49" t="str">
        <f t="shared" si="24"/>
        <v/>
      </c>
    </row>
    <row r="478" spans="1:21" ht="21.95" customHeight="1" x14ac:dyDescent="0.15">
      <c r="A478" s="266"/>
      <c r="B478" s="78"/>
      <c r="C478" s="78"/>
      <c r="D478" s="77"/>
      <c r="E478" s="77"/>
      <c r="F478" s="77"/>
      <c r="G478" s="215"/>
      <c r="H478" s="215"/>
      <c r="I478" s="273"/>
      <c r="J478" s="273"/>
      <c r="K478" s="315">
        <f t="shared" si="22"/>
        <v>0</v>
      </c>
      <c r="L478" s="70"/>
      <c r="M478" s="67"/>
      <c r="N478" s="70"/>
      <c r="O478" s="67"/>
      <c r="P478" s="78"/>
      <c r="Q478" s="78"/>
      <c r="R478" s="78"/>
      <c r="S478" s="192"/>
      <c r="T478" s="27" t="str">
        <f t="shared" si="23"/>
        <v/>
      </c>
      <c r="U478" s="49" t="str">
        <f t="shared" si="24"/>
        <v/>
      </c>
    </row>
    <row r="479" spans="1:21" ht="21.95" customHeight="1" x14ac:dyDescent="0.15">
      <c r="A479" s="266"/>
      <c r="B479" s="78"/>
      <c r="C479" s="78"/>
      <c r="D479" s="77"/>
      <c r="E479" s="77"/>
      <c r="F479" s="77"/>
      <c r="G479" s="215"/>
      <c r="H479" s="215"/>
      <c r="I479" s="273"/>
      <c r="J479" s="273"/>
      <c r="K479" s="315">
        <f t="shared" si="22"/>
        <v>0</v>
      </c>
      <c r="L479" s="70"/>
      <c r="M479" s="67"/>
      <c r="N479" s="70"/>
      <c r="O479" s="67"/>
      <c r="P479" s="78"/>
      <c r="Q479" s="78"/>
      <c r="R479" s="78"/>
      <c r="S479" s="192"/>
      <c r="T479" s="27" t="str">
        <f t="shared" si="23"/>
        <v/>
      </c>
      <c r="U479" s="49" t="str">
        <f t="shared" si="24"/>
        <v/>
      </c>
    </row>
    <row r="480" spans="1:21" ht="21.95" customHeight="1" x14ac:dyDescent="0.15">
      <c r="A480" s="266"/>
      <c r="B480" s="78"/>
      <c r="C480" s="78"/>
      <c r="D480" s="77"/>
      <c r="E480" s="77"/>
      <c r="F480" s="77"/>
      <c r="G480" s="215"/>
      <c r="H480" s="215"/>
      <c r="I480" s="273"/>
      <c r="J480" s="273"/>
      <c r="K480" s="315">
        <f t="shared" si="22"/>
        <v>0</v>
      </c>
      <c r="L480" s="70"/>
      <c r="M480" s="67"/>
      <c r="N480" s="70"/>
      <c r="O480" s="67"/>
      <c r="P480" s="78"/>
      <c r="Q480" s="78"/>
      <c r="R480" s="78"/>
      <c r="S480" s="192"/>
      <c r="T480" s="27" t="str">
        <f t="shared" si="23"/>
        <v/>
      </c>
      <c r="U480" s="49" t="str">
        <f t="shared" si="24"/>
        <v/>
      </c>
    </row>
    <row r="481" spans="1:21" ht="21.95" customHeight="1" x14ac:dyDescent="0.15">
      <c r="A481" s="266"/>
      <c r="B481" s="78"/>
      <c r="C481" s="78"/>
      <c r="D481" s="77"/>
      <c r="E481" s="77"/>
      <c r="F481" s="77"/>
      <c r="G481" s="215"/>
      <c r="H481" s="215"/>
      <c r="I481" s="273"/>
      <c r="J481" s="273"/>
      <c r="K481" s="315">
        <f t="shared" si="22"/>
        <v>0</v>
      </c>
      <c r="L481" s="70"/>
      <c r="M481" s="67"/>
      <c r="N481" s="70"/>
      <c r="O481" s="67"/>
      <c r="P481" s="78"/>
      <c r="Q481" s="78"/>
      <c r="R481" s="78"/>
      <c r="S481" s="192"/>
      <c r="T481" s="27" t="str">
        <f t="shared" si="23"/>
        <v/>
      </c>
      <c r="U481" s="49" t="str">
        <f t="shared" si="24"/>
        <v/>
      </c>
    </row>
    <row r="482" spans="1:21" ht="21.95" customHeight="1" x14ac:dyDescent="0.15">
      <c r="A482" s="266"/>
      <c r="B482" s="78"/>
      <c r="C482" s="78"/>
      <c r="D482" s="77"/>
      <c r="E482" s="77"/>
      <c r="F482" s="77"/>
      <c r="G482" s="215"/>
      <c r="H482" s="215"/>
      <c r="I482" s="273"/>
      <c r="J482" s="273"/>
      <c r="K482" s="315">
        <f t="shared" si="22"/>
        <v>0</v>
      </c>
      <c r="L482" s="70"/>
      <c r="M482" s="67"/>
      <c r="N482" s="70"/>
      <c r="O482" s="67"/>
      <c r="P482" s="78"/>
      <c r="Q482" s="78"/>
      <c r="R482" s="78"/>
      <c r="S482" s="192"/>
      <c r="T482" s="27" t="str">
        <f t="shared" si="23"/>
        <v/>
      </c>
      <c r="U482" s="49" t="str">
        <f t="shared" si="24"/>
        <v/>
      </c>
    </row>
    <row r="483" spans="1:21" ht="21.95" customHeight="1" x14ac:dyDescent="0.15">
      <c r="A483" s="177"/>
      <c r="B483" s="78"/>
      <c r="C483" s="78"/>
      <c r="D483" s="77"/>
      <c r="E483" s="77"/>
      <c r="F483" s="77"/>
      <c r="G483" s="215"/>
      <c r="H483" s="215"/>
      <c r="I483" s="273"/>
      <c r="J483" s="273"/>
      <c r="K483" s="315">
        <f t="shared" si="22"/>
        <v>0</v>
      </c>
      <c r="L483" s="70"/>
      <c r="M483" s="67"/>
      <c r="N483" s="70"/>
      <c r="O483" s="67"/>
      <c r="P483" s="78"/>
      <c r="Q483" s="78"/>
      <c r="R483" s="78"/>
      <c r="S483" s="192"/>
      <c r="T483" s="27" t="str">
        <f t="shared" si="23"/>
        <v/>
      </c>
      <c r="U483" s="49" t="str">
        <f t="shared" si="24"/>
        <v/>
      </c>
    </row>
    <row r="484" spans="1:21" ht="21.95" customHeight="1" x14ac:dyDescent="0.15">
      <c r="A484" s="207"/>
      <c r="B484" s="93"/>
      <c r="C484" s="94"/>
      <c r="D484" s="94"/>
      <c r="E484" s="278"/>
      <c r="F484" s="94"/>
      <c r="G484" s="279"/>
      <c r="H484" s="239"/>
      <c r="I484" s="280"/>
      <c r="J484" s="260"/>
      <c r="K484" s="316">
        <f t="shared" si="22"/>
        <v>0</v>
      </c>
      <c r="L484" s="208"/>
      <c r="M484" s="208"/>
      <c r="N484" s="208"/>
      <c r="O484" s="208"/>
      <c r="P484" s="208"/>
      <c r="Q484" s="208"/>
      <c r="R484" s="208"/>
      <c r="S484" s="209"/>
      <c r="T484" s="27" t="str">
        <f t="shared" si="23"/>
        <v/>
      </c>
      <c r="U484" s="49" t="str">
        <f t="shared" si="24"/>
        <v/>
      </c>
    </row>
    <row r="485" spans="1:21" ht="21.95" customHeight="1" x14ac:dyDescent="0.15">
      <c r="A485" s="268"/>
      <c r="B485" s="71"/>
      <c r="C485" s="103"/>
      <c r="D485" s="164"/>
      <c r="E485" s="164"/>
      <c r="F485" s="164"/>
      <c r="G485" s="210"/>
      <c r="H485" s="211"/>
      <c r="I485" s="281"/>
      <c r="J485" s="281"/>
      <c r="K485" s="314">
        <f t="shared" si="22"/>
        <v>0</v>
      </c>
      <c r="L485" s="200"/>
      <c r="M485" s="71"/>
      <c r="N485" s="200"/>
      <c r="O485" s="71"/>
      <c r="P485" s="71"/>
      <c r="Q485" s="71"/>
      <c r="R485" s="71"/>
      <c r="S485" s="270"/>
      <c r="T485" s="27" t="str">
        <f t="shared" si="23"/>
        <v/>
      </c>
      <c r="U485" s="49" t="str">
        <f t="shared" si="24"/>
        <v/>
      </c>
    </row>
    <row r="486" spans="1:21" ht="21.95" customHeight="1" x14ac:dyDescent="0.15">
      <c r="A486" s="266"/>
      <c r="B486" s="67"/>
      <c r="C486" s="78"/>
      <c r="D486" s="77"/>
      <c r="E486" s="77"/>
      <c r="F486" s="77"/>
      <c r="G486" s="215"/>
      <c r="H486" s="216"/>
      <c r="I486" s="273"/>
      <c r="J486" s="273"/>
      <c r="K486" s="315">
        <f t="shared" si="22"/>
        <v>0</v>
      </c>
      <c r="L486" s="70"/>
      <c r="M486" s="67"/>
      <c r="N486" s="70"/>
      <c r="O486" s="67"/>
      <c r="P486" s="67"/>
      <c r="Q486" s="67"/>
      <c r="R486" s="67"/>
      <c r="S486" s="192"/>
      <c r="T486" s="27" t="str">
        <f t="shared" si="23"/>
        <v/>
      </c>
      <c r="U486" s="49" t="str">
        <f t="shared" si="24"/>
        <v/>
      </c>
    </row>
    <row r="487" spans="1:21" ht="21.95" customHeight="1" x14ac:dyDescent="0.15">
      <c r="A487" s="266"/>
      <c r="B487" s="67"/>
      <c r="C487" s="78"/>
      <c r="D487" s="77"/>
      <c r="E487" s="77"/>
      <c r="F487" s="77"/>
      <c r="G487" s="215"/>
      <c r="H487" s="216"/>
      <c r="I487" s="273"/>
      <c r="J487" s="273"/>
      <c r="K487" s="315">
        <f t="shared" si="22"/>
        <v>0</v>
      </c>
      <c r="L487" s="70"/>
      <c r="M487" s="67"/>
      <c r="N487" s="70"/>
      <c r="O487" s="67"/>
      <c r="P487" s="67"/>
      <c r="Q487" s="67"/>
      <c r="R487" s="67"/>
      <c r="S487" s="192"/>
      <c r="T487" s="27" t="str">
        <f t="shared" si="23"/>
        <v/>
      </c>
      <c r="U487" s="49" t="str">
        <f t="shared" si="24"/>
        <v/>
      </c>
    </row>
    <row r="488" spans="1:21" ht="21.95" customHeight="1" x14ac:dyDescent="0.15">
      <c r="A488" s="266"/>
      <c r="B488" s="67"/>
      <c r="C488" s="78"/>
      <c r="D488" s="77"/>
      <c r="E488" s="77"/>
      <c r="F488" s="77"/>
      <c r="G488" s="215"/>
      <c r="H488" s="216"/>
      <c r="I488" s="273"/>
      <c r="J488" s="273"/>
      <c r="K488" s="315">
        <f t="shared" si="22"/>
        <v>0</v>
      </c>
      <c r="L488" s="70"/>
      <c r="M488" s="67"/>
      <c r="N488" s="70"/>
      <c r="O488" s="67"/>
      <c r="P488" s="67"/>
      <c r="Q488" s="67"/>
      <c r="R488" s="67"/>
      <c r="S488" s="192"/>
      <c r="T488" s="27" t="str">
        <f t="shared" si="23"/>
        <v/>
      </c>
      <c r="U488" s="49" t="str">
        <f t="shared" si="24"/>
        <v/>
      </c>
    </row>
    <row r="489" spans="1:21" ht="21.95" customHeight="1" x14ac:dyDescent="0.15">
      <c r="A489" s="266"/>
      <c r="B489" s="67"/>
      <c r="C489" s="78"/>
      <c r="D489" s="77"/>
      <c r="E489" s="77"/>
      <c r="F489" s="77"/>
      <c r="G489" s="215"/>
      <c r="H489" s="216"/>
      <c r="I489" s="273"/>
      <c r="J489" s="273"/>
      <c r="K489" s="315">
        <f t="shared" si="22"/>
        <v>0</v>
      </c>
      <c r="L489" s="70"/>
      <c r="M489" s="67"/>
      <c r="N489" s="70"/>
      <c r="O489" s="67"/>
      <c r="P489" s="67"/>
      <c r="Q489" s="67"/>
      <c r="R489" s="67"/>
      <c r="S489" s="192"/>
      <c r="T489" s="27" t="str">
        <f t="shared" si="23"/>
        <v/>
      </c>
      <c r="U489" s="49" t="str">
        <f t="shared" si="24"/>
        <v/>
      </c>
    </row>
    <row r="490" spans="1:21" ht="21.95" customHeight="1" x14ac:dyDescent="0.15">
      <c r="A490" s="266"/>
      <c r="B490" s="67"/>
      <c r="C490" s="78"/>
      <c r="D490" s="77"/>
      <c r="E490" s="77"/>
      <c r="F490" s="77"/>
      <c r="G490" s="215"/>
      <c r="H490" s="216"/>
      <c r="I490" s="273"/>
      <c r="J490" s="273"/>
      <c r="K490" s="315">
        <f t="shared" si="22"/>
        <v>0</v>
      </c>
      <c r="L490" s="70"/>
      <c r="M490" s="67"/>
      <c r="N490" s="70"/>
      <c r="O490" s="67"/>
      <c r="P490" s="67"/>
      <c r="Q490" s="67"/>
      <c r="R490" s="67"/>
      <c r="S490" s="192"/>
      <c r="T490" s="27" t="str">
        <f t="shared" si="23"/>
        <v/>
      </c>
      <c r="U490" s="49" t="str">
        <f t="shared" si="24"/>
        <v/>
      </c>
    </row>
    <row r="491" spans="1:21" ht="21.95" customHeight="1" x14ac:dyDescent="0.15">
      <c r="A491" s="266"/>
      <c r="B491" s="67"/>
      <c r="C491" s="78"/>
      <c r="D491" s="77"/>
      <c r="E491" s="77"/>
      <c r="F491" s="77"/>
      <c r="G491" s="215"/>
      <c r="H491" s="216"/>
      <c r="I491" s="273"/>
      <c r="J491" s="273"/>
      <c r="K491" s="315">
        <f t="shared" si="22"/>
        <v>0</v>
      </c>
      <c r="L491" s="70"/>
      <c r="M491" s="67"/>
      <c r="N491" s="70"/>
      <c r="O491" s="67"/>
      <c r="P491" s="67"/>
      <c r="Q491" s="67"/>
      <c r="R491" s="67"/>
      <c r="S491" s="192"/>
      <c r="T491" s="27" t="str">
        <f t="shared" si="23"/>
        <v/>
      </c>
      <c r="U491" s="49" t="str">
        <f t="shared" si="24"/>
        <v/>
      </c>
    </row>
    <row r="492" spans="1:21" ht="21.95" customHeight="1" x14ac:dyDescent="0.15">
      <c r="A492" s="266"/>
      <c r="B492" s="78"/>
      <c r="C492" s="78"/>
      <c r="D492" s="77"/>
      <c r="E492" s="77"/>
      <c r="F492" s="77"/>
      <c r="G492" s="215"/>
      <c r="H492" s="215"/>
      <c r="I492" s="273"/>
      <c r="J492" s="273"/>
      <c r="K492" s="315">
        <f t="shared" si="22"/>
        <v>0</v>
      </c>
      <c r="L492" s="70"/>
      <c r="M492" s="67"/>
      <c r="N492" s="70"/>
      <c r="O492" s="67"/>
      <c r="P492" s="78"/>
      <c r="Q492" s="78"/>
      <c r="R492" s="78"/>
      <c r="S492" s="192"/>
      <c r="T492" s="27" t="str">
        <f t="shared" si="23"/>
        <v/>
      </c>
      <c r="U492" s="49" t="str">
        <f t="shared" si="24"/>
        <v/>
      </c>
    </row>
    <row r="493" spans="1:21" ht="21.95" customHeight="1" x14ac:dyDescent="0.15">
      <c r="A493" s="266"/>
      <c r="B493" s="78"/>
      <c r="C493" s="78"/>
      <c r="D493" s="77"/>
      <c r="E493" s="77"/>
      <c r="F493" s="77"/>
      <c r="G493" s="215"/>
      <c r="H493" s="215"/>
      <c r="I493" s="273"/>
      <c r="J493" s="273"/>
      <c r="K493" s="315">
        <f t="shared" si="22"/>
        <v>0</v>
      </c>
      <c r="L493" s="70"/>
      <c r="M493" s="67"/>
      <c r="N493" s="70"/>
      <c r="O493" s="67"/>
      <c r="P493" s="78"/>
      <c r="Q493" s="78"/>
      <c r="R493" s="78"/>
      <c r="S493" s="192"/>
      <c r="T493" s="27" t="str">
        <f t="shared" si="23"/>
        <v/>
      </c>
      <c r="U493" s="49" t="str">
        <f t="shared" si="24"/>
        <v/>
      </c>
    </row>
    <row r="494" spans="1:21" ht="21.95" customHeight="1" x14ac:dyDescent="0.15">
      <c r="A494" s="266"/>
      <c r="B494" s="78"/>
      <c r="C494" s="78"/>
      <c r="D494" s="77"/>
      <c r="E494" s="77"/>
      <c r="F494" s="77"/>
      <c r="G494" s="215"/>
      <c r="H494" s="215"/>
      <c r="I494" s="273"/>
      <c r="J494" s="273"/>
      <c r="K494" s="315">
        <f t="shared" si="22"/>
        <v>0</v>
      </c>
      <c r="L494" s="70"/>
      <c r="M494" s="67"/>
      <c r="N494" s="70"/>
      <c r="O494" s="67"/>
      <c r="P494" s="78"/>
      <c r="Q494" s="78"/>
      <c r="R494" s="78"/>
      <c r="S494" s="192"/>
      <c r="T494" s="27" t="str">
        <f t="shared" si="23"/>
        <v/>
      </c>
      <c r="U494" s="49" t="str">
        <f t="shared" si="24"/>
        <v/>
      </c>
    </row>
    <row r="495" spans="1:21" ht="21.95" customHeight="1" x14ac:dyDescent="0.15">
      <c r="A495" s="266"/>
      <c r="B495" s="78"/>
      <c r="C495" s="78"/>
      <c r="D495" s="77"/>
      <c r="E495" s="77"/>
      <c r="F495" s="77"/>
      <c r="G495" s="215"/>
      <c r="H495" s="215"/>
      <c r="I495" s="273"/>
      <c r="J495" s="273"/>
      <c r="K495" s="315">
        <f t="shared" si="22"/>
        <v>0</v>
      </c>
      <c r="L495" s="70"/>
      <c r="M495" s="67"/>
      <c r="N495" s="70"/>
      <c r="O495" s="67"/>
      <c r="P495" s="78"/>
      <c r="Q495" s="78"/>
      <c r="R495" s="78"/>
      <c r="S495" s="192"/>
      <c r="T495" s="27" t="str">
        <f t="shared" si="23"/>
        <v/>
      </c>
      <c r="U495" s="49" t="str">
        <f t="shared" si="24"/>
        <v/>
      </c>
    </row>
    <row r="496" spans="1:21" ht="21.95" customHeight="1" x14ac:dyDescent="0.15">
      <c r="A496" s="266"/>
      <c r="B496" s="78"/>
      <c r="C496" s="78"/>
      <c r="D496" s="77"/>
      <c r="E496" s="77"/>
      <c r="F496" s="77"/>
      <c r="G496" s="215"/>
      <c r="H496" s="215"/>
      <c r="I496" s="273"/>
      <c r="J496" s="273"/>
      <c r="K496" s="315">
        <f t="shared" si="22"/>
        <v>0</v>
      </c>
      <c r="L496" s="70"/>
      <c r="M496" s="67"/>
      <c r="N496" s="70"/>
      <c r="O496" s="67"/>
      <c r="P496" s="78"/>
      <c r="Q496" s="78"/>
      <c r="R496" s="78"/>
      <c r="S496" s="192"/>
      <c r="T496" s="27" t="str">
        <f t="shared" si="23"/>
        <v/>
      </c>
      <c r="U496" s="49" t="str">
        <f t="shared" si="24"/>
        <v/>
      </c>
    </row>
    <row r="497" spans="1:21" ht="21.95" customHeight="1" x14ac:dyDescent="0.15">
      <c r="A497" s="266"/>
      <c r="B497" s="78"/>
      <c r="C497" s="78"/>
      <c r="D497" s="77"/>
      <c r="E497" s="77"/>
      <c r="F497" s="77"/>
      <c r="G497" s="215"/>
      <c r="H497" s="215"/>
      <c r="I497" s="273"/>
      <c r="J497" s="273"/>
      <c r="K497" s="315">
        <f t="shared" si="22"/>
        <v>0</v>
      </c>
      <c r="L497" s="70"/>
      <c r="M497" s="67"/>
      <c r="N497" s="70"/>
      <c r="O497" s="67"/>
      <c r="P497" s="78"/>
      <c r="Q497" s="78"/>
      <c r="R497" s="78"/>
      <c r="S497" s="192"/>
      <c r="T497" s="27" t="str">
        <f t="shared" si="23"/>
        <v/>
      </c>
      <c r="U497" s="49" t="str">
        <f t="shared" si="24"/>
        <v/>
      </c>
    </row>
    <row r="498" spans="1:21" ht="21.95" customHeight="1" x14ac:dyDescent="0.15">
      <c r="A498" s="266"/>
      <c r="B498" s="78"/>
      <c r="C498" s="78"/>
      <c r="D498" s="77"/>
      <c r="E498" s="77"/>
      <c r="F498" s="77"/>
      <c r="G498" s="215"/>
      <c r="H498" s="215"/>
      <c r="I498" s="273"/>
      <c r="J498" s="273"/>
      <c r="K498" s="315">
        <f t="shared" si="22"/>
        <v>0</v>
      </c>
      <c r="L498" s="70"/>
      <c r="M498" s="67"/>
      <c r="N498" s="70"/>
      <c r="O498" s="67"/>
      <c r="P498" s="78"/>
      <c r="Q498" s="78"/>
      <c r="R498" s="78"/>
      <c r="S498" s="192"/>
      <c r="T498" s="27" t="str">
        <f t="shared" si="23"/>
        <v/>
      </c>
      <c r="U498" s="49" t="str">
        <f t="shared" si="24"/>
        <v/>
      </c>
    </row>
    <row r="499" spans="1:21" ht="21.95" customHeight="1" x14ac:dyDescent="0.15">
      <c r="A499" s="266"/>
      <c r="B499" s="78"/>
      <c r="C499" s="78"/>
      <c r="D499" s="77"/>
      <c r="E499" s="77"/>
      <c r="F499" s="77"/>
      <c r="G499" s="215"/>
      <c r="H499" s="215"/>
      <c r="I499" s="273"/>
      <c r="J499" s="273"/>
      <c r="K499" s="315">
        <f t="shared" si="22"/>
        <v>0</v>
      </c>
      <c r="L499" s="70"/>
      <c r="M499" s="67"/>
      <c r="N499" s="70"/>
      <c r="O499" s="67"/>
      <c r="P499" s="78"/>
      <c r="Q499" s="78"/>
      <c r="R499" s="78"/>
      <c r="S499" s="192"/>
      <c r="T499" s="27" t="str">
        <f t="shared" si="23"/>
        <v/>
      </c>
      <c r="U499" s="49" t="str">
        <f t="shared" si="24"/>
        <v/>
      </c>
    </row>
    <row r="500" spans="1:21" ht="21.95" customHeight="1" x14ac:dyDescent="0.15">
      <c r="A500" s="266"/>
      <c r="B500" s="78"/>
      <c r="C500" s="78"/>
      <c r="D500" s="77"/>
      <c r="E500" s="77"/>
      <c r="F500" s="77"/>
      <c r="G500" s="215"/>
      <c r="H500" s="215"/>
      <c r="I500" s="273"/>
      <c r="J500" s="273"/>
      <c r="K500" s="315">
        <f t="shared" si="22"/>
        <v>0</v>
      </c>
      <c r="L500" s="70"/>
      <c r="M500" s="67"/>
      <c r="N500" s="70"/>
      <c r="O500" s="67"/>
      <c r="P500" s="78"/>
      <c r="Q500" s="78"/>
      <c r="R500" s="78"/>
      <c r="S500" s="192"/>
      <c r="T500" s="27" t="str">
        <f t="shared" si="23"/>
        <v/>
      </c>
      <c r="U500" s="49" t="str">
        <f t="shared" si="24"/>
        <v/>
      </c>
    </row>
    <row r="501" spans="1:21" ht="21.95" customHeight="1" x14ac:dyDescent="0.15">
      <c r="A501" s="266"/>
      <c r="B501" s="78"/>
      <c r="C501" s="78"/>
      <c r="D501" s="77"/>
      <c r="E501" s="77"/>
      <c r="F501" s="77"/>
      <c r="G501" s="215"/>
      <c r="H501" s="215"/>
      <c r="I501" s="273"/>
      <c r="J501" s="273"/>
      <c r="K501" s="315">
        <f t="shared" si="22"/>
        <v>0</v>
      </c>
      <c r="L501" s="70"/>
      <c r="M501" s="67"/>
      <c r="N501" s="70"/>
      <c r="O501" s="67"/>
      <c r="P501" s="78"/>
      <c r="Q501" s="78"/>
      <c r="R501" s="78"/>
      <c r="S501" s="192"/>
      <c r="T501" s="27" t="str">
        <f t="shared" si="23"/>
        <v/>
      </c>
      <c r="U501" s="49" t="str">
        <f t="shared" si="24"/>
        <v/>
      </c>
    </row>
    <row r="502" spans="1:21" ht="21.95" customHeight="1" x14ac:dyDescent="0.15">
      <c r="A502" s="266"/>
      <c r="B502" s="78"/>
      <c r="C502" s="78"/>
      <c r="D502" s="77"/>
      <c r="E502" s="77"/>
      <c r="F502" s="77"/>
      <c r="G502" s="215"/>
      <c r="H502" s="215"/>
      <c r="I502" s="273"/>
      <c r="J502" s="273"/>
      <c r="K502" s="315">
        <f t="shared" si="22"/>
        <v>0</v>
      </c>
      <c r="L502" s="70"/>
      <c r="M502" s="67"/>
      <c r="N502" s="70"/>
      <c r="O502" s="67"/>
      <c r="P502" s="78"/>
      <c r="Q502" s="78"/>
      <c r="R502" s="78"/>
      <c r="S502" s="192"/>
      <c r="T502" s="27" t="str">
        <f t="shared" si="23"/>
        <v/>
      </c>
      <c r="U502" s="49" t="str">
        <f t="shared" si="24"/>
        <v/>
      </c>
    </row>
    <row r="503" spans="1:21" ht="21.95" customHeight="1" x14ac:dyDescent="0.15">
      <c r="A503" s="266"/>
      <c r="B503" s="78"/>
      <c r="C503" s="78"/>
      <c r="D503" s="77"/>
      <c r="E503" s="77"/>
      <c r="F503" s="77"/>
      <c r="G503" s="215"/>
      <c r="H503" s="215"/>
      <c r="I503" s="273"/>
      <c r="J503" s="273"/>
      <c r="K503" s="315">
        <f t="shared" si="22"/>
        <v>0</v>
      </c>
      <c r="L503" s="70"/>
      <c r="M503" s="67"/>
      <c r="N503" s="70"/>
      <c r="O503" s="67"/>
      <c r="P503" s="78"/>
      <c r="Q503" s="78"/>
      <c r="R503" s="78"/>
      <c r="S503" s="192"/>
      <c r="T503" s="27" t="str">
        <f t="shared" si="23"/>
        <v/>
      </c>
      <c r="U503" s="49" t="str">
        <f t="shared" si="24"/>
        <v/>
      </c>
    </row>
    <row r="504" spans="1:21" ht="21.95" customHeight="1" x14ac:dyDescent="0.15">
      <c r="A504" s="177"/>
      <c r="B504" s="78"/>
      <c r="C504" s="78"/>
      <c r="D504" s="77"/>
      <c r="E504" s="77"/>
      <c r="F504" s="77"/>
      <c r="G504" s="215"/>
      <c r="H504" s="215"/>
      <c r="I504" s="273"/>
      <c r="J504" s="273"/>
      <c r="K504" s="315">
        <f t="shared" si="22"/>
        <v>0</v>
      </c>
      <c r="L504" s="70"/>
      <c r="M504" s="67"/>
      <c r="N504" s="70"/>
      <c r="O504" s="67"/>
      <c r="P504" s="78"/>
      <c r="Q504" s="78"/>
      <c r="R504" s="78"/>
      <c r="S504" s="192"/>
      <c r="T504" s="27" t="str">
        <f t="shared" si="23"/>
        <v/>
      </c>
      <c r="U504" s="49" t="str">
        <f t="shared" si="24"/>
        <v/>
      </c>
    </row>
    <row r="505" spans="1:21" ht="21.95" customHeight="1" x14ac:dyDescent="0.15">
      <c r="A505" s="207"/>
      <c r="B505" s="93"/>
      <c r="C505" s="94"/>
      <c r="D505" s="94"/>
      <c r="E505" s="278"/>
      <c r="F505" s="94"/>
      <c r="G505" s="279"/>
      <c r="H505" s="239"/>
      <c r="I505" s="280"/>
      <c r="J505" s="260"/>
      <c r="K505" s="316">
        <f t="shared" si="22"/>
        <v>0</v>
      </c>
      <c r="L505" s="208"/>
      <c r="M505" s="208"/>
      <c r="N505" s="208"/>
      <c r="O505" s="208"/>
      <c r="P505" s="208"/>
      <c r="Q505" s="208"/>
      <c r="R505" s="208"/>
      <c r="S505" s="209"/>
      <c r="T505" s="27" t="str">
        <f t="shared" si="23"/>
        <v/>
      </c>
      <c r="U505" s="49" t="str">
        <f t="shared" si="24"/>
        <v/>
      </c>
    </row>
    <row r="506" spans="1:21" ht="21.95" customHeight="1" x14ac:dyDescent="0.15">
      <c r="A506" s="268"/>
      <c r="B506" s="71"/>
      <c r="C506" s="103"/>
      <c r="D506" s="164"/>
      <c r="E506" s="164"/>
      <c r="F506" s="164"/>
      <c r="G506" s="210"/>
      <c r="H506" s="211"/>
      <c r="I506" s="281"/>
      <c r="J506" s="281"/>
      <c r="K506" s="314">
        <f t="shared" si="22"/>
        <v>0</v>
      </c>
      <c r="L506" s="200"/>
      <c r="M506" s="71"/>
      <c r="N506" s="200"/>
      <c r="O506" s="71"/>
      <c r="P506" s="71"/>
      <c r="Q506" s="71"/>
      <c r="R506" s="71"/>
      <c r="S506" s="270"/>
      <c r="T506" s="27" t="str">
        <f t="shared" si="23"/>
        <v/>
      </c>
      <c r="U506" s="49" t="str">
        <f t="shared" si="24"/>
        <v/>
      </c>
    </row>
    <row r="507" spans="1:21" ht="21.95" customHeight="1" x14ac:dyDescent="0.15">
      <c r="A507" s="266"/>
      <c r="B507" s="67"/>
      <c r="C507" s="78"/>
      <c r="D507" s="77"/>
      <c r="E507" s="77"/>
      <c r="F507" s="77"/>
      <c r="G507" s="215"/>
      <c r="H507" s="216"/>
      <c r="I507" s="273"/>
      <c r="J507" s="273"/>
      <c r="K507" s="315">
        <f t="shared" si="22"/>
        <v>0</v>
      </c>
      <c r="L507" s="70"/>
      <c r="M507" s="67"/>
      <c r="N507" s="70"/>
      <c r="O507" s="67"/>
      <c r="P507" s="67"/>
      <c r="Q507" s="67"/>
      <c r="R507" s="67"/>
      <c r="S507" s="192"/>
      <c r="T507" s="27" t="str">
        <f t="shared" si="23"/>
        <v/>
      </c>
      <c r="U507" s="49" t="str">
        <f t="shared" si="24"/>
        <v/>
      </c>
    </row>
    <row r="508" spans="1:21" ht="21.95" customHeight="1" x14ac:dyDescent="0.15">
      <c r="A508" s="266"/>
      <c r="B508" s="67"/>
      <c r="C508" s="78"/>
      <c r="D508" s="77"/>
      <c r="E508" s="77"/>
      <c r="F508" s="77"/>
      <c r="G508" s="215"/>
      <c r="H508" s="216"/>
      <c r="I508" s="273"/>
      <c r="J508" s="273"/>
      <c r="K508" s="315">
        <f t="shared" si="22"/>
        <v>0</v>
      </c>
      <c r="L508" s="70"/>
      <c r="M508" s="67"/>
      <c r="N508" s="70"/>
      <c r="O508" s="67"/>
      <c r="P508" s="67"/>
      <c r="Q508" s="67"/>
      <c r="R508" s="67"/>
      <c r="S508" s="192"/>
      <c r="T508" s="27" t="str">
        <f t="shared" si="23"/>
        <v/>
      </c>
      <c r="U508" s="49" t="str">
        <f t="shared" si="24"/>
        <v/>
      </c>
    </row>
    <row r="509" spans="1:21" ht="21.95" customHeight="1" x14ac:dyDescent="0.15">
      <c r="A509" s="266"/>
      <c r="B509" s="67"/>
      <c r="C509" s="78"/>
      <c r="D509" s="77"/>
      <c r="E509" s="77"/>
      <c r="F509" s="77"/>
      <c r="G509" s="215"/>
      <c r="H509" s="216"/>
      <c r="I509" s="273"/>
      <c r="J509" s="273"/>
      <c r="K509" s="315">
        <f t="shared" si="22"/>
        <v>0</v>
      </c>
      <c r="L509" s="70"/>
      <c r="M509" s="67"/>
      <c r="N509" s="70"/>
      <c r="O509" s="67"/>
      <c r="P509" s="67"/>
      <c r="Q509" s="67"/>
      <c r="R509" s="67"/>
      <c r="S509" s="192"/>
      <c r="T509" s="27" t="str">
        <f t="shared" si="23"/>
        <v/>
      </c>
      <c r="U509" s="49" t="str">
        <f t="shared" si="24"/>
        <v/>
      </c>
    </row>
    <row r="510" spans="1:21" ht="21.95" customHeight="1" x14ac:dyDescent="0.15">
      <c r="A510" s="266"/>
      <c r="B510" s="67"/>
      <c r="C510" s="78"/>
      <c r="D510" s="77"/>
      <c r="E510" s="77"/>
      <c r="F510" s="77"/>
      <c r="G510" s="215"/>
      <c r="H510" s="216"/>
      <c r="I510" s="273"/>
      <c r="J510" s="273"/>
      <c r="K510" s="315">
        <f t="shared" si="22"/>
        <v>0</v>
      </c>
      <c r="L510" s="70"/>
      <c r="M510" s="67"/>
      <c r="N510" s="70"/>
      <c r="O510" s="67"/>
      <c r="P510" s="67"/>
      <c r="Q510" s="67"/>
      <c r="R510" s="67"/>
      <c r="S510" s="192"/>
      <c r="T510" s="27" t="str">
        <f t="shared" si="23"/>
        <v/>
      </c>
      <c r="U510" s="49" t="str">
        <f t="shared" si="24"/>
        <v/>
      </c>
    </row>
    <row r="511" spans="1:21" ht="21.95" customHeight="1" x14ac:dyDescent="0.15">
      <c r="A511" s="266"/>
      <c r="B511" s="67"/>
      <c r="C511" s="78"/>
      <c r="D511" s="77"/>
      <c r="E511" s="77"/>
      <c r="F511" s="77"/>
      <c r="G511" s="215"/>
      <c r="H511" s="216"/>
      <c r="I511" s="273"/>
      <c r="J511" s="273"/>
      <c r="K511" s="315">
        <f t="shared" si="22"/>
        <v>0</v>
      </c>
      <c r="L511" s="70"/>
      <c r="M511" s="67"/>
      <c r="N511" s="70"/>
      <c r="O511" s="67"/>
      <c r="P511" s="67"/>
      <c r="Q511" s="67"/>
      <c r="R511" s="67"/>
      <c r="S511" s="192"/>
      <c r="T511" s="27" t="str">
        <f t="shared" si="23"/>
        <v/>
      </c>
      <c r="U511" s="49" t="str">
        <f t="shared" si="24"/>
        <v/>
      </c>
    </row>
    <row r="512" spans="1:21" ht="21.95" customHeight="1" x14ac:dyDescent="0.15">
      <c r="A512" s="266"/>
      <c r="B512" s="67"/>
      <c r="C512" s="78"/>
      <c r="D512" s="77"/>
      <c r="E512" s="77"/>
      <c r="F512" s="77"/>
      <c r="G512" s="215"/>
      <c r="H512" s="216"/>
      <c r="I512" s="273"/>
      <c r="J512" s="273"/>
      <c r="K512" s="315">
        <f t="shared" si="22"/>
        <v>0</v>
      </c>
      <c r="L512" s="70"/>
      <c r="M512" s="67"/>
      <c r="N512" s="70"/>
      <c r="O512" s="67"/>
      <c r="P512" s="67"/>
      <c r="Q512" s="67"/>
      <c r="R512" s="67"/>
      <c r="S512" s="192"/>
      <c r="T512" s="27" t="str">
        <f t="shared" si="23"/>
        <v/>
      </c>
      <c r="U512" s="49" t="str">
        <f t="shared" si="24"/>
        <v/>
      </c>
    </row>
    <row r="513" spans="1:21" ht="21.95" customHeight="1" x14ac:dyDescent="0.15">
      <c r="A513" s="266"/>
      <c r="B513" s="78"/>
      <c r="C513" s="78"/>
      <c r="D513" s="77"/>
      <c r="E513" s="77"/>
      <c r="F513" s="77"/>
      <c r="G513" s="215"/>
      <c r="H513" s="215"/>
      <c r="I513" s="273"/>
      <c r="J513" s="273"/>
      <c r="K513" s="315">
        <f t="shared" si="22"/>
        <v>0</v>
      </c>
      <c r="L513" s="70"/>
      <c r="M513" s="67"/>
      <c r="N513" s="70"/>
      <c r="O513" s="67"/>
      <c r="P513" s="78"/>
      <c r="Q513" s="78"/>
      <c r="R513" s="78"/>
      <c r="S513" s="192"/>
      <c r="T513" s="27" t="str">
        <f t="shared" si="23"/>
        <v/>
      </c>
      <c r="U513" s="49" t="str">
        <f t="shared" si="24"/>
        <v/>
      </c>
    </row>
    <row r="514" spans="1:21" ht="21.95" customHeight="1" x14ac:dyDescent="0.15">
      <c r="A514" s="266"/>
      <c r="B514" s="78"/>
      <c r="C514" s="78"/>
      <c r="D514" s="77"/>
      <c r="E514" s="77"/>
      <c r="F514" s="77"/>
      <c r="G514" s="215"/>
      <c r="H514" s="215"/>
      <c r="I514" s="273"/>
      <c r="J514" s="273"/>
      <c r="K514" s="315">
        <f t="shared" si="22"/>
        <v>0</v>
      </c>
      <c r="L514" s="70"/>
      <c r="M514" s="67"/>
      <c r="N514" s="70"/>
      <c r="O514" s="67"/>
      <c r="P514" s="78"/>
      <c r="Q514" s="78"/>
      <c r="R514" s="78"/>
      <c r="S514" s="192"/>
      <c r="T514" s="27" t="str">
        <f t="shared" si="23"/>
        <v/>
      </c>
      <c r="U514" s="49" t="str">
        <f t="shared" si="24"/>
        <v/>
      </c>
    </row>
    <row r="515" spans="1:21" ht="21.95" customHeight="1" x14ac:dyDescent="0.15">
      <c r="A515" s="266"/>
      <c r="B515" s="78"/>
      <c r="C515" s="78"/>
      <c r="D515" s="77"/>
      <c r="E515" s="77"/>
      <c r="F515" s="77"/>
      <c r="G515" s="215"/>
      <c r="H515" s="215"/>
      <c r="I515" s="273"/>
      <c r="J515" s="273"/>
      <c r="K515" s="315">
        <f t="shared" si="22"/>
        <v>0</v>
      </c>
      <c r="L515" s="70"/>
      <c r="M515" s="67"/>
      <c r="N515" s="70"/>
      <c r="O515" s="67"/>
      <c r="P515" s="78"/>
      <c r="Q515" s="78"/>
      <c r="R515" s="78"/>
      <c r="S515" s="192"/>
      <c r="T515" s="27" t="str">
        <f t="shared" si="23"/>
        <v/>
      </c>
      <c r="U515" s="49" t="str">
        <f t="shared" si="24"/>
        <v/>
      </c>
    </row>
    <row r="516" spans="1:21" ht="21.95" customHeight="1" x14ac:dyDescent="0.15">
      <c r="A516" s="266"/>
      <c r="B516" s="78"/>
      <c r="C516" s="78"/>
      <c r="D516" s="77"/>
      <c r="E516" s="77"/>
      <c r="F516" s="77"/>
      <c r="G516" s="215"/>
      <c r="H516" s="215"/>
      <c r="I516" s="273"/>
      <c r="J516" s="273"/>
      <c r="K516" s="315">
        <f t="shared" si="22"/>
        <v>0</v>
      </c>
      <c r="L516" s="70"/>
      <c r="M516" s="67"/>
      <c r="N516" s="70"/>
      <c r="O516" s="67"/>
      <c r="P516" s="78"/>
      <c r="Q516" s="78"/>
      <c r="R516" s="78"/>
      <c r="S516" s="192"/>
      <c r="T516" s="27" t="str">
        <f t="shared" si="23"/>
        <v/>
      </c>
      <c r="U516" s="49" t="str">
        <f t="shared" si="24"/>
        <v/>
      </c>
    </row>
    <row r="517" spans="1:21" ht="21.95" customHeight="1" x14ac:dyDescent="0.15">
      <c r="A517" s="266"/>
      <c r="B517" s="78"/>
      <c r="C517" s="78"/>
      <c r="D517" s="77"/>
      <c r="E517" s="77"/>
      <c r="F517" s="77"/>
      <c r="G517" s="215"/>
      <c r="H517" s="215"/>
      <c r="I517" s="273"/>
      <c r="J517" s="273"/>
      <c r="K517" s="315">
        <f t="shared" si="22"/>
        <v>0</v>
      </c>
      <c r="L517" s="70"/>
      <c r="M517" s="67"/>
      <c r="N517" s="70"/>
      <c r="O517" s="67"/>
      <c r="P517" s="78"/>
      <c r="Q517" s="78"/>
      <c r="R517" s="78"/>
      <c r="S517" s="192"/>
      <c r="T517" s="27" t="str">
        <f t="shared" si="23"/>
        <v/>
      </c>
      <c r="U517" s="49" t="str">
        <f t="shared" si="24"/>
        <v/>
      </c>
    </row>
    <row r="518" spans="1:21" ht="21.95" customHeight="1" x14ac:dyDescent="0.15">
      <c r="A518" s="266"/>
      <c r="B518" s="78"/>
      <c r="C518" s="78"/>
      <c r="D518" s="77"/>
      <c r="E518" s="77"/>
      <c r="F518" s="77"/>
      <c r="G518" s="215"/>
      <c r="H518" s="215"/>
      <c r="I518" s="273"/>
      <c r="J518" s="273"/>
      <c r="K518" s="315">
        <f t="shared" si="22"/>
        <v>0</v>
      </c>
      <c r="L518" s="70"/>
      <c r="M518" s="67"/>
      <c r="N518" s="70"/>
      <c r="O518" s="67"/>
      <c r="P518" s="78"/>
      <c r="Q518" s="78"/>
      <c r="R518" s="78"/>
      <c r="S518" s="192"/>
      <c r="T518" s="27" t="str">
        <f t="shared" si="23"/>
        <v/>
      </c>
      <c r="U518" s="49" t="str">
        <f t="shared" si="24"/>
        <v/>
      </c>
    </row>
    <row r="519" spans="1:21" ht="21.95" customHeight="1" x14ac:dyDescent="0.15">
      <c r="A519" s="266"/>
      <c r="B519" s="78"/>
      <c r="C519" s="78"/>
      <c r="D519" s="77"/>
      <c r="E519" s="77"/>
      <c r="F519" s="77"/>
      <c r="G519" s="215"/>
      <c r="H519" s="215"/>
      <c r="I519" s="273"/>
      <c r="J519" s="273"/>
      <c r="K519" s="315">
        <f t="shared" ref="K519:K582" si="25">J519-E519</f>
        <v>0</v>
      </c>
      <c r="L519" s="70"/>
      <c r="M519" s="67"/>
      <c r="N519" s="70"/>
      <c r="O519" s="67"/>
      <c r="P519" s="78"/>
      <c r="Q519" s="78"/>
      <c r="R519" s="78"/>
      <c r="S519" s="192"/>
      <c r="T519" s="27" t="str">
        <f t="shared" ref="T519:T582" si="26">CONCATENATE(L519,C519)</f>
        <v/>
      </c>
      <c r="U519" s="49" t="str">
        <f t="shared" ref="U519:U582" si="27">CONCATENATE(N519,H519)</f>
        <v/>
      </c>
    </row>
    <row r="520" spans="1:21" ht="21.95" customHeight="1" x14ac:dyDescent="0.15">
      <c r="A520" s="266"/>
      <c r="B520" s="78"/>
      <c r="C520" s="78"/>
      <c r="D520" s="77"/>
      <c r="E520" s="77"/>
      <c r="F520" s="77"/>
      <c r="G520" s="215"/>
      <c r="H520" s="215"/>
      <c r="I520" s="273"/>
      <c r="J520" s="273"/>
      <c r="K520" s="315">
        <f t="shared" si="25"/>
        <v>0</v>
      </c>
      <c r="L520" s="70"/>
      <c r="M520" s="67"/>
      <c r="N520" s="70"/>
      <c r="O520" s="67"/>
      <c r="P520" s="78"/>
      <c r="Q520" s="78"/>
      <c r="R520" s="78"/>
      <c r="S520" s="192"/>
      <c r="T520" s="27" t="str">
        <f t="shared" si="26"/>
        <v/>
      </c>
      <c r="U520" s="49" t="str">
        <f t="shared" si="27"/>
        <v/>
      </c>
    </row>
    <row r="521" spans="1:21" ht="21.95" customHeight="1" x14ac:dyDescent="0.15">
      <c r="A521" s="266"/>
      <c r="B521" s="78"/>
      <c r="C521" s="78"/>
      <c r="D521" s="77"/>
      <c r="E521" s="77"/>
      <c r="F521" s="77"/>
      <c r="G521" s="215"/>
      <c r="H521" s="215"/>
      <c r="I521" s="273"/>
      <c r="J521" s="273"/>
      <c r="K521" s="315">
        <f t="shared" si="25"/>
        <v>0</v>
      </c>
      <c r="L521" s="70"/>
      <c r="M521" s="67"/>
      <c r="N521" s="70"/>
      <c r="O521" s="67"/>
      <c r="P521" s="78"/>
      <c r="Q521" s="78"/>
      <c r="R521" s="78"/>
      <c r="S521" s="192"/>
      <c r="T521" s="27" t="str">
        <f t="shared" si="26"/>
        <v/>
      </c>
      <c r="U521" s="49" t="str">
        <f t="shared" si="27"/>
        <v/>
      </c>
    </row>
    <row r="522" spans="1:21" ht="21.95" customHeight="1" x14ac:dyDescent="0.15">
      <c r="A522" s="266"/>
      <c r="B522" s="78"/>
      <c r="C522" s="78"/>
      <c r="D522" s="77"/>
      <c r="E522" s="77"/>
      <c r="F522" s="77"/>
      <c r="G522" s="215"/>
      <c r="H522" s="215"/>
      <c r="I522" s="273"/>
      <c r="J522" s="273"/>
      <c r="K522" s="315">
        <f t="shared" si="25"/>
        <v>0</v>
      </c>
      <c r="L522" s="70"/>
      <c r="M522" s="67"/>
      <c r="N522" s="70"/>
      <c r="O522" s="67"/>
      <c r="P522" s="78"/>
      <c r="Q522" s="78"/>
      <c r="R522" s="78"/>
      <c r="S522" s="192"/>
      <c r="T522" s="27" t="str">
        <f t="shared" si="26"/>
        <v/>
      </c>
      <c r="U522" s="49" t="str">
        <f t="shared" si="27"/>
        <v/>
      </c>
    </row>
    <row r="523" spans="1:21" ht="21.95" customHeight="1" x14ac:dyDescent="0.15">
      <c r="A523" s="266"/>
      <c r="B523" s="78"/>
      <c r="C523" s="78"/>
      <c r="D523" s="77"/>
      <c r="E523" s="77"/>
      <c r="F523" s="77"/>
      <c r="G523" s="215"/>
      <c r="H523" s="215"/>
      <c r="I523" s="273"/>
      <c r="J523" s="273"/>
      <c r="K523" s="315">
        <f t="shared" si="25"/>
        <v>0</v>
      </c>
      <c r="L523" s="70"/>
      <c r="M523" s="67"/>
      <c r="N523" s="70"/>
      <c r="O523" s="67"/>
      <c r="P523" s="78"/>
      <c r="Q523" s="78"/>
      <c r="R523" s="78"/>
      <c r="S523" s="192"/>
      <c r="T523" s="27" t="str">
        <f t="shared" si="26"/>
        <v/>
      </c>
      <c r="U523" s="49" t="str">
        <f t="shared" si="27"/>
        <v/>
      </c>
    </row>
    <row r="524" spans="1:21" ht="21.95" customHeight="1" x14ac:dyDescent="0.15">
      <c r="A524" s="266"/>
      <c r="B524" s="78"/>
      <c r="C524" s="78"/>
      <c r="D524" s="77"/>
      <c r="E524" s="77"/>
      <c r="F524" s="77"/>
      <c r="G524" s="215"/>
      <c r="H524" s="215"/>
      <c r="I524" s="273"/>
      <c r="J524" s="273"/>
      <c r="K524" s="315">
        <f t="shared" si="25"/>
        <v>0</v>
      </c>
      <c r="L524" s="70"/>
      <c r="M524" s="67"/>
      <c r="N524" s="70"/>
      <c r="O524" s="67"/>
      <c r="P524" s="78"/>
      <c r="Q524" s="78"/>
      <c r="R524" s="78"/>
      <c r="S524" s="192"/>
      <c r="T524" s="27" t="str">
        <f t="shared" si="26"/>
        <v/>
      </c>
      <c r="U524" s="49" t="str">
        <f t="shared" si="27"/>
        <v/>
      </c>
    </row>
    <row r="525" spans="1:21" ht="21.95" customHeight="1" x14ac:dyDescent="0.15">
      <c r="A525" s="177"/>
      <c r="B525" s="78"/>
      <c r="C525" s="78"/>
      <c r="D525" s="77"/>
      <c r="E525" s="77"/>
      <c r="F525" s="77"/>
      <c r="G525" s="215"/>
      <c r="H525" s="215"/>
      <c r="I525" s="273"/>
      <c r="J525" s="273"/>
      <c r="K525" s="315">
        <f t="shared" si="25"/>
        <v>0</v>
      </c>
      <c r="L525" s="70"/>
      <c r="M525" s="67"/>
      <c r="N525" s="70"/>
      <c r="O525" s="67"/>
      <c r="P525" s="78"/>
      <c r="Q525" s="78"/>
      <c r="R525" s="78"/>
      <c r="S525" s="192"/>
      <c r="T525" s="27" t="str">
        <f t="shared" si="26"/>
        <v/>
      </c>
      <c r="U525" s="49" t="str">
        <f t="shared" si="27"/>
        <v/>
      </c>
    </row>
    <row r="526" spans="1:21" ht="21.95" customHeight="1" x14ac:dyDescent="0.15">
      <c r="A526" s="207"/>
      <c r="B526" s="93"/>
      <c r="C526" s="94"/>
      <c r="D526" s="94"/>
      <c r="E526" s="278"/>
      <c r="F526" s="94"/>
      <c r="G526" s="279"/>
      <c r="H526" s="239"/>
      <c r="I526" s="280"/>
      <c r="J526" s="260"/>
      <c r="K526" s="316">
        <f t="shared" si="25"/>
        <v>0</v>
      </c>
      <c r="L526" s="208"/>
      <c r="M526" s="208"/>
      <c r="N526" s="208"/>
      <c r="O526" s="208"/>
      <c r="P526" s="208"/>
      <c r="Q526" s="208"/>
      <c r="R526" s="208"/>
      <c r="S526" s="209"/>
      <c r="T526" s="27" t="str">
        <f t="shared" si="26"/>
        <v/>
      </c>
      <c r="U526" s="49" t="str">
        <f t="shared" si="27"/>
        <v/>
      </c>
    </row>
    <row r="527" spans="1:21" ht="21.95" customHeight="1" x14ac:dyDescent="0.15">
      <c r="A527" s="268"/>
      <c r="B527" s="71"/>
      <c r="C527" s="103"/>
      <c r="D527" s="164"/>
      <c r="E527" s="164"/>
      <c r="F527" s="164"/>
      <c r="G527" s="210"/>
      <c r="H527" s="211"/>
      <c r="I527" s="281"/>
      <c r="J527" s="281"/>
      <c r="K527" s="314">
        <f t="shared" si="25"/>
        <v>0</v>
      </c>
      <c r="L527" s="200"/>
      <c r="M527" s="71"/>
      <c r="N527" s="200"/>
      <c r="O527" s="71"/>
      <c r="P527" s="71"/>
      <c r="Q527" s="71"/>
      <c r="R527" s="71"/>
      <c r="S527" s="270"/>
      <c r="T527" s="27" t="str">
        <f t="shared" si="26"/>
        <v/>
      </c>
      <c r="U527" s="49" t="str">
        <f t="shared" si="27"/>
        <v/>
      </c>
    </row>
    <row r="528" spans="1:21" ht="21.95" customHeight="1" x14ac:dyDescent="0.15">
      <c r="A528" s="266"/>
      <c r="B528" s="67"/>
      <c r="C528" s="78"/>
      <c r="D528" s="77"/>
      <c r="E528" s="77"/>
      <c r="F528" s="77"/>
      <c r="G528" s="215"/>
      <c r="H528" s="216"/>
      <c r="I528" s="273"/>
      <c r="J528" s="273"/>
      <c r="K528" s="315">
        <f t="shared" si="25"/>
        <v>0</v>
      </c>
      <c r="L528" s="70"/>
      <c r="M528" s="67"/>
      <c r="N528" s="70"/>
      <c r="O528" s="67"/>
      <c r="P528" s="67"/>
      <c r="Q528" s="67"/>
      <c r="R528" s="67"/>
      <c r="S528" s="192"/>
      <c r="T528" s="27" t="str">
        <f t="shared" si="26"/>
        <v/>
      </c>
      <c r="U528" s="49" t="str">
        <f t="shared" si="27"/>
        <v/>
      </c>
    </row>
    <row r="529" spans="1:21" ht="21.95" customHeight="1" x14ac:dyDescent="0.15">
      <c r="A529" s="266"/>
      <c r="B529" s="67"/>
      <c r="C529" s="78"/>
      <c r="D529" s="77"/>
      <c r="E529" s="77"/>
      <c r="F529" s="77"/>
      <c r="G529" s="215"/>
      <c r="H529" s="216"/>
      <c r="I529" s="273"/>
      <c r="J529" s="273"/>
      <c r="K529" s="315">
        <f t="shared" si="25"/>
        <v>0</v>
      </c>
      <c r="L529" s="70"/>
      <c r="M529" s="67"/>
      <c r="N529" s="70"/>
      <c r="O529" s="67"/>
      <c r="P529" s="67"/>
      <c r="Q529" s="67"/>
      <c r="R529" s="67"/>
      <c r="S529" s="192"/>
      <c r="T529" s="27" t="str">
        <f t="shared" si="26"/>
        <v/>
      </c>
      <c r="U529" s="49" t="str">
        <f t="shared" si="27"/>
        <v/>
      </c>
    </row>
    <row r="530" spans="1:21" ht="21.95" customHeight="1" x14ac:dyDescent="0.15">
      <c r="A530" s="266"/>
      <c r="B530" s="67"/>
      <c r="C530" s="78"/>
      <c r="D530" s="77"/>
      <c r="E530" s="77"/>
      <c r="F530" s="77"/>
      <c r="G530" s="215"/>
      <c r="H530" s="216"/>
      <c r="I530" s="273"/>
      <c r="J530" s="273"/>
      <c r="K530" s="315">
        <f t="shared" si="25"/>
        <v>0</v>
      </c>
      <c r="L530" s="70"/>
      <c r="M530" s="67"/>
      <c r="N530" s="70"/>
      <c r="O530" s="67"/>
      <c r="P530" s="67"/>
      <c r="Q530" s="67"/>
      <c r="R530" s="67"/>
      <c r="S530" s="192"/>
      <c r="T530" s="27" t="str">
        <f t="shared" si="26"/>
        <v/>
      </c>
      <c r="U530" s="49" t="str">
        <f t="shared" si="27"/>
        <v/>
      </c>
    </row>
    <row r="531" spans="1:21" ht="21.95" customHeight="1" x14ac:dyDescent="0.15">
      <c r="A531" s="266"/>
      <c r="B531" s="67"/>
      <c r="C531" s="78"/>
      <c r="D531" s="77"/>
      <c r="E531" s="77"/>
      <c r="F531" s="77"/>
      <c r="G531" s="215"/>
      <c r="H531" s="216"/>
      <c r="I531" s="273"/>
      <c r="J531" s="273"/>
      <c r="K531" s="315">
        <f t="shared" si="25"/>
        <v>0</v>
      </c>
      <c r="L531" s="70"/>
      <c r="M531" s="67"/>
      <c r="N531" s="70"/>
      <c r="O531" s="67"/>
      <c r="P531" s="67"/>
      <c r="Q531" s="67"/>
      <c r="R531" s="67"/>
      <c r="S531" s="192"/>
      <c r="T531" s="27" t="str">
        <f t="shared" si="26"/>
        <v/>
      </c>
      <c r="U531" s="49" t="str">
        <f t="shared" si="27"/>
        <v/>
      </c>
    </row>
    <row r="532" spans="1:21" ht="21.95" customHeight="1" x14ac:dyDescent="0.15">
      <c r="A532" s="266"/>
      <c r="B532" s="67"/>
      <c r="C532" s="78"/>
      <c r="D532" s="77"/>
      <c r="E532" s="77"/>
      <c r="F532" s="77"/>
      <c r="G532" s="215"/>
      <c r="H532" s="216"/>
      <c r="I532" s="273"/>
      <c r="J532" s="273"/>
      <c r="K532" s="315">
        <f t="shared" si="25"/>
        <v>0</v>
      </c>
      <c r="L532" s="70"/>
      <c r="M532" s="67"/>
      <c r="N532" s="70"/>
      <c r="O532" s="67"/>
      <c r="P532" s="67"/>
      <c r="Q532" s="67"/>
      <c r="R532" s="67"/>
      <c r="S532" s="192"/>
      <c r="T532" s="27" t="str">
        <f t="shared" si="26"/>
        <v/>
      </c>
      <c r="U532" s="49" t="str">
        <f t="shared" si="27"/>
        <v/>
      </c>
    </row>
    <row r="533" spans="1:21" ht="21.95" customHeight="1" x14ac:dyDescent="0.15">
      <c r="A533" s="266"/>
      <c r="B533" s="67"/>
      <c r="C533" s="78"/>
      <c r="D533" s="77"/>
      <c r="E533" s="77"/>
      <c r="F533" s="77"/>
      <c r="G533" s="215"/>
      <c r="H533" s="216"/>
      <c r="I533" s="273"/>
      <c r="J533" s="273"/>
      <c r="K533" s="315">
        <f t="shared" si="25"/>
        <v>0</v>
      </c>
      <c r="L533" s="70"/>
      <c r="M533" s="67"/>
      <c r="N533" s="70"/>
      <c r="O533" s="67"/>
      <c r="P533" s="67"/>
      <c r="Q533" s="67"/>
      <c r="R533" s="67"/>
      <c r="S533" s="192"/>
      <c r="T533" s="27" t="str">
        <f t="shared" si="26"/>
        <v/>
      </c>
      <c r="U533" s="49" t="str">
        <f t="shared" si="27"/>
        <v/>
      </c>
    </row>
    <row r="534" spans="1:21" ht="21.95" customHeight="1" x14ac:dyDescent="0.15">
      <c r="A534" s="266"/>
      <c r="B534" s="78"/>
      <c r="C534" s="78"/>
      <c r="D534" s="77"/>
      <c r="E534" s="77"/>
      <c r="F534" s="77"/>
      <c r="G534" s="215"/>
      <c r="H534" s="215"/>
      <c r="I534" s="273"/>
      <c r="J534" s="273"/>
      <c r="K534" s="315">
        <f t="shared" si="25"/>
        <v>0</v>
      </c>
      <c r="L534" s="70"/>
      <c r="M534" s="67"/>
      <c r="N534" s="70"/>
      <c r="O534" s="67"/>
      <c r="P534" s="78"/>
      <c r="Q534" s="78"/>
      <c r="R534" s="78"/>
      <c r="S534" s="192"/>
      <c r="T534" s="27" t="str">
        <f t="shared" si="26"/>
        <v/>
      </c>
      <c r="U534" s="49" t="str">
        <f t="shared" si="27"/>
        <v/>
      </c>
    </row>
    <row r="535" spans="1:21" ht="21.95" customHeight="1" x14ac:dyDescent="0.15">
      <c r="A535" s="266"/>
      <c r="B535" s="78"/>
      <c r="C535" s="78"/>
      <c r="D535" s="77"/>
      <c r="E535" s="77"/>
      <c r="F535" s="77"/>
      <c r="G535" s="215"/>
      <c r="H535" s="215"/>
      <c r="I535" s="273"/>
      <c r="J535" s="273"/>
      <c r="K535" s="315">
        <f t="shared" si="25"/>
        <v>0</v>
      </c>
      <c r="L535" s="70"/>
      <c r="M535" s="67"/>
      <c r="N535" s="70"/>
      <c r="O535" s="67"/>
      <c r="P535" s="78"/>
      <c r="Q535" s="78"/>
      <c r="R535" s="78"/>
      <c r="S535" s="192"/>
      <c r="T535" s="27" t="str">
        <f t="shared" si="26"/>
        <v/>
      </c>
      <c r="U535" s="49" t="str">
        <f t="shared" si="27"/>
        <v/>
      </c>
    </row>
    <row r="536" spans="1:21" ht="21.95" customHeight="1" x14ac:dyDescent="0.15">
      <c r="A536" s="266"/>
      <c r="B536" s="78"/>
      <c r="C536" s="78"/>
      <c r="D536" s="77"/>
      <c r="E536" s="77"/>
      <c r="F536" s="77"/>
      <c r="G536" s="215"/>
      <c r="H536" s="215"/>
      <c r="I536" s="273"/>
      <c r="J536" s="273"/>
      <c r="K536" s="315">
        <f t="shared" si="25"/>
        <v>0</v>
      </c>
      <c r="L536" s="70"/>
      <c r="M536" s="67"/>
      <c r="N536" s="70"/>
      <c r="O536" s="67"/>
      <c r="P536" s="78"/>
      <c r="Q536" s="78"/>
      <c r="R536" s="78"/>
      <c r="S536" s="192"/>
      <c r="T536" s="27" t="str">
        <f t="shared" si="26"/>
        <v/>
      </c>
      <c r="U536" s="49" t="str">
        <f t="shared" si="27"/>
        <v/>
      </c>
    </row>
    <row r="537" spans="1:21" ht="21.95" customHeight="1" x14ac:dyDescent="0.15">
      <c r="A537" s="266"/>
      <c r="B537" s="78"/>
      <c r="C537" s="78"/>
      <c r="D537" s="77"/>
      <c r="E537" s="77"/>
      <c r="F537" s="77"/>
      <c r="G537" s="215"/>
      <c r="H537" s="215"/>
      <c r="I537" s="273"/>
      <c r="J537" s="273"/>
      <c r="K537" s="315">
        <f t="shared" si="25"/>
        <v>0</v>
      </c>
      <c r="L537" s="70"/>
      <c r="M537" s="67"/>
      <c r="N537" s="70"/>
      <c r="O537" s="67"/>
      <c r="P537" s="78"/>
      <c r="Q537" s="78"/>
      <c r="R537" s="78"/>
      <c r="S537" s="192"/>
      <c r="T537" s="27" t="str">
        <f t="shared" si="26"/>
        <v/>
      </c>
      <c r="U537" s="49" t="str">
        <f t="shared" si="27"/>
        <v/>
      </c>
    </row>
    <row r="538" spans="1:21" ht="21.95" customHeight="1" x14ac:dyDescent="0.15">
      <c r="A538" s="266"/>
      <c r="B538" s="78"/>
      <c r="C538" s="78"/>
      <c r="D538" s="77"/>
      <c r="E538" s="77"/>
      <c r="F538" s="77"/>
      <c r="G538" s="215"/>
      <c r="H538" s="215"/>
      <c r="I538" s="273"/>
      <c r="J538" s="273"/>
      <c r="K538" s="315">
        <f t="shared" si="25"/>
        <v>0</v>
      </c>
      <c r="L538" s="70"/>
      <c r="M538" s="67"/>
      <c r="N538" s="70"/>
      <c r="O538" s="67"/>
      <c r="P538" s="78"/>
      <c r="Q538" s="78"/>
      <c r="R538" s="78"/>
      <c r="S538" s="192"/>
      <c r="T538" s="27" t="str">
        <f t="shared" si="26"/>
        <v/>
      </c>
      <c r="U538" s="49" t="str">
        <f t="shared" si="27"/>
        <v/>
      </c>
    </row>
    <row r="539" spans="1:21" ht="21.95" customHeight="1" x14ac:dyDescent="0.15">
      <c r="A539" s="266"/>
      <c r="B539" s="78"/>
      <c r="C539" s="78"/>
      <c r="D539" s="77"/>
      <c r="E539" s="77"/>
      <c r="F539" s="77"/>
      <c r="G539" s="215"/>
      <c r="H539" s="215"/>
      <c r="I539" s="273"/>
      <c r="J539" s="273"/>
      <c r="K539" s="315">
        <f t="shared" si="25"/>
        <v>0</v>
      </c>
      <c r="L539" s="70"/>
      <c r="M539" s="67"/>
      <c r="N539" s="70"/>
      <c r="O539" s="67"/>
      <c r="P539" s="78"/>
      <c r="Q539" s="78"/>
      <c r="R539" s="78"/>
      <c r="S539" s="192"/>
      <c r="T539" s="27" t="str">
        <f t="shared" si="26"/>
        <v/>
      </c>
      <c r="U539" s="49" t="str">
        <f t="shared" si="27"/>
        <v/>
      </c>
    </row>
    <row r="540" spans="1:21" ht="21.95" customHeight="1" x14ac:dyDescent="0.15">
      <c r="A540" s="266"/>
      <c r="B540" s="78"/>
      <c r="C540" s="78"/>
      <c r="D540" s="77"/>
      <c r="E540" s="77"/>
      <c r="F540" s="77"/>
      <c r="G540" s="215"/>
      <c r="H540" s="215"/>
      <c r="I540" s="273"/>
      <c r="J540" s="273"/>
      <c r="K540" s="315">
        <f t="shared" si="25"/>
        <v>0</v>
      </c>
      <c r="L540" s="70"/>
      <c r="M540" s="67"/>
      <c r="N540" s="70"/>
      <c r="O540" s="67"/>
      <c r="P540" s="78"/>
      <c r="Q540" s="78"/>
      <c r="R540" s="78"/>
      <c r="S540" s="192"/>
      <c r="T540" s="27" t="str">
        <f t="shared" si="26"/>
        <v/>
      </c>
      <c r="U540" s="49" t="str">
        <f t="shared" si="27"/>
        <v/>
      </c>
    </row>
    <row r="541" spans="1:21" ht="21.95" customHeight="1" x14ac:dyDescent="0.15">
      <c r="A541" s="266"/>
      <c r="B541" s="78"/>
      <c r="C541" s="78"/>
      <c r="D541" s="77"/>
      <c r="E541" s="77"/>
      <c r="F541" s="77"/>
      <c r="G541" s="215"/>
      <c r="H541" s="215"/>
      <c r="I541" s="273"/>
      <c r="J541" s="273"/>
      <c r="K541" s="315">
        <f t="shared" si="25"/>
        <v>0</v>
      </c>
      <c r="L541" s="70"/>
      <c r="M541" s="67"/>
      <c r="N541" s="70"/>
      <c r="O541" s="67"/>
      <c r="P541" s="78"/>
      <c r="Q541" s="78"/>
      <c r="R541" s="78"/>
      <c r="S541" s="192"/>
      <c r="T541" s="27" t="str">
        <f t="shared" si="26"/>
        <v/>
      </c>
      <c r="U541" s="49" t="str">
        <f t="shared" si="27"/>
        <v/>
      </c>
    </row>
    <row r="542" spans="1:21" ht="21.95" customHeight="1" x14ac:dyDescent="0.15">
      <c r="A542" s="266"/>
      <c r="B542" s="78"/>
      <c r="C542" s="78"/>
      <c r="D542" s="77"/>
      <c r="E542" s="77"/>
      <c r="F542" s="77"/>
      <c r="G542" s="215"/>
      <c r="H542" s="215"/>
      <c r="I542" s="273"/>
      <c r="J542" s="273"/>
      <c r="K542" s="315">
        <f t="shared" si="25"/>
        <v>0</v>
      </c>
      <c r="L542" s="70"/>
      <c r="M542" s="67"/>
      <c r="N542" s="70"/>
      <c r="O542" s="67"/>
      <c r="P542" s="78"/>
      <c r="Q542" s="78"/>
      <c r="R542" s="78"/>
      <c r="S542" s="192"/>
      <c r="T542" s="27" t="str">
        <f t="shared" si="26"/>
        <v/>
      </c>
      <c r="U542" s="49" t="str">
        <f t="shared" si="27"/>
        <v/>
      </c>
    </row>
    <row r="543" spans="1:21" ht="21.95" customHeight="1" x14ac:dyDescent="0.15">
      <c r="A543" s="266"/>
      <c r="B543" s="78"/>
      <c r="C543" s="78"/>
      <c r="D543" s="77"/>
      <c r="E543" s="77"/>
      <c r="F543" s="77"/>
      <c r="G543" s="215"/>
      <c r="H543" s="215"/>
      <c r="I543" s="273"/>
      <c r="J543" s="273"/>
      <c r="K543" s="315">
        <f t="shared" si="25"/>
        <v>0</v>
      </c>
      <c r="L543" s="70"/>
      <c r="M543" s="67"/>
      <c r="N543" s="70"/>
      <c r="O543" s="67"/>
      <c r="P543" s="78"/>
      <c r="Q543" s="78"/>
      <c r="R543" s="78"/>
      <c r="S543" s="192"/>
      <c r="T543" s="27" t="str">
        <f t="shared" si="26"/>
        <v/>
      </c>
      <c r="U543" s="49" t="str">
        <f t="shared" si="27"/>
        <v/>
      </c>
    </row>
    <row r="544" spans="1:21" ht="21.95" customHeight="1" x14ac:dyDescent="0.15">
      <c r="A544" s="266"/>
      <c r="B544" s="78"/>
      <c r="C544" s="78"/>
      <c r="D544" s="77"/>
      <c r="E544" s="77"/>
      <c r="F544" s="77"/>
      <c r="G544" s="215"/>
      <c r="H544" s="215"/>
      <c r="I544" s="273"/>
      <c r="J544" s="273"/>
      <c r="K544" s="315">
        <f t="shared" si="25"/>
        <v>0</v>
      </c>
      <c r="L544" s="70"/>
      <c r="M544" s="67"/>
      <c r="N544" s="70"/>
      <c r="O544" s="67"/>
      <c r="P544" s="78"/>
      <c r="Q544" s="78"/>
      <c r="R544" s="78"/>
      <c r="S544" s="192"/>
      <c r="T544" s="27" t="str">
        <f t="shared" si="26"/>
        <v/>
      </c>
      <c r="U544" s="49" t="str">
        <f t="shared" si="27"/>
        <v/>
      </c>
    </row>
    <row r="545" spans="1:21" ht="21.95" customHeight="1" x14ac:dyDescent="0.15">
      <c r="A545" s="266"/>
      <c r="B545" s="78"/>
      <c r="C545" s="78"/>
      <c r="D545" s="77"/>
      <c r="E545" s="77"/>
      <c r="F545" s="77"/>
      <c r="G545" s="215"/>
      <c r="H545" s="215"/>
      <c r="I545" s="273"/>
      <c r="J545" s="273"/>
      <c r="K545" s="315">
        <f t="shared" si="25"/>
        <v>0</v>
      </c>
      <c r="L545" s="70"/>
      <c r="M545" s="67"/>
      <c r="N545" s="70"/>
      <c r="O545" s="67"/>
      <c r="P545" s="78"/>
      <c r="Q545" s="78"/>
      <c r="R545" s="78"/>
      <c r="S545" s="192"/>
      <c r="T545" s="27" t="str">
        <f t="shared" si="26"/>
        <v/>
      </c>
      <c r="U545" s="49" t="str">
        <f t="shared" si="27"/>
        <v/>
      </c>
    </row>
    <row r="546" spans="1:21" ht="21.95" customHeight="1" x14ac:dyDescent="0.15">
      <c r="A546" s="177"/>
      <c r="B546" s="78"/>
      <c r="C546" s="78"/>
      <c r="D546" s="77"/>
      <c r="E546" s="77"/>
      <c r="F546" s="77"/>
      <c r="G546" s="215"/>
      <c r="H546" s="215"/>
      <c r="I546" s="273"/>
      <c r="J546" s="273"/>
      <c r="K546" s="315">
        <f t="shared" si="25"/>
        <v>0</v>
      </c>
      <c r="L546" s="70"/>
      <c r="M546" s="67"/>
      <c r="N546" s="70"/>
      <c r="O546" s="67"/>
      <c r="P546" s="78"/>
      <c r="Q546" s="78"/>
      <c r="R546" s="78"/>
      <c r="S546" s="192"/>
      <c r="T546" s="27" t="str">
        <f t="shared" si="26"/>
        <v/>
      </c>
      <c r="U546" s="49" t="str">
        <f t="shared" si="27"/>
        <v/>
      </c>
    </row>
    <row r="547" spans="1:21" ht="21.95" customHeight="1" x14ac:dyDescent="0.15">
      <c r="A547" s="207"/>
      <c r="B547" s="93"/>
      <c r="C547" s="94"/>
      <c r="D547" s="94"/>
      <c r="E547" s="278"/>
      <c r="F547" s="94"/>
      <c r="G547" s="279"/>
      <c r="H547" s="239"/>
      <c r="I547" s="280"/>
      <c r="J547" s="260"/>
      <c r="K547" s="316">
        <f t="shared" si="25"/>
        <v>0</v>
      </c>
      <c r="L547" s="208"/>
      <c r="M547" s="208"/>
      <c r="N547" s="208"/>
      <c r="O547" s="208"/>
      <c r="P547" s="208"/>
      <c r="Q547" s="208"/>
      <c r="R547" s="208"/>
      <c r="S547" s="209"/>
      <c r="T547" s="27" t="str">
        <f t="shared" si="26"/>
        <v/>
      </c>
      <c r="U547" s="49" t="str">
        <f t="shared" si="27"/>
        <v/>
      </c>
    </row>
    <row r="548" spans="1:21" ht="21.95" customHeight="1" x14ac:dyDescent="0.15">
      <c r="A548" s="282"/>
      <c r="B548" s="282"/>
      <c r="C548" s="282"/>
      <c r="D548" s="283"/>
      <c r="E548" s="283"/>
      <c r="F548" s="283"/>
      <c r="G548" s="284"/>
      <c r="H548" s="284"/>
      <c r="I548" s="285"/>
      <c r="J548" s="286"/>
      <c r="K548" s="319">
        <f t="shared" si="25"/>
        <v>0</v>
      </c>
      <c r="L548" s="292"/>
      <c r="M548" s="293"/>
      <c r="N548" s="292"/>
      <c r="O548" s="293"/>
      <c r="P548" s="282"/>
      <c r="Q548" s="282"/>
      <c r="R548" s="282"/>
      <c r="S548" s="282"/>
      <c r="T548" s="27" t="str">
        <f t="shared" si="26"/>
        <v/>
      </c>
      <c r="U548" s="49" t="str">
        <f t="shared" si="27"/>
        <v/>
      </c>
    </row>
    <row r="549" spans="1:21" ht="21.95" customHeight="1" x14ac:dyDescent="0.15">
      <c r="A549" s="282"/>
      <c r="B549" s="282"/>
      <c r="C549" s="282"/>
      <c r="D549" s="283"/>
      <c r="E549" s="283"/>
      <c r="F549" s="283"/>
      <c r="G549" s="284"/>
      <c r="H549" s="284"/>
      <c r="I549" s="285"/>
      <c r="J549" s="286"/>
      <c r="K549" s="319">
        <f t="shared" si="25"/>
        <v>0</v>
      </c>
      <c r="L549" s="292"/>
      <c r="M549" s="293"/>
      <c r="N549" s="292"/>
      <c r="O549" s="293"/>
      <c r="P549" s="282"/>
      <c r="Q549" s="282"/>
      <c r="R549" s="282"/>
      <c r="S549" s="282"/>
      <c r="T549" s="27" t="str">
        <f t="shared" si="26"/>
        <v/>
      </c>
      <c r="U549" s="49" t="str">
        <f t="shared" si="27"/>
        <v/>
      </c>
    </row>
    <row r="550" spans="1:21" ht="21.95" customHeight="1" x14ac:dyDescent="0.15">
      <c r="A550" s="282"/>
      <c r="B550" s="282"/>
      <c r="C550" s="282"/>
      <c r="D550" s="283"/>
      <c r="E550" s="283"/>
      <c r="F550" s="283"/>
      <c r="G550" s="284"/>
      <c r="H550" s="284"/>
      <c r="I550" s="285"/>
      <c r="J550" s="286"/>
      <c r="K550" s="319">
        <f t="shared" si="25"/>
        <v>0</v>
      </c>
      <c r="L550" s="292"/>
      <c r="M550" s="293"/>
      <c r="N550" s="292"/>
      <c r="O550" s="293"/>
      <c r="P550" s="282"/>
      <c r="Q550" s="282"/>
      <c r="R550" s="282"/>
      <c r="S550" s="282"/>
      <c r="T550" s="27" t="str">
        <f t="shared" si="26"/>
        <v/>
      </c>
      <c r="U550" s="49" t="str">
        <f t="shared" si="27"/>
        <v/>
      </c>
    </row>
    <row r="551" spans="1:21" ht="21.95" customHeight="1" x14ac:dyDescent="0.15">
      <c r="A551" s="282"/>
      <c r="B551" s="282"/>
      <c r="C551" s="282"/>
      <c r="D551" s="283"/>
      <c r="E551" s="283"/>
      <c r="F551" s="283"/>
      <c r="G551" s="284"/>
      <c r="H551" s="284"/>
      <c r="I551" s="285"/>
      <c r="J551" s="286"/>
      <c r="K551" s="319">
        <f t="shared" si="25"/>
        <v>0</v>
      </c>
      <c r="L551" s="292"/>
      <c r="M551" s="293"/>
      <c r="N551" s="292"/>
      <c r="O551" s="293"/>
      <c r="P551" s="282"/>
      <c r="Q551" s="282"/>
      <c r="R551" s="282"/>
      <c r="S551" s="282"/>
      <c r="T551" s="27" t="str">
        <f t="shared" si="26"/>
        <v/>
      </c>
      <c r="U551" s="49" t="str">
        <f t="shared" si="27"/>
        <v/>
      </c>
    </row>
    <row r="552" spans="1:21" ht="21.95" customHeight="1" x14ac:dyDescent="0.15">
      <c r="A552" s="282"/>
      <c r="B552" s="282"/>
      <c r="C552" s="282"/>
      <c r="D552" s="283"/>
      <c r="E552" s="283"/>
      <c r="F552" s="283"/>
      <c r="G552" s="284"/>
      <c r="H552" s="284"/>
      <c r="I552" s="285"/>
      <c r="J552" s="286"/>
      <c r="K552" s="319">
        <f t="shared" si="25"/>
        <v>0</v>
      </c>
      <c r="L552" s="292"/>
      <c r="M552" s="293"/>
      <c r="N552" s="292"/>
      <c r="O552" s="293"/>
      <c r="P552" s="282"/>
      <c r="Q552" s="282"/>
      <c r="R552" s="282"/>
      <c r="S552" s="282"/>
      <c r="T552" s="27" t="str">
        <f t="shared" si="26"/>
        <v/>
      </c>
      <c r="U552" s="49" t="str">
        <f t="shared" si="27"/>
        <v/>
      </c>
    </row>
    <row r="553" spans="1:21" ht="21.95" customHeight="1" x14ac:dyDescent="0.15">
      <c r="A553" s="282"/>
      <c r="B553" s="282"/>
      <c r="C553" s="282"/>
      <c r="D553" s="283"/>
      <c r="E553" s="283"/>
      <c r="F553" s="283"/>
      <c r="G553" s="284"/>
      <c r="H553" s="284"/>
      <c r="I553" s="285"/>
      <c r="J553" s="286"/>
      <c r="K553" s="319">
        <f t="shared" si="25"/>
        <v>0</v>
      </c>
      <c r="L553" s="292"/>
      <c r="M553" s="293"/>
      <c r="N553" s="292"/>
      <c r="O553" s="293"/>
      <c r="P553" s="282"/>
      <c r="Q553" s="282"/>
      <c r="R553" s="282"/>
      <c r="S553" s="282"/>
      <c r="T553" s="27" t="str">
        <f t="shared" si="26"/>
        <v/>
      </c>
      <c r="U553" s="49" t="str">
        <f t="shared" si="27"/>
        <v/>
      </c>
    </row>
    <row r="554" spans="1:21" ht="21.95" customHeight="1" x14ac:dyDescent="0.15">
      <c r="A554" s="282"/>
      <c r="B554" s="282"/>
      <c r="C554" s="282"/>
      <c r="D554" s="283"/>
      <c r="E554" s="283"/>
      <c r="F554" s="283"/>
      <c r="G554" s="284"/>
      <c r="H554" s="284"/>
      <c r="I554" s="285"/>
      <c r="J554" s="286"/>
      <c r="K554" s="319">
        <f t="shared" si="25"/>
        <v>0</v>
      </c>
      <c r="L554" s="292"/>
      <c r="M554" s="293"/>
      <c r="N554" s="292"/>
      <c r="O554" s="293"/>
      <c r="P554" s="282"/>
      <c r="Q554" s="282"/>
      <c r="R554" s="282"/>
      <c r="S554" s="282"/>
      <c r="T554" s="27" t="str">
        <f t="shared" si="26"/>
        <v/>
      </c>
      <c r="U554" s="49" t="str">
        <f t="shared" si="27"/>
        <v/>
      </c>
    </row>
    <row r="555" spans="1:21" ht="21.95" customHeight="1" x14ac:dyDescent="0.15">
      <c r="A555" s="282"/>
      <c r="B555" s="282"/>
      <c r="C555" s="282"/>
      <c r="D555" s="283"/>
      <c r="E555" s="283"/>
      <c r="F555" s="283"/>
      <c r="G555" s="284"/>
      <c r="H555" s="284"/>
      <c r="I555" s="285"/>
      <c r="J555" s="286"/>
      <c r="K555" s="319">
        <f t="shared" si="25"/>
        <v>0</v>
      </c>
      <c r="L555" s="292"/>
      <c r="M555" s="293"/>
      <c r="N555" s="292"/>
      <c r="O555" s="293"/>
      <c r="P555" s="282"/>
      <c r="Q555" s="282"/>
      <c r="R555" s="282"/>
      <c r="S555" s="282"/>
      <c r="T555" s="27" t="str">
        <f t="shared" si="26"/>
        <v/>
      </c>
      <c r="U555" s="49" t="str">
        <f t="shared" si="27"/>
        <v/>
      </c>
    </row>
    <row r="556" spans="1:21" ht="21.95" customHeight="1" x14ac:dyDescent="0.15">
      <c r="A556" s="282"/>
      <c r="B556" s="282"/>
      <c r="C556" s="282"/>
      <c r="D556" s="283"/>
      <c r="E556" s="283"/>
      <c r="F556" s="283"/>
      <c r="G556" s="284"/>
      <c r="H556" s="284"/>
      <c r="I556" s="285"/>
      <c r="J556" s="286"/>
      <c r="K556" s="319">
        <f t="shared" si="25"/>
        <v>0</v>
      </c>
      <c r="L556" s="292"/>
      <c r="M556" s="293"/>
      <c r="N556" s="292"/>
      <c r="O556" s="293"/>
      <c r="P556" s="282"/>
      <c r="Q556" s="282"/>
      <c r="R556" s="282"/>
      <c r="S556" s="282"/>
      <c r="T556" s="27" t="str">
        <f t="shared" si="26"/>
        <v/>
      </c>
      <c r="U556" s="49" t="str">
        <f t="shared" si="27"/>
        <v/>
      </c>
    </row>
    <row r="557" spans="1:21" ht="21.95" customHeight="1" x14ac:dyDescent="0.15">
      <c r="A557" s="282"/>
      <c r="B557" s="282"/>
      <c r="C557" s="282"/>
      <c r="D557" s="283"/>
      <c r="E557" s="283"/>
      <c r="F557" s="283"/>
      <c r="G557" s="284"/>
      <c r="H557" s="284"/>
      <c r="I557" s="285"/>
      <c r="J557" s="286"/>
      <c r="K557" s="319">
        <f t="shared" si="25"/>
        <v>0</v>
      </c>
      <c r="L557" s="292"/>
      <c r="M557" s="293"/>
      <c r="N557" s="292"/>
      <c r="O557" s="293"/>
      <c r="P557" s="282"/>
      <c r="Q557" s="282"/>
      <c r="R557" s="282"/>
      <c r="S557" s="282"/>
      <c r="T557" s="27" t="str">
        <f t="shared" si="26"/>
        <v/>
      </c>
      <c r="U557" s="49" t="str">
        <f t="shared" si="27"/>
        <v/>
      </c>
    </row>
    <row r="558" spans="1:21" ht="21.95" customHeight="1" x14ac:dyDescent="0.15">
      <c r="A558" s="282"/>
      <c r="B558" s="282"/>
      <c r="C558" s="282"/>
      <c r="D558" s="283"/>
      <c r="E558" s="283"/>
      <c r="F558" s="283"/>
      <c r="G558" s="284"/>
      <c r="H558" s="284"/>
      <c r="I558" s="285"/>
      <c r="J558" s="286"/>
      <c r="K558" s="319">
        <f t="shared" si="25"/>
        <v>0</v>
      </c>
      <c r="L558" s="292"/>
      <c r="M558" s="293"/>
      <c r="N558" s="292"/>
      <c r="O558" s="293"/>
      <c r="P558" s="282"/>
      <c r="Q558" s="282"/>
      <c r="R558" s="282"/>
      <c r="S558" s="282"/>
      <c r="T558" s="27" t="str">
        <f t="shared" si="26"/>
        <v/>
      </c>
      <c r="U558" s="49" t="str">
        <f t="shared" si="27"/>
        <v/>
      </c>
    </row>
    <row r="559" spans="1:21" ht="21.95" customHeight="1" x14ac:dyDescent="0.15">
      <c r="A559" s="282"/>
      <c r="B559" s="282"/>
      <c r="C559" s="282"/>
      <c r="D559" s="283"/>
      <c r="E559" s="283"/>
      <c r="F559" s="283"/>
      <c r="G559" s="284"/>
      <c r="H559" s="284"/>
      <c r="I559" s="285"/>
      <c r="J559" s="286"/>
      <c r="K559" s="319">
        <f t="shared" si="25"/>
        <v>0</v>
      </c>
      <c r="L559" s="292"/>
      <c r="M559" s="293"/>
      <c r="N559" s="292"/>
      <c r="O559" s="293"/>
      <c r="P559" s="282"/>
      <c r="Q559" s="282"/>
      <c r="R559" s="282"/>
      <c r="S559" s="282"/>
      <c r="T559" s="27" t="str">
        <f t="shared" si="26"/>
        <v/>
      </c>
      <c r="U559" s="49" t="str">
        <f t="shared" si="27"/>
        <v/>
      </c>
    </row>
    <row r="560" spans="1:21" ht="21.95" customHeight="1" x14ac:dyDescent="0.15">
      <c r="A560" s="282"/>
      <c r="B560" s="282"/>
      <c r="C560" s="282"/>
      <c r="D560" s="283"/>
      <c r="E560" s="283"/>
      <c r="F560" s="283"/>
      <c r="G560" s="284"/>
      <c r="H560" s="284"/>
      <c r="I560" s="285"/>
      <c r="J560" s="286"/>
      <c r="K560" s="319">
        <f t="shared" si="25"/>
        <v>0</v>
      </c>
      <c r="L560" s="292"/>
      <c r="M560" s="293"/>
      <c r="N560" s="292"/>
      <c r="O560" s="293"/>
      <c r="P560" s="282"/>
      <c r="Q560" s="282"/>
      <c r="R560" s="282"/>
      <c r="S560" s="282"/>
      <c r="T560" s="27" t="str">
        <f t="shared" si="26"/>
        <v/>
      </c>
      <c r="U560" s="49" t="str">
        <f t="shared" si="27"/>
        <v/>
      </c>
    </row>
    <row r="561" spans="1:21" ht="21.95" customHeight="1" x14ac:dyDescent="0.15">
      <c r="A561" s="282"/>
      <c r="B561" s="282"/>
      <c r="C561" s="282"/>
      <c r="D561" s="283"/>
      <c r="E561" s="283"/>
      <c r="F561" s="283"/>
      <c r="G561" s="284"/>
      <c r="H561" s="284"/>
      <c r="I561" s="285"/>
      <c r="J561" s="286"/>
      <c r="K561" s="319">
        <f t="shared" si="25"/>
        <v>0</v>
      </c>
      <c r="L561" s="292"/>
      <c r="M561" s="293"/>
      <c r="N561" s="292"/>
      <c r="O561" s="293"/>
      <c r="P561" s="282"/>
      <c r="Q561" s="282"/>
      <c r="R561" s="282"/>
      <c r="S561" s="282"/>
      <c r="T561" s="27" t="str">
        <f t="shared" si="26"/>
        <v/>
      </c>
      <c r="U561" s="49" t="str">
        <f t="shared" si="27"/>
        <v/>
      </c>
    </row>
    <row r="562" spans="1:21" ht="21.95" customHeight="1" x14ac:dyDescent="0.15">
      <c r="A562" s="282"/>
      <c r="B562" s="282"/>
      <c r="C562" s="282"/>
      <c r="D562" s="283"/>
      <c r="E562" s="283"/>
      <c r="F562" s="283"/>
      <c r="G562" s="284"/>
      <c r="H562" s="284"/>
      <c r="I562" s="285"/>
      <c r="J562" s="286"/>
      <c r="K562" s="319">
        <f t="shared" si="25"/>
        <v>0</v>
      </c>
      <c r="L562" s="292"/>
      <c r="M562" s="293"/>
      <c r="N562" s="292"/>
      <c r="O562" s="293"/>
      <c r="P562" s="282"/>
      <c r="Q562" s="282"/>
      <c r="R562" s="282"/>
      <c r="S562" s="282"/>
      <c r="T562" s="27" t="str">
        <f t="shared" si="26"/>
        <v/>
      </c>
      <c r="U562" s="49" t="str">
        <f t="shared" si="27"/>
        <v/>
      </c>
    </row>
    <row r="563" spans="1:21" ht="21.95" customHeight="1" x14ac:dyDescent="0.15">
      <c r="A563" s="282"/>
      <c r="B563" s="282"/>
      <c r="C563" s="282"/>
      <c r="D563" s="283"/>
      <c r="E563" s="283"/>
      <c r="F563" s="283"/>
      <c r="G563" s="284"/>
      <c r="H563" s="284"/>
      <c r="I563" s="285"/>
      <c r="J563" s="286"/>
      <c r="K563" s="319">
        <f t="shared" si="25"/>
        <v>0</v>
      </c>
      <c r="L563" s="292"/>
      <c r="M563" s="293"/>
      <c r="N563" s="292"/>
      <c r="O563" s="293"/>
      <c r="P563" s="282"/>
      <c r="Q563" s="282"/>
      <c r="R563" s="282"/>
      <c r="S563" s="282"/>
      <c r="T563" s="27" t="str">
        <f t="shared" si="26"/>
        <v/>
      </c>
      <c r="U563" s="49" t="str">
        <f t="shared" si="27"/>
        <v/>
      </c>
    </row>
    <row r="564" spans="1:21" ht="21.95" customHeight="1" x14ac:dyDescent="0.15">
      <c r="A564" s="282"/>
      <c r="B564" s="282"/>
      <c r="C564" s="282"/>
      <c r="D564" s="283"/>
      <c r="E564" s="283"/>
      <c r="F564" s="283"/>
      <c r="G564" s="284"/>
      <c r="H564" s="284"/>
      <c r="I564" s="285"/>
      <c r="J564" s="286"/>
      <c r="K564" s="319">
        <f t="shared" si="25"/>
        <v>0</v>
      </c>
      <c r="L564" s="292"/>
      <c r="M564" s="293"/>
      <c r="N564" s="292"/>
      <c r="O564" s="293"/>
      <c r="P564" s="282"/>
      <c r="Q564" s="282"/>
      <c r="R564" s="282"/>
      <c r="S564" s="282"/>
      <c r="T564" s="27" t="str">
        <f t="shared" si="26"/>
        <v/>
      </c>
      <c r="U564" s="49" t="str">
        <f t="shared" si="27"/>
        <v/>
      </c>
    </row>
    <row r="565" spans="1:21" ht="21.95" customHeight="1" x14ac:dyDescent="0.15">
      <c r="A565" s="282"/>
      <c r="B565" s="282"/>
      <c r="C565" s="282"/>
      <c r="D565" s="283"/>
      <c r="E565" s="283"/>
      <c r="F565" s="283"/>
      <c r="G565" s="284"/>
      <c r="H565" s="284"/>
      <c r="I565" s="285"/>
      <c r="J565" s="286"/>
      <c r="K565" s="319">
        <f t="shared" si="25"/>
        <v>0</v>
      </c>
      <c r="L565" s="292"/>
      <c r="M565" s="293"/>
      <c r="N565" s="292"/>
      <c r="O565" s="293"/>
      <c r="P565" s="282"/>
      <c r="Q565" s="282"/>
      <c r="R565" s="282"/>
      <c r="S565" s="282"/>
      <c r="T565" s="27" t="str">
        <f t="shared" si="26"/>
        <v/>
      </c>
      <c r="U565" s="49" t="str">
        <f t="shared" si="27"/>
        <v/>
      </c>
    </row>
    <row r="566" spans="1:21" ht="21.95" customHeight="1" x14ac:dyDescent="0.15">
      <c r="A566" s="282"/>
      <c r="B566" s="282"/>
      <c r="C566" s="282"/>
      <c r="D566" s="283"/>
      <c r="E566" s="283"/>
      <c r="F566" s="283"/>
      <c r="G566" s="284"/>
      <c r="H566" s="284"/>
      <c r="I566" s="285"/>
      <c r="J566" s="286"/>
      <c r="K566" s="319">
        <f t="shared" si="25"/>
        <v>0</v>
      </c>
      <c r="L566" s="292"/>
      <c r="M566" s="293"/>
      <c r="N566" s="292"/>
      <c r="O566" s="293"/>
      <c r="P566" s="282"/>
      <c r="Q566" s="282"/>
      <c r="R566" s="282"/>
      <c r="S566" s="282"/>
      <c r="T566" s="27" t="str">
        <f t="shared" si="26"/>
        <v/>
      </c>
      <c r="U566" s="49" t="str">
        <f t="shared" si="27"/>
        <v/>
      </c>
    </row>
    <row r="567" spans="1:21" ht="21.95" customHeight="1" x14ac:dyDescent="0.15">
      <c r="A567" s="282"/>
      <c r="B567" s="282"/>
      <c r="C567" s="282"/>
      <c r="D567" s="283"/>
      <c r="E567" s="283"/>
      <c r="F567" s="283"/>
      <c r="G567" s="284"/>
      <c r="H567" s="284"/>
      <c r="I567" s="285"/>
      <c r="J567" s="286"/>
      <c r="K567" s="319">
        <f t="shared" si="25"/>
        <v>0</v>
      </c>
      <c r="L567" s="292"/>
      <c r="M567" s="293"/>
      <c r="N567" s="292"/>
      <c r="O567" s="293"/>
      <c r="P567" s="282"/>
      <c r="Q567" s="282"/>
      <c r="R567" s="282"/>
      <c r="S567" s="282"/>
      <c r="T567" s="27" t="str">
        <f t="shared" si="26"/>
        <v/>
      </c>
      <c r="U567" s="49" t="str">
        <f t="shared" si="27"/>
        <v/>
      </c>
    </row>
    <row r="568" spans="1:21" ht="21.95" customHeight="1" x14ac:dyDescent="0.15">
      <c r="A568" s="282"/>
      <c r="B568" s="282"/>
      <c r="C568" s="282"/>
      <c r="D568" s="283"/>
      <c r="E568" s="283"/>
      <c r="F568" s="283"/>
      <c r="G568" s="284"/>
      <c r="H568" s="284"/>
      <c r="I568" s="285"/>
      <c r="J568" s="286"/>
      <c r="K568" s="319">
        <f t="shared" si="25"/>
        <v>0</v>
      </c>
      <c r="L568" s="292"/>
      <c r="M568" s="293"/>
      <c r="N568" s="292"/>
      <c r="O568" s="293"/>
      <c r="P568" s="282"/>
      <c r="Q568" s="282"/>
      <c r="R568" s="282"/>
      <c r="S568" s="282"/>
      <c r="T568" s="27" t="str">
        <f t="shared" si="26"/>
        <v/>
      </c>
      <c r="U568" s="49" t="str">
        <f t="shared" si="27"/>
        <v/>
      </c>
    </row>
    <row r="569" spans="1:21" ht="21.95" customHeight="1" x14ac:dyDescent="0.15">
      <c r="A569" s="282"/>
      <c r="B569" s="282"/>
      <c r="C569" s="282"/>
      <c r="D569" s="283"/>
      <c r="E569" s="283"/>
      <c r="F569" s="283"/>
      <c r="G569" s="284"/>
      <c r="H569" s="284"/>
      <c r="I569" s="285"/>
      <c r="J569" s="286"/>
      <c r="K569" s="319">
        <f t="shared" si="25"/>
        <v>0</v>
      </c>
      <c r="L569" s="292"/>
      <c r="M569" s="293"/>
      <c r="N569" s="292"/>
      <c r="O569" s="293"/>
      <c r="P569" s="282"/>
      <c r="Q569" s="282"/>
      <c r="R569" s="282"/>
      <c r="S569" s="282"/>
      <c r="T569" s="27" t="str">
        <f t="shared" si="26"/>
        <v/>
      </c>
      <c r="U569" s="49" t="str">
        <f t="shared" si="27"/>
        <v/>
      </c>
    </row>
    <row r="570" spans="1:21" ht="21.95" customHeight="1" x14ac:dyDescent="0.15">
      <c r="A570" s="282"/>
      <c r="B570" s="282"/>
      <c r="C570" s="282"/>
      <c r="D570" s="283"/>
      <c r="E570" s="283"/>
      <c r="F570" s="283"/>
      <c r="G570" s="284"/>
      <c r="H570" s="284"/>
      <c r="I570" s="285"/>
      <c r="J570" s="286"/>
      <c r="K570" s="319">
        <f t="shared" si="25"/>
        <v>0</v>
      </c>
      <c r="L570" s="292"/>
      <c r="M570" s="293"/>
      <c r="N570" s="292"/>
      <c r="O570" s="293"/>
      <c r="P570" s="282"/>
      <c r="Q570" s="282"/>
      <c r="R570" s="282"/>
      <c r="S570" s="282"/>
      <c r="T570" s="27" t="str">
        <f t="shared" si="26"/>
        <v/>
      </c>
      <c r="U570" s="49" t="str">
        <f t="shared" si="27"/>
        <v/>
      </c>
    </row>
    <row r="571" spans="1:21" ht="21.95" customHeight="1" x14ac:dyDescent="0.15">
      <c r="A571" s="282"/>
      <c r="B571" s="282"/>
      <c r="C571" s="282"/>
      <c r="D571" s="283"/>
      <c r="E571" s="283"/>
      <c r="F571" s="283"/>
      <c r="G571" s="284"/>
      <c r="H571" s="284"/>
      <c r="I571" s="285"/>
      <c r="J571" s="286"/>
      <c r="K571" s="319">
        <f t="shared" si="25"/>
        <v>0</v>
      </c>
      <c r="L571" s="292"/>
      <c r="M571" s="293"/>
      <c r="N571" s="292"/>
      <c r="O571" s="293"/>
      <c r="P571" s="282"/>
      <c r="Q571" s="282"/>
      <c r="R571" s="282"/>
      <c r="S571" s="282"/>
      <c r="T571" s="27" t="str">
        <f t="shared" si="26"/>
        <v/>
      </c>
      <c r="U571" s="49" t="str">
        <f t="shared" si="27"/>
        <v/>
      </c>
    </row>
    <row r="572" spans="1:21" ht="21.95" customHeight="1" x14ac:dyDescent="0.15">
      <c r="A572" s="282"/>
      <c r="B572" s="282"/>
      <c r="C572" s="282"/>
      <c r="D572" s="283"/>
      <c r="E572" s="283"/>
      <c r="F572" s="283"/>
      <c r="G572" s="284"/>
      <c r="H572" s="284"/>
      <c r="I572" s="285"/>
      <c r="J572" s="286"/>
      <c r="K572" s="319">
        <f t="shared" si="25"/>
        <v>0</v>
      </c>
      <c r="L572" s="292"/>
      <c r="M572" s="293"/>
      <c r="N572" s="292"/>
      <c r="O572" s="293"/>
      <c r="P572" s="282"/>
      <c r="Q572" s="282"/>
      <c r="R572" s="282"/>
      <c r="S572" s="282"/>
      <c r="T572" s="27" t="str">
        <f t="shared" si="26"/>
        <v/>
      </c>
      <c r="U572" s="49" t="str">
        <f t="shared" si="27"/>
        <v/>
      </c>
    </row>
    <row r="573" spans="1:21" ht="21.95" customHeight="1" x14ac:dyDescent="0.15">
      <c r="A573" s="282"/>
      <c r="B573" s="282"/>
      <c r="C573" s="282"/>
      <c r="D573" s="283"/>
      <c r="E573" s="283"/>
      <c r="F573" s="283"/>
      <c r="G573" s="284"/>
      <c r="H573" s="284"/>
      <c r="I573" s="285"/>
      <c r="J573" s="286"/>
      <c r="K573" s="319">
        <f t="shared" si="25"/>
        <v>0</v>
      </c>
      <c r="L573" s="292"/>
      <c r="M573" s="293"/>
      <c r="N573" s="292"/>
      <c r="O573" s="293"/>
      <c r="P573" s="282"/>
      <c r="Q573" s="282"/>
      <c r="R573" s="282"/>
      <c r="S573" s="282"/>
      <c r="T573" s="27" t="str">
        <f t="shared" si="26"/>
        <v/>
      </c>
      <c r="U573" s="49" t="str">
        <f t="shared" si="27"/>
        <v/>
      </c>
    </row>
    <row r="574" spans="1:21" ht="21.95" customHeight="1" x14ac:dyDescent="0.15">
      <c r="A574" s="282"/>
      <c r="B574" s="282"/>
      <c r="C574" s="282"/>
      <c r="D574" s="283"/>
      <c r="E574" s="283"/>
      <c r="F574" s="283"/>
      <c r="G574" s="284"/>
      <c r="H574" s="284"/>
      <c r="I574" s="285"/>
      <c r="J574" s="286"/>
      <c r="K574" s="319">
        <f t="shared" si="25"/>
        <v>0</v>
      </c>
      <c r="L574" s="292"/>
      <c r="M574" s="293"/>
      <c r="N574" s="292"/>
      <c r="O574" s="293"/>
      <c r="P574" s="282"/>
      <c r="Q574" s="282"/>
      <c r="R574" s="282"/>
      <c r="S574" s="282"/>
      <c r="T574" s="27" t="str">
        <f t="shared" si="26"/>
        <v/>
      </c>
      <c r="U574" s="49" t="str">
        <f t="shared" si="27"/>
        <v/>
      </c>
    </row>
    <row r="575" spans="1:21" ht="21.95" customHeight="1" x14ac:dyDescent="0.15">
      <c r="A575" s="282"/>
      <c r="B575" s="282"/>
      <c r="C575" s="282"/>
      <c r="D575" s="283"/>
      <c r="E575" s="283"/>
      <c r="F575" s="283"/>
      <c r="G575" s="284"/>
      <c r="H575" s="284"/>
      <c r="I575" s="285"/>
      <c r="J575" s="286"/>
      <c r="K575" s="319">
        <f t="shared" si="25"/>
        <v>0</v>
      </c>
      <c r="L575" s="292"/>
      <c r="M575" s="293"/>
      <c r="N575" s="292"/>
      <c r="O575" s="293"/>
      <c r="P575" s="282"/>
      <c r="Q575" s="282"/>
      <c r="R575" s="282"/>
      <c r="S575" s="282"/>
      <c r="T575" s="27" t="str">
        <f t="shared" si="26"/>
        <v/>
      </c>
      <c r="U575" s="49" t="str">
        <f t="shared" si="27"/>
        <v/>
      </c>
    </row>
    <row r="576" spans="1:21" ht="21.95" customHeight="1" x14ac:dyDescent="0.15">
      <c r="A576" s="282"/>
      <c r="B576" s="282"/>
      <c r="C576" s="282"/>
      <c r="D576" s="283"/>
      <c r="E576" s="283"/>
      <c r="F576" s="283"/>
      <c r="G576" s="284"/>
      <c r="H576" s="284"/>
      <c r="I576" s="285"/>
      <c r="J576" s="286"/>
      <c r="K576" s="319">
        <f t="shared" si="25"/>
        <v>0</v>
      </c>
      <c r="L576" s="292"/>
      <c r="M576" s="293"/>
      <c r="N576" s="292"/>
      <c r="O576" s="293"/>
      <c r="P576" s="282"/>
      <c r="Q576" s="282"/>
      <c r="R576" s="282"/>
      <c r="S576" s="282"/>
      <c r="T576" s="27" t="str">
        <f t="shared" si="26"/>
        <v/>
      </c>
      <c r="U576" s="49" t="str">
        <f t="shared" si="27"/>
        <v/>
      </c>
    </row>
    <row r="577" spans="1:21" ht="21.95" customHeight="1" x14ac:dyDescent="0.15">
      <c r="A577" s="282"/>
      <c r="B577" s="282"/>
      <c r="C577" s="282"/>
      <c r="D577" s="283"/>
      <c r="E577" s="283"/>
      <c r="F577" s="283"/>
      <c r="G577" s="284"/>
      <c r="H577" s="284"/>
      <c r="I577" s="285"/>
      <c r="J577" s="286"/>
      <c r="K577" s="319">
        <f t="shared" si="25"/>
        <v>0</v>
      </c>
      <c r="L577" s="292"/>
      <c r="M577" s="293"/>
      <c r="N577" s="292"/>
      <c r="O577" s="293"/>
      <c r="P577" s="282"/>
      <c r="Q577" s="282"/>
      <c r="R577" s="282"/>
      <c r="S577" s="282"/>
      <c r="T577" s="27" t="str">
        <f t="shared" si="26"/>
        <v/>
      </c>
      <c r="U577" s="49" t="str">
        <f t="shared" si="27"/>
        <v/>
      </c>
    </row>
    <row r="578" spans="1:21" ht="21.95" customHeight="1" x14ac:dyDescent="0.15">
      <c r="A578" s="282"/>
      <c r="B578" s="282"/>
      <c r="C578" s="282"/>
      <c r="D578" s="283"/>
      <c r="E578" s="283"/>
      <c r="F578" s="283"/>
      <c r="G578" s="284"/>
      <c r="H578" s="284"/>
      <c r="I578" s="285"/>
      <c r="J578" s="286"/>
      <c r="K578" s="319">
        <f t="shared" si="25"/>
        <v>0</v>
      </c>
      <c r="L578" s="292"/>
      <c r="M578" s="293"/>
      <c r="N578" s="292"/>
      <c r="O578" s="293"/>
      <c r="P578" s="282"/>
      <c r="Q578" s="282"/>
      <c r="R578" s="282"/>
      <c r="S578" s="282"/>
      <c r="T578" s="27" t="str">
        <f t="shared" si="26"/>
        <v/>
      </c>
      <c r="U578" s="49" t="str">
        <f t="shared" si="27"/>
        <v/>
      </c>
    </row>
    <row r="579" spans="1:21" ht="21.95" customHeight="1" x14ac:dyDescent="0.15">
      <c r="A579" s="282"/>
      <c r="B579" s="282"/>
      <c r="C579" s="282"/>
      <c r="D579" s="283"/>
      <c r="E579" s="283"/>
      <c r="F579" s="283"/>
      <c r="G579" s="284"/>
      <c r="H579" s="284"/>
      <c r="I579" s="285"/>
      <c r="J579" s="286"/>
      <c r="K579" s="319">
        <f t="shared" si="25"/>
        <v>0</v>
      </c>
      <c r="L579" s="292"/>
      <c r="M579" s="293"/>
      <c r="N579" s="292"/>
      <c r="O579" s="293"/>
      <c r="P579" s="282"/>
      <c r="Q579" s="282"/>
      <c r="R579" s="282"/>
      <c r="S579" s="282"/>
      <c r="T579" s="27" t="str">
        <f t="shared" si="26"/>
        <v/>
      </c>
      <c r="U579" s="49" t="str">
        <f t="shared" si="27"/>
        <v/>
      </c>
    </row>
    <row r="580" spans="1:21" ht="21.95" customHeight="1" x14ac:dyDescent="0.15">
      <c r="A580" s="282"/>
      <c r="B580" s="282"/>
      <c r="C580" s="282"/>
      <c r="D580" s="283"/>
      <c r="E580" s="283"/>
      <c r="F580" s="283"/>
      <c r="G580" s="284"/>
      <c r="H580" s="284"/>
      <c r="I580" s="285"/>
      <c r="J580" s="286"/>
      <c r="K580" s="319">
        <f t="shared" si="25"/>
        <v>0</v>
      </c>
      <c r="L580" s="292"/>
      <c r="M580" s="293"/>
      <c r="N580" s="292"/>
      <c r="O580" s="293"/>
      <c r="P580" s="282"/>
      <c r="Q580" s="282"/>
      <c r="R580" s="282"/>
      <c r="S580" s="282"/>
      <c r="T580" s="27" t="str">
        <f t="shared" si="26"/>
        <v/>
      </c>
      <c r="U580" s="49" t="str">
        <f t="shared" si="27"/>
        <v/>
      </c>
    </row>
    <row r="581" spans="1:21" ht="21.95" customHeight="1" x14ac:dyDescent="0.15">
      <c r="A581" s="282"/>
      <c r="B581" s="282"/>
      <c r="C581" s="282"/>
      <c r="D581" s="283"/>
      <c r="E581" s="283"/>
      <c r="F581" s="283"/>
      <c r="G581" s="284"/>
      <c r="H581" s="284"/>
      <c r="I581" s="285"/>
      <c r="J581" s="286"/>
      <c r="K581" s="319">
        <f t="shared" si="25"/>
        <v>0</v>
      </c>
      <c r="L581" s="292"/>
      <c r="M581" s="293"/>
      <c r="N581" s="292"/>
      <c r="O581" s="293"/>
      <c r="P581" s="282"/>
      <c r="Q581" s="282"/>
      <c r="R581" s="282"/>
      <c r="S581" s="282"/>
      <c r="T581" s="27" t="str">
        <f t="shared" si="26"/>
        <v/>
      </c>
      <c r="U581" s="49" t="str">
        <f t="shared" si="27"/>
        <v/>
      </c>
    </row>
    <row r="582" spans="1:21" ht="21.95" customHeight="1" x14ac:dyDescent="0.15">
      <c r="A582" s="282"/>
      <c r="B582" s="282"/>
      <c r="C582" s="282"/>
      <c r="D582" s="283"/>
      <c r="E582" s="283"/>
      <c r="F582" s="283"/>
      <c r="G582" s="284"/>
      <c r="H582" s="284"/>
      <c r="I582" s="285"/>
      <c r="J582" s="286"/>
      <c r="K582" s="319">
        <f t="shared" si="25"/>
        <v>0</v>
      </c>
      <c r="L582" s="292"/>
      <c r="M582" s="293"/>
      <c r="N582" s="292"/>
      <c r="O582" s="293"/>
      <c r="P582" s="282"/>
      <c r="Q582" s="282"/>
      <c r="R582" s="282"/>
      <c r="S582" s="282"/>
      <c r="T582" s="27" t="str">
        <f t="shared" si="26"/>
        <v/>
      </c>
      <c r="U582" s="49" t="str">
        <f t="shared" si="27"/>
        <v/>
      </c>
    </row>
    <row r="583" spans="1:21" ht="21.95" customHeight="1" x14ac:dyDescent="0.15">
      <c r="A583" s="282"/>
      <c r="B583" s="282"/>
      <c r="C583" s="282"/>
      <c r="D583" s="283"/>
      <c r="E583" s="283"/>
      <c r="F583" s="283"/>
      <c r="G583" s="284"/>
      <c r="H583" s="284"/>
      <c r="I583" s="285"/>
      <c r="J583" s="286"/>
      <c r="K583" s="319">
        <f t="shared" ref="K583:K627" si="28">J583-E583</f>
        <v>0</v>
      </c>
      <c r="L583" s="292"/>
      <c r="M583" s="293"/>
      <c r="N583" s="292"/>
      <c r="O583" s="293"/>
      <c r="P583" s="282"/>
      <c r="Q583" s="282"/>
      <c r="R583" s="282"/>
      <c r="S583" s="282"/>
      <c r="T583" s="27" t="str">
        <f t="shared" ref="T583:T646" si="29">CONCATENATE(L583,C583)</f>
        <v/>
      </c>
      <c r="U583" s="49" t="str">
        <f t="shared" ref="U583:U646" si="30">CONCATENATE(N583,H583)</f>
        <v/>
      </c>
    </row>
    <row r="584" spans="1:21" ht="21.95" customHeight="1" x14ac:dyDescent="0.15">
      <c r="A584" s="282"/>
      <c r="B584" s="282"/>
      <c r="C584" s="282"/>
      <c r="D584" s="283"/>
      <c r="E584" s="283"/>
      <c r="F584" s="283"/>
      <c r="G584" s="284"/>
      <c r="H584" s="284"/>
      <c r="I584" s="285"/>
      <c r="J584" s="286"/>
      <c r="K584" s="319">
        <f t="shared" si="28"/>
        <v>0</v>
      </c>
      <c r="L584" s="292"/>
      <c r="M584" s="293"/>
      <c r="N584" s="292"/>
      <c r="O584" s="293"/>
      <c r="P584" s="282"/>
      <c r="Q584" s="282"/>
      <c r="R584" s="282"/>
      <c r="S584" s="282"/>
      <c r="T584" s="27" t="str">
        <f t="shared" si="29"/>
        <v/>
      </c>
      <c r="U584" s="49" t="str">
        <f t="shared" si="30"/>
        <v/>
      </c>
    </row>
    <row r="585" spans="1:21" ht="21.95" customHeight="1" x14ac:dyDescent="0.15">
      <c r="A585" s="282"/>
      <c r="B585" s="282"/>
      <c r="C585" s="282"/>
      <c r="D585" s="283"/>
      <c r="E585" s="283"/>
      <c r="F585" s="283"/>
      <c r="G585" s="284"/>
      <c r="H585" s="284"/>
      <c r="I585" s="285"/>
      <c r="J585" s="286"/>
      <c r="K585" s="319">
        <f t="shared" si="28"/>
        <v>0</v>
      </c>
      <c r="L585" s="292"/>
      <c r="M585" s="293"/>
      <c r="N585" s="292"/>
      <c r="O585" s="293"/>
      <c r="P585" s="282"/>
      <c r="Q585" s="282"/>
      <c r="R585" s="282"/>
      <c r="S585" s="282"/>
      <c r="T585" s="27" t="str">
        <f t="shared" si="29"/>
        <v/>
      </c>
      <c r="U585" s="49" t="str">
        <f t="shared" si="30"/>
        <v/>
      </c>
    </row>
    <row r="586" spans="1:21" ht="21.95" customHeight="1" x14ac:dyDescent="0.15">
      <c r="A586" s="282"/>
      <c r="B586" s="282"/>
      <c r="C586" s="282"/>
      <c r="D586" s="283"/>
      <c r="E586" s="283"/>
      <c r="F586" s="283"/>
      <c r="G586" s="284"/>
      <c r="H586" s="284"/>
      <c r="I586" s="285"/>
      <c r="J586" s="286"/>
      <c r="K586" s="319">
        <f t="shared" si="28"/>
        <v>0</v>
      </c>
      <c r="L586" s="292"/>
      <c r="M586" s="293"/>
      <c r="N586" s="292"/>
      <c r="O586" s="293"/>
      <c r="P586" s="282"/>
      <c r="Q586" s="282"/>
      <c r="R586" s="282"/>
      <c r="S586" s="282"/>
      <c r="T586" s="27" t="str">
        <f t="shared" si="29"/>
        <v/>
      </c>
      <c r="U586" s="49" t="str">
        <f t="shared" si="30"/>
        <v/>
      </c>
    </row>
    <row r="587" spans="1:21" ht="21.95" customHeight="1" x14ac:dyDescent="0.15">
      <c r="A587" s="282"/>
      <c r="B587" s="282"/>
      <c r="C587" s="282"/>
      <c r="D587" s="283"/>
      <c r="E587" s="283"/>
      <c r="F587" s="283"/>
      <c r="G587" s="284"/>
      <c r="H587" s="284"/>
      <c r="I587" s="285"/>
      <c r="J587" s="286"/>
      <c r="K587" s="319">
        <f t="shared" si="28"/>
        <v>0</v>
      </c>
      <c r="L587" s="292"/>
      <c r="M587" s="293"/>
      <c r="N587" s="292"/>
      <c r="O587" s="293"/>
      <c r="P587" s="282"/>
      <c r="Q587" s="282"/>
      <c r="R587" s="282"/>
      <c r="S587" s="282"/>
      <c r="T587" s="27" t="str">
        <f t="shared" si="29"/>
        <v/>
      </c>
      <c r="U587" s="49" t="str">
        <f t="shared" si="30"/>
        <v/>
      </c>
    </row>
    <row r="588" spans="1:21" ht="21.95" customHeight="1" x14ac:dyDescent="0.15">
      <c r="A588" s="282"/>
      <c r="B588" s="282"/>
      <c r="C588" s="282"/>
      <c r="D588" s="283"/>
      <c r="E588" s="283"/>
      <c r="F588" s="283"/>
      <c r="G588" s="284"/>
      <c r="H588" s="284"/>
      <c r="I588" s="285"/>
      <c r="J588" s="286"/>
      <c r="K588" s="319">
        <f t="shared" si="28"/>
        <v>0</v>
      </c>
      <c r="L588" s="292"/>
      <c r="M588" s="293"/>
      <c r="N588" s="292"/>
      <c r="O588" s="293"/>
      <c r="P588" s="282"/>
      <c r="Q588" s="282"/>
      <c r="R588" s="282"/>
      <c r="S588" s="282"/>
      <c r="T588" s="27" t="str">
        <f t="shared" si="29"/>
        <v/>
      </c>
      <c r="U588" s="49" t="str">
        <f t="shared" si="30"/>
        <v/>
      </c>
    </row>
    <row r="589" spans="1:21" ht="21.95" customHeight="1" x14ac:dyDescent="0.15">
      <c r="A589" s="282"/>
      <c r="B589" s="282"/>
      <c r="C589" s="282"/>
      <c r="D589" s="283"/>
      <c r="E589" s="283"/>
      <c r="F589" s="283"/>
      <c r="G589" s="284"/>
      <c r="H589" s="284"/>
      <c r="I589" s="285"/>
      <c r="J589" s="286"/>
      <c r="K589" s="319">
        <f t="shared" si="28"/>
        <v>0</v>
      </c>
      <c r="L589" s="292"/>
      <c r="M589" s="293"/>
      <c r="N589" s="292"/>
      <c r="O589" s="293"/>
      <c r="P589" s="282"/>
      <c r="Q589" s="282"/>
      <c r="R589" s="282"/>
      <c r="S589" s="282"/>
      <c r="T589" s="27" t="str">
        <f t="shared" si="29"/>
        <v/>
      </c>
      <c r="U589" s="49" t="str">
        <f t="shared" si="30"/>
        <v/>
      </c>
    </row>
    <row r="590" spans="1:21" ht="21.95" customHeight="1" x14ac:dyDescent="0.15">
      <c r="A590" s="282"/>
      <c r="B590" s="282"/>
      <c r="C590" s="282"/>
      <c r="D590" s="283"/>
      <c r="E590" s="283"/>
      <c r="F590" s="283"/>
      <c r="G590" s="284"/>
      <c r="H590" s="284"/>
      <c r="I590" s="285"/>
      <c r="J590" s="286"/>
      <c r="K590" s="319">
        <f t="shared" si="28"/>
        <v>0</v>
      </c>
      <c r="L590" s="292"/>
      <c r="M590" s="293"/>
      <c r="N590" s="292"/>
      <c r="O590" s="293"/>
      <c r="P590" s="282"/>
      <c r="Q590" s="282"/>
      <c r="R590" s="282"/>
      <c r="S590" s="282"/>
      <c r="T590" s="27" t="str">
        <f t="shared" si="29"/>
        <v/>
      </c>
      <c r="U590" s="49" t="str">
        <f t="shared" si="30"/>
        <v/>
      </c>
    </row>
    <row r="591" spans="1:21" ht="21.95" customHeight="1" x14ac:dyDescent="0.15">
      <c r="A591" s="282"/>
      <c r="B591" s="282"/>
      <c r="C591" s="282"/>
      <c r="D591" s="283"/>
      <c r="E591" s="283"/>
      <c r="F591" s="283"/>
      <c r="G591" s="284"/>
      <c r="H591" s="284"/>
      <c r="I591" s="285"/>
      <c r="J591" s="286"/>
      <c r="K591" s="319">
        <f t="shared" si="28"/>
        <v>0</v>
      </c>
      <c r="L591" s="292"/>
      <c r="M591" s="293"/>
      <c r="N591" s="292"/>
      <c r="O591" s="293"/>
      <c r="P591" s="282"/>
      <c r="Q591" s="282"/>
      <c r="R591" s="282"/>
      <c r="S591" s="282"/>
      <c r="T591" s="27" t="str">
        <f t="shared" si="29"/>
        <v/>
      </c>
      <c r="U591" s="49" t="str">
        <f t="shared" si="30"/>
        <v/>
      </c>
    </row>
    <row r="592" spans="1:21" ht="21.95" customHeight="1" x14ac:dyDescent="0.15">
      <c r="A592" s="282"/>
      <c r="B592" s="282"/>
      <c r="C592" s="282"/>
      <c r="D592" s="283"/>
      <c r="E592" s="283"/>
      <c r="F592" s="283"/>
      <c r="G592" s="284"/>
      <c r="H592" s="284"/>
      <c r="I592" s="285"/>
      <c r="J592" s="286"/>
      <c r="K592" s="319">
        <f t="shared" si="28"/>
        <v>0</v>
      </c>
      <c r="L592" s="292"/>
      <c r="M592" s="293"/>
      <c r="N592" s="292"/>
      <c r="O592" s="293"/>
      <c r="P592" s="282"/>
      <c r="Q592" s="282"/>
      <c r="R592" s="282"/>
      <c r="S592" s="282"/>
      <c r="T592" s="27" t="str">
        <f t="shared" si="29"/>
        <v/>
      </c>
      <c r="U592" s="49" t="str">
        <f t="shared" si="30"/>
        <v/>
      </c>
    </row>
    <row r="593" spans="1:21" ht="21.95" customHeight="1" x14ac:dyDescent="0.15">
      <c r="A593" s="282"/>
      <c r="B593" s="282"/>
      <c r="C593" s="282"/>
      <c r="D593" s="283"/>
      <c r="E593" s="283"/>
      <c r="F593" s="283"/>
      <c r="G593" s="284"/>
      <c r="H593" s="284"/>
      <c r="I593" s="285"/>
      <c r="J593" s="286"/>
      <c r="K593" s="319">
        <f t="shared" si="28"/>
        <v>0</v>
      </c>
      <c r="L593" s="292"/>
      <c r="M593" s="293"/>
      <c r="N593" s="292"/>
      <c r="O593" s="293"/>
      <c r="P593" s="282"/>
      <c r="Q593" s="282"/>
      <c r="R593" s="282"/>
      <c r="S593" s="282"/>
      <c r="T593" s="27" t="str">
        <f t="shared" si="29"/>
        <v/>
      </c>
      <c r="U593" s="49" t="str">
        <f t="shared" si="30"/>
        <v/>
      </c>
    </row>
    <row r="594" spans="1:21" ht="21.95" customHeight="1" x14ac:dyDescent="0.15">
      <c r="A594" s="282"/>
      <c r="B594" s="282"/>
      <c r="C594" s="282"/>
      <c r="D594" s="283"/>
      <c r="E594" s="283"/>
      <c r="F594" s="283"/>
      <c r="G594" s="284"/>
      <c r="H594" s="284"/>
      <c r="I594" s="285"/>
      <c r="J594" s="286"/>
      <c r="K594" s="319">
        <f t="shared" si="28"/>
        <v>0</v>
      </c>
      <c r="L594" s="292"/>
      <c r="M594" s="293"/>
      <c r="N594" s="292"/>
      <c r="O594" s="293"/>
      <c r="P594" s="282"/>
      <c r="Q594" s="282"/>
      <c r="R594" s="282"/>
      <c r="S594" s="282"/>
      <c r="T594" s="27" t="str">
        <f t="shared" si="29"/>
        <v/>
      </c>
      <c r="U594" s="49" t="str">
        <f t="shared" si="30"/>
        <v/>
      </c>
    </row>
    <row r="595" spans="1:21" ht="21.95" customHeight="1" x14ac:dyDescent="0.15">
      <c r="A595" s="282"/>
      <c r="B595" s="282"/>
      <c r="C595" s="282"/>
      <c r="D595" s="283"/>
      <c r="E595" s="283"/>
      <c r="F595" s="283"/>
      <c r="G595" s="284"/>
      <c r="H595" s="284"/>
      <c r="I595" s="285"/>
      <c r="J595" s="286"/>
      <c r="K595" s="319">
        <f t="shared" si="28"/>
        <v>0</v>
      </c>
      <c r="L595" s="292"/>
      <c r="M595" s="293"/>
      <c r="N595" s="292"/>
      <c r="O595" s="293"/>
      <c r="P595" s="282"/>
      <c r="Q595" s="282"/>
      <c r="R595" s="282"/>
      <c r="S595" s="282"/>
      <c r="T595" s="27" t="str">
        <f t="shared" si="29"/>
        <v/>
      </c>
      <c r="U595" s="49" t="str">
        <f t="shared" si="30"/>
        <v/>
      </c>
    </row>
    <row r="596" spans="1:21" ht="21.95" customHeight="1" x14ac:dyDescent="0.15">
      <c r="A596" s="282"/>
      <c r="B596" s="282"/>
      <c r="C596" s="282"/>
      <c r="D596" s="283"/>
      <c r="E596" s="283"/>
      <c r="F596" s="283"/>
      <c r="G596" s="284"/>
      <c r="H596" s="284"/>
      <c r="I596" s="285"/>
      <c r="J596" s="286"/>
      <c r="K596" s="319">
        <f t="shared" si="28"/>
        <v>0</v>
      </c>
      <c r="L596" s="292"/>
      <c r="M596" s="293"/>
      <c r="N596" s="292"/>
      <c r="O596" s="293"/>
      <c r="P596" s="282"/>
      <c r="Q596" s="282"/>
      <c r="R596" s="282"/>
      <c r="S596" s="282"/>
      <c r="T596" s="27" t="str">
        <f t="shared" si="29"/>
        <v/>
      </c>
      <c r="U596" s="49" t="str">
        <f t="shared" si="30"/>
        <v/>
      </c>
    </row>
    <row r="597" spans="1:21" ht="21.95" customHeight="1" x14ac:dyDescent="0.15">
      <c r="A597" s="282"/>
      <c r="B597" s="282"/>
      <c r="C597" s="282"/>
      <c r="D597" s="283"/>
      <c r="E597" s="283"/>
      <c r="F597" s="283"/>
      <c r="G597" s="284"/>
      <c r="H597" s="284"/>
      <c r="I597" s="285"/>
      <c r="J597" s="286"/>
      <c r="K597" s="319">
        <f t="shared" si="28"/>
        <v>0</v>
      </c>
      <c r="L597" s="292"/>
      <c r="M597" s="293"/>
      <c r="N597" s="292"/>
      <c r="O597" s="293"/>
      <c r="P597" s="282"/>
      <c r="Q597" s="282"/>
      <c r="R597" s="282"/>
      <c r="S597" s="282"/>
      <c r="T597" s="27" t="str">
        <f t="shared" si="29"/>
        <v/>
      </c>
      <c r="U597" s="49" t="str">
        <f t="shared" si="30"/>
        <v/>
      </c>
    </row>
    <row r="598" spans="1:21" ht="21.95" customHeight="1" x14ac:dyDescent="0.15">
      <c r="A598" s="282"/>
      <c r="B598" s="282"/>
      <c r="C598" s="282"/>
      <c r="D598" s="283"/>
      <c r="E598" s="283"/>
      <c r="F598" s="283"/>
      <c r="G598" s="284"/>
      <c r="H598" s="284"/>
      <c r="I598" s="285"/>
      <c r="J598" s="286"/>
      <c r="K598" s="319">
        <f t="shared" si="28"/>
        <v>0</v>
      </c>
      <c r="L598" s="292"/>
      <c r="M598" s="293"/>
      <c r="N598" s="292"/>
      <c r="O598" s="293"/>
      <c r="P598" s="282"/>
      <c r="Q598" s="282"/>
      <c r="R598" s="282"/>
      <c r="S598" s="282"/>
      <c r="T598" s="27" t="str">
        <f t="shared" si="29"/>
        <v/>
      </c>
      <c r="U598" s="49" t="str">
        <f t="shared" si="30"/>
        <v/>
      </c>
    </row>
    <row r="599" spans="1:21" ht="21.95" customHeight="1" x14ac:dyDescent="0.15">
      <c r="A599" s="282"/>
      <c r="B599" s="282"/>
      <c r="C599" s="282"/>
      <c r="D599" s="283"/>
      <c r="E599" s="283"/>
      <c r="F599" s="283"/>
      <c r="G599" s="284"/>
      <c r="H599" s="284"/>
      <c r="I599" s="285"/>
      <c r="J599" s="286"/>
      <c r="K599" s="319">
        <f t="shared" si="28"/>
        <v>0</v>
      </c>
      <c r="L599" s="292"/>
      <c r="M599" s="293"/>
      <c r="N599" s="292"/>
      <c r="O599" s="293"/>
      <c r="P599" s="282"/>
      <c r="Q599" s="282"/>
      <c r="R599" s="282"/>
      <c r="S599" s="282"/>
      <c r="T599" s="27" t="str">
        <f t="shared" si="29"/>
        <v/>
      </c>
      <c r="U599" s="49" t="str">
        <f t="shared" si="30"/>
        <v/>
      </c>
    </row>
    <row r="600" spans="1:21" ht="21.95" customHeight="1" x14ac:dyDescent="0.15">
      <c r="A600" s="282"/>
      <c r="B600" s="282"/>
      <c r="C600" s="282"/>
      <c r="D600" s="283"/>
      <c r="E600" s="283"/>
      <c r="F600" s="283"/>
      <c r="G600" s="284"/>
      <c r="H600" s="284"/>
      <c r="I600" s="285"/>
      <c r="J600" s="286"/>
      <c r="K600" s="319">
        <f t="shared" si="28"/>
        <v>0</v>
      </c>
      <c r="L600" s="292"/>
      <c r="M600" s="293"/>
      <c r="N600" s="292"/>
      <c r="O600" s="293"/>
      <c r="P600" s="282"/>
      <c r="Q600" s="282"/>
      <c r="R600" s="282"/>
      <c r="S600" s="282"/>
      <c r="T600" s="27" t="str">
        <f t="shared" si="29"/>
        <v/>
      </c>
      <c r="U600" s="49" t="str">
        <f t="shared" si="30"/>
        <v/>
      </c>
    </row>
    <row r="601" spans="1:21" ht="21.95" customHeight="1" x14ac:dyDescent="0.15">
      <c r="A601" s="282"/>
      <c r="B601" s="282"/>
      <c r="C601" s="282"/>
      <c r="D601" s="283"/>
      <c r="E601" s="283"/>
      <c r="F601" s="283"/>
      <c r="G601" s="284"/>
      <c r="H601" s="284"/>
      <c r="I601" s="285"/>
      <c r="J601" s="286"/>
      <c r="K601" s="319">
        <f t="shared" si="28"/>
        <v>0</v>
      </c>
      <c r="L601" s="292"/>
      <c r="M601" s="293"/>
      <c r="N601" s="292"/>
      <c r="O601" s="293"/>
      <c r="P601" s="282"/>
      <c r="Q601" s="282"/>
      <c r="R601" s="282"/>
      <c r="S601" s="282"/>
      <c r="T601" s="27" t="str">
        <f t="shared" si="29"/>
        <v/>
      </c>
      <c r="U601" s="49" t="str">
        <f t="shared" si="30"/>
        <v/>
      </c>
    </row>
    <row r="602" spans="1:21" ht="21.95" customHeight="1" x14ac:dyDescent="0.15">
      <c r="A602" s="282"/>
      <c r="B602" s="282"/>
      <c r="C602" s="282"/>
      <c r="D602" s="283"/>
      <c r="E602" s="283"/>
      <c r="F602" s="283"/>
      <c r="G602" s="284"/>
      <c r="H602" s="284"/>
      <c r="I602" s="285"/>
      <c r="J602" s="286"/>
      <c r="K602" s="319">
        <f t="shared" si="28"/>
        <v>0</v>
      </c>
      <c r="L602" s="292"/>
      <c r="M602" s="293"/>
      <c r="N602" s="292"/>
      <c r="O602" s="293"/>
      <c r="P602" s="282"/>
      <c r="Q602" s="282"/>
      <c r="R602" s="282"/>
      <c r="S602" s="282"/>
      <c r="T602" s="27" t="str">
        <f t="shared" si="29"/>
        <v/>
      </c>
      <c r="U602" s="49" t="str">
        <f t="shared" si="30"/>
        <v/>
      </c>
    </row>
    <row r="603" spans="1:21" ht="21.95" customHeight="1" x14ac:dyDescent="0.15">
      <c r="A603" s="282"/>
      <c r="B603" s="282"/>
      <c r="C603" s="282"/>
      <c r="D603" s="283"/>
      <c r="E603" s="283"/>
      <c r="F603" s="283"/>
      <c r="G603" s="284"/>
      <c r="H603" s="284"/>
      <c r="I603" s="285"/>
      <c r="J603" s="286"/>
      <c r="K603" s="319">
        <f t="shared" si="28"/>
        <v>0</v>
      </c>
      <c r="L603" s="292"/>
      <c r="M603" s="293"/>
      <c r="N603" s="292"/>
      <c r="O603" s="293"/>
      <c r="P603" s="282"/>
      <c r="Q603" s="282"/>
      <c r="R603" s="282"/>
      <c r="S603" s="282"/>
      <c r="T603" s="27" t="str">
        <f t="shared" si="29"/>
        <v/>
      </c>
      <c r="U603" s="49" t="str">
        <f t="shared" si="30"/>
        <v/>
      </c>
    </row>
    <row r="604" spans="1:21" ht="21.95" customHeight="1" x14ac:dyDescent="0.15">
      <c r="A604" s="282"/>
      <c r="B604" s="282"/>
      <c r="C604" s="282"/>
      <c r="D604" s="283"/>
      <c r="E604" s="283"/>
      <c r="F604" s="283"/>
      <c r="G604" s="284"/>
      <c r="H604" s="284"/>
      <c r="I604" s="285"/>
      <c r="J604" s="286"/>
      <c r="K604" s="319">
        <f t="shared" si="28"/>
        <v>0</v>
      </c>
      <c r="L604" s="292"/>
      <c r="M604" s="293"/>
      <c r="N604" s="292"/>
      <c r="O604" s="293"/>
      <c r="P604" s="282"/>
      <c r="Q604" s="282"/>
      <c r="R604" s="282"/>
      <c r="S604" s="282"/>
      <c r="T604" s="27" t="str">
        <f t="shared" si="29"/>
        <v/>
      </c>
      <c r="U604" s="49" t="str">
        <f t="shared" si="30"/>
        <v/>
      </c>
    </row>
    <row r="605" spans="1:21" ht="21.95" customHeight="1" x14ac:dyDescent="0.15">
      <c r="A605" s="282"/>
      <c r="B605" s="282"/>
      <c r="C605" s="282"/>
      <c r="D605" s="283"/>
      <c r="E605" s="283"/>
      <c r="F605" s="283"/>
      <c r="G605" s="284"/>
      <c r="H605" s="284"/>
      <c r="I605" s="285"/>
      <c r="J605" s="286"/>
      <c r="K605" s="319">
        <f t="shared" si="28"/>
        <v>0</v>
      </c>
      <c r="L605" s="292"/>
      <c r="M605" s="293"/>
      <c r="N605" s="292"/>
      <c r="O605" s="293"/>
      <c r="P605" s="282"/>
      <c r="Q605" s="282"/>
      <c r="R605" s="282"/>
      <c r="S605" s="282"/>
      <c r="T605" s="27" t="str">
        <f t="shared" si="29"/>
        <v/>
      </c>
      <c r="U605" s="49" t="str">
        <f t="shared" si="30"/>
        <v/>
      </c>
    </row>
    <row r="606" spans="1:21" ht="21.95" customHeight="1" x14ac:dyDescent="0.15">
      <c r="A606" s="282"/>
      <c r="B606" s="282"/>
      <c r="C606" s="282"/>
      <c r="D606" s="283"/>
      <c r="E606" s="283"/>
      <c r="F606" s="283"/>
      <c r="G606" s="284"/>
      <c r="H606" s="284"/>
      <c r="I606" s="285"/>
      <c r="J606" s="286"/>
      <c r="K606" s="319">
        <f t="shared" si="28"/>
        <v>0</v>
      </c>
      <c r="L606" s="292"/>
      <c r="M606" s="293"/>
      <c r="N606" s="292"/>
      <c r="O606" s="293"/>
      <c r="P606" s="282"/>
      <c r="Q606" s="282"/>
      <c r="R606" s="282"/>
      <c r="S606" s="282"/>
      <c r="T606" s="27" t="str">
        <f t="shared" si="29"/>
        <v/>
      </c>
      <c r="U606" s="49" t="str">
        <f t="shared" si="30"/>
        <v/>
      </c>
    </row>
    <row r="607" spans="1:21" ht="21.95" customHeight="1" x14ac:dyDescent="0.15">
      <c r="A607" s="282"/>
      <c r="B607" s="282"/>
      <c r="C607" s="282"/>
      <c r="D607" s="283"/>
      <c r="E607" s="283"/>
      <c r="F607" s="283"/>
      <c r="G607" s="284"/>
      <c r="H607" s="284"/>
      <c r="I607" s="285"/>
      <c r="J607" s="286"/>
      <c r="K607" s="319">
        <f t="shared" si="28"/>
        <v>0</v>
      </c>
      <c r="L607" s="292"/>
      <c r="M607" s="293"/>
      <c r="N607" s="292"/>
      <c r="O607" s="293"/>
      <c r="P607" s="282"/>
      <c r="Q607" s="282"/>
      <c r="R607" s="282"/>
      <c r="S607" s="282"/>
      <c r="T607" s="27" t="str">
        <f t="shared" si="29"/>
        <v/>
      </c>
      <c r="U607" s="49" t="str">
        <f t="shared" si="30"/>
        <v/>
      </c>
    </row>
    <row r="608" spans="1:21" ht="21.95" customHeight="1" x14ac:dyDescent="0.15">
      <c r="A608" s="282"/>
      <c r="B608" s="282"/>
      <c r="C608" s="282"/>
      <c r="D608" s="283"/>
      <c r="E608" s="283"/>
      <c r="F608" s="283"/>
      <c r="G608" s="284"/>
      <c r="H608" s="284"/>
      <c r="I608" s="285"/>
      <c r="J608" s="286"/>
      <c r="K608" s="319">
        <f t="shared" si="28"/>
        <v>0</v>
      </c>
      <c r="L608" s="292"/>
      <c r="M608" s="293"/>
      <c r="N608" s="292"/>
      <c r="O608" s="293"/>
      <c r="P608" s="282"/>
      <c r="Q608" s="282"/>
      <c r="R608" s="282"/>
      <c r="S608" s="282"/>
      <c r="T608" s="27" t="str">
        <f t="shared" si="29"/>
        <v/>
      </c>
      <c r="U608" s="49" t="str">
        <f t="shared" si="30"/>
        <v/>
      </c>
    </row>
    <row r="609" spans="1:21" ht="21.95" customHeight="1" x14ac:dyDescent="0.15">
      <c r="A609" s="282"/>
      <c r="B609" s="282"/>
      <c r="C609" s="282"/>
      <c r="D609" s="283"/>
      <c r="E609" s="283"/>
      <c r="F609" s="283"/>
      <c r="G609" s="284"/>
      <c r="H609" s="284"/>
      <c r="I609" s="285"/>
      <c r="J609" s="286"/>
      <c r="K609" s="319">
        <f t="shared" si="28"/>
        <v>0</v>
      </c>
      <c r="L609" s="292"/>
      <c r="M609" s="293"/>
      <c r="N609" s="292"/>
      <c r="O609" s="293"/>
      <c r="P609" s="282"/>
      <c r="Q609" s="282"/>
      <c r="R609" s="282"/>
      <c r="S609" s="282"/>
      <c r="T609" s="27" t="str">
        <f t="shared" si="29"/>
        <v/>
      </c>
      <c r="U609" s="49" t="str">
        <f t="shared" si="30"/>
        <v/>
      </c>
    </row>
    <row r="610" spans="1:21" ht="21.95" customHeight="1" x14ac:dyDescent="0.15">
      <c r="A610" s="282"/>
      <c r="B610" s="282"/>
      <c r="C610" s="282"/>
      <c r="D610" s="283"/>
      <c r="E610" s="283"/>
      <c r="F610" s="283"/>
      <c r="G610" s="284"/>
      <c r="H610" s="284"/>
      <c r="I610" s="285"/>
      <c r="J610" s="286"/>
      <c r="K610" s="319">
        <f t="shared" si="28"/>
        <v>0</v>
      </c>
      <c r="L610" s="292"/>
      <c r="M610" s="293"/>
      <c r="N610" s="292"/>
      <c r="O610" s="293"/>
      <c r="P610" s="282"/>
      <c r="Q610" s="282"/>
      <c r="R610" s="282"/>
      <c r="S610" s="282"/>
      <c r="T610" s="27" t="str">
        <f t="shared" si="29"/>
        <v/>
      </c>
      <c r="U610" s="49" t="str">
        <f t="shared" si="30"/>
        <v/>
      </c>
    </row>
    <row r="611" spans="1:21" ht="21.95" customHeight="1" x14ac:dyDescent="0.15">
      <c r="A611" s="282"/>
      <c r="B611" s="282"/>
      <c r="C611" s="282"/>
      <c r="D611" s="283"/>
      <c r="E611" s="283"/>
      <c r="F611" s="283"/>
      <c r="G611" s="284"/>
      <c r="H611" s="284"/>
      <c r="I611" s="285"/>
      <c r="J611" s="286"/>
      <c r="K611" s="319">
        <f t="shared" si="28"/>
        <v>0</v>
      </c>
      <c r="L611" s="292"/>
      <c r="M611" s="293"/>
      <c r="N611" s="292"/>
      <c r="O611" s="293"/>
      <c r="P611" s="282"/>
      <c r="Q611" s="282"/>
      <c r="R611" s="282"/>
      <c r="S611" s="282"/>
      <c r="T611" s="27" t="str">
        <f t="shared" si="29"/>
        <v/>
      </c>
      <c r="U611" s="49" t="str">
        <f t="shared" si="30"/>
        <v/>
      </c>
    </row>
    <row r="612" spans="1:21" ht="21.95" customHeight="1" x14ac:dyDescent="0.15">
      <c r="A612" s="282"/>
      <c r="B612" s="282"/>
      <c r="C612" s="282"/>
      <c r="D612" s="283"/>
      <c r="E612" s="283"/>
      <c r="F612" s="283"/>
      <c r="G612" s="284"/>
      <c r="H612" s="284"/>
      <c r="I612" s="285"/>
      <c r="J612" s="286"/>
      <c r="K612" s="319">
        <f t="shared" si="28"/>
        <v>0</v>
      </c>
      <c r="L612" s="292"/>
      <c r="M612" s="293"/>
      <c r="N612" s="292"/>
      <c r="O612" s="293"/>
      <c r="P612" s="282"/>
      <c r="Q612" s="282"/>
      <c r="R612" s="282"/>
      <c r="S612" s="282"/>
      <c r="T612" s="27" t="str">
        <f t="shared" si="29"/>
        <v/>
      </c>
      <c r="U612" s="49" t="str">
        <f t="shared" si="30"/>
        <v/>
      </c>
    </row>
    <row r="613" spans="1:21" ht="21.95" customHeight="1" x14ac:dyDescent="0.15">
      <c r="A613" s="282"/>
      <c r="B613" s="282"/>
      <c r="C613" s="282"/>
      <c r="D613" s="283"/>
      <c r="E613" s="283"/>
      <c r="F613" s="283"/>
      <c r="G613" s="284"/>
      <c r="H613" s="284"/>
      <c r="I613" s="285"/>
      <c r="J613" s="286"/>
      <c r="K613" s="319">
        <f t="shared" si="28"/>
        <v>0</v>
      </c>
      <c r="L613" s="292"/>
      <c r="M613" s="293"/>
      <c r="N613" s="292"/>
      <c r="O613" s="293"/>
      <c r="P613" s="282"/>
      <c r="Q613" s="282"/>
      <c r="R613" s="282"/>
      <c r="S613" s="282"/>
      <c r="T613" s="27" t="str">
        <f t="shared" si="29"/>
        <v/>
      </c>
      <c r="U613" s="49" t="str">
        <f t="shared" si="30"/>
        <v/>
      </c>
    </row>
    <row r="614" spans="1:21" ht="21.95" customHeight="1" x14ac:dyDescent="0.15">
      <c r="A614" s="282"/>
      <c r="B614" s="282"/>
      <c r="C614" s="282"/>
      <c r="D614" s="283"/>
      <c r="E614" s="283"/>
      <c r="F614" s="283"/>
      <c r="G614" s="284"/>
      <c r="H614" s="284"/>
      <c r="I614" s="285"/>
      <c r="J614" s="286"/>
      <c r="K614" s="319">
        <f t="shared" si="28"/>
        <v>0</v>
      </c>
      <c r="L614" s="292"/>
      <c r="M614" s="293"/>
      <c r="N614" s="292"/>
      <c r="O614" s="293"/>
      <c r="P614" s="282"/>
      <c r="Q614" s="282"/>
      <c r="R614" s="282"/>
      <c r="S614" s="282"/>
      <c r="T614" s="27" t="str">
        <f t="shared" si="29"/>
        <v/>
      </c>
      <c r="U614" s="49" t="str">
        <f t="shared" si="30"/>
        <v/>
      </c>
    </row>
    <row r="615" spans="1:21" ht="21.95" customHeight="1" x14ac:dyDescent="0.15">
      <c r="A615" s="282"/>
      <c r="B615" s="282"/>
      <c r="C615" s="282"/>
      <c r="D615" s="283"/>
      <c r="E615" s="283"/>
      <c r="F615" s="283"/>
      <c r="G615" s="284"/>
      <c r="H615" s="284"/>
      <c r="I615" s="285"/>
      <c r="J615" s="286"/>
      <c r="K615" s="319">
        <f t="shared" si="28"/>
        <v>0</v>
      </c>
      <c r="L615" s="292"/>
      <c r="M615" s="293"/>
      <c r="N615" s="292"/>
      <c r="O615" s="293"/>
      <c r="P615" s="282"/>
      <c r="Q615" s="282"/>
      <c r="R615" s="282"/>
      <c r="S615" s="282"/>
      <c r="T615" s="27" t="str">
        <f t="shared" si="29"/>
        <v/>
      </c>
      <c r="U615" s="49" t="str">
        <f t="shared" si="30"/>
        <v/>
      </c>
    </row>
    <row r="616" spans="1:21" ht="21.95" customHeight="1" x14ac:dyDescent="0.15">
      <c r="A616" s="282"/>
      <c r="B616" s="282"/>
      <c r="C616" s="282"/>
      <c r="D616" s="283"/>
      <c r="E616" s="283"/>
      <c r="F616" s="283"/>
      <c r="G616" s="284"/>
      <c r="H616" s="284"/>
      <c r="I616" s="285"/>
      <c r="J616" s="286"/>
      <c r="K616" s="319">
        <f t="shared" si="28"/>
        <v>0</v>
      </c>
      <c r="L616" s="292"/>
      <c r="M616" s="293"/>
      <c r="N616" s="292"/>
      <c r="O616" s="293"/>
      <c r="P616" s="282"/>
      <c r="Q616" s="282"/>
      <c r="R616" s="282"/>
      <c r="S616" s="282"/>
      <c r="T616" s="27" t="str">
        <f t="shared" si="29"/>
        <v/>
      </c>
      <c r="U616" s="49" t="str">
        <f t="shared" si="30"/>
        <v/>
      </c>
    </row>
    <row r="617" spans="1:21" ht="21.95" customHeight="1" x14ac:dyDescent="0.15">
      <c r="A617" s="282"/>
      <c r="B617" s="282"/>
      <c r="C617" s="282"/>
      <c r="D617" s="283"/>
      <c r="E617" s="283"/>
      <c r="F617" s="283"/>
      <c r="G617" s="284"/>
      <c r="H617" s="284"/>
      <c r="I617" s="285"/>
      <c r="J617" s="286"/>
      <c r="K617" s="319">
        <f t="shared" si="28"/>
        <v>0</v>
      </c>
      <c r="L617" s="292"/>
      <c r="M617" s="293"/>
      <c r="N617" s="292"/>
      <c r="O617" s="293"/>
      <c r="P617" s="282"/>
      <c r="Q617" s="282"/>
      <c r="R617" s="282"/>
      <c r="S617" s="282"/>
      <c r="T617" s="27" t="str">
        <f t="shared" si="29"/>
        <v/>
      </c>
      <c r="U617" s="49" t="str">
        <f t="shared" si="30"/>
        <v/>
      </c>
    </row>
    <row r="618" spans="1:21" ht="21.95" customHeight="1" x14ac:dyDescent="0.15">
      <c r="A618" s="282"/>
      <c r="B618" s="282"/>
      <c r="C618" s="282"/>
      <c r="D618" s="283"/>
      <c r="E618" s="283"/>
      <c r="F618" s="283"/>
      <c r="G618" s="284"/>
      <c r="H618" s="284"/>
      <c r="I618" s="285"/>
      <c r="J618" s="286"/>
      <c r="K618" s="319">
        <f t="shared" si="28"/>
        <v>0</v>
      </c>
      <c r="L618" s="292"/>
      <c r="M618" s="293"/>
      <c r="N618" s="292"/>
      <c r="O618" s="293"/>
      <c r="P618" s="282"/>
      <c r="Q618" s="282"/>
      <c r="R618" s="282"/>
      <c r="S618" s="282"/>
      <c r="T618" s="27" t="str">
        <f t="shared" si="29"/>
        <v/>
      </c>
      <c r="U618" s="49" t="str">
        <f t="shared" si="30"/>
        <v/>
      </c>
    </row>
    <row r="619" spans="1:21" ht="21.95" customHeight="1" x14ac:dyDescent="0.15">
      <c r="A619" s="282"/>
      <c r="B619" s="282"/>
      <c r="C619" s="282"/>
      <c r="D619" s="283"/>
      <c r="E619" s="283"/>
      <c r="F619" s="283"/>
      <c r="G619" s="284"/>
      <c r="H619" s="284"/>
      <c r="I619" s="285"/>
      <c r="J619" s="286"/>
      <c r="K619" s="319">
        <f t="shared" si="28"/>
        <v>0</v>
      </c>
      <c r="L619" s="292"/>
      <c r="M619" s="293"/>
      <c r="N619" s="292"/>
      <c r="O619" s="293"/>
      <c r="P619" s="282"/>
      <c r="Q619" s="282"/>
      <c r="R619" s="282"/>
      <c r="S619" s="282"/>
      <c r="T619" s="27" t="str">
        <f t="shared" si="29"/>
        <v/>
      </c>
      <c r="U619" s="49" t="str">
        <f t="shared" si="30"/>
        <v/>
      </c>
    </row>
    <row r="620" spans="1:21" ht="21.95" customHeight="1" x14ac:dyDescent="0.15">
      <c r="A620" s="282"/>
      <c r="B620" s="282"/>
      <c r="C620" s="282"/>
      <c r="D620" s="283"/>
      <c r="E620" s="283"/>
      <c r="F620" s="283"/>
      <c r="G620" s="284"/>
      <c r="H620" s="284"/>
      <c r="I620" s="285"/>
      <c r="J620" s="286"/>
      <c r="K620" s="319">
        <f t="shared" si="28"/>
        <v>0</v>
      </c>
      <c r="L620" s="292"/>
      <c r="M620" s="293"/>
      <c r="N620" s="292"/>
      <c r="O620" s="293"/>
      <c r="P620" s="282"/>
      <c r="Q620" s="282"/>
      <c r="R620" s="282"/>
      <c r="S620" s="282"/>
      <c r="T620" s="27" t="str">
        <f t="shared" si="29"/>
        <v/>
      </c>
      <c r="U620" s="49" t="str">
        <f t="shared" si="30"/>
        <v/>
      </c>
    </row>
    <row r="621" spans="1:21" ht="21.95" customHeight="1" x14ac:dyDescent="0.15">
      <c r="A621" s="282"/>
      <c r="B621" s="282"/>
      <c r="C621" s="282"/>
      <c r="D621" s="283"/>
      <c r="E621" s="283"/>
      <c r="F621" s="283"/>
      <c r="G621" s="284"/>
      <c r="H621" s="284"/>
      <c r="I621" s="285"/>
      <c r="J621" s="286"/>
      <c r="K621" s="319">
        <f t="shared" si="28"/>
        <v>0</v>
      </c>
      <c r="L621" s="292"/>
      <c r="M621" s="293"/>
      <c r="N621" s="292"/>
      <c r="O621" s="293"/>
      <c r="P621" s="282"/>
      <c r="Q621" s="282"/>
      <c r="R621" s="282"/>
      <c r="S621" s="282"/>
      <c r="T621" s="27" t="str">
        <f t="shared" si="29"/>
        <v/>
      </c>
      <c r="U621" s="49" t="str">
        <f t="shared" si="30"/>
        <v/>
      </c>
    </row>
    <row r="622" spans="1:21" ht="21.95" customHeight="1" x14ac:dyDescent="0.15">
      <c r="A622" s="282"/>
      <c r="B622" s="282"/>
      <c r="C622" s="282"/>
      <c r="D622" s="283"/>
      <c r="E622" s="283"/>
      <c r="F622" s="283"/>
      <c r="G622" s="284"/>
      <c r="H622" s="284"/>
      <c r="I622" s="285"/>
      <c r="J622" s="286"/>
      <c r="K622" s="319">
        <f t="shared" si="28"/>
        <v>0</v>
      </c>
      <c r="L622" s="292"/>
      <c r="M622" s="293"/>
      <c r="N622" s="292"/>
      <c r="O622" s="293"/>
      <c r="P622" s="282"/>
      <c r="Q622" s="282"/>
      <c r="R622" s="282"/>
      <c r="S622" s="282"/>
      <c r="T622" s="27" t="str">
        <f t="shared" si="29"/>
        <v/>
      </c>
      <c r="U622" s="49" t="str">
        <f t="shared" si="30"/>
        <v/>
      </c>
    </row>
    <row r="623" spans="1:21" ht="21.95" customHeight="1" x14ac:dyDescent="0.15">
      <c r="A623" s="282"/>
      <c r="B623" s="282"/>
      <c r="C623" s="282"/>
      <c r="D623" s="283"/>
      <c r="E623" s="283"/>
      <c r="F623" s="283"/>
      <c r="G623" s="284"/>
      <c r="H623" s="284"/>
      <c r="I623" s="285"/>
      <c r="J623" s="286"/>
      <c r="K623" s="319">
        <f t="shared" si="28"/>
        <v>0</v>
      </c>
      <c r="L623" s="292"/>
      <c r="M623" s="293"/>
      <c r="N623" s="292"/>
      <c r="O623" s="293"/>
      <c r="P623" s="282"/>
      <c r="Q623" s="282"/>
      <c r="R623" s="282"/>
      <c r="S623" s="282"/>
      <c r="T623" s="27" t="str">
        <f t="shared" si="29"/>
        <v/>
      </c>
      <c r="U623" s="49" t="str">
        <f t="shared" si="30"/>
        <v/>
      </c>
    </row>
    <row r="624" spans="1:21" ht="21.95" customHeight="1" x14ac:dyDescent="0.15">
      <c r="A624" s="282"/>
      <c r="B624" s="282"/>
      <c r="C624" s="282"/>
      <c r="D624" s="283"/>
      <c r="E624" s="283"/>
      <c r="F624" s="283"/>
      <c r="G624" s="284"/>
      <c r="H624" s="284"/>
      <c r="I624" s="285"/>
      <c r="J624" s="286"/>
      <c r="K624" s="319">
        <f t="shared" si="28"/>
        <v>0</v>
      </c>
      <c r="L624" s="292"/>
      <c r="M624" s="293"/>
      <c r="N624" s="292"/>
      <c r="O624" s="293"/>
      <c r="P624" s="282"/>
      <c r="Q624" s="282"/>
      <c r="R624" s="282"/>
      <c r="S624" s="282"/>
      <c r="T624" s="27" t="str">
        <f t="shared" si="29"/>
        <v/>
      </c>
      <c r="U624" s="49" t="str">
        <f t="shared" si="30"/>
        <v/>
      </c>
    </row>
    <row r="625" spans="1:21" ht="21.95" customHeight="1" x14ac:dyDescent="0.15">
      <c r="A625" s="282"/>
      <c r="B625" s="282"/>
      <c r="C625" s="282"/>
      <c r="D625" s="283"/>
      <c r="E625" s="283"/>
      <c r="F625" s="283"/>
      <c r="G625" s="284"/>
      <c r="H625" s="284"/>
      <c r="I625" s="285"/>
      <c r="J625" s="286"/>
      <c r="K625" s="319">
        <f t="shared" si="28"/>
        <v>0</v>
      </c>
      <c r="L625" s="292"/>
      <c r="M625" s="293"/>
      <c r="N625" s="292"/>
      <c r="O625" s="293"/>
      <c r="P625" s="282"/>
      <c r="Q625" s="282"/>
      <c r="R625" s="282"/>
      <c r="S625" s="282"/>
      <c r="T625" s="27" t="str">
        <f t="shared" si="29"/>
        <v/>
      </c>
      <c r="U625" s="49" t="str">
        <f t="shared" si="30"/>
        <v/>
      </c>
    </row>
    <row r="626" spans="1:21" ht="21.95" customHeight="1" x14ac:dyDescent="0.15">
      <c r="A626" s="282"/>
      <c r="B626" s="282"/>
      <c r="C626" s="282"/>
      <c r="D626" s="283"/>
      <c r="E626" s="283"/>
      <c r="F626" s="283"/>
      <c r="G626" s="284"/>
      <c r="H626" s="284"/>
      <c r="I626" s="285"/>
      <c r="J626" s="286"/>
      <c r="K626" s="319">
        <f t="shared" si="28"/>
        <v>0</v>
      </c>
      <c r="L626" s="292"/>
      <c r="M626" s="293"/>
      <c r="N626" s="292"/>
      <c r="O626" s="293"/>
      <c r="P626" s="282"/>
      <c r="Q626" s="282"/>
      <c r="R626" s="282"/>
      <c r="S626" s="282"/>
      <c r="T626" s="27" t="str">
        <f t="shared" si="29"/>
        <v/>
      </c>
      <c r="U626" s="49" t="str">
        <f t="shared" si="30"/>
        <v/>
      </c>
    </row>
    <row r="627" spans="1:21" ht="21.95" customHeight="1" x14ac:dyDescent="0.15">
      <c r="A627" s="282"/>
      <c r="B627" s="282"/>
      <c r="C627" s="282"/>
      <c r="D627" s="283"/>
      <c r="E627" s="283"/>
      <c r="F627" s="283"/>
      <c r="G627" s="284"/>
      <c r="H627" s="284"/>
      <c r="I627" s="285"/>
      <c r="J627" s="286"/>
      <c r="K627" s="319">
        <f t="shared" si="28"/>
        <v>0</v>
      </c>
      <c r="L627" s="292"/>
      <c r="M627" s="293"/>
      <c r="N627" s="292"/>
      <c r="O627" s="293"/>
      <c r="P627" s="282"/>
      <c r="Q627" s="282"/>
      <c r="R627" s="282"/>
      <c r="S627" s="282"/>
      <c r="T627" s="27" t="str">
        <f t="shared" si="29"/>
        <v/>
      </c>
      <c r="U627" s="49" t="str">
        <f t="shared" si="30"/>
        <v/>
      </c>
    </row>
    <row r="628" spans="1:21" ht="21.95" customHeight="1" x14ac:dyDescent="0.15">
      <c r="A628" s="282"/>
      <c r="B628" s="282"/>
      <c r="C628" s="282"/>
      <c r="D628" s="283"/>
      <c r="E628" s="283"/>
      <c r="F628" s="283"/>
      <c r="G628" s="284"/>
      <c r="H628" s="284"/>
      <c r="I628" s="285"/>
      <c r="J628" s="286"/>
      <c r="K628" s="319"/>
      <c r="L628" s="292"/>
      <c r="M628" s="293"/>
      <c r="N628" s="292"/>
      <c r="O628" s="293"/>
      <c r="P628" s="282"/>
      <c r="Q628" s="282"/>
      <c r="R628" s="282"/>
      <c r="S628" s="282"/>
      <c r="T628" s="27" t="str">
        <f t="shared" si="29"/>
        <v/>
      </c>
      <c r="U628" s="49" t="str">
        <f t="shared" si="30"/>
        <v/>
      </c>
    </row>
    <row r="629" spans="1:21" ht="21.95" customHeight="1" x14ac:dyDescent="0.15">
      <c r="A629" s="282"/>
      <c r="B629" s="282"/>
      <c r="C629" s="282"/>
      <c r="D629" s="283"/>
      <c r="E629" s="283"/>
      <c r="F629" s="283"/>
      <c r="G629" s="284"/>
      <c r="H629" s="284"/>
      <c r="I629" s="285"/>
      <c r="J629" s="286"/>
      <c r="K629" s="319"/>
      <c r="L629" s="292"/>
      <c r="M629" s="293"/>
      <c r="N629" s="292"/>
      <c r="O629" s="293"/>
      <c r="P629" s="282"/>
      <c r="Q629" s="282"/>
      <c r="R629" s="282"/>
      <c r="S629" s="282"/>
      <c r="T629" s="27" t="str">
        <f t="shared" si="29"/>
        <v/>
      </c>
      <c r="U629" s="49" t="str">
        <f t="shared" si="30"/>
        <v/>
      </c>
    </row>
    <row r="630" spans="1:21" ht="21.95" customHeight="1" x14ac:dyDescent="0.15">
      <c r="A630" s="282"/>
      <c r="B630" s="282"/>
      <c r="C630" s="282"/>
      <c r="D630" s="283"/>
      <c r="E630" s="283"/>
      <c r="F630" s="283"/>
      <c r="G630" s="284"/>
      <c r="H630" s="284"/>
      <c r="I630" s="285"/>
      <c r="J630" s="286"/>
      <c r="K630" s="319"/>
      <c r="L630" s="292"/>
      <c r="M630" s="293"/>
      <c r="N630" s="292"/>
      <c r="O630" s="293"/>
      <c r="P630" s="282"/>
      <c r="Q630" s="282"/>
      <c r="R630" s="282"/>
      <c r="S630" s="282"/>
      <c r="T630" s="27" t="str">
        <f t="shared" si="29"/>
        <v/>
      </c>
      <c r="U630" s="49" t="str">
        <f t="shared" si="30"/>
        <v/>
      </c>
    </row>
    <row r="631" spans="1:21" ht="21.95" customHeight="1" x14ac:dyDescent="0.15">
      <c r="A631" s="282"/>
      <c r="B631" s="282"/>
      <c r="C631" s="282"/>
      <c r="D631" s="283"/>
      <c r="E631" s="283"/>
      <c r="F631" s="283"/>
      <c r="G631" s="284"/>
      <c r="H631" s="284"/>
      <c r="I631" s="285"/>
      <c r="J631" s="286"/>
      <c r="K631" s="319"/>
      <c r="L631" s="292"/>
      <c r="M631" s="293"/>
      <c r="N631" s="292"/>
      <c r="O631" s="293"/>
      <c r="P631" s="282"/>
      <c r="Q631" s="282"/>
      <c r="R631" s="282"/>
      <c r="S631" s="282"/>
      <c r="T631" s="27" t="str">
        <f t="shared" si="29"/>
        <v/>
      </c>
      <c r="U631" s="49" t="str">
        <f t="shared" si="30"/>
        <v/>
      </c>
    </row>
    <row r="632" spans="1:21" ht="21.95" customHeight="1" x14ac:dyDescent="0.15">
      <c r="A632" s="282"/>
      <c r="B632" s="282"/>
      <c r="C632" s="282"/>
      <c r="D632" s="283"/>
      <c r="E632" s="283"/>
      <c r="F632" s="283"/>
      <c r="G632" s="284"/>
      <c r="H632" s="284"/>
      <c r="I632" s="285"/>
      <c r="J632" s="286"/>
      <c r="K632" s="319"/>
      <c r="L632" s="292"/>
      <c r="M632" s="293"/>
      <c r="N632" s="292"/>
      <c r="O632" s="293"/>
      <c r="P632" s="282"/>
      <c r="Q632" s="282"/>
      <c r="R632" s="282"/>
      <c r="S632" s="282"/>
      <c r="T632" s="27" t="str">
        <f t="shared" si="29"/>
        <v/>
      </c>
      <c r="U632" s="49" t="str">
        <f t="shared" si="30"/>
        <v/>
      </c>
    </row>
    <row r="633" spans="1:21" ht="21.95" customHeight="1" x14ac:dyDescent="0.15">
      <c r="A633" s="282"/>
      <c r="B633" s="282"/>
      <c r="C633" s="282"/>
      <c r="D633" s="283"/>
      <c r="E633" s="283"/>
      <c r="F633" s="283"/>
      <c r="G633" s="284"/>
      <c r="H633" s="284"/>
      <c r="I633" s="285"/>
      <c r="J633" s="286"/>
      <c r="K633" s="319"/>
      <c r="L633" s="292"/>
      <c r="M633" s="293"/>
      <c r="N633" s="292"/>
      <c r="O633" s="293"/>
      <c r="P633" s="282"/>
      <c r="Q633" s="282"/>
      <c r="R633" s="282"/>
      <c r="S633" s="282"/>
      <c r="T633" s="27" t="str">
        <f t="shared" si="29"/>
        <v/>
      </c>
      <c r="U633" s="49" t="str">
        <f t="shared" si="30"/>
        <v/>
      </c>
    </row>
    <row r="634" spans="1:21" ht="21.95" customHeight="1" x14ac:dyDescent="0.15">
      <c r="A634" s="282"/>
      <c r="B634" s="282"/>
      <c r="C634" s="282"/>
      <c r="D634" s="283"/>
      <c r="E634" s="283"/>
      <c r="F634" s="283"/>
      <c r="G634" s="284"/>
      <c r="H634" s="284"/>
      <c r="I634" s="285"/>
      <c r="J634" s="286"/>
      <c r="K634" s="319"/>
      <c r="L634" s="292"/>
      <c r="M634" s="293"/>
      <c r="N634" s="292"/>
      <c r="O634" s="293"/>
      <c r="P634" s="282"/>
      <c r="Q634" s="282"/>
      <c r="R634" s="282"/>
      <c r="S634" s="282"/>
      <c r="T634" s="27" t="str">
        <f t="shared" si="29"/>
        <v/>
      </c>
      <c r="U634" s="49" t="str">
        <f t="shared" si="30"/>
        <v/>
      </c>
    </row>
    <row r="635" spans="1:21" ht="21.95" customHeight="1" x14ac:dyDescent="0.15">
      <c r="A635" s="282"/>
      <c r="B635" s="282"/>
      <c r="C635" s="282"/>
      <c r="D635" s="283"/>
      <c r="E635" s="283"/>
      <c r="F635" s="283"/>
      <c r="G635" s="284"/>
      <c r="H635" s="284"/>
      <c r="I635" s="285"/>
      <c r="J635" s="286"/>
      <c r="K635" s="319"/>
      <c r="L635" s="292"/>
      <c r="M635" s="293"/>
      <c r="N635" s="292"/>
      <c r="O635" s="293"/>
      <c r="P635" s="282"/>
      <c r="Q635" s="282"/>
      <c r="R635" s="282"/>
      <c r="S635" s="282"/>
      <c r="T635" s="27" t="str">
        <f t="shared" si="29"/>
        <v/>
      </c>
      <c r="U635" s="49" t="str">
        <f t="shared" si="30"/>
        <v/>
      </c>
    </row>
    <row r="636" spans="1:21" ht="21.95" customHeight="1" x14ac:dyDescent="0.15">
      <c r="A636" s="282"/>
      <c r="B636" s="282"/>
      <c r="C636" s="282"/>
      <c r="D636" s="283"/>
      <c r="E636" s="283"/>
      <c r="F636" s="283"/>
      <c r="G636" s="284"/>
      <c r="H636" s="284"/>
      <c r="I636" s="285"/>
      <c r="J636" s="286"/>
      <c r="K636" s="319"/>
      <c r="L636" s="292"/>
      <c r="M636" s="293"/>
      <c r="N636" s="292"/>
      <c r="O636" s="293"/>
      <c r="P636" s="282"/>
      <c r="Q636" s="282"/>
      <c r="R636" s="282"/>
      <c r="S636" s="282"/>
      <c r="T636" s="27" t="str">
        <f t="shared" si="29"/>
        <v/>
      </c>
      <c r="U636" s="49" t="str">
        <f t="shared" si="30"/>
        <v/>
      </c>
    </row>
    <row r="637" spans="1:21" ht="21.95" customHeight="1" x14ac:dyDescent="0.15">
      <c r="A637" s="282"/>
      <c r="B637" s="282"/>
      <c r="C637" s="282"/>
      <c r="D637" s="283"/>
      <c r="E637" s="283"/>
      <c r="F637" s="283"/>
      <c r="G637" s="284"/>
      <c r="H637" s="284"/>
      <c r="I637" s="285"/>
      <c r="J637" s="286"/>
      <c r="K637" s="319"/>
      <c r="L637" s="292"/>
      <c r="M637" s="293"/>
      <c r="N637" s="292"/>
      <c r="O637" s="293"/>
      <c r="P637" s="282"/>
      <c r="Q637" s="282"/>
      <c r="R637" s="282"/>
      <c r="S637" s="282"/>
      <c r="T637" s="27" t="str">
        <f t="shared" si="29"/>
        <v/>
      </c>
      <c r="U637" s="49" t="str">
        <f t="shared" si="30"/>
        <v/>
      </c>
    </row>
    <row r="638" spans="1:21" ht="21.95" customHeight="1" x14ac:dyDescent="0.15">
      <c r="A638" s="282"/>
      <c r="B638" s="282"/>
      <c r="C638" s="282"/>
      <c r="D638" s="283"/>
      <c r="E638" s="283"/>
      <c r="F638" s="283"/>
      <c r="G638" s="284"/>
      <c r="H638" s="284"/>
      <c r="I638" s="285"/>
      <c r="J638" s="286"/>
      <c r="K638" s="319"/>
      <c r="L638" s="292"/>
      <c r="M638" s="293"/>
      <c r="N638" s="292"/>
      <c r="O638" s="293"/>
      <c r="P638" s="282"/>
      <c r="Q638" s="282"/>
      <c r="R638" s="282"/>
      <c r="S638" s="282"/>
      <c r="T638" s="27" t="str">
        <f t="shared" si="29"/>
        <v/>
      </c>
      <c r="U638" s="49" t="str">
        <f t="shared" si="30"/>
        <v/>
      </c>
    </row>
    <row r="639" spans="1:21" ht="21.95" customHeight="1" x14ac:dyDescent="0.15">
      <c r="A639" s="282"/>
      <c r="B639" s="282"/>
      <c r="C639" s="282"/>
      <c r="D639" s="283"/>
      <c r="E639" s="283"/>
      <c r="F639" s="283"/>
      <c r="G639" s="284"/>
      <c r="H639" s="284"/>
      <c r="I639" s="285"/>
      <c r="J639" s="286"/>
      <c r="K639" s="319"/>
      <c r="L639" s="292"/>
      <c r="M639" s="293"/>
      <c r="N639" s="292"/>
      <c r="O639" s="293"/>
      <c r="P639" s="282"/>
      <c r="Q639" s="282"/>
      <c r="R639" s="282"/>
      <c r="S639" s="282"/>
      <c r="T639" s="27" t="str">
        <f t="shared" si="29"/>
        <v/>
      </c>
      <c r="U639" s="49" t="str">
        <f t="shared" si="30"/>
        <v/>
      </c>
    </row>
    <row r="640" spans="1:21" ht="21.95" customHeight="1" x14ac:dyDescent="0.15">
      <c r="A640" s="282"/>
      <c r="B640" s="282"/>
      <c r="C640" s="282"/>
      <c r="D640" s="283"/>
      <c r="E640" s="283"/>
      <c r="F640" s="283"/>
      <c r="G640" s="284"/>
      <c r="H640" s="284"/>
      <c r="I640" s="285"/>
      <c r="J640" s="286"/>
      <c r="K640" s="319"/>
      <c r="L640" s="292"/>
      <c r="M640" s="293"/>
      <c r="N640" s="292"/>
      <c r="O640" s="293"/>
      <c r="P640" s="282"/>
      <c r="Q640" s="282"/>
      <c r="R640" s="282"/>
      <c r="S640" s="282"/>
      <c r="T640" s="27" t="str">
        <f t="shared" si="29"/>
        <v/>
      </c>
      <c r="U640" s="49" t="str">
        <f t="shared" si="30"/>
        <v/>
      </c>
    </row>
    <row r="641" spans="1:21" ht="21.95" customHeight="1" x14ac:dyDescent="0.15">
      <c r="A641" s="282"/>
      <c r="B641" s="282"/>
      <c r="C641" s="282"/>
      <c r="D641" s="283"/>
      <c r="E641" s="283"/>
      <c r="F641" s="283"/>
      <c r="G641" s="284"/>
      <c r="H641" s="284"/>
      <c r="I641" s="285"/>
      <c r="J641" s="286"/>
      <c r="K641" s="319"/>
      <c r="L641" s="292"/>
      <c r="M641" s="293"/>
      <c r="N641" s="292"/>
      <c r="O641" s="293"/>
      <c r="P641" s="282"/>
      <c r="Q641" s="282"/>
      <c r="R641" s="282"/>
      <c r="S641" s="282"/>
      <c r="T641" s="27" t="str">
        <f t="shared" si="29"/>
        <v/>
      </c>
      <c r="U641" s="49" t="str">
        <f t="shared" si="30"/>
        <v/>
      </c>
    </row>
    <row r="642" spans="1:21" ht="21.95" customHeight="1" x14ac:dyDescent="0.15">
      <c r="A642" s="282"/>
      <c r="B642" s="282"/>
      <c r="C642" s="282"/>
      <c r="D642" s="283"/>
      <c r="E642" s="283"/>
      <c r="F642" s="283"/>
      <c r="G642" s="284"/>
      <c r="H642" s="284"/>
      <c r="I642" s="285"/>
      <c r="J642" s="286"/>
      <c r="K642" s="319"/>
      <c r="L642" s="292"/>
      <c r="M642" s="293"/>
      <c r="N642" s="292"/>
      <c r="O642" s="293"/>
      <c r="P642" s="282"/>
      <c r="Q642" s="282"/>
      <c r="R642" s="282"/>
      <c r="S642" s="282"/>
      <c r="T642" s="27" t="str">
        <f t="shared" si="29"/>
        <v/>
      </c>
      <c r="U642" s="49" t="str">
        <f t="shared" si="30"/>
        <v/>
      </c>
    </row>
    <row r="643" spans="1:21" ht="21.95" customHeight="1" x14ac:dyDescent="0.15">
      <c r="A643" s="282"/>
      <c r="B643" s="282"/>
      <c r="C643" s="282"/>
      <c r="D643" s="283"/>
      <c r="E643" s="283"/>
      <c r="F643" s="283"/>
      <c r="G643" s="284"/>
      <c r="H643" s="284"/>
      <c r="I643" s="285"/>
      <c r="J643" s="286"/>
      <c r="K643" s="319"/>
      <c r="L643" s="292"/>
      <c r="M643" s="293"/>
      <c r="N643" s="292"/>
      <c r="O643" s="293"/>
      <c r="P643" s="282"/>
      <c r="Q643" s="282"/>
      <c r="R643" s="282"/>
      <c r="S643" s="282"/>
      <c r="T643" s="27" t="str">
        <f t="shared" si="29"/>
        <v/>
      </c>
      <c r="U643" s="49" t="str">
        <f t="shared" si="30"/>
        <v/>
      </c>
    </row>
    <row r="644" spans="1:21" ht="21.95" customHeight="1" x14ac:dyDescent="0.15">
      <c r="A644" s="282"/>
      <c r="B644" s="282"/>
      <c r="C644" s="282"/>
      <c r="D644" s="283"/>
      <c r="E644" s="283"/>
      <c r="F644" s="283"/>
      <c r="G644" s="284"/>
      <c r="H644" s="284"/>
      <c r="I644" s="285"/>
      <c r="J644" s="286"/>
      <c r="K644" s="319"/>
      <c r="L644" s="292"/>
      <c r="M644" s="293"/>
      <c r="N644" s="292"/>
      <c r="O644" s="293"/>
      <c r="P644" s="282"/>
      <c r="Q644" s="282"/>
      <c r="R644" s="282"/>
      <c r="S644" s="282"/>
      <c r="T644" s="27" t="str">
        <f t="shared" si="29"/>
        <v/>
      </c>
      <c r="U644" s="49" t="str">
        <f t="shared" si="30"/>
        <v/>
      </c>
    </row>
    <row r="645" spans="1:21" ht="21.95" customHeight="1" x14ac:dyDescent="0.15">
      <c r="A645" s="282"/>
      <c r="B645" s="282"/>
      <c r="C645" s="282"/>
      <c r="D645" s="283"/>
      <c r="E645" s="283"/>
      <c r="F645" s="283"/>
      <c r="G645" s="284"/>
      <c r="H645" s="284"/>
      <c r="I645" s="285"/>
      <c r="J645" s="286"/>
      <c r="K645" s="319"/>
      <c r="L645" s="292"/>
      <c r="M645" s="293"/>
      <c r="N645" s="292"/>
      <c r="O645" s="293"/>
      <c r="P645" s="282"/>
      <c r="Q645" s="282"/>
      <c r="R645" s="282"/>
      <c r="S645" s="282"/>
      <c r="T645" s="27" t="str">
        <f t="shared" si="29"/>
        <v/>
      </c>
      <c r="U645" s="49" t="str">
        <f t="shared" si="30"/>
        <v/>
      </c>
    </row>
    <row r="646" spans="1:21" ht="21.95" customHeight="1" x14ac:dyDescent="0.15">
      <c r="A646" s="282"/>
      <c r="B646" s="282"/>
      <c r="C646" s="282"/>
      <c r="D646" s="283"/>
      <c r="E646" s="283"/>
      <c r="F646" s="283"/>
      <c r="G646" s="284"/>
      <c r="H646" s="284"/>
      <c r="I646" s="285"/>
      <c r="J646" s="286"/>
      <c r="K646" s="319"/>
      <c r="L646" s="292"/>
      <c r="M646" s="293"/>
      <c r="N646" s="292"/>
      <c r="O646" s="293"/>
      <c r="P646" s="282"/>
      <c r="Q646" s="282"/>
      <c r="R646" s="282"/>
      <c r="S646" s="282"/>
      <c r="T646" s="27" t="str">
        <f t="shared" si="29"/>
        <v/>
      </c>
      <c r="U646" s="49" t="str">
        <f t="shared" si="30"/>
        <v/>
      </c>
    </row>
    <row r="647" spans="1:21" ht="21.95" customHeight="1" x14ac:dyDescent="0.15">
      <c r="A647" s="282"/>
      <c r="B647" s="282"/>
      <c r="C647" s="282"/>
      <c r="D647" s="283"/>
      <c r="E647" s="283"/>
      <c r="F647" s="283"/>
      <c r="G647" s="284"/>
      <c r="H647" s="284"/>
      <c r="I647" s="285"/>
      <c r="J647" s="286"/>
      <c r="K647" s="319"/>
      <c r="L647" s="292"/>
      <c r="M647" s="293"/>
      <c r="N647" s="292"/>
      <c r="O647" s="293"/>
      <c r="P647" s="282"/>
      <c r="Q647" s="282"/>
      <c r="R647" s="282"/>
      <c r="S647" s="282"/>
      <c r="T647" s="27" t="str">
        <f t="shared" ref="T647:T710" si="31">CONCATENATE(L647,C647)</f>
        <v/>
      </c>
      <c r="U647" s="49" t="str">
        <f t="shared" ref="U647:U710" si="32">CONCATENATE(N647,H647)</f>
        <v/>
      </c>
    </row>
    <row r="648" spans="1:21" ht="21.95" customHeight="1" x14ac:dyDescent="0.15">
      <c r="A648" s="282"/>
      <c r="B648" s="282"/>
      <c r="C648" s="282"/>
      <c r="D648" s="283"/>
      <c r="E648" s="283"/>
      <c r="F648" s="283"/>
      <c r="G648" s="284"/>
      <c r="H648" s="284"/>
      <c r="I648" s="285"/>
      <c r="J648" s="286"/>
      <c r="K648" s="319"/>
      <c r="L648" s="292"/>
      <c r="M648" s="293"/>
      <c r="N648" s="292"/>
      <c r="O648" s="293"/>
      <c r="P648" s="282"/>
      <c r="Q648" s="282"/>
      <c r="R648" s="282"/>
      <c r="S648" s="282"/>
      <c r="T648" s="27" t="str">
        <f t="shared" si="31"/>
        <v/>
      </c>
      <c r="U648" s="49" t="str">
        <f t="shared" si="32"/>
        <v/>
      </c>
    </row>
    <row r="649" spans="1:21" ht="21.95" customHeight="1" x14ac:dyDescent="0.15">
      <c r="A649" s="282"/>
      <c r="B649" s="282"/>
      <c r="C649" s="282"/>
      <c r="D649" s="283"/>
      <c r="E649" s="283"/>
      <c r="F649" s="283"/>
      <c r="G649" s="284"/>
      <c r="H649" s="284"/>
      <c r="I649" s="285"/>
      <c r="J649" s="286"/>
      <c r="K649" s="319"/>
      <c r="L649" s="292"/>
      <c r="M649" s="293"/>
      <c r="N649" s="292"/>
      <c r="O649" s="293"/>
      <c r="P649" s="282"/>
      <c r="Q649" s="282"/>
      <c r="R649" s="282"/>
      <c r="S649" s="282"/>
      <c r="T649" s="27" t="str">
        <f t="shared" si="31"/>
        <v/>
      </c>
      <c r="U649" s="49" t="str">
        <f t="shared" si="32"/>
        <v/>
      </c>
    </row>
    <row r="650" spans="1:21" ht="21.95" customHeight="1" x14ac:dyDescent="0.15">
      <c r="A650" s="282"/>
      <c r="B650" s="282"/>
      <c r="C650" s="282"/>
      <c r="D650" s="283"/>
      <c r="E650" s="283"/>
      <c r="F650" s="283"/>
      <c r="G650" s="284"/>
      <c r="H650" s="284"/>
      <c r="I650" s="285"/>
      <c r="J650" s="286"/>
      <c r="K650" s="319"/>
      <c r="L650" s="292"/>
      <c r="M650" s="293"/>
      <c r="N650" s="292"/>
      <c r="O650" s="293"/>
      <c r="P650" s="282"/>
      <c r="Q650" s="282"/>
      <c r="R650" s="282"/>
      <c r="S650" s="282"/>
      <c r="T650" s="27" t="str">
        <f t="shared" si="31"/>
        <v/>
      </c>
      <c r="U650" s="49" t="str">
        <f t="shared" si="32"/>
        <v/>
      </c>
    </row>
    <row r="651" spans="1:21" ht="21.95" customHeight="1" x14ac:dyDescent="0.15">
      <c r="A651" s="282"/>
      <c r="B651" s="282"/>
      <c r="C651" s="282"/>
      <c r="D651" s="283"/>
      <c r="E651" s="283"/>
      <c r="F651" s="283"/>
      <c r="G651" s="284"/>
      <c r="H651" s="284"/>
      <c r="I651" s="285"/>
      <c r="J651" s="286"/>
      <c r="K651" s="319"/>
      <c r="L651" s="292"/>
      <c r="M651" s="293"/>
      <c r="N651" s="292"/>
      <c r="O651" s="293"/>
      <c r="P651" s="282"/>
      <c r="Q651" s="282"/>
      <c r="R651" s="282"/>
      <c r="S651" s="282"/>
      <c r="T651" s="27" t="str">
        <f t="shared" si="31"/>
        <v/>
      </c>
      <c r="U651" s="49" t="str">
        <f t="shared" si="32"/>
        <v/>
      </c>
    </row>
    <row r="652" spans="1:21" ht="21.95" customHeight="1" x14ac:dyDescent="0.15">
      <c r="A652" s="282"/>
      <c r="B652" s="282"/>
      <c r="C652" s="282"/>
      <c r="D652" s="283"/>
      <c r="E652" s="283"/>
      <c r="F652" s="283"/>
      <c r="G652" s="284"/>
      <c r="H652" s="284"/>
      <c r="I652" s="285"/>
      <c r="J652" s="286"/>
      <c r="K652" s="319"/>
      <c r="L652" s="292"/>
      <c r="M652" s="293"/>
      <c r="N652" s="292"/>
      <c r="O652" s="293"/>
      <c r="P652" s="282"/>
      <c r="Q652" s="282"/>
      <c r="R652" s="282"/>
      <c r="S652" s="282"/>
      <c r="T652" s="27" t="str">
        <f t="shared" si="31"/>
        <v/>
      </c>
      <c r="U652" s="49" t="str">
        <f t="shared" si="32"/>
        <v/>
      </c>
    </row>
    <row r="653" spans="1:21" ht="21.95" customHeight="1" x14ac:dyDescent="0.15">
      <c r="A653" s="282"/>
      <c r="B653" s="282"/>
      <c r="C653" s="282"/>
      <c r="D653" s="283"/>
      <c r="E653" s="283"/>
      <c r="F653" s="283"/>
      <c r="G653" s="284"/>
      <c r="H653" s="284"/>
      <c r="I653" s="285"/>
      <c r="J653" s="286"/>
      <c r="K653" s="319"/>
      <c r="L653" s="292"/>
      <c r="M653" s="293"/>
      <c r="N653" s="292"/>
      <c r="O653" s="293"/>
      <c r="P653" s="282"/>
      <c r="Q653" s="282"/>
      <c r="R653" s="282"/>
      <c r="S653" s="282"/>
      <c r="T653" s="27" t="str">
        <f t="shared" si="31"/>
        <v/>
      </c>
      <c r="U653" s="49" t="str">
        <f t="shared" si="32"/>
        <v/>
      </c>
    </row>
    <row r="654" spans="1:21" ht="21.95" customHeight="1" x14ac:dyDescent="0.15">
      <c r="A654" s="282"/>
      <c r="B654" s="282"/>
      <c r="C654" s="282"/>
      <c r="D654" s="283"/>
      <c r="E654" s="283"/>
      <c r="F654" s="283"/>
      <c r="G654" s="284"/>
      <c r="H654" s="284"/>
      <c r="I654" s="285"/>
      <c r="J654" s="286"/>
      <c r="K654" s="319"/>
      <c r="L654" s="292"/>
      <c r="M654" s="293"/>
      <c r="N654" s="292"/>
      <c r="O654" s="293"/>
      <c r="P654" s="282"/>
      <c r="Q654" s="282"/>
      <c r="R654" s="282"/>
      <c r="S654" s="282"/>
      <c r="T654" s="27" t="str">
        <f t="shared" si="31"/>
        <v/>
      </c>
      <c r="U654" s="49" t="str">
        <f t="shared" si="32"/>
        <v/>
      </c>
    </row>
    <row r="655" spans="1:21" ht="21.95" customHeight="1" x14ac:dyDescent="0.15">
      <c r="A655" s="282"/>
      <c r="B655" s="282"/>
      <c r="C655" s="282"/>
      <c r="D655" s="283"/>
      <c r="E655" s="283"/>
      <c r="F655" s="283"/>
      <c r="G655" s="284"/>
      <c r="H655" s="284"/>
      <c r="I655" s="285"/>
      <c r="J655" s="286"/>
      <c r="K655" s="319"/>
      <c r="L655" s="292"/>
      <c r="M655" s="293"/>
      <c r="N655" s="292"/>
      <c r="O655" s="293"/>
      <c r="P655" s="282"/>
      <c r="Q655" s="282"/>
      <c r="R655" s="282"/>
      <c r="S655" s="282"/>
      <c r="T655" s="27" t="str">
        <f t="shared" si="31"/>
        <v/>
      </c>
      <c r="U655" s="49" t="str">
        <f t="shared" si="32"/>
        <v/>
      </c>
    </row>
    <row r="656" spans="1:21" ht="21.95" customHeight="1" x14ac:dyDescent="0.15">
      <c r="A656" s="282"/>
      <c r="B656" s="282"/>
      <c r="C656" s="282"/>
      <c r="D656" s="283"/>
      <c r="E656" s="283"/>
      <c r="F656" s="283"/>
      <c r="G656" s="284"/>
      <c r="H656" s="284"/>
      <c r="I656" s="285"/>
      <c r="J656" s="286"/>
      <c r="K656" s="319"/>
      <c r="L656" s="292"/>
      <c r="M656" s="293"/>
      <c r="N656" s="292"/>
      <c r="O656" s="293"/>
      <c r="P656" s="282"/>
      <c r="Q656" s="282"/>
      <c r="R656" s="282"/>
      <c r="S656" s="282"/>
      <c r="T656" s="27" t="str">
        <f t="shared" si="31"/>
        <v/>
      </c>
      <c r="U656" s="49" t="str">
        <f t="shared" si="32"/>
        <v/>
      </c>
    </row>
    <row r="657" spans="1:21" ht="21.95" customHeight="1" x14ac:dyDescent="0.15">
      <c r="A657" s="282"/>
      <c r="B657" s="282"/>
      <c r="C657" s="282"/>
      <c r="D657" s="283"/>
      <c r="E657" s="283"/>
      <c r="F657" s="283"/>
      <c r="G657" s="284"/>
      <c r="H657" s="284"/>
      <c r="I657" s="285"/>
      <c r="J657" s="286"/>
      <c r="K657" s="319"/>
      <c r="L657" s="292"/>
      <c r="M657" s="293"/>
      <c r="N657" s="292"/>
      <c r="O657" s="293"/>
      <c r="P657" s="282"/>
      <c r="Q657" s="282"/>
      <c r="R657" s="282"/>
      <c r="S657" s="282"/>
      <c r="T657" s="27" t="str">
        <f t="shared" si="31"/>
        <v/>
      </c>
      <c r="U657" s="49" t="str">
        <f t="shared" si="32"/>
        <v/>
      </c>
    </row>
    <row r="658" spans="1:21" ht="21.95" customHeight="1" x14ac:dyDescent="0.15">
      <c r="A658" s="282"/>
      <c r="B658" s="282"/>
      <c r="C658" s="282"/>
      <c r="D658" s="283"/>
      <c r="E658" s="283"/>
      <c r="F658" s="283"/>
      <c r="G658" s="284"/>
      <c r="H658" s="284"/>
      <c r="I658" s="285"/>
      <c r="J658" s="286"/>
      <c r="K658" s="319"/>
      <c r="L658" s="292"/>
      <c r="M658" s="293"/>
      <c r="N658" s="292"/>
      <c r="O658" s="293"/>
      <c r="P658" s="282"/>
      <c r="Q658" s="282"/>
      <c r="R658" s="282"/>
      <c r="S658" s="282"/>
      <c r="T658" s="27" t="str">
        <f t="shared" si="31"/>
        <v/>
      </c>
      <c r="U658" s="49" t="str">
        <f t="shared" si="32"/>
        <v/>
      </c>
    </row>
    <row r="659" spans="1:21" ht="21.95" customHeight="1" x14ac:dyDescent="0.15">
      <c r="A659" s="282"/>
      <c r="B659" s="282"/>
      <c r="C659" s="282"/>
      <c r="D659" s="283"/>
      <c r="E659" s="283"/>
      <c r="F659" s="283"/>
      <c r="G659" s="284"/>
      <c r="H659" s="284"/>
      <c r="I659" s="285"/>
      <c r="J659" s="286"/>
      <c r="K659" s="319"/>
      <c r="L659" s="292"/>
      <c r="M659" s="293"/>
      <c r="N659" s="292"/>
      <c r="O659" s="293"/>
      <c r="P659" s="282"/>
      <c r="Q659" s="282"/>
      <c r="R659" s="282"/>
      <c r="S659" s="282"/>
      <c r="T659" s="27" t="str">
        <f t="shared" si="31"/>
        <v/>
      </c>
      <c r="U659" s="49" t="str">
        <f t="shared" si="32"/>
        <v/>
      </c>
    </row>
    <row r="660" spans="1:21" ht="21.95" customHeight="1" x14ac:dyDescent="0.15">
      <c r="A660" s="282"/>
      <c r="B660" s="282"/>
      <c r="C660" s="282"/>
      <c r="D660" s="283"/>
      <c r="E660" s="283"/>
      <c r="F660" s="283"/>
      <c r="G660" s="284"/>
      <c r="H660" s="284"/>
      <c r="I660" s="285"/>
      <c r="J660" s="286"/>
      <c r="K660" s="319"/>
      <c r="L660" s="292"/>
      <c r="M660" s="293"/>
      <c r="N660" s="292"/>
      <c r="O660" s="293"/>
      <c r="P660" s="282"/>
      <c r="Q660" s="282"/>
      <c r="R660" s="282"/>
      <c r="S660" s="282"/>
      <c r="T660" s="27" t="str">
        <f t="shared" si="31"/>
        <v/>
      </c>
      <c r="U660" s="49" t="str">
        <f t="shared" si="32"/>
        <v/>
      </c>
    </row>
    <row r="661" spans="1:21" ht="21.95" customHeight="1" x14ac:dyDescent="0.15">
      <c r="A661" s="282"/>
      <c r="B661" s="282"/>
      <c r="C661" s="282"/>
      <c r="D661" s="283"/>
      <c r="E661" s="283"/>
      <c r="F661" s="283"/>
      <c r="G661" s="284"/>
      <c r="H661" s="284"/>
      <c r="I661" s="285"/>
      <c r="J661" s="286"/>
      <c r="K661" s="319"/>
      <c r="L661" s="292"/>
      <c r="M661" s="293"/>
      <c r="N661" s="292"/>
      <c r="O661" s="293"/>
      <c r="P661" s="282"/>
      <c r="Q661" s="282"/>
      <c r="R661" s="282"/>
      <c r="S661" s="282"/>
      <c r="T661" s="27" t="str">
        <f t="shared" si="31"/>
        <v/>
      </c>
      <c r="U661" s="49" t="str">
        <f t="shared" si="32"/>
        <v/>
      </c>
    </row>
    <row r="662" spans="1:21" ht="21.95" customHeight="1" x14ac:dyDescent="0.15">
      <c r="A662" s="282"/>
      <c r="B662" s="282"/>
      <c r="C662" s="282"/>
      <c r="D662" s="283"/>
      <c r="E662" s="283"/>
      <c r="F662" s="283"/>
      <c r="G662" s="284"/>
      <c r="H662" s="284"/>
      <c r="I662" s="285"/>
      <c r="J662" s="286"/>
      <c r="K662" s="319"/>
      <c r="L662" s="292"/>
      <c r="M662" s="293"/>
      <c r="N662" s="292"/>
      <c r="O662" s="293"/>
      <c r="P662" s="282"/>
      <c r="Q662" s="282"/>
      <c r="R662" s="282"/>
      <c r="S662" s="282"/>
      <c r="T662" s="27" t="str">
        <f t="shared" si="31"/>
        <v/>
      </c>
      <c r="U662" s="49" t="str">
        <f t="shared" si="32"/>
        <v/>
      </c>
    </row>
    <row r="663" spans="1:21" ht="21.95" customHeight="1" x14ac:dyDescent="0.15">
      <c r="A663" s="282"/>
      <c r="B663" s="282"/>
      <c r="C663" s="282"/>
      <c r="D663" s="283"/>
      <c r="E663" s="283"/>
      <c r="F663" s="283"/>
      <c r="G663" s="284"/>
      <c r="H663" s="284"/>
      <c r="I663" s="285"/>
      <c r="J663" s="286"/>
      <c r="K663" s="319"/>
      <c r="L663" s="292"/>
      <c r="M663" s="293"/>
      <c r="N663" s="292"/>
      <c r="O663" s="293"/>
      <c r="P663" s="282"/>
      <c r="Q663" s="282"/>
      <c r="R663" s="282"/>
      <c r="S663" s="282"/>
      <c r="T663" s="27" t="str">
        <f t="shared" si="31"/>
        <v/>
      </c>
      <c r="U663" s="49" t="str">
        <f t="shared" si="32"/>
        <v/>
      </c>
    </row>
    <row r="664" spans="1:21" ht="21.95" customHeight="1" x14ac:dyDescent="0.15">
      <c r="A664" s="282"/>
      <c r="B664" s="282"/>
      <c r="C664" s="282"/>
      <c r="D664" s="283"/>
      <c r="E664" s="283"/>
      <c r="F664" s="283"/>
      <c r="G664" s="284"/>
      <c r="H664" s="284"/>
      <c r="I664" s="285"/>
      <c r="J664" s="286"/>
      <c r="K664" s="319"/>
      <c r="L664" s="292"/>
      <c r="M664" s="293"/>
      <c r="N664" s="292"/>
      <c r="O664" s="293"/>
      <c r="P664" s="282"/>
      <c r="Q664" s="282"/>
      <c r="R664" s="282"/>
      <c r="S664" s="282"/>
      <c r="T664" s="27" t="str">
        <f t="shared" si="31"/>
        <v/>
      </c>
      <c r="U664" s="49" t="str">
        <f t="shared" si="32"/>
        <v/>
      </c>
    </row>
    <row r="665" spans="1:21" ht="21.95" customHeight="1" x14ac:dyDescent="0.15">
      <c r="A665" s="282"/>
      <c r="B665" s="282"/>
      <c r="C665" s="282"/>
      <c r="D665" s="283"/>
      <c r="E665" s="283"/>
      <c r="F665" s="283"/>
      <c r="G665" s="284"/>
      <c r="H665" s="284"/>
      <c r="I665" s="285"/>
      <c r="J665" s="286"/>
      <c r="K665" s="319"/>
      <c r="L665" s="292"/>
      <c r="M665" s="293"/>
      <c r="N665" s="292"/>
      <c r="O665" s="293"/>
      <c r="P665" s="282"/>
      <c r="Q665" s="282"/>
      <c r="R665" s="282"/>
      <c r="S665" s="282"/>
      <c r="T665" s="27" t="str">
        <f t="shared" si="31"/>
        <v/>
      </c>
      <c r="U665" s="49" t="str">
        <f t="shared" si="32"/>
        <v/>
      </c>
    </row>
    <row r="666" spans="1:21" ht="21.95" customHeight="1" x14ac:dyDescent="0.15">
      <c r="A666" s="282"/>
      <c r="B666" s="282"/>
      <c r="C666" s="282"/>
      <c r="D666" s="283"/>
      <c r="E666" s="283"/>
      <c r="F666" s="283"/>
      <c r="G666" s="284"/>
      <c r="H666" s="284"/>
      <c r="I666" s="285"/>
      <c r="J666" s="286"/>
      <c r="K666" s="319"/>
      <c r="L666" s="292"/>
      <c r="M666" s="293"/>
      <c r="N666" s="292"/>
      <c r="O666" s="293"/>
      <c r="P666" s="282"/>
      <c r="Q666" s="282"/>
      <c r="R666" s="282"/>
      <c r="S666" s="282"/>
      <c r="T666" s="27" t="str">
        <f t="shared" si="31"/>
        <v/>
      </c>
      <c r="U666" s="49" t="str">
        <f t="shared" si="32"/>
        <v/>
      </c>
    </row>
    <row r="667" spans="1:21" ht="21.95" customHeight="1" x14ac:dyDescent="0.15">
      <c r="L667" s="292"/>
      <c r="M667" s="293"/>
      <c r="N667" s="292"/>
      <c r="O667" s="293"/>
      <c r="T667" s="27" t="str">
        <f t="shared" si="31"/>
        <v/>
      </c>
      <c r="U667" s="49" t="str">
        <f t="shared" si="32"/>
        <v/>
      </c>
    </row>
    <row r="668" spans="1:21" ht="21.95" customHeight="1" x14ac:dyDescent="0.15">
      <c r="L668" s="292"/>
      <c r="M668" s="293"/>
      <c r="N668" s="292"/>
      <c r="O668" s="293"/>
      <c r="T668" s="27" t="str">
        <f t="shared" si="31"/>
        <v/>
      </c>
      <c r="U668" s="49" t="str">
        <f t="shared" si="32"/>
        <v/>
      </c>
    </row>
    <row r="669" spans="1:21" ht="21.95" customHeight="1" x14ac:dyDescent="0.15">
      <c r="L669" s="292"/>
      <c r="M669" s="293"/>
      <c r="N669" s="292"/>
      <c r="O669" s="293"/>
      <c r="T669" s="27" t="str">
        <f t="shared" si="31"/>
        <v/>
      </c>
      <c r="U669" s="49" t="str">
        <f t="shared" si="32"/>
        <v/>
      </c>
    </row>
    <row r="670" spans="1:21" ht="21.95" customHeight="1" x14ac:dyDescent="0.15">
      <c r="L670" s="292"/>
      <c r="M670" s="293"/>
      <c r="N670" s="292"/>
      <c r="O670" s="293"/>
      <c r="T670" s="27" t="str">
        <f t="shared" si="31"/>
        <v/>
      </c>
      <c r="U670" s="49" t="str">
        <f t="shared" si="32"/>
        <v/>
      </c>
    </row>
    <row r="671" spans="1:21" ht="21.95" customHeight="1" x14ac:dyDescent="0.15">
      <c r="L671" s="292"/>
      <c r="M671" s="293"/>
      <c r="N671" s="292"/>
      <c r="O671" s="293"/>
      <c r="T671" s="27" t="str">
        <f t="shared" si="31"/>
        <v/>
      </c>
      <c r="U671" s="49" t="str">
        <f t="shared" si="32"/>
        <v/>
      </c>
    </row>
    <row r="672" spans="1:21" ht="21.95" customHeight="1" x14ac:dyDescent="0.15">
      <c r="L672" s="292"/>
      <c r="M672" s="293"/>
      <c r="N672" s="292"/>
      <c r="O672" s="293"/>
      <c r="T672" s="27" t="str">
        <f t="shared" si="31"/>
        <v/>
      </c>
      <c r="U672" s="49" t="str">
        <f t="shared" si="32"/>
        <v/>
      </c>
    </row>
    <row r="673" spans="12:21" ht="21.95" customHeight="1" x14ac:dyDescent="0.15">
      <c r="L673" s="292"/>
      <c r="M673" s="293"/>
      <c r="N673" s="292"/>
      <c r="O673" s="293"/>
      <c r="T673" s="27" t="str">
        <f t="shared" si="31"/>
        <v/>
      </c>
      <c r="U673" s="49" t="str">
        <f t="shared" si="32"/>
        <v/>
      </c>
    </row>
    <row r="674" spans="12:21" ht="21.95" customHeight="1" x14ac:dyDescent="0.15">
      <c r="L674" s="292"/>
      <c r="M674" s="293"/>
      <c r="N674" s="292"/>
      <c r="O674" s="293"/>
      <c r="T674" s="27" t="str">
        <f t="shared" si="31"/>
        <v/>
      </c>
      <c r="U674" s="49" t="str">
        <f t="shared" si="32"/>
        <v/>
      </c>
    </row>
    <row r="675" spans="12:21" ht="21.95" customHeight="1" x14ac:dyDescent="0.15">
      <c r="L675" s="292"/>
      <c r="M675" s="293"/>
      <c r="N675" s="292"/>
      <c r="O675" s="293"/>
      <c r="T675" s="27" t="str">
        <f t="shared" si="31"/>
        <v/>
      </c>
      <c r="U675" s="49" t="str">
        <f t="shared" si="32"/>
        <v/>
      </c>
    </row>
    <row r="676" spans="12:21" ht="21.95" customHeight="1" x14ac:dyDescent="0.15">
      <c r="L676" s="292"/>
      <c r="M676" s="293"/>
      <c r="N676" s="292"/>
      <c r="O676" s="293"/>
      <c r="T676" s="27" t="str">
        <f t="shared" si="31"/>
        <v/>
      </c>
      <c r="U676" s="49" t="str">
        <f t="shared" si="32"/>
        <v/>
      </c>
    </row>
    <row r="677" spans="12:21" ht="21.95" customHeight="1" x14ac:dyDescent="0.15">
      <c r="L677" s="292"/>
      <c r="M677" s="293"/>
      <c r="N677" s="292"/>
      <c r="O677" s="293"/>
      <c r="T677" s="27" t="str">
        <f t="shared" si="31"/>
        <v/>
      </c>
      <c r="U677" s="49" t="str">
        <f t="shared" si="32"/>
        <v/>
      </c>
    </row>
    <row r="678" spans="12:21" ht="21.95" customHeight="1" x14ac:dyDescent="0.15">
      <c r="L678" s="292"/>
      <c r="M678" s="293"/>
      <c r="N678" s="292"/>
      <c r="O678" s="293"/>
      <c r="T678" s="27" t="str">
        <f t="shared" si="31"/>
        <v/>
      </c>
      <c r="U678" s="49" t="str">
        <f t="shared" si="32"/>
        <v/>
      </c>
    </row>
    <row r="679" spans="12:21" ht="21.95" customHeight="1" x14ac:dyDescent="0.15">
      <c r="L679" s="292"/>
      <c r="M679" s="293"/>
      <c r="N679" s="292"/>
      <c r="O679" s="293"/>
      <c r="T679" s="27" t="str">
        <f t="shared" si="31"/>
        <v/>
      </c>
      <c r="U679" s="49" t="str">
        <f t="shared" si="32"/>
        <v/>
      </c>
    </row>
    <row r="680" spans="12:21" ht="21.95" customHeight="1" x14ac:dyDescent="0.15">
      <c r="L680" s="292"/>
      <c r="M680" s="293"/>
      <c r="N680" s="292"/>
      <c r="O680" s="293"/>
      <c r="T680" s="27" t="str">
        <f t="shared" si="31"/>
        <v/>
      </c>
      <c r="U680" s="49" t="str">
        <f t="shared" si="32"/>
        <v/>
      </c>
    </row>
    <row r="681" spans="12:21" ht="21.95" customHeight="1" x14ac:dyDescent="0.15">
      <c r="L681" s="292"/>
      <c r="M681" s="293"/>
      <c r="N681" s="292"/>
      <c r="O681" s="293"/>
      <c r="T681" s="27" t="str">
        <f t="shared" si="31"/>
        <v/>
      </c>
      <c r="U681" s="49" t="str">
        <f t="shared" si="32"/>
        <v/>
      </c>
    </row>
    <row r="682" spans="12:21" ht="21.95" customHeight="1" x14ac:dyDescent="0.15">
      <c r="L682" s="292"/>
      <c r="M682" s="293"/>
      <c r="N682" s="292"/>
      <c r="O682" s="293"/>
      <c r="T682" s="27" t="str">
        <f t="shared" si="31"/>
        <v/>
      </c>
      <c r="U682" s="49" t="str">
        <f t="shared" si="32"/>
        <v/>
      </c>
    </row>
    <row r="683" spans="12:21" ht="21.95" customHeight="1" x14ac:dyDescent="0.15">
      <c r="L683" s="292"/>
      <c r="M683" s="293"/>
      <c r="N683" s="292"/>
      <c r="O683" s="293"/>
      <c r="T683" s="27" t="str">
        <f t="shared" si="31"/>
        <v/>
      </c>
      <c r="U683" s="49" t="str">
        <f t="shared" si="32"/>
        <v/>
      </c>
    </row>
    <row r="684" spans="12:21" ht="21.95" customHeight="1" x14ac:dyDescent="0.15">
      <c r="L684" s="292"/>
      <c r="M684" s="293"/>
      <c r="N684" s="292"/>
      <c r="O684" s="293"/>
      <c r="T684" s="27" t="str">
        <f t="shared" si="31"/>
        <v/>
      </c>
      <c r="U684" s="49" t="str">
        <f t="shared" si="32"/>
        <v/>
      </c>
    </row>
    <row r="685" spans="12:21" ht="21.95" customHeight="1" x14ac:dyDescent="0.15">
      <c r="L685" s="292"/>
      <c r="M685" s="293"/>
      <c r="N685" s="292"/>
      <c r="O685" s="293"/>
      <c r="T685" s="27" t="str">
        <f t="shared" si="31"/>
        <v/>
      </c>
      <c r="U685" s="49" t="str">
        <f t="shared" si="32"/>
        <v/>
      </c>
    </row>
    <row r="686" spans="12:21" ht="21.95" customHeight="1" x14ac:dyDescent="0.15">
      <c r="L686" s="292"/>
      <c r="M686" s="293"/>
      <c r="N686" s="292"/>
      <c r="O686" s="293"/>
      <c r="T686" s="27" t="str">
        <f t="shared" si="31"/>
        <v/>
      </c>
      <c r="U686" s="49" t="str">
        <f t="shared" si="32"/>
        <v/>
      </c>
    </row>
    <row r="687" spans="12:21" ht="21.95" customHeight="1" x14ac:dyDescent="0.15">
      <c r="L687" s="292"/>
      <c r="M687" s="293"/>
      <c r="N687" s="292"/>
      <c r="O687" s="293"/>
      <c r="T687" s="27" t="str">
        <f t="shared" si="31"/>
        <v/>
      </c>
      <c r="U687" s="49" t="str">
        <f t="shared" si="32"/>
        <v/>
      </c>
    </row>
    <row r="688" spans="12:21" ht="21.95" customHeight="1" x14ac:dyDescent="0.15">
      <c r="L688" s="292"/>
      <c r="M688" s="293"/>
      <c r="N688" s="292"/>
      <c r="O688" s="293"/>
      <c r="T688" s="27" t="str">
        <f t="shared" si="31"/>
        <v/>
      </c>
      <c r="U688" s="49" t="str">
        <f t="shared" si="32"/>
        <v/>
      </c>
    </row>
    <row r="689" spans="12:21" ht="21.95" customHeight="1" x14ac:dyDescent="0.15">
      <c r="L689" s="292"/>
      <c r="M689" s="293"/>
      <c r="N689" s="292"/>
      <c r="O689" s="293"/>
      <c r="T689" s="27" t="str">
        <f t="shared" si="31"/>
        <v/>
      </c>
      <c r="U689" s="49" t="str">
        <f t="shared" si="32"/>
        <v/>
      </c>
    </row>
    <row r="690" spans="12:21" ht="21.95" customHeight="1" x14ac:dyDescent="0.15">
      <c r="L690" s="292"/>
      <c r="M690" s="293"/>
      <c r="N690" s="292"/>
      <c r="O690" s="293"/>
      <c r="T690" s="27" t="str">
        <f t="shared" si="31"/>
        <v/>
      </c>
      <c r="U690" s="49" t="str">
        <f t="shared" si="32"/>
        <v/>
      </c>
    </row>
    <row r="691" spans="12:21" ht="21.95" customHeight="1" x14ac:dyDescent="0.15">
      <c r="L691" s="292"/>
      <c r="M691" s="293"/>
      <c r="N691" s="292"/>
      <c r="O691" s="293"/>
      <c r="T691" s="27" t="str">
        <f t="shared" si="31"/>
        <v/>
      </c>
      <c r="U691" s="49" t="str">
        <f t="shared" si="32"/>
        <v/>
      </c>
    </row>
    <row r="692" spans="12:21" ht="21.95" customHeight="1" x14ac:dyDescent="0.15">
      <c r="L692" s="292"/>
      <c r="M692" s="293"/>
      <c r="N692" s="292"/>
      <c r="O692" s="293"/>
      <c r="T692" s="27" t="str">
        <f t="shared" si="31"/>
        <v/>
      </c>
      <c r="U692" s="49" t="str">
        <f t="shared" si="32"/>
        <v/>
      </c>
    </row>
    <row r="693" spans="12:21" ht="21.95" customHeight="1" x14ac:dyDescent="0.15">
      <c r="L693" s="292"/>
      <c r="M693" s="293"/>
      <c r="N693" s="292"/>
      <c r="O693" s="293"/>
      <c r="T693" s="27" t="str">
        <f t="shared" si="31"/>
        <v/>
      </c>
      <c r="U693" s="49" t="str">
        <f t="shared" si="32"/>
        <v/>
      </c>
    </row>
    <row r="694" spans="12:21" ht="21.95" customHeight="1" x14ac:dyDescent="0.15">
      <c r="L694" s="292"/>
      <c r="M694" s="293"/>
      <c r="N694" s="292"/>
      <c r="O694" s="293"/>
      <c r="T694" s="27" t="str">
        <f t="shared" si="31"/>
        <v/>
      </c>
      <c r="U694" s="49" t="str">
        <f t="shared" si="32"/>
        <v/>
      </c>
    </row>
    <row r="695" spans="12:21" ht="21.95" customHeight="1" x14ac:dyDescent="0.15">
      <c r="L695" s="292"/>
      <c r="M695" s="293"/>
      <c r="N695" s="292"/>
      <c r="O695" s="293"/>
      <c r="T695" s="27" t="str">
        <f t="shared" si="31"/>
        <v/>
      </c>
      <c r="U695" s="49" t="str">
        <f t="shared" si="32"/>
        <v/>
      </c>
    </row>
    <row r="696" spans="12:21" ht="21.95" customHeight="1" x14ac:dyDescent="0.15">
      <c r="L696" s="292"/>
      <c r="M696" s="293"/>
      <c r="N696" s="292"/>
      <c r="O696" s="293"/>
      <c r="T696" s="27" t="str">
        <f t="shared" si="31"/>
        <v/>
      </c>
      <c r="U696" s="49" t="str">
        <f t="shared" si="32"/>
        <v/>
      </c>
    </row>
    <row r="697" spans="12:21" ht="21.95" customHeight="1" x14ac:dyDescent="0.15">
      <c r="L697" s="292"/>
      <c r="M697" s="293"/>
      <c r="N697" s="292"/>
      <c r="O697" s="293"/>
      <c r="T697" s="27" t="str">
        <f t="shared" si="31"/>
        <v/>
      </c>
      <c r="U697" s="49" t="str">
        <f t="shared" si="32"/>
        <v/>
      </c>
    </row>
    <row r="698" spans="12:21" ht="21.95" customHeight="1" x14ac:dyDescent="0.15">
      <c r="L698" s="292"/>
      <c r="M698" s="293"/>
      <c r="N698" s="292"/>
      <c r="O698" s="293"/>
      <c r="T698" s="27" t="str">
        <f t="shared" si="31"/>
        <v/>
      </c>
      <c r="U698" s="49" t="str">
        <f t="shared" si="32"/>
        <v/>
      </c>
    </row>
    <row r="699" spans="12:21" ht="21.95" customHeight="1" x14ac:dyDescent="0.15">
      <c r="L699" s="292"/>
      <c r="M699" s="293"/>
      <c r="N699" s="292"/>
      <c r="O699" s="293"/>
      <c r="T699" s="27" t="str">
        <f t="shared" si="31"/>
        <v/>
      </c>
      <c r="U699" s="49" t="str">
        <f t="shared" si="32"/>
        <v/>
      </c>
    </row>
    <row r="700" spans="12:21" ht="21.95" customHeight="1" x14ac:dyDescent="0.15">
      <c r="L700" s="292"/>
      <c r="M700" s="293"/>
      <c r="N700" s="292"/>
      <c r="O700" s="293"/>
      <c r="T700" s="27" t="str">
        <f t="shared" si="31"/>
        <v/>
      </c>
      <c r="U700" s="49" t="str">
        <f t="shared" si="32"/>
        <v/>
      </c>
    </row>
    <row r="701" spans="12:21" ht="21.95" customHeight="1" x14ac:dyDescent="0.15">
      <c r="L701" s="292"/>
      <c r="M701" s="293"/>
      <c r="N701" s="292"/>
      <c r="O701" s="293"/>
      <c r="T701" s="27" t="str">
        <f t="shared" si="31"/>
        <v/>
      </c>
      <c r="U701" s="49" t="str">
        <f t="shared" si="32"/>
        <v/>
      </c>
    </row>
    <row r="702" spans="12:21" ht="21.95" customHeight="1" x14ac:dyDescent="0.15">
      <c r="L702" s="292"/>
      <c r="M702" s="293"/>
      <c r="N702" s="292"/>
      <c r="O702" s="293"/>
      <c r="T702" s="27" t="str">
        <f t="shared" si="31"/>
        <v/>
      </c>
      <c r="U702" s="49" t="str">
        <f t="shared" si="32"/>
        <v/>
      </c>
    </row>
    <row r="703" spans="12:21" ht="21.95" customHeight="1" x14ac:dyDescent="0.15">
      <c r="L703" s="292"/>
      <c r="M703" s="293"/>
      <c r="N703" s="292"/>
      <c r="O703" s="293"/>
      <c r="T703" s="27" t="str">
        <f t="shared" si="31"/>
        <v/>
      </c>
      <c r="U703" s="49" t="str">
        <f t="shared" si="32"/>
        <v/>
      </c>
    </row>
    <row r="704" spans="12:21" ht="21.95" customHeight="1" x14ac:dyDescent="0.15">
      <c r="L704" s="292"/>
      <c r="M704" s="293"/>
      <c r="N704" s="292"/>
      <c r="O704" s="293"/>
      <c r="T704" s="27" t="str">
        <f t="shared" si="31"/>
        <v/>
      </c>
      <c r="U704" s="49" t="str">
        <f t="shared" si="32"/>
        <v/>
      </c>
    </row>
    <row r="705" spans="12:21" ht="21.95" customHeight="1" x14ac:dyDescent="0.15">
      <c r="L705" s="292"/>
      <c r="M705" s="293"/>
      <c r="N705" s="292"/>
      <c r="O705" s="293"/>
      <c r="T705" s="27" t="str">
        <f t="shared" si="31"/>
        <v/>
      </c>
      <c r="U705" s="49" t="str">
        <f t="shared" si="32"/>
        <v/>
      </c>
    </row>
    <row r="706" spans="12:21" ht="21.95" customHeight="1" x14ac:dyDescent="0.15">
      <c r="L706" s="292"/>
      <c r="M706" s="293"/>
      <c r="N706" s="292"/>
      <c r="O706" s="293"/>
      <c r="T706" s="27" t="str">
        <f t="shared" si="31"/>
        <v/>
      </c>
      <c r="U706" s="49" t="str">
        <f t="shared" si="32"/>
        <v/>
      </c>
    </row>
    <row r="707" spans="12:21" ht="21.95" customHeight="1" x14ac:dyDescent="0.15">
      <c r="L707" s="292"/>
      <c r="M707" s="293"/>
      <c r="N707" s="292"/>
      <c r="O707" s="293"/>
      <c r="T707" s="27" t="str">
        <f t="shared" si="31"/>
        <v/>
      </c>
      <c r="U707" s="49" t="str">
        <f t="shared" si="32"/>
        <v/>
      </c>
    </row>
    <row r="708" spans="12:21" ht="21.95" customHeight="1" x14ac:dyDescent="0.15">
      <c r="L708" s="292"/>
      <c r="M708" s="293"/>
      <c r="N708" s="292"/>
      <c r="O708" s="293"/>
      <c r="T708" s="27" t="str">
        <f t="shared" si="31"/>
        <v/>
      </c>
      <c r="U708" s="49" t="str">
        <f t="shared" si="32"/>
        <v/>
      </c>
    </row>
    <row r="709" spans="12:21" ht="21.95" customHeight="1" x14ac:dyDescent="0.15">
      <c r="L709" s="292"/>
      <c r="M709" s="293"/>
      <c r="N709" s="292"/>
      <c r="O709" s="293"/>
      <c r="T709" s="27" t="str">
        <f t="shared" si="31"/>
        <v/>
      </c>
      <c r="U709" s="49" t="str">
        <f t="shared" si="32"/>
        <v/>
      </c>
    </row>
    <row r="710" spans="12:21" ht="21.95" customHeight="1" x14ac:dyDescent="0.15">
      <c r="L710" s="292"/>
      <c r="M710" s="293"/>
      <c r="N710" s="292"/>
      <c r="O710" s="293"/>
      <c r="T710" s="27" t="str">
        <f t="shared" si="31"/>
        <v/>
      </c>
      <c r="U710" s="49" t="str">
        <f t="shared" si="32"/>
        <v/>
      </c>
    </row>
    <row r="711" spans="12:21" ht="21.95" customHeight="1" x14ac:dyDescent="0.15">
      <c r="L711" s="292"/>
      <c r="M711" s="293"/>
      <c r="N711" s="292"/>
      <c r="O711" s="293"/>
      <c r="T711" s="27" t="str">
        <f t="shared" ref="T711:T774" si="33">CONCATENATE(L711,C711)</f>
        <v/>
      </c>
      <c r="U711" s="49" t="str">
        <f t="shared" ref="U711:U774" si="34">CONCATENATE(N711,H711)</f>
        <v/>
      </c>
    </row>
    <row r="712" spans="12:21" ht="21.95" customHeight="1" x14ac:dyDescent="0.15">
      <c r="L712" s="292"/>
      <c r="M712" s="293"/>
      <c r="N712" s="292"/>
      <c r="O712" s="293"/>
      <c r="T712" s="27" t="str">
        <f t="shared" si="33"/>
        <v/>
      </c>
      <c r="U712" s="49" t="str">
        <f t="shared" si="34"/>
        <v/>
      </c>
    </row>
    <row r="713" spans="12:21" ht="21.95" customHeight="1" x14ac:dyDescent="0.15">
      <c r="L713" s="292"/>
      <c r="M713" s="293"/>
      <c r="N713" s="292"/>
      <c r="O713" s="293"/>
      <c r="T713" s="27" t="str">
        <f t="shared" si="33"/>
        <v/>
      </c>
      <c r="U713" s="49" t="str">
        <f t="shared" si="34"/>
        <v/>
      </c>
    </row>
    <row r="714" spans="12:21" ht="21.95" customHeight="1" x14ac:dyDescent="0.15">
      <c r="L714" s="292"/>
      <c r="M714" s="293"/>
      <c r="N714" s="292"/>
      <c r="O714" s="293"/>
      <c r="T714" s="27" t="str">
        <f t="shared" si="33"/>
        <v/>
      </c>
      <c r="U714" s="49" t="str">
        <f t="shared" si="34"/>
        <v/>
      </c>
    </row>
    <row r="715" spans="12:21" ht="21.95" customHeight="1" x14ac:dyDescent="0.15">
      <c r="L715" s="292"/>
      <c r="M715" s="293"/>
      <c r="N715" s="292"/>
      <c r="O715" s="293"/>
      <c r="T715" s="27" t="str">
        <f t="shared" si="33"/>
        <v/>
      </c>
      <c r="U715" s="49" t="str">
        <f t="shared" si="34"/>
        <v/>
      </c>
    </row>
    <row r="716" spans="12:21" ht="21.95" customHeight="1" x14ac:dyDescent="0.15">
      <c r="L716" s="292"/>
      <c r="M716" s="293"/>
      <c r="N716" s="292"/>
      <c r="O716" s="293"/>
      <c r="T716" s="27" t="str">
        <f t="shared" si="33"/>
        <v/>
      </c>
      <c r="U716" s="49" t="str">
        <f t="shared" si="34"/>
        <v/>
      </c>
    </row>
    <row r="717" spans="12:21" ht="21.95" customHeight="1" x14ac:dyDescent="0.15">
      <c r="L717" s="292"/>
      <c r="M717" s="293"/>
      <c r="N717" s="292"/>
      <c r="O717" s="293"/>
      <c r="T717" s="27" t="str">
        <f t="shared" si="33"/>
        <v/>
      </c>
      <c r="U717" s="49" t="str">
        <f t="shared" si="34"/>
        <v/>
      </c>
    </row>
    <row r="718" spans="12:21" ht="21.95" customHeight="1" x14ac:dyDescent="0.15">
      <c r="L718" s="292"/>
      <c r="M718" s="293"/>
      <c r="N718" s="292"/>
      <c r="O718" s="293"/>
      <c r="T718" s="27" t="str">
        <f t="shared" si="33"/>
        <v/>
      </c>
      <c r="U718" s="49" t="str">
        <f t="shared" si="34"/>
        <v/>
      </c>
    </row>
    <row r="719" spans="12:21" ht="21.95" customHeight="1" x14ac:dyDescent="0.15">
      <c r="L719" s="292"/>
      <c r="M719" s="293"/>
      <c r="N719" s="292"/>
      <c r="O719" s="293"/>
      <c r="T719" s="27" t="str">
        <f t="shared" si="33"/>
        <v/>
      </c>
      <c r="U719" s="49" t="str">
        <f t="shared" si="34"/>
        <v/>
      </c>
    </row>
    <row r="720" spans="12:21" ht="21.95" customHeight="1" x14ac:dyDescent="0.15">
      <c r="L720" s="292"/>
      <c r="M720" s="293"/>
      <c r="N720" s="292"/>
      <c r="O720" s="293"/>
      <c r="T720" s="27" t="str">
        <f t="shared" si="33"/>
        <v/>
      </c>
      <c r="U720" s="49" t="str">
        <f t="shared" si="34"/>
        <v/>
      </c>
    </row>
    <row r="721" spans="12:21" ht="21.95" customHeight="1" x14ac:dyDescent="0.15">
      <c r="L721" s="292"/>
      <c r="M721" s="293"/>
      <c r="N721" s="292"/>
      <c r="O721" s="293"/>
      <c r="T721" s="27" t="str">
        <f t="shared" si="33"/>
        <v/>
      </c>
      <c r="U721" s="49" t="str">
        <f t="shared" si="34"/>
        <v/>
      </c>
    </row>
    <row r="722" spans="12:21" ht="21.95" customHeight="1" x14ac:dyDescent="0.15">
      <c r="L722" s="292"/>
      <c r="M722" s="293"/>
      <c r="N722" s="292"/>
      <c r="O722" s="293"/>
      <c r="T722" s="27" t="str">
        <f t="shared" si="33"/>
        <v/>
      </c>
      <c r="U722" s="49" t="str">
        <f t="shared" si="34"/>
        <v/>
      </c>
    </row>
    <row r="723" spans="12:21" ht="21.95" customHeight="1" x14ac:dyDescent="0.15">
      <c r="L723" s="292"/>
      <c r="M723" s="293"/>
      <c r="N723" s="292"/>
      <c r="O723" s="293"/>
      <c r="T723" s="27" t="str">
        <f t="shared" si="33"/>
        <v/>
      </c>
      <c r="U723" s="49" t="str">
        <f t="shared" si="34"/>
        <v/>
      </c>
    </row>
    <row r="724" spans="12:21" ht="21.95" customHeight="1" x14ac:dyDescent="0.15">
      <c r="L724" s="292"/>
      <c r="M724" s="293"/>
      <c r="N724" s="292"/>
      <c r="O724" s="293"/>
      <c r="T724" s="27" t="str">
        <f t="shared" si="33"/>
        <v/>
      </c>
      <c r="U724" s="49" t="str">
        <f t="shared" si="34"/>
        <v/>
      </c>
    </row>
    <row r="725" spans="12:21" ht="21.95" customHeight="1" x14ac:dyDescent="0.15">
      <c r="L725" s="292"/>
      <c r="M725" s="293"/>
      <c r="N725" s="292"/>
      <c r="O725" s="293"/>
      <c r="T725" s="27" t="str">
        <f t="shared" si="33"/>
        <v/>
      </c>
      <c r="U725" s="49" t="str">
        <f t="shared" si="34"/>
        <v/>
      </c>
    </row>
    <row r="726" spans="12:21" ht="21.95" customHeight="1" x14ac:dyDescent="0.15">
      <c r="L726" s="292"/>
      <c r="M726" s="293"/>
      <c r="N726" s="292"/>
      <c r="O726" s="293"/>
      <c r="T726" s="27" t="str">
        <f t="shared" si="33"/>
        <v/>
      </c>
      <c r="U726" s="49" t="str">
        <f t="shared" si="34"/>
        <v/>
      </c>
    </row>
    <row r="727" spans="12:21" ht="21.95" customHeight="1" x14ac:dyDescent="0.15">
      <c r="L727" s="292"/>
      <c r="M727" s="293"/>
      <c r="N727" s="292"/>
      <c r="O727" s="293"/>
      <c r="T727" s="27" t="str">
        <f t="shared" si="33"/>
        <v/>
      </c>
      <c r="U727" s="49" t="str">
        <f t="shared" si="34"/>
        <v/>
      </c>
    </row>
    <row r="728" spans="12:21" ht="21.95" customHeight="1" x14ac:dyDescent="0.15">
      <c r="L728" s="292"/>
      <c r="M728" s="293"/>
      <c r="N728" s="292"/>
      <c r="O728" s="293"/>
      <c r="T728" s="27" t="str">
        <f t="shared" si="33"/>
        <v/>
      </c>
      <c r="U728" s="49" t="str">
        <f t="shared" si="34"/>
        <v/>
      </c>
    </row>
    <row r="729" spans="12:21" ht="21.95" customHeight="1" x14ac:dyDescent="0.15">
      <c r="L729" s="292"/>
      <c r="M729" s="293"/>
      <c r="N729" s="292"/>
      <c r="O729" s="293"/>
      <c r="T729" s="27" t="str">
        <f t="shared" si="33"/>
        <v/>
      </c>
      <c r="U729" s="49" t="str">
        <f t="shared" si="34"/>
        <v/>
      </c>
    </row>
    <row r="730" spans="12:21" ht="21.95" customHeight="1" x14ac:dyDescent="0.15">
      <c r="L730" s="292"/>
      <c r="M730" s="293"/>
      <c r="N730" s="292"/>
      <c r="O730" s="293"/>
      <c r="T730" s="27" t="str">
        <f t="shared" si="33"/>
        <v/>
      </c>
      <c r="U730" s="49" t="str">
        <f t="shared" si="34"/>
        <v/>
      </c>
    </row>
    <row r="731" spans="12:21" ht="21.95" customHeight="1" x14ac:dyDescent="0.15">
      <c r="L731" s="292"/>
      <c r="M731" s="293"/>
      <c r="N731" s="292"/>
      <c r="O731" s="293"/>
      <c r="T731" s="27" t="str">
        <f t="shared" si="33"/>
        <v/>
      </c>
      <c r="U731" s="49" t="str">
        <f t="shared" si="34"/>
        <v/>
      </c>
    </row>
    <row r="732" spans="12:21" ht="21.95" customHeight="1" x14ac:dyDescent="0.15">
      <c r="L732" s="292"/>
      <c r="M732" s="293"/>
      <c r="N732" s="292"/>
      <c r="O732" s="293"/>
      <c r="T732" s="27" t="str">
        <f t="shared" si="33"/>
        <v/>
      </c>
      <c r="U732" s="49" t="str">
        <f t="shared" si="34"/>
        <v/>
      </c>
    </row>
    <row r="733" spans="12:21" ht="21.95" customHeight="1" x14ac:dyDescent="0.15">
      <c r="L733" s="292"/>
      <c r="M733" s="293"/>
      <c r="N733" s="292"/>
      <c r="O733" s="293"/>
      <c r="T733" s="27" t="str">
        <f t="shared" si="33"/>
        <v/>
      </c>
      <c r="U733" s="49" t="str">
        <f t="shared" si="34"/>
        <v/>
      </c>
    </row>
    <row r="734" spans="12:21" ht="21.95" customHeight="1" x14ac:dyDescent="0.15">
      <c r="L734" s="292"/>
      <c r="M734" s="293"/>
      <c r="N734" s="292"/>
      <c r="O734" s="293"/>
      <c r="T734" s="27" t="str">
        <f t="shared" si="33"/>
        <v/>
      </c>
      <c r="U734" s="49" t="str">
        <f t="shared" si="34"/>
        <v/>
      </c>
    </row>
    <row r="735" spans="12:21" ht="21.95" customHeight="1" x14ac:dyDescent="0.15">
      <c r="L735" s="292"/>
      <c r="M735" s="293"/>
      <c r="N735" s="292"/>
      <c r="O735" s="293"/>
      <c r="T735" s="27" t="str">
        <f t="shared" si="33"/>
        <v/>
      </c>
      <c r="U735" s="49" t="str">
        <f t="shared" si="34"/>
        <v/>
      </c>
    </row>
    <row r="736" spans="12:21" ht="21.95" customHeight="1" x14ac:dyDescent="0.15">
      <c r="L736" s="292"/>
      <c r="M736" s="293"/>
      <c r="N736" s="292"/>
      <c r="O736" s="293"/>
      <c r="T736" s="27" t="str">
        <f t="shared" si="33"/>
        <v/>
      </c>
      <c r="U736" s="49" t="str">
        <f t="shared" si="34"/>
        <v/>
      </c>
    </row>
    <row r="737" spans="12:21" ht="21.95" customHeight="1" x14ac:dyDescent="0.15">
      <c r="L737" s="292"/>
      <c r="M737" s="293"/>
      <c r="N737" s="292"/>
      <c r="O737" s="293"/>
      <c r="T737" s="27" t="str">
        <f t="shared" si="33"/>
        <v/>
      </c>
      <c r="U737" s="49" t="str">
        <f t="shared" si="34"/>
        <v/>
      </c>
    </row>
    <row r="738" spans="12:21" ht="21.95" customHeight="1" x14ac:dyDescent="0.15">
      <c r="L738" s="292"/>
      <c r="M738" s="293"/>
      <c r="N738" s="292"/>
      <c r="O738" s="293"/>
      <c r="T738" s="27" t="str">
        <f t="shared" si="33"/>
        <v/>
      </c>
      <c r="U738" s="49" t="str">
        <f t="shared" si="34"/>
        <v/>
      </c>
    </row>
    <row r="739" spans="12:21" ht="21.95" customHeight="1" x14ac:dyDescent="0.15">
      <c r="L739" s="292"/>
      <c r="M739" s="293"/>
      <c r="N739" s="292"/>
      <c r="O739" s="293"/>
      <c r="T739" s="27" t="str">
        <f t="shared" si="33"/>
        <v/>
      </c>
      <c r="U739" s="49" t="str">
        <f t="shared" si="34"/>
        <v/>
      </c>
    </row>
    <row r="740" spans="12:21" ht="21.95" customHeight="1" x14ac:dyDescent="0.15">
      <c r="L740" s="292"/>
      <c r="M740" s="293"/>
      <c r="N740" s="292"/>
      <c r="O740" s="293"/>
      <c r="T740" s="27" t="str">
        <f t="shared" si="33"/>
        <v/>
      </c>
      <c r="U740" s="49" t="str">
        <f t="shared" si="34"/>
        <v/>
      </c>
    </row>
    <row r="741" spans="12:21" ht="21.95" customHeight="1" x14ac:dyDescent="0.15">
      <c r="L741" s="292"/>
      <c r="M741" s="293"/>
      <c r="N741" s="292"/>
      <c r="O741" s="293"/>
      <c r="T741" s="27" t="str">
        <f t="shared" si="33"/>
        <v/>
      </c>
      <c r="U741" s="49" t="str">
        <f t="shared" si="34"/>
        <v/>
      </c>
    </row>
    <row r="742" spans="12:21" ht="21.95" customHeight="1" x14ac:dyDescent="0.15">
      <c r="L742" s="292"/>
      <c r="M742" s="293"/>
      <c r="N742" s="292"/>
      <c r="O742" s="293"/>
      <c r="T742" s="27" t="str">
        <f t="shared" si="33"/>
        <v/>
      </c>
      <c r="U742" s="49" t="str">
        <f t="shared" si="34"/>
        <v/>
      </c>
    </row>
    <row r="743" spans="12:21" ht="21.95" customHeight="1" x14ac:dyDescent="0.15">
      <c r="L743" s="292"/>
      <c r="M743" s="293"/>
      <c r="N743" s="292"/>
      <c r="O743" s="293"/>
      <c r="T743" s="27" t="str">
        <f t="shared" si="33"/>
        <v/>
      </c>
      <c r="U743" s="49" t="str">
        <f t="shared" si="34"/>
        <v/>
      </c>
    </row>
    <row r="744" spans="12:21" ht="21.95" customHeight="1" x14ac:dyDescent="0.15">
      <c r="L744" s="292"/>
      <c r="M744" s="293"/>
      <c r="N744" s="292"/>
      <c r="O744" s="293"/>
      <c r="T744" s="27" t="str">
        <f t="shared" si="33"/>
        <v/>
      </c>
      <c r="U744" s="49" t="str">
        <f t="shared" si="34"/>
        <v/>
      </c>
    </row>
    <row r="745" spans="12:21" ht="21.95" customHeight="1" x14ac:dyDescent="0.15">
      <c r="L745" s="292"/>
      <c r="M745" s="293"/>
      <c r="N745" s="292"/>
      <c r="O745" s="293"/>
      <c r="T745" s="27" t="str">
        <f t="shared" si="33"/>
        <v/>
      </c>
      <c r="U745" s="49" t="str">
        <f t="shared" si="34"/>
        <v/>
      </c>
    </row>
    <row r="746" spans="12:21" ht="21.95" customHeight="1" x14ac:dyDescent="0.15">
      <c r="L746" s="292"/>
      <c r="M746" s="293"/>
      <c r="N746" s="292"/>
      <c r="O746" s="293"/>
      <c r="T746" s="27" t="str">
        <f t="shared" si="33"/>
        <v/>
      </c>
      <c r="U746" s="49" t="str">
        <f t="shared" si="34"/>
        <v/>
      </c>
    </row>
    <row r="747" spans="12:21" ht="21.95" customHeight="1" x14ac:dyDescent="0.15">
      <c r="L747" s="292"/>
      <c r="M747" s="293"/>
      <c r="N747" s="292"/>
      <c r="O747" s="293"/>
      <c r="T747" s="27" t="str">
        <f t="shared" si="33"/>
        <v/>
      </c>
      <c r="U747" s="49" t="str">
        <f t="shared" si="34"/>
        <v/>
      </c>
    </row>
    <row r="748" spans="12:21" ht="21.95" customHeight="1" x14ac:dyDescent="0.15">
      <c r="L748" s="292"/>
      <c r="M748" s="293"/>
      <c r="N748" s="292"/>
      <c r="O748" s="293"/>
      <c r="T748" s="27" t="str">
        <f t="shared" si="33"/>
        <v/>
      </c>
      <c r="U748" s="49" t="str">
        <f t="shared" si="34"/>
        <v/>
      </c>
    </row>
    <row r="749" spans="12:21" ht="21.95" customHeight="1" x14ac:dyDescent="0.15">
      <c r="L749" s="292"/>
      <c r="M749" s="293"/>
      <c r="N749" s="292"/>
      <c r="O749" s="293"/>
      <c r="T749" s="27" t="str">
        <f t="shared" si="33"/>
        <v/>
      </c>
      <c r="U749" s="49" t="str">
        <f t="shared" si="34"/>
        <v/>
      </c>
    </row>
    <row r="750" spans="12:21" ht="21.95" customHeight="1" x14ac:dyDescent="0.15">
      <c r="L750" s="292"/>
      <c r="M750" s="293"/>
      <c r="N750" s="292"/>
      <c r="O750" s="293"/>
      <c r="T750" s="27" t="str">
        <f t="shared" si="33"/>
        <v/>
      </c>
      <c r="U750" s="49" t="str">
        <f t="shared" si="34"/>
        <v/>
      </c>
    </row>
    <row r="751" spans="12:21" ht="21.95" customHeight="1" x14ac:dyDescent="0.15">
      <c r="L751" s="292"/>
      <c r="M751" s="293"/>
      <c r="N751" s="292"/>
      <c r="O751" s="293"/>
      <c r="T751" s="27" t="str">
        <f t="shared" si="33"/>
        <v/>
      </c>
      <c r="U751" s="49" t="str">
        <f t="shared" si="34"/>
        <v/>
      </c>
    </row>
    <row r="752" spans="12:21" ht="21.95" customHeight="1" x14ac:dyDescent="0.15">
      <c r="L752" s="292"/>
      <c r="M752" s="293"/>
      <c r="N752" s="292"/>
      <c r="O752" s="293"/>
      <c r="T752" s="27" t="str">
        <f t="shared" si="33"/>
        <v/>
      </c>
      <c r="U752" s="49" t="str">
        <f t="shared" si="34"/>
        <v/>
      </c>
    </row>
    <row r="753" spans="12:21" ht="21.95" customHeight="1" x14ac:dyDescent="0.15">
      <c r="L753" s="292"/>
      <c r="M753" s="293"/>
      <c r="N753" s="292"/>
      <c r="O753" s="293"/>
      <c r="T753" s="27" t="str">
        <f t="shared" si="33"/>
        <v/>
      </c>
      <c r="U753" s="49" t="str">
        <f t="shared" si="34"/>
        <v/>
      </c>
    </row>
    <row r="754" spans="12:21" ht="21.95" customHeight="1" x14ac:dyDescent="0.15">
      <c r="L754" s="292"/>
      <c r="M754" s="293"/>
      <c r="N754" s="292"/>
      <c r="O754" s="293"/>
      <c r="T754" s="27" t="str">
        <f t="shared" si="33"/>
        <v/>
      </c>
      <c r="U754" s="49" t="str">
        <f t="shared" si="34"/>
        <v/>
      </c>
    </row>
    <row r="755" spans="12:21" ht="21.95" customHeight="1" x14ac:dyDescent="0.15">
      <c r="L755" s="292"/>
      <c r="M755" s="293"/>
      <c r="N755" s="292"/>
      <c r="O755" s="293"/>
      <c r="T755" s="27" t="str">
        <f t="shared" si="33"/>
        <v/>
      </c>
      <c r="U755" s="49" t="str">
        <f t="shared" si="34"/>
        <v/>
      </c>
    </row>
    <row r="756" spans="12:21" ht="21.95" customHeight="1" x14ac:dyDescent="0.15">
      <c r="L756" s="292"/>
      <c r="M756" s="293"/>
      <c r="N756" s="292"/>
      <c r="O756" s="293"/>
      <c r="T756" s="27" t="str">
        <f t="shared" si="33"/>
        <v/>
      </c>
      <c r="U756" s="49" t="str">
        <f t="shared" si="34"/>
        <v/>
      </c>
    </row>
    <row r="757" spans="12:21" ht="21.95" customHeight="1" x14ac:dyDescent="0.15">
      <c r="L757" s="292"/>
      <c r="M757" s="293"/>
      <c r="N757" s="292"/>
      <c r="O757" s="293"/>
      <c r="T757" s="27" t="str">
        <f t="shared" si="33"/>
        <v/>
      </c>
      <c r="U757" s="49" t="str">
        <f t="shared" si="34"/>
        <v/>
      </c>
    </row>
    <row r="758" spans="12:21" ht="21.95" customHeight="1" x14ac:dyDescent="0.15">
      <c r="L758" s="292"/>
      <c r="M758" s="293"/>
      <c r="N758" s="292"/>
      <c r="O758" s="293"/>
      <c r="T758" s="27" t="str">
        <f t="shared" si="33"/>
        <v/>
      </c>
      <c r="U758" s="49" t="str">
        <f t="shared" si="34"/>
        <v/>
      </c>
    </row>
    <row r="759" spans="12:21" ht="21.95" customHeight="1" x14ac:dyDescent="0.15">
      <c r="L759" s="292"/>
      <c r="M759" s="293"/>
      <c r="N759" s="292"/>
      <c r="O759" s="293"/>
      <c r="T759" s="27" t="str">
        <f t="shared" si="33"/>
        <v/>
      </c>
      <c r="U759" s="49" t="str">
        <f t="shared" si="34"/>
        <v/>
      </c>
    </row>
    <row r="760" spans="12:21" ht="21.95" customHeight="1" x14ac:dyDescent="0.15">
      <c r="L760" s="292"/>
      <c r="M760" s="293"/>
      <c r="N760" s="292"/>
      <c r="O760" s="293"/>
      <c r="T760" s="27" t="str">
        <f t="shared" si="33"/>
        <v/>
      </c>
      <c r="U760" s="49" t="str">
        <f t="shared" si="34"/>
        <v/>
      </c>
    </row>
    <row r="761" spans="12:21" ht="21.95" customHeight="1" x14ac:dyDescent="0.15">
      <c r="L761" s="292"/>
      <c r="M761" s="293"/>
      <c r="N761" s="292"/>
      <c r="O761" s="293"/>
      <c r="T761" s="27" t="str">
        <f t="shared" si="33"/>
        <v/>
      </c>
      <c r="U761" s="49" t="str">
        <f t="shared" si="34"/>
        <v/>
      </c>
    </row>
    <row r="762" spans="12:21" ht="21.95" customHeight="1" x14ac:dyDescent="0.15">
      <c r="L762" s="292"/>
      <c r="M762" s="293"/>
      <c r="N762" s="292"/>
      <c r="O762" s="293"/>
      <c r="T762" s="27" t="str">
        <f t="shared" si="33"/>
        <v/>
      </c>
      <c r="U762" s="49" t="str">
        <f t="shared" si="34"/>
        <v/>
      </c>
    </row>
    <row r="763" spans="12:21" ht="21.95" customHeight="1" x14ac:dyDescent="0.15">
      <c r="L763" s="292"/>
      <c r="M763" s="293"/>
      <c r="N763" s="292"/>
      <c r="O763" s="293"/>
      <c r="T763" s="27" t="str">
        <f t="shared" si="33"/>
        <v/>
      </c>
      <c r="U763" s="49" t="str">
        <f t="shared" si="34"/>
        <v/>
      </c>
    </row>
    <row r="764" spans="12:21" ht="21.95" customHeight="1" x14ac:dyDescent="0.15">
      <c r="L764" s="292"/>
      <c r="M764" s="293"/>
      <c r="N764" s="292"/>
      <c r="O764" s="293"/>
      <c r="T764" s="27" t="str">
        <f t="shared" si="33"/>
        <v/>
      </c>
      <c r="U764" s="49" t="str">
        <f t="shared" si="34"/>
        <v/>
      </c>
    </row>
    <row r="765" spans="12:21" ht="21.95" customHeight="1" x14ac:dyDescent="0.15">
      <c r="L765" s="292"/>
      <c r="M765" s="293"/>
      <c r="N765" s="292"/>
      <c r="O765" s="293"/>
      <c r="T765" s="27" t="str">
        <f t="shared" si="33"/>
        <v/>
      </c>
      <c r="U765" s="49" t="str">
        <f t="shared" si="34"/>
        <v/>
      </c>
    </row>
    <row r="766" spans="12:21" ht="21.95" customHeight="1" x14ac:dyDescent="0.15">
      <c r="L766" s="292"/>
      <c r="M766" s="293"/>
      <c r="N766" s="292"/>
      <c r="O766" s="293"/>
      <c r="T766" s="27" t="str">
        <f t="shared" si="33"/>
        <v/>
      </c>
      <c r="U766" s="49" t="str">
        <f t="shared" si="34"/>
        <v/>
      </c>
    </row>
    <row r="767" spans="12:21" ht="21.95" customHeight="1" x14ac:dyDescent="0.15">
      <c r="L767" s="292"/>
      <c r="M767" s="293"/>
      <c r="N767" s="292"/>
      <c r="O767" s="293"/>
      <c r="T767" s="27" t="str">
        <f t="shared" si="33"/>
        <v/>
      </c>
      <c r="U767" s="49" t="str">
        <f t="shared" si="34"/>
        <v/>
      </c>
    </row>
    <row r="768" spans="12:21" ht="21.95" customHeight="1" x14ac:dyDescent="0.15">
      <c r="L768" s="292"/>
      <c r="M768" s="293"/>
      <c r="N768" s="292"/>
      <c r="O768" s="293"/>
      <c r="T768" s="27" t="str">
        <f t="shared" si="33"/>
        <v/>
      </c>
      <c r="U768" s="49" t="str">
        <f t="shared" si="34"/>
        <v/>
      </c>
    </row>
    <row r="769" spans="12:21" ht="21.95" customHeight="1" x14ac:dyDescent="0.15">
      <c r="L769" s="292"/>
      <c r="M769" s="293"/>
      <c r="N769" s="292"/>
      <c r="O769" s="293"/>
      <c r="T769" s="27" t="str">
        <f t="shared" si="33"/>
        <v/>
      </c>
      <c r="U769" s="49" t="str">
        <f t="shared" si="34"/>
        <v/>
      </c>
    </row>
    <row r="770" spans="12:21" ht="21.95" customHeight="1" x14ac:dyDescent="0.15">
      <c r="L770" s="292"/>
      <c r="M770" s="293"/>
      <c r="N770" s="292"/>
      <c r="O770" s="293"/>
      <c r="T770" s="27" t="str">
        <f t="shared" si="33"/>
        <v/>
      </c>
      <c r="U770" s="49" t="str">
        <f t="shared" si="34"/>
        <v/>
      </c>
    </row>
    <row r="771" spans="12:21" ht="21.95" customHeight="1" x14ac:dyDescent="0.15">
      <c r="L771" s="292"/>
      <c r="M771" s="293"/>
      <c r="N771" s="292"/>
      <c r="O771" s="293"/>
      <c r="T771" s="27" t="str">
        <f t="shared" si="33"/>
        <v/>
      </c>
      <c r="U771" s="49" t="str">
        <f t="shared" si="34"/>
        <v/>
      </c>
    </row>
    <row r="772" spans="12:21" ht="21.95" customHeight="1" x14ac:dyDescent="0.15">
      <c r="L772" s="292"/>
      <c r="M772" s="293"/>
      <c r="N772" s="292"/>
      <c r="O772" s="293"/>
      <c r="T772" s="27" t="str">
        <f t="shared" si="33"/>
        <v/>
      </c>
      <c r="U772" s="49" t="str">
        <f t="shared" si="34"/>
        <v/>
      </c>
    </row>
    <row r="773" spans="12:21" ht="21.95" customHeight="1" x14ac:dyDescent="0.15">
      <c r="L773" s="292"/>
      <c r="M773" s="293"/>
      <c r="N773" s="292"/>
      <c r="O773" s="293"/>
      <c r="T773" s="27" t="str">
        <f t="shared" si="33"/>
        <v/>
      </c>
      <c r="U773" s="49" t="str">
        <f t="shared" si="34"/>
        <v/>
      </c>
    </row>
    <row r="774" spans="12:21" ht="21.95" customHeight="1" x14ac:dyDescent="0.15">
      <c r="L774" s="292"/>
      <c r="M774" s="293"/>
      <c r="N774" s="292"/>
      <c r="O774" s="293"/>
      <c r="T774" s="27" t="str">
        <f t="shared" si="33"/>
        <v/>
      </c>
      <c r="U774" s="49" t="str">
        <f t="shared" si="34"/>
        <v/>
      </c>
    </row>
    <row r="775" spans="12:21" ht="21.95" customHeight="1" x14ac:dyDescent="0.15">
      <c r="L775" s="292"/>
      <c r="M775" s="293"/>
      <c r="N775" s="292"/>
      <c r="O775" s="293"/>
      <c r="T775" s="27" t="str">
        <f t="shared" ref="T775:T838" si="35">CONCATENATE(L775,C775)</f>
        <v/>
      </c>
      <c r="U775" s="49" t="str">
        <f t="shared" ref="U775:U838" si="36">CONCATENATE(N775,H775)</f>
        <v/>
      </c>
    </row>
    <row r="776" spans="12:21" ht="21.95" customHeight="1" x14ac:dyDescent="0.15">
      <c r="L776" s="292"/>
      <c r="M776" s="293"/>
      <c r="N776" s="292"/>
      <c r="O776" s="293"/>
      <c r="T776" s="27" t="str">
        <f t="shared" si="35"/>
        <v/>
      </c>
      <c r="U776" s="49" t="str">
        <f t="shared" si="36"/>
        <v/>
      </c>
    </row>
    <row r="777" spans="12:21" ht="21.95" customHeight="1" x14ac:dyDescent="0.15">
      <c r="L777" s="292"/>
      <c r="M777" s="293"/>
      <c r="N777" s="292"/>
      <c r="O777" s="293"/>
      <c r="T777" s="27" t="str">
        <f t="shared" si="35"/>
        <v/>
      </c>
      <c r="U777" s="49" t="str">
        <f t="shared" si="36"/>
        <v/>
      </c>
    </row>
    <row r="778" spans="12:21" ht="21.95" customHeight="1" x14ac:dyDescent="0.15">
      <c r="L778" s="292"/>
      <c r="M778" s="293"/>
      <c r="N778" s="292"/>
      <c r="O778" s="293"/>
      <c r="T778" s="27" t="str">
        <f t="shared" si="35"/>
        <v/>
      </c>
      <c r="U778" s="49" t="str">
        <f t="shared" si="36"/>
        <v/>
      </c>
    </row>
    <row r="779" spans="12:21" ht="21.95" customHeight="1" x14ac:dyDescent="0.15">
      <c r="L779" s="292"/>
      <c r="M779" s="293"/>
      <c r="N779" s="292"/>
      <c r="O779" s="293"/>
      <c r="T779" s="27" t="str">
        <f t="shared" si="35"/>
        <v/>
      </c>
      <c r="U779" s="49" t="str">
        <f t="shared" si="36"/>
        <v/>
      </c>
    </row>
    <row r="780" spans="12:21" ht="21.95" customHeight="1" x14ac:dyDescent="0.15">
      <c r="L780" s="292"/>
      <c r="M780" s="293"/>
      <c r="N780" s="292"/>
      <c r="O780" s="293"/>
      <c r="T780" s="27" t="str">
        <f t="shared" si="35"/>
        <v/>
      </c>
      <c r="U780" s="49" t="str">
        <f t="shared" si="36"/>
        <v/>
      </c>
    </row>
    <row r="781" spans="12:21" ht="21.95" customHeight="1" x14ac:dyDescent="0.15">
      <c r="L781" s="292"/>
      <c r="M781" s="293"/>
      <c r="N781" s="292"/>
      <c r="O781" s="293"/>
      <c r="T781" s="27" t="str">
        <f t="shared" si="35"/>
        <v/>
      </c>
      <c r="U781" s="49" t="str">
        <f t="shared" si="36"/>
        <v/>
      </c>
    </row>
    <row r="782" spans="12:21" ht="21.95" customHeight="1" x14ac:dyDescent="0.15">
      <c r="L782" s="292"/>
      <c r="M782" s="293"/>
      <c r="N782" s="292"/>
      <c r="O782" s="293"/>
      <c r="T782" s="27" t="str">
        <f t="shared" si="35"/>
        <v/>
      </c>
      <c r="U782" s="49" t="str">
        <f t="shared" si="36"/>
        <v/>
      </c>
    </row>
    <row r="783" spans="12:21" ht="21.95" customHeight="1" x14ac:dyDescent="0.15">
      <c r="L783" s="292"/>
      <c r="M783" s="293"/>
      <c r="N783" s="292"/>
      <c r="O783" s="293"/>
      <c r="T783" s="27" t="str">
        <f t="shared" si="35"/>
        <v/>
      </c>
      <c r="U783" s="49" t="str">
        <f t="shared" si="36"/>
        <v/>
      </c>
    </row>
    <row r="784" spans="12:21" ht="21.95" customHeight="1" x14ac:dyDescent="0.15">
      <c r="L784" s="292"/>
      <c r="M784" s="293"/>
      <c r="N784" s="292"/>
      <c r="O784" s="293"/>
      <c r="T784" s="27" t="str">
        <f t="shared" si="35"/>
        <v/>
      </c>
      <c r="U784" s="49" t="str">
        <f t="shared" si="36"/>
        <v/>
      </c>
    </row>
    <row r="785" spans="12:21" ht="21.95" customHeight="1" x14ac:dyDescent="0.15">
      <c r="L785" s="292"/>
      <c r="M785" s="293"/>
      <c r="N785" s="292"/>
      <c r="O785" s="293"/>
      <c r="T785" s="27" t="str">
        <f t="shared" si="35"/>
        <v/>
      </c>
      <c r="U785" s="49" t="str">
        <f t="shared" si="36"/>
        <v/>
      </c>
    </row>
    <row r="786" spans="12:21" ht="21.95" customHeight="1" x14ac:dyDescent="0.15">
      <c r="L786" s="292"/>
      <c r="M786" s="293"/>
      <c r="N786" s="292"/>
      <c r="O786" s="293"/>
      <c r="T786" s="27" t="str">
        <f t="shared" si="35"/>
        <v/>
      </c>
      <c r="U786" s="49" t="str">
        <f t="shared" si="36"/>
        <v/>
      </c>
    </row>
    <row r="787" spans="12:21" ht="21.95" customHeight="1" x14ac:dyDescent="0.15">
      <c r="L787" s="292"/>
      <c r="M787" s="293"/>
      <c r="N787" s="292"/>
      <c r="O787" s="293"/>
      <c r="T787" s="27" t="str">
        <f t="shared" si="35"/>
        <v/>
      </c>
      <c r="U787" s="49" t="str">
        <f t="shared" si="36"/>
        <v/>
      </c>
    </row>
    <row r="788" spans="12:21" ht="21.95" customHeight="1" x14ac:dyDescent="0.15">
      <c r="L788" s="292"/>
      <c r="M788" s="293"/>
      <c r="N788" s="292"/>
      <c r="O788" s="293"/>
      <c r="T788" s="27" t="str">
        <f t="shared" si="35"/>
        <v/>
      </c>
      <c r="U788" s="49" t="str">
        <f t="shared" si="36"/>
        <v/>
      </c>
    </row>
    <row r="789" spans="12:21" ht="21.95" customHeight="1" x14ac:dyDescent="0.15">
      <c r="L789" s="292"/>
      <c r="M789" s="293"/>
      <c r="N789" s="292"/>
      <c r="O789" s="293"/>
      <c r="T789" s="27" t="str">
        <f t="shared" si="35"/>
        <v/>
      </c>
      <c r="U789" s="49" t="str">
        <f t="shared" si="36"/>
        <v/>
      </c>
    </row>
    <row r="790" spans="12:21" ht="21.95" customHeight="1" x14ac:dyDescent="0.15">
      <c r="L790" s="292"/>
      <c r="M790" s="293"/>
      <c r="N790" s="292"/>
      <c r="O790" s="293"/>
      <c r="T790" s="27" t="str">
        <f t="shared" si="35"/>
        <v/>
      </c>
      <c r="U790" s="49" t="str">
        <f t="shared" si="36"/>
        <v/>
      </c>
    </row>
    <row r="791" spans="12:21" ht="21.95" customHeight="1" x14ac:dyDescent="0.15">
      <c r="T791" s="27" t="str">
        <f t="shared" si="35"/>
        <v/>
      </c>
      <c r="U791" s="49" t="str">
        <f t="shared" si="36"/>
        <v/>
      </c>
    </row>
    <row r="792" spans="12:21" ht="21.95" customHeight="1" x14ac:dyDescent="0.15">
      <c r="T792" s="27" t="str">
        <f t="shared" si="35"/>
        <v/>
      </c>
      <c r="U792" s="49" t="str">
        <f t="shared" si="36"/>
        <v/>
      </c>
    </row>
    <row r="793" spans="12:21" ht="21.95" customHeight="1" x14ac:dyDescent="0.15">
      <c r="T793" s="27" t="str">
        <f t="shared" si="35"/>
        <v/>
      </c>
      <c r="U793" s="49" t="str">
        <f t="shared" si="36"/>
        <v/>
      </c>
    </row>
    <row r="794" spans="12:21" ht="21.95" customHeight="1" x14ac:dyDescent="0.15">
      <c r="T794" s="27" t="str">
        <f t="shared" si="35"/>
        <v/>
      </c>
      <c r="U794" s="49" t="str">
        <f t="shared" si="36"/>
        <v/>
      </c>
    </row>
    <row r="795" spans="12:21" ht="21.95" customHeight="1" x14ac:dyDescent="0.15">
      <c r="T795" s="27" t="str">
        <f t="shared" si="35"/>
        <v/>
      </c>
      <c r="U795" s="49" t="str">
        <f t="shared" si="36"/>
        <v/>
      </c>
    </row>
    <row r="796" spans="12:21" ht="21.95" customHeight="1" x14ac:dyDescent="0.15">
      <c r="T796" s="27" t="str">
        <f t="shared" si="35"/>
        <v/>
      </c>
      <c r="U796" s="49" t="str">
        <f t="shared" si="36"/>
        <v/>
      </c>
    </row>
    <row r="797" spans="12:21" ht="21.95" customHeight="1" x14ac:dyDescent="0.15">
      <c r="T797" s="27" t="str">
        <f t="shared" si="35"/>
        <v/>
      </c>
      <c r="U797" s="49" t="str">
        <f t="shared" si="36"/>
        <v/>
      </c>
    </row>
    <row r="798" spans="12:21" ht="21.95" customHeight="1" x14ac:dyDescent="0.15">
      <c r="T798" s="27" t="str">
        <f t="shared" si="35"/>
        <v/>
      </c>
      <c r="U798" s="49" t="str">
        <f t="shared" si="36"/>
        <v/>
      </c>
    </row>
    <row r="799" spans="12:21" ht="21.95" customHeight="1" x14ac:dyDescent="0.15">
      <c r="T799" s="27" t="str">
        <f t="shared" si="35"/>
        <v/>
      </c>
      <c r="U799" s="49" t="str">
        <f t="shared" si="36"/>
        <v/>
      </c>
    </row>
    <row r="800" spans="12:21" ht="21.95" customHeight="1" x14ac:dyDescent="0.15">
      <c r="T800" s="27" t="str">
        <f t="shared" si="35"/>
        <v/>
      </c>
      <c r="U800" s="49" t="str">
        <f t="shared" si="36"/>
        <v/>
      </c>
    </row>
    <row r="801" spans="20:21" ht="21.95" customHeight="1" x14ac:dyDescent="0.15">
      <c r="T801" s="27" t="str">
        <f t="shared" si="35"/>
        <v/>
      </c>
      <c r="U801" s="49" t="str">
        <f t="shared" si="36"/>
        <v/>
      </c>
    </row>
    <row r="802" spans="20:21" ht="21.95" customHeight="1" x14ac:dyDescent="0.15">
      <c r="T802" s="27" t="str">
        <f t="shared" si="35"/>
        <v/>
      </c>
      <c r="U802" s="49" t="str">
        <f t="shared" si="36"/>
        <v/>
      </c>
    </row>
    <row r="803" spans="20:21" ht="21.95" customHeight="1" x14ac:dyDescent="0.15">
      <c r="T803" s="27" t="str">
        <f t="shared" si="35"/>
        <v/>
      </c>
      <c r="U803" s="49" t="str">
        <f t="shared" si="36"/>
        <v/>
      </c>
    </row>
    <row r="804" spans="20:21" ht="21.95" customHeight="1" x14ac:dyDescent="0.15">
      <c r="T804" s="27" t="str">
        <f t="shared" si="35"/>
        <v/>
      </c>
      <c r="U804" s="49" t="str">
        <f t="shared" si="36"/>
        <v/>
      </c>
    </row>
    <row r="805" spans="20:21" ht="21.95" customHeight="1" x14ac:dyDescent="0.15">
      <c r="T805" s="27" t="str">
        <f t="shared" si="35"/>
        <v/>
      </c>
      <c r="U805" s="49" t="str">
        <f t="shared" si="36"/>
        <v/>
      </c>
    </row>
    <row r="806" spans="20:21" ht="21.95" customHeight="1" x14ac:dyDescent="0.15">
      <c r="T806" s="27" t="str">
        <f t="shared" si="35"/>
        <v/>
      </c>
      <c r="U806" s="49" t="str">
        <f t="shared" si="36"/>
        <v/>
      </c>
    </row>
    <row r="807" spans="20:21" ht="21.95" customHeight="1" x14ac:dyDescent="0.15">
      <c r="T807" s="27" t="str">
        <f t="shared" si="35"/>
        <v/>
      </c>
      <c r="U807" s="49" t="str">
        <f t="shared" si="36"/>
        <v/>
      </c>
    </row>
    <row r="808" spans="20:21" ht="21.95" customHeight="1" x14ac:dyDescent="0.15">
      <c r="T808" s="27" t="str">
        <f t="shared" si="35"/>
        <v/>
      </c>
      <c r="U808" s="49" t="str">
        <f t="shared" si="36"/>
        <v/>
      </c>
    </row>
    <row r="809" spans="20:21" ht="21.95" customHeight="1" x14ac:dyDescent="0.15">
      <c r="T809" s="27" t="str">
        <f t="shared" si="35"/>
        <v/>
      </c>
      <c r="U809" s="49" t="str">
        <f t="shared" si="36"/>
        <v/>
      </c>
    </row>
    <row r="810" spans="20:21" ht="21.95" customHeight="1" x14ac:dyDescent="0.15">
      <c r="T810" s="27" t="str">
        <f t="shared" si="35"/>
        <v/>
      </c>
      <c r="U810" s="49" t="str">
        <f t="shared" si="36"/>
        <v/>
      </c>
    </row>
    <row r="811" spans="20:21" ht="21.95" customHeight="1" x14ac:dyDescent="0.15">
      <c r="T811" s="27" t="str">
        <f t="shared" si="35"/>
        <v/>
      </c>
      <c r="U811" s="49" t="str">
        <f t="shared" si="36"/>
        <v/>
      </c>
    </row>
    <row r="812" spans="20:21" ht="21.95" customHeight="1" x14ac:dyDescent="0.15">
      <c r="T812" s="27" t="str">
        <f t="shared" si="35"/>
        <v/>
      </c>
      <c r="U812" s="49" t="str">
        <f t="shared" si="36"/>
        <v/>
      </c>
    </row>
    <row r="813" spans="20:21" ht="21.95" customHeight="1" x14ac:dyDescent="0.15">
      <c r="T813" s="27" t="str">
        <f t="shared" si="35"/>
        <v/>
      </c>
      <c r="U813" s="49" t="str">
        <f t="shared" si="36"/>
        <v/>
      </c>
    </row>
    <row r="814" spans="20:21" ht="21.95" customHeight="1" x14ac:dyDescent="0.15">
      <c r="T814" s="27" t="str">
        <f t="shared" si="35"/>
        <v/>
      </c>
      <c r="U814" s="49" t="str">
        <f t="shared" si="36"/>
        <v/>
      </c>
    </row>
    <row r="815" spans="20:21" ht="21.95" customHeight="1" x14ac:dyDescent="0.15">
      <c r="T815" s="27" t="str">
        <f t="shared" si="35"/>
        <v/>
      </c>
      <c r="U815" s="49" t="str">
        <f t="shared" si="36"/>
        <v/>
      </c>
    </row>
    <row r="816" spans="20:21" ht="21.95" customHeight="1" x14ac:dyDescent="0.15">
      <c r="T816" s="27" t="str">
        <f t="shared" si="35"/>
        <v/>
      </c>
      <c r="U816" s="49" t="str">
        <f t="shared" si="36"/>
        <v/>
      </c>
    </row>
    <row r="817" spans="20:21" ht="21.95" customHeight="1" x14ac:dyDescent="0.15">
      <c r="T817" s="27" t="str">
        <f t="shared" si="35"/>
        <v/>
      </c>
      <c r="U817" s="49" t="str">
        <f t="shared" si="36"/>
        <v/>
      </c>
    </row>
    <row r="818" spans="20:21" ht="21.95" customHeight="1" x14ac:dyDescent="0.15">
      <c r="T818" s="27" t="str">
        <f t="shared" si="35"/>
        <v/>
      </c>
      <c r="U818" s="49" t="str">
        <f t="shared" si="36"/>
        <v/>
      </c>
    </row>
    <row r="819" spans="20:21" ht="21.95" customHeight="1" x14ac:dyDescent="0.15">
      <c r="T819" s="27" t="str">
        <f t="shared" si="35"/>
        <v/>
      </c>
      <c r="U819" s="49" t="str">
        <f t="shared" si="36"/>
        <v/>
      </c>
    </row>
    <row r="820" spans="20:21" ht="21.95" customHeight="1" x14ac:dyDescent="0.15">
      <c r="T820" s="27" t="str">
        <f t="shared" si="35"/>
        <v/>
      </c>
      <c r="U820" s="49" t="str">
        <f t="shared" si="36"/>
        <v/>
      </c>
    </row>
    <row r="821" spans="20:21" ht="21.95" customHeight="1" x14ac:dyDescent="0.15">
      <c r="T821" s="27" t="str">
        <f t="shared" si="35"/>
        <v/>
      </c>
      <c r="U821" s="49" t="str">
        <f t="shared" si="36"/>
        <v/>
      </c>
    </row>
    <row r="822" spans="20:21" ht="21.95" customHeight="1" x14ac:dyDescent="0.15">
      <c r="T822" s="27" t="str">
        <f t="shared" si="35"/>
        <v/>
      </c>
      <c r="U822" s="49" t="str">
        <f t="shared" si="36"/>
        <v/>
      </c>
    </row>
    <row r="823" spans="20:21" ht="21.95" customHeight="1" x14ac:dyDescent="0.15">
      <c r="T823" s="27" t="str">
        <f t="shared" si="35"/>
        <v/>
      </c>
      <c r="U823" s="49" t="str">
        <f t="shared" si="36"/>
        <v/>
      </c>
    </row>
    <row r="824" spans="20:21" ht="21.95" customHeight="1" x14ac:dyDescent="0.15">
      <c r="T824" s="27" t="str">
        <f t="shared" si="35"/>
        <v/>
      </c>
      <c r="U824" s="49" t="str">
        <f t="shared" si="36"/>
        <v/>
      </c>
    </row>
    <row r="825" spans="20:21" ht="21.95" customHeight="1" x14ac:dyDescent="0.15">
      <c r="T825" s="27" t="str">
        <f t="shared" si="35"/>
        <v/>
      </c>
      <c r="U825" s="49" t="str">
        <f t="shared" si="36"/>
        <v/>
      </c>
    </row>
    <row r="826" spans="20:21" ht="21.95" customHeight="1" x14ac:dyDescent="0.15">
      <c r="T826" s="27" t="str">
        <f t="shared" si="35"/>
        <v/>
      </c>
      <c r="U826" s="49" t="str">
        <f t="shared" si="36"/>
        <v/>
      </c>
    </row>
    <row r="827" spans="20:21" ht="21.95" customHeight="1" x14ac:dyDescent="0.15">
      <c r="T827" s="27" t="str">
        <f t="shared" si="35"/>
        <v/>
      </c>
      <c r="U827" s="49" t="str">
        <f t="shared" si="36"/>
        <v/>
      </c>
    </row>
    <row r="828" spans="20:21" ht="21.95" customHeight="1" x14ac:dyDescent="0.15">
      <c r="T828" s="27" t="str">
        <f t="shared" si="35"/>
        <v/>
      </c>
      <c r="U828" s="49" t="str">
        <f t="shared" si="36"/>
        <v/>
      </c>
    </row>
    <row r="829" spans="20:21" ht="21.95" customHeight="1" x14ac:dyDescent="0.15">
      <c r="T829" s="27" t="str">
        <f t="shared" si="35"/>
        <v/>
      </c>
      <c r="U829" s="49" t="str">
        <f t="shared" si="36"/>
        <v/>
      </c>
    </row>
    <row r="830" spans="20:21" ht="21.95" customHeight="1" x14ac:dyDescent="0.15">
      <c r="T830" s="27" t="str">
        <f t="shared" si="35"/>
        <v/>
      </c>
      <c r="U830" s="49" t="str">
        <f t="shared" si="36"/>
        <v/>
      </c>
    </row>
    <row r="831" spans="20:21" ht="21.95" customHeight="1" x14ac:dyDescent="0.15">
      <c r="T831" s="27" t="str">
        <f t="shared" si="35"/>
        <v/>
      </c>
      <c r="U831" s="49" t="str">
        <f t="shared" si="36"/>
        <v/>
      </c>
    </row>
    <row r="832" spans="20:21" ht="21.95" customHeight="1" x14ac:dyDescent="0.15">
      <c r="T832" s="27" t="str">
        <f t="shared" si="35"/>
        <v/>
      </c>
      <c r="U832" s="49" t="str">
        <f t="shared" si="36"/>
        <v/>
      </c>
    </row>
    <row r="833" spans="20:21" ht="21.95" customHeight="1" x14ac:dyDescent="0.15">
      <c r="T833" s="27" t="str">
        <f t="shared" si="35"/>
        <v/>
      </c>
      <c r="U833" s="49" t="str">
        <f t="shared" si="36"/>
        <v/>
      </c>
    </row>
    <row r="834" spans="20:21" ht="21.95" customHeight="1" x14ac:dyDescent="0.15">
      <c r="T834" s="27" t="str">
        <f t="shared" si="35"/>
        <v/>
      </c>
      <c r="U834" s="49" t="str">
        <f t="shared" si="36"/>
        <v/>
      </c>
    </row>
    <row r="835" spans="20:21" ht="21.95" customHeight="1" x14ac:dyDescent="0.15">
      <c r="T835" s="27" t="str">
        <f t="shared" si="35"/>
        <v/>
      </c>
      <c r="U835" s="49" t="str">
        <f t="shared" si="36"/>
        <v/>
      </c>
    </row>
    <row r="836" spans="20:21" ht="21.95" customHeight="1" x14ac:dyDescent="0.15">
      <c r="T836" s="27" t="str">
        <f t="shared" si="35"/>
        <v/>
      </c>
      <c r="U836" s="49" t="str">
        <f t="shared" si="36"/>
        <v/>
      </c>
    </row>
    <row r="837" spans="20:21" ht="21.95" customHeight="1" x14ac:dyDescent="0.15">
      <c r="T837" s="27" t="str">
        <f t="shared" si="35"/>
        <v/>
      </c>
      <c r="U837" s="49" t="str">
        <f t="shared" si="36"/>
        <v/>
      </c>
    </row>
    <row r="838" spans="20:21" ht="21.95" customHeight="1" x14ac:dyDescent="0.15">
      <c r="T838" s="27" t="str">
        <f t="shared" si="35"/>
        <v/>
      </c>
      <c r="U838" s="49" t="str">
        <f t="shared" si="36"/>
        <v/>
      </c>
    </row>
    <row r="839" spans="20:21" ht="21.95" customHeight="1" x14ac:dyDescent="0.15">
      <c r="T839" s="27" t="str">
        <f t="shared" ref="T839:T902" si="37">CONCATENATE(L839,C839)</f>
        <v/>
      </c>
      <c r="U839" s="49" t="str">
        <f t="shared" ref="U839:U902" si="38">CONCATENATE(N839,H839)</f>
        <v/>
      </c>
    </row>
    <row r="840" spans="20:21" ht="21.95" customHeight="1" x14ac:dyDescent="0.15">
      <c r="T840" s="27" t="str">
        <f t="shared" si="37"/>
        <v/>
      </c>
      <c r="U840" s="49" t="str">
        <f t="shared" si="38"/>
        <v/>
      </c>
    </row>
    <row r="841" spans="20:21" ht="21.95" customHeight="1" x14ac:dyDescent="0.15">
      <c r="T841" s="27" t="str">
        <f t="shared" si="37"/>
        <v/>
      </c>
      <c r="U841" s="49" t="str">
        <f t="shared" si="38"/>
        <v/>
      </c>
    </row>
    <row r="842" spans="20:21" ht="21.95" customHeight="1" x14ac:dyDescent="0.15">
      <c r="T842" s="27" t="str">
        <f t="shared" si="37"/>
        <v/>
      </c>
      <c r="U842" s="49" t="str">
        <f t="shared" si="38"/>
        <v/>
      </c>
    </row>
    <row r="843" spans="20:21" ht="21.95" customHeight="1" x14ac:dyDescent="0.15">
      <c r="T843" s="27" t="str">
        <f t="shared" si="37"/>
        <v/>
      </c>
      <c r="U843" s="49" t="str">
        <f t="shared" si="38"/>
        <v/>
      </c>
    </row>
    <row r="844" spans="20:21" ht="21.95" customHeight="1" x14ac:dyDescent="0.15">
      <c r="T844" s="27" t="str">
        <f t="shared" si="37"/>
        <v/>
      </c>
      <c r="U844" s="49" t="str">
        <f t="shared" si="38"/>
        <v/>
      </c>
    </row>
    <row r="845" spans="20:21" ht="21.95" customHeight="1" x14ac:dyDescent="0.15">
      <c r="T845" s="27" t="str">
        <f t="shared" si="37"/>
        <v/>
      </c>
      <c r="U845" s="49" t="str">
        <f t="shared" si="38"/>
        <v/>
      </c>
    </row>
    <row r="846" spans="20:21" ht="21.95" customHeight="1" x14ac:dyDescent="0.15">
      <c r="T846" s="27" t="str">
        <f t="shared" si="37"/>
        <v/>
      </c>
      <c r="U846" s="49" t="str">
        <f t="shared" si="38"/>
        <v/>
      </c>
    </row>
    <row r="847" spans="20:21" ht="21.95" customHeight="1" x14ac:dyDescent="0.15">
      <c r="T847" s="27" t="str">
        <f t="shared" si="37"/>
        <v/>
      </c>
      <c r="U847" s="49" t="str">
        <f t="shared" si="38"/>
        <v/>
      </c>
    </row>
    <row r="848" spans="20:21" ht="21.95" customHeight="1" x14ac:dyDescent="0.15">
      <c r="T848" s="27" t="str">
        <f t="shared" si="37"/>
        <v/>
      </c>
      <c r="U848" s="49" t="str">
        <f t="shared" si="38"/>
        <v/>
      </c>
    </row>
    <row r="849" spans="20:21" ht="21.95" customHeight="1" x14ac:dyDescent="0.15">
      <c r="T849" s="27" t="str">
        <f t="shared" si="37"/>
        <v/>
      </c>
      <c r="U849" s="49" t="str">
        <f t="shared" si="38"/>
        <v/>
      </c>
    </row>
    <row r="850" spans="20:21" ht="21.95" customHeight="1" x14ac:dyDescent="0.15">
      <c r="T850" s="27" t="str">
        <f t="shared" si="37"/>
        <v/>
      </c>
      <c r="U850" s="49" t="str">
        <f t="shared" si="38"/>
        <v/>
      </c>
    </row>
    <row r="851" spans="20:21" ht="21.95" customHeight="1" x14ac:dyDescent="0.15">
      <c r="T851" s="27" t="str">
        <f t="shared" si="37"/>
        <v/>
      </c>
      <c r="U851" s="49" t="str">
        <f t="shared" si="38"/>
        <v/>
      </c>
    </row>
    <row r="852" spans="20:21" ht="21.95" customHeight="1" x14ac:dyDescent="0.15">
      <c r="T852" s="27" t="str">
        <f t="shared" si="37"/>
        <v/>
      </c>
      <c r="U852" s="49" t="str">
        <f t="shared" si="38"/>
        <v/>
      </c>
    </row>
    <row r="853" spans="20:21" ht="21.95" customHeight="1" x14ac:dyDescent="0.15">
      <c r="T853" s="27" t="str">
        <f t="shared" si="37"/>
        <v/>
      </c>
      <c r="U853" s="49" t="str">
        <f t="shared" si="38"/>
        <v/>
      </c>
    </row>
    <row r="854" spans="20:21" ht="21.95" customHeight="1" x14ac:dyDescent="0.15">
      <c r="T854" s="27" t="str">
        <f t="shared" si="37"/>
        <v/>
      </c>
      <c r="U854" s="49" t="str">
        <f t="shared" si="38"/>
        <v/>
      </c>
    </row>
    <row r="855" spans="20:21" ht="21.95" customHeight="1" x14ac:dyDescent="0.15">
      <c r="T855" s="27" t="str">
        <f t="shared" si="37"/>
        <v/>
      </c>
      <c r="U855" s="49" t="str">
        <f t="shared" si="38"/>
        <v/>
      </c>
    </row>
    <row r="856" spans="20:21" ht="21.95" customHeight="1" x14ac:dyDescent="0.15">
      <c r="T856" s="27" t="str">
        <f t="shared" si="37"/>
        <v/>
      </c>
      <c r="U856" s="49" t="str">
        <f t="shared" si="38"/>
        <v/>
      </c>
    </row>
    <row r="857" spans="20:21" ht="21.95" customHeight="1" x14ac:dyDescent="0.15">
      <c r="T857" s="27" t="str">
        <f t="shared" si="37"/>
        <v/>
      </c>
      <c r="U857" s="49" t="str">
        <f t="shared" si="38"/>
        <v/>
      </c>
    </row>
    <row r="858" spans="20:21" ht="21.95" customHeight="1" x14ac:dyDescent="0.15">
      <c r="T858" s="27" t="str">
        <f t="shared" si="37"/>
        <v/>
      </c>
      <c r="U858" s="49" t="str">
        <f t="shared" si="38"/>
        <v/>
      </c>
    </row>
    <row r="859" spans="20:21" ht="21.95" customHeight="1" x14ac:dyDescent="0.15">
      <c r="T859" s="27" t="str">
        <f t="shared" si="37"/>
        <v/>
      </c>
      <c r="U859" s="49" t="str">
        <f t="shared" si="38"/>
        <v/>
      </c>
    </row>
    <row r="860" spans="20:21" ht="21.95" customHeight="1" x14ac:dyDescent="0.15">
      <c r="T860" s="27" t="str">
        <f t="shared" si="37"/>
        <v/>
      </c>
      <c r="U860" s="49" t="str">
        <f t="shared" si="38"/>
        <v/>
      </c>
    </row>
    <row r="861" spans="20:21" ht="21.95" customHeight="1" x14ac:dyDescent="0.15">
      <c r="T861" s="27" t="str">
        <f t="shared" si="37"/>
        <v/>
      </c>
      <c r="U861" s="49" t="str">
        <f t="shared" si="38"/>
        <v/>
      </c>
    </row>
    <row r="862" spans="20:21" ht="21.95" customHeight="1" x14ac:dyDescent="0.15">
      <c r="T862" s="27" t="str">
        <f t="shared" si="37"/>
        <v/>
      </c>
      <c r="U862" s="49" t="str">
        <f t="shared" si="38"/>
        <v/>
      </c>
    </row>
    <row r="863" spans="20:21" ht="21.95" customHeight="1" x14ac:dyDescent="0.15">
      <c r="T863" s="27" t="str">
        <f t="shared" si="37"/>
        <v/>
      </c>
      <c r="U863" s="49" t="str">
        <f t="shared" si="38"/>
        <v/>
      </c>
    </row>
    <row r="864" spans="20:21" ht="21.95" customHeight="1" x14ac:dyDescent="0.15">
      <c r="T864" s="27" t="str">
        <f t="shared" si="37"/>
        <v/>
      </c>
      <c r="U864" s="49" t="str">
        <f t="shared" si="38"/>
        <v/>
      </c>
    </row>
    <row r="865" spans="20:21" ht="21.95" customHeight="1" x14ac:dyDescent="0.15">
      <c r="T865" s="27" t="str">
        <f t="shared" si="37"/>
        <v/>
      </c>
      <c r="U865" s="49" t="str">
        <f t="shared" si="38"/>
        <v/>
      </c>
    </row>
    <row r="866" spans="20:21" ht="21.95" customHeight="1" x14ac:dyDescent="0.15">
      <c r="T866" s="27" t="str">
        <f t="shared" si="37"/>
        <v/>
      </c>
      <c r="U866" s="49" t="str">
        <f t="shared" si="38"/>
        <v/>
      </c>
    </row>
    <row r="867" spans="20:21" ht="21.95" customHeight="1" x14ac:dyDescent="0.15">
      <c r="T867" s="27" t="str">
        <f t="shared" si="37"/>
        <v/>
      </c>
      <c r="U867" s="49" t="str">
        <f t="shared" si="38"/>
        <v/>
      </c>
    </row>
    <row r="868" spans="20:21" ht="21.95" customHeight="1" x14ac:dyDescent="0.15">
      <c r="T868" s="27" t="str">
        <f t="shared" si="37"/>
        <v/>
      </c>
      <c r="U868" s="49" t="str">
        <f t="shared" si="38"/>
        <v/>
      </c>
    </row>
    <row r="869" spans="20:21" ht="21.95" customHeight="1" x14ac:dyDescent="0.15">
      <c r="T869" s="27" t="str">
        <f t="shared" si="37"/>
        <v/>
      </c>
      <c r="U869" s="49" t="str">
        <f t="shared" si="38"/>
        <v/>
      </c>
    </row>
    <row r="870" spans="20:21" ht="21.95" customHeight="1" x14ac:dyDescent="0.15">
      <c r="T870" s="27" t="str">
        <f t="shared" si="37"/>
        <v/>
      </c>
      <c r="U870" s="49" t="str">
        <f t="shared" si="38"/>
        <v/>
      </c>
    </row>
    <row r="871" spans="20:21" ht="21.95" customHeight="1" x14ac:dyDescent="0.15">
      <c r="T871" s="27" t="str">
        <f t="shared" si="37"/>
        <v/>
      </c>
      <c r="U871" s="49" t="str">
        <f t="shared" si="38"/>
        <v/>
      </c>
    </row>
    <row r="872" spans="20:21" ht="21.95" customHeight="1" x14ac:dyDescent="0.15">
      <c r="T872" s="27" t="str">
        <f t="shared" si="37"/>
        <v/>
      </c>
      <c r="U872" s="49" t="str">
        <f t="shared" si="38"/>
        <v/>
      </c>
    </row>
    <row r="873" spans="20:21" ht="21.95" customHeight="1" x14ac:dyDescent="0.15">
      <c r="T873" s="27" t="str">
        <f t="shared" si="37"/>
        <v/>
      </c>
      <c r="U873" s="49" t="str">
        <f t="shared" si="38"/>
        <v/>
      </c>
    </row>
    <row r="874" spans="20:21" ht="21.95" customHeight="1" x14ac:dyDescent="0.15">
      <c r="T874" s="27" t="str">
        <f t="shared" si="37"/>
        <v/>
      </c>
      <c r="U874" s="49" t="str">
        <f t="shared" si="38"/>
        <v/>
      </c>
    </row>
    <row r="875" spans="20:21" ht="21.95" customHeight="1" x14ac:dyDescent="0.15">
      <c r="T875" s="27" t="str">
        <f t="shared" si="37"/>
        <v/>
      </c>
      <c r="U875" s="49" t="str">
        <f t="shared" si="38"/>
        <v/>
      </c>
    </row>
    <row r="876" spans="20:21" ht="21.95" customHeight="1" x14ac:dyDescent="0.15">
      <c r="T876" s="27" t="str">
        <f t="shared" si="37"/>
        <v/>
      </c>
      <c r="U876" s="49" t="str">
        <f t="shared" si="38"/>
        <v/>
      </c>
    </row>
    <row r="877" spans="20:21" ht="21.95" customHeight="1" x14ac:dyDescent="0.15">
      <c r="T877" s="27" t="str">
        <f t="shared" si="37"/>
        <v/>
      </c>
      <c r="U877" s="49" t="str">
        <f t="shared" si="38"/>
        <v/>
      </c>
    </row>
    <row r="878" spans="20:21" ht="21.95" customHeight="1" x14ac:dyDescent="0.15">
      <c r="T878" s="27" t="str">
        <f t="shared" si="37"/>
        <v/>
      </c>
      <c r="U878" s="49" t="str">
        <f t="shared" si="38"/>
        <v/>
      </c>
    </row>
    <row r="879" spans="20:21" ht="21.95" customHeight="1" x14ac:dyDescent="0.15">
      <c r="T879" s="27" t="str">
        <f t="shared" si="37"/>
        <v/>
      </c>
      <c r="U879" s="49" t="str">
        <f t="shared" si="38"/>
        <v/>
      </c>
    </row>
    <row r="880" spans="20:21" ht="21.95" customHeight="1" x14ac:dyDescent="0.15">
      <c r="T880" s="27" t="str">
        <f t="shared" si="37"/>
        <v/>
      </c>
      <c r="U880" s="49" t="str">
        <f t="shared" si="38"/>
        <v/>
      </c>
    </row>
    <row r="881" spans="20:21" ht="21.95" customHeight="1" x14ac:dyDescent="0.15">
      <c r="T881" s="27" t="str">
        <f t="shared" si="37"/>
        <v/>
      </c>
      <c r="U881" s="49" t="str">
        <f t="shared" si="38"/>
        <v/>
      </c>
    </row>
    <row r="882" spans="20:21" ht="21.95" customHeight="1" x14ac:dyDescent="0.15">
      <c r="T882" s="27" t="str">
        <f t="shared" si="37"/>
        <v/>
      </c>
      <c r="U882" s="49" t="str">
        <f t="shared" si="38"/>
        <v/>
      </c>
    </row>
    <row r="883" spans="20:21" ht="21.95" customHeight="1" x14ac:dyDescent="0.15">
      <c r="T883" s="27" t="str">
        <f t="shared" si="37"/>
        <v/>
      </c>
      <c r="U883" s="49" t="str">
        <f t="shared" si="38"/>
        <v/>
      </c>
    </row>
    <row r="884" spans="20:21" ht="21.95" customHeight="1" x14ac:dyDescent="0.15">
      <c r="T884" s="27" t="str">
        <f t="shared" si="37"/>
        <v/>
      </c>
      <c r="U884" s="49" t="str">
        <f t="shared" si="38"/>
        <v/>
      </c>
    </row>
    <row r="885" spans="20:21" ht="21.95" customHeight="1" x14ac:dyDescent="0.15">
      <c r="T885" s="27" t="str">
        <f t="shared" si="37"/>
        <v/>
      </c>
      <c r="U885" s="49" t="str">
        <f t="shared" si="38"/>
        <v/>
      </c>
    </row>
    <row r="886" spans="20:21" ht="21.95" customHeight="1" x14ac:dyDescent="0.15">
      <c r="T886" s="27" t="str">
        <f t="shared" si="37"/>
        <v/>
      </c>
      <c r="U886" s="49" t="str">
        <f t="shared" si="38"/>
        <v/>
      </c>
    </row>
    <row r="887" spans="20:21" ht="21.95" customHeight="1" x14ac:dyDescent="0.15">
      <c r="T887" s="27" t="str">
        <f t="shared" si="37"/>
        <v/>
      </c>
      <c r="U887" s="49" t="str">
        <f t="shared" si="38"/>
        <v/>
      </c>
    </row>
    <row r="888" spans="20:21" ht="21.95" customHeight="1" x14ac:dyDescent="0.15">
      <c r="T888" s="27" t="str">
        <f t="shared" si="37"/>
        <v/>
      </c>
      <c r="U888" s="49" t="str">
        <f t="shared" si="38"/>
        <v/>
      </c>
    </row>
    <row r="889" spans="20:21" ht="21.95" customHeight="1" x14ac:dyDescent="0.15">
      <c r="T889" s="27" t="str">
        <f t="shared" si="37"/>
        <v/>
      </c>
      <c r="U889" s="49" t="str">
        <f t="shared" si="38"/>
        <v/>
      </c>
    </row>
    <row r="890" spans="20:21" ht="21.95" customHeight="1" x14ac:dyDescent="0.15">
      <c r="T890" s="27" t="str">
        <f t="shared" si="37"/>
        <v/>
      </c>
      <c r="U890" s="49" t="str">
        <f t="shared" si="38"/>
        <v/>
      </c>
    </row>
    <row r="891" spans="20:21" ht="21.95" customHeight="1" x14ac:dyDescent="0.15">
      <c r="T891" s="27" t="str">
        <f t="shared" si="37"/>
        <v/>
      </c>
      <c r="U891" s="49" t="str">
        <f t="shared" si="38"/>
        <v/>
      </c>
    </row>
    <row r="892" spans="20:21" ht="21.95" customHeight="1" x14ac:dyDescent="0.15">
      <c r="T892" s="27" t="str">
        <f t="shared" si="37"/>
        <v/>
      </c>
      <c r="U892" s="49" t="str">
        <f t="shared" si="38"/>
        <v/>
      </c>
    </row>
    <row r="893" spans="20:21" ht="21.95" customHeight="1" x14ac:dyDescent="0.15">
      <c r="T893" s="27" t="str">
        <f t="shared" si="37"/>
        <v/>
      </c>
      <c r="U893" s="49" t="str">
        <f t="shared" si="38"/>
        <v/>
      </c>
    </row>
    <row r="894" spans="20:21" ht="21.95" customHeight="1" x14ac:dyDescent="0.15">
      <c r="T894" s="27" t="str">
        <f t="shared" si="37"/>
        <v/>
      </c>
      <c r="U894" s="49" t="str">
        <f t="shared" si="38"/>
        <v/>
      </c>
    </row>
    <row r="895" spans="20:21" ht="21.95" customHeight="1" x14ac:dyDescent="0.15">
      <c r="T895" s="27" t="str">
        <f t="shared" si="37"/>
        <v/>
      </c>
      <c r="U895" s="49" t="str">
        <f t="shared" si="38"/>
        <v/>
      </c>
    </row>
    <row r="896" spans="20:21" ht="21.95" customHeight="1" x14ac:dyDescent="0.15">
      <c r="T896" s="27" t="str">
        <f t="shared" si="37"/>
        <v/>
      </c>
      <c r="U896" s="49" t="str">
        <f t="shared" si="38"/>
        <v/>
      </c>
    </row>
    <row r="897" spans="20:21" ht="21.95" customHeight="1" x14ac:dyDescent="0.15">
      <c r="T897" s="27" t="str">
        <f t="shared" si="37"/>
        <v/>
      </c>
      <c r="U897" s="49" t="str">
        <f t="shared" si="38"/>
        <v/>
      </c>
    </row>
    <row r="898" spans="20:21" ht="21.95" customHeight="1" x14ac:dyDescent="0.15">
      <c r="T898" s="27" t="str">
        <f t="shared" si="37"/>
        <v/>
      </c>
      <c r="U898" s="49" t="str">
        <f t="shared" si="38"/>
        <v/>
      </c>
    </row>
    <row r="899" spans="20:21" ht="21.95" customHeight="1" x14ac:dyDescent="0.15">
      <c r="T899" s="27" t="str">
        <f t="shared" si="37"/>
        <v/>
      </c>
      <c r="U899" s="49" t="str">
        <f t="shared" si="38"/>
        <v/>
      </c>
    </row>
    <row r="900" spans="20:21" ht="21.95" customHeight="1" x14ac:dyDescent="0.15">
      <c r="T900" s="27" t="str">
        <f t="shared" si="37"/>
        <v/>
      </c>
      <c r="U900" s="49" t="str">
        <f t="shared" si="38"/>
        <v/>
      </c>
    </row>
    <row r="901" spans="20:21" ht="21.95" customHeight="1" x14ac:dyDescent="0.15">
      <c r="T901" s="27" t="str">
        <f t="shared" si="37"/>
        <v/>
      </c>
      <c r="U901" s="49" t="str">
        <f t="shared" si="38"/>
        <v/>
      </c>
    </row>
    <row r="902" spans="20:21" ht="21.95" customHeight="1" x14ac:dyDescent="0.15">
      <c r="T902" s="27" t="str">
        <f t="shared" si="37"/>
        <v/>
      </c>
      <c r="U902" s="49" t="str">
        <f t="shared" si="38"/>
        <v/>
      </c>
    </row>
    <row r="903" spans="20:21" ht="21.95" customHeight="1" x14ac:dyDescent="0.15">
      <c r="T903" s="27" t="str">
        <f t="shared" ref="T903:T917" si="39">CONCATENATE(L903,C903)</f>
        <v/>
      </c>
      <c r="U903" s="49" t="str">
        <f t="shared" ref="U903:U917" si="40">CONCATENATE(N903,H903)</f>
        <v/>
      </c>
    </row>
    <row r="904" spans="20:21" ht="21.95" customHeight="1" x14ac:dyDescent="0.15">
      <c r="T904" s="27" t="str">
        <f t="shared" si="39"/>
        <v/>
      </c>
      <c r="U904" s="49" t="str">
        <f t="shared" si="40"/>
        <v/>
      </c>
    </row>
    <row r="905" spans="20:21" ht="21.95" customHeight="1" x14ac:dyDescent="0.15">
      <c r="T905" s="27" t="str">
        <f t="shared" si="39"/>
        <v/>
      </c>
      <c r="U905" s="49" t="str">
        <f t="shared" si="40"/>
        <v/>
      </c>
    </row>
    <row r="906" spans="20:21" ht="21.95" customHeight="1" x14ac:dyDescent="0.15">
      <c r="T906" s="27" t="str">
        <f t="shared" si="39"/>
        <v/>
      </c>
      <c r="U906" s="49" t="str">
        <f t="shared" si="40"/>
        <v/>
      </c>
    </row>
    <row r="907" spans="20:21" ht="21.95" customHeight="1" x14ac:dyDescent="0.15">
      <c r="T907" s="27" t="str">
        <f t="shared" si="39"/>
        <v/>
      </c>
      <c r="U907" s="49" t="str">
        <f t="shared" si="40"/>
        <v/>
      </c>
    </row>
    <row r="908" spans="20:21" ht="21.95" customHeight="1" x14ac:dyDescent="0.15">
      <c r="T908" s="27" t="str">
        <f t="shared" si="39"/>
        <v/>
      </c>
      <c r="U908" s="49" t="str">
        <f t="shared" si="40"/>
        <v/>
      </c>
    </row>
    <row r="909" spans="20:21" ht="21.95" customHeight="1" x14ac:dyDescent="0.15">
      <c r="T909" s="27" t="str">
        <f t="shared" si="39"/>
        <v/>
      </c>
      <c r="U909" s="49" t="str">
        <f t="shared" si="40"/>
        <v/>
      </c>
    </row>
    <row r="910" spans="20:21" ht="21.95" customHeight="1" x14ac:dyDescent="0.15">
      <c r="T910" s="27" t="str">
        <f t="shared" si="39"/>
        <v/>
      </c>
      <c r="U910" s="49" t="str">
        <f t="shared" si="40"/>
        <v/>
      </c>
    </row>
    <row r="911" spans="20:21" ht="21.95" customHeight="1" x14ac:dyDescent="0.15">
      <c r="T911" s="27" t="str">
        <f t="shared" si="39"/>
        <v/>
      </c>
      <c r="U911" s="49" t="str">
        <f t="shared" si="40"/>
        <v/>
      </c>
    </row>
    <row r="912" spans="20:21" ht="21.95" customHeight="1" x14ac:dyDescent="0.15">
      <c r="T912" s="27" t="str">
        <f t="shared" si="39"/>
        <v/>
      </c>
      <c r="U912" s="49" t="str">
        <f t="shared" si="40"/>
        <v/>
      </c>
    </row>
    <row r="913" spans="20:21" ht="21.95" customHeight="1" x14ac:dyDescent="0.15">
      <c r="T913" s="27" t="str">
        <f t="shared" si="39"/>
        <v/>
      </c>
      <c r="U913" s="49" t="str">
        <f t="shared" si="40"/>
        <v/>
      </c>
    </row>
    <row r="914" spans="20:21" ht="21.95" customHeight="1" x14ac:dyDescent="0.15">
      <c r="T914" s="27" t="str">
        <f t="shared" si="39"/>
        <v/>
      </c>
      <c r="U914" s="49" t="str">
        <f t="shared" si="40"/>
        <v/>
      </c>
    </row>
    <row r="915" spans="20:21" ht="21.95" customHeight="1" x14ac:dyDescent="0.15">
      <c r="T915" s="27" t="str">
        <f t="shared" si="39"/>
        <v/>
      </c>
      <c r="U915" s="49" t="str">
        <f t="shared" si="40"/>
        <v/>
      </c>
    </row>
    <row r="916" spans="20:21" ht="21.95" customHeight="1" x14ac:dyDescent="0.15">
      <c r="T916" s="27" t="str">
        <f t="shared" si="39"/>
        <v/>
      </c>
      <c r="U916" s="49" t="str">
        <f t="shared" si="40"/>
        <v/>
      </c>
    </row>
    <row r="917" spans="20:21" ht="21.95" customHeight="1" x14ac:dyDescent="0.15">
      <c r="T917" s="27" t="str">
        <f t="shared" si="39"/>
        <v/>
      </c>
      <c r="U917" s="49" t="str">
        <f t="shared" si="40"/>
        <v/>
      </c>
    </row>
  </sheetData>
  <autoFilter ref="A6:AM917"/>
  <mergeCells count="7">
    <mergeCell ref="K232:K234"/>
    <mergeCell ref="K373:K375"/>
    <mergeCell ref="S4:S6"/>
    <mergeCell ref="A4:A6"/>
    <mergeCell ref="K4:K6"/>
    <mergeCell ref="B4:E5"/>
    <mergeCell ref="F4:J5"/>
  </mergeCells>
  <phoneticPr fontId="4" type="noConversion"/>
  <conditionalFormatting sqref="J77:J79 J85 J82:J83 J91:J93 J96:J105">
    <cfRule type="cellIs" dxfId="9" priority="1" stopIfTrue="1" operator="greaterThan">
      <formula>D77</formula>
    </cfRule>
  </conditionalFormatting>
  <printOptions horizontalCentered="1"/>
  <pageMargins left="0.78740157480314965" right="0.23622047244094491" top="0.39370078740157483" bottom="0.39370078740157483" header="0" footer="0"/>
  <pageSetup paperSize="9" scale="95" orientation="landscape" horizontalDpi="4294967292" verticalDpi="300" r:id="rId1"/>
  <headerFooter alignWithMargins="0">
    <oddHeader xml:space="preserve">&amp;C
</oddHeader>
    <oddFooter xml:space="preserve">&amp;C
</oddFooter>
  </headerFooter>
  <rowBreaks count="10" manualBreakCount="10">
    <brk id="26" max="16383" man="1"/>
    <brk id="46" max="16" man="1"/>
    <brk id="66" max="16" man="1"/>
    <brk id="86" max="18" man="1"/>
    <brk id="106" max="18" man="1"/>
    <brk id="126" max="18" man="1"/>
    <brk id="146" max="18" man="1"/>
    <brk id="166" max="18" man="1"/>
    <brk id="186" max="18" man="1"/>
    <brk id="206" max="18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indexed="48"/>
  </sheetPr>
  <dimension ref="A1:AM925"/>
  <sheetViews>
    <sheetView showZeros="0" view="pageBreakPreview" zoomScale="70" workbookViewId="0">
      <selection activeCell="N25" sqref="N25"/>
    </sheetView>
  </sheetViews>
  <sheetFormatPr defaultColWidth="6.109375" defaultRowHeight="21.95" customHeight="1" x14ac:dyDescent="0.15"/>
  <cols>
    <col min="1" max="1" width="4.33203125" style="100" customWidth="1"/>
    <col min="2" max="2" width="6.77734375" style="100" customWidth="1"/>
    <col min="3" max="3" width="3.77734375" style="100" customWidth="1"/>
    <col min="4" max="5" width="8.77734375" style="174" customWidth="1"/>
    <col min="6" max="6" width="6.33203125" style="174" hidden="1" customWidth="1"/>
    <col min="7" max="7" width="6.77734375" style="222" customWidth="1"/>
    <col min="8" max="8" width="3.77734375" style="222" customWidth="1"/>
    <col min="9" max="9" width="8.77734375" style="288" customWidth="1"/>
    <col min="10" max="10" width="8.77734375" style="289" customWidth="1"/>
    <col min="11" max="11" width="6.77734375" style="320" customWidth="1"/>
    <col min="12" max="12" width="8.6640625" style="287" customWidth="1"/>
    <col min="13" max="13" width="15.77734375" style="282" customWidth="1"/>
    <col min="14" max="14" width="8.6640625" style="287" customWidth="1"/>
    <col min="15" max="15" width="15.77734375" style="282" customWidth="1"/>
    <col min="16" max="16" width="7.33203125" style="100" hidden="1" customWidth="1"/>
    <col min="17" max="17" width="13.77734375" style="100" hidden="1" customWidth="1"/>
    <col min="18" max="18" width="7.33203125" style="100" hidden="1" customWidth="1"/>
    <col min="19" max="19" width="6.77734375" style="100" customWidth="1"/>
    <col min="20" max="20" width="12.77734375" style="13" customWidth="1"/>
    <col min="21" max="21" width="14.5546875" style="48" customWidth="1"/>
    <col min="22" max="22" width="6.109375" style="13" customWidth="1"/>
    <col min="23" max="23" width="1.21875" style="2" customWidth="1"/>
    <col min="24" max="24" width="6.109375" style="2" customWidth="1"/>
    <col min="25" max="25" width="6.109375" style="13" customWidth="1"/>
    <col min="26" max="26" width="5" style="2" customWidth="1"/>
    <col min="27" max="27" width="5" style="13" customWidth="1"/>
    <col min="28" max="28" width="1" style="2" customWidth="1"/>
    <col min="29" max="29" width="4.88671875" style="2" customWidth="1"/>
    <col min="30" max="30" width="4.88671875" style="13" customWidth="1"/>
    <col min="31" max="31" width="6.109375" style="2" customWidth="1"/>
    <col min="32" max="32" width="6.109375" style="13" customWidth="1"/>
    <col min="33" max="33" width="1.109375" style="2" customWidth="1"/>
    <col min="34" max="34" width="5.33203125" style="2" customWidth="1"/>
    <col min="35" max="35" width="5.33203125" style="13" customWidth="1"/>
    <col min="36" max="36" width="8.88671875" style="2" customWidth="1"/>
    <col min="37" max="37" width="8" style="2" customWidth="1"/>
    <col min="38" max="16384" width="6.109375" style="2"/>
  </cols>
  <sheetData>
    <row r="1" spans="1:39" s="36" customFormat="1" ht="38.25" customHeight="1" x14ac:dyDescent="0.15">
      <c r="A1" s="160" t="s">
        <v>55</v>
      </c>
      <c r="B1" s="107"/>
      <c r="C1" s="90"/>
      <c r="D1" s="90"/>
      <c r="E1" s="90"/>
      <c r="F1" s="90"/>
      <c r="G1" s="161"/>
      <c r="H1" s="162"/>
      <c r="I1" s="90"/>
      <c r="J1" s="240"/>
      <c r="K1" s="311"/>
      <c r="L1" s="241"/>
      <c r="M1" s="241"/>
      <c r="N1" s="241"/>
      <c r="O1" s="241"/>
      <c r="P1" s="162"/>
      <c r="Q1" s="162"/>
      <c r="R1" s="162"/>
      <c r="S1" s="162"/>
      <c r="T1" s="39"/>
      <c r="U1" s="43"/>
    </row>
    <row r="2" spans="1:39" s="24" customFormat="1" ht="11.1" customHeight="1" x14ac:dyDescent="0.15">
      <c r="A2" s="91"/>
      <c r="B2" s="108"/>
      <c r="C2" s="91"/>
      <c r="D2" s="91"/>
      <c r="E2" s="91"/>
      <c r="F2" s="91"/>
      <c r="G2" s="183"/>
      <c r="H2" s="184"/>
      <c r="I2" s="91"/>
      <c r="J2" s="242"/>
      <c r="K2" s="312"/>
      <c r="L2" s="243"/>
      <c r="M2" s="243"/>
      <c r="N2" s="243"/>
      <c r="O2" s="243"/>
      <c r="P2" s="185"/>
      <c r="Q2" s="185"/>
      <c r="R2" s="185"/>
      <c r="S2" s="184"/>
      <c r="T2" s="40"/>
      <c r="U2" s="44"/>
    </row>
    <row r="3" spans="1:39" s="22" customFormat="1" ht="15" customHeight="1" x14ac:dyDescent="0.15">
      <c r="A3" s="201"/>
      <c r="B3" s="113"/>
      <c r="C3" s="92"/>
      <c r="D3" s="92"/>
      <c r="E3" s="92"/>
      <c r="F3" s="92"/>
      <c r="G3" s="202"/>
      <c r="H3" s="203"/>
      <c r="I3" s="92"/>
      <c r="J3" s="244"/>
      <c r="K3" s="313"/>
      <c r="L3" s="243"/>
      <c r="M3" s="245"/>
      <c r="N3" s="243"/>
      <c r="O3" s="245"/>
      <c r="P3" s="204"/>
      <c r="Q3" s="204"/>
      <c r="R3" s="204"/>
      <c r="S3" s="186">
        <v>18</v>
      </c>
      <c r="T3" s="41"/>
      <c r="U3" s="45"/>
      <c r="V3" s="37"/>
    </row>
    <row r="4" spans="1:39" s="22" customFormat="1" ht="21" customHeight="1" x14ac:dyDescent="0.15">
      <c r="A4" s="896" t="s">
        <v>222</v>
      </c>
      <c r="B4" s="899" t="s">
        <v>40</v>
      </c>
      <c r="C4" s="900"/>
      <c r="D4" s="900"/>
      <c r="E4" s="901"/>
      <c r="F4" s="905" t="s">
        <v>56</v>
      </c>
      <c r="G4" s="906"/>
      <c r="H4" s="906"/>
      <c r="I4" s="906"/>
      <c r="J4" s="907"/>
      <c r="K4" s="893" t="s">
        <v>57</v>
      </c>
      <c r="L4" s="114" t="s">
        <v>41</v>
      </c>
      <c r="M4" s="114"/>
      <c r="N4" s="114" t="s">
        <v>42</v>
      </c>
      <c r="O4" s="114"/>
      <c r="P4" s="114" t="s">
        <v>12</v>
      </c>
      <c r="Q4" s="114"/>
      <c r="R4" s="114"/>
      <c r="S4" s="890" t="s">
        <v>225</v>
      </c>
      <c r="T4" s="41"/>
      <c r="U4" s="45"/>
    </row>
    <row r="5" spans="1:39" s="22" customFormat="1" ht="21" customHeight="1" x14ac:dyDescent="0.15">
      <c r="A5" s="897"/>
      <c r="B5" s="902"/>
      <c r="C5" s="903"/>
      <c r="D5" s="903"/>
      <c r="E5" s="904"/>
      <c r="F5" s="908"/>
      <c r="G5" s="909"/>
      <c r="H5" s="909"/>
      <c r="I5" s="909"/>
      <c r="J5" s="910"/>
      <c r="K5" s="894"/>
      <c r="L5" s="246" t="s">
        <v>74</v>
      </c>
      <c r="M5" s="246"/>
      <c r="N5" s="246" t="s">
        <v>74</v>
      </c>
      <c r="O5" s="246"/>
      <c r="P5" s="115"/>
      <c r="Q5" s="115"/>
      <c r="R5" s="115"/>
      <c r="S5" s="891"/>
      <c r="T5" s="41"/>
      <c r="U5" s="45"/>
    </row>
    <row r="6" spans="1:39" s="22" customFormat="1" ht="24.95" customHeight="1" x14ac:dyDescent="0.15">
      <c r="A6" s="898"/>
      <c r="B6" s="247" t="s">
        <v>10</v>
      </c>
      <c r="C6" s="248" t="s">
        <v>13</v>
      </c>
      <c r="D6" s="249" t="s">
        <v>11</v>
      </c>
      <c r="E6" s="249" t="s">
        <v>14</v>
      </c>
      <c r="F6" s="250" t="s">
        <v>15</v>
      </c>
      <c r="G6" s="251" t="s">
        <v>10</v>
      </c>
      <c r="H6" s="252" t="s">
        <v>13</v>
      </c>
      <c r="I6" s="253" t="s">
        <v>11</v>
      </c>
      <c r="J6" s="253" t="s">
        <v>14</v>
      </c>
      <c r="K6" s="895"/>
      <c r="L6" s="254" t="s">
        <v>245</v>
      </c>
      <c r="M6" s="254" t="s">
        <v>246</v>
      </c>
      <c r="N6" s="254" t="s">
        <v>245</v>
      </c>
      <c r="O6" s="254" t="s">
        <v>246</v>
      </c>
      <c r="P6" s="254" t="s">
        <v>16</v>
      </c>
      <c r="Q6" s="254" t="s">
        <v>17</v>
      </c>
      <c r="R6" s="254" t="s">
        <v>18</v>
      </c>
      <c r="S6" s="892"/>
      <c r="T6" s="42" t="s">
        <v>20</v>
      </c>
      <c r="U6" s="46" t="s">
        <v>19</v>
      </c>
      <c r="AE6" s="23"/>
      <c r="AF6" s="23"/>
      <c r="AG6" s="23"/>
    </row>
    <row r="7" spans="1:39" ht="21" customHeight="1" x14ac:dyDescent="0.15">
      <c r="A7" s="163"/>
      <c r="B7" s="99"/>
      <c r="C7" s="97"/>
      <c r="D7" s="98"/>
      <c r="E7" s="98"/>
      <c r="F7" s="164"/>
      <c r="G7" s="221"/>
      <c r="H7" s="223"/>
      <c r="I7" s="224"/>
      <c r="J7" s="224"/>
      <c r="K7" s="314">
        <f>J7-E7</f>
        <v>0</v>
      </c>
      <c r="L7" s="69"/>
      <c r="M7" s="69"/>
      <c r="N7" s="69"/>
      <c r="O7" s="69"/>
      <c r="P7" s="152"/>
      <c r="Q7" s="152"/>
      <c r="R7" s="152"/>
      <c r="S7" s="153"/>
      <c r="T7" s="27" t="str">
        <f t="shared" ref="T7:T70" si="0">CONCATENATE(L7,C7)</f>
        <v/>
      </c>
      <c r="U7" s="49" t="str">
        <f t="shared" ref="U7:U70" si="1">CONCATENATE(N7,H7)</f>
        <v/>
      </c>
      <c r="V7" s="27"/>
      <c r="W7" s="26"/>
      <c r="X7" s="26"/>
      <c r="Y7" s="27"/>
      <c r="Z7" s="3"/>
      <c r="AA7" s="14"/>
      <c r="AB7" s="3"/>
      <c r="AC7" s="3"/>
      <c r="AD7" s="14"/>
      <c r="AE7" s="26"/>
      <c r="AF7" s="27"/>
      <c r="AG7" s="26"/>
      <c r="AH7" s="26"/>
      <c r="AI7" s="27"/>
      <c r="AJ7" s="26"/>
      <c r="AK7" s="26"/>
      <c r="AL7" s="6"/>
      <c r="AM7" s="6"/>
    </row>
    <row r="8" spans="1:39" ht="21" customHeight="1" x14ac:dyDescent="0.15">
      <c r="A8" s="74"/>
      <c r="B8" s="63"/>
      <c r="C8" s="57"/>
      <c r="D8" s="60"/>
      <c r="E8" s="60"/>
      <c r="F8" s="77"/>
      <c r="G8" s="219"/>
      <c r="H8" s="213"/>
      <c r="I8" s="214"/>
      <c r="J8" s="214"/>
      <c r="K8" s="315">
        <f t="shared" ref="K8:K71" si="2">J8-E8</f>
        <v>0</v>
      </c>
      <c r="L8" s="58"/>
      <c r="M8" s="58"/>
      <c r="N8" s="58"/>
      <c r="O8" s="58"/>
      <c r="P8" s="65"/>
      <c r="Q8" s="59"/>
      <c r="R8" s="65"/>
      <c r="S8" s="72"/>
      <c r="T8" s="27" t="str">
        <f t="shared" si="0"/>
        <v/>
      </c>
      <c r="U8" s="49" t="str">
        <f t="shared" si="1"/>
        <v/>
      </c>
      <c r="V8" s="27"/>
      <c r="W8" s="26"/>
      <c r="X8" s="26"/>
      <c r="Y8" s="27"/>
      <c r="Z8" s="3"/>
      <c r="AA8" s="14"/>
      <c r="AB8" s="3"/>
      <c r="AC8" s="3"/>
      <c r="AD8" s="14"/>
      <c r="AE8" s="26"/>
      <c r="AF8" s="27"/>
      <c r="AG8" s="26"/>
      <c r="AH8" s="26"/>
      <c r="AI8" s="27"/>
      <c r="AJ8" s="26"/>
      <c r="AK8" s="26"/>
      <c r="AL8" s="6"/>
      <c r="AM8" s="6"/>
    </row>
    <row r="9" spans="1:39" ht="21" customHeight="1" x14ac:dyDescent="0.15">
      <c r="A9" s="74"/>
      <c r="B9" s="63"/>
      <c r="C9" s="57"/>
      <c r="D9" s="60"/>
      <c r="E9" s="60"/>
      <c r="F9" s="77"/>
      <c r="G9" s="219"/>
      <c r="H9" s="213"/>
      <c r="I9" s="214"/>
      <c r="J9" s="214"/>
      <c r="K9" s="315">
        <f t="shared" si="2"/>
        <v>0</v>
      </c>
      <c r="L9" s="58"/>
      <c r="M9" s="58"/>
      <c r="N9" s="58"/>
      <c r="O9" s="58"/>
      <c r="P9" s="65"/>
      <c r="Q9" s="65"/>
      <c r="R9" s="65"/>
      <c r="S9" s="72"/>
      <c r="T9" s="27" t="str">
        <f t="shared" si="0"/>
        <v/>
      </c>
      <c r="U9" s="49" t="str">
        <f t="shared" si="1"/>
        <v/>
      </c>
      <c r="V9" s="27"/>
      <c r="W9" s="26"/>
      <c r="X9" s="26"/>
      <c r="Y9" s="27"/>
      <c r="Z9" s="3"/>
      <c r="AA9" s="14"/>
      <c r="AB9" s="3"/>
      <c r="AC9" s="3"/>
      <c r="AD9" s="14"/>
      <c r="AE9" s="26"/>
      <c r="AF9" s="27"/>
      <c r="AG9" s="26"/>
      <c r="AH9" s="26"/>
      <c r="AI9" s="27"/>
      <c r="AJ9" s="26"/>
      <c r="AK9" s="26"/>
      <c r="AL9" s="6"/>
      <c r="AM9" s="6"/>
    </row>
    <row r="10" spans="1:39" ht="21" customHeight="1" x14ac:dyDescent="0.15">
      <c r="A10" s="74"/>
      <c r="B10" s="63"/>
      <c r="C10" s="57"/>
      <c r="D10" s="60"/>
      <c r="E10" s="60"/>
      <c r="F10" s="77"/>
      <c r="G10" s="219"/>
      <c r="H10" s="213"/>
      <c r="I10" s="214"/>
      <c r="J10" s="214"/>
      <c r="K10" s="315">
        <f t="shared" si="2"/>
        <v>0</v>
      </c>
      <c r="L10" s="58"/>
      <c r="M10" s="58"/>
      <c r="N10" s="58"/>
      <c r="O10" s="58"/>
      <c r="P10" s="65"/>
      <c r="Q10" s="65"/>
      <c r="R10" s="65"/>
      <c r="S10" s="72"/>
      <c r="T10" s="27" t="str">
        <f t="shared" si="0"/>
        <v/>
      </c>
      <c r="U10" s="49" t="str">
        <f t="shared" si="1"/>
        <v/>
      </c>
      <c r="V10" s="27"/>
      <c r="W10" s="26"/>
      <c r="X10" s="26"/>
      <c r="Y10" s="27"/>
      <c r="Z10" s="3"/>
      <c r="AA10" s="14"/>
      <c r="AB10" s="3"/>
      <c r="AC10" s="3"/>
      <c r="AD10" s="14"/>
      <c r="AE10" s="26"/>
      <c r="AF10" s="27"/>
      <c r="AG10" s="26"/>
      <c r="AH10" s="26"/>
      <c r="AI10" s="27"/>
      <c r="AJ10" s="26"/>
      <c r="AK10" s="26"/>
      <c r="AL10" s="6"/>
      <c r="AM10" s="6"/>
    </row>
    <row r="11" spans="1:39" ht="21" customHeight="1" x14ac:dyDescent="0.15">
      <c r="A11" s="74"/>
      <c r="B11" s="63"/>
      <c r="C11" s="57"/>
      <c r="D11" s="255"/>
      <c r="E11" s="60"/>
      <c r="F11" s="77"/>
      <c r="G11" s="219"/>
      <c r="H11" s="213"/>
      <c r="I11" s="256"/>
      <c r="J11" s="214"/>
      <c r="K11" s="315">
        <f t="shared" si="2"/>
        <v>0</v>
      </c>
      <c r="L11" s="58"/>
      <c r="M11" s="58"/>
      <c r="N11" s="58"/>
      <c r="O11" s="58"/>
      <c r="P11" s="65"/>
      <c r="Q11" s="65"/>
      <c r="R11" s="65"/>
      <c r="S11" s="72"/>
      <c r="T11" s="27" t="str">
        <f t="shared" si="0"/>
        <v/>
      </c>
      <c r="U11" s="49" t="str">
        <f t="shared" si="1"/>
        <v/>
      </c>
      <c r="V11" s="27"/>
      <c r="W11" s="26"/>
      <c r="X11" s="26"/>
      <c r="Y11" s="27"/>
      <c r="Z11" s="3"/>
      <c r="AA11" s="14"/>
      <c r="AB11" s="3"/>
      <c r="AC11" s="3"/>
      <c r="AD11" s="14"/>
      <c r="AE11" s="26"/>
      <c r="AF11" s="27"/>
      <c r="AG11" s="26"/>
      <c r="AH11" s="26"/>
      <c r="AI11" s="27"/>
      <c r="AJ11" s="26"/>
      <c r="AK11" s="26"/>
      <c r="AL11" s="6"/>
      <c r="AM11" s="6"/>
    </row>
    <row r="12" spans="1:39" ht="21" customHeight="1" x14ac:dyDescent="0.15">
      <c r="A12" s="74"/>
      <c r="B12" s="63"/>
      <c r="C12" s="57"/>
      <c r="D12" s="60"/>
      <c r="E12" s="60"/>
      <c r="F12" s="77"/>
      <c r="G12" s="219"/>
      <c r="H12" s="213"/>
      <c r="I12" s="214"/>
      <c r="J12" s="214"/>
      <c r="K12" s="315">
        <f t="shared" si="2"/>
        <v>0</v>
      </c>
      <c r="L12" s="58"/>
      <c r="M12" s="58"/>
      <c r="N12" s="58"/>
      <c r="O12" s="58"/>
      <c r="P12" s="65"/>
      <c r="Q12" s="65"/>
      <c r="R12" s="65"/>
      <c r="S12" s="72"/>
      <c r="T12" s="27" t="str">
        <f t="shared" si="0"/>
        <v/>
      </c>
      <c r="U12" s="49" t="str">
        <f t="shared" si="1"/>
        <v/>
      </c>
      <c r="V12" s="30"/>
      <c r="W12" s="26"/>
      <c r="X12" s="26"/>
      <c r="Y12" s="27"/>
      <c r="Z12" s="3"/>
      <c r="AA12" s="14"/>
      <c r="AB12" s="3"/>
      <c r="AC12" s="3"/>
      <c r="AD12" s="14"/>
      <c r="AE12" s="26"/>
      <c r="AF12" s="27"/>
      <c r="AG12" s="26"/>
      <c r="AH12" s="26"/>
      <c r="AI12" s="27"/>
      <c r="AJ12" s="26"/>
      <c r="AK12" s="26"/>
      <c r="AL12" s="6"/>
      <c r="AM12" s="6"/>
    </row>
    <row r="13" spans="1:39" ht="21" customHeight="1" x14ac:dyDescent="0.15">
      <c r="A13" s="74"/>
      <c r="B13" s="63"/>
      <c r="C13" s="57"/>
      <c r="D13" s="60"/>
      <c r="E13" s="60"/>
      <c r="F13" s="77"/>
      <c r="G13" s="219"/>
      <c r="H13" s="213"/>
      <c r="I13" s="214"/>
      <c r="J13" s="214"/>
      <c r="K13" s="315">
        <f t="shared" si="2"/>
        <v>0</v>
      </c>
      <c r="L13" s="58"/>
      <c r="M13" s="58"/>
      <c r="N13" s="58"/>
      <c r="O13" s="58"/>
      <c r="P13" s="65"/>
      <c r="Q13" s="65"/>
      <c r="R13" s="65"/>
      <c r="S13" s="72"/>
      <c r="T13" s="27" t="str">
        <f t="shared" si="0"/>
        <v/>
      </c>
      <c r="U13" s="49" t="str">
        <f t="shared" si="1"/>
        <v/>
      </c>
      <c r="V13" s="27"/>
      <c r="W13" s="26"/>
      <c r="X13" s="26"/>
      <c r="Y13" s="27"/>
      <c r="Z13" s="3"/>
      <c r="AA13" s="14"/>
      <c r="AB13" s="3"/>
      <c r="AC13" s="3"/>
      <c r="AD13" s="14"/>
      <c r="AE13" s="26"/>
      <c r="AF13" s="27"/>
      <c r="AG13" s="26"/>
      <c r="AH13" s="26"/>
      <c r="AI13" s="27"/>
      <c r="AJ13" s="26"/>
      <c r="AK13" s="26"/>
      <c r="AL13" s="6"/>
      <c r="AM13" s="6"/>
    </row>
    <row r="14" spans="1:39" ht="21" customHeight="1" x14ac:dyDescent="0.15">
      <c r="A14" s="74"/>
      <c r="B14" s="63"/>
      <c r="C14" s="57"/>
      <c r="D14" s="60"/>
      <c r="E14" s="60"/>
      <c r="F14" s="77"/>
      <c r="G14" s="219"/>
      <c r="H14" s="213"/>
      <c r="I14" s="214"/>
      <c r="J14" s="214"/>
      <c r="K14" s="315">
        <f t="shared" si="2"/>
        <v>0</v>
      </c>
      <c r="L14" s="58"/>
      <c r="M14" s="58"/>
      <c r="N14" s="58"/>
      <c r="O14" s="58"/>
      <c r="P14" s="65"/>
      <c r="Q14" s="65"/>
      <c r="R14" s="65"/>
      <c r="S14" s="72"/>
      <c r="T14" s="27" t="str">
        <f t="shared" si="0"/>
        <v/>
      </c>
      <c r="U14" s="49" t="str">
        <f t="shared" si="1"/>
        <v/>
      </c>
      <c r="V14" s="27"/>
      <c r="W14" s="26"/>
      <c r="X14" s="26"/>
      <c r="Y14" s="27"/>
      <c r="Z14" s="3"/>
      <c r="AA14" s="14"/>
      <c r="AB14" s="3"/>
      <c r="AC14" s="3"/>
      <c r="AD14" s="14"/>
      <c r="AE14" s="26"/>
      <c r="AF14" s="27"/>
      <c r="AG14" s="26"/>
      <c r="AH14" s="26"/>
      <c r="AI14" s="27"/>
      <c r="AJ14" s="26"/>
      <c r="AK14" s="26"/>
      <c r="AL14" s="6"/>
      <c r="AM14" s="6"/>
    </row>
    <row r="15" spans="1:39" ht="21" customHeight="1" x14ac:dyDescent="0.15">
      <c r="A15" s="74"/>
      <c r="B15" s="63"/>
      <c r="C15" s="57"/>
      <c r="D15" s="60"/>
      <c r="E15" s="60"/>
      <c r="F15" s="77"/>
      <c r="G15" s="219"/>
      <c r="H15" s="213"/>
      <c r="I15" s="214"/>
      <c r="J15" s="214"/>
      <c r="K15" s="315">
        <f t="shared" si="2"/>
        <v>0</v>
      </c>
      <c r="L15" s="58"/>
      <c r="M15" s="58"/>
      <c r="N15" s="58"/>
      <c r="O15" s="58"/>
      <c r="P15" s="65" t="s">
        <v>243</v>
      </c>
      <c r="Q15" s="65"/>
      <c r="R15" s="65"/>
      <c r="S15" s="72"/>
      <c r="T15" s="27" t="str">
        <f t="shared" si="0"/>
        <v/>
      </c>
      <c r="U15" s="49" t="str">
        <f t="shared" si="1"/>
        <v/>
      </c>
      <c r="V15" s="27"/>
      <c r="W15" s="26"/>
      <c r="X15" s="26"/>
      <c r="Y15" s="27"/>
      <c r="Z15" s="3"/>
      <c r="AA15" s="14"/>
      <c r="AB15" s="3"/>
      <c r="AC15" s="3"/>
      <c r="AD15" s="14"/>
      <c r="AE15" s="26"/>
      <c r="AF15" s="27"/>
      <c r="AG15" s="26"/>
      <c r="AH15" s="26"/>
      <c r="AI15" s="27"/>
      <c r="AJ15" s="26"/>
      <c r="AK15" s="26"/>
      <c r="AL15" s="6"/>
      <c r="AM15" s="6"/>
    </row>
    <row r="16" spans="1:39" ht="21" customHeight="1" x14ac:dyDescent="0.15">
      <c r="A16" s="74"/>
      <c r="B16" s="63"/>
      <c r="C16" s="57"/>
      <c r="D16" s="60"/>
      <c r="E16" s="60"/>
      <c r="F16" s="77"/>
      <c r="G16" s="219"/>
      <c r="H16" s="213"/>
      <c r="I16" s="214"/>
      <c r="J16" s="214"/>
      <c r="K16" s="315">
        <f t="shared" si="2"/>
        <v>0</v>
      </c>
      <c r="L16" s="58"/>
      <c r="M16" s="58"/>
      <c r="N16" s="58"/>
      <c r="O16" s="58"/>
      <c r="P16" s="65"/>
      <c r="Q16" s="65"/>
      <c r="R16" s="65"/>
      <c r="S16" s="72"/>
      <c r="T16" s="27" t="str">
        <f t="shared" si="0"/>
        <v/>
      </c>
      <c r="U16" s="49" t="str">
        <f t="shared" si="1"/>
        <v/>
      </c>
      <c r="V16" s="27"/>
      <c r="W16" s="26"/>
      <c r="X16" s="26"/>
      <c r="Y16" s="27"/>
      <c r="Z16" s="3"/>
      <c r="AA16" s="14"/>
      <c r="AB16" s="3"/>
      <c r="AC16" s="3"/>
      <c r="AD16" s="14"/>
      <c r="AE16" s="26"/>
      <c r="AF16" s="27"/>
      <c r="AG16" s="26"/>
      <c r="AH16" s="26"/>
      <c r="AI16" s="27"/>
      <c r="AJ16" s="26"/>
      <c r="AK16" s="26"/>
      <c r="AL16" s="6"/>
      <c r="AM16" s="6"/>
    </row>
    <row r="17" spans="1:39" ht="21" customHeight="1" x14ac:dyDescent="0.15">
      <c r="A17" s="74"/>
      <c r="B17" s="63"/>
      <c r="C17" s="57"/>
      <c r="D17" s="60"/>
      <c r="E17" s="60"/>
      <c r="F17" s="77"/>
      <c r="G17" s="219"/>
      <c r="H17" s="213"/>
      <c r="I17" s="214"/>
      <c r="J17" s="214"/>
      <c r="K17" s="315">
        <f t="shared" si="2"/>
        <v>0</v>
      </c>
      <c r="L17" s="58"/>
      <c r="M17" s="58"/>
      <c r="N17" s="58"/>
      <c r="O17" s="58"/>
      <c r="P17" s="65"/>
      <c r="Q17" s="65"/>
      <c r="R17" s="65"/>
      <c r="S17" s="72"/>
      <c r="T17" s="27" t="str">
        <f t="shared" si="0"/>
        <v/>
      </c>
      <c r="U17" s="49" t="str">
        <f t="shared" si="1"/>
        <v/>
      </c>
      <c r="V17" s="27"/>
      <c r="W17" s="26"/>
      <c r="X17" s="26"/>
      <c r="Y17" s="27"/>
      <c r="Z17" s="3"/>
      <c r="AA17" s="14"/>
      <c r="AB17" s="3"/>
      <c r="AC17" s="3"/>
      <c r="AD17" s="14"/>
      <c r="AE17" s="26"/>
      <c r="AF17" s="27"/>
      <c r="AG17" s="26"/>
      <c r="AH17" s="26"/>
      <c r="AI17" s="27"/>
      <c r="AJ17" s="26"/>
      <c r="AK17" s="26"/>
      <c r="AL17" s="6"/>
      <c r="AM17" s="6"/>
    </row>
    <row r="18" spans="1:39" ht="21" customHeight="1" x14ac:dyDescent="0.15">
      <c r="A18" s="74"/>
      <c r="B18" s="63"/>
      <c r="C18" s="57"/>
      <c r="D18" s="60"/>
      <c r="E18" s="60"/>
      <c r="F18" s="77"/>
      <c r="G18" s="219"/>
      <c r="H18" s="213"/>
      <c r="I18" s="214"/>
      <c r="J18" s="214"/>
      <c r="K18" s="315">
        <f t="shared" si="2"/>
        <v>0</v>
      </c>
      <c r="L18" s="58"/>
      <c r="M18" s="58"/>
      <c r="N18" s="58"/>
      <c r="O18" s="58"/>
      <c r="P18" s="65"/>
      <c r="Q18" s="65"/>
      <c r="R18" s="65"/>
      <c r="S18" s="72"/>
      <c r="T18" s="27" t="str">
        <f t="shared" si="0"/>
        <v/>
      </c>
      <c r="U18" s="49" t="str">
        <f t="shared" si="1"/>
        <v/>
      </c>
      <c r="V18" s="27"/>
      <c r="W18" s="26"/>
      <c r="X18" s="26"/>
      <c r="Y18" s="27"/>
      <c r="Z18" s="3"/>
      <c r="AA18" s="14"/>
      <c r="AB18" s="3"/>
      <c r="AC18" s="3"/>
      <c r="AD18" s="14"/>
      <c r="AE18" s="26"/>
      <c r="AF18" s="27"/>
      <c r="AG18" s="26"/>
      <c r="AH18" s="26"/>
      <c r="AI18" s="27"/>
      <c r="AJ18" s="26"/>
      <c r="AK18" s="26"/>
      <c r="AL18" s="6"/>
      <c r="AM18" s="6"/>
    </row>
    <row r="19" spans="1:39" ht="21" customHeight="1" x14ac:dyDescent="0.15">
      <c r="A19" s="173"/>
      <c r="B19" s="63"/>
      <c r="C19" s="57"/>
      <c r="D19" s="60"/>
      <c r="E19" s="60"/>
      <c r="F19" s="77"/>
      <c r="G19" s="219"/>
      <c r="H19" s="213"/>
      <c r="I19" s="214"/>
      <c r="J19" s="214"/>
      <c r="K19" s="315">
        <f t="shared" si="2"/>
        <v>0</v>
      </c>
      <c r="L19" s="58"/>
      <c r="M19" s="58"/>
      <c r="N19" s="58"/>
      <c r="O19" s="58"/>
      <c r="P19" s="65"/>
      <c r="Q19" s="65"/>
      <c r="R19" s="65"/>
      <c r="S19" s="72"/>
      <c r="T19" s="27" t="str">
        <f t="shared" si="0"/>
        <v/>
      </c>
      <c r="U19" s="49" t="str">
        <f t="shared" si="1"/>
        <v/>
      </c>
      <c r="V19" s="27"/>
      <c r="W19" s="26"/>
      <c r="X19" s="26"/>
      <c r="Y19" s="27"/>
      <c r="Z19" s="3"/>
      <c r="AA19" s="14"/>
      <c r="AB19" s="3"/>
      <c r="AC19" s="3"/>
      <c r="AD19" s="14"/>
      <c r="AE19" s="26"/>
      <c r="AF19" s="27"/>
      <c r="AG19" s="26"/>
      <c r="AH19" s="26"/>
      <c r="AI19" s="27"/>
      <c r="AJ19" s="26"/>
      <c r="AK19" s="26"/>
      <c r="AL19" s="6"/>
      <c r="AM19" s="6"/>
    </row>
    <row r="20" spans="1:39" ht="21" customHeight="1" x14ac:dyDescent="0.15">
      <c r="A20" s="74"/>
      <c r="B20" s="63"/>
      <c r="C20" s="57"/>
      <c r="D20" s="60"/>
      <c r="E20" s="60"/>
      <c r="F20" s="77"/>
      <c r="G20" s="219"/>
      <c r="H20" s="213"/>
      <c r="I20" s="214"/>
      <c r="J20" s="214"/>
      <c r="K20" s="315">
        <f t="shared" si="2"/>
        <v>0</v>
      </c>
      <c r="L20" s="58"/>
      <c r="M20" s="58"/>
      <c r="N20" s="58"/>
      <c r="O20" s="58"/>
      <c r="P20" s="65"/>
      <c r="Q20" s="65"/>
      <c r="R20" s="65"/>
      <c r="S20" s="72"/>
      <c r="T20" s="27" t="str">
        <f t="shared" si="0"/>
        <v/>
      </c>
      <c r="U20" s="49" t="str">
        <f t="shared" si="1"/>
        <v/>
      </c>
      <c r="V20" s="27"/>
      <c r="W20" s="26"/>
      <c r="X20" s="26"/>
      <c r="Y20" s="27"/>
      <c r="Z20" s="3"/>
      <c r="AA20" s="14"/>
      <c r="AB20" s="3"/>
      <c r="AC20" s="3"/>
      <c r="AD20" s="14"/>
      <c r="AE20" s="26"/>
      <c r="AF20" s="27"/>
      <c r="AG20" s="26"/>
      <c r="AH20" s="26"/>
      <c r="AI20" s="27"/>
      <c r="AJ20" s="26"/>
      <c r="AK20" s="26"/>
      <c r="AL20" s="6"/>
      <c r="AM20" s="6"/>
    </row>
    <row r="21" spans="1:39" ht="21" customHeight="1" x14ac:dyDescent="0.15">
      <c r="A21" s="74"/>
      <c r="B21" s="63"/>
      <c r="C21" s="57"/>
      <c r="D21" s="60"/>
      <c r="E21" s="60"/>
      <c r="F21" s="77"/>
      <c r="G21" s="219"/>
      <c r="H21" s="213"/>
      <c r="I21" s="214"/>
      <c r="J21" s="214"/>
      <c r="K21" s="315">
        <f t="shared" si="2"/>
        <v>0</v>
      </c>
      <c r="L21" s="58"/>
      <c r="M21" s="58"/>
      <c r="N21" s="58"/>
      <c r="O21" s="58"/>
      <c r="P21" s="65"/>
      <c r="Q21" s="59"/>
      <c r="R21" s="65"/>
      <c r="S21" s="72"/>
      <c r="T21" s="27" t="str">
        <f t="shared" si="0"/>
        <v/>
      </c>
      <c r="U21" s="49" t="str">
        <f t="shared" si="1"/>
        <v/>
      </c>
      <c r="V21" s="27"/>
      <c r="W21" s="26"/>
      <c r="X21" s="26"/>
      <c r="Y21" s="27"/>
      <c r="Z21" s="3"/>
      <c r="AA21" s="14"/>
      <c r="AB21" s="3"/>
      <c r="AC21" s="3"/>
      <c r="AD21" s="14"/>
      <c r="AE21" s="26"/>
      <c r="AF21" s="27"/>
      <c r="AG21" s="26"/>
      <c r="AH21" s="26"/>
      <c r="AI21" s="27"/>
      <c r="AJ21" s="26"/>
      <c r="AK21" s="26"/>
      <c r="AL21" s="6"/>
      <c r="AM21" s="6"/>
    </row>
    <row r="22" spans="1:39" ht="21" customHeight="1" x14ac:dyDescent="0.15">
      <c r="A22" s="74"/>
      <c r="B22" s="63"/>
      <c r="C22" s="57"/>
      <c r="D22" s="60"/>
      <c r="E22" s="60"/>
      <c r="F22" s="77"/>
      <c r="G22" s="219"/>
      <c r="H22" s="213"/>
      <c r="I22" s="214"/>
      <c r="J22" s="214"/>
      <c r="K22" s="315">
        <f t="shared" si="2"/>
        <v>0</v>
      </c>
      <c r="L22" s="58"/>
      <c r="M22" s="58"/>
      <c r="N22" s="58"/>
      <c r="O22" s="58"/>
      <c r="P22" s="65"/>
      <c r="Q22" s="65"/>
      <c r="R22" s="65"/>
      <c r="S22" s="72"/>
      <c r="T22" s="27" t="str">
        <f t="shared" si="0"/>
        <v/>
      </c>
      <c r="U22" s="49" t="str">
        <f t="shared" si="1"/>
        <v/>
      </c>
      <c r="V22" s="27"/>
      <c r="W22" s="26"/>
      <c r="X22" s="26"/>
      <c r="Y22" s="27"/>
      <c r="Z22" s="3"/>
      <c r="AA22" s="14"/>
      <c r="AB22" s="3"/>
      <c r="AC22" s="3"/>
      <c r="AD22" s="14"/>
      <c r="AE22" s="26"/>
      <c r="AF22" s="27"/>
      <c r="AG22" s="26"/>
      <c r="AH22" s="26"/>
      <c r="AI22" s="27"/>
      <c r="AJ22" s="26"/>
      <c r="AK22" s="26"/>
      <c r="AL22" s="6"/>
      <c r="AM22" s="6"/>
    </row>
    <row r="23" spans="1:39" ht="21" customHeight="1" x14ac:dyDescent="0.15">
      <c r="A23" s="74"/>
      <c r="B23" s="63"/>
      <c r="C23" s="57"/>
      <c r="D23" s="60"/>
      <c r="E23" s="60"/>
      <c r="F23" s="77"/>
      <c r="G23" s="219"/>
      <c r="H23" s="213"/>
      <c r="I23" s="214"/>
      <c r="J23" s="214"/>
      <c r="K23" s="315">
        <f t="shared" si="2"/>
        <v>0</v>
      </c>
      <c r="L23" s="58"/>
      <c r="M23" s="58"/>
      <c r="N23" s="58"/>
      <c r="O23" s="58"/>
      <c r="P23" s="65"/>
      <c r="Q23" s="65"/>
      <c r="R23" s="65"/>
      <c r="S23" s="72"/>
      <c r="T23" s="27" t="str">
        <f t="shared" si="0"/>
        <v/>
      </c>
      <c r="U23" s="49" t="str">
        <f t="shared" si="1"/>
        <v/>
      </c>
      <c r="V23" s="27"/>
      <c r="W23" s="26"/>
      <c r="X23" s="26"/>
      <c r="Y23" s="27"/>
      <c r="Z23" s="3"/>
      <c r="AA23" s="14"/>
      <c r="AB23" s="3"/>
      <c r="AC23" s="3"/>
      <c r="AD23" s="14"/>
      <c r="AE23" s="26"/>
      <c r="AF23" s="27"/>
      <c r="AG23" s="26"/>
      <c r="AH23" s="26"/>
      <c r="AI23" s="27"/>
      <c r="AJ23" s="26"/>
      <c r="AK23" s="26"/>
      <c r="AL23" s="6"/>
      <c r="AM23" s="6"/>
    </row>
    <row r="24" spans="1:39" ht="21" customHeight="1" x14ac:dyDescent="0.15">
      <c r="A24" s="74"/>
      <c r="B24" s="63"/>
      <c r="C24" s="57"/>
      <c r="D24" s="60"/>
      <c r="E24" s="60"/>
      <c r="F24" s="77"/>
      <c r="G24" s="219"/>
      <c r="H24" s="213"/>
      <c r="I24" s="214"/>
      <c r="J24" s="214"/>
      <c r="K24" s="315">
        <f t="shared" si="2"/>
        <v>0</v>
      </c>
      <c r="L24" s="58"/>
      <c r="M24" s="58"/>
      <c r="N24" s="58"/>
      <c r="O24" s="58"/>
      <c r="P24" s="65"/>
      <c r="Q24" s="65"/>
      <c r="R24" s="65"/>
      <c r="S24" s="72"/>
      <c r="T24" s="27" t="str">
        <f t="shared" si="0"/>
        <v/>
      </c>
      <c r="U24" s="49" t="str">
        <f t="shared" si="1"/>
        <v/>
      </c>
      <c r="V24" s="32"/>
      <c r="W24" s="31"/>
      <c r="X24" s="31"/>
      <c r="Y24" s="32"/>
      <c r="Z24" s="3"/>
      <c r="AA24" s="14"/>
      <c r="AB24" s="4"/>
      <c r="AC24" s="3"/>
      <c r="AD24" s="14"/>
      <c r="AE24" s="31"/>
      <c r="AF24" s="32"/>
      <c r="AG24" s="31"/>
      <c r="AH24" s="31"/>
      <c r="AI24" s="32"/>
      <c r="AJ24" s="26"/>
      <c r="AK24" s="26"/>
      <c r="AL24" s="6"/>
      <c r="AM24" s="6"/>
    </row>
    <row r="25" spans="1:39" ht="21" customHeight="1" x14ac:dyDescent="0.15">
      <c r="A25" s="173"/>
      <c r="B25" s="63"/>
      <c r="C25" s="57"/>
      <c r="D25" s="60"/>
      <c r="E25" s="60"/>
      <c r="F25" s="77"/>
      <c r="G25" s="219"/>
      <c r="H25" s="213"/>
      <c r="I25" s="214"/>
      <c r="J25" s="214"/>
      <c r="K25" s="315">
        <f t="shared" si="2"/>
        <v>0</v>
      </c>
      <c r="L25" s="58"/>
      <c r="M25" s="58"/>
      <c r="N25" s="58"/>
      <c r="O25" s="58"/>
      <c r="P25" s="65"/>
      <c r="Q25" s="65"/>
      <c r="R25" s="65"/>
      <c r="S25" s="72"/>
      <c r="T25" s="27" t="str">
        <f t="shared" si="0"/>
        <v/>
      </c>
      <c r="U25" s="49" t="str">
        <f t="shared" si="1"/>
        <v/>
      </c>
      <c r="V25" s="32"/>
      <c r="W25" s="31"/>
      <c r="X25" s="31"/>
      <c r="Y25" s="32"/>
      <c r="Z25" s="3"/>
      <c r="AA25" s="14"/>
      <c r="AB25" s="4"/>
      <c r="AC25" s="3"/>
      <c r="AD25" s="14"/>
      <c r="AE25" s="31"/>
      <c r="AF25" s="32"/>
      <c r="AG25" s="31"/>
      <c r="AH25" s="31"/>
      <c r="AI25" s="32"/>
      <c r="AJ25" s="26"/>
      <c r="AK25" s="26"/>
      <c r="AL25" s="6"/>
      <c r="AM25" s="6"/>
    </row>
    <row r="26" spans="1:39" ht="21" customHeight="1" x14ac:dyDescent="0.15">
      <c r="A26" s="187"/>
      <c r="B26" s="105"/>
      <c r="C26" s="111"/>
      <c r="D26" s="95"/>
      <c r="E26" s="95"/>
      <c r="F26" s="166"/>
      <c r="G26" s="220"/>
      <c r="H26" s="228"/>
      <c r="I26" s="229"/>
      <c r="J26" s="229"/>
      <c r="K26" s="316">
        <f t="shared" si="2"/>
        <v>0</v>
      </c>
      <c r="L26" s="68"/>
      <c r="M26" s="68"/>
      <c r="N26" s="68"/>
      <c r="O26" s="68"/>
      <c r="P26" s="154"/>
      <c r="Q26" s="154"/>
      <c r="R26" s="154"/>
      <c r="S26" s="155"/>
      <c r="T26" s="27" t="str">
        <f t="shared" si="0"/>
        <v/>
      </c>
      <c r="U26" s="49" t="str">
        <f t="shared" si="1"/>
        <v/>
      </c>
      <c r="V26" s="34"/>
      <c r="W26" s="33"/>
      <c r="X26" s="33"/>
      <c r="Y26" s="34"/>
      <c r="Z26" s="3"/>
      <c r="AA26" s="14"/>
      <c r="AB26" s="5"/>
      <c r="AC26" s="3"/>
      <c r="AD26" s="14"/>
      <c r="AE26" s="33"/>
      <c r="AF26" s="34"/>
      <c r="AG26" s="33"/>
      <c r="AH26" s="33"/>
      <c r="AI26" s="34"/>
      <c r="AJ26" s="26"/>
      <c r="AK26" s="26"/>
      <c r="AL26" s="6"/>
      <c r="AM26" s="6"/>
    </row>
    <row r="27" spans="1:39" ht="21" customHeight="1" x14ac:dyDescent="0.15">
      <c r="A27" s="257"/>
      <c r="B27" s="99"/>
      <c r="C27" s="97"/>
      <c r="D27" s="98"/>
      <c r="E27" s="98"/>
      <c r="F27" s="164"/>
      <c r="G27" s="221"/>
      <c r="H27" s="223"/>
      <c r="I27" s="258"/>
      <c r="J27" s="258"/>
      <c r="K27" s="314">
        <f t="shared" si="2"/>
        <v>0</v>
      </c>
      <c r="L27" s="69"/>
      <c r="M27" s="69"/>
      <c r="N27" s="69"/>
      <c r="O27" s="69"/>
      <c r="P27" s="152"/>
      <c r="Q27" s="152"/>
      <c r="R27" s="152"/>
      <c r="S27" s="153"/>
      <c r="T27" s="27" t="str">
        <f t="shared" si="0"/>
        <v/>
      </c>
      <c r="U27" s="49" t="str">
        <f t="shared" si="1"/>
        <v/>
      </c>
      <c r="V27" s="27"/>
      <c r="W27" s="26"/>
      <c r="X27" s="26"/>
      <c r="Y27" s="27"/>
      <c r="Z27" s="3"/>
      <c r="AA27" s="14"/>
      <c r="AB27" s="3"/>
      <c r="AC27" s="3"/>
      <c r="AD27" s="14"/>
      <c r="AE27" s="26"/>
      <c r="AF27" s="27"/>
      <c r="AG27" s="26"/>
      <c r="AH27" s="26"/>
      <c r="AI27" s="27"/>
      <c r="AJ27" s="26"/>
      <c r="AK27" s="26"/>
    </row>
    <row r="28" spans="1:39" ht="21" customHeight="1" x14ac:dyDescent="0.15">
      <c r="A28" s="74"/>
      <c r="B28" s="63"/>
      <c r="C28" s="57"/>
      <c r="D28" s="60"/>
      <c r="E28" s="60"/>
      <c r="F28" s="77"/>
      <c r="G28" s="219"/>
      <c r="H28" s="213"/>
      <c r="I28" s="214"/>
      <c r="J28" s="214"/>
      <c r="K28" s="315">
        <f t="shared" si="2"/>
        <v>0</v>
      </c>
      <c r="L28" s="58"/>
      <c r="M28" s="58"/>
      <c r="N28" s="58"/>
      <c r="O28" s="58"/>
      <c r="P28" s="170"/>
      <c r="Q28" s="170"/>
      <c r="R28" s="170"/>
      <c r="S28" s="73"/>
      <c r="T28" s="27" t="str">
        <f t="shared" si="0"/>
        <v/>
      </c>
      <c r="U28" s="49" t="str">
        <f t="shared" si="1"/>
        <v/>
      </c>
      <c r="V28" s="27"/>
      <c r="W28" s="26"/>
      <c r="X28" s="26"/>
      <c r="Y28" s="27"/>
      <c r="Z28" s="3"/>
      <c r="AA28" s="14"/>
      <c r="AB28" s="3"/>
      <c r="AC28" s="3"/>
      <c r="AD28" s="14"/>
      <c r="AE28" s="26"/>
      <c r="AF28" s="27"/>
      <c r="AG28" s="26"/>
      <c r="AH28" s="26"/>
      <c r="AI28" s="27"/>
      <c r="AJ28" s="26"/>
      <c r="AK28" s="26"/>
    </row>
    <row r="29" spans="1:39" ht="21" customHeight="1" x14ac:dyDescent="0.15">
      <c r="A29" s="74"/>
      <c r="B29" s="64"/>
      <c r="C29" s="57"/>
      <c r="D29" s="60"/>
      <c r="E29" s="60"/>
      <c r="F29" s="77"/>
      <c r="G29" s="212"/>
      <c r="H29" s="213"/>
      <c r="I29" s="214"/>
      <c r="J29" s="214"/>
      <c r="K29" s="315">
        <f t="shared" si="2"/>
        <v>0</v>
      </c>
      <c r="L29" s="58"/>
      <c r="M29" s="58"/>
      <c r="N29" s="58"/>
      <c r="O29" s="58"/>
      <c r="P29" s="79"/>
      <c r="Q29" s="79"/>
      <c r="R29" s="65"/>
      <c r="S29" s="73"/>
      <c r="T29" s="27" t="str">
        <f t="shared" si="0"/>
        <v/>
      </c>
      <c r="U29" s="49" t="str">
        <f t="shared" si="1"/>
        <v/>
      </c>
      <c r="V29" s="27"/>
      <c r="W29" s="26"/>
      <c r="X29" s="26"/>
      <c r="Y29" s="27"/>
      <c r="Z29" s="3"/>
      <c r="AA29" s="14"/>
      <c r="AB29" s="3"/>
      <c r="AC29" s="3"/>
      <c r="AD29" s="14"/>
      <c r="AE29" s="26"/>
      <c r="AF29" s="27"/>
      <c r="AG29" s="26"/>
      <c r="AH29" s="26"/>
      <c r="AI29" s="27"/>
      <c r="AJ29" s="26"/>
      <c r="AK29" s="26"/>
      <c r="AL29" s="6"/>
      <c r="AM29" s="6"/>
    </row>
    <row r="30" spans="1:39" ht="21" customHeight="1" x14ac:dyDescent="0.15">
      <c r="A30" s="74"/>
      <c r="B30" s="63"/>
      <c r="C30" s="57"/>
      <c r="D30" s="60"/>
      <c r="E30" s="60"/>
      <c r="F30" s="77"/>
      <c r="G30" s="219"/>
      <c r="H30" s="213"/>
      <c r="I30" s="214"/>
      <c r="J30" s="214"/>
      <c r="K30" s="315">
        <f t="shared" si="2"/>
        <v>0</v>
      </c>
      <c r="L30" s="58"/>
      <c r="M30" s="58"/>
      <c r="N30" s="58"/>
      <c r="O30" s="58"/>
      <c r="P30" s="79"/>
      <c r="Q30" s="79"/>
      <c r="R30" s="65"/>
      <c r="S30" s="73"/>
      <c r="T30" s="27" t="str">
        <f t="shared" si="0"/>
        <v/>
      </c>
      <c r="U30" s="49" t="str">
        <f t="shared" si="1"/>
        <v/>
      </c>
      <c r="V30" s="27"/>
      <c r="W30" s="26"/>
      <c r="X30" s="26"/>
      <c r="Y30" s="27"/>
      <c r="Z30" s="3"/>
      <c r="AA30" s="14"/>
      <c r="AB30" s="3"/>
      <c r="AC30" s="3"/>
      <c r="AD30" s="14"/>
      <c r="AE30" s="26"/>
      <c r="AF30" s="27"/>
      <c r="AG30" s="26"/>
      <c r="AH30" s="26"/>
      <c r="AI30" s="27"/>
      <c r="AJ30" s="26"/>
      <c r="AK30" s="26"/>
      <c r="AL30" s="6"/>
      <c r="AM30" s="6"/>
    </row>
    <row r="31" spans="1:39" ht="21" customHeight="1" x14ac:dyDescent="0.15">
      <c r="A31" s="74"/>
      <c r="B31" s="63"/>
      <c r="C31" s="57"/>
      <c r="D31" s="60"/>
      <c r="E31" s="60"/>
      <c r="F31" s="77"/>
      <c r="G31" s="219"/>
      <c r="H31" s="213"/>
      <c r="I31" s="214"/>
      <c r="J31" s="214"/>
      <c r="K31" s="315">
        <f t="shared" si="2"/>
        <v>0</v>
      </c>
      <c r="L31" s="58"/>
      <c r="M31" s="58"/>
      <c r="N31" s="58"/>
      <c r="O31" s="58"/>
      <c r="P31" s="65"/>
      <c r="Q31" s="65"/>
      <c r="R31" s="65"/>
      <c r="S31" s="73"/>
      <c r="T31" s="27" t="str">
        <f t="shared" si="0"/>
        <v/>
      </c>
      <c r="U31" s="49" t="str">
        <f t="shared" si="1"/>
        <v/>
      </c>
      <c r="V31" s="27"/>
      <c r="W31" s="26"/>
      <c r="X31" s="26"/>
      <c r="Y31" s="27"/>
      <c r="Z31" s="3"/>
      <c r="AA31" s="14"/>
      <c r="AB31" s="3"/>
      <c r="AC31" s="3"/>
      <c r="AD31" s="14"/>
      <c r="AE31" s="26"/>
      <c r="AF31" s="27"/>
      <c r="AG31" s="26"/>
      <c r="AH31" s="26"/>
      <c r="AI31" s="27"/>
      <c r="AJ31" s="26"/>
      <c r="AK31" s="26"/>
      <c r="AL31" s="6"/>
      <c r="AM31" s="6"/>
    </row>
    <row r="32" spans="1:39" ht="21" customHeight="1" x14ac:dyDescent="0.15">
      <c r="A32" s="74"/>
      <c r="B32" s="63"/>
      <c r="C32" s="57"/>
      <c r="D32" s="60"/>
      <c r="E32" s="60"/>
      <c r="F32" s="77"/>
      <c r="G32" s="219"/>
      <c r="H32" s="213"/>
      <c r="I32" s="214"/>
      <c r="J32" s="214"/>
      <c r="K32" s="315">
        <f t="shared" si="2"/>
        <v>0</v>
      </c>
      <c r="L32" s="58"/>
      <c r="M32" s="58"/>
      <c r="N32" s="58"/>
      <c r="O32" s="58"/>
      <c r="P32" s="65"/>
      <c r="Q32" s="65"/>
      <c r="R32" s="65"/>
      <c r="S32" s="73"/>
      <c r="T32" s="27" t="str">
        <f t="shared" si="0"/>
        <v/>
      </c>
      <c r="U32" s="49" t="str">
        <f t="shared" si="1"/>
        <v/>
      </c>
      <c r="V32" s="30"/>
      <c r="W32" s="26"/>
      <c r="X32" s="26"/>
      <c r="Y32" s="27"/>
      <c r="Z32" s="3"/>
      <c r="AA32" s="14"/>
      <c r="AB32" s="3"/>
      <c r="AC32" s="3"/>
      <c r="AD32" s="14"/>
      <c r="AE32" s="26"/>
      <c r="AF32" s="27"/>
      <c r="AG32" s="26"/>
      <c r="AH32" s="26"/>
      <c r="AI32" s="27"/>
      <c r="AJ32" s="26"/>
      <c r="AK32" s="26"/>
      <c r="AL32" s="6"/>
      <c r="AM32" s="6"/>
    </row>
    <row r="33" spans="1:39" ht="21" customHeight="1" x14ac:dyDescent="0.15">
      <c r="A33" s="74"/>
      <c r="B33" s="63"/>
      <c r="C33" s="57"/>
      <c r="D33" s="60"/>
      <c r="E33" s="60"/>
      <c r="F33" s="77"/>
      <c r="G33" s="219"/>
      <c r="H33" s="213"/>
      <c r="I33" s="214"/>
      <c r="J33" s="214"/>
      <c r="K33" s="315">
        <f t="shared" si="2"/>
        <v>0</v>
      </c>
      <c r="L33" s="58"/>
      <c r="M33" s="58"/>
      <c r="N33" s="58"/>
      <c r="O33" s="58"/>
      <c r="P33" s="65"/>
      <c r="Q33" s="65"/>
      <c r="R33" s="65"/>
      <c r="S33" s="73"/>
      <c r="T33" s="27" t="str">
        <f t="shared" si="0"/>
        <v/>
      </c>
      <c r="U33" s="49" t="str">
        <f t="shared" si="1"/>
        <v/>
      </c>
      <c r="V33" s="27"/>
      <c r="W33" s="26"/>
      <c r="X33" s="26"/>
      <c r="Y33" s="27"/>
      <c r="Z33" s="3"/>
      <c r="AA33" s="14"/>
      <c r="AB33" s="3"/>
      <c r="AC33" s="3"/>
      <c r="AD33" s="14"/>
      <c r="AE33" s="26"/>
      <c r="AF33" s="27"/>
      <c r="AG33" s="26"/>
      <c r="AH33" s="26"/>
      <c r="AI33" s="27"/>
      <c r="AJ33" s="26"/>
      <c r="AK33" s="26"/>
      <c r="AL33" s="6"/>
      <c r="AM33" s="6"/>
    </row>
    <row r="34" spans="1:39" ht="21" customHeight="1" x14ac:dyDescent="0.15">
      <c r="A34" s="74"/>
      <c r="B34" s="63"/>
      <c r="C34" s="57"/>
      <c r="D34" s="60"/>
      <c r="E34" s="60"/>
      <c r="F34" s="77"/>
      <c r="G34" s="219"/>
      <c r="H34" s="213"/>
      <c r="I34" s="214"/>
      <c r="J34" s="214"/>
      <c r="K34" s="315">
        <f t="shared" si="2"/>
        <v>0</v>
      </c>
      <c r="L34" s="58"/>
      <c r="M34" s="58"/>
      <c r="N34" s="58"/>
      <c r="O34" s="58"/>
      <c r="P34" s="65"/>
      <c r="Q34" s="65"/>
      <c r="R34" s="65"/>
      <c r="S34" s="73"/>
      <c r="T34" s="27" t="str">
        <f t="shared" si="0"/>
        <v/>
      </c>
      <c r="U34" s="49" t="str">
        <f t="shared" si="1"/>
        <v/>
      </c>
      <c r="V34" s="27"/>
      <c r="W34" s="26"/>
      <c r="X34" s="26"/>
      <c r="Y34" s="27"/>
      <c r="Z34" s="3"/>
      <c r="AA34" s="14"/>
      <c r="AB34" s="3"/>
      <c r="AC34" s="3"/>
      <c r="AD34" s="14"/>
      <c r="AE34" s="26"/>
      <c r="AF34" s="27"/>
      <c r="AG34" s="26"/>
      <c r="AH34" s="26"/>
      <c r="AI34" s="27"/>
      <c r="AJ34" s="26"/>
      <c r="AK34" s="26"/>
      <c r="AL34" s="6"/>
      <c r="AM34" s="6"/>
    </row>
    <row r="35" spans="1:39" ht="21" customHeight="1" x14ac:dyDescent="0.15">
      <c r="A35" s="74"/>
      <c r="B35" s="63"/>
      <c r="C35" s="57"/>
      <c r="D35" s="60"/>
      <c r="E35" s="60"/>
      <c r="F35" s="77"/>
      <c r="G35" s="219"/>
      <c r="H35" s="213"/>
      <c r="I35" s="214"/>
      <c r="J35" s="214"/>
      <c r="K35" s="315">
        <f t="shared" si="2"/>
        <v>0</v>
      </c>
      <c r="L35" s="58"/>
      <c r="M35" s="58"/>
      <c r="N35" s="58"/>
      <c r="O35" s="58"/>
      <c r="P35" s="65"/>
      <c r="Q35" s="65"/>
      <c r="R35" s="65"/>
      <c r="S35" s="72"/>
      <c r="T35" s="27" t="str">
        <f t="shared" si="0"/>
        <v/>
      </c>
      <c r="U35" s="49" t="str">
        <f t="shared" si="1"/>
        <v/>
      </c>
      <c r="V35" s="27"/>
      <c r="W35" s="26"/>
      <c r="X35" s="26"/>
      <c r="Y35" s="27"/>
      <c r="Z35" s="3"/>
      <c r="AA35" s="14"/>
      <c r="AB35" s="3"/>
      <c r="AC35" s="3"/>
      <c r="AD35" s="14"/>
      <c r="AE35" s="26"/>
      <c r="AF35" s="27"/>
      <c r="AG35" s="26"/>
      <c r="AH35" s="26"/>
      <c r="AI35" s="27"/>
      <c r="AJ35" s="26"/>
      <c r="AK35" s="26"/>
      <c r="AL35" s="6"/>
      <c r="AM35" s="6"/>
    </row>
    <row r="36" spans="1:39" ht="21" customHeight="1" x14ac:dyDescent="0.15">
      <c r="A36" s="74"/>
      <c r="B36" s="64"/>
      <c r="C36" s="57"/>
      <c r="D36" s="60"/>
      <c r="E36" s="60"/>
      <c r="F36" s="77"/>
      <c r="G36" s="212"/>
      <c r="H36" s="213"/>
      <c r="I36" s="214"/>
      <c r="J36" s="214"/>
      <c r="K36" s="315">
        <f t="shared" si="2"/>
        <v>0</v>
      </c>
      <c r="L36" s="58"/>
      <c r="M36" s="58"/>
      <c r="N36" s="58"/>
      <c r="O36" s="58"/>
      <c r="P36" s="65"/>
      <c r="Q36" s="65"/>
      <c r="R36" s="65"/>
      <c r="S36" s="72"/>
      <c r="T36" s="27" t="str">
        <f t="shared" si="0"/>
        <v/>
      </c>
      <c r="U36" s="49" t="str">
        <f t="shared" si="1"/>
        <v/>
      </c>
      <c r="V36" s="27"/>
      <c r="W36" s="26"/>
      <c r="X36" s="26"/>
      <c r="Y36" s="27"/>
      <c r="Z36" s="3"/>
      <c r="AA36" s="14"/>
      <c r="AB36" s="3"/>
      <c r="AC36" s="3"/>
      <c r="AD36" s="14"/>
      <c r="AE36" s="26"/>
      <c r="AF36" s="27"/>
      <c r="AG36" s="26"/>
      <c r="AH36" s="26"/>
      <c r="AI36" s="27"/>
      <c r="AJ36" s="26"/>
      <c r="AK36" s="26"/>
      <c r="AL36" s="6"/>
      <c r="AM36" s="6"/>
    </row>
    <row r="37" spans="1:39" ht="21" customHeight="1" x14ac:dyDescent="0.15">
      <c r="A37" s="74"/>
      <c r="B37" s="63"/>
      <c r="C37" s="57"/>
      <c r="D37" s="60"/>
      <c r="E37" s="60"/>
      <c r="F37" s="77"/>
      <c r="G37" s="219"/>
      <c r="H37" s="213"/>
      <c r="I37" s="214"/>
      <c r="J37" s="214"/>
      <c r="K37" s="315">
        <f t="shared" si="2"/>
        <v>0</v>
      </c>
      <c r="L37" s="58"/>
      <c r="M37" s="58"/>
      <c r="N37" s="58"/>
      <c r="O37" s="58"/>
      <c r="P37" s="65"/>
      <c r="Q37" s="65"/>
      <c r="R37" s="65"/>
      <c r="S37" s="72"/>
      <c r="T37" s="27" t="str">
        <f t="shared" si="0"/>
        <v/>
      </c>
      <c r="U37" s="49" t="str">
        <f t="shared" si="1"/>
        <v/>
      </c>
      <c r="V37" s="27"/>
      <c r="W37" s="26"/>
      <c r="X37" s="26"/>
      <c r="Y37" s="27"/>
      <c r="Z37" s="3"/>
      <c r="AA37" s="14"/>
      <c r="AB37" s="3"/>
      <c r="AC37" s="3"/>
      <c r="AD37" s="14"/>
      <c r="AE37" s="26"/>
      <c r="AF37" s="27"/>
      <c r="AG37" s="26"/>
      <c r="AH37" s="26"/>
      <c r="AI37" s="27"/>
      <c r="AJ37" s="26"/>
      <c r="AK37" s="26"/>
      <c r="AL37" s="6"/>
      <c r="AM37" s="6"/>
    </row>
    <row r="38" spans="1:39" ht="21" customHeight="1" x14ac:dyDescent="0.15">
      <c r="A38" s="74"/>
      <c r="B38" s="63"/>
      <c r="C38" s="57"/>
      <c r="D38" s="60"/>
      <c r="E38" s="60"/>
      <c r="F38" s="77"/>
      <c r="G38" s="219"/>
      <c r="H38" s="213"/>
      <c r="I38" s="214"/>
      <c r="J38" s="214"/>
      <c r="K38" s="315">
        <f t="shared" si="2"/>
        <v>0</v>
      </c>
      <c r="L38" s="58"/>
      <c r="M38" s="58"/>
      <c r="N38" s="58"/>
      <c r="O38" s="58"/>
      <c r="P38" s="65"/>
      <c r="Q38" s="65"/>
      <c r="R38" s="65"/>
      <c r="S38" s="72"/>
      <c r="T38" s="27" t="str">
        <f t="shared" si="0"/>
        <v/>
      </c>
      <c r="U38" s="49" t="str">
        <f t="shared" si="1"/>
        <v/>
      </c>
      <c r="V38" s="27"/>
      <c r="W38" s="26"/>
      <c r="X38" s="26"/>
      <c r="Y38" s="27"/>
      <c r="Z38" s="3"/>
      <c r="AA38" s="14"/>
      <c r="AB38" s="3"/>
      <c r="AC38" s="3"/>
      <c r="AD38" s="14"/>
      <c r="AE38" s="26"/>
      <c r="AF38" s="27"/>
      <c r="AG38" s="26"/>
      <c r="AH38" s="26"/>
      <c r="AI38" s="27"/>
      <c r="AJ38" s="26"/>
      <c r="AK38" s="26"/>
      <c r="AL38" s="6"/>
      <c r="AM38" s="6"/>
    </row>
    <row r="39" spans="1:39" s="22" customFormat="1" ht="21" customHeight="1" x14ac:dyDescent="0.15">
      <c r="A39" s="74"/>
      <c r="B39" s="63"/>
      <c r="C39" s="57"/>
      <c r="D39" s="60"/>
      <c r="E39" s="60"/>
      <c r="F39" s="77"/>
      <c r="G39" s="219"/>
      <c r="H39" s="213"/>
      <c r="I39" s="214"/>
      <c r="J39" s="214"/>
      <c r="K39" s="315">
        <f t="shared" si="2"/>
        <v>0</v>
      </c>
      <c r="L39" s="58"/>
      <c r="M39" s="58"/>
      <c r="N39" s="58"/>
      <c r="O39" s="58"/>
      <c r="P39" s="65"/>
      <c r="Q39" s="65"/>
      <c r="R39" s="65"/>
      <c r="S39" s="72"/>
      <c r="T39" s="27" t="str">
        <f t="shared" si="0"/>
        <v/>
      </c>
      <c r="U39" s="49" t="str">
        <f t="shared" si="1"/>
        <v/>
      </c>
      <c r="V39" s="27"/>
      <c r="W39" s="26"/>
      <c r="X39" s="26"/>
      <c r="Y39" s="27"/>
      <c r="Z39" s="3"/>
      <c r="AA39" s="14"/>
      <c r="AB39" s="3"/>
      <c r="AC39" s="3"/>
      <c r="AD39" s="14"/>
      <c r="AE39" s="26"/>
      <c r="AF39" s="27"/>
      <c r="AG39" s="26"/>
      <c r="AH39" s="26"/>
      <c r="AI39" s="27"/>
      <c r="AJ39" s="26"/>
      <c r="AK39" s="26"/>
    </row>
    <row r="40" spans="1:39" ht="21" customHeight="1" x14ac:dyDescent="0.15">
      <c r="A40" s="74"/>
      <c r="B40" s="63"/>
      <c r="C40" s="57"/>
      <c r="D40" s="60"/>
      <c r="E40" s="60"/>
      <c r="F40" s="77"/>
      <c r="G40" s="219"/>
      <c r="H40" s="213"/>
      <c r="I40" s="214"/>
      <c r="J40" s="214"/>
      <c r="K40" s="315">
        <f t="shared" si="2"/>
        <v>0</v>
      </c>
      <c r="L40" s="58"/>
      <c r="M40" s="58"/>
      <c r="N40" s="58"/>
      <c r="O40" s="58"/>
      <c r="P40" s="65"/>
      <c r="Q40" s="65"/>
      <c r="R40" s="65"/>
      <c r="S40" s="72"/>
      <c r="T40" s="27" t="str">
        <f t="shared" si="0"/>
        <v/>
      </c>
      <c r="U40" s="49" t="str">
        <f t="shared" si="1"/>
        <v/>
      </c>
      <c r="V40" s="27"/>
      <c r="W40" s="26"/>
      <c r="X40" s="26"/>
      <c r="Y40" s="27"/>
      <c r="Z40" s="3"/>
      <c r="AA40" s="14"/>
      <c r="AB40" s="3"/>
      <c r="AC40" s="3"/>
      <c r="AD40" s="14"/>
      <c r="AE40" s="26"/>
      <c r="AF40" s="27"/>
      <c r="AG40" s="26"/>
      <c r="AH40" s="26"/>
      <c r="AI40" s="27"/>
      <c r="AJ40" s="26"/>
      <c r="AK40" s="26"/>
    </row>
    <row r="41" spans="1:39" ht="21" customHeight="1" x14ac:dyDescent="0.15">
      <c r="A41" s="74"/>
      <c r="B41" s="63"/>
      <c r="C41" s="57"/>
      <c r="D41" s="60"/>
      <c r="E41" s="60"/>
      <c r="F41" s="77"/>
      <c r="G41" s="219"/>
      <c r="H41" s="213"/>
      <c r="I41" s="214"/>
      <c r="J41" s="214"/>
      <c r="K41" s="315">
        <f t="shared" si="2"/>
        <v>0</v>
      </c>
      <c r="L41" s="58"/>
      <c r="M41" s="58"/>
      <c r="N41" s="58"/>
      <c r="O41" s="58"/>
      <c r="P41" s="65"/>
      <c r="Q41" s="65"/>
      <c r="R41" s="65"/>
      <c r="S41" s="72"/>
      <c r="T41" s="27" t="str">
        <f t="shared" si="0"/>
        <v/>
      </c>
      <c r="U41" s="49" t="str">
        <f t="shared" si="1"/>
        <v/>
      </c>
      <c r="V41" s="27"/>
      <c r="W41" s="26"/>
      <c r="X41" s="26"/>
      <c r="Y41" s="27"/>
      <c r="Z41" s="3"/>
      <c r="AA41" s="14"/>
      <c r="AB41" s="3"/>
      <c r="AC41" s="3"/>
      <c r="AD41" s="14"/>
      <c r="AE41" s="26"/>
      <c r="AF41" s="27"/>
      <c r="AG41" s="26"/>
      <c r="AH41" s="26"/>
      <c r="AI41" s="27"/>
      <c r="AJ41" s="26"/>
      <c r="AK41" s="26"/>
    </row>
    <row r="42" spans="1:39" ht="21" customHeight="1" x14ac:dyDescent="0.15">
      <c r="A42" s="74"/>
      <c r="B42" s="63"/>
      <c r="C42" s="57"/>
      <c r="D42" s="60"/>
      <c r="E42" s="60"/>
      <c r="F42" s="77"/>
      <c r="G42" s="219"/>
      <c r="H42" s="213"/>
      <c r="I42" s="214"/>
      <c r="J42" s="214"/>
      <c r="K42" s="315">
        <f t="shared" si="2"/>
        <v>0</v>
      </c>
      <c r="L42" s="58"/>
      <c r="M42" s="58"/>
      <c r="N42" s="58"/>
      <c r="O42" s="58"/>
      <c r="P42" s="65"/>
      <c r="Q42" s="65"/>
      <c r="R42" s="65"/>
      <c r="S42" s="72"/>
      <c r="T42" s="27" t="str">
        <f t="shared" si="0"/>
        <v/>
      </c>
      <c r="U42" s="49" t="str">
        <f t="shared" si="1"/>
        <v/>
      </c>
      <c r="V42" s="27"/>
      <c r="W42" s="26"/>
      <c r="X42" s="26"/>
      <c r="Y42" s="27"/>
      <c r="Z42" s="3"/>
      <c r="AA42" s="14"/>
      <c r="AB42" s="3"/>
      <c r="AC42" s="3"/>
      <c r="AD42" s="14"/>
      <c r="AE42" s="26"/>
      <c r="AF42" s="27"/>
      <c r="AG42" s="26"/>
      <c r="AH42" s="26"/>
      <c r="AI42" s="27"/>
      <c r="AJ42" s="26"/>
      <c r="AK42" s="26"/>
      <c r="AL42" s="6"/>
      <c r="AM42" s="6"/>
    </row>
    <row r="43" spans="1:39" ht="21" customHeight="1" x14ac:dyDescent="0.15">
      <c r="A43" s="74"/>
      <c r="B43" s="63"/>
      <c r="C43" s="57"/>
      <c r="D43" s="60"/>
      <c r="E43" s="60"/>
      <c r="F43" s="77"/>
      <c r="G43" s="219"/>
      <c r="H43" s="213"/>
      <c r="I43" s="214"/>
      <c r="J43" s="214"/>
      <c r="K43" s="315">
        <f t="shared" si="2"/>
        <v>0</v>
      </c>
      <c r="L43" s="58"/>
      <c r="M43" s="58"/>
      <c r="N43" s="58"/>
      <c r="O43" s="58"/>
      <c r="P43" s="65"/>
      <c r="Q43" s="65"/>
      <c r="R43" s="65"/>
      <c r="S43" s="72"/>
      <c r="T43" s="27" t="str">
        <f t="shared" si="0"/>
        <v/>
      </c>
      <c r="U43" s="49" t="str">
        <f t="shared" si="1"/>
        <v/>
      </c>
      <c r="V43" s="27"/>
      <c r="W43" s="26"/>
      <c r="X43" s="26"/>
      <c r="Y43" s="27"/>
      <c r="Z43" s="3"/>
      <c r="AA43" s="14"/>
      <c r="AB43" s="3"/>
      <c r="AC43" s="3"/>
      <c r="AD43" s="14"/>
      <c r="AE43" s="26"/>
      <c r="AF43" s="27"/>
      <c r="AG43" s="26"/>
      <c r="AH43" s="26"/>
      <c r="AI43" s="27"/>
      <c r="AJ43" s="26"/>
      <c r="AK43" s="26"/>
      <c r="AL43" s="6"/>
      <c r="AM43" s="6"/>
    </row>
    <row r="44" spans="1:39" ht="21" customHeight="1" x14ac:dyDescent="0.15">
      <c r="A44" s="74"/>
      <c r="B44" s="63"/>
      <c r="C44" s="57"/>
      <c r="D44" s="60"/>
      <c r="E44" s="60"/>
      <c r="F44" s="77"/>
      <c r="G44" s="219"/>
      <c r="H44" s="213"/>
      <c r="I44" s="214"/>
      <c r="J44" s="214"/>
      <c r="K44" s="315">
        <f t="shared" si="2"/>
        <v>0</v>
      </c>
      <c r="L44" s="58"/>
      <c r="M44" s="58"/>
      <c r="N44" s="58"/>
      <c r="O44" s="58"/>
      <c r="P44" s="65"/>
      <c r="Q44" s="65"/>
      <c r="R44" s="65"/>
      <c r="S44" s="72"/>
      <c r="T44" s="27" t="str">
        <f t="shared" si="0"/>
        <v/>
      </c>
      <c r="U44" s="49" t="str">
        <f t="shared" si="1"/>
        <v/>
      </c>
      <c r="V44" s="32"/>
      <c r="W44" s="31"/>
      <c r="X44" s="31"/>
      <c r="Y44" s="32"/>
      <c r="Z44" s="3"/>
      <c r="AA44" s="14"/>
      <c r="AB44" s="4"/>
      <c r="AC44" s="3"/>
      <c r="AD44" s="14"/>
      <c r="AE44" s="31"/>
      <c r="AF44" s="32"/>
      <c r="AG44" s="31"/>
      <c r="AH44" s="31"/>
      <c r="AI44" s="32"/>
      <c r="AJ44" s="26"/>
      <c r="AK44" s="26"/>
      <c r="AL44" s="6"/>
      <c r="AM44" s="6"/>
    </row>
    <row r="45" spans="1:39" ht="21" customHeight="1" x14ac:dyDescent="0.15">
      <c r="A45" s="74"/>
      <c r="B45" s="63"/>
      <c r="C45" s="57"/>
      <c r="D45" s="60"/>
      <c r="E45" s="60"/>
      <c r="F45" s="77"/>
      <c r="G45" s="219"/>
      <c r="H45" s="213"/>
      <c r="I45" s="214"/>
      <c r="J45" s="214"/>
      <c r="K45" s="315">
        <f t="shared" si="2"/>
        <v>0</v>
      </c>
      <c r="L45" s="58"/>
      <c r="M45" s="58"/>
      <c r="N45" s="58"/>
      <c r="O45" s="58"/>
      <c r="P45" s="65"/>
      <c r="Q45" s="65"/>
      <c r="R45" s="65"/>
      <c r="S45" s="72"/>
      <c r="T45" s="27" t="str">
        <f t="shared" si="0"/>
        <v/>
      </c>
      <c r="U45" s="49" t="str">
        <f t="shared" si="1"/>
        <v/>
      </c>
      <c r="V45" s="32"/>
      <c r="W45" s="31"/>
      <c r="X45" s="31"/>
      <c r="Y45" s="32"/>
      <c r="Z45" s="3"/>
      <c r="AA45" s="14"/>
      <c r="AB45" s="4"/>
      <c r="AC45" s="3"/>
      <c r="AD45" s="14"/>
      <c r="AE45" s="31"/>
      <c r="AF45" s="32"/>
      <c r="AG45" s="31"/>
      <c r="AH45" s="31"/>
      <c r="AI45" s="32"/>
      <c r="AJ45" s="26"/>
      <c r="AK45" s="26"/>
      <c r="AL45" s="6"/>
      <c r="AM45" s="6"/>
    </row>
    <row r="46" spans="1:39" ht="21" customHeight="1" x14ac:dyDescent="0.15">
      <c r="A46" s="187"/>
      <c r="B46" s="105"/>
      <c r="C46" s="111"/>
      <c r="D46" s="95"/>
      <c r="E46" s="95"/>
      <c r="F46" s="166"/>
      <c r="G46" s="220"/>
      <c r="H46" s="228"/>
      <c r="I46" s="229"/>
      <c r="J46" s="229"/>
      <c r="K46" s="316">
        <f t="shared" si="2"/>
        <v>0</v>
      </c>
      <c r="L46" s="68"/>
      <c r="M46" s="68"/>
      <c r="N46" s="68"/>
      <c r="O46" s="68"/>
      <c r="P46" s="154"/>
      <c r="Q46" s="154"/>
      <c r="R46" s="154"/>
      <c r="S46" s="155"/>
      <c r="T46" s="27" t="str">
        <f t="shared" si="0"/>
        <v/>
      </c>
      <c r="U46" s="49" t="str">
        <f t="shared" si="1"/>
        <v/>
      </c>
      <c r="V46" s="34"/>
      <c r="W46" s="33"/>
      <c r="X46" s="33"/>
      <c r="Y46" s="34"/>
      <c r="Z46" s="3"/>
      <c r="AA46" s="14"/>
      <c r="AB46" s="5"/>
      <c r="AC46" s="3"/>
      <c r="AD46" s="14"/>
      <c r="AE46" s="33"/>
      <c r="AF46" s="34"/>
      <c r="AG46" s="33"/>
      <c r="AH46" s="33"/>
      <c r="AI46" s="34"/>
      <c r="AJ46" s="26"/>
      <c r="AK46" s="26"/>
      <c r="AL46" s="6"/>
      <c r="AM46" s="6"/>
    </row>
    <row r="47" spans="1:39" ht="21" customHeight="1" x14ac:dyDescent="0.15">
      <c r="A47" s="188"/>
      <c r="B47" s="99"/>
      <c r="C47" s="97"/>
      <c r="D47" s="98"/>
      <c r="E47" s="98"/>
      <c r="F47" s="164"/>
      <c r="G47" s="221"/>
      <c r="H47" s="223"/>
      <c r="I47" s="224"/>
      <c r="J47" s="224"/>
      <c r="K47" s="314">
        <f t="shared" si="2"/>
        <v>0</v>
      </c>
      <c r="L47" s="69"/>
      <c r="M47" s="69"/>
      <c r="N47" s="69"/>
      <c r="O47" s="69"/>
      <c r="P47" s="152"/>
      <c r="Q47" s="152"/>
      <c r="R47" s="152"/>
      <c r="S47" s="153"/>
      <c r="T47" s="27" t="str">
        <f t="shared" si="0"/>
        <v/>
      </c>
      <c r="U47" s="49" t="str">
        <f t="shared" si="1"/>
        <v/>
      </c>
      <c r="V47" s="27"/>
      <c r="W47" s="26"/>
      <c r="X47" s="26"/>
      <c r="Y47" s="27"/>
      <c r="Z47" s="3"/>
      <c r="AA47" s="14"/>
      <c r="AB47" s="3"/>
      <c r="AC47" s="3"/>
      <c r="AD47" s="14"/>
      <c r="AE47" s="26"/>
      <c r="AF47" s="27"/>
      <c r="AG47" s="26"/>
      <c r="AH47" s="26"/>
      <c r="AI47" s="27"/>
      <c r="AJ47" s="26"/>
      <c r="AK47" s="26"/>
      <c r="AL47" s="6"/>
      <c r="AM47" s="6"/>
    </row>
    <row r="48" spans="1:39" ht="21" customHeight="1" x14ac:dyDescent="0.15">
      <c r="A48" s="62"/>
      <c r="B48" s="63"/>
      <c r="C48" s="57"/>
      <c r="D48" s="60"/>
      <c r="E48" s="60"/>
      <c r="F48" s="77"/>
      <c r="G48" s="219"/>
      <c r="H48" s="213"/>
      <c r="I48" s="214"/>
      <c r="J48" s="214"/>
      <c r="K48" s="315">
        <f t="shared" si="2"/>
        <v>0</v>
      </c>
      <c r="L48" s="58"/>
      <c r="M48" s="58"/>
      <c r="N48" s="58"/>
      <c r="O48" s="58"/>
      <c r="P48" s="170"/>
      <c r="Q48" s="170"/>
      <c r="R48" s="170"/>
      <c r="S48" s="73"/>
      <c r="T48" s="27" t="str">
        <f t="shared" si="0"/>
        <v/>
      </c>
      <c r="U48" s="49" t="str">
        <f t="shared" si="1"/>
        <v/>
      </c>
      <c r="V48" s="27"/>
      <c r="W48" s="26"/>
      <c r="X48" s="26"/>
      <c r="Y48" s="27"/>
      <c r="Z48" s="3"/>
      <c r="AA48" s="14"/>
      <c r="AB48" s="3"/>
      <c r="AC48" s="3"/>
      <c r="AD48" s="14"/>
      <c r="AE48" s="26"/>
      <c r="AF48" s="27"/>
      <c r="AG48" s="26"/>
      <c r="AH48" s="26"/>
      <c r="AI48" s="27"/>
      <c r="AJ48" s="26"/>
      <c r="AK48" s="26"/>
      <c r="AL48" s="6"/>
      <c r="AM48" s="6"/>
    </row>
    <row r="49" spans="1:39" ht="21" customHeight="1" x14ac:dyDescent="0.15">
      <c r="A49" s="62"/>
      <c r="B49" s="63"/>
      <c r="C49" s="57"/>
      <c r="D49" s="60"/>
      <c r="E49" s="60"/>
      <c r="F49" s="77"/>
      <c r="G49" s="219"/>
      <c r="H49" s="213"/>
      <c r="I49" s="214"/>
      <c r="J49" s="214"/>
      <c r="K49" s="315">
        <f t="shared" si="2"/>
        <v>0</v>
      </c>
      <c r="L49" s="58"/>
      <c r="M49" s="58"/>
      <c r="N49" s="58"/>
      <c r="O49" s="58"/>
      <c r="P49" s="79"/>
      <c r="Q49" s="169"/>
      <c r="R49" s="79"/>
      <c r="S49" s="73"/>
      <c r="T49" s="27" t="str">
        <f t="shared" si="0"/>
        <v/>
      </c>
      <c r="U49" s="49" t="str">
        <f t="shared" si="1"/>
        <v/>
      </c>
      <c r="V49" s="27"/>
      <c r="W49" s="26"/>
      <c r="X49" s="26"/>
      <c r="Y49" s="27"/>
      <c r="Z49" s="3"/>
      <c r="AA49" s="14"/>
      <c r="AB49" s="3"/>
      <c r="AC49" s="3"/>
      <c r="AD49" s="14"/>
      <c r="AE49" s="26"/>
      <c r="AF49" s="27"/>
      <c r="AG49" s="26"/>
      <c r="AH49" s="26"/>
      <c r="AI49" s="27"/>
      <c r="AJ49" s="26"/>
      <c r="AK49" s="26"/>
      <c r="AL49" s="6"/>
      <c r="AM49" s="6"/>
    </row>
    <row r="50" spans="1:39" ht="21" customHeight="1" x14ac:dyDescent="0.15">
      <c r="A50" s="62"/>
      <c r="B50" s="63"/>
      <c r="C50" s="57"/>
      <c r="D50" s="60"/>
      <c r="E50" s="60"/>
      <c r="F50" s="77"/>
      <c r="G50" s="219"/>
      <c r="H50" s="213"/>
      <c r="I50" s="214"/>
      <c r="J50" s="214"/>
      <c r="K50" s="315">
        <f t="shared" si="2"/>
        <v>0</v>
      </c>
      <c r="L50" s="58"/>
      <c r="M50" s="58"/>
      <c r="N50" s="58"/>
      <c r="O50" s="58"/>
      <c r="P50" s="79"/>
      <c r="Q50" s="79"/>
      <c r="R50" s="65"/>
      <c r="S50" s="73"/>
      <c r="T50" s="27" t="str">
        <f t="shared" si="0"/>
        <v/>
      </c>
      <c r="U50" s="49" t="str">
        <f t="shared" si="1"/>
        <v/>
      </c>
      <c r="V50" s="27"/>
      <c r="W50" s="26"/>
      <c r="X50" s="26"/>
      <c r="Y50" s="27"/>
      <c r="Z50" s="3"/>
      <c r="AA50" s="14"/>
      <c r="AB50" s="3"/>
      <c r="AC50" s="3"/>
      <c r="AD50" s="14"/>
      <c r="AE50" s="26"/>
      <c r="AF50" s="27"/>
      <c r="AG50" s="26"/>
      <c r="AH50" s="26"/>
      <c r="AI50" s="27"/>
      <c r="AJ50" s="26"/>
      <c r="AK50" s="26"/>
      <c r="AL50" s="6"/>
      <c r="AM50" s="6"/>
    </row>
    <row r="51" spans="1:39" ht="21" customHeight="1" x14ac:dyDescent="0.15">
      <c r="A51" s="62"/>
      <c r="B51" s="63"/>
      <c r="C51" s="57"/>
      <c r="D51" s="60"/>
      <c r="E51" s="60"/>
      <c r="F51" s="77"/>
      <c r="G51" s="219"/>
      <c r="H51" s="213"/>
      <c r="I51" s="214"/>
      <c r="J51" s="214"/>
      <c r="K51" s="315">
        <f t="shared" si="2"/>
        <v>0</v>
      </c>
      <c r="L51" s="58"/>
      <c r="M51" s="58"/>
      <c r="N51" s="58"/>
      <c r="O51" s="58"/>
      <c r="P51" s="65"/>
      <c r="Q51" s="65"/>
      <c r="R51" s="65"/>
      <c r="S51" s="72"/>
      <c r="T51" s="27" t="str">
        <f t="shared" si="0"/>
        <v/>
      </c>
      <c r="U51" s="49" t="str">
        <f t="shared" si="1"/>
        <v/>
      </c>
      <c r="V51" s="27"/>
      <c r="W51" s="26"/>
      <c r="X51" s="26"/>
      <c r="Y51" s="27"/>
      <c r="Z51" s="3"/>
      <c r="AA51" s="14"/>
      <c r="AB51" s="3"/>
      <c r="AC51" s="3"/>
      <c r="AD51" s="14"/>
      <c r="AE51" s="26"/>
      <c r="AF51" s="27"/>
      <c r="AG51" s="26"/>
      <c r="AH51" s="26"/>
      <c r="AI51" s="27"/>
      <c r="AJ51" s="26"/>
      <c r="AK51" s="26"/>
      <c r="AL51" s="6"/>
      <c r="AM51" s="6"/>
    </row>
    <row r="52" spans="1:39" ht="21" customHeight="1" x14ac:dyDescent="0.15">
      <c r="A52" s="62"/>
      <c r="B52" s="63"/>
      <c r="C52" s="57"/>
      <c r="D52" s="60"/>
      <c r="E52" s="60"/>
      <c r="F52" s="77"/>
      <c r="G52" s="219"/>
      <c r="H52" s="213"/>
      <c r="I52" s="214"/>
      <c r="J52" s="214"/>
      <c r="K52" s="315">
        <f t="shared" si="2"/>
        <v>0</v>
      </c>
      <c r="L52" s="58"/>
      <c r="M52" s="58"/>
      <c r="N52" s="58"/>
      <c r="O52" s="58"/>
      <c r="P52" s="65"/>
      <c r="Q52" s="65"/>
      <c r="R52" s="65"/>
      <c r="S52" s="72"/>
      <c r="T52" s="27" t="str">
        <f t="shared" si="0"/>
        <v/>
      </c>
      <c r="U52" s="49" t="str">
        <f t="shared" si="1"/>
        <v/>
      </c>
      <c r="V52" s="30"/>
      <c r="W52" s="26"/>
      <c r="X52" s="26"/>
      <c r="Y52" s="27"/>
      <c r="Z52" s="3"/>
      <c r="AA52" s="14"/>
      <c r="AB52" s="3"/>
      <c r="AC52" s="3"/>
      <c r="AD52" s="14"/>
      <c r="AE52" s="26"/>
      <c r="AF52" s="27"/>
      <c r="AG52" s="26"/>
      <c r="AH52" s="26"/>
      <c r="AI52" s="27"/>
      <c r="AJ52" s="26"/>
      <c r="AK52" s="26"/>
      <c r="AL52" s="6"/>
      <c r="AM52" s="6"/>
    </row>
    <row r="53" spans="1:39" ht="21" customHeight="1" x14ac:dyDescent="0.15">
      <c r="A53" s="62"/>
      <c r="B53" s="63"/>
      <c r="C53" s="57"/>
      <c r="D53" s="60"/>
      <c r="E53" s="60"/>
      <c r="F53" s="77"/>
      <c r="G53" s="219"/>
      <c r="H53" s="213"/>
      <c r="I53" s="214"/>
      <c r="J53" s="214"/>
      <c r="K53" s="315">
        <f t="shared" si="2"/>
        <v>0</v>
      </c>
      <c r="L53" s="58"/>
      <c r="M53" s="58"/>
      <c r="N53" s="58"/>
      <c r="O53" s="58"/>
      <c r="P53" s="65"/>
      <c r="Q53" s="59"/>
      <c r="R53" s="65"/>
      <c r="S53" s="72"/>
      <c r="T53" s="27" t="str">
        <f t="shared" si="0"/>
        <v/>
      </c>
      <c r="U53" s="49" t="str">
        <f t="shared" si="1"/>
        <v/>
      </c>
      <c r="V53" s="27"/>
      <c r="W53" s="26"/>
      <c r="X53" s="26"/>
      <c r="Y53" s="27"/>
      <c r="Z53" s="3"/>
      <c r="AA53" s="14"/>
      <c r="AB53" s="3"/>
      <c r="AC53" s="3"/>
      <c r="AD53" s="14"/>
      <c r="AE53" s="26"/>
      <c r="AF53" s="27"/>
      <c r="AG53" s="26"/>
      <c r="AH53" s="26"/>
      <c r="AI53" s="27"/>
      <c r="AJ53" s="26"/>
      <c r="AK53" s="26"/>
      <c r="AL53" s="6"/>
      <c r="AM53" s="6"/>
    </row>
    <row r="54" spans="1:39" ht="21" customHeight="1" x14ac:dyDescent="0.15">
      <c r="A54" s="62"/>
      <c r="B54" s="63"/>
      <c r="C54" s="57"/>
      <c r="D54" s="60"/>
      <c r="E54" s="60"/>
      <c r="F54" s="77"/>
      <c r="G54" s="219"/>
      <c r="H54" s="213"/>
      <c r="I54" s="214"/>
      <c r="J54" s="214"/>
      <c r="K54" s="315">
        <f t="shared" si="2"/>
        <v>0</v>
      </c>
      <c r="L54" s="58"/>
      <c r="M54" s="58"/>
      <c r="N54" s="58"/>
      <c r="O54" s="58"/>
      <c r="P54" s="65"/>
      <c r="Q54" s="65"/>
      <c r="R54" s="65"/>
      <c r="S54" s="72"/>
      <c r="T54" s="27" t="str">
        <f t="shared" si="0"/>
        <v/>
      </c>
      <c r="U54" s="49" t="str">
        <f t="shared" si="1"/>
        <v/>
      </c>
      <c r="V54" s="27"/>
      <c r="W54" s="26"/>
      <c r="X54" s="26"/>
      <c r="Y54" s="27"/>
      <c r="Z54" s="3"/>
      <c r="AA54" s="14"/>
      <c r="AB54" s="3"/>
      <c r="AC54" s="3"/>
      <c r="AD54" s="14"/>
      <c r="AE54" s="26"/>
      <c r="AF54" s="27"/>
      <c r="AG54" s="26"/>
      <c r="AH54" s="26"/>
      <c r="AI54" s="27"/>
      <c r="AJ54" s="26"/>
      <c r="AK54" s="26"/>
      <c r="AL54" s="6"/>
      <c r="AM54" s="6"/>
    </row>
    <row r="55" spans="1:39" ht="21" customHeight="1" x14ac:dyDescent="0.15">
      <c r="A55" s="62"/>
      <c r="B55" s="63"/>
      <c r="C55" s="57"/>
      <c r="D55" s="60"/>
      <c r="E55" s="60"/>
      <c r="F55" s="77"/>
      <c r="G55" s="219"/>
      <c r="H55" s="213"/>
      <c r="I55" s="214"/>
      <c r="J55" s="214"/>
      <c r="K55" s="315">
        <f t="shared" si="2"/>
        <v>0</v>
      </c>
      <c r="L55" s="58"/>
      <c r="M55" s="58"/>
      <c r="N55" s="58"/>
      <c r="O55" s="58"/>
      <c r="P55" s="65"/>
      <c r="Q55" s="65"/>
      <c r="R55" s="65"/>
      <c r="S55" s="72"/>
      <c r="T55" s="27" t="str">
        <f t="shared" si="0"/>
        <v/>
      </c>
      <c r="U55" s="49" t="str">
        <f t="shared" si="1"/>
        <v/>
      </c>
      <c r="V55" s="27"/>
      <c r="W55" s="26"/>
      <c r="X55" s="26"/>
      <c r="Y55" s="27"/>
      <c r="Z55" s="3"/>
      <c r="AA55" s="14"/>
      <c r="AB55" s="3"/>
      <c r="AC55" s="3"/>
      <c r="AD55" s="14"/>
      <c r="AE55" s="26"/>
      <c r="AF55" s="27"/>
      <c r="AG55" s="26"/>
      <c r="AH55" s="26"/>
      <c r="AI55" s="27"/>
      <c r="AJ55" s="26"/>
      <c r="AK55" s="26"/>
      <c r="AL55" s="6"/>
      <c r="AM55" s="6"/>
    </row>
    <row r="56" spans="1:39" ht="21" customHeight="1" x14ac:dyDescent="0.15">
      <c r="A56" s="62"/>
      <c r="B56" s="63"/>
      <c r="C56" s="57"/>
      <c r="D56" s="60"/>
      <c r="E56" s="60"/>
      <c r="F56" s="77"/>
      <c r="G56" s="219"/>
      <c r="H56" s="213"/>
      <c r="I56" s="214"/>
      <c r="J56" s="214"/>
      <c r="K56" s="315">
        <f t="shared" si="2"/>
        <v>0</v>
      </c>
      <c r="L56" s="58"/>
      <c r="M56" s="58"/>
      <c r="N56" s="58"/>
      <c r="O56" s="58"/>
      <c r="P56" s="65"/>
      <c r="Q56" s="65"/>
      <c r="R56" s="65"/>
      <c r="S56" s="72"/>
      <c r="T56" s="27" t="str">
        <f t="shared" si="0"/>
        <v/>
      </c>
      <c r="U56" s="49" t="str">
        <f t="shared" si="1"/>
        <v/>
      </c>
      <c r="V56" s="27"/>
      <c r="W56" s="26"/>
      <c r="X56" s="26"/>
      <c r="Y56" s="27"/>
      <c r="Z56" s="3"/>
      <c r="AA56" s="14"/>
      <c r="AB56" s="3"/>
      <c r="AC56" s="3"/>
      <c r="AD56" s="14"/>
      <c r="AE56" s="26"/>
      <c r="AF56" s="27"/>
      <c r="AG56" s="26"/>
      <c r="AH56" s="26"/>
      <c r="AI56" s="27"/>
      <c r="AJ56" s="26"/>
      <c r="AK56" s="26"/>
      <c r="AL56" s="6"/>
      <c r="AM56" s="6"/>
    </row>
    <row r="57" spans="1:39" ht="21" customHeight="1" x14ac:dyDescent="0.15">
      <c r="A57" s="62"/>
      <c r="B57" s="63"/>
      <c r="C57" s="57"/>
      <c r="D57" s="60"/>
      <c r="E57" s="60"/>
      <c r="F57" s="77"/>
      <c r="G57" s="219"/>
      <c r="H57" s="213"/>
      <c r="I57" s="214"/>
      <c r="J57" s="214"/>
      <c r="K57" s="315">
        <f t="shared" si="2"/>
        <v>0</v>
      </c>
      <c r="L57" s="58"/>
      <c r="M57" s="58"/>
      <c r="N57" s="58"/>
      <c r="O57" s="58"/>
      <c r="P57" s="65"/>
      <c r="Q57" s="65"/>
      <c r="R57" s="65"/>
      <c r="S57" s="72"/>
      <c r="T57" s="27" t="str">
        <f t="shared" si="0"/>
        <v/>
      </c>
      <c r="U57" s="49" t="str">
        <f t="shared" si="1"/>
        <v/>
      </c>
      <c r="V57" s="27"/>
      <c r="W57" s="26"/>
      <c r="X57" s="26"/>
      <c r="Y57" s="27"/>
      <c r="Z57" s="3"/>
      <c r="AA57" s="14"/>
      <c r="AB57" s="3"/>
      <c r="AC57" s="3"/>
      <c r="AD57" s="14"/>
      <c r="AE57" s="26"/>
      <c r="AF57" s="27"/>
      <c r="AG57" s="26"/>
      <c r="AH57" s="26"/>
      <c r="AI57" s="27"/>
      <c r="AJ57" s="26"/>
      <c r="AK57" s="26"/>
      <c r="AL57" s="6"/>
      <c r="AM57" s="6"/>
    </row>
    <row r="58" spans="1:39" ht="21" customHeight="1" x14ac:dyDescent="0.15">
      <c r="A58" s="62"/>
      <c r="B58" s="63"/>
      <c r="C58" s="57"/>
      <c r="D58" s="60"/>
      <c r="E58" s="60"/>
      <c r="F58" s="77"/>
      <c r="G58" s="219"/>
      <c r="H58" s="213"/>
      <c r="I58" s="214"/>
      <c r="J58" s="214"/>
      <c r="K58" s="315">
        <f t="shared" si="2"/>
        <v>0</v>
      </c>
      <c r="L58" s="58"/>
      <c r="M58" s="58"/>
      <c r="N58" s="58"/>
      <c r="O58" s="58"/>
      <c r="P58" s="65"/>
      <c r="Q58" s="65"/>
      <c r="R58" s="65"/>
      <c r="S58" s="72"/>
      <c r="T58" s="27" t="str">
        <f t="shared" si="0"/>
        <v/>
      </c>
      <c r="U58" s="49" t="str">
        <f t="shared" si="1"/>
        <v/>
      </c>
      <c r="V58" s="27"/>
      <c r="W58" s="26"/>
      <c r="X58" s="26"/>
      <c r="Y58" s="27"/>
      <c r="Z58" s="3"/>
      <c r="AA58" s="14"/>
      <c r="AB58" s="3"/>
      <c r="AC58" s="3"/>
      <c r="AD58" s="14"/>
      <c r="AE58" s="26"/>
      <c r="AF58" s="27"/>
      <c r="AG58" s="26"/>
      <c r="AH58" s="26"/>
      <c r="AI58" s="27"/>
      <c r="AJ58" s="26"/>
      <c r="AK58" s="26"/>
      <c r="AL58" s="6"/>
      <c r="AM58" s="6"/>
    </row>
    <row r="59" spans="1:39" ht="21" customHeight="1" x14ac:dyDescent="0.15">
      <c r="A59" s="62"/>
      <c r="B59" s="63"/>
      <c r="C59" s="57"/>
      <c r="D59" s="60"/>
      <c r="E59" s="60"/>
      <c r="F59" s="77"/>
      <c r="G59" s="219"/>
      <c r="H59" s="213"/>
      <c r="I59" s="214"/>
      <c r="J59" s="214"/>
      <c r="K59" s="315">
        <f t="shared" si="2"/>
        <v>0</v>
      </c>
      <c r="L59" s="58"/>
      <c r="M59" s="58"/>
      <c r="N59" s="58"/>
      <c r="O59" s="58"/>
      <c r="P59" s="65"/>
      <c r="Q59" s="65"/>
      <c r="R59" s="65"/>
      <c r="S59" s="72"/>
      <c r="T59" s="27" t="str">
        <f t="shared" si="0"/>
        <v/>
      </c>
      <c r="U59" s="49" t="str">
        <f t="shared" si="1"/>
        <v/>
      </c>
      <c r="V59" s="27"/>
      <c r="W59" s="26"/>
      <c r="X59" s="26"/>
      <c r="Y59" s="27"/>
      <c r="Z59" s="3"/>
      <c r="AA59" s="14"/>
      <c r="AB59" s="3"/>
      <c r="AC59" s="3"/>
      <c r="AD59" s="14"/>
      <c r="AE59" s="26"/>
      <c r="AF59" s="27"/>
      <c r="AG59" s="26"/>
      <c r="AH59" s="26"/>
      <c r="AI59" s="27"/>
      <c r="AJ59" s="26"/>
      <c r="AK59" s="26"/>
      <c r="AL59" s="6"/>
      <c r="AM59" s="6"/>
    </row>
    <row r="60" spans="1:39" ht="21" customHeight="1" x14ac:dyDescent="0.15">
      <c r="A60" s="62"/>
      <c r="B60" s="63"/>
      <c r="C60" s="57"/>
      <c r="D60" s="60"/>
      <c r="E60" s="60"/>
      <c r="F60" s="77"/>
      <c r="G60" s="219"/>
      <c r="H60" s="213"/>
      <c r="I60" s="214"/>
      <c r="J60" s="214"/>
      <c r="K60" s="315">
        <f t="shared" si="2"/>
        <v>0</v>
      </c>
      <c r="L60" s="58"/>
      <c r="M60" s="58"/>
      <c r="N60" s="58"/>
      <c r="O60" s="58"/>
      <c r="P60" s="65"/>
      <c r="Q60" s="65"/>
      <c r="R60" s="65"/>
      <c r="S60" s="72"/>
      <c r="T60" s="27" t="str">
        <f t="shared" si="0"/>
        <v/>
      </c>
      <c r="U60" s="49" t="str">
        <f t="shared" si="1"/>
        <v/>
      </c>
      <c r="V60" s="27"/>
      <c r="W60" s="26"/>
      <c r="X60" s="26"/>
      <c r="Y60" s="27"/>
      <c r="Z60" s="3"/>
      <c r="AA60" s="14"/>
      <c r="AB60" s="3"/>
      <c r="AC60" s="3"/>
      <c r="AD60" s="14"/>
      <c r="AE60" s="26"/>
      <c r="AF60" s="27"/>
      <c r="AG60" s="26"/>
      <c r="AH60" s="26"/>
      <c r="AI60" s="27"/>
      <c r="AJ60" s="26"/>
      <c r="AK60" s="26"/>
    </row>
    <row r="61" spans="1:39" ht="21" customHeight="1" x14ac:dyDescent="0.15">
      <c r="A61" s="62"/>
      <c r="B61" s="63"/>
      <c r="C61" s="57"/>
      <c r="D61" s="60"/>
      <c r="E61" s="60"/>
      <c r="F61" s="77"/>
      <c r="G61" s="219"/>
      <c r="H61" s="213"/>
      <c r="I61" s="214"/>
      <c r="J61" s="214"/>
      <c r="K61" s="315">
        <f t="shared" si="2"/>
        <v>0</v>
      </c>
      <c r="L61" s="58"/>
      <c r="M61" s="58"/>
      <c r="N61" s="58"/>
      <c r="O61" s="58"/>
      <c r="P61" s="65"/>
      <c r="Q61" s="65"/>
      <c r="R61" s="65"/>
      <c r="S61" s="72"/>
      <c r="T61" s="27" t="str">
        <f t="shared" si="0"/>
        <v/>
      </c>
      <c r="U61" s="49" t="str">
        <f t="shared" si="1"/>
        <v/>
      </c>
      <c r="V61" s="27"/>
      <c r="W61" s="26"/>
      <c r="X61" s="26"/>
      <c r="Y61" s="27"/>
      <c r="Z61" s="3"/>
      <c r="AA61" s="14"/>
      <c r="AB61" s="3"/>
      <c r="AC61" s="3"/>
      <c r="AD61" s="14"/>
      <c r="AE61" s="26"/>
      <c r="AF61" s="27"/>
      <c r="AG61" s="26"/>
      <c r="AH61" s="26"/>
      <c r="AI61" s="27"/>
      <c r="AJ61" s="26"/>
      <c r="AK61" s="26"/>
    </row>
    <row r="62" spans="1:39" ht="21" customHeight="1" x14ac:dyDescent="0.15">
      <c r="A62" s="62"/>
      <c r="B62" s="63"/>
      <c r="C62" s="57"/>
      <c r="D62" s="60"/>
      <c r="E62" s="60"/>
      <c r="F62" s="77"/>
      <c r="G62" s="219"/>
      <c r="H62" s="213"/>
      <c r="I62" s="214"/>
      <c r="J62" s="214"/>
      <c r="K62" s="315">
        <f t="shared" si="2"/>
        <v>0</v>
      </c>
      <c r="L62" s="58"/>
      <c r="M62" s="58"/>
      <c r="N62" s="58"/>
      <c r="O62" s="58"/>
      <c r="P62" s="65"/>
      <c r="Q62" s="65"/>
      <c r="R62" s="65"/>
      <c r="S62" s="72"/>
      <c r="T62" s="27" t="str">
        <f t="shared" si="0"/>
        <v/>
      </c>
      <c r="U62" s="49" t="str">
        <f t="shared" si="1"/>
        <v/>
      </c>
      <c r="V62" s="27"/>
      <c r="W62" s="26"/>
      <c r="X62" s="26"/>
      <c r="Y62" s="27"/>
      <c r="Z62" s="3"/>
      <c r="AA62" s="14"/>
      <c r="AB62" s="3"/>
      <c r="AC62" s="3"/>
      <c r="AD62" s="14"/>
      <c r="AE62" s="26"/>
      <c r="AF62" s="27"/>
      <c r="AG62" s="26"/>
      <c r="AH62" s="26"/>
      <c r="AI62" s="27"/>
      <c r="AJ62" s="26"/>
      <c r="AK62" s="26"/>
      <c r="AL62" s="6"/>
      <c r="AM62" s="6"/>
    </row>
    <row r="63" spans="1:39" ht="21" customHeight="1" x14ac:dyDescent="0.15">
      <c r="A63" s="62"/>
      <c r="B63" s="63"/>
      <c r="C63" s="57"/>
      <c r="D63" s="60"/>
      <c r="E63" s="60"/>
      <c r="F63" s="77"/>
      <c r="G63" s="219"/>
      <c r="H63" s="213"/>
      <c r="I63" s="214"/>
      <c r="J63" s="214"/>
      <c r="K63" s="315">
        <f t="shared" si="2"/>
        <v>0</v>
      </c>
      <c r="L63" s="58"/>
      <c r="M63" s="58"/>
      <c r="N63" s="58"/>
      <c r="O63" s="58"/>
      <c r="P63" s="65"/>
      <c r="Q63" s="65"/>
      <c r="R63" s="65"/>
      <c r="S63" s="72"/>
      <c r="T63" s="27" t="str">
        <f t="shared" si="0"/>
        <v/>
      </c>
      <c r="U63" s="49" t="str">
        <f t="shared" si="1"/>
        <v/>
      </c>
      <c r="V63" s="27"/>
      <c r="W63" s="26"/>
      <c r="X63" s="26"/>
      <c r="Y63" s="27"/>
      <c r="Z63" s="3"/>
      <c r="AA63" s="14"/>
      <c r="AB63" s="3"/>
      <c r="AC63" s="3"/>
      <c r="AD63" s="14"/>
      <c r="AE63" s="26"/>
      <c r="AF63" s="27"/>
      <c r="AG63" s="26"/>
      <c r="AH63" s="26"/>
      <c r="AI63" s="27"/>
      <c r="AJ63" s="26"/>
      <c r="AK63" s="26"/>
      <c r="AL63" s="6"/>
      <c r="AM63" s="6"/>
    </row>
    <row r="64" spans="1:39" ht="21" customHeight="1" x14ac:dyDescent="0.15">
      <c r="A64" s="62"/>
      <c r="B64" s="63"/>
      <c r="C64" s="57"/>
      <c r="D64" s="60"/>
      <c r="E64" s="60"/>
      <c r="F64" s="77"/>
      <c r="G64" s="219"/>
      <c r="H64" s="213"/>
      <c r="I64" s="214"/>
      <c r="J64" s="214"/>
      <c r="K64" s="315">
        <f t="shared" si="2"/>
        <v>0</v>
      </c>
      <c r="L64" s="58"/>
      <c r="M64" s="58"/>
      <c r="N64" s="58"/>
      <c r="O64" s="58"/>
      <c r="P64" s="65"/>
      <c r="Q64" s="65"/>
      <c r="R64" s="65"/>
      <c r="S64" s="72"/>
      <c r="T64" s="27" t="str">
        <f t="shared" si="0"/>
        <v/>
      </c>
      <c r="U64" s="49" t="str">
        <f t="shared" si="1"/>
        <v/>
      </c>
      <c r="V64" s="32"/>
      <c r="W64" s="31"/>
      <c r="X64" s="31"/>
      <c r="Y64" s="32"/>
      <c r="Z64" s="3"/>
      <c r="AA64" s="14"/>
      <c r="AB64" s="4"/>
      <c r="AC64" s="3"/>
      <c r="AD64" s="14"/>
      <c r="AE64" s="31"/>
      <c r="AF64" s="32"/>
      <c r="AG64" s="31"/>
      <c r="AH64" s="31"/>
      <c r="AI64" s="32"/>
      <c r="AJ64" s="26"/>
      <c r="AK64" s="26"/>
      <c r="AL64" s="6"/>
      <c r="AM64" s="6"/>
    </row>
    <row r="65" spans="1:39" ht="21" customHeight="1" x14ac:dyDescent="0.15">
      <c r="A65" s="62"/>
      <c r="B65" s="64"/>
      <c r="C65" s="57"/>
      <c r="D65" s="60"/>
      <c r="E65" s="60"/>
      <c r="F65" s="77"/>
      <c r="G65" s="212"/>
      <c r="H65" s="213"/>
      <c r="I65" s="214"/>
      <c r="J65" s="214"/>
      <c r="K65" s="315">
        <f t="shared" si="2"/>
        <v>0</v>
      </c>
      <c r="L65" s="58"/>
      <c r="M65" s="58"/>
      <c r="N65" s="58"/>
      <c r="O65" s="58"/>
      <c r="P65" s="65"/>
      <c r="Q65" s="65"/>
      <c r="R65" s="65"/>
      <c r="S65" s="72"/>
      <c r="T65" s="27" t="str">
        <f t="shared" si="0"/>
        <v/>
      </c>
      <c r="U65" s="49" t="str">
        <f t="shared" si="1"/>
        <v/>
      </c>
      <c r="V65" s="32"/>
      <c r="W65" s="31"/>
      <c r="X65" s="31"/>
      <c r="Y65" s="32"/>
      <c r="Z65" s="3"/>
      <c r="AA65" s="14"/>
      <c r="AB65" s="4"/>
      <c r="AC65" s="3"/>
      <c r="AD65" s="14"/>
      <c r="AE65" s="31"/>
      <c r="AF65" s="32"/>
      <c r="AG65" s="31"/>
      <c r="AH65" s="31"/>
      <c r="AI65" s="32"/>
      <c r="AJ65" s="26"/>
      <c r="AK65" s="26"/>
      <c r="AL65" s="6"/>
      <c r="AM65" s="6"/>
    </row>
    <row r="66" spans="1:39" ht="21" customHeight="1" x14ac:dyDescent="0.15">
      <c r="A66" s="172"/>
      <c r="B66" s="105"/>
      <c r="C66" s="111"/>
      <c r="D66" s="95"/>
      <c r="E66" s="95"/>
      <c r="F66" s="166"/>
      <c r="G66" s="220"/>
      <c r="H66" s="228"/>
      <c r="I66" s="229"/>
      <c r="J66" s="229"/>
      <c r="K66" s="316">
        <f t="shared" si="2"/>
        <v>0</v>
      </c>
      <c r="L66" s="68"/>
      <c r="M66" s="68"/>
      <c r="N66" s="68"/>
      <c r="O66" s="68"/>
      <c r="P66" s="154"/>
      <c r="Q66" s="154"/>
      <c r="R66" s="154"/>
      <c r="S66" s="155"/>
      <c r="T66" s="27" t="str">
        <f t="shared" si="0"/>
        <v/>
      </c>
      <c r="U66" s="49" t="str">
        <f t="shared" si="1"/>
        <v/>
      </c>
      <c r="V66" s="34"/>
      <c r="W66" s="33"/>
      <c r="X66" s="33"/>
      <c r="Y66" s="34"/>
      <c r="Z66" s="3"/>
      <c r="AA66" s="14"/>
      <c r="AB66" s="5"/>
      <c r="AC66" s="3"/>
      <c r="AD66" s="14"/>
      <c r="AE66" s="33"/>
      <c r="AF66" s="34"/>
      <c r="AG66" s="33"/>
      <c r="AH66" s="33"/>
      <c r="AI66" s="34"/>
      <c r="AJ66" s="26"/>
      <c r="AK66" s="26"/>
      <c r="AL66" s="6"/>
      <c r="AM66" s="6"/>
    </row>
    <row r="67" spans="1:39" ht="21" customHeight="1" x14ac:dyDescent="0.15">
      <c r="A67" s="171"/>
      <c r="B67" s="99"/>
      <c r="C67" s="97"/>
      <c r="D67" s="98"/>
      <c r="E67" s="98"/>
      <c r="F67" s="164"/>
      <c r="G67" s="221"/>
      <c r="H67" s="223"/>
      <c r="I67" s="224"/>
      <c r="J67" s="224"/>
      <c r="K67" s="314">
        <f t="shared" si="2"/>
        <v>0</v>
      </c>
      <c r="L67" s="69"/>
      <c r="M67" s="69"/>
      <c r="N67" s="69"/>
      <c r="O67" s="69"/>
      <c r="P67" s="152"/>
      <c r="Q67" s="152"/>
      <c r="R67" s="152"/>
      <c r="S67" s="153"/>
      <c r="T67" s="27" t="str">
        <f t="shared" si="0"/>
        <v/>
      </c>
      <c r="U67" s="49" t="str">
        <f t="shared" si="1"/>
        <v/>
      </c>
      <c r="V67" s="27"/>
      <c r="W67" s="26"/>
      <c r="X67" s="26"/>
      <c r="Y67" s="27"/>
      <c r="Z67" s="3"/>
      <c r="AA67" s="14"/>
      <c r="AB67" s="3"/>
      <c r="AC67" s="3"/>
      <c r="AD67" s="14"/>
      <c r="AE67" s="26"/>
      <c r="AF67" s="27"/>
      <c r="AG67" s="26"/>
      <c r="AH67" s="26"/>
      <c r="AI67" s="27"/>
      <c r="AJ67" s="26"/>
      <c r="AK67" s="26"/>
      <c r="AL67" s="6"/>
      <c r="AM67" s="6"/>
    </row>
    <row r="68" spans="1:39" ht="21" customHeight="1" x14ac:dyDescent="0.15">
      <c r="A68" s="62"/>
      <c r="B68" s="63"/>
      <c r="C68" s="57"/>
      <c r="D68" s="60"/>
      <c r="E68" s="60"/>
      <c r="F68" s="77"/>
      <c r="G68" s="219"/>
      <c r="H68" s="213"/>
      <c r="I68" s="238"/>
      <c r="J68" s="238"/>
      <c r="K68" s="315">
        <f t="shared" si="2"/>
        <v>0</v>
      </c>
      <c r="L68" s="58"/>
      <c r="M68" s="58"/>
      <c r="N68" s="58"/>
      <c r="O68" s="58"/>
      <c r="P68" s="79"/>
      <c r="Q68" s="79"/>
      <c r="R68" s="79"/>
      <c r="S68" s="73"/>
      <c r="T68" s="27" t="str">
        <f t="shared" si="0"/>
        <v/>
      </c>
      <c r="U68" s="49" t="str">
        <f t="shared" si="1"/>
        <v/>
      </c>
      <c r="V68" s="27"/>
      <c r="W68" s="26"/>
      <c r="X68" s="26"/>
      <c r="Y68" s="27"/>
      <c r="Z68" s="3"/>
      <c r="AA68" s="14"/>
      <c r="AB68" s="3"/>
      <c r="AC68" s="3"/>
      <c r="AD68" s="14"/>
      <c r="AE68" s="26"/>
      <c r="AF68" s="27"/>
      <c r="AG68" s="26"/>
      <c r="AH68" s="26"/>
      <c r="AI68" s="27"/>
      <c r="AJ68" s="26"/>
      <c r="AK68" s="26"/>
      <c r="AL68" s="6"/>
      <c r="AM68" s="6"/>
    </row>
    <row r="69" spans="1:39" ht="21" customHeight="1" x14ac:dyDescent="0.15">
      <c r="A69" s="176"/>
      <c r="B69" s="63"/>
      <c r="C69" s="57"/>
      <c r="D69" s="60"/>
      <c r="E69" s="60"/>
      <c r="F69" s="77"/>
      <c r="G69" s="219"/>
      <c r="H69" s="213"/>
      <c r="I69" s="238"/>
      <c r="J69" s="238"/>
      <c r="K69" s="315">
        <f t="shared" si="2"/>
        <v>0</v>
      </c>
      <c r="L69" s="58"/>
      <c r="M69" s="58"/>
      <c r="N69" s="58"/>
      <c r="O69" s="58"/>
      <c r="P69" s="79"/>
      <c r="Q69" s="79"/>
      <c r="R69" s="79"/>
      <c r="S69" s="73"/>
      <c r="T69" s="27" t="str">
        <f t="shared" si="0"/>
        <v/>
      </c>
      <c r="U69" s="49" t="str">
        <f t="shared" si="1"/>
        <v/>
      </c>
      <c r="V69" s="27"/>
      <c r="W69" s="26"/>
      <c r="X69" s="26"/>
      <c r="Y69" s="27"/>
      <c r="Z69" s="3"/>
      <c r="AA69" s="14"/>
      <c r="AB69" s="3"/>
      <c r="AC69" s="3"/>
      <c r="AD69" s="14"/>
      <c r="AE69" s="26"/>
      <c r="AF69" s="27"/>
      <c r="AG69" s="26"/>
      <c r="AH69" s="26"/>
      <c r="AI69" s="27"/>
      <c r="AJ69" s="26"/>
      <c r="AK69" s="26"/>
      <c r="AL69" s="6"/>
      <c r="AM69" s="6"/>
    </row>
    <row r="70" spans="1:39" ht="21" customHeight="1" x14ac:dyDescent="0.15">
      <c r="A70" s="62"/>
      <c r="B70" s="63"/>
      <c r="C70" s="57"/>
      <c r="D70" s="60"/>
      <c r="E70" s="60"/>
      <c r="F70" s="77"/>
      <c r="G70" s="219"/>
      <c r="H70" s="213"/>
      <c r="I70" s="214"/>
      <c r="J70" s="214"/>
      <c r="K70" s="315">
        <f t="shared" si="2"/>
        <v>0</v>
      </c>
      <c r="L70" s="58"/>
      <c r="M70" s="58"/>
      <c r="N70" s="58"/>
      <c r="O70" s="58"/>
      <c r="P70" s="79"/>
      <c r="Q70" s="79"/>
      <c r="R70" s="79"/>
      <c r="S70" s="73"/>
      <c r="T70" s="27" t="str">
        <f t="shared" si="0"/>
        <v/>
      </c>
      <c r="U70" s="49" t="str">
        <f t="shared" si="1"/>
        <v/>
      </c>
      <c r="V70" s="27"/>
      <c r="W70" s="26"/>
      <c r="X70" s="26"/>
      <c r="Y70" s="27"/>
      <c r="Z70" s="3"/>
      <c r="AA70" s="14"/>
      <c r="AB70" s="3"/>
      <c r="AC70" s="3"/>
      <c r="AD70" s="14"/>
      <c r="AE70" s="26"/>
      <c r="AF70" s="27"/>
      <c r="AG70" s="26"/>
      <c r="AH70" s="26"/>
      <c r="AI70" s="27"/>
      <c r="AJ70" s="26"/>
      <c r="AK70" s="26"/>
      <c r="AL70" s="6"/>
      <c r="AM70" s="6"/>
    </row>
    <row r="71" spans="1:39" ht="21" customHeight="1" x14ac:dyDescent="0.15">
      <c r="A71" s="173"/>
      <c r="B71" s="63"/>
      <c r="C71" s="57"/>
      <c r="D71" s="60"/>
      <c r="E71" s="60"/>
      <c r="F71" s="77"/>
      <c r="G71" s="219"/>
      <c r="H71" s="213"/>
      <c r="I71" s="214"/>
      <c r="J71" s="214"/>
      <c r="K71" s="315">
        <f t="shared" si="2"/>
        <v>0</v>
      </c>
      <c r="L71" s="58"/>
      <c r="M71" s="58"/>
      <c r="N71" s="58"/>
      <c r="O71" s="58"/>
      <c r="P71" s="65"/>
      <c r="Q71" s="65"/>
      <c r="R71" s="65"/>
      <c r="S71" s="72"/>
      <c r="T71" s="27" t="str">
        <f t="shared" ref="T71:T134" si="3">CONCATENATE(L71,C71)</f>
        <v/>
      </c>
      <c r="U71" s="49" t="str">
        <f t="shared" ref="U71:U134" si="4">CONCATENATE(N71,H71)</f>
        <v/>
      </c>
      <c r="V71" s="27"/>
      <c r="W71" s="26"/>
      <c r="X71" s="26"/>
      <c r="Y71" s="27"/>
      <c r="Z71" s="3"/>
      <c r="AA71" s="14"/>
      <c r="AB71" s="3"/>
      <c r="AC71" s="3"/>
      <c r="AD71" s="14"/>
      <c r="AE71" s="26"/>
      <c r="AF71" s="27"/>
      <c r="AG71" s="26"/>
      <c r="AH71" s="26"/>
      <c r="AI71" s="27"/>
      <c r="AJ71" s="26"/>
      <c r="AK71" s="26"/>
      <c r="AL71" s="6"/>
      <c r="AM71" s="6"/>
    </row>
    <row r="72" spans="1:39" ht="21" customHeight="1" x14ac:dyDescent="0.15">
      <c r="A72" s="62"/>
      <c r="B72" s="63"/>
      <c r="C72" s="57"/>
      <c r="D72" s="60"/>
      <c r="E72" s="60"/>
      <c r="F72" s="77"/>
      <c r="G72" s="219"/>
      <c r="H72" s="213"/>
      <c r="I72" s="214"/>
      <c r="J72" s="214"/>
      <c r="K72" s="315">
        <f t="shared" ref="K72:K105" si="5">J72-E72</f>
        <v>0</v>
      </c>
      <c r="L72" s="58"/>
      <c r="M72" s="58"/>
      <c r="N72" s="58"/>
      <c r="O72" s="58"/>
      <c r="P72" s="65"/>
      <c r="Q72" s="65"/>
      <c r="R72" s="65"/>
      <c r="S72" s="72"/>
      <c r="T72" s="27" t="str">
        <f t="shared" si="3"/>
        <v/>
      </c>
      <c r="U72" s="49" t="str">
        <f t="shared" si="4"/>
        <v/>
      </c>
      <c r="V72" s="30"/>
      <c r="W72" s="26"/>
      <c r="X72" s="26"/>
      <c r="Y72" s="27"/>
      <c r="Z72" s="3"/>
      <c r="AA72" s="14"/>
      <c r="AB72" s="3"/>
      <c r="AC72" s="3"/>
      <c r="AD72" s="14"/>
      <c r="AE72" s="26"/>
      <c r="AF72" s="27"/>
      <c r="AG72" s="26"/>
      <c r="AH72" s="26"/>
      <c r="AI72" s="27"/>
      <c r="AJ72" s="26"/>
      <c r="AK72" s="26"/>
      <c r="AL72" s="6"/>
      <c r="AM72" s="6"/>
    </row>
    <row r="73" spans="1:39" ht="21" customHeight="1" x14ac:dyDescent="0.15">
      <c r="A73" s="62"/>
      <c r="B73" s="63"/>
      <c r="C73" s="57"/>
      <c r="D73" s="60"/>
      <c r="E73" s="60"/>
      <c r="F73" s="77"/>
      <c r="G73" s="219"/>
      <c r="H73" s="213"/>
      <c r="I73" s="214"/>
      <c r="J73" s="214"/>
      <c r="K73" s="315">
        <f t="shared" si="5"/>
        <v>0</v>
      </c>
      <c r="L73" s="58"/>
      <c r="M73" s="58"/>
      <c r="N73" s="58"/>
      <c r="O73" s="58"/>
      <c r="P73" s="65"/>
      <c r="Q73" s="65"/>
      <c r="R73" s="65"/>
      <c r="S73" s="72"/>
      <c r="T73" s="27" t="str">
        <f t="shared" si="3"/>
        <v/>
      </c>
      <c r="U73" s="49" t="str">
        <f t="shared" si="4"/>
        <v/>
      </c>
      <c r="V73" s="27"/>
      <c r="W73" s="26"/>
      <c r="X73" s="26"/>
      <c r="Y73" s="27"/>
      <c r="Z73" s="3"/>
      <c r="AA73" s="14"/>
      <c r="AB73" s="3"/>
      <c r="AC73" s="3"/>
      <c r="AD73" s="14"/>
      <c r="AE73" s="26"/>
      <c r="AF73" s="27"/>
      <c r="AG73" s="26"/>
      <c r="AH73" s="26"/>
      <c r="AI73" s="27"/>
      <c r="AJ73" s="26"/>
      <c r="AK73" s="26"/>
      <c r="AL73" s="6"/>
      <c r="AM73" s="6"/>
    </row>
    <row r="74" spans="1:39" ht="21" customHeight="1" x14ac:dyDescent="0.15">
      <c r="A74" s="173"/>
      <c r="B74" s="63"/>
      <c r="C74" s="57"/>
      <c r="D74" s="60"/>
      <c r="E74" s="60"/>
      <c r="F74" s="77"/>
      <c r="G74" s="219"/>
      <c r="H74" s="213"/>
      <c r="I74" s="238"/>
      <c r="J74" s="238"/>
      <c r="K74" s="315">
        <f t="shared" si="5"/>
        <v>0</v>
      </c>
      <c r="L74" s="58"/>
      <c r="M74" s="58"/>
      <c r="N74" s="58"/>
      <c r="O74" s="58"/>
      <c r="P74" s="65"/>
      <c r="Q74" s="65"/>
      <c r="R74" s="65"/>
      <c r="S74" s="72"/>
      <c r="T74" s="27" t="str">
        <f t="shared" si="3"/>
        <v/>
      </c>
      <c r="U74" s="49" t="str">
        <f t="shared" si="4"/>
        <v/>
      </c>
      <c r="V74" s="27"/>
      <c r="W74" s="26"/>
      <c r="X74" s="26"/>
      <c r="Y74" s="27"/>
      <c r="Z74" s="3"/>
      <c r="AA74" s="14"/>
      <c r="AB74" s="3"/>
      <c r="AC74" s="3"/>
      <c r="AD74" s="14"/>
      <c r="AE74" s="26"/>
      <c r="AF74" s="27"/>
      <c r="AG74" s="26"/>
      <c r="AH74" s="26"/>
      <c r="AI74" s="27"/>
      <c r="AJ74" s="26"/>
      <c r="AK74" s="26"/>
      <c r="AL74" s="6"/>
      <c r="AM74" s="6"/>
    </row>
    <row r="75" spans="1:39" ht="21" customHeight="1" x14ac:dyDescent="0.15">
      <c r="A75" s="178"/>
      <c r="B75" s="63"/>
      <c r="C75" s="57"/>
      <c r="D75" s="60"/>
      <c r="E75" s="60"/>
      <c r="F75" s="77"/>
      <c r="G75" s="219"/>
      <c r="H75" s="213"/>
      <c r="I75" s="238"/>
      <c r="J75" s="238"/>
      <c r="K75" s="315">
        <f t="shared" si="5"/>
        <v>0</v>
      </c>
      <c r="L75" s="58"/>
      <c r="M75" s="58"/>
      <c r="N75" s="58"/>
      <c r="O75" s="58"/>
      <c r="P75" s="65"/>
      <c r="Q75" s="65"/>
      <c r="R75" s="65"/>
      <c r="S75" s="72"/>
      <c r="T75" s="27" t="str">
        <f t="shared" si="3"/>
        <v/>
      </c>
      <c r="U75" s="49" t="str">
        <f t="shared" si="4"/>
        <v/>
      </c>
      <c r="V75" s="27"/>
      <c r="W75" s="26"/>
      <c r="X75" s="26"/>
      <c r="Y75" s="27"/>
      <c r="Z75" s="3"/>
      <c r="AA75" s="14"/>
      <c r="AB75" s="3"/>
      <c r="AC75" s="3"/>
      <c r="AD75" s="14"/>
      <c r="AE75" s="26"/>
      <c r="AF75" s="27"/>
      <c r="AG75" s="26"/>
      <c r="AH75" s="26"/>
      <c r="AI75" s="27"/>
      <c r="AJ75" s="26"/>
      <c r="AK75" s="26"/>
      <c r="AL75" s="6"/>
      <c r="AM75" s="6"/>
    </row>
    <row r="76" spans="1:39" ht="21" customHeight="1" x14ac:dyDescent="0.15">
      <c r="A76" s="62"/>
      <c r="B76" s="63"/>
      <c r="C76" s="57"/>
      <c r="D76" s="60"/>
      <c r="E76" s="60"/>
      <c r="F76" s="77"/>
      <c r="G76" s="219"/>
      <c r="H76" s="213"/>
      <c r="I76" s="238"/>
      <c r="J76" s="238"/>
      <c r="K76" s="315">
        <f t="shared" si="5"/>
        <v>0</v>
      </c>
      <c r="L76" s="58"/>
      <c r="M76" s="58"/>
      <c r="N76" s="58"/>
      <c r="O76" s="58"/>
      <c r="P76" s="65"/>
      <c r="Q76" s="65"/>
      <c r="R76" s="65"/>
      <c r="S76" s="72"/>
      <c r="T76" s="27" t="str">
        <f t="shared" si="3"/>
        <v/>
      </c>
      <c r="U76" s="49" t="str">
        <f t="shared" si="4"/>
        <v/>
      </c>
      <c r="V76" s="27"/>
      <c r="W76" s="26"/>
      <c r="X76" s="26"/>
      <c r="Y76" s="27"/>
      <c r="Z76" s="3"/>
      <c r="AA76" s="14"/>
      <c r="AB76" s="3"/>
      <c r="AC76" s="3"/>
      <c r="AD76" s="14"/>
      <c r="AE76" s="26"/>
      <c r="AF76" s="27"/>
      <c r="AG76" s="26"/>
      <c r="AH76" s="26"/>
      <c r="AI76" s="27"/>
      <c r="AJ76" s="26"/>
      <c r="AK76" s="26"/>
      <c r="AL76" s="6"/>
      <c r="AM76" s="6"/>
    </row>
    <row r="77" spans="1:39" ht="21" customHeight="1" x14ac:dyDescent="0.15">
      <c r="A77" s="176"/>
      <c r="B77" s="63"/>
      <c r="C77" s="57"/>
      <c r="D77" s="60"/>
      <c r="E77" s="60"/>
      <c r="F77" s="77"/>
      <c r="G77" s="219"/>
      <c r="H77" s="213"/>
      <c r="I77" s="238"/>
      <c r="J77" s="238"/>
      <c r="K77" s="315">
        <f t="shared" si="5"/>
        <v>0</v>
      </c>
      <c r="L77" s="58"/>
      <c r="M77" s="58"/>
      <c r="N77" s="58"/>
      <c r="O77" s="58"/>
      <c r="P77" s="65"/>
      <c r="Q77" s="65"/>
      <c r="R77" s="65"/>
      <c r="S77" s="72"/>
      <c r="T77" s="27" t="str">
        <f t="shared" si="3"/>
        <v/>
      </c>
      <c r="U77" s="49" t="str">
        <f t="shared" si="4"/>
        <v/>
      </c>
      <c r="V77" s="27"/>
      <c r="W77" s="26"/>
      <c r="X77" s="26"/>
      <c r="Y77" s="27"/>
      <c r="Z77" s="3"/>
      <c r="AA77" s="14"/>
      <c r="AB77" s="3"/>
      <c r="AC77" s="3"/>
      <c r="AD77" s="14"/>
      <c r="AE77" s="26"/>
      <c r="AF77" s="27"/>
      <c r="AG77" s="26"/>
      <c r="AH77" s="26"/>
      <c r="AI77" s="27"/>
      <c r="AJ77" s="26"/>
      <c r="AK77" s="26"/>
      <c r="AL77" s="6"/>
      <c r="AM77" s="6"/>
    </row>
    <row r="78" spans="1:39" ht="21" customHeight="1" x14ac:dyDescent="0.15">
      <c r="A78" s="62"/>
      <c r="B78" s="63"/>
      <c r="C78" s="57"/>
      <c r="D78" s="60"/>
      <c r="E78" s="60"/>
      <c r="F78" s="77"/>
      <c r="G78" s="219"/>
      <c r="H78" s="213"/>
      <c r="I78" s="214"/>
      <c r="J78" s="214"/>
      <c r="K78" s="315">
        <f t="shared" si="5"/>
        <v>0</v>
      </c>
      <c r="L78" s="58"/>
      <c r="M78" s="58"/>
      <c r="N78" s="58"/>
      <c r="O78" s="58"/>
      <c r="P78" s="65"/>
      <c r="Q78" s="65"/>
      <c r="R78" s="65"/>
      <c r="S78" s="72"/>
      <c r="T78" s="27" t="str">
        <f t="shared" si="3"/>
        <v/>
      </c>
      <c r="U78" s="49" t="str">
        <f t="shared" si="4"/>
        <v/>
      </c>
      <c r="V78" s="27"/>
      <c r="W78" s="26"/>
      <c r="X78" s="26"/>
      <c r="Y78" s="27"/>
      <c r="Z78" s="3"/>
      <c r="AA78" s="14"/>
      <c r="AB78" s="3"/>
      <c r="AC78" s="3"/>
      <c r="AD78" s="14"/>
      <c r="AE78" s="26"/>
      <c r="AF78" s="27"/>
      <c r="AG78" s="26"/>
      <c r="AH78" s="26"/>
      <c r="AI78" s="27"/>
      <c r="AJ78" s="26"/>
      <c r="AK78" s="26"/>
      <c r="AL78" s="6"/>
      <c r="AM78" s="6"/>
    </row>
    <row r="79" spans="1:39" ht="21" customHeight="1" x14ac:dyDescent="0.15">
      <c r="A79" s="173"/>
      <c r="B79" s="63"/>
      <c r="C79" s="57"/>
      <c r="D79" s="60"/>
      <c r="E79" s="60"/>
      <c r="F79" s="77"/>
      <c r="G79" s="219"/>
      <c r="H79" s="213"/>
      <c r="I79" s="214"/>
      <c r="J79" s="214"/>
      <c r="K79" s="315">
        <f t="shared" si="5"/>
        <v>0</v>
      </c>
      <c r="L79" s="58"/>
      <c r="M79" s="58"/>
      <c r="N79" s="58"/>
      <c r="O79" s="58"/>
      <c r="P79" s="65"/>
      <c r="Q79" s="65"/>
      <c r="R79" s="65"/>
      <c r="S79" s="72"/>
      <c r="T79" s="27" t="str">
        <f t="shared" si="3"/>
        <v/>
      </c>
      <c r="U79" s="49" t="str">
        <f t="shared" si="4"/>
        <v/>
      </c>
      <c r="V79" s="27"/>
      <c r="W79" s="26"/>
      <c r="X79" s="26"/>
      <c r="Y79" s="27"/>
      <c r="Z79" s="3"/>
      <c r="AA79" s="14"/>
      <c r="AB79" s="3"/>
      <c r="AC79" s="3"/>
      <c r="AD79" s="14"/>
      <c r="AE79" s="26"/>
      <c r="AF79" s="27"/>
      <c r="AG79" s="26"/>
      <c r="AH79" s="26"/>
      <c r="AI79" s="27"/>
      <c r="AJ79" s="26"/>
      <c r="AK79" s="26"/>
      <c r="AL79" s="6"/>
      <c r="AM79" s="6"/>
    </row>
    <row r="80" spans="1:39" ht="21" customHeight="1" x14ac:dyDescent="0.15">
      <c r="A80" s="62"/>
      <c r="B80" s="63"/>
      <c r="C80" s="57"/>
      <c r="D80" s="60"/>
      <c r="E80" s="60"/>
      <c r="F80" s="77"/>
      <c r="G80" s="219"/>
      <c r="H80" s="213"/>
      <c r="I80" s="214"/>
      <c r="J80" s="214"/>
      <c r="K80" s="315">
        <f t="shared" si="5"/>
        <v>0</v>
      </c>
      <c r="L80" s="58"/>
      <c r="M80" s="58"/>
      <c r="N80" s="58"/>
      <c r="O80" s="58"/>
      <c r="P80" s="65"/>
      <c r="Q80" s="65"/>
      <c r="R80" s="65"/>
      <c r="S80" s="72"/>
      <c r="T80" s="27" t="str">
        <f t="shared" si="3"/>
        <v/>
      </c>
      <c r="U80" s="49" t="str">
        <f t="shared" si="4"/>
        <v/>
      </c>
      <c r="V80" s="27"/>
      <c r="W80" s="26"/>
      <c r="X80" s="26"/>
      <c r="Y80" s="27"/>
      <c r="Z80" s="3"/>
      <c r="AA80" s="14"/>
      <c r="AB80" s="3"/>
      <c r="AC80" s="3"/>
      <c r="AD80" s="14"/>
      <c r="AE80" s="26"/>
      <c r="AF80" s="27"/>
      <c r="AG80" s="26"/>
      <c r="AH80" s="26"/>
      <c r="AI80" s="27"/>
      <c r="AJ80" s="26"/>
      <c r="AK80" s="26"/>
      <c r="AL80" s="6"/>
      <c r="AM80" s="6"/>
    </row>
    <row r="81" spans="1:39" ht="21" customHeight="1" x14ac:dyDescent="0.15">
      <c r="A81" s="62"/>
      <c r="B81" s="64"/>
      <c r="C81" s="57"/>
      <c r="D81" s="60"/>
      <c r="E81" s="60"/>
      <c r="F81" s="77"/>
      <c r="G81" s="212"/>
      <c r="H81" s="213"/>
      <c r="I81" s="214"/>
      <c r="J81" s="214"/>
      <c r="K81" s="315">
        <f t="shared" si="5"/>
        <v>0</v>
      </c>
      <c r="L81" s="58"/>
      <c r="M81" s="58"/>
      <c r="N81" s="58"/>
      <c r="O81" s="58"/>
      <c r="P81" s="65"/>
      <c r="Q81" s="65"/>
      <c r="R81" s="65"/>
      <c r="S81" s="72"/>
      <c r="T81" s="27" t="str">
        <f t="shared" si="3"/>
        <v/>
      </c>
      <c r="U81" s="49" t="str">
        <f t="shared" si="4"/>
        <v/>
      </c>
      <c r="V81" s="27"/>
      <c r="W81" s="26"/>
      <c r="X81" s="26"/>
      <c r="Y81" s="27"/>
      <c r="Z81" s="3"/>
      <c r="AA81" s="14"/>
      <c r="AB81" s="3"/>
      <c r="AC81" s="3"/>
      <c r="AD81" s="14"/>
      <c r="AE81" s="26"/>
      <c r="AF81" s="27"/>
      <c r="AG81" s="26"/>
      <c r="AH81" s="26"/>
      <c r="AI81" s="27"/>
      <c r="AJ81" s="26"/>
      <c r="AK81" s="26"/>
      <c r="AL81" s="6"/>
      <c r="AM81" s="6"/>
    </row>
    <row r="82" spans="1:39" ht="21" customHeight="1" x14ac:dyDescent="0.15">
      <c r="A82" s="62"/>
      <c r="B82" s="63"/>
      <c r="C82" s="57"/>
      <c r="D82" s="60"/>
      <c r="E82" s="60"/>
      <c r="F82" s="77"/>
      <c r="G82" s="219"/>
      <c r="H82" s="213"/>
      <c r="I82" s="214"/>
      <c r="J82" s="214"/>
      <c r="K82" s="315">
        <f t="shared" si="5"/>
        <v>0</v>
      </c>
      <c r="L82" s="58"/>
      <c r="M82" s="58"/>
      <c r="N82" s="58"/>
      <c r="O82" s="58"/>
      <c r="P82" s="65"/>
      <c r="Q82" s="65"/>
      <c r="R82" s="65"/>
      <c r="S82" s="72"/>
      <c r="T82" s="27" t="str">
        <f t="shared" si="3"/>
        <v/>
      </c>
      <c r="U82" s="49" t="str">
        <f t="shared" si="4"/>
        <v/>
      </c>
      <c r="V82" s="27"/>
      <c r="W82" s="26"/>
      <c r="X82" s="26"/>
      <c r="Y82" s="27"/>
      <c r="Z82" s="3"/>
      <c r="AA82" s="14"/>
      <c r="AB82" s="3"/>
      <c r="AC82" s="3"/>
      <c r="AD82" s="14"/>
      <c r="AE82" s="26"/>
      <c r="AF82" s="27"/>
      <c r="AG82" s="26"/>
      <c r="AH82" s="26"/>
      <c r="AI82" s="27"/>
      <c r="AJ82" s="26"/>
      <c r="AK82" s="26"/>
      <c r="AL82" s="6"/>
      <c r="AM82" s="6"/>
    </row>
    <row r="83" spans="1:39" ht="21" customHeight="1" x14ac:dyDescent="0.15">
      <c r="A83" s="62"/>
      <c r="B83" s="63"/>
      <c r="C83" s="57"/>
      <c r="D83" s="60"/>
      <c r="E83" s="60"/>
      <c r="F83" s="77"/>
      <c r="G83" s="219"/>
      <c r="H83" s="213"/>
      <c r="I83" s="238"/>
      <c r="J83" s="238"/>
      <c r="K83" s="315">
        <f t="shared" si="5"/>
        <v>0</v>
      </c>
      <c r="L83" s="58"/>
      <c r="M83" s="58"/>
      <c r="N83" s="58"/>
      <c r="O83" s="58"/>
      <c r="P83" s="65"/>
      <c r="Q83" s="65"/>
      <c r="R83" s="65"/>
      <c r="S83" s="72"/>
      <c r="T83" s="27" t="str">
        <f t="shared" si="3"/>
        <v/>
      </c>
      <c r="U83" s="49" t="str">
        <f t="shared" si="4"/>
        <v/>
      </c>
      <c r="V83" s="27"/>
      <c r="W83" s="26"/>
      <c r="X83" s="26"/>
      <c r="Y83" s="27"/>
      <c r="Z83" s="3"/>
      <c r="AA83" s="14"/>
      <c r="AB83" s="3"/>
      <c r="AC83" s="3"/>
      <c r="AD83" s="14"/>
      <c r="AE83" s="26"/>
      <c r="AF83" s="27"/>
      <c r="AG83" s="26"/>
      <c r="AH83" s="26"/>
      <c r="AI83" s="27"/>
      <c r="AJ83" s="26"/>
      <c r="AK83" s="26"/>
      <c r="AL83" s="6"/>
      <c r="AM83" s="6"/>
    </row>
    <row r="84" spans="1:39" ht="21" customHeight="1" x14ac:dyDescent="0.15">
      <c r="A84" s="176"/>
      <c r="B84" s="63"/>
      <c r="C84" s="57"/>
      <c r="D84" s="60"/>
      <c r="E84" s="60"/>
      <c r="F84" s="77"/>
      <c r="G84" s="219"/>
      <c r="H84" s="213"/>
      <c r="I84" s="238"/>
      <c r="J84" s="238"/>
      <c r="K84" s="315">
        <f t="shared" si="5"/>
        <v>0</v>
      </c>
      <c r="L84" s="58"/>
      <c r="M84" s="58"/>
      <c r="N84" s="58"/>
      <c r="O84" s="58"/>
      <c r="P84" s="65"/>
      <c r="Q84" s="65"/>
      <c r="R84" s="65"/>
      <c r="S84" s="72"/>
      <c r="T84" s="27" t="str">
        <f t="shared" si="3"/>
        <v/>
      </c>
      <c r="U84" s="49" t="str">
        <f t="shared" si="4"/>
        <v/>
      </c>
      <c r="V84" s="32"/>
      <c r="W84" s="31"/>
      <c r="X84" s="31"/>
      <c r="Y84" s="32"/>
      <c r="Z84" s="3"/>
      <c r="AA84" s="14"/>
      <c r="AB84" s="4"/>
      <c r="AC84" s="3"/>
      <c r="AD84" s="14"/>
      <c r="AE84" s="31"/>
      <c r="AF84" s="32"/>
      <c r="AG84" s="31"/>
      <c r="AH84" s="31"/>
      <c r="AI84" s="32"/>
      <c r="AJ84" s="26"/>
      <c r="AK84" s="26"/>
      <c r="AL84" s="6"/>
      <c r="AM84" s="6"/>
    </row>
    <row r="85" spans="1:39" ht="21" customHeight="1" x14ac:dyDescent="0.15">
      <c r="A85" s="62"/>
      <c r="B85" s="63"/>
      <c r="C85" s="57"/>
      <c r="D85" s="60"/>
      <c r="E85" s="60"/>
      <c r="F85" s="77"/>
      <c r="G85" s="219"/>
      <c r="H85" s="213"/>
      <c r="I85" s="238"/>
      <c r="J85" s="238"/>
      <c r="K85" s="315">
        <f t="shared" si="5"/>
        <v>0</v>
      </c>
      <c r="L85" s="58"/>
      <c r="M85" s="58"/>
      <c r="N85" s="58"/>
      <c r="O85" s="58"/>
      <c r="P85" s="65"/>
      <c r="Q85" s="65"/>
      <c r="R85" s="65"/>
      <c r="S85" s="72"/>
      <c r="T85" s="27" t="str">
        <f t="shared" si="3"/>
        <v/>
      </c>
      <c r="U85" s="49" t="str">
        <f t="shared" si="4"/>
        <v/>
      </c>
      <c r="V85" s="32"/>
      <c r="W85" s="31"/>
      <c r="X85" s="31"/>
      <c r="Y85" s="32"/>
      <c r="Z85" s="3"/>
      <c r="AA85" s="14"/>
      <c r="AB85" s="4"/>
      <c r="AC85" s="3"/>
      <c r="AD85" s="14"/>
      <c r="AE85" s="31"/>
      <c r="AF85" s="32"/>
      <c r="AG85" s="31"/>
      <c r="AH85" s="31"/>
      <c r="AI85" s="32"/>
      <c r="AJ85" s="26"/>
      <c r="AK85" s="26"/>
      <c r="AL85" s="6"/>
      <c r="AM85" s="6"/>
    </row>
    <row r="86" spans="1:39" ht="21" customHeight="1" x14ac:dyDescent="0.15">
      <c r="A86" s="259"/>
      <c r="B86" s="105"/>
      <c r="C86" s="111"/>
      <c r="D86" s="95"/>
      <c r="E86" s="95"/>
      <c r="F86" s="166"/>
      <c r="G86" s="220"/>
      <c r="H86" s="228"/>
      <c r="I86" s="260"/>
      <c r="J86" s="260"/>
      <c r="K86" s="316">
        <f t="shared" si="5"/>
        <v>0</v>
      </c>
      <c r="L86" s="68"/>
      <c r="M86" s="68"/>
      <c r="N86" s="68"/>
      <c r="O86" s="68"/>
      <c r="P86" s="154"/>
      <c r="Q86" s="154"/>
      <c r="R86" s="154"/>
      <c r="S86" s="155"/>
      <c r="T86" s="27" t="str">
        <f t="shared" si="3"/>
        <v/>
      </c>
      <c r="U86" s="49" t="str">
        <f t="shared" si="4"/>
        <v/>
      </c>
      <c r="V86" s="34"/>
      <c r="W86" s="33"/>
      <c r="X86" s="33"/>
      <c r="Y86" s="34"/>
      <c r="Z86" s="3"/>
      <c r="AA86" s="14"/>
      <c r="AB86" s="5"/>
      <c r="AC86" s="3"/>
      <c r="AD86" s="14"/>
      <c r="AE86" s="33"/>
      <c r="AF86" s="34"/>
      <c r="AG86" s="33"/>
      <c r="AH86" s="33"/>
      <c r="AI86" s="34"/>
      <c r="AJ86" s="26"/>
      <c r="AK86" s="26"/>
      <c r="AL86" s="6"/>
      <c r="AM86" s="6"/>
    </row>
    <row r="87" spans="1:39" ht="21" customHeight="1" x14ac:dyDescent="0.15">
      <c r="A87" s="171"/>
      <c r="B87" s="99"/>
      <c r="C87" s="97"/>
      <c r="D87" s="98"/>
      <c r="E87" s="98"/>
      <c r="F87" s="164"/>
      <c r="G87" s="221"/>
      <c r="H87" s="223"/>
      <c r="I87" s="258"/>
      <c r="J87" s="258"/>
      <c r="K87" s="314">
        <f t="shared" si="5"/>
        <v>0</v>
      </c>
      <c r="L87" s="69"/>
      <c r="M87" s="69"/>
      <c r="N87" s="69"/>
      <c r="O87" s="69"/>
      <c r="P87" s="152"/>
      <c r="Q87" s="152"/>
      <c r="R87" s="152"/>
      <c r="S87" s="153"/>
      <c r="T87" s="27" t="str">
        <f t="shared" si="3"/>
        <v/>
      </c>
      <c r="U87" s="49" t="str">
        <f t="shared" si="4"/>
        <v/>
      </c>
      <c r="V87" s="25"/>
      <c r="W87" s="25"/>
      <c r="X87" s="25"/>
      <c r="Y87" s="25"/>
      <c r="Z87" s="11"/>
      <c r="AA87" s="18"/>
      <c r="AB87" s="11"/>
      <c r="AC87" s="11"/>
      <c r="AD87" s="18"/>
      <c r="AE87" s="25"/>
      <c r="AF87" s="25"/>
      <c r="AG87" s="25"/>
      <c r="AH87" s="25"/>
      <c r="AI87" s="25"/>
      <c r="AJ87" s="25"/>
      <c r="AK87" s="22"/>
      <c r="AL87" s="6"/>
      <c r="AM87" s="6"/>
    </row>
    <row r="88" spans="1:39" ht="21" customHeight="1" x14ac:dyDescent="0.15">
      <c r="A88" s="176"/>
      <c r="B88" s="63"/>
      <c r="C88" s="57"/>
      <c r="D88" s="60"/>
      <c r="E88" s="60"/>
      <c r="F88" s="77"/>
      <c r="G88" s="219"/>
      <c r="H88" s="213"/>
      <c r="I88" s="238"/>
      <c r="J88" s="238"/>
      <c r="K88" s="315">
        <f t="shared" si="5"/>
        <v>0</v>
      </c>
      <c r="L88" s="58"/>
      <c r="M88" s="58"/>
      <c r="N88" s="58"/>
      <c r="O88" s="58"/>
      <c r="P88" s="65"/>
      <c r="Q88" s="65"/>
      <c r="R88" s="65"/>
      <c r="S88" s="72"/>
      <c r="T88" s="27" t="str">
        <f t="shared" si="3"/>
        <v/>
      </c>
      <c r="U88" s="49" t="str">
        <f t="shared" si="4"/>
        <v/>
      </c>
      <c r="V88" s="27"/>
      <c r="W88" s="26"/>
      <c r="X88" s="26"/>
      <c r="Y88" s="27"/>
      <c r="Z88" s="3"/>
      <c r="AA88" s="14"/>
      <c r="AB88" s="3"/>
      <c r="AC88" s="3"/>
      <c r="AD88" s="14"/>
      <c r="AE88" s="26"/>
      <c r="AF88" s="27"/>
      <c r="AG88" s="26"/>
      <c r="AH88" s="26"/>
      <c r="AI88" s="27"/>
      <c r="AJ88" s="26"/>
      <c r="AK88" s="26"/>
      <c r="AL88" s="6"/>
      <c r="AM88" s="6"/>
    </row>
    <row r="89" spans="1:39" ht="21" customHeight="1" x14ac:dyDescent="0.15">
      <c r="A89" s="62"/>
      <c r="B89" s="63"/>
      <c r="C89" s="57"/>
      <c r="D89" s="60"/>
      <c r="E89" s="60"/>
      <c r="F89" s="77"/>
      <c r="G89" s="219"/>
      <c r="H89" s="213"/>
      <c r="I89" s="238"/>
      <c r="J89" s="238"/>
      <c r="K89" s="315">
        <f t="shared" si="5"/>
        <v>0</v>
      </c>
      <c r="L89" s="58"/>
      <c r="M89" s="58"/>
      <c r="N89" s="58"/>
      <c r="O89" s="58"/>
      <c r="P89" s="65"/>
      <c r="Q89" s="65"/>
      <c r="R89" s="65"/>
      <c r="S89" s="72"/>
      <c r="T89" s="27" t="str">
        <f t="shared" si="3"/>
        <v/>
      </c>
      <c r="U89" s="49" t="str">
        <f t="shared" si="4"/>
        <v/>
      </c>
      <c r="V89" s="27"/>
      <c r="W89" s="26"/>
      <c r="X89" s="26"/>
      <c r="Y89" s="27"/>
      <c r="Z89" s="3"/>
      <c r="AA89" s="14"/>
      <c r="AB89" s="3"/>
      <c r="AC89" s="3"/>
      <c r="AD89" s="14"/>
      <c r="AE89" s="26"/>
      <c r="AF89" s="27"/>
      <c r="AG89" s="26"/>
      <c r="AH89" s="26"/>
      <c r="AI89" s="27"/>
      <c r="AJ89" s="26"/>
      <c r="AK89" s="26"/>
      <c r="AL89" s="6"/>
      <c r="AM89" s="6"/>
    </row>
    <row r="90" spans="1:39" ht="21" customHeight="1" x14ac:dyDescent="0.15">
      <c r="A90" s="176"/>
      <c r="B90" s="63"/>
      <c r="C90" s="57"/>
      <c r="D90" s="60"/>
      <c r="E90" s="60"/>
      <c r="F90" s="77"/>
      <c r="G90" s="219"/>
      <c r="H90" s="213"/>
      <c r="I90" s="238"/>
      <c r="J90" s="238"/>
      <c r="K90" s="315">
        <f t="shared" si="5"/>
        <v>0</v>
      </c>
      <c r="L90" s="58"/>
      <c r="M90" s="58"/>
      <c r="N90" s="58"/>
      <c r="O90" s="58"/>
      <c r="P90" s="65"/>
      <c r="Q90" s="65"/>
      <c r="R90" s="65"/>
      <c r="S90" s="72"/>
      <c r="T90" s="27" t="str">
        <f t="shared" si="3"/>
        <v/>
      </c>
      <c r="U90" s="49" t="str">
        <f t="shared" si="4"/>
        <v/>
      </c>
      <c r="V90" s="27"/>
      <c r="W90" s="26"/>
      <c r="X90" s="26"/>
      <c r="Y90" s="27"/>
      <c r="Z90" s="3"/>
      <c r="AA90" s="14"/>
      <c r="AB90" s="3"/>
      <c r="AC90" s="3"/>
      <c r="AD90" s="14"/>
      <c r="AE90" s="26"/>
      <c r="AF90" s="27"/>
      <c r="AG90" s="26"/>
      <c r="AH90" s="26"/>
      <c r="AI90" s="27"/>
      <c r="AJ90" s="26"/>
      <c r="AK90" s="26"/>
      <c r="AL90" s="6"/>
      <c r="AM90" s="6"/>
    </row>
    <row r="91" spans="1:39" ht="21" customHeight="1" x14ac:dyDescent="0.15">
      <c r="A91" s="176"/>
      <c r="B91" s="63"/>
      <c r="C91" s="57"/>
      <c r="D91" s="60"/>
      <c r="E91" s="60"/>
      <c r="F91" s="77"/>
      <c r="G91" s="219"/>
      <c r="H91" s="213"/>
      <c r="I91" s="238"/>
      <c r="J91" s="238"/>
      <c r="K91" s="315">
        <f t="shared" si="5"/>
        <v>0</v>
      </c>
      <c r="L91" s="58"/>
      <c r="M91" s="58"/>
      <c r="N91" s="58"/>
      <c r="O91" s="58"/>
      <c r="P91" s="65"/>
      <c r="Q91" s="65"/>
      <c r="R91" s="65"/>
      <c r="S91" s="72"/>
      <c r="T91" s="27" t="str">
        <f t="shared" si="3"/>
        <v/>
      </c>
      <c r="U91" s="49" t="str">
        <f t="shared" si="4"/>
        <v/>
      </c>
      <c r="V91" s="27"/>
      <c r="W91" s="26"/>
      <c r="X91" s="26"/>
      <c r="Y91" s="27"/>
      <c r="Z91" s="3"/>
      <c r="AA91" s="14"/>
      <c r="AB91" s="3"/>
      <c r="AC91" s="3"/>
      <c r="AD91" s="14"/>
      <c r="AE91" s="26"/>
      <c r="AF91" s="27"/>
      <c r="AG91" s="26"/>
      <c r="AH91" s="26"/>
      <c r="AI91" s="27"/>
      <c r="AJ91" s="26"/>
      <c r="AK91" s="26"/>
      <c r="AL91" s="6"/>
      <c r="AM91" s="6"/>
    </row>
    <row r="92" spans="1:39" ht="21" customHeight="1" x14ac:dyDescent="0.15">
      <c r="A92" s="62"/>
      <c r="B92" s="63"/>
      <c r="C92" s="57"/>
      <c r="D92" s="60"/>
      <c r="E92" s="60"/>
      <c r="F92" s="77"/>
      <c r="G92" s="219"/>
      <c r="H92" s="213"/>
      <c r="I92" s="238"/>
      <c r="J92" s="238"/>
      <c r="K92" s="315">
        <f t="shared" si="5"/>
        <v>0</v>
      </c>
      <c r="L92" s="58"/>
      <c r="M92" s="58"/>
      <c r="N92" s="58"/>
      <c r="O92" s="58"/>
      <c r="P92" s="65"/>
      <c r="Q92" s="59"/>
      <c r="R92" s="65"/>
      <c r="S92" s="72"/>
      <c r="T92" s="27" t="str">
        <f t="shared" si="3"/>
        <v/>
      </c>
      <c r="U92" s="49" t="str">
        <f t="shared" si="4"/>
        <v/>
      </c>
      <c r="V92" s="27"/>
      <c r="W92" s="26"/>
      <c r="X92" s="26"/>
      <c r="Y92" s="27"/>
      <c r="Z92" s="3"/>
      <c r="AA92" s="14"/>
      <c r="AB92" s="3"/>
      <c r="AC92" s="3"/>
      <c r="AD92" s="14"/>
      <c r="AE92" s="26"/>
      <c r="AF92" s="27"/>
      <c r="AG92" s="26"/>
      <c r="AH92" s="26"/>
      <c r="AI92" s="27"/>
      <c r="AJ92" s="26"/>
      <c r="AK92" s="26"/>
      <c r="AL92" s="6"/>
      <c r="AM92" s="6"/>
    </row>
    <row r="93" spans="1:39" ht="21" customHeight="1" x14ac:dyDescent="0.15">
      <c r="A93" s="176"/>
      <c r="B93" s="63"/>
      <c r="C93" s="57"/>
      <c r="D93" s="60"/>
      <c r="E93" s="60"/>
      <c r="F93" s="77"/>
      <c r="G93" s="219"/>
      <c r="H93" s="213"/>
      <c r="I93" s="238"/>
      <c r="J93" s="238"/>
      <c r="K93" s="315">
        <f t="shared" si="5"/>
        <v>0</v>
      </c>
      <c r="L93" s="58"/>
      <c r="M93" s="58"/>
      <c r="N93" s="58"/>
      <c r="O93" s="58"/>
      <c r="P93" s="65"/>
      <c r="Q93" s="59"/>
      <c r="R93" s="65"/>
      <c r="S93" s="72"/>
      <c r="T93" s="27" t="str">
        <f t="shared" si="3"/>
        <v/>
      </c>
      <c r="U93" s="49" t="str">
        <f t="shared" si="4"/>
        <v/>
      </c>
      <c r="V93" s="30"/>
      <c r="W93" s="26"/>
      <c r="X93" s="26"/>
      <c r="Y93" s="27"/>
      <c r="Z93" s="3"/>
      <c r="AA93" s="14"/>
      <c r="AB93" s="3"/>
      <c r="AC93" s="3"/>
      <c r="AD93" s="14"/>
      <c r="AE93" s="26"/>
      <c r="AF93" s="27"/>
      <c r="AG93" s="26"/>
      <c r="AH93" s="26"/>
      <c r="AI93" s="27"/>
      <c r="AJ93" s="26"/>
      <c r="AK93" s="26"/>
      <c r="AL93" s="6"/>
      <c r="AM93" s="6"/>
    </row>
    <row r="94" spans="1:39" ht="21" customHeight="1" x14ac:dyDescent="0.15">
      <c r="A94" s="62"/>
      <c r="B94" s="63"/>
      <c r="C94" s="57"/>
      <c r="D94" s="60"/>
      <c r="E94" s="60"/>
      <c r="F94" s="77"/>
      <c r="G94" s="219"/>
      <c r="H94" s="213"/>
      <c r="I94" s="214"/>
      <c r="J94" s="214"/>
      <c r="K94" s="315">
        <f t="shared" si="5"/>
        <v>0</v>
      </c>
      <c r="L94" s="58"/>
      <c r="M94" s="58"/>
      <c r="N94" s="58"/>
      <c r="O94" s="58"/>
      <c r="P94" s="65"/>
      <c r="Q94" s="65"/>
      <c r="R94" s="65"/>
      <c r="S94" s="72"/>
      <c r="T94" s="27" t="str">
        <f t="shared" si="3"/>
        <v/>
      </c>
      <c r="U94" s="49" t="str">
        <f t="shared" si="4"/>
        <v/>
      </c>
      <c r="V94" s="27"/>
      <c r="W94" s="26"/>
      <c r="X94" s="26"/>
      <c r="Y94" s="27"/>
      <c r="Z94" s="3"/>
      <c r="AA94" s="14"/>
      <c r="AB94" s="3"/>
      <c r="AC94" s="3"/>
      <c r="AD94" s="14"/>
      <c r="AE94" s="26"/>
      <c r="AF94" s="27"/>
      <c r="AG94" s="26"/>
      <c r="AH94" s="26"/>
      <c r="AI94" s="27"/>
      <c r="AJ94" s="26"/>
      <c r="AK94" s="26"/>
      <c r="AL94" s="6"/>
      <c r="AM94" s="6"/>
    </row>
    <row r="95" spans="1:39" ht="21" customHeight="1" x14ac:dyDescent="0.15">
      <c r="A95" s="62"/>
      <c r="B95" s="63"/>
      <c r="C95" s="57"/>
      <c r="D95" s="60"/>
      <c r="E95" s="60"/>
      <c r="F95" s="77"/>
      <c r="G95" s="219"/>
      <c r="H95" s="213"/>
      <c r="I95" s="214"/>
      <c r="J95" s="214"/>
      <c r="K95" s="315">
        <f t="shared" si="5"/>
        <v>0</v>
      </c>
      <c r="L95" s="58"/>
      <c r="M95" s="58"/>
      <c r="N95" s="58"/>
      <c r="O95" s="58"/>
      <c r="P95" s="65"/>
      <c r="Q95" s="65"/>
      <c r="R95" s="65"/>
      <c r="S95" s="72"/>
      <c r="T95" s="27" t="str">
        <f t="shared" si="3"/>
        <v/>
      </c>
      <c r="U95" s="49" t="str">
        <f t="shared" si="4"/>
        <v/>
      </c>
      <c r="V95" s="27"/>
      <c r="W95" s="26"/>
      <c r="X95" s="26"/>
      <c r="Y95" s="27"/>
      <c r="Z95" s="3"/>
      <c r="AA95" s="14"/>
      <c r="AB95" s="3"/>
      <c r="AC95" s="3"/>
      <c r="AD95" s="14"/>
      <c r="AE95" s="26"/>
      <c r="AF95" s="27"/>
      <c r="AG95" s="26"/>
      <c r="AH95" s="26"/>
      <c r="AI95" s="27"/>
      <c r="AJ95" s="26"/>
      <c r="AK95" s="26"/>
      <c r="AL95" s="6"/>
      <c r="AM95" s="6"/>
    </row>
    <row r="96" spans="1:39" ht="21" customHeight="1" x14ac:dyDescent="0.15">
      <c r="A96" s="62"/>
      <c r="B96" s="63"/>
      <c r="C96" s="57"/>
      <c r="D96" s="60"/>
      <c r="E96" s="60"/>
      <c r="F96" s="77"/>
      <c r="G96" s="219"/>
      <c r="H96" s="213"/>
      <c r="I96" s="214"/>
      <c r="J96" s="214"/>
      <c r="K96" s="315">
        <f t="shared" si="5"/>
        <v>0</v>
      </c>
      <c r="L96" s="58"/>
      <c r="M96" s="58"/>
      <c r="N96" s="58"/>
      <c r="O96" s="58"/>
      <c r="P96" s="65"/>
      <c r="Q96" s="65"/>
      <c r="R96" s="65"/>
      <c r="S96" s="72"/>
      <c r="T96" s="27" t="str">
        <f t="shared" si="3"/>
        <v/>
      </c>
      <c r="U96" s="49" t="str">
        <f t="shared" si="4"/>
        <v/>
      </c>
      <c r="V96" s="27"/>
      <c r="W96" s="26"/>
      <c r="X96" s="26"/>
      <c r="Y96" s="27"/>
      <c r="Z96" s="3"/>
      <c r="AA96" s="14"/>
      <c r="AB96" s="3"/>
      <c r="AC96" s="3"/>
      <c r="AD96" s="14"/>
      <c r="AE96" s="26"/>
      <c r="AF96" s="27"/>
      <c r="AG96" s="26"/>
      <c r="AH96" s="26"/>
      <c r="AI96" s="27"/>
      <c r="AJ96" s="26"/>
      <c r="AK96" s="26"/>
      <c r="AL96" s="6"/>
      <c r="AM96" s="6"/>
    </row>
    <row r="97" spans="1:39" ht="21" customHeight="1" x14ac:dyDescent="0.15">
      <c r="A97" s="62"/>
      <c r="B97" s="63"/>
      <c r="C97" s="57"/>
      <c r="D97" s="60"/>
      <c r="E97" s="60"/>
      <c r="F97" s="77"/>
      <c r="G97" s="219"/>
      <c r="H97" s="213"/>
      <c r="I97" s="214"/>
      <c r="J97" s="214"/>
      <c r="K97" s="315">
        <f t="shared" si="5"/>
        <v>0</v>
      </c>
      <c r="L97" s="58"/>
      <c r="M97" s="58"/>
      <c r="N97" s="58"/>
      <c r="O97" s="58"/>
      <c r="P97" s="79"/>
      <c r="Q97" s="79"/>
      <c r="R97" s="79"/>
      <c r="S97" s="73"/>
      <c r="T97" s="27" t="str">
        <f t="shared" si="3"/>
        <v/>
      </c>
      <c r="U97" s="49" t="str">
        <f t="shared" si="4"/>
        <v/>
      </c>
      <c r="V97" s="27"/>
      <c r="W97" s="26"/>
      <c r="X97" s="26"/>
      <c r="Y97" s="27"/>
      <c r="Z97" s="3"/>
      <c r="AA97" s="14"/>
      <c r="AB97" s="3"/>
      <c r="AC97" s="3"/>
      <c r="AD97" s="14"/>
      <c r="AE97" s="26"/>
      <c r="AF97" s="27"/>
      <c r="AG97" s="26"/>
      <c r="AH97" s="26"/>
      <c r="AI97" s="27"/>
      <c r="AJ97" s="26"/>
      <c r="AK97" s="26"/>
      <c r="AL97" s="6"/>
      <c r="AM97" s="6"/>
    </row>
    <row r="98" spans="1:39" ht="21" customHeight="1" x14ac:dyDescent="0.15">
      <c r="A98" s="62"/>
      <c r="B98" s="63"/>
      <c r="C98" s="57"/>
      <c r="D98" s="60"/>
      <c r="E98" s="60"/>
      <c r="F98" s="77"/>
      <c r="G98" s="219"/>
      <c r="H98" s="213"/>
      <c r="I98" s="214"/>
      <c r="J98" s="214"/>
      <c r="K98" s="315">
        <f t="shared" si="5"/>
        <v>0</v>
      </c>
      <c r="L98" s="58"/>
      <c r="M98" s="58"/>
      <c r="N98" s="58"/>
      <c r="O98" s="58"/>
      <c r="P98" s="79"/>
      <c r="Q98" s="79"/>
      <c r="R98" s="79"/>
      <c r="S98" s="73"/>
      <c r="T98" s="27" t="str">
        <f t="shared" si="3"/>
        <v/>
      </c>
      <c r="U98" s="49" t="str">
        <f t="shared" si="4"/>
        <v/>
      </c>
      <c r="V98" s="27"/>
      <c r="W98" s="26"/>
      <c r="X98" s="26"/>
      <c r="Y98" s="27"/>
      <c r="Z98" s="3"/>
      <c r="AA98" s="14"/>
      <c r="AB98" s="3"/>
      <c r="AC98" s="3"/>
      <c r="AD98" s="14"/>
      <c r="AE98" s="26"/>
      <c r="AF98" s="27"/>
      <c r="AG98" s="26"/>
      <c r="AH98" s="26"/>
      <c r="AI98" s="27"/>
      <c r="AJ98" s="26"/>
      <c r="AK98" s="26"/>
      <c r="AL98" s="6"/>
      <c r="AM98" s="6"/>
    </row>
    <row r="99" spans="1:39" ht="21" customHeight="1" x14ac:dyDescent="0.15">
      <c r="A99" s="62"/>
      <c r="B99" s="63"/>
      <c r="C99" s="57"/>
      <c r="D99" s="60"/>
      <c r="E99" s="60"/>
      <c r="F99" s="77"/>
      <c r="G99" s="219"/>
      <c r="H99" s="213"/>
      <c r="I99" s="214"/>
      <c r="J99" s="214"/>
      <c r="K99" s="315">
        <f t="shared" si="5"/>
        <v>0</v>
      </c>
      <c r="L99" s="58"/>
      <c r="M99" s="58"/>
      <c r="N99" s="58"/>
      <c r="O99" s="58"/>
      <c r="P99" s="65"/>
      <c r="Q99" s="65"/>
      <c r="R99" s="65"/>
      <c r="S99" s="72"/>
      <c r="T99" s="27" t="str">
        <f t="shared" si="3"/>
        <v/>
      </c>
      <c r="U99" s="49" t="str">
        <f t="shared" si="4"/>
        <v/>
      </c>
      <c r="V99" s="27"/>
      <c r="W99" s="26"/>
      <c r="X99" s="26"/>
      <c r="Y99" s="27"/>
      <c r="Z99" s="3"/>
      <c r="AA99" s="14"/>
      <c r="AB99" s="3"/>
      <c r="AC99" s="3"/>
      <c r="AD99" s="14"/>
      <c r="AE99" s="26"/>
      <c r="AF99" s="27"/>
      <c r="AG99" s="26"/>
      <c r="AH99" s="26"/>
      <c r="AI99" s="27"/>
      <c r="AJ99" s="26"/>
      <c r="AK99" s="26"/>
      <c r="AL99" s="6"/>
      <c r="AM99" s="6"/>
    </row>
    <row r="100" spans="1:39" ht="21" customHeight="1" x14ac:dyDescent="0.15">
      <c r="A100" s="62"/>
      <c r="B100" s="63"/>
      <c r="C100" s="57"/>
      <c r="D100" s="60"/>
      <c r="E100" s="60"/>
      <c r="F100" s="77"/>
      <c r="G100" s="219"/>
      <c r="H100" s="213"/>
      <c r="I100" s="214"/>
      <c r="J100" s="214"/>
      <c r="K100" s="315">
        <f t="shared" si="5"/>
        <v>0</v>
      </c>
      <c r="L100" s="58"/>
      <c r="M100" s="58"/>
      <c r="N100" s="58"/>
      <c r="O100" s="58"/>
      <c r="P100" s="65"/>
      <c r="Q100" s="65"/>
      <c r="R100" s="65"/>
      <c r="S100" s="72"/>
      <c r="T100" s="27" t="str">
        <f t="shared" si="3"/>
        <v/>
      </c>
      <c r="U100" s="49" t="str">
        <f t="shared" si="4"/>
        <v/>
      </c>
      <c r="V100" s="27"/>
      <c r="W100" s="26"/>
      <c r="X100" s="26"/>
      <c r="Y100" s="27"/>
      <c r="Z100" s="3"/>
      <c r="AA100" s="14"/>
      <c r="AB100" s="3"/>
      <c r="AC100" s="3"/>
      <c r="AD100" s="14"/>
      <c r="AE100" s="26"/>
      <c r="AF100" s="27"/>
      <c r="AG100" s="26"/>
      <c r="AH100" s="26"/>
      <c r="AI100" s="27"/>
      <c r="AJ100" s="26"/>
      <c r="AK100" s="26"/>
      <c r="AL100" s="6"/>
      <c r="AM100" s="6"/>
    </row>
    <row r="101" spans="1:39" ht="21" customHeight="1" x14ac:dyDescent="0.15">
      <c r="A101" s="62"/>
      <c r="B101" s="63"/>
      <c r="C101" s="57"/>
      <c r="D101" s="60"/>
      <c r="E101" s="60"/>
      <c r="F101" s="77"/>
      <c r="G101" s="219"/>
      <c r="H101" s="213"/>
      <c r="I101" s="214"/>
      <c r="J101" s="214"/>
      <c r="K101" s="315">
        <f t="shared" si="5"/>
        <v>0</v>
      </c>
      <c r="L101" s="58"/>
      <c r="M101" s="58"/>
      <c r="N101" s="58"/>
      <c r="O101" s="58"/>
      <c r="P101" s="65"/>
      <c r="Q101" s="65"/>
      <c r="R101" s="65"/>
      <c r="S101" s="72"/>
      <c r="T101" s="27" t="str">
        <f t="shared" si="3"/>
        <v/>
      </c>
      <c r="U101" s="49" t="str">
        <f t="shared" si="4"/>
        <v/>
      </c>
      <c r="V101" s="27"/>
      <c r="W101" s="26"/>
      <c r="X101" s="26"/>
      <c r="Y101" s="27"/>
      <c r="Z101" s="3"/>
      <c r="AA101" s="14"/>
      <c r="AB101" s="3"/>
      <c r="AC101" s="3"/>
      <c r="AD101" s="14"/>
      <c r="AE101" s="26"/>
      <c r="AF101" s="27"/>
      <c r="AG101" s="26"/>
      <c r="AH101" s="26"/>
      <c r="AI101" s="27"/>
      <c r="AJ101" s="26"/>
      <c r="AK101" s="26"/>
      <c r="AL101" s="6"/>
      <c r="AM101" s="6"/>
    </row>
    <row r="102" spans="1:39" ht="21" customHeight="1" x14ac:dyDescent="0.15">
      <c r="A102" s="62"/>
      <c r="B102" s="63"/>
      <c r="C102" s="57"/>
      <c r="D102" s="60"/>
      <c r="E102" s="60"/>
      <c r="F102" s="77"/>
      <c r="G102" s="219"/>
      <c r="H102" s="213"/>
      <c r="I102" s="214"/>
      <c r="J102" s="214"/>
      <c r="K102" s="315">
        <f t="shared" si="5"/>
        <v>0</v>
      </c>
      <c r="L102" s="58"/>
      <c r="M102" s="58"/>
      <c r="N102" s="58"/>
      <c r="O102" s="58"/>
      <c r="P102" s="65"/>
      <c r="Q102" s="65"/>
      <c r="R102" s="65"/>
      <c r="S102" s="72"/>
      <c r="T102" s="27" t="str">
        <f t="shared" si="3"/>
        <v/>
      </c>
      <c r="U102" s="49" t="str">
        <f t="shared" si="4"/>
        <v/>
      </c>
      <c r="V102" s="27"/>
      <c r="W102" s="26"/>
      <c r="X102" s="26"/>
      <c r="Y102" s="27"/>
      <c r="Z102" s="3"/>
      <c r="AA102" s="14"/>
      <c r="AB102" s="3"/>
      <c r="AC102" s="3"/>
      <c r="AD102" s="14"/>
      <c r="AE102" s="26"/>
      <c r="AF102" s="27"/>
      <c r="AG102" s="26"/>
      <c r="AH102" s="26"/>
      <c r="AI102" s="27"/>
      <c r="AJ102" s="26"/>
      <c r="AK102" s="26"/>
      <c r="AL102" s="6"/>
      <c r="AM102" s="6"/>
    </row>
    <row r="103" spans="1:39" ht="21" customHeight="1" x14ac:dyDescent="0.15">
      <c r="A103" s="62"/>
      <c r="B103" s="63"/>
      <c r="C103" s="57"/>
      <c r="D103" s="60"/>
      <c r="E103" s="60"/>
      <c r="F103" s="77"/>
      <c r="G103" s="219"/>
      <c r="H103" s="213"/>
      <c r="I103" s="214"/>
      <c r="J103" s="214"/>
      <c r="K103" s="315">
        <f t="shared" si="5"/>
        <v>0</v>
      </c>
      <c r="L103" s="58"/>
      <c r="M103" s="58"/>
      <c r="N103" s="58"/>
      <c r="O103" s="58"/>
      <c r="P103" s="65"/>
      <c r="Q103" s="65"/>
      <c r="R103" s="65"/>
      <c r="S103" s="72"/>
      <c r="T103" s="27" t="str">
        <f t="shared" si="3"/>
        <v/>
      </c>
      <c r="U103" s="49" t="str">
        <f t="shared" si="4"/>
        <v/>
      </c>
      <c r="V103" s="27"/>
      <c r="W103" s="26"/>
      <c r="X103" s="26"/>
      <c r="Y103" s="27"/>
      <c r="Z103" s="3"/>
      <c r="AA103" s="14"/>
      <c r="AB103" s="3"/>
      <c r="AC103" s="3"/>
      <c r="AD103" s="14"/>
      <c r="AE103" s="26"/>
      <c r="AF103" s="27"/>
      <c r="AG103" s="26"/>
      <c r="AH103" s="26"/>
      <c r="AI103" s="27"/>
      <c r="AJ103" s="26"/>
      <c r="AK103" s="26"/>
      <c r="AL103" s="6"/>
      <c r="AM103" s="6"/>
    </row>
    <row r="104" spans="1:39" ht="21" customHeight="1" x14ac:dyDescent="0.15">
      <c r="A104" s="62"/>
      <c r="B104" s="63"/>
      <c r="C104" s="57"/>
      <c r="D104" s="60"/>
      <c r="E104" s="60"/>
      <c r="F104" s="77"/>
      <c r="G104" s="219"/>
      <c r="H104" s="213"/>
      <c r="I104" s="214"/>
      <c r="J104" s="214"/>
      <c r="K104" s="315">
        <f t="shared" si="5"/>
        <v>0</v>
      </c>
      <c r="L104" s="58"/>
      <c r="M104" s="58"/>
      <c r="N104" s="58"/>
      <c r="O104" s="58"/>
      <c r="P104" s="65"/>
      <c r="Q104" s="65"/>
      <c r="R104" s="65"/>
      <c r="S104" s="72"/>
      <c r="T104" s="27" t="str">
        <f t="shared" si="3"/>
        <v/>
      </c>
      <c r="U104" s="49" t="str">
        <f t="shared" si="4"/>
        <v/>
      </c>
      <c r="V104" s="27"/>
      <c r="W104" s="26"/>
      <c r="X104" s="26"/>
      <c r="Y104" s="27"/>
      <c r="Z104" s="3"/>
      <c r="AA104" s="14"/>
      <c r="AB104" s="3"/>
      <c r="AC104" s="3"/>
      <c r="AD104" s="14"/>
      <c r="AE104" s="26"/>
      <c r="AF104" s="27"/>
      <c r="AG104" s="26"/>
      <c r="AH104" s="26"/>
      <c r="AI104" s="27"/>
      <c r="AJ104" s="26"/>
      <c r="AK104" s="26"/>
      <c r="AL104" s="6"/>
      <c r="AM104" s="6"/>
    </row>
    <row r="105" spans="1:39" ht="21" customHeight="1" x14ac:dyDescent="0.15">
      <c r="A105" s="62"/>
      <c r="B105" s="63"/>
      <c r="C105" s="57"/>
      <c r="D105" s="60"/>
      <c r="E105" s="60"/>
      <c r="F105" s="77"/>
      <c r="G105" s="219"/>
      <c r="H105" s="213"/>
      <c r="I105" s="214"/>
      <c r="J105" s="214"/>
      <c r="K105" s="315">
        <f t="shared" si="5"/>
        <v>0</v>
      </c>
      <c r="L105" s="58"/>
      <c r="M105" s="58"/>
      <c r="N105" s="58"/>
      <c r="O105" s="58"/>
      <c r="P105" s="65"/>
      <c r="Q105" s="65"/>
      <c r="R105" s="65"/>
      <c r="S105" s="72"/>
      <c r="T105" s="27" t="str">
        <f t="shared" si="3"/>
        <v/>
      </c>
      <c r="U105" s="49" t="str">
        <f t="shared" si="4"/>
        <v/>
      </c>
      <c r="V105" s="32"/>
      <c r="W105" s="31"/>
      <c r="X105" s="31"/>
      <c r="Y105" s="32"/>
      <c r="Z105" s="3"/>
      <c r="AA105" s="14"/>
      <c r="AB105" s="4"/>
      <c r="AC105" s="3"/>
      <c r="AD105" s="14"/>
      <c r="AE105" s="31"/>
      <c r="AF105" s="32"/>
      <c r="AG105" s="31"/>
      <c r="AH105" s="31"/>
      <c r="AI105" s="32"/>
      <c r="AJ105" s="26"/>
      <c r="AK105" s="26"/>
      <c r="AL105" s="6"/>
      <c r="AM105" s="6"/>
    </row>
    <row r="106" spans="1:39" ht="21" customHeight="1" x14ac:dyDescent="0.15">
      <c r="A106" s="172"/>
      <c r="B106" s="105"/>
      <c r="C106" s="111"/>
      <c r="D106" s="95"/>
      <c r="E106" s="95"/>
      <c r="F106" s="166"/>
      <c r="G106" s="220"/>
      <c r="H106" s="228"/>
      <c r="I106" s="229"/>
      <c r="J106" s="229"/>
      <c r="K106" s="316">
        <f t="shared" ref="K106:K134" si="6">J106-E106</f>
        <v>0</v>
      </c>
      <c r="L106" s="68"/>
      <c r="M106" s="68"/>
      <c r="N106" s="68"/>
      <c r="O106" s="68"/>
      <c r="P106" s="154"/>
      <c r="Q106" s="154"/>
      <c r="R106" s="154"/>
      <c r="S106" s="155"/>
      <c r="T106" s="27" t="str">
        <f t="shared" si="3"/>
        <v/>
      </c>
      <c r="U106" s="49" t="str">
        <f t="shared" si="4"/>
        <v/>
      </c>
      <c r="V106" s="32"/>
      <c r="W106" s="31"/>
      <c r="X106" s="31"/>
      <c r="Y106" s="32"/>
      <c r="Z106" s="3"/>
      <c r="AA106" s="14"/>
      <c r="AB106" s="4"/>
      <c r="AC106" s="3"/>
      <c r="AD106" s="14"/>
      <c r="AE106" s="31"/>
      <c r="AF106" s="32"/>
      <c r="AG106" s="31"/>
      <c r="AH106" s="31"/>
      <c r="AI106" s="32"/>
      <c r="AJ106" s="26"/>
      <c r="AK106" s="26"/>
      <c r="AL106" s="6"/>
      <c r="AM106" s="6"/>
    </row>
    <row r="107" spans="1:39" ht="21" customHeight="1" x14ac:dyDescent="0.15">
      <c r="A107" s="171"/>
      <c r="B107" s="99"/>
      <c r="C107" s="97"/>
      <c r="D107" s="98"/>
      <c r="E107" s="98"/>
      <c r="F107" s="164"/>
      <c r="G107" s="221"/>
      <c r="H107" s="223"/>
      <c r="I107" s="224"/>
      <c r="J107" s="224"/>
      <c r="K107" s="314">
        <f t="shared" si="6"/>
        <v>0</v>
      </c>
      <c r="L107" s="69"/>
      <c r="M107" s="69"/>
      <c r="N107" s="69"/>
      <c r="O107" s="69"/>
      <c r="P107" s="152"/>
      <c r="Q107" s="152"/>
      <c r="R107" s="152"/>
      <c r="S107" s="153"/>
      <c r="T107" s="27" t="str">
        <f t="shared" si="3"/>
        <v/>
      </c>
      <c r="U107" s="49" t="str">
        <f t="shared" si="4"/>
        <v/>
      </c>
      <c r="V107" s="34"/>
      <c r="W107" s="33"/>
      <c r="X107" s="33"/>
      <c r="Y107" s="34"/>
      <c r="Z107" s="3"/>
      <c r="AA107" s="14"/>
      <c r="AB107" s="5"/>
      <c r="AC107" s="3"/>
      <c r="AD107" s="14"/>
      <c r="AE107" s="33"/>
      <c r="AF107" s="34"/>
      <c r="AG107" s="33"/>
      <c r="AH107" s="33"/>
      <c r="AI107" s="34"/>
      <c r="AJ107" s="26"/>
      <c r="AK107" s="26"/>
      <c r="AL107" s="6"/>
      <c r="AM107" s="6"/>
    </row>
    <row r="108" spans="1:39" ht="21" customHeight="1" x14ac:dyDescent="0.15">
      <c r="A108" s="62"/>
      <c r="B108" s="63"/>
      <c r="C108" s="57"/>
      <c r="D108" s="60"/>
      <c r="E108" s="60"/>
      <c r="F108" s="77"/>
      <c r="G108" s="219"/>
      <c r="H108" s="213"/>
      <c r="I108" s="214"/>
      <c r="J108" s="214"/>
      <c r="K108" s="315">
        <f t="shared" si="6"/>
        <v>0</v>
      </c>
      <c r="L108" s="58"/>
      <c r="M108" s="58"/>
      <c r="N108" s="58"/>
      <c r="O108" s="58"/>
      <c r="P108" s="65"/>
      <c r="Q108" s="65"/>
      <c r="R108" s="65"/>
      <c r="S108" s="72"/>
      <c r="T108" s="27" t="str">
        <f t="shared" si="3"/>
        <v/>
      </c>
      <c r="U108" s="49" t="str">
        <f t="shared" si="4"/>
        <v/>
      </c>
      <c r="V108" s="25"/>
      <c r="W108" s="25"/>
      <c r="X108" s="25"/>
      <c r="Y108" s="25"/>
      <c r="Z108" s="11"/>
      <c r="AA108" s="18"/>
      <c r="AB108" s="11"/>
      <c r="AC108" s="11"/>
      <c r="AD108" s="18"/>
      <c r="AE108" s="25"/>
      <c r="AF108" s="25"/>
      <c r="AG108" s="25"/>
      <c r="AH108" s="25"/>
      <c r="AI108" s="25"/>
      <c r="AJ108" s="25"/>
      <c r="AK108" s="22"/>
      <c r="AL108" s="6"/>
      <c r="AM108" s="6"/>
    </row>
    <row r="109" spans="1:39" ht="21" customHeight="1" x14ac:dyDescent="0.15">
      <c r="A109" s="62"/>
      <c r="B109" s="63"/>
      <c r="C109" s="57"/>
      <c r="D109" s="60"/>
      <c r="E109" s="60"/>
      <c r="F109" s="77"/>
      <c r="G109" s="219"/>
      <c r="H109" s="213"/>
      <c r="I109" s="214"/>
      <c r="J109" s="214"/>
      <c r="K109" s="315">
        <f t="shared" si="6"/>
        <v>0</v>
      </c>
      <c r="L109" s="58"/>
      <c r="M109" s="58"/>
      <c r="N109" s="58"/>
      <c r="O109" s="58"/>
      <c r="P109" s="65"/>
      <c r="Q109" s="65"/>
      <c r="R109" s="65"/>
      <c r="S109" s="72"/>
      <c r="T109" s="27" t="str">
        <f t="shared" si="3"/>
        <v/>
      </c>
      <c r="U109" s="49" t="str">
        <f t="shared" si="4"/>
        <v/>
      </c>
      <c r="V109" s="27"/>
      <c r="W109" s="26"/>
      <c r="X109" s="26"/>
      <c r="Y109" s="27"/>
      <c r="Z109" s="3"/>
      <c r="AA109" s="14"/>
      <c r="AB109" s="3"/>
      <c r="AC109" s="3"/>
      <c r="AD109" s="14"/>
      <c r="AE109" s="26"/>
      <c r="AF109" s="27"/>
      <c r="AG109" s="26"/>
      <c r="AH109" s="26"/>
      <c r="AI109" s="27"/>
      <c r="AJ109" s="26"/>
      <c r="AK109" s="26"/>
      <c r="AL109" s="6"/>
      <c r="AM109" s="6"/>
    </row>
    <row r="110" spans="1:39" ht="21" customHeight="1" x14ac:dyDescent="0.15">
      <c r="A110" s="62"/>
      <c r="B110" s="63"/>
      <c r="C110" s="57"/>
      <c r="D110" s="60"/>
      <c r="E110" s="60"/>
      <c r="F110" s="77"/>
      <c r="G110" s="219"/>
      <c r="H110" s="213"/>
      <c r="I110" s="214"/>
      <c r="J110" s="214"/>
      <c r="K110" s="315">
        <f t="shared" si="6"/>
        <v>0</v>
      </c>
      <c r="L110" s="58"/>
      <c r="M110" s="58"/>
      <c r="N110" s="58"/>
      <c r="O110" s="58"/>
      <c r="P110" s="65"/>
      <c r="Q110" s="65"/>
      <c r="R110" s="65"/>
      <c r="S110" s="72"/>
      <c r="T110" s="27" t="str">
        <f t="shared" si="3"/>
        <v/>
      </c>
      <c r="U110" s="49" t="str">
        <f t="shared" si="4"/>
        <v/>
      </c>
      <c r="V110" s="27"/>
      <c r="W110" s="26"/>
      <c r="X110" s="26"/>
      <c r="Y110" s="27"/>
      <c r="Z110" s="3"/>
      <c r="AA110" s="14"/>
      <c r="AB110" s="3"/>
      <c r="AC110" s="3"/>
      <c r="AD110" s="14"/>
      <c r="AE110" s="26"/>
      <c r="AF110" s="27"/>
      <c r="AG110" s="26"/>
      <c r="AH110" s="26"/>
      <c r="AI110" s="27"/>
      <c r="AJ110" s="26"/>
      <c r="AK110" s="26"/>
      <c r="AL110" s="6"/>
      <c r="AM110" s="6"/>
    </row>
    <row r="111" spans="1:39" ht="21" customHeight="1" x14ac:dyDescent="0.15">
      <c r="A111" s="62"/>
      <c r="B111" s="63"/>
      <c r="C111" s="57"/>
      <c r="D111" s="60"/>
      <c r="E111" s="60"/>
      <c r="F111" s="77"/>
      <c r="G111" s="219"/>
      <c r="H111" s="213"/>
      <c r="I111" s="214"/>
      <c r="J111" s="214"/>
      <c r="K111" s="315">
        <f t="shared" si="6"/>
        <v>0</v>
      </c>
      <c r="L111" s="58"/>
      <c r="M111" s="58"/>
      <c r="N111" s="58"/>
      <c r="O111" s="58"/>
      <c r="P111" s="65"/>
      <c r="Q111" s="65"/>
      <c r="R111" s="65"/>
      <c r="S111" s="72"/>
      <c r="T111" s="27" t="str">
        <f t="shared" si="3"/>
        <v/>
      </c>
      <c r="U111" s="49" t="str">
        <f t="shared" si="4"/>
        <v/>
      </c>
      <c r="V111" s="27"/>
      <c r="W111" s="26"/>
      <c r="X111" s="26"/>
      <c r="Y111" s="27"/>
      <c r="Z111" s="3"/>
      <c r="AA111" s="14"/>
      <c r="AB111" s="3"/>
      <c r="AC111" s="3"/>
      <c r="AD111" s="14"/>
      <c r="AE111" s="26"/>
      <c r="AF111" s="27"/>
      <c r="AG111" s="26"/>
      <c r="AH111" s="26"/>
      <c r="AI111" s="27"/>
      <c r="AJ111" s="26"/>
      <c r="AK111" s="26"/>
      <c r="AL111" s="6"/>
      <c r="AM111" s="6"/>
    </row>
    <row r="112" spans="1:39" ht="21" customHeight="1" x14ac:dyDescent="0.15">
      <c r="A112" s="62"/>
      <c r="B112" s="63"/>
      <c r="C112" s="57"/>
      <c r="D112" s="60"/>
      <c r="E112" s="60"/>
      <c r="F112" s="77"/>
      <c r="G112" s="219"/>
      <c r="H112" s="213"/>
      <c r="I112" s="214"/>
      <c r="J112" s="214"/>
      <c r="K112" s="315">
        <f t="shared" si="6"/>
        <v>0</v>
      </c>
      <c r="L112" s="58"/>
      <c r="M112" s="58"/>
      <c r="N112" s="58"/>
      <c r="O112" s="58"/>
      <c r="P112" s="65"/>
      <c r="Q112" s="65"/>
      <c r="R112" s="65"/>
      <c r="S112" s="72"/>
      <c r="T112" s="27" t="str">
        <f t="shared" si="3"/>
        <v/>
      </c>
      <c r="U112" s="49" t="str">
        <f t="shared" si="4"/>
        <v/>
      </c>
      <c r="V112" s="27"/>
      <c r="W112" s="26"/>
      <c r="X112" s="26"/>
      <c r="Y112" s="27"/>
      <c r="Z112" s="3"/>
      <c r="AA112" s="14"/>
      <c r="AB112" s="3"/>
      <c r="AC112" s="3"/>
      <c r="AD112" s="14"/>
      <c r="AE112" s="26"/>
      <c r="AF112" s="27"/>
      <c r="AG112" s="26"/>
      <c r="AH112" s="26"/>
      <c r="AI112" s="27"/>
      <c r="AJ112" s="26"/>
      <c r="AK112" s="26"/>
      <c r="AL112" s="6"/>
      <c r="AM112" s="6"/>
    </row>
    <row r="113" spans="1:39" ht="21" customHeight="1" x14ac:dyDescent="0.15">
      <c r="A113" s="62"/>
      <c r="B113" s="63"/>
      <c r="C113" s="57"/>
      <c r="D113" s="60"/>
      <c r="E113" s="60"/>
      <c r="F113" s="77"/>
      <c r="G113" s="219"/>
      <c r="H113" s="213"/>
      <c r="I113" s="214"/>
      <c r="J113" s="214"/>
      <c r="K113" s="315">
        <f t="shared" si="6"/>
        <v>0</v>
      </c>
      <c r="L113" s="58"/>
      <c r="M113" s="58"/>
      <c r="N113" s="58"/>
      <c r="O113" s="58"/>
      <c r="P113" s="65"/>
      <c r="Q113" s="65"/>
      <c r="R113" s="65"/>
      <c r="S113" s="72"/>
      <c r="T113" s="27" t="str">
        <f t="shared" si="3"/>
        <v/>
      </c>
      <c r="U113" s="49" t="str">
        <f t="shared" si="4"/>
        <v/>
      </c>
      <c r="V113" s="27"/>
      <c r="W113" s="26"/>
      <c r="X113" s="26"/>
      <c r="Y113" s="27"/>
      <c r="Z113" s="3"/>
      <c r="AA113" s="14"/>
      <c r="AB113" s="3"/>
      <c r="AC113" s="3"/>
      <c r="AD113" s="14"/>
      <c r="AE113" s="26"/>
      <c r="AF113" s="27"/>
      <c r="AG113" s="26"/>
      <c r="AH113" s="26"/>
      <c r="AI113" s="27"/>
      <c r="AJ113" s="26"/>
      <c r="AK113" s="26"/>
      <c r="AL113" s="6"/>
      <c r="AM113" s="6"/>
    </row>
    <row r="114" spans="1:39" ht="21" customHeight="1" x14ac:dyDescent="0.15">
      <c r="A114" s="62"/>
      <c r="B114" s="63"/>
      <c r="C114" s="57"/>
      <c r="D114" s="60"/>
      <c r="E114" s="60"/>
      <c r="F114" s="77"/>
      <c r="G114" s="219"/>
      <c r="H114" s="213"/>
      <c r="I114" s="214"/>
      <c r="J114" s="214"/>
      <c r="K114" s="315">
        <f t="shared" si="6"/>
        <v>0</v>
      </c>
      <c r="L114" s="58"/>
      <c r="M114" s="58"/>
      <c r="N114" s="58"/>
      <c r="O114" s="58"/>
      <c r="P114" s="65"/>
      <c r="Q114" s="65"/>
      <c r="R114" s="65"/>
      <c r="S114" s="72"/>
      <c r="T114" s="27" t="str">
        <f t="shared" si="3"/>
        <v/>
      </c>
      <c r="U114" s="49" t="str">
        <f t="shared" si="4"/>
        <v/>
      </c>
      <c r="V114" s="30"/>
      <c r="W114" s="26"/>
      <c r="X114" s="26"/>
      <c r="Y114" s="27"/>
      <c r="Z114" s="3"/>
      <c r="AA114" s="14"/>
      <c r="AB114" s="3"/>
      <c r="AC114" s="3"/>
      <c r="AD114" s="14"/>
      <c r="AE114" s="26"/>
      <c r="AF114" s="27"/>
      <c r="AG114" s="26"/>
      <c r="AH114" s="26"/>
      <c r="AI114" s="27"/>
      <c r="AJ114" s="26"/>
      <c r="AK114" s="26"/>
      <c r="AL114" s="6"/>
      <c r="AM114" s="6"/>
    </row>
    <row r="115" spans="1:39" ht="21" customHeight="1" x14ac:dyDescent="0.15">
      <c r="A115" s="62"/>
      <c r="B115" s="63"/>
      <c r="C115" s="57"/>
      <c r="D115" s="60"/>
      <c r="E115" s="60"/>
      <c r="F115" s="77"/>
      <c r="G115" s="219"/>
      <c r="H115" s="213"/>
      <c r="I115" s="214"/>
      <c r="J115" s="214"/>
      <c r="K115" s="315">
        <f t="shared" si="6"/>
        <v>0</v>
      </c>
      <c r="L115" s="58"/>
      <c r="M115" s="58"/>
      <c r="N115" s="58"/>
      <c r="O115" s="58"/>
      <c r="P115" s="65"/>
      <c r="Q115" s="65"/>
      <c r="R115" s="65"/>
      <c r="S115" s="72"/>
      <c r="T115" s="27" t="str">
        <f t="shared" si="3"/>
        <v/>
      </c>
      <c r="U115" s="49" t="str">
        <f t="shared" si="4"/>
        <v/>
      </c>
      <c r="V115" s="27"/>
      <c r="W115" s="26"/>
      <c r="X115" s="26"/>
      <c r="Y115" s="27"/>
      <c r="Z115" s="3"/>
      <c r="AA115" s="14"/>
      <c r="AB115" s="3"/>
      <c r="AC115" s="3"/>
      <c r="AD115" s="14"/>
      <c r="AE115" s="26"/>
      <c r="AF115" s="27"/>
      <c r="AG115" s="26"/>
      <c r="AH115" s="26"/>
      <c r="AI115" s="27"/>
      <c r="AJ115" s="26"/>
      <c r="AK115" s="26"/>
      <c r="AL115" s="6"/>
      <c r="AM115" s="6"/>
    </row>
    <row r="116" spans="1:39" ht="21" customHeight="1" x14ac:dyDescent="0.15">
      <c r="A116" s="206"/>
      <c r="B116" s="63"/>
      <c r="C116" s="57"/>
      <c r="D116" s="60"/>
      <c r="E116" s="60"/>
      <c r="F116" s="77"/>
      <c r="G116" s="219"/>
      <c r="H116" s="213"/>
      <c r="I116" s="214"/>
      <c r="J116" s="214"/>
      <c r="K116" s="315">
        <f t="shared" si="6"/>
        <v>0</v>
      </c>
      <c r="L116" s="58"/>
      <c r="M116" s="58"/>
      <c r="N116" s="58"/>
      <c r="O116" s="58"/>
      <c r="P116" s="65"/>
      <c r="Q116" s="65"/>
      <c r="R116" s="65"/>
      <c r="S116" s="72"/>
      <c r="T116" s="27" t="str">
        <f t="shared" si="3"/>
        <v/>
      </c>
      <c r="U116" s="49" t="str">
        <f t="shared" si="4"/>
        <v/>
      </c>
      <c r="V116" s="27"/>
      <c r="W116" s="26"/>
      <c r="X116" s="26"/>
      <c r="Y116" s="27"/>
      <c r="Z116" s="3"/>
      <c r="AA116" s="14"/>
      <c r="AB116" s="3"/>
      <c r="AC116" s="3"/>
      <c r="AD116" s="14"/>
      <c r="AE116" s="26"/>
      <c r="AF116" s="27"/>
      <c r="AG116" s="26"/>
      <c r="AH116" s="26"/>
      <c r="AI116" s="27"/>
      <c r="AJ116" s="26"/>
      <c r="AK116" s="26"/>
      <c r="AL116" s="6"/>
      <c r="AM116" s="6"/>
    </row>
    <row r="117" spans="1:39" ht="21" customHeight="1" x14ac:dyDescent="0.15">
      <c r="A117" s="62"/>
      <c r="B117" s="63"/>
      <c r="C117" s="57"/>
      <c r="D117" s="60"/>
      <c r="E117" s="60"/>
      <c r="F117" s="77"/>
      <c r="G117" s="219"/>
      <c r="H117" s="213"/>
      <c r="I117" s="214"/>
      <c r="J117" s="214"/>
      <c r="K117" s="315">
        <f t="shared" si="6"/>
        <v>0</v>
      </c>
      <c r="L117" s="58"/>
      <c r="M117" s="58"/>
      <c r="N117" s="58"/>
      <c r="O117" s="58"/>
      <c r="P117" s="170"/>
      <c r="Q117" s="170"/>
      <c r="R117" s="170"/>
      <c r="S117" s="73"/>
      <c r="T117" s="27" t="str">
        <f t="shared" si="3"/>
        <v/>
      </c>
      <c r="U117" s="49" t="str">
        <f t="shared" si="4"/>
        <v/>
      </c>
      <c r="V117" s="27"/>
      <c r="W117" s="26"/>
      <c r="X117" s="26"/>
      <c r="Y117" s="27"/>
      <c r="Z117" s="3"/>
      <c r="AA117" s="14"/>
      <c r="AB117" s="3"/>
      <c r="AC117" s="3"/>
      <c r="AD117" s="14"/>
      <c r="AE117" s="26"/>
      <c r="AF117" s="27"/>
      <c r="AG117" s="26"/>
      <c r="AH117" s="26"/>
      <c r="AI117" s="27"/>
      <c r="AJ117" s="26"/>
      <c r="AK117" s="26"/>
      <c r="AL117" s="6"/>
      <c r="AM117" s="6"/>
    </row>
    <row r="118" spans="1:39" ht="21" customHeight="1" x14ac:dyDescent="0.15">
      <c r="A118" s="62"/>
      <c r="B118" s="64"/>
      <c r="C118" s="57"/>
      <c r="D118" s="60"/>
      <c r="E118" s="60"/>
      <c r="F118" s="77"/>
      <c r="G118" s="212"/>
      <c r="H118" s="213"/>
      <c r="I118" s="214"/>
      <c r="J118" s="214"/>
      <c r="K118" s="315">
        <f t="shared" si="6"/>
        <v>0</v>
      </c>
      <c r="L118" s="58"/>
      <c r="M118" s="58"/>
      <c r="N118" s="58"/>
      <c r="O118" s="58"/>
      <c r="P118" s="79"/>
      <c r="Q118" s="79"/>
      <c r="R118" s="79"/>
      <c r="S118" s="73"/>
      <c r="T118" s="27" t="str">
        <f t="shared" si="3"/>
        <v/>
      </c>
      <c r="U118" s="49" t="str">
        <f t="shared" si="4"/>
        <v/>
      </c>
      <c r="V118" s="27"/>
      <c r="W118" s="26"/>
      <c r="X118" s="26"/>
      <c r="Y118" s="27"/>
      <c r="Z118" s="3"/>
      <c r="AA118" s="14"/>
      <c r="AB118" s="3"/>
      <c r="AC118" s="3"/>
      <c r="AD118" s="14"/>
      <c r="AE118" s="26"/>
      <c r="AF118" s="27"/>
      <c r="AG118" s="26"/>
      <c r="AH118" s="26"/>
      <c r="AI118" s="27"/>
      <c r="AJ118" s="26"/>
      <c r="AK118" s="26"/>
      <c r="AL118" s="6"/>
      <c r="AM118" s="6"/>
    </row>
    <row r="119" spans="1:39" ht="21" customHeight="1" x14ac:dyDescent="0.15">
      <c r="A119" s="62"/>
      <c r="B119" s="63"/>
      <c r="C119" s="57"/>
      <c r="D119" s="60"/>
      <c r="E119" s="60"/>
      <c r="F119" s="77"/>
      <c r="G119" s="219"/>
      <c r="H119" s="213"/>
      <c r="I119" s="214"/>
      <c r="J119" s="214"/>
      <c r="K119" s="315">
        <f t="shared" si="6"/>
        <v>0</v>
      </c>
      <c r="L119" s="58"/>
      <c r="M119" s="58"/>
      <c r="N119" s="58"/>
      <c r="O119" s="58"/>
      <c r="P119" s="79"/>
      <c r="Q119" s="79"/>
      <c r="R119" s="79"/>
      <c r="S119" s="73"/>
      <c r="T119" s="27" t="str">
        <f t="shared" si="3"/>
        <v/>
      </c>
      <c r="U119" s="49" t="str">
        <f t="shared" si="4"/>
        <v/>
      </c>
      <c r="V119" s="27"/>
      <c r="W119" s="26"/>
      <c r="X119" s="26"/>
      <c r="Y119" s="27"/>
      <c r="Z119" s="3"/>
      <c r="AA119" s="14"/>
      <c r="AB119" s="3"/>
      <c r="AC119" s="3"/>
      <c r="AD119" s="14"/>
      <c r="AE119" s="26"/>
      <c r="AF119" s="27"/>
      <c r="AG119" s="26"/>
      <c r="AH119" s="26"/>
      <c r="AI119" s="27"/>
      <c r="AJ119" s="26"/>
      <c r="AK119" s="26"/>
      <c r="AL119" s="6"/>
      <c r="AM119" s="6"/>
    </row>
    <row r="120" spans="1:39" ht="21" customHeight="1" x14ac:dyDescent="0.15">
      <c r="A120" s="62"/>
      <c r="B120" s="64"/>
      <c r="C120" s="57"/>
      <c r="D120" s="60"/>
      <c r="E120" s="60"/>
      <c r="F120" s="77"/>
      <c r="G120" s="212"/>
      <c r="H120" s="213"/>
      <c r="I120" s="214"/>
      <c r="J120" s="214"/>
      <c r="K120" s="315">
        <f t="shared" si="6"/>
        <v>0</v>
      </c>
      <c r="L120" s="58"/>
      <c r="M120" s="58"/>
      <c r="N120" s="58"/>
      <c r="O120" s="58"/>
      <c r="P120" s="65"/>
      <c r="Q120" s="65"/>
      <c r="R120" s="65"/>
      <c r="S120" s="72"/>
      <c r="T120" s="27" t="str">
        <f t="shared" si="3"/>
        <v/>
      </c>
      <c r="U120" s="49" t="str">
        <f t="shared" si="4"/>
        <v/>
      </c>
      <c r="V120" s="27"/>
      <c r="W120" s="26"/>
      <c r="X120" s="26"/>
      <c r="Y120" s="27"/>
      <c r="Z120" s="3"/>
      <c r="AA120" s="14"/>
      <c r="AB120" s="3"/>
      <c r="AC120" s="3"/>
      <c r="AD120" s="14"/>
      <c r="AE120" s="26"/>
      <c r="AF120" s="27"/>
      <c r="AG120" s="26"/>
      <c r="AH120" s="26"/>
      <c r="AI120" s="27"/>
      <c r="AJ120" s="26"/>
      <c r="AK120" s="26"/>
      <c r="AL120" s="6"/>
      <c r="AM120" s="6"/>
    </row>
    <row r="121" spans="1:39" ht="21" customHeight="1" x14ac:dyDescent="0.15">
      <c r="A121" s="62"/>
      <c r="B121" s="63"/>
      <c r="C121" s="57"/>
      <c r="D121" s="60"/>
      <c r="E121" s="60"/>
      <c r="F121" s="77"/>
      <c r="G121" s="219"/>
      <c r="H121" s="213"/>
      <c r="I121" s="214"/>
      <c r="J121" s="214"/>
      <c r="K121" s="315">
        <f t="shared" si="6"/>
        <v>0</v>
      </c>
      <c r="L121" s="58"/>
      <c r="M121" s="58"/>
      <c r="N121" s="58"/>
      <c r="O121" s="58"/>
      <c r="P121" s="65"/>
      <c r="Q121" s="65"/>
      <c r="R121" s="65"/>
      <c r="S121" s="72"/>
      <c r="T121" s="27" t="str">
        <f t="shared" si="3"/>
        <v/>
      </c>
      <c r="U121" s="49" t="str">
        <f t="shared" si="4"/>
        <v/>
      </c>
      <c r="V121" s="27"/>
      <c r="W121" s="26"/>
      <c r="X121" s="26"/>
      <c r="Y121" s="27"/>
      <c r="Z121" s="3"/>
      <c r="AA121" s="14"/>
      <c r="AB121" s="3"/>
      <c r="AC121" s="3"/>
      <c r="AD121" s="14"/>
      <c r="AE121" s="26"/>
      <c r="AF121" s="27"/>
      <c r="AG121" s="26"/>
      <c r="AH121" s="26"/>
      <c r="AI121" s="27"/>
      <c r="AJ121" s="26"/>
      <c r="AK121" s="26"/>
      <c r="AL121" s="6"/>
      <c r="AM121" s="6"/>
    </row>
    <row r="122" spans="1:39" ht="21" customHeight="1" x14ac:dyDescent="0.15">
      <c r="A122" s="62"/>
      <c r="B122" s="63"/>
      <c r="C122" s="57"/>
      <c r="D122" s="60"/>
      <c r="E122" s="60"/>
      <c r="F122" s="77"/>
      <c r="G122" s="219"/>
      <c r="H122" s="213"/>
      <c r="I122" s="214"/>
      <c r="J122" s="214"/>
      <c r="K122" s="315">
        <f t="shared" si="6"/>
        <v>0</v>
      </c>
      <c r="L122" s="58"/>
      <c r="M122" s="58"/>
      <c r="N122" s="58"/>
      <c r="O122" s="58"/>
      <c r="P122" s="65"/>
      <c r="Q122" s="65"/>
      <c r="R122" s="65"/>
      <c r="S122" s="72"/>
      <c r="T122" s="27" t="str">
        <f t="shared" si="3"/>
        <v/>
      </c>
      <c r="U122" s="49" t="str">
        <f t="shared" si="4"/>
        <v/>
      </c>
      <c r="V122" s="27"/>
      <c r="W122" s="26"/>
      <c r="X122" s="26"/>
      <c r="Y122" s="27"/>
      <c r="Z122" s="3"/>
      <c r="AA122" s="14"/>
      <c r="AB122" s="3"/>
      <c r="AC122" s="3"/>
      <c r="AD122" s="14"/>
      <c r="AE122" s="26"/>
      <c r="AF122" s="27"/>
      <c r="AG122" s="26"/>
      <c r="AH122" s="26"/>
      <c r="AI122" s="27"/>
      <c r="AJ122" s="26"/>
      <c r="AK122" s="26"/>
      <c r="AL122" s="6"/>
      <c r="AM122" s="6"/>
    </row>
    <row r="123" spans="1:39" ht="21" customHeight="1" x14ac:dyDescent="0.15">
      <c r="A123" s="62"/>
      <c r="B123" s="63"/>
      <c r="C123" s="57"/>
      <c r="D123" s="60"/>
      <c r="E123" s="60"/>
      <c r="F123" s="77"/>
      <c r="G123" s="219"/>
      <c r="H123" s="213"/>
      <c r="I123" s="214"/>
      <c r="J123" s="214"/>
      <c r="K123" s="315">
        <f t="shared" si="6"/>
        <v>0</v>
      </c>
      <c r="L123" s="58"/>
      <c r="M123" s="58"/>
      <c r="N123" s="58"/>
      <c r="O123" s="58"/>
      <c r="P123" s="65"/>
      <c r="Q123" s="59"/>
      <c r="R123" s="65"/>
      <c r="S123" s="72"/>
      <c r="T123" s="27" t="str">
        <f t="shared" si="3"/>
        <v/>
      </c>
      <c r="U123" s="49" t="str">
        <f t="shared" si="4"/>
        <v/>
      </c>
      <c r="V123" s="27"/>
      <c r="W123" s="26"/>
      <c r="X123" s="26"/>
      <c r="Y123" s="27"/>
      <c r="Z123" s="3"/>
      <c r="AA123" s="14"/>
      <c r="AB123" s="3"/>
      <c r="AC123" s="3"/>
      <c r="AD123" s="14"/>
      <c r="AE123" s="26"/>
      <c r="AF123" s="27"/>
      <c r="AG123" s="26"/>
      <c r="AH123" s="26"/>
      <c r="AI123" s="27"/>
      <c r="AJ123" s="26"/>
      <c r="AK123" s="26"/>
      <c r="AL123" s="6"/>
      <c r="AM123" s="6"/>
    </row>
    <row r="124" spans="1:39" ht="21" customHeight="1" x14ac:dyDescent="0.15">
      <c r="A124" s="62"/>
      <c r="B124" s="63"/>
      <c r="C124" s="57"/>
      <c r="D124" s="60"/>
      <c r="E124" s="60"/>
      <c r="F124" s="77"/>
      <c r="G124" s="219"/>
      <c r="H124" s="213"/>
      <c r="I124" s="214"/>
      <c r="J124" s="214"/>
      <c r="K124" s="315">
        <f t="shared" si="6"/>
        <v>0</v>
      </c>
      <c r="L124" s="58"/>
      <c r="M124" s="58"/>
      <c r="N124" s="58"/>
      <c r="O124" s="58"/>
      <c r="P124" s="65"/>
      <c r="Q124" s="65"/>
      <c r="R124" s="65"/>
      <c r="S124" s="72"/>
      <c r="T124" s="27" t="str">
        <f t="shared" si="3"/>
        <v/>
      </c>
      <c r="U124" s="49" t="str">
        <f t="shared" si="4"/>
        <v/>
      </c>
      <c r="V124" s="27"/>
      <c r="W124" s="26"/>
      <c r="X124" s="26"/>
      <c r="Y124" s="27"/>
      <c r="Z124" s="3"/>
      <c r="AA124" s="14"/>
      <c r="AB124" s="3"/>
      <c r="AC124" s="3"/>
      <c r="AD124" s="14"/>
      <c r="AE124" s="26"/>
      <c r="AF124" s="27"/>
      <c r="AG124" s="26"/>
      <c r="AH124" s="26"/>
      <c r="AI124" s="27"/>
      <c r="AJ124" s="26"/>
      <c r="AK124" s="26"/>
      <c r="AL124" s="6"/>
      <c r="AM124" s="6"/>
    </row>
    <row r="125" spans="1:39" ht="21" customHeight="1" x14ac:dyDescent="0.15">
      <c r="A125" s="62"/>
      <c r="B125" s="63"/>
      <c r="C125" s="57"/>
      <c r="D125" s="60"/>
      <c r="E125" s="60"/>
      <c r="F125" s="77"/>
      <c r="G125" s="219"/>
      <c r="H125" s="213"/>
      <c r="I125" s="214"/>
      <c r="J125" s="214"/>
      <c r="K125" s="315">
        <f t="shared" si="6"/>
        <v>0</v>
      </c>
      <c r="L125" s="58"/>
      <c r="M125" s="58"/>
      <c r="N125" s="58"/>
      <c r="O125" s="58"/>
      <c r="P125" s="65"/>
      <c r="Q125" s="65"/>
      <c r="R125" s="65"/>
      <c r="S125" s="72"/>
      <c r="T125" s="27" t="str">
        <f t="shared" si="3"/>
        <v/>
      </c>
      <c r="U125" s="49" t="str">
        <f t="shared" si="4"/>
        <v/>
      </c>
      <c r="V125" s="27"/>
      <c r="W125" s="26"/>
      <c r="X125" s="26"/>
      <c r="Y125" s="27"/>
      <c r="Z125" s="3"/>
      <c r="AA125" s="14"/>
      <c r="AB125" s="3"/>
      <c r="AC125" s="3"/>
      <c r="AD125" s="14"/>
      <c r="AE125" s="26"/>
      <c r="AF125" s="27"/>
      <c r="AG125" s="26"/>
      <c r="AH125" s="26"/>
      <c r="AI125" s="27"/>
      <c r="AJ125" s="26"/>
      <c r="AK125" s="26"/>
      <c r="AL125" s="6"/>
      <c r="AM125" s="6"/>
    </row>
    <row r="126" spans="1:39" ht="21" customHeight="1" x14ac:dyDescent="0.15">
      <c r="A126" s="172"/>
      <c r="B126" s="105"/>
      <c r="C126" s="111"/>
      <c r="D126" s="95"/>
      <c r="E126" s="95"/>
      <c r="F126" s="166"/>
      <c r="G126" s="220"/>
      <c r="H126" s="228"/>
      <c r="I126" s="229"/>
      <c r="J126" s="229"/>
      <c r="K126" s="316">
        <f t="shared" si="6"/>
        <v>0</v>
      </c>
      <c r="L126" s="68"/>
      <c r="M126" s="68"/>
      <c r="N126" s="68"/>
      <c r="O126" s="68"/>
      <c r="P126" s="154"/>
      <c r="Q126" s="154"/>
      <c r="R126" s="154"/>
      <c r="S126" s="155"/>
      <c r="T126" s="27" t="str">
        <f t="shared" si="3"/>
        <v/>
      </c>
      <c r="U126" s="49" t="str">
        <f t="shared" si="4"/>
        <v/>
      </c>
      <c r="V126" s="32"/>
      <c r="W126" s="31"/>
      <c r="X126" s="31"/>
      <c r="Y126" s="32"/>
      <c r="Z126" s="3"/>
      <c r="AA126" s="14"/>
      <c r="AB126" s="4"/>
      <c r="AC126" s="3"/>
      <c r="AD126" s="14"/>
      <c r="AE126" s="31"/>
      <c r="AF126" s="32"/>
      <c r="AG126" s="31"/>
      <c r="AH126" s="31"/>
      <c r="AI126" s="32"/>
      <c r="AJ126" s="26"/>
      <c r="AK126" s="26"/>
      <c r="AL126" s="6"/>
      <c r="AM126" s="6"/>
    </row>
    <row r="127" spans="1:39" ht="21" customHeight="1" x14ac:dyDescent="0.15">
      <c r="A127" s="171"/>
      <c r="B127" s="99"/>
      <c r="C127" s="97"/>
      <c r="D127" s="98"/>
      <c r="E127" s="98"/>
      <c r="F127" s="164"/>
      <c r="G127" s="221"/>
      <c r="H127" s="223"/>
      <c r="I127" s="224"/>
      <c r="J127" s="224"/>
      <c r="K127" s="314">
        <f t="shared" si="6"/>
        <v>0</v>
      </c>
      <c r="L127" s="69"/>
      <c r="M127" s="69"/>
      <c r="N127" s="69"/>
      <c r="O127" s="69"/>
      <c r="P127" s="152"/>
      <c r="Q127" s="152"/>
      <c r="R127" s="152"/>
      <c r="S127" s="153"/>
      <c r="T127" s="27" t="str">
        <f t="shared" si="3"/>
        <v/>
      </c>
      <c r="U127" s="49" t="str">
        <f t="shared" si="4"/>
        <v/>
      </c>
      <c r="V127" s="32"/>
      <c r="W127" s="31"/>
      <c r="X127" s="31"/>
      <c r="Y127" s="32"/>
      <c r="Z127" s="3"/>
      <c r="AA127" s="14"/>
      <c r="AB127" s="4"/>
      <c r="AC127" s="3"/>
      <c r="AD127" s="14"/>
      <c r="AE127" s="31"/>
      <c r="AF127" s="32"/>
      <c r="AG127" s="31"/>
      <c r="AH127" s="31"/>
      <c r="AI127" s="32"/>
      <c r="AJ127" s="26"/>
      <c r="AK127" s="26"/>
      <c r="AL127" s="6"/>
      <c r="AM127" s="6"/>
    </row>
    <row r="128" spans="1:39" ht="21" customHeight="1" x14ac:dyDescent="0.15">
      <c r="A128" s="62"/>
      <c r="B128" s="64"/>
      <c r="C128" s="57"/>
      <c r="D128" s="60"/>
      <c r="E128" s="60"/>
      <c r="F128" s="77"/>
      <c r="G128" s="212"/>
      <c r="H128" s="213"/>
      <c r="I128" s="214"/>
      <c r="J128" s="214"/>
      <c r="K128" s="315">
        <f t="shared" si="6"/>
        <v>0</v>
      </c>
      <c r="L128" s="58"/>
      <c r="M128" s="58"/>
      <c r="N128" s="58"/>
      <c r="O128" s="58"/>
      <c r="P128" s="65"/>
      <c r="Q128" s="65"/>
      <c r="R128" s="65"/>
      <c r="S128" s="72"/>
      <c r="T128" s="27" t="str">
        <f t="shared" si="3"/>
        <v/>
      </c>
      <c r="U128" s="49" t="str">
        <f t="shared" si="4"/>
        <v/>
      </c>
      <c r="V128" s="34"/>
      <c r="W128" s="33"/>
      <c r="X128" s="33"/>
      <c r="Y128" s="34"/>
      <c r="Z128" s="3"/>
      <c r="AA128" s="14"/>
      <c r="AB128" s="5"/>
      <c r="AC128" s="3"/>
      <c r="AD128" s="14"/>
      <c r="AE128" s="33"/>
      <c r="AF128" s="34"/>
      <c r="AG128" s="33"/>
      <c r="AH128" s="33"/>
      <c r="AI128" s="34"/>
      <c r="AJ128" s="26"/>
      <c r="AK128" s="26"/>
      <c r="AL128" s="6"/>
      <c r="AM128" s="6"/>
    </row>
    <row r="129" spans="1:39" ht="21" customHeight="1" x14ac:dyDescent="0.15">
      <c r="A129" s="62"/>
      <c r="B129" s="64"/>
      <c r="C129" s="57"/>
      <c r="D129" s="60"/>
      <c r="E129" s="60"/>
      <c r="F129" s="77"/>
      <c r="G129" s="212"/>
      <c r="H129" s="213"/>
      <c r="I129" s="214"/>
      <c r="J129" s="214"/>
      <c r="K129" s="315">
        <f t="shared" si="6"/>
        <v>0</v>
      </c>
      <c r="L129" s="58"/>
      <c r="M129" s="58"/>
      <c r="N129" s="58"/>
      <c r="O129" s="58"/>
      <c r="P129" s="65"/>
      <c r="Q129" s="65"/>
      <c r="R129" s="65"/>
      <c r="S129" s="72"/>
      <c r="T129" s="27" t="str">
        <f t="shared" si="3"/>
        <v/>
      </c>
      <c r="U129" s="49" t="str">
        <f t="shared" si="4"/>
        <v/>
      </c>
      <c r="V129" s="25"/>
      <c r="W129" s="25"/>
      <c r="X129" s="25"/>
      <c r="Y129" s="25"/>
      <c r="Z129" s="11"/>
      <c r="AA129" s="18"/>
      <c r="AB129" s="11"/>
      <c r="AC129" s="11"/>
      <c r="AD129" s="18"/>
      <c r="AE129" s="25"/>
      <c r="AF129" s="25"/>
      <c r="AG129" s="25"/>
      <c r="AH129" s="25"/>
      <c r="AI129" s="25"/>
      <c r="AJ129" s="25"/>
      <c r="AK129" s="22"/>
      <c r="AL129" s="6"/>
      <c r="AM129" s="6"/>
    </row>
    <row r="130" spans="1:39" ht="21" customHeight="1" x14ac:dyDescent="0.15">
      <c r="A130" s="62"/>
      <c r="B130" s="64"/>
      <c r="C130" s="57"/>
      <c r="D130" s="60"/>
      <c r="E130" s="60"/>
      <c r="F130" s="77"/>
      <c r="G130" s="212"/>
      <c r="H130" s="213"/>
      <c r="I130" s="214"/>
      <c r="J130" s="214"/>
      <c r="K130" s="315">
        <f t="shared" si="6"/>
        <v>0</v>
      </c>
      <c r="L130" s="58"/>
      <c r="M130" s="58"/>
      <c r="N130" s="58"/>
      <c r="O130" s="58"/>
      <c r="P130" s="65"/>
      <c r="Q130" s="65"/>
      <c r="R130" s="65"/>
      <c r="S130" s="72"/>
      <c r="T130" s="27" t="str">
        <f t="shared" si="3"/>
        <v/>
      </c>
      <c r="U130" s="49" t="str">
        <f t="shared" si="4"/>
        <v/>
      </c>
      <c r="V130" s="27"/>
      <c r="W130" s="26"/>
      <c r="X130" s="26"/>
      <c r="Y130" s="27"/>
      <c r="Z130" s="3"/>
      <c r="AA130" s="14"/>
      <c r="AB130" s="3"/>
      <c r="AC130" s="3"/>
      <c r="AD130" s="14"/>
      <c r="AE130" s="26"/>
      <c r="AF130" s="27"/>
      <c r="AG130" s="26"/>
      <c r="AH130" s="26"/>
      <c r="AI130" s="27"/>
      <c r="AJ130" s="26"/>
      <c r="AK130" s="26"/>
      <c r="AL130" s="6"/>
      <c r="AM130" s="6"/>
    </row>
    <row r="131" spans="1:39" ht="21" customHeight="1" x14ac:dyDescent="0.15">
      <c r="A131" s="62"/>
      <c r="B131" s="67"/>
      <c r="C131" s="63"/>
      <c r="D131" s="86"/>
      <c r="E131" s="86"/>
      <c r="F131" s="77"/>
      <c r="G131" s="216"/>
      <c r="H131" s="219"/>
      <c r="I131" s="225"/>
      <c r="J131" s="225"/>
      <c r="K131" s="315">
        <f t="shared" si="6"/>
        <v>0</v>
      </c>
      <c r="L131" s="65"/>
      <c r="M131" s="65"/>
      <c r="N131" s="65"/>
      <c r="O131" s="65"/>
      <c r="P131" s="65"/>
      <c r="Q131" s="65"/>
      <c r="R131" s="65"/>
      <c r="S131" s="72"/>
      <c r="T131" s="27" t="str">
        <f t="shared" si="3"/>
        <v/>
      </c>
      <c r="U131" s="49" t="str">
        <f t="shared" si="4"/>
        <v/>
      </c>
      <c r="V131" s="27"/>
      <c r="W131" s="26"/>
      <c r="X131" s="26"/>
      <c r="Y131" s="27"/>
      <c r="Z131" s="3"/>
      <c r="AA131" s="14"/>
      <c r="AB131" s="3"/>
      <c r="AC131" s="3"/>
      <c r="AD131" s="14"/>
      <c r="AE131" s="26"/>
      <c r="AF131" s="27"/>
      <c r="AG131" s="26"/>
      <c r="AH131" s="26"/>
      <c r="AI131" s="27"/>
      <c r="AJ131" s="26"/>
      <c r="AK131" s="26"/>
      <c r="AL131" s="6"/>
      <c r="AM131" s="6"/>
    </row>
    <row r="132" spans="1:39" ht="21" customHeight="1" x14ac:dyDescent="0.15">
      <c r="A132" s="62"/>
      <c r="B132" s="67"/>
      <c r="C132" s="63"/>
      <c r="D132" s="86"/>
      <c r="E132" s="86"/>
      <c r="F132" s="77"/>
      <c r="G132" s="216"/>
      <c r="H132" s="219"/>
      <c r="I132" s="225"/>
      <c r="J132" s="225"/>
      <c r="K132" s="315">
        <f t="shared" si="6"/>
        <v>0</v>
      </c>
      <c r="L132" s="65"/>
      <c r="M132" s="65"/>
      <c r="N132" s="65"/>
      <c r="O132" s="65"/>
      <c r="P132" s="65"/>
      <c r="Q132" s="65"/>
      <c r="R132" s="65"/>
      <c r="S132" s="72"/>
      <c r="T132" s="27" t="str">
        <f t="shared" si="3"/>
        <v/>
      </c>
      <c r="U132" s="49" t="str">
        <f t="shared" si="4"/>
        <v/>
      </c>
      <c r="V132" s="27"/>
      <c r="W132" s="26"/>
      <c r="X132" s="26"/>
      <c r="Y132" s="27"/>
      <c r="Z132" s="3"/>
      <c r="AA132" s="14"/>
      <c r="AB132" s="3"/>
      <c r="AC132" s="3"/>
      <c r="AD132" s="14"/>
      <c r="AE132" s="26"/>
      <c r="AF132" s="27"/>
      <c r="AG132" s="26"/>
      <c r="AH132" s="26"/>
      <c r="AI132" s="27"/>
      <c r="AJ132" s="26"/>
      <c r="AK132" s="26"/>
      <c r="AL132" s="6"/>
      <c r="AM132" s="6"/>
    </row>
    <row r="133" spans="1:39" ht="21" customHeight="1" x14ac:dyDescent="0.15">
      <c r="A133" s="205"/>
      <c r="B133" s="80"/>
      <c r="C133" s="81"/>
      <c r="D133" s="89"/>
      <c r="E133" s="60"/>
      <c r="F133" s="81"/>
      <c r="G133" s="263"/>
      <c r="H133" s="264"/>
      <c r="I133" s="230"/>
      <c r="J133" s="214"/>
      <c r="K133" s="315">
        <f t="shared" si="6"/>
        <v>0</v>
      </c>
      <c r="L133" s="189"/>
      <c r="M133" s="189"/>
      <c r="N133" s="189"/>
      <c r="O133" s="189"/>
      <c r="P133" s="189"/>
      <c r="Q133" s="189"/>
      <c r="R133" s="189"/>
      <c r="S133" s="180"/>
      <c r="T133" s="27" t="str">
        <f t="shared" si="3"/>
        <v/>
      </c>
      <c r="U133" s="49" t="str">
        <f t="shared" si="4"/>
        <v/>
      </c>
      <c r="V133" s="27"/>
      <c r="W133" s="26"/>
      <c r="X133" s="26"/>
      <c r="Y133" s="27"/>
      <c r="Z133" s="3"/>
      <c r="AA133" s="14"/>
      <c r="AB133" s="3"/>
      <c r="AC133" s="3"/>
      <c r="AD133" s="14"/>
      <c r="AE133" s="26"/>
      <c r="AF133" s="27"/>
      <c r="AG133" s="26"/>
      <c r="AH133" s="26"/>
      <c r="AI133" s="27"/>
      <c r="AJ133" s="26"/>
      <c r="AK133" s="26"/>
      <c r="AL133" s="6"/>
      <c r="AM133" s="6"/>
    </row>
    <row r="134" spans="1:39" ht="21" customHeight="1" x14ac:dyDescent="0.15">
      <c r="A134" s="173"/>
      <c r="B134" s="67"/>
      <c r="C134" s="63"/>
      <c r="D134" s="86"/>
      <c r="E134" s="86"/>
      <c r="F134" s="77"/>
      <c r="G134" s="216"/>
      <c r="H134" s="219"/>
      <c r="I134" s="225"/>
      <c r="J134" s="225"/>
      <c r="K134" s="315">
        <f t="shared" si="6"/>
        <v>0</v>
      </c>
      <c r="L134" s="65"/>
      <c r="M134" s="65"/>
      <c r="N134" s="65"/>
      <c r="O134" s="65"/>
      <c r="P134" s="65"/>
      <c r="Q134" s="65"/>
      <c r="R134" s="65"/>
      <c r="S134" s="72"/>
      <c r="T134" s="27" t="str">
        <f t="shared" si="3"/>
        <v/>
      </c>
      <c r="U134" s="49" t="str">
        <f t="shared" si="4"/>
        <v/>
      </c>
      <c r="V134" s="27"/>
      <c r="W134" s="26"/>
      <c r="X134" s="26"/>
      <c r="Y134" s="27"/>
      <c r="Z134" s="3"/>
      <c r="AA134" s="14"/>
      <c r="AB134" s="3"/>
      <c r="AC134" s="3"/>
      <c r="AD134" s="14"/>
      <c r="AE134" s="26"/>
      <c r="AF134" s="27"/>
      <c r="AG134" s="26"/>
      <c r="AH134" s="26"/>
      <c r="AI134" s="27"/>
      <c r="AJ134" s="26"/>
      <c r="AK134" s="26"/>
      <c r="AL134" s="6"/>
      <c r="AM134" s="6"/>
    </row>
    <row r="135" spans="1:39" ht="21" customHeight="1" x14ac:dyDescent="0.15">
      <c r="A135" s="173"/>
      <c r="B135" s="67"/>
      <c r="C135" s="63"/>
      <c r="D135" s="86"/>
      <c r="E135" s="86"/>
      <c r="F135" s="77"/>
      <c r="G135" s="216"/>
      <c r="H135" s="219"/>
      <c r="I135" s="225"/>
      <c r="J135" s="225"/>
      <c r="K135" s="315">
        <f t="shared" ref="K135:K198" si="7">J135-E135</f>
        <v>0</v>
      </c>
      <c r="L135" s="65"/>
      <c r="M135" s="65"/>
      <c r="N135" s="65"/>
      <c r="O135" s="65"/>
      <c r="P135" s="65"/>
      <c r="Q135" s="65"/>
      <c r="R135" s="65"/>
      <c r="S135" s="72"/>
      <c r="T135" s="27" t="str">
        <f t="shared" ref="T135:T198" si="8">CONCATENATE(L135,C135)</f>
        <v/>
      </c>
      <c r="U135" s="49" t="str">
        <f t="shared" ref="U135:U198" si="9">CONCATENATE(N135,H135)</f>
        <v/>
      </c>
      <c r="V135" s="30"/>
      <c r="W135" s="26"/>
      <c r="X135" s="26"/>
      <c r="Y135" s="27"/>
      <c r="Z135" s="3"/>
      <c r="AA135" s="14"/>
      <c r="AB135" s="3"/>
      <c r="AC135" s="3"/>
      <c r="AD135" s="14"/>
      <c r="AE135" s="26"/>
      <c r="AF135" s="27"/>
      <c r="AG135" s="26"/>
      <c r="AH135" s="26"/>
      <c r="AI135" s="27"/>
      <c r="AJ135" s="26"/>
      <c r="AK135" s="26"/>
      <c r="AL135" s="6"/>
      <c r="AM135" s="6"/>
    </row>
    <row r="136" spans="1:39" ht="21" customHeight="1" x14ac:dyDescent="0.15">
      <c r="A136" s="205"/>
      <c r="B136" s="80"/>
      <c r="C136" s="81"/>
      <c r="D136" s="89"/>
      <c r="E136" s="60"/>
      <c r="F136" s="81"/>
      <c r="G136" s="263"/>
      <c r="H136" s="264"/>
      <c r="I136" s="230"/>
      <c r="J136" s="214"/>
      <c r="K136" s="315">
        <f t="shared" si="7"/>
        <v>0</v>
      </c>
      <c r="L136" s="189"/>
      <c r="M136" s="189"/>
      <c r="N136" s="189"/>
      <c r="O136" s="189"/>
      <c r="P136" s="189"/>
      <c r="Q136" s="189"/>
      <c r="R136" s="189"/>
      <c r="S136" s="180"/>
      <c r="T136" s="27" t="str">
        <f t="shared" si="8"/>
        <v/>
      </c>
      <c r="U136" s="49" t="str">
        <f t="shared" si="9"/>
        <v/>
      </c>
      <c r="V136" s="27"/>
      <c r="W136" s="26"/>
      <c r="X136" s="26"/>
      <c r="Y136" s="27"/>
      <c r="Z136" s="3"/>
      <c r="AA136" s="14"/>
      <c r="AB136" s="3"/>
      <c r="AC136" s="3"/>
      <c r="AD136" s="14"/>
      <c r="AE136" s="26"/>
      <c r="AF136" s="27"/>
      <c r="AG136" s="26"/>
      <c r="AH136" s="26"/>
      <c r="AI136" s="27"/>
      <c r="AJ136" s="26"/>
      <c r="AK136" s="26"/>
      <c r="AL136" s="6"/>
      <c r="AM136" s="6"/>
    </row>
    <row r="137" spans="1:39" ht="21" customHeight="1" x14ac:dyDescent="0.15">
      <c r="A137" s="62"/>
      <c r="B137" s="78"/>
      <c r="C137" s="78"/>
      <c r="D137" s="86"/>
      <c r="E137" s="86"/>
      <c r="F137" s="77"/>
      <c r="G137" s="215"/>
      <c r="H137" s="215"/>
      <c r="I137" s="225"/>
      <c r="J137" s="225"/>
      <c r="K137" s="315">
        <f t="shared" si="7"/>
        <v>0</v>
      </c>
      <c r="L137" s="290"/>
      <c r="M137" s="169"/>
      <c r="N137" s="290"/>
      <c r="O137" s="169"/>
      <c r="P137" s="79"/>
      <c r="Q137" s="79"/>
      <c r="R137" s="79"/>
      <c r="S137" s="73"/>
      <c r="T137" s="27" t="str">
        <f t="shared" si="8"/>
        <v/>
      </c>
      <c r="U137" s="49" t="str">
        <f t="shared" si="9"/>
        <v/>
      </c>
      <c r="V137" s="27"/>
      <c r="W137" s="26"/>
      <c r="X137" s="26"/>
      <c r="Y137" s="27"/>
      <c r="Z137" s="3"/>
      <c r="AA137" s="14"/>
      <c r="AB137" s="3"/>
      <c r="AC137" s="3"/>
      <c r="AD137" s="14"/>
      <c r="AE137" s="26"/>
      <c r="AF137" s="27"/>
      <c r="AG137" s="26"/>
      <c r="AH137" s="26"/>
      <c r="AI137" s="27"/>
      <c r="AJ137" s="26"/>
      <c r="AK137" s="26"/>
      <c r="AL137" s="6"/>
      <c r="AM137" s="6"/>
    </row>
    <row r="138" spans="1:39" ht="21" customHeight="1" x14ac:dyDescent="0.15">
      <c r="A138" s="62"/>
      <c r="B138" s="78"/>
      <c r="C138" s="78"/>
      <c r="D138" s="86"/>
      <c r="E138" s="86"/>
      <c r="F138" s="77"/>
      <c r="G138" s="215"/>
      <c r="H138" s="215"/>
      <c r="I138" s="225"/>
      <c r="J138" s="225"/>
      <c r="K138" s="315">
        <f t="shared" si="7"/>
        <v>0</v>
      </c>
      <c r="L138" s="290"/>
      <c r="M138" s="169"/>
      <c r="N138" s="290"/>
      <c r="O138" s="169"/>
      <c r="P138" s="79"/>
      <c r="Q138" s="79"/>
      <c r="R138" s="79"/>
      <c r="S138" s="73"/>
      <c r="T138" s="27" t="str">
        <f t="shared" si="8"/>
        <v/>
      </c>
      <c r="U138" s="49" t="str">
        <f t="shared" si="9"/>
        <v/>
      </c>
      <c r="V138" s="27"/>
      <c r="W138" s="26"/>
      <c r="X138" s="26"/>
      <c r="Y138" s="27"/>
      <c r="Z138" s="3"/>
      <c r="AA138" s="14"/>
      <c r="AB138" s="3"/>
      <c r="AC138" s="3"/>
      <c r="AD138" s="14"/>
      <c r="AE138" s="26"/>
      <c r="AF138" s="27"/>
      <c r="AG138" s="26"/>
      <c r="AH138" s="26"/>
      <c r="AI138" s="27"/>
      <c r="AJ138" s="26"/>
      <c r="AK138" s="26"/>
      <c r="AL138" s="6"/>
      <c r="AM138" s="6"/>
    </row>
    <row r="139" spans="1:39" ht="21" customHeight="1" x14ac:dyDescent="0.15">
      <c r="A139" s="173"/>
      <c r="B139" s="67"/>
      <c r="C139" s="63"/>
      <c r="D139" s="86"/>
      <c r="E139" s="86"/>
      <c r="F139" s="77"/>
      <c r="G139" s="216"/>
      <c r="H139" s="219"/>
      <c r="I139" s="225"/>
      <c r="J139" s="225"/>
      <c r="K139" s="315">
        <f t="shared" si="7"/>
        <v>0</v>
      </c>
      <c r="L139" s="65"/>
      <c r="M139" s="65"/>
      <c r="N139" s="65"/>
      <c r="O139" s="65"/>
      <c r="P139" s="65"/>
      <c r="Q139" s="65"/>
      <c r="R139" s="65"/>
      <c r="S139" s="72"/>
      <c r="T139" s="27" t="str">
        <f t="shared" si="8"/>
        <v/>
      </c>
      <c r="U139" s="49" t="str">
        <f t="shared" si="9"/>
        <v/>
      </c>
      <c r="V139" s="27"/>
      <c r="W139" s="26"/>
      <c r="X139" s="26"/>
      <c r="Y139" s="27"/>
      <c r="Z139" s="3"/>
      <c r="AA139" s="14"/>
      <c r="AB139" s="3"/>
      <c r="AC139" s="3"/>
      <c r="AD139" s="14"/>
      <c r="AE139" s="26"/>
      <c r="AF139" s="27"/>
      <c r="AG139" s="26"/>
      <c r="AH139" s="26"/>
      <c r="AI139" s="27"/>
      <c r="AJ139" s="26"/>
      <c r="AK139" s="26"/>
      <c r="AL139" s="6"/>
      <c r="AM139" s="6"/>
    </row>
    <row r="140" spans="1:39" ht="21" customHeight="1" x14ac:dyDescent="0.15">
      <c r="A140" s="173"/>
      <c r="B140" s="67"/>
      <c r="C140" s="63"/>
      <c r="D140" s="86"/>
      <c r="E140" s="86"/>
      <c r="F140" s="77"/>
      <c r="G140" s="216"/>
      <c r="H140" s="219"/>
      <c r="I140" s="225"/>
      <c r="J140" s="225"/>
      <c r="K140" s="315">
        <f t="shared" si="7"/>
        <v>0</v>
      </c>
      <c r="L140" s="65"/>
      <c r="M140" s="65"/>
      <c r="N140" s="65"/>
      <c r="O140" s="65"/>
      <c r="P140" s="65"/>
      <c r="Q140" s="65"/>
      <c r="R140" s="65"/>
      <c r="S140" s="72"/>
      <c r="T140" s="27" t="str">
        <f t="shared" si="8"/>
        <v/>
      </c>
      <c r="U140" s="49" t="str">
        <f t="shared" si="9"/>
        <v/>
      </c>
      <c r="V140" s="27"/>
      <c r="W140" s="26"/>
      <c r="X140" s="26"/>
      <c r="Y140" s="27"/>
      <c r="Z140" s="3"/>
      <c r="AA140" s="14"/>
      <c r="AB140" s="3"/>
      <c r="AC140" s="3"/>
      <c r="AD140" s="14"/>
      <c r="AE140" s="26"/>
      <c r="AF140" s="27"/>
      <c r="AG140" s="26"/>
      <c r="AH140" s="26"/>
      <c r="AI140" s="27"/>
      <c r="AJ140" s="26"/>
      <c r="AK140" s="26"/>
      <c r="AL140" s="6"/>
      <c r="AM140" s="6"/>
    </row>
    <row r="141" spans="1:39" ht="21" customHeight="1" x14ac:dyDescent="0.15">
      <c r="A141" s="173"/>
      <c r="B141" s="67"/>
      <c r="C141" s="63"/>
      <c r="D141" s="86"/>
      <c r="E141" s="86"/>
      <c r="F141" s="77"/>
      <c r="G141" s="216"/>
      <c r="H141" s="219"/>
      <c r="I141" s="225"/>
      <c r="J141" s="225"/>
      <c r="K141" s="315">
        <f t="shared" si="7"/>
        <v>0</v>
      </c>
      <c r="L141" s="65"/>
      <c r="M141" s="65"/>
      <c r="N141" s="65"/>
      <c r="O141" s="65"/>
      <c r="P141" s="65"/>
      <c r="Q141" s="65"/>
      <c r="R141" s="65"/>
      <c r="S141" s="72"/>
      <c r="T141" s="27" t="str">
        <f t="shared" si="8"/>
        <v/>
      </c>
      <c r="U141" s="49" t="str">
        <f t="shared" si="9"/>
        <v/>
      </c>
      <c r="V141" s="27"/>
      <c r="W141" s="26"/>
      <c r="X141" s="26"/>
      <c r="Y141" s="27"/>
      <c r="Z141" s="3"/>
      <c r="AA141" s="14"/>
      <c r="AB141" s="3"/>
      <c r="AC141" s="3"/>
      <c r="AD141" s="14"/>
      <c r="AE141" s="26"/>
      <c r="AF141" s="27"/>
      <c r="AG141" s="26"/>
      <c r="AH141" s="26"/>
      <c r="AI141" s="27"/>
      <c r="AJ141" s="26"/>
      <c r="AK141" s="26"/>
      <c r="AL141" s="6"/>
      <c r="AM141" s="6"/>
    </row>
    <row r="142" spans="1:39" ht="21" customHeight="1" x14ac:dyDescent="0.15">
      <c r="A142" s="173"/>
      <c r="B142" s="67"/>
      <c r="C142" s="63"/>
      <c r="D142" s="86"/>
      <c r="E142" s="86"/>
      <c r="F142" s="77"/>
      <c r="G142" s="216"/>
      <c r="H142" s="219"/>
      <c r="I142" s="225"/>
      <c r="J142" s="225"/>
      <c r="K142" s="315">
        <f t="shared" si="7"/>
        <v>0</v>
      </c>
      <c r="L142" s="65"/>
      <c r="M142" s="65"/>
      <c r="N142" s="65"/>
      <c r="O142" s="65"/>
      <c r="P142" s="65"/>
      <c r="Q142" s="65"/>
      <c r="R142" s="65"/>
      <c r="S142" s="72"/>
      <c r="T142" s="27" t="str">
        <f t="shared" si="8"/>
        <v/>
      </c>
      <c r="U142" s="49" t="str">
        <f t="shared" si="9"/>
        <v/>
      </c>
      <c r="V142" s="27"/>
      <c r="W142" s="26"/>
      <c r="X142" s="26"/>
      <c r="Y142" s="27"/>
      <c r="Z142" s="3"/>
      <c r="AA142" s="14"/>
      <c r="AB142" s="3"/>
      <c r="AC142" s="3"/>
      <c r="AD142" s="14"/>
      <c r="AE142" s="26"/>
      <c r="AF142" s="27"/>
      <c r="AG142" s="26"/>
      <c r="AH142" s="26"/>
      <c r="AI142" s="27"/>
      <c r="AJ142" s="26"/>
      <c r="AK142" s="26"/>
      <c r="AL142" s="6"/>
      <c r="AM142" s="6"/>
    </row>
    <row r="143" spans="1:39" ht="21" customHeight="1" x14ac:dyDescent="0.15">
      <c r="A143" s="173"/>
      <c r="B143" s="67"/>
      <c r="C143" s="63"/>
      <c r="D143" s="86"/>
      <c r="E143" s="86"/>
      <c r="F143" s="77"/>
      <c r="G143" s="216"/>
      <c r="H143" s="219"/>
      <c r="I143" s="225"/>
      <c r="J143" s="225"/>
      <c r="K143" s="315">
        <f t="shared" si="7"/>
        <v>0</v>
      </c>
      <c r="L143" s="65"/>
      <c r="M143" s="65"/>
      <c r="N143" s="65"/>
      <c r="O143" s="65"/>
      <c r="P143" s="65"/>
      <c r="Q143" s="65"/>
      <c r="R143" s="65"/>
      <c r="S143" s="72"/>
      <c r="T143" s="27" t="str">
        <f t="shared" si="8"/>
        <v/>
      </c>
      <c r="U143" s="49" t="str">
        <f t="shared" si="9"/>
        <v/>
      </c>
      <c r="V143" s="27"/>
      <c r="W143" s="26"/>
      <c r="X143" s="26"/>
      <c r="Y143" s="27"/>
      <c r="Z143" s="3"/>
      <c r="AA143" s="14"/>
      <c r="AB143" s="3"/>
      <c r="AC143" s="3"/>
      <c r="AD143" s="14"/>
      <c r="AE143" s="26"/>
      <c r="AF143" s="27"/>
      <c r="AG143" s="26"/>
      <c r="AH143" s="26"/>
      <c r="AI143" s="27"/>
      <c r="AJ143" s="26"/>
      <c r="AK143" s="26"/>
      <c r="AL143" s="6"/>
      <c r="AM143" s="6"/>
    </row>
    <row r="144" spans="1:39" ht="21" customHeight="1" x14ac:dyDescent="0.15">
      <c r="A144" s="173"/>
      <c r="B144" s="67"/>
      <c r="C144" s="63"/>
      <c r="D144" s="86"/>
      <c r="E144" s="86"/>
      <c r="F144" s="77"/>
      <c r="G144" s="216"/>
      <c r="H144" s="219"/>
      <c r="I144" s="225"/>
      <c r="J144" s="225"/>
      <c r="K144" s="315">
        <f t="shared" si="7"/>
        <v>0</v>
      </c>
      <c r="L144" s="65"/>
      <c r="M144" s="65"/>
      <c r="N144" s="65"/>
      <c r="O144" s="65"/>
      <c r="P144" s="65"/>
      <c r="Q144" s="65"/>
      <c r="R144" s="65"/>
      <c r="S144" s="72"/>
      <c r="T144" s="27" t="str">
        <f t="shared" si="8"/>
        <v/>
      </c>
      <c r="U144" s="49" t="str">
        <f t="shared" si="9"/>
        <v/>
      </c>
      <c r="V144" s="27"/>
      <c r="W144" s="26"/>
      <c r="X144" s="26"/>
      <c r="Y144" s="27"/>
      <c r="Z144" s="3"/>
      <c r="AA144" s="14"/>
      <c r="AB144" s="3"/>
      <c r="AC144" s="3"/>
      <c r="AD144" s="14"/>
      <c r="AE144" s="26"/>
      <c r="AF144" s="27"/>
      <c r="AG144" s="26"/>
      <c r="AH144" s="26"/>
      <c r="AI144" s="27"/>
      <c r="AJ144" s="26"/>
      <c r="AK144" s="26"/>
      <c r="AL144" s="6"/>
      <c r="AM144" s="6"/>
    </row>
    <row r="145" spans="1:39" ht="21" customHeight="1" x14ac:dyDescent="0.15">
      <c r="A145" s="173"/>
      <c r="B145" s="67"/>
      <c r="C145" s="63"/>
      <c r="D145" s="86"/>
      <c r="E145" s="86"/>
      <c r="F145" s="77"/>
      <c r="G145" s="216"/>
      <c r="H145" s="219"/>
      <c r="I145" s="225"/>
      <c r="J145" s="225"/>
      <c r="K145" s="315">
        <f t="shared" si="7"/>
        <v>0</v>
      </c>
      <c r="L145" s="65"/>
      <c r="M145" s="65"/>
      <c r="N145" s="65"/>
      <c r="O145" s="65"/>
      <c r="P145" s="65"/>
      <c r="Q145" s="65"/>
      <c r="R145" s="65"/>
      <c r="S145" s="72"/>
      <c r="T145" s="27" t="str">
        <f t="shared" si="8"/>
        <v/>
      </c>
      <c r="U145" s="49" t="str">
        <f t="shared" si="9"/>
        <v/>
      </c>
      <c r="V145" s="27"/>
      <c r="W145" s="26"/>
      <c r="X145" s="26"/>
      <c r="Y145" s="27"/>
      <c r="Z145" s="3"/>
      <c r="AA145" s="14"/>
      <c r="AB145" s="3"/>
      <c r="AC145" s="3"/>
      <c r="AD145" s="14"/>
      <c r="AE145" s="26"/>
      <c r="AF145" s="27"/>
      <c r="AG145" s="26"/>
      <c r="AH145" s="26"/>
      <c r="AI145" s="27"/>
      <c r="AJ145" s="26"/>
      <c r="AK145" s="26"/>
      <c r="AL145" s="6"/>
      <c r="AM145" s="6"/>
    </row>
    <row r="146" spans="1:39" ht="21" customHeight="1" x14ac:dyDescent="0.15">
      <c r="A146" s="179"/>
      <c r="B146" s="104"/>
      <c r="C146" s="105"/>
      <c r="D146" s="106"/>
      <c r="E146" s="106"/>
      <c r="F146" s="166"/>
      <c r="G146" s="218"/>
      <c r="H146" s="220"/>
      <c r="I146" s="226"/>
      <c r="J146" s="226"/>
      <c r="K146" s="316">
        <f t="shared" si="7"/>
        <v>0</v>
      </c>
      <c r="L146" s="154"/>
      <c r="M146" s="154"/>
      <c r="N146" s="154"/>
      <c r="O146" s="154"/>
      <c r="P146" s="154"/>
      <c r="Q146" s="154"/>
      <c r="R146" s="154"/>
      <c r="S146" s="155"/>
      <c r="T146" s="27" t="str">
        <f t="shared" si="8"/>
        <v/>
      </c>
      <c r="U146" s="49" t="str">
        <f t="shared" si="9"/>
        <v/>
      </c>
      <c r="V146" s="27"/>
      <c r="W146" s="26"/>
      <c r="X146" s="26"/>
      <c r="Y146" s="27"/>
      <c r="Z146" s="3"/>
      <c r="AA146" s="14"/>
      <c r="AB146" s="3"/>
      <c r="AC146" s="3"/>
      <c r="AD146" s="14"/>
      <c r="AE146" s="26"/>
      <c r="AF146" s="27"/>
      <c r="AG146" s="26"/>
      <c r="AH146" s="26"/>
      <c r="AI146" s="27"/>
      <c r="AJ146" s="26"/>
      <c r="AK146" s="26"/>
      <c r="AL146" s="6"/>
      <c r="AM146" s="6"/>
    </row>
    <row r="147" spans="1:39" ht="21" customHeight="1" x14ac:dyDescent="0.15">
      <c r="A147" s="163"/>
      <c r="B147" s="71"/>
      <c r="C147" s="99"/>
      <c r="D147" s="102"/>
      <c r="E147" s="102"/>
      <c r="F147" s="164"/>
      <c r="G147" s="211"/>
      <c r="H147" s="221"/>
      <c r="I147" s="227"/>
      <c r="J147" s="227"/>
      <c r="K147" s="314">
        <f t="shared" si="7"/>
        <v>0</v>
      </c>
      <c r="L147" s="152"/>
      <c r="M147" s="152"/>
      <c r="N147" s="152"/>
      <c r="O147" s="152"/>
      <c r="P147" s="152"/>
      <c r="Q147" s="152"/>
      <c r="R147" s="152"/>
      <c r="S147" s="153"/>
      <c r="T147" s="27" t="str">
        <f t="shared" si="8"/>
        <v/>
      </c>
      <c r="U147" s="49" t="str">
        <f t="shared" si="9"/>
        <v/>
      </c>
      <c r="V147" s="32"/>
      <c r="W147" s="31"/>
      <c r="X147" s="31"/>
      <c r="Y147" s="32"/>
      <c r="Z147" s="3"/>
      <c r="AA147" s="14"/>
      <c r="AB147" s="4"/>
      <c r="AC147" s="3"/>
      <c r="AD147" s="14"/>
      <c r="AE147" s="31"/>
      <c r="AF147" s="32"/>
      <c r="AG147" s="31"/>
      <c r="AH147" s="31"/>
      <c r="AI147" s="32"/>
      <c r="AJ147" s="26"/>
      <c r="AK147" s="26"/>
      <c r="AL147" s="6"/>
      <c r="AM147" s="6"/>
    </row>
    <row r="148" spans="1:39" ht="21" customHeight="1" x14ac:dyDescent="0.15">
      <c r="A148" s="173"/>
      <c r="B148" s="67"/>
      <c r="C148" s="63"/>
      <c r="D148" s="86"/>
      <c r="E148" s="86"/>
      <c r="F148" s="77"/>
      <c r="G148" s="216"/>
      <c r="H148" s="219"/>
      <c r="I148" s="225"/>
      <c r="J148" s="225"/>
      <c r="K148" s="315">
        <f t="shared" si="7"/>
        <v>0</v>
      </c>
      <c r="L148" s="65"/>
      <c r="M148" s="65"/>
      <c r="N148" s="65"/>
      <c r="O148" s="65"/>
      <c r="P148" s="65"/>
      <c r="Q148" s="65"/>
      <c r="R148" s="65"/>
      <c r="S148" s="72"/>
      <c r="T148" s="27" t="str">
        <f t="shared" si="8"/>
        <v/>
      </c>
      <c r="U148" s="49" t="str">
        <f t="shared" si="9"/>
        <v/>
      </c>
      <c r="V148" s="32"/>
      <c r="W148" s="31"/>
      <c r="X148" s="31"/>
      <c r="Y148" s="32"/>
      <c r="Z148" s="3"/>
      <c r="AA148" s="14"/>
      <c r="AB148" s="4"/>
      <c r="AC148" s="3"/>
      <c r="AD148" s="14"/>
      <c r="AE148" s="31"/>
      <c r="AF148" s="32"/>
      <c r="AG148" s="31"/>
      <c r="AH148" s="31"/>
      <c r="AI148" s="32"/>
      <c r="AJ148" s="26"/>
      <c r="AK148" s="26"/>
      <c r="AL148" s="6"/>
      <c r="AM148" s="6"/>
    </row>
    <row r="149" spans="1:39" ht="21" customHeight="1" x14ac:dyDescent="0.15">
      <c r="A149" s="173"/>
      <c r="B149" s="67"/>
      <c r="C149" s="63"/>
      <c r="D149" s="86"/>
      <c r="E149" s="86"/>
      <c r="F149" s="77"/>
      <c r="G149" s="216"/>
      <c r="H149" s="219"/>
      <c r="I149" s="225"/>
      <c r="J149" s="225"/>
      <c r="K149" s="315">
        <f t="shared" si="7"/>
        <v>0</v>
      </c>
      <c r="L149" s="65"/>
      <c r="M149" s="65"/>
      <c r="N149" s="65"/>
      <c r="O149" s="65"/>
      <c r="P149" s="65"/>
      <c r="Q149" s="65"/>
      <c r="R149" s="65"/>
      <c r="S149" s="72"/>
      <c r="T149" s="27" t="str">
        <f t="shared" si="8"/>
        <v/>
      </c>
      <c r="U149" s="49" t="str">
        <f t="shared" si="9"/>
        <v/>
      </c>
      <c r="V149" s="34"/>
      <c r="W149" s="33"/>
      <c r="X149" s="33"/>
      <c r="Y149" s="34"/>
      <c r="Z149" s="3"/>
      <c r="AA149" s="14"/>
      <c r="AB149" s="5"/>
      <c r="AC149" s="3"/>
      <c r="AD149" s="14"/>
      <c r="AE149" s="33"/>
      <c r="AF149" s="34"/>
      <c r="AG149" s="33"/>
      <c r="AH149" s="33"/>
      <c r="AI149" s="34"/>
      <c r="AJ149" s="26"/>
      <c r="AK149" s="26"/>
      <c r="AL149" s="6"/>
      <c r="AM149" s="6"/>
    </row>
    <row r="150" spans="1:39" ht="21" customHeight="1" x14ac:dyDescent="0.15">
      <c r="A150" s="173"/>
      <c r="B150" s="67"/>
      <c r="C150" s="63"/>
      <c r="D150" s="86"/>
      <c r="E150" s="86"/>
      <c r="F150" s="77"/>
      <c r="G150" s="216"/>
      <c r="H150" s="219"/>
      <c r="I150" s="225"/>
      <c r="J150" s="225"/>
      <c r="K150" s="315">
        <f t="shared" si="7"/>
        <v>0</v>
      </c>
      <c r="L150" s="65"/>
      <c r="M150" s="65"/>
      <c r="N150" s="65"/>
      <c r="O150" s="65"/>
      <c r="P150" s="65"/>
      <c r="Q150" s="65"/>
      <c r="R150" s="65"/>
      <c r="S150" s="72"/>
      <c r="T150" s="27" t="str">
        <f t="shared" si="8"/>
        <v/>
      </c>
      <c r="U150" s="49" t="str">
        <f t="shared" si="9"/>
        <v/>
      </c>
      <c r="V150" s="25"/>
      <c r="W150" s="25"/>
      <c r="X150" s="25"/>
      <c r="Y150" s="25"/>
      <c r="Z150" s="11"/>
      <c r="AA150" s="18"/>
      <c r="AB150" s="11"/>
      <c r="AC150" s="11"/>
      <c r="AD150" s="18"/>
      <c r="AE150" s="25"/>
      <c r="AF150" s="25"/>
      <c r="AG150" s="25"/>
      <c r="AH150" s="25"/>
      <c r="AI150" s="25"/>
      <c r="AJ150" s="25"/>
      <c r="AK150" s="22"/>
      <c r="AL150" s="6"/>
      <c r="AM150" s="6"/>
    </row>
    <row r="151" spans="1:39" ht="21" customHeight="1" x14ac:dyDescent="0.15">
      <c r="A151" s="173"/>
      <c r="B151" s="67"/>
      <c r="C151" s="63"/>
      <c r="D151" s="86"/>
      <c r="E151" s="86"/>
      <c r="F151" s="77"/>
      <c r="G151" s="216"/>
      <c r="H151" s="219"/>
      <c r="I151" s="225"/>
      <c r="J151" s="225"/>
      <c r="K151" s="315">
        <f t="shared" si="7"/>
        <v>0</v>
      </c>
      <c r="L151" s="65"/>
      <c r="M151" s="65"/>
      <c r="N151" s="65"/>
      <c r="O151" s="65"/>
      <c r="P151" s="65"/>
      <c r="Q151" s="65"/>
      <c r="R151" s="65"/>
      <c r="S151" s="72"/>
      <c r="T151" s="27" t="str">
        <f t="shared" si="8"/>
        <v/>
      </c>
      <c r="U151" s="49" t="str">
        <f t="shared" si="9"/>
        <v/>
      </c>
      <c r="V151" s="27"/>
      <c r="W151" s="26"/>
      <c r="X151" s="26"/>
      <c r="Y151" s="27"/>
      <c r="Z151" s="3"/>
      <c r="AA151" s="14"/>
      <c r="AB151" s="3"/>
      <c r="AC151" s="3"/>
      <c r="AD151" s="14"/>
      <c r="AE151" s="26"/>
      <c r="AF151" s="27"/>
      <c r="AG151" s="26"/>
      <c r="AH151" s="26"/>
      <c r="AI151" s="27"/>
      <c r="AJ151" s="26"/>
      <c r="AK151" s="26"/>
      <c r="AL151" s="6"/>
      <c r="AM151" s="6"/>
    </row>
    <row r="152" spans="1:39" ht="21" customHeight="1" x14ac:dyDescent="0.15">
      <c r="A152" s="173"/>
      <c r="B152" s="67"/>
      <c r="C152" s="63"/>
      <c r="D152" s="86"/>
      <c r="E152" s="86"/>
      <c r="F152" s="77"/>
      <c r="G152" s="216"/>
      <c r="H152" s="219"/>
      <c r="I152" s="225"/>
      <c r="J152" s="225"/>
      <c r="K152" s="315">
        <f t="shared" si="7"/>
        <v>0</v>
      </c>
      <c r="L152" s="65"/>
      <c r="M152" s="65"/>
      <c r="N152" s="65"/>
      <c r="O152" s="65"/>
      <c r="P152" s="65"/>
      <c r="Q152" s="65"/>
      <c r="R152" s="65"/>
      <c r="S152" s="72"/>
      <c r="T152" s="27" t="str">
        <f t="shared" si="8"/>
        <v/>
      </c>
      <c r="U152" s="49" t="str">
        <f t="shared" si="9"/>
        <v/>
      </c>
      <c r="V152" s="27"/>
      <c r="W152" s="26"/>
      <c r="X152" s="26"/>
      <c r="Y152" s="27"/>
      <c r="Z152" s="3"/>
      <c r="AA152" s="14"/>
      <c r="AB152" s="3"/>
      <c r="AC152" s="3"/>
      <c r="AD152" s="14"/>
      <c r="AE152" s="26"/>
      <c r="AF152" s="27"/>
      <c r="AG152" s="26"/>
      <c r="AH152" s="26"/>
      <c r="AI152" s="27"/>
      <c r="AJ152" s="26"/>
      <c r="AK152" s="26"/>
      <c r="AL152" s="6"/>
      <c r="AM152" s="6"/>
    </row>
    <row r="153" spans="1:39" ht="21" customHeight="1" x14ac:dyDescent="0.15">
      <c r="A153" s="173"/>
      <c r="B153" s="67"/>
      <c r="C153" s="63"/>
      <c r="D153" s="86"/>
      <c r="E153" s="86"/>
      <c r="F153" s="77"/>
      <c r="G153" s="216"/>
      <c r="H153" s="219"/>
      <c r="I153" s="225"/>
      <c r="J153" s="225"/>
      <c r="K153" s="315">
        <f t="shared" si="7"/>
        <v>0</v>
      </c>
      <c r="L153" s="65"/>
      <c r="M153" s="65"/>
      <c r="N153" s="65"/>
      <c r="O153" s="65"/>
      <c r="P153" s="65"/>
      <c r="Q153" s="65"/>
      <c r="R153" s="65"/>
      <c r="S153" s="72"/>
      <c r="T153" s="27" t="str">
        <f t="shared" si="8"/>
        <v/>
      </c>
      <c r="U153" s="49" t="str">
        <f t="shared" si="9"/>
        <v/>
      </c>
      <c r="V153" s="27"/>
      <c r="W153" s="26"/>
      <c r="X153" s="26"/>
      <c r="Y153" s="27"/>
      <c r="Z153" s="3"/>
      <c r="AA153" s="14"/>
      <c r="AB153" s="3"/>
      <c r="AC153" s="3"/>
      <c r="AD153" s="14"/>
      <c r="AE153" s="26"/>
      <c r="AF153" s="27"/>
      <c r="AG153" s="26"/>
      <c r="AH153" s="26"/>
      <c r="AI153" s="27"/>
      <c r="AJ153" s="26"/>
      <c r="AK153" s="26"/>
      <c r="AL153" s="6"/>
      <c r="AM153" s="6"/>
    </row>
    <row r="154" spans="1:39" ht="21" customHeight="1" x14ac:dyDescent="0.15">
      <c r="A154" s="173"/>
      <c r="B154" s="67"/>
      <c r="C154" s="63"/>
      <c r="D154" s="86"/>
      <c r="E154" s="86"/>
      <c r="F154" s="77"/>
      <c r="G154" s="216"/>
      <c r="H154" s="219"/>
      <c r="I154" s="225"/>
      <c r="J154" s="225"/>
      <c r="K154" s="315">
        <f t="shared" si="7"/>
        <v>0</v>
      </c>
      <c r="L154" s="65"/>
      <c r="M154" s="65"/>
      <c r="N154" s="65"/>
      <c r="O154" s="65"/>
      <c r="P154" s="65"/>
      <c r="Q154" s="65"/>
      <c r="R154" s="65"/>
      <c r="S154" s="72"/>
      <c r="T154" s="27" t="str">
        <f t="shared" si="8"/>
        <v/>
      </c>
      <c r="U154" s="49" t="str">
        <f t="shared" si="9"/>
        <v/>
      </c>
      <c r="V154" s="27"/>
      <c r="W154" s="26"/>
      <c r="X154" s="26"/>
      <c r="Y154" s="27"/>
      <c r="Z154" s="3"/>
      <c r="AA154" s="14"/>
      <c r="AB154" s="3"/>
      <c r="AC154" s="3"/>
      <c r="AD154" s="14"/>
      <c r="AE154" s="26"/>
      <c r="AF154" s="27"/>
      <c r="AG154" s="26"/>
      <c r="AH154" s="26"/>
      <c r="AI154" s="27"/>
      <c r="AJ154" s="26"/>
      <c r="AK154" s="26"/>
      <c r="AL154" s="6"/>
      <c r="AM154" s="6"/>
    </row>
    <row r="155" spans="1:39" ht="21" customHeight="1" x14ac:dyDescent="0.15">
      <c r="A155" s="173"/>
      <c r="B155" s="67"/>
      <c r="C155" s="63"/>
      <c r="D155" s="86"/>
      <c r="E155" s="86"/>
      <c r="F155" s="77"/>
      <c r="G155" s="216"/>
      <c r="H155" s="219"/>
      <c r="I155" s="225"/>
      <c r="J155" s="225"/>
      <c r="K155" s="315">
        <f t="shared" si="7"/>
        <v>0</v>
      </c>
      <c r="L155" s="65"/>
      <c r="M155" s="65"/>
      <c r="N155" s="65"/>
      <c r="O155" s="65"/>
      <c r="P155" s="65"/>
      <c r="Q155" s="65"/>
      <c r="R155" s="65"/>
      <c r="S155" s="72"/>
      <c r="T155" s="27" t="str">
        <f t="shared" si="8"/>
        <v/>
      </c>
      <c r="U155" s="49" t="str">
        <f t="shared" si="9"/>
        <v/>
      </c>
      <c r="V155" s="27"/>
      <c r="W155" s="26"/>
      <c r="X155" s="26"/>
      <c r="Y155" s="27"/>
      <c r="Z155" s="3"/>
      <c r="AA155" s="14"/>
      <c r="AB155" s="3"/>
      <c r="AC155" s="3"/>
      <c r="AD155" s="14"/>
      <c r="AE155" s="26"/>
      <c r="AF155" s="27"/>
      <c r="AG155" s="26"/>
      <c r="AH155" s="26"/>
      <c r="AI155" s="27"/>
      <c r="AJ155" s="26"/>
      <c r="AK155" s="26"/>
      <c r="AL155" s="6"/>
      <c r="AM155" s="6"/>
    </row>
    <row r="156" spans="1:39" ht="21" customHeight="1" x14ac:dyDescent="0.15">
      <c r="A156" s="173"/>
      <c r="B156" s="67"/>
      <c r="C156" s="63"/>
      <c r="D156" s="86"/>
      <c r="E156" s="86"/>
      <c r="F156" s="77"/>
      <c r="G156" s="216"/>
      <c r="H156" s="219"/>
      <c r="I156" s="225"/>
      <c r="J156" s="225"/>
      <c r="K156" s="315">
        <f t="shared" si="7"/>
        <v>0</v>
      </c>
      <c r="L156" s="65"/>
      <c r="M156" s="65"/>
      <c r="N156" s="65"/>
      <c r="O156" s="65"/>
      <c r="P156" s="65"/>
      <c r="Q156" s="65"/>
      <c r="R156" s="65"/>
      <c r="S156" s="72"/>
      <c r="T156" s="334" t="str">
        <f t="shared" si="8"/>
        <v/>
      </c>
      <c r="U156" s="335" t="str">
        <f t="shared" si="9"/>
        <v/>
      </c>
      <c r="V156" s="337"/>
      <c r="W156" s="336"/>
      <c r="X156" s="336"/>
      <c r="Y156" s="334"/>
      <c r="Z156" s="333"/>
      <c r="AA156" s="328"/>
      <c r="AB156" s="333"/>
      <c r="AC156" s="333"/>
      <c r="AD156" s="328"/>
      <c r="AE156" s="26"/>
      <c r="AF156" s="27"/>
      <c r="AG156" s="26"/>
      <c r="AH156" s="26"/>
      <c r="AI156" s="27"/>
      <c r="AJ156" s="26"/>
      <c r="AK156" s="26"/>
      <c r="AL156" s="6"/>
      <c r="AM156" s="6"/>
    </row>
    <row r="157" spans="1:39" ht="21" customHeight="1" x14ac:dyDescent="0.15">
      <c r="A157" s="62"/>
      <c r="B157" s="78"/>
      <c r="C157" s="78"/>
      <c r="D157" s="86"/>
      <c r="E157" s="86"/>
      <c r="F157" s="77"/>
      <c r="G157" s="215"/>
      <c r="H157" s="215"/>
      <c r="I157" s="225"/>
      <c r="J157" s="225"/>
      <c r="K157" s="315">
        <f t="shared" si="7"/>
        <v>0</v>
      </c>
      <c r="L157" s="290"/>
      <c r="M157" s="169"/>
      <c r="N157" s="290"/>
      <c r="O157" s="169"/>
      <c r="P157" s="79"/>
      <c r="Q157" s="79"/>
      <c r="R157" s="79"/>
      <c r="S157" s="73"/>
      <c r="T157" s="27" t="str">
        <f t="shared" si="8"/>
        <v/>
      </c>
      <c r="U157" s="49" t="str">
        <f t="shared" si="9"/>
        <v/>
      </c>
      <c r="V157" s="27"/>
      <c r="W157" s="26"/>
      <c r="X157" s="26"/>
      <c r="Y157" s="27"/>
      <c r="Z157" s="3"/>
      <c r="AA157" s="14"/>
      <c r="AB157" s="3"/>
      <c r="AC157" s="3"/>
      <c r="AD157" s="14"/>
      <c r="AE157" s="26"/>
      <c r="AF157" s="27"/>
      <c r="AG157" s="26"/>
      <c r="AH157" s="26"/>
      <c r="AI157" s="27"/>
      <c r="AJ157" s="26"/>
      <c r="AK157" s="26"/>
      <c r="AL157" s="6"/>
      <c r="AM157" s="6"/>
    </row>
    <row r="158" spans="1:39" ht="21" customHeight="1" x14ac:dyDescent="0.15">
      <c r="A158" s="62"/>
      <c r="B158" s="78"/>
      <c r="C158" s="78"/>
      <c r="D158" s="86"/>
      <c r="E158" s="86"/>
      <c r="F158" s="77"/>
      <c r="G158" s="215"/>
      <c r="H158" s="215"/>
      <c r="I158" s="225"/>
      <c r="J158" s="225"/>
      <c r="K158" s="315">
        <f t="shared" si="7"/>
        <v>0</v>
      </c>
      <c r="L158" s="290"/>
      <c r="M158" s="169"/>
      <c r="N158" s="290"/>
      <c r="O158" s="169"/>
      <c r="P158" s="79"/>
      <c r="Q158" s="79"/>
      <c r="R158" s="79"/>
      <c r="S158" s="73"/>
      <c r="T158" s="27" t="str">
        <f t="shared" si="8"/>
        <v/>
      </c>
      <c r="U158" s="49" t="str">
        <f t="shared" si="9"/>
        <v/>
      </c>
      <c r="V158" s="27"/>
      <c r="W158" s="26"/>
      <c r="X158" s="26"/>
      <c r="Y158" s="27"/>
      <c r="Z158" s="3"/>
      <c r="AA158" s="14"/>
      <c r="AB158" s="3"/>
      <c r="AC158" s="3"/>
      <c r="AD158" s="14"/>
      <c r="AE158" s="26"/>
      <c r="AF158" s="27"/>
      <c r="AG158" s="26"/>
      <c r="AH158" s="26"/>
      <c r="AI158" s="27"/>
      <c r="AJ158" s="26"/>
      <c r="AK158" s="26"/>
      <c r="AL158" s="6"/>
      <c r="AM158" s="6"/>
    </row>
    <row r="159" spans="1:39" ht="21" customHeight="1" x14ac:dyDescent="0.15">
      <c r="A159" s="173"/>
      <c r="B159" s="67"/>
      <c r="C159" s="63"/>
      <c r="D159" s="86"/>
      <c r="E159" s="86"/>
      <c r="F159" s="77"/>
      <c r="G159" s="216"/>
      <c r="H159" s="219"/>
      <c r="I159" s="225"/>
      <c r="J159" s="225"/>
      <c r="K159" s="315">
        <f t="shared" si="7"/>
        <v>0</v>
      </c>
      <c r="L159" s="65"/>
      <c r="M159" s="65"/>
      <c r="N159" s="65"/>
      <c r="O159" s="65"/>
      <c r="P159" s="65"/>
      <c r="Q159" s="65"/>
      <c r="R159" s="65"/>
      <c r="S159" s="72"/>
      <c r="T159" s="27" t="str">
        <f t="shared" si="8"/>
        <v/>
      </c>
      <c r="U159" s="49" t="str">
        <f t="shared" si="9"/>
        <v/>
      </c>
      <c r="V159" s="27"/>
      <c r="W159" s="26"/>
      <c r="X159" s="26"/>
      <c r="Y159" s="27"/>
      <c r="Z159" s="3"/>
      <c r="AA159" s="14"/>
      <c r="AB159" s="3"/>
      <c r="AC159" s="3"/>
      <c r="AD159" s="14"/>
      <c r="AE159" s="26"/>
      <c r="AF159" s="27"/>
      <c r="AG159" s="26"/>
      <c r="AH159" s="26"/>
      <c r="AI159" s="27"/>
      <c r="AJ159" s="26"/>
      <c r="AK159" s="26"/>
      <c r="AL159" s="6"/>
      <c r="AM159" s="6"/>
    </row>
    <row r="160" spans="1:39" ht="21" customHeight="1" x14ac:dyDescent="0.15">
      <c r="A160" s="173"/>
      <c r="B160" s="67"/>
      <c r="C160" s="63"/>
      <c r="D160" s="86"/>
      <c r="E160" s="86"/>
      <c r="F160" s="77"/>
      <c r="G160" s="216"/>
      <c r="H160" s="219"/>
      <c r="I160" s="225"/>
      <c r="J160" s="225"/>
      <c r="K160" s="315">
        <f t="shared" si="7"/>
        <v>0</v>
      </c>
      <c r="L160" s="65"/>
      <c r="M160" s="65"/>
      <c r="N160" s="65"/>
      <c r="O160" s="65"/>
      <c r="P160" s="65"/>
      <c r="Q160" s="65"/>
      <c r="R160" s="65"/>
      <c r="S160" s="72"/>
      <c r="T160" s="27" t="str">
        <f t="shared" si="8"/>
        <v/>
      </c>
      <c r="U160" s="49" t="str">
        <f t="shared" si="9"/>
        <v/>
      </c>
      <c r="V160" s="27"/>
      <c r="W160" s="26"/>
      <c r="X160" s="26"/>
      <c r="Y160" s="27"/>
      <c r="Z160" s="3"/>
      <c r="AA160" s="14"/>
      <c r="AB160" s="3"/>
      <c r="AC160" s="3"/>
      <c r="AD160" s="14"/>
      <c r="AE160" s="26"/>
      <c r="AF160" s="27"/>
      <c r="AG160" s="26"/>
      <c r="AH160" s="26"/>
      <c r="AI160" s="27"/>
      <c r="AJ160" s="26"/>
      <c r="AK160" s="26"/>
      <c r="AL160" s="6"/>
      <c r="AM160" s="6"/>
    </row>
    <row r="161" spans="1:39" ht="21" customHeight="1" x14ac:dyDescent="0.15">
      <c r="A161" s="173"/>
      <c r="B161" s="67"/>
      <c r="C161" s="63"/>
      <c r="D161" s="86"/>
      <c r="E161" s="86"/>
      <c r="F161" s="77"/>
      <c r="G161" s="216"/>
      <c r="H161" s="219"/>
      <c r="I161" s="225"/>
      <c r="J161" s="225"/>
      <c r="K161" s="315">
        <f t="shared" si="7"/>
        <v>0</v>
      </c>
      <c r="L161" s="65"/>
      <c r="M161" s="65"/>
      <c r="N161" s="65"/>
      <c r="O161" s="65"/>
      <c r="P161" s="65"/>
      <c r="Q161" s="65"/>
      <c r="R161" s="65"/>
      <c r="S161" s="72"/>
      <c r="T161" s="27" t="str">
        <f t="shared" si="8"/>
        <v/>
      </c>
      <c r="U161" s="49" t="str">
        <f t="shared" si="9"/>
        <v/>
      </c>
      <c r="V161" s="27"/>
      <c r="W161" s="26"/>
      <c r="X161" s="26"/>
      <c r="Y161" s="27"/>
      <c r="Z161" s="3"/>
      <c r="AA161" s="14"/>
      <c r="AB161" s="3"/>
      <c r="AC161" s="3"/>
      <c r="AD161" s="14"/>
      <c r="AE161" s="26"/>
      <c r="AF161" s="27"/>
      <c r="AG161" s="26"/>
      <c r="AH161" s="26"/>
      <c r="AI161" s="27"/>
      <c r="AJ161" s="26"/>
      <c r="AK161" s="26"/>
      <c r="AL161" s="6"/>
      <c r="AM161" s="6"/>
    </row>
    <row r="162" spans="1:39" ht="21" customHeight="1" x14ac:dyDescent="0.15">
      <c r="A162" s="173"/>
      <c r="B162" s="67"/>
      <c r="C162" s="63"/>
      <c r="D162" s="86"/>
      <c r="E162" s="86"/>
      <c r="F162" s="77"/>
      <c r="G162" s="216"/>
      <c r="H162" s="219"/>
      <c r="I162" s="225"/>
      <c r="J162" s="225"/>
      <c r="K162" s="315">
        <f t="shared" si="7"/>
        <v>0</v>
      </c>
      <c r="L162" s="65"/>
      <c r="M162" s="65"/>
      <c r="N162" s="65"/>
      <c r="O162" s="65"/>
      <c r="P162" s="65"/>
      <c r="Q162" s="65"/>
      <c r="R162" s="65"/>
      <c r="S162" s="72"/>
      <c r="T162" s="27" t="str">
        <f t="shared" si="8"/>
        <v/>
      </c>
      <c r="U162" s="49" t="str">
        <f t="shared" si="9"/>
        <v/>
      </c>
      <c r="V162" s="27"/>
      <c r="W162" s="26"/>
      <c r="X162" s="26"/>
      <c r="Y162" s="27"/>
      <c r="Z162" s="3"/>
      <c r="AA162" s="14"/>
      <c r="AB162" s="3"/>
      <c r="AC162" s="3"/>
      <c r="AD162" s="14"/>
      <c r="AE162" s="26"/>
      <c r="AF162" s="27"/>
      <c r="AG162" s="26"/>
      <c r="AH162" s="26"/>
      <c r="AI162" s="27"/>
      <c r="AJ162" s="26"/>
      <c r="AK162" s="26"/>
      <c r="AL162" s="6"/>
      <c r="AM162" s="6"/>
    </row>
    <row r="163" spans="1:39" ht="21" customHeight="1" x14ac:dyDescent="0.15">
      <c r="A163" s="173"/>
      <c r="B163" s="67"/>
      <c r="C163" s="63"/>
      <c r="D163" s="86"/>
      <c r="E163" s="86"/>
      <c r="F163" s="77"/>
      <c r="G163" s="216"/>
      <c r="H163" s="219"/>
      <c r="I163" s="225"/>
      <c r="J163" s="225"/>
      <c r="K163" s="315">
        <f t="shared" si="7"/>
        <v>0</v>
      </c>
      <c r="L163" s="65"/>
      <c r="M163" s="65"/>
      <c r="N163" s="65"/>
      <c r="O163" s="65"/>
      <c r="P163" s="65"/>
      <c r="Q163" s="65"/>
      <c r="R163" s="65"/>
      <c r="S163" s="72"/>
      <c r="T163" s="27" t="str">
        <f t="shared" si="8"/>
        <v/>
      </c>
      <c r="U163" s="49" t="str">
        <f t="shared" si="9"/>
        <v/>
      </c>
      <c r="V163" s="27"/>
      <c r="W163" s="26"/>
      <c r="X163" s="26"/>
      <c r="Y163" s="27"/>
      <c r="Z163" s="3"/>
      <c r="AA163" s="14"/>
      <c r="AB163" s="3"/>
      <c r="AC163" s="3"/>
      <c r="AD163" s="14"/>
      <c r="AE163" s="26"/>
      <c r="AF163" s="27"/>
      <c r="AG163" s="26"/>
      <c r="AH163" s="26"/>
      <c r="AI163" s="27"/>
      <c r="AJ163" s="26"/>
      <c r="AK163" s="26"/>
      <c r="AL163" s="6"/>
      <c r="AM163" s="6"/>
    </row>
    <row r="164" spans="1:39" ht="21" customHeight="1" x14ac:dyDescent="0.15">
      <c r="A164" s="173"/>
      <c r="B164" s="67"/>
      <c r="C164" s="63"/>
      <c r="D164" s="86"/>
      <c r="E164" s="86"/>
      <c r="F164" s="77"/>
      <c r="G164" s="216"/>
      <c r="H164" s="219"/>
      <c r="I164" s="225"/>
      <c r="J164" s="225"/>
      <c r="K164" s="315">
        <f t="shared" si="7"/>
        <v>0</v>
      </c>
      <c r="L164" s="65"/>
      <c r="M164" s="65"/>
      <c r="N164" s="65"/>
      <c r="O164" s="65"/>
      <c r="P164" s="65"/>
      <c r="Q164" s="65"/>
      <c r="R164" s="65"/>
      <c r="S164" s="72"/>
      <c r="T164" s="27" t="str">
        <f t="shared" si="8"/>
        <v/>
      </c>
      <c r="U164" s="49" t="str">
        <f t="shared" si="9"/>
        <v/>
      </c>
      <c r="V164" s="27"/>
      <c r="W164" s="26"/>
      <c r="X164" s="26"/>
      <c r="Y164" s="27"/>
      <c r="Z164" s="3"/>
      <c r="AA164" s="14"/>
      <c r="AB164" s="3"/>
      <c r="AC164" s="3"/>
      <c r="AD164" s="14"/>
      <c r="AE164" s="26"/>
      <c r="AF164" s="27"/>
      <c r="AG164" s="26"/>
      <c r="AH164" s="26"/>
      <c r="AI164" s="27"/>
      <c r="AJ164" s="26"/>
      <c r="AK164" s="26"/>
      <c r="AL164" s="6"/>
    </row>
    <row r="165" spans="1:39" ht="21" customHeight="1" x14ac:dyDescent="0.15">
      <c r="A165" s="173"/>
      <c r="B165" s="67"/>
      <c r="C165" s="63"/>
      <c r="D165" s="86"/>
      <c r="E165" s="86"/>
      <c r="F165" s="77"/>
      <c r="G165" s="216"/>
      <c r="H165" s="219"/>
      <c r="I165" s="225"/>
      <c r="J165" s="225"/>
      <c r="K165" s="315">
        <f t="shared" si="7"/>
        <v>0</v>
      </c>
      <c r="L165" s="65"/>
      <c r="M165" s="65"/>
      <c r="N165" s="65"/>
      <c r="O165" s="65"/>
      <c r="P165" s="65"/>
      <c r="Q165" s="65"/>
      <c r="R165" s="65"/>
      <c r="S165" s="72"/>
      <c r="T165" s="27" t="str">
        <f t="shared" si="8"/>
        <v/>
      </c>
      <c r="U165" s="49" t="str">
        <f t="shared" si="9"/>
        <v/>
      </c>
      <c r="V165" s="27"/>
      <c r="W165" s="26"/>
      <c r="X165" s="26"/>
      <c r="Y165" s="27"/>
      <c r="Z165" s="3"/>
      <c r="AA165" s="14"/>
      <c r="AB165" s="3"/>
      <c r="AC165" s="3"/>
      <c r="AD165" s="14"/>
      <c r="AE165" s="26"/>
      <c r="AF165" s="27"/>
      <c r="AG165" s="26"/>
      <c r="AH165" s="26"/>
      <c r="AI165" s="27"/>
      <c r="AJ165" s="26"/>
      <c r="AK165" s="26"/>
      <c r="AL165" s="6"/>
    </row>
    <row r="166" spans="1:39" ht="21" customHeight="1" x14ac:dyDescent="0.15">
      <c r="A166" s="179"/>
      <c r="B166" s="104"/>
      <c r="C166" s="105"/>
      <c r="D166" s="106"/>
      <c r="E166" s="106"/>
      <c r="F166" s="166"/>
      <c r="G166" s="218"/>
      <c r="H166" s="220"/>
      <c r="I166" s="226"/>
      <c r="J166" s="226"/>
      <c r="K166" s="316">
        <f t="shared" si="7"/>
        <v>0</v>
      </c>
      <c r="L166" s="154"/>
      <c r="M166" s="154"/>
      <c r="N166" s="154"/>
      <c r="O166" s="154"/>
      <c r="P166" s="154"/>
      <c r="Q166" s="154"/>
      <c r="R166" s="154"/>
      <c r="S166" s="155"/>
      <c r="T166" s="27" t="str">
        <f t="shared" si="8"/>
        <v/>
      </c>
      <c r="U166" s="49" t="str">
        <f t="shared" si="9"/>
        <v/>
      </c>
      <c r="V166" s="27"/>
      <c r="W166" s="26"/>
      <c r="X166" s="26"/>
      <c r="Y166" s="27"/>
      <c r="Z166" s="3"/>
      <c r="AA166" s="14"/>
      <c r="AB166" s="3"/>
      <c r="AC166" s="3"/>
      <c r="AD166" s="14"/>
      <c r="AE166" s="26"/>
      <c r="AF166" s="27"/>
      <c r="AG166" s="26"/>
      <c r="AH166" s="26"/>
      <c r="AI166" s="27"/>
      <c r="AJ166" s="26"/>
      <c r="AK166" s="26"/>
      <c r="AL166" s="6"/>
    </row>
    <row r="167" spans="1:39" ht="21" customHeight="1" x14ac:dyDescent="0.15">
      <c r="A167" s="163"/>
      <c r="B167" s="71"/>
      <c r="C167" s="99"/>
      <c r="D167" s="102"/>
      <c r="E167" s="102"/>
      <c r="F167" s="164"/>
      <c r="G167" s="211"/>
      <c r="H167" s="221"/>
      <c r="I167" s="227"/>
      <c r="J167" s="227"/>
      <c r="K167" s="314">
        <f t="shared" si="7"/>
        <v>0</v>
      </c>
      <c r="L167" s="152"/>
      <c r="M167" s="152"/>
      <c r="N167" s="152"/>
      <c r="O167" s="152"/>
      <c r="P167" s="152"/>
      <c r="Q167" s="152"/>
      <c r="R167" s="152"/>
      <c r="S167" s="153"/>
      <c r="T167" s="27" t="str">
        <f t="shared" si="8"/>
        <v/>
      </c>
      <c r="U167" s="49" t="str">
        <f t="shared" si="9"/>
        <v/>
      </c>
      <c r="V167" s="27"/>
      <c r="W167" s="26"/>
      <c r="X167" s="26"/>
      <c r="Y167" s="27"/>
      <c r="Z167" s="3"/>
      <c r="AA167" s="14"/>
      <c r="AB167" s="3"/>
      <c r="AC167" s="3"/>
      <c r="AD167" s="14"/>
      <c r="AE167" s="26"/>
      <c r="AF167" s="27"/>
      <c r="AG167" s="26"/>
      <c r="AH167" s="26"/>
      <c r="AI167" s="27"/>
      <c r="AJ167" s="26"/>
      <c r="AK167" s="26"/>
      <c r="AL167" s="6"/>
    </row>
    <row r="168" spans="1:39" ht="21" customHeight="1" x14ac:dyDescent="0.15">
      <c r="A168" s="173"/>
      <c r="B168" s="67"/>
      <c r="C168" s="63"/>
      <c r="D168" s="86"/>
      <c r="E168" s="86"/>
      <c r="F168" s="77"/>
      <c r="G168" s="216"/>
      <c r="H168" s="219"/>
      <c r="I168" s="225"/>
      <c r="J168" s="225"/>
      <c r="K168" s="315">
        <f t="shared" si="7"/>
        <v>0</v>
      </c>
      <c r="L168" s="65"/>
      <c r="M168" s="65"/>
      <c r="N168" s="65"/>
      <c r="O168" s="65"/>
      <c r="P168" s="65"/>
      <c r="Q168" s="65"/>
      <c r="R168" s="65"/>
      <c r="S168" s="72"/>
      <c r="T168" s="27" t="str">
        <f t="shared" si="8"/>
        <v/>
      </c>
      <c r="U168" s="49" t="str">
        <f t="shared" si="9"/>
        <v/>
      </c>
      <c r="V168" s="32"/>
      <c r="W168" s="31"/>
      <c r="X168" s="31"/>
      <c r="Y168" s="32"/>
      <c r="Z168" s="3"/>
      <c r="AA168" s="14"/>
      <c r="AB168" s="4"/>
      <c r="AC168" s="3"/>
      <c r="AD168" s="14"/>
      <c r="AE168" s="31"/>
      <c r="AF168" s="32"/>
      <c r="AG168" s="31"/>
      <c r="AH168" s="31"/>
      <c r="AI168" s="32"/>
      <c r="AJ168" s="26"/>
      <c r="AK168" s="26"/>
      <c r="AL168" s="6"/>
    </row>
    <row r="169" spans="1:39" ht="21" customHeight="1" x14ac:dyDescent="0.15">
      <c r="A169" s="173"/>
      <c r="B169" s="67"/>
      <c r="C169" s="63"/>
      <c r="D169" s="86"/>
      <c r="E169" s="86"/>
      <c r="F169" s="77"/>
      <c r="G169" s="216"/>
      <c r="H169" s="219"/>
      <c r="I169" s="225"/>
      <c r="J169" s="225"/>
      <c r="K169" s="315">
        <f t="shared" si="7"/>
        <v>0</v>
      </c>
      <c r="L169" s="65"/>
      <c r="M169" s="65"/>
      <c r="N169" s="65"/>
      <c r="O169" s="65"/>
      <c r="P169" s="65"/>
      <c r="Q169" s="65"/>
      <c r="R169" s="65"/>
      <c r="S169" s="72"/>
      <c r="T169" s="27" t="str">
        <f t="shared" si="8"/>
        <v/>
      </c>
      <c r="U169" s="49" t="str">
        <f t="shared" si="9"/>
        <v/>
      </c>
      <c r="V169" s="32"/>
      <c r="W169" s="31"/>
      <c r="X169" s="31"/>
      <c r="Y169" s="32"/>
      <c r="Z169" s="3"/>
      <c r="AA169" s="14"/>
      <c r="AB169" s="4"/>
      <c r="AC169" s="3"/>
      <c r="AD169" s="14"/>
      <c r="AE169" s="31"/>
      <c r="AF169" s="32"/>
      <c r="AG169" s="31"/>
      <c r="AH169" s="31"/>
      <c r="AI169" s="32"/>
      <c r="AJ169" s="26"/>
      <c r="AK169" s="26"/>
      <c r="AL169" s="6"/>
    </row>
    <row r="170" spans="1:39" ht="21" customHeight="1" x14ac:dyDescent="0.15">
      <c r="A170" s="173"/>
      <c r="B170" s="67"/>
      <c r="C170" s="63"/>
      <c r="D170" s="86"/>
      <c r="E170" s="86"/>
      <c r="F170" s="77"/>
      <c r="G170" s="216"/>
      <c r="H170" s="219"/>
      <c r="I170" s="225"/>
      <c r="J170" s="225"/>
      <c r="K170" s="315">
        <f t="shared" si="7"/>
        <v>0</v>
      </c>
      <c r="L170" s="65"/>
      <c r="M170" s="65"/>
      <c r="N170" s="65"/>
      <c r="O170" s="65"/>
      <c r="P170" s="65"/>
      <c r="Q170" s="65"/>
      <c r="R170" s="65"/>
      <c r="S170" s="72"/>
      <c r="T170" s="27" t="str">
        <f t="shared" si="8"/>
        <v/>
      </c>
      <c r="U170" s="49" t="str">
        <f t="shared" si="9"/>
        <v/>
      </c>
      <c r="V170" s="34"/>
      <c r="W170" s="33"/>
      <c r="X170" s="33"/>
      <c r="Y170" s="34"/>
      <c r="Z170" s="3"/>
      <c r="AA170" s="14"/>
      <c r="AB170" s="5"/>
      <c r="AC170" s="3"/>
      <c r="AD170" s="14"/>
      <c r="AE170" s="33"/>
      <c r="AF170" s="34"/>
      <c r="AG170" s="33"/>
      <c r="AH170" s="33"/>
      <c r="AI170" s="34"/>
      <c r="AJ170" s="26"/>
      <c r="AK170" s="26"/>
      <c r="AL170" s="6"/>
    </row>
    <row r="171" spans="1:39" ht="21" customHeight="1" x14ac:dyDescent="0.15">
      <c r="A171" s="173"/>
      <c r="B171" s="67"/>
      <c r="C171" s="63"/>
      <c r="D171" s="86"/>
      <c r="E171" s="86"/>
      <c r="F171" s="77"/>
      <c r="G171" s="216"/>
      <c r="H171" s="219"/>
      <c r="I171" s="225"/>
      <c r="J171" s="225"/>
      <c r="K171" s="315">
        <f t="shared" si="7"/>
        <v>0</v>
      </c>
      <c r="L171" s="65"/>
      <c r="M171" s="65"/>
      <c r="N171" s="65"/>
      <c r="O171" s="65"/>
      <c r="P171" s="65"/>
      <c r="Q171" s="65"/>
      <c r="R171" s="65"/>
      <c r="S171" s="72"/>
      <c r="T171" s="27" t="str">
        <f t="shared" si="8"/>
        <v/>
      </c>
      <c r="U171" s="49" t="str">
        <f t="shared" si="9"/>
        <v/>
      </c>
      <c r="V171" s="25"/>
      <c r="W171" s="25"/>
      <c r="X171" s="25"/>
      <c r="Y171" s="25"/>
      <c r="Z171" s="11"/>
      <c r="AA171" s="18"/>
      <c r="AB171" s="11"/>
      <c r="AC171" s="11"/>
      <c r="AD171" s="18"/>
      <c r="AE171" s="25"/>
      <c r="AF171" s="25"/>
      <c r="AG171" s="25"/>
      <c r="AH171" s="25"/>
      <c r="AI171" s="25"/>
      <c r="AJ171" s="25"/>
      <c r="AK171" s="22"/>
      <c r="AL171" s="6"/>
    </row>
    <row r="172" spans="1:39" ht="21" customHeight="1" x14ac:dyDescent="0.15">
      <c r="A172" s="173"/>
      <c r="B172" s="67"/>
      <c r="C172" s="63"/>
      <c r="D172" s="86"/>
      <c r="E172" s="86"/>
      <c r="F172" s="77"/>
      <c r="G172" s="216"/>
      <c r="H172" s="219"/>
      <c r="I172" s="225"/>
      <c r="J172" s="225"/>
      <c r="K172" s="315">
        <f t="shared" si="7"/>
        <v>0</v>
      </c>
      <c r="L172" s="65"/>
      <c r="M172" s="65"/>
      <c r="N172" s="65"/>
      <c r="O172" s="65"/>
      <c r="P172" s="65"/>
      <c r="Q172" s="65"/>
      <c r="R172" s="65"/>
      <c r="S172" s="72"/>
      <c r="T172" s="27" t="str">
        <f t="shared" si="8"/>
        <v/>
      </c>
      <c r="U172" s="49" t="str">
        <f t="shared" si="9"/>
        <v/>
      </c>
      <c r="V172" s="27"/>
      <c r="W172" s="26"/>
      <c r="X172" s="26"/>
      <c r="Y172" s="27"/>
      <c r="Z172" s="3"/>
      <c r="AA172" s="14"/>
      <c r="AB172" s="3"/>
      <c r="AC172" s="3"/>
      <c r="AD172" s="14"/>
      <c r="AE172" s="26"/>
      <c r="AF172" s="27"/>
      <c r="AG172" s="26"/>
      <c r="AH172" s="26"/>
      <c r="AI172" s="27"/>
      <c r="AJ172" s="26"/>
      <c r="AK172" s="26"/>
      <c r="AL172" s="6"/>
    </row>
    <row r="173" spans="1:39" ht="21" customHeight="1" x14ac:dyDescent="0.15">
      <c r="A173" s="173"/>
      <c r="B173" s="67"/>
      <c r="C173" s="63"/>
      <c r="D173" s="86"/>
      <c r="E173" s="86"/>
      <c r="F173" s="77"/>
      <c r="G173" s="216"/>
      <c r="H173" s="219"/>
      <c r="I173" s="225"/>
      <c r="J173" s="225"/>
      <c r="K173" s="315">
        <f t="shared" si="7"/>
        <v>0</v>
      </c>
      <c r="L173" s="65"/>
      <c r="M173" s="65"/>
      <c r="N173" s="65"/>
      <c r="O173" s="65"/>
      <c r="P173" s="65"/>
      <c r="Q173" s="65"/>
      <c r="R173" s="65"/>
      <c r="S173" s="72"/>
      <c r="T173" s="27" t="str">
        <f t="shared" si="8"/>
        <v/>
      </c>
      <c r="U173" s="49" t="str">
        <f t="shared" si="9"/>
        <v/>
      </c>
      <c r="V173" s="27"/>
      <c r="W173" s="26"/>
      <c r="X173" s="26"/>
      <c r="Y173" s="27"/>
      <c r="Z173" s="3"/>
      <c r="AA173" s="14"/>
      <c r="AB173" s="3"/>
      <c r="AC173" s="3"/>
      <c r="AD173" s="14"/>
      <c r="AE173" s="26"/>
      <c r="AF173" s="27"/>
      <c r="AG173" s="26"/>
      <c r="AH173" s="26"/>
      <c r="AI173" s="27"/>
      <c r="AJ173" s="26"/>
      <c r="AK173" s="26"/>
      <c r="AL173" s="6"/>
    </row>
    <row r="174" spans="1:39" ht="21" customHeight="1" x14ac:dyDescent="0.15">
      <c r="A174" s="173"/>
      <c r="B174" s="67"/>
      <c r="C174" s="63"/>
      <c r="D174" s="86"/>
      <c r="E174" s="86"/>
      <c r="F174" s="77"/>
      <c r="G174" s="216"/>
      <c r="H174" s="219"/>
      <c r="I174" s="225"/>
      <c r="J174" s="225"/>
      <c r="K174" s="315">
        <f t="shared" si="7"/>
        <v>0</v>
      </c>
      <c r="L174" s="65"/>
      <c r="M174" s="65"/>
      <c r="N174" s="65"/>
      <c r="O174" s="65"/>
      <c r="P174" s="65"/>
      <c r="Q174" s="65"/>
      <c r="R174" s="65"/>
      <c r="S174" s="72"/>
      <c r="T174" s="27" t="str">
        <f t="shared" si="8"/>
        <v/>
      </c>
      <c r="U174" s="49" t="str">
        <f t="shared" si="9"/>
        <v/>
      </c>
      <c r="V174" s="27"/>
      <c r="W174" s="26"/>
      <c r="X174" s="26"/>
      <c r="Y174" s="27"/>
      <c r="Z174" s="3"/>
      <c r="AA174" s="14"/>
      <c r="AB174" s="3"/>
      <c r="AC174" s="3"/>
      <c r="AD174" s="14"/>
      <c r="AE174" s="26"/>
      <c r="AF174" s="27"/>
      <c r="AG174" s="26"/>
      <c r="AH174" s="26"/>
      <c r="AI174" s="27"/>
      <c r="AJ174" s="26"/>
      <c r="AK174" s="26"/>
      <c r="AL174" s="6"/>
    </row>
    <row r="175" spans="1:39" ht="21" customHeight="1" x14ac:dyDescent="0.15">
      <c r="A175" s="173"/>
      <c r="B175" s="67"/>
      <c r="C175" s="63"/>
      <c r="D175" s="86"/>
      <c r="E175" s="86"/>
      <c r="F175" s="77"/>
      <c r="G175" s="216"/>
      <c r="H175" s="219"/>
      <c r="I175" s="225"/>
      <c r="J175" s="225"/>
      <c r="K175" s="315">
        <f t="shared" si="7"/>
        <v>0</v>
      </c>
      <c r="L175" s="65"/>
      <c r="M175" s="65"/>
      <c r="N175" s="65"/>
      <c r="O175" s="65"/>
      <c r="P175" s="65"/>
      <c r="Q175" s="65"/>
      <c r="R175" s="65"/>
      <c r="S175" s="72"/>
      <c r="T175" s="27" t="str">
        <f t="shared" si="8"/>
        <v/>
      </c>
      <c r="U175" s="49" t="str">
        <f t="shared" si="9"/>
        <v/>
      </c>
      <c r="V175" s="27"/>
      <c r="W175" s="26"/>
      <c r="X175" s="26"/>
      <c r="Y175" s="27"/>
      <c r="Z175" s="3"/>
      <c r="AA175" s="14"/>
      <c r="AB175" s="3"/>
      <c r="AC175" s="3"/>
      <c r="AD175" s="14"/>
      <c r="AE175" s="26"/>
      <c r="AF175" s="27"/>
      <c r="AG175" s="26"/>
      <c r="AH175" s="26"/>
      <c r="AI175" s="27"/>
      <c r="AJ175" s="26"/>
      <c r="AK175" s="26"/>
      <c r="AL175" s="6"/>
    </row>
    <row r="176" spans="1:39" ht="21" customHeight="1" x14ac:dyDescent="0.15">
      <c r="A176" s="173"/>
      <c r="B176" s="67"/>
      <c r="C176" s="63"/>
      <c r="D176" s="86"/>
      <c r="E176" s="86"/>
      <c r="F176" s="77"/>
      <c r="G176" s="216"/>
      <c r="H176" s="219"/>
      <c r="I176" s="225"/>
      <c r="J176" s="225"/>
      <c r="K176" s="315">
        <f t="shared" si="7"/>
        <v>0</v>
      </c>
      <c r="L176" s="65"/>
      <c r="M176" s="65"/>
      <c r="N176" s="65"/>
      <c r="O176" s="65"/>
      <c r="P176" s="65"/>
      <c r="Q176" s="65"/>
      <c r="R176" s="65"/>
      <c r="S176" s="72"/>
      <c r="T176" s="27" t="str">
        <f t="shared" si="8"/>
        <v/>
      </c>
      <c r="U176" s="49" t="str">
        <f t="shared" si="9"/>
        <v/>
      </c>
      <c r="V176" s="27"/>
      <c r="W176" s="26"/>
      <c r="X176" s="26"/>
      <c r="Y176" s="27"/>
      <c r="Z176" s="3"/>
      <c r="AA176" s="14"/>
      <c r="AB176" s="3"/>
      <c r="AC176" s="3"/>
      <c r="AD176" s="14"/>
      <c r="AE176" s="26"/>
      <c r="AF176" s="27"/>
      <c r="AG176" s="26"/>
      <c r="AH176" s="26"/>
      <c r="AI176" s="27"/>
      <c r="AJ176" s="26"/>
      <c r="AK176" s="26"/>
      <c r="AL176" s="6"/>
    </row>
    <row r="177" spans="1:38" ht="21" customHeight="1" x14ac:dyDescent="0.15">
      <c r="A177" s="173"/>
      <c r="B177" s="67"/>
      <c r="C177" s="63"/>
      <c r="D177" s="86"/>
      <c r="E177" s="86"/>
      <c r="F177" s="77"/>
      <c r="G177" s="216"/>
      <c r="H177" s="219"/>
      <c r="I177" s="225"/>
      <c r="J177" s="225"/>
      <c r="K177" s="315">
        <f t="shared" si="7"/>
        <v>0</v>
      </c>
      <c r="L177" s="65"/>
      <c r="M177" s="65"/>
      <c r="N177" s="65"/>
      <c r="O177" s="65"/>
      <c r="P177" s="65"/>
      <c r="Q177" s="65"/>
      <c r="R177" s="65"/>
      <c r="S177" s="72"/>
      <c r="T177" s="27" t="str">
        <f t="shared" si="8"/>
        <v/>
      </c>
      <c r="U177" s="49" t="str">
        <f t="shared" si="9"/>
        <v/>
      </c>
      <c r="V177" s="30"/>
      <c r="W177" s="26"/>
      <c r="X177" s="26"/>
      <c r="Y177" s="27"/>
      <c r="Z177" s="3"/>
      <c r="AA177" s="14"/>
      <c r="AB177" s="3"/>
      <c r="AC177" s="3"/>
      <c r="AD177" s="14"/>
      <c r="AE177" s="26"/>
      <c r="AF177" s="27"/>
      <c r="AG177" s="26"/>
      <c r="AH177" s="26"/>
      <c r="AI177" s="27"/>
      <c r="AJ177" s="26"/>
      <c r="AK177" s="26"/>
      <c r="AL177" s="6"/>
    </row>
    <row r="178" spans="1:38" ht="21" customHeight="1" x14ac:dyDescent="0.15">
      <c r="A178" s="173"/>
      <c r="B178" s="67"/>
      <c r="C178" s="63"/>
      <c r="D178" s="86"/>
      <c r="E178" s="86"/>
      <c r="F178" s="77"/>
      <c r="G178" s="216"/>
      <c r="H178" s="219"/>
      <c r="I178" s="225"/>
      <c r="J178" s="225"/>
      <c r="K178" s="315">
        <f t="shared" si="7"/>
        <v>0</v>
      </c>
      <c r="L178" s="65"/>
      <c r="M178" s="65"/>
      <c r="N178" s="65"/>
      <c r="O178" s="65"/>
      <c r="P178" s="65"/>
      <c r="Q178" s="65"/>
      <c r="R178" s="65"/>
      <c r="S178" s="72"/>
      <c r="T178" s="27" t="str">
        <f t="shared" si="8"/>
        <v/>
      </c>
      <c r="U178" s="49" t="str">
        <f t="shared" si="9"/>
        <v/>
      </c>
      <c r="V178" s="27"/>
      <c r="W178" s="26"/>
      <c r="X178" s="26"/>
      <c r="Y178" s="27"/>
      <c r="Z178" s="3"/>
      <c r="AA178" s="14"/>
      <c r="AB178" s="3"/>
      <c r="AC178" s="3"/>
      <c r="AD178" s="14"/>
      <c r="AE178" s="26"/>
      <c r="AF178" s="27"/>
      <c r="AG178" s="26"/>
      <c r="AH178" s="26"/>
      <c r="AI178" s="27"/>
      <c r="AJ178" s="26"/>
      <c r="AK178" s="26"/>
      <c r="AL178" s="6"/>
    </row>
    <row r="179" spans="1:38" ht="21" customHeight="1" x14ac:dyDescent="0.15">
      <c r="A179" s="173"/>
      <c r="B179" s="67"/>
      <c r="C179" s="63"/>
      <c r="D179" s="86"/>
      <c r="E179" s="86"/>
      <c r="F179" s="77"/>
      <c r="G179" s="216"/>
      <c r="H179" s="219"/>
      <c r="I179" s="225"/>
      <c r="J179" s="225"/>
      <c r="K179" s="315">
        <f t="shared" si="7"/>
        <v>0</v>
      </c>
      <c r="L179" s="65"/>
      <c r="M179" s="65"/>
      <c r="N179" s="65"/>
      <c r="O179" s="65"/>
      <c r="P179" s="65"/>
      <c r="Q179" s="65"/>
      <c r="R179" s="65"/>
      <c r="S179" s="72"/>
      <c r="T179" s="27" t="str">
        <f t="shared" si="8"/>
        <v/>
      </c>
      <c r="U179" s="49" t="str">
        <f t="shared" si="9"/>
        <v/>
      </c>
      <c r="V179" s="27"/>
      <c r="W179" s="26"/>
      <c r="X179" s="26"/>
      <c r="Y179" s="27"/>
      <c r="Z179" s="3"/>
      <c r="AA179" s="14"/>
      <c r="AB179" s="3"/>
      <c r="AC179" s="3"/>
      <c r="AD179" s="14"/>
      <c r="AE179" s="26"/>
      <c r="AF179" s="27"/>
      <c r="AG179" s="26"/>
      <c r="AH179" s="26"/>
      <c r="AI179" s="27"/>
      <c r="AJ179" s="26"/>
      <c r="AK179" s="26"/>
      <c r="AL179" s="6"/>
    </row>
    <row r="180" spans="1:38" ht="21" customHeight="1" x14ac:dyDescent="0.15">
      <c r="A180" s="173"/>
      <c r="B180" s="67"/>
      <c r="C180" s="63"/>
      <c r="D180" s="86"/>
      <c r="E180" s="86"/>
      <c r="F180" s="77"/>
      <c r="G180" s="216"/>
      <c r="H180" s="219"/>
      <c r="I180" s="225"/>
      <c r="J180" s="225"/>
      <c r="K180" s="315">
        <f t="shared" si="7"/>
        <v>0</v>
      </c>
      <c r="L180" s="65"/>
      <c r="M180" s="65"/>
      <c r="N180" s="65"/>
      <c r="O180" s="65"/>
      <c r="P180" s="65"/>
      <c r="Q180" s="65"/>
      <c r="R180" s="65"/>
      <c r="S180" s="72"/>
      <c r="T180" s="27" t="str">
        <f t="shared" si="8"/>
        <v/>
      </c>
      <c r="U180" s="49" t="str">
        <f t="shared" si="9"/>
        <v/>
      </c>
      <c r="V180" s="27"/>
      <c r="W180" s="26"/>
      <c r="X180" s="26"/>
      <c r="Y180" s="27"/>
      <c r="Z180" s="3"/>
      <c r="AA180" s="14"/>
      <c r="AB180" s="3"/>
      <c r="AC180" s="3"/>
      <c r="AD180" s="14"/>
      <c r="AE180" s="26"/>
      <c r="AF180" s="27"/>
      <c r="AG180" s="26"/>
      <c r="AH180" s="26"/>
      <c r="AI180" s="27"/>
      <c r="AJ180" s="26"/>
      <c r="AK180" s="26"/>
      <c r="AL180" s="6"/>
    </row>
    <row r="181" spans="1:38" ht="21" customHeight="1" x14ac:dyDescent="0.15">
      <c r="A181" s="173"/>
      <c r="B181" s="67"/>
      <c r="C181" s="63"/>
      <c r="D181" s="86"/>
      <c r="E181" s="86"/>
      <c r="F181" s="77"/>
      <c r="G181" s="216"/>
      <c r="H181" s="219"/>
      <c r="I181" s="225"/>
      <c r="J181" s="225"/>
      <c r="K181" s="315">
        <f t="shared" si="7"/>
        <v>0</v>
      </c>
      <c r="L181" s="65"/>
      <c r="M181" s="65"/>
      <c r="N181" s="65"/>
      <c r="O181" s="65"/>
      <c r="P181" s="65"/>
      <c r="Q181" s="65"/>
      <c r="R181" s="65"/>
      <c r="S181" s="72"/>
      <c r="T181" s="27" t="str">
        <f t="shared" si="8"/>
        <v/>
      </c>
      <c r="U181" s="49" t="str">
        <f t="shared" si="9"/>
        <v/>
      </c>
      <c r="V181" s="27"/>
      <c r="W181" s="26"/>
      <c r="X181" s="26"/>
      <c r="Y181" s="27"/>
      <c r="Z181" s="3"/>
      <c r="AA181" s="14"/>
      <c r="AB181" s="3"/>
      <c r="AC181" s="3"/>
      <c r="AD181" s="14"/>
      <c r="AE181" s="26"/>
      <c r="AF181" s="27"/>
      <c r="AG181" s="26"/>
      <c r="AH181" s="26"/>
      <c r="AI181" s="27"/>
      <c r="AJ181" s="26"/>
      <c r="AK181" s="26"/>
      <c r="AL181" s="6"/>
    </row>
    <row r="182" spans="1:38" ht="21" customHeight="1" x14ac:dyDescent="0.15">
      <c r="A182" s="173"/>
      <c r="B182" s="67"/>
      <c r="C182" s="63"/>
      <c r="D182" s="86"/>
      <c r="E182" s="86"/>
      <c r="F182" s="77"/>
      <c r="G182" s="216"/>
      <c r="H182" s="219"/>
      <c r="I182" s="225"/>
      <c r="J182" s="225"/>
      <c r="K182" s="315">
        <f t="shared" si="7"/>
        <v>0</v>
      </c>
      <c r="L182" s="65"/>
      <c r="M182" s="65"/>
      <c r="N182" s="65"/>
      <c r="O182" s="65"/>
      <c r="P182" s="65"/>
      <c r="Q182" s="65"/>
      <c r="R182" s="65"/>
      <c r="S182" s="72"/>
      <c r="T182" s="27" t="str">
        <f t="shared" si="8"/>
        <v/>
      </c>
      <c r="U182" s="49" t="str">
        <f t="shared" si="9"/>
        <v/>
      </c>
      <c r="V182" s="27"/>
      <c r="W182" s="26"/>
      <c r="X182" s="26"/>
      <c r="Y182" s="27"/>
      <c r="Z182" s="3"/>
      <c r="AA182" s="14"/>
      <c r="AB182" s="3"/>
      <c r="AC182" s="3"/>
      <c r="AD182" s="14"/>
      <c r="AE182" s="26"/>
      <c r="AF182" s="27"/>
      <c r="AG182" s="26"/>
      <c r="AH182" s="26"/>
      <c r="AI182" s="27"/>
      <c r="AJ182" s="26"/>
      <c r="AK182" s="26"/>
      <c r="AL182" s="6"/>
    </row>
    <row r="183" spans="1:38" ht="21" customHeight="1" x14ac:dyDescent="0.15">
      <c r="A183" s="173"/>
      <c r="B183" s="67"/>
      <c r="C183" s="63"/>
      <c r="D183" s="86"/>
      <c r="E183" s="86"/>
      <c r="F183" s="77"/>
      <c r="G183" s="216"/>
      <c r="H183" s="219"/>
      <c r="I183" s="225"/>
      <c r="J183" s="225"/>
      <c r="K183" s="315">
        <f t="shared" si="7"/>
        <v>0</v>
      </c>
      <c r="L183" s="65"/>
      <c r="M183" s="65"/>
      <c r="N183" s="65"/>
      <c r="O183" s="65"/>
      <c r="P183" s="65"/>
      <c r="Q183" s="65"/>
      <c r="R183" s="65"/>
      <c r="S183" s="72"/>
      <c r="T183" s="27" t="str">
        <f t="shared" si="8"/>
        <v/>
      </c>
      <c r="U183" s="49" t="str">
        <f t="shared" si="9"/>
        <v/>
      </c>
      <c r="V183" s="27"/>
      <c r="W183" s="26"/>
      <c r="X183" s="26"/>
      <c r="Y183" s="27"/>
      <c r="Z183" s="3"/>
      <c r="AA183" s="14"/>
      <c r="AB183" s="3"/>
      <c r="AC183" s="3"/>
      <c r="AD183" s="14"/>
      <c r="AE183" s="26"/>
      <c r="AF183" s="27"/>
      <c r="AG183" s="26"/>
      <c r="AH183" s="26"/>
      <c r="AI183" s="27"/>
      <c r="AJ183" s="26"/>
      <c r="AK183" s="26"/>
      <c r="AL183" s="6"/>
    </row>
    <row r="184" spans="1:38" ht="21" customHeight="1" x14ac:dyDescent="0.15">
      <c r="A184" s="173"/>
      <c r="B184" s="67"/>
      <c r="C184" s="63"/>
      <c r="D184" s="86"/>
      <c r="E184" s="86"/>
      <c r="F184" s="77"/>
      <c r="G184" s="216"/>
      <c r="H184" s="219"/>
      <c r="I184" s="225"/>
      <c r="J184" s="225"/>
      <c r="K184" s="315">
        <f t="shared" si="7"/>
        <v>0</v>
      </c>
      <c r="L184" s="65"/>
      <c r="M184" s="65"/>
      <c r="N184" s="65"/>
      <c r="O184" s="65"/>
      <c r="P184" s="65"/>
      <c r="Q184" s="65"/>
      <c r="R184" s="65"/>
      <c r="S184" s="72"/>
      <c r="T184" s="27" t="str">
        <f t="shared" si="8"/>
        <v/>
      </c>
      <c r="U184" s="49" t="str">
        <f t="shared" si="9"/>
        <v/>
      </c>
      <c r="V184" s="27"/>
      <c r="W184" s="26"/>
      <c r="X184" s="26"/>
      <c r="Y184" s="27"/>
      <c r="Z184" s="3"/>
      <c r="AA184" s="14"/>
      <c r="AB184" s="3"/>
      <c r="AC184" s="3"/>
      <c r="AD184" s="14"/>
      <c r="AE184" s="26"/>
      <c r="AF184" s="27"/>
      <c r="AG184" s="26"/>
      <c r="AH184" s="26"/>
      <c r="AI184" s="27"/>
      <c r="AJ184" s="26"/>
      <c r="AK184" s="26"/>
      <c r="AL184" s="6"/>
    </row>
    <row r="185" spans="1:38" ht="21" customHeight="1" x14ac:dyDescent="0.15">
      <c r="A185" s="173"/>
      <c r="B185" s="67"/>
      <c r="C185" s="63"/>
      <c r="D185" s="86"/>
      <c r="E185" s="86"/>
      <c r="F185" s="77"/>
      <c r="G185" s="216"/>
      <c r="H185" s="219"/>
      <c r="I185" s="225"/>
      <c r="J185" s="225"/>
      <c r="K185" s="315">
        <f t="shared" si="7"/>
        <v>0</v>
      </c>
      <c r="L185" s="65"/>
      <c r="M185" s="65"/>
      <c r="N185" s="65"/>
      <c r="O185" s="65"/>
      <c r="P185" s="65"/>
      <c r="Q185" s="65"/>
      <c r="R185" s="65"/>
      <c r="S185" s="72"/>
      <c r="T185" s="27" t="str">
        <f t="shared" si="8"/>
        <v/>
      </c>
      <c r="U185" s="49" t="str">
        <f t="shared" si="9"/>
        <v/>
      </c>
      <c r="V185" s="27"/>
      <c r="W185" s="26"/>
      <c r="X185" s="26"/>
      <c r="Y185" s="27"/>
      <c r="Z185" s="3"/>
      <c r="AA185" s="14"/>
      <c r="AB185" s="3"/>
      <c r="AC185" s="3"/>
      <c r="AD185" s="14"/>
      <c r="AE185" s="26"/>
      <c r="AF185" s="27"/>
      <c r="AG185" s="26"/>
      <c r="AH185" s="26"/>
      <c r="AI185" s="27"/>
      <c r="AJ185" s="26"/>
      <c r="AK185" s="26"/>
      <c r="AL185" s="6"/>
    </row>
    <row r="186" spans="1:38" ht="21" customHeight="1" x14ac:dyDescent="0.15">
      <c r="A186" s="179"/>
      <c r="B186" s="104"/>
      <c r="C186" s="105"/>
      <c r="D186" s="106"/>
      <c r="E186" s="106"/>
      <c r="F186" s="166"/>
      <c r="G186" s="218"/>
      <c r="H186" s="220"/>
      <c r="I186" s="226"/>
      <c r="J186" s="226"/>
      <c r="K186" s="316">
        <f t="shared" si="7"/>
        <v>0</v>
      </c>
      <c r="L186" s="154"/>
      <c r="M186" s="154"/>
      <c r="N186" s="154"/>
      <c r="O186" s="154"/>
      <c r="P186" s="154"/>
      <c r="Q186" s="154"/>
      <c r="R186" s="154"/>
      <c r="S186" s="155"/>
      <c r="T186" s="27" t="str">
        <f t="shared" si="8"/>
        <v/>
      </c>
      <c r="U186" s="49" t="str">
        <f t="shared" si="9"/>
        <v/>
      </c>
      <c r="V186" s="27"/>
      <c r="W186" s="26"/>
      <c r="X186" s="26"/>
      <c r="Y186" s="27"/>
      <c r="Z186" s="3"/>
      <c r="AA186" s="14"/>
      <c r="AB186" s="3"/>
      <c r="AC186" s="3"/>
      <c r="AD186" s="14"/>
      <c r="AE186" s="26"/>
      <c r="AF186" s="27"/>
      <c r="AG186" s="26"/>
      <c r="AH186" s="26"/>
      <c r="AI186" s="27"/>
      <c r="AJ186" s="26"/>
      <c r="AK186" s="26"/>
      <c r="AL186" s="6"/>
    </row>
    <row r="187" spans="1:38" ht="21" customHeight="1" x14ac:dyDescent="0.15">
      <c r="A187" s="163"/>
      <c r="B187" s="71"/>
      <c r="C187" s="99"/>
      <c r="D187" s="102"/>
      <c r="E187" s="102"/>
      <c r="F187" s="164"/>
      <c r="G187" s="211"/>
      <c r="H187" s="221"/>
      <c r="I187" s="227"/>
      <c r="J187" s="227"/>
      <c r="K187" s="314">
        <f t="shared" si="7"/>
        <v>0</v>
      </c>
      <c r="L187" s="152"/>
      <c r="M187" s="152"/>
      <c r="N187" s="152"/>
      <c r="O187" s="152"/>
      <c r="P187" s="152"/>
      <c r="Q187" s="152"/>
      <c r="R187" s="152"/>
      <c r="S187" s="153"/>
      <c r="T187" s="27" t="str">
        <f t="shared" si="8"/>
        <v/>
      </c>
      <c r="U187" s="49" t="str">
        <f t="shared" si="9"/>
        <v/>
      </c>
      <c r="V187" s="27"/>
      <c r="W187" s="26"/>
      <c r="X187" s="26"/>
      <c r="Y187" s="27"/>
      <c r="Z187" s="3"/>
      <c r="AA187" s="14"/>
      <c r="AB187" s="3"/>
      <c r="AC187" s="3"/>
      <c r="AD187" s="14"/>
      <c r="AE187" s="26"/>
      <c r="AF187" s="27"/>
      <c r="AG187" s="26"/>
      <c r="AH187" s="26"/>
      <c r="AI187" s="27"/>
      <c r="AJ187" s="26"/>
      <c r="AK187" s="26"/>
      <c r="AL187" s="6"/>
    </row>
    <row r="188" spans="1:38" ht="21" customHeight="1" x14ac:dyDescent="0.15">
      <c r="A188" s="173"/>
      <c r="B188" s="67"/>
      <c r="C188" s="63"/>
      <c r="D188" s="86"/>
      <c r="E188" s="86"/>
      <c r="F188" s="77"/>
      <c r="G188" s="216"/>
      <c r="H188" s="219"/>
      <c r="I188" s="225"/>
      <c r="J188" s="225"/>
      <c r="K188" s="315">
        <f t="shared" si="7"/>
        <v>0</v>
      </c>
      <c r="L188" s="65"/>
      <c r="M188" s="65"/>
      <c r="N188" s="65"/>
      <c r="O188" s="65"/>
      <c r="P188" s="65"/>
      <c r="Q188" s="65"/>
      <c r="R188" s="65"/>
      <c r="S188" s="72"/>
      <c r="T188" s="27" t="str">
        <f t="shared" si="8"/>
        <v/>
      </c>
      <c r="U188" s="49" t="str">
        <f t="shared" si="9"/>
        <v/>
      </c>
      <c r="V188" s="27"/>
      <c r="W188" s="26"/>
      <c r="X188" s="26"/>
      <c r="Y188" s="27"/>
      <c r="Z188" s="3"/>
      <c r="AA188" s="14"/>
      <c r="AB188" s="3"/>
      <c r="AC188" s="3"/>
      <c r="AD188" s="14"/>
      <c r="AE188" s="26"/>
      <c r="AF188" s="27"/>
      <c r="AG188" s="26"/>
      <c r="AH188" s="26"/>
      <c r="AI188" s="27"/>
      <c r="AJ188" s="26"/>
      <c r="AK188" s="26"/>
      <c r="AL188" s="6"/>
    </row>
    <row r="189" spans="1:38" ht="21" customHeight="1" x14ac:dyDescent="0.15">
      <c r="A189" s="173"/>
      <c r="B189" s="67"/>
      <c r="C189" s="63"/>
      <c r="D189" s="86"/>
      <c r="E189" s="86"/>
      <c r="F189" s="77"/>
      <c r="G189" s="216"/>
      <c r="H189" s="219"/>
      <c r="I189" s="225"/>
      <c r="J189" s="225"/>
      <c r="K189" s="315">
        <f t="shared" si="7"/>
        <v>0</v>
      </c>
      <c r="L189" s="65"/>
      <c r="M189" s="65"/>
      <c r="N189" s="65"/>
      <c r="O189" s="65"/>
      <c r="P189" s="65"/>
      <c r="Q189" s="65"/>
      <c r="R189" s="65"/>
      <c r="S189" s="72"/>
      <c r="T189" s="27" t="str">
        <f t="shared" si="8"/>
        <v/>
      </c>
      <c r="U189" s="49" t="str">
        <f t="shared" si="9"/>
        <v/>
      </c>
      <c r="V189" s="32"/>
      <c r="W189" s="31"/>
      <c r="X189" s="31"/>
      <c r="Y189" s="32"/>
      <c r="Z189" s="3"/>
      <c r="AA189" s="14"/>
      <c r="AB189" s="4"/>
      <c r="AC189" s="3"/>
      <c r="AD189" s="14"/>
      <c r="AE189" s="31"/>
      <c r="AF189" s="32"/>
      <c r="AG189" s="31"/>
      <c r="AH189" s="31"/>
      <c r="AI189" s="32"/>
      <c r="AJ189" s="26"/>
      <c r="AK189" s="26"/>
      <c r="AL189" s="6"/>
    </row>
    <row r="190" spans="1:38" ht="21" customHeight="1" x14ac:dyDescent="0.15">
      <c r="A190" s="173"/>
      <c r="B190" s="67"/>
      <c r="C190" s="63"/>
      <c r="D190" s="86"/>
      <c r="E190" s="86"/>
      <c r="F190" s="77"/>
      <c r="G190" s="216"/>
      <c r="H190" s="219"/>
      <c r="I190" s="225"/>
      <c r="J190" s="225"/>
      <c r="K190" s="315">
        <f t="shared" si="7"/>
        <v>0</v>
      </c>
      <c r="L190" s="65"/>
      <c r="M190" s="65"/>
      <c r="N190" s="65"/>
      <c r="O190" s="65"/>
      <c r="P190" s="65"/>
      <c r="Q190" s="65"/>
      <c r="R190" s="65"/>
      <c r="S190" s="72"/>
      <c r="T190" s="27" t="str">
        <f t="shared" si="8"/>
        <v/>
      </c>
      <c r="U190" s="49" t="str">
        <f t="shared" si="9"/>
        <v/>
      </c>
      <c r="V190" s="32"/>
      <c r="W190" s="31"/>
      <c r="X190" s="31"/>
      <c r="Y190" s="32"/>
      <c r="Z190" s="3"/>
      <c r="AA190" s="14"/>
      <c r="AB190" s="4"/>
      <c r="AC190" s="3"/>
      <c r="AD190" s="14"/>
      <c r="AE190" s="31"/>
      <c r="AF190" s="32"/>
      <c r="AG190" s="31"/>
      <c r="AH190" s="31"/>
      <c r="AI190" s="32"/>
      <c r="AJ190" s="26"/>
      <c r="AK190" s="26"/>
      <c r="AL190" s="6"/>
    </row>
    <row r="191" spans="1:38" ht="21" customHeight="1" x14ac:dyDescent="0.15">
      <c r="A191" s="181"/>
      <c r="B191" s="63"/>
      <c r="C191" s="57"/>
      <c r="D191" s="88"/>
      <c r="E191" s="88"/>
      <c r="F191" s="190"/>
      <c r="G191" s="219"/>
      <c r="H191" s="213"/>
      <c r="I191" s="231"/>
      <c r="J191" s="231"/>
      <c r="K191" s="315">
        <f t="shared" si="7"/>
        <v>0</v>
      </c>
      <c r="L191" s="66"/>
      <c r="M191" s="58"/>
      <c r="N191" s="66"/>
      <c r="O191" s="58"/>
      <c r="P191" s="57"/>
      <c r="Q191" s="57"/>
      <c r="R191" s="57"/>
      <c r="S191" s="158"/>
      <c r="T191" s="27" t="str">
        <f t="shared" si="8"/>
        <v/>
      </c>
      <c r="U191" s="49" t="str">
        <f t="shared" si="9"/>
        <v/>
      </c>
      <c r="V191" s="34"/>
      <c r="W191" s="33"/>
      <c r="X191" s="33"/>
      <c r="Y191" s="34"/>
      <c r="Z191" s="3"/>
      <c r="AA191" s="14"/>
      <c r="AB191" s="5"/>
      <c r="AC191" s="3"/>
      <c r="AD191" s="14"/>
      <c r="AE191" s="33"/>
      <c r="AF191" s="34"/>
      <c r="AG191" s="33"/>
      <c r="AH191" s="33"/>
      <c r="AI191" s="34"/>
      <c r="AJ191" s="26"/>
      <c r="AK191" s="26"/>
      <c r="AL191" s="6"/>
    </row>
    <row r="192" spans="1:38" ht="21" customHeight="1" x14ac:dyDescent="0.15">
      <c r="A192" s="181"/>
      <c r="B192" s="63"/>
      <c r="C192" s="57"/>
      <c r="D192" s="88"/>
      <c r="E192" s="88"/>
      <c r="F192" s="190"/>
      <c r="G192" s="219"/>
      <c r="H192" s="213"/>
      <c r="I192" s="231"/>
      <c r="J192" s="231"/>
      <c r="K192" s="315">
        <f t="shared" si="7"/>
        <v>0</v>
      </c>
      <c r="L192" s="66"/>
      <c r="M192" s="58"/>
      <c r="N192" s="66"/>
      <c r="O192" s="58"/>
      <c r="P192" s="57"/>
      <c r="Q192" s="57"/>
      <c r="R192" s="57"/>
      <c r="S192" s="158"/>
      <c r="T192" s="27" t="str">
        <f t="shared" si="8"/>
        <v/>
      </c>
      <c r="U192" s="49" t="str">
        <f t="shared" si="9"/>
        <v/>
      </c>
      <c r="V192" s="25"/>
      <c r="W192" s="25"/>
      <c r="X192" s="25"/>
      <c r="Y192" s="25"/>
      <c r="Z192" s="11"/>
      <c r="AA192" s="18"/>
      <c r="AB192" s="11"/>
      <c r="AC192" s="11"/>
      <c r="AD192" s="18"/>
      <c r="AE192" s="25"/>
      <c r="AF192" s="25"/>
      <c r="AG192" s="25"/>
      <c r="AH192" s="25"/>
      <c r="AI192" s="25"/>
      <c r="AJ192" s="25"/>
      <c r="AK192" s="22"/>
      <c r="AL192" s="6"/>
    </row>
    <row r="193" spans="1:38" ht="21" customHeight="1" x14ac:dyDescent="0.15">
      <c r="A193" s="181"/>
      <c r="B193" s="63"/>
      <c r="C193" s="57"/>
      <c r="D193" s="88"/>
      <c r="E193" s="88"/>
      <c r="F193" s="190"/>
      <c r="G193" s="219"/>
      <c r="H193" s="213"/>
      <c r="I193" s="231"/>
      <c r="J193" s="231"/>
      <c r="K193" s="315">
        <f t="shared" si="7"/>
        <v>0</v>
      </c>
      <c r="L193" s="66"/>
      <c r="M193" s="58"/>
      <c r="N193" s="66"/>
      <c r="O193" s="58"/>
      <c r="P193" s="57"/>
      <c r="Q193" s="57"/>
      <c r="R193" s="57"/>
      <c r="S193" s="158"/>
      <c r="T193" s="27" t="str">
        <f t="shared" si="8"/>
        <v/>
      </c>
      <c r="U193" s="49" t="str">
        <f t="shared" si="9"/>
        <v/>
      </c>
      <c r="V193" s="27"/>
      <c r="W193" s="26"/>
      <c r="X193" s="26"/>
      <c r="Y193" s="27"/>
      <c r="Z193" s="3"/>
      <c r="AA193" s="14"/>
      <c r="AB193" s="3"/>
      <c r="AC193" s="3"/>
      <c r="AD193" s="14"/>
      <c r="AE193" s="26"/>
      <c r="AF193" s="27"/>
      <c r="AG193" s="26"/>
      <c r="AH193" s="26"/>
      <c r="AI193" s="27"/>
      <c r="AJ193" s="26"/>
      <c r="AK193" s="26"/>
      <c r="AL193" s="6"/>
    </row>
    <row r="194" spans="1:38" ht="21" customHeight="1" x14ac:dyDescent="0.15">
      <c r="A194" s="181"/>
      <c r="B194" s="63"/>
      <c r="C194" s="57"/>
      <c r="D194" s="87"/>
      <c r="E194" s="87"/>
      <c r="F194" s="191"/>
      <c r="G194" s="219"/>
      <c r="H194" s="213"/>
      <c r="I194" s="233"/>
      <c r="J194" s="233"/>
      <c r="K194" s="315">
        <f t="shared" si="7"/>
        <v>0</v>
      </c>
      <c r="L194" s="66"/>
      <c r="M194" s="58"/>
      <c r="N194" s="66"/>
      <c r="O194" s="58"/>
      <c r="P194" s="57"/>
      <c r="Q194" s="57"/>
      <c r="R194" s="57"/>
      <c r="S194" s="158"/>
      <c r="T194" s="27" t="str">
        <f t="shared" si="8"/>
        <v/>
      </c>
      <c r="U194" s="49" t="str">
        <f t="shared" si="9"/>
        <v/>
      </c>
      <c r="V194" s="27"/>
      <c r="W194" s="26"/>
      <c r="X194" s="26"/>
      <c r="Y194" s="27"/>
      <c r="Z194" s="3"/>
      <c r="AA194" s="14"/>
      <c r="AB194" s="3"/>
      <c r="AC194" s="3"/>
      <c r="AD194" s="14"/>
      <c r="AE194" s="26"/>
      <c r="AF194" s="27"/>
      <c r="AG194" s="26"/>
      <c r="AH194" s="26"/>
      <c r="AI194" s="27"/>
      <c r="AJ194" s="26"/>
      <c r="AK194" s="26"/>
      <c r="AL194" s="6"/>
    </row>
    <row r="195" spans="1:38" ht="21" customHeight="1" x14ac:dyDescent="0.15">
      <c r="A195" s="181"/>
      <c r="B195" s="63"/>
      <c r="C195" s="57"/>
      <c r="D195" s="88"/>
      <c r="E195" s="88"/>
      <c r="F195" s="190"/>
      <c r="G195" s="219"/>
      <c r="H195" s="213"/>
      <c r="I195" s="231"/>
      <c r="J195" s="231"/>
      <c r="K195" s="315">
        <f t="shared" si="7"/>
        <v>0</v>
      </c>
      <c r="L195" s="66"/>
      <c r="M195" s="58"/>
      <c r="N195" s="66"/>
      <c r="O195" s="58"/>
      <c r="P195" s="57"/>
      <c r="Q195" s="57"/>
      <c r="R195" s="57"/>
      <c r="S195" s="158"/>
      <c r="T195" s="27" t="str">
        <f t="shared" si="8"/>
        <v/>
      </c>
      <c r="U195" s="49" t="str">
        <f t="shared" si="9"/>
        <v/>
      </c>
      <c r="V195" s="27"/>
      <c r="W195" s="26"/>
      <c r="X195" s="26"/>
      <c r="Y195" s="27"/>
      <c r="Z195" s="3"/>
      <c r="AA195" s="14"/>
      <c r="AB195" s="3"/>
      <c r="AC195" s="3"/>
      <c r="AD195" s="14"/>
      <c r="AE195" s="26"/>
      <c r="AF195" s="27"/>
      <c r="AG195" s="26"/>
      <c r="AH195" s="26"/>
      <c r="AI195" s="27"/>
      <c r="AJ195" s="26"/>
      <c r="AK195" s="26"/>
      <c r="AL195" s="6"/>
    </row>
    <row r="196" spans="1:38" ht="21" customHeight="1" x14ac:dyDescent="0.15">
      <c r="A196" s="177"/>
      <c r="B196" s="78"/>
      <c r="C196" s="78"/>
      <c r="D196" s="86"/>
      <c r="E196" s="86"/>
      <c r="F196" s="77"/>
      <c r="G196" s="215"/>
      <c r="H196" s="215"/>
      <c r="I196" s="225"/>
      <c r="J196" s="225"/>
      <c r="K196" s="315">
        <f t="shared" si="7"/>
        <v>0</v>
      </c>
      <c r="L196" s="70"/>
      <c r="M196" s="67"/>
      <c r="N196" s="70"/>
      <c r="O196" s="67"/>
      <c r="P196" s="78"/>
      <c r="Q196" s="78"/>
      <c r="R196" s="78"/>
      <c r="S196" s="192"/>
      <c r="T196" s="27" t="str">
        <f t="shared" si="8"/>
        <v/>
      </c>
      <c r="U196" s="49" t="str">
        <f t="shared" si="9"/>
        <v/>
      </c>
      <c r="V196" s="27"/>
      <c r="W196" s="26"/>
      <c r="X196" s="26"/>
      <c r="Y196" s="27"/>
      <c r="Z196" s="3"/>
      <c r="AA196" s="14"/>
      <c r="AB196" s="3"/>
      <c r="AC196" s="3"/>
      <c r="AD196" s="14"/>
      <c r="AE196" s="26"/>
      <c r="AF196" s="27"/>
      <c r="AG196" s="26"/>
      <c r="AH196" s="26"/>
      <c r="AI196" s="27"/>
      <c r="AJ196" s="26"/>
      <c r="AK196" s="26"/>
      <c r="AL196" s="6"/>
    </row>
    <row r="197" spans="1:38" ht="21" customHeight="1" x14ac:dyDescent="0.15">
      <c r="A197" s="181"/>
      <c r="B197" s="63"/>
      <c r="C197" s="57"/>
      <c r="D197" s="88"/>
      <c r="E197" s="88"/>
      <c r="F197" s="190"/>
      <c r="G197" s="219"/>
      <c r="H197" s="213"/>
      <c r="I197" s="231"/>
      <c r="J197" s="231"/>
      <c r="K197" s="315">
        <f t="shared" si="7"/>
        <v>0</v>
      </c>
      <c r="L197" s="66"/>
      <c r="M197" s="58"/>
      <c r="N197" s="66"/>
      <c r="O197" s="58"/>
      <c r="P197" s="57"/>
      <c r="Q197" s="57"/>
      <c r="R197" s="57"/>
      <c r="S197" s="158"/>
      <c r="T197" s="27" t="str">
        <f t="shared" si="8"/>
        <v/>
      </c>
      <c r="U197" s="49" t="str">
        <f t="shared" si="9"/>
        <v/>
      </c>
      <c r="V197" s="27"/>
      <c r="W197" s="26"/>
      <c r="X197" s="26"/>
      <c r="Y197" s="27"/>
      <c r="Z197" s="3"/>
      <c r="AA197" s="14"/>
      <c r="AB197" s="3"/>
      <c r="AC197" s="3"/>
      <c r="AD197" s="14"/>
      <c r="AE197" s="26"/>
      <c r="AF197" s="27"/>
      <c r="AG197" s="26"/>
      <c r="AH197" s="26"/>
      <c r="AI197" s="27"/>
      <c r="AJ197" s="26"/>
      <c r="AK197" s="26"/>
      <c r="AL197" s="6"/>
    </row>
    <row r="198" spans="1:38" ht="21" customHeight="1" x14ac:dyDescent="0.15">
      <c r="A198" s="181"/>
      <c r="B198" s="63"/>
      <c r="C198" s="57"/>
      <c r="D198" s="88"/>
      <c r="E198" s="88"/>
      <c r="F198" s="190"/>
      <c r="G198" s="219"/>
      <c r="H198" s="213"/>
      <c r="I198" s="231"/>
      <c r="J198" s="231"/>
      <c r="K198" s="315">
        <f t="shared" si="7"/>
        <v>0</v>
      </c>
      <c r="L198" s="66"/>
      <c r="M198" s="58"/>
      <c r="N198" s="66"/>
      <c r="O198" s="58"/>
      <c r="P198" s="57"/>
      <c r="Q198" s="58"/>
      <c r="R198" s="57"/>
      <c r="S198" s="158"/>
      <c r="T198" s="27" t="str">
        <f t="shared" si="8"/>
        <v/>
      </c>
      <c r="U198" s="49" t="str">
        <f t="shared" si="9"/>
        <v/>
      </c>
      <c r="V198" s="30"/>
      <c r="W198" s="26"/>
      <c r="X198" s="26"/>
      <c r="Y198" s="27"/>
      <c r="Z198" s="3"/>
      <c r="AA198" s="14"/>
      <c r="AB198" s="3"/>
      <c r="AC198" s="3"/>
      <c r="AD198" s="14"/>
      <c r="AE198" s="26"/>
      <c r="AF198" s="27"/>
      <c r="AG198" s="26"/>
      <c r="AH198" s="26"/>
      <c r="AI198" s="27"/>
      <c r="AJ198" s="26"/>
      <c r="AK198" s="26"/>
      <c r="AL198" s="6"/>
    </row>
    <row r="199" spans="1:38" ht="21" customHeight="1" x14ac:dyDescent="0.15">
      <c r="A199" s="181"/>
      <c r="B199" s="63"/>
      <c r="C199" s="57"/>
      <c r="D199" s="88"/>
      <c r="E199" s="88"/>
      <c r="F199" s="190"/>
      <c r="G199" s="219"/>
      <c r="H199" s="213"/>
      <c r="I199" s="231"/>
      <c r="J199" s="231"/>
      <c r="K199" s="315">
        <f t="shared" ref="K199:K262" si="10">J199-E199</f>
        <v>0</v>
      </c>
      <c r="L199" s="66"/>
      <c r="M199" s="58"/>
      <c r="N199" s="66"/>
      <c r="O199" s="58"/>
      <c r="P199" s="57"/>
      <c r="Q199" s="58"/>
      <c r="R199" s="57"/>
      <c r="S199" s="158"/>
      <c r="T199" s="27" t="str">
        <f t="shared" ref="T199:T262" si="11">CONCATENATE(L199,C199)</f>
        <v/>
      </c>
      <c r="U199" s="49" t="str">
        <f t="shared" ref="U199:U262" si="12">CONCATENATE(N199,H199)</f>
        <v/>
      </c>
      <c r="V199" s="27"/>
      <c r="W199" s="26"/>
      <c r="X199" s="26"/>
      <c r="Y199" s="27"/>
      <c r="Z199" s="3"/>
      <c r="AA199" s="14"/>
      <c r="AB199" s="3"/>
      <c r="AC199" s="3"/>
      <c r="AD199" s="14"/>
      <c r="AE199" s="26"/>
      <c r="AF199" s="27"/>
      <c r="AG199" s="26"/>
      <c r="AH199" s="26"/>
      <c r="AI199" s="27"/>
      <c r="AJ199" s="26"/>
      <c r="AK199" s="26"/>
      <c r="AL199" s="6"/>
    </row>
    <row r="200" spans="1:38" ht="21" customHeight="1" x14ac:dyDescent="0.15">
      <c r="A200" s="181"/>
      <c r="B200" s="63"/>
      <c r="C200" s="57"/>
      <c r="D200" s="88"/>
      <c r="E200" s="88"/>
      <c r="F200" s="190"/>
      <c r="G200" s="219"/>
      <c r="H200" s="213"/>
      <c r="I200" s="231"/>
      <c r="J200" s="231"/>
      <c r="K200" s="315">
        <f t="shared" si="10"/>
        <v>0</v>
      </c>
      <c r="L200" s="66"/>
      <c r="M200" s="58"/>
      <c r="N200" s="66"/>
      <c r="O200" s="58"/>
      <c r="P200" s="57"/>
      <c r="Q200" s="57"/>
      <c r="R200" s="57"/>
      <c r="S200" s="158"/>
      <c r="T200" s="27" t="str">
        <f t="shared" si="11"/>
        <v/>
      </c>
      <c r="U200" s="49" t="str">
        <f t="shared" si="12"/>
        <v/>
      </c>
      <c r="V200" s="27"/>
      <c r="W200" s="26"/>
      <c r="X200" s="26"/>
      <c r="Y200" s="27"/>
      <c r="Z200" s="3"/>
      <c r="AA200" s="14"/>
      <c r="AB200" s="3"/>
      <c r="AC200" s="3"/>
      <c r="AD200" s="14"/>
      <c r="AE200" s="26"/>
      <c r="AF200" s="27"/>
      <c r="AG200" s="26"/>
      <c r="AH200" s="26"/>
      <c r="AI200" s="27"/>
      <c r="AJ200" s="26"/>
      <c r="AK200" s="26"/>
      <c r="AL200" s="6"/>
    </row>
    <row r="201" spans="1:38" ht="21" customHeight="1" x14ac:dyDescent="0.15">
      <c r="A201" s="181"/>
      <c r="B201" s="63"/>
      <c r="C201" s="57"/>
      <c r="D201" s="88"/>
      <c r="E201" s="88"/>
      <c r="F201" s="190"/>
      <c r="G201" s="219"/>
      <c r="H201" s="213"/>
      <c r="I201" s="231"/>
      <c r="J201" s="231"/>
      <c r="K201" s="315">
        <f t="shared" si="10"/>
        <v>0</v>
      </c>
      <c r="L201" s="66"/>
      <c r="M201" s="58"/>
      <c r="N201" s="66"/>
      <c r="O201" s="58"/>
      <c r="P201" s="57"/>
      <c r="Q201" s="58"/>
      <c r="R201" s="57"/>
      <c r="S201" s="158"/>
      <c r="T201" s="27" t="str">
        <f t="shared" si="11"/>
        <v/>
      </c>
      <c r="U201" s="49" t="str">
        <f t="shared" si="12"/>
        <v/>
      </c>
      <c r="V201" s="27"/>
      <c r="W201" s="26"/>
      <c r="X201" s="26"/>
      <c r="Y201" s="27"/>
      <c r="Z201" s="3"/>
      <c r="AA201" s="14"/>
      <c r="AB201" s="3"/>
      <c r="AC201" s="3"/>
      <c r="AD201" s="14"/>
      <c r="AE201" s="26"/>
      <c r="AF201" s="27"/>
      <c r="AG201" s="26"/>
      <c r="AH201" s="26"/>
      <c r="AI201" s="27"/>
      <c r="AJ201" s="26"/>
      <c r="AK201" s="26"/>
      <c r="AL201" s="6"/>
    </row>
    <row r="202" spans="1:38" ht="21" customHeight="1" x14ac:dyDescent="0.15">
      <c r="A202" s="181"/>
      <c r="B202" s="63"/>
      <c r="C202" s="57"/>
      <c r="D202" s="88"/>
      <c r="E202" s="88"/>
      <c r="F202" s="190"/>
      <c r="G202" s="219"/>
      <c r="H202" s="213"/>
      <c r="I202" s="231"/>
      <c r="J202" s="231"/>
      <c r="K202" s="315">
        <f t="shared" si="10"/>
        <v>0</v>
      </c>
      <c r="L202" s="66"/>
      <c r="M202" s="58"/>
      <c r="N202" s="66"/>
      <c r="O202" s="58"/>
      <c r="P202" s="57"/>
      <c r="Q202" s="57"/>
      <c r="R202" s="57"/>
      <c r="S202" s="158"/>
      <c r="T202" s="27" t="str">
        <f t="shared" si="11"/>
        <v/>
      </c>
      <c r="U202" s="49" t="str">
        <f t="shared" si="12"/>
        <v/>
      </c>
      <c r="V202" s="27"/>
      <c r="W202" s="26"/>
      <c r="X202" s="26"/>
      <c r="Y202" s="27"/>
      <c r="Z202" s="3"/>
      <c r="AA202" s="14"/>
      <c r="AB202" s="3"/>
      <c r="AC202" s="3"/>
      <c r="AD202" s="14"/>
      <c r="AE202" s="26"/>
      <c r="AF202" s="27"/>
      <c r="AG202" s="26"/>
      <c r="AH202" s="26"/>
      <c r="AI202" s="27"/>
      <c r="AJ202" s="26"/>
      <c r="AK202" s="26"/>
      <c r="AL202" s="6"/>
    </row>
    <row r="203" spans="1:38" ht="21" customHeight="1" x14ac:dyDescent="0.15">
      <c r="A203" s="181"/>
      <c r="B203" s="63"/>
      <c r="C203" s="57"/>
      <c r="D203" s="88"/>
      <c r="E203" s="88"/>
      <c r="F203" s="190"/>
      <c r="G203" s="219"/>
      <c r="H203" s="213"/>
      <c r="I203" s="231"/>
      <c r="J203" s="231"/>
      <c r="K203" s="315">
        <f t="shared" si="10"/>
        <v>0</v>
      </c>
      <c r="L203" s="66"/>
      <c r="M203" s="58"/>
      <c r="N203" s="66"/>
      <c r="O203" s="58"/>
      <c r="P203" s="57"/>
      <c r="Q203" s="57"/>
      <c r="R203" s="57"/>
      <c r="S203" s="158"/>
      <c r="T203" s="27" t="str">
        <f t="shared" si="11"/>
        <v/>
      </c>
      <c r="U203" s="49" t="str">
        <f t="shared" si="12"/>
        <v/>
      </c>
      <c r="V203" s="27"/>
      <c r="W203" s="26"/>
      <c r="X203" s="26"/>
      <c r="Y203" s="27"/>
      <c r="Z203" s="3"/>
      <c r="AA203" s="14"/>
      <c r="AB203" s="3"/>
      <c r="AC203" s="3"/>
      <c r="AD203" s="14"/>
      <c r="AE203" s="26"/>
      <c r="AF203" s="27"/>
      <c r="AG203" s="26"/>
      <c r="AH203" s="26"/>
      <c r="AI203" s="27"/>
      <c r="AJ203" s="26"/>
      <c r="AK203" s="26"/>
      <c r="AL203" s="6"/>
    </row>
    <row r="204" spans="1:38" ht="21" customHeight="1" x14ac:dyDescent="0.15">
      <c r="A204" s="181"/>
      <c r="B204" s="63"/>
      <c r="C204" s="57"/>
      <c r="D204" s="88"/>
      <c r="E204" s="88"/>
      <c r="F204" s="190"/>
      <c r="G204" s="219"/>
      <c r="H204" s="213"/>
      <c r="I204" s="231"/>
      <c r="J204" s="231"/>
      <c r="K204" s="315">
        <f t="shared" si="10"/>
        <v>0</v>
      </c>
      <c r="L204" s="66"/>
      <c r="M204" s="58"/>
      <c r="N204" s="66"/>
      <c r="O204" s="58"/>
      <c r="P204" s="57"/>
      <c r="Q204" s="57"/>
      <c r="R204" s="57"/>
      <c r="S204" s="158"/>
      <c r="T204" s="27" t="str">
        <f t="shared" si="11"/>
        <v/>
      </c>
      <c r="U204" s="49" t="str">
        <f t="shared" si="12"/>
        <v/>
      </c>
      <c r="V204" s="27"/>
      <c r="W204" s="26"/>
      <c r="X204" s="26"/>
      <c r="Y204" s="27"/>
      <c r="Z204" s="3"/>
      <c r="AA204" s="14"/>
      <c r="AB204" s="3"/>
      <c r="AC204" s="3"/>
      <c r="AD204" s="14"/>
      <c r="AE204" s="26"/>
      <c r="AF204" s="27"/>
      <c r="AG204" s="26"/>
      <c r="AH204" s="26"/>
      <c r="AI204" s="27"/>
      <c r="AJ204" s="26"/>
      <c r="AK204" s="26"/>
      <c r="AL204" s="6"/>
    </row>
    <row r="205" spans="1:38" ht="21" customHeight="1" x14ac:dyDescent="0.15">
      <c r="A205" s="181"/>
      <c r="B205" s="63"/>
      <c r="C205" s="57"/>
      <c r="D205" s="88"/>
      <c r="E205" s="88"/>
      <c r="F205" s="190"/>
      <c r="G205" s="219"/>
      <c r="H205" s="213"/>
      <c r="I205" s="231"/>
      <c r="J205" s="231"/>
      <c r="K205" s="315">
        <f t="shared" si="10"/>
        <v>0</v>
      </c>
      <c r="L205" s="66"/>
      <c r="M205" s="58"/>
      <c r="N205" s="66"/>
      <c r="O205" s="58"/>
      <c r="P205" s="57"/>
      <c r="Q205" s="57"/>
      <c r="R205" s="57"/>
      <c r="S205" s="158"/>
      <c r="T205" s="27" t="str">
        <f t="shared" si="11"/>
        <v/>
      </c>
      <c r="U205" s="49" t="str">
        <f t="shared" si="12"/>
        <v/>
      </c>
      <c r="V205" s="27"/>
      <c r="W205" s="26"/>
      <c r="X205" s="26"/>
      <c r="Y205" s="27"/>
      <c r="Z205" s="3"/>
      <c r="AA205" s="14"/>
      <c r="AB205" s="3"/>
      <c r="AC205" s="3"/>
      <c r="AD205" s="14"/>
      <c r="AE205" s="26"/>
      <c r="AF205" s="27"/>
      <c r="AG205" s="26"/>
      <c r="AH205" s="26"/>
      <c r="AI205" s="27"/>
      <c r="AJ205" s="26"/>
      <c r="AK205" s="26"/>
      <c r="AL205" s="6"/>
    </row>
    <row r="206" spans="1:38" ht="21" customHeight="1" x14ac:dyDescent="0.15">
      <c r="A206" s="193"/>
      <c r="B206" s="105"/>
      <c r="C206" s="111"/>
      <c r="D206" s="157"/>
      <c r="E206" s="157"/>
      <c r="F206" s="199"/>
      <c r="G206" s="220"/>
      <c r="H206" s="228"/>
      <c r="I206" s="236"/>
      <c r="J206" s="236"/>
      <c r="K206" s="316">
        <f t="shared" si="10"/>
        <v>0</v>
      </c>
      <c r="L206" s="265"/>
      <c r="M206" s="68"/>
      <c r="N206" s="265"/>
      <c r="O206" s="68"/>
      <c r="P206" s="111"/>
      <c r="Q206" s="111"/>
      <c r="R206" s="111"/>
      <c r="S206" s="195"/>
      <c r="T206" s="27" t="str">
        <f t="shared" si="11"/>
        <v/>
      </c>
      <c r="U206" s="49" t="str">
        <f t="shared" si="12"/>
        <v/>
      </c>
      <c r="V206" s="27"/>
      <c r="W206" s="26"/>
      <c r="X206" s="26"/>
      <c r="Y206" s="27"/>
      <c r="Z206" s="3"/>
      <c r="AA206" s="14"/>
      <c r="AB206" s="3"/>
      <c r="AC206" s="3"/>
      <c r="AD206" s="14"/>
      <c r="AE206" s="26"/>
      <c r="AF206" s="27"/>
      <c r="AG206" s="26"/>
      <c r="AH206" s="26"/>
      <c r="AI206" s="27"/>
      <c r="AJ206" s="26"/>
      <c r="AK206" s="26"/>
    </row>
    <row r="207" spans="1:38" ht="21" customHeight="1" x14ac:dyDescent="0.15">
      <c r="A207" s="196"/>
      <c r="B207" s="96"/>
      <c r="C207" s="97"/>
      <c r="D207" s="156"/>
      <c r="E207" s="156"/>
      <c r="F207" s="198"/>
      <c r="G207" s="237"/>
      <c r="H207" s="223"/>
      <c r="I207" s="235"/>
      <c r="J207" s="235"/>
      <c r="K207" s="314">
        <f t="shared" si="10"/>
        <v>0</v>
      </c>
      <c r="L207" s="291"/>
      <c r="M207" s="69"/>
      <c r="N207" s="291"/>
      <c r="O207" s="69"/>
      <c r="P207" s="97"/>
      <c r="Q207" s="97"/>
      <c r="R207" s="97"/>
      <c r="S207" s="116"/>
      <c r="T207" s="27" t="str">
        <f t="shared" si="11"/>
        <v/>
      </c>
      <c r="U207" s="49" t="str">
        <f t="shared" si="12"/>
        <v/>
      </c>
      <c r="V207" s="27"/>
      <c r="W207" s="26"/>
      <c r="X207" s="26"/>
      <c r="Y207" s="27"/>
      <c r="Z207" s="3"/>
      <c r="AA207" s="14"/>
      <c r="AB207" s="3"/>
      <c r="AC207" s="3"/>
      <c r="AD207" s="14"/>
      <c r="AE207" s="26"/>
      <c r="AF207" s="27"/>
      <c r="AG207" s="26"/>
      <c r="AH207" s="26"/>
      <c r="AI207" s="27"/>
      <c r="AJ207" s="26"/>
      <c r="AK207" s="26"/>
    </row>
    <row r="208" spans="1:38" ht="21" customHeight="1" x14ac:dyDescent="0.15">
      <c r="A208" s="181"/>
      <c r="B208" s="63"/>
      <c r="C208" s="57"/>
      <c r="D208" s="88"/>
      <c r="E208" s="88"/>
      <c r="F208" s="190"/>
      <c r="G208" s="219"/>
      <c r="H208" s="213"/>
      <c r="I208" s="231"/>
      <c r="J208" s="231"/>
      <c r="K208" s="315">
        <f t="shared" si="10"/>
        <v>0</v>
      </c>
      <c r="L208" s="66"/>
      <c r="M208" s="58"/>
      <c r="N208" s="66"/>
      <c r="O208" s="58"/>
      <c r="P208" s="57"/>
      <c r="Q208" s="58"/>
      <c r="R208" s="57"/>
      <c r="S208" s="158"/>
      <c r="T208" s="27" t="str">
        <f t="shared" si="11"/>
        <v/>
      </c>
      <c r="U208" s="49" t="str">
        <f t="shared" si="12"/>
        <v/>
      </c>
      <c r="V208" s="27"/>
      <c r="W208" s="26"/>
      <c r="X208" s="26"/>
      <c r="Y208" s="27"/>
      <c r="Z208" s="3"/>
      <c r="AA208" s="14"/>
      <c r="AB208" s="3"/>
      <c r="AC208" s="3"/>
      <c r="AD208" s="14"/>
      <c r="AE208" s="26"/>
      <c r="AF208" s="27"/>
      <c r="AG208" s="26"/>
      <c r="AH208" s="26"/>
      <c r="AI208" s="27"/>
      <c r="AJ208" s="26"/>
      <c r="AK208" s="26"/>
    </row>
    <row r="209" spans="1:37" ht="21" customHeight="1" x14ac:dyDescent="0.15">
      <c r="A209" s="181"/>
      <c r="B209" s="63"/>
      <c r="C209" s="57"/>
      <c r="D209" s="88"/>
      <c r="E209" s="88"/>
      <c r="F209" s="190"/>
      <c r="G209" s="219"/>
      <c r="H209" s="213"/>
      <c r="I209" s="231"/>
      <c r="J209" s="231"/>
      <c r="K209" s="315">
        <f t="shared" si="10"/>
        <v>0</v>
      </c>
      <c r="L209" s="66"/>
      <c r="M209" s="58"/>
      <c r="N209" s="66"/>
      <c r="O209" s="58"/>
      <c r="P209" s="57"/>
      <c r="Q209" s="57"/>
      <c r="R209" s="57"/>
      <c r="S209" s="158"/>
      <c r="T209" s="27" t="str">
        <f t="shared" si="11"/>
        <v/>
      </c>
      <c r="U209" s="49" t="str">
        <f t="shared" si="12"/>
        <v/>
      </c>
      <c r="V209" s="27"/>
      <c r="W209" s="26"/>
      <c r="X209" s="26"/>
      <c r="Y209" s="27"/>
      <c r="Z209" s="3"/>
      <c r="AA209" s="14"/>
      <c r="AB209" s="3"/>
      <c r="AC209" s="3"/>
      <c r="AD209" s="14"/>
      <c r="AE209" s="26"/>
      <c r="AF209" s="27"/>
      <c r="AG209" s="26"/>
      <c r="AH209" s="26"/>
      <c r="AI209" s="27"/>
      <c r="AJ209" s="26"/>
      <c r="AK209" s="26"/>
    </row>
    <row r="210" spans="1:37" ht="21" customHeight="1" x14ac:dyDescent="0.15">
      <c r="A210" s="181"/>
      <c r="B210" s="63"/>
      <c r="C210" s="57"/>
      <c r="D210" s="88"/>
      <c r="E210" s="88"/>
      <c r="F210" s="190"/>
      <c r="G210" s="219"/>
      <c r="H210" s="213"/>
      <c r="I210" s="231"/>
      <c r="J210" s="231"/>
      <c r="K210" s="315">
        <f t="shared" si="10"/>
        <v>0</v>
      </c>
      <c r="L210" s="66"/>
      <c r="M210" s="58"/>
      <c r="N210" s="66"/>
      <c r="O210" s="58"/>
      <c r="P210" s="57"/>
      <c r="Q210" s="57"/>
      <c r="R210" s="57"/>
      <c r="S210" s="158"/>
      <c r="T210" s="27" t="str">
        <f t="shared" si="11"/>
        <v/>
      </c>
      <c r="U210" s="49" t="str">
        <f t="shared" si="12"/>
        <v/>
      </c>
      <c r="V210" s="32"/>
      <c r="W210" s="31"/>
      <c r="X210" s="31"/>
      <c r="Y210" s="32"/>
      <c r="Z210" s="3"/>
      <c r="AA210" s="14"/>
      <c r="AB210" s="4"/>
      <c r="AC210" s="3"/>
      <c r="AD210" s="14"/>
      <c r="AE210" s="31"/>
      <c r="AF210" s="32"/>
      <c r="AG210" s="31"/>
      <c r="AH210" s="31"/>
      <c r="AI210" s="32"/>
      <c r="AJ210" s="26"/>
      <c r="AK210" s="26"/>
    </row>
    <row r="211" spans="1:37" ht="21" customHeight="1" x14ac:dyDescent="0.15">
      <c r="A211" s="181"/>
      <c r="B211" s="63"/>
      <c r="C211" s="57"/>
      <c r="D211" s="87"/>
      <c r="E211" s="87"/>
      <c r="F211" s="191"/>
      <c r="G211" s="219"/>
      <c r="H211" s="213"/>
      <c r="I211" s="233"/>
      <c r="J211" s="233"/>
      <c r="K211" s="315">
        <f t="shared" si="10"/>
        <v>0</v>
      </c>
      <c r="L211" s="66"/>
      <c r="M211" s="58"/>
      <c r="N211" s="66"/>
      <c r="O211" s="58"/>
      <c r="P211" s="57"/>
      <c r="Q211" s="57"/>
      <c r="R211" s="57"/>
      <c r="S211" s="158"/>
      <c r="T211" s="27" t="str">
        <f t="shared" si="11"/>
        <v/>
      </c>
      <c r="U211" s="49" t="str">
        <f t="shared" si="12"/>
        <v/>
      </c>
      <c r="V211" s="32"/>
      <c r="W211" s="31"/>
      <c r="X211" s="31"/>
      <c r="Y211" s="32"/>
      <c r="Z211" s="3"/>
      <c r="AA211" s="14"/>
      <c r="AB211" s="4"/>
      <c r="AC211" s="3"/>
      <c r="AD211" s="14"/>
      <c r="AE211" s="31"/>
      <c r="AF211" s="32"/>
      <c r="AG211" s="31"/>
      <c r="AH211" s="31"/>
      <c r="AI211" s="32"/>
      <c r="AJ211" s="26"/>
      <c r="AK211" s="26"/>
    </row>
    <row r="212" spans="1:37" ht="21" customHeight="1" x14ac:dyDescent="0.15">
      <c r="A212" s="181"/>
      <c r="B212" s="64"/>
      <c r="C212" s="57"/>
      <c r="D212" s="88"/>
      <c r="E212" s="88"/>
      <c r="F212" s="190"/>
      <c r="G212" s="212"/>
      <c r="H212" s="213"/>
      <c r="I212" s="231"/>
      <c r="J212" s="231"/>
      <c r="K212" s="315">
        <f t="shared" si="10"/>
        <v>0</v>
      </c>
      <c r="L212" s="66"/>
      <c r="M212" s="58"/>
      <c r="N212" s="66"/>
      <c r="O212" s="58"/>
      <c r="P212" s="57"/>
      <c r="Q212" s="58"/>
      <c r="R212" s="57"/>
      <c r="S212" s="158"/>
      <c r="T212" s="27" t="str">
        <f t="shared" si="11"/>
        <v/>
      </c>
      <c r="U212" s="49" t="str">
        <f t="shared" si="12"/>
        <v/>
      </c>
      <c r="V212" s="34"/>
      <c r="W212" s="33"/>
      <c r="X212" s="33"/>
      <c r="Y212" s="34"/>
      <c r="Z212" s="3"/>
      <c r="AA212" s="14"/>
      <c r="AB212" s="5"/>
      <c r="AC212" s="3"/>
      <c r="AD212" s="14"/>
      <c r="AE212" s="33"/>
      <c r="AF212" s="34"/>
      <c r="AG212" s="33"/>
      <c r="AH212" s="33"/>
      <c r="AI212" s="34"/>
      <c r="AJ212" s="26"/>
      <c r="AK212" s="26"/>
    </row>
    <row r="213" spans="1:37" ht="21" customHeight="1" x14ac:dyDescent="0.15">
      <c r="A213" s="181"/>
      <c r="B213" s="63"/>
      <c r="C213" s="57"/>
      <c r="D213" s="88"/>
      <c r="E213" s="88"/>
      <c r="F213" s="190"/>
      <c r="G213" s="219"/>
      <c r="H213" s="213"/>
      <c r="I213" s="231"/>
      <c r="J213" s="231"/>
      <c r="K213" s="315">
        <f t="shared" si="10"/>
        <v>0</v>
      </c>
      <c r="L213" s="66"/>
      <c r="M213" s="58"/>
      <c r="N213" s="66"/>
      <c r="O213" s="58"/>
      <c r="P213" s="57"/>
      <c r="Q213" s="58"/>
      <c r="R213" s="57"/>
      <c r="S213" s="158"/>
      <c r="T213" s="27" t="str">
        <f t="shared" si="11"/>
        <v/>
      </c>
      <c r="U213" s="49" t="str">
        <f t="shared" si="12"/>
        <v/>
      </c>
      <c r="V213" s="25"/>
      <c r="W213" s="25"/>
      <c r="X213" s="25"/>
      <c r="Y213" s="25"/>
      <c r="Z213" s="11"/>
      <c r="AA213" s="18"/>
      <c r="AB213" s="11"/>
      <c r="AC213" s="11"/>
      <c r="AD213" s="18"/>
      <c r="AE213" s="25"/>
      <c r="AF213" s="25"/>
      <c r="AG213" s="25"/>
      <c r="AH213" s="25"/>
      <c r="AI213" s="25"/>
      <c r="AJ213" s="25"/>
      <c r="AK213" s="22"/>
    </row>
    <row r="214" spans="1:37" ht="21" customHeight="1" x14ac:dyDescent="0.15">
      <c r="A214" s="181"/>
      <c r="B214" s="63"/>
      <c r="C214" s="57"/>
      <c r="D214" s="88"/>
      <c r="E214" s="88"/>
      <c r="F214" s="190"/>
      <c r="G214" s="219"/>
      <c r="H214" s="213"/>
      <c r="I214" s="231"/>
      <c r="J214" s="231"/>
      <c r="K214" s="315">
        <f t="shared" si="10"/>
        <v>0</v>
      </c>
      <c r="L214" s="66"/>
      <c r="M214" s="58"/>
      <c r="N214" s="66"/>
      <c r="O214" s="58"/>
      <c r="P214" s="57"/>
      <c r="Q214" s="57"/>
      <c r="R214" s="57"/>
      <c r="S214" s="158"/>
      <c r="T214" s="27" t="str">
        <f t="shared" si="11"/>
        <v/>
      </c>
      <c r="U214" s="49" t="str">
        <f t="shared" si="12"/>
        <v/>
      </c>
      <c r="V214" s="27"/>
      <c r="W214" s="26"/>
      <c r="X214" s="26"/>
      <c r="Y214" s="27"/>
      <c r="Z214" s="3"/>
      <c r="AA214" s="14"/>
      <c r="AB214" s="3"/>
      <c r="AC214" s="3"/>
      <c r="AD214" s="14"/>
      <c r="AE214" s="26"/>
      <c r="AF214" s="27"/>
      <c r="AG214" s="26"/>
      <c r="AH214" s="26"/>
      <c r="AI214" s="27"/>
      <c r="AJ214" s="26"/>
      <c r="AK214" s="26"/>
    </row>
    <row r="215" spans="1:37" ht="21" customHeight="1" x14ac:dyDescent="0.15">
      <c r="A215" s="181"/>
      <c r="B215" s="63"/>
      <c r="C215" s="57"/>
      <c r="D215" s="88"/>
      <c r="E215" s="88"/>
      <c r="F215" s="190"/>
      <c r="G215" s="219"/>
      <c r="H215" s="213"/>
      <c r="I215" s="231"/>
      <c r="J215" s="231"/>
      <c r="K215" s="315">
        <f t="shared" si="10"/>
        <v>0</v>
      </c>
      <c r="L215" s="66"/>
      <c r="M215" s="58"/>
      <c r="N215" s="66"/>
      <c r="O215" s="58"/>
      <c r="P215" s="57"/>
      <c r="Q215" s="57"/>
      <c r="R215" s="57"/>
      <c r="S215" s="158"/>
      <c r="T215" s="27" t="str">
        <f t="shared" si="11"/>
        <v/>
      </c>
      <c r="U215" s="49" t="str">
        <f t="shared" si="12"/>
        <v/>
      </c>
      <c r="V215" s="27"/>
      <c r="W215" s="26"/>
      <c r="X215" s="26"/>
      <c r="Y215" s="27"/>
      <c r="Z215" s="3"/>
      <c r="AA215" s="14"/>
      <c r="AB215" s="3"/>
      <c r="AC215" s="3"/>
      <c r="AD215" s="14"/>
      <c r="AE215" s="26"/>
      <c r="AF215" s="27"/>
      <c r="AG215" s="26"/>
      <c r="AH215" s="26"/>
      <c r="AI215" s="27"/>
      <c r="AJ215" s="26"/>
      <c r="AK215" s="26"/>
    </row>
    <row r="216" spans="1:37" ht="21" customHeight="1" x14ac:dyDescent="0.15">
      <c r="A216" s="177"/>
      <c r="B216" s="78"/>
      <c r="C216" s="78"/>
      <c r="D216" s="86"/>
      <c r="E216" s="86"/>
      <c r="F216" s="77"/>
      <c r="G216" s="215"/>
      <c r="H216" s="215"/>
      <c r="I216" s="225"/>
      <c r="J216" s="225"/>
      <c r="K216" s="315">
        <f t="shared" si="10"/>
        <v>0</v>
      </c>
      <c r="L216" s="70"/>
      <c r="M216" s="67"/>
      <c r="N216" s="70"/>
      <c r="O216" s="67"/>
      <c r="P216" s="78"/>
      <c r="Q216" s="78"/>
      <c r="R216" s="78"/>
      <c r="S216" s="192"/>
      <c r="T216" s="27" t="str">
        <f t="shared" si="11"/>
        <v/>
      </c>
      <c r="U216" s="49" t="str">
        <f t="shared" si="12"/>
        <v/>
      </c>
      <c r="V216" s="27"/>
      <c r="W216" s="26"/>
      <c r="X216" s="26"/>
      <c r="Y216" s="27"/>
      <c r="Z216" s="3"/>
      <c r="AA216" s="14"/>
      <c r="AB216" s="3"/>
      <c r="AC216" s="3"/>
      <c r="AD216" s="14"/>
      <c r="AE216" s="26"/>
      <c r="AF216" s="27"/>
      <c r="AG216" s="26"/>
      <c r="AH216" s="26"/>
      <c r="AI216" s="27"/>
      <c r="AJ216" s="26"/>
      <c r="AK216" s="26"/>
    </row>
    <row r="217" spans="1:37" ht="21" customHeight="1" x14ac:dyDescent="0.15">
      <c r="A217" s="181"/>
      <c r="B217" s="63"/>
      <c r="C217" s="57"/>
      <c r="D217" s="88"/>
      <c r="E217" s="88"/>
      <c r="F217" s="190"/>
      <c r="G217" s="219"/>
      <c r="H217" s="213"/>
      <c r="I217" s="231"/>
      <c r="J217" s="231"/>
      <c r="K217" s="315">
        <f t="shared" si="10"/>
        <v>0</v>
      </c>
      <c r="L217" s="66"/>
      <c r="M217" s="58"/>
      <c r="N217" s="66"/>
      <c r="O217" s="58"/>
      <c r="P217" s="57"/>
      <c r="Q217" s="57"/>
      <c r="R217" s="57"/>
      <c r="S217" s="158"/>
      <c r="T217" s="27" t="str">
        <f t="shared" si="11"/>
        <v/>
      </c>
      <c r="U217" s="49" t="str">
        <f t="shared" si="12"/>
        <v/>
      </c>
      <c r="V217" s="27"/>
      <c r="W217" s="26"/>
      <c r="X217" s="26"/>
      <c r="Y217" s="27"/>
      <c r="Z217" s="3"/>
      <c r="AA217" s="14"/>
      <c r="AB217" s="3"/>
      <c r="AC217" s="3"/>
      <c r="AD217" s="14"/>
      <c r="AE217" s="26"/>
      <c r="AF217" s="27"/>
      <c r="AG217" s="26"/>
      <c r="AH217" s="26"/>
      <c r="AI217" s="27"/>
      <c r="AJ217" s="26"/>
      <c r="AK217" s="26"/>
    </row>
    <row r="218" spans="1:37" ht="21" customHeight="1" x14ac:dyDescent="0.15">
      <c r="A218" s="181"/>
      <c r="B218" s="63"/>
      <c r="C218" s="57"/>
      <c r="D218" s="88"/>
      <c r="E218" s="88"/>
      <c r="F218" s="190"/>
      <c r="G218" s="219"/>
      <c r="H218" s="213"/>
      <c r="I218" s="231"/>
      <c r="J218" s="231"/>
      <c r="K218" s="315">
        <f t="shared" si="10"/>
        <v>0</v>
      </c>
      <c r="L218" s="66"/>
      <c r="M218" s="58"/>
      <c r="N218" s="66"/>
      <c r="O218" s="58"/>
      <c r="P218" s="57"/>
      <c r="Q218" s="58"/>
      <c r="R218" s="57"/>
      <c r="S218" s="158"/>
      <c r="T218" s="27" t="str">
        <f t="shared" si="11"/>
        <v/>
      </c>
      <c r="U218" s="49" t="str">
        <f t="shared" si="12"/>
        <v/>
      </c>
      <c r="V218" s="27"/>
      <c r="W218" s="26"/>
      <c r="X218" s="26"/>
      <c r="Y218" s="27"/>
      <c r="Z218" s="3"/>
      <c r="AA218" s="14"/>
      <c r="AB218" s="3"/>
      <c r="AC218" s="3"/>
      <c r="AD218" s="14"/>
      <c r="AE218" s="26"/>
      <c r="AF218" s="27"/>
      <c r="AG218" s="26"/>
      <c r="AH218" s="26"/>
      <c r="AI218" s="27"/>
      <c r="AJ218" s="26"/>
      <c r="AK218" s="26"/>
    </row>
    <row r="219" spans="1:37" ht="21" customHeight="1" x14ac:dyDescent="0.15">
      <c r="A219" s="181" t="s">
        <v>242</v>
      </c>
      <c r="B219" s="63"/>
      <c r="C219" s="57"/>
      <c r="D219" s="88"/>
      <c r="E219" s="88"/>
      <c r="F219" s="190"/>
      <c r="G219" s="219"/>
      <c r="H219" s="213"/>
      <c r="I219" s="231"/>
      <c r="J219" s="231"/>
      <c r="K219" s="315">
        <f t="shared" si="10"/>
        <v>0</v>
      </c>
      <c r="L219" s="66"/>
      <c r="M219" s="58"/>
      <c r="N219" s="66"/>
      <c r="O219" s="58"/>
      <c r="P219" s="57"/>
      <c r="Q219" s="58"/>
      <c r="R219" s="57"/>
      <c r="S219" s="158"/>
      <c r="T219" s="27" t="str">
        <f t="shared" si="11"/>
        <v/>
      </c>
      <c r="U219" s="49" t="str">
        <f t="shared" si="12"/>
        <v/>
      </c>
      <c r="V219" s="30"/>
      <c r="W219" s="26"/>
      <c r="X219" s="26"/>
      <c r="Y219" s="27"/>
      <c r="Z219" s="3"/>
      <c r="AA219" s="14"/>
      <c r="AB219" s="3"/>
      <c r="AC219" s="3"/>
      <c r="AD219" s="14"/>
      <c r="AE219" s="26"/>
      <c r="AF219" s="27"/>
      <c r="AG219" s="26"/>
      <c r="AH219" s="26"/>
      <c r="AI219" s="27"/>
      <c r="AJ219" s="26"/>
      <c r="AK219" s="26"/>
    </row>
    <row r="220" spans="1:37" ht="21" customHeight="1" x14ac:dyDescent="0.15">
      <c r="A220" s="181">
        <v>201</v>
      </c>
      <c r="B220" s="63"/>
      <c r="C220" s="57"/>
      <c r="D220" s="88"/>
      <c r="E220" s="88"/>
      <c r="F220" s="190"/>
      <c r="G220" s="219"/>
      <c r="H220" s="213"/>
      <c r="I220" s="231"/>
      <c r="J220" s="231"/>
      <c r="K220" s="315">
        <f t="shared" si="10"/>
        <v>0</v>
      </c>
      <c r="L220" s="66"/>
      <c r="M220" s="58"/>
      <c r="N220" s="66"/>
      <c r="O220" s="58"/>
      <c r="P220" s="57"/>
      <c r="Q220" s="57"/>
      <c r="R220" s="57"/>
      <c r="S220" s="158"/>
      <c r="T220" s="27" t="str">
        <f t="shared" si="11"/>
        <v/>
      </c>
      <c r="U220" s="49" t="str">
        <f t="shared" si="12"/>
        <v/>
      </c>
      <c r="V220" s="27"/>
      <c r="W220" s="26"/>
      <c r="X220" s="26"/>
      <c r="Y220" s="27"/>
      <c r="Z220" s="3"/>
      <c r="AA220" s="14"/>
      <c r="AB220" s="3"/>
      <c r="AC220" s="3"/>
      <c r="AD220" s="14"/>
      <c r="AE220" s="26"/>
      <c r="AF220" s="27"/>
      <c r="AG220" s="26"/>
      <c r="AH220" s="26"/>
      <c r="AI220" s="27"/>
      <c r="AJ220" s="26"/>
      <c r="AK220" s="26"/>
    </row>
    <row r="221" spans="1:37" ht="21" customHeight="1" x14ac:dyDescent="0.15">
      <c r="A221" s="181">
        <v>202</v>
      </c>
      <c r="B221" s="63"/>
      <c r="C221" s="57"/>
      <c r="D221" s="87"/>
      <c r="E221" s="87"/>
      <c r="F221" s="191"/>
      <c r="G221" s="219"/>
      <c r="H221" s="213"/>
      <c r="I221" s="233"/>
      <c r="J221" s="233"/>
      <c r="K221" s="315">
        <f t="shared" si="10"/>
        <v>0</v>
      </c>
      <c r="L221" s="66"/>
      <c r="M221" s="58"/>
      <c r="N221" s="66"/>
      <c r="O221" s="58"/>
      <c r="P221" s="57"/>
      <c r="Q221" s="58"/>
      <c r="R221" s="57"/>
      <c r="S221" s="158"/>
      <c r="T221" s="27" t="str">
        <f t="shared" si="11"/>
        <v/>
      </c>
      <c r="U221" s="49" t="str">
        <f t="shared" si="12"/>
        <v/>
      </c>
      <c r="V221" s="27"/>
      <c r="W221" s="26"/>
      <c r="X221" s="26"/>
      <c r="Y221" s="27"/>
      <c r="Z221" s="3"/>
      <c r="AA221" s="14"/>
      <c r="AB221" s="3"/>
      <c r="AC221" s="3"/>
      <c r="AD221" s="14"/>
      <c r="AE221" s="26"/>
      <c r="AF221" s="27"/>
      <c r="AG221" s="26"/>
      <c r="AH221" s="26"/>
      <c r="AI221" s="27"/>
      <c r="AJ221" s="26"/>
      <c r="AK221" s="26"/>
    </row>
    <row r="222" spans="1:37" ht="21" customHeight="1" x14ac:dyDescent="0.15">
      <c r="A222" s="181">
        <v>203</v>
      </c>
      <c r="B222" s="64"/>
      <c r="C222" s="57"/>
      <c r="D222" s="88"/>
      <c r="E222" s="88"/>
      <c r="F222" s="190"/>
      <c r="G222" s="212"/>
      <c r="H222" s="213"/>
      <c r="I222" s="231"/>
      <c r="J222" s="231"/>
      <c r="K222" s="315">
        <f t="shared" si="10"/>
        <v>0</v>
      </c>
      <c r="L222" s="66"/>
      <c r="M222" s="58"/>
      <c r="N222" s="66"/>
      <c r="O222" s="58"/>
      <c r="P222" s="57"/>
      <c r="Q222" s="57"/>
      <c r="R222" s="57"/>
      <c r="S222" s="158"/>
      <c r="T222" s="27" t="str">
        <f t="shared" si="11"/>
        <v/>
      </c>
      <c r="U222" s="49" t="str">
        <f t="shared" si="12"/>
        <v/>
      </c>
      <c r="V222" s="27"/>
      <c r="W222" s="26"/>
      <c r="X222" s="26"/>
      <c r="Y222" s="27"/>
      <c r="Z222" s="3"/>
      <c r="AA222" s="14"/>
      <c r="AB222" s="3"/>
      <c r="AC222" s="3"/>
      <c r="AD222" s="14"/>
      <c r="AE222" s="26"/>
      <c r="AF222" s="27"/>
      <c r="AG222" s="26"/>
      <c r="AH222" s="26"/>
      <c r="AI222" s="27"/>
      <c r="AJ222" s="26"/>
      <c r="AK222" s="26"/>
    </row>
    <row r="223" spans="1:37" ht="21" customHeight="1" x14ac:dyDescent="0.15">
      <c r="A223" s="181">
        <v>204</v>
      </c>
      <c r="B223" s="63"/>
      <c r="C223" s="57"/>
      <c r="D223" s="88"/>
      <c r="E223" s="88"/>
      <c r="F223" s="190"/>
      <c r="G223" s="219"/>
      <c r="H223" s="213"/>
      <c r="I223" s="231"/>
      <c r="J223" s="231"/>
      <c r="K223" s="315">
        <f t="shared" si="10"/>
        <v>0</v>
      </c>
      <c r="L223" s="66"/>
      <c r="M223" s="165"/>
      <c r="N223" s="66"/>
      <c r="O223" s="165"/>
      <c r="P223" s="57"/>
      <c r="Q223" s="58"/>
      <c r="R223" s="57"/>
      <c r="S223" s="158"/>
      <c r="T223" s="27" t="str">
        <f t="shared" si="11"/>
        <v/>
      </c>
      <c r="U223" s="49" t="str">
        <f t="shared" si="12"/>
        <v/>
      </c>
      <c r="V223" s="27"/>
      <c r="W223" s="26"/>
      <c r="X223" s="26"/>
      <c r="Y223" s="27"/>
      <c r="Z223" s="3"/>
      <c r="AA223" s="14"/>
      <c r="AB223" s="3"/>
      <c r="AC223" s="3"/>
      <c r="AD223" s="14"/>
      <c r="AE223" s="26"/>
      <c r="AF223" s="27"/>
      <c r="AG223" s="26"/>
      <c r="AH223" s="26"/>
      <c r="AI223" s="27"/>
      <c r="AJ223" s="26"/>
      <c r="AK223" s="26"/>
    </row>
    <row r="224" spans="1:37" ht="21" customHeight="1" x14ac:dyDescent="0.15">
      <c r="A224" s="181">
        <v>205</v>
      </c>
      <c r="B224" s="63"/>
      <c r="C224" s="57"/>
      <c r="D224" s="88"/>
      <c r="E224" s="88"/>
      <c r="F224" s="190"/>
      <c r="G224" s="219"/>
      <c r="H224" s="213"/>
      <c r="I224" s="231"/>
      <c r="J224" s="231"/>
      <c r="K224" s="315">
        <f t="shared" si="10"/>
        <v>0</v>
      </c>
      <c r="L224" s="66"/>
      <c r="M224" s="58"/>
      <c r="N224" s="66"/>
      <c r="O224" s="58"/>
      <c r="P224" s="57"/>
      <c r="Q224" s="58"/>
      <c r="R224" s="57"/>
      <c r="S224" s="158"/>
      <c r="T224" s="27" t="str">
        <f t="shared" si="11"/>
        <v/>
      </c>
      <c r="U224" s="49" t="str">
        <f t="shared" si="12"/>
        <v/>
      </c>
      <c r="V224" s="27"/>
      <c r="W224" s="26"/>
      <c r="X224" s="26"/>
      <c r="Y224" s="27"/>
      <c r="Z224" s="3"/>
      <c r="AA224" s="14"/>
      <c r="AB224" s="3"/>
      <c r="AC224" s="3"/>
      <c r="AD224" s="14"/>
      <c r="AE224" s="26"/>
      <c r="AF224" s="27"/>
      <c r="AG224" s="26"/>
      <c r="AH224" s="26"/>
      <c r="AI224" s="27"/>
      <c r="AJ224" s="26"/>
      <c r="AK224" s="26"/>
    </row>
    <row r="225" spans="1:37" ht="21" customHeight="1" x14ac:dyDescent="0.15">
      <c r="A225" s="181">
        <v>206</v>
      </c>
      <c r="B225" s="63"/>
      <c r="C225" s="57"/>
      <c r="D225" s="88"/>
      <c r="E225" s="88"/>
      <c r="F225" s="190"/>
      <c r="G225" s="219"/>
      <c r="H225" s="213"/>
      <c r="I225" s="231"/>
      <c r="J225" s="231"/>
      <c r="K225" s="315">
        <f t="shared" si="10"/>
        <v>0</v>
      </c>
      <c r="L225" s="66"/>
      <c r="M225" s="58"/>
      <c r="N225" s="66"/>
      <c r="O225" s="58"/>
      <c r="P225" s="57"/>
      <c r="Q225" s="57"/>
      <c r="R225" s="57"/>
      <c r="S225" s="158"/>
      <c r="T225" s="27" t="str">
        <f t="shared" si="11"/>
        <v/>
      </c>
      <c r="U225" s="49" t="str">
        <f t="shared" si="12"/>
        <v/>
      </c>
      <c r="V225" s="27"/>
      <c r="W225" s="26"/>
      <c r="X225" s="26"/>
      <c r="Y225" s="27"/>
      <c r="Z225" s="3"/>
      <c r="AA225" s="14"/>
      <c r="AB225" s="3"/>
      <c r="AC225" s="3"/>
      <c r="AD225" s="14"/>
      <c r="AE225" s="26"/>
      <c r="AF225" s="27"/>
      <c r="AG225" s="26"/>
      <c r="AH225" s="26"/>
      <c r="AI225" s="27"/>
      <c r="AJ225" s="26"/>
      <c r="AK225" s="26"/>
    </row>
    <row r="226" spans="1:37" ht="21" customHeight="1" x14ac:dyDescent="0.15">
      <c r="A226" s="193">
        <v>207</v>
      </c>
      <c r="B226" s="105"/>
      <c r="C226" s="111"/>
      <c r="D226" s="157"/>
      <c r="E226" s="157"/>
      <c r="F226" s="199"/>
      <c r="G226" s="220"/>
      <c r="H226" s="228"/>
      <c r="I226" s="236"/>
      <c r="J226" s="236"/>
      <c r="K226" s="316">
        <f t="shared" si="10"/>
        <v>0</v>
      </c>
      <c r="L226" s="265"/>
      <c r="M226" s="68"/>
      <c r="N226" s="265"/>
      <c r="O226" s="68"/>
      <c r="P226" s="111"/>
      <c r="Q226" s="111"/>
      <c r="R226" s="111"/>
      <c r="S226" s="195"/>
      <c r="T226" s="27" t="str">
        <f t="shared" si="11"/>
        <v/>
      </c>
      <c r="U226" s="49" t="str">
        <f t="shared" si="12"/>
        <v/>
      </c>
      <c r="V226" s="27"/>
      <c r="W226" s="26"/>
      <c r="X226" s="26"/>
      <c r="Y226" s="27"/>
      <c r="Z226" s="3"/>
      <c r="AA226" s="14"/>
      <c r="AB226" s="3"/>
      <c r="AC226" s="3"/>
      <c r="AD226" s="14"/>
      <c r="AE226" s="26"/>
      <c r="AF226" s="27"/>
      <c r="AG226" s="26"/>
      <c r="AH226" s="26"/>
      <c r="AI226" s="27"/>
      <c r="AJ226" s="26"/>
      <c r="AK226" s="26"/>
    </row>
    <row r="227" spans="1:37" ht="21" customHeight="1" x14ac:dyDescent="0.15">
      <c r="A227" s="196">
        <v>208</v>
      </c>
      <c r="B227" s="99"/>
      <c r="C227" s="97"/>
      <c r="D227" s="110"/>
      <c r="E227" s="110"/>
      <c r="F227" s="197"/>
      <c r="G227" s="221"/>
      <c r="H227" s="223"/>
      <c r="I227" s="232"/>
      <c r="J227" s="232"/>
      <c r="K227" s="314">
        <f t="shared" si="10"/>
        <v>0</v>
      </c>
      <c r="L227" s="291"/>
      <c r="M227" s="69"/>
      <c r="N227" s="291"/>
      <c r="O227" s="69"/>
      <c r="P227" s="97"/>
      <c r="Q227" s="97"/>
      <c r="R227" s="97"/>
      <c r="S227" s="116"/>
      <c r="T227" s="27" t="str">
        <f t="shared" si="11"/>
        <v/>
      </c>
      <c r="U227" s="49" t="str">
        <f t="shared" si="12"/>
        <v/>
      </c>
      <c r="V227" s="27"/>
      <c r="W227" s="26"/>
      <c r="X227" s="26"/>
      <c r="Y227" s="27"/>
      <c r="Z227" s="3"/>
      <c r="AA227" s="14"/>
      <c r="AB227" s="3"/>
      <c r="AC227" s="3"/>
      <c r="AD227" s="14"/>
      <c r="AE227" s="26"/>
      <c r="AF227" s="27"/>
      <c r="AG227" s="26"/>
      <c r="AH227" s="26"/>
      <c r="AI227" s="27"/>
      <c r="AJ227" s="26"/>
      <c r="AK227" s="26"/>
    </row>
    <row r="228" spans="1:37" ht="21" customHeight="1" x14ac:dyDescent="0.15">
      <c r="A228" s="181">
        <v>209</v>
      </c>
      <c r="B228" s="63"/>
      <c r="C228" s="57"/>
      <c r="D228" s="88"/>
      <c r="E228" s="88"/>
      <c r="F228" s="190"/>
      <c r="G228" s="219"/>
      <c r="H228" s="213"/>
      <c r="I228" s="231"/>
      <c r="J228" s="231"/>
      <c r="K228" s="315">
        <f t="shared" si="10"/>
        <v>0</v>
      </c>
      <c r="L228" s="66"/>
      <c r="M228" s="58"/>
      <c r="N228" s="66"/>
      <c r="O228" s="58"/>
      <c r="P228" s="57"/>
      <c r="Q228" s="57"/>
      <c r="R228" s="57"/>
      <c r="S228" s="158"/>
      <c r="T228" s="27" t="str">
        <f t="shared" si="11"/>
        <v/>
      </c>
      <c r="U228" s="49" t="str">
        <f t="shared" si="12"/>
        <v/>
      </c>
      <c r="V228" s="27"/>
      <c r="W228" s="26"/>
      <c r="X228" s="26"/>
      <c r="Y228" s="27"/>
      <c r="Z228" s="3"/>
      <c r="AA228" s="14"/>
      <c r="AB228" s="3"/>
      <c r="AC228" s="3"/>
      <c r="AD228" s="14"/>
      <c r="AE228" s="26"/>
      <c r="AF228" s="27"/>
      <c r="AG228" s="26"/>
      <c r="AH228" s="26"/>
      <c r="AI228" s="27"/>
      <c r="AJ228" s="26"/>
      <c r="AK228" s="26"/>
    </row>
    <row r="229" spans="1:37" ht="21" customHeight="1" x14ac:dyDescent="0.15">
      <c r="A229" s="181">
        <v>210</v>
      </c>
      <c r="B229" s="63"/>
      <c r="C229" s="57"/>
      <c r="D229" s="88"/>
      <c r="E229" s="88"/>
      <c r="F229" s="190"/>
      <c r="G229" s="219"/>
      <c r="H229" s="213"/>
      <c r="I229" s="231"/>
      <c r="J229" s="231"/>
      <c r="K229" s="315">
        <f t="shared" si="10"/>
        <v>0</v>
      </c>
      <c r="L229" s="66"/>
      <c r="M229" s="58"/>
      <c r="N229" s="66"/>
      <c r="O229" s="58"/>
      <c r="P229" s="57"/>
      <c r="Q229" s="57"/>
      <c r="R229" s="57"/>
      <c r="S229" s="158"/>
      <c r="T229" s="27" t="str">
        <f t="shared" si="11"/>
        <v/>
      </c>
      <c r="U229" s="49" t="str">
        <f t="shared" si="12"/>
        <v/>
      </c>
      <c r="V229" s="27"/>
      <c r="W229" s="26"/>
      <c r="X229" s="26"/>
      <c r="Y229" s="27"/>
      <c r="Z229" s="3"/>
      <c r="AA229" s="14"/>
      <c r="AB229" s="3"/>
      <c r="AC229" s="3"/>
      <c r="AD229" s="14"/>
      <c r="AE229" s="26"/>
      <c r="AF229" s="27"/>
      <c r="AG229" s="26"/>
      <c r="AH229" s="26"/>
      <c r="AI229" s="27"/>
      <c r="AJ229" s="26"/>
      <c r="AK229" s="26"/>
    </row>
    <row r="230" spans="1:37" ht="21" customHeight="1" x14ac:dyDescent="0.15">
      <c r="A230" s="181">
        <v>211</v>
      </c>
      <c r="B230" s="63"/>
      <c r="C230" s="57"/>
      <c r="D230" s="88"/>
      <c r="E230" s="88"/>
      <c r="F230" s="190"/>
      <c r="G230" s="219"/>
      <c r="H230" s="213"/>
      <c r="I230" s="231"/>
      <c r="J230" s="231"/>
      <c r="K230" s="315">
        <f t="shared" si="10"/>
        <v>0</v>
      </c>
      <c r="L230" s="66"/>
      <c r="M230" s="58"/>
      <c r="N230" s="66"/>
      <c r="O230" s="58"/>
      <c r="P230" s="57"/>
      <c r="Q230" s="57"/>
      <c r="R230" s="57"/>
      <c r="S230" s="158"/>
      <c r="T230" s="27" t="str">
        <f t="shared" si="11"/>
        <v/>
      </c>
      <c r="U230" s="49" t="str">
        <f t="shared" si="12"/>
        <v/>
      </c>
      <c r="V230" s="27"/>
      <c r="W230" s="26"/>
      <c r="X230" s="26"/>
      <c r="Y230" s="27"/>
      <c r="Z230" s="3"/>
      <c r="AA230" s="14"/>
      <c r="AB230" s="3"/>
      <c r="AC230" s="3"/>
      <c r="AD230" s="14"/>
      <c r="AE230" s="26"/>
      <c r="AF230" s="27"/>
      <c r="AG230" s="26"/>
      <c r="AH230" s="26"/>
      <c r="AI230" s="27"/>
      <c r="AJ230" s="26"/>
      <c r="AK230" s="26"/>
    </row>
    <row r="231" spans="1:37" ht="21" customHeight="1" x14ac:dyDescent="0.15">
      <c r="A231" s="181">
        <v>212</v>
      </c>
      <c r="B231" s="63"/>
      <c r="C231" s="57"/>
      <c r="D231" s="88"/>
      <c r="E231" s="88"/>
      <c r="F231" s="190"/>
      <c r="G231" s="219"/>
      <c r="H231" s="213"/>
      <c r="I231" s="231"/>
      <c r="J231" s="231"/>
      <c r="K231" s="315">
        <f t="shared" si="10"/>
        <v>0</v>
      </c>
      <c r="L231" s="66"/>
      <c r="M231" s="58"/>
      <c r="N231" s="66"/>
      <c r="O231" s="58"/>
      <c r="P231" s="57"/>
      <c r="Q231" s="57"/>
      <c r="R231" s="57"/>
      <c r="S231" s="158"/>
      <c r="T231" s="27" t="str">
        <f t="shared" si="11"/>
        <v/>
      </c>
      <c r="U231" s="49" t="str">
        <f t="shared" si="12"/>
        <v/>
      </c>
      <c r="V231" s="32"/>
      <c r="W231" s="31"/>
      <c r="X231" s="31"/>
      <c r="Y231" s="32"/>
      <c r="Z231" s="3"/>
      <c r="AA231" s="14"/>
      <c r="AB231" s="4"/>
      <c r="AC231" s="3"/>
      <c r="AD231" s="14"/>
      <c r="AE231" s="31"/>
      <c r="AF231" s="32"/>
      <c r="AG231" s="31"/>
      <c r="AH231" s="31"/>
      <c r="AI231" s="32"/>
      <c r="AJ231" s="26"/>
      <c r="AK231" s="26"/>
    </row>
    <row r="232" spans="1:37" ht="21" customHeight="1" x14ac:dyDescent="0.15">
      <c r="A232" s="181">
        <v>213</v>
      </c>
      <c r="B232" s="63"/>
      <c r="C232" s="57"/>
      <c r="D232" s="88"/>
      <c r="E232" s="88"/>
      <c r="F232" s="190"/>
      <c r="G232" s="219"/>
      <c r="H232" s="213"/>
      <c r="I232" s="231"/>
      <c r="J232" s="231"/>
      <c r="K232" s="831">
        <f t="shared" si="10"/>
        <v>0</v>
      </c>
      <c r="L232" s="66"/>
      <c r="M232" s="58"/>
      <c r="N232" s="66"/>
      <c r="O232" s="58"/>
      <c r="P232" s="57"/>
      <c r="Q232" s="57"/>
      <c r="R232" s="57"/>
      <c r="S232" s="158"/>
      <c r="T232" s="27" t="str">
        <f t="shared" si="11"/>
        <v/>
      </c>
      <c r="U232" s="49" t="str">
        <f t="shared" si="12"/>
        <v/>
      </c>
      <c r="V232" s="32"/>
      <c r="W232" s="31"/>
      <c r="X232" s="31"/>
      <c r="Y232" s="32"/>
      <c r="Z232" s="3"/>
      <c r="AA232" s="14"/>
      <c r="AB232" s="4"/>
      <c r="AC232" s="3"/>
      <c r="AD232" s="14"/>
      <c r="AE232" s="31"/>
      <c r="AF232" s="32"/>
      <c r="AG232" s="31"/>
      <c r="AH232" s="31"/>
      <c r="AI232" s="32"/>
      <c r="AJ232" s="26"/>
      <c r="AK232" s="26"/>
    </row>
    <row r="233" spans="1:37" ht="21" customHeight="1" x14ac:dyDescent="0.15">
      <c r="A233" s="182">
        <v>214</v>
      </c>
      <c r="B233" s="63"/>
      <c r="C233" s="57"/>
      <c r="D233" s="88"/>
      <c r="E233" s="88"/>
      <c r="F233" s="190"/>
      <c r="G233" s="219"/>
      <c r="H233" s="213"/>
      <c r="I233" s="231"/>
      <c r="J233" s="231"/>
      <c r="K233" s="831">
        <f t="shared" si="10"/>
        <v>0</v>
      </c>
      <c r="L233" s="66"/>
      <c r="M233" s="58"/>
      <c r="N233" s="66"/>
      <c r="O233" s="58"/>
      <c r="P233" s="57"/>
      <c r="Q233" s="57"/>
      <c r="R233" s="57"/>
      <c r="S233" s="158"/>
      <c r="T233" s="27" t="str">
        <f t="shared" si="11"/>
        <v/>
      </c>
      <c r="U233" s="49" t="str">
        <f t="shared" si="12"/>
        <v/>
      </c>
      <c r="V233" s="34"/>
      <c r="W233" s="33"/>
      <c r="X233" s="33"/>
      <c r="Y233" s="34"/>
      <c r="Z233" s="3"/>
      <c r="AA233" s="14"/>
      <c r="AB233" s="5"/>
      <c r="AC233" s="3"/>
      <c r="AD233" s="14"/>
      <c r="AE233" s="33"/>
      <c r="AF233" s="34"/>
      <c r="AG233" s="33"/>
      <c r="AH233" s="33"/>
      <c r="AI233" s="34"/>
      <c r="AJ233" s="26"/>
      <c r="AK233" s="26"/>
    </row>
    <row r="234" spans="1:37" ht="21" customHeight="1" x14ac:dyDescent="0.15">
      <c r="A234" s="182">
        <v>215</v>
      </c>
      <c r="B234" s="63"/>
      <c r="C234" s="57"/>
      <c r="D234" s="88"/>
      <c r="E234" s="88"/>
      <c r="F234" s="190"/>
      <c r="G234" s="219"/>
      <c r="H234" s="213"/>
      <c r="I234" s="231"/>
      <c r="J234" s="231"/>
      <c r="K234" s="831">
        <f t="shared" si="10"/>
        <v>0</v>
      </c>
      <c r="L234" s="66"/>
      <c r="M234" s="58"/>
      <c r="N234" s="66"/>
      <c r="O234" s="58"/>
      <c r="P234" s="57"/>
      <c r="Q234" s="57"/>
      <c r="R234" s="57"/>
      <c r="S234" s="158"/>
      <c r="T234" s="27" t="str">
        <f t="shared" si="11"/>
        <v/>
      </c>
      <c r="U234" s="49" t="str">
        <f t="shared" si="12"/>
        <v/>
      </c>
      <c r="V234" s="25"/>
      <c r="W234" s="25"/>
      <c r="X234" s="25"/>
      <c r="Y234" s="25"/>
      <c r="Z234" s="11"/>
      <c r="AA234" s="18"/>
      <c r="AB234" s="11"/>
      <c r="AC234" s="11"/>
      <c r="AD234" s="18"/>
      <c r="AE234" s="25"/>
      <c r="AF234" s="25"/>
      <c r="AG234" s="25"/>
      <c r="AH234" s="25"/>
      <c r="AI234" s="25"/>
      <c r="AJ234" s="25"/>
      <c r="AK234" s="22"/>
    </row>
    <row r="235" spans="1:37" ht="21" customHeight="1" x14ac:dyDescent="0.15">
      <c r="A235" s="182">
        <v>216</v>
      </c>
      <c r="B235" s="63"/>
      <c r="C235" s="57"/>
      <c r="D235" s="88"/>
      <c r="E235" s="88"/>
      <c r="F235" s="190"/>
      <c r="G235" s="219"/>
      <c r="H235" s="213"/>
      <c r="I235" s="231"/>
      <c r="J235" s="231"/>
      <c r="K235" s="318">
        <f t="shared" si="10"/>
        <v>0</v>
      </c>
      <c r="L235" s="66"/>
      <c r="M235" s="58"/>
      <c r="N235" s="66"/>
      <c r="O235" s="58"/>
      <c r="P235" s="57"/>
      <c r="Q235" s="57"/>
      <c r="R235" s="57"/>
      <c r="S235" s="158"/>
      <c r="T235" s="27" t="str">
        <f t="shared" si="11"/>
        <v/>
      </c>
      <c r="U235" s="49" t="str">
        <f t="shared" si="12"/>
        <v/>
      </c>
      <c r="V235" s="27"/>
      <c r="W235" s="26"/>
      <c r="X235" s="26"/>
      <c r="Y235" s="27"/>
      <c r="Z235" s="3"/>
      <c r="AA235" s="14"/>
      <c r="AB235" s="3"/>
      <c r="AC235" s="3"/>
      <c r="AD235" s="14"/>
      <c r="AE235" s="26"/>
      <c r="AF235" s="27"/>
      <c r="AG235" s="26"/>
      <c r="AH235" s="26"/>
      <c r="AI235" s="27"/>
      <c r="AJ235" s="26"/>
      <c r="AK235" s="26"/>
    </row>
    <row r="236" spans="1:37" ht="21" customHeight="1" x14ac:dyDescent="0.15">
      <c r="A236" s="181">
        <v>217</v>
      </c>
      <c r="B236" s="63"/>
      <c r="C236" s="57"/>
      <c r="D236" s="88"/>
      <c r="E236" s="88"/>
      <c r="F236" s="190"/>
      <c r="G236" s="219"/>
      <c r="H236" s="213"/>
      <c r="I236" s="231"/>
      <c r="J236" s="231"/>
      <c r="K236" s="315">
        <f t="shared" si="10"/>
        <v>0</v>
      </c>
      <c r="L236" s="66"/>
      <c r="M236" s="58"/>
      <c r="N236" s="66"/>
      <c r="O236" s="58"/>
      <c r="P236" s="57"/>
      <c r="Q236" s="57"/>
      <c r="R236" s="57"/>
      <c r="S236" s="158"/>
      <c r="T236" s="27" t="str">
        <f t="shared" si="11"/>
        <v/>
      </c>
      <c r="U236" s="49" t="str">
        <f t="shared" si="12"/>
        <v/>
      </c>
      <c r="V236" s="27"/>
      <c r="W236" s="26"/>
      <c r="X236" s="26"/>
      <c r="Y236" s="27"/>
      <c r="Z236" s="3"/>
      <c r="AA236" s="14"/>
      <c r="AB236" s="3"/>
      <c r="AC236" s="3"/>
      <c r="AD236" s="14"/>
      <c r="AE236" s="26"/>
      <c r="AF236" s="27"/>
      <c r="AG236" s="26"/>
      <c r="AH236" s="26"/>
      <c r="AI236" s="27"/>
      <c r="AJ236" s="26"/>
      <c r="AK236" s="26"/>
    </row>
    <row r="237" spans="1:37" ht="21" customHeight="1" x14ac:dyDescent="0.15">
      <c r="A237" s="181">
        <v>218</v>
      </c>
      <c r="B237" s="63"/>
      <c r="C237" s="57"/>
      <c r="D237" s="88"/>
      <c r="E237" s="88"/>
      <c r="F237" s="190"/>
      <c r="G237" s="219"/>
      <c r="H237" s="213"/>
      <c r="I237" s="231"/>
      <c r="J237" s="231"/>
      <c r="K237" s="315">
        <f t="shared" si="10"/>
        <v>0</v>
      </c>
      <c r="L237" s="66"/>
      <c r="M237" s="58"/>
      <c r="N237" s="66"/>
      <c r="O237" s="58"/>
      <c r="P237" s="57"/>
      <c r="Q237" s="57"/>
      <c r="R237" s="57"/>
      <c r="S237" s="158"/>
      <c r="T237" s="27" t="str">
        <f t="shared" si="11"/>
        <v/>
      </c>
      <c r="U237" s="49" t="str">
        <f t="shared" si="12"/>
        <v/>
      </c>
      <c r="V237" s="27"/>
      <c r="W237" s="26"/>
      <c r="X237" s="26"/>
      <c r="Y237" s="27"/>
      <c r="Z237" s="3"/>
      <c r="AA237" s="14"/>
      <c r="AB237" s="3"/>
      <c r="AC237" s="3"/>
      <c r="AD237" s="14"/>
      <c r="AE237" s="26"/>
      <c r="AF237" s="27"/>
      <c r="AG237" s="26"/>
      <c r="AH237" s="26"/>
      <c r="AI237" s="27"/>
      <c r="AJ237" s="26"/>
      <c r="AK237" s="26"/>
    </row>
    <row r="238" spans="1:37" ht="21" customHeight="1" x14ac:dyDescent="0.15">
      <c r="A238" s="181">
        <v>219</v>
      </c>
      <c r="B238" s="63"/>
      <c r="C238" s="57"/>
      <c r="D238" s="88"/>
      <c r="E238" s="88"/>
      <c r="F238" s="190"/>
      <c r="G238" s="219"/>
      <c r="H238" s="213"/>
      <c r="I238" s="231"/>
      <c r="J238" s="231"/>
      <c r="K238" s="315">
        <f t="shared" si="10"/>
        <v>0</v>
      </c>
      <c r="L238" s="66"/>
      <c r="M238" s="58"/>
      <c r="N238" s="66"/>
      <c r="O238" s="58"/>
      <c r="P238" s="57"/>
      <c r="Q238" s="57"/>
      <c r="R238" s="57"/>
      <c r="S238" s="158"/>
      <c r="T238" s="27" t="str">
        <f t="shared" si="11"/>
        <v/>
      </c>
      <c r="U238" s="49" t="str">
        <f t="shared" si="12"/>
        <v/>
      </c>
      <c r="V238" s="27"/>
      <c r="W238" s="26"/>
      <c r="X238" s="26"/>
      <c r="Y238" s="27"/>
      <c r="Z238" s="3"/>
      <c r="AA238" s="14"/>
      <c r="AB238" s="3"/>
      <c r="AC238" s="3"/>
      <c r="AD238" s="14"/>
      <c r="AE238" s="26"/>
      <c r="AF238" s="27"/>
      <c r="AG238" s="26"/>
      <c r="AH238" s="26"/>
      <c r="AI238" s="27"/>
      <c r="AJ238" s="26"/>
      <c r="AK238" s="26"/>
    </row>
    <row r="239" spans="1:37" ht="21" customHeight="1" x14ac:dyDescent="0.15">
      <c r="A239" s="177">
        <v>220</v>
      </c>
      <c r="B239" s="78"/>
      <c r="C239" s="78"/>
      <c r="D239" s="86"/>
      <c r="E239" s="86"/>
      <c r="F239" s="77"/>
      <c r="G239" s="215"/>
      <c r="H239" s="215"/>
      <c r="I239" s="225"/>
      <c r="J239" s="225"/>
      <c r="K239" s="315">
        <f t="shared" si="10"/>
        <v>0</v>
      </c>
      <c r="L239" s="70"/>
      <c r="M239" s="67"/>
      <c r="N239" s="70"/>
      <c r="O239" s="67"/>
      <c r="P239" s="78"/>
      <c r="Q239" s="78"/>
      <c r="R239" s="78"/>
      <c r="S239" s="192"/>
      <c r="T239" s="27" t="str">
        <f t="shared" si="11"/>
        <v/>
      </c>
      <c r="U239" s="49" t="str">
        <f t="shared" si="12"/>
        <v/>
      </c>
      <c r="V239" s="27"/>
      <c r="W239" s="26"/>
      <c r="X239" s="26"/>
      <c r="Y239" s="27"/>
      <c r="Z239" s="3"/>
      <c r="AA239" s="14"/>
      <c r="AB239" s="3"/>
      <c r="AC239" s="3"/>
      <c r="AD239" s="14"/>
      <c r="AE239" s="26"/>
      <c r="AF239" s="27"/>
      <c r="AG239" s="26"/>
      <c r="AH239" s="26"/>
      <c r="AI239" s="27"/>
      <c r="AJ239" s="26"/>
      <c r="AK239" s="26"/>
    </row>
    <row r="240" spans="1:37" ht="21" customHeight="1" x14ac:dyDescent="0.15">
      <c r="A240" s="181" t="s">
        <v>242</v>
      </c>
      <c r="B240" s="63"/>
      <c r="C240" s="57"/>
      <c r="D240" s="88"/>
      <c r="E240" s="88"/>
      <c r="F240" s="190"/>
      <c r="G240" s="219"/>
      <c r="H240" s="213"/>
      <c r="I240" s="231"/>
      <c r="J240" s="231"/>
      <c r="K240" s="315">
        <f t="shared" si="10"/>
        <v>0</v>
      </c>
      <c r="L240" s="66"/>
      <c r="M240" s="58"/>
      <c r="N240" s="66"/>
      <c r="O240" s="58"/>
      <c r="P240" s="57"/>
      <c r="Q240" s="57"/>
      <c r="R240" s="57"/>
      <c r="S240" s="158"/>
      <c r="T240" s="27" t="str">
        <f t="shared" si="11"/>
        <v/>
      </c>
      <c r="U240" s="49" t="str">
        <f t="shared" si="12"/>
        <v/>
      </c>
      <c r="V240" s="30"/>
      <c r="W240" s="26"/>
      <c r="X240" s="26"/>
      <c r="Y240" s="27"/>
      <c r="Z240" s="3"/>
      <c r="AA240" s="14"/>
      <c r="AB240" s="3"/>
      <c r="AC240" s="3"/>
      <c r="AD240" s="14"/>
      <c r="AE240" s="26"/>
      <c r="AF240" s="27"/>
      <c r="AG240" s="26"/>
      <c r="AH240" s="26"/>
      <c r="AI240" s="27"/>
      <c r="AJ240" s="26"/>
      <c r="AK240" s="26"/>
    </row>
    <row r="241" spans="1:37" ht="21" customHeight="1" x14ac:dyDescent="0.15">
      <c r="A241" s="181">
        <v>221</v>
      </c>
      <c r="B241" s="63"/>
      <c r="C241" s="57"/>
      <c r="D241" s="88"/>
      <c r="E241" s="88"/>
      <c r="F241" s="190"/>
      <c r="G241" s="219"/>
      <c r="H241" s="213"/>
      <c r="I241" s="231"/>
      <c r="J241" s="231"/>
      <c r="K241" s="315">
        <f t="shared" si="10"/>
        <v>0</v>
      </c>
      <c r="L241" s="66"/>
      <c r="M241" s="58"/>
      <c r="N241" s="66"/>
      <c r="O241" s="58"/>
      <c r="P241" s="57"/>
      <c r="Q241" s="57"/>
      <c r="R241" s="57"/>
      <c r="S241" s="158"/>
      <c r="T241" s="27" t="str">
        <f t="shared" si="11"/>
        <v/>
      </c>
      <c r="U241" s="49" t="str">
        <f t="shared" si="12"/>
        <v/>
      </c>
      <c r="V241" s="27"/>
      <c r="W241" s="26"/>
      <c r="X241" s="26"/>
      <c r="Y241" s="27"/>
      <c r="Z241" s="3"/>
      <c r="AA241" s="14"/>
      <c r="AB241" s="3"/>
      <c r="AC241" s="3"/>
      <c r="AD241" s="14"/>
      <c r="AE241" s="26"/>
      <c r="AF241" s="27"/>
      <c r="AG241" s="26"/>
      <c r="AH241" s="26"/>
      <c r="AI241" s="27"/>
      <c r="AJ241" s="26"/>
      <c r="AK241" s="26"/>
    </row>
    <row r="242" spans="1:37" ht="21" customHeight="1" x14ac:dyDescent="0.15">
      <c r="A242" s="181">
        <v>222</v>
      </c>
      <c r="B242" s="63"/>
      <c r="C242" s="57"/>
      <c r="D242" s="87"/>
      <c r="E242" s="87"/>
      <c r="F242" s="191"/>
      <c r="G242" s="219"/>
      <c r="H242" s="213"/>
      <c r="I242" s="233"/>
      <c r="J242" s="233"/>
      <c r="K242" s="315">
        <f t="shared" si="10"/>
        <v>0</v>
      </c>
      <c r="L242" s="66"/>
      <c r="M242" s="58"/>
      <c r="N242" s="66"/>
      <c r="O242" s="58"/>
      <c r="P242" s="57"/>
      <c r="Q242" s="58"/>
      <c r="R242" s="57"/>
      <c r="S242" s="158"/>
      <c r="T242" s="27" t="str">
        <f t="shared" si="11"/>
        <v/>
      </c>
      <c r="U242" s="49" t="str">
        <f t="shared" si="12"/>
        <v/>
      </c>
      <c r="V242" s="27"/>
      <c r="W242" s="26"/>
      <c r="X242" s="26"/>
      <c r="Y242" s="27"/>
      <c r="Z242" s="3"/>
      <c r="AA242" s="14"/>
      <c r="AB242" s="3"/>
      <c r="AC242" s="3"/>
      <c r="AD242" s="14"/>
      <c r="AE242" s="26"/>
      <c r="AF242" s="27"/>
      <c r="AG242" s="26"/>
      <c r="AH242" s="26"/>
      <c r="AI242" s="27"/>
      <c r="AJ242" s="26"/>
      <c r="AK242" s="26"/>
    </row>
    <row r="243" spans="1:37" ht="21" customHeight="1" x14ac:dyDescent="0.15">
      <c r="A243" s="181">
        <v>223</v>
      </c>
      <c r="B243" s="63"/>
      <c r="C243" s="57"/>
      <c r="D243" s="88"/>
      <c r="E243" s="88"/>
      <c r="F243" s="190"/>
      <c r="G243" s="219"/>
      <c r="H243" s="213"/>
      <c r="I243" s="231"/>
      <c r="J243" s="231"/>
      <c r="K243" s="315">
        <f t="shared" si="10"/>
        <v>0</v>
      </c>
      <c r="L243" s="66"/>
      <c r="M243" s="58"/>
      <c r="N243" s="66"/>
      <c r="O243" s="58"/>
      <c r="P243" s="57"/>
      <c r="Q243" s="57"/>
      <c r="R243" s="57"/>
      <c r="S243" s="158"/>
      <c r="T243" s="27" t="str">
        <f t="shared" si="11"/>
        <v/>
      </c>
      <c r="U243" s="49" t="str">
        <f t="shared" si="12"/>
        <v/>
      </c>
      <c r="V243" s="27"/>
      <c r="W243" s="26"/>
      <c r="X243" s="26"/>
      <c r="Y243" s="27"/>
      <c r="Z243" s="3"/>
      <c r="AA243" s="14"/>
      <c r="AB243" s="3"/>
      <c r="AC243" s="3"/>
      <c r="AD243" s="14"/>
      <c r="AE243" s="26"/>
      <c r="AF243" s="27"/>
      <c r="AG243" s="26"/>
      <c r="AH243" s="26"/>
      <c r="AI243" s="27"/>
      <c r="AJ243" s="26"/>
      <c r="AK243" s="26"/>
    </row>
    <row r="244" spans="1:37" ht="21" customHeight="1" x14ac:dyDescent="0.15">
      <c r="A244" s="181">
        <v>224</v>
      </c>
      <c r="B244" s="63"/>
      <c r="C244" s="57"/>
      <c r="D244" s="87"/>
      <c r="E244" s="87"/>
      <c r="F244" s="191"/>
      <c r="G244" s="219"/>
      <c r="H244" s="213"/>
      <c r="I244" s="233"/>
      <c r="J244" s="233"/>
      <c r="K244" s="315">
        <f t="shared" si="10"/>
        <v>0</v>
      </c>
      <c r="L244" s="66"/>
      <c r="M244" s="58"/>
      <c r="N244" s="66"/>
      <c r="O244" s="58"/>
      <c r="P244" s="57"/>
      <c r="Q244" s="57"/>
      <c r="R244" s="57"/>
      <c r="S244" s="158"/>
      <c r="T244" s="27" t="str">
        <f t="shared" si="11"/>
        <v/>
      </c>
      <c r="U244" s="49" t="str">
        <f t="shared" si="12"/>
        <v/>
      </c>
      <c r="V244" s="27"/>
      <c r="W244" s="26"/>
      <c r="X244" s="26"/>
      <c r="Y244" s="27"/>
      <c r="Z244" s="3"/>
      <c r="AA244" s="14"/>
      <c r="AB244" s="3"/>
      <c r="AC244" s="3"/>
      <c r="AD244" s="14"/>
      <c r="AE244" s="26"/>
      <c r="AF244" s="27"/>
      <c r="AG244" s="26"/>
      <c r="AH244" s="26"/>
      <c r="AI244" s="27"/>
      <c r="AJ244" s="26"/>
      <c r="AK244" s="26"/>
    </row>
    <row r="245" spans="1:37" ht="21" customHeight="1" x14ac:dyDescent="0.15">
      <c r="A245" s="181">
        <v>225</v>
      </c>
      <c r="B245" s="63"/>
      <c r="C245" s="57"/>
      <c r="D245" s="88"/>
      <c r="E245" s="88"/>
      <c r="F245" s="190"/>
      <c r="G245" s="219"/>
      <c r="H245" s="213"/>
      <c r="I245" s="231"/>
      <c r="J245" s="231"/>
      <c r="K245" s="315">
        <f t="shared" si="10"/>
        <v>0</v>
      </c>
      <c r="L245" s="66"/>
      <c r="M245" s="58"/>
      <c r="N245" s="66"/>
      <c r="O245" s="58"/>
      <c r="P245" s="57"/>
      <c r="Q245" s="57"/>
      <c r="R245" s="57"/>
      <c r="S245" s="158"/>
      <c r="T245" s="27" t="str">
        <f t="shared" si="11"/>
        <v/>
      </c>
      <c r="U245" s="49" t="str">
        <f t="shared" si="12"/>
        <v/>
      </c>
      <c r="V245" s="27"/>
      <c r="W245" s="26"/>
      <c r="X245" s="26"/>
      <c r="Y245" s="27"/>
      <c r="Z245" s="3"/>
      <c r="AA245" s="14"/>
      <c r="AB245" s="3"/>
      <c r="AC245" s="3"/>
      <c r="AD245" s="14"/>
      <c r="AE245" s="26"/>
      <c r="AF245" s="27"/>
      <c r="AG245" s="26"/>
      <c r="AH245" s="26"/>
      <c r="AI245" s="27"/>
      <c r="AJ245" s="26"/>
      <c r="AK245" s="26"/>
    </row>
    <row r="246" spans="1:37" ht="21" customHeight="1" x14ac:dyDescent="0.15">
      <c r="A246" s="193">
        <v>226</v>
      </c>
      <c r="B246" s="105"/>
      <c r="C246" s="111"/>
      <c r="D246" s="112"/>
      <c r="E246" s="112"/>
      <c r="F246" s="194"/>
      <c r="G246" s="220"/>
      <c r="H246" s="228"/>
      <c r="I246" s="234"/>
      <c r="J246" s="234"/>
      <c r="K246" s="316">
        <f t="shared" si="10"/>
        <v>0</v>
      </c>
      <c r="L246" s="265"/>
      <c r="M246" s="68"/>
      <c r="N246" s="265"/>
      <c r="O246" s="68"/>
      <c r="P246" s="111"/>
      <c r="Q246" s="111"/>
      <c r="R246" s="111"/>
      <c r="S246" s="195"/>
      <c r="T246" s="27" t="str">
        <f t="shared" si="11"/>
        <v/>
      </c>
      <c r="U246" s="49" t="str">
        <f t="shared" si="12"/>
        <v/>
      </c>
      <c r="V246" s="27"/>
      <c r="W246" s="26"/>
      <c r="X246" s="26"/>
      <c r="Y246" s="27"/>
      <c r="Z246" s="3"/>
      <c r="AA246" s="14"/>
      <c r="AB246" s="3"/>
      <c r="AC246" s="3"/>
      <c r="AD246" s="14"/>
      <c r="AE246" s="26"/>
      <c r="AF246" s="27"/>
      <c r="AG246" s="26"/>
      <c r="AH246" s="26"/>
      <c r="AI246" s="27"/>
      <c r="AJ246" s="26"/>
      <c r="AK246" s="26"/>
    </row>
    <row r="247" spans="1:37" ht="21" customHeight="1" x14ac:dyDescent="0.15">
      <c r="A247" s="196">
        <v>227</v>
      </c>
      <c r="B247" s="99"/>
      <c r="C247" s="97"/>
      <c r="D247" s="110"/>
      <c r="E247" s="110"/>
      <c r="F247" s="197"/>
      <c r="G247" s="221"/>
      <c r="H247" s="223"/>
      <c r="I247" s="232"/>
      <c r="J247" s="232"/>
      <c r="K247" s="314">
        <f t="shared" si="10"/>
        <v>0</v>
      </c>
      <c r="L247" s="291"/>
      <c r="M247" s="69"/>
      <c r="N247" s="291"/>
      <c r="O247" s="69"/>
      <c r="P247" s="97"/>
      <c r="Q247" s="97"/>
      <c r="R247" s="97"/>
      <c r="S247" s="116"/>
      <c r="T247" s="27" t="str">
        <f t="shared" si="11"/>
        <v/>
      </c>
      <c r="U247" s="49" t="str">
        <f t="shared" si="12"/>
        <v/>
      </c>
      <c r="V247" s="27"/>
      <c r="W247" s="26"/>
      <c r="X247" s="26"/>
      <c r="Y247" s="27"/>
      <c r="Z247" s="3"/>
      <c r="AA247" s="14"/>
      <c r="AB247" s="3"/>
      <c r="AC247" s="3"/>
      <c r="AD247" s="14"/>
      <c r="AE247" s="26"/>
      <c r="AF247" s="27"/>
      <c r="AG247" s="26"/>
      <c r="AH247" s="26"/>
      <c r="AI247" s="27"/>
      <c r="AJ247" s="26"/>
      <c r="AK247" s="26"/>
    </row>
    <row r="248" spans="1:37" ht="21" customHeight="1" x14ac:dyDescent="0.15">
      <c r="A248" s="181">
        <v>228</v>
      </c>
      <c r="B248" s="63"/>
      <c r="C248" s="57"/>
      <c r="D248" s="88"/>
      <c r="E248" s="88"/>
      <c r="F248" s="190"/>
      <c r="G248" s="219"/>
      <c r="H248" s="213"/>
      <c r="I248" s="231"/>
      <c r="J248" s="231"/>
      <c r="K248" s="315">
        <f t="shared" si="10"/>
        <v>0</v>
      </c>
      <c r="L248" s="66"/>
      <c r="M248" s="58"/>
      <c r="N248" s="66"/>
      <c r="O248" s="58"/>
      <c r="P248" s="57"/>
      <c r="Q248" s="57"/>
      <c r="R248" s="57"/>
      <c r="S248" s="158"/>
      <c r="T248" s="27" t="str">
        <f t="shared" si="11"/>
        <v/>
      </c>
      <c r="U248" s="49" t="str">
        <f t="shared" si="12"/>
        <v/>
      </c>
      <c r="V248" s="27"/>
      <c r="W248" s="26"/>
      <c r="X248" s="26"/>
      <c r="Y248" s="27"/>
      <c r="Z248" s="3"/>
      <c r="AA248" s="14"/>
      <c r="AB248" s="3"/>
      <c r="AC248" s="3"/>
      <c r="AD248" s="14"/>
      <c r="AE248" s="26"/>
      <c r="AF248" s="27"/>
      <c r="AG248" s="26"/>
      <c r="AH248" s="26"/>
      <c r="AI248" s="27"/>
      <c r="AJ248" s="26"/>
      <c r="AK248" s="26"/>
    </row>
    <row r="249" spans="1:37" ht="21" customHeight="1" x14ac:dyDescent="0.15">
      <c r="A249" s="181">
        <v>229</v>
      </c>
      <c r="B249" s="63"/>
      <c r="C249" s="57"/>
      <c r="D249" s="87"/>
      <c r="E249" s="87"/>
      <c r="F249" s="191"/>
      <c r="G249" s="219"/>
      <c r="H249" s="213"/>
      <c r="I249" s="233"/>
      <c r="J249" s="233"/>
      <c r="K249" s="315">
        <f t="shared" si="10"/>
        <v>0</v>
      </c>
      <c r="L249" s="66"/>
      <c r="M249" s="58"/>
      <c r="N249" s="66"/>
      <c r="O249" s="58"/>
      <c r="P249" s="57"/>
      <c r="Q249" s="57"/>
      <c r="R249" s="57"/>
      <c r="S249" s="158"/>
      <c r="T249" s="27" t="str">
        <f t="shared" si="11"/>
        <v/>
      </c>
      <c r="U249" s="49" t="str">
        <f t="shared" si="12"/>
        <v/>
      </c>
      <c r="V249" s="27"/>
      <c r="W249" s="26"/>
      <c r="X249" s="26"/>
      <c r="Y249" s="27"/>
      <c r="Z249" s="3"/>
      <c r="AA249" s="14"/>
      <c r="AB249" s="3"/>
      <c r="AC249" s="3"/>
      <c r="AD249" s="14"/>
      <c r="AE249" s="26"/>
      <c r="AF249" s="27"/>
      <c r="AG249" s="26"/>
      <c r="AH249" s="26"/>
      <c r="AI249" s="27"/>
      <c r="AJ249" s="26"/>
      <c r="AK249" s="26"/>
    </row>
    <row r="250" spans="1:37" ht="21" customHeight="1" x14ac:dyDescent="0.15">
      <c r="A250" s="181">
        <v>230</v>
      </c>
      <c r="B250" s="63"/>
      <c r="C250" s="57"/>
      <c r="D250" s="88"/>
      <c r="E250" s="88"/>
      <c r="F250" s="190"/>
      <c r="G250" s="219"/>
      <c r="H250" s="213"/>
      <c r="I250" s="231"/>
      <c r="J250" s="231"/>
      <c r="K250" s="315">
        <f t="shared" si="10"/>
        <v>0</v>
      </c>
      <c r="L250" s="66"/>
      <c r="M250" s="58"/>
      <c r="N250" s="66"/>
      <c r="O250" s="58"/>
      <c r="P250" s="57"/>
      <c r="Q250" s="57"/>
      <c r="R250" s="57"/>
      <c r="S250" s="158"/>
      <c r="T250" s="27" t="str">
        <f t="shared" si="11"/>
        <v/>
      </c>
      <c r="U250" s="49" t="str">
        <f t="shared" si="12"/>
        <v/>
      </c>
      <c r="V250" s="27"/>
      <c r="W250" s="26"/>
      <c r="X250" s="26"/>
      <c r="Y250" s="27"/>
      <c r="Z250" s="3"/>
      <c r="AA250" s="14"/>
      <c r="AB250" s="3"/>
      <c r="AC250" s="3"/>
      <c r="AD250" s="14"/>
      <c r="AE250" s="26"/>
      <c r="AF250" s="27"/>
      <c r="AG250" s="26"/>
      <c r="AH250" s="26"/>
      <c r="AI250" s="27"/>
      <c r="AJ250" s="26"/>
      <c r="AK250" s="26"/>
    </row>
    <row r="251" spans="1:37" ht="21" customHeight="1" x14ac:dyDescent="0.15">
      <c r="A251" s="181">
        <v>231</v>
      </c>
      <c r="B251" s="63"/>
      <c r="C251" s="57"/>
      <c r="D251" s="88"/>
      <c r="E251" s="88"/>
      <c r="F251" s="190"/>
      <c r="G251" s="219"/>
      <c r="H251" s="213"/>
      <c r="I251" s="231"/>
      <c r="J251" s="231"/>
      <c r="K251" s="315">
        <f t="shared" si="10"/>
        <v>0</v>
      </c>
      <c r="L251" s="66"/>
      <c r="M251" s="58"/>
      <c r="N251" s="66"/>
      <c r="O251" s="58"/>
      <c r="P251" s="57"/>
      <c r="Q251" s="57"/>
      <c r="R251" s="57"/>
      <c r="S251" s="158"/>
      <c r="T251" s="27" t="str">
        <f t="shared" si="11"/>
        <v/>
      </c>
      <c r="U251" s="49" t="str">
        <f t="shared" si="12"/>
        <v/>
      </c>
      <c r="V251" s="27"/>
      <c r="W251" s="26"/>
      <c r="X251" s="26"/>
      <c r="Y251" s="27"/>
      <c r="Z251" s="3"/>
      <c r="AA251" s="14"/>
      <c r="AB251" s="3"/>
      <c r="AC251" s="3"/>
      <c r="AD251" s="14"/>
      <c r="AE251" s="26"/>
      <c r="AF251" s="27"/>
      <c r="AG251" s="26"/>
      <c r="AH251" s="26"/>
      <c r="AI251" s="27"/>
      <c r="AJ251" s="26"/>
      <c r="AK251" s="26"/>
    </row>
    <row r="252" spans="1:37" ht="21" customHeight="1" x14ac:dyDescent="0.15">
      <c r="A252" s="181">
        <v>232</v>
      </c>
      <c r="B252" s="63"/>
      <c r="C252" s="57"/>
      <c r="D252" s="88"/>
      <c r="E252" s="88"/>
      <c r="F252" s="190"/>
      <c r="G252" s="219"/>
      <c r="H252" s="213"/>
      <c r="I252" s="231"/>
      <c r="J252" s="231"/>
      <c r="K252" s="315">
        <f t="shared" si="10"/>
        <v>0</v>
      </c>
      <c r="L252" s="66"/>
      <c r="M252" s="58"/>
      <c r="N252" s="66"/>
      <c r="O252" s="58"/>
      <c r="P252" s="57"/>
      <c r="Q252" s="57"/>
      <c r="R252" s="57"/>
      <c r="S252" s="158"/>
      <c r="T252" s="27" t="str">
        <f t="shared" si="11"/>
        <v/>
      </c>
      <c r="U252" s="49" t="str">
        <f t="shared" si="12"/>
        <v/>
      </c>
      <c r="V252" s="32"/>
      <c r="W252" s="31"/>
      <c r="X252" s="31"/>
      <c r="Y252" s="32"/>
      <c r="Z252" s="3"/>
      <c r="AA252" s="14"/>
      <c r="AB252" s="4"/>
      <c r="AC252" s="3"/>
      <c r="AD252" s="14"/>
      <c r="AE252" s="31"/>
      <c r="AF252" s="32"/>
      <c r="AG252" s="31"/>
      <c r="AH252" s="31"/>
      <c r="AI252" s="32"/>
      <c r="AJ252" s="26"/>
      <c r="AK252" s="26"/>
    </row>
    <row r="253" spans="1:37" ht="21" customHeight="1" x14ac:dyDescent="0.15">
      <c r="A253" s="181">
        <v>233</v>
      </c>
      <c r="B253" s="63"/>
      <c r="C253" s="57"/>
      <c r="D253" s="88"/>
      <c r="E253" s="88"/>
      <c r="F253" s="190"/>
      <c r="G253" s="219"/>
      <c r="H253" s="213"/>
      <c r="I253" s="231"/>
      <c r="J253" s="231"/>
      <c r="K253" s="315">
        <f t="shared" si="10"/>
        <v>0</v>
      </c>
      <c r="L253" s="66"/>
      <c r="M253" s="58"/>
      <c r="N253" s="66"/>
      <c r="O253" s="58"/>
      <c r="P253" s="57"/>
      <c r="Q253" s="57"/>
      <c r="R253" s="57"/>
      <c r="S253" s="158"/>
      <c r="T253" s="27" t="str">
        <f t="shared" si="11"/>
        <v/>
      </c>
      <c r="U253" s="49" t="str">
        <f t="shared" si="12"/>
        <v/>
      </c>
      <c r="V253" s="32"/>
      <c r="W253" s="31"/>
      <c r="X253" s="31"/>
      <c r="Y253" s="32"/>
      <c r="Z253" s="3"/>
      <c r="AA253" s="14"/>
      <c r="AB253" s="4"/>
      <c r="AC253" s="3"/>
      <c r="AD253" s="14"/>
      <c r="AE253" s="31"/>
      <c r="AF253" s="32"/>
      <c r="AG253" s="31"/>
      <c r="AH253" s="31"/>
      <c r="AI253" s="32"/>
      <c r="AJ253" s="26"/>
      <c r="AK253" s="26"/>
    </row>
    <row r="254" spans="1:37" ht="21" customHeight="1" x14ac:dyDescent="0.15">
      <c r="A254" s="181">
        <v>234</v>
      </c>
      <c r="B254" s="63"/>
      <c r="C254" s="57"/>
      <c r="D254" s="88"/>
      <c r="E254" s="88"/>
      <c r="F254" s="190"/>
      <c r="G254" s="219"/>
      <c r="H254" s="213"/>
      <c r="I254" s="231"/>
      <c r="J254" s="231"/>
      <c r="K254" s="315">
        <f t="shared" si="10"/>
        <v>0</v>
      </c>
      <c r="L254" s="66"/>
      <c r="M254" s="58"/>
      <c r="N254" s="66"/>
      <c r="O254" s="58"/>
      <c r="P254" s="57"/>
      <c r="Q254" s="57"/>
      <c r="R254" s="57"/>
      <c r="S254" s="158"/>
      <c r="T254" s="27" t="str">
        <f t="shared" si="11"/>
        <v/>
      </c>
      <c r="U254" s="49" t="str">
        <f t="shared" si="12"/>
        <v/>
      </c>
      <c r="V254" s="34"/>
      <c r="W254" s="33"/>
      <c r="X254" s="33"/>
      <c r="Y254" s="34"/>
      <c r="Z254" s="3"/>
      <c r="AA254" s="14"/>
      <c r="AB254" s="5"/>
      <c r="AC254" s="3"/>
      <c r="AD254" s="14"/>
      <c r="AE254" s="33"/>
      <c r="AF254" s="34"/>
      <c r="AG254" s="33"/>
      <c r="AH254" s="33"/>
      <c r="AI254" s="34"/>
      <c r="AJ254" s="26"/>
      <c r="AK254" s="26"/>
    </row>
    <row r="255" spans="1:37" ht="21" customHeight="1" x14ac:dyDescent="0.15">
      <c r="A255" s="181">
        <v>235</v>
      </c>
      <c r="B255" s="63"/>
      <c r="C255" s="57"/>
      <c r="D255" s="88"/>
      <c r="E255" s="88"/>
      <c r="F255" s="190"/>
      <c r="G255" s="219"/>
      <c r="H255" s="213"/>
      <c r="I255" s="231"/>
      <c r="J255" s="231"/>
      <c r="K255" s="315">
        <f t="shared" si="10"/>
        <v>0</v>
      </c>
      <c r="L255" s="66"/>
      <c r="M255" s="58"/>
      <c r="N255" s="66"/>
      <c r="O255" s="58"/>
      <c r="P255" s="57"/>
      <c r="Q255" s="57"/>
      <c r="R255" s="57"/>
      <c r="S255" s="158"/>
      <c r="T255" s="27" t="str">
        <f t="shared" si="11"/>
        <v/>
      </c>
      <c r="U255" s="49" t="str">
        <f t="shared" si="12"/>
        <v/>
      </c>
      <c r="V255" s="25"/>
      <c r="W255" s="25"/>
      <c r="X255" s="25"/>
      <c r="Y255" s="25"/>
      <c r="Z255" s="11"/>
      <c r="AA255" s="18"/>
      <c r="AB255" s="11"/>
      <c r="AC255" s="11"/>
      <c r="AD255" s="18"/>
      <c r="AE255" s="25"/>
      <c r="AF255" s="25"/>
      <c r="AG255" s="25"/>
      <c r="AH255" s="25"/>
      <c r="AI255" s="25"/>
      <c r="AJ255" s="25"/>
      <c r="AK255" s="22"/>
    </row>
    <row r="256" spans="1:37" ht="21" customHeight="1" x14ac:dyDescent="0.15">
      <c r="A256" s="181">
        <v>236</v>
      </c>
      <c r="B256" s="63"/>
      <c r="C256" s="57"/>
      <c r="D256" s="88"/>
      <c r="E256" s="88"/>
      <c r="F256" s="190"/>
      <c r="G256" s="219"/>
      <c r="H256" s="213"/>
      <c r="I256" s="231"/>
      <c r="J256" s="231"/>
      <c r="K256" s="315">
        <f t="shared" si="10"/>
        <v>0</v>
      </c>
      <c r="L256" s="66"/>
      <c r="M256" s="165"/>
      <c r="N256" s="66"/>
      <c r="O256" s="165"/>
      <c r="P256" s="57"/>
      <c r="Q256" s="57"/>
      <c r="R256" s="57"/>
      <c r="S256" s="158"/>
      <c r="T256" s="27" t="str">
        <f t="shared" si="11"/>
        <v/>
      </c>
      <c r="U256" s="49" t="str">
        <f t="shared" si="12"/>
        <v/>
      </c>
      <c r="V256" s="27"/>
      <c r="W256" s="26"/>
      <c r="X256" s="26"/>
      <c r="Y256" s="27"/>
      <c r="Z256" s="3"/>
      <c r="AA256" s="14"/>
      <c r="AB256" s="3"/>
      <c r="AC256" s="3"/>
      <c r="AD256" s="14"/>
      <c r="AE256" s="26"/>
      <c r="AF256" s="27"/>
      <c r="AG256" s="26"/>
      <c r="AH256" s="26"/>
      <c r="AI256" s="27"/>
      <c r="AJ256" s="26"/>
      <c r="AK256" s="26"/>
    </row>
    <row r="257" spans="1:37" ht="21" customHeight="1" x14ac:dyDescent="0.15">
      <c r="A257" s="181">
        <v>237</v>
      </c>
      <c r="B257" s="63"/>
      <c r="C257" s="57"/>
      <c r="D257" s="88"/>
      <c r="E257" s="88"/>
      <c r="F257" s="190"/>
      <c r="G257" s="219"/>
      <c r="H257" s="213"/>
      <c r="I257" s="231"/>
      <c r="J257" s="231"/>
      <c r="K257" s="315">
        <f t="shared" si="10"/>
        <v>0</v>
      </c>
      <c r="L257" s="66"/>
      <c r="M257" s="165"/>
      <c r="N257" s="66"/>
      <c r="O257" s="165"/>
      <c r="P257" s="57"/>
      <c r="Q257" s="57"/>
      <c r="R257" s="57"/>
      <c r="S257" s="158"/>
      <c r="T257" s="27" t="str">
        <f t="shared" si="11"/>
        <v/>
      </c>
      <c r="U257" s="49" t="str">
        <f t="shared" si="12"/>
        <v/>
      </c>
      <c r="V257" s="27"/>
      <c r="W257" s="26"/>
      <c r="X257" s="26"/>
      <c r="Y257" s="27"/>
      <c r="Z257" s="3"/>
      <c r="AA257" s="14"/>
      <c r="AB257" s="3"/>
      <c r="AC257" s="3"/>
      <c r="AD257" s="14"/>
      <c r="AE257" s="26"/>
      <c r="AF257" s="27"/>
      <c r="AG257" s="26"/>
      <c r="AH257" s="26"/>
      <c r="AI257" s="27"/>
      <c r="AJ257" s="26"/>
      <c r="AK257" s="26"/>
    </row>
    <row r="258" spans="1:37" ht="21" customHeight="1" x14ac:dyDescent="0.15">
      <c r="A258" s="181">
        <v>238</v>
      </c>
      <c r="B258" s="63"/>
      <c r="C258" s="57"/>
      <c r="D258" s="88"/>
      <c r="E258" s="88"/>
      <c r="F258" s="190"/>
      <c r="G258" s="219"/>
      <c r="H258" s="213"/>
      <c r="I258" s="231"/>
      <c r="J258" s="231"/>
      <c r="K258" s="315">
        <f t="shared" si="10"/>
        <v>0</v>
      </c>
      <c r="L258" s="66"/>
      <c r="M258" s="58"/>
      <c r="N258" s="66"/>
      <c r="O258" s="58"/>
      <c r="P258" s="57"/>
      <c r="Q258" s="57"/>
      <c r="R258" s="57"/>
      <c r="S258" s="158"/>
      <c r="T258" s="27" t="str">
        <f t="shared" si="11"/>
        <v/>
      </c>
      <c r="U258" s="49" t="str">
        <f t="shared" si="12"/>
        <v/>
      </c>
      <c r="V258" s="27"/>
      <c r="W258" s="26"/>
      <c r="X258" s="26"/>
      <c r="Y258" s="27"/>
      <c r="Z258" s="3"/>
      <c r="AA258" s="14"/>
      <c r="AB258" s="3"/>
      <c r="AC258" s="3"/>
      <c r="AD258" s="14"/>
      <c r="AE258" s="26"/>
      <c r="AF258" s="27"/>
      <c r="AG258" s="26"/>
      <c r="AH258" s="26"/>
      <c r="AI258" s="27"/>
      <c r="AJ258" s="26"/>
      <c r="AK258" s="26"/>
    </row>
    <row r="259" spans="1:37" ht="21" customHeight="1" x14ac:dyDescent="0.15">
      <c r="A259" s="177">
        <v>239</v>
      </c>
      <c r="B259" s="78"/>
      <c r="C259" s="78"/>
      <c r="D259" s="86"/>
      <c r="E259" s="86"/>
      <c r="F259" s="77"/>
      <c r="G259" s="215"/>
      <c r="H259" s="215"/>
      <c r="I259" s="225"/>
      <c r="J259" s="225"/>
      <c r="K259" s="315">
        <f t="shared" si="10"/>
        <v>0</v>
      </c>
      <c r="L259" s="70"/>
      <c r="M259" s="271"/>
      <c r="N259" s="70"/>
      <c r="O259" s="271"/>
      <c r="P259" s="78"/>
      <c r="Q259" s="78"/>
      <c r="R259" s="78"/>
      <c r="S259" s="192"/>
      <c r="T259" s="27" t="str">
        <f t="shared" si="11"/>
        <v/>
      </c>
      <c r="U259" s="49" t="str">
        <f t="shared" si="12"/>
        <v/>
      </c>
      <c r="V259" s="27"/>
      <c r="W259" s="26"/>
      <c r="X259" s="26"/>
      <c r="Y259" s="27"/>
      <c r="Z259" s="3"/>
      <c r="AA259" s="14"/>
      <c r="AB259" s="3"/>
      <c r="AC259" s="3"/>
      <c r="AD259" s="14"/>
      <c r="AE259" s="26"/>
      <c r="AF259" s="27"/>
      <c r="AG259" s="26"/>
      <c r="AH259" s="26"/>
      <c r="AI259" s="27"/>
      <c r="AJ259" s="26"/>
      <c r="AK259" s="26"/>
    </row>
    <row r="260" spans="1:37" ht="21" customHeight="1" x14ac:dyDescent="0.15">
      <c r="A260" s="266">
        <v>240</v>
      </c>
      <c r="B260" s="67"/>
      <c r="C260" s="78"/>
      <c r="D260" s="86"/>
      <c r="E260" s="86"/>
      <c r="F260" s="190"/>
      <c r="G260" s="216"/>
      <c r="H260" s="215"/>
      <c r="I260" s="225"/>
      <c r="J260" s="225"/>
      <c r="K260" s="315">
        <f t="shared" si="10"/>
        <v>0</v>
      </c>
      <c r="L260" s="66"/>
      <c r="M260" s="165"/>
      <c r="N260" s="66"/>
      <c r="O260" s="165"/>
      <c r="P260" s="57"/>
      <c r="Q260" s="57"/>
      <c r="R260" s="57"/>
      <c r="S260" s="158"/>
      <c r="T260" s="27" t="str">
        <f t="shared" si="11"/>
        <v/>
      </c>
      <c r="U260" s="49" t="str">
        <f t="shared" si="12"/>
        <v/>
      </c>
      <c r="V260" s="27"/>
      <c r="W260" s="26"/>
      <c r="X260" s="26"/>
      <c r="Y260" s="27"/>
      <c r="Z260" s="3"/>
      <c r="AA260" s="14"/>
      <c r="AB260" s="3"/>
      <c r="AC260" s="3"/>
      <c r="AD260" s="14"/>
      <c r="AE260" s="26"/>
      <c r="AF260" s="27"/>
      <c r="AG260" s="26"/>
      <c r="AH260" s="26"/>
      <c r="AI260" s="27"/>
      <c r="AJ260" s="26"/>
      <c r="AK260" s="26"/>
    </row>
    <row r="261" spans="1:37" ht="21" customHeight="1" x14ac:dyDescent="0.15">
      <c r="A261" s="266" t="s">
        <v>242</v>
      </c>
      <c r="B261" s="67"/>
      <c r="C261" s="78"/>
      <c r="D261" s="86"/>
      <c r="E261" s="86"/>
      <c r="F261" s="191"/>
      <c r="G261" s="216"/>
      <c r="H261" s="215"/>
      <c r="I261" s="225"/>
      <c r="J261" s="225"/>
      <c r="K261" s="315">
        <f t="shared" si="10"/>
        <v>0</v>
      </c>
      <c r="L261" s="66"/>
      <c r="M261" s="58"/>
      <c r="N261" s="66"/>
      <c r="O261" s="58"/>
      <c r="P261" s="57"/>
      <c r="Q261" s="57"/>
      <c r="R261" s="57"/>
      <c r="S261" s="158"/>
      <c r="T261" s="27" t="str">
        <f t="shared" si="11"/>
        <v/>
      </c>
      <c r="U261" s="49" t="str">
        <f t="shared" si="12"/>
        <v/>
      </c>
      <c r="V261" s="30"/>
      <c r="W261" s="26"/>
      <c r="X261" s="26"/>
      <c r="Y261" s="27"/>
      <c r="Z261" s="3"/>
      <c r="AA261" s="14"/>
      <c r="AB261" s="3"/>
      <c r="AC261" s="3"/>
      <c r="AD261" s="14"/>
      <c r="AE261" s="26"/>
      <c r="AF261" s="27"/>
      <c r="AG261" s="26"/>
      <c r="AH261" s="26"/>
      <c r="AI261" s="27"/>
      <c r="AJ261" s="26"/>
      <c r="AK261" s="26"/>
    </row>
    <row r="262" spans="1:37" ht="21" customHeight="1" x14ac:dyDescent="0.15">
      <c r="A262" s="266">
        <v>241</v>
      </c>
      <c r="B262" s="67"/>
      <c r="C262" s="78"/>
      <c r="D262" s="86"/>
      <c r="E262" s="86"/>
      <c r="F262" s="190"/>
      <c r="G262" s="216"/>
      <c r="H262" s="215"/>
      <c r="I262" s="225"/>
      <c r="J262" s="225"/>
      <c r="K262" s="315">
        <f t="shared" si="10"/>
        <v>0</v>
      </c>
      <c r="L262" s="66"/>
      <c r="M262" s="58"/>
      <c r="N262" s="66"/>
      <c r="O262" s="58"/>
      <c r="P262" s="57"/>
      <c r="Q262" s="57"/>
      <c r="R262" s="57"/>
      <c r="S262" s="158"/>
      <c r="T262" s="27" t="str">
        <f t="shared" si="11"/>
        <v/>
      </c>
      <c r="U262" s="49" t="str">
        <f t="shared" si="12"/>
        <v/>
      </c>
      <c r="V262" s="27"/>
      <c r="W262" s="26"/>
      <c r="X262" s="26"/>
      <c r="Y262" s="27"/>
      <c r="Z262" s="3"/>
      <c r="AA262" s="14"/>
      <c r="AB262" s="3"/>
      <c r="AC262" s="3"/>
      <c r="AD262" s="14"/>
      <c r="AE262" s="26"/>
      <c r="AF262" s="27"/>
      <c r="AG262" s="26"/>
      <c r="AH262" s="26"/>
      <c r="AI262" s="27"/>
      <c r="AJ262" s="26"/>
      <c r="AK262" s="26"/>
    </row>
    <row r="263" spans="1:37" ht="21" customHeight="1" x14ac:dyDescent="0.15">
      <c r="A263" s="266">
        <v>242</v>
      </c>
      <c r="B263" s="67"/>
      <c r="C263" s="78"/>
      <c r="D263" s="86"/>
      <c r="E263" s="86"/>
      <c r="F263" s="190"/>
      <c r="G263" s="216"/>
      <c r="H263" s="215"/>
      <c r="I263" s="225"/>
      <c r="J263" s="225"/>
      <c r="K263" s="315">
        <f t="shared" ref="K263:K326" si="13">J263-E263</f>
        <v>0</v>
      </c>
      <c r="L263" s="66"/>
      <c r="M263" s="58"/>
      <c r="N263" s="66"/>
      <c r="O263" s="58"/>
      <c r="P263" s="57"/>
      <c r="Q263" s="57"/>
      <c r="R263" s="57"/>
      <c r="S263" s="158"/>
      <c r="T263" s="27" t="str">
        <f t="shared" ref="T263:T326" si="14">CONCATENATE(L263,C263)</f>
        <v/>
      </c>
      <c r="U263" s="49" t="str">
        <f t="shared" ref="U263:U326" si="15">CONCATENATE(N263,H263)</f>
        <v/>
      </c>
      <c r="V263" s="27"/>
      <c r="W263" s="26"/>
      <c r="X263" s="26"/>
      <c r="Y263" s="27"/>
      <c r="Z263" s="3"/>
      <c r="AA263" s="14"/>
      <c r="AB263" s="3"/>
      <c r="AC263" s="3"/>
      <c r="AD263" s="14"/>
      <c r="AE263" s="26"/>
      <c r="AF263" s="27"/>
      <c r="AG263" s="26"/>
      <c r="AH263" s="26"/>
      <c r="AI263" s="27"/>
      <c r="AJ263" s="26"/>
      <c r="AK263" s="26"/>
    </row>
    <row r="264" spans="1:37" ht="21" customHeight="1" x14ac:dyDescent="0.15">
      <c r="A264" s="266">
        <v>243</v>
      </c>
      <c r="B264" s="67"/>
      <c r="C264" s="78"/>
      <c r="D264" s="86"/>
      <c r="E264" s="86"/>
      <c r="F264" s="190"/>
      <c r="G264" s="216"/>
      <c r="H264" s="215"/>
      <c r="I264" s="225"/>
      <c r="J264" s="225"/>
      <c r="K264" s="315">
        <f t="shared" si="13"/>
        <v>0</v>
      </c>
      <c r="L264" s="66"/>
      <c r="M264" s="58"/>
      <c r="N264" s="66"/>
      <c r="O264" s="58"/>
      <c r="P264" s="57"/>
      <c r="Q264" s="57"/>
      <c r="R264" s="57"/>
      <c r="S264" s="158"/>
      <c r="T264" s="27" t="str">
        <f t="shared" si="14"/>
        <v/>
      </c>
      <c r="U264" s="49" t="str">
        <f t="shared" si="15"/>
        <v/>
      </c>
      <c r="V264" s="27"/>
      <c r="W264" s="26"/>
      <c r="X264" s="26"/>
      <c r="Y264" s="27"/>
      <c r="Z264" s="3"/>
      <c r="AA264" s="14"/>
      <c r="AB264" s="3"/>
      <c r="AC264" s="3"/>
      <c r="AD264" s="14"/>
      <c r="AE264" s="26"/>
      <c r="AF264" s="27"/>
      <c r="AG264" s="26"/>
      <c r="AH264" s="26"/>
      <c r="AI264" s="27"/>
      <c r="AJ264" s="26"/>
      <c r="AK264" s="26"/>
    </row>
    <row r="265" spans="1:37" ht="21" customHeight="1" x14ac:dyDescent="0.15">
      <c r="A265" s="266">
        <v>244</v>
      </c>
      <c r="B265" s="67"/>
      <c r="C265" s="78"/>
      <c r="D265" s="86"/>
      <c r="E265" s="86"/>
      <c r="F265" s="190"/>
      <c r="G265" s="216"/>
      <c r="H265" s="215"/>
      <c r="I265" s="225"/>
      <c r="J265" s="225"/>
      <c r="K265" s="315">
        <f t="shared" si="13"/>
        <v>0</v>
      </c>
      <c r="L265" s="66"/>
      <c r="M265" s="58"/>
      <c r="N265" s="66"/>
      <c r="O265" s="58"/>
      <c r="P265" s="58"/>
      <c r="Q265" s="57"/>
      <c r="R265" s="57"/>
      <c r="S265" s="158"/>
      <c r="T265" s="27" t="str">
        <f t="shared" si="14"/>
        <v/>
      </c>
      <c r="U265" s="49" t="str">
        <f t="shared" si="15"/>
        <v/>
      </c>
      <c r="V265" s="27"/>
      <c r="W265" s="26"/>
      <c r="X265" s="26"/>
      <c r="Y265" s="27"/>
      <c r="Z265" s="3"/>
      <c r="AA265" s="14"/>
      <c r="AB265" s="3"/>
      <c r="AC265" s="3"/>
      <c r="AD265" s="14"/>
      <c r="AE265" s="26"/>
      <c r="AF265" s="27"/>
      <c r="AG265" s="26"/>
      <c r="AH265" s="26"/>
      <c r="AI265" s="27"/>
      <c r="AJ265" s="26"/>
      <c r="AK265" s="26"/>
    </row>
    <row r="266" spans="1:37" ht="21" customHeight="1" x14ac:dyDescent="0.15">
      <c r="A266" s="267">
        <v>245</v>
      </c>
      <c r="B266" s="104"/>
      <c r="C266" s="167"/>
      <c r="D266" s="106"/>
      <c r="E266" s="106"/>
      <c r="F266" s="199"/>
      <c r="G266" s="218"/>
      <c r="H266" s="217"/>
      <c r="I266" s="226"/>
      <c r="J266" s="226"/>
      <c r="K266" s="316">
        <f t="shared" si="13"/>
        <v>0</v>
      </c>
      <c r="L266" s="265"/>
      <c r="M266" s="68"/>
      <c r="N266" s="265"/>
      <c r="O266" s="68"/>
      <c r="P266" s="111"/>
      <c r="Q266" s="111"/>
      <c r="R266" s="111"/>
      <c r="S266" s="195"/>
      <c r="T266" s="27" t="str">
        <f t="shared" si="14"/>
        <v/>
      </c>
      <c r="U266" s="49" t="str">
        <f t="shared" si="15"/>
        <v/>
      </c>
      <c r="V266" s="27"/>
      <c r="W266" s="26"/>
      <c r="X266" s="26"/>
      <c r="Y266" s="27"/>
      <c r="Z266" s="3"/>
      <c r="AA266" s="14"/>
      <c r="AB266" s="3"/>
      <c r="AC266" s="3"/>
      <c r="AD266" s="14"/>
      <c r="AE266" s="26"/>
      <c r="AF266" s="27"/>
      <c r="AG266" s="26"/>
      <c r="AH266" s="26"/>
      <c r="AI266" s="27"/>
      <c r="AJ266" s="26"/>
      <c r="AK266" s="26"/>
    </row>
    <row r="267" spans="1:37" ht="21" customHeight="1" x14ac:dyDescent="0.15">
      <c r="A267" s="268">
        <v>246</v>
      </c>
      <c r="B267" s="103"/>
      <c r="C267" s="103"/>
      <c r="D267" s="102"/>
      <c r="E267" s="102"/>
      <c r="F267" s="197"/>
      <c r="G267" s="210"/>
      <c r="H267" s="210"/>
      <c r="I267" s="227"/>
      <c r="J267" s="227"/>
      <c r="K267" s="314">
        <f t="shared" si="13"/>
        <v>0</v>
      </c>
      <c r="L267" s="291"/>
      <c r="M267" s="69"/>
      <c r="N267" s="291"/>
      <c r="O267" s="69"/>
      <c r="P267" s="97"/>
      <c r="Q267" s="97"/>
      <c r="R267" s="97"/>
      <c r="S267" s="116"/>
      <c r="T267" s="27" t="str">
        <f t="shared" si="14"/>
        <v/>
      </c>
      <c r="U267" s="49" t="str">
        <f t="shared" si="15"/>
        <v/>
      </c>
      <c r="V267" s="27"/>
      <c r="W267" s="26"/>
      <c r="X267" s="26"/>
      <c r="Y267" s="27"/>
      <c r="Z267" s="3"/>
      <c r="AA267" s="14"/>
      <c r="AB267" s="3"/>
      <c r="AC267" s="3"/>
      <c r="AD267" s="14"/>
      <c r="AE267" s="26"/>
      <c r="AF267" s="27"/>
      <c r="AG267" s="26"/>
      <c r="AH267" s="26"/>
      <c r="AI267" s="27"/>
      <c r="AJ267" s="26"/>
      <c r="AK267" s="26"/>
    </row>
    <row r="268" spans="1:37" ht="21" customHeight="1" x14ac:dyDescent="0.15">
      <c r="A268" s="266">
        <v>247</v>
      </c>
      <c r="B268" s="78"/>
      <c r="C268" s="78"/>
      <c r="D268" s="86"/>
      <c r="E268" s="86"/>
      <c r="F268" s="190"/>
      <c r="G268" s="215"/>
      <c r="H268" s="215"/>
      <c r="I268" s="225"/>
      <c r="J268" s="225"/>
      <c r="K268" s="315">
        <f t="shared" si="13"/>
        <v>0</v>
      </c>
      <c r="L268" s="66"/>
      <c r="M268" s="58"/>
      <c r="N268" s="66"/>
      <c r="O268" s="58"/>
      <c r="P268" s="57"/>
      <c r="Q268" s="57"/>
      <c r="R268" s="57"/>
      <c r="S268" s="158"/>
      <c r="T268" s="27" t="str">
        <f t="shared" si="14"/>
        <v/>
      </c>
      <c r="U268" s="49" t="str">
        <f t="shared" si="15"/>
        <v/>
      </c>
      <c r="V268" s="27"/>
      <c r="W268" s="26"/>
      <c r="X268" s="26"/>
      <c r="Y268" s="27"/>
      <c r="Z268" s="3"/>
      <c r="AA268" s="14"/>
      <c r="AB268" s="3"/>
      <c r="AC268" s="3"/>
      <c r="AD268" s="14"/>
      <c r="AE268" s="26"/>
      <c r="AF268" s="27"/>
      <c r="AG268" s="26"/>
      <c r="AH268" s="26"/>
      <c r="AI268" s="27"/>
      <c r="AJ268" s="26"/>
      <c r="AK268" s="26"/>
    </row>
    <row r="269" spans="1:37" ht="21" customHeight="1" x14ac:dyDescent="0.15">
      <c r="A269" s="266">
        <v>248</v>
      </c>
      <c r="B269" s="78"/>
      <c r="C269" s="78"/>
      <c r="D269" s="86"/>
      <c r="E269" s="86"/>
      <c r="F269" s="190"/>
      <c r="G269" s="215"/>
      <c r="H269" s="215"/>
      <c r="I269" s="225"/>
      <c r="J269" s="225"/>
      <c r="K269" s="315">
        <f t="shared" si="13"/>
        <v>0</v>
      </c>
      <c r="L269" s="66"/>
      <c r="M269" s="58"/>
      <c r="N269" s="66"/>
      <c r="O269" s="58"/>
      <c r="P269" s="57"/>
      <c r="Q269" s="57"/>
      <c r="R269" s="57"/>
      <c r="S269" s="158"/>
      <c r="T269" s="27" t="str">
        <f t="shared" si="14"/>
        <v/>
      </c>
      <c r="U269" s="49" t="str">
        <f t="shared" si="15"/>
        <v/>
      </c>
      <c r="V269" s="27"/>
      <c r="W269" s="26"/>
      <c r="X269" s="26"/>
      <c r="Y269" s="27"/>
      <c r="Z269" s="3"/>
      <c r="AA269" s="14"/>
      <c r="AB269" s="3"/>
      <c r="AC269" s="3"/>
      <c r="AD269" s="14"/>
      <c r="AE269" s="26"/>
      <c r="AF269" s="27"/>
      <c r="AG269" s="26"/>
      <c r="AH269" s="26"/>
      <c r="AI269" s="27"/>
      <c r="AJ269" s="26"/>
      <c r="AK269" s="26"/>
    </row>
    <row r="270" spans="1:37" ht="21" customHeight="1" x14ac:dyDescent="0.15">
      <c r="A270" s="266">
        <v>249</v>
      </c>
      <c r="B270" s="78"/>
      <c r="C270" s="78"/>
      <c r="D270" s="86"/>
      <c r="E270" s="86"/>
      <c r="F270" s="191"/>
      <c r="G270" s="215"/>
      <c r="H270" s="215"/>
      <c r="I270" s="225"/>
      <c r="J270" s="225"/>
      <c r="K270" s="315">
        <f t="shared" si="13"/>
        <v>0</v>
      </c>
      <c r="L270" s="66"/>
      <c r="M270" s="58"/>
      <c r="N270" s="66"/>
      <c r="O270" s="58"/>
      <c r="P270" s="58"/>
      <c r="Q270" s="57"/>
      <c r="R270" s="57"/>
      <c r="S270" s="158"/>
      <c r="T270" s="27" t="str">
        <f t="shared" si="14"/>
        <v/>
      </c>
      <c r="U270" s="49" t="str">
        <f t="shared" si="15"/>
        <v/>
      </c>
      <c r="V270" s="27"/>
      <c r="W270" s="26"/>
      <c r="X270" s="26"/>
      <c r="Y270" s="27"/>
      <c r="Z270" s="3"/>
      <c r="AA270" s="14"/>
      <c r="AB270" s="3"/>
      <c r="AC270" s="3"/>
      <c r="AD270" s="14"/>
      <c r="AE270" s="26"/>
      <c r="AF270" s="27"/>
      <c r="AG270" s="26"/>
      <c r="AH270" s="26"/>
      <c r="AI270" s="27"/>
      <c r="AJ270" s="26"/>
      <c r="AK270" s="26"/>
    </row>
    <row r="271" spans="1:37" ht="21" customHeight="1" x14ac:dyDescent="0.15">
      <c r="A271" s="266">
        <v>250</v>
      </c>
      <c r="B271" s="78"/>
      <c r="C271" s="78"/>
      <c r="D271" s="86"/>
      <c r="E271" s="86"/>
      <c r="F271" s="190"/>
      <c r="G271" s="215"/>
      <c r="H271" s="215"/>
      <c r="I271" s="225"/>
      <c r="J271" s="225"/>
      <c r="K271" s="315">
        <f t="shared" si="13"/>
        <v>0</v>
      </c>
      <c r="L271" s="66"/>
      <c r="M271" s="58"/>
      <c r="N271" s="66"/>
      <c r="O271" s="58"/>
      <c r="P271" s="57"/>
      <c r="Q271" s="57"/>
      <c r="R271" s="57"/>
      <c r="S271" s="158"/>
      <c r="T271" s="27" t="str">
        <f t="shared" si="14"/>
        <v/>
      </c>
      <c r="U271" s="49" t="str">
        <f t="shared" si="15"/>
        <v/>
      </c>
      <c r="V271" s="27"/>
      <c r="W271" s="26"/>
      <c r="X271" s="26"/>
      <c r="Y271" s="27"/>
      <c r="Z271" s="3"/>
      <c r="AA271" s="14"/>
      <c r="AB271" s="3"/>
      <c r="AC271" s="3"/>
      <c r="AD271" s="14"/>
      <c r="AE271" s="26"/>
      <c r="AF271" s="27"/>
      <c r="AG271" s="26"/>
      <c r="AH271" s="26"/>
      <c r="AI271" s="27"/>
      <c r="AJ271" s="26"/>
      <c r="AK271" s="26"/>
    </row>
    <row r="272" spans="1:37" ht="21" customHeight="1" x14ac:dyDescent="0.15">
      <c r="A272" s="266">
        <v>251</v>
      </c>
      <c r="B272" s="78"/>
      <c r="C272" s="78"/>
      <c r="D272" s="86"/>
      <c r="E272" s="86"/>
      <c r="F272" s="190"/>
      <c r="G272" s="215"/>
      <c r="H272" s="215"/>
      <c r="I272" s="225"/>
      <c r="J272" s="225"/>
      <c r="K272" s="315">
        <f t="shared" si="13"/>
        <v>0</v>
      </c>
      <c r="L272" s="66"/>
      <c r="M272" s="58"/>
      <c r="N272" s="66"/>
      <c r="O272" s="58"/>
      <c r="P272" s="57"/>
      <c r="Q272" s="57"/>
      <c r="R272" s="57"/>
      <c r="S272" s="158"/>
      <c r="T272" s="27" t="str">
        <f t="shared" si="14"/>
        <v/>
      </c>
      <c r="U272" s="49" t="str">
        <f t="shared" si="15"/>
        <v/>
      </c>
      <c r="V272" s="27"/>
      <c r="W272" s="26"/>
      <c r="X272" s="26"/>
      <c r="Y272" s="27"/>
      <c r="Z272" s="3"/>
      <c r="AA272" s="14"/>
      <c r="AB272" s="3"/>
      <c r="AC272" s="3"/>
      <c r="AD272" s="14"/>
      <c r="AE272" s="26"/>
      <c r="AF272" s="27"/>
      <c r="AG272" s="26"/>
      <c r="AH272" s="26"/>
      <c r="AI272" s="27"/>
      <c r="AJ272" s="26"/>
      <c r="AK272" s="26"/>
    </row>
    <row r="273" spans="1:37" ht="21" customHeight="1" x14ac:dyDescent="0.15">
      <c r="A273" s="266">
        <v>252</v>
      </c>
      <c r="B273" s="78"/>
      <c r="C273" s="78"/>
      <c r="D273" s="86"/>
      <c r="E273" s="86"/>
      <c r="F273" s="190"/>
      <c r="G273" s="215"/>
      <c r="H273" s="215"/>
      <c r="I273" s="225"/>
      <c r="J273" s="225"/>
      <c r="K273" s="315">
        <f t="shared" si="13"/>
        <v>0</v>
      </c>
      <c r="L273" s="66"/>
      <c r="M273" s="58"/>
      <c r="N273" s="66"/>
      <c r="O273" s="58"/>
      <c r="P273" s="58"/>
      <c r="Q273" s="58"/>
      <c r="R273" s="57"/>
      <c r="S273" s="158"/>
      <c r="T273" s="27" t="str">
        <f t="shared" si="14"/>
        <v/>
      </c>
      <c r="U273" s="49" t="str">
        <f t="shared" si="15"/>
        <v/>
      </c>
      <c r="V273" s="32"/>
      <c r="W273" s="31"/>
      <c r="X273" s="31"/>
      <c r="Y273" s="32"/>
      <c r="Z273" s="3"/>
      <c r="AA273" s="14"/>
      <c r="AB273" s="4"/>
      <c r="AC273" s="3"/>
      <c r="AD273" s="14"/>
      <c r="AE273" s="31"/>
      <c r="AF273" s="32"/>
      <c r="AG273" s="31"/>
      <c r="AH273" s="31"/>
      <c r="AI273" s="32"/>
      <c r="AJ273" s="26"/>
      <c r="AK273" s="26"/>
    </row>
    <row r="274" spans="1:37" ht="21" customHeight="1" x14ac:dyDescent="0.15">
      <c r="A274" s="266">
        <v>253</v>
      </c>
      <c r="B274" s="78"/>
      <c r="C274" s="78"/>
      <c r="D274" s="86"/>
      <c r="E274" s="86"/>
      <c r="F274" s="77"/>
      <c r="G274" s="215"/>
      <c r="H274" s="215"/>
      <c r="I274" s="225"/>
      <c r="J274" s="225"/>
      <c r="K274" s="315">
        <f t="shared" si="13"/>
        <v>0</v>
      </c>
      <c r="L274" s="70"/>
      <c r="M274" s="67"/>
      <c r="N274" s="70"/>
      <c r="O274" s="67"/>
      <c r="P274" s="78"/>
      <c r="Q274" s="78"/>
      <c r="R274" s="78"/>
      <c r="S274" s="192"/>
      <c r="T274" s="27" t="str">
        <f t="shared" si="14"/>
        <v/>
      </c>
      <c r="U274" s="49" t="str">
        <f t="shared" si="15"/>
        <v/>
      </c>
      <c r="V274" s="32"/>
      <c r="W274" s="31"/>
      <c r="X274" s="31"/>
      <c r="Y274" s="32"/>
      <c r="Z274" s="3"/>
      <c r="AA274" s="14"/>
      <c r="AB274" s="4"/>
      <c r="AC274" s="3"/>
      <c r="AD274" s="14"/>
      <c r="AE274" s="31"/>
      <c r="AF274" s="32"/>
      <c r="AG274" s="31"/>
      <c r="AH274" s="31"/>
      <c r="AI274" s="32"/>
      <c r="AJ274" s="26"/>
      <c r="AK274" s="26"/>
    </row>
    <row r="275" spans="1:37" ht="21" customHeight="1" x14ac:dyDescent="0.15">
      <c r="A275" s="266">
        <v>254</v>
      </c>
      <c r="B275" s="78"/>
      <c r="C275" s="78"/>
      <c r="D275" s="86"/>
      <c r="E275" s="86"/>
      <c r="F275" s="77"/>
      <c r="G275" s="215"/>
      <c r="H275" s="215"/>
      <c r="I275" s="225"/>
      <c r="J275" s="225"/>
      <c r="K275" s="315">
        <f t="shared" si="13"/>
        <v>0</v>
      </c>
      <c r="L275" s="70"/>
      <c r="M275" s="271"/>
      <c r="N275" s="70"/>
      <c r="O275" s="271"/>
      <c r="P275" s="78"/>
      <c r="Q275" s="78"/>
      <c r="R275" s="78"/>
      <c r="S275" s="192"/>
      <c r="T275" s="27" t="str">
        <f t="shared" si="14"/>
        <v/>
      </c>
      <c r="U275" s="49" t="str">
        <f t="shared" si="15"/>
        <v/>
      </c>
      <c r="V275" s="34"/>
      <c r="W275" s="33"/>
      <c r="X275" s="33"/>
      <c r="Y275" s="34"/>
      <c r="Z275" s="3"/>
      <c r="AA275" s="14"/>
      <c r="AB275" s="5"/>
      <c r="AC275" s="3"/>
      <c r="AD275" s="14"/>
      <c r="AE275" s="33"/>
      <c r="AF275" s="34"/>
      <c r="AG275" s="33"/>
      <c r="AH275" s="33"/>
      <c r="AI275" s="34"/>
      <c r="AJ275" s="26"/>
      <c r="AK275" s="26"/>
    </row>
    <row r="276" spans="1:37" ht="21" customHeight="1" x14ac:dyDescent="0.15">
      <c r="A276" s="266">
        <v>255</v>
      </c>
      <c r="B276" s="78"/>
      <c r="C276" s="78"/>
      <c r="D276" s="86"/>
      <c r="E276" s="86"/>
      <c r="F276" s="77"/>
      <c r="G276" s="215"/>
      <c r="H276" s="215"/>
      <c r="I276" s="225"/>
      <c r="J276" s="225"/>
      <c r="K276" s="315">
        <f t="shared" si="13"/>
        <v>0</v>
      </c>
      <c r="L276" s="70"/>
      <c r="M276" s="271"/>
      <c r="N276" s="70"/>
      <c r="O276" s="271"/>
      <c r="P276" s="78"/>
      <c r="Q276" s="78"/>
      <c r="R276" s="78"/>
      <c r="S276" s="192"/>
      <c r="T276" s="27" t="str">
        <f t="shared" si="14"/>
        <v/>
      </c>
      <c r="U276" s="49" t="str">
        <f t="shared" si="15"/>
        <v/>
      </c>
      <c r="V276" s="25"/>
      <c r="W276" s="25"/>
      <c r="X276" s="25"/>
      <c r="Y276" s="25"/>
      <c r="Z276" s="11"/>
      <c r="AA276" s="18"/>
      <c r="AB276" s="11"/>
      <c r="AC276" s="11"/>
      <c r="AD276" s="18"/>
      <c r="AE276" s="25"/>
      <c r="AF276" s="25"/>
      <c r="AG276" s="25"/>
      <c r="AH276" s="25"/>
      <c r="AI276" s="25"/>
      <c r="AJ276" s="25"/>
      <c r="AK276" s="22"/>
    </row>
    <row r="277" spans="1:37" ht="21" customHeight="1" x14ac:dyDescent="0.15">
      <c r="A277" s="266">
        <f>IF(ISBLANK(H277),,A276+1)</f>
        <v>0</v>
      </c>
      <c r="B277" s="78"/>
      <c r="C277" s="78"/>
      <c r="D277" s="86"/>
      <c r="E277" s="86"/>
      <c r="F277" s="77"/>
      <c r="G277" s="215"/>
      <c r="H277" s="215"/>
      <c r="I277" s="225"/>
      <c r="J277" s="225"/>
      <c r="K277" s="315">
        <f t="shared" si="13"/>
        <v>0</v>
      </c>
      <c r="L277" s="70"/>
      <c r="M277" s="271"/>
      <c r="N277" s="70"/>
      <c r="O277" s="271"/>
      <c r="P277" s="78"/>
      <c r="Q277" s="78"/>
      <c r="R277" s="78"/>
      <c r="S277" s="192"/>
      <c r="T277" s="27" t="str">
        <f t="shared" si="14"/>
        <v/>
      </c>
      <c r="U277" s="49" t="str">
        <f t="shared" si="15"/>
        <v/>
      </c>
      <c r="V277" s="27"/>
      <c r="W277" s="26"/>
      <c r="X277" s="26"/>
      <c r="Y277" s="27"/>
      <c r="Z277" s="3"/>
      <c r="AA277" s="14"/>
      <c r="AB277" s="3"/>
      <c r="AC277" s="3"/>
      <c r="AD277" s="14"/>
      <c r="AE277" s="26"/>
      <c r="AF277" s="27"/>
      <c r="AG277" s="26"/>
      <c r="AH277" s="26"/>
      <c r="AI277" s="27"/>
      <c r="AJ277" s="26"/>
      <c r="AK277" s="26"/>
    </row>
    <row r="278" spans="1:37" ht="21" customHeight="1" x14ac:dyDescent="0.15">
      <c r="A278" s="266">
        <f>IF(ISBLANK(H278),,A277+1)</f>
        <v>0</v>
      </c>
      <c r="B278" s="78"/>
      <c r="C278" s="78"/>
      <c r="D278" s="86"/>
      <c r="E278" s="86"/>
      <c r="F278" s="77"/>
      <c r="G278" s="215"/>
      <c r="H278" s="215"/>
      <c r="I278" s="225"/>
      <c r="J278" s="225"/>
      <c r="K278" s="315">
        <f t="shared" si="13"/>
        <v>0</v>
      </c>
      <c r="L278" s="70"/>
      <c r="M278" s="67"/>
      <c r="N278" s="70"/>
      <c r="O278" s="67"/>
      <c r="P278" s="78"/>
      <c r="Q278" s="78"/>
      <c r="R278" s="78"/>
      <c r="S278" s="192"/>
      <c r="T278" s="27" t="str">
        <f t="shared" si="14"/>
        <v/>
      </c>
      <c r="U278" s="49" t="str">
        <f t="shared" si="15"/>
        <v/>
      </c>
      <c r="V278" s="27"/>
      <c r="W278" s="26"/>
      <c r="X278" s="26"/>
      <c r="Y278" s="27"/>
      <c r="Z278" s="3"/>
      <c r="AA278" s="14"/>
      <c r="AB278" s="3"/>
      <c r="AC278" s="3"/>
      <c r="AD278" s="14"/>
      <c r="AE278" s="26"/>
      <c r="AF278" s="27"/>
      <c r="AG278" s="26"/>
      <c r="AH278" s="26"/>
      <c r="AI278" s="27"/>
      <c r="AJ278" s="26"/>
      <c r="AK278" s="26"/>
    </row>
    <row r="279" spans="1:37" ht="21" customHeight="1" x14ac:dyDescent="0.15">
      <c r="A279" s="177">
        <f>IF(ISBLANK(H279),,A278+1)</f>
        <v>0</v>
      </c>
      <c r="B279" s="78"/>
      <c r="C279" s="78"/>
      <c r="D279" s="86"/>
      <c r="E279" s="86"/>
      <c r="F279" s="77"/>
      <c r="G279" s="215"/>
      <c r="H279" s="215"/>
      <c r="I279" s="225"/>
      <c r="J279" s="225"/>
      <c r="K279" s="315">
        <f t="shared" si="13"/>
        <v>0</v>
      </c>
      <c r="L279" s="70"/>
      <c r="M279" s="67"/>
      <c r="N279" s="70"/>
      <c r="O279" s="67"/>
      <c r="P279" s="78"/>
      <c r="Q279" s="78"/>
      <c r="R279" s="78"/>
      <c r="S279" s="192"/>
      <c r="T279" s="27" t="str">
        <f t="shared" si="14"/>
        <v/>
      </c>
      <c r="U279" s="49" t="str">
        <f t="shared" si="15"/>
        <v/>
      </c>
      <c r="V279" s="27"/>
      <c r="W279" s="26"/>
      <c r="X279" s="26"/>
      <c r="Y279" s="27"/>
      <c r="Z279" s="3"/>
      <c r="AA279" s="14"/>
      <c r="AB279" s="3"/>
      <c r="AC279" s="3"/>
      <c r="AD279" s="14"/>
      <c r="AE279" s="26"/>
      <c r="AF279" s="27"/>
      <c r="AG279" s="26"/>
      <c r="AH279" s="26"/>
      <c r="AI279" s="27"/>
      <c r="AJ279" s="26"/>
      <c r="AK279" s="26"/>
    </row>
    <row r="280" spans="1:37" ht="21" customHeight="1" x14ac:dyDescent="0.15">
      <c r="A280" s="266">
        <f>IF(ISBLANK(H280),,A279+1)</f>
        <v>0</v>
      </c>
      <c r="B280" s="67"/>
      <c r="C280" s="78"/>
      <c r="D280" s="86"/>
      <c r="E280" s="86"/>
      <c r="F280" s="77"/>
      <c r="G280" s="216"/>
      <c r="H280" s="215"/>
      <c r="I280" s="225"/>
      <c r="J280" s="225"/>
      <c r="K280" s="315">
        <f t="shared" si="13"/>
        <v>0</v>
      </c>
      <c r="L280" s="70"/>
      <c r="M280" s="67"/>
      <c r="N280" s="70"/>
      <c r="O280" s="67"/>
      <c r="P280" s="67"/>
      <c r="Q280" s="67"/>
      <c r="R280" s="67"/>
      <c r="S280" s="192"/>
      <c r="T280" s="27" t="str">
        <f t="shared" si="14"/>
        <v/>
      </c>
      <c r="U280" s="49" t="str">
        <f t="shared" si="15"/>
        <v/>
      </c>
      <c r="V280" s="27"/>
      <c r="W280" s="26"/>
      <c r="X280" s="26"/>
      <c r="Y280" s="27"/>
      <c r="Z280" s="3"/>
      <c r="AA280" s="14"/>
      <c r="AB280" s="3"/>
      <c r="AC280" s="3"/>
      <c r="AD280" s="14"/>
      <c r="AE280" s="26"/>
      <c r="AF280" s="27"/>
      <c r="AG280" s="26"/>
      <c r="AH280" s="26"/>
      <c r="AI280" s="27"/>
      <c r="AJ280" s="26"/>
      <c r="AK280" s="26"/>
    </row>
    <row r="281" spans="1:37" ht="21" customHeight="1" x14ac:dyDescent="0.15">
      <c r="A281" s="266">
        <f>IF(ISBLANK(H281),,A280+1)</f>
        <v>0</v>
      </c>
      <c r="B281" s="67"/>
      <c r="C281" s="78"/>
      <c r="D281" s="86"/>
      <c r="E281" s="86"/>
      <c r="F281" s="77"/>
      <c r="G281" s="216"/>
      <c r="H281" s="215"/>
      <c r="I281" s="225"/>
      <c r="J281" s="225"/>
      <c r="K281" s="315">
        <f t="shared" si="13"/>
        <v>0</v>
      </c>
      <c r="L281" s="70"/>
      <c r="M281" s="67"/>
      <c r="N281" s="70"/>
      <c r="O281" s="67"/>
      <c r="P281" s="67"/>
      <c r="Q281" s="67"/>
      <c r="R281" s="67"/>
      <c r="S281" s="192"/>
      <c r="T281" s="27" t="str">
        <f t="shared" si="14"/>
        <v/>
      </c>
      <c r="U281" s="49" t="str">
        <f t="shared" si="15"/>
        <v/>
      </c>
      <c r="V281" s="27"/>
      <c r="W281" s="26"/>
      <c r="X281" s="26"/>
      <c r="Y281" s="27"/>
      <c r="Z281" s="3"/>
      <c r="AA281" s="14"/>
      <c r="AB281" s="3"/>
      <c r="AC281" s="3"/>
      <c r="AD281" s="14"/>
      <c r="AE281" s="26"/>
      <c r="AF281" s="27"/>
      <c r="AG281" s="26"/>
      <c r="AH281" s="26"/>
      <c r="AI281" s="27"/>
      <c r="AJ281" s="26"/>
      <c r="AK281" s="26"/>
    </row>
    <row r="282" spans="1:37" ht="21" customHeight="1" x14ac:dyDescent="0.15">
      <c r="A282" s="266" t="s">
        <v>242</v>
      </c>
      <c r="B282" s="67"/>
      <c r="C282" s="78"/>
      <c r="D282" s="86"/>
      <c r="E282" s="86"/>
      <c r="F282" s="77"/>
      <c r="G282" s="216"/>
      <c r="H282" s="215"/>
      <c r="I282" s="225"/>
      <c r="J282" s="225"/>
      <c r="K282" s="315">
        <f t="shared" si="13"/>
        <v>0</v>
      </c>
      <c r="L282" s="70"/>
      <c r="M282" s="67"/>
      <c r="N282" s="70"/>
      <c r="O282" s="67"/>
      <c r="P282" s="67"/>
      <c r="Q282" s="67"/>
      <c r="R282" s="67"/>
      <c r="S282" s="192"/>
      <c r="T282" s="27" t="str">
        <f t="shared" si="14"/>
        <v/>
      </c>
      <c r="U282" s="49" t="str">
        <f t="shared" si="15"/>
        <v/>
      </c>
      <c r="V282" s="30"/>
      <c r="W282" s="26"/>
      <c r="X282" s="26"/>
      <c r="Y282" s="27"/>
      <c r="Z282" s="3"/>
      <c r="AA282" s="14"/>
      <c r="AB282" s="3"/>
      <c r="AC282" s="3"/>
      <c r="AD282" s="14"/>
      <c r="AE282" s="26"/>
      <c r="AF282" s="27"/>
      <c r="AG282" s="26"/>
      <c r="AH282" s="26"/>
      <c r="AI282" s="27"/>
      <c r="AJ282" s="26"/>
      <c r="AK282" s="26"/>
    </row>
    <row r="283" spans="1:37" ht="21" customHeight="1" x14ac:dyDescent="0.15">
      <c r="A283" s="266">
        <f>IF(ISBLANK(H283),,A281+1)</f>
        <v>0</v>
      </c>
      <c r="B283" s="67"/>
      <c r="C283" s="78"/>
      <c r="D283" s="86"/>
      <c r="E283" s="86"/>
      <c r="F283" s="77"/>
      <c r="G283" s="216"/>
      <c r="H283" s="215"/>
      <c r="I283" s="225"/>
      <c r="J283" s="225"/>
      <c r="K283" s="315">
        <f t="shared" si="13"/>
        <v>0</v>
      </c>
      <c r="L283" s="70"/>
      <c r="M283" s="67"/>
      <c r="N283" s="70"/>
      <c r="O283" s="67"/>
      <c r="P283" s="67"/>
      <c r="Q283" s="67"/>
      <c r="R283" s="67"/>
      <c r="S283" s="192"/>
      <c r="T283" s="27" t="str">
        <f t="shared" si="14"/>
        <v/>
      </c>
      <c r="U283" s="49" t="str">
        <f t="shared" si="15"/>
        <v/>
      </c>
      <c r="V283" s="27"/>
      <c r="W283" s="26"/>
      <c r="X283" s="26"/>
      <c r="Y283" s="27"/>
      <c r="Z283" s="3"/>
      <c r="AA283" s="14"/>
      <c r="AB283" s="3"/>
      <c r="AC283" s="3"/>
      <c r="AD283" s="14"/>
      <c r="AE283" s="26"/>
      <c r="AF283" s="27"/>
      <c r="AG283" s="26"/>
      <c r="AH283" s="26"/>
      <c r="AI283" s="27"/>
      <c r="AJ283" s="26"/>
      <c r="AK283" s="26"/>
    </row>
    <row r="284" spans="1:37" ht="21" customHeight="1" x14ac:dyDescent="0.15">
      <c r="A284" s="266">
        <f t="shared" ref="A284:A302" si="16">IF(ISBLANK(H284),,A283+1)</f>
        <v>0</v>
      </c>
      <c r="B284" s="67"/>
      <c r="C284" s="78"/>
      <c r="D284" s="86"/>
      <c r="E284" s="86"/>
      <c r="F284" s="77"/>
      <c r="G284" s="216"/>
      <c r="H284" s="215"/>
      <c r="I284" s="225"/>
      <c r="J284" s="225"/>
      <c r="K284" s="315">
        <f t="shared" si="13"/>
        <v>0</v>
      </c>
      <c r="L284" s="70"/>
      <c r="M284" s="67"/>
      <c r="N284" s="70"/>
      <c r="O284" s="67"/>
      <c r="P284" s="67"/>
      <c r="Q284" s="67"/>
      <c r="R284" s="67"/>
      <c r="S284" s="192"/>
      <c r="T284" s="27" t="str">
        <f t="shared" si="14"/>
        <v/>
      </c>
      <c r="U284" s="49" t="str">
        <f t="shared" si="15"/>
        <v/>
      </c>
      <c r="V284" s="27"/>
      <c r="W284" s="26"/>
      <c r="X284" s="26"/>
      <c r="Y284" s="27"/>
      <c r="Z284" s="3"/>
      <c r="AA284" s="14"/>
      <c r="AB284" s="3"/>
      <c r="AC284" s="3"/>
      <c r="AD284" s="14"/>
      <c r="AE284" s="26"/>
      <c r="AF284" s="27"/>
      <c r="AG284" s="26"/>
      <c r="AH284" s="26"/>
      <c r="AI284" s="27"/>
      <c r="AJ284" s="26"/>
      <c r="AK284" s="26"/>
    </row>
    <row r="285" spans="1:37" ht="21" customHeight="1" x14ac:dyDescent="0.15">
      <c r="A285" s="266">
        <f t="shared" si="16"/>
        <v>0</v>
      </c>
      <c r="B285" s="67"/>
      <c r="C285" s="78"/>
      <c r="D285" s="86"/>
      <c r="E285" s="86"/>
      <c r="F285" s="77"/>
      <c r="G285" s="216"/>
      <c r="H285" s="215"/>
      <c r="I285" s="225"/>
      <c r="J285" s="225"/>
      <c r="K285" s="315">
        <f t="shared" si="13"/>
        <v>0</v>
      </c>
      <c r="L285" s="70"/>
      <c r="M285" s="67"/>
      <c r="N285" s="70"/>
      <c r="O285" s="67"/>
      <c r="P285" s="67"/>
      <c r="Q285" s="67"/>
      <c r="R285" s="67"/>
      <c r="S285" s="192"/>
      <c r="T285" s="27" t="str">
        <f t="shared" si="14"/>
        <v/>
      </c>
      <c r="U285" s="49" t="str">
        <f t="shared" si="15"/>
        <v/>
      </c>
      <c r="V285" s="27"/>
      <c r="W285" s="26"/>
      <c r="X285" s="26"/>
      <c r="Y285" s="27"/>
      <c r="Z285" s="3"/>
      <c r="AA285" s="14"/>
      <c r="AB285" s="3"/>
      <c r="AC285" s="3"/>
      <c r="AD285" s="14"/>
      <c r="AE285" s="26"/>
      <c r="AF285" s="27"/>
      <c r="AG285" s="26"/>
      <c r="AH285" s="26"/>
      <c r="AI285" s="27"/>
      <c r="AJ285" s="26"/>
      <c r="AK285" s="26"/>
    </row>
    <row r="286" spans="1:37" ht="21" customHeight="1" x14ac:dyDescent="0.15">
      <c r="A286" s="267">
        <f t="shared" si="16"/>
        <v>0</v>
      </c>
      <c r="B286" s="104"/>
      <c r="C286" s="167"/>
      <c r="D286" s="106"/>
      <c r="E286" s="106"/>
      <c r="F286" s="166"/>
      <c r="G286" s="218"/>
      <c r="H286" s="217"/>
      <c r="I286" s="226"/>
      <c r="J286" s="226"/>
      <c r="K286" s="316">
        <f t="shared" si="13"/>
        <v>0</v>
      </c>
      <c r="L286" s="159"/>
      <c r="M286" s="104"/>
      <c r="N286" s="159"/>
      <c r="O286" s="104"/>
      <c r="P286" s="104"/>
      <c r="Q286" s="104"/>
      <c r="R286" s="104"/>
      <c r="S286" s="269"/>
      <c r="T286" s="27" t="str">
        <f t="shared" si="14"/>
        <v/>
      </c>
      <c r="U286" s="49" t="str">
        <f t="shared" si="15"/>
        <v/>
      </c>
      <c r="V286" s="27"/>
      <c r="W286" s="26"/>
      <c r="X286" s="26"/>
      <c r="Y286" s="27"/>
      <c r="Z286" s="3"/>
      <c r="AA286" s="14"/>
      <c r="AB286" s="3"/>
      <c r="AC286" s="3"/>
      <c r="AD286" s="14"/>
      <c r="AE286" s="26"/>
      <c r="AF286" s="27"/>
      <c r="AG286" s="26"/>
      <c r="AH286" s="26"/>
      <c r="AI286" s="27"/>
      <c r="AJ286" s="26"/>
      <c r="AK286" s="26"/>
    </row>
    <row r="287" spans="1:37" ht="21" customHeight="1" x14ac:dyDescent="0.15">
      <c r="A287" s="268">
        <f t="shared" si="16"/>
        <v>0</v>
      </c>
      <c r="B287" s="103"/>
      <c r="C287" s="103"/>
      <c r="D287" s="102"/>
      <c r="E287" s="102"/>
      <c r="F287" s="164"/>
      <c r="G287" s="210"/>
      <c r="H287" s="210"/>
      <c r="I287" s="227"/>
      <c r="J287" s="227"/>
      <c r="K287" s="314">
        <f t="shared" si="13"/>
        <v>0</v>
      </c>
      <c r="L287" s="200"/>
      <c r="M287" s="71"/>
      <c r="N287" s="200"/>
      <c r="O287" s="71"/>
      <c r="P287" s="103"/>
      <c r="Q287" s="103"/>
      <c r="R287" s="103"/>
      <c r="S287" s="270"/>
      <c r="T287" s="27" t="str">
        <f t="shared" si="14"/>
        <v/>
      </c>
      <c r="U287" s="49" t="str">
        <f t="shared" si="15"/>
        <v/>
      </c>
      <c r="V287" s="27"/>
      <c r="W287" s="26"/>
      <c r="X287" s="26"/>
      <c r="Y287" s="27"/>
      <c r="Z287" s="3"/>
      <c r="AA287" s="14"/>
      <c r="AB287" s="3"/>
      <c r="AC287" s="3"/>
      <c r="AD287" s="14"/>
      <c r="AE287" s="26"/>
      <c r="AF287" s="27"/>
      <c r="AG287" s="26"/>
      <c r="AH287" s="26"/>
      <c r="AI287" s="27"/>
      <c r="AJ287" s="26"/>
      <c r="AK287" s="26"/>
    </row>
    <row r="288" spans="1:37" ht="21" customHeight="1" x14ac:dyDescent="0.15">
      <c r="A288" s="266">
        <f t="shared" si="16"/>
        <v>0</v>
      </c>
      <c r="B288" s="78"/>
      <c r="C288" s="78"/>
      <c r="D288" s="86"/>
      <c r="E288" s="86"/>
      <c r="F288" s="77"/>
      <c r="G288" s="215"/>
      <c r="H288" s="215"/>
      <c r="I288" s="225"/>
      <c r="J288" s="225"/>
      <c r="K288" s="315">
        <f t="shared" si="13"/>
        <v>0</v>
      </c>
      <c r="L288" s="70"/>
      <c r="M288" s="67"/>
      <c r="N288" s="70"/>
      <c r="O288" s="67"/>
      <c r="P288" s="78"/>
      <c r="Q288" s="78"/>
      <c r="R288" s="78"/>
      <c r="S288" s="192"/>
      <c r="T288" s="27" t="str">
        <f t="shared" si="14"/>
        <v/>
      </c>
      <c r="U288" s="49" t="str">
        <f t="shared" si="15"/>
        <v/>
      </c>
      <c r="V288" s="27"/>
      <c r="W288" s="26"/>
      <c r="X288" s="26"/>
      <c r="Y288" s="27"/>
      <c r="Z288" s="3"/>
      <c r="AA288" s="14"/>
      <c r="AB288" s="3"/>
      <c r="AC288" s="3"/>
      <c r="AD288" s="14"/>
      <c r="AE288" s="26"/>
      <c r="AF288" s="27"/>
      <c r="AG288" s="26"/>
      <c r="AH288" s="26"/>
      <c r="AI288" s="27"/>
      <c r="AJ288" s="26"/>
      <c r="AK288" s="26"/>
    </row>
    <row r="289" spans="1:38" ht="21" customHeight="1" x14ac:dyDescent="0.15">
      <c r="A289" s="266">
        <f t="shared" si="16"/>
        <v>0</v>
      </c>
      <c r="B289" s="78"/>
      <c r="C289" s="78"/>
      <c r="D289" s="86"/>
      <c r="E289" s="86"/>
      <c r="F289" s="77"/>
      <c r="G289" s="215"/>
      <c r="H289" s="215"/>
      <c r="I289" s="225"/>
      <c r="J289" s="225"/>
      <c r="K289" s="315">
        <f t="shared" si="13"/>
        <v>0</v>
      </c>
      <c r="L289" s="70"/>
      <c r="M289" s="67"/>
      <c r="N289" s="70"/>
      <c r="O289" s="67"/>
      <c r="P289" s="78"/>
      <c r="Q289" s="78"/>
      <c r="R289" s="78"/>
      <c r="S289" s="192"/>
      <c r="T289" s="27" t="str">
        <f t="shared" si="14"/>
        <v/>
      </c>
      <c r="U289" s="49" t="str">
        <f t="shared" si="15"/>
        <v/>
      </c>
      <c r="V289" s="27"/>
      <c r="W289" s="26"/>
      <c r="X289" s="26"/>
      <c r="Y289" s="27"/>
      <c r="Z289" s="3"/>
      <c r="AA289" s="14"/>
      <c r="AB289" s="3"/>
      <c r="AC289" s="3"/>
      <c r="AD289" s="14"/>
      <c r="AE289" s="26"/>
      <c r="AF289" s="27"/>
      <c r="AG289" s="26"/>
      <c r="AH289" s="26"/>
      <c r="AI289" s="27"/>
      <c r="AJ289" s="26"/>
      <c r="AK289" s="26"/>
    </row>
    <row r="290" spans="1:38" ht="21" customHeight="1" x14ac:dyDescent="0.15">
      <c r="A290" s="266">
        <f t="shared" si="16"/>
        <v>0</v>
      </c>
      <c r="B290" s="78"/>
      <c r="C290" s="78"/>
      <c r="D290" s="86"/>
      <c r="E290" s="86"/>
      <c r="F290" s="77"/>
      <c r="G290" s="215"/>
      <c r="H290" s="215"/>
      <c r="I290" s="225"/>
      <c r="J290" s="225"/>
      <c r="K290" s="315">
        <f t="shared" si="13"/>
        <v>0</v>
      </c>
      <c r="L290" s="70"/>
      <c r="M290" s="67"/>
      <c r="N290" s="70"/>
      <c r="O290" s="67"/>
      <c r="P290" s="78"/>
      <c r="Q290" s="78"/>
      <c r="R290" s="78"/>
      <c r="S290" s="192"/>
      <c r="T290" s="27" t="str">
        <f t="shared" si="14"/>
        <v/>
      </c>
      <c r="U290" s="49" t="str">
        <f t="shared" si="15"/>
        <v/>
      </c>
      <c r="V290" s="27"/>
      <c r="W290" s="26"/>
      <c r="X290" s="26"/>
      <c r="Y290" s="27"/>
      <c r="Z290" s="3"/>
      <c r="AA290" s="14"/>
      <c r="AB290" s="3"/>
      <c r="AC290" s="3"/>
      <c r="AD290" s="14"/>
      <c r="AE290" s="26"/>
      <c r="AF290" s="27"/>
      <c r="AG290" s="26"/>
      <c r="AH290" s="26"/>
      <c r="AI290" s="27"/>
      <c r="AJ290" s="26"/>
      <c r="AK290" s="26"/>
    </row>
    <row r="291" spans="1:38" ht="21" customHeight="1" x14ac:dyDescent="0.15">
      <c r="A291" s="266">
        <f t="shared" si="16"/>
        <v>0</v>
      </c>
      <c r="B291" s="78"/>
      <c r="C291" s="78"/>
      <c r="D291" s="86"/>
      <c r="E291" s="86"/>
      <c r="F291" s="77"/>
      <c r="G291" s="215"/>
      <c r="H291" s="215"/>
      <c r="I291" s="225"/>
      <c r="J291" s="225"/>
      <c r="K291" s="315">
        <f t="shared" si="13"/>
        <v>0</v>
      </c>
      <c r="L291" s="70"/>
      <c r="M291" s="67"/>
      <c r="N291" s="70"/>
      <c r="O291" s="67"/>
      <c r="P291" s="78"/>
      <c r="Q291" s="78"/>
      <c r="R291" s="78"/>
      <c r="S291" s="192"/>
      <c r="T291" s="27" t="str">
        <f t="shared" si="14"/>
        <v/>
      </c>
      <c r="U291" s="49" t="str">
        <f t="shared" si="15"/>
        <v/>
      </c>
      <c r="V291" s="27"/>
      <c r="W291" s="26"/>
      <c r="X291" s="26"/>
      <c r="Y291" s="27"/>
      <c r="Z291" s="3"/>
      <c r="AA291" s="14"/>
      <c r="AB291" s="3"/>
      <c r="AC291" s="3"/>
      <c r="AD291" s="14"/>
      <c r="AE291" s="26"/>
      <c r="AF291" s="27"/>
      <c r="AG291" s="26"/>
      <c r="AH291" s="26"/>
      <c r="AI291" s="27"/>
      <c r="AJ291" s="26"/>
      <c r="AK291" s="26"/>
    </row>
    <row r="292" spans="1:38" ht="21" customHeight="1" x14ac:dyDescent="0.15">
      <c r="A292" s="266">
        <f t="shared" si="16"/>
        <v>0</v>
      </c>
      <c r="B292" s="78"/>
      <c r="C292" s="78"/>
      <c r="D292" s="86"/>
      <c r="E292" s="86"/>
      <c r="F292" s="77"/>
      <c r="G292" s="215"/>
      <c r="H292" s="215"/>
      <c r="I292" s="225"/>
      <c r="J292" s="225"/>
      <c r="K292" s="315">
        <f t="shared" si="13"/>
        <v>0</v>
      </c>
      <c r="L292" s="70"/>
      <c r="M292" s="67"/>
      <c r="N292" s="70"/>
      <c r="O292" s="67"/>
      <c r="P292" s="78"/>
      <c r="Q292" s="78"/>
      <c r="R292" s="78"/>
      <c r="S292" s="192"/>
      <c r="T292" s="27" t="str">
        <f t="shared" si="14"/>
        <v/>
      </c>
      <c r="U292" s="49" t="str">
        <f t="shared" si="15"/>
        <v/>
      </c>
      <c r="V292" s="27"/>
      <c r="W292" s="26"/>
      <c r="X292" s="26"/>
      <c r="Y292" s="27"/>
      <c r="Z292" s="3"/>
      <c r="AA292" s="14"/>
      <c r="AB292" s="3"/>
      <c r="AC292" s="3"/>
      <c r="AD292" s="14"/>
      <c r="AE292" s="26"/>
      <c r="AF292" s="27"/>
      <c r="AG292" s="26"/>
      <c r="AH292" s="26"/>
      <c r="AI292" s="27"/>
      <c r="AJ292" s="26"/>
      <c r="AK292" s="26"/>
    </row>
    <row r="293" spans="1:38" ht="21" customHeight="1" x14ac:dyDescent="0.15">
      <c r="A293" s="266">
        <f t="shared" si="16"/>
        <v>0</v>
      </c>
      <c r="B293" s="78"/>
      <c r="C293" s="78"/>
      <c r="D293" s="86"/>
      <c r="E293" s="86"/>
      <c r="F293" s="77"/>
      <c r="G293" s="215"/>
      <c r="H293" s="215"/>
      <c r="I293" s="225"/>
      <c r="J293" s="225"/>
      <c r="K293" s="315">
        <f t="shared" si="13"/>
        <v>0</v>
      </c>
      <c r="L293" s="70"/>
      <c r="M293" s="67"/>
      <c r="N293" s="70"/>
      <c r="O293" s="67"/>
      <c r="P293" s="78"/>
      <c r="Q293" s="78"/>
      <c r="R293" s="78"/>
      <c r="S293" s="192"/>
      <c r="T293" s="27" t="str">
        <f t="shared" si="14"/>
        <v/>
      </c>
      <c r="U293" s="49" t="str">
        <f t="shared" si="15"/>
        <v/>
      </c>
      <c r="V293" s="27"/>
      <c r="W293" s="26"/>
      <c r="X293" s="26"/>
      <c r="Y293" s="27"/>
      <c r="Z293" s="3"/>
      <c r="AA293" s="14"/>
      <c r="AB293" s="3"/>
      <c r="AC293" s="3"/>
      <c r="AD293" s="14"/>
      <c r="AE293" s="26"/>
      <c r="AF293" s="27"/>
      <c r="AG293" s="26"/>
      <c r="AH293" s="26"/>
      <c r="AI293" s="27"/>
      <c r="AJ293" s="26"/>
      <c r="AK293" s="26"/>
    </row>
    <row r="294" spans="1:38" ht="21" customHeight="1" x14ac:dyDescent="0.15">
      <c r="A294" s="266">
        <f t="shared" si="16"/>
        <v>0</v>
      </c>
      <c r="B294" s="78"/>
      <c r="C294" s="78"/>
      <c r="D294" s="86"/>
      <c r="E294" s="86"/>
      <c r="F294" s="77"/>
      <c r="G294" s="215"/>
      <c r="H294" s="215"/>
      <c r="I294" s="225"/>
      <c r="J294" s="225"/>
      <c r="K294" s="315">
        <f t="shared" si="13"/>
        <v>0</v>
      </c>
      <c r="L294" s="70"/>
      <c r="M294" s="67"/>
      <c r="N294" s="70"/>
      <c r="O294" s="67"/>
      <c r="P294" s="78"/>
      <c r="Q294" s="78"/>
      <c r="R294" s="78"/>
      <c r="S294" s="192"/>
      <c r="T294" s="27" t="str">
        <f t="shared" si="14"/>
        <v/>
      </c>
      <c r="U294" s="49" t="str">
        <f t="shared" si="15"/>
        <v/>
      </c>
      <c r="V294" s="32"/>
      <c r="W294" s="31"/>
      <c r="X294" s="31"/>
      <c r="Y294" s="32"/>
      <c r="Z294" s="3"/>
      <c r="AA294" s="14"/>
      <c r="AB294" s="4"/>
      <c r="AC294" s="3"/>
      <c r="AD294" s="14"/>
      <c r="AE294" s="31"/>
      <c r="AF294" s="32"/>
      <c r="AG294" s="31"/>
      <c r="AH294" s="31"/>
      <c r="AI294" s="32"/>
      <c r="AJ294" s="26"/>
      <c r="AK294" s="26"/>
    </row>
    <row r="295" spans="1:38" ht="21" customHeight="1" x14ac:dyDescent="0.15">
      <c r="A295" s="266">
        <f t="shared" si="16"/>
        <v>0</v>
      </c>
      <c r="B295" s="78"/>
      <c r="C295" s="78"/>
      <c r="D295" s="86"/>
      <c r="E295" s="86"/>
      <c r="F295" s="77"/>
      <c r="G295" s="215"/>
      <c r="H295" s="215"/>
      <c r="I295" s="225"/>
      <c r="J295" s="225"/>
      <c r="K295" s="315">
        <f t="shared" si="13"/>
        <v>0</v>
      </c>
      <c r="L295" s="70"/>
      <c r="M295" s="67"/>
      <c r="N295" s="70"/>
      <c r="O295" s="67"/>
      <c r="P295" s="78"/>
      <c r="Q295" s="78"/>
      <c r="R295" s="78"/>
      <c r="S295" s="192"/>
      <c r="T295" s="27" t="str">
        <f t="shared" si="14"/>
        <v/>
      </c>
      <c r="U295" s="49" t="str">
        <f t="shared" si="15"/>
        <v/>
      </c>
      <c r="V295" s="32"/>
      <c r="W295" s="31"/>
      <c r="X295" s="31"/>
      <c r="Y295" s="32"/>
      <c r="Z295" s="3"/>
      <c r="AA295" s="14"/>
      <c r="AB295" s="4"/>
      <c r="AC295" s="3"/>
      <c r="AD295" s="14"/>
      <c r="AE295" s="31"/>
      <c r="AF295" s="32"/>
      <c r="AG295" s="31"/>
      <c r="AH295" s="31"/>
      <c r="AI295" s="32"/>
      <c r="AJ295" s="26"/>
      <c r="AK295" s="26"/>
    </row>
    <row r="296" spans="1:38" ht="21" customHeight="1" x14ac:dyDescent="0.15">
      <c r="A296" s="266">
        <f t="shared" si="16"/>
        <v>0</v>
      </c>
      <c r="B296" s="78"/>
      <c r="C296" s="78"/>
      <c r="D296" s="86"/>
      <c r="E296" s="86"/>
      <c r="F296" s="77"/>
      <c r="G296" s="215"/>
      <c r="H296" s="215"/>
      <c r="I296" s="225"/>
      <c r="J296" s="225"/>
      <c r="K296" s="315">
        <f t="shared" si="13"/>
        <v>0</v>
      </c>
      <c r="L296" s="70"/>
      <c r="M296" s="67"/>
      <c r="N296" s="70"/>
      <c r="O296" s="67"/>
      <c r="P296" s="78"/>
      <c r="Q296" s="78"/>
      <c r="R296" s="78"/>
      <c r="S296" s="192"/>
      <c r="T296" s="27" t="str">
        <f t="shared" si="14"/>
        <v/>
      </c>
      <c r="U296" s="49" t="str">
        <f t="shared" si="15"/>
        <v/>
      </c>
      <c r="V296" s="34"/>
      <c r="W296" s="33"/>
      <c r="X296" s="33"/>
      <c r="Y296" s="34"/>
      <c r="Z296" s="3"/>
      <c r="AA296" s="14"/>
      <c r="AB296" s="5"/>
      <c r="AC296" s="3"/>
      <c r="AD296" s="14"/>
      <c r="AE296" s="33"/>
      <c r="AF296" s="34"/>
      <c r="AG296" s="33"/>
      <c r="AH296" s="33"/>
      <c r="AI296" s="34"/>
      <c r="AJ296" s="26"/>
      <c r="AK296" s="26"/>
    </row>
    <row r="297" spans="1:38" ht="21" customHeight="1" x14ac:dyDescent="0.15">
      <c r="A297" s="266">
        <f t="shared" si="16"/>
        <v>0</v>
      </c>
      <c r="B297" s="78"/>
      <c r="C297" s="78"/>
      <c r="D297" s="86"/>
      <c r="E297" s="86"/>
      <c r="F297" s="77"/>
      <c r="G297" s="215"/>
      <c r="H297" s="215"/>
      <c r="I297" s="225"/>
      <c r="J297" s="225"/>
      <c r="K297" s="315">
        <f t="shared" si="13"/>
        <v>0</v>
      </c>
      <c r="L297" s="70"/>
      <c r="M297" s="67"/>
      <c r="N297" s="70"/>
      <c r="O297" s="67"/>
      <c r="P297" s="78"/>
      <c r="Q297" s="78"/>
      <c r="R297" s="78"/>
      <c r="S297" s="192"/>
      <c r="T297" s="27" t="str">
        <f t="shared" si="14"/>
        <v/>
      </c>
      <c r="U297" s="49" t="str">
        <f t="shared" si="15"/>
        <v/>
      </c>
      <c r="V297" s="25"/>
      <c r="W297" s="25"/>
      <c r="X297" s="25"/>
      <c r="Y297" s="25"/>
      <c r="Z297" s="11"/>
      <c r="AA297" s="18"/>
      <c r="AB297" s="11"/>
      <c r="AC297" s="11"/>
      <c r="AD297" s="18"/>
      <c r="AE297" s="25"/>
      <c r="AF297" s="25"/>
      <c r="AG297" s="25"/>
      <c r="AH297" s="25"/>
      <c r="AI297" s="25"/>
      <c r="AJ297" s="25"/>
      <c r="AK297" s="22"/>
    </row>
    <row r="298" spans="1:38" ht="21" customHeight="1" x14ac:dyDescent="0.15">
      <c r="A298" s="266">
        <f t="shared" si="16"/>
        <v>0</v>
      </c>
      <c r="B298" s="78"/>
      <c r="C298" s="78"/>
      <c r="D298" s="86"/>
      <c r="E298" s="86"/>
      <c r="F298" s="77"/>
      <c r="G298" s="215"/>
      <c r="H298" s="215"/>
      <c r="I298" s="225"/>
      <c r="J298" s="225"/>
      <c r="K298" s="315">
        <f t="shared" si="13"/>
        <v>0</v>
      </c>
      <c r="L298" s="70"/>
      <c r="M298" s="67"/>
      <c r="N298" s="70"/>
      <c r="O298" s="67"/>
      <c r="P298" s="78"/>
      <c r="Q298" s="78"/>
      <c r="R298" s="78"/>
      <c r="S298" s="192"/>
      <c r="T298" s="27" t="str">
        <f t="shared" si="14"/>
        <v/>
      </c>
      <c r="U298" s="49" t="str">
        <f t="shared" si="15"/>
        <v/>
      </c>
      <c r="V298" s="35"/>
      <c r="W298" s="29"/>
      <c r="X298" s="29"/>
      <c r="Y298" s="35"/>
      <c r="AE298" s="29"/>
      <c r="AF298" s="35"/>
      <c r="AG298" s="29"/>
      <c r="AH298" s="29"/>
      <c r="AI298" s="35"/>
      <c r="AJ298" s="29"/>
      <c r="AK298" s="29"/>
      <c r="AL298" s="6"/>
    </row>
    <row r="299" spans="1:38" ht="21" customHeight="1" x14ac:dyDescent="0.15">
      <c r="A299" s="177">
        <f t="shared" si="16"/>
        <v>0</v>
      </c>
      <c r="B299" s="78"/>
      <c r="C299" s="78"/>
      <c r="D299" s="86"/>
      <c r="E299" s="86"/>
      <c r="F299" s="77"/>
      <c r="G299" s="215"/>
      <c r="H299" s="215"/>
      <c r="I299" s="225"/>
      <c r="J299" s="225"/>
      <c r="K299" s="315">
        <f t="shared" si="13"/>
        <v>0</v>
      </c>
      <c r="L299" s="70"/>
      <c r="M299" s="67"/>
      <c r="N299" s="70"/>
      <c r="O299" s="67"/>
      <c r="P299" s="78"/>
      <c r="Q299" s="78"/>
      <c r="R299" s="78"/>
      <c r="S299" s="192"/>
      <c r="T299" s="27" t="str">
        <f t="shared" si="14"/>
        <v/>
      </c>
      <c r="U299" s="49" t="str">
        <f t="shared" si="15"/>
        <v/>
      </c>
      <c r="V299" s="35"/>
      <c r="W299" s="29"/>
      <c r="X299" s="29"/>
      <c r="Y299" s="35"/>
      <c r="AE299" s="29"/>
      <c r="AF299" s="35"/>
      <c r="AG299" s="29"/>
      <c r="AH299" s="29"/>
      <c r="AI299" s="35"/>
      <c r="AJ299" s="29"/>
      <c r="AK299" s="29"/>
      <c r="AL299" s="6"/>
    </row>
    <row r="300" spans="1:38" ht="21" customHeight="1" x14ac:dyDescent="0.15">
      <c r="A300" s="266">
        <f t="shared" si="16"/>
        <v>0</v>
      </c>
      <c r="B300" s="67"/>
      <c r="C300" s="78"/>
      <c r="D300" s="86"/>
      <c r="E300" s="86"/>
      <c r="F300" s="77"/>
      <c r="G300" s="216"/>
      <c r="H300" s="215"/>
      <c r="I300" s="225"/>
      <c r="J300" s="225"/>
      <c r="K300" s="315">
        <f t="shared" si="13"/>
        <v>0</v>
      </c>
      <c r="L300" s="70"/>
      <c r="M300" s="67"/>
      <c r="N300" s="70"/>
      <c r="O300" s="67"/>
      <c r="P300" s="67"/>
      <c r="Q300" s="67"/>
      <c r="R300" s="67"/>
      <c r="S300" s="192"/>
      <c r="T300" s="27" t="str">
        <f t="shared" si="14"/>
        <v/>
      </c>
      <c r="U300" s="49" t="str">
        <f t="shared" si="15"/>
        <v/>
      </c>
      <c r="V300" s="35"/>
      <c r="W300" s="29"/>
      <c r="X300" s="29"/>
      <c r="Y300" s="35"/>
      <c r="AE300" s="29"/>
      <c r="AF300" s="35"/>
      <c r="AG300" s="29"/>
      <c r="AH300" s="29"/>
      <c r="AI300" s="35"/>
      <c r="AJ300" s="29"/>
      <c r="AK300" s="29"/>
      <c r="AL300" s="6"/>
    </row>
    <row r="301" spans="1:38" ht="21" customHeight="1" x14ac:dyDescent="0.15">
      <c r="A301" s="266">
        <f t="shared" si="16"/>
        <v>0</v>
      </c>
      <c r="B301" s="67"/>
      <c r="C301" s="78"/>
      <c r="D301" s="86"/>
      <c r="E301" s="86"/>
      <c r="F301" s="77"/>
      <c r="G301" s="216"/>
      <c r="H301" s="215"/>
      <c r="I301" s="225"/>
      <c r="J301" s="225"/>
      <c r="K301" s="315">
        <f t="shared" si="13"/>
        <v>0</v>
      </c>
      <c r="L301" s="70"/>
      <c r="M301" s="67"/>
      <c r="N301" s="70"/>
      <c r="O301" s="67"/>
      <c r="P301" s="67"/>
      <c r="Q301" s="67"/>
      <c r="R301" s="67"/>
      <c r="S301" s="192"/>
      <c r="T301" s="27" t="str">
        <f t="shared" si="14"/>
        <v/>
      </c>
      <c r="U301" s="49" t="str">
        <f t="shared" si="15"/>
        <v/>
      </c>
      <c r="V301" s="35"/>
      <c r="W301" s="29"/>
      <c r="X301" s="29"/>
      <c r="Y301" s="35"/>
      <c r="AE301" s="29"/>
      <c r="AF301" s="35"/>
      <c r="AG301" s="29"/>
      <c r="AH301" s="29"/>
      <c r="AI301" s="35"/>
      <c r="AJ301" s="29"/>
      <c r="AK301" s="29"/>
      <c r="AL301" s="6"/>
    </row>
    <row r="302" spans="1:38" ht="21" customHeight="1" x14ac:dyDescent="0.15">
      <c r="A302" s="266">
        <f t="shared" si="16"/>
        <v>0</v>
      </c>
      <c r="B302" s="67"/>
      <c r="C302" s="78"/>
      <c r="D302" s="86"/>
      <c r="E302" s="86"/>
      <c r="F302" s="77"/>
      <c r="G302" s="216"/>
      <c r="H302" s="215"/>
      <c r="I302" s="225"/>
      <c r="J302" s="225"/>
      <c r="K302" s="315">
        <f t="shared" si="13"/>
        <v>0</v>
      </c>
      <c r="L302" s="70"/>
      <c r="M302" s="67"/>
      <c r="N302" s="70"/>
      <c r="O302" s="67"/>
      <c r="P302" s="67"/>
      <c r="Q302" s="67"/>
      <c r="R302" s="67"/>
      <c r="S302" s="192"/>
      <c r="T302" s="27" t="str">
        <f t="shared" si="14"/>
        <v/>
      </c>
      <c r="U302" s="49" t="str">
        <f t="shared" si="15"/>
        <v/>
      </c>
      <c r="V302" s="35"/>
      <c r="W302" s="29"/>
      <c r="X302" s="29"/>
      <c r="Y302" s="35"/>
      <c r="AE302" s="29"/>
      <c r="AF302" s="35"/>
      <c r="AG302" s="29"/>
      <c r="AH302" s="29"/>
      <c r="AI302" s="35"/>
      <c r="AJ302" s="29"/>
      <c r="AK302" s="29"/>
      <c r="AL302" s="6"/>
    </row>
    <row r="303" spans="1:38" ht="21" customHeight="1" x14ac:dyDescent="0.15">
      <c r="A303" s="266" t="s">
        <v>242</v>
      </c>
      <c r="B303" s="67"/>
      <c r="C303" s="78"/>
      <c r="D303" s="86"/>
      <c r="E303" s="86"/>
      <c r="F303" s="77"/>
      <c r="G303" s="216"/>
      <c r="H303" s="215"/>
      <c r="I303" s="225"/>
      <c r="J303" s="225"/>
      <c r="K303" s="315">
        <f t="shared" si="13"/>
        <v>0</v>
      </c>
      <c r="L303" s="70"/>
      <c r="M303" s="67"/>
      <c r="N303" s="70"/>
      <c r="O303" s="67"/>
      <c r="P303" s="67"/>
      <c r="Q303" s="67"/>
      <c r="R303" s="67"/>
      <c r="S303" s="192"/>
      <c r="T303" s="27" t="str">
        <f t="shared" si="14"/>
        <v/>
      </c>
      <c r="U303" s="49" t="str">
        <f t="shared" si="15"/>
        <v/>
      </c>
      <c r="V303" s="35"/>
      <c r="W303" s="29"/>
      <c r="X303" s="29"/>
      <c r="Y303" s="35"/>
      <c r="AE303" s="29"/>
      <c r="AF303" s="35"/>
      <c r="AG303" s="29"/>
      <c r="AH303" s="29"/>
      <c r="AI303" s="35"/>
      <c r="AJ303" s="29"/>
      <c r="AK303" s="29"/>
      <c r="AL303" s="6"/>
    </row>
    <row r="304" spans="1:38" ht="21.95" customHeight="1" x14ac:dyDescent="0.15">
      <c r="A304" s="266">
        <f>IF(ISBLANK(G304),,A302+1)</f>
        <v>0</v>
      </c>
      <c r="B304" s="67"/>
      <c r="C304" s="78"/>
      <c r="D304" s="86"/>
      <c r="E304" s="86"/>
      <c r="F304" s="77"/>
      <c r="G304" s="216"/>
      <c r="H304" s="215"/>
      <c r="I304" s="225"/>
      <c r="J304" s="225"/>
      <c r="K304" s="315">
        <f t="shared" si="13"/>
        <v>0</v>
      </c>
      <c r="L304" s="70"/>
      <c r="M304" s="67"/>
      <c r="N304" s="70"/>
      <c r="O304" s="67"/>
      <c r="P304" s="67"/>
      <c r="Q304" s="67"/>
      <c r="R304" s="67"/>
      <c r="S304" s="192"/>
      <c r="T304" s="27" t="str">
        <f t="shared" si="14"/>
        <v/>
      </c>
      <c r="U304" s="49" t="str">
        <f t="shared" si="15"/>
        <v/>
      </c>
      <c r="V304" s="35"/>
      <c r="W304" s="29"/>
      <c r="X304" s="29"/>
      <c r="Y304" s="35"/>
      <c r="AE304" s="29"/>
      <c r="AF304" s="35"/>
      <c r="AG304" s="29"/>
      <c r="AH304" s="29"/>
      <c r="AI304" s="35"/>
      <c r="AJ304" s="29"/>
      <c r="AK304" s="29"/>
    </row>
    <row r="305" spans="1:37" ht="21.95" customHeight="1" x14ac:dyDescent="0.15">
      <c r="A305" s="266">
        <f t="shared" ref="A305:A319" si="17">IF(ISBLANK(G305),,A304+1)</f>
        <v>0</v>
      </c>
      <c r="B305" s="67"/>
      <c r="C305" s="78"/>
      <c r="D305" s="86"/>
      <c r="E305" s="86"/>
      <c r="F305" s="77"/>
      <c r="G305" s="216"/>
      <c r="H305" s="215"/>
      <c r="I305" s="225"/>
      <c r="J305" s="225"/>
      <c r="K305" s="315">
        <f t="shared" si="13"/>
        <v>0</v>
      </c>
      <c r="L305" s="70"/>
      <c r="M305" s="67"/>
      <c r="N305" s="70"/>
      <c r="O305" s="67"/>
      <c r="P305" s="67"/>
      <c r="Q305" s="67"/>
      <c r="R305" s="67"/>
      <c r="S305" s="192"/>
      <c r="T305" s="27" t="str">
        <f t="shared" si="14"/>
        <v/>
      </c>
      <c r="U305" s="49" t="str">
        <f t="shared" si="15"/>
        <v/>
      </c>
      <c r="V305" s="35"/>
      <c r="W305" s="29"/>
      <c r="X305" s="29"/>
      <c r="Y305" s="35"/>
      <c r="AE305" s="29"/>
      <c r="AF305" s="35"/>
      <c r="AG305" s="29"/>
      <c r="AH305" s="29"/>
      <c r="AI305" s="35"/>
      <c r="AJ305" s="29"/>
      <c r="AK305" s="29"/>
    </row>
    <row r="306" spans="1:37" ht="21.95" customHeight="1" x14ac:dyDescent="0.15">
      <c r="A306" s="267">
        <f t="shared" si="17"/>
        <v>0</v>
      </c>
      <c r="B306" s="104"/>
      <c r="C306" s="167"/>
      <c r="D306" s="106"/>
      <c r="E306" s="106"/>
      <c r="F306" s="166"/>
      <c r="G306" s="218"/>
      <c r="H306" s="217"/>
      <c r="I306" s="226"/>
      <c r="J306" s="226"/>
      <c r="K306" s="316">
        <f t="shared" si="13"/>
        <v>0</v>
      </c>
      <c r="L306" s="159"/>
      <c r="M306" s="104"/>
      <c r="N306" s="159"/>
      <c r="O306" s="104"/>
      <c r="P306" s="104"/>
      <c r="Q306" s="104"/>
      <c r="R306" s="104"/>
      <c r="S306" s="269"/>
      <c r="T306" s="27" t="str">
        <f t="shared" si="14"/>
        <v/>
      </c>
      <c r="U306" s="49" t="str">
        <f t="shared" si="15"/>
        <v/>
      </c>
      <c r="V306" s="35"/>
      <c r="W306" s="29"/>
      <c r="X306" s="29"/>
      <c r="Y306" s="35"/>
      <c r="AE306" s="29"/>
      <c r="AF306" s="35"/>
      <c r="AG306" s="29"/>
      <c r="AH306" s="29"/>
      <c r="AI306" s="35"/>
      <c r="AJ306" s="29"/>
      <c r="AK306" s="29"/>
    </row>
    <row r="307" spans="1:37" ht="21.95" customHeight="1" x14ac:dyDescent="0.15">
      <c r="A307" s="268">
        <f t="shared" si="17"/>
        <v>0</v>
      </c>
      <c r="B307" s="103"/>
      <c r="C307" s="103"/>
      <c r="D307" s="102"/>
      <c r="E307" s="102"/>
      <c r="F307" s="164"/>
      <c r="G307" s="210"/>
      <c r="H307" s="210"/>
      <c r="I307" s="227"/>
      <c r="J307" s="227"/>
      <c r="K307" s="314">
        <f t="shared" si="13"/>
        <v>0</v>
      </c>
      <c r="L307" s="200"/>
      <c r="M307" s="71"/>
      <c r="N307" s="200"/>
      <c r="O307" s="71"/>
      <c r="P307" s="103"/>
      <c r="Q307" s="103"/>
      <c r="R307" s="103"/>
      <c r="S307" s="270"/>
      <c r="T307" s="27" t="str">
        <f t="shared" si="14"/>
        <v/>
      </c>
      <c r="U307" s="49" t="str">
        <f t="shared" si="15"/>
        <v/>
      </c>
      <c r="V307" s="35"/>
      <c r="W307" s="29"/>
      <c r="X307" s="29"/>
      <c r="Y307" s="35"/>
      <c r="AE307" s="29"/>
      <c r="AF307" s="35"/>
      <c r="AG307" s="29"/>
      <c r="AH307" s="29"/>
      <c r="AI307" s="35"/>
      <c r="AJ307" s="29"/>
      <c r="AK307" s="29"/>
    </row>
    <row r="308" spans="1:37" ht="21.95" customHeight="1" x14ac:dyDescent="0.15">
      <c r="A308" s="266">
        <f t="shared" si="17"/>
        <v>0</v>
      </c>
      <c r="B308" s="78"/>
      <c r="C308" s="78"/>
      <c r="D308" s="86"/>
      <c r="E308" s="86"/>
      <c r="F308" s="77"/>
      <c r="G308" s="215"/>
      <c r="H308" s="215"/>
      <c r="I308" s="225"/>
      <c r="J308" s="225"/>
      <c r="K308" s="315">
        <f t="shared" si="13"/>
        <v>0</v>
      </c>
      <c r="L308" s="70"/>
      <c r="M308" s="67"/>
      <c r="N308" s="70"/>
      <c r="O308" s="67"/>
      <c r="P308" s="78"/>
      <c r="Q308" s="78"/>
      <c r="R308" s="78"/>
      <c r="S308" s="192"/>
      <c r="T308" s="27" t="str">
        <f t="shared" si="14"/>
        <v/>
      </c>
      <c r="U308" s="49" t="str">
        <f t="shared" si="15"/>
        <v/>
      </c>
      <c r="V308" s="35"/>
      <c r="W308" s="29"/>
      <c r="X308" s="29"/>
      <c r="Y308" s="35"/>
      <c r="AE308" s="29"/>
      <c r="AF308" s="35"/>
      <c r="AG308" s="29"/>
      <c r="AH308" s="29"/>
      <c r="AI308" s="35"/>
      <c r="AJ308" s="29"/>
      <c r="AK308" s="29"/>
    </row>
    <row r="309" spans="1:37" ht="21.95" customHeight="1" x14ac:dyDescent="0.15">
      <c r="A309" s="266">
        <f t="shared" si="17"/>
        <v>0</v>
      </c>
      <c r="B309" s="78"/>
      <c r="C309" s="78"/>
      <c r="D309" s="86"/>
      <c r="E309" s="86"/>
      <c r="F309" s="77"/>
      <c r="G309" s="215"/>
      <c r="H309" s="215"/>
      <c r="I309" s="225"/>
      <c r="J309" s="225"/>
      <c r="K309" s="315">
        <f t="shared" si="13"/>
        <v>0</v>
      </c>
      <c r="L309" s="70"/>
      <c r="M309" s="67"/>
      <c r="N309" s="70"/>
      <c r="O309" s="67"/>
      <c r="P309" s="78"/>
      <c r="Q309" s="78"/>
      <c r="R309" s="78"/>
      <c r="S309" s="192"/>
      <c r="T309" s="27" t="str">
        <f t="shared" si="14"/>
        <v/>
      </c>
      <c r="U309" s="49" t="str">
        <f t="shared" si="15"/>
        <v/>
      </c>
    </row>
    <row r="310" spans="1:37" ht="21.95" customHeight="1" x14ac:dyDescent="0.15">
      <c r="A310" s="266">
        <f t="shared" si="17"/>
        <v>0</v>
      </c>
      <c r="B310" s="78"/>
      <c r="C310" s="78"/>
      <c r="D310" s="86"/>
      <c r="E310" s="86"/>
      <c r="F310" s="77"/>
      <c r="G310" s="215"/>
      <c r="H310" s="215"/>
      <c r="I310" s="225"/>
      <c r="J310" s="225"/>
      <c r="K310" s="315">
        <f t="shared" si="13"/>
        <v>0</v>
      </c>
      <c r="L310" s="70"/>
      <c r="M310" s="67"/>
      <c r="N310" s="70"/>
      <c r="O310" s="67"/>
      <c r="P310" s="78"/>
      <c r="Q310" s="78"/>
      <c r="R310" s="78"/>
      <c r="S310" s="192"/>
      <c r="T310" s="27" t="str">
        <f t="shared" si="14"/>
        <v/>
      </c>
      <c r="U310" s="49" t="str">
        <f t="shared" si="15"/>
        <v/>
      </c>
    </row>
    <row r="311" spans="1:37" ht="21.95" customHeight="1" x14ac:dyDescent="0.15">
      <c r="A311" s="266">
        <f t="shared" si="17"/>
        <v>0</v>
      </c>
      <c r="B311" s="78"/>
      <c r="C311" s="78"/>
      <c r="D311" s="86"/>
      <c r="E311" s="86"/>
      <c r="F311" s="77"/>
      <c r="G311" s="215"/>
      <c r="H311" s="215"/>
      <c r="I311" s="225"/>
      <c r="J311" s="225"/>
      <c r="K311" s="315">
        <f t="shared" si="13"/>
        <v>0</v>
      </c>
      <c r="L311" s="70"/>
      <c r="M311" s="67"/>
      <c r="N311" s="70"/>
      <c r="O311" s="67"/>
      <c r="P311" s="78"/>
      <c r="Q311" s="78"/>
      <c r="R311" s="78"/>
      <c r="S311" s="192"/>
      <c r="T311" s="27" t="str">
        <f t="shared" si="14"/>
        <v/>
      </c>
      <c r="U311" s="49" t="str">
        <f t="shared" si="15"/>
        <v/>
      </c>
    </row>
    <row r="312" spans="1:37" ht="21.95" customHeight="1" x14ac:dyDescent="0.15">
      <c r="A312" s="266">
        <f t="shared" si="17"/>
        <v>0</v>
      </c>
      <c r="B312" s="78"/>
      <c r="C312" s="78"/>
      <c r="D312" s="86"/>
      <c r="E312" s="86"/>
      <c r="F312" s="77"/>
      <c r="G312" s="215"/>
      <c r="H312" s="215"/>
      <c r="I312" s="225"/>
      <c r="J312" s="225"/>
      <c r="K312" s="315">
        <f t="shared" si="13"/>
        <v>0</v>
      </c>
      <c r="L312" s="70"/>
      <c r="M312" s="271"/>
      <c r="N312" s="70"/>
      <c r="O312" s="271"/>
      <c r="P312" s="78"/>
      <c r="Q312" s="78"/>
      <c r="R312" s="78"/>
      <c r="S312" s="192"/>
      <c r="T312" s="27" t="str">
        <f t="shared" si="14"/>
        <v/>
      </c>
      <c r="U312" s="49" t="str">
        <f t="shared" si="15"/>
        <v/>
      </c>
    </row>
    <row r="313" spans="1:37" ht="21.95" customHeight="1" x14ac:dyDescent="0.15">
      <c r="A313" s="266">
        <f t="shared" si="17"/>
        <v>0</v>
      </c>
      <c r="B313" s="78"/>
      <c r="C313" s="78"/>
      <c r="D313" s="86"/>
      <c r="E313" s="86"/>
      <c r="F313" s="77"/>
      <c r="G313" s="215"/>
      <c r="H313" s="215"/>
      <c r="I313" s="225"/>
      <c r="J313" s="225"/>
      <c r="K313" s="315">
        <f t="shared" si="13"/>
        <v>0</v>
      </c>
      <c r="L313" s="70"/>
      <c r="M313" s="67"/>
      <c r="N313" s="70"/>
      <c r="O313" s="67"/>
      <c r="P313" s="78"/>
      <c r="Q313" s="78"/>
      <c r="R313" s="78"/>
      <c r="S313" s="192"/>
      <c r="T313" s="27" t="str">
        <f t="shared" si="14"/>
        <v/>
      </c>
      <c r="U313" s="49" t="str">
        <f t="shared" si="15"/>
        <v/>
      </c>
    </row>
    <row r="314" spans="1:37" ht="21.95" customHeight="1" x14ac:dyDescent="0.15">
      <c r="A314" s="266">
        <f t="shared" si="17"/>
        <v>0</v>
      </c>
      <c r="B314" s="78"/>
      <c r="C314" s="78"/>
      <c r="D314" s="86"/>
      <c r="E314" s="86"/>
      <c r="F314" s="77"/>
      <c r="G314" s="215"/>
      <c r="H314" s="215"/>
      <c r="I314" s="225"/>
      <c r="J314" s="225"/>
      <c r="K314" s="315">
        <f t="shared" si="13"/>
        <v>0</v>
      </c>
      <c r="L314" s="70"/>
      <c r="M314" s="67"/>
      <c r="N314" s="70"/>
      <c r="O314" s="67"/>
      <c r="P314" s="78"/>
      <c r="Q314" s="78"/>
      <c r="R314" s="78"/>
      <c r="S314" s="192"/>
      <c r="T314" s="27" t="str">
        <f t="shared" si="14"/>
        <v/>
      </c>
      <c r="U314" s="49" t="str">
        <f t="shared" si="15"/>
        <v/>
      </c>
    </row>
    <row r="315" spans="1:37" ht="21.95" customHeight="1" x14ac:dyDescent="0.15">
      <c r="A315" s="266">
        <f t="shared" si="17"/>
        <v>0</v>
      </c>
      <c r="B315" s="78"/>
      <c r="C315" s="78"/>
      <c r="D315" s="86"/>
      <c r="E315" s="86"/>
      <c r="F315" s="77"/>
      <c r="G315" s="215"/>
      <c r="H315" s="215"/>
      <c r="I315" s="225"/>
      <c r="J315" s="225"/>
      <c r="K315" s="315">
        <f t="shared" si="13"/>
        <v>0</v>
      </c>
      <c r="L315" s="70"/>
      <c r="M315" s="67"/>
      <c r="N315" s="70"/>
      <c r="O315" s="67"/>
      <c r="P315" s="78"/>
      <c r="Q315" s="78"/>
      <c r="R315" s="78"/>
      <c r="S315" s="192"/>
      <c r="T315" s="27" t="str">
        <f t="shared" si="14"/>
        <v/>
      </c>
      <c r="U315" s="49" t="str">
        <f t="shared" si="15"/>
        <v/>
      </c>
    </row>
    <row r="316" spans="1:37" ht="21.95" customHeight="1" x14ac:dyDescent="0.15">
      <c r="A316" s="266">
        <f t="shared" si="17"/>
        <v>0</v>
      </c>
      <c r="B316" s="78"/>
      <c r="C316" s="78"/>
      <c r="D316" s="86"/>
      <c r="E316" s="86"/>
      <c r="F316" s="77"/>
      <c r="G316" s="215"/>
      <c r="H316" s="215"/>
      <c r="I316" s="225"/>
      <c r="J316" s="225"/>
      <c r="K316" s="315">
        <f t="shared" si="13"/>
        <v>0</v>
      </c>
      <c r="L316" s="70"/>
      <c r="M316" s="67"/>
      <c r="N316" s="70"/>
      <c r="O316" s="67"/>
      <c r="P316" s="78"/>
      <c r="Q316" s="78"/>
      <c r="R316" s="78"/>
      <c r="S316" s="192"/>
      <c r="T316" s="27" t="str">
        <f t="shared" si="14"/>
        <v/>
      </c>
      <c r="U316" s="49" t="str">
        <f t="shared" si="15"/>
        <v/>
      </c>
    </row>
    <row r="317" spans="1:37" ht="21.95" customHeight="1" x14ac:dyDescent="0.15">
      <c r="A317" s="266">
        <f t="shared" si="17"/>
        <v>0</v>
      </c>
      <c r="B317" s="78"/>
      <c r="C317" s="78"/>
      <c r="D317" s="86"/>
      <c r="E317" s="86"/>
      <c r="F317" s="77"/>
      <c r="G317" s="215"/>
      <c r="H317" s="215"/>
      <c r="I317" s="225"/>
      <c r="J317" s="225"/>
      <c r="K317" s="315">
        <f t="shared" si="13"/>
        <v>0</v>
      </c>
      <c r="L317" s="70"/>
      <c r="M317" s="67"/>
      <c r="N317" s="70"/>
      <c r="O317" s="67"/>
      <c r="P317" s="78"/>
      <c r="Q317" s="78"/>
      <c r="R317" s="78"/>
      <c r="S317" s="192"/>
      <c r="T317" s="27" t="str">
        <f t="shared" si="14"/>
        <v/>
      </c>
      <c r="U317" s="49" t="str">
        <f t="shared" si="15"/>
        <v/>
      </c>
    </row>
    <row r="318" spans="1:37" ht="21.95" customHeight="1" x14ac:dyDescent="0.15">
      <c r="A318" s="266">
        <f t="shared" si="17"/>
        <v>0</v>
      </c>
      <c r="B318" s="78"/>
      <c r="C318" s="78"/>
      <c r="D318" s="86"/>
      <c r="E318" s="86"/>
      <c r="F318" s="77"/>
      <c r="G318" s="215"/>
      <c r="H318" s="215"/>
      <c r="I318" s="225"/>
      <c r="J318" s="225"/>
      <c r="K318" s="315">
        <f t="shared" si="13"/>
        <v>0</v>
      </c>
      <c r="L318" s="70"/>
      <c r="M318" s="271"/>
      <c r="N318" s="70"/>
      <c r="O318" s="271"/>
      <c r="P318" s="78"/>
      <c r="Q318" s="78"/>
      <c r="R318" s="78"/>
      <c r="S318" s="192"/>
      <c r="T318" s="27" t="str">
        <f t="shared" si="14"/>
        <v/>
      </c>
      <c r="U318" s="49" t="str">
        <f t="shared" si="15"/>
        <v/>
      </c>
    </row>
    <row r="319" spans="1:37" ht="21.95" customHeight="1" x14ac:dyDescent="0.15">
      <c r="A319" s="177">
        <f t="shared" si="17"/>
        <v>0</v>
      </c>
      <c r="B319" s="78"/>
      <c r="C319" s="78"/>
      <c r="D319" s="86"/>
      <c r="E319" s="86"/>
      <c r="F319" s="77"/>
      <c r="G319" s="215"/>
      <c r="H319" s="215"/>
      <c r="I319" s="225"/>
      <c r="J319" s="225"/>
      <c r="K319" s="315">
        <f t="shared" si="13"/>
        <v>0</v>
      </c>
      <c r="L319" s="70"/>
      <c r="M319" s="67"/>
      <c r="N319" s="70"/>
      <c r="O319" s="67"/>
      <c r="P319" s="78"/>
      <c r="Q319" s="78"/>
      <c r="R319" s="78"/>
      <c r="S319" s="192"/>
      <c r="T319" s="27" t="str">
        <f t="shared" si="14"/>
        <v/>
      </c>
      <c r="U319" s="49" t="str">
        <f t="shared" si="15"/>
        <v/>
      </c>
    </row>
    <row r="320" spans="1:37" ht="21.95" customHeight="1" x14ac:dyDescent="0.15">
      <c r="A320" s="266"/>
      <c r="B320" s="67"/>
      <c r="C320" s="78"/>
      <c r="D320" s="86"/>
      <c r="E320" s="86"/>
      <c r="F320" s="77"/>
      <c r="G320" s="216"/>
      <c r="H320" s="215"/>
      <c r="I320" s="225"/>
      <c r="J320" s="225"/>
      <c r="K320" s="315">
        <f t="shared" si="13"/>
        <v>0</v>
      </c>
      <c r="L320" s="70"/>
      <c r="M320" s="67"/>
      <c r="N320" s="70"/>
      <c r="O320" s="67"/>
      <c r="P320" s="67"/>
      <c r="Q320" s="67"/>
      <c r="R320" s="67"/>
      <c r="S320" s="192"/>
      <c r="T320" s="27" t="str">
        <f t="shared" si="14"/>
        <v/>
      </c>
      <c r="U320" s="49" t="str">
        <f t="shared" si="15"/>
        <v/>
      </c>
    </row>
    <row r="321" spans="1:21" ht="21.95" customHeight="1" x14ac:dyDescent="0.15">
      <c r="A321" s="266"/>
      <c r="B321" s="67"/>
      <c r="C321" s="78"/>
      <c r="D321" s="86"/>
      <c r="E321" s="86"/>
      <c r="F321" s="77"/>
      <c r="G321" s="216"/>
      <c r="H321" s="215"/>
      <c r="I321" s="225"/>
      <c r="J321" s="225"/>
      <c r="K321" s="315">
        <f t="shared" si="13"/>
        <v>0</v>
      </c>
      <c r="L321" s="70"/>
      <c r="M321" s="67"/>
      <c r="N321" s="70"/>
      <c r="O321" s="67"/>
      <c r="P321" s="67"/>
      <c r="Q321" s="67"/>
      <c r="R321" s="67"/>
      <c r="S321" s="192"/>
      <c r="T321" s="27" t="str">
        <f t="shared" si="14"/>
        <v/>
      </c>
      <c r="U321" s="49" t="str">
        <f t="shared" si="15"/>
        <v/>
      </c>
    </row>
    <row r="322" spans="1:21" ht="21.95" customHeight="1" x14ac:dyDescent="0.15">
      <c r="A322" s="266"/>
      <c r="B322" s="67"/>
      <c r="C322" s="78"/>
      <c r="D322" s="86"/>
      <c r="E322" s="86"/>
      <c r="F322" s="77"/>
      <c r="G322" s="216"/>
      <c r="H322" s="215"/>
      <c r="I322" s="225"/>
      <c r="J322" s="225"/>
      <c r="K322" s="315">
        <f t="shared" si="13"/>
        <v>0</v>
      </c>
      <c r="L322" s="70"/>
      <c r="M322" s="67"/>
      <c r="N322" s="70"/>
      <c r="O322" s="67"/>
      <c r="P322" s="67"/>
      <c r="Q322" s="67"/>
      <c r="R322" s="67"/>
      <c r="S322" s="192"/>
      <c r="T322" s="27" t="str">
        <f t="shared" si="14"/>
        <v/>
      </c>
      <c r="U322" s="49" t="str">
        <f t="shared" si="15"/>
        <v/>
      </c>
    </row>
    <row r="323" spans="1:21" ht="21.95" customHeight="1" x14ac:dyDescent="0.15">
      <c r="A323" s="266"/>
      <c r="B323" s="67"/>
      <c r="C323" s="78"/>
      <c r="D323" s="86"/>
      <c r="E323" s="86"/>
      <c r="F323" s="77"/>
      <c r="G323" s="216"/>
      <c r="H323" s="215"/>
      <c r="I323" s="225"/>
      <c r="J323" s="225"/>
      <c r="K323" s="315">
        <f t="shared" si="13"/>
        <v>0</v>
      </c>
      <c r="L323" s="70"/>
      <c r="M323" s="67"/>
      <c r="N323" s="70"/>
      <c r="O323" s="67"/>
      <c r="P323" s="67"/>
      <c r="Q323" s="67"/>
      <c r="R323" s="67"/>
      <c r="S323" s="192"/>
      <c r="T323" s="27" t="str">
        <f t="shared" si="14"/>
        <v/>
      </c>
      <c r="U323" s="49" t="str">
        <f t="shared" si="15"/>
        <v/>
      </c>
    </row>
    <row r="324" spans="1:21" ht="21.95" customHeight="1" x14ac:dyDescent="0.15">
      <c r="A324" s="266"/>
      <c r="B324" s="67"/>
      <c r="C324" s="78"/>
      <c r="D324" s="86"/>
      <c r="E324" s="86"/>
      <c r="F324" s="77"/>
      <c r="G324" s="216"/>
      <c r="H324" s="215"/>
      <c r="I324" s="225"/>
      <c r="J324" s="225"/>
      <c r="K324" s="315">
        <f t="shared" si="13"/>
        <v>0</v>
      </c>
      <c r="L324" s="70"/>
      <c r="M324" s="67"/>
      <c r="N324" s="70"/>
      <c r="O324" s="67"/>
      <c r="P324" s="67"/>
      <c r="Q324" s="67"/>
      <c r="R324" s="67"/>
      <c r="S324" s="192"/>
      <c r="T324" s="27" t="str">
        <f t="shared" si="14"/>
        <v/>
      </c>
      <c r="U324" s="49" t="str">
        <f t="shared" si="15"/>
        <v/>
      </c>
    </row>
    <row r="325" spans="1:21" ht="21.95" customHeight="1" x14ac:dyDescent="0.15">
      <c r="A325" s="266"/>
      <c r="B325" s="67"/>
      <c r="C325" s="78"/>
      <c r="D325" s="86"/>
      <c r="E325" s="86"/>
      <c r="F325" s="77"/>
      <c r="G325" s="216"/>
      <c r="H325" s="215"/>
      <c r="I325" s="225"/>
      <c r="J325" s="225"/>
      <c r="K325" s="315">
        <f t="shared" si="13"/>
        <v>0</v>
      </c>
      <c r="L325" s="70"/>
      <c r="M325" s="67"/>
      <c r="N325" s="70"/>
      <c r="O325" s="67"/>
      <c r="P325" s="67"/>
      <c r="Q325" s="67"/>
      <c r="R325" s="67"/>
      <c r="S325" s="192"/>
      <c r="T325" s="27" t="str">
        <f t="shared" si="14"/>
        <v/>
      </c>
      <c r="U325" s="49" t="str">
        <f t="shared" si="15"/>
        <v/>
      </c>
    </row>
    <row r="326" spans="1:21" ht="21.95" customHeight="1" x14ac:dyDescent="0.15">
      <c r="A326" s="267"/>
      <c r="B326" s="104"/>
      <c r="C326" s="167"/>
      <c r="D326" s="106"/>
      <c r="E326" s="106"/>
      <c r="F326" s="166"/>
      <c r="G326" s="218"/>
      <c r="H326" s="217"/>
      <c r="I326" s="226"/>
      <c r="J326" s="226"/>
      <c r="K326" s="316">
        <f t="shared" si="13"/>
        <v>0</v>
      </c>
      <c r="L326" s="159"/>
      <c r="M326" s="104"/>
      <c r="N326" s="159"/>
      <c r="O326" s="104"/>
      <c r="P326" s="104"/>
      <c r="Q326" s="104"/>
      <c r="R326" s="104"/>
      <c r="S326" s="269"/>
      <c r="T326" s="27" t="str">
        <f t="shared" si="14"/>
        <v/>
      </c>
      <c r="U326" s="49" t="str">
        <f t="shared" si="15"/>
        <v/>
      </c>
    </row>
    <row r="327" spans="1:21" ht="21.95" customHeight="1" x14ac:dyDescent="0.15">
      <c r="A327" s="268"/>
      <c r="B327" s="103"/>
      <c r="C327" s="103"/>
      <c r="D327" s="102"/>
      <c r="E327" s="102"/>
      <c r="F327" s="164"/>
      <c r="G327" s="210"/>
      <c r="H327" s="210"/>
      <c r="I327" s="227"/>
      <c r="J327" s="227"/>
      <c r="K327" s="314">
        <f t="shared" ref="K327:K390" si="18">J327-E327</f>
        <v>0</v>
      </c>
      <c r="L327" s="200"/>
      <c r="M327" s="71"/>
      <c r="N327" s="200"/>
      <c r="O327" s="71"/>
      <c r="P327" s="103"/>
      <c r="Q327" s="103"/>
      <c r="R327" s="103"/>
      <c r="S327" s="270"/>
      <c r="T327" s="27" t="str">
        <f t="shared" ref="T327:T390" si="19">CONCATENATE(L327,C327)</f>
        <v/>
      </c>
      <c r="U327" s="49" t="str">
        <f t="shared" ref="U327:U390" si="20">CONCATENATE(N327,H327)</f>
        <v/>
      </c>
    </row>
    <row r="328" spans="1:21" ht="21.95" customHeight="1" x14ac:dyDescent="0.15">
      <c r="A328" s="266"/>
      <c r="B328" s="78"/>
      <c r="C328" s="78"/>
      <c r="D328" s="86"/>
      <c r="E328" s="86"/>
      <c r="F328" s="77"/>
      <c r="G328" s="215"/>
      <c r="H328" s="215"/>
      <c r="I328" s="225"/>
      <c r="J328" s="225"/>
      <c r="K328" s="315">
        <f t="shared" si="18"/>
        <v>0</v>
      </c>
      <c r="L328" s="70"/>
      <c r="M328" s="67"/>
      <c r="N328" s="70"/>
      <c r="O328" s="67"/>
      <c r="P328" s="78"/>
      <c r="Q328" s="78"/>
      <c r="R328" s="78"/>
      <c r="S328" s="192"/>
      <c r="T328" s="27" t="str">
        <f t="shared" si="19"/>
        <v/>
      </c>
      <c r="U328" s="49" t="str">
        <f t="shared" si="20"/>
        <v/>
      </c>
    </row>
    <row r="329" spans="1:21" ht="21.95" customHeight="1" x14ac:dyDescent="0.15">
      <c r="A329" s="266"/>
      <c r="B329" s="78"/>
      <c r="C329" s="78"/>
      <c r="D329" s="86"/>
      <c r="E329" s="86"/>
      <c r="F329" s="77"/>
      <c r="G329" s="215"/>
      <c r="H329" s="215"/>
      <c r="I329" s="225"/>
      <c r="J329" s="225"/>
      <c r="K329" s="315">
        <f t="shared" si="18"/>
        <v>0</v>
      </c>
      <c r="L329" s="70"/>
      <c r="M329" s="67"/>
      <c r="N329" s="70"/>
      <c r="O329" s="67"/>
      <c r="P329" s="78"/>
      <c r="Q329" s="78"/>
      <c r="R329" s="78"/>
      <c r="S329" s="192"/>
      <c r="T329" s="27" t="str">
        <f t="shared" si="19"/>
        <v/>
      </c>
      <c r="U329" s="49" t="str">
        <f t="shared" si="20"/>
        <v/>
      </c>
    </row>
    <row r="330" spans="1:21" ht="21.95" customHeight="1" x14ac:dyDescent="0.15">
      <c r="A330" s="266"/>
      <c r="B330" s="78"/>
      <c r="C330" s="78"/>
      <c r="D330" s="86"/>
      <c r="E330" s="86"/>
      <c r="F330" s="77"/>
      <c r="G330" s="215"/>
      <c r="H330" s="215"/>
      <c r="I330" s="225"/>
      <c r="J330" s="225"/>
      <c r="K330" s="315">
        <f t="shared" si="18"/>
        <v>0</v>
      </c>
      <c r="L330" s="70"/>
      <c r="M330" s="67"/>
      <c r="N330" s="70"/>
      <c r="O330" s="67"/>
      <c r="P330" s="78"/>
      <c r="Q330" s="78"/>
      <c r="R330" s="78"/>
      <c r="S330" s="192"/>
      <c r="T330" s="27" t="str">
        <f t="shared" si="19"/>
        <v/>
      </c>
      <c r="U330" s="49" t="str">
        <f t="shared" si="20"/>
        <v/>
      </c>
    </row>
    <row r="331" spans="1:21" ht="21.95" customHeight="1" x14ac:dyDescent="0.15">
      <c r="A331" s="266"/>
      <c r="B331" s="78"/>
      <c r="C331" s="78"/>
      <c r="D331" s="86"/>
      <c r="E331" s="86"/>
      <c r="F331" s="77"/>
      <c r="G331" s="215"/>
      <c r="H331" s="215"/>
      <c r="I331" s="225"/>
      <c r="J331" s="225"/>
      <c r="K331" s="315">
        <f t="shared" si="18"/>
        <v>0</v>
      </c>
      <c r="L331" s="70"/>
      <c r="M331" s="67"/>
      <c r="N331" s="70"/>
      <c r="O331" s="67"/>
      <c r="P331" s="78"/>
      <c r="Q331" s="78"/>
      <c r="R331" s="78"/>
      <c r="S331" s="192"/>
      <c r="T331" s="27" t="str">
        <f t="shared" si="19"/>
        <v/>
      </c>
      <c r="U331" s="49" t="str">
        <f t="shared" si="20"/>
        <v/>
      </c>
    </row>
    <row r="332" spans="1:21" ht="21.95" customHeight="1" x14ac:dyDescent="0.15">
      <c r="A332" s="266"/>
      <c r="B332" s="78"/>
      <c r="C332" s="78"/>
      <c r="D332" s="86"/>
      <c r="E332" s="86"/>
      <c r="F332" s="77"/>
      <c r="G332" s="215"/>
      <c r="H332" s="215"/>
      <c r="I332" s="225"/>
      <c r="J332" s="225"/>
      <c r="K332" s="315">
        <f t="shared" si="18"/>
        <v>0</v>
      </c>
      <c r="L332" s="70"/>
      <c r="M332" s="271"/>
      <c r="N332" s="70"/>
      <c r="O332" s="271"/>
      <c r="P332" s="78"/>
      <c r="Q332" s="78"/>
      <c r="R332" s="78"/>
      <c r="S332" s="192"/>
      <c r="T332" s="27" t="str">
        <f t="shared" si="19"/>
        <v/>
      </c>
      <c r="U332" s="49" t="str">
        <f t="shared" si="20"/>
        <v/>
      </c>
    </row>
    <row r="333" spans="1:21" ht="21.95" customHeight="1" x14ac:dyDescent="0.15">
      <c r="A333" s="266"/>
      <c r="B333" s="78"/>
      <c r="C333" s="78"/>
      <c r="D333" s="86"/>
      <c r="E333" s="86"/>
      <c r="F333" s="77"/>
      <c r="G333" s="215"/>
      <c r="H333" s="215"/>
      <c r="I333" s="225"/>
      <c r="J333" s="225"/>
      <c r="K333" s="315">
        <f t="shared" si="18"/>
        <v>0</v>
      </c>
      <c r="L333" s="70"/>
      <c r="M333" s="271"/>
      <c r="N333" s="70"/>
      <c r="O333" s="271"/>
      <c r="P333" s="78"/>
      <c r="Q333" s="78"/>
      <c r="R333" s="78"/>
      <c r="S333" s="192"/>
      <c r="T333" s="27" t="str">
        <f t="shared" si="19"/>
        <v/>
      </c>
      <c r="U333" s="49" t="str">
        <f t="shared" si="20"/>
        <v/>
      </c>
    </row>
    <row r="334" spans="1:21" ht="21.95" customHeight="1" x14ac:dyDescent="0.15">
      <c r="A334" s="266"/>
      <c r="B334" s="78"/>
      <c r="C334" s="78"/>
      <c r="D334" s="86"/>
      <c r="E334" s="86"/>
      <c r="F334" s="77"/>
      <c r="G334" s="215"/>
      <c r="H334" s="215"/>
      <c r="I334" s="225"/>
      <c r="J334" s="225"/>
      <c r="K334" s="315">
        <f t="shared" si="18"/>
        <v>0</v>
      </c>
      <c r="L334" s="70"/>
      <c r="M334" s="67"/>
      <c r="N334" s="70"/>
      <c r="O334" s="67"/>
      <c r="P334" s="78"/>
      <c r="Q334" s="78"/>
      <c r="R334" s="78"/>
      <c r="S334" s="192"/>
      <c r="T334" s="27" t="str">
        <f t="shared" si="19"/>
        <v/>
      </c>
      <c r="U334" s="49" t="str">
        <f t="shared" si="20"/>
        <v/>
      </c>
    </row>
    <row r="335" spans="1:21" ht="21.95" customHeight="1" x14ac:dyDescent="0.15">
      <c r="A335" s="266"/>
      <c r="B335" s="78"/>
      <c r="C335" s="78"/>
      <c r="D335" s="86"/>
      <c r="E335" s="86"/>
      <c r="F335" s="77"/>
      <c r="G335" s="215"/>
      <c r="H335" s="215"/>
      <c r="I335" s="225"/>
      <c r="J335" s="225"/>
      <c r="K335" s="315">
        <f t="shared" si="18"/>
        <v>0</v>
      </c>
      <c r="L335" s="70"/>
      <c r="M335" s="67"/>
      <c r="N335" s="70"/>
      <c r="O335" s="67"/>
      <c r="P335" s="78"/>
      <c r="Q335" s="78"/>
      <c r="R335" s="78"/>
      <c r="S335" s="192"/>
      <c r="T335" s="27" t="str">
        <f t="shared" si="19"/>
        <v/>
      </c>
      <c r="U335" s="49" t="str">
        <f t="shared" si="20"/>
        <v/>
      </c>
    </row>
    <row r="336" spans="1:21" ht="21.95" customHeight="1" x14ac:dyDescent="0.15">
      <c r="A336" s="266"/>
      <c r="B336" s="78"/>
      <c r="C336" s="78"/>
      <c r="D336" s="86"/>
      <c r="E336" s="86"/>
      <c r="F336" s="77"/>
      <c r="G336" s="215"/>
      <c r="H336" s="215"/>
      <c r="I336" s="225"/>
      <c r="J336" s="225"/>
      <c r="K336" s="315">
        <f t="shared" si="18"/>
        <v>0</v>
      </c>
      <c r="L336" s="70"/>
      <c r="M336" s="67"/>
      <c r="N336" s="70"/>
      <c r="O336" s="67"/>
      <c r="P336" s="78"/>
      <c r="Q336" s="78"/>
      <c r="R336" s="78"/>
      <c r="S336" s="192"/>
      <c r="T336" s="27" t="str">
        <f t="shared" si="19"/>
        <v/>
      </c>
      <c r="U336" s="49" t="str">
        <f t="shared" si="20"/>
        <v/>
      </c>
    </row>
    <row r="337" spans="1:21" ht="21.95" customHeight="1" x14ac:dyDescent="0.15">
      <c r="A337" s="266"/>
      <c r="B337" s="78"/>
      <c r="C337" s="78"/>
      <c r="D337" s="86"/>
      <c r="E337" s="86"/>
      <c r="F337" s="77"/>
      <c r="G337" s="215"/>
      <c r="H337" s="215"/>
      <c r="I337" s="225"/>
      <c r="J337" s="225"/>
      <c r="K337" s="315">
        <f t="shared" si="18"/>
        <v>0</v>
      </c>
      <c r="L337" s="70"/>
      <c r="M337" s="67"/>
      <c r="N337" s="70"/>
      <c r="O337" s="67"/>
      <c r="P337" s="78"/>
      <c r="Q337" s="78"/>
      <c r="R337" s="78"/>
      <c r="S337" s="192"/>
      <c r="T337" s="27" t="str">
        <f t="shared" si="19"/>
        <v/>
      </c>
      <c r="U337" s="49" t="str">
        <f t="shared" si="20"/>
        <v/>
      </c>
    </row>
    <row r="338" spans="1:21" ht="21.95" customHeight="1" x14ac:dyDescent="0.15">
      <c r="A338" s="266"/>
      <c r="B338" s="78"/>
      <c r="C338" s="78"/>
      <c r="D338" s="86"/>
      <c r="E338" s="86"/>
      <c r="F338" s="77"/>
      <c r="G338" s="215"/>
      <c r="H338" s="215"/>
      <c r="I338" s="225"/>
      <c r="J338" s="225"/>
      <c r="K338" s="315">
        <f t="shared" si="18"/>
        <v>0</v>
      </c>
      <c r="L338" s="70"/>
      <c r="M338" s="67"/>
      <c r="N338" s="70"/>
      <c r="O338" s="67"/>
      <c r="P338" s="78"/>
      <c r="Q338" s="78"/>
      <c r="R338" s="78"/>
      <c r="S338" s="192"/>
      <c r="T338" s="27" t="str">
        <f t="shared" si="19"/>
        <v/>
      </c>
      <c r="U338" s="49" t="str">
        <f t="shared" si="20"/>
        <v/>
      </c>
    </row>
    <row r="339" spans="1:21" ht="21.95" customHeight="1" x14ac:dyDescent="0.15">
      <c r="A339" s="177"/>
      <c r="B339" s="78"/>
      <c r="C339" s="78"/>
      <c r="D339" s="86"/>
      <c r="E339" s="86"/>
      <c r="F339" s="77"/>
      <c r="G339" s="215"/>
      <c r="H339" s="215"/>
      <c r="I339" s="225"/>
      <c r="J339" s="225"/>
      <c r="K339" s="315">
        <f t="shared" si="18"/>
        <v>0</v>
      </c>
      <c r="L339" s="70"/>
      <c r="M339" s="67"/>
      <c r="N339" s="70"/>
      <c r="O339" s="67"/>
      <c r="P339" s="78"/>
      <c r="Q339" s="78"/>
      <c r="R339" s="78"/>
      <c r="S339" s="192"/>
      <c r="T339" s="27" t="str">
        <f t="shared" si="19"/>
        <v/>
      </c>
      <c r="U339" s="49" t="str">
        <f t="shared" si="20"/>
        <v/>
      </c>
    </row>
    <row r="340" spans="1:21" ht="21.95" customHeight="1" x14ac:dyDescent="0.15">
      <c r="A340" s="266"/>
      <c r="B340" s="67"/>
      <c r="C340" s="78"/>
      <c r="D340" s="86"/>
      <c r="E340" s="86"/>
      <c r="F340" s="77"/>
      <c r="G340" s="216"/>
      <c r="H340" s="215"/>
      <c r="I340" s="225"/>
      <c r="J340" s="225"/>
      <c r="K340" s="315">
        <f t="shared" si="18"/>
        <v>0</v>
      </c>
      <c r="L340" s="70"/>
      <c r="M340" s="67"/>
      <c r="N340" s="70"/>
      <c r="O340" s="67"/>
      <c r="P340" s="67"/>
      <c r="Q340" s="67"/>
      <c r="R340" s="67"/>
      <c r="S340" s="192"/>
      <c r="T340" s="27" t="str">
        <f t="shared" si="19"/>
        <v/>
      </c>
      <c r="U340" s="49" t="str">
        <f t="shared" si="20"/>
        <v/>
      </c>
    </row>
    <row r="341" spans="1:21" ht="21.95" customHeight="1" x14ac:dyDescent="0.15">
      <c r="A341" s="266"/>
      <c r="B341" s="67"/>
      <c r="C341" s="78"/>
      <c r="D341" s="86"/>
      <c r="E341" s="86"/>
      <c r="F341" s="77"/>
      <c r="G341" s="216"/>
      <c r="H341" s="215"/>
      <c r="I341" s="225"/>
      <c r="J341" s="225"/>
      <c r="K341" s="315">
        <f t="shared" si="18"/>
        <v>0</v>
      </c>
      <c r="L341" s="70"/>
      <c r="M341" s="67"/>
      <c r="N341" s="70"/>
      <c r="O341" s="67"/>
      <c r="P341" s="67"/>
      <c r="Q341" s="67"/>
      <c r="R341" s="67"/>
      <c r="S341" s="192"/>
      <c r="T341" s="27" t="str">
        <f t="shared" si="19"/>
        <v/>
      </c>
      <c r="U341" s="49" t="str">
        <f t="shared" si="20"/>
        <v/>
      </c>
    </row>
    <row r="342" spans="1:21" ht="21.95" customHeight="1" x14ac:dyDescent="0.15">
      <c r="A342" s="266"/>
      <c r="B342" s="67"/>
      <c r="C342" s="78"/>
      <c r="D342" s="86"/>
      <c r="E342" s="86"/>
      <c r="F342" s="77"/>
      <c r="G342" s="216"/>
      <c r="H342" s="215"/>
      <c r="I342" s="225"/>
      <c r="J342" s="225"/>
      <c r="K342" s="315">
        <f t="shared" si="18"/>
        <v>0</v>
      </c>
      <c r="L342" s="70"/>
      <c r="M342" s="67"/>
      <c r="N342" s="70"/>
      <c r="O342" s="67"/>
      <c r="P342" s="67"/>
      <c r="Q342" s="67"/>
      <c r="R342" s="67"/>
      <c r="S342" s="192"/>
      <c r="T342" s="27" t="str">
        <f t="shared" si="19"/>
        <v/>
      </c>
      <c r="U342" s="49" t="str">
        <f t="shared" si="20"/>
        <v/>
      </c>
    </row>
    <row r="343" spans="1:21" ht="21.95" customHeight="1" x14ac:dyDescent="0.15">
      <c r="A343" s="266"/>
      <c r="B343" s="67"/>
      <c r="C343" s="78"/>
      <c r="D343" s="86"/>
      <c r="E343" s="86"/>
      <c r="F343" s="77"/>
      <c r="G343" s="216"/>
      <c r="H343" s="215"/>
      <c r="I343" s="225"/>
      <c r="J343" s="225"/>
      <c r="K343" s="315">
        <f t="shared" si="18"/>
        <v>0</v>
      </c>
      <c r="L343" s="70"/>
      <c r="M343" s="67"/>
      <c r="N343" s="70"/>
      <c r="O343" s="67"/>
      <c r="P343" s="67"/>
      <c r="Q343" s="67"/>
      <c r="R343" s="67"/>
      <c r="S343" s="192"/>
      <c r="T343" s="27" t="str">
        <f t="shared" si="19"/>
        <v/>
      </c>
      <c r="U343" s="49" t="str">
        <f t="shared" si="20"/>
        <v/>
      </c>
    </row>
    <row r="344" spans="1:21" ht="21.95" customHeight="1" x14ac:dyDescent="0.15">
      <c r="A344" s="266"/>
      <c r="B344" s="67"/>
      <c r="C344" s="78"/>
      <c r="D344" s="86"/>
      <c r="E344" s="86"/>
      <c r="F344" s="77"/>
      <c r="G344" s="216"/>
      <c r="H344" s="215"/>
      <c r="I344" s="225"/>
      <c r="J344" s="225"/>
      <c r="K344" s="315">
        <f t="shared" si="18"/>
        <v>0</v>
      </c>
      <c r="L344" s="70"/>
      <c r="M344" s="67"/>
      <c r="N344" s="70"/>
      <c r="O344" s="67"/>
      <c r="P344" s="67"/>
      <c r="Q344" s="67"/>
      <c r="R344" s="67"/>
      <c r="S344" s="192"/>
      <c r="T344" s="27" t="str">
        <f t="shared" si="19"/>
        <v/>
      </c>
      <c r="U344" s="49" t="str">
        <f t="shared" si="20"/>
        <v/>
      </c>
    </row>
    <row r="345" spans="1:21" ht="21.95" customHeight="1" x14ac:dyDescent="0.15">
      <c r="A345" s="266"/>
      <c r="B345" s="67"/>
      <c r="C345" s="78"/>
      <c r="D345" s="86"/>
      <c r="E345" s="86"/>
      <c r="F345" s="77"/>
      <c r="G345" s="216"/>
      <c r="H345" s="215"/>
      <c r="I345" s="225"/>
      <c r="J345" s="225"/>
      <c r="K345" s="315">
        <f t="shared" si="18"/>
        <v>0</v>
      </c>
      <c r="L345" s="70"/>
      <c r="M345" s="67"/>
      <c r="N345" s="70"/>
      <c r="O345" s="67"/>
      <c r="P345" s="67"/>
      <c r="Q345" s="67"/>
      <c r="R345" s="67"/>
      <c r="S345" s="192"/>
      <c r="T345" s="27" t="str">
        <f t="shared" si="19"/>
        <v/>
      </c>
      <c r="U345" s="49" t="str">
        <f t="shared" si="20"/>
        <v/>
      </c>
    </row>
    <row r="346" spans="1:21" ht="21.95" customHeight="1" x14ac:dyDescent="0.15">
      <c r="A346" s="267"/>
      <c r="B346" s="104"/>
      <c r="C346" s="167"/>
      <c r="D346" s="106"/>
      <c r="E346" s="106"/>
      <c r="F346" s="166"/>
      <c r="G346" s="218"/>
      <c r="H346" s="217"/>
      <c r="I346" s="226"/>
      <c r="J346" s="226"/>
      <c r="K346" s="316">
        <f t="shared" si="18"/>
        <v>0</v>
      </c>
      <c r="L346" s="159"/>
      <c r="M346" s="104"/>
      <c r="N346" s="159"/>
      <c r="O346" s="104"/>
      <c r="P346" s="104"/>
      <c r="Q346" s="104"/>
      <c r="R346" s="104"/>
      <c r="S346" s="269"/>
      <c r="T346" s="27" t="str">
        <f t="shared" si="19"/>
        <v/>
      </c>
      <c r="U346" s="49" t="str">
        <f t="shared" si="20"/>
        <v/>
      </c>
    </row>
    <row r="347" spans="1:21" ht="21.95" customHeight="1" x14ac:dyDescent="0.15">
      <c r="A347" s="268"/>
      <c r="B347" s="103"/>
      <c r="C347" s="103"/>
      <c r="D347" s="102"/>
      <c r="E347" s="102"/>
      <c r="F347" s="164"/>
      <c r="G347" s="210"/>
      <c r="H347" s="210"/>
      <c r="I347" s="227"/>
      <c r="J347" s="227"/>
      <c r="K347" s="314">
        <f t="shared" si="18"/>
        <v>0</v>
      </c>
      <c r="L347" s="200"/>
      <c r="M347" s="71"/>
      <c r="N347" s="200"/>
      <c r="O347" s="71"/>
      <c r="P347" s="103"/>
      <c r="Q347" s="103"/>
      <c r="R347" s="103"/>
      <c r="S347" s="270"/>
      <c r="T347" s="27" t="str">
        <f t="shared" si="19"/>
        <v/>
      </c>
      <c r="U347" s="49" t="str">
        <f t="shared" si="20"/>
        <v/>
      </c>
    </row>
    <row r="348" spans="1:21" ht="21.95" customHeight="1" x14ac:dyDescent="0.15">
      <c r="A348" s="266"/>
      <c r="B348" s="78"/>
      <c r="C348" s="78"/>
      <c r="D348" s="86"/>
      <c r="E348" s="86"/>
      <c r="F348" s="77"/>
      <c r="G348" s="215"/>
      <c r="H348" s="215"/>
      <c r="I348" s="225"/>
      <c r="J348" s="225"/>
      <c r="K348" s="315">
        <f t="shared" si="18"/>
        <v>0</v>
      </c>
      <c r="L348" s="70"/>
      <c r="M348" s="67"/>
      <c r="N348" s="70"/>
      <c r="O348" s="67"/>
      <c r="P348" s="78"/>
      <c r="Q348" s="78"/>
      <c r="R348" s="78"/>
      <c r="S348" s="192"/>
      <c r="T348" s="27" t="str">
        <f t="shared" si="19"/>
        <v/>
      </c>
      <c r="U348" s="49" t="str">
        <f t="shared" si="20"/>
        <v/>
      </c>
    </row>
    <row r="349" spans="1:21" ht="21.95" customHeight="1" x14ac:dyDescent="0.15">
      <c r="A349" s="266"/>
      <c r="B349" s="78"/>
      <c r="C349" s="78"/>
      <c r="D349" s="86"/>
      <c r="E349" s="86"/>
      <c r="F349" s="77"/>
      <c r="G349" s="215"/>
      <c r="H349" s="215"/>
      <c r="I349" s="225"/>
      <c r="J349" s="225"/>
      <c r="K349" s="315">
        <f t="shared" si="18"/>
        <v>0</v>
      </c>
      <c r="L349" s="70"/>
      <c r="M349" s="67"/>
      <c r="N349" s="70"/>
      <c r="O349" s="67"/>
      <c r="P349" s="78"/>
      <c r="Q349" s="78"/>
      <c r="R349" s="78"/>
      <c r="S349" s="192"/>
      <c r="T349" s="27" t="str">
        <f t="shared" si="19"/>
        <v/>
      </c>
      <c r="U349" s="49" t="str">
        <f t="shared" si="20"/>
        <v/>
      </c>
    </row>
    <row r="350" spans="1:21" ht="21.95" customHeight="1" x14ac:dyDescent="0.15">
      <c r="A350" s="266"/>
      <c r="B350" s="78"/>
      <c r="C350" s="78"/>
      <c r="D350" s="86"/>
      <c r="E350" s="86"/>
      <c r="F350" s="77"/>
      <c r="G350" s="215"/>
      <c r="H350" s="215"/>
      <c r="I350" s="225"/>
      <c r="J350" s="225"/>
      <c r="K350" s="315">
        <f t="shared" si="18"/>
        <v>0</v>
      </c>
      <c r="L350" s="70"/>
      <c r="M350" s="67"/>
      <c r="N350" s="70"/>
      <c r="O350" s="67"/>
      <c r="P350" s="78"/>
      <c r="Q350" s="78"/>
      <c r="R350" s="78"/>
      <c r="S350" s="192"/>
      <c r="T350" s="27" t="str">
        <f t="shared" si="19"/>
        <v/>
      </c>
      <c r="U350" s="49" t="str">
        <f t="shared" si="20"/>
        <v/>
      </c>
    </row>
    <row r="351" spans="1:21" ht="21.95" customHeight="1" x14ac:dyDescent="0.15">
      <c r="A351" s="266"/>
      <c r="B351" s="78"/>
      <c r="C351" s="78"/>
      <c r="D351" s="86"/>
      <c r="E351" s="86"/>
      <c r="F351" s="77"/>
      <c r="G351" s="215"/>
      <c r="H351" s="215"/>
      <c r="I351" s="225"/>
      <c r="J351" s="225"/>
      <c r="K351" s="315">
        <f t="shared" si="18"/>
        <v>0</v>
      </c>
      <c r="L351" s="70"/>
      <c r="M351" s="67"/>
      <c r="N351" s="70"/>
      <c r="O351" s="67"/>
      <c r="P351" s="78"/>
      <c r="Q351" s="78"/>
      <c r="R351" s="78"/>
      <c r="S351" s="192"/>
      <c r="T351" s="27" t="str">
        <f t="shared" si="19"/>
        <v/>
      </c>
      <c r="U351" s="49" t="str">
        <f t="shared" si="20"/>
        <v/>
      </c>
    </row>
    <row r="352" spans="1:21" ht="21.95" customHeight="1" x14ac:dyDescent="0.15">
      <c r="A352" s="266"/>
      <c r="B352" s="78"/>
      <c r="C352" s="78"/>
      <c r="D352" s="86"/>
      <c r="E352" s="86"/>
      <c r="F352" s="77"/>
      <c r="G352" s="215"/>
      <c r="H352" s="215"/>
      <c r="I352" s="225"/>
      <c r="J352" s="225"/>
      <c r="K352" s="315">
        <f t="shared" si="18"/>
        <v>0</v>
      </c>
      <c r="L352" s="70"/>
      <c r="M352" s="67"/>
      <c r="N352" s="70"/>
      <c r="O352" s="67"/>
      <c r="P352" s="78"/>
      <c r="Q352" s="78"/>
      <c r="R352" s="78"/>
      <c r="S352" s="192"/>
      <c r="T352" s="27" t="str">
        <f t="shared" si="19"/>
        <v/>
      </c>
      <c r="U352" s="49" t="str">
        <f t="shared" si="20"/>
        <v/>
      </c>
    </row>
    <row r="353" spans="1:21" ht="21.95" customHeight="1" x14ac:dyDescent="0.15">
      <c r="A353" s="266"/>
      <c r="B353" s="78"/>
      <c r="C353" s="78"/>
      <c r="D353" s="86"/>
      <c r="E353" s="86"/>
      <c r="F353" s="77"/>
      <c r="G353" s="215"/>
      <c r="H353" s="215"/>
      <c r="I353" s="225"/>
      <c r="J353" s="225"/>
      <c r="K353" s="315">
        <f t="shared" si="18"/>
        <v>0</v>
      </c>
      <c r="L353" s="70"/>
      <c r="M353" s="67"/>
      <c r="N353" s="70"/>
      <c r="O353" s="67"/>
      <c r="P353" s="78"/>
      <c r="Q353" s="78"/>
      <c r="R353" s="78"/>
      <c r="S353" s="192"/>
      <c r="T353" s="27" t="str">
        <f t="shared" si="19"/>
        <v/>
      </c>
      <c r="U353" s="49" t="str">
        <f t="shared" si="20"/>
        <v/>
      </c>
    </row>
    <row r="354" spans="1:21" ht="21.95" customHeight="1" x14ac:dyDescent="0.15">
      <c r="A354" s="266"/>
      <c r="B354" s="78"/>
      <c r="C354" s="78"/>
      <c r="D354" s="86"/>
      <c r="E354" s="86"/>
      <c r="F354" s="77"/>
      <c r="G354" s="215"/>
      <c r="H354" s="215"/>
      <c r="I354" s="225"/>
      <c r="J354" s="225"/>
      <c r="K354" s="315">
        <f t="shared" si="18"/>
        <v>0</v>
      </c>
      <c r="L354" s="70"/>
      <c r="M354" s="67"/>
      <c r="N354" s="70"/>
      <c r="O354" s="67"/>
      <c r="P354" s="78"/>
      <c r="Q354" s="78"/>
      <c r="R354" s="78"/>
      <c r="S354" s="192"/>
      <c r="T354" s="27" t="str">
        <f t="shared" si="19"/>
        <v/>
      </c>
      <c r="U354" s="49" t="str">
        <f t="shared" si="20"/>
        <v/>
      </c>
    </row>
    <row r="355" spans="1:21" ht="21.95" customHeight="1" x14ac:dyDescent="0.15">
      <c r="A355" s="266"/>
      <c r="B355" s="78"/>
      <c r="C355" s="78"/>
      <c r="D355" s="86"/>
      <c r="E355" s="86"/>
      <c r="F355" s="77"/>
      <c r="G355" s="215"/>
      <c r="H355" s="215"/>
      <c r="I355" s="225"/>
      <c r="J355" s="225"/>
      <c r="K355" s="315">
        <f t="shared" si="18"/>
        <v>0</v>
      </c>
      <c r="L355" s="70"/>
      <c r="M355" s="67"/>
      <c r="N355" s="70"/>
      <c r="O355" s="67"/>
      <c r="P355" s="78"/>
      <c r="Q355" s="78"/>
      <c r="R355" s="78"/>
      <c r="S355" s="192"/>
      <c r="T355" s="27" t="str">
        <f t="shared" si="19"/>
        <v/>
      </c>
      <c r="U355" s="49" t="str">
        <f t="shared" si="20"/>
        <v/>
      </c>
    </row>
    <row r="356" spans="1:21" ht="21.95" customHeight="1" x14ac:dyDescent="0.15">
      <c r="A356" s="266"/>
      <c r="B356" s="78"/>
      <c r="C356" s="78"/>
      <c r="D356" s="86"/>
      <c r="E356" s="86"/>
      <c r="F356" s="77"/>
      <c r="G356" s="215"/>
      <c r="H356" s="215"/>
      <c r="I356" s="225"/>
      <c r="J356" s="225"/>
      <c r="K356" s="315">
        <f t="shared" si="18"/>
        <v>0</v>
      </c>
      <c r="L356" s="70"/>
      <c r="M356" s="67"/>
      <c r="N356" s="70"/>
      <c r="O356" s="67"/>
      <c r="P356" s="78"/>
      <c r="Q356" s="78"/>
      <c r="R356" s="78"/>
      <c r="S356" s="192"/>
      <c r="T356" s="27" t="str">
        <f t="shared" si="19"/>
        <v/>
      </c>
      <c r="U356" s="49" t="str">
        <f t="shared" si="20"/>
        <v/>
      </c>
    </row>
    <row r="357" spans="1:21" ht="21.95" customHeight="1" x14ac:dyDescent="0.15">
      <c r="A357" s="266"/>
      <c r="B357" s="78"/>
      <c r="C357" s="78"/>
      <c r="D357" s="86"/>
      <c r="E357" s="86"/>
      <c r="F357" s="77"/>
      <c r="G357" s="215"/>
      <c r="H357" s="215"/>
      <c r="I357" s="225"/>
      <c r="J357" s="225"/>
      <c r="K357" s="315">
        <f t="shared" si="18"/>
        <v>0</v>
      </c>
      <c r="L357" s="70"/>
      <c r="M357" s="67"/>
      <c r="N357" s="70"/>
      <c r="O357" s="67"/>
      <c r="P357" s="78"/>
      <c r="Q357" s="78"/>
      <c r="R357" s="78"/>
      <c r="S357" s="192"/>
      <c r="T357" s="27" t="str">
        <f t="shared" si="19"/>
        <v/>
      </c>
      <c r="U357" s="49" t="str">
        <f t="shared" si="20"/>
        <v/>
      </c>
    </row>
    <row r="358" spans="1:21" ht="21.95" customHeight="1" x14ac:dyDescent="0.15">
      <c r="A358" s="266"/>
      <c r="B358" s="78"/>
      <c r="C358" s="78"/>
      <c r="D358" s="86"/>
      <c r="E358" s="86"/>
      <c r="F358" s="77"/>
      <c r="G358" s="215"/>
      <c r="H358" s="215"/>
      <c r="I358" s="225"/>
      <c r="J358" s="225"/>
      <c r="K358" s="315">
        <f t="shared" si="18"/>
        <v>0</v>
      </c>
      <c r="L358" s="70"/>
      <c r="M358" s="67"/>
      <c r="N358" s="70"/>
      <c r="O358" s="67"/>
      <c r="P358" s="78"/>
      <c r="Q358" s="78"/>
      <c r="R358" s="78"/>
      <c r="S358" s="192"/>
      <c r="T358" s="27" t="str">
        <f t="shared" si="19"/>
        <v/>
      </c>
      <c r="U358" s="49" t="str">
        <f t="shared" si="20"/>
        <v/>
      </c>
    </row>
    <row r="359" spans="1:21" ht="21.95" customHeight="1" x14ac:dyDescent="0.15">
      <c r="A359" s="177"/>
      <c r="B359" s="78"/>
      <c r="C359" s="78"/>
      <c r="D359" s="86"/>
      <c r="E359" s="86"/>
      <c r="F359" s="77"/>
      <c r="G359" s="215"/>
      <c r="H359" s="215"/>
      <c r="I359" s="225"/>
      <c r="J359" s="225"/>
      <c r="K359" s="315">
        <f t="shared" si="18"/>
        <v>0</v>
      </c>
      <c r="L359" s="70"/>
      <c r="M359" s="67"/>
      <c r="N359" s="70"/>
      <c r="O359" s="67"/>
      <c r="P359" s="78"/>
      <c r="Q359" s="78"/>
      <c r="R359" s="78"/>
      <c r="S359" s="192"/>
      <c r="T359" s="27" t="str">
        <f t="shared" si="19"/>
        <v/>
      </c>
      <c r="U359" s="49" t="str">
        <f t="shared" si="20"/>
        <v/>
      </c>
    </row>
    <row r="360" spans="1:21" ht="21.95" customHeight="1" x14ac:dyDescent="0.15">
      <c r="A360" s="266"/>
      <c r="B360" s="67"/>
      <c r="C360" s="78"/>
      <c r="D360" s="86"/>
      <c r="E360" s="86"/>
      <c r="F360" s="77"/>
      <c r="G360" s="216"/>
      <c r="H360" s="215"/>
      <c r="I360" s="225"/>
      <c r="J360" s="225"/>
      <c r="K360" s="315">
        <f t="shared" si="18"/>
        <v>0</v>
      </c>
      <c r="L360" s="70"/>
      <c r="M360" s="67"/>
      <c r="N360" s="70"/>
      <c r="O360" s="67"/>
      <c r="P360" s="67"/>
      <c r="Q360" s="67"/>
      <c r="R360" s="67"/>
      <c r="S360" s="192"/>
      <c r="T360" s="27" t="str">
        <f t="shared" si="19"/>
        <v/>
      </c>
      <c r="U360" s="49" t="str">
        <f t="shared" si="20"/>
        <v/>
      </c>
    </row>
    <row r="361" spans="1:21" ht="21.95" customHeight="1" x14ac:dyDescent="0.15">
      <c r="A361" s="266"/>
      <c r="B361" s="67"/>
      <c r="C361" s="78"/>
      <c r="D361" s="86"/>
      <c r="E361" s="86"/>
      <c r="F361" s="77"/>
      <c r="G361" s="216"/>
      <c r="H361" s="215"/>
      <c r="I361" s="225"/>
      <c r="J361" s="225"/>
      <c r="K361" s="315">
        <f t="shared" si="18"/>
        <v>0</v>
      </c>
      <c r="L361" s="70"/>
      <c r="M361" s="67"/>
      <c r="N361" s="70"/>
      <c r="O361" s="67"/>
      <c r="P361" s="67"/>
      <c r="Q361" s="67"/>
      <c r="R361" s="67"/>
      <c r="S361" s="192"/>
      <c r="T361" s="27" t="str">
        <f t="shared" si="19"/>
        <v/>
      </c>
      <c r="U361" s="49" t="str">
        <f t="shared" si="20"/>
        <v/>
      </c>
    </row>
    <row r="362" spans="1:21" ht="21.95" customHeight="1" x14ac:dyDescent="0.15">
      <c r="A362" s="266"/>
      <c r="B362" s="67"/>
      <c r="C362" s="78"/>
      <c r="D362" s="86"/>
      <c r="E362" s="86"/>
      <c r="F362" s="77"/>
      <c r="G362" s="216"/>
      <c r="H362" s="215"/>
      <c r="I362" s="225"/>
      <c r="J362" s="225"/>
      <c r="K362" s="315">
        <f t="shared" si="18"/>
        <v>0</v>
      </c>
      <c r="L362" s="70"/>
      <c r="M362" s="67"/>
      <c r="N362" s="70"/>
      <c r="O362" s="67"/>
      <c r="P362" s="67"/>
      <c r="Q362" s="67"/>
      <c r="R362" s="67"/>
      <c r="S362" s="192"/>
      <c r="T362" s="27" t="str">
        <f t="shared" si="19"/>
        <v/>
      </c>
      <c r="U362" s="49" t="str">
        <f t="shared" si="20"/>
        <v/>
      </c>
    </row>
    <row r="363" spans="1:21" ht="21.95" customHeight="1" x14ac:dyDescent="0.15">
      <c r="A363" s="266"/>
      <c r="B363" s="67"/>
      <c r="C363" s="78"/>
      <c r="D363" s="86"/>
      <c r="E363" s="86"/>
      <c r="F363" s="77"/>
      <c r="G363" s="216"/>
      <c r="H363" s="215"/>
      <c r="I363" s="225"/>
      <c r="J363" s="225"/>
      <c r="K363" s="315">
        <f t="shared" si="18"/>
        <v>0</v>
      </c>
      <c r="L363" s="70"/>
      <c r="M363" s="67"/>
      <c r="N363" s="70"/>
      <c r="O363" s="67"/>
      <c r="P363" s="67"/>
      <c r="Q363" s="67"/>
      <c r="R363" s="67"/>
      <c r="S363" s="192"/>
      <c r="T363" s="27" t="str">
        <f t="shared" si="19"/>
        <v/>
      </c>
      <c r="U363" s="49" t="str">
        <f t="shared" si="20"/>
        <v/>
      </c>
    </row>
    <row r="364" spans="1:21" ht="21.95" customHeight="1" x14ac:dyDescent="0.15">
      <c r="A364" s="266"/>
      <c r="B364" s="67"/>
      <c r="C364" s="78"/>
      <c r="D364" s="86"/>
      <c r="E364" s="86"/>
      <c r="F364" s="77"/>
      <c r="G364" s="216"/>
      <c r="H364" s="215"/>
      <c r="I364" s="225"/>
      <c r="J364" s="225"/>
      <c r="K364" s="315">
        <f t="shared" si="18"/>
        <v>0</v>
      </c>
      <c r="L364" s="70"/>
      <c r="M364" s="67"/>
      <c r="N364" s="70"/>
      <c r="O364" s="67"/>
      <c r="P364" s="67"/>
      <c r="Q364" s="67"/>
      <c r="R364" s="67"/>
      <c r="S364" s="192"/>
      <c r="T364" s="27" t="str">
        <f t="shared" si="19"/>
        <v/>
      </c>
      <c r="U364" s="49" t="str">
        <f t="shared" si="20"/>
        <v/>
      </c>
    </row>
    <row r="365" spans="1:21" ht="21.95" customHeight="1" x14ac:dyDescent="0.15">
      <c r="A365" s="266"/>
      <c r="B365" s="67"/>
      <c r="C365" s="78"/>
      <c r="D365" s="86"/>
      <c r="E365" s="86"/>
      <c r="F365" s="77"/>
      <c r="G365" s="216"/>
      <c r="H365" s="215"/>
      <c r="I365" s="225"/>
      <c r="J365" s="225"/>
      <c r="K365" s="315">
        <f t="shared" si="18"/>
        <v>0</v>
      </c>
      <c r="L365" s="70"/>
      <c r="M365" s="67"/>
      <c r="N365" s="70"/>
      <c r="O365" s="67"/>
      <c r="P365" s="67"/>
      <c r="Q365" s="67"/>
      <c r="R365" s="67"/>
      <c r="S365" s="192"/>
      <c r="T365" s="27" t="str">
        <f t="shared" si="19"/>
        <v/>
      </c>
      <c r="U365" s="49" t="str">
        <f t="shared" si="20"/>
        <v/>
      </c>
    </row>
    <row r="366" spans="1:21" ht="21.95" customHeight="1" x14ac:dyDescent="0.15">
      <c r="A366" s="267"/>
      <c r="B366" s="104"/>
      <c r="C366" s="167"/>
      <c r="D366" s="106"/>
      <c r="E366" s="106"/>
      <c r="F366" s="166"/>
      <c r="G366" s="218"/>
      <c r="H366" s="217"/>
      <c r="I366" s="226"/>
      <c r="J366" s="226"/>
      <c r="K366" s="316">
        <f t="shared" si="18"/>
        <v>0</v>
      </c>
      <c r="L366" s="159"/>
      <c r="M366" s="104"/>
      <c r="N366" s="159"/>
      <c r="O366" s="104"/>
      <c r="P366" s="104"/>
      <c r="Q366" s="104"/>
      <c r="R366" s="104"/>
      <c r="S366" s="269"/>
      <c r="T366" s="27" t="str">
        <f t="shared" si="19"/>
        <v/>
      </c>
      <c r="U366" s="49" t="str">
        <f t="shared" si="20"/>
        <v/>
      </c>
    </row>
    <row r="367" spans="1:21" ht="21.95" customHeight="1" x14ac:dyDescent="0.15">
      <c r="A367" s="268"/>
      <c r="B367" s="103"/>
      <c r="C367" s="103"/>
      <c r="D367" s="102"/>
      <c r="E367" s="102"/>
      <c r="F367" s="164"/>
      <c r="G367" s="210"/>
      <c r="H367" s="210"/>
      <c r="I367" s="227"/>
      <c r="J367" s="227"/>
      <c r="K367" s="314">
        <f t="shared" si="18"/>
        <v>0</v>
      </c>
      <c r="L367" s="200"/>
      <c r="M367" s="71"/>
      <c r="N367" s="200"/>
      <c r="O367" s="71"/>
      <c r="P367" s="103"/>
      <c r="Q367" s="103"/>
      <c r="R367" s="103"/>
      <c r="S367" s="270"/>
      <c r="T367" s="27" t="str">
        <f t="shared" si="19"/>
        <v/>
      </c>
      <c r="U367" s="49" t="str">
        <f t="shared" si="20"/>
        <v/>
      </c>
    </row>
    <row r="368" spans="1:21" ht="21.95" customHeight="1" x14ac:dyDescent="0.15">
      <c r="A368" s="266"/>
      <c r="B368" s="78"/>
      <c r="C368" s="78"/>
      <c r="D368" s="86"/>
      <c r="E368" s="86"/>
      <c r="F368" s="77"/>
      <c r="G368" s="215"/>
      <c r="H368" s="215"/>
      <c r="I368" s="225"/>
      <c r="J368" s="225"/>
      <c r="K368" s="315">
        <f t="shared" si="18"/>
        <v>0</v>
      </c>
      <c r="L368" s="70"/>
      <c r="M368" s="67"/>
      <c r="N368" s="70"/>
      <c r="O368" s="67"/>
      <c r="P368" s="78"/>
      <c r="Q368" s="78"/>
      <c r="R368" s="78"/>
      <c r="S368" s="192"/>
      <c r="T368" s="27" t="str">
        <f t="shared" si="19"/>
        <v/>
      </c>
      <c r="U368" s="49" t="str">
        <f t="shared" si="20"/>
        <v/>
      </c>
    </row>
    <row r="369" spans="1:21" ht="21.95" customHeight="1" x14ac:dyDescent="0.15">
      <c r="A369" s="266"/>
      <c r="B369" s="78"/>
      <c r="C369" s="78"/>
      <c r="D369" s="86"/>
      <c r="E369" s="86"/>
      <c r="F369" s="77"/>
      <c r="G369" s="215"/>
      <c r="H369" s="215"/>
      <c r="I369" s="225"/>
      <c r="J369" s="225"/>
      <c r="K369" s="315">
        <f t="shared" si="18"/>
        <v>0</v>
      </c>
      <c r="L369" s="70"/>
      <c r="M369" s="271"/>
      <c r="N369" s="70"/>
      <c r="O369" s="271"/>
      <c r="P369" s="78"/>
      <c r="Q369" s="78"/>
      <c r="R369" s="78"/>
      <c r="S369" s="192"/>
      <c r="T369" s="27" t="str">
        <f t="shared" si="19"/>
        <v/>
      </c>
      <c r="U369" s="49" t="str">
        <f t="shared" si="20"/>
        <v/>
      </c>
    </row>
    <row r="370" spans="1:21" ht="21.95" customHeight="1" x14ac:dyDescent="0.15">
      <c r="A370" s="266"/>
      <c r="B370" s="78"/>
      <c r="C370" s="78"/>
      <c r="D370" s="86"/>
      <c r="E370" s="86"/>
      <c r="F370" s="77"/>
      <c r="G370" s="215"/>
      <c r="H370" s="215"/>
      <c r="I370" s="225"/>
      <c r="J370" s="225"/>
      <c r="K370" s="315">
        <f t="shared" si="18"/>
        <v>0</v>
      </c>
      <c r="L370" s="70"/>
      <c r="M370" s="271"/>
      <c r="N370" s="70"/>
      <c r="O370" s="271"/>
      <c r="P370" s="78"/>
      <c r="Q370" s="78"/>
      <c r="R370" s="78"/>
      <c r="S370" s="192"/>
      <c r="T370" s="27" t="str">
        <f t="shared" si="19"/>
        <v/>
      </c>
      <c r="U370" s="49" t="str">
        <f t="shared" si="20"/>
        <v/>
      </c>
    </row>
    <row r="371" spans="1:21" ht="21.95" customHeight="1" x14ac:dyDescent="0.15">
      <c r="A371" s="266"/>
      <c r="B371" s="78"/>
      <c r="C371" s="78"/>
      <c r="D371" s="86"/>
      <c r="E371" s="86"/>
      <c r="F371" s="77"/>
      <c r="G371" s="215"/>
      <c r="H371" s="215"/>
      <c r="I371" s="225"/>
      <c r="J371" s="225"/>
      <c r="K371" s="315">
        <f t="shared" si="18"/>
        <v>0</v>
      </c>
      <c r="L371" s="70"/>
      <c r="M371" s="67"/>
      <c r="N371" s="70"/>
      <c r="O371" s="67"/>
      <c r="P371" s="78"/>
      <c r="Q371" s="78"/>
      <c r="R371" s="78"/>
      <c r="S371" s="192"/>
      <c r="T371" s="27" t="str">
        <f t="shared" si="19"/>
        <v/>
      </c>
      <c r="U371" s="49" t="str">
        <f t="shared" si="20"/>
        <v/>
      </c>
    </row>
    <row r="372" spans="1:21" ht="21.95" customHeight="1" x14ac:dyDescent="0.15">
      <c r="A372" s="266"/>
      <c r="B372" s="78"/>
      <c r="C372" s="78"/>
      <c r="D372" s="86"/>
      <c r="E372" s="86"/>
      <c r="F372" s="77"/>
      <c r="G372" s="215"/>
      <c r="H372" s="215"/>
      <c r="I372" s="225"/>
      <c r="J372" s="225"/>
      <c r="K372" s="315">
        <f t="shared" si="18"/>
        <v>0</v>
      </c>
      <c r="L372" s="70"/>
      <c r="M372" s="67"/>
      <c r="N372" s="70"/>
      <c r="O372" s="67"/>
      <c r="P372" s="78"/>
      <c r="Q372" s="78"/>
      <c r="R372" s="78"/>
      <c r="S372" s="192"/>
      <c r="T372" s="27" t="str">
        <f t="shared" si="19"/>
        <v/>
      </c>
      <c r="U372" s="49" t="str">
        <f t="shared" si="20"/>
        <v/>
      </c>
    </row>
    <row r="373" spans="1:21" ht="21.95" customHeight="1" x14ac:dyDescent="0.15">
      <c r="A373" s="266"/>
      <c r="B373" s="78"/>
      <c r="C373" s="78"/>
      <c r="D373" s="86"/>
      <c r="E373" s="86"/>
      <c r="F373" s="77"/>
      <c r="G373" s="215"/>
      <c r="H373" s="215"/>
      <c r="I373" s="225"/>
      <c r="J373" s="225"/>
      <c r="K373" s="831">
        <f t="shared" si="18"/>
        <v>0</v>
      </c>
      <c r="L373" s="70"/>
      <c r="M373" s="67"/>
      <c r="N373" s="70"/>
      <c r="O373" s="67"/>
      <c r="P373" s="78"/>
      <c r="Q373" s="78"/>
      <c r="R373" s="78"/>
      <c r="S373" s="192"/>
      <c r="T373" s="27" t="str">
        <f t="shared" si="19"/>
        <v/>
      </c>
      <c r="U373" s="49" t="str">
        <f t="shared" si="20"/>
        <v/>
      </c>
    </row>
    <row r="374" spans="1:21" ht="21.95" customHeight="1" x14ac:dyDescent="0.15">
      <c r="A374" s="272"/>
      <c r="B374" s="78"/>
      <c r="C374" s="78"/>
      <c r="D374" s="86"/>
      <c r="E374" s="86"/>
      <c r="F374" s="77"/>
      <c r="G374" s="215"/>
      <c r="H374" s="215"/>
      <c r="I374" s="225"/>
      <c r="J374" s="225"/>
      <c r="K374" s="831">
        <f t="shared" si="18"/>
        <v>0</v>
      </c>
      <c r="L374" s="70"/>
      <c r="M374" s="67"/>
      <c r="N374" s="70"/>
      <c r="O374" s="67"/>
      <c r="P374" s="78"/>
      <c r="Q374" s="78"/>
      <c r="R374" s="78"/>
      <c r="S374" s="192"/>
      <c r="T374" s="27" t="str">
        <f t="shared" si="19"/>
        <v/>
      </c>
      <c r="U374" s="49" t="str">
        <f t="shared" si="20"/>
        <v/>
      </c>
    </row>
    <row r="375" spans="1:21" ht="21.95" customHeight="1" x14ac:dyDescent="0.15">
      <c r="A375" s="272"/>
      <c r="B375" s="78"/>
      <c r="C375" s="78"/>
      <c r="D375" s="86"/>
      <c r="E375" s="86"/>
      <c r="F375" s="77"/>
      <c r="G375" s="215"/>
      <c r="H375" s="215"/>
      <c r="I375" s="225"/>
      <c r="J375" s="225"/>
      <c r="K375" s="831">
        <f t="shared" si="18"/>
        <v>0</v>
      </c>
      <c r="L375" s="70"/>
      <c r="M375" s="67"/>
      <c r="N375" s="70"/>
      <c r="O375" s="67"/>
      <c r="P375" s="78"/>
      <c r="Q375" s="78"/>
      <c r="R375" s="78"/>
      <c r="S375" s="192"/>
      <c r="T375" s="27" t="str">
        <f t="shared" si="19"/>
        <v/>
      </c>
      <c r="U375" s="49" t="str">
        <f t="shared" si="20"/>
        <v/>
      </c>
    </row>
    <row r="376" spans="1:21" ht="21.95" customHeight="1" x14ac:dyDescent="0.15">
      <c r="A376" s="272"/>
      <c r="B376" s="78"/>
      <c r="C376" s="78"/>
      <c r="D376" s="86"/>
      <c r="E376" s="86"/>
      <c r="F376" s="77"/>
      <c r="G376" s="215"/>
      <c r="H376" s="215"/>
      <c r="I376" s="225"/>
      <c r="J376" s="225"/>
      <c r="K376" s="318">
        <f t="shared" si="18"/>
        <v>0</v>
      </c>
      <c r="L376" s="70"/>
      <c r="M376" s="67"/>
      <c r="N376" s="70"/>
      <c r="O376" s="67"/>
      <c r="P376" s="78"/>
      <c r="Q376" s="78"/>
      <c r="R376" s="78"/>
      <c r="S376" s="192"/>
      <c r="T376" s="27" t="str">
        <f t="shared" si="19"/>
        <v/>
      </c>
      <c r="U376" s="49" t="str">
        <f t="shared" si="20"/>
        <v/>
      </c>
    </row>
    <row r="377" spans="1:21" ht="21.95" customHeight="1" x14ac:dyDescent="0.15">
      <c r="A377" s="266"/>
      <c r="B377" s="78"/>
      <c r="C377" s="78"/>
      <c r="D377" s="86"/>
      <c r="E377" s="86"/>
      <c r="F377" s="77"/>
      <c r="G377" s="215"/>
      <c r="H377" s="215"/>
      <c r="I377" s="225"/>
      <c r="J377" s="225"/>
      <c r="K377" s="315">
        <f t="shared" si="18"/>
        <v>0</v>
      </c>
      <c r="L377" s="70"/>
      <c r="M377" s="67"/>
      <c r="N377" s="70"/>
      <c r="O377" s="67"/>
      <c r="P377" s="78"/>
      <c r="Q377" s="78"/>
      <c r="R377" s="78"/>
      <c r="S377" s="192"/>
      <c r="T377" s="27" t="str">
        <f t="shared" si="19"/>
        <v/>
      </c>
      <c r="U377" s="49" t="str">
        <f t="shared" si="20"/>
        <v/>
      </c>
    </row>
    <row r="378" spans="1:21" ht="21.95" customHeight="1" x14ac:dyDescent="0.15">
      <c r="A378" s="266"/>
      <c r="B378" s="78"/>
      <c r="C378" s="78"/>
      <c r="D378" s="86"/>
      <c r="E378" s="86"/>
      <c r="F378" s="77"/>
      <c r="G378" s="215"/>
      <c r="H378" s="215"/>
      <c r="I378" s="225"/>
      <c r="J378" s="225"/>
      <c r="K378" s="315">
        <f t="shared" si="18"/>
        <v>0</v>
      </c>
      <c r="L378" s="70"/>
      <c r="M378" s="67"/>
      <c r="N378" s="70"/>
      <c r="O378" s="67"/>
      <c r="P378" s="78"/>
      <c r="Q378" s="78"/>
      <c r="R378" s="78"/>
      <c r="S378" s="192"/>
      <c r="T378" s="27" t="str">
        <f t="shared" si="19"/>
        <v/>
      </c>
      <c r="U378" s="49" t="str">
        <f t="shared" si="20"/>
        <v/>
      </c>
    </row>
    <row r="379" spans="1:21" ht="21.95" customHeight="1" x14ac:dyDescent="0.15">
      <c r="A379" s="266"/>
      <c r="B379" s="78"/>
      <c r="C379" s="78"/>
      <c r="D379" s="86"/>
      <c r="E379" s="86"/>
      <c r="F379" s="77"/>
      <c r="G379" s="215"/>
      <c r="H379" s="215"/>
      <c r="I379" s="225"/>
      <c r="J379" s="225"/>
      <c r="K379" s="315">
        <f t="shared" si="18"/>
        <v>0</v>
      </c>
      <c r="L379" s="70"/>
      <c r="M379" s="67"/>
      <c r="N379" s="70"/>
      <c r="O379" s="67"/>
      <c r="P379" s="78"/>
      <c r="Q379" s="78"/>
      <c r="R379" s="78"/>
      <c r="S379" s="192"/>
      <c r="T379" s="27" t="str">
        <f t="shared" si="19"/>
        <v/>
      </c>
      <c r="U379" s="49" t="str">
        <f t="shared" si="20"/>
        <v/>
      </c>
    </row>
    <row r="380" spans="1:21" ht="21.95" customHeight="1" x14ac:dyDescent="0.15">
      <c r="A380" s="266"/>
      <c r="B380" s="78"/>
      <c r="C380" s="78"/>
      <c r="D380" s="86"/>
      <c r="E380" s="86"/>
      <c r="F380" s="77"/>
      <c r="G380" s="215"/>
      <c r="H380" s="215"/>
      <c r="I380" s="225"/>
      <c r="J380" s="225"/>
      <c r="K380" s="315">
        <f t="shared" si="18"/>
        <v>0</v>
      </c>
      <c r="L380" s="70"/>
      <c r="M380" s="67"/>
      <c r="N380" s="70"/>
      <c r="O380" s="67"/>
      <c r="P380" s="78"/>
      <c r="Q380" s="78"/>
      <c r="R380" s="78"/>
      <c r="S380" s="192"/>
      <c r="T380" s="27" t="str">
        <f t="shared" si="19"/>
        <v/>
      </c>
      <c r="U380" s="49" t="str">
        <f t="shared" si="20"/>
        <v/>
      </c>
    </row>
    <row r="381" spans="1:21" ht="21.95" customHeight="1" x14ac:dyDescent="0.15">
      <c r="A381" s="266"/>
      <c r="B381" s="78"/>
      <c r="C381" s="78"/>
      <c r="D381" s="86"/>
      <c r="E381" s="86"/>
      <c r="F381" s="77"/>
      <c r="G381" s="215"/>
      <c r="H381" s="215"/>
      <c r="I381" s="225"/>
      <c r="J381" s="225"/>
      <c r="K381" s="315">
        <f t="shared" si="18"/>
        <v>0</v>
      </c>
      <c r="L381" s="70"/>
      <c r="M381" s="67"/>
      <c r="N381" s="70"/>
      <c r="O381" s="67"/>
      <c r="P381" s="78"/>
      <c r="Q381" s="78"/>
      <c r="R381" s="78"/>
      <c r="S381" s="192"/>
      <c r="T381" s="27" t="str">
        <f t="shared" si="19"/>
        <v/>
      </c>
      <c r="U381" s="49" t="str">
        <f t="shared" si="20"/>
        <v/>
      </c>
    </row>
    <row r="382" spans="1:21" ht="21.95" customHeight="1" x14ac:dyDescent="0.15">
      <c r="A382" s="177"/>
      <c r="B382" s="78"/>
      <c r="C382" s="78"/>
      <c r="D382" s="86"/>
      <c r="E382" s="86"/>
      <c r="F382" s="77"/>
      <c r="G382" s="215"/>
      <c r="H382" s="215"/>
      <c r="I382" s="225"/>
      <c r="J382" s="225"/>
      <c r="K382" s="315">
        <f t="shared" si="18"/>
        <v>0</v>
      </c>
      <c r="L382" s="70"/>
      <c r="M382" s="67"/>
      <c r="N382" s="70"/>
      <c r="O382" s="67"/>
      <c r="P382" s="78"/>
      <c r="Q382" s="78"/>
      <c r="R382" s="78"/>
      <c r="S382" s="192"/>
      <c r="T382" s="27" t="str">
        <f t="shared" si="19"/>
        <v/>
      </c>
      <c r="U382" s="49" t="str">
        <f t="shared" si="20"/>
        <v/>
      </c>
    </row>
    <row r="383" spans="1:21" ht="21.95" customHeight="1" x14ac:dyDescent="0.15">
      <c r="A383" s="266"/>
      <c r="B383" s="67"/>
      <c r="C383" s="78"/>
      <c r="D383" s="86"/>
      <c r="E383" s="86"/>
      <c r="F383" s="77"/>
      <c r="G383" s="216"/>
      <c r="H383" s="215"/>
      <c r="I383" s="225"/>
      <c r="J383" s="225"/>
      <c r="K383" s="315">
        <f t="shared" si="18"/>
        <v>0</v>
      </c>
      <c r="L383" s="70"/>
      <c r="M383" s="67"/>
      <c r="N383" s="70"/>
      <c r="O383" s="67"/>
      <c r="P383" s="67"/>
      <c r="Q383" s="67"/>
      <c r="R383" s="67"/>
      <c r="S383" s="192"/>
      <c r="T383" s="27" t="str">
        <f t="shared" si="19"/>
        <v/>
      </c>
      <c r="U383" s="49" t="str">
        <f t="shared" si="20"/>
        <v/>
      </c>
    </row>
    <row r="384" spans="1:21" ht="21.95" customHeight="1" x14ac:dyDescent="0.15">
      <c r="A384" s="266"/>
      <c r="B384" s="67"/>
      <c r="C384" s="78"/>
      <c r="D384" s="86"/>
      <c r="E384" s="86"/>
      <c r="F384" s="77"/>
      <c r="G384" s="216"/>
      <c r="H384" s="215"/>
      <c r="I384" s="225"/>
      <c r="J384" s="225"/>
      <c r="K384" s="315">
        <f t="shared" si="18"/>
        <v>0</v>
      </c>
      <c r="L384" s="70"/>
      <c r="M384" s="67"/>
      <c r="N384" s="70"/>
      <c r="O384" s="67"/>
      <c r="P384" s="67"/>
      <c r="Q384" s="67"/>
      <c r="R384" s="67"/>
      <c r="S384" s="192"/>
      <c r="T384" s="27" t="str">
        <f t="shared" si="19"/>
        <v/>
      </c>
      <c r="U384" s="49" t="str">
        <f t="shared" si="20"/>
        <v/>
      </c>
    </row>
    <row r="385" spans="1:21" ht="21.95" customHeight="1" x14ac:dyDescent="0.15">
      <c r="A385" s="266"/>
      <c r="B385" s="67"/>
      <c r="C385" s="78"/>
      <c r="D385" s="86"/>
      <c r="E385" s="86"/>
      <c r="F385" s="77"/>
      <c r="G385" s="216"/>
      <c r="H385" s="215"/>
      <c r="I385" s="225"/>
      <c r="J385" s="225"/>
      <c r="K385" s="315">
        <f t="shared" si="18"/>
        <v>0</v>
      </c>
      <c r="L385" s="70"/>
      <c r="M385" s="67"/>
      <c r="N385" s="70"/>
      <c r="O385" s="67"/>
      <c r="P385" s="67"/>
      <c r="Q385" s="67"/>
      <c r="R385" s="67"/>
      <c r="S385" s="192"/>
      <c r="T385" s="27" t="str">
        <f t="shared" si="19"/>
        <v/>
      </c>
      <c r="U385" s="49" t="str">
        <f t="shared" si="20"/>
        <v/>
      </c>
    </row>
    <row r="386" spans="1:21" ht="21.95" customHeight="1" x14ac:dyDescent="0.15">
      <c r="A386" s="267"/>
      <c r="B386" s="104"/>
      <c r="C386" s="167"/>
      <c r="D386" s="106"/>
      <c r="E386" s="106"/>
      <c r="F386" s="166"/>
      <c r="G386" s="218"/>
      <c r="H386" s="217"/>
      <c r="I386" s="226"/>
      <c r="J386" s="226"/>
      <c r="K386" s="316">
        <f t="shared" si="18"/>
        <v>0</v>
      </c>
      <c r="L386" s="159"/>
      <c r="M386" s="104"/>
      <c r="N386" s="159"/>
      <c r="O386" s="104"/>
      <c r="P386" s="104"/>
      <c r="Q386" s="104"/>
      <c r="R386" s="104"/>
      <c r="S386" s="269"/>
      <c r="T386" s="27" t="str">
        <f t="shared" si="19"/>
        <v/>
      </c>
      <c r="U386" s="49" t="str">
        <f t="shared" si="20"/>
        <v/>
      </c>
    </row>
    <row r="387" spans="1:21" ht="21.95" customHeight="1" x14ac:dyDescent="0.15">
      <c r="A387" s="268"/>
      <c r="B387" s="71"/>
      <c r="C387" s="103"/>
      <c r="D387" s="102"/>
      <c r="E387" s="102"/>
      <c r="F387" s="164"/>
      <c r="G387" s="211"/>
      <c r="H387" s="210"/>
      <c r="I387" s="227"/>
      <c r="J387" s="227"/>
      <c r="K387" s="314">
        <f t="shared" si="18"/>
        <v>0</v>
      </c>
      <c r="L387" s="200"/>
      <c r="M387" s="71"/>
      <c r="N387" s="200"/>
      <c r="O387" s="71"/>
      <c r="P387" s="71"/>
      <c r="Q387" s="71"/>
      <c r="R387" s="71"/>
      <c r="S387" s="270"/>
      <c r="T387" s="27" t="str">
        <f t="shared" si="19"/>
        <v/>
      </c>
      <c r="U387" s="49" t="str">
        <f t="shared" si="20"/>
        <v/>
      </c>
    </row>
    <row r="388" spans="1:21" ht="21.95" customHeight="1" x14ac:dyDescent="0.15">
      <c r="A388" s="266"/>
      <c r="B388" s="67"/>
      <c r="C388" s="78"/>
      <c r="D388" s="86"/>
      <c r="E388" s="86"/>
      <c r="F388" s="77"/>
      <c r="G388" s="216"/>
      <c r="H388" s="215"/>
      <c r="I388" s="225"/>
      <c r="J388" s="225"/>
      <c r="K388" s="315">
        <f t="shared" si="18"/>
        <v>0</v>
      </c>
      <c r="L388" s="70"/>
      <c r="M388" s="67"/>
      <c r="N388" s="70"/>
      <c r="O388" s="67"/>
      <c r="P388" s="67"/>
      <c r="Q388" s="67"/>
      <c r="R388" s="67"/>
      <c r="S388" s="192"/>
      <c r="T388" s="27" t="str">
        <f t="shared" si="19"/>
        <v/>
      </c>
      <c r="U388" s="49" t="str">
        <f t="shared" si="20"/>
        <v/>
      </c>
    </row>
    <row r="389" spans="1:21" ht="21.95" customHeight="1" x14ac:dyDescent="0.15">
      <c r="A389" s="266"/>
      <c r="B389" s="67"/>
      <c r="C389" s="78"/>
      <c r="D389" s="86"/>
      <c r="E389" s="86"/>
      <c r="F389" s="77"/>
      <c r="G389" s="216"/>
      <c r="H389" s="215"/>
      <c r="I389" s="225"/>
      <c r="J389" s="225"/>
      <c r="K389" s="315">
        <f t="shared" si="18"/>
        <v>0</v>
      </c>
      <c r="L389" s="70"/>
      <c r="M389" s="67"/>
      <c r="N389" s="70"/>
      <c r="O389" s="67"/>
      <c r="P389" s="67"/>
      <c r="Q389" s="67"/>
      <c r="R389" s="67"/>
      <c r="S389" s="192"/>
      <c r="T389" s="27" t="str">
        <f t="shared" si="19"/>
        <v/>
      </c>
      <c r="U389" s="49" t="str">
        <f t="shared" si="20"/>
        <v/>
      </c>
    </row>
    <row r="390" spans="1:21" ht="21.95" customHeight="1" x14ac:dyDescent="0.15">
      <c r="A390" s="266"/>
      <c r="B390" s="78"/>
      <c r="C390" s="78"/>
      <c r="D390" s="86"/>
      <c r="E390" s="86"/>
      <c r="F390" s="77"/>
      <c r="G390" s="215"/>
      <c r="H390" s="215"/>
      <c r="I390" s="225"/>
      <c r="J390" s="225"/>
      <c r="K390" s="315">
        <f t="shared" si="18"/>
        <v>0</v>
      </c>
      <c r="L390" s="70"/>
      <c r="M390" s="67"/>
      <c r="N390" s="70"/>
      <c r="O390" s="67"/>
      <c r="P390" s="78"/>
      <c r="Q390" s="78"/>
      <c r="R390" s="78"/>
      <c r="S390" s="192"/>
      <c r="T390" s="27" t="str">
        <f t="shared" si="19"/>
        <v/>
      </c>
      <c r="U390" s="49" t="str">
        <f t="shared" si="20"/>
        <v/>
      </c>
    </row>
    <row r="391" spans="1:21" ht="21.95" customHeight="1" x14ac:dyDescent="0.15">
      <c r="A391" s="266"/>
      <c r="B391" s="78"/>
      <c r="C391" s="78"/>
      <c r="D391" s="86"/>
      <c r="E391" s="86"/>
      <c r="F391" s="77"/>
      <c r="G391" s="215"/>
      <c r="H391" s="215"/>
      <c r="I391" s="225"/>
      <c r="J391" s="225"/>
      <c r="K391" s="315">
        <f t="shared" ref="K391:K454" si="21">J391-E391</f>
        <v>0</v>
      </c>
      <c r="L391" s="70"/>
      <c r="M391" s="67"/>
      <c r="N391" s="70"/>
      <c r="O391" s="67"/>
      <c r="P391" s="78"/>
      <c r="Q391" s="78"/>
      <c r="R391" s="78"/>
      <c r="S391" s="192"/>
      <c r="T391" s="27" t="str">
        <f t="shared" ref="T391:T454" si="22">CONCATENATE(L391,C391)</f>
        <v/>
      </c>
      <c r="U391" s="49" t="str">
        <f t="shared" ref="U391:U454" si="23">CONCATENATE(N391,H391)</f>
        <v/>
      </c>
    </row>
    <row r="392" spans="1:21" ht="21.95" customHeight="1" x14ac:dyDescent="0.15">
      <c r="A392" s="266"/>
      <c r="B392" s="78"/>
      <c r="C392" s="78"/>
      <c r="D392" s="86"/>
      <c r="E392" s="86"/>
      <c r="F392" s="77"/>
      <c r="G392" s="215"/>
      <c r="H392" s="215"/>
      <c r="I392" s="225"/>
      <c r="J392" s="225"/>
      <c r="K392" s="315">
        <f t="shared" si="21"/>
        <v>0</v>
      </c>
      <c r="L392" s="70"/>
      <c r="M392" s="67"/>
      <c r="N392" s="70"/>
      <c r="O392" s="67"/>
      <c r="P392" s="78"/>
      <c r="Q392" s="78"/>
      <c r="R392" s="78"/>
      <c r="S392" s="192"/>
      <c r="T392" s="27" t="str">
        <f t="shared" si="22"/>
        <v/>
      </c>
      <c r="U392" s="49" t="str">
        <f t="shared" si="23"/>
        <v/>
      </c>
    </row>
    <row r="393" spans="1:21" ht="21.95" customHeight="1" x14ac:dyDescent="0.15">
      <c r="A393" s="266"/>
      <c r="B393" s="78"/>
      <c r="C393" s="78"/>
      <c r="D393" s="86"/>
      <c r="E393" s="86"/>
      <c r="F393" s="77"/>
      <c r="G393" s="215"/>
      <c r="H393" s="215"/>
      <c r="I393" s="225"/>
      <c r="J393" s="225"/>
      <c r="K393" s="315">
        <f t="shared" si="21"/>
        <v>0</v>
      </c>
      <c r="L393" s="70"/>
      <c r="M393" s="67"/>
      <c r="N393" s="70"/>
      <c r="O393" s="67"/>
      <c r="P393" s="78"/>
      <c r="Q393" s="78"/>
      <c r="R393" s="78"/>
      <c r="S393" s="192"/>
      <c r="T393" s="27" t="str">
        <f t="shared" si="22"/>
        <v/>
      </c>
      <c r="U393" s="49" t="str">
        <f t="shared" si="23"/>
        <v/>
      </c>
    </row>
    <row r="394" spans="1:21" ht="21.95" customHeight="1" x14ac:dyDescent="0.15">
      <c r="A394" s="266"/>
      <c r="B394" s="78"/>
      <c r="C394" s="78"/>
      <c r="D394" s="86"/>
      <c r="E394" s="86"/>
      <c r="F394" s="77"/>
      <c r="G394" s="215"/>
      <c r="H394" s="215"/>
      <c r="I394" s="225"/>
      <c r="J394" s="225"/>
      <c r="K394" s="315">
        <f t="shared" si="21"/>
        <v>0</v>
      </c>
      <c r="L394" s="70"/>
      <c r="M394" s="67"/>
      <c r="N394" s="70"/>
      <c r="O394" s="67"/>
      <c r="P394" s="78"/>
      <c r="Q394" s="78"/>
      <c r="R394" s="78"/>
      <c r="S394" s="192"/>
      <c r="T394" s="27" t="str">
        <f t="shared" si="22"/>
        <v/>
      </c>
      <c r="U394" s="49" t="str">
        <f t="shared" si="23"/>
        <v/>
      </c>
    </row>
    <row r="395" spans="1:21" ht="21.95" customHeight="1" x14ac:dyDescent="0.15">
      <c r="A395" s="266"/>
      <c r="B395" s="78"/>
      <c r="C395" s="78"/>
      <c r="D395" s="86"/>
      <c r="E395" s="86"/>
      <c r="F395" s="77"/>
      <c r="G395" s="215"/>
      <c r="H395" s="215"/>
      <c r="I395" s="225"/>
      <c r="J395" s="225"/>
      <c r="K395" s="315">
        <f t="shared" si="21"/>
        <v>0</v>
      </c>
      <c r="L395" s="70"/>
      <c r="M395" s="67"/>
      <c r="N395" s="70"/>
      <c r="O395" s="67"/>
      <c r="P395" s="78"/>
      <c r="Q395" s="78"/>
      <c r="R395" s="78"/>
      <c r="S395" s="192"/>
      <c r="T395" s="27" t="str">
        <f t="shared" si="22"/>
        <v/>
      </c>
      <c r="U395" s="49" t="str">
        <f t="shared" si="23"/>
        <v/>
      </c>
    </row>
    <row r="396" spans="1:21" ht="21.95" customHeight="1" x14ac:dyDescent="0.15">
      <c r="A396" s="266"/>
      <c r="B396" s="78"/>
      <c r="C396" s="78"/>
      <c r="D396" s="86"/>
      <c r="E396" s="86"/>
      <c r="F396" s="77"/>
      <c r="G396" s="215"/>
      <c r="H396" s="215"/>
      <c r="I396" s="225"/>
      <c r="J396" s="225"/>
      <c r="K396" s="315">
        <f t="shared" si="21"/>
        <v>0</v>
      </c>
      <c r="L396" s="70"/>
      <c r="M396" s="67"/>
      <c r="N396" s="70"/>
      <c r="O396" s="67"/>
      <c r="P396" s="78"/>
      <c r="Q396" s="78"/>
      <c r="R396" s="78"/>
      <c r="S396" s="192"/>
      <c r="T396" s="27" t="str">
        <f t="shared" si="22"/>
        <v/>
      </c>
      <c r="U396" s="49" t="str">
        <f t="shared" si="23"/>
        <v/>
      </c>
    </row>
    <row r="397" spans="1:21" ht="21.95" customHeight="1" x14ac:dyDescent="0.15">
      <c r="A397" s="266"/>
      <c r="B397" s="78"/>
      <c r="C397" s="78"/>
      <c r="D397" s="86"/>
      <c r="E397" s="86"/>
      <c r="F397" s="77"/>
      <c r="G397" s="215"/>
      <c r="H397" s="215"/>
      <c r="I397" s="225"/>
      <c r="J397" s="225"/>
      <c r="K397" s="315">
        <f t="shared" si="21"/>
        <v>0</v>
      </c>
      <c r="L397" s="70"/>
      <c r="M397" s="67"/>
      <c r="N397" s="70"/>
      <c r="O397" s="67"/>
      <c r="P397" s="78"/>
      <c r="Q397" s="78"/>
      <c r="R397" s="78"/>
      <c r="S397" s="192"/>
      <c r="T397" s="27" t="str">
        <f t="shared" si="22"/>
        <v/>
      </c>
      <c r="U397" s="49" t="str">
        <f t="shared" si="23"/>
        <v/>
      </c>
    </row>
    <row r="398" spans="1:21" ht="21.95" customHeight="1" x14ac:dyDescent="0.15">
      <c r="A398" s="266"/>
      <c r="B398" s="78"/>
      <c r="C398" s="78"/>
      <c r="D398" s="86"/>
      <c r="E398" s="86"/>
      <c r="F398" s="77"/>
      <c r="G398" s="215"/>
      <c r="H398" s="215"/>
      <c r="I398" s="225"/>
      <c r="J398" s="225"/>
      <c r="K398" s="315">
        <f t="shared" si="21"/>
        <v>0</v>
      </c>
      <c r="L398" s="70"/>
      <c r="M398" s="67"/>
      <c r="N398" s="70"/>
      <c r="O398" s="67"/>
      <c r="P398" s="78"/>
      <c r="Q398" s="78"/>
      <c r="R398" s="78"/>
      <c r="S398" s="192"/>
      <c r="T398" s="27" t="str">
        <f t="shared" si="22"/>
        <v/>
      </c>
      <c r="U398" s="49" t="str">
        <f t="shared" si="23"/>
        <v/>
      </c>
    </row>
    <row r="399" spans="1:21" ht="21.95" customHeight="1" x14ac:dyDescent="0.15">
      <c r="A399" s="266"/>
      <c r="B399" s="78"/>
      <c r="C399" s="78"/>
      <c r="D399" s="86"/>
      <c r="E399" s="86"/>
      <c r="F399" s="77"/>
      <c r="G399" s="215"/>
      <c r="H399" s="215"/>
      <c r="I399" s="225"/>
      <c r="J399" s="225"/>
      <c r="K399" s="315">
        <f t="shared" si="21"/>
        <v>0</v>
      </c>
      <c r="L399" s="70"/>
      <c r="M399" s="67"/>
      <c r="N399" s="70"/>
      <c r="O399" s="67"/>
      <c r="P399" s="78"/>
      <c r="Q399" s="78"/>
      <c r="R399" s="78"/>
      <c r="S399" s="192"/>
      <c r="T399" s="27" t="str">
        <f t="shared" si="22"/>
        <v/>
      </c>
      <c r="U399" s="49" t="str">
        <f t="shared" si="23"/>
        <v/>
      </c>
    </row>
    <row r="400" spans="1:21" ht="21.95" customHeight="1" x14ac:dyDescent="0.15">
      <c r="A400" s="266"/>
      <c r="B400" s="78"/>
      <c r="C400" s="78"/>
      <c r="D400" s="86"/>
      <c r="E400" s="86"/>
      <c r="F400" s="77"/>
      <c r="G400" s="215"/>
      <c r="H400" s="215"/>
      <c r="I400" s="225"/>
      <c r="J400" s="225"/>
      <c r="K400" s="315">
        <f t="shared" si="21"/>
        <v>0</v>
      </c>
      <c r="L400" s="70"/>
      <c r="M400" s="67"/>
      <c r="N400" s="70"/>
      <c r="O400" s="67"/>
      <c r="P400" s="78"/>
      <c r="Q400" s="78"/>
      <c r="R400" s="78"/>
      <c r="S400" s="192"/>
      <c r="T400" s="27" t="str">
        <f t="shared" si="22"/>
        <v/>
      </c>
      <c r="U400" s="49" t="str">
        <f t="shared" si="23"/>
        <v/>
      </c>
    </row>
    <row r="401" spans="1:21" ht="21.95" customHeight="1" x14ac:dyDescent="0.15">
      <c r="A401" s="266"/>
      <c r="B401" s="78"/>
      <c r="C401" s="78"/>
      <c r="D401" s="86"/>
      <c r="E401" s="86"/>
      <c r="F401" s="77"/>
      <c r="G401" s="215"/>
      <c r="H401" s="215"/>
      <c r="I401" s="225"/>
      <c r="J401" s="225"/>
      <c r="K401" s="315">
        <f t="shared" si="21"/>
        <v>0</v>
      </c>
      <c r="L401" s="70"/>
      <c r="M401" s="67"/>
      <c r="N401" s="70"/>
      <c r="O401" s="67"/>
      <c r="P401" s="78"/>
      <c r="Q401" s="78"/>
      <c r="R401" s="78"/>
      <c r="S401" s="192"/>
      <c r="T401" s="27" t="str">
        <f t="shared" si="22"/>
        <v/>
      </c>
      <c r="U401" s="49" t="str">
        <f t="shared" si="23"/>
        <v/>
      </c>
    </row>
    <row r="402" spans="1:21" ht="21.95" customHeight="1" x14ac:dyDescent="0.15">
      <c r="A402" s="177"/>
      <c r="B402" s="78"/>
      <c r="C402" s="78"/>
      <c r="D402" s="86"/>
      <c r="E402" s="86"/>
      <c r="F402" s="77"/>
      <c r="G402" s="215"/>
      <c r="H402" s="215"/>
      <c r="I402" s="225"/>
      <c r="J402" s="225"/>
      <c r="K402" s="315">
        <f t="shared" si="21"/>
        <v>0</v>
      </c>
      <c r="L402" s="70"/>
      <c r="M402" s="67"/>
      <c r="N402" s="70"/>
      <c r="O402" s="67"/>
      <c r="P402" s="78"/>
      <c r="Q402" s="78"/>
      <c r="R402" s="78"/>
      <c r="S402" s="192"/>
      <c r="T402" s="27" t="str">
        <f t="shared" si="22"/>
        <v/>
      </c>
      <c r="U402" s="49" t="str">
        <f t="shared" si="23"/>
        <v/>
      </c>
    </row>
    <row r="403" spans="1:21" ht="21.95" customHeight="1" x14ac:dyDescent="0.15">
      <c r="A403" s="266"/>
      <c r="B403" s="67"/>
      <c r="C403" s="78"/>
      <c r="D403" s="86"/>
      <c r="E403" s="86"/>
      <c r="F403" s="77"/>
      <c r="G403" s="216"/>
      <c r="H403" s="215"/>
      <c r="I403" s="225"/>
      <c r="J403" s="225"/>
      <c r="K403" s="315">
        <f t="shared" si="21"/>
        <v>0</v>
      </c>
      <c r="L403" s="70"/>
      <c r="M403" s="67"/>
      <c r="N403" s="70"/>
      <c r="O403" s="67"/>
      <c r="P403" s="67"/>
      <c r="Q403" s="67"/>
      <c r="R403" s="67"/>
      <c r="S403" s="192"/>
      <c r="T403" s="27" t="str">
        <f t="shared" si="22"/>
        <v/>
      </c>
      <c r="U403" s="49" t="str">
        <f t="shared" si="23"/>
        <v/>
      </c>
    </row>
    <row r="404" spans="1:21" ht="21.95" customHeight="1" x14ac:dyDescent="0.15">
      <c r="A404" s="266"/>
      <c r="B404" s="67"/>
      <c r="C404" s="78"/>
      <c r="D404" s="86"/>
      <c r="E404" s="86"/>
      <c r="F404" s="77"/>
      <c r="G404" s="216"/>
      <c r="H404" s="215"/>
      <c r="I404" s="225"/>
      <c r="J404" s="225"/>
      <c r="K404" s="315">
        <f t="shared" si="21"/>
        <v>0</v>
      </c>
      <c r="L404" s="70"/>
      <c r="M404" s="67"/>
      <c r="N404" s="70"/>
      <c r="O404" s="67"/>
      <c r="P404" s="67"/>
      <c r="Q404" s="67"/>
      <c r="R404" s="67"/>
      <c r="S404" s="192"/>
      <c r="T404" s="27" t="str">
        <f t="shared" si="22"/>
        <v/>
      </c>
      <c r="U404" s="49" t="str">
        <f t="shared" si="23"/>
        <v/>
      </c>
    </row>
    <row r="405" spans="1:21" ht="21.95" customHeight="1" x14ac:dyDescent="0.15">
      <c r="A405" s="266"/>
      <c r="B405" s="67"/>
      <c r="C405" s="78"/>
      <c r="D405" s="86"/>
      <c r="E405" s="86"/>
      <c r="F405" s="77"/>
      <c r="G405" s="216"/>
      <c r="H405" s="215"/>
      <c r="I405" s="225"/>
      <c r="J405" s="225"/>
      <c r="K405" s="315">
        <f t="shared" si="21"/>
        <v>0</v>
      </c>
      <c r="L405" s="70"/>
      <c r="M405" s="67"/>
      <c r="N405" s="70"/>
      <c r="O405" s="67"/>
      <c r="P405" s="67"/>
      <c r="Q405" s="67"/>
      <c r="R405" s="67"/>
      <c r="S405" s="192"/>
      <c r="T405" s="27" t="str">
        <f t="shared" si="22"/>
        <v/>
      </c>
      <c r="U405" s="49" t="str">
        <f t="shared" si="23"/>
        <v/>
      </c>
    </row>
    <row r="406" spans="1:21" ht="21.95" customHeight="1" x14ac:dyDescent="0.15">
      <c r="A406" s="267"/>
      <c r="B406" s="104"/>
      <c r="C406" s="167"/>
      <c r="D406" s="106"/>
      <c r="E406" s="106"/>
      <c r="F406" s="166"/>
      <c r="G406" s="218"/>
      <c r="H406" s="217"/>
      <c r="I406" s="226"/>
      <c r="J406" s="226"/>
      <c r="K406" s="316">
        <f t="shared" si="21"/>
        <v>0</v>
      </c>
      <c r="L406" s="159"/>
      <c r="M406" s="104"/>
      <c r="N406" s="159"/>
      <c r="O406" s="104"/>
      <c r="P406" s="104"/>
      <c r="Q406" s="104"/>
      <c r="R406" s="104"/>
      <c r="S406" s="269"/>
      <c r="T406" s="27" t="str">
        <f t="shared" si="22"/>
        <v/>
      </c>
      <c r="U406" s="49" t="str">
        <f t="shared" si="23"/>
        <v/>
      </c>
    </row>
    <row r="407" spans="1:21" ht="21.95" customHeight="1" x14ac:dyDescent="0.15">
      <c r="A407" s="268"/>
      <c r="B407" s="71"/>
      <c r="C407" s="103"/>
      <c r="D407" s="102"/>
      <c r="E407" s="102"/>
      <c r="F407" s="164"/>
      <c r="G407" s="211"/>
      <c r="H407" s="210"/>
      <c r="I407" s="227"/>
      <c r="J407" s="227"/>
      <c r="K407" s="314">
        <f t="shared" si="21"/>
        <v>0</v>
      </c>
      <c r="L407" s="200"/>
      <c r="M407" s="71"/>
      <c r="N407" s="200"/>
      <c r="O407" s="71"/>
      <c r="P407" s="71"/>
      <c r="Q407" s="71"/>
      <c r="R407" s="71"/>
      <c r="S407" s="270"/>
      <c r="T407" s="27" t="str">
        <f t="shared" si="22"/>
        <v/>
      </c>
      <c r="U407" s="49" t="str">
        <f t="shared" si="23"/>
        <v/>
      </c>
    </row>
    <row r="408" spans="1:21" ht="21.95" customHeight="1" x14ac:dyDescent="0.15">
      <c r="A408" s="266"/>
      <c r="B408" s="67"/>
      <c r="C408" s="78"/>
      <c r="D408" s="86"/>
      <c r="E408" s="86"/>
      <c r="F408" s="77"/>
      <c r="G408" s="216"/>
      <c r="H408" s="215"/>
      <c r="I408" s="225"/>
      <c r="J408" s="225"/>
      <c r="K408" s="315">
        <f t="shared" si="21"/>
        <v>0</v>
      </c>
      <c r="L408" s="70"/>
      <c r="M408" s="67"/>
      <c r="N408" s="70"/>
      <c r="O408" s="67"/>
      <c r="P408" s="67"/>
      <c r="Q408" s="67"/>
      <c r="R408" s="67"/>
      <c r="S408" s="192"/>
      <c r="T408" s="27" t="str">
        <f t="shared" si="22"/>
        <v/>
      </c>
      <c r="U408" s="49" t="str">
        <f t="shared" si="23"/>
        <v/>
      </c>
    </row>
    <row r="409" spans="1:21" ht="21.95" customHeight="1" x14ac:dyDescent="0.15">
      <c r="A409" s="266"/>
      <c r="B409" s="67"/>
      <c r="C409" s="78"/>
      <c r="D409" s="86"/>
      <c r="E409" s="86"/>
      <c r="F409" s="77"/>
      <c r="G409" s="216"/>
      <c r="H409" s="215"/>
      <c r="I409" s="225"/>
      <c r="J409" s="225"/>
      <c r="K409" s="315">
        <f t="shared" si="21"/>
        <v>0</v>
      </c>
      <c r="L409" s="70"/>
      <c r="M409" s="67"/>
      <c r="N409" s="70"/>
      <c r="O409" s="67"/>
      <c r="P409" s="67"/>
      <c r="Q409" s="67"/>
      <c r="R409" s="67"/>
      <c r="S409" s="192"/>
      <c r="T409" s="27" t="str">
        <f t="shared" si="22"/>
        <v/>
      </c>
      <c r="U409" s="49" t="str">
        <f t="shared" si="23"/>
        <v/>
      </c>
    </row>
    <row r="410" spans="1:21" ht="21.95" customHeight="1" x14ac:dyDescent="0.15">
      <c r="A410" s="266"/>
      <c r="B410" s="78"/>
      <c r="C410" s="78"/>
      <c r="D410" s="86"/>
      <c r="E410" s="86"/>
      <c r="F410" s="77"/>
      <c r="G410" s="215"/>
      <c r="H410" s="215"/>
      <c r="I410" s="225"/>
      <c r="J410" s="225"/>
      <c r="K410" s="315">
        <f t="shared" si="21"/>
        <v>0</v>
      </c>
      <c r="L410" s="70"/>
      <c r="M410" s="67"/>
      <c r="N410" s="70"/>
      <c r="O410" s="67"/>
      <c r="P410" s="78"/>
      <c r="Q410" s="78"/>
      <c r="R410" s="78"/>
      <c r="S410" s="192"/>
      <c r="T410" s="27" t="str">
        <f t="shared" si="22"/>
        <v/>
      </c>
      <c r="U410" s="49" t="str">
        <f t="shared" si="23"/>
        <v/>
      </c>
    </row>
    <row r="411" spans="1:21" ht="21.95" customHeight="1" x14ac:dyDescent="0.15">
      <c r="A411" s="266"/>
      <c r="B411" s="78"/>
      <c r="C411" s="78"/>
      <c r="D411" s="86"/>
      <c r="E411" s="86"/>
      <c r="F411" s="77"/>
      <c r="G411" s="215"/>
      <c r="H411" s="215"/>
      <c r="I411" s="225"/>
      <c r="J411" s="225"/>
      <c r="K411" s="315">
        <f t="shared" si="21"/>
        <v>0</v>
      </c>
      <c r="L411" s="70"/>
      <c r="M411" s="67"/>
      <c r="N411" s="70"/>
      <c r="O411" s="67"/>
      <c r="P411" s="78"/>
      <c r="Q411" s="78"/>
      <c r="R411" s="78"/>
      <c r="S411" s="192"/>
      <c r="T411" s="27" t="str">
        <f t="shared" si="22"/>
        <v/>
      </c>
      <c r="U411" s="49" t="str">
        <f t="shared" si="23"/>
        <v/>
      </c>
    </row>
    <row r="412" spans="1:21" ht="21.95" customHeight="1" x14ac:dyDescent="0.15">
      <c r="A412" s="266"/>
      <c r="B412" s="78"/>
      <c r="C412" s="78"/>
      <c r="D412" s="86"/>
      <c r="E412" s="86"/>
      <c r="F412" s="77"/>
      <c r="G412" s="215"/>
      <c r="H412" s="215"/>
      <c r="I412" s="225"/>
      <c r="J412" s="225"/>
      <c r="K412" s="315">
        <f t="shared" si="21"/>
        <v>0</v>
      </c>
      <c r="L412" s="70"/>
      <c r="M412" s="67"/>
      <c r="N412" s="70"/>
      <c r="O412" s="67"/>
      <c r="P412" s="78"/>
      <c r="Q412" s="78"/>
      <c r="R412" s="78"/>
      <c r="S412" s="192"/>
      <c r="T412" s="27" t="str">
        <f t="shared" si="22"/>
        <v/>
      </c>
      <c r="U412" s="49" t="str">
        <f t="shared" si="23"/>
        <v/>
      </c>
    </row>
    <row r="413" spans="1:21" ht="21.95" customHeight="1" x14ac:dyDescent="0.15">
      <c r="A413" s="266"/>
      <c r="B413" s="78"/>
      <c r="C413" s="78"/>
      <c r="D413" s="86"/>
      <c r="E413" s="86"/>
      <c r="F413" s="77"/>
      <c r="G413" s="215"/>
      <c r="H413" s="215"/>
      <c r="I413" s="225"/>
      <c r="J413" s="225"/>
      <c r="K413" s="315">
        <f t="shared" si="21"/>
        <v>0</v>
      </c>
      <c r="L413" s="70"/>
      <c r="M413" s="67"/>
      <c r="N413" s="70"/>
      <c r="O413" s="67"/>
      <c r="P413" s="78"/>
      <c r="Q413" s="78"/>
      <c r="R413" s="78"/>
      <c r="S413" s="192"/>
      <c r="T413" s="27" t="str">
        <f t="shared" si="22"/>
        <v/>
      </c>
      <c r="U413" s="49" t="str">
        <f t="shared" si="23"/>
        <v/>
      </c>
    </row>
    <row r="414" spans="1:21" ht="21.95" customHeight="1" x14ac:dyDescent="0.15">
      <c r="A414" s="266"/>
      <c r="B414" s="78"/>
      <c r="C414" s="78"/>
      <c r="D414" s="86"/>
      <c r="E414" s="86"/>
      <c r="F414" s="77"/>
      <c r="G414" s="215"/>
      <c r="H414" s="215"/>
      <c r="I414" s="225"/>
      <c r="J414" s="225"/>
      <c r="K414" s="315">
        <f t="shared" si="21"/>
        <v>0</v>
      </c>
      <c r="L414" s="70"/>
      <c r="M414" s="67"/>
      <c r="N414" s="70"/>
      <c r="O414" s="67"/>
      <c r="P414" s="78"/>
      <c r="Q414" s="78"/>
      <c r="R414" s="78"/>
      <c r="S414" s="192"/>
      <c r="T414" s="27" t="str">
        <f t="shared" si="22"/>
        <v/>
      </c>
      <c r="U414" s="49" t="str">
        <f t="shared" si="23"/>
        <v/>
      </c>
    </row>
    <row r="415" spans="1:21" ht="21.95" customHeight="1" x14ac:dyDescent="0.15">
      <c r="A415" s="266"/>
      <c r="B415" s="78"/>
      <c r="C415" s="78"/>
      <c r="D415" s="86"/>
      <c r="E415" s="86"/>
      <c r="F415" s="77"/>
      <c r="G415" s="215"/>
      <c r="H415" s="215"/>
      <c r="I415" s="225"/>
      <c r="J415" s="225"/>
      <c r="K415" s="315">
        <f t="shared" si="21"/>
        <v>0</v>
      </c>
      <c r="L415" s="70"/>
      <c r="M415" s="67"/>
      <c r="N415" s="70"/>
      <c r="O415" s="67"/>
      <c r="P415" s="78"/>
      <c r="Q415" s="78"/>
      <c r="R415" s="78"/>
      <c r="S415" s="192"/>
      <c r="T415" s="27" t="str">
        <f t="shared" si="22"/>
        <v/>
      </c>
      <c r="U415" s="49" t="str">
        <f t="shared" si="23"/>
        <v/>
      </c>
    </row>
    <row r="416" spans="1:21" ht="21.95" customHeight="1" x14ac:dyDescent="0.15">
      <c r="A416" s="266"/>
      <c r="B416" s="78"/>
      <c r="C416" s="78"/>
      <c r="D416" s="86"/>
      <c r="E416" s="86"/>
      <c r="F416" s="77"/>
      <c r="G416" s="215"/>
      <c r="H416" s="215"/>
      <c r="I416" s="225"/>
      <c r="J416" s="225"/>
      <c r="K416" s="315">
        <f t="shared" si="21"/>
        <v>0</v>
      </c>
      <c r="L416" s="70"/>
      <c r="M416" s="67"/>
      <c r="N416" s="70"/>
      <c r="O416" s="67"/>
      <c r="P416" s="78"/>
      <c r="Q416" s="78"/>
      <c r="R416" s="78"/>
      <c r="S416" s="192"/>
      <c r="T416" s="27" t="str">
        <f t="shared" si="22"/>
        <v/>
      </c>
      <c r="U416" s="49" t="str">
        <f t="shared" si="23"/>
        <v/>
      </c>
    </row>
    <row r="417" spans="1:21" ht="21.95" customHeight="1" x14ac:dyDescent="0.15">
      <c r="A417" s="266"/>
      <c r="B417" s="78"/>
      <c r="C417" s="78"/>
      <c r="D417" s="86"/>
      <c r="E417" s="86"/>
      <c r="F417" s="77"/>
      <c r="G417" s="215"/>
      <c r="H417" s="215"/>
      <c r="I417" s="225"/>
      <c r="J417" s="225"/>
      <c r="K417" s="315">
        <f t="shared" si="21"/>
        <v>0</v>
      </c>
      <c r="L417" s="70"/>
      <c r="M417" s="67"/>
      <c r="N417" s="70"/>
      <c r="O417" s="67"/>
      <c r="P417" s="78"/>
      <c r="Q417" s="78"/>
      <c r="R417" s="78"/>
      <c r="S417" s="192"/>
      <c r="T417" s="27" t="str">
        <f t="shared" si="22"/>
        <v/>
      </c>
      <c r="U417" s="49" t="str">
        <f t="shared" si="23"/>
        <v/>
      </c>
    </row>
    <row r="418" spans="1:21" ht="21.95" customHeight="1" x14ac:dyDescent="0.15">
      <c r="A418" s="266"/>
      <c r="B418" s="78"/>
      <c r="C418" s="78"/>
      <c r="D418" s="86"/>
      <c r="E418" s="86"/>
      <c r="F418" s="77"/>
      <c r="G418" s="215"/>
      <c r="H418" s="215"/>
      <c r="I418" s="225"/>
      <c r="J418" s="225"/>
      <c r="K418" s="315">
        <f t="shared" si="21"/>
        <v>0</v>
      </c>
      <c r="L418" s="70"/>
      <c r="M418" s="67"/>
      <c r="N418" s="70"/>
      <c r="O418" s="67"/>
      <c r="P418" s="78"/>
      <c r="Q418" s="78"/>
      <c r="R418" s="78"/>
      <c r="S418" s="192"/>
      <c r="T418" s="27" t="str">
        <f t="shared" si="22"/>
        <v/>
      </c>
      <c r="U418" s="49" t="str">
        <f t="shared" si="23"/>
        <v/>
      </c>
    </row>
    <row r="419" spans="1:21" ht="21.95" customHeight="1" x14ac:dyDescent="0.15">
      <c r="A419" s="266"/>
      <c r="B419" s="78"/>
      <c r="C419" s="78"/>
      <c r="D419" s="86"/>
      <c r="E419" s="86"/>
      <c r="F419" s="77"/>
      <c r="G419" s="215"/>
      <c r="H419" s="215"/>
      <c r="I419" s="225"/>
      <c r="J419" s="225"/>
      <c r="K419" s="315">
        <f t="shared" si="21"/>
        <v>0</v>
      </c>
      <c r="L419" s="70"/>
      <c r="M419" s="67"/>
      <c r="N419" s="70"/>
      <c r="O419" s="67"/>
      <c r="P419" s="78"/>
      <c r="Q419" s="78"/>
      <c r="R419" s="78"/>
      <c r="S419" s="192"/>
      <c r="T419" s="27" t="str">
        <f t="shared" si="22"/>
        <v/>
      </c>
      <c r="U419" s="49" t="str">
        <f t="shared" si="23"/>
        <v/>
      </c>
    </row>
    <row r="420" spans="1:21" ht="21.95" customHeight="1" x14ac:dyDescent="0.15">
      <c r="A420" s="266"/>
      <c r="B420" s="78"/>
      <c r="C420" s="78"/>
      <c r="D420" s="86"/>
      <c r="E420" s="86"/>
      <c r="F420" s="77"/>
      <c r="G420" s="215"/>
      <c r="H420" s="215"/>
      <c r="I420" s="225"/>
      <c r="J420" s="225"/>
      <c r="K420" s="315">
        <f t="shared" si="21"/>
        <v>0</v>
      </c>
      <c r="L420" s="70"/>
      <c r="M420" s="67"/>
      <c r="N420" s="70"/>
      <c r="O420" s="67"/>
      <c r="P420" s="78"/>
      <c r="Q420" s="78"/>
      <c r="R420" s="78"/>
      <c r="S420" s="192"/>
      <c r="T420" s="27" t="str">
        <f t="shared" si="22"/>
        <v/>
      </c>
      <c r="U420" s="49" t="str">
        <f t="shared" si="23"/>
        <v/>
      </c>
    </row>
    <row r="421" spans="1:21" ht="21.95" customHeight="1" x14ac:dyDescent="0.15">
      <c r="A421" s="266"/>
      <c r="B421" s="78"/>
      <c r="C421" s="78"/>
      <c r="D421" s="86"/>
      <c r="E421" s="86"/>
      <c r="F421" s="77"/>
      <c r="G421" s="215"/>
      <c r="H421" s="215"/>
      <c r="I421" s="225"/>
      <c r="J421" s="225"/>
      <c r="K421" s="315">
        <f t="shared" si="21"/>
        <v>0</v>
      </c>
      <c r="L421" s="70"/>
      <c r="M421" s="67"/>
      <c r="N421" s="70"/>
      <c r="O421" s="67"/>
      <c r="P421" s="78"/>
      <c r="Q421" s="78"/>
      <c r="R421" s="78"/>
      <c r="S421" s="192"/>
      <c r="T421" s="27" t="str">
        <f t="shared" si="22"/>
        <v/>
      </c>
      <c r="U421" s="49" t="str">
        <f t="shared" si="23"/>
        <v/>
      </c>
    </row>
    <row r="422" spans="1:21" ht="21.95" customHeight="1" x14ac:dyDescent="0.15">
      <c r="A422" s="177"/>
      <c r="B422" s="78"/>
      <c r="C422" s="78"/>
      <c r="D422" s="86"/>
      <c r="E422" s="86"/>
      <c r="F422" s="77"/>
      <c r="G422" s="215"/>
      <c r="H422" s="215"/>
      <c r="I422" s="225"/>
      <c r="J422" s="225"/>
      <c r="K422" s="315">
        <f t="shared" si="21"/>
        <v>0</v>
      </c>
      <c r="L422" s="70"/>
      <c r="M422" s="67"/>
      <c r="N422" s="70"/>
      <c r="O422" s="67"/>
      <c r="P422" s="78"/>
      <c r="Q422" s="78"/>
      <c r="R422" s="78"/>
      <c r="S422" s="192"/>
      <c r="T422" s="27" t="str">
        <f t="shared" si="22"/>
        <v/>
      </c>
      <c r="U422" s="49" t="str">
        <f t="shared" si="23"/>
        <v/>
      </c>
    </row>
    <row r="423" spans="1:21" ht="21.95" customHeight="1" x14ac:dyDescent="0.15">
      <c r="A423" s="266"/>
      <c r="B423" s="67"/>
      <c r="C423" s="78"/>
      <c r="D423" s="86"/>
      <c r="E423" s="86"/>
      <c r="F423" s="77"/>
      <c r="G423" s="216"/>
      <c r="H423" s="215"/>
      <c r="I423" s="225"/>
      <c r="J423" s="225"/>
      <c r="K423" s="315">
        <f t="shared" si="21"/>
        <v>0</v>
      </c>
      <c r="L423" s="70"/>
      <c r="M423" s="67"/>
      <c r="N423" s="70"/>
      <c r="O423" s="67"/>
      <c r="P423" s="67"/>
      <c r="Q423" s="67"/>
      <c r="R423" s="67"/>
      <c r="S423" s="192"/>
      <c r="T423" s="27" t="str">
        <f t="shared" si="22"/>
        <v/>
      </c>
      <c r="U423" s="49" t="str">
        <f t="shared" si="23"/>
        <v/>
      </c>
    </row>
    <row r="424" spans="1:21" ht="21.95" customHeight="1" x14ac:dyDescent="0.15">
      <c r="A424" s="266"/>
      <c r="B424" s="67"/>
      <c r="C424" s="78"/>
      <c r="D424" s="86"/>
      <c r="E424" s="86"/>
      <c r="F424" s="77"/>
      <c r="G424" s="216"/>
      <c r="H424" s="215"/>
      <c r="I424" s="225"/>
      <c r="J424" s="225"/>
      <c r="K424" s="315">
        <f t="shared" si="21"/>
        <v>0</v>
      </c>
      <c r="L424" s="70"/>
      <c r="M424" s="67"/>
      <c r="N424" s="70"/>
      <c r="O424" s="67"/>
      <c r="P424" s="67"/>
      <c r="Q424" s="67"/>
      <c r="R424" s="67"/>
      <c r="S424" s="192"/>
      <c r="T424" s="27" t="str">
        <f t="shared" si="22"/>
        <v/>
      </c>
      <c r="U424" s="49" t="str">
        <f t="shared" si="23"/>
        <v/>
      </c>
    </row>
    <row r="425" spans="1:21" ht="21.95" customHeight="1" x14ac:dyDescent="0.15">
      <c r="A425" s="266"/>
      <c r="B425" s="67"/>
      <c r="C425" s="78"/>
      <c r="D425" s="86"/>
      <c r="E425" s="86"/>
      <c r="F425" s="77"/>
      <c r="G425" s="216"/>
      <c r="H425" s="215"/>
      <c r="I425" s="225"/>
      <c r="J425" s="225"/>
      <c r="K425" s="315">
        <f t="shared" si="21"/>
        <v>0</v>
      </c>
      <c r="L425" s="70"/>
      <c r="M425" s="67"/>
      <c r="N425" s="70"/>
      <c r="O425" s="67"/>
      <c r="P425" s="67"/>
      <c r="Q425" s="67"/>
      <c r="R425" s="67"/>
      <c r="S425" s="192"/>
      <c r="T425" s="27" t="str">
        <f t="shared" si="22"/>
        <v/>
      </c>
      <c r="U425" s="49" t="str">
        <f t="shared" si="23"/>
        <v/>
      </c>
    </row>
    <row r="426" spans="1:21" ht="21.95" customHeight="1" x14ac:dyDescent="0.15">
      <c r="A426" s="267"/>
      <c r="B426" s="104"/>
      <c r="C426" s="167"/>
      <c r="D426" s="106"/>
      <c r="E426" s="106"/>
      <c r="F426" s="166"/>
      <c r="G426" s="218"/>
      <c r="H426" s="217"/>
      <c r="I426" s="226"/>
      <c r="J426" s="226"/>
      <c r="K426" s="316">
        <f t="shared" si="21"/>
        <v>0</v>
      </c>
      <c r="L426" s="159"/>
      <c r="M426" s="104"/>
      <c r="N426" s="159"/>
      <c r="O426" s="104"/>
      <c r="P426" s="104"/>
      <c r="Q426" s="104"/>
      <c r="R426" s="104"/>
      <c r="S426" s="269"/>
      <c r="T426" s="27" t="str">
        <f t="shared" si="22"/>
        <v/>
      </c>
      <c r="U426" s="49" t="str">
        <f t="shared" si="23"/>
        <v/>
      </c>
    </row>
    <row r="427" spans="1:21" ht="21.95" customHeight="1" x14ac:dyDescent="0.15">
      <c r="A427" s="268"/>
      <c r="B427" s="71"/>
      <c r="C427" s="103"/>
      <c r="D427" s="102"/>
      <c r="E427" s="102"/>
      <c r="F427" s="164"/>
      <c r="G427" s="211"/>
      <c r="H427" s="210"/>
      <c r="I427" s="227"/>
      <c r="J427" s="227"/>
      <c r="K427" s="314">
        <f t="shared" si="21"/>
        <v>0</v>
      </c>
      <c r="L427" s="200"/>
      <c r="M427" s="71"/>
      <c r="N427" s="200"/>
      <c r="O427" s="71"/>
      <c r="P427" s="71"/>
      <c r="Q427" s="71"/>
      <c r="R427" s="71"/>
      <c r="S427" s="270"/>
      <c r="T427" s="27" t="str">
        <f t="shared" si="22"/>
        <v/>
      </c>
      <c r="U427" s="49" t="str">
        <f t="shared" si="23"/>
        <v/>
      </c>
    </row>
    <row r="428" spans="1:21" ht="21.95" customHeight="1" x14ac:dyDescent="0.15">
      <c r="A428" s="266"/>
      <c r="B428" s="67"/>
      <c r="C428" s="78"/>
      <c r="D428" s="86"/>
      <c r="E428" s="86"/>
      <c r="F428" s="77"/>
      <c r="G428" s="216"/>
      <c r="H428" s="215"/>
      <c r="I428" s="225"/>
      <c r="J428" s="225"/>
      <c r="K428" s="315">
        <f t="shared" si="21"/>
        <v>0</v>
      </c>
      <c r="L428" s="70"/>
      <c r="M428" s="67"/>
      <c r="N428" s="70"/>
      <c r="O428" s="67"/>
      <c r="P428" s="67"/>
      <c r="Q428" s="67"/>
      <c r="R428" s="67"/>
      <c r="S428" s="192"/>
      <c r="T428" s="27" t="str">
        <f t="shared" si="22"/>
        <v/>
      </c>
      <c r="U428" s="49" t="str">
        <f t="shared" si="23"/>
        <v/>
      </c>
    </row>
    <row r="429" spans="1:21" ht="21.95" customHeight="1" x14ac:dyDescent="0.15">
      <c r="A429" s="266"/>
      <c r="B429" s="67"/>
      <c r="C429" s="78"/>
      <c r="D429" s="86"/>
      <c r="E429" s="86"/>
      <c r="F429" s="77"/>
      <c r="G429" s="215"/>
      <c r="H429" s="215"/>
      <c r="I429" s="225"/>
      <c r="J429" s="225"/>
      <c r="K429" s="315">
        <f t="shared" si="21"/>
        <v>0</v>
      </c>
      <c r="L429" s="70"/>
      <c r="M429" s="67"/>
      <c r="N429" s="70"/>
      <c r="O429" s="67"/>
      <c r="P429" s="78"/>
      <c r="Q429" s="78"/>
      <c r="R429" s="78"/>
      <c r="S429" s="192"/>
      <c r="T429" s="27" t="str">
        <f t="shared" si="22"/>
        <v/>
      </c>
      <c r="U429" s="49" t="str">
        <f t="shared" si="23"/>
        <v/>
      </c>
    </row>
    <row r="430" spans="1:21" ht="21.95" customHeight="1" x14ac:dyDescent="0.15">
      <c r="A430" s="266"/>
      <c r="B430" s="78"/>
      <c r="C430" s="78"/>
      <c r="D430" s="86"/>
      <c r="E430" s="86"/>
      <c r="F430" s="77"/>
      <c r="G430" s="215"/>
      <c r="H430" s="215"/>
      <c r="I430" s="225"/>
      <c r="J430" s="225"/>
      <c r="K430" s="315">
        <f t="shared" si="21"/>
        <v>0</v>
      </c>
      <c r="L430" s="70"/>
      <c r="M430" s="67"/>
      <c r="N430" s="70"/>
      <c r="O430" s="67"/>
      <c r="P430" s="78"/>
      <c r="Q430" s="78"/>
      <c r="R430" s="78"/>
      <c r="S430" s="192"/>
      <c r="T430" s="27" t="str">
        <f t="shared" si="22"/>
        <v/>
      </c>
      <c r="U430" s="49" t="str">
        <f t="shared" si="23"/>
        <v/>
      </c>
    </row>
    <row r="431" spans="1:21" ht="21.95" customHeight="1" x14ac:dyDescent="0.15">
      <c r="A431" s="266"/>
      <c r="B431" s="78"/>
      <c r="C431" s="78"/>
      <c r="D431" s="86"/>
      <c r="E431" s="86"/>
      <c r="F431" s="77"/>
      <c r="G431" s="215"/>
      <c r="H431" s="215"/>
      <c r="I431" s="273"/>
      <c r="J431" s="273"/>
      <c r="K431" s="315">
        <f t="shared" si="21"/>
        <v>0</v>
      </c>
      <c r="L431" s="70"/>
      <c r="M431" s="67"/>
      <c r="N431" s="70"/>
      <c r="O431" s="67"/>
      <c r="P431" s="78"/>
      <c r="Q431" s="78"/>
      <c r="R431" s="78"/>
      <c r="S431" s="192"/>
      <c r="T431" s="27" t="str">
        <f t="shared" si="22"/>
        <v/>
      </c>
      <c r="U431" s="49" t="str">
        <f t="shared" si="23"/>
        <v/>
      </c>
    </row>
    <row r="432" spans="1:21" ht="21.95" customHeight="1" x14ac:dyDescent="0.15">
      <c r="A432" s="266"/>
      <c r="B432" s="78"/>
      <c r="C432" s="78"/>
      <c r="D432" s="86"/>
      <c r="E432" s="86"/>
      <c r="F432" s="77"/>
      <c r="G432" s="215"/>
      <c r="H432" s="215"/>
      <c r="I432" s="273"/>
      <c r="J432" s="273"/>
      <c r="K432" s="315">
        <f t="shared" si="21"/>
        <v>0</v>
      </c>
      <c r="L432" s="70"/>
      <c r="M432" s="67"/>
      <c r="N432" s="70"/>
      <c r="O432" s="67"/>
      <c r="P432" s="78"/>
      <c r="Q432" s="78"/>
      <c r="R432" s="78"/>
      <c r="S432" s="192"/>
      <c r="T432" s="27" t="str">
        <f t="shared" si="22"/>
        <v/>
      </c>
      <c r="U432" s="49" t="str">
        <f t="shared" si="23"/>
        <v/>
      </c>
    </row>
    <row r="433" spans="1:21" ht="21.95" customHeight="1" x14ac:dyDescent="0.15">
      <c r="A433" s="266"/>
      <c r="B433" s="78"/>
      <c r="C433" s="78"/>
      <c r="D433" s="86"/>
      <c r="E433" s="86"/>
      <c r="F433" s="77"/>
      <c r="G433" s="215"/>
      <c r="H433" s="215"/>
      <c r="I433" s="273"/>
      <c r="J433" s="273"/>
      <c r="K433" s="315">
        <f t="shared" si="21"/>
        <v>0</v>
      </c>
      <c r="L433" s="70"/>
      <c r="M433" s="67"/>
      <c r="N433" s="70"/>
      <c r="O433" s="67"/>
      <c r="P433" s="78"/>
      <c r="Q433" s="78"/>
      <c r="R433" s="78"/>
      <c r="S433" s="192"/>
      <c r="T433" s="27" t="str">
        <f t="shared" si="22"/>
        <v/>
      </c>
      <c r="U433" s="49" t="str">
        <f t="shared" si="23"/>
        <v/>
      </c>
    </row>
    <row r="434" spans="1:21" ht="21.95" customHeight="1" x14ac:dyDescent="0.15">
      <c r="A434" s="266"/>
      <c r="B434" s="78"/>
      <c r="C434" s="78"/>
      <c r="D434" s="86"/>
      <c r="E434" s="86"/>
      <c r="F434" s="77"/>
      <c r="G434" s="215"/>
      <c r="H434" s="215"/>
      <c r="I434" s="273"/>
      <c r="J434" s="273"/>
      <c r="K434" s="315">
        <f t="shared" si="21"/>
        <v>0</v>
      </c>
      <c r="L434" s="70"/>
      <c r="M434" s="67"/>
      <c r="N434" s="70"/>
      <c r="O434" s="67"/>
      <c r="P434" s="78"/>
      <c r="Q434" s="78"/>
      <c r="R434" s="78"/>
      <c r="S434" s="192"/>
      <c r="T434" s="27" t="str">
        <f t="shared" si="22"/>
        <v/>
      </c>
      <c r="U434" s="49" t="str">
        <f t="shared" si="23"/>
        <v/>
      </c>
    </row>
    <row r="435" spans="1:21" ht="21.95" customHeight="1" x14ac:dyDescent="0.15">
      <c r="A435" s="266"/>
      <c r="B435" s="78"/>
      <c r="C435" s="78"/>
      <c r="D435" s="86"/>
      <c r="E435" s="86"/>
      <c r="F435" s="77"/>
      <c r="G435" s="215"/>
      <c r="H435" s="215"/>
      <c r="I435" s="273"/>
      <c r="J435" s="273"/>
      <c r="K435" s="315">
        <f t="shared" si="21"/>
        <v>0</v>
      </c>
      <c r="L435" s="70"/>
      <c r="M435" s="67"/>
      <c r="N435" s="70"/>
      <c r="O435" s="67"/>
      <c r="P435" s="78"/>
      <c r="Q435" s="78"/>
      <c r="R435" s="78"/>
      <c r="S435" s="192"/>
      <c r="T435" s="27" t="str">
        <f t="shared" si="22"/>
        <v/>
      </c>
      <c r="U435" s="49" t="str">
        <f t="shared" si="23"/>
        <v/>
      </c>
    </row>
    <row r="436" spans="1:21" ht="21.95" customHeight="1" x14ac:dyDescent="0.15">
      <c r="A436" s="266"/>
      <c r="B436" s="78"/>
      <c r="C436" s="78"/>
      <c r="D436" s="86"/>
      <c r="E436" s="86"/>
      <c r="F436" s="77"/>
      <c r="G436" s="215"/>
      <c r="H436" s="215"/>
      <c r="I436" s="273"/>
      <c r="J436" s="273"/>
      <c r="K436" s="315">
        <f t="shared" si="21"/>
        <v>0</v>
      </c>
      <c r="L436" s="70"/>
      <c r="M436" s="67"/>
      <c r="N436" s="70"/>
      <c r="O436" s="67"/>
      <c r="P436" s="78"/>
      <c r="Q436" s="78"/>
      <c r="R436" s="78"/>
      <c r="S436" s="192"/>
      <c r="T436" s="27" t="str">
        <f t="shared" si="22"/>
        <v/>
      </c>
      <c r="U436" s="49" t="str">
        <f t="shared" si="23"/>
        <v/>
      </c>
    </row>
    <row r="437" spans="1:21" ht="21.95" customHeight="1" x14ac:dyDescent="0.15">
      <c r="A437" s="266"/>
      <c r="B437" s="78"/>
      <c r="C437" s="78"/>
      <c r="D437" s="86"/>
      <c r="E437" s="86"/>
      <c r="F437" s="77"/>
      <c r="G437" s="215"/>
      <c r="H437" s="215"/>
      <c r="I437" s="273"/>
      <c r="J437" s="273"/>
      <c r="K437" s="315">
        <f t="shared" si="21"/>
        <v>0</v>
      </c>
      <c r="L437" s="70"/>
      <c r="M437" s="67"/>
      <c r="N437" s="70"/>
      <c r="O437" s="67"/>
      <c r="P437" s="78"/>
      <c r="Q437" s="78"/>
      <c r="R437" s="78"/>
      <c r="S437" s="192"/>
      <c r="T437" s="27" t="str">
        <f t="shared" si="22"/>
        <v/>
      </c>
      <c r="U437" s="49" t="str">
        <f t="shared" si="23"/>
        <v/>
      </c>
    </row>
    <row r="438" spans="1:21" ht="21.95" customHeight="1" x14ac:dyDescent="0.15">
      <c r="A438" s="266"/>
      <c r="B438" s="78"/>
      <c r="C438" s="78"/>
      <c r="D438" s="86"/>
      <c r="E438" s="86"/>
      <c r="F438" s="77"/>
      <c r="G438" s="215"/>
      <c r="H438" s="215"/>
      <c r="I438" s="273"/>
      <c r="J438" s="273"/>
      <c r="K438" s="315">
        <f t="shared" si="21"/>
        <v>0</v>
      </c>
      <c r="L438" s="70"/>
      <c r="M438" s="67"/>
      <c r="N438" s="70"/>
      <c r="O438" s="67"/>
      <c r="P438" s="78"/>
      <c r="Q438" s="78"/>
      <c r="R438" s="78"/>
      <c r="S438" s="192"/>
      <c r="T438" s="27" t="str">
        <f t="shared" si="22"/>
        <v/>
      </c>
      <c r="U438" s="49" t="str">
        <f t="shared" si="23"/>
        <v/>
      </c>
    </row>
    <row r="439" spans="1:21" ht="21.95" customHeight="1" x14ac:dyDescent="0.15">
      <c r="A439" s="266"/>
      <c r="B439" s="78"/>
      <c r="C439" s="78"/>
      <c r="D439" s="86"/>
      <c r="E439" s="86"/>
      <c r="F439" s="77"/>
      <c r="G439" s="215"/>
      <c r="H439" s="215"/>
      <c r="I439" s="273"/>
      <c r="J439" s="273"/>
      <c r="K439" s="315">
        <f t="shared" si="21"/>
        <v>0</v>
      </c>
      <c r="L439" s="70"/>
      <c r="M439" s="67"/>
      <c r="N439" s="70"/>
      <c r="O439" s="67"/>
      <c r="P439" s="78"/>
      <c r="Q439" s="78"/>
      <c r="R439" s="78"/>
      <c r="S439" s="192"/>
      <c r="T439" s="27" t="str">
        <f t="shared" si="22"/>
        <v/>
      </c>
      <c r="U439" s="49" t="str">
        <f t="shared" si="23"/>
        <v/>
      </c>
    </row>
    <row r="440" spans="1:21" ht="21.95" customHeight="1" x14ac:dyDescent="0.15">
      <c r="A440" s="266"/>
      <c r="B440" s="78"/>
      <c r="C440" s="78"/>
      <c r="D440" s="86"/>
      <c r="E440" s="86"/>
      <c r="F440" s="77"/>
      <c r="G440" s="215"/>
      <c r="H440" s="215"/>
      <c r="I440" s="273"/>
      <c r="J440" s="273"/>
      <c r="K440" s="315">
        <f t="shared" si="21"/>
        <v>0</v>
      </c>
      <c r="L440" s="70"/>
      <c r="M440" s="67"/>
      <c r="N440" s="70"/>
      <c r="O440" s="67"/>
      <c r="P440" s="78"/>
      <c r="Q440" s="78"/>
      <c r="R440" s="78"/>
      <c r="S440" s="192"/>
      <c r="T440" s="27" t="str">
        <f t="shared" si="22"/>
        <v/>
      </c>
      <c r="U440" s="49" t="str">
        <f t="shared" si="23"/>
        <v/>
      </c>
    </row>
    <row r="441" spans="1:21" ht="21.95" customHeight="1" x14ac:dyDescent="0.15">
      <c r="A441" s="266"/>
      <c r="B441" s="78"/>
      <c r="C441" s="78"/>
      <c r="D441" s="86"/>
      <c r="E441" s="86"/>
      <c r="F441" s="77"/>
      <c r="G441" s="215"/>
      <c r="H441" s="215"/>
      <c r="I441" s="273"/>
      <c r="J441" s="273"/>
      <c r="K441" s="315">
        <f t="shared" si="21"/>
        <v>0</v>
      </c>
      <c r="L441" s="70"/>
      <c r="M441" s="67"/>
      <c r="N441" s="70"/>
      <c r="O441" s="67"/>
      <c r="P441" s="78"/>
      <c r="Q441" s="78"/>
      <c r="R441" s="78"/>
      <c r="S441" s="192"/>
      <c r="T441" s="27" t="str">
        <f t="shared" si="22"/>
        <v/>
      </c>
      <c r="U441" s="49" t="str">
        <f t="shared" si="23"/>
        <v/>
      </c>
    </row>
    <row r="442" spans="1:21" ht="21.95" customHeight="1" x14ac:dyDescent="0.15">
      <c r="A442" s="177"/>
      <c r="B442" s="78"/>
      <c r="C442" s="78"/>
      <c r="D442" s="86"/>
      <c r="E442" s="86"/>
      <c r="F442" s="77"/>
      <c r="G442" s="215"/>
      <c r="H442" s="215"/>
      <c r="I442" s="273"/>
      <c r="J442" s="273"/>
      <c r="K442" s="315">
        <f t="shared" si="21"/>
        <v>0</v>
      </c>
      <c r="L442" s="70"/>
      <c r="M442" s="67"/>
      <c r="N442" s="70"/>
      <c r="O442" s="67"/>
      <c r="P442" s="78"/>
      <c r="Q442" s="78"/>
      <c r="R442" s="78"/>
      <c r="S442" s="192"/>
      <c r="T442" s="27" t="str">
        <f t="shared" si="22"/>
        <v/>
      </c>
      <c r="U442" s="49" t="str">
        <f t="shared" si="23"/>
        <v/>
      </c>
    </row>
    <row r="443" spans="1:21" ht="21.95" customHeight="1" x14ac:dyDescent="0.15">
      <c r="A443" s="266"/>
      <c r="B443" s="67"/>
      <c r="C443" s="78"/>
      <c r="D443" s="77"/>
      <c r="E443" s="77"/>
      <c r="F443" s="77"/>
      <c r="G443" s="215"/>
      <c r="H443" s="216"/>
      <c r="I443" s="273"/>
      <c r="J443" s="273"/>
      <c r="K443" s="315">
        <f t="shared" si="21"/>
        <v>0</v>
      </c>
      <c r="L443" s="70"/>
      <c r="M443" s="67"/>
      <c r="N443" s="70"/>
      <c r="O443" s="67"/>
      <c r="P443" s="67"/>
      <c r="Q443" s="67"/>
      <c r="R443" s="67"/>
      <c r="S443" s="192"/>
      <c r="T443" s="27" t="str">
        <f t="shared" si="22"/>
        <v/>
      </c>
      <c r="U443" s="49" t="str">
        <f t="shared" si="23"/>
        <v/>
      </c>
    </row>
    <row r="444" spans="1:21" ht="21.95" customHeight="1" x14ac:dyDescent="0.15">
      <c r="A444" s="266"/>
      <c r="B444" s="67"/>
      <c r="C444" s="78"/>
      <c r="D444" s="77"/>
      <c r="E444" s="77"/>
      <c r="F444" s="77"/>
      <c r="G444" s="215"/>
      <c r="H444" s="216"/>
      <c r="I444" s="273"/>
      <c r="J444" s="273"/>
      <c r="K444" s="315">
        <f t="shared" si="21"/>
        <v>0</v>
      </c>
      <c r="L444" s="70"/>
      <c r="M444" s="67"/>
      <c r="N444" s="70"/>
      <c r="O444" s="67"/>
      <c r="P444" s="67"/>
      <c r="Q444" s="67"/>
      <c r="R444" s="67"/>
      <c r="S444" s="192"/>
      <c r="T444" s="27" t="str">
        <f t="shared" si="22"/>
        <v/>
      </c>
      <c r="U444" s="49" t="str">
        <f t="shared" si="23"/>
        <v/>
      </c>
    </row>
    <row r="445" spans="1:21" ht="21.95" customHeight="1" x14ac:dyDescent="0.15">
      <c r="A445" s="266"/>
      <c r="B445" s="67"/>
      <c r="C445" s="78"/>
      <c r="D445" s="77"/>
      <c r="E445" s="77"/>
      <c r="F445" s="77"/>
      <c r="G445" s="215"/>
      <c r="H445" s="216"/>
      <c r="I445" s="273"/>
      <c r="J445" s="273"/>
      <c r="K445" s="315">
        <f t="shared" si="21"/>
        <v>0</v>
      </c>
      <c r="L445" s="70"/>
      <c r="M445" s="67"/>
      <c r="N445" s="70"/>
      <c r="O445" s="67"/>
      <c r="P445" s="67"/>
      <c r="Q445" s="67"/>
      <c r="R445" s="67"/>
      <c r="S445" s="192"/>
      <c r="T445" s="27" t="str">
        <f t="shared" si="22"/>
        <v/>
      </c>
      <c r="U445" s="49" t="str">
        <f t="shared" si="23"/>
        <v/>
      </c>
    </row>
    <row r="446" spans="1:21" ht="21.95" customHeight="1" x14ac:dyDescent="0.15">
      <c r="A446" s="267"/>
      <c r="B446" s="104"/>
      <c r="C446" s="167"/>
      <c r="D446" s="166"/>
      <c r="E446" s="166"/>
      <c r="F446" s="166"/>
      <c r="G446" s="217"/>
      <c r="H446" s="218"/>
      <c r="I446" s="274"/>
      <c r="J446" s="274"/>
      <c r="K446" s="316">
        <f t="shared" si="21"/>
        <v>0</v>
      </c>
      <c r="L446" s="159"/>
      <c r="M446" s="104"/>
      <c r="N446" s="159"/>
      <c r="O446" s="104"/>
      <c r="P446" s="104"/>
      <c r="Q446" s="104"/>
      <c r="R446" s="104"/>
      <c r="S446" s="269"/>
      <c r="T446" s="27" t="str">
        <f t="shared" si="22"/>
        <v/>
      </c>
      <c r="U446" s="49" t="str">
        <f t="shared" si="23"/>
        <v/>
      </c>
    </row>
    <row r="447" spans="1:21" ht="21.95" customHeight="1" x14ac:dyDescent="0.15">
      <c r="A447" s="275"/>
      <c r="B447" s="101"/>
      <c r="C447" s="151"/>
      <c r="D447" s="76"/>
      <c r="E447" s="76"/>
      <c r="F447" s="76"/>
      <c r="G447" s="151"/>
      <c r="H447" s="101"/>
      <c r="I447" s="76"/>
      <c r="J447" s="76"/>
      <c r="K447" s="317">
        <f t="shared" si="21"/>
        <v>0</v>
      </c>
      <c r="L447" s="276"/>
      <c r="M447" s="101"/>
      <c r="N447" s="276"/>
      <c r="O447" s="101"/>
      <c r="P447" s="101"/>
      <c r="Q447" s="101"/>
      <c r="R447" s="101"/>
      <c r="S447" s="277"/>
      <c r="T447" s="27" t="str">
        <f t="shared" si="22"/>
        <v/>
      </c>
      <c r="U447" s="49" t="str">
        <f t="shared" si="23"/>
        <v/>
      </c>
    </row>
    <row r="448" spans="1:21" ht="21.95" customHeight="1" x14ac:dyDescent="0.15">
      <c r="A448" s="266"/>
      <c r="B448" s="67"/>
      <c r="C448" s="78"/>
      <c r="D448" s="77"/>
      <c r="E448" s="77"/>
      <c r="F448" s="77"/>
      <c r="G448" s="215"/>
      <c r="H448" s="216"/>
      <c r="I448" s="273"/>
      <c r="J448" s="273"/>
      <c r="K448" s="315">
        <f t="shared" si="21"/>
        <v>0</v>
      </c>
      <c r="L448" s="70"/>
      <c r="M448" s="67"/>
      <c r="N448" s="70"/>
      <c r="O448" s="67"/>
      <c r="P448" s="67"/>
      <c r="Q448" s="67"/>
      <c r="R448" s="67"/>
      <c r="S448" s="192"/>
      <c r="T448" s="27" t="str">
        <f t="shared" si="22"/>
        <v/>
      </c>
      <c r="U448" s="49" t="str">
        <f t="shared" si="23"/>
        <v/>
      </c>
    </row>
    <row r="449" spans="1:21" ht="21.95" customHeight="1" x14ac:dyDescent="0.15">
      <c r="A449" s="266"/>
      <c r="B449" s="67"/>
      <c r="C449" s="78"/>
      <c r="D449" s="77"/>
      <c r="E449" s="77"/>
      <c r="F449" s="77"/>
      <c r="G449" s="215"/>
      <c r="H449" s="216"/>
      <c r="I449" s="273"/>
      <c r="J449" s="273"/>
      <c r="K449" s="315">
        <f t="shared" si="21"/>
        <v>0</v>
      </c>
      <c r="L449" s="70"/>
      <c r="M449" s="67"/>
      <c r="N449" s="70"/>
      <c r="O449" s="67"/>
      <c r="P449" s="67"/>
      <c r="Q449" s="67"/>
      <c r="R449" s="67"/>
      <c r="S449" s="192"/>
      <c r="T449" s="27" t="str">
        <f t="shared" si="22"/>
        <v/>
      </c>
      <c r="U449" s="49" t="str">
        <f t="shared" si="23"/>
        <v/>
      </c>
    </row>
    <row r="450" spans="1:21" ht="21.95" customHeight="1" x14ac:dyDescent="0.15">
      <c r="A450" s="266"/>
      <c r="B450" s="78"/>
      <c r="C450" s="78"/>
      <c r="D450" s="77"/>
      <c r="E450" s="77"/>
      <c r="F450" s="77"/>
      <c r="G450" s="215"/>
      <c r="H450" s="215"/>
      <c r="I450" s="273"/>
      <c r="J450" s="273"/>
      <c r="K450" s="315">
        <f t="shared" si="21"/>
        <v>0</v>
      </c>
      <c r="L450" s="70"/>
      <c r="M450" s="67"/>
      <c r="N450" s="70"/>
      <c r="O450" s="67"/>
      <c r="P450" s="78"/>
      <c r="Q450" s="78"/>
      <c r="R450" s="78"/>
      <c r="S450" s="192"/>
      <c r="T450" s="27" t="str">
        <f t="shared" si="22"/>
        <v/>
      </c>
      <c r="U450" s="49" t="str">
        <f t="shared" si="23"/>
        <v/>
      </c>
    </row>
    <row r="451" spans="1:21" ht="21.95" customHeight="1" x14ac:dyDescent="0.15">
      <c r="A451" s="266"/>
      <c r="B451" s="78"/>
      <c r="C451" s="78"/>
      <c r="D451" s="77"/>
      <c r="E451" s="77"/>
      <c r="F451" s="77"/>
      <c r="G451" s="215"/>
      <c r="H451" s="215"/>
      <c r="I451" s="273"/>
      <c r="J451" s="273"/>
      <c r="K451" s="315">
        <f t="shared" si="21"/>
        <v>0</v>
      </c>
      <c r="L451" s="70"/>
      <c r="M451" s="67"/>
      <c r="N451" s="70"/>
      <c r="O451" s="67"/>
      <c r="P451" s="78"/>
      <c r="Q451" s="78"/>
      <c r="R451" s="78"/>
      <c r="S451" s="192"/>
      <c r="T451" s="27" t="str">
        <f t="shared" si="22"/>
        <v/>
      </c>
      <c r="U451" s="49" t="str">
        <f t="shared" si="23"/>
        <v/>
      </c>
    </row>
    <row r="452" spans="1:21" ht="21.95" customHeight="1" x14ac:dyDescent="0.15">
      <c r="A452" s="266"/>
      <c r="B452" s="78"/>
      <c r="C452" s="78"/>
      <c r="D452" s="77"/>
      <c r="E452" s="77"/>
      <c r="F452" s="77"/>
      <c r="G452" s="215"/>
      <c r="H452" s="215"/>
      <c r="I452" s="273"/>
      <c r="J452" s="273"/>
      <c r="K452" s="315">
        <f t="shared" si="21"/>
        <v>0</v>
      </c>
      <c r="L452" s="70"/>
      <c r="M452" s="67"/>
      <c r="N452" s="70"/>
      <c r="O452" s="67"/>
      <c r="P452" s="78"/>
      <c r="Q452" s="78"/>
      <c r="R452" s="78"/>
      <c r="S452" s="192"/>
      <c r="T452" s="27" t="str">
        <f t="shared" si="22"/>
        <v/>
      </c>
      <c r="U452" s="49" t="str">
        <f t="shared" si="23"/>
        <v/>
      </c>
    </row>
    <row r="453" spans="1:21" ht="21.95" customHeight="1" x14ac:dyDescent="0.15">
      <c r="A453" s="266"/>
      <c r="B453" s="78"/>
      <c r="C453" s="78"/>
      <c r="D453" s="77"/>
      <c r="E453" s="77"/>
      <c r="F453" s="77"/>
      <c r="G453" s="215"/>
      <c r="H453" s="215"/>
      <c r="I453" s="273"/>
      <c r="J453" s="273"/>
      <c r="K453" s="315">
        <f t="shared" si="21"/>
        <v>0</v>
      </c>
      <c r="L453" s="70"/>
      <c r="M453" s="67"/>
      <c r="N453" s="70"/>
      <c r="O453" s="67"/>
      <c r="P453" s="78"/>
      <c r="Q453" s="78"/>
      <c r="R453" s="78"/>
      <c r="S453" s="192"/>
      <c r="T453" s="27" t="str">
        <f t="shared" si="22"/>
        <v/>
      </c>
      <c r="U453" s="49" t="str">
        <f t="shared" si="23"/>
        <v/>
      </c>
    </row>
    <row r="454" spans="1:21" ht="21.95" customHeight="1" x14ac:dyDescent="0.15">
      <c r="A454" s="266"/>
      <c r="B454" s="78"/>
      <c r="C454" s="78"/>
      <c r="D454" s="77"/>
      <c r="E454" s="77"/>
      <c r="F454" s="77"/>
      <c r="G454" s="215"/>
      <c r="H454" s="215"/>
      <c r="I454" s="273"/>
      <c r="J454" s="273"/>
      <c r="K454" s="315">
        <f t="shared" si="21"/>
        <v>0</v>
      </c>
      <c r="L454" s="70"/>
      <c r="M454" s="67"/>
      <c r="N454" s="70"/>
      <c r="O454" s="67"/>
      <c r="P454" s="78"/>
      <c r="Q454" s="78"/>
      <c r="R454" s="78"/>
      <c r="S454" s="192"/>
      <c r="T454" s="27" t="str">
        <f t="shared" si="22"/>
        <v/>
      </c>
      <c r="U454" s="49" t="str">
        <f t="shared" si="23"/>
        <v/>
      </c>
    </row>
    <row r="455" spans="1:21" ht="21.95" customHeight="1" x14ac:dyDescent="0.15">
      <c r="A455" s="266"/>
      <c r="B455" s="78"/>
      <c r="C455" s="78"/>
      <c r="D455" s="77"/>
      <c r="E455" s="77"/>
      <c r="F455" s="77"/>
      <c r="G455" s="215"/>
      <c r="H455" s="215"/>
      <c r="I455" s="273"/>
      <c r="J455" s="273"/>
      <c r="K455" s="315">
        <f t="shared" ref="K455:K518" si="24">J455-E455</f>
        <v>0</v>
      </c>
      <c r="L455" s="70"/>
      <c r="M455" s="67"/>
      <c r="N455" s="70"/>
      <c r="O455" s="67"/>
      <c r="P455" s="78"/>
      <c r="Q455" s="78"/>
      <c r="R455" s="78"/>
      <c r="S455" s="192"/>
      <c r="T455" s="27" t="str">
        <f t="shared" ref="T455:T518" si="25">CONCATENATE(L455,C455)</f>
        <v/>
      </c>
      <c r="U455" s="49" t="str">
        <f t="shared" ref="U455:U518" si="26">CONCATENATE(N455,H455)</f>
        <v/>
      </c>
    </row>
    <row r="456" spans="1:21" ht="21.95" customHeight="1" x14ac:dyDescent="0.15">
      <c r="A456" s="266"/>
      <c r="B456" s="78"/>
      <c r="C456" s="78"/>
      <c r="D456" s="77"/>
      <c r="E456" s="77"/>
      <c r="F456" s="77"/>
      <c r="G456" s="215"/>
      <c r="H456" s="215"/>
      <c r="I456" s="273"/>
      <c r="J456" s="273"/>
      <c r="K456" s="315">
        <f t="shared" si="24"/>
        <v>0</v>
      </c>
      <c r="L456" s="70"/>
      <c r="M456" s="67"/>
      <c r="N456" s="70"/>
      <c r="O456" s="67"/>
      <c r="P456" s="78"/>
      <c r="Q456" s="78"/>
      <c r="R456" s="78"/>
      <c r="S456" s="192"/>
      <c r="T456" s="27" t="str">
        <f t="shared" si="25"/>
        <v/>
      </c>
      <c r="U456" s="49" t="str">
        <f t="shared" si="26"/>
        <v/>
      </c>
    </row>
    <row r="457" spans="1:21" ht="21.95" customHeight="1" x14ac:dyDescent="0.15">
      <c r="A457" s="266"/>
      <c r="B457" s="78"/>
      <c r="C457" s="78"/>
      <c r="D457" s="77"/>
      <c r="E457" s="77"/>
      <c r="F457" s="77"/>
      <c r="G457" s="215"/>
      <c r="H457" s="215"/>
      <c r="I457" s="273"/>
      <c r="J457" s="273"/>
      <c r="K457" s="315">
        <f t="shared" si="24"/>
        <v>0</v>
      </c>
      <c r="L457" s="70"/>
      <c r="M457" s="67"/>
      <c r="N457" s="70"/>
      <c r="O457" s="67"/>
      <c r="P457" s="78"/>
      <c r="Q457" s="78"/>
      <c r="R457" s="78"/>
      <c r="S457" s="192"/>
      <c r="T457" s="27" t="str">
        <f t="shared" si="25"/>
        <v/>
      </c>
      <c r="U457" s="49" t="str">
        <f t="shared" si="26"/>
        <v/>
      </c>
    </row>
    <row r="458" spans="1:21" ht="21.95" customHeight="1" x14ac:dyDescent="0.15">
      <c r="A458" s="266"/>
      <c r="B458" s="78"/>
      <c r="C458" s="78"/>
      <c r="D458" s="77"/>
      <c r="E458" s="77"/>
      <c r="F458" s="77"/>
      <c r="G458" s="215"/>
      <c r="H458" s="215"/>
      <c r="I458" s="273"/>
      <c r="J458" s="273"/>
      <c r="K458" s="315">
        <f t="shared" si="24"/>
        <v>0</v>
      </c>
      <c r="L458" s="70"/>
      <c r="M458" s="67"/>
      <c r="N458" s="70"/>
      <c r="O458" s="67"/>
      <c r="P458" s="78"/>
      <c r="Q458" s="78"/>
      <c r="R458" s="78"/>
      <c r="S458" s="192"/>
      <c r="T458" s="27" t="str">
        <f t="shared" si="25"/>
        <v/>
      </c>
      <c r="U458" s="49" t="str">
        <f t="shared" si="26"/>
        <v/>
      </c>
    </row>
    <row r="459" spans="1:21" ht="21.95" customHeight="1" x14ac:dyDescent="0.15">
      <c r="A459" s="266"/>
      <c r="B459" s="78"/>
      <c r="C459" s="78"/>
      <c r="D459" s="77"/>
      <c r="E459" s="77"/>
      <c r="F459" s="77"/>
      <c r="G459" s="215"/>
      <c r="H459" s="215"/>
      <c r="I459" s="273"/>
      <c r="J459" s="273"/>
      <c r="K459" s="315">
        <f t="shared" si="24"/>
        <v>0</v>
      </c>
      <c r="L459" s="70"/>
      <c r="M459" s="67"/>
      <c r="N459" s="70"/>
      <c r="O459" s="67"/>
      <c r="P459" s="78"/>
      <c r="Q459" s="78"/>
      <c r="R459" s="78"/>
      <c r="S459" s="192"/>
      <c r="T459" s="27" t="str">
        <f t="shared" si="25"/>
        <v/>
      </c>
      <c r="U459" s="49" t="str">
        <f t="shared" si="26"/>
        <v/>
      </c>
    </row>
    <row r="460" spans="1:21" ht="21.95" customHeight="1" x14ac:dyDescent="0.15">
      <c r="A460" s="266"/>
      <c r="B460" s="78"/>
      <c r="C460" s="78"/>
      <c r="D460" s="77"/>
      <c r="E460" s="77"/>
      <c r="F460" s="77"/>
      <c r="G460" s="215"/>
      <c r="H460" s="215"/>
      <c r="I460" s="273"/>
      <c r="J460" s="273"/>
      <c r="K460" s="315">
        <f t="shared" si="24"/>
        <v>0</v>
      </c>
      <c r="L460" s="70"/>
      <c r="M460" s="67"/>
      <c r="N460" s="70"/>
      <c r="O460" s="67"/>
      <c r="P460" s="78"/>
      <c r="Q460" s="78"/>
      <c r="R460" s="78"/>
      <c r="S460" s="192"/>
      <c r="T460" s="27" t="str">
        <f t="shared" si="25"/>
        <v/>
      </c>
      <c r="U460" s="49" t="str">
        <f t="shared" si="26"/>
        <v/>
      </c>
    </row>
    <row r="461" spans="1:21" ht="21.95" customHeight="1" x14ac:dyDescent="0.15">
      <c r="A461" s="266"/>
      <c r="B461" s="78"/>
      <c r="C461" s="78"/>
      <c r="D461" s="77"/>
      <c r="E461" s="77"/>
      <c r="F461" s="77"/>
      <c r="G461" s="215"/>
      <c r="H461" s="215"/>
      <c r="I461" s="273"/>
      <c r="J461" s="273"/>
      <c r="K461" s="315">
        <f t="shared" si="24"/>
        <v>0</v>
      </c>
      <c r="L461" s="70"/>
      <c r="M461" s="67"/>
      <c r="N461" s="70"/>
      <c r="O461" s="67"/>
      <c r="P461" s="78"/>
      <c r="Q461" s="78"/>
      <c r="R461" s="78"/>
      <c r="S461" s="192"/>
      <c r="T461" s="27" t="str">
        <f t="shared" si="25"/>
        <v/>
      </c>
      <c r="U461" s="49" t="str">
        <f t="shared" si="26"/>
        <v/>
      </c>
    </row>
    <row r="462" spans="1:21" ht="21.95" customHeight="1" x14ac:dyDescent="0.15">
      <c r="A462" s="177"/>
      <c r="B462" s="78"/>
      <c r="C462" s="78"/>
      <c r="D462" s="77"/>
      <c r="E462" s="77"/>
      <c r="F462" s="77"/>
      <c r="G462" s="215"/>
      <c r="H462" s="215"/>
      <c r="I462" s="273"/>
      <c r="J462" s="273"/>
      <c r="K462" s="315">
        <f t="shared" si="24"/>
        <v>0</v>
      </c>
      <c r="L462" s="70"/>
      <c r="M462" s="67"/>
      <c r="N462" s="70"/>
      <c r="O462" s="67"/>
      <c r="P462" s="78"/>
      <c r="Q462" s="78"/>
      <c r="R462" s="78"/>
      <c r="S462" s="192"/>
      <c r="T462" s="27" t="str">
        <f t="shared" si="25"/>
        <v/>
      </c>
      <c r="U462" s="49" t="str">
        <f t="shared" si="26"/>
        <v/>
      </c>
    </row>
    <row r="463" spans="1:21" ht="21.95" customHeight="1" x14ac:dyDescent="0.15">
      <c r="A463" s="207"/>
      <c r="B463" s="93"/>
      <c r="C463" s="94"/>
      <c r="D463" s="94"/>
      <c r="E463" s="278"/>
      <c r="F463" s="94"/>
      <c r="G463" s="279"/>
      <c r="H463" s="239"/>
      <c r="I463" s="280"/>
      <c r="J463" s="260"/>
      <c r="K463" s="316">
        <f t="shared" si="24"/>
        <v>0</v>
      </c>
      <c r="L463" s="208"/>
      <c r="M463" s="208"/>
      <c r="N463" s="208"/>
      <c r="O463" s="208"/>
      <c r="P463" s="208"/>
      <c r="Q463" s="208"/>
      <c r="R463" s="208"/>
      <c r="S463" s="209"/>
      <c r="T463" s="27" t="str">
        <f t="shared" si="25"/>
        <v/>
      </c>
      <c r="U463" s="49" t="str">
        <f t="shared" si="26"/>
        <v/>
      </c>
    </row>
    <row r="464" spans="1:21" ht="21.95" customHeight="1" x14ac:dyDescent="0.15">
      <c r="A464" s="268"/>
      <c r="B464" s="71"/>
      <c r="C464" s="103"/>
      <c r="D464" s="164"/>
      <c r="E464" s="164"/>
      <c r="F464" s="164"/>
      <c r="G464" s="210"/>
      <c r="H464" s="211"/>
      <c r="I464" s="281"/>
      <c r="J464" s="281"/>
      <c r="K464" s="314">
        <f t="shared" si="24"/>
        <v>0</v>
      </c>
      <c r="L464" s="200"/>
      <c r="M464" s="71"/>
      <c r="N464" s="200"/>
      <c r="O464" s="71"/>
      <c r="P464" s="71"/>
      <c r="Q464" s="71"/>
      <c r="R464" s="71"/>
      <c r="S464" s="270"/>
      <c r="T464" s="27" t="str">
        <f t="shared" si="25"/>
        <v/>
      </c>
      <c r="U464" s="49" t="str">
        <f t="shared" si="26"/>
        <v/>
      </c>
    </row>
    <row r="465" spans="1:21" ht="21.95" customHeight="1" x14ac:dyDescent="0.15">
      <c r="A465" s="266"/>
      <c r="B465" s="67"/>
      <c r="C465" s="78"/>
      <c r="D465" s="77"/>
      <c r="E465" s="77"/>
      <c r="F465" s="77"/>
      <c r="G465" s="215"/>
      <c r="H465" s="216"/>
      <c r="I465" s="273"/>
      <c r="J465" s="273"/>
      <c r="K465" s="315">
        <f t="shared" si="24"/>
        <v>0</v>
      </c>
      <c r="L465" s="70"/>
      <c r="M465" s="67"/>
      <c r="N465" s="70"/>
      <c r="O465" s="67"/>
      <c r="P465" s="67"/>
      <c r="Q465" s="67"/>
      <c r="R465" s="67"/>
      <c r="S465" s="192"/>
      <c r="T465" s="27" t="str">
        <f t="shared" si="25"/>
        <v/>
      </c>
      <c r="U465" s="49" t="str">
        <f t="shared" si="26"/>
        <v/>
      </c>
    </row>
    <row r="466" spans="1:21" ht="21.95" customHeight="1" x14ac:dyDescent="0.15">
      <c r="A466" s="266"/>
      <c r="B466" s="67"/>
      <c r="C466" s="78"/>
      <c r="D466" s="77"/>
      <c r="E466" s="77"/>
      <c r="F466" s="77"/>
      <c r="G466" s="215"/>
      <c r="H466" s="216"/>
      <c r="I466" s="273"/>
      <c r="J466" s="273"/>
      <c r="K466" s="315">
        <f t="shared" si="24"/>
        <v>0</v>
      </c>
      <c r="L466" s="70"/>
      <c r="M466" s="67"/>
      <c r="N466" s="70"/>
      <c r="O466" s="67"/>
      <c r="P466" s="67"/>
      <c r="Q466" s="67"/>
      <c r="R466" s="67"/>
      <c r="S466" s="192"/>
      <c r="T466" s="27" t="str">
        <f t="shared" si="25"/>
        <v/>
      </c>
      <c r="U466" s="49" t="str">
        <f t="shared" si="26"/>
        <v/>
      </c>
    </row>
    <row r="467" spans="1:21" ht="21.95" customHeight="1" x14ac:dyDescent="0.15">
      <c r="A467" s="266"/>
      <c r="B467" s="67"/>
      <c r="C467" s="78"/>
      <c r="D467" s="77"/>
      <c r="E467" s="77"/>
      <c r="F467" s="77"/>
      <c r="G467" s="215"/>
      <c r="H467" s="216"/>
      <c r="I467" s="273"/>
      <c r="J467" s="273"/>
      <c r="K467" s="315">
        <f t="shared" si="24"/>
        <v>0</v>
      </c>
      <c r="L467" s="70"/>
      <c r="M467" s="67"/>
      <c r="N467" s="70"/>
      <c r="O467" s="67"/>
      <c r="P467" s="67"/>
      <c r="Q467" s="67"/>
      <c r="R467" s="67"/>
      <c r="S467" s="192"/>
      <c r="T467" s="27" t="str">
        <f t="shared" si="25"/>
        <v/>
      </c>
      <c r="U467" s="49" t="str">
        <f t="shared" si="26"/>
        <v/>
      </c>
    </row>
    <row r="468" spans="1:21" ht="21.95" customHeight="1" x14ac:dyDescent="0.15">
      <c r="A468" s="266"/>
      <c r="B468" s="67"/>
      <c r="C468" s="78"/>
      <c r="D468" s="77"/>
      <c r="E468" s="77"/>
      <c r="F468" s="77"/>
      <c r="G468" s="215"/>
      <c r="H468" s="216"/>
      <c r="I468" s="273"/>
      <c r="J468" s="273"/>
      <c r="K468" s="315">
        <f t="shared" si="24"/>
        <v>0</v>
      </c>
      <c r="L468" s="70"/>
      <c r="M468" s="67"/>
      <c r="N468" s="70"/>
      <c r="O468" s="67"/>
      <c r="P468" s="67"/>
      <c r="Q468" s="67"/>
      <c r="R468" s="67"/>
      <c r="S468" s="192"/>
      <c r="T468" s="27" t="str">
        <f t="shared" si="25"/>
        <v/>
      </c>
      <c r="U468" s="49" t="str">
        <f t="shared" si="26"/>
        <v/>
      </c>
    </row>
    <row r="469" spans="1:21" ht="21.95" customHeight="1" x14ac:dyDescent="0.15">
      <c r="A469" s="266"/>
      <c r="B469" s="67"/>
      <c r="C469" s="78"/>
      <c r="D469" s="77"/>
      <c r="E469" s="77"/>
      <c r="F469" s="77"/>
      <c r="G469" s="215"/>
      <c r="H469" s="216"/>
      <c r="I469" s="273"/>
      <c r="J469" s="273"/>
      <c r="K469" s="315">
        <f t="shared" si="24"/>
        <v>0</v>
      </c>
      <c r="L469" s="70"/>
      <c r="M469" s="67"/>
      <c r="N469" s="70"/>
      <c r="O469" s="67"/>
      <c r="P469" s="67"/>
      <c r="Q469" s="67"/>
      <c r="R469" s="67"/>
      <c r="S469" s="192"/>
      <c r="T469" s="27" t="str">
        <f t="shared" si="25"/>
        <v/>
      </c>
      <c r="U469" s="49" t="str">
        <f t="shared" si="26"/>
        <v/>
      </c>
    </row>
    <row r="470" spans="1:21" ht="21.95" customHeight="1" x14ac:dyDescent="0.15">
      <c r="A470" s="266"/>
      <c r="B470" s="67"/>
      <c r="C470" s="78"/>
      <c r="D470" s="77"/>
      <c r="E470" s="77"/>
      <c r="F470" s="77"/>
      <c r="G470" s="215"/>
      <c r="H470" s="216"/>
      <c r="I470" s="273"/>
      <c r="J470" s="273"/>
      <c r="K470" s="315">
        <f t="shared" si="24"/>
        <v>0</v>
      </c>
      <c r="L470" s="70"/>
      <c r="M470" s="67"/>
      <c r="N470" s="70"/>
      <c r="O470" s="67"/>
      <c r="P470" s="67"/>
      <c r="Q470" s="67"/>
      <c r="R470" s="67"/>
      <c r="S470" s="192"/>
      <c r="T470" s="27" t="str">
        <f t="shared" si="25"/>
        <v/>
      </c>
      <c r="U470" s="49" t="str">
        <f t="shared" si="26"/>
        <v/>
      </c>
    </row>
    <row r="471" spans="1:21" ht="21.95" customHeight="1" x14ac:dyDescent="0.15">
      <c r="A471" s="266"/>
      <c r="B471" s="78"/>
      <c r="C471" s="78"/>
      <c r="D471" s="77"/>
      <c r="E471" s="77"/>
      <c r="F471" s="77"/>
      <c r="G471" s="215"/>
      <c r="H471" s="215"/>
      <c r="I471" s="273"/>
      <c r="J471" s="273"/>
      <c r="K471" s="315">
        <f t="shared" si="24"/>
        <v>0</v>
      </c>
      <c r="L471" s="70"/>
      <c r="M471" s="67"/>
      <c r="N471" s="70"/>
      <c r="O471" s="67"/>
      <c r="P471" s="78"/>
      <c r="Q471" s="78"/>
      <c r="R471" s="78"/>
      <c r="S471" s="192"/>
      <c r="T471" s="27" t="str">
        <f t="shared" si="25"/>
        <v/>
      </c>
      <c r="U471" s="49" t="str">
        <f t="shared" si="26"/>
        <v/>
      </c>
    </row>
    <row r="472" spans="1:21" ht="21.95" customHeight="1" x14ac:dyDescent="0.15">
      <c r="A472" s="266"/>
      <c r="B472" s="78"/>
      <c r="C472" s="78"/>
      <c r="D472" s="77"/>
      <c r="E472" s="77"/>
      <c r="F472" s="77"/>
      <c r="G472" s="215"/>
      <c r="H472" s="215"/>
      <c r="I472" s="273"/>
      <c r="J472" s="273"/>
      <c r="K472" s="315">
        <f t="shared" si="24"/>
        <v>0</v>
      </c>
      <c r="L472" s="70"/>
      <c r="M472" s="67"/>
      <c r="N472" s="70"/>
      <c r="O472" s="67"/>
      <c r="P472" s="78"/>
      <c r="Q472" s="78"/>
      <c r="R472" s="78"/>
      <c r="S472" s="192"/>
      <c r="T472" s="27" t="str">
        <f t="shared" si="25"/>
        <v/>
      </c>
      <c r="U472" s="49" t="str">
        <f t="shared" si="26"/>
        <v/>
      </c>
    </row>
    <row r="473" spans="1:21" ht="21.95" customHeight="1" x14ac:dyDescent="0.15">
      <c r="A473" s="266"/>
      <c r="B473" s="78"/>
      <c r="C473" s="78"/>
      <c r="D473" s="77"/>
      <c r="E473" s="77"/>
      <c r="F473" s="77"/>
      <c r="G473" s="215"/>
      <c r="H473" s="215"/>
      <c r="I473" s="273"/>
      <c r="J473" s="273"/>
      <c r="K473" s="315">
        <f t="shared" si="24"/>
        <v>0</v>
      </c>
      <c r="L473" s="70"/>
      <c r="M473" s="67"/>
      <c r="N473" s="70"/>
      <c r="O473" s="67"/>
      <c r="P473" s="78"/>
      <c r="Q473" s="78"/>
      <c r="R473" s="78"/>
      <c r="S473" s="192"/>
      <c r="T473" s="27" t="str">
        <f t="shared" si="25"/>
        <v/>
      </c>
      <c r="U473" s="49" t="str">
        <f t="shared" si="26"/>
        <v/>
      </c>
    </row>
    <row r="474" spans="1:21" ht="21.95" customHeight="1" x14ac:dyDescent="0.15">
      <c r="A474" s="266"/>
      <c r="B474" s="78"/>
      <c r="C474" s="78"/>
      <c r="D474" s="77"/>
      <c r="E474" s="77"/>
      <c r="F474" s="77"/>
      <c r="G474" s="215"/>
      <c r="H474" s="215"/>
      <c r="I474" s="273"/>
      <c r="J474" s="273"/>
      <c r="K474" s="315">
        <f t="shared" si="24"/>
        <v>0</v>
      </c>
      <c r="L474" s="70"/>
      <c r="M474" s="67"/>
      <c r="N474" s="70"/>
      <c r="O474" s="67"/>
      <c r="P474" s="78"/>
      <c r="Q474" s="78"/>
      <c r="R474" s="78"/>
      <c r="S474" s="192"/>
      <c r="T474" s="27" t="str">
        <f t="shared" si="25"/>
        <v/>
      </c>
      <c r="U474" s="49" t="str">
        <f t="shared" si="26"/>
        <v/>
      </c>
    </row>
    <row r="475" spans="1:21" ht="21.95" customHeight="1" x14ac:dyDescent="0.15">
      <c r="A475" s="266"/>
      <c r="B475" s="78"/>
      <c r="C475" s="78"/>
      <c r="D475" s="77"/>
      <c r="E475" s="77"/>
      <c r="F475" s="77"/>
      <c r="G475" s="215"/>
      <c r="H475" s="215"/>
      <c r="I475" s="273"/>
      <c r="J475" s="273"/>
      <c r="K475" s="315">
        <f t="shared" si="24"/>
        <v>0</v>
      </c>
      <c r="L475" s="70"/>
      <c r="M475" s="67"/>
      <c r="N475" s="70"/>
      <c r="O475" s="67"/>
      <c r="P475" s="78"/>
      <c r="Q475" s="78"/>
      <c r="R475" s="78"/>
      <c r="S475" s="192"/>
      <c r="T475" s="27" t="str">
        <f t="shared" si="25"/>
        <v/>
      </c>
      <c r="U475" s="49" t="str">
        <f t="shared" si="26"/>
        <v/>
      </c>
    </row>
    <row r="476" spans="1:21" ht="21.95" customHeight="1" x14ac:dyDescent="0.15">
      <c r="A476" s="266"/>
      <c r="B476" s="78"/>
      <c r="C476" s="78"/>
      <c r="D476" s="77"/>
      <c r="E476" s="77"/>
      <c r="F476" s="77"/>
      <c r="G476" s="215"/>
      <c r="H476" s="215"/>
      <c r="I476" s="273"/>
      <c r="J476" s="273"/>
      <c r="K476" s="315">
        <f t="shared" si="24"/>
        <v>0</v>
      </c>
      <c r="L476" s="70"/>
      <c r="M476" s="67"/>
      <c r="N476" s="70"/>
      <c r="O476" s="67"/>
      <c r="P476" s="78"/>
      <c r="Q476" s="78"/>
      <c r="R476" s="78"/>
      <c r="S476" s="192"/>
      <c r="T476" s="27" t="str">
        <f t="shared" si="25"/>
        <v/>
      </c>
      <c r="U476" s="49" t="str">
        <f t="shared" si="26"/>
        <v/>
      </c>
    </row>
    <row r="477" spans="1:21" ht="21.95" customHeight="1" x14ac:dyDescent="0.15">
      <c r="A477" s="266"/>
      <c r="B477" s="78"/>
      <c r="C477" s="78"/>
      <c r="D477" s="77"/>
      <c r="E477" s="77"/>
      <c r="F477" s="77"/>
      <c r="G477" s="215"/>
      <c r="H477" s="215"/>
      <c r="I477" s="273"/>
      <c r="J477" s="273"/>
      <c r="K477" s="315">
        <f t="shared" si="24"/>
        <v>0</v>
      </c>
      <c r="L477" s="70"/>
      <c r="M477" s="67"/>
      <c r="N477" s="70"/>
      <c r="O477" s="67"/>
      <c r="P477" s="78"/>
      <c r="Q477" s="78"/>
      <c r="R477" s="78"/>
      <c r="S477" s="192"/>
      <c r="T477" s="27" t="str">
        <f t="shared" si="25"/>
        <v/>
      </c>
      <c r="U477" s="49" t="str">
        <f t="shared" si="26"/>
        <v/>
      </c>
    </row>
    <row r="478" spans="1:21" ht="21.95" customHeight="1" x14ac:dyDescent="0.15">
      <c r="A478" s="266"/>
      <c r="B478" s="78"/>
      <c r="C478" s="78"/>
      <c r="D478" s="77"/>
      <c r="E478" s="77"/>
      <c r="F478" s="77"/>
      <c r="G478" s="215"/>
      <c r="H478" s="215"/>
      <c r="I478" s="273"/>
      <c r="J478" s="273"/>
      <c r="K478" s="315">
        <f t="shared" si="24"/>
        <v>0</v>
      </c>
      <c r="L478" s="70"/>
      <c r="M478" s="67"/>
      <c r="N478" s="70"/>
      <c r="O478" s="67"/>
      <c r="P478" s="78"/>
      <c r="Q478" s="78"/>
      <c r="R478" s="78"/>
      <c r="S478" s="192"/>
      <c r="T478" s="27" t="str">
        <f t="shared" si="25"/>
        <v/>
      </c>
      <c r="U478" s="49" t="str">
        <f t="shared" si="26"/>
        <v/>
      </c>
    </row>
    <row r="479" spans="1:21" ht="21.95" customHeight="1" x14ac:dyDescent="0.15">
      <c r="A479" s="266"/>
      <c r="B479" s="78"/>
      <c r="C479" s="78"/>
      <c r="D479" s="77"/>
      <c r="E479" s="77"/>
      <c r="F479" s="77"/>
      <c r="G479" s="215"/>
      <c r="H479" s="215"/>
      <c r="I479" s="273"/>
      <c r="J479" s="273"/>
      <c r="K479" s="315">
        <f t="shared" si="24"/>
        <v>0</v>
      </c>
      <c r="L479" s="70"/>
      <c r="M479" s="67"/>
      <c r="N479" s="70"/>
      <c r="O479" s="67"/>
      <c r="P479" s="78"/>
      <c r="Q479" s="78"/>
      <c r="R479" s="78"/>
      <c r="S479" s="192"/>
      <c r="T479" s="27" t="str">
        <f t="shared" si="25"/>
        <v/>
      </c>
      <c r="U479" s="49" t="str">
        <f t="shared" si="26"/>
        <v/>
      </c>
    </row>
    <row r="480" spans="1:21" ht="21.95" customHeight="1" x14ac:dyDescent="0.15">
      <c r="A480" s="266"/>
      <c r="B480" s="78"/>
      <c r="C480" s="78"/>
      <c r="D480" s="77"/>
      <c r="E480" s="77"/>
      <c r="F480" s="77"/>
      <c r="G480" s="215"/>
      <c r="H480" s="215"/>
      <c r="I480" s="273"/>
      <c r="J480" s="273"/>
      <c r="K480" s="315">
        <f t="shared" si="24"/>
        <v>0</v>
      </c>
      <c r="L480" s="70"/>
      <c r="M480" s="67"/>
      <c r="N480" s="70"/>
      <c r="O480" s="67"/>
      <c r="P480" s="78"/>
      <c r="Q480" s="78"/>
      <c r="R480" s="78"/>
      <c r="S480" s="192"/>
      <c r="T480" s="27" t="str">
        <f t="shared" si="25"/>
        <v/>
      </c>
      <c r="U480" s="49" t="str">
        <f t="shared" si="26"/>
        <v/>
      </c>
    </row>
    <row r="481" spans="1:21" ht="21.95" customHeight="1" x14ac:dyDescent="0.15">
      <c r="A481" s="266"/>
      <c r="B481" s="78"/>
      <c r="C481" s="78"/>
      <c r="D481" s="77"/>
      <c r="E481" s="77"/>
      <c r="F481" s="77"/>
      <c r="G481" s="215"/>
      <c r="H481" s="215"/>
      <c r="I481" s="273"/>
      <c r="J481" s="273"/>
      <c r="K481" s="315">
        <f t="shared" si="24"/>
        <v>0</v>
      </c>
      <c r="L481" s="70"/>
      <c r="M481" s="67"/>
      <c r="N481" s="70"/>
      <c r="O481" s="67"/>
      <c r="P481" s="78"/>
      <c r="Q481" s="78"/>
      <c r="R481" s="78"/>
      <c r="S481" s="192"/>
      <c r="T481" s="27" t="str">
        <f t="shared" si="25"/>
        <v/>
      </c>
      <c r="U481" s="49" t="str">
        <f t="shared" si="26"/>
        <v/>
      </c>
    </row>
    <row r="482" spans="1:21" ht="21.95" customHeight="1" x14ac:dyDescent="0.15">
      <c r="A482" s="266"/>
      <c r="B482" s="78"/>
      <c r="C482" s="78"/>
      <c r="D482" s="77"/>
      <c r="E482" s="77"/>
      <c r="F482" s="77"/>
      <c r="G482" s="215"/>
      <c r="H482" s="215"/>
      <c r="I482" s="273"/>
      <c r="J482" s="273"/>
      <c r="K482" s="315">
        <f t="shared" si="24"/>
        <v>0</v>
      </c>
      <c r="L482" s="70"/>
      <c r="M482" s="67"/>
      <c r="N482" s="70"/>
      <c r="O482" s="67"/>
      <c r="P482" s="78"/>
      <c r="Q482" s="78"/>
      <c r="R482" s="78"/>
      <c r="S482" s="192"/>
      <c r="T482" s="27" t="str">
        <f t="shared" si="25"/>
        <v/>
      </c>
      <c r="U482" s="49" t="str">
        <f t="shared" si="26"/>
        <v/>
      </c>
    </row>
    <row r="483" spans="1:21" ht="21.95" customHeight="1" x14ac:dyDescent="0.15">
      <c r="A483" s="177"/>
      <c r="B483" s="78"/>
      <c r="C483" s="78"/>
      <c r="D483" s="77"/>
      <c r="E483" s="77"/>
      <c r="F483" s="77"/>
      <c r="G483" s="215"/>
      <c r="H483" s="215"/>
      <c r="I483" s="273"/>
      <c r="J483" s="273"/>
      <c r="K483" s="315">
        <f t="shared" si="24"/>
        <v>0</v>
      </c>
      <c r="L483" s="70"/>
      <c r="M483" s="67"/>
      <c r="N483" s="70"/>
      <c r="O483" s="67"/>
      <c r="P483" s="78"/>
      <c r="Q483" s="78"/>
      <c r="R483" s="78"/>
      <c r="S483" s="192"/>
      <c r="T483" s="27" t="str">
        <f t="shared" si="25"/>
        <v/>
      </c>
      <c r="U483" s="49" t="str">
        <f t="shared" si="26"/>
        <v/>
      </c>
    </row>
    <row r="484" spans="1:21" ht="21.95" customHeight="1" x14ac:dyDescent="0.15">
      <c r="A484" s="207"/>
      <c r="B484" s="93"/>
      <c r="C484" s="94"/>
      <c r="D484" s="94"/>
      <c r="E484" s="278"/>
      <c r="F484" s="94"/>
      <c r="G484" s="279"/>
      <c r="H484" s="239"/>
      <c r="I484" s="280"/>
      <c r="J484" s="260"/>
      <c r="K484" s="316">
        <f t="shared" si="24"/>
        <v>0</v>
      </c>
      <c r="L484" s="208"/>
      <c r="M484" s="208"/>
      <c r="N484" s="208"/>
      <c r="O484" s="208"/>
      <c r="P484" s="208"/>
      <c r="Q484" s="208"/>
      <c r="R484" s="208"/>
      <c r="S484" s="209"/>
      <c r="T484" s="27" t="str">
        <f t="shared" si="25"/>
        <v/>
      </c>
      <c r="U484" s="49" t="str">
        <f t="shared" si="26"/>
        <v/>
      </c>
    </row>
    <row r="485" spans="1:21" ht="21.95" customHeight="1" x14ac:dyDescent="0.15">
      <c r="A485" s="268"/>
      <c r="B485" s="71"/>
      <c r="C485" s="103"/>
      <c r="D485" s="164"/>
      <c r="E485" s="164"/>
      <c r="F485" s="164"/>
      <c r="G485" s="210"/>
      <c r="H485" s="211"/>
      <c r="I485" s="281"/>
      <c r="J485" s="281"/>
      <c r="K485" s="314">
        <f t="shared" si="24"/>
        <v>0</v>
      </c>
      <c r="L485" s="200"/>
      <c r="M485" s="71"/>
      <c r="N485" s="200"/>
      <c r="O485" s="71"/>
      <c r="P485" s="71"/>
      <c r="Q485" s="71"/>
      <c r="R485" s="71"/>
      <c r="S485" s="270"/>
      <c r="T485" s="27" t="str">
        <f t="shared" si="25"/>
        <v/>
      </c>
      <c r="U485" s="49" t="str">
        <f t="shared" si="26"/>
        <v/>
      </c>
    </row>
    <row r="486" spans="1:21" ht="21.95" customHeight="1" x14ac:dyDescent="0.15">
      <c r="A486" s="266"/>
      <c r="B486" s="67"/>
      <c r="C486" s="78"/>
      <c r="D486" s="77"/>
      <c r="E486" s="77"/>
      <c r="F486" s="77"/>
      <c r="G486" s="215"/>
      <c r="H486" s="216"/>
      <c r="I486" s="273"/>
      <c r="J486" s="273"/>
      <c r="K486" s="315">
        <f t="shared" si="24"/>
        <v>0</v>
      </c>
      <c r="L486" s="70"/>
      <c r="M486" s="67"/>
      <c r="N486" s="70"/>
      <c r="O486" s="67"/>
      <c r="P486" s="67"/>
      <c r="Q486" s="67"/>
      <c r="R486" s="67"/>
      <c r="S486" s="192"/>
      <c r="T486" s="27" t="str">
        <f t="shared" si="25"/>
        <v/>
      </c>
      <c r="U486" s="49" t="str">
        <f t="shared" si="26"/>
        <v/>
      </c>
    </row>
    <row r="487" spans="1:21" ht="21.95" customHeight="1" x14ac:dyDescent="0.15">
      <c r="A487" s="266"/>
      <c r="B487" s="67"/>
      <c r="C487" s="78"/>
      <c r="D487" s="77"/>
      <c r="E487" s="77"/>
      <c r="F487" s="77"/>
      <c r="G487" s="215"/>
      <c r="H487" s="216"/>
      <c r="I487" s="273"/>
      <c r="J487" s="273"/>
      <c r="K487" s="315">
        <f t="shared" si="24"/>
        <v>0</v>
      </c>
      <c r="L487" s="70"/>
      <c r="M487" s="67"/>
      <c r="N487" s="70"/>
      <c r="O487" s="67"/>
      <c r="P487" s="67"/>
      <c r="Q487" s="67"/>
      <c r="R487" s="67"/>
      <c r="S487" s="192"/>
      <c r="T487" s="27" t="str">
        <f t="shared" si="25"/>
        <v/>
      </c>
      <c r="U487" s="49" t="str">
        <f t="shared" si="26"/>
        <v/>
      </c>
    </row>
    <row r="488" spans="1:21" ht="21.95" customHeight="1" x14ac:dyDescent="0.15">
      <c r="A488" s="266"/>
      <c r="B488" s="67"/>
      <c r="C488" s="78"/>
      <c r="D488" s="77"/>
      <c r="E488" s="77"/>
      <c r="F488" s="77"/>
      <c r="G488" s="215"/>
      <c r="H488" s="216"/>
      <c r="I488" s="273"/>
      <c r="J488" s="273"/>
      <c r="K488" s="315">
        <f t="shared" si="24"/>
        <v>0</v>
      </c>
      <c r="L488" s="70"/>
      <c r="M488" s="67"/>
      <c r="N488" s="70"/>
      <c r="O488" s="67"/>
      <c r="P488" s="67"/>
      <c r="Q488" s="67"/>
      <c r="R488" s="67"/>
      <c r="S488" s="192"/>
      <c r="T488" s="27" t="str">
        <f t="shared" si="25"/>
        <v/>
      </c>
      <c r="U488" s="49" t="str">
        <f t="shared" si="26"/>
        <v/>
      </c>
    </row>
    <row r="489" spans="1:21" ht="21.95" customHeight="1" x14ac:dyDescent="0.15">
      <c r="A489" s="266"/>
      <c r="B489" s="67"/>
      <c r="C489" s="78"/>
      <c r="D489" s="77"/>
      <c r="E489" s="77"/>
      <c r="F489" s="77"/>
      <c r="G489" s="215"/>
      <c r="H489" s="216"/>
      <c r="I489" s="273"/>
      <c r="J489" s="273"/>
      <c r="K489" s="315">
        <f t="shared" si="24"/>
        <v>0</v>
      </c>
      <c r="L489" s="70"/>
      <c r="M489" s="67"/>
      <c r="N489" s="70"/>
      <c r="O489" s="67"/>
      <c r="P489" s="67"/>
      <c r="Q489" s="67"/>
      <c r="R489" s="67"/>
      <c r="S489" s="192"/>
      <c r="T489" s="27" t="str">
        <f t="shared" si="25"/>
        <v/>
      </c>
      <c r="U489" s="49" t="str">
        <f t="shared" si="26"/>
        <v/>
      </c>
    </row>
    <row r="490" spans="1:21" ht="21.95" customHeight="1" x14ac:dyDescent="0.15">
      <c r="A490" s="266"/>
      <c r="B490" s="67"/>
      <c r="C490" s="78"/>
      <c r="D490" s="77"/>
      <c r="E490" s="77"/>
      <c r="F490" s="77"/>
      <c r="G490" s="215"/>
      <c r="H490" s="216"/>
      <c r="I490" s="273"/>
      <c r="J490" s="273"/>
      <c r="K490" s="315">
        <f t="shared" si="24"/>
        <v>0</v>
      </c>
      <c r="L490" s="70"/>
      <c r="M490" s="67"/>
      <c r="N490" s="70"/>
      <c r="O490" s="67"/>
      <c r="P490" s="67"/>
      <c r="Q490" s="67"/>
      <c r="R490" s="67"/>
      <c r="S490" s="192"/>
      <c r="T490" s="27" t="str">
        <f t="shared" si="25"/>
        <v/>
      </c>
      <c r="U490" s="49" t="str">
        <f t="shared" si="26"/>
        <v/>
      </c>
    </row>
    <row r="491" spans="1:21" ht="21.95" customHeight="1" x14ac:dyDescent="0.15">
      <c r="A491" s="266"/>
      <c r="B491" s="67"/>
      <c r="C491" s="78"/>
      <c r="D491" s="77"/>
      <c r="E491" s="77"/>
      <c r="F491" s="77"/>
      <c r="G491" s="215"/>
      <c r="H491" s="216"/>
      <c r="I491" s="273"/>
      <c r="J491" s="273"/>
      <c r="K491" s="315">
        <f t="shared" si="24"/>
        <v>0</v>
      </c>
      <c r="L491" s="70"/>
      <c r="M491" s="67"/>
      <c r="N491" s="70"/>
      <c r="O491" s="67"/>
      <c r="P491" s="67"/>
      <c r="Q491" s="67"/>
      <c r="R491" s="67"/>
      <c r="S491" s="192"/>
      <c r="T491" s="27" t="str">
        <f t="shared" si="25"/>
        <v/>
      </c>
      <c r="U491" s="49" t="str">
        <f t="shared" si="26"/>
        <v/>
      </c>
    </row>
    <row r="492" spans="1:21" ht="21.95" customHeight="1" x14ac:dyDescent="0.15">
      <c r="A492" s="266"/>
      <c r="B492" s="78"/>
      <c r="C492" s="78"/>
      <c r="D492" s="77"/>
      <c r="E492" s="77"/>
      <c r="F492" s="77"/>
      <c r="G492" s="215"/>
      <c r="H492" s="215"/>
      <c r="I492" s="273"/>
      <c r="J492" s="273"/>
      <c r="K492" s="315">
        <f t="shared" si="24"/>
        <v>0</v>
      </c>
      <c r="L492" s="70"/>
      <c r="M492" s="67"/>
      <c r="N492" s="70"/>
      <c r="O492" s="67"/>
      <c r="P492" s="78"/>
      <c r="Q492" s="78"/>
      <c r="R492" s="78"/>
      <c r="S492" s="192"/>
      <c r="T492" s="27" t="str">
        <f t="shared" si="25"/>
        <v/>
      </c>
      <c r="U492" s="49" t="str">
        <f t="shared" si="26"/>
        <v/>
      </c>
    </row>
    <row r="493" spans="1:21" ht="21.95" customHeight="1" x14ac:dyDescent="0.15">
      <c r="A493" s="266"/>
      <c r="B493" s="78"/>
      <c r="C493" s="78"/>
      <c r="D493" s="77"/>
      <c r="E493" s="77"/>
      <c r="F493" s="77"/>
      <c r="G493" s="215"/>
      <c r="H493" s="215"/>
      <c r="I493" s="273"/>
      <c r="J493" s="273"/>
      <c r="K493" s="315">
        <f t="shared" si="24"/>
        <v>0</v>
      </c>
      <c r="L493" s="70"/>
      <c r="M493" s="67"/>
      <c r="N493" s="70"/>
      <c r="O493" s="67"/>
      <c r="P493" s="78"/>
      <c r="Q493" s="78"/>
      <c r="R493" s="78"/>
      <c r="S493" s="192"/>
      <c r="T493" s="27" t="str">
        <f t="shared" si="25"/>
        <v/>
      </c>
      <c r="U493" s="49" t="str">
        <f t="shared" si="26"/>
        <v/>
      </c>
    </row>
    <row r="494" spans="1:21" ht="21.95" customHeight="1" x14ac:dyDescent="0.15">
      <c r="A494" s="266"/>
      <c r="B494" s="78"/>
      <c r="C494" s="78"/>
      <c r="D494" s="77"/>
      <c r="E494" s="77"/>
      <c r="F494" s="77"/>
      <c r="G494" s="215"/>
      <c r="H494" s="215"/>
      <c r="I494" s="273"/>
      <c r="J494" s="273"/>
      <c r="K494" s="315">
        <f t="shared" si="24"/>
        <v>0</v>
      </c>
      <c r="L494" s="70"/>
      <c r="M494" s="67"/>
      <c r="N494" s="70"/>
      <c r="O494" s="67"/>
      <c r="P494" s="78"/>
      <c r="Q494" s="78"/>
      <c r="R494" s="78"/>
      <c r="S494" s="192"/>
      <c r="T494" s="27" t="str">
        <f t="shared" si="25"/>
        <v/>
      </c>
      <c r="U494" s="49" t="str">
        <f t="shared" si="26"/>
        <v/>
      </c>
    </row>
    <row r="495" spans="1:21" ht="21.95" customHeight="1" x14ac:dyDescent="0.15">
      <c r="A495" s="266"/>
      <c r="B495" s="78"/>
      <c r="C495" s="78"/>
      <c r="D495" s="77"/>
      <c r="E495" s="77"/>
      <c r="F495" s="77"/>
      <c r="G495" s="215"/>
      <c r="H495" s="215"/>
      <c r="I495" s="273"/>
      <c r="J495" s="273"/>
      <c r="K495" s="315">
        <f t="shared" si="24"/>
        <v>0</v>
      </c>
      <c r="L495" s="70"/>
      <c r="M495" s="67"/>
      <c r="N495" s="70"/>
      <c r="O495" s="67"/>
      <c r="P495" s="78"/>
      <c r="Q495" s="78"/>
      <c r="R495" s="78"/>
      <c r="S495" s="192"/>
      <c r="T495" s="27" t="str">
        <f t="shared" si="25"/>
        <v/>
      </c>
      <c r="U495" s="49" t="str">
        <f t="shared" si="26"/>
        <v/>
      </c>
    </row>
    <row r="496" spans="1:21" ht="21.95" customHeight="1" x14ac:dyDescent="0.15">
      <c r="A496" s="266"/>
      <c r="B496" s="78"/>
      <c r="C496" s="78"/>
      <c r="D496" s="77"/>
      <c r="E496" s="77"/>
      <c r="F496" s="77"/>
      <c r="G496" s="215"/>
      <c r="H496" s="215"/>
      <c r="I496" s="273"/>
      <c r="J496" s="273"/>
      <c r="K496" s="315">
        <f t="shared" si="24"/>
        <v>0</v>
      </c>
      <c r="L496" s="70"/>
      <c r="M496" s="67"/>
      <c r="N496" s="70"/>
      <c r="O496" s="67"/>
      <c r="P496" s="78"/>
      <c r="Q496" s="78"/>
      <c r="R496" s="78"/>
      <c r="S496" s="192"/>
      <c r="T496" s="27" t="str">
        <f t="shared" si="25"/>
        <v/>
      </c>
      <c r="U496" s="49" t="str">
        <f t="shared" si="26"/>
        <v/>
      </c>
    </row>
    <row r="497" spans="1:21" ht="21.95" customHeight="1" x14ac:dyDescent="0.15">
      <c r="A497" s="266"/>
      <c r="B497" s="78"/>
      <c r="C497" s="78"/>
      <c r="D497" s="77"/>
      <c r="E497" s="77"/>
      <c r="F497" s="77"/>
      <c r="G497" s="215"/>
      <c r="H497" s="215"/>
      <c r="I497" s="273"/>
      <c r="J497" s="273"/>
      <c r="K497" s="315">
        <f t="shared" si="24"/>
        <v>0</v>
      </c>
      <c r="L497" s="70"/>
      <c r="M497" s="67"/>
      <c r="N497" s="70"/>
      <c r="O497" s="67"/>
      <c r="P497" s="78"/>
      <c r="Q497" s="78"/>
      <c r="R497" s="78"/>
      <c r="S497" s="192"/>
      <c r="T497" s="27" t="str">
        <f t="shared" si="25"/>
        <v/>
      </c>
      <c r="U497" s="49" t="str">
        <f t="shared" si="26"/>
        <v/>
      </c>
    </row>
    <row r="498" spans="1:21" ht="21.95" customHeight="1" x14ac:dyDescent="0.15">
      <c r="A498" s="266"/>
      <c r="B498" s="78"/>
      <c r="C498" s="78"/>
      <c r="D498" s="77"/>
      <c r="E498" s="77"/>
      <c r="F498" s="77"/>
      <c r="G498" s="215"/>
      <c r="H498" s="215"/>
      <c r="I498" s="273"/>
      <c r="J498" s="273"/>
      <c r="K498" s="315">
        <f t="shared" si="24"/>
        <v>0</v>
      </c>
      <c r="L498" s="70"/>
      <c r="M498" s="67"/>
      <c r="N498" s="70"/>
      <c r="O498" s="67"/>
      <c r="P498" s="78"/>
      <c r="Q498" s="78"/>
      <c r="R498" s="78"/>
      <c r="S498" s="192"/>
      <c r="T498" s="27" t="str">
        <f t="shared" si="25"/>
        <v/>
      </c>
      <c r="U498" s="49" t="str">
        <f t="shared" si="26"/>
        <v/>
      </c>
    </row>
    <row r="499" spans="1:21" ht="21.95" customHeight="1" x14ac:dyDescent="0.15">
      <c r="A499" s="266"/>
      <c r="B499" s="78"/>
      <c r="C499" s="78"/>
      <c r="D499" s="77"/>
      <c r="E499" s="77"/>
      <c r="F499" s="77"/>
      <c r="G499" s="215"/>
      <c r="H499" s="215"/>
      <c r="I499" s="273"/>
      <c r="J499" s="273"/>
      <c r="K499" s="315">
        <f t="shared" si="24"/>
        <v>0</v>
      </c>
      <c r="L499" s="70"/>
      <c r="M499" s="67"/>
      <c r="N499" s="70"/>
      <c r="O499" s="67"/>
      <c r="P499" s="78"/>
      <c r="Q499" s="78"/>
      <c r="R499" s="78"/>
      <c r="S499" s="192"/>
      <c r="T499" s="27" t="str">
        <f t="shared" si="25"/>
        <v/>
      </c>
      <c r="U499" s="49" t="str">
        <f t="shared" si="26"/>
        <v/>
      </c>
    </row>
    <row r="500" spans="1:21" ht="21.95" customHeight="1" x14ac:dyDescent="0.15">
      <c r="A500" s="266"/>
      <c r="B500" s="78"/>
      <c r="C500" s="78"/>
      <c r="D500" s="77"/>
      <c r="E500" s="77"/>
      <c r="F500" s="77"/>
      <c r="G500" s="215"/>
      <c r="H500" s="215"/>
      <c r="I500" s="273"/>
      <c r="J500" s="273"/>
      <c r="K500" s="315">
        <f t="shared" si="24"/>
        <v>0</v>
      </c>
      <c r="L500" s="70"/>
      <c r="M500" s="67"/>
      <c r="N500" s="70"/>
      <c r="O500" s="67"/>
      <c r="P500" s="78"/>
      <c r="Q500" s="78"/>
      <c r="R500" s="78"/>
      <c r="S500" s="192"/>
      <c r="T500" s="27" t="str">
        <f t="shared" si="25"/>
        <v/>
      </c>
      <c r="U500" s="49" t="str">
        <f t="shared" si="26"/>
        <v/>
      </c>
    </row>
    <row r="501" spans="1:21" ht="21.95" customHeight="1" x14ac:dyDescent="0.15">
      <c r="A501" s="266"/>
      <c r="B501" s="78"/>
      <c r="C501" s="78"/>
      <c r="D501" s="77"/>
      <c r="E501" s="77"/>
      <c r="F501" s="77"/>
      <c r="G501" s="215"/>
      <c r="H501" s="215"/>
      <c r="I501" s="273"/>
      <c r="J501" s="273"/>
      <c r="K501" s="315">
        <f t="shared" si="24"/>
        <v>0</v>
      </c>
      <c r="L501" s="70"/>
      <c r="M501" s="67"/>
      <c r="N501" s="70"/>
      <c r="O501" s="67"/>
      <c r="P501" s="78"/>
      <c r="Q501" s="78"/>
      <c r="R501" s="78"/>
      <c r="S501" s="192"/>
      <c r="T501" s="27" t="str">
        <f t="shared" si="25"/>
        <v/>
      </c>
      <c r="U501" s="49" t="str">
        <f t="shared" si="26"/>
        <v/>
      </c>
    </row>
    <row r="502" spans="1:21" ht="21.95" customHeight="1" x14ac:dyDescent="0.15">
      <c r="A502" s="266"/>
      <c r="B502" s="78"/>
      <c r="C502" s="78"/>
      <c r="D502" s="77"/>
      <c r="E502" s="77"/>
      <c r="F502" s="77"/>
      <c r="G502" s="215"/>
      <c r="H502" s="215"/>
      <c r="I502" s="273"/>
      <c r="J502" s="273"/>
      <c r="K502" s="315">
        <f t="shared" si="24"/>
        <v>0</v>
      </c>
      <c r="L502" s="70"/>
      <c r="M502" s="67"/>
      <c r="N502" s="70"/>
      <c r="O502" s="67"/>
      <c r="P502" s="78"/>
      <c r="Q502" s="78"/>
      <c r="R502" s="78"/>
      <c r="S502" s="192"/>
      <c r="T502" s="27" t="str">
        <f t="shared" si="25"/>
        <v/>
      </c>
      <c r="U502" s="49" t="str">
        <f t="shared" si="26"/>
        <v/>
      </c>
    </row>
    <row r="503" spans="1:21" ht="21.95" customHeight="1" x14ac:dyDescent="0.15">
      <c r="A503" s="266"/>
      <c r="B503" s="78"/>
      <c r="C503" s="78"/>
      <c r="D503" s="77"/>
      <c r="E503" s="77"/>
      <c r="F503" s="77"/>
      <c r="G503" s="215"/>
      <c r="H503" s="215"/>
      <c r="I503" s="273"/>
      <c r="J503" s="273"/>
      <c r="K503" s="315">
        <f t="shared" si="24"/>
        <v>0</v>
      </c>
      <c r="L503" s="70"/>
      <c r="M503" s="67"/>
      <c r="N503" s="70"/>
      <c r="O503" s="67"/>
      <c r="P503" s="78"/>
      <c r="Q503" s="78"/>
      <c r="R503" s="78"/>
      <c r="S503" s="192"/>
      <c r="T503" s="27" t="str">
        <f t="shared" si="25"/>
        <v/>
      </c>
      <c r="U503" s="49" t="str">
        <f t="shared" si="26"/>
        <v/>
      </c>
    </row>
    <row r="504" spans="1:21" ht="21.95" customHeight="1" x14ac:dyDescent="0.15">
      <c r="A504" s="177"/>
      <c r="B504" s="78"/>
      <c r="C504" s="78"/>
      <c r="D504" s="77"/>
      <c r="E504" s="77"/>
      <c r="F504" s="77"/>
      <c r="G504" s="215"/>
      <c r="H504" s="215"/>
      <c r="I504" s="273"/>
      <c r="J504" s="273"/>
      <c r="K504" s="315">
        <f t="shared" si="24"/>
        <v>0</v>
      </c>
      <c r="L504" s="70"/>
      <c r="M504" s="67"/>
      <c r="N504" s="70"/>
      <c r="O504" s="67"/>
      <c r="P504" s="78"/>
      <c r="Q504" s="78"/>
      <c r="R504" s="78"/>
      <c r="S504" s="192"/>
      <c r="T504" s="27" t="str">
        <f t="shared" si="25"/>
        <v/>
      </c>
      <c r="U504" s="49" t="str">
        <f t="shared" si="26"/>
        <v/>
      </c>
    </row>
    <row r="505" spans="1:21" ht="21.95" customHeight="1" x14ac:dyDescent="0.15">
      <c r="A505" s="207"/>
      <c r="B505" s="93"/>
      <c r="C505" s="94"/>
      <c r="D505" s="94"/>
      <c r="E505" s="278"/>
      <c r="F505" s="94"/>
      <c r="G505" s="279"/>
      <c r="H505" s="239"/>
      <c r="I505" s="280"/>
      <c r="J505" s="260"/>
      <c r="K505" s="316">
        <f t="shared" si="24"/>
        <v>0</v>
      </c>
      <c r="L505" s="208"/>
      <c r="M505" s="208"/>
      <c r="N505" s="208"/>
      <c r="O505" s="208"/>
      <c r="P505" s="208"/>
      <c r="Q505" s="208"/>
      <c r="R505" s="208"/>
      <c r="S505" s="209"/>
      <c r="T505" s="27" t="str">
        <f t="shared" si="25"/>
        <v/>
      </c>
      <c r="U505" s="49" t="str">
        <f t="shared" si="26"/>
        <v/>
      </c>
    </row>
    <row r="506" spans="1:21" ht="21.95" customHeight="1" x14ac:dyDescent="0.15">
      <c r="A506" s="268"/>
      <c r="B506" s="71"/>
      <c r="C506" s="103"/>
      <c r="D506" s="164"/>
      <c r="E506" s="164"/>
      <c r="F506" s="164"/>
      <c r="G506" s="210"/>
      <c r="H506" s="211"/>
      <c r="I506" s="281"/>
      <c r="J506" s="281"/>
      <c r="K506" s="314">
        <f t="shared" si="24"/>
        <v>0</v>
      </c>
      <c r="L506" s="200"/>
      <c r="M506" s="71"/>
      <c r="N506" s="200"/>
      <c r="O506" s="71"/>
      <c r="P506" s="71"/>
      <c r="Q506" s="71"/>
      <c r="R506" s="71"/>
      <c r="S506" s="270"/>
      <c r="T506" s="27" t="str">
        <f t="shared" si="25"/>
        <v/>
      </c>
      <c r="U506" s="49" t="str">
        <f t="shared" si="26"/>
        <v/>
      </c>
    </row>
    <row r="507" spans="1:21" ht="21.95" customHeight="1" x14ac:dyDescent="0.15">
      <c r="A507" s="266"/>
      <c r="B507" s="67"/>
      <c r="C507" s="78"/>
      <c r="D507" s="77"/>
      <c r="E507" s="77"/>
      <c r="F507" s="77"/>
      <c r="G507" s="215"/>
      <c r="H507" s="216"/>
      <c r="I507" s="273"/>
      <c r="J507" s="273"/>
      <c r="K507" s="315">
        <f t="shared" si="24"/>
        <v>0</v>
      </c>
      <c r="L507" s="70"/>
      <c r="M507" s="67"/>
      <c r="N507" s="70"/>
      <c r="O507" s="67"/>
      <c r="P507" s="67"/>
      <c r="Q507" s="67"/>
      <c r="R507" s="67"/>
      <c r="S507" s="192"/>
      <c r="T507" s="27" t="str">
        <f t="shared" si="25"/>
        <v/>
      </c>
      <c r="U507" s="49" t="str">
        <f t="shared" si="26"/>
        <v/>
      </c>
    </row>
    <row r="508" spans="1:21" ht="21.95" customHeight="1" x14ac:dyDescent="0.15">
      <c r="A508" s="266"/>
      <c r="B508" s="67"/>
      <c r="C508" s="78"/>
      <c r="D508" s="77"/>
      <c r="E508" s="77"/>
      <c r="F508" s="77"/>
      <c r="G508" s="215"/>
      <c r="H508" s="216"/>
      <c r="I508" s="273"/>
      <c r="J508" s="273"/>
      <c r="K508" s="315">
        <f t="shared" si="24"/>
        <v>0</v>
      </c>
      <c r="L508" s="70"/>
      <c r="M508" s="67"/>
      <c r="N508" s="70"/>
      <c r="O508" s="67"/>
      <c r="P508" s="67"/>
      <c r="Q508" s="67"/>
      <c r="R508" s="67"/>
      <c r="S508" s="192"/>
      <c r="T508" s="27" t="str">
        <f t="shared" si="25"/>
        <v/>
      </c>
      <c r="U508" s="49" t="str">
        <f t="shared" si="26"/>
        <v/>
      </c>
    </row>
    <row r="509" spans="1:21" ht="21.95" customHeight="1" x14ac:dyDescent="0.15">
      <c r="A509" s="266"/>
      <c r="B509" s="67"/>
      <c r="C509" s="78"/>
      <c r="D509" s="77"/>
      <c r="E509" s="77"/>
      <c r="F509" s="77"/>
      <c r="G509" s="215"/>
      <c r="H509" s="216"/>
      <c r="I509" s="273"/>
      <c r="J509" s="273"/>
      <c r="K509" s="315">
        <f t="shared" si="24"/>
        <v>0</v>
      </c>
      <c r="L509" s="70"/>
      <c r="M509" s="67"/>
      <c r="N509" s="70"/>
      <c r="O509" s="67"/>
      <c r="P509" s="67"/>
      <c r="Q509" s="67"/>
      <c r="R509" s="67"/>
      <c r="S509" s="192"/>
      <c r="T509" s="27" t="str">
        <f t="shared" si="25"/>
        <v/>
      </c>
      <c r="U509" s="49" t="str">
        <f t="shared" si="26"/>
        <v/>
      </c>
    </row>
    <row r="510" spans="1:21" ht="21.95" customHeight="1" x14ac:dyDescent="0.15">
      <c r="A510" s="266"/>
      <c r="B510" s="67"/>
      <c r="C510" s="78"/>
      <c r="D510" s="77"/>
      <c r="E510" s="77"/>
      <c r="F510" s="77"/>
      <c r="G510" s="215"/>
      <c r="H510" s="216"/>
      <c r="I510" s="273"/>
      <c r="J510" s="273"/>
      <c r="K510" s="315">
        <f t="shared" si="24"/>
        <v>0</v>
      </c>
      <c r="L510" s="70"/>
      <c r="M510" s="67"/>
      <c r="N510" s="70"/>
      <c r="O510" s="67"/>
      <c r="P510" s="67"/>
      <c r="Q510" s="67"/>
      <c r="R510" s="67"/>
      <c r="S510" s="192"/>
      <c r="T510" s="27" t="str">
        <f t="shared" si="25"/>
        <v/>
      </c>
      <c r="U510" s="49" t="str">
        <f t="shared" si="26"/>
        <v/>
      </c>
    </row>
    <row r="511" spans="1:21" ht="21.95" customHeight="1" x14ac:dyDescent="0.15">
      <c r="A511" s="266"/>
      <c r="B511" s="67"/>
      <c r="C511" s="78"/>
      <c r="D511" s="77"/>
      <c r="E511" s="77"/>
      <c r="F511" s="77"/>
      <c r="G511" s="215"/>
      <c r="H511" s="216"/>
      <c r="I511" s="273"/>
      <c r="J511" s="273"/>
      <c r="K511" s="315">
        <f t="shared" si="24"/>
        <v>0</v>
      </c>
      <c r="L511" s="70"/>
      <c r="M511" s="67"/>
      <c r="N511" s="70"/>
      <c r="O511" s="67"/>
      <c r="P511" s="67"/>
      <c r="Q511" s="67"/>
      <c r="R511" s="67"/>
      <c r="S511" s="192"/>
      <c r="T511" s="27" t="str">
        <f t="shared" si="25"/>
        <v/>
      </c>
      <c r="U511" s="49" t="str">
        <f t="shared" si="26"/>
        <v/>
      </c>
    </row>
    <row r="512" spans="1:21" ht="21.95" customHeight="1" x14ac:dyDescent="0.15">
      <c r="A512" s="266"/>
      <c r="B512" s="67"/>
      <c r="C512" s="78"/>
      <c r="D512" s="77"/>
      <c r="E512" s="77"/>
      <c r="F512" s="77"/>
      <c r="G512" s="215"/>
      <c r="H512" s="216"/>
      <c r="I512" s="273"/>
      <c r="J512" s="273"/>
      <c r="K512" s="315">
        <f t="shared" si="24"/>
        <v>0</v>
      </c>
      <c r="L512" s="70"/>
      <c r="M512" s="67"/>
      <c r="N512" s="70"/>
      <c r="O512" s="67"/>
      <c r="P512" s="67"/>
      <c r="Q512" s="67"/>
      <c r="R512" s="67"/>
      <c r="S512" s="192"/>
      <c r="T512" s="27" t="str">
        <f t="shared" si="25"/>
        <v/>
      </c>
      <c r="U512" s="49" t="str">
        <f t="shared" si="26"/>
        <v/>
      </c>
    </row>
    <row r="513" spans="1:21" ht="21.95" customHeight="1" x14ac:dyDescent="0.15">
      <c r="A513" s="266"/>
      <c r="B513" s="78"/>
      <c r="C513" s="78"/>
      <c r="D513" s="77"/>
      <c r="E513" s="77"/>
      <c r="F513" s="77"/>
      <c r="G513" s="215"/>
      <c r="H513" s="215"/>
      <c r="I513" s="273"/>
      <c r="J513" s="273"/>
      <c r="K513" s="315">
        <f t="shared" si="24"/>
        <v>0</v>
      </c>
      <c r="L513" s="70"/>
      <c r="M513" s="67"/>
      <c r="N513" s="70"/>
      <c r="O513" s="67"/>
      <c r="P513" s="78"/>
      <c r="Q513" s="78"/>
      <c r="R513" s="78"/>
      <c r="S513" s="192"/>
      <c r="T513" s="27" t="str">
        <f t="shared" si="25"/>
        <v/>
      </c>
      <c r="U513" s="49" t="str">
        <f t="shared" si="26"/>
        <v/>
      </c>
    </row>
    <row r="514" spans="1:21" ht="21.95" customHeight="1" x14ac:dyDescent="0.15">
      <c r="A514" s="266"/>
      <c r="B514" s="78"/>
      <c r="C514" s="78"/>
      <c r="D514" s="77"/>
      <c r="E514" s="77"/>
      <c r="F514" s="77"/>
      <c r="G514" s="215"/>
      <c r="H514" s="215"/>
      <c r="I514" s="273"/>
      <c r="J514" s="273"/>
      <c r="K514" s="315">
        <f t="shared" si="24"/>
        <v>0</v>
      </c>
      <c r="L514" s="70"/>
      <c r="M514" s="67"/>
      <c r="N514" s="70"/>
      <c r="O514" s="67"/>
      <c r="P514" s="78"/>
      <c r="Q514" s="78"/>
      <c r="R514" s="78"/>
      <c r="S514" s="192"/>
      <c r="T514" s="27" t="str">
        <f t="shared" si="25"/>
        <v/>
      </c>
      <c r="U514" s="49" t="str">
        <f t="shared" si="26"/>
        <v/>
      </c>
    </row>
    <row r="515" spans="1:21" ht="21.95" customHeight="1" x14ac:dyDescent="0.15">
      <c r="A515" s="266"/>
      <c r="B515" s="78"/>
      <c r="C515" s="78"/>
      <c r="D515" s="77"/>
      <c r="E515" s="77"/>
      <c r="F515" s="77"/>
      <c r="G515" s="215"/>
      <c r="H515" s="215"/>
      <c r="I515" s="273"/>
      <c r="J515" s="273"/>
      <c r="K515" s="315">
        <f t="shared" si="24"/>
        <v>0</v>
      </c>
      <c r="L515" s="70"/>
      <c r="M515" s="67"/>
      <c r="N515" s="70"/>
      <c r="O515" s="67"/>
      <c r="P515" s="78"/>
      <c r="Q515" s="78"/>
      <c r="R515" s="78"/>
      <c r="S515" s="192"/>
      <c r="T515" s="27" t="str">
        <f t="shared" si="25"/>
        <v/>
      </c>
      <c r="U515" s="49" t="str">
        <f t="shared" si="26"/>
        <v/>
      </c>
    </row>
    <row r="516" spans="1:21" ht="21.95" customHeight="1" x14ac:dyDescent="0.15">
      <c r="A516" s="266"/>
      <c r="B516" s="78"/>
      <c r="C516" s="78"/>
      <c r="D516" s="77"/>
      <c r="E516" s="77"/>
      <c r="F516" s="77"/>
      <c r="G516" s="215"/>
      <c r="H516" s="215"/>
      <c r="I516" s="273"/>
      <c r="J516" s="273"/>
      <c r="K516" s="315">
        <f t="shared" si="24"/>
        <v>0</v>
      </c>
      <c r="L516" s="70"/>
      <c r="M516" s="67"/>
      <c r="N516" s="70"/>
      <c r="O516" s="67"/>
      <c r="P516" s="78"/>
      <c r="Q516" s="78"/>
      <c r="R516" s="78"/>
      <c r="S516" s="192"/>
      <c r="T516" s="27" t="str">
        <f t="shared" si="25"/>
        <v/>
      </c>
      <c r="U516" s="49" t="str">
        <f t="shared" si="26"/>
        <v/>
      </c>
    </row>
    <row r="517" spans="1:21" ht="21.95" customHeight="1" x14ac:dyDescent="0.15">
      <c r="A517" s="266"/>
      <c r="B517" s="78"/>
      <c r="C517" s="78"/>
      <c r="D517" s="77"/>
      <c r="E517" s="77"/>
      <c r="F517" s="77"/>
      <c r="G517" s="215"/>
      <c r="H517" s="215"/>
      <c r="I517" s="273"/>
      <c r="J517" s="273"/>
      <c r="K517" s="315">
        <f t="shared" si="24"/>
        <v>0</v>
      </c>
      <c r="L517" s="70"/>
      <c r="M517" s="67"/>
      <c r="N517" s="70"/>
      <c r="O517" s="67"/>
      <c r="P517" s="78"/>
      <c r="Q517" s="78"/>
      <c r="R517" s="78"/>
      <c r="S517" s="192"/>
      <c r="T517" s="27" t="str">
        <f t="shared" si="25"/>
        <v/>
      </c>
      <c r="U517" s="49" t="str">
        <f t="shared" si="26"/>
        <v/>
      </c>
    </row>
    <row r="518" spans="1:21" ht="21.95" customHeight="1" x14ac:dyDescent="0.15">
      <c r="A518" s="266"/>
      <c r="B518" s="78"/>
      <c r="C518" s="78"/>
      <c r="D518" s="77"/>
      <c r="E518" s="77"/>
      <c r="F518" s="77"/>
      <c r="G518" s="215"/>
      <c r="H518" s="215"/>
      <c r="I518" s="273"/>
      <c r="J518" s="273"/>
      <c r="K518" s="315">
        <f t="shared" si="24"/>
        <v>0</v>
      </c>
      <c r="L518" s="70"/>
      <c r="M518" s="67"/>
      <c r="N518" s="70"/>
      <c r="O518" s="67"/>
      <c r="P518" s="78"/>
      <c r="Q518" s="78"/>
      <c r="R518" s="78"/>
      <c r="S518" s="192"/>
      <c r="T518" s="27" t="str">
        <f t="shared" si="25"/>
        <v/>
      </c>
      <c r="U518" s="49" t="str">
        <f t="shared" si="26"/>
        <v/>
      </c>
    </row>
    <row r="519" spans="1:21" ht="21.95" customHeight="1" x14ac:dyDescent="0.15">
      <c r="A519" s="266"/>
      <c r="B519" s="78"/>
      <c r="C519" s="78"/>
      <c r="D519" s="77"/>
      <c r="E519" s="77"/>
      <c r="F519" s="77"/>
      <c r="G519" s="215"/>
      <c r="H519" s="215"/>
      <c r="I519" s="273"/>
      <c r="J519" s="273"/>
      <c r="K519" s="315">
        <f t="shared" ref="K519:K582" si="27">J519-E519</f>
        <v>0</v>
      </c>
      <c r="L519" s="70"/>
      <c r="M519" s="67"/>
      <c r="N519" s="70"/>
      <c r="O519" s="67"/>
      <c r="P519" s="78"/>
      <c r="Q519" s="78"/>
      <c r="R519" s="78"/>
      <c r="S519" s="192"/>
      <c r="T519" s="27" t="str">
        <f t="shared" ref="T519:T582" si="28">CONCATENATE(L519,C519)</f>
        <v/>
      </c>
      <c r="U519" s="49" t="str">
        <f t="shared" ref="U519:U582" si="29">CONCATENATE(N519,H519)</f>
        <v/>
      </c>
    </row>
    <row r="520" spans="1:21" ht="21.95" customHeight="1" x14ac:dyDescent="0.15">
      <c r="A520" s="266"/>
      <c r="B520" s="78"/>
      <c r="C520" s="78"/>
      <c r="D520" s="77"/>
      <c r="E520" s="77"/>
      <c r="F520" s="77"/>
      <c r="G520" s="215"/>
      <c r="H520" s="215"/>
      <c r="I520" s="273"/>
      <c r="J520" s="273"/>
      <c r="K520" s="315">
        <f t="shared" si="27"/>
        <v>0</v>
      </c>
      <c r="L520" s="70"/>
      <c r="M520" s="67"/>
      <c r="N520" s="70"/>
      <c r="O520" s="67"/>
      <c r="P520" s="78"/>
      <c r="Q520" s="78"/>
      <c r="R520" s="78"/>
      <c r="S520" s="192"/>
      <c r="T520" s="27" t="str">
        <f t="shared" si="28"/>
        <v/>
      </c>
      <c r="U520" s="49" t="str">
        <f t="shared" si="29"/>
        <v/>
      </c>
    </row>
    <row r="521" spans="1:21" ht="21.95" customHeight="1" x14ac:dyDescent="0.15">
      <c r="A521" s="266"/>
      <c r="B521" s="78"/>
      <c r="C521" s="78"/>
      <c r="D521" s="77"/>
      <c r="E521" s="77"/>
      <c r="F521" s="77"/>
      <c r="G521" s="215"/>
      <c r="H521" s="215"/>
      <c r="I521" s="273"/>
      <c r="J521" s="273"/>
      <c r="K521" s="315">
        <f t="shared" si="27"/>
        <v>0</v>
      </c>
      <c r="L521" s="70"/>
      <c r="M521" s="67"/>
      <c r="N521" s="70"/>
      <c r="O521" s="67"/>
      <c r="P521" s="78"/>
      <c r="Q521" s="78"/>
      <c r="R521" s="78"/>
      <c r="S521" s="192"/>
      <c r="T521" s="27" t="str">
        <f t="shared" si="28"/>
        <v/>
      </c>
      <c r="U521" s="49" t="str">
        <f t="shared" si="29"/>
        <v/>
      </c>
    </row>
    <row r="522" spans="1:21" ht="21.95" customHeight="1" x14ac:dyDescent="0.15">
      <c r="A522" s="266"/>
      <c r="B522" s="78"/>
      <c r="C522" s="78"/>
      <c r="D522" s="77"/>
      <c r="E522" s="77"/>
      <c r="F522" s="77"/>
      <c r="G522" s="215"/>
      <c r="H522" s="215"/>
      <c r="I522" s="273"/>
      <c r="J522" s="273"/>
      <c r="K522" s="315">
        <f t="shared" si="27"/>
        <v>0</v>
      </c>
      <c r="L522" s="70"/>
      <c r="M522" s="67"/>
      <c r="N522" s="70"/>
      <c r="O522" s="67"/>
      <c r="P522" s="78"/>
      <c r="Q522" s="78"/>
      <c r="R522" s="78"/>
      <c r="S522" s="192"/>
      <c r="T522" s="27" t="str">
        <f t="shared" si="28"/>
        <v/>
      </c>
      <c r="U522" s="49" t="str">
        <f t="shared" si="29"/>
        <v/>
      </c>
    </row>
    <row r="523" spans="1:21" ht="21.95" customHeight="1" x14ac:dyDescent="0.15">
      <c r="A523" s="266"/>
      <c r="B523" s="78"/>
      <c r="C523" s="78"/>
      <c r="D523" s="77"/>
      <c r="E523" s="77"/>
      <c r="F523" s="77"/>
      <c r="G523" s="215"/>
      <c r="H523" s="215"/>
      <c r="I523" s="273"/>
      <c r="J523" s="273"/>
      <c r="K523" s="315">
        <f t="shared" si="27"/>
        <v>0</v>
      </c>
      <c r="L523" s="70"/>
      <c r="M523" s="67"/>
      <c r="N523" s="70"/>
      <c r="O523" s="67"/>
      <c r="P523" s="78"/>
      <c r="Q523" s="78"/>
      <c r="R523" s="78"/>
      <c r="S523" s="192"/>
      <c r="T523" s="27" t="str">
        <f t="shared" si="28"/>
        <v/>
      </c>
      <c r="U523" s="49" t="str">
        <f t="shared" si="29"/>
        <v/>
      </c>
    </row>
    <row r="524" spans="1:21" ht="21.95" customHeight="1" x14ac:dyDescent="0.15">
      <c r="A524" s="266"/>
      <c r="B524" s="78"/>
      <c r="C524" s="78"/>
      <c r="D524" s="77"/>
      <c r="E524" s="77"/>
      <c r="F524" s="77"/>
      <c r="G524" s="215"/>
      <c r="H524" s="215"/>
      <c r="I524" s="273"/>
      <c r="J524" s="273"/>
      <c r="K524" s="315">
        <f t="shared" si="27"/>
        <v>0</v>
      </c>
      <c r="L524" s="70"/>
      <c r="M524" s="67"/>
      <c r="N524" s="70"/>
      <c r="O524" s="67"/>
      <c r="P524" s="78"/>
      <c r="Q524" s="78"/>
      <c r="R524" s="78"/>
      <c r="S524" s="192"/>
      <c r="T524" s="27" t="str">
        <f t="shared" si="28"/>
        <v/>
      </c>
      <c r="U524" s="49" t="str">
        <f t="shared" si="29"/>
        <v/>
      </c>
    </row>
    <row r="525" spans="1:21" ht="21.95" customHeight="1" x14ac:dyDescent="0.15">
      <c r="A525" s="177"/>
      <c r="B525" s="78"/>
      <c r="C525" s="78"/>
      <c r="D525" s="77"/>
      <c r="E525" s="77"/>
      <c r="F525" s="77"/>
      <c r="G525" s="215"/>
      <c r="H525" s="215"/>
      <c r="I525" s="273"/>
      <c r="J525" s="273"/>
      <c r="K525" s="315">
        <f t="shared" si="27"/>
        <v>0</v>
      </c>
      <c r="L525" s="70"/>
      <c r="M525" s="67"/>
      <c r="N525" s="70"/>
      <c r="O525" s="67"/>
      <c r="P525" s="78"/>
      <c r="Q525" s="78"/>
      <c r="R525" s="78"/>
      <c r="S525" s="192"/>
      <c r="T525" s="27" t="str">
        <f t="shared" si="28"/>
        <v/>
      </c>
      <c r="U525" s="49" t="str">
        <f t="shared" si="29"/>
        <v/>
      </c>
    </row>
    <row r="526" spans="1:21" ht="21.95" customHeight="1" x14ac:dyDescent="0.15">
      <c r="A526" s="207"/>
      <c r="B526" s="93"/>
      <c r="C526" s="94"/>
      <c r="D526" s="94"/>
      <c r="E526" s="278"/>
      <c r="F526" s="94"/>
      <c r="G526" s="279"/>
      <c r="H526" s="239"/>
      <c r="I526" s="280"/>
      <c r="J526" s="260"/>
      <c r="K526" s="316">
        <f t="shared" si="27"/>
        <v>0</v>
      </c>
      <c r="L526" s="208"/>
      <c r="M526" s="208"/>
      <c r="N526" s="208"/>
      <c r="O526" s="208"/>
      <c r="P526" s="208"/>
      <c r="Q526" s="208"/>
      <c r="R526" s="208"/>
      <c r="S526" s="209"/>
      <c r="T526" s="27" t="str">
        <f t="shared" si="28"/>
        <v/>
      </c>
      <c r="U526" s="49" t="str">
        <f t="shared" si="29"/>
        <v/>
      </c>
    </row>
    <row r="527" spans="1:21" ht="21.95" customHeight="1" x14ac:dyDescent="0.15">
      <c r="A527" s="268"/>
      <c r="B527" s="71"/>
      <c r="C527" s="103"/>
      <c r="D527" s="164"/>
      <c r="E527" s="164"/>
      <c r="F527" s="164"/>
      <c r="G527" s="210"/>
      <c r="H527" s="211"/>
      <c r="I527" s="281"/>
      <c r="J527" s="281"/>
      <c r="K527" s="314">
        <f t="shared" si="27"/>
        <v>0</v>
      </c>
      <c r="L527" s="200"/>
      <c r="M527" s="71"/>
      <c r="N527" s="200"/>
      <c r="O527" s="71"/>
      <c r="P527" s="71"/>
      <c r="Q527" s="71"/>
      <c r="R527" s="71"/>
      <c r="S527" s="270"/>
      <c r="T527" s="27" t="str">
        <f t="shared" si="28"/>
        <v/>
      </c>
      <c r="U527" s="49" t="str">
        <f t="shared" si="29"/>
        <v/>
      </c>
    </row>
    <row r="528" spans="1:21" ht="21.95" customHeight="1" x14ac:dyDescent="0.15">
      <c r="A528" s="266"/>
      <c r="B528" s="67"/>
      <c r="C528" s="78"/>
      <c r="D528" s="77"/>
      <c r="E528" s="77"/>
      <c r="F528" s="77"/>
      <c r="G528" s="215"/>
      <c r="H528" s="216"/>
      <c r="I528" s="273"/>
      <c r="J528" s="273"/>
      <c r="K528" s="315">
        <f t="shared" si="27"/>
        <v>0</v>
      </c>
      <c r="L528" s="70"/>
      <c r="M528" s="67"/>
      <c r="N528" s="70"/>
      <c r="O528" s="67"/>
      <c r="P528" s="67"/>
      <c r="Q528" s="67"/>
      <c r="R528" s="67"/>
      <c r="S528" s="192"/>
      <c r="T528" s="27" t="str">
        <f t="shared" si="28"/>
        <v/>
      </c>
      <c r="U528" s="49" t="str">
        <f t="shared" si="29"/>
        <v/>
      </c>
    </row>
    <row r="529" spans="1:21" ht="21.95" customHeight="1" x14ac:dyDescent="0.15">
      <c r="A529" s="266"/>
      <c r="B529" s="67"/>
      <c r="C529" s="78"/>
      <c r="D529" s="77"/>
      <c r="E529" s="77"/>
      <c r="F529" s="77"/>
      <c r="G529" s="215"/>
      <c r="H529" s="216"/>
      <c r="I529" s="273"/>
      <c r="J529" s="273"/>
      <c r="K529" s="315">
        <f t="shared" si="27"/>
        <v>0</v>
      </c>
      <c r="L529" s="70"/>
      <c r="M529" s="67"/>
      <c r="N529" s="70"/>
      <c r="O529" s="67"/>
      <c r="P529" s="67"/>
      <c r="Q529" s="67"/>
      <c r="R529" s="67"/>
      <c r="S529" s="192"/>
      <c r="T529" s="27" t="str">
        <f t="shared" si="28"/>
        <v/>
      </c>
      <c r="U529" s="49" t="str">
        <f t="shared" si="29"/>
        <v/>
      </c>
    </row>
    <row r="530" spans="1:21" ht="21.95" customHeight="1" x14ac:dyDescent="0.15">
      <c r="A530" s="266"/>
      <c r="B530" s="67"/>
      <c r="C530" s="78"/>
      <c r="D530" s="77"/>
      <c r="E530" s="77"/>
      <c r="F530" s="77"/>
      <c r="G530" s="215"/>
      <c r="H530" s="216"/>
      <c r="I530" s="273"/>
      <c r="J530" s="273"/>
      <c r="K530" s="315">
        <f t="shared" si="27"/>
        <v>0</v>
      </c>
      <c r="L530" s="70"/>
      <c r="M530" s="67"/>
      <c r="N530" s="70"/>
      <c r="O530" s="67"/>
      <c r="P530" s="67"/>
      <c r="Q530" s="67"/>
      <c r="R530" s="67"/>
      <c r="S530" s="192"/>
      <c r="T530" s="27" t="str">
        <f t="shared" si="28"/>
        <v/>
      </c>
      <c r="U530" s="49" t="str">
        <f t="shared" si="29"/>
        <v/>
      </c>
    </row>
    <row r="531" spans="1:21" ht="21.95" customHeight="1" x14ac:dyDescent="0.15">
      <c r="A531" s="266"/>
      <c r="B531" s="67"/>
      <c r="C531" s="78"/>
      <c r="D531" s="77"/>
      <c r="E531" s="77"/>
      <c r="F531" s="77"/>
      <c r="G531" s="215"/>
      <c r="H531" s="216"/>
      <c r="I531" s="273"/>
      <c r="J531" s="273"/>
      <c r="K531" s="315">
        <f t="shared" si="27"/>
        <v>0</v>
      </c>
      <c r="L531" s="70"/>
      <c r="M531" s="67"/>
      <c r="N531" s="70"/>
      <c r="O531" s="67"/>
      <c r="P531" s="67"/>
      <c r="Q531" s="67"/>
      <c r="R531" s="67"/>
      <c r="S531" s="192"/>
      <c r="T531" s="27" t="str">
        <f t="shared" si="28"/>
        <v/>
      </c>
      <c r="U531" s="49" t="str">
        <f t="shared" si="29"/>
        <v/>
      </c>
    </row>
    <row r="532" spans="1:21" ht="21.95" customHeight="1" x14ac:dyDescent="0.15">
      <c r="A532" s="266"/>
      <c r="B532" s="67"/>
      <c r="C532" s="78"/>
      <c r="D532" s="77"/>
      <c r="E532" s="77"/>
      <c r="F532" s="77"/>
      <c r="G532" s="215"/>
      <c r="H532" s="216"/>
      <c r="I532" s="273"/>
      <c r="J532" s="273"/>
      <c r="K532" s="315">
        <f t="shared" si="27"/>
        <v>0</v>
      </c>
      <c r="L532" s="70"/>
      <c r="M532" s="67"/>
      <c r="N532" s="70"/>
      <c r="O532" s="67"/>
      <c r="P532" s="67"/>
      <c r="Q532" s="67"/>
      <c r="R532" s="67"/>
      <c r="S532" s="192"/>
      <c r="T532" s="27" t="str">
        <f t="shared" si="28"/>
        <v/>
      </c>
      <c r="U532" s="49" t="str">
        <f t="shared" si="29"/>
        <v/>
      </c>
    </row>
    <row r="533" spans="1:21" ht="21.95" customHeight="1" x14ac:dyDescent="0.15">
      <c r="A533" s="266"/>
      <c r="B533" s="67"/>
      <c r="C533" s="78"/>
      <c r="D533" s="77"/>
      <c r="E533" s="77"/>
      <c r="F533" s="77"/>
      <c r="G533" s="215"/>
      <c r="H533" s="216"/>
      <c r="I533" s="273"/>
      <c r="J533" s="273"/>
      <c r="K533" s="315">
        <f t="shared" si="27"/>
        <v>0</v>
      </c>
      <c r="L533" s="70"/>
      <c r="M533" s="67"/>
      <c r="N533" s="70"/>
      <c r="O533" s="67"/>
      <c r="P533" s="67"/>
      <c r="Q533" s="67"/>
      <c r="R533" s="67"/>
      <c r="S533" s="192"/>
      <c r="T533" s="27" t="str">
        <f t="shared" si="28"/>
        <v/>
      </c>
      <c r="U533" s="49" t="str">
        <f t="shared" si="29"/>
        <v/>
      </c>
    </row>
    <row r="534" spans="1:21" ht="21.95" customHeight="1" x14ac:dyDescent="0.15">
      <c r="A534" s="266"/>
      <c r="B534" s="78"/>
      <c r="C534" s="78"/>
      <c r="D534" s="77"/>
      <c r="E534" s="77"/>
      <c r="F534" s="77"/>
      <c r="G534" s="215"/>
      <c r="H534" s="215"/>
      <c r="I534" s="273"/>
      <c r="J534" s="273"/>
      <c r="K534" s="315">
        <f t="shared" si="27"/>
        <v>0</v>
      </c>
      <c r="L534" s="70"/>
      <c r="M534" s="67"/>
      <c r="N534" s="70"/>
      <c r="O534" s="67"/>
      <c r="P534" s="78"/>
      <c r="Q534" s="78"/>
      <c r="R534" s="78"/>
      <c r="S534" s="192"/>
      <c r="T534" s="27" t="str">
        <f t="shared" si="28"/>
        <v/>
      </c>
      <c r="U534" s="49" t="str">
        <f t="shared" si="29"/>
        <v/>
      </c>
    </row>
    <row r="535" spans="1:21" ht="21.95" customHeight="1" x14ac:dyDescent="0.15">
      <c r="A535" s="266"/>
      <c r="B535" s="78"/>
      <c r="C535" s="78"/>
      <c r="D535" s="77"/>
      <c r="E535" s="77"/>
      <c r="F535" s="77"/>
      <c r="G535" s="215"/>
      <c r="H535" s="215"/>
      <c r="I535" s="273"/>
      <c r="J535" s="273"/>
      <c r="K535" s="315">
        <f t="shared" si="27"/>
        <v>0</v>
      </c>
      <c r="L535" s="70"/>
      <c r="M535" s="67"/>
      <c r="N535" s="70"/>
      <c r="O535" s="67"/>
      <c r="P535" s="78"/>
      <c r="Q535" s="78"/>
      <c r="R535" s="78"/>
      <c r="S535" s="192"/>
      <c r="T535" s="27" t="str">
        <f t="shared" si="28"/>
        <v/>
      </c>
      <c r="U535" s="49" t="str">
        <f t="shared" si="29"/>
        <v/>
      </c>
    </row>
    <row r="536" spans="1:21" ht="21.95" customHeight="1" x14ac:dyDescent="0.15">
      <c r="A536" s="266"/>
      <c r="B536" s="78"/>
      <c r="C536" s="78"/>
      <c r="D536" s="77"/>
      <c r="E536" s="77"/>
      <c r="F536" s="77"/>
      <c r="G536" s="215"/>
      <c r="H536" s="215"/>
      <c r="I536" s="273"/>
      <c r="J536" s="273"/>
      <c r="K536" s="315">
        <f t="shared" si="27"/>
        <v>0</v>
      </c>
      <c r="L536" s="70"/>
      <c r="M536" s="67"/>
      <c r="N536" s="70"/>
      <c r="O536" s="67"/>
      <c r="P536" s="78"/>
      <c r="Q536" s="78"/>
      <c r="R536" s="78"/>
      <c r="S536" s="192"/>
      <c r="T536" s="27" t="str">
        <f t="shared" si="28"/>
        <v/>
      </c>
      <c r="U536" s="49" t="str">
        <f t="shared" si="29"/>
        <v/>
      </c>
    </row>
    <row r="537" spans="1:21" ht="21.95" customHeight="1" x14ac:dyDescent="0.15">
      <c r="A537" s="266"/>
      <c r="B537" s="78"/>
      <c r="C537" s="78"/>
      <c r="D537" s="77"/>
      <c r="E537" s="77"/>
      <c r="F537" s="77"/>
      <c r="G537" s="215"/>
      <c r="H537" s="215"/>
      <c r="I537" s="273"/>
      <c r="J537" s="273"/>
      <c r="K537" s="315">
        <f t="shared" si="27"/>
        <v>0</v>
      </c>
      <c r="L537" s="70"/>
      <c r="M537" s="67"/>
      <c r="N537" s="70"/>
      <c r="O537" s="67"/>
      <c r="P537" s="78"/>
      <c r="Q537" s="78"/>
      <c r="R537" s="78"/>
      <c r="S537" s="192"/>
      <c r="T537" s="27" t="str">
        <f t="shared" si="28"/>
        <v/>
      </c>
      <c r="U537" s="49" t="str">
        <f t="shared" si="29"/>
        <v/>
      </c>
    </row>
    <row r="538" spans="1:21" ht="21.95" customHeight="1" x14ac:dyDescent="0.15">
      <c r="A538" s="266"/>
      <c r="B538" s="78"/>
      <c r="C538" s="78"/>
      <c r="D538" s="77"/>
      <c r="E538" s="77"/>
      <c r="F538" s="77"/>
      <c r="G538" s="215"/>
      <c r="H538" s="215"/>
      <c r="I538" s="273"/>
      <c r="J538" s="273"/>
      <c r="K538" s="315">
        <f t="shared" si="27"/>
        <v>0</v>
      </c>
      <c r="L538" s="70"/>
      <c r="M538" s="67"/>
      <c r="N538" s="70"/>
      <c r="O538" s="67"/>
      <c r="P538" s="78"/>
      <c r="Q538" s="78"/>
      <c r="R538" s="78"/>
      <c r="S538" s="192"/>
      <c r="T538" s="27" t="str">
        <f t="shared" si="28"/>
        <v/>
      </c>
      <c r="U538" s="49" t="str">
        <f t="shared" si="29"/>
        <v/>
      </c>
    </row>
    <row r="539" spans="1:21" ht="21.95" customHeight="1" x14ac:dyDescent="0.15">
      <c r="A539" s="266"/>
      <c r="B539" s="78"/>
      <c r="C539" s="78"/>
      <c r="D539" s="77"/>
      <c r="E539" s="77"/>
      <c r="F539" s="77"/>
      <c r="G539" s="215"/>
      <c r="H539" s="215"/>
      <c r="I539" s="273"/>
      <c r="J539" s="273"/>
      <c r="K539" s="315">
        <f t="shared" si="27"/>
        <v>0</v>
      </c>
      <c r="L539" s="70"/>
      <c r="M539" s="67"/>
      <c r="N539" s="70"/>
      <c r="O539" s="67"/>
      <c r="P539" s="78"/>
      <c r="Q539" s="78"/>
      <c r="R539" s="78"/>
      <c r="S539" s="192"/>
      <c r="T539" s="27" t="str">
        <f t="shared" si="28"/>
        <v/>
      </c>
      <c r="U539" s="49" t="str">
        <f t="shared" si="29"/>
        <v/>
      </c>
    </row>
    <row r="540" spans="1:21" ht="21.95" customHeight="1" x14ac:dyDescent="0.15">
      <c r="A540" s="266"/>
      <c r="B540" s="78"/>
      <c r="C540" s="78"/>
      <c r="D540" s="77"/>
      <c r="E540" s="77"/>
      <c r="F540" s="77"/>
      <c r="G540" s="215"/>
      <c r="H540" s="215"/>
      <c r="I540" s="273"/>
      <c r="J540" s="273"/>
      <c r="K540" s="315">
        <f t="shared" si="27"/>
        <v>0</v>
      </c>
      <c r="L540" s="70"/>
      <c r="M540" s="67"/>
      <c r="N540" s="70"/>
      <c r="O540" s="67"/>
      <c r="P540" s="78"/>
      <c r="Q540" s="78"/>
      <c r="R540" s="78"/>
      <c r="S540" s="192"/>
      <c r="T540" s="27" t="str">
        <f t="shared" si="28"/>
        <v/>
      </c>
      <c r="U540" s="49" t="str">
        <f t="shared" si="29"/>
        <v/>
      </c>
    </row>
    <row r="541" spans="1:21" ht="21.95" customHeight="1" x14ac:dyDescent="0.15">
      <c r="A541" s="266"/>
      <c r="B541" s="78"/>
      <c r="C541" s="78"/>
      <c r="D541" s="77"/>
      <c r="E541" s="77"/>
      <c r="F541" s="77"/>
      <c r="G541" s="215"/>
      <c r="H541" s="215"/>
      <c r="I541" s="273"/>
      <c r="J541" s="273"/>
      <c r="K541" s="315">
        <f t="shared" si="27"/>
        <v>0</v>
      </c>
      <c r="L541" s="70"/>
      <c r="M541" s="67"/>
      <c r="N541" s="70"/>
      <c r="O541" s="67"/>
      <c r="P541" s="78"/>
      <c r="Q541" s="78"/>
      <c r="R541" s="78"/>
      <c r="S541" s="192"/>
      <c r="T541" s="27" t="str">
        <f t="shared" si="28"/>
        <v/>
      </c>
      <c r="U541" s="49" t="str">
        <f t="shared" si="29"/>
        <v/>
      </c>
    </row>
    <row r="542" spans="1:21" ht="21.95" customHeight="1" x14ac:dyDescent="0.15">
      <c r="A542" s="266"/>
      <c r="B542" s="78"/>
      <c r="C542" s="78"/>
      <c r="D542" s="77"/>
      <c r="E542" s="77"/>
      <c r="F542" s="77"/>
      <c r="G542" s="215"/>
      <c r="H542" s="215"/>
      <c r="I542" s="273"/>
      <c r="J542" s="273"/>
      <c r="K542" s="315">
        <f t="shared" si="27"/>
        <v>0</v>
      </c>
      <c r="L542" s="70"/>
      <c r="M542" s="67"/>
      <c r="N542" s="70"/>
      <c r="O542" s="67"/>
      <c r="P542" s="78"/>
      <c r="Q542" s="78"/>
      <c r="R542" s="78"/>
      <c r="S542" s="192"/>
      <c r="T542" s="27" t="str">
        <f t="shared" si="28"/>
        <v/>
      </c>
      <c r="U542" s="49" t="str">
        <f t="shared" si="29"/>
        <v/>
      </c>
    </row>
    <row r="543" spans="1:21" ht="21.95" customHeight="1" x14ac:dyDescent="0.15">
      <c r="A543" s="266"/>
      <c r="B543" s="78"/>
      <c r="C543" s="78"/>
      <c r="D543" s="77"/>
      <c r="E543" s="77"/>
      <c r="F543" s="77"/>
      <c r="G543" s="215"/>
      <c r="H543" s="215"/>
      <c r="I543" s="273"/>
      <c r="J543" s="273"/>
      <c r="K543" s="315">
        <f t="shared" si="27"/>
        <v>0</v>
      </c>
      <c r="L543" s="70"/>
      <c r="M543" s="67"/>
      <c r="N543" s="70"/>
      <c r="O543" s="67"/>
      <c r="P543" s="78"/>
      <c r="Q543" s="78"/>
      <c r="R543" s="78"/>
      <c r="S543" s="192"/>
      <c r="T543" s="27" t="str">
        <f t="shared" si="28"/>
        <v/>
      </c>
      <c r="U543" s="49" t="str">
        <f t="shared" si="29"/>
        <v/>
      </c>
    </row>
    <row r="544" spans="1:21" ht="21.95" customHeight="1" x14ac:dyDescent="0.15">
      <c r="A544" s="266"/>
      <c r="B544" s="78"/>
      <c r="C544" s="78"/>
      <c r="D544" s="77"/>
      <c r="E544" s="77"/>
      <c r="F544" s="77"/>
      <c r="G544" s="215"/>
      <c r="H544" s="215"/>
      <c r="I544" s="273"/>
      <c r="J544" s="273"/>
      <c r="K544" s="315">
        <f t="shared" si="27"/>
        <v>0</v>
      </c>
      <c r="L544" s="70"/>
      <c r="M544" s="67"/>
      <c r="N544" s="70"/>
      <c r="O544" s="67"/>
      <c r="P544" s="78"/>
      <c r="Q544" s="78"/>
      <c r="R544" s="78"/>
      <c r="S544" s="192"/>
      <c r="T544" s="27" t="str">
        <f t="shared" si="28"/>
        <v/>
      </c>
      <c r="U544" s="49" t="str">
        <f t="shared" si="29"/>
        <v/>
      </c>
    </row>
    <row r="545" spans="1:21" ht="21.95" customHeight="1" x14ac:dyDescent="0.15">
      <c r="A545" s="266"/>
      <c r="B545" s="78"/>
      <c r="C545" s="78"/>
      <c r="D545" s="77"/>
      <c r="E545" s="77"/>
      <c r="F545" s="77"/>
      <c r="G545" s="215"/>
      <c r="H545" s="215"/>
      <c r="I545" s="273"/>
      <c r="J545" s="273"/>
      <c r="K545" s="315">
        <f t="shared" si="27"/>
        <v>0</v>
      </c>
      <c r="L545" s="70"/>
      <c r="M545" s="67"/>
      <c r="N545" s="70"/>
      <c r="O545" s="67"/>
      <c r="P545" s="78"/>
      <c r="Q545" s="78"/>
      <c r="R545" s="78"/>
      <c r="S545" s="192"/>
      <c r="T545" s="27" t="str">
        <f t="shared" si="28"/>
        <v/>
      </c>
      <c r="U545" s="49" t="str">
        <f t="shared" si="29"/>
        <v/>
      </c>
    </row>
    <row r="546" spans="1:21" ht="21.95" customHeight="1" x14ac:dyDescent="0.15">
      <c r="A546" s="177"/>
      <c r="B546" s="78"/>
      <c r="C546" s="78"/>
      <c r="D546" s="77"/>
      <c r="E546" s="77"/>
      <c r="F546" s="77"/>
      <c r="G546" s="215"/>
      <c r="H546" s="215"/>
      <c r="I546" s="273"/>
      <c r="J546" s="273"/>
      <c r="K546" s="315">
        <f t="shared" si="27"/>
        <v>0</v>
      </c>
      <c r="L546" s="70"/>
      <c r="M546" s="67"/>
      <c r="N546" s="70"/>
      <c r="O546" s="67"/>
      <c r="P546" s="78"/>
      <c r="Q546" s="78"/>
      <c r="R546" s="78"/>
      <c r="S546" s="192"/>
      <c r="T546" s="27" t="str">
        <f t="shared" si="28"/>
        <v/>
      </c>
      <c r="U546" s="49" t="str">
        <f t="shared" si="29"/>
        <v/>
      </c>
    </row>
    <row r="547" spans="1:21" ht="21.95" customHeight="1" x14ac:dyDescent="0.15">
      <c r="A547" s="207"/>
      <c r="B547" s="93"/>
      <c r="C547" s="94"/>
      <c r="D547" s="94"/>
      <c r="E547" s="278"/>
      <c r="F547" s="94"/>
      <c r="G547" s="279"/>
      <c r="H547" s="239"/>
      <c r="I547" s="280"/>
      <c r="J547" s="260"/>
      <c r="K547" s="316">
        <f t="shared" si="27"/>
        <v>0</v>
      </c>
      <c r="L547" s="208"/>
      <c r="M547" s="208"/>
      <c r="N547" s="208"/>
      <c r="O547" s="208"/>
      <c r="P547" s="208"/>
      <c r="Q547" s="208"/>
      <c r="R547" s="208"/>
      <c r="S547" s="209"/>
      <c r="T547" s="27" t="str">
        <f t="shared" si="28"/>
        <v/>
      </c>
      <c r="U547" s="49" t="str">
        <f t="shared" si="29"/>
        <v/>
      </c>
    </row>
    <row r="548" spans="1:21" ht="21.95" customHeight="1" x14ac:dyDescent="0.15">
      <c r="A548" s="282"/>
      <c r="B548" s="282"/>
      <c r="C548" s="282"/>
      <c r="D548" s="283"/>
      <c r="E548" s="283"/>
      <c r="F548" s="283"/>
      <c r="G548" s="284"/>
      <c r="H548" s="284"/>
      <c r="I548" s="285"/>
      <c r="J548" s="286"/>
      <c r="K548" s="319">
        <f t="shared" si="27"/>
        <v>0</v>
      </c>
      <c r="L548" s="292"/>
      <c r="M548" s="293"/>
      <c r="N548" s="292"/>
      <c r="O548" s="293"/>
      <c r="P548" s="282"/>
      <c r="Q548" s="282"/>
      <c r="R548" s="282"/>
      <c r="S548" s="282"/>
      <c r="T548" s="27" t="str">
        <f t="shared" si="28"/>
        <v/>
      </c>
      <c r="U548" s="49" t="str">
        <f t="shared" si="29"/>
        <v/>
      </c>
    </row>
    <row r="549" spans="1:21" ht="21.95" customHeight="1" x14ac:dyDescent="0.15">
      <c r="A549" s="282"/>
      <c r="B549" s="282"/>
      <c r="C549" s="282"/>
      <c r="D549" s="283"/>
      <c r="E549" s="283"/>
      <c r="F549" s="283"/>
      <c r="G549" s="284"/>
      <c r="H549" s="284"/>
      <c r="I549" s="285"/>
      <c r="J549" s="286"/>
      <c r="K549" s="319">
        <f t="shared" si="27"/>
        <v>0</v>
      </c>
      <c r="L549" s="292"/>
      <c r="M549" s="293"/>
      <c r="N549" s="292"/>
      <c r="O549" s="293"/>
      <c r="P549" s="282"/>
      <c r="Q549" s="282"/>
      <c r="R549" s="282"/>
      <c r="S549" s="282"/>
      <c r="T549" s="27" t="str">
        <f t="shared" si="28"/>
        <v/>
      </c>
      <c r="U549" s="49" t="str">
        <f t="shared" si="29"/>
        <v/>
      </c>
    </row>
    <row r="550" spans="1:21" ht="21.95" customHeight="1" x14ac:dyDescent="0.15">
      <c r="A550" s="282"/>
      <c r="B550" s="282"/>
      <c r="C550" s="282"/>
      <c r="D550" s="283"/>
      <c r="E550" s="283"/>
      <c r="F550" s="283"/>
      <c r="G550" s="284"/>
      <c r="H550" s="284"/>
      <c r="I550" s="285"/>
      <c r="J550" s="286"/>
      <c r="K550" s="319">
        <f t="shared" si="27"/>
        <v>0</v>
      </c>
      <c r="L550" s="292"/>
      <c r="M550" s="293"/>
      <c r="N550" s="292"/>
      <c r="O550" s="293"/>
      <c r="P550" s="282"/>
      <c r="Q550" s="282"/>
      <c r="R550" s="282"/>
      <c r="S550" s="282"/>
      <c r="T550" s="27" t="str">
        <f t="shared" si="28"/>
        <v/>
      </c>
      <c r="U550" s="49" t="str">
        <f t="shared" si="29"/>
        <v/>
      </c>
    </row>
    <row r="551" spans="1:21" ht="21.95" customHeight="1" x14ac:dyDescent="0.15">
      <c r="A551" s="282"/>
      <c r="B551" s="282"/>
      <c r="C551" s="282"/>
      <c r="D551" s="283"/>
      <c r="E551" s="283"/>
      <c r="F551" s="283"/>
      <c r="G551" s="284"/>
      <c r="H551" s="284"/>
      <c r="I551" s="285"/>
      <c r="J551" s="286"/>
      <c r="K551" s="319">
        <f t="shared" si="27"/>
        <v>0</v>
      </c>
      <c r="L551" s="292"/>
      <c r="M551" s="293"/>
      <c r="N551" s="292"/>
      <c r="O551" s="293"/>
      <c r="P551" s="282"/>
      <c r="Q551" s="282"/>
      <c r="R551" s="282"/>
      <c r="S551" s="282"/>
      <c r="T551" s="27" t="str">
        <f t="shared" si="28"/>
        <v/>
      </c>
      <c r="U551" s="49" t="str">
        <f t="shared" si="29"/>
        <v/>
      </c>
    </row>
    <row r="552" spans="1:21" ht="21.95" customHeight="1" x14ac:dyDescent="0.15">
      <c r="A552" s="282"/>
      <c r="B552" s="282"/>
      <c r="C552" s="282"/>
      <c r="D552" s="283"/>
      <c r="E552" s="283"/>
      <c r="F552" s="283"/>
      <c r="G552" s="284"/>
      <c r="H552" s="284"/>
      <c r="I552" s="285"/>
      <c r="J552" s="286"/>
      <c r="K552" s="319">
        <f t="shared" si="27"/>
        <v>0</v>
      </c>
      <c r="L552" s="292"/>
      <c r="M552" s="293"/>
      <c r="N552" s="292"/>
      <c r="O552" s="293"/>
      <c r="P552" s="282"/>
      <c r="Q552" s="282"/>
      <c r="R552" s="282"/>
      <c r="S552" s="282"/>
      <c r="T552" s="27" t="str">
        <f t="shared" si="28"/>
        <v/>
      </c>
      <c r="U552" s="49" t="str">
        <f t="shared" si="29"/>
        <v/>
      </c>
    </row>
    <row r="553" spans="1:21" ht="21.95" customHeight="1" x14ac:dyDescent="0.15">
      <c r="A553" s="282"/>
      <c r="B553" s="282"/>
      <c r="C553" s="282"/>
      <c r="D553" s="283"/>
      <c r="E553" s="283"/>
      <c r="F553" s="283"/>
      <c r="G553" s="284"/>
      <c r="H553" s="284"/>
      <c r="I553" s="285"/>
      <c r="J553" s="286"/>
      <c r="K553" s="319">
        <f t="shared" si="27"/>
        <v>0</v>
      </c>
      <c r="L553" s="292"/>
      <c r="M553" s="293"/>
      <c r="N553" s="292"/>
      <c r="O553" s="293"/>
      <c r="P553" s="282"/>
      <c r="Q553" s="282"/>
      <c r="R553" s="282"/>
      <c r="S553" s="282"/>
      <c r="T553" s="27" t="str">
        <f t="shared" si="28"/>
        <v/>
      </c>
      <c r="U553" s="49" t="str">
        <f t="shared" si="29"/>
        <v/>
      </c>
    </row>
    <row r="554" spans="1:21" ht="21.95" customHeight="1" x14ac:dyDescent="0.15">
      <c r="A554" s="282"/>
      <c r="B554" s="282"/>
      <c r="C554" s="282"/>
      <c r="D554" s="283"/>
      <c r="E554" s="283"/>
      <c r="F554" s="283"/>
      <c r="G554" s="284"/>
      <c r="H554" s="284"/>
      <c r="I554" s="285"/>
      <c r="J554" s="286"/>
      <c r="K554" s="319">
        <f t="shared" si="27"/>
        <v>0</v>
      </c>
      <c r="L554" s="292"/>
      <c r="M554" s="293"/>
      <c r="N554" s="292"/>
      <c r="O554" s="293"/>
      <c r="P554" s="282"/>
      <c r="Q554" s="282"/>
      <c r="R554" s="282"/>
      <c r="S554" s="282"/>
      <c r="T554" s="27" t="str">
        <f t="shared" si="28"/>
        <v/>
      </c>
      <c r="U554" s="49" t="str">
        <f t="shared" si="29"/>
        <v/>
      </c>
    </row>
    <row r="555" spans="1:21" ht="21.95" customHeight="1" x14ac:dyDescent="0.15">
      <c r="A555" s="282"/>
      <c r="B555" s="282"/>
      <c r="C555" s="282"/>
      <c r="D555" s="283"/>
      <c r="E555" s="283"/>
      <c r="F555" s="283"/>
      <c r="G555" s="284"/>
      <c r="H555" s="284"/>
      <c r="I555" s="285"/>
      <c r="J555" s="286"/>
      <c r="K555" s="319">
        <f t="shared" si="27"/>
        <v>0</v>
      </c>
      <c r="L555" s="292"/>
      <c r="M555" s="293"/>
      <c r="N555" s="292"/>
      <c r="O555" s="293"/>
      <c r="P555" s="282"/>
      <c r="Q555" s="282"/>
      <c r="R555" s="282"/>
      <c r="S555" s="282"/>
      <c r="T555" s="27" t="str">
        <f t="shared" si="28"/>
        <v/>
      </c>
      <c r="U555" s="49" t="str">
        <f t="shared" si="29"/>
        <v/>
      </c>
    </row>
    <row r="556" spans="1:21" ht="21.95" customHeight="1" x14ac:dyDescent="0.15">
      <c r="A556" s="282"/>
      <c r="B556" s="282"/>
      <c r="C556" s="282"/>
      <c r="D556" s="283"/>
      <c r="E556" s="283"/>
      <c r="F556" s="283"/>
      <c r="G556" s="284"/>
      <c r="H556" s="284"/>
      <c r="I556" s="285"/>
      <c r="J556" s="286"/>
      <c r="K556" s="319">
        <f t="shared" si="27"/>
        <v>0</v>
      </c>
      <c r="L556" s="292"/>
      <c r="M556" s="293"/>
      <c r="N556" s="292"/>
      <c r="O556" s="293"/>
      <c r="P556" s="282"/>
      <c r="Q556" s="282"/>
      <c r="R556" s="282"/>
      <c r="S556" s="282"/>
      <c r="T556" s="27" t="str">
        <f t="shared" si="28"/>
        <v/>
      </c>
      <c r="U556" s="49" t="str">
        <f t="shared" si="29"/>
        <v/>
      </c>
    </row>
    <row r="557" spans="1:21" ht="21.95" customHeight="1" x14ac:dyDescent="0.15">
      <c r="A557" s="282"/>
      <c r="B557" s="282"/>
      <c r="C557" s="282"/>
      <c r="D557" s="283"/>
      <c r="E557" s="283"/>
      <c r="F557" s="283"/>
      <c r="G557" s="284"/>
      <c r="H557" s="284"/>
      <c r="I557" s="285"/>
      <c r="J557" s="286"/>
      <c r="K557" s="319">
        <f t="shared" si="27"/>
        <v>0</v>
      </c>
      <c r="L557" s="292"/>
      <c r="M557" s="293"/>
      <c r="N557" s="292"/>
      <c r="O557" s="293"/>
      <c r="P557" s="282"/>
      <c r="Q557" s="282"/>
      <c r="R557" s="282"/>
      <c r="S557" s="282"/>
      <c r="T557" s="27" t="str">
        <f t="shared" si="28"/>
        <v/>
      </c>
      <c r="U557" s="49" t="str">
        <f t="shared" si="29"/>
        <v/>
      </c>
    </row>
    <row r="558" spans="1:21" ht="21.95" customHeight="1" x14ac:dyDescent="0.15">
      <c r="A558" s="282"/>
      <c r="B558" s="282"/>
      <c r="C558" s="282"/>
      <c r="D558" s="283"/>
      <c r="E558" s="283"/>
      <c r="F558" s="283"/>
      <c r="G558" s="284"/>
      <c r="H558" s="284"/>
      <c r="I558" s="285"/>
      <c r="J558" s="286"/>
      <c r="K558" s="319">
        <f t="shared" si="27"/>
        <v>0</v>
      </c>
      <c r="L558" s="292"/>
      <c r="M558" s="293"/>
      <c r="N558" s="292"/>
      <c r="O558" s="293"/>
      <c r="P558" s="282"/>
      <c r="Q558" s="282"/>
      <c r="R558" s="282"/>
      <c r="S558" s="282"/>
      <c r="T558" s="27" t="str">
        <f t="shared" si="28"/>
        <v/>
      </c>
      <c r="U558" s="49" t="str">
        <f t="shared" si="29"/>
        <v/>
      </c>
    </row>
    <row r="559" spans="1:21" ht="21.95" customHeight="1" x14ac:dyDescent="0.15">
      <c r="A559" s="282"/>
      <c r="B559" s="282"/>
      <c r="C559" s="282"/>
      <c r="D559" s="283"/>
      <c r="E559" s="283"/>
      <c r="F559" s="283"/>
      <c r="G559" s="284"/>
      <c r="H559" s="284"/>
      <c r="I559" s="285"/>
      <c r="J559" s="286"/>
      <c r="K559" s="319">
        <f t="shared" si="27"/>
        <v>0</v>
      </c>
      <c r="L559" s="292"/>
      <c r="M559" s="293"/>
      <c r="N559" s="292"/>
      <c r="O559" s="293"/>
      <c r="P559" s="282"/>
      <c r="Q559" s="282"/>
      <c r="R559" s="282"/>
      <c r="S559" s="282"/>
      <c r="T559" s="27" t="str">
        <f t="shared" si="28"/>
        <v/>
      </c>
      <c r="U559" s="49" t="str">
        <f t="shared" si="29"/>
        <v/>
      </c>
    </row>
    <row r="560" spans="1:21" ht="21.95" customHeight="1" x14ac:dyDescent="0.15">
      <c r="A560" s="282"/>
      <c r="B560" s="282"/>
      <c r="C560" s="282"/>
      <c r="D560" s="283"/>
      <c r="E560" s="283"/>
      <c r="F560" s="283"/>
      <c r="G560" s="284"/>
      <c r="H560" s="284"/>
      <c r="I560" s="285"/>
      <c r="J560" s="286"/>
      <c r="K560" s="319">
        <f t="shared" si="27"/>
        <v>0</v>
      </c>
      <c r="L560" s="292"/>
      <c r="M560" s="293"/>
      <c r="N560" s="292"/>
      <c r="O560" s="293"/>
      <c r="P560" s="282"/>
      <c r="Q560" s="282"/>
      <c r="R560" s="282"/>
      <c r="S560" s="282"/>
      <c r="T560" s="27" t="str">
        <f t="shared" si="28"/>
        <v/>
      </c>
      <c r="U560" s="49" t="str">
        <f t="shared" si="29"/>
        <v/>
      </c>
    </row>
    <row r="561" spans="1:21" ht="21.95" customHeight="1" x14ac:dyDescent="0.15">
      <c r="A561" s="282"/>
      <c r="B561" s="282"/>
      <c r="C561" s="282"/>
      <c r="D561" s="283"/>
      <c r="E561" s="283"/>
      <c r="F561" s="283"/>
      <c r="G561" s="284"/>
      <c r="H561" s="284"/>
      <c r="I561" s="285"/>
      <c r="J561" s="286"/>
      <c r="K561" s="319">
        <f t="shared" si="27"/>
        <v>0</v>
      </c>
      <c r="L561" s="292"/>
      <c r="M561" s="293"/>
      <c r="N561" s="292"/>
      <c r="O561" s="293"/>
      <c r="P561" s="282"/>
      <c r="Q561" s="282"/>
      <c r="R561" s="282"/>
      <c r="S561" s="282"/>
      <c r="T561" s="27" t="str">
        <f t="shared" si="28"/>
        <v/>
      </c>
      <c r="U561" s="49" t="str">
        <f t="shared" si="29"/>
        <v/>
      </c>
    </row>
    <row r="562" spans="1:21" ht="21.95" customHeight="1" x14ac:dyDescent="0.15">
      <c r="A562" s="282"/>
      <c r="B562" s="282"/>
      <c r="C562" s="282"/>
      <c r="D562" s="283"/>
      <c r="E562" s="283"/>
      <c r="F562" s="283"/>
      <c r="G562" s="284"/>
      <c r="H562" s="284"/>
      <c r="I562" s="285"/>
      <c r="J562" s="286"/>
      <c r="K562" s="319">
        <f t="shared" si="27"/>
        <v>0</v>
      </c>
      <c r="L562" s="292"/>
      <c r="M562" s="293"/>
      <c r="N562" s="292"/>
      <c r="O562" s="293"/>
      <c r="P562" s="282"/>
      <c r="Q562" s="282"/>
      <c r="R562" s="282"/>
      <c r="S562" s="282"/>
      <c r="T562" s="27" t="str">
        <f t="shared" si="28"/>
        <v/>
      </c>
      <c r="U562" s="49" t="str">
        <f t="shared" si="29"/>
        <v/>
      </c>
    </row>
    <row r="563" spans="1:21" ht="21.95" customHeight="1" x14ac:dyDescent="0.15">
      <c r="A563" s="282"/>
      <c r="B563" s="282"/>
      <c r="C563" s="282"/>
      <c r="D563" s="283"/>
      <c r="E563" s="283"/>
      <c r="F563" s="283"/>
      <c r="G563" s="284"/>
      <c r="H563" s="284"/>
      <c r="I563" s="285"/>
      <c r="J563" s="286"/>
      <c r="K563" s="319">
        <f t="shared" si="27"/>
        <v>0</v>
      </c>
      <c r="L563" s="292"/>
      <c r="M563" s="293"/>
      <c r="N563" s="292"/>
      <c r="O563" s="293"/>
      <c r="P563" s="282"/>
      <c r="Q563" s="282"/>
      <c r="R563" s="282"/>
      <c r="S563" s="282"/>
      <c r="T563" s="27" t="str">
        <f t="shared" si="28"/>
        <v/>
      </c>
      <c r="U563" s="49" t="str">
        <f t="shared" si="29"/>
        <v/>
      </c>
    </row>
    <row r="564" spans="1:21" ht="21.95" customHeight="1" x14ac:dyDescent="0.15">
      <c r="A564" s="282"/>
      <c r="B564" s="282"/>
      <c r="C564" s="282"/>
      <c r="D564" s="283"/>
      <c r="E564" s="283"/>
      <c r="F564" s="283"/>
      <c r="G564" s="284"/>
      <c r="H564" s="284"/>
      <c r="I564" s="285"/>
      <c r="J564" s="286"/>
      <c r="K564" s="319">
        <f t="shared" si="27"/>
        <v>0</v>
      </c>
      <c r="L564" s="292"/>
      <c r="M564" s="293"/>
      <c r="N564" s="292"/>
      <c r="O564" s="293"/>
      <c r="P564" s="282"/>
      <c r="Q564" s="282"/>
      <c r="R564" s="282"/>
      <c r="S564" s="282"/>
      <c r="T564" s="27" t="str">
        <f t="shared" si="28"/>
        <v/>
      </c>
      <c r="U564" s="49" t="str">
        <f t="shared" si="29"/>
        <v/>
      </c>
    </row>
    <row r="565" spans="1:21" ht="21.95" customHeight="1" x14ac:dyDescent="0.15">
      <c r="A565" s="282"/>
      <c r="B565" s="282"/>
      <c r="C565" s="282"/>
      <c r="D565" s="283"/>
      <c r="E565" s="283"/>
      <c r="F565" s="283"/>
      <c r="G565" s="284"/>
      <c r="H565" s="284"/>
      <c r="I565" s="285"/>
      <c r="J565" s="286"/>
      <c r="K565" s="319">
        <f t="shared" si="27"/>
        <v>0</v>
      </c>
      <c r="L565" s="292"/>
      <c r="M565" s="293"/>
      <c r="N565" s="292"/>
      <c r="O565" s="293"/>
      <c r="P565" s="282"/>
      <c r="Q565" s="282"/>
      <c r="R565" s="282"/>
      <c r="S565" s="282"/>
      <c r="T565" s="27" t="str">
        <f t="shared" si="28"/>
        <v/>
      </c>
      <c r="U565" s="49" t="str">
        <f t="shared" si="29"/>
        <v/>
      </c>
    </row>
    <row r="566" spans="1:21" ht="21.95" customHeight="1" x14ac:dyDescent="0.15">
      <c r="A566" s="282"/>
      <c r="B566" s="282"/>
      <c r="C566" s="282"/>
      <c r="D566" s="283"/>
      <c r="E566" s="283"/>
      <c r="F566" s="283"/>
      <c r="G566" s="284"/>
      <c r="H566" s="284"/>
      <c r="I566" s="285"/>
      <c r="J566" s="286"/>
      <c r="K566" s="319">
        <f t="shared" si="27"/>
        <v>0</v>
      </c>
      <c r="L566" s="292"/>
      <c r="M566" s="293"/>
      <c r="N566" s="292"/>
      <c r="O566" s="293"/>
      <c r="P566" s="282"/>
      <c r="Q566" s="282"/>
      <c r="R566" s="282"/>
      <c r="S566" s="282"/>
      <c r="T566" s="27" t="str">
        <f t="shared" si="28"/>
        <v/>
      </c>
      <c r="U566" s="49" t="str">
        <f t="shared" si="29"/>
        <v/>
      </c>
    </row>
    <row r="567" spans="1:21" ht="21.95" customHeight="1" x14ac:dyDescent="0.15">
      <c r="A567" s="282"/>
      <c r="B567" s="282"/>
      <c r="C567" s="282"/>
      <c r="D567" s="283"/>
      <c r="E567" s="283"/>
      <c r="F567" s="283"/>
      <c r="G567" s="284"/>
      <c r="H567" s="284"/>
      <c r="I567" s="285"/>
      <c r="J567" s="286"/>
      <c r="K567" s="319">
        <f t="shared" si="27"/>
        <v>0</v>
      </c>
      <c r="L567" s="292"/>
      <c r="M567" s="293"/>
      <c r="N567" s="292"/>
      <c r="O567" s="293"/>
      <c r="P567" s="282"/>
      <c r="Q567" s="282"/>
      <c r="R567" s="282"/>
      <c r="S567" s="282"/>
      <c r="T567" s="27" t="str">
        <f t="shared" si="28"/>
        <v/>
      </c>
      <c r="U567" s="49" t="str">
        <f t="shared" si="29"/>
        <v/>
      </c>
    </row>
    <row r="568" spans="1:21" ht="21.95" customHeight="1" x14ac:dyDescent="0.15">
      <c r="A568" s="282"/>
      <c r="B568" s="282"/>
      <c r="C568" s="282"/>
      <c r="D568" s="283"/>
      <c r="E568" s="283"/>
      <c r="F568" s="283"/>
      <c r="G568" s="284"/>
      <c r="H568" s="284"/>
      <c r="I568" s="285"/>
      <c r="J568" s="286"/>
      <c r="K568" s="319">
        <f t="shared" si="27"/>
        <v>0</v>
      </c>
      <c r="L568" s="292"/>
      <c r="M568" s="293"/>
      <c r="N568" s="292"/>
      <c r="O568" s="293"/>
      <c r="P568" s="282"/>
      <c r="Q568" s="282"/>
      <c r="R568" s="282"/>
      <c r="S568" s="282"/>
      <c r="T568" s="27" t="str">
        <f t="shared" si="28"/>
        <v/>
      </c>
      <c r="U568" s="49" t="str">
        <f t="shared" si="29"/>
        <v/>
      </c>
    </row>
    <row r="569" spans="1:21" ht="21.95" customHeight="1" x14ac:dyDescent="0.15">
      <c r="A569" s="282"/>
      <c r="B569" s="282"/>
      <c r="C569" s="282"/>
      <c r="D569" s="283"/>
      <c r="E569" s="283"/>
      <c r="F569" s="283"/>
      <c r="G569" s="284"/>
      <c r="H569" s="284"/>
      <c r="I569" s="285"/>
      <c r="J569" s="286"/>
      <c r="K569" s="319">
        <f t="shared" si="27"/>
        <v>0</v>
      </c>
      <c r="L569" s="292"/>
      <c r="M569" s="293"/>
      <c r="N569" s="292"/>
      <c r="O569" s="293"/>
      <c r="P569" s="282"/>
      <c r="Q569" s="282"/>
      <c r="R569" s="282"/>
      <c r="S569" s="282"/>
      <c r="T569" s="27" t="str">
        <f t="shared" si="28"/>
        <v/>
      </c>
      <c r="U569" s="49" t="str">
        <f t="shared" si="29"/>
        <v/>
      </c>
    </row>
    <row r="570" spans="1:21" ht="21.95" customHeight="1" x14ac:dyDescent="0.15">
      <c r="A570" s="282"/>
      <c r="B570" s="282"/>
      <c r="C570" s="282"/>
      <c r="D570" s="283"/>
      <c r="E570" s="283"/>
      <c r="F570" s="283"/>
      <c r="G570" s="284"/>
      <c r="H570" s="284"/>
      <c r="I570" s="285"/>
      <c r="J570" s="286"/>
      <c r="K570" s="319">
        <f t="shared" si="27"/>
        <v>0</v>
      </c>
      <c r="L570" s="292"/>
      <c r="M570" s="293"/>
      <c r="N570" s="292"/>
      <c r="O570" s="293"/>
      <c r="P570" s="282"/>
      <c r="Q570" s="282"/>
      <c r="R570" s="282"/>
      <c r="S570" s="282"/>
      <c r="T570" s="27" t="str">
        <f t="shared" si="28"/>
        <v/>
      </c>
      <c r="U570" s="49" t="str">
        <f t="shared" si="29"/>
        <v/>
      </c>
    </row>
    <row r="571" spans="1:21" ht="21.95" customHeight="1" x14ac:dyDescent="0.15">
      <c r="A571" s="282"/>
      <c r="B571" s="282"/>
      <c r="C571" s="282"/>
      <c r="D571" s="283"/>
      <c r="E571" s="283"/>
      <c r="F571" s="283"/>
      <c r="G571" s="284"/>
      <c r="H571" s="284"/>
      <c r="I571" s="285"/>
      <c r="J571" s="286"/>
      <c r="K571" s="319">
        <f t="shared" si="27"/>
        <v>0</v>
      </c>
      <c r="L571" s="292"/>
      <c r="M571" s="293"/>
      <c r="N571" s="292"/>
      <c r="O571" s="293"/>
      <c r="P571" s="282"/>
      <c r="Q571" s="282"/>
      <c r="R571" s="282"/>
      <c r="S571" s="282"/>
      <c r="T571" s="27" t="str">
        <f t="shared" si="28"/>
        <v/>
      </c>
      <c r="U571" s="49" t="str">
        <f t="shared" si="29"/>
        <v/>
      </c>
    </row>
    <row r="572" spans="1:21" ht="21.95" customHeight="1" x14ac:dyDescent="0.15">
      <c r="A572" s="282"/>
      <c r="B572" s="282"/>
      <c r="C572" s="282"/>
      <c r="D572" s="283"/>
      <c r="E572" s="283"/>
      <c r="F572" s="283"/>
      <c r="G572" s="284"/>
      <c r="H572" s="284"/>
      <c r="I572" s="285"/>
      <c r="J572" s="286"/>
      <c r="K572" s="319">
        <f t="shared" si="27"/>
        <v>0</v>
      </c>
      <c r="L572" s="292"/>
      <c r="M572" s="293"/>
      <c r="N572" s="292"/>
      <c r="O572" s="293"/>
      <c r="P572" s="282"/>
      <c r="Q572" s="282"/>
      <c r="R572" s="282"/>
      <c r="S572" s="282"/>
      <c r="T572" s="27" t="str">
        <f t="shared" si="28"/>
        <v/>
      </c>
      <c r="U572" s="49" t="str">
        <f t="shared" si="29"/>
        <v/>
      </c>
    </row>
    <row r="573" spans="1:21" ht="21.95" customHeight="1" x14ac:dyDescent="0.15">
      <c r="A573" s="282"/>
      <c r="B573" s="282"/>
      <c r="C573" s="282"/>
      <c r="D573" s="283"/>
      <c r="E573" s="283"/>
      <c r="F573" s="283"/>
      <c r="G573" s="284"/>
      <c r="H573" s="284"/>
      <c r="I573" s="285"/>
      <c r="J573" s="286"/>
      <c r="K573" s="319">
        <f t="shared" si="27"/>
        <v>0</v>
      </c>
      <c r="L573" s="292"/>
      <c r="M573" s="293"/>
      <c r="N573" s="292"/>
      <c r="O573" s="293"/>
      <c r="P573" s="282"/>
      <c r="Q573" s="282"/>
      <c r="R573" s="282"/>
      <c r="S573" s="282"/>
      <c r="T573" s="27" t="str">
        <f t="shared" si="28"/>
        <v/>
      </c>
      <c r="U573" s="49" t="str">
        <f t="shared" si="29"/>
        <v/>
      </c>
    </row>
    <row r="574" spans="1:21" ht="21.95" customHeight="1" x14ac:dyDescent="0.15">
      <c r="A574" s="282"/>
      <c r="B574" s="282"/>
      <c r="C574" s="282"/>
      <c r="D574" s="283"/>
      <c r="E574" s="283"/>
      <c r="F574" s="283"/>
      <c r="G574" s="284"/>
      <c r="H574" s="284"/>
      <c r="I574" s="285"/>
      <c r="J574" s="286"/>
      <c r="K574" s="319">
        <f t="shared" si="27"/>
        <v>0</v>
      </c>
      <c r="L574" s="292"/>
      <c r="M574" s="293"/>
      <c r="N574" s="292"/>
      <c r="O574" s="293"/>
      <c r="P574" s="282"/>
      <c r="Q574" s="282"/>
      <c r="R574" s="282"/>
      <c r="S574" s="282"/>
      <c r="T574" s="27" t="str">
        <f t="shared" si="28"/>
        <v/>
      </c>
      <c r="U574" s="49" t="str">
        <f t="shared" si="29"/>
        <v/>
      </c>
    </row>
    <row r="575" spans="1:21" ht="21.95" customHeight="1" x14ac:dyDescent="0.15">
      <c r="A575" s="282"/>
      <c r="B575" s="282"/>
      <c r="C575" s="282"/>
      <c r="D575" s="283"/>
      <c r="E575" s="283"/>
      <c r="F575" s="283"/>
      <c r="G575" s="284"/>
      <c r="H575" s="284"/>
      <c r="I575" s="285"/>
      <c r="J575" s="286"/>
      <c r="K575" s="319">
        <f t="shared" si="27"/>
        <v>0</v>
      </c>
      <c r="L575" s="292"/>
      <c r="M575" s="293"/>
      <c r="N575" s="292"/>
      <c r="O575" s="293"/>
      <c r="P575" s="282"/>
      <c r="Q575" s="282"/>
      <c r="R575" s="282"/>
      <c r="S575" s="282"/>
      <c r="T575" s="27" t="str">
        <f t="shared" si="28"/>
        <v/>
      </c>
      <c r="U575" s="49" t="str">
        <f t="shared" si="29"/>
        <v/>
      </c>
    </row>
    <row r="576" spans="1:21" ht="21.95" customHeight="1" x14ac:dyDescent="0.15">
      <c r="A576" s="282"/>
      <c r="B576" s="282"/>
      <c r="C576" s="282"/>
      <c r="D576" s="283"/>
      <c r="E576" s="283"/>
      <c r="F576" s="283"/>
      <c r="G576" s="284"/>
      <c r="H576" s="284"/>
      <c r="I576" s="285"/>
      <c r="J576" s="286"/>
      <c r="K576" s="319">
        <f t="shared" si="27"/>
        <v>0</v>
      </c>
      <c r="L576" s="292"/>
      <c r="M576" s="293"/>
      <c r="N576" s="292"/>
      <c r="O576" s="293"/>
      <c r="P576" s="282"/>
      <c r="Q576" s="282"/>
      <c r="R576" s="282"/>
      <c r="S576" s="282"/>
      <c r="T576" s="27" t="str">
        <f t="shared" si="28"/>
        <v/>
      </c>
      <c r="U576" s="49" t="str">
        <f t="shared" si="29"/>
        <v/>
      </c>
    </row>
    <row r="577" spans="1:21" ht="21.95" customHeight="1" x14ac:dyDescent="0.15">
      <c r="A577" s="282"/>
      <c r="B577" s="282"/>
      <c r="C577" s="282"/>
      <c r="D577" s="283"/>
      <c r="E577" s="283"/>
      <c r="F577" s="283"/>
      <c r="G577" s="284"/>
      <c r="H577" s="284"/>
      <c r="I577" s="285"/>
      <c r="J577" s="286"/>
      <c r="K577" s="319">
        <f t="shared" si="27"/>
        <v>0</v>
      </c>
      <c r="L577" s="292"/>
      <c r="M577" s="293"/>
      <c r="N577" s="292"/>
      <c r="O577" s="293"/>
      <c r="P577" s="282"/>
      <c r="Q577" s="282"/>
      <c r="R577" s="282"/>
      <c r="S577" s="282"/>
      <c r="T577" s="27" t="str">
        <f t="shared" si="28"/>
        <v/>
      </c>
      <c r="U577" s="49" t="str">
        <f t="shared" si="29"/>
        <v/>
      </c>
    </row>
    <row r="578" spans="1:21" ht="21.95" customHeight="1" x14ac:dyDescent="0.15">
      <c r="A578" s="282"/>
      <c r="B578" s="282"/>
      <c r="C578" s="282"/>
      <c r="D578" s="283"/>
      <c r="E578" s="283"/>
      <c r="F578" s="283"/>
      <c r="G578" s="284"/>
      <c r="H578" s="284"/>
      <c r="I578" s="285"/>
      <c r="J578" s="286"/>
      <c r="K578" s="319">
        <f t="shared" si="27"/>
        <v>0</v>
      </c>
      <c r="L578" s="292"/>
      <c r="M578" s="293"/>
      <c r="N578" s="292"/>
      <c r="O578" s="293"/>
      <c r="P578" s="282"/>
      <c r="Q578" s="282"/>
      <c r="R578" s="282"/>
      <c r="S578" s="282"/>
      <c r="T578" s="27" t="str">
        <f t="shared" si="28"/>
        <v/>
      </c>
      <c r="U578" s="49" t="str">
        <f t="shared" si="29"/>
        <v/>
      </c>
    </row>
    <row r="579" spans="1:21" ht="21.95" customHeight="1" x14ac:dyDescent="0.15">
      <c r="A579" s="282"/>
      <c r="B579" s="282"/>
      <c r="C579" s="282"/>
      <c r="D579" s="283"/>
      <c r="E579" s="283"/>
      <c r="F579" s="283"/>
      <c r="G579" s="284"/>
      <c r="H579" s="284"/>
      <c r="I579" s="285"/>
      <c r="J579" s="286"/>
      <c r="K579" s="319">
        <f t="shared" si="27"/>
        <v>0</v>
      </c>
      <c r="L579" s="292"/>
      <c r="M579" s="293"/>
      <c r="N579" s="292"/>
      <c r="O579" s="293"/>
      <c r="P579" s="282"/>
      <c r="Q579" s="282"/>
      <c r="R579" s="282"/>
      <c r="S579" s="282"/>
      <c r="T579" s="27" t="str">
        <f t="shared" si="28"/>
        <v/>
      </c>
      <c r="U579" s="49" t="str">
        <f t="shared" si="29"/>
        <v/>
      </c>
    </row>
    <row r="580" spans="1:21" ht="21.95" customHeight="1" x14ac:dyDescent="0.15">
      <c r="A580" s="282"/>
      <c r="B580" s="282"/>
      <c r="C580" s="282"/>
      <c r="D580" s="283"/>
      <c r="E580" s="283"/>
      <c r="F580" s="283"/>
      <c r="G580" s="284"/>
      <c r="H580" s="284"/>
      <c r="I580" s="285"/>
      <c r="J580" s="286"/>
      <c r="K580" s="319">
        <f t="shared" si="27"/>
        <v>0</v>
      </c>
      <c r="L580" s="292"/>
      <c r="M580" s="293"/>
      <c r="N580" s="292"/>
      <c r="O580" s="293"/>
      <c r="P580" s="282"/>
      <c r="Q580" s="282"/>
      <c r="R580" s="282"/>
      <c r="S580" s="282"/>
      <c r="T580" s="27" t="str">
        <f t="shared" si="28"/>
        <v/>
      </c>
      <c r="U580" s="49" t="str">
        <f t="shared" si="29"/>
        <v/>
      </c>
    </row>
    <row r="581" spans="1:21" ht="21.95" customHeight="1" x14ac:dyDescent="0.15">
      <c r="A581" s="282"/>
      <c r="B581" s="282"/>
      <c r="C581" s="282"/>
      <c r="D581" s="283"/>
      <c r="E581" s="283"/>
      <c r="F581" s="283"/>
      <c r="G581" s="284"/>
      <c r="H581" s="284"/>
      <c r="I581" s="285"/>
      <c r="J581" s="286"/>
      <c r="K581" s="319">
        <f t="shared" si="27"/>
        <v>0</v>
      </c>
      <c r="L581" s="292"/>
      <c r="M581" s="293"/>
      <c r="N581" s="292"/>
      <c r="O581" s="293"/>
      <c r="P581" s="282"/>
      <c r="Q581" s="282"/>
      <c r="R581" s="282"/>
      <c r="S581" s="282"/>
      <c r="T581" s="27" t="str">
        <f t="shared" si="28"/>
        <v/>
      </c>
      <c r="U581" s="49" t="str">
        <f t="shared" si="29"/>
        <v/>
      </c>
    </row>
    <row r="582" spans="1:21" ht="21.95" customHeight="1" x14ac:dyDescent="0.15">
      <c r="A582" s="282"/>
      <c r="B582" s="282"/>
      <c r="C582" s="282"/>
      <c r="D582" s="283"/>
      <c r="E582" s="283"/>
      <c r="F582" s="283"/>
      <c r="G582" s="284"/>
      <c r="H582" s="284"/>
      <c r="I582" s="285"/>
      <c r="J582" s="286"/>
      <c r="K582" s="319">
        <f t="shared" si="27"/>
        <v>0</v>
      </c>
      <c r="L582" s="292"/>
      <c r="M582" s="293"/>
      <c r="N582" s="292"/>
      <c r="O582" s="293"/>
      <c r="P582" s="282"/>
      <c r="Q582" s="282"/>
      <c r="R582" s="282"/>
      <c r="S582" s="282"/>
      <c r="T582" s="27" t="str">
        <f t="shared" si="28"/>
        <v/>
      </c>
      <c r="U582" s="49" t="str">
        <f t="shared" si="29"/>
        <v/>
      </c>
    </row>
    <row r="583" spans="1:21" ht="21.95" customHeight="1" x14ac:dyDescent="0.15">
      <c r="A583" s="282"/>
      <c r="B583" s="282"/>
      <c r="C583" s="282"/>
      <c r="D583" s="283"/>
      <c r="E583" s="283"/>
      <c r="F583" s="283"/>
      <c r="G583" s="284"/>
      <c r="H583" s="284"/>
      <c r="I583" s="285"/>
      <c r="J583" s="286"/>
      <c r="K583" s="319">
        <f t="shared" ref="K583:K627" si="30">J583-E583</f>
        <v>0</v>
      </c>
      <c r="L583" s="292"/>
      <c r="M583" s="293"/>
      <c r="N583" s="292"/>
      <c r="O583" s="293"/>
      <c r="P583" s="282"/>
      <c r="Q583" s="282"/>
      <c r="R583" s="282"/>
      <c r="S583" s="282"/>
      <c r="T583" s="27" t="str">
        <f t="shared" ref="T583:T646" si="31">CONCATENATE(L583,C583)</f>
        <v/>
      </c>
      <c r="U583" s="49" t="str">
        <f t="shared" ref="U583:U646" si="32">CONCATENATE(N583,H583)</f>
        <v/>
      </c>
    </row>
    <row r="584" spans="1:21" ht="21.95" customHeight="1" x14ac:dyDescent="0.15">
      <c r="A584" s="282"/>
      <c r="B584" s="282"/>
      <c r="C584" s="282"/>
      <c r="D584" s="283"/>
      <c r="E584" s="283"/>
      <c r="F584" s="283"/>
      <c r="G584" s="284"/>
      <c r="H584" s="284"/>
      <c r="I584" s="285"/>
      <c r="J584" s="286"/>
      <c r="K584" s="319">
        <f t="shared" si="30"/>
        <v>0</v>
      </c>
      <c r="L584" s="292"/>
      <c r="M584" s="293"/>
      <c r="N584" s="292"/>
      <c r="O584" s="293"/>
      <c r="P584" s="282"/>
      <c r="Q584" s="282"/>
      <c r="R584" s="282"/>
      <c r="S584" s="282"/>
      <c r="T584" s="27" t="str">
        <f t="shared" si="31"/>
        <v/>
      </c>
      <c r="U584" s="49" t="str">
        <f t="shared" si="32"/>
        <v/>
      </c>
    </row>
    <row r="585" spans="1:21" ht="21.95" customHeight="1" x14ac:dyDescent="0.15">
      <c r="A585" s="282"/>
      <c r="B585" s="282"/>
      <c r="C585" s="282"/>
      <c r="D585" s="283"/>
      <c r="E585" s="283"/>
      <c r="F585" s="283"/>
      <c r="G585" s="284"/>
      <c r="H585" s="284"/>
      <c r="I585" s="285"/>
      <c r="J585" s="286"/>
      <c r="K585" s="319">
        <f t="shared" si="30"/>
        <v>0</v>
      </c>
      <c r="L585" s="292"/>
      <c r="M585" s="293"/>
      <c r="N585" s="292"/>
      <c r="O585" s="293"/>
      <c r="P585" s="282"/>
      <c r="Q585" s="282"/>
      <c r="R585" s="282"/>
      <c r="S585" s="282"/>
      <c r="T585" s="27" t="str">
        <f t="shared" si="31"/>
        <v/>
      </c>
      <c r="U585" s="49" t="str">
        <f t="shared" si="32"/>
        <v/>
      </c>
    </row>
    <row r="586" spans="1:21" ht="21.95" customHeight="1" x14ac:dyDescent="0.15">
      <c r="A586" s="282"/>
      <c r="B586" s="282"/>
      <c r="C586" s="282"/>
      <c r="D586" s="283"/>
      <c r="E586" s="283"/>
      <c r="F586" s="283"/>
      <c r="G586" s="284"/>
      <c r="H586" s="284"/>
      <c r="I586" s="285"/>
      <c r="J586" s="286"/>
      <c r="K586" s="319">
        <f t="shared" si="30"/>
        <v>0</v>
      </c>
      <c r="L586" s="292"/>
      <c r="M586" s="293"/>
      <c r="N586" s="292"/>
      <c r="O586" s="293"/>
      <c r="P586" s="282"/>
      <c r="Q586" s="282"/>
      <c r="R586" s="282"/>
      <c r="S586" s="282"/>
      <c r="T586" s="27" t="str">
        <f t="shared" si="31"/>
        <v/>
      </c>
      <c r="U586" s="49" t="str">
        <f t="shared" si="32"/>
        <v/>
      </c>
    </row>
    <row r="587" spans="1:21" ht="21.95" customHeight="1" x14ac:dyDescent="0.15">
      <c r="A587" s="282"/>
      <c r="B587" s="282"/>
      <c r="C587" s="282"/>
      <c r="D587" s="283"/>
      <c r="E587" s="283"/>
      <c r="F587" s="283"/>
      <c r="G587" s="284"/>
      <c r="H587" s="284"/>
      <c r="I587" s="285"/>
      <c r="J587" s="286"/>
      <c r="K587" s="319">
        <f t="shared" si="30"/>
        <v>0</v>
      </c>
      <c r="L587" s="292"/>
      <c r="M587" s="293"/>
      <c r="N587" s="292"/>
      <c r="O587" s="293"/>
      <c r="P587" s="282"/>
      <c r="Q587" s="282"/>
      <c r="R587" s="282"/>
      <c r="S587" s="282"/>
      <c r="T587" s="27" t="str">
        <f t="shared" si="31"/>
        <v/>
      </c>
      <c r="U587" s="49" t="str">
        <f t="shared" si="32"/>
        <v/>
      </c>
    </row>
    <row r="588" spans="1:21" ht="21.95" customHeight="1" x14ac:dyDescent="0.15">
      <c r="A588" s="282"/>
      <c r="B588" s="282"/>
      <c r="C588" s="282"/>
      <c r="D588" s="283"/>
      <c r="E588" s="283"/>
      <c r="F588" s="283"/>
      <c r="G588" s="284"/>
      <c r="H588" s="284"/>
      <c r="I588" s="285"/>
      <c r="J588" s="286"/>
      <c r="K588" s="319">
        <f t="shared" si="30"/>
        <v>0</v>
      </c>
      <c r="L588" s="292"/>
      <c r="M588" s="293"/>
      <c r="N588" s="292"/>
      <c r="O588" s="293"/>
      <c r="P588" s="282"/>
      <c r="Q588" s="282"/>
      <c r="R588" s="282"/>
      <c r="S588" s="282"/>
      <c r="T588" s="27" t="str">
        <f t="shared" si="31"/>
        <v/>
      </c>
      <c r="U588" s="49" t="str">
        <f t="shared" si="32"/>
        <v/>
      </c>
    </row>
    <row r="589" spans="1:21" ht="21.95" customHeight="1" x14ac:dyDescent="0.15">
      <c r="A589" s="282"/>
      <c r="B589" s="282"/>
      <c r="C589" s="282"/>
      <c r="D589" s="283"/>
      <c r="E589" s="283"/>
      <c r="F589" s="283"/>
      <c r="G589" s="284"/>
      <c r="H589" s="284"/>
      <c r="I589" s="285"/>
      <c r="J589" s="286"/>
      <c r="K589" s="319">
        <f t="shared" si="30"/>
        <v>0</v>
      </c>
      <c r="L589" s="292"/>
      <c r="M589" s="293"/>
      <c r="N589" s="292"/>
      <c r="O589" s="293"/>
      <c r="P589" s="282"/>
      <c r="Q589" s="282"/>
      <c r="R589" s="282"/>
      <c r="S589" s="282"/>
      <c r="T589" s="27" t="str">
        <f t="shared" si="31"/>
        <v/>
      </c>
      <c r="U589" s="49" t="str">
        <f t="shared" si="32"/>
        <v/>
      </c>
    </row>
    <row r="590" spans="1:21" ht="21.95" customHeight="1" x14ac:dyDescent="0.15">
      <c r="A590" s="282"/>
      <c r="B590" s="282"/>
      <c r="C590" s="282"/>
      <c r="D590" s="283"/>
      <c r="E590" s="283"/>
      <c r="F590" s="283"/>
      <c r="G590" s="284"/>
      <c r="H590" s="284"/>
      <c r="I590" s="285"/>
      <c r="J590" s="286"/>
      <c r="K590" s="319">
        <f t="shared" si="30"/>
        <v>0</v>
      </c>
      <c r="L590" s="292"/>
      <c r="M590" s="293"/>
      <c r="N590" s="292"/>
      <c r="O590" s="293"/>
      <c r="P590" s="282"/>
      <c r="Q590" s="282"/>
      <c r="R590" s="282"/>
      <c r="S590" s="282"/>
      <c r="T590" s="27" t="str">
        <f t="shared" si="31"/>
        <v/>
      </c>
      <c r="U590" s="49" t="str">
        <f t="shared" si="32"/>
        <v/>
      </c>
    </row>
    <row r="591" spans="1:21" ht="21.95" customHeight="1" x14ac:dyDescent="0.15">
      <c r="A591" s="282"/>
      <c r="B591" s="282"/>
      <c r="C591" s="282"/>
      <c r="D591" s="283"/>
      <c r="E591" s="283"/>
      <c r="F591" s="283"/>
      <c r="G591" s="284"/>
      <c r="H591" s="284"/>
      <c r="I591" s="285"/>
      <c r="J591" s="286"/>
      <c r="K591" s="319">
        <f t="shared" si="30"/>
        <v>0</v>
      </c>
      <c r="L591" s="292"/>
      <c r="M591" s="293"/>
      <c r="N591" s="292"/>
      <c r="O591" s="293"/>
      <c r="P591" s="282"/>
      <c r="Q591" s="282"/>
      <c r="R591" s="282"/>
      <c r="S591" s="282"/>
      <c r="T591" s="27" t="str">
        <f t="shared" si="31"/>
        <v/>
      </c>
      <c r="U591" s="49" t="str">
        <f t="shared" si="32"/>
        <v/>
      </c>
    </row>
    <row r="592" spans="1:21" ht="21.95" customHeight="1" x14ac:dyDescent="0.15">
      <c r="A592" s="282"/>
      <c r="B592" s="282"/>
      <c r="C592" s="282"/>
      <c r="D592" s="283"/>
      <c r="E592" s="283"/>
      <c r="F592" s="283"/>
      <c r="G592" s="284"/>
      <c r="H592" s="284"/>
      <c r="I592" s="285"/>
      <c r="J592" s="286"/>
      <c r="K592" s="319">
        <f t="shared" si="30"/>
        <v>0</v>
      </c>
      <c r="L592" s="292"/>
      <c r="M592" s="293"/>
      <c r="N592" s="292"/>
      <c r="O592" s="293"/>
      <c r="P592" s="282"/>
      <c r="Q592" s="282"/>
      <c r="R592" s="282"/>
      <c r="S592" s="282"/>
      <c r="T592" s="27" t="str">
        <f t="shared" si="31"/>
        <v/>
      </c>
      <c r="U592" s="49" t="str">
        <f t="shared" si="32"/>
        <v/>
      </c>
    </row>
    <row r="593" spans="1:21" ht="21.95" customHeight="1" x14ac:dyDescent="0.15">
      <c r="A593" s="282"/>
      <c r="B593" s="282"/>
      <c r="C593" s="282"/>
      <c r="D593" s="283"/>
      <c r="E593" s="283"/>
      <c r="F593" s="283"/>
      <c r="G593" s="284"/>
      <c r="H593" s="284"/>
      <c r="I593" s="285"/>
      <c r="J593" s="286"/>
      <c r="K593" s="319">
        <f t="shared" si="30"/>
        <v>0</v>
      </c>
      <c r="L593" s="292"/>
      <c r="M593" s="293"/>
      <c r="N593" s="292"/>
      <c r="O593" s="293"/>
      <c r="P593" s="282"/>
      <c r="Q593" s="282"/>
      <c r="R593" s="282"/>
      <c r="S593" s="282"/>
      <c r="T593" s="27" t="str">
        <f t="shared" si="31"/>
        <v/>
      </c>
      <c r="U593" s="49" t="str">
        <f t="shared" si="32"/>
        <v/>
      </c>
    </row>
    <row r="594" spans="1:21" ht="21.95" customHeight="1" x14ac:dyDescent="0.15">
      <c r="A594" s="282"/>
      <c r="B594" s="282"/>
      <c r="C594" s="282"/>
      <c r="D594" s="283"/>
      <c r="E594" s="283"/>
      <c r="F594" s="283"/>
      <c r="G594" s="284"/>
      <c r="H594" s="284"/>
      <c r="I594" s="285"/>
      <c r="J594" s="286"/>
      <c r="K594" s="319">
        <f t="shared" si="30"/>
        <v>0</v>
      </c>
      <c r="L594" s="292"/>
      <c r="M594" s="293"/>
      <c r="N594" s="292"/>
      <c r="O594" s="293"/>
      <c r="P594" s="282"/>
      <c r="Q594" s="282"/>
      <c r="R594" s="282"/>
      <c r="S594" s="282"/>
      <c r="T594" s="27" t="str">
        <f t="shared" si="31"/>
        <v/>
      </c>
      <c r="U594" s="49" t="str">
        <f t="shared" si="32"/>
        <v/>
      </c>
    </row>
    <row r="595" spans="1:21" ht="21.95" customHeight="1" x14ac:dyDescent="0.15">
      <c r="A595" s="282"/>
      <c r="B595" s="282"/>
      <c r="C595" s="282"/>
      <c r="D595" s="283"/>
      <c r="E595" s="283"/>
      <c r="F595" s="283"/>
      <c r="G595" s="284"/>
      <c r="H595" s="284"/>
      <c r="I595" s="285"/>
      <c r="J595" s="286"/>
      <c r="K595" s="319">
        <f t="shared" si="30"/>
        <v>0</v>
      </c>
      <c r="L595" s="292"/>
      <c r="M595" s="293"/>
      <c r="N595" s="292"/>
      <c r="O595" s="293"/>
      <c r="P595" s="282"/>
      <c r="Q595" s="282"/>
      <c r="R595" s="282"/>
      <c r="S595" s="282"/>
      <c r="T595" s="27" t="str">
        <f t="shared" si="31"/>
        <v/>
      </c>
      <c r="U595" s="49" t="str">
        <f t="shared" si="32"/>
        <v/>
      </c>
    </row>
    <row r="596" spans="1:21" ht="21.95" customHeight="1" x14ac:dyDescent="0.15">
      <c r="A596" s="282"/>
      <c r="B596" s="282"/>
      <c r="C596" s="282"/>
      <c r="D596" s="283"/>
      <c r="E596" s="283"/>
      <c r="F596" s="283"/>
      <c r="G596" s="284"/>
      <c r="H596" s="284"/>
      <c r="I596" s="285"/>
      <c r="J596" s="286"/>
      <c r="K596" s="319">
        <f t="shared" si="30"/>
        <v>0</v>
      </c>
      <c r="L596" s="292"/>
      <c r="M596" s="293"/>
      <c r="N596" s="292"/>
      <c r="O596" s="293"/>
      <c r="P596" s="282"/>
      <c r="Q596" s="282"/>
      <c r="R596" s="282"/>
      <c r="S596" s="282"/>
      <c r="T596" s="27" t="str">
        <f t="shared" si="31"/>
        <v/>
      </c>
      <c r="U596" s="49" t="str">
        <f t="shared" si="32"/>
        <v/>
      </c>
    </row>
    <row r="597" spans="1:21" ht="21.95" customHeight="1" x14ac:dyDescent="0.15">
      <c r="A597" s="282"/>
      <c r="B597" s="282"/>
      <c r="C597" s="282"/>
      <c r="D597" s="283"/>
      <c r="E597" s="283"/>
      <c r="F597" s="283"/>
      <c r="G597" s="284"/>
      <c r="H597" s="284"/>
      <c r="I597" s="285"/>
      <c r="J597" s="286"/>
      <c r="K597" s="319">
        <f t="shared" si="30"/>
        <v>0</v>
      </c>
      <c r="L597" s="292"/>
      <c r="M597" s="293"/>
      <c r="N597" s="292"/>
      <c r="O597" s="293"/>
      <c r="P597" s="282"/>
      <c r="Q597" s="282"/>
      <c r="R597" s="282"/>
      <c r="S597" s="282"/>
      <c r="T597" s="27" t="str">
        <f t="shared" si="31"/>
        <v/>
      </c>
      <c r="U597" s="49" t="str">
        <f t="shared" si="32"/>
        <v/>
      </c>
    </row>
    <row r="598" spans="1:21" ht="21.95" customHeight="1" x14ac:dyDescent="0.15">
      <c r="A598" s="282"/>
      <c r="B598" s="282"/>
      <c r="C598" s="282"/>
      <c r="D598" s="283"/>
      <c r="E598" s="283"/>
      <c r="F598" s="283"/>
      <c r="G598" s="284"/>
      <c r="H598" s="284"/>
      <c r="I598" s="285"/>
      <c r="J598" s="286"/>
      <c r="K598" s="319">
        <f t="shared" si="30"/>
        <v>0</v>
      </c>
      <c r="L598" s="292"/>
      <c r="M598" s="293"/>
      <c r="N598" s="292"/>
      <c r="O598" s="293"/>
      <c r="P598" s="282"/>
      <c r="Q598" s="282"/>
      <c r="R598" s="282"/>
      <c r="S598" s="282"/>
      <c r="T598" s="27" t="str">
        <f t="shared" si="31"/>
        <v/>
      </c>
      <c r="U598" s="49" t="str">
        <f t="shared" si="32"/>
        <v/>
      </c>
    </row>
    <row r="599" spans="1:21" ht="21.95" customHeight="1" x14ac:dyDescent="0.15">
      <c r="A599" s="282"/>
      <c r="B599" s="282"/>
      <c r="C599" s="282"/>
      <c r="D599" s="283"/>
      <c r="E599" s="283"/>
      <c r="F599" s="283"/>
      <c r="G599" s="284"/>
      <c r="H599" s="284"/>
      <c r="I599" s="285"/>
      <c r="J599" s="286"/>
      <c r="K599" s="319">
        <f t="shared" si="30"/>
        <v>0</v>
      </c>
      <c r="L599" s="292"/>
      <c r="M599" s="293"/>
      <c r="N599" s="292"/>
      <c r="O599" s="293"/>
      <c r="P599" s="282"/>
      <c r="Q599" s="282"/>
      <c r="R599" s="282"/>
      <c r="S599" s="282"/>
      <c r="T599" s="27" t="str">
        <f t="shared" si="31"/>
        <v/>
      </c>
      <c r="U599" s="49" t="str">
        <f t="shared" si="32"/>
        <v/>
      </c>
    </row>
    <row r="600" spans="1:21" ht="21.95" customHeight="1" x14ac:dyDescent="0.15">
      <c r="A600" s="282"/>
      <c r="B600" s="282"/>
      <c r="C600" s="282"/>
      <c r="D600" s="283"/>
      <c r="E600" s="283"/>
      <c r="F600" s="283"/>
      <c r="G600" s="284"/>
      <c r="H600" s="284"/>
      <c r="I600" s="285"/>
      <c r="J600" s="286"/>
      <c r="K600" s="319">
        <f t="shared" si="30"/>
        <v>0</v>
      </c>
      <c r="L600" s="292"/>
      <c r="M600" s="293"/>
      <c r="N600" s="292"/>
      <c r="O600" s="293"/>
      <c r="P600" s="282"/>
      <c r="Q600" s="282"/>
      <c r="R600" s="282"/>
      <c r="S600" s="282"/>
      <c r="T600" s="27" t="str">
        <f t="shared" si="31"/>
        <v/>
      </c>
      <c r="U600" s="49" t="str">
        <f t="shared" si="32"/>
        <v/>
      </c>
    </row>
    <row r="601" spans="1:21" ht="21.95" customHeight="1" x14ac:dyDescent="0.15">
      <c r="A601" s="282"/>
      <c r="B601" s="282"/>
      <c r="C601" s="282"/>
      <c r="D601" s="283"/>
      <c r="E601" s="283"/>
      <c r="F601" s="283"/>
      <c r="G601" s="284"/>
      <c r="H601" s="284"/>
      <c r="I601" s="285"/>
      <c r="J601" s="286"/>
      <c r="K601" s="319">
        <f t="shared" si="30"/>
        <v>0</v>
      </c>
      <c r="L601" s="292"/>
      <c r="M601" s="293"/>
      <c r="N601" s="292"/>
      <c r="O601" s="293"/>
      <c r="P601" s="282"/>
      <c r="Q601" s="282"/>
      <c r="R601" s="282"/>
      <c r="S601" s="282"/>
      <c r="T601" s="27" t="str">
        <f t="shared" si="31"/>
        <v/>
      </c>
      <c r="U601" s="49" t="str">
        <f t="shared" si="32"/>
        <v/>
      </c>
    </row>
    <row r="602" spans="1:21" ht="21.95" customHeight="1" x14ac:dyDescent="0.15">
      <c r="A602" s="282"/>
      <c r="B602" s="282"/>
      <c r="C602" s="282"/>
      <c r="D602" s="283"/>
      <c r="E602" s="283"/>
      <c r="F602" s="283"/>
      <c r="G602" s="284"/>
      <c r="H602" s="284"/>
      <c r="I602" s="285"/>
      <c r="J602" s="286"/>
      <c r="K602" s="319">
        <f t="shared" si="30"/>
        <v>0</v>
      </c>
      <c r="L602" s="292"/>
      <c r="M602" s="293"/>
      <c r="N602" s="292"/>
      <c r="O602" s="293"/>
      <c r="P602" s="282"/>
      <c r="Q602" s="282"/>
      <c r="R602" s="282"/>
      <c r="S602" s="282"/>
      <c r="T602" s="27" t="str">
        <f t="shared" si="31"/>
        <v/>
      </c>
      <c r="U602" s="49" t="str">
        <f t="shared" si="32"/>
        <v/>
      </c>
    </row>
    <row r="603" spans="1:21" ht="21.95" customHeight="1" x14ac:dyDescent="0.15">
      <c r="A603" s="282"/>
      <c r="B603" s="282"/>
      <c r="C603" s="282"/>
      <c r="D603" s="283"/>
      <c r="E603" s="283"/>
      <c r="F603" s="283"/>
      <c r="G603" s="284"/>
      <c r="H603" s="284"/>
      <c r="I603" s="285"/>
      <c r="J603" s="286"/>
      <c r="K603" s="319">
        <f t="shared" si="30"/>
        <v>0</v>
      </c>
      <c r="L603" s="292"/>
      <c r="M603" s="293"/>
      <c r="N603" s="292"/>
      <c r="O603" s="293"/>
      <c r="P603" s="282"/>
      <c r="Q603" s="282"/>
      <c r="R603" s="282"/>
      <c r="S603" s="282"/>
      <c r="T603" s="27" t="str">
        <f t="shared" si="31"/>
        <v/>
      </c>
      <c r="U603" s="49" t="str">
        <f t="shared" si="32"/>
        <v/>
      </c>
    </row>
    <row r="604" spans="1:21" ht="21.95" customHeight="1" x14ac:dyDescent="0.15">
      <c r="A604" s="282"/>
      <c r="B604" s="282"/>
      <c r="C604" s="282"/>
      <c r="D604" s="283"/>
      <c r="E604" s="283"/>
      <c r="F604" s="283"/>
      <c r="G604" s="284"/>
      <c r="H604" s="284"/>
      <c r="I604" s="285"/>
      <c r="J604" s="286"/>
      <c r="K604" s="319">
        <f t="shared" si="30"/>
        <v>0</v>
      </c>
      <c r="L604" s="292"/>
      <c r="M604" s="293"/>
      <c r="N604" s="292"/>
      <c r="O604" s="293"/>
      <c r="P604" s="282"/>
      <c r="Q604" s="282"/>
      <c r="R604" s="282"/>
      <c r="S604" s="282"/>
      <c r="T604" s="27" t="str">
        <f t="shared" si="31"/>
        <v/>
      </c>
      <c r="U604" s="49" t="str">
        <f t="shared" si="32"/>
        <v/>
      </c>
    </row>
    <row r="605" spans="1:21" ht="21.95" customHeight="1" x14ac:dyDescent="0.15">
      <c r="A605" s="282"/>
      <c r="B605" s="282"/>
      <c r="C605" s="282"/>
      <c r="D605" s="283"/>
      <c r="E605" s="283"/>
      <c r="F605" s="283"/>
      <c r="G605" s="284"/>
      <c r="H605" s="284"/>
      <c r="I605" s="285"/>
      <c r="J605" s="286"/>
      <c r="K605" s="319">
        <f t="shared" si="30"/>
        <v>0</v>
      </c>
      <c r="L605" s="292"/>
      <c r="M605" s="293"/>
      <c r="N605" s="292"/>
      <c r="O605" s="293"/>
      <c r="P605" s="282"/>
      <c r="Q605" s="282"/>
      <c r="R605" s="282"/>
      <c r="S605" s="282"/>
      <c r="T605" s="27" t="str">
        <f t="shared" si="31"/>
        <v/>
      </c>
      <c r="U605" s="49" t="str">
        <f t="shared" si="32"/>
        <v/>
      </c>
    </row>
    <row r="606" spans="1:21" ht="21.95" customHeight="1" x14ac:dyDescent="0.15">
      <c r="A606" s="282"/>
      <c r="B606" s="282"/>
      <c r="C606" s="282"/>
      <c r="D606" s="283"/>
      <c r="E606" s="283"/>
      <c r="F606" s="283"/>
      <c r="G606" s="284"/>
      <c r="H606" s="284"/>
      <c r="I606" s="285"/>
      <c r="J606" s="286"/>
      <c r="K606" s="319">
        <f t="shared" si="30"/>
        <v>0</v>
      </c>
      <c r="L606" s="292"/>
      <c r="M606" s="293"/>
      <c r="N606" s="292"/>
      <c r="O606" s="293"/>
      <c r="P606" s="282"/>
      <c r="Q606" s="282"/>
      <c r="R606" s="282"/>
      <c r="S606" s="282"/>
      <c r="T606" s="27" t="str">
        <f t="shared" si="31"/>
        <v/>
      </c>
      <c r="U606" s="49" t="str">
        <f t="shared" si="32"/>
        <v/>
      </c>
    </row>
    <row r="607" spans="1:21" ht="21.95" customHeight="1" x14ac:dyDescent="0.15">
      <c r="A607" s="282"/>
      <c r="B607" s="282"/>
      <c r="C607" s="282"/>
      <c r="D607" s="283"/>
      <c r="E607" s="283"/>
      <c r="F607" s="283"/>
      <c r="G607" s="284"/>
      <c r="H607" s="284"/>
      <c r="I607" s="285"/>
      <c r="J607" s="286"/>
      <c r="K607" s="319">
        <f t="shared" si="30"/>
        <v>0</v>
      </c>
      <c r="L607" s="292"/>
      <c r="M607" s="293"/>
      <c r="N607" s="292"/>
      <c r="O607" s="293"/>
      <c r="P607" s="282"/>
      <c r="Q607" s="282"/>
      <c r="R607" s="282"/>
      <c r="S607" s="282"/>
      <c r="T607" s="27" t="str">
        <f t="shared" si="31"/>
        <v/>
      </c>
      <c r="U607" s="49" t="str">
        <f t="shared" si="32"/>
        <v/>
      </c>
    </row>
    <row r="608" spans="1:21" ht="21.95" customHeight="1" x14ac:dyDescent="0.15">
      <c r="A608" s="282"/>
      <c r="B608" s="282"/>
      <c r="C608" s="282"/>
      <c r="D608" s="283"/>
      <c r="E608" s="283"/>
      <c r="F608" s="283"/>
      <c r="G608" s="284"/>
      <c r="H608" s="284"/>
      <c r="I608" s="285"/>
      <c r="J608" s="286"/>
      <c r="K608" s="319">
        <f t="shared" si="30"/>
        <v>0</v>
      </c>
      <c r="L608" s="292"/>
      <c r="M608" s="293"/>
      <c r="N608" s="292"/>
      <c r="O608" s="293"/>
      <c r="P608" s="282"/>
      <c r="Q608" s="282"/>
      <c r="R608" s="282"/>
      <c r="S608" s="282"/>
      <c r="T608" s="27" t="str">
        <f t="shared" si="31"/>
        <v/>
      </c>
      <c r="U608" s="49" t="str">
        <f t="shared" si="32"/>
        <v/>
      </c>
    </row>
    <row r="609" spans="1:21" ht="21.95" customHeight="1" x14ac:dyDescent="0.15">
      <c r="A609" s="282"/>
      <c r="B609" s="282"/>
      <c r="C609" s="282"/>
      <c r="D609" s="283"/>
      <c r="E609" s="283"/>
      <c r="F609" s="283"/>
      <c r="G609" s="284"/>
      <c r="H609" s="284"/>
      <c r="I609" s="285"/>
      <c r="J609" s="286"/>
      <c r="K609" s="319">
        <f t="shared" si="30"/>
        <v>0</v>
      </c>
      <c r="L609" s="292"/>
      <c r="M609" s="293"/>
      <c r="N609" s="292"/>
      <c r="O609" s="293"/>
      <c r="P609" s="282"/>
      <c r="Q609" s="282"/>
      <c r="R609" s="282"/>
      <c r="S609" s="282"/>
      <c r="T609" s="27" t="str">
        <f t="shared" si="31"/>
        <v/>
      </c>
      <c r="U609" s="49" t="str">
        <f t="shared" si="32"/>
        <v/>
      </c>
    </row>
    <row r="610" spans="1:21" ht="21.95" customHeight="1" x14ac:dyDescent="0.15">
      <c r="A610" s="282"/>
      <c r="B610" s="282"/>
      <c r="C610" s="282"/>
      <c r="D610" s="283"/>
      <c r="E610" s="283"/>
      <c r="F610" s="283"/>
      <c r="G610" s="284"/>
      <c r="H610" s="284"/>
      <c r="I610" s="285"/>
      <c r="J610" s="286"/>
      <c r="K610" s="319">
        <f t="shared" si="30"/>
        <v>0</v>
      </c>
      <c r="L610" s="292"/>
      <c r="M610" s="293"/>
      <c r="N610" s="292"/>
      <c r="O610" s="293"/>
      <c r="P610" s="282"/>
      <c r="Q610" s="282"/>
      <c r="R610" s="282"/>
      <c r="S610" s="282"/>
      <c r="T610" s="27" t="str">
        <f t="shared" si="31"/>
        <v/>
      </c>
      <c r="U610" s="49" t="str">
        <f t="shared" si="32"/>
        <v/>
      </c>
    </row>
    <row r="611" spans="1:21" ht="21.95" customHeight="1" x14ac:dyDescent="0.15">
      <c r="A611" s="282"/>
      <c r="B611" s="282"/>
      <c r="C611" s="282"/>
      <c r="D611" s="283"/>
      <c r="E611" s="283"/>
      <c r="F611" s="283"/>
      <c r="G611" s="284"/>
      <c r="H611" s="284"/>
      <c r="I611" s="285"/>
      <c r="J611" s="286"/>
      <c r="K611" s="319">
        <f t="shared" si="30"/>
        <v>0</v>
      </c>
      <c r="L611" s="292"/>
      <c r="M611" s="293"/>
      <c r="N611" s="292"/>
      <c r="O611" s="293"/>
      <c r="P611" s="282"/>
      <c r="Q611" s="282"/>
      <c r="R611" s="282"/>
      <c r="S611" s="282"/>
      <c r="T611" s="27" t="str">
        <f t="shared" si="31"/>
        <v/>
      </c>
      <c r="U611" s="49" t="str">
        <f t="shared" si="32"/>
        <v/>
      </c>
    </row>
    <row r="612" spans="1:21" ht="21.95" customHeight="1" x14ac:dyDescent="0.15">
      <c r="A612" s="282"/>
      <c r="B612" s="282"/>
      <c r="C612" s="282"/>
      <c r="D612" s="283"/>
      <c r="E612" s="283"/>
      <c r="F612" s="283"/>
      <c r="G612" s="284"/>
      <c r="H612" s="284"/>
      <c r="I612" s="285"/>
      <c r="J612" s="286"/>
      <c r="K612" s="319">
        <f t="shared" si="30"/>
        <v>0</v>
      </c>
      <c r="L612" s="292"/>
      <c r="M612" s="293"/>
      <c r="N612" s="292"/>
      <c r="O612" s="293"/>
      <c r="P612" s="282"/>
      <c r="Q612" s="282"/>
      <c r="R612" s="282"/>
      <c r="S612" s="282"/>
      <c r="T612" s="27" t="str">
        <f t="shared" si="31"/>
        <v/>
      </c>
      <c r="U612" s="49" t="str">
        <f t="shared" si="32"/>
        <v/>
      </c>
    </row>
    <row r="613" spans="1:21" ht="21.95" customHeight="1" x14ac:dyDescent="0.15">
      <c r="A613" s="282"/>
      <c r="B613" s="282"/>
      <c r="C613" s="282"/>
      <c r="D613" s="283"/>
      <c r="E613" s="283"/>
      <c r="F613" s="283"/>
      <c r="G613" s="284"/>
      <c r="H613" s="284"/>
      <c r="I613" s="285"/>
      <c r="J613" s="286"/>
      <c r="K613" s="319">
        <f t="shared" si="30"/>
        <v>0</v>
      </c>
      <c r="L613" s="292"/>
      <c r="M613" s="293"/>
      <c r="N613" s="292"/>
      <c r="O613" s="293"/>
      <c r="P613" s="282"/>
      <c r="Q613" s="282"/>
      <c r="R613" s="282"/>
      <c r="S613" s="282"/>
      <c r="T613" s="27" t="str">
        <f t="shared" si="31"/>
        <v/>
      </c>
      <c r="U613" s="49" t="str">
        <f t="shared" si="32"/>
        <v/>
      </c>
    </row>
    <row r="614" spans="1:21" ht="21.95" customHeight="1" x14ac:dyDescent="0.15">
      <c r="A614" s="282"/>
      <c r="B614" s="282"/>
      <c r="C614" s="282"/>
      <c r="D614" s="283"/>
      <c r="E614" s="283"/>
      <c r="F614" s="283"/>
      <c r="G614" s="284"/>
      <c r="H614" s="284"/>
      <c r="I614" s="285"/>
      <c r="J614" s="286"/>
      <c r="K614" s="319">
        <f t="shared" si="30"/>
        <v>0</v>
      </c>
      <c r="L614" s="292"/>
      <c r="M614" s="293"/>
      <c r="N614" s="292"/>
      <c r="O614" s="293"/>
      <c r="P614" s="282"/>
      <c r="Q614" s="282"/>
      <c r="R614" s="282"/>
      <c r="S614" s="282"/>
      <c r="T614" s="27" t="str">
        <f t="shared" si="31"/>
        <v/>
      </c>
      <c r="U614" s="49" t="str">
        <f t="shared" si="32"/>
        <v/>
      </c>
    </row>
    <row r="615" spans="1:21" ht="21.95" customHeight="1" x14ac:dyDescent="0.15">
      <c r="A615" s="282"/>
      <c r="B615" s="282"/>
      <c r="C615" s="282"/>
      <c r="D615" s="283"/>
      <c r="E615" s="283"/>
      <c r="F615" s="283"/>
      <c r="G615" s="284"/>
      <c r="H615" s="284"/>
      <c r="I615" s="285"/>
      <c r="J615" s="286"/>
      <c r="K615" s="319">
        <f t="shared" si="30"/>
        <v>0</v>
      </c>
      <c r="L615" s="292"/>
      <c r="M615" s="293"/>
      <c r="N615" s="292"/>
      <c r="O615" s="293"/>
      <c r="P615" s="282"/>
      <c r="Q615" s="282"/>
      <c r="R615" s="282"/>
      <c r="S615" s="282"/>
      <c r="T615" s="27" t="str">
        <f t="shared" si="31"/>
        <v/>
      </c>
      <c r="U615" s="49" t="str">
        <f t="shared" si="32"/>
        <v/>
      </c>
    </row>
    <row r="616" spans="1:21" ht="21.95" customHeight="1" x14ac:dyDescent="0.15">
      <c r="A616" s="282"/>
      <c r="B616" s="282"/>
      <c r="C616" s="282"/>
      <c r="D616" s="283"/>
      <c r="E616" s="283"/>
      <c r="F616" s="283"/>
      <c r="G616" s="284"/>
      <c r="H616" s="284"/>
      <c r="I616" s="285"/>
      <c r="J616" s="286"/>
      <c r="K616" s="319">
        <f t="shared" si="30"/>
        <v>0</v>
      </c>
      <c r="L616" s="292"/>
      <c r="M616" s="293"/>
      <c r="N616" s="292"/>
      <c r="O616" s="293"/>
      <c r="P616" s="282"/>
      <c r="Q616" s="282"/>
      <c r="R616" s="282"/>
      <c r="S616" s="282"/>
      <c r="T616" s="27" t="str">
        <f t="shared" si="31"/>
        <v/>
      </c>
      <c r="U616" s="49" t="str">
        <f t="shared" si="32"/>
        <v/>
      </c>
    </row>
    <row r="617" spans="1:21" ht="21.95" customHeight="1" x14ac:dyDescent="0.15">
      <c r="A617" s="282"/>
      <c r="B617" s="282"/>
      <c r="C617" s="282"/>
      <c r="D617" s="283"/>
      <c r="E617" s="283"/>
      <c r="F617" s="283"/>
      <c r="G617" s="284"/>
      <c r="H617" s="284"/>
      <c r="I617" s="285"/>
      <c r="J617" s="286"/>
      <c r="K617" s="319">
        <f t="shared" si="30"/>
        <v>0</v>
      </c>
      <c r="L617" s="292"/>
      <c r="M617" s="293"/>
      <c r="N617" s="292"/>
      <c r="O617" s="293"/>
      <c r="P617" s="282"/>
      <c r="Q617" s="282"/>
      <c r="R617" s="282"/>
      <c r="S617" s="282"/>
      <c r="T617" s="27" t="str">
        <f t="shared" si="31"/>
        <v/>
      </c>
      <c r="U617" s="49" t="str">
        <f t="shared" si="32"/>
        <v/>
      </c>
    </row>
    <row r="618" spans="1:21" ht="21.95" customHeight="1" x14ac:dyDescent="0.15">
      <c r="A618" s="282"/>
      <c r="B618" s="282"/>
      <c r="C618" s="282"/>
      <c r="D618" s="283"/>
      <c r="E618" s="283"/>
      <c r="F618" s="283"/>
      <c r="G618" s="284"/>
      <c r="H618" s="284"/>
      <c r="I618" s="285"/>
      <c r="J618" s="286"/>
      <c r="K618" s="319">
        <f t="shared" si="30"/>
        <v>0</v>
      </c>
      <c r="L618" s="292"/>
      <c r="M618" s="293"/>
      <c r="N618" s="292"/>
      <c r="O618" s="293"/>
      <c r="P618" s="282"/>
      <c r="Q618" s="282"/>
      <c r="R618" s="282"/>
      <c r="S618" s="282"/>
      <c r="T618" s="27" t="str">
        <f t="shared" si="31"/>
        <v/>
      </c>
      <c r="U618" s="49" t="str">
        <f t="shared" si="32"/>
        <v/>
      </c>
    </row>
    <row r="619" spans="1:21" ht="21.95" customHeight="1" x14ac:dyDescent="0.15">
      <c r="A619" s="282"/>
      <c r="B619" s="282"/>
      <c r="C619" s="282"/>
      <c r="D619" s="283"/>
      <c r="E619" s="283"/>
      <c r="F619" s="283"/>
      <c r="G619" s="284"/>
      <c r="H619" s="284"/>
      <c r="I619" s="285"/>
      <c r="J619" s="286"/>
      <c r="K619" s="319">
        <f t="shared" si="30"/>
        <v>0</v>
      </c>
      <c r="L619" s="292"/>
      <c r="M619" s="293"/>
      <c r="N619" s="292"/>
      <c r="O619" s="293"/>
      <c r="P619" s="282"/>
      <c r="Q619" s="282"/>
      <c r="R619" s="282"/>
      <c r="S619" s="282"/>
      <c r="T619" s="27" t="str">
        <f t="shared" si="31"/>
        <v/>
      </c>
      <c r="U619" s="49" t="str">
        <f t="shared" si="32"/>
        <v/>
      </c>
    </row>
    <row r="620" spans="1:21" ht="21.95" customHeight="1" x14ac:dyDescent="0.15">
      <c r="A620" s="282"/>
      <c r="B620" s="282"/>
      <c r="C620" s="282"/>
      <c r="D620" s="283"/>
      <c r="E620" s="283"/>
      <c r="F620" s="283"/>
      <c r="G620" s="284"/>
      <c r="H620" s="284"/>
      <c r="I620" s="285"/>
      <c r="J620" s="286"/>
      <c r="K620" s="319">
        <f t="shared" si="30"/>
        <v>0</v>
      </c>
      <c r="L620" s="292"/>
      <c r="M620" s="293"/>
      <c r="N620" s="292"/>
      <c r="O620" s="293"/>
      <c r="P620" s="282"/>
      <c r="Q620" s="282"/>
      <c r="R620" s="282"/>
      <c r="S620" s="282"/>
      <c r="T620" s="27" t="str">
        <f t="shared" si="31"/>
        <v/>
      </c>
      <c r="U620" s="49" t="str">
        <f t="shared" si="32"/>
        <v/>
      </c>
    </row>
    <row r="621" spans="1:21" ht="21.95" customHeight="1" x14ac:dyDescent="0.15">
      <c r="A621" s="282"/>
      <c r="B621" s="282"/>
      <c r="C621" s="282"/>
      <c r="D621" s="283"/>
      <c r="E621" s="283"/>
      <c r="F621" s="283"/>
      <c r="G621" s="284"/>
      <c r="H621" s="284"/>
      <c r="I621" s="285"/>
      <c r="J621" s="286"/>
      <c r="K621" s="319">
        <f t="shared" si="30"/>
        <v>0</v>
      </c>
      <c r="L621" s="292"/>
      <c r="M621" s="293"/>
      <c r="N621" s="292"/>
      <c r="O621" s="293"/>
      <c r="P621" s="282"/>
      <c r="Q621" s="282"/>
      <c r="R621" s="282"/>
      <c r="S621" s="282"/>
      <c r="T621" s="27" t="str">
        <f t="shared" si="31"/>
        <v/>
      </c>
      <c r="U621" s="49" t="str">
        <f t="shared" si="32"/>
        <v/>
      </c>
    </row>
    <row r="622" spans="1:21" ht="21.95" customHeight="1" x14ac:dyDescent="0.15">
      <c r="A622" s="282"/>
      <c r="B622" s="282"/>
      <c r="C622" s="282"/>
      <c r="D622" s="283"/>
      <c r="E622" s="283"/>
      <c r="F622" s="283"/>
      <c r="G622" s="284"/>
      <c r="H622" s="284"/>
      <c r="I622" s="285"/>
      <c r="J622" s="286"/>
      <c r="K622" s="319">
        <f t="shared" si="30"/>
        <v>0</v>
      </c>
      <c r="L622" s="292"/>
      <c r="M622" s="293"/>
      <c r="N622" s="292"/>
      <c r="O622" s="293"/>
      <c r="P622" s="282"/>
      <c r="Q622" s="282"/>
      <c r="R622" s="282"/>
      <c r="S622" s="282"/>
      <c r="T622" s="27" t="str">
        <f t="shared" si="31"/>
        <v/>
      </c>
      <c r="U622" s="49" t="str">
        <f t="shared" si="32"/>
        <v/>
      </c>
    </row>
    <row r="623" spans="1:21" ht="21.95" customHeight="1" x14ac:dyDescent="0.15">
      <c r="A623" s="282"/>
      <c r="B623" s="282"/>
      <c r="C623" s="282"/>
      <c r="D623" s="283"/>
      <c r="E623" s="283"/>
      <c r="F623" s="283"/>
      <c r="G623" s="284"/>
      <c r="H623" s="284"/>
      <c r="I623" s="285"/>
      <c r="J623" s="286"/>
      <c r="K623" s="319">
        <f t="shared" si="30"/>
        <v>0</v>
      </c>
      <c r="L623" s="292"/>
      <c r="M623" s="293"/>
      <c r="N623" s="292"/>
      <c r="O623" s="293"/>
      <c r="P623" s="282"/>
      <c r="Q623" s="282"/>
      <c r="R623" s="282"/>
      <c r="S623" s="282"/>
      <c r="T623" s="27" t="str">
        <f t="shared" si="31"/>
        <v/>
      </c>
      <c r="U623" s="49" t="str">
        <f t="shared" si="32"/>
        <v/>
      </c>
    </row>
    <row r="624" spans="1:21" ht="21.95" customHeight="1" x14ac:dyDescent="0.15">
      <c r="A624" s="282"/>
      <c r="B624" s="282"/>
      <c r="C624" s="282"/>
      <c r="D624" s="283"/>
      <c r="E624" s="283"/>
      <c r="F624" s="283"/>
      <c r="G624" s="284"/>
      <c r="H624" s="284"/>
      <c r="I624" s="285"/>
      <c r="J624" s="286"/>
      <c r="K624" s="319">
        <f t="shared" si="30"/>
        <v>0</v>
      </c>
      <c r="L624" s="292"/>
      <c r="M624" s="293"/>
      <c r="N624" s="292"/>
      <c r="O624" s="293"/>
      <c r="P624" s="282"/>
      <c r="Q624" s="282"/>
      <c r="R624" s="282"/>
      <c r="S624" s="282"/>
      <c r="T624" s="27" t="str">
        <f t="shared" si="31"/>
        <v/>
      </c>
      <c r="U624" s="49" t="str">
        <f t="shared" si="32"/>
        <v/>
      </c>
    </row>
    <row r="625" spans="1:21" ht="21.95" customHeight="1" x14ac:dyDescent="0.15">
      <c r="A625" s="282"/>
      <c r="B625" s="282"/>
      <c r="C625" s="282"/>
      <c r="D625" s="283"/>
      <c r="E625" s="283"/>
      <c r="F625" s="283"/>
      <c r="G625" s="284"/>
      <c r="H625" s="284"/>
      <c r="I625" s="285"/>
      <c r="J625" s="286"/>
      <c r="K625" s="319">
        <f t="shared" si="30"/>
        <v>0</v>
      </c>
      <c r="L625" s="292"/>
      <c r="M625" s="293"/>
      <c r="N625" s="292"/>
      <c r="O625" s="293"/>
      <c r="P625" s="282"/>
      <c r="Q625" s="282"/>
      <c r="R625" s="282"/>
      <c r="S625" s="282"/>
      <c r="T625" s="27" t="str">
        <f t="shared" si="31"/>
        <v/>
      </c>
      <c r="U625" s="49" t="str">
        <f t="shared" si="32"/>
        <v/>
      </c>
    </row>
    <row r="626" spans="1:21" ht="21.95" customHeight="1" x14ac:dyDescent="0.15">
      <c r="A626" s="282"/>
      <c r="B626" s="282"/>
      <c r="C626" s="282"/>
      <c r="D626" s="283"/>
      <c r="E626" s="283"/>
      <c r="F626" s="283"/>
      <c r="G626" s="284"/>
      <c r="H626" s="284"/>
      <c r="I626" s="285"/>
      <c r="J626" s="286"/>
      <c r="K626" s="319">
        <f t="shared" si="30"/>
        <v>0</v>
      </c>
      <c r="L626" s="292"/>
      <c r="M626" s="293"/>
      <c r="N626" s="292"/>
      <c r="O626" s="293"/>
      <c r="P626" s="282"/>
      <c r="Q626" s="282"/>
      <c r="R626" s="282"/>
      <c r="S626" s="282"/>
      <c r="T626" s="27" t="str">
        <f t="shared" si="31"/>
        <v/>
      </c>
      <c r="U626" s="49" t="str">
        <f t="shared" si="32"/>
        <v/>
      </c>
    </row>
    <row r="627" spans="1:21" ht="21.95" customHeight="1" x14ac:dyDescent="0.15">
      <c r="A627" s="282"/>
      <c r="B627" s="282"/>
      <c r="C627" s="282"/>
      <c r="D627" s="283"/>
      <c r="E627" s="283"/>
      <c r="F627" s="283"/>
      <c r="G627" s="284"/>
      <c r="H627" s="284"/>
      <c r="I627" s="285"/>
      <c r="J627" s="286"/>
      <c r="K627" s="319">
        <f t="shared" si="30"/>
        <v>0</v>
      </c>
      <c r="L627" s="292"/>
      <c r="M627" s="293"/>
      <c r="N627" s="292"/>
      <c r="O627" s="293"/>
      <c r="P627" s="282"/>
      <c r="Q627" s="282"/>
      <c r="R627" s="282"/>
      <c r="S627" s="282"/>
      <c r="T627" s="27" t="str">
        <f t="shared" si="31"/>
        <v/>
      </c>
      <c r="U627" s="49" t="str">
        <f t="shared" si="32"/>
        <v/>
      </c>
    </row>
    <row r="628" spans="1:21" ht="21.95" customHeight="1" x14ac:dyDescent="0.15">
      <c r="A628" s="282"/>
      <c r="B628" s="282"/>
      <c r="C628" s="282"/>
      <c r="D628" s="283"/>
      <c r="E628" s="283"/>
      <c r="F628" s="283"/>
      <c r="G628" s="284"/>
      <c r="H628" s="284"/>
      <c r="I628" s="285"/>
      <c r="J628" s="286"/>
      <c r="K628" s="319"/>
      <c r="L628" s="292"/>
      <c r="M628" s="293"/>
      <c r="N628" s="292"/>
      <c r="O628" s="293"/>
      <c r="P628" s="282"/>
      <c r="Q628" s="282"/>
      <c r="R628" s="282"/>
      <c r="S628" s="282"/>
      <c r="T628" s="27" t="str">
        <f t="shared" si="31"/>
        <v/>
      </c>
      <c r="U628" s="49" t="str">
        <f t="shared" si="32"/>
        <v/>
      </c>
    </row>
    <row r="629" spans="1:21" ht="21.95" customHeight="1" x14ac:dyDescent="0.15">
      <c r="A629" s="282"/>
      <c r="B629" s="282"/>
      <c r="C629" s="282"/>
      <c r="D629" s="283"/>
      <c r="E629" s="283"/>
      <c r="F629" s="283"/>
      <c r="G629" s="284"/>
      <c r="H629" s="284"/>
      <c r="I629" s="285"/>
      <c r="J629" s="286"/>
      <c r="K629" s="319"/>
      <c r="L629" s="292"/>
      <c r="M629" s="293"/>
      <c r="N629" s="292"/>
      <c r="O629" s="293"/>
      <c r="P629" s="282"/>
      <c r="Q629" s="282"/>
      <c r="R629" s="282"/>
      <c r="S629" s="282"/>
      <c r="T629" s="27" t="str">
        <f t="shared" si="31"/>
        <v/>
      </c>
      <c r="U629" s="49" t="str">
        <f t="shared" si="32"/>
        <v/>
      </c>
    </row>
    <row r="630" spans="1:21" ht="21.95" customHeight="1" x14ac:dyDescent="0.15">
      <c r="A630" s="282"/>
      <c r="B630" s="282"/>
      <c r="C630" s="282"/>
      <c r="D630" s="283"/>
      <c r="E630" s="283"/>
      <c r="F630" s="283"/>
      <c r="G630" s="284"/>
      <c r="H630" s="284"/>
      <c r="I630" s="285"/>
      <c r="J630" s="286"/>
      <c r="K630" s="319"/>
      <c r="L630" s="292"/>
      <c r="M630" s="293"/>
      <c r="N630" s="292"/>
      <c r="O630" s="293"/>
      <c r="P630" s="282"/>
      <c r="Q630" s="282"/>
      <c r="R630" s="282"/>
      <c r="S630" s="282"/>
      <c r="T630" s="27" t="str">
        <f t="shared" si="31"/>
        <v/>
      </c>
      <c r="U630" s="49" t="str">
        <f t="shared" si="32"/>
        <v/>
      </c>
    </row>
    <row r="631" spans="1:21" ht="21.95" customHeight="1" x14ac:dyDescent="0.15">
      <c r="A631" s="282"/>
      <c r="B631" s="282"/>
      <c r="C631" s="282"/>
      <c r="D631" s="283"/>
      <c r="E631" s="283"/>
      <c r="F631" s="283"/>
      <c r="G631" s="284"/>
      <c r="H631" s="284"/>
      <c r="I631" s="285"/>
      <c r="J631" s="286"/>
      <c r="K631" s="319"/>
      <c r="L631" s="292"/>
      <c r="M631" s="293"/>
      <c r="N631" s="292"/>
      <c r="O631" s="293"/>
      <c r="P631" s="282"/>
      <c r="Q631" s="282"/>
      <c r="R631" s="282"/>
      <c r="S631" s="282"/>
      <c r="T631" s="27" t="str">
        <f t="shared" si="31"/>
        <v/>
      </c>
      <c r="U631" s="49" t="str">
        <f t="shared" si="32"/>
        <v/>
      </c>
    </row>
    <row r="632" spans="1:21" ht="21.95" customHeight="1" x14ac:dyDescent="0.15">
      <c r="A632" s="282"/>
      <c r="B632" s="282"/>
      <c r="C632" s="282"/>
      <c r="D632" s="283"/>
      <c r="E632" s="283"/>
      <c r="F632" s="283"/>
      <c r="G632" s="284"/>
      <c r="H632" s="284"/>
      <c r="I632" s="285"/>
      <c r="J632" s="286"/>
      <c r="K632" s="319"/>
      <c r="L632" s="292"/>
      <c r="M632" s="293"/>
      <c r="N632" s="292"/>
      <c r="O632" s="293"/>
      <c r="P632" s="282"/>
      <c r="Q632" s="282"/>
      <c r="R632" s="282"/>
      <c r="S632" s="282"/>
      <c r="T632" s="27" t="str">
        <f t="shared" si="31"/>
        <v/>
      </c>
      <c r="U632" s="49" t="str">
        <f t="shared" si="32"/>
        <v/>
      </c>
    </row>
    <row r="633" spans="1:21" ht="21.95" customHeight="1" x14ac:dyDescent="0.15">
      <c r="A633" s="282"/>
      <c r="B633" s="282"/>
      <c r="C633" s="282"/>
      <c r="D633" s="283"/>
      <c r="E633" s="283"/>
      <c r="F633" s="283"/>
      <c r="G633" s="284"/>
      <c r="H633" s="284"/>
      <c r="I633" s="285"/>
      <c r="J633" s="286"/>
      <c r="K633" s="319"/>
      <c r="L633" s="292"/>
      <c r="M633" s="293"/>
      <c r="N633" s="292"/>
      <c r="O633" s="293"/>
      <c r="P633" s="282"/>
      <c r="Q633" s="282"/>
      <c r="R633" s="282"/>
      <c r="S633" s="282"/>
      <c r="T633" s="27" t="str">
        <f t="shared" si="31"/>
        <v/>
      </c>
      <c r="U633" s="49" t="str">
        <f t="shared" si="32"/>
        <v/>
      </c>
    </row>
    <row r="634" spans="1:21" ht="21.95" customHeight="1" x14ac:dyDescent="0.15">
      <c r="A634" s="282"/>
      <c r="B634" s="282"/>
      <c r="C634" s="282"/>
      <c r="D634" s="283"/>
      <c r="E634" s="283"/>
      <c r="F634" s="283"/>
      <c r="G634" s="284"/>
      <c r="H634" s="284"/>
      <c r="I634" s="285"/>
      <c r="J634" s="286"/>
      <c r="K634" s="319"/>
      <c r="L634" s="292"/>
      <c r="M634" s="293"/>
      <c r="N634" s="292"/>
      <c r="O634" s="293"/>
      <c r="P634" s="282"/>
      <c r="Q634" s="282"/>
      <c r="R634" s="282"/>
      <c r="S634" s="282"/>
      <c r="T634" s="27" t="str">
        <f t="shared" si="31"/>
        <v/>
      </c>
      <c r="U634" s="49" t="str">
        <f t="shared" si="32"/>
        <v/>
      </c>
    </row>
    <row r="635" spans="1:21" ht="21.95" customHeight="1" x14ac:dyDescent="0.15">
      <c r="A635" s="282"/>
      <c r="B635" s="282"/>
      <c r="C635" s="282"/>
      <c r="D635" s="283"/>
      <c r="E635" s="283"/>
      <c r="F635" s="283"/>
      <c r="G635" s="284"/>
      <c r="H635" s="284"/>
      <c r="I635" s="285"/>
      <c r="J635" s="286"/>
      <c r="K635" s="319"/>
      <c r="L635" s="292"/>
      <c r="M635" s="293"/>
      <c r="N635" s="292"/>
      <c r="O635" s="293"/>
      <c r="P635" s="282"/>
      <c r="Q635" s="282"/>
      <c r="R635" s="282"/>
      <c r="S635" s="282"/>
      <c r="T635" s="27" t="str">
        <f t="shared" si="31"/>
        <v/>
      </c>
      <c r="U635" s="49" t="str">
        <f t="shared" si="32"/>
        <v/>
      </c>
    </row>
    <row r="636" spans="1:21" ht="21.95" customHeight="1" x14ac:dyDescent="0.15">
      <c r="A636" s="282"/>
      <c r="B636" s="282"/>
      <c r="C636" s="282"/>
      <c r="D636" s="283"/>
      <c r="E636" s="283"/>
      <c r="F636" s="283"/>
      <c r="G636" s="284"/>
      <c r="H636" s="284"/>
      <c r="I636" s="285"/>
      <c r="J636" s="286"/>
      <c r="K636" s="319"/>
      <c r="L636" s="292"/>
      <c r="M636" s="293"/>
      <c r="N636" s="292"/>
      <c r="O636" s="293"/>
      <c r="P636" s="282"/>
      <c r="Q636" s="282"/>
      <c r="R636" s="282"/>
      <c r="S636" s="282"/>
      <c r="T636" s="27" t="str">
        <f t="shared" si="31"/>
        <v/>
      </c>
      <c r="U636" s="49" t="str">
        <f t="shared" si="32"/>
        <v/>
      </c>
    </row>
    <row r="637" spans="1:21" ht="21.95" customHeight="1" x14ac:dyDescent="0.15">
      <c r="A637" s="282"/>
      <c r="B637" s="282"/>
      <c r="C637" s="282"/>
      <c r="D637" s="283"/>
      <c r="E637" s="283"/>
      <c r="F637" s="283"/>
      <c r="G637" s="284"/>
      <c r="H637" s="284"/>
      <c r="I637" s="285"/>
      <c r="J637" s="286"/>
      <c r="K637" s="319"/>
      <c r="L637" s="292"/>
      <c r="M637" s="293"/>
      <c r="N637" s="292"/>
      <c r="O637" s="293"/>
      <c r="P637" s="282"/>
      <c r="Q637" s="282"/>
      <c r="R637" s="282"/>
      <c r="S637" s="282"/>
      <c r="T637" s="27" t="str">
        <f t="shared" si="31"/>
        <v/>
      </c>
      <c r="U637" s="49" t="str">
        <f t="shared" si="32"/>
        <v/>
      </c>
    </row>
    <row r="638" spans="1:21" ht="21.95" customHeight="1" x14ac:dyDescent="0.15">
      <c r="A638" s="282"/>
      <c r="B638" s="282"/>
      <c r="C638" s="282"/>
      <c r="D638" s="283"/>
      <c r="E638" s="283"/>
      <c r="F638" s="283"/>
      <c r="G638" s="284"/>
      <c r="H638" s="284"/>
      <c r="I638" s="285"/>
      <c r="J638" s="286"/>
      <c r="K638" s="319"/>
      <c r="L638" s="292"/>
      <c r="M638" s="293"/>
      <c r="N638" s="292"/>
      <c r="O638" s="293"/>
      <c r="P638" s="282"/>
      <c r="Q638" s="282"/>
      <c r="R638" s="282"/>
      <c r="S638" s="282"/>
      <c r="T638" s="27" t="str">
        <f t="shared" si="31"/>
        <v/>
      </c>
      <c r="U638" s="49" t="str">
        <f t="shared" si="32"/>
        <v/>
      </c>
    </row>
    <row r="639" spans="1:21" ht="21.95" customHeight="1" x14ac:dyDescent="0.15">
      <c r="A639" s="282"/>
      <c r="B639" s="282"/>
      <c r="C639" s="282"/>
      <c r="D639" s="283"/>
      <c r="E639" s="283"/>
      <c r="F639" s="283"/>
      <c r="G639" s="284"/>
      <c r="H639" s="284"/>
      <c r="I639" s="285"/>
      <c r="J639" s="286"/>
      <c r="K639" s="319"/>
      <c r="L639" s="292"/>
      <c r="M639" s="293"/>
      <c r="N639" s="292"/>
      <c r="O639" s="293"/>
      <c r="P639" s="282"/>
      <c r="Q639" s="282"/>
      <c r="R639" s="282"/>
      <c r="S639" s="282"/>
      <c r="T639" s="27" t="str">
        <f t="shared" si="31"/>
        <v/>
      </c>
      <c r="U639" s="49" t="str">
        <f t="shared" si="32"/>
        <v/>
      </c>
    </row>
    <row r="640" spans="1:21" ht="21.95" customHeight="1" x14ac:dyDescent="0.15">
      <c r="A640" s="282"/>
      <c r="B640" s="282"/>
      <c r="C640" s="282"/>
      <c r="D640" s="283"/>
      <c r="E640" s="283"/>
      <c r="F640" s="283"/>
      <c r="G640" s="284"/>
      <c r="H640" s="284"/>
      <c r="I640" s="285"/>
      <c r="J640" s="286"/>
      <c r="K640" s="319"/>
      <c r="L640" s="292"/>
      <c r="M640" s="293"/>
      <c r="N640" s="292"/>
      <c r="O640" s="293"/>
      <c r="P640" s="282"/>
      <c r="Q640" s="282"/>
      <c r="R640" s="282"/>
      <c r="S640" s="282"/>
      <c r="T640" s="27" t="str">
        <f t="shared" si="31"/>
        <v/>
      </c>
      <c r="U640" s="49" t="str">
        <f t="shared" si="32"/>
        <v/>
      </c>
    </row>
    <row r="641" spans="1:21" ht="21.95" customHeight="1" x14ac:dyDescent="0.15">
      <c r="A641" s="282"/>
      <c r="B641" s="282"/>
      <c r="C641" s="282"/>
      <c r="D641" s="283"/>
      <c r="E641" s="283"/>
      <c r="F641" s="283"/>
      <c r="G641" s="284"/>
      <c r="H641" s="284"/>
      <c r="I641" s="285"/>
      <c r="J641" s="286"/>
      <c r="K641" s="319"/>
      <c r="L641" s="292"/>
      <c r="M641" s="293"/>
      <c r="N641" s="292"/>
      <c r="O641" s="293"/>
      <c r="P641" s="282"/>
      <c r="Q641" s="282"/>
      <c r="R641" s="282"/>
      <c r="S641" s="282"/>
      <c r="T641" s="27" t="str">
        <f t="shared" si="31"/>
        <v/>
      </c>
      <c r="U641" s="49" t="str">
        <f t="shared" si="32"/>
        <v/>
      </c>
    </row>
    <row r="642" spans="1:21" ht="21.95" customHeight="1" x14ac:dyDescent="0.15">
      <c r="A642" s="282"/>
      <c r="B642" s="282"/>
      <c r="C642" s="282"/>
      <c r="D642" s="283"/>
      <c r="E642" s="283"/>
      <c r="F642" s="283"/>
      <c r="G642" s="284"/>
      <c r="H642" s="284"/>
      <c r="I642" s="285"/>
      <c r="J642" s="286"/>
      <c r="K642" s="319"/>
      <c r="L642" s="292"/>
      <c r="M642" s="293"/>
      <c r="N642" s="292"/>
      <c r="O642" s="293"/>
      <c r="P642" s="282"/>
      <c r="Q642" s="282"/>
      <c r="R642" s="282"/>
      <c r="S642" s="282"/>
      <c r="T642" s="27" t="str">
        <f t="shared" si="31"/>
        <v/>
      </c>
      <c r="U642" s="49" t="str">
        <f t="shared" si="32"/>
        <v/>
      </c>
    </row>
    <row r="643" spans="1:21" ht="21.95" customHeight="1" x14ac:dyDescent="0.15">
      <c r="A643" s="282"/>
      <c r="B643" s="282"/>
      <c r="C643" s="282"/>
      <c r="D643" s="283"/>
      <c r="E643" s="283"/>
      <c r="F643" s="283"/>
      <c r="G643" s="284"/>
      <c r="H643" s="284"/>
      <c r="I643" s="285"/>
      <c r="J643" s="286"/>
      <c r="K643" s="319"/>
      <c r="L643" s="292"/>
      <c r="M643" s="293"/>
      <c r="N643" s="292"/>
      <c r="O643" s="293"/>
      <c r="P643" s="282"/>
      <c r="Q643" s="282"/>
      <c r="R643" s="282"/>
      <c r="S643" s="282"/>
      <c r="T643" s="27" t="str">
        <f t="shared" si="31"/>
        <v/>
      </c>
      <c r="U643" s="49" t="str">
        <f t="shared" si="32"/>
        <v/>
      </c>
    </row>
    <row r="644" spans="1:21" ht="21.95" customHeight="1" x14ac:dyDescent="0.15">
      <c r="A644" s="282"/>
      <c r="B644" s="282"/>
      <c r="C644" s="282"/>
      <c r="D644" s="283"/>
      <c r="E644" s="283"/>
      <c r="F644" s="283"/>
      <c r="G644" s="284"/>
      <c r="H644" s="284"/>
      <c r="I644" s="285"/>
      <c r="J644" s="286"/>
      <c r="K644" s="319"/>
      <c r="L644" s="292"/>
      <c r="M644" s="293"/>
      <c r="N644" s="292"/>
      <c r="O644" s="293"/>
      <c r="P644" s="282"/>
      <c r="Q644" s="282"/>
      <c r="R644" s="282"/>
      <c r="S644" s="282"/>
      <c r="T644" s="27" t="str">
        <f t="shared" si="31"/>
        <v/>
      </c>
      <c r="U644" s="49" t="str">
        <f t="shared" si="32"/>
        <v/>
      </c>
    </row>
    <row r="645" spans="1:21" ht="21.95" customHeight="1" x14ac:dyDescent="0.15">
      <c r="A645" s="282"/>
      <c r="B645" s="282"/>
      <c r="C645" s="282"/>
      <c r="D645" s="283"/>
      <c r="E645" s="283"/>
      <c r="F645" s="283"/>
      <c r="G645" s="284"/>
      <c r="H645" s="284"/>
      <c r="I645" s="285"/>
      <c r="J645" s="286"/>
      <c r="K645" s="319"/>
      <c r="L645" s="292"/>
      <c r="M645" s="293"/>
      <c r="N645" s="292"/>
      <c r="O645" s="293"/>
      <c r="P645" s="282"/>
      <c r="Q645" s="282"/>
      <c r="R645" s="282"/>
      <c r="S645" s="282"/>
      <c r="T645" s="27" t="str">
        <f t="shared" si="31"/>
        <v/>
      </c>
      <c r="U645" s="49" t="str">
        <f t="shared" si="32"/>
        <v/>
      </c>
    </row>
    <row r="646" spans="1:21" ht="21.95" customHeight="1" x14ac:dyDescent="0.15">
      <c r="A646" s="282"/>
      <c r="B646" s="282"/>
      <c r="C646" s="282"/>
      <c r="D646" s="283"/>
      <c r="E646" s="283"/>
      <c r="F646" s="283"/>
      <c r="G646" s="284"/>
      <c r="H646" s="284"/>
      <c r="I646" s="285"/>
      <c r="J646" s="286"/>
      <c r="K646" s="319"/>
      <c r="L646" s="292"/>
      <c r="M646" s="293"/>
      <c r="N646" s="292"/>
      <c r="O646" s="293"/>
      <c r="P646" s="282"/>
      <c r="Q646" s="282"/>
      <c r="R646" s="282"/>
      <c r="S646" s="282"/>
      <c r="T646" s="27" t="str">
        <f t="shared" si="31"/>
        <v/>
      </c>
      <c r="U646" s="49" t="str">
        <f t="shared" si="32"/>
        <v/>
      </c>
    </row>
    <row r="647" spans="1:21" ht="21.95" customHeight="1" x14ac:dyDescent="0.15">
      <c r="A647" s="282"/>
      <c r="B647" s="282"/>
      <c r="C647" s="282"/>
      <c r="D647" s="283"/>
      <c r="E647" s="283"/>
      <c r="F647" s="283"/>
      <c r="G647" s="284"/>
      <c r="H647" s="284"/>
      <c r="I647" s="285"/>
      <c r="J647" s="286"/>
      <c r="K647" s="319"/>
      <c r="L647" s="292"/>
      <c r="M647" s="293"/>
      <c r="N647" s="292"/>
      <c r="O647" s="293"/>
      <c r="P647" s="282"/>
      <c r="Q647" s="282"/>
      <c r="R647" s="282"/>
      <c r="S647" s="282"/>
      <c r="T647" s="27" t="str">
        <f t="shared" ref="T647:T710" si="33">CONCATENATE(L647,C647)</f>
        <v/>
      </c>
      <c r="U647" s="49" t="str">
        <f t="shared" ref="U647:U710" si="34">CONCATENATE(N647,H647)</f>
        <v/>
      </c>
    </row>
    <row r="648" spans="1:21" ht="21.95" customHeight="1" x14ac:dyDescent="0.15">
      <c r="A648" s="282"/>
      <c r="B648" s="282"/>
      <c r="C648" s="282"/>
      <c r="D648" s="283"/>
      <c r="E648" s="283"/>
      <c r="F648" s="283"/>
      <c r="G648" s="284"/>
      <c r="H648" s="284"/>
      <c r="I648" s="285"/>
      <c r="J648" s="286"/>
      <c r="K648" s="319"/>
      <c r="L648" s="292"/>
      <c r="M648" s="293"/>
      <c r="N648" s="292"/>
      <c r="O648" s="293"/>
      <c r="P648" s="282"/>
      <c r="Q648" s="282"/>
      <c r="R648" s="282"/>
      <c r="S648" s="282"/>
      <c r="T648" s="27" t="str">
        <f t="shared" si="33"/>
        <v/>
      </c>
      <c r="U648" s="49" t="str">
        <f t="shared" si="34"/>
        <v/>
      </c>
    </row>
    <row r="649" spans="1:21" ht="21.95" customHeight="1" x14ac:dyDescent="0.15">
      <c r="A649" s="282"/>
      <c r="B649" s="282"/>
      <c r="C649" s="282"/>
      <c r="D649" s="283"/>
      <c r="E649" s="283"/>
      <c r="F649" s="283"/>
      <c r="G649" s="284"/>
      <c r="H649" s="284"/>
      <c r="I649" s="285"/>
      <c r="J649" s="286"/>
      <c r="K649" s="319"/>
      <c r="L649" s="292"/>
      <c r="M649" s="293"/>
      <c r="N649" s="292"/>
      <c r="O649" s="293"/>
      <c r="P649" s="282"/>
      <c r="Q649" s="282"/>
      <c r="R649" s="282"/>
      <c r="S649" s="282"/>
      <c r="T649" s="27" t="str">
        <f t="shared" si="33"/>
        <v/>
      </c>
      <c r="U649" s="49" t="str">
        <f t="shared" si="34"/>
        <v/>
      </c>
    </row>
    <row r="650" spans="1:21" ht="21.95" customHeight="1" x14ac:dyDescent="0.15">
      <c r="A650" s="282"/>
      <c r="B650" s="282"/>
      <c r="C650" s="282"/>
      <c r="D650" s="283"/>
      <c r="E650" s="283"/>
      <c r="F650" s="283"/>
      <c r="G650" s="284"/>
      <c r="H650" s="284"/>
      <c r="I650" s="285"/>
      <c r="J650" s="286"/>
      <c r="K650" s="319"/>
      <c r="L650" s="292"/>
      <c r="M650" s="293"/>
      <c r="N650" s="292"/>
      <c r="O650" s="293"/>
      <c r="P650" s="282"/>
      <c r="Q650" s="282"/>
      <c r="R650" s="282"/>
      <c r="S650" s="282"/>
      <c r="T650" s="27" t="str">
        <f t="shared" si="33"/>
        <v/>
      </c>
      <c r="U650" s="49" t="str">
        <f t="shared" si="34"/>
        <v/>
      </c>
    </row>
    <row r="651" spans="1:21" ht="21.95" customHeight="1" x14ac:dyDescent="0.15">
      <c r="A651" s="282"/>
      <c r="B651" s="282"/>
      <c r="C651" s="282"/>
      <c r="D651" s="283"/>
      <c r="E651" s="283"/>
      <c r="F651" s="283"/>
      <c r="G651" s="284"/>
      <c r="H651" s="284"/>
      <c r="I651" s="285"/>
      <c r="J651" s="286"/>
      <c r="K651" s="319"/>
      <c r="L651" s="292"/>
      <c r="M651" s="293"/>
      <c r="N651" s="292"/>
      <c r="O651" s="293"/>
      <c r="P651" s="282"/>
      <c r="Q651" s="282"/>
      <c r="R651" s="282"/>
      <c r="S651" s="282"/>
      <c r="T651" s="27" t="str">
        <f t="shared" si="33"/>
        <v/>
      </c>
      <c r="U651" s="49" t="str">
        <f t="shared" si="34"/>
        <v/>
      </c>
    </row>
    <row r="652" spans="1:21" ht="21.95" customHeight="1" x14ac:dyDescent="0.15">
      <c r="A652" s="282"/>
      <c r="B652" s="282"/>
      <c r="C652" s="282"/>
      <c r="D652" s="283"/>
      <c r="E652" s="283"/>
      <c r="F652" s="283"/>
      <c r="G652" s="284"/>
      <c r="H652" s="284"/>
      <c r="I652" s="285"/>
      <c r="J652" s="286"/>
      <c r="K652" s="319"/>
      <c r="L652" s="292"/>
      <c r="M652" s="293"/>
      <c r="N652" s="292"/>
      <c r="O652" s="293"/>
      <c r="P652" s="282"/>
      <c r="Q652" s="282"/>
      <c r="R652" s="282"/>
      <c r="S652" s="282"/>
      <c r="T652" s="27" t="str">
        <f t="shared" si="33"/>
        <v/>
      </c>
      <c r="U652" s="49" t="str">
        <f t="shared" si="34"/>
        <v/>
      </c>
    </row>
    <row r="653" spans="1:21" ht="21.95" customHeight="1" x14ac:dyDescent="0.15">
      <c r="A653" s="282"/>
      <c r="B653" s="282"/>
      <c r="C653" s="282"/>
      <c r="D653" s="283"/>
      <c r="E653" s="283"/>
      <c r="F653" s="283"/>
      <c r="G653" s="284"/>
      <c r="H653" s="284"/>
      <c r="I653" s="285"/>
      <c r="J653" s="286"/>
      <c r="K653" s="319"/>
      <c r="L653" s="292"/>
      <c r="M653" s="293"/>
      <c r="N653" s="292"/>
      <c r="O653" s="293"/>
      <c r="P653" s="282"/>
      <c r="Q653" s="282"/>
      <c r="R653" s="282"/>
      <c r="S653" s="282"/>
      <c r="T653" s="27" t="str">
        <f t="shared" si="33"/>
        <v/>
      </c>
      <c r="U653" s="49" t="str">
        <f t="shared" si="34"/>
        <v/>
      </c>
    </row>
    <row r="654" spans="1:21" ht="21.95" customHeight="1" x14ac:dyDescent="0.15">
      <c r="A654" s="282"/>
      <c r="B654" s="282"/>
      <c r="C654" s="282"/>
      <c r="D654" s="283"/>
      <c r="E654" s="283"/>
      <c r="F654" s="283"/>
      <c r="G654" s="284"/>
      <c r="H654" s="284"/>
      <c r="I654" s="285"/>
      <c r="J654" s="286"/>
      <c r="K654" s="319"/>
      <c r="L654" s="292"/>
      <c r="M654" s="293"/>
      <c r="N654" s="292"/>
      <c r="O654" s="293"/>
      <c r="P654" s="282"/>
      <c r="Q654" s="282"/>
      <c r="R654" s="282"/>
      <c r="S654" s="282"/>
      <c r="T654" s="27" t="str">
        <f t="shared" si="33"/>
        <v/>
      </c>
      <c r="U654" s="49" t="str">
        <f t="shared" si="34"/>
        <v/>
      </c>
    </row>
    <row r="655" spans="1:21" ht="21.95" customHeight="1" x14ac:dyDescent="0.15">
      <c r="A655" s="282"/>
      <c r="B655" s="282"/>
      <c r="C655" s="282"/>
      <c r="D655" s="283"/>
      <c r="E655" s="283"/>
      <c r="F655" s="283"/>
      <c r="G655" s="284"/>
      <c r="H655" s="284"/>
      <c r="I655" s="285"/>
      <c r="J655" s="286"/>
      <c r="K655" s="319"/>
      <c r="L655" s="292"/>
      <c r="M655" s="293"/>
      <c r="N655" s="292"/>
      <c r="O655" s="293"/>
      <c r="P655" s="282"/>
      <c r="Q655" s="282"/>
      <c r="R655" s="282"/>
      <c r="S655" s="282"/>
      <c r="T655" s="27" t="str">
        <f t="shared" si="33"/>
        <v/>
      </c>
      <c r="U655" s="49" t="str">
        <f t="shared" si="34"/>
        <v/>
      </c>
    </row>
    <row r="656" spans="1:21" ht="21.95" customHeight="1" x14ac:dyDescent="0.15">
      <c r="A656" s="282"/>
      <c r="B656" s="282"/>
      <c r="C656" s="282"/>
      <c r="D656" s="283"/>
      <c r="E656" s="283"/>
      <c r="F656" s="283"/>
      <c r="G656" s="284"/>
      <c r="H656" s="284"/>
      <c r="I656" s="285"/>
      <c r="J656" s="286"/>
      <c r="K656" s="319"/>
      <c r="L656" s="292"/>
      <c r="M656" s="293"/>
      <c r="N656" s="292"/>
      <c r="O656" s="293"/>
      <c r="P656" s="282"/>
      <c r="Q656" s="282"/>
      <c r="R656" s="282"/>
      <c r="S656" s="282"/>
      <c r="T656" s="27" t="str">
        <f t="shared" si="33"/>
        <v/>
      </c>
      <c r="U656" s="49" t="str">
        <f t="shared" si="34"/>
        <v/>
      </c>
    </row>
    <row r="657" spans="1:21" ht="21.95" customHeight="1" x14ac:dyDescent="0.15">
      <c r="A657" s="282"/>
      <c r="B657" s="282"/>
      <c r="C657" s="282"/>
      <c r="D657" s="283"/>
      <c r="E657" s="283"/>
      <c r="F657" s="283"/>
      <c r="G657" s="284"/>
      <c r="H657" s="284"/>
      <c r="I657" s="285"/>
      <c r="J657" s="286"/>
      <c r="K657" s="319"/>
      <c r="L657" s="292"/>
      <c r="M657" s="293"/>
      <c r="N657" s="292"/>
      <c r="O657" s="293"/>
      <c r="P657" s="282"/>
      <c r="Q657" s="282"/>
      <c r="R657" s="282"/>
      <c r="S657" s="282"/>
      <c r="T657" s="27" t="str">
        <f t="shared" si="33"/>
        <v/>
      </c>
      <c r="U657" s="49" t="str">
        <f t="shared" si="34"/>
        <v/>
      </c>
    </row>
    <row r="658" spans="1:21" ht="21.95" customHeight="1" x14ac:dyDescent="0.15">
      <c r="A658" s="282"/>
      <c r="B658" s="282"/>
      <c r="C658" s="282"/>
      <c r="D658" s="283"/>
      <c r="E658" s="283"/>
      <c r="F658" s="283"/>
      <c r="G658" s="284"/>
      <c r="H658" s="284"/>
      <c r="I658" s="285"/>
      <c r="J658" s="286"/>
      <c r="K658" s="319"/>
      <c r="L658" s="292"/>
      <c r="M658" s="293"/>
      <c r="N658" s="292"/>
      <c r="O658" s="293"/>
      <c r="P658" s="282"/>
      <c r="Q658" s="282"/>
      <c r="R658" s="282"/>
      <c r="S658" s="282"/>
      <c r="T658" s="27" t="str">
        <f t="shared" si="33"/>
        <v/>
      </c>
      <c r="U658" s="49" t="str">
        <f t="shared" si="34"/>
        <v/>
      </c>
    </row>
    <row r="659" spans="1:21" ht="21.95" customHeight="1" x14ac:dyDescent="0.15">
      <c r="A659" s="282"/>
      <c r="B659" s="282"/>
      <c r="C659" s="282"/>
      <c r="D659" s="283"/>
      <c r="E659" s="283"/>
      <c r="F659" s="283"/>
      <c r="G659" s="284"/>
      <c r="H659" s="284"/>
      <c r="I659" s="285"/>
      <c r="J659" s="286"/>
      <c r="K659" s="319"/>
      <c r="L659" s="292"/>
      <c r="M659" s="293"/>
      <c r="N659" s="292"/>
      <c r="O659" s="293"/>
      <c r="P659" s="282"/>
      <c r="Q659" s="282"/>
      <c r="R659" s="282"/>
      <c r="S659" s="282"/>
      <c r="T659" s="27" t="str">
        <f t="shared" si="33"/>
        <v/>
      </c>
      <c r="U659" s="49" t="str">
        <f t="shared" si="34"/>
        <v/>
      </c>
    </row>
    <row r="660" spans="1:21" ht="21.95" customHeight="1" x14ac:dyDescent="0.15">
      <c r="A660" s="282"/>
      <c r="B660" s="282"/>
      <c r="C660" s="282"/>
      <c r="D660" s="283"/>
      <c r="E660" s="283"/>
      <c r="F660" s="283"/>
      <c r="G660" s="284"/>
      <c r="H660" s="284"/>
      <c r="I660" s="285"/>
      <c r="J660" s="286"/>
      <c r="K660" s="319"/>
      <c r="L660" s="292"/>
      <c r="M660" s="293"/>
      <c r="N660" s="292"/>
      <c r="O660" s="293"/>
      <c r="P660" s="282"/>
      <c r="Q660" s="282"/>
      <c r="R660" s="282"/>
      <c r="S660" s="282"/>
      <c r="T660" s="27" t="str">
        <f t="shared" si="33"/>
        <v/>
      </c>
      <c r="U660" s="49" t="str">
        <f t="shared" si="34"/>
        <v/>
      </c>
    </row>
    <row r="661" spans="1:21" ht="21.95" customHeight="1" x14ac:dyDescent="0.15">
      <c r="A661" s="282"/>
      <c r="B661" s="282"/>
      <c r="C661" s="282"/>
      <c r="D661" s="283"/>
      <c r="E661" s="283"/>
      <c r="F661" s="283"/>
      <c r="G661" s="284"/>
      <c r="H661" s="284"/>
      <c r="I661" s="285"/>
      <c r="J661" s="286"/>
      <c r="K661" s="319"/>
      <c r="L661" s="292"/>
      <c r="M661" s="293"/>
      <c r="N661" s="292"/>
      <c r="O661" s="293"/>
      <c r="P661" s="282"/>
      <c r="Q661" s="282"/>
      <c r="R661" s="282"/>
      <c r="S661" s="282"/>
      <c r="T661" s="27" t="str">
        <f t="shared" si="33"/>
        <v/>
      </c>
      <c r="U661" s="49" t="str">
        <f t="shared" si="34"/>
        <v/>
      </c>
    </row>
    <row r="662" spans="1:21" ht="21.95" customHeight="1" x14ac:dyDescent="0.15">
      <c r="A662" s="282"/>
      <c r="B662" s="282"/>
      <c r="C662" s="282"/>
      <c r="D662" s="283"/>
      <c r="E662" s="283"/>
      <c r="F662" s="283"/>
      <c r="G662" s="284"/>
      <c r="H662" s="284"/>
      <c r="I662" s="285"/>
      <c r="J662" s="286"/>
      <c r="K662" s="319"/>
      <c r="L662" s="292"/>
      <c r="M662" s="293"/>
      <c r="N662" s="292"/>
      <c r="O662" s="293"/>
      <c r="P662" s="282"/>
      <c r="Q662" s="282"/>
      <c r="R662" s="282"/>
      <c r="S662" s="282"/>
      <c r="T662" s="27" t="str">
        <f t="shared" si="33"/>
        <v/>
      </c>
      <c r="U662" s="49" t="str">
        <f t="shared" si="34"/>
        <v/>
      </c>
    </row>
    <row r="663" spans="1:21" ht="21.95" customHeight="1" x14ac:dyDescent="0.15">
      <c r="A663" s="282"/>
      <c r="B663" s="282"/>
      <c r="C663" s="282"/>
      <c r="D663" s="283"/>
      <c r="E663" s="283"/>
      <c r="F663" s="283"/>
      <c r="G663" s="284"/>
      <c r="H663" s="284"/>
      <c r="I663" s="285"/>
      <c r="J663" s="286"/>
      <c r="K663" s="319"/>
      <c r="L663" s="292"/>
      <c r="M663" s="293"/>
      <c r="N663" s="292"/>
      <c r="O663" s="293"/>
      <c r="P663" s="282"/>
      <c r="Q663" s="282"/>
      <c r="R663" s="282"/>
      <c r="S663" s="282"/>
      <c r="T663" s="27" t="str">
        <f t="shared" si="33"/>
        <v/>
      </c>
      <c r="U663" s="49" t="str">
        <f t="shared" si="34"/>
        <v/>
      </c>
    </row>
    <row r="664" spans="1:21" ht="21.95" customHeight="1" x14ac:dyDescent="0.15">
      <c r="A664" s="282"/>
      <c r="B664" s="282"/>
      <c r="C664" s="282"/>
      <c r="D664" s="283"/>
      <c r="E664" s="283"/>
      <c r="F664" s="283"/>
      <c r="G664" s="284"/>
      <c r="H664" s="284"/>
      <c r="I664" s="285"/>
      <c r="J664" s="286"/>
      <c r="K664" s="319"/>
      <c r="L664" s="292"/>
      <c r="M664" s="293"/>
      <c r="N664" s="292"/>
      <c r="O664" s="293"/>
      <c r="P664" s="282"/>
      <c r="Q664" s="282"/>
      <c r="R664" s="282"/>
      <c r="S664" s="282"/>
      <c r="T664" s="27" t="str">
        <f t="shared" si="33"/>
        <v/>
      </c>
      <c r="U664" s="49" t="str">
        <f t="shared" si="34"/>
        <v/>
      </c>
    </row>
    <row r="665" spans="1:21" ht="21.95" customHeight="1" x14ac:dyDescent="0.15">
      <c r="A665" s="282"/>
      <c r="B665" s="282"/>
      <c r="C665" s="282"/>
      <c r="D665" s="283"/>
      <c r="E665" s="283"/>
      <c r="F665" s="283"/>
      <c r="G665" s="284"/>
      <c r="H665" s="284"/>
      <c r="I665" s="285"/>
      <c r="J665" s="286"/>
      <c r="K665" s="319"/>
      <c r="L665" s="292"/>
      <c r="M665" s="293"/>
      <c r="N665" s="292"/>
      <c r="O665" s="293"/>
      <c r="P665" s="282"/>
      <c r="Q665" s="282"/>
      <c r="R665" s="282"/>
      <c r="S665" s="282"/>
      <c r="T665" s="27" t="str">
        <f t="shared" si="33"/>
        <v/>
      </c>
      <c r="U665" s="49" t="str">
        <f t="shared" si="34"/>
        <v/>
      </c>
    </row>
    <row r="666" spans="1:21" ht="21.95" customHeight="1" x14ac:dyDescent="0.15">
      <c r="A666" s="282"/>
      <c r="B666" s="282"/>
      <c r="C666" s="282"/>
      <c r="D666" s="283"/>
      <c r="E666" s="283"/>
      <c r="F666" s="283"/>
      <c r="G666" s="284"/>
      <c r="H666" s="284"/>
      <c r="I666" s="285"/>
      <c r="J666" s="286"/>
      <c r="K666" s="319"/>
      <c r="L666" s="292"/>
      <c r="M666" s="293"/>
      <c r="N666" s="292"/>
      <c r="O666" s="293"/>
      <c r="P666" s="282"/>
      <c r="Q666" s="282"/>
      <c r="R666" s="282"/>
      <c r="S666" s="282"/>
      <c r="T666" s="27" t="str">
        <f t="shared" si="33"/>
        <v/>
      </c>
      <c r="U666" s="49" t="str">
        <f t="shared" si="34"/>
        <v/>
      </c>
    </row>
    <row r="667" spans="1:21" ht="21.95" customHeight="1" x14ac:dyDescent="0.15">
      <c r="L667" s="292"/>
      <c r="M667" s="293"/>
      <c r="N667" s="292"/>
      <c r="O667" s="293"/>
      <c r="T667" s="27" t="str">
        <f t="shared" si="33"/>
        <v/>
      </c>
      <c r="U667" s="49" t="str">
        <f t="shared" si="34"/>
        <v/>
      </c>
    </row>
    <row r="668" spans="1:21" ht="21.95" customHeight="1" x14ac:dyDescent="0.15">
      <c r="L668" s="292"/>
      <c r="M668" s="293"/>
      <c r="N668" s="292"/>
      <c r="O668" s="293"/>
      <c r="T668" s="27" t="str">
        <f t="shared" si="33"/>
        <v/>
      </c>
      <c r="U668" s="49" t="str">
        <f t="shared" si="34"/>
        <v/>
      </c>
    </row>
    <row r="669" spans="1:21" ht="21.95" customHeight="1" x14ac:dyDescent="0.15">
      <c r="L669" s="292"/>
      <c r="M669" s="293"/>
      <c r="N669" s="292"/>
      <c r="O669" s="293"/>
      <c r="T669" s="27" t="str">
        <f t="shared" si="33"/>
        <v/>
      </c>
      <c r="U669" s="49" t="str">
        <f t="shared" si="34"/>
        <v/>
      </c>
    </row>
    <row r="670" spans="1:21" ht="21.95" customHeight="1" x14ac:dyDescent="0.15">
      <c r="L670" s="292"/>
      <c r="M670" s="293"/>
      <c r="N670" s="292"/>
      <c r="O670" s="293"/>
      <c r="T670" s="27" t="str">
        <f t="shared" si="33"/>
        <v/>
      </c>
      <c r="U670" s="49" t="str">
        <f t="shared" si="34"/>
        <v/>
      </c>
    </row>
    <row r="671" spans="1:21" ht="21.95" customHeight="1" x14ac:dyDescent="0.15">
      <c r="L671" s="292"/>
      <c r="M671" s="293"/>
      <c r="N671" s="292"/>
      <c r="O671" s="293"/>
      <c r="T671" s="27" t="str">
        <f t="shared" si="33"/>
        <v/>
      </c>
      <c r="U671" s="49" t="str">
        <f t="shared" si="34"/>
        <v/>
      </c>
    </row>
    <row r="672" spans="1:21" ht="21.95" customHeight="1" x14ac:dyDescent="0.15">
      <c r="L672" s="292"/>
      <c r="M672" s="293"/>
      <c r="N672" s="292"/>
      <c r="O672" s="293"/>
      <c r="T672" s="27" t="str">
        <f t="shared" si="33"/>
        <v/>
      </c>
      <c r="U672" s="49" t="str">
        <f t="shared" si="34"/>
        <v/>
      </c>
    </row>
    <row r="673" spans="12:21" ht="21.95" customHeight="1" x14ac:dyDescent="0.15">
      <c r="L673" s="292"/>
      <c r="M673" s="293"/>
      <c r="N673" s="292"/>
      <c r="O673" s="293"/>
      <c r="T673" s="27" t="str">
        <f t="shared" si="33"/>
        <v/>
      </c>
      <c r="U673" s="49" t="str">
        <f t="shared" si="34"/>
        <v/>
      </c>
    </row>
    <row r="674" spans="12:21" ht="21.95" customHeight="1" x14ac:dyDescent="0.15">
      <c r="L674" s="292"/>
      <c r="M674" s="293"/>
      <c r="N674" s="292"/>
      <c r="O674" s="293"/>
      <c r="T674" s="27" t="str">
        <f t="shared" si="33"/>
        <v/>
      </c>
      <c r="U674" s="49" t="str">
        <f t="shared" si="34"/>
        <v/>
      </c>
    </row>
    <row r="675" spans="12:21" ht="21.95" customHeight="1" x14ac:dyDescent="0.15">
      <c r="L675" s="292"/>
      <c r="M675" s="293"/>
      <c r="N675" s="292"/>
      <c r="O675" s="293"/>
      <c r="T675" s="27" t="str">
        <f t="shared" si="33"/>
        <v/>
      </c>
      <c r="U675" s="49" t="str">
        <f t="shared" si="34"/>
        <v/>
      </c>
    </row>
    <row r="676" spans="12:21" ht="21.95" customHeight="1" x14ac:dyDescent="0.15">
      <c r="L676" s="292"/>
      <c r="M676" s="293"/>
      <c r="N676" s="292"/>
      <c r="O676" s="293"/>
      <c r="T676" s="27" t="str">
        <f t="shared" si="33"/>
        <v/>
      </c>
      <c r="U676" s="49" t="str">
        <f t="shared" si="34"/>
        <v/>
      </c>
    </row>
    <row r="677" spans="12:21" ht="21.95" customHeight="1" x14ac:dyDescent="0.15">
      <c r="L677" s="292"/>
      <c r="M677" s="293"/>
      <c r="N677" s="292"/>
      <c r="O677" s="293"/>
      <c r="T677" s="27" t="str">
        <f t="shared" si="33"/>
        <v/>
      </c>
      <c r="U677" s="49" t="str">
        <f t="shared" si="34"/>
        <v/>
      </c>
    </row>
    <row r="678" spans="12:21" ht="21.95" customHeight="1" x14ac:dyDescent="0.15">
      <c r="L678" s="292"/>
      <c r="M678" s="293"/>
      <c r="N678" s="292"/>
      <c r="O678" s="293"/>
      <c r="T678" s="27" t="str">
        <f t="shared" si="33"/>
        <v/>
      </c>
      <c r="U678" s="49" t="str">
        <f t="shared" si="34"/>
        <v/>
      </c>
    </row>
    <row r="679" spans="12:21" ht="21.95" customHeight="1" x14ac:dyDescent="0.15">
      <c r="L679" s="292"/>
      <c r="M679" s="293"/>
      <c r="N679" s="292"/>
      <c r="O679" s="293"/>
      <c r="T679" s="27" t="str">
        <f t="shared" si="33"/>
        <v/>
      </c>
      <c r="U679" s="49" t="str">
        <f t="shared" si="34"/>
        <v/>
      </c>
    </row>
    <row r="680" spans="12:21" ht="21.95" customHeight="1" x14ac:dyDescent="0.15">
      <c r="L680" s="292"/>
      <c r="M680" s="293"/>
      <c r="N680" s="292"/>
      <c r="O680" s="293"/>
      <c r="T680" s="27" t="str">
        <f t="shared" si="33"/>
        <v/>
      </c>
      <c r="U680" s="49" t="str">
        <f t="shared" si="34"/>
        <v/>
      </c>
    </row>
    <row r="681" spans="12:21" ht="21.95" customHeight="1" x14ac:dyDescent="0.15">
      <c r="L681" s="292"/>
      <c r="M681" s="293"/>
      <c r="N681" s="292"/>
      <c r="O681" s="293"/>
      <c r="T681" s="27" t="str">
        <f t="shared" si="33"/>
        <v/>
      </c>
      <c r="U681" s="49" t="str">
        <f t="shared" si="34"/>
        <v/>
      </c>
    </row>
    <row r="682" spans="12:21" ht="21.95" customHeight="1" x14ac:dyDescent="0.15">
      <c r="L682" s="292"/>
      <c r="M682" s="293"/>
      <c r="N682" s="292"/>
      <c r="O682" s="293"/>
      <c r="T682" s="27" t="str">
        <f t="shared" si="33"/>
        <v/>
      </c>
      <c r="U682" s="49" t="str">
        <f t="shared" si="34"/>
        <v/>
      </c>
    </row>
    <row r="683" spans="12:21" ht="21.95" customHeight="1" x14ac:dyDescent="0.15">
      <c r="L683" s="292"/>
      <c r="M683" s="293"/>
      <c r="N683" s="292"/>
      <c r="O683" s="293"/>
      <c r="T683" s="27" t="str">
        <f t="shared" si="33"/>
        <v/>
      </c>
      <c r="U683" s="49" t="str">
        <f t="shared" si="34"/>
        <v/>
      </c>
    </row>
    <row r="684" spans="12:21" ht="21.95" customHeight="1" x14ac:dyDescent="0.15">
      <c r="L684" s="292"/>
      <c r="M684" s="293"/>
      <c r="N684" s="292"/>
      <c r="O684" s="293"/>
      <c r="T684" s="27" t="str">
        <f t="shared" si="33"/>
        <v/>
      </c>
      <c r="U684" s="49" t="str">
        <f t="shared" si="34"/>
        <v/>
      </c>
    </row>
    <row r="685" spans="12:21" ht="21.95" customHeight="1" x14ac:dyDescent="0.15">
      <c r="L685" s="292"/>
      <c r="M685" s="293"/>
      <c r="N685" s="292"/>
      <c r="O685" s="293"/>
      <c r="T685" s="27" t="str">
        <f t="shared" si="33"/>
        <v/>
      </c>
      <c r="U685" s="49" t="str">
        <f t="shared" si="34"/>
        <v/>
      </c>
    </row>
    <row r="686" spans="12:21" ht="21.95" customHeight="1" x14ac:dyDescent="0.15">
      <c r="L686" s="292"/>
      <c r="M686" s="293"/>
      <c r="N686" s="292"/>
      <c r="O686" s="293"/>
      <c r="T686" s="27" t="str">
        <f t="shared" si="33"/>
        <v/>
      </c>
      <c r="U686" s="49" t="str">
        <f t="shared" si="34"/>
        <v/>
      </c>
    </row>
    <row r="687" spans="12:21" ht="21.95" customHeight="1" x14ac:dyDescent="0.15">
      <c r="L687" s="292"/>
      <c r="M687" s="293"/>
      <c r="N687" s="292"/>
      <c r="O687" s="293"/>
      <c r="T687" s="27" t="str">
        <f t="shared" si="33"/>
        <v/>
      </c>
      <c r="U687" s="49" t="str">
        <f t="shared" si="34"/>
        <v/>
      </c>
    </row>
    <row r="688" spans="12:21" ht="21.95" customHeight="1" x14ac:dyDescent="0.15">
      <c r="L688" s="292"/>
      <c r="M688" s="293"/>
      <c r="N688" s="292"/>
      <c r="O688" s="293"/>
      <c r="T688" s="27" t="str">
        <f t="shared" si="33"/>
        <v/>
      </c>
      <c r="U688" s="49" t="str">
        <f t="shared" si="34"/>
        <v/>
      </c>
    </row>
    <row r="689" spans="12:21" ht="21.95" customHeight="1" x14ac:dyDescent="0.15">
      <c r="L689" s="292"/>
      <c r="M689" s="293"/>
      <c r="N689" s="292"/>
      <c r="O689" s="293"/>
      <c r="T689" s="27" t="str">
        <f t="shared" si="33"/>
        <v/>
      </c>
      <c r="U689" s="49" t="str">
        <f t="shared" si="34"/>
        <v/>
      </c>
    </row>
    <row r="690" spans="12:21" ht="21.95" customHeight="1" x14ac:dyDescent="0.15">
      <c r="L690" s="292"/>
      <c r="M690" s="293"/>
      <c r="N690" s="292"/>
      <c r="O690" s="293"/>
      <c r="T690" s="27" t="str">
        <f t="shared" si="33"/>
        <v/>
      </c>
      <c r="U690" s="49" t="str">
        <f t="shared" si="34"/>
        <v/>
      </c>
    </row>
    <row r="691" spans="12:21" ht="21.95" customHeight="1" x14ac:dyDescent="0.15">
      <c r="L691" s="292"/>
      <c r="M691" s="293"/>
      <c r="N691" s="292"/>
      <c r="O691" s="293"/>
      <c r="T691" s="27" t="str">
        <f t="shared" si="33"/>
        <v/>
      </c>
      <c r="U691" s="49" t="str">
        <f t="shared" si="34"/>
        <v/>
      </c>
    </row>
    <row r="692" spans="12:21" ht="21.95" customHeight="1" x14ac:dyDescent="0.15">
      <c r="L692" s="292"/>
      <c r="M692" s="293"/>
      <c r="N692" s="292"/>
      <c r="O692" s="293"/>
      <c r="T692" s="27" t="str">
        <f t="shared" si="33"/>
        <v/>
      </c>
      <c r="U692" s="49" t="str">
        <f t="shared" si="34"/>
        <v/>
      </c>
    </row>
    <row r="693" spans="12:21" ht="21.95" customHeight="1" x14ac:dyDescent="0.15">
      <c r="L693" s="292"/>
      <c r="M693" s="293"/>
      <c r="N693" s="292"/>
      <c r="O693" s="293"/>
      <c r="T693" s="27" t="str">
        <f t="shared" si="33"/>
        <v/>
      </c>
      <c r="U693" s="49" t="str">
        <f t="shared" si="34"/>
        <v/>
      </c>
    </row>
    <row r="694" spans="12:21" ht="21.95" customHeight="1" x14ac:dyDescent="0.15">
      <c r="L694" s="292"/>
      <c r="M694" s="293"/>
      <c r="N694" s="292"/>
      <c r="O694" s="293"/>
      <c r="T694" s="27" t="str">
        <f t="shared" si="33"/>
        <v/>
      </c>
      <c r="U694" s="49" t="str">
        <f t="shared" si="34"/>
        <v/>
      </c>
    </row>
    <row r="695" spans="12:21" ht="21.95" customHeight="1" x14ac:dyDescent="0.15">
      <c r="L695" s="292"/>
      <c r="M695" s="293"/>
      <c r="N695" s="292"/>
      <c r="O695" s="293"/>
      <c r="T695" s="27" t="str">
        <f t="shared" si="33"/>
        <v/>
      </c>
      <c r="U695" s="49" t="str">
        <f t="shared" si="34"/>
        <v/>
      </c>
    </row>
    <row r="696" spans="12:21" ht="21.95" customHeight="1" x14ac:dyDescent="0.15">
      <c r="L696" s="292"/>
      <c r="M696" s="293"/>
      <c r="N696" s="292"/>
      <c r="O696" s="293"/>
      <c r="T696" s="27" t="str">
        <f t="shared" si="33"/>
        <v/>
      </c>
      <c r="U696" s="49" t="str">
        <f t="shared" si="34"/>
        <v/>
      </c>
    </row>
    <row r="697" spans="12:21" ht="21.95" customHeight="1" x14ac:dyDescent="0.15">
      <c r="L697" s="292"/>
      <c r="M697" s="293"/>
      <c r="N697" s="292"/>
      <c r="O697" s="293"/>
      <c r="T697" s="27" t="str">
        <f t="shared" si="33"/>
        <v/>
      </c>
      <c r="U697" s="49" t="str">
        <f t="shared" si="34"/>
        <v/>
      </c>
    </row>
    <row r="698" spans="12:21" ht="21.95" customHeight="1" x14ac:dyDescent="0.15">
      <c r="L698" s="292"/>
      <c r="M698" s="293"/>
      <c r="N698" s="292"/>
      <c r="O698" s="293"/>
      <c r="T698" s="27" t="str">
        <f t="shared" si="33"/>
        <v/>
      </c>
      <c r="U698" s="49" t="str">
        <f t="shared" si="34"/>
        <v/>
      </c>
    </row>
    <row r="699" spans="12:21" ht="21.95" customHeight="1" x14ac:dyDescent="0.15">
      <c r="L699" s="292"/>
      <c r="M699" s="293"/>
      <c r="N699" s="292"/>
      <c r="O699" s="293"/>
      <c r="T699" s="27" t="str">
        <f t="shared" si="33"/>
        <v/>
      </c>
      <c r="U699" s="49" t="str">
        <f t="shared" si="34"/>
        <v/>
      </c>
    </row>
    <row r="700" spans="12:21" ht="21.95" customHeight="1" x14ac:dyDescent="0.15">
      <c r="L700" s="292"/>
      <c r="M700" s="293"/>
      <c r="N700" s="292"/>
      <c r="O700" s="293"/>
      <c r="T700" s="27" t="str">
        <f t="shared" si="33"/>
        <v/>
      </c>
      <c r="U700" s="49" t="str">
        <f t="shared" si="34"/>
        <v/>
      </c>
    </row>
    <row r="701" spans="12:21" ht="21.95" customHeight="1" x14ac:dyDescent="0.15">
      <c r="L701" s="292"/>
      <c r="M701" s="293"/>
      <c r="N701" s="292"/>
      <c r="O701" s="293"/>
      <c r="T701" s="27" t="str">
        <f t="shared" si="33"/>
        <v/>
      </c>
      <c r="U701" s="49" t="str">
        <f t="shared" si="34"/>
        <v/>
      </c>
    </row>
    <row r="702" spans="12:21" ht="21.95" customHeight="1" x14ac:dyDescent="0.15">
      <c r="L702" s="292"/>
      <c r="M702" s="293"/>
      <c r="N702" s="292"/>
      <c r="O702" s="293"/>
      <c r="T702" s="27" t="str">
        <f t="shared" si="33"/>
        <v/>
      </c>
      <c r="U702" s="49" t="str">
        <f t="shared" si="34"/>
        <v/>
      </c>
    </row>
    <row r="703" spans="12:21" ht="21.95" customHeight="1" x14ac:dyDescent="0.15">
      <c r="L703" s="292"/>
      <c r="M703" s="293"/>
      <c r="N703" s="292"/>
      <c r="O703" s="293"/>
      <c r="T703" s="27" t="str">
        <f t="shared" si="33"/>
        <v/>
      </c>
      <c r="U703" s="49" t="str">
        <f t="shared" si="34"/>
        <v/>
      </c>
    </row>
    <row r="704" spans="12:21" ht="21.95" customHeight="1" x14ac:dyDescent="0.15">
      <c r="L704" s="292"/>
      <c r="M704" s="293"/>
      <c r="N704" s="292"/>
      <c r="O704" s="293"/>
      <c r="T704" s="27" t="str">
        <f t="shared" si="33"/>
        <v/>
      </c>
      <c r="U704" s="49" t="str">
        <f t="shared" si="34"/>
        <v/>
      </c>
    </row>
    <row r="705" spans="12:21" ht="21.95" customHeight="1" x14ac:dyDescent="0.15">
      <c r="L705" s="292"/>
      <c r="M705" s="293"/>
      <c r="N705" s="292"/>
      <c r="O705" s="293"/>
      <c r="T705" s="27" t="str">
        <f t="shared" si="33"/>
        <v/>
      </c>
      <c r="U705" s="49" t="str">
        <f t="shared" si="34"/>
        <v/>
      </c>
    </row>
    <row r="706" spans="12:21" ht="21.95" customHeight="1" x14ac:dyDescent="0.15">
      <c r="L706" s="292"/>
      <c r="M706" s="293"/>
      <c r="N706" s="292"/>
      <c r="O706" s="293"/>
      <c r="T706" s="27" t="str">
        <f t="shared" si="33"/>
        <v/>
      </c>
      <c r="U706" s="49" t="str">
        <f t="shared" si="34"/>
        <v/>
      </c>
    </row>
    <row r="707" spans="12:21" ht="21.95" customHeight="1" x14ac:dyDescent="0.15">
      <c r="L707" s="292"/>
      <c r="M707" s="293"/>
      <c r="N707" s="292"/>
      <c r="O707" s="293"/>
      <c r="T707" s="27" t="str">
        <f t="shared" si="33"/>
        <v/>
      </c>
      <c r="U707" s="49" t="str">
        <f t="shared" si="34"/>
        <v/>
      </c>
    </row>
    <row r="708" spans="12:21" ht="21.95" customHeight="1" x14ac:dyDescent="0.15">
      <c r="L708" s="292"/>
      <c r="M708" s="293"/>
      <c r="N708" s="292"/>
      <c r="O708" s="293"/>
      <c r="T708" s="27" t="str">
        <f t="shared" si="33"/>
        <v/>
      </c>
      <c r="U708" s="49" t="str">
        <f t="shared" si="34"/>
        <v/>
      </c>
    </row>
    <row r="709" spans="12:21" ht="21.95" customHeight="1" x14ac:dyDescent="0.15">
      <c r="L709" s="292"/>
      <c r="M709" s="293"/>
      <c r="N709" s="292"/>
      <c r="O709" s="293"/>
      <c r="T709" s="27" t="str">
        <f t="shared" si="33"/>
        <v/>
      </c>
      <c r="U709" s="49" t="str">
        <f t="shared" si="34"/>
        <v/>
      </c>
    </row>
    <row r="710" spans="12:21" ht="21.95" customHeight="1" x14ac:dyDescent="0.15">
      <c r="L710" s="292"/>
      <c r="M710" s="293"/>
      <c r="N710" s="292"/>
      <c r="O710" s="293"/>
      <c r="T710" s="27" t="str">
        <f t="shared" si="33"/>
        <v/>
      </c>
      <c r="U710" s="49" t="str">
        <f t="shared" si="34"/>
        <v/>
      </c>
    </row>
    <row r="711" spans="12:21" ht="21.95" customHeight="1" x14ac:dyDescent="0.15">
      <c r="L711" s="292"/>
      <c r="M711" s="293"/>
      <c r="N711" s="292"/>
      <c r="O711" s="293"/>
      <c r="T711" s="27" t="str">
        <f t="shared" ref="T711:T774" si="35">CONCATENATE(L711,C711)</f>
        <v/>
      </c>
      <c r="U711" s="49" t="str">
        <f t="shared" ref="U711:U774" si="36">CONCATENATE(N711,H711)</f>
        <v/>
      </c>
    </row>
    <row r="712" spans="12:21" ht="21.95" customHeight="1" x14ac:dyDescent="0.15">
      <c r="L712" s="292"/>
      <c r="M712" s="293"/>
      <c r="N712" s="292"/>
      <c r="O712" s="293"/>
      <c r="T712" s="27" t="str">
        <f t="shared" si="35"/>
        <v/>
      </c>
      <c r="U712" s="49" t="str">
        <f t="shared" si="36"/>
        <v/>
      </c>
    </row>
    <row r="713" spans="12:21" ht="21.95" customHeight="1" x14ac:dyDescent="0.15">
      <c r="L713" s="292"/>
      <c r="M713" s="293"/>
      <c r="N713" s="292"/>
      <c r="O713" s="293"/>
      <c r="T713" s="27" t="str">
        <f t="shared" si="35"/>
        <v/>
      </c>
      <c r="U713" s="49" t="str">
        <f t="shared" si="36"/>
        <v/>
      </c>
    </row>
    <row r="714" spans="12:21" ht="21.95" customHeight="1" x14ac:dyDescent="0.15">
      <c r="L714" s="292"/>
      <c r="M714" s="293"/>
      <c r="N714" s="292"/>
      <c r="O714" s="293"/>
      <c r="T714" s="27" t="str">
        <f t="shared" si="35"/>
        <v/>
      </c>
      <c r="U714" s="49" t="str">
        <f t="shared" si="36"/>
        <v/>
      </c>
    </row>
    <row r="715" spans="12:21" ht="21.95" customHeight="1" x14ac:dyDescent="0.15">
      <c r="L715" s="292"/>
      <c r="M715" s="293"/>
      <c r="N715" s="292"/>
      <c r="O715" s="293"/>
      <c r="T715" s="27" t="str">
        <f t="shared" si="35"/>
        <v/>
      </c>
      <c r="U715" s="49" t="str">
        <f t="shared" si="36"/>
        <v/>
      </c>
    </row>
    <row r="716" spans="12:21" ht="21.95" customHeight="1" x14ac:dyDescent="0.15">
      <c r="L716" s="292"/>
      <c r="M716" s="293"/>
      <c r="N716" s="292"/>
      <c r="O716" s="293"/>
      <c r="T716" s="27" t="str">
        <f t="shared" si="35"/>
        <v/>
      </c>
      <c r="U716" s="49" t="str">
        <f t="shared" si="36"/>
        <v/>
      </c>
    </row>
    <row r="717" spans="12:21" ht="21.95" customHeight="1" x14ac:dyDescent="0.15">
      <c r="L717" s="292"/>
      <c r="M717" s="293"/>
      <c r="N717" s="292"/>
      <c r="O717" s="293"/>
      <c r="T717" s="27" t="str">
        <f t="shared" si="35"/>
        <v/>
      </c>
      <c r="U717" s="49" t="str">
        <f t="shared" si="36"/>
        <v/>
      </c>
    </row>
    <row r="718" spans="12:21" ht="21.95" customHeight="1" x14ac:dyDescent="0.15">
      <c r="L718" s="292"/>
      <c r="M718" s="293"/>
      <c r="N718" s="292"/>
      <c r="O718" s="293"/>
      <c r="T718" s="27" t="str">
        <f t="shared" si="35"/>
        <v/>
      </c>
      <c r="U718" s="49" t="str">
        <f t="shared" si="36"/>
        <v/>
      </c>
    </row>
    <row r="719" spans="12:21" ht="21.95" customHeight="1" x14ac:dyDescent="0.15">
      <c r="L719" s="292"/>
      <c r="M719" s="293"/>
      <c r="N719" s="292"/>
      <c r="O719" s="293"/>
      <c r="T719" s="27" t="str">
        <f t="shared" si="35"/>
        <v/>
      </c>
      <c r="U719" s="49" t="str">
        <f t="shared" si="36"/>
        <v/>
      </c>
    </row>
    <row r="720" spans="12:21" ht="21.95" customHeight="1" x14ac:dyDescent="0.15">
      <c r="L720" s="292"/>
      <c r="M720" s="293"/>
      <c r="N720" s="292"/>
      <c r="O720" s="293"/>
      <c r="T720" s="27" t="str">
        <f t="shared" si="35"/>
        <v/>
      </c>
      <c r="U720" s="49" t="str">
        <f t="shared" si="36"/>
        <v/>
      </c>
    </row>
    <row r="721" spans="12:21" ht="21.95" customHeight="1" x14ac:dyDescent="0.15">
      <c r="L721" s="292"/>
      <c r="M721" s="293"/>
      <c r="N721" s="292"/>
      <c r="O721" s="293"/>
      <c r="T721" s="27" t="str">
        <f t="shared" si="35"/>
        <v/>
      </c>
      <c r="U721" s="49" t="str">
        <f t="shared" si="36"/>
        <v/>
      </c>
    </row>
    <row r="722" spans="12:21" ht="21.95" customHeight="1" x14ac:dyDescent="0.15">
      <c r="L722" s="292"/>
      <c r="M722" s="293"/>
      <c r="N722" s="292"/>
      <c r="O722" s="293"/>
      <c r="T722" s="27" t="str">
        <f t="shared" si="35"/>
        <v/>
      </c>
      <c r="U722" s="49" t="str">
        <f t="shared" si="36"/>
        <v/>
      </c>
    </row>
    <row r="723" spans="12:21" ht="21.95" customHeight="1" x14ac:dyDescent="0.15">
      <c r="L723" s="292"/>
      <c r="M723" s="293"/>
      <c r="N723" s="292"/>
      <c r="O723" s="293"/>
      <c r="T723" s="27" t="str">
        <f t="shared" si="35"/>
        <v/>
      </c>
      <c r="U723" s="49" t="str">
        <f t="shared" si="36"/>
        <v/>
      </c>
    </row>
    <row r="724" spans="12:21" ht="21.95" customHeight="1" x14ac:dyDescent="0.15">
      <c r="L724" s="292"/>
      <c r="M724" s="293"/>
      <c r="N724" s="292"/>
      <c r="O724" s="293"/>
      <c r="T724" s="27" t="str">
        <f t="shared" si="35"/>
        <v/>
      </c>
      <c r="U724" s="49" t="str">
        <f t="shared" si="36"/>
        <v/>
      </c>
    </row>
    <row r="725" spans="12:21" ht="21.95" customHeight="1" x14ac:dyDescent="0.15">
      <c r="L725" s="292"/>
      <c r="M725" s="293"/>
      <c r="N725" s="292"/>
      <c r="O725" s="293"/>
      <c r="T725" s="27" t="str">
        <f t="shared" si="35"/>
        <v/>
      </c>
      <c r="U725" s="49" t="str">
        <f t="shared" si="36"/>
        <v/>
      </c>
    </row>
    <row r="726" spans="12:21" ht="21.95" customHeight="1" x14ac:dyDescent="0.15">
      <c r="L726" s="292"/>
      <c r="M726" s="293"/>
      <c r="N726" s="292"/>
      <c r="O726" s="293"/>
      <c r="T726" s="27" t="str">
        <f t="shared" si="35"/>
        <v/>
      </c>
      <c r="U726" s="49" t="str">
        <f t="shared" si="36"/>
        <v/>
      </c>
    </row>
    <row r="727" spans="12:21" ht="21.95" customHeight="1" x14ac:dyDescent="0.15">
      <c r="L727" s="292"/>
      <c r="M727" s="293"/>
      <c r="N727" s="292"/>
      <c r="O727" s="293"/>
      <c r="T727" s="27" t="str">
        <f t="shared" si="35"/>
        <v/>
      </c>
      <c r="U727" s="49" t="str">
        <f t="shared" si="36"/>
        <v/>
      </c>
    </row>
    <row r="728" spans="12:21" ht="21.95" customHeight="1" x14ac:dyDescent="0.15">
      <c r="L728" s="292"/>
      <c r="M728" s="293"/>
      <c r="N728" s="292"/>
      <c r="O728" s="293"/>
      <c r="T728" s="27" t="str">
        <f t="shared" si="35"/>
        <v/>
      </c>
      <c r="U728" s="49" t="str">
        <f t="shared" si="36"/>
        <v/>
      </c>
    </row>
    <row r="729" spans="12:21" ht="21.95" customHeight="1" x14ac:dyDescent="0.15">
      <c r="L729" s="292"/>
      <c r="M729" s="293"/>
      <c r="N729" s="292"/>
      <c r="O729" s="293"/>
      <c r="T729" s="27" t="str">
        <f t="shared" si="35"/>
        <v/>
      </c>
      <c r="U729" s="49" t="str">
        <f t="shared" si="36"/>
        <v/>
      </c>
    </row>
    <row r="730" spans="12:21" ht="21.95" customHeight="1" x14ac:dyDescent="0.15">
      <c r="L730" s="292"/>
      <c r="M730" s="293"/>
      <c r="N730" s="292"/>
      <c r="O730" s="293"/>
      <c r="T730" s="27" t="str">
        <f t="shared" si="35"/>
        <v/>
      </c>
      <c r="U730" s="49" t="str">
        <f t="shared" si="36"/>
        <v/>
      </c>
    </row>
    <row r="731" spans="12:21" ht="21.95" customHeight="1" x14ac:dyDescent="0.15">
      <c r="L731" s="292"/>
      <c r="M731" s="293"/>
      <c r="N731" s="292"/>
      <c r="O731" s="293"/>
      <c r="T731" s="27" t="str">
        <f t="shared" si="35"/>
        <v/>
      </c>
      <c r="U731" s="49" t="str">
        <f t="shared" si="36"/>
        <v/>
      </c>
    </row>
    <row r="732" spans="12:21" ht="21.95" customHeight="1" x14ac:dyDescent="0.15">
      <c r="L732" s="292"/>
      <c r="M732" s="293"/>
      <c r="N732" s="292"/>
      <c r="O732" s="293"/>
      <c r="T732" s="27" t="str">
        <f t="shared" si="35"/>
        <v/>
      </c>
      <c r="U732" s="49" t="str">
        <f t="shared" si="36"/>
        <v/>
      </c>
    </row>
    <row r="733" spans="12:21" ht="21.95" customHeight="1" x14ac:dyDescent="0.15">
      <c r="L733" s="292"/>
      <c r="M733" s="293"/>
      <c r="N733" s="292"/>
      <c r="O733" s="293"/>
      <c r="T733" s="27" t="str">
        <f t="shared" si="35"/>
        <v/>
      </c>
      <c r="U733" s="49" t="str">
        <f t="shared" si="36"/>
        <v/>
      </c>
    </row>
    <row r="734" spans="12:21" ht="21.95" customHeight="1" x14ac:dyDescent="0.15">
      <c r="L734" s="292"/>
      <c r="M734" s="293"/>
      <c r="N734" s="292"/>
      <c r="O734" s="293"/>
      <c r="T734" s="27" t="str">
        <f t="shared" si="35"/>
        <v/>
      </c>
      <c r="U734" s="49" t="str">
        <f t="shared" si="36"/>
        <v/>
      </c>
    </row>
    <row r="735" spans="12:21" ht="21.95" customHeight="1" x14ac:dyDescent="0.15">
      <c r="L735" s="292"/>
      <c r="M735" s="293"/>
      <c r="N735" s="292"/>
      <c r="O735" s="293"/>
      <c r="T735" s="27" t="str">
        <f t="shared" si="35"/>
        <v/>
      </c>
      <c r="U735" s="49" t="str">
        <f t="shared" si="36"/>
        <v/>
      </c>
    </row>
    <row r="736" spans="12:21" ht="21.95" customHeight="1" x14ac:dyDescent="0.15">
      <c r="L736" s="292"/>
      <c r="M736" s="293"/>
      <c r="N736" s="292"/>
      <c r="O736" s="293"/>
      <c r="T736" s="27" t="str">
        <f t="shared" si="35"/>
        <v/>
      </c>
      <c r="U736" s="49" t="str">
        <f t="shared" si="36"/>
        <v/>
      </c>
    </row>
    <row r="737" spans="12:21" ht="21.95" customHeight="1" x14ac:dyDescent="0.15">
      <c r="L737" s="292"/>
      <c r="M737" s="293"/>
      <c r="N737" s="292"/>
      <c r="O737" s="293"/>
      <c r="T737" s="27" t="str">
        <f t="shared" si="35"/>
        <v/>
      </c>
      <c r="U737" s="49" t="str">
        <f t="shared" si="36"/>
        <v/>
      </c>
    </row>
    <row r="738" spans="12:21" ht="21.95" customHeight="1" x14ac:dyDescent="0.15">
      <c r="L738" s="292"/>
      <c r="M738" s="293"/>
      <c r="N738" s="292"/>
      <c r="O738" s="293"/>
      <c r="T738" s="27" t="str">
        <f t="shared" si="35"/>
        <v/>
      </c>
      <c r="U738" s="49" t="str">
        <f t="shared" si="36"/>
        <v/>
      </c>
    </row>
    <row r="739" spans="12:21" ht="21.95" customHeight="1" x14ac:dyDescent="0.15">
      <c r="L739" s="292"/>
      <c r="M739" s="293"/>
      <c r="N739" s="292"/>
      <c r="O739" s="293"/>
      <c r="T739" s="27" t="str">
        <f t="shared" si="35"/>
        <v/>
      </c>
      <c r="U739" s="49" t="str">
        <f t="shared" si="36"/>
        <v/>
      </c>
    </row>
    <row r="740" spans="12:21" ht="21.95" customHeight="1" x14ac:dyDescent="0.15">
      <c r="L740" s="292"/>
      <c r="M740" s="293"/>
      <c r="N740" s="292"/>
      <c r="O740" s="293"/>
      <c r="T740" s="27" t="str">
        <f t="shared" si="35"/>
        <v/>
      </c>
      <c r="U740" s="49" t="str">
        <f t="shared" si="36"/>
        <v/>
      </c>
    </row>
    <row r="741" spans="12:21" ht="21.95" customHeight="1" x14ac:dyDescent="0.15">
      <c r="L741" s="292"/>
      <c r="M741" s="293"/>
      <c r="N741" s="292"/>
      <c r="O741" s="293"/>
      <c r="T741" s="27" t="str">
        <f t="shared" si="35"/>
        <v/>
      </c>
      <c r="U741" s="49" t="str">
        <f t="shared" si="36"/>
        <v/>
      </c>
    </row>
    <row r="742" spans="12:21" ht="21.95" customHeight="1" x14ac:dyDescent="0.15">
      <c r="L742" s="292"/>
      <c r="M742" s="293"/>
      <c r="N742" s="292"/>
      <c r="O742" s="293"/>
      <c r="T742" s="27" t="str">
        <f t="shared" si="35"/>
        <v/>
      </c>
      <c r="U742" s="49" t="str">
        <f t="shared" si="36"/>
        <v/>
      </c>
    </row>
    <row r="743" spans="12:21" ht="21.95" customHeight="1" x14ac:dyDescent="0.15">
      <c r="L743" s="292"/>
      <c r="M743" s="293"/>
      <c r="N743" s="292"/>
      <c r="O743" s="293"/>
      <c r="T743" s="27" t="str">
        <f t="shared" si="35"/>
        <v/>
      </c>
      <c r="U743" s="49" t="str">
        <f t="shared" si="36"/>
        <v/>
      </c>
    </row>
    <row r="744" spans="12:21" ht="21.95" customHeight="1" x14ac:dyDescent="0.15">
      <c r="L744" s="292"/>
      <c r="M744" s="293"/>
      <c r="N744" s="292"/>
      <c r="O744" s="293"/>
      <c r="T744" s="27" t="str">
        <f t="shared" si="35"/>
        <v/>
      </c>
      <c r="U744" s="49" t="str">
        <f t="shared" si="36"/>
        <v/>
      </c>
    </row>
    <row r="745" spans="12:21" ht="21.95" customHeight="1" x14ac:dyDescent="0.15">
      <c r="L745" s="292"/>
      <c r="M745" s="293"/>
      <c r="N745" s="292"/>
      <c r="O745" s="293"/>
      <c r="T745" s="27" t="str">
        <f t="shared" si="35"/>
        <v/>
      </c>
      <c r="U745" s="49" t="str">
        <f t="shared" si="36"/>
        <v/>
      </c>
    </row>
    <row r="746" spans="12:21" ht="21.95" customHeight="1" x14ac:dyDescent="0.15">
      <c r="L746" s="292"/>
      <c r="M746" s="293"/>
      <c r="N746" s="292"/>
      <c r="O746" s="293"/>
      <c r="T746" s="27" t="str">
        <f t="shared" si="35"/>
        <v/>
      </c>
      <c r="U746" s="49" t="str">
        <f t="shared" si="36"/>
        <v/>
      </c>
    </row>
    <row r="747" spans="12:21" ht="21.95" customHeight="1" x14ac:dyDescent="0.15">
      <c r="L747" s="292"/>
      <c r="M747" s="293"/>
      <c r="N747" s="292"/>
      <c r="O747" s="293"/>
      <c r="T747" s="27" t="str">
        <f t="shared" si="35"/>
        <v/>
      </c>
      <c r="U747" s="49" t="str">
        <f t="shared" si="36"/>
        <v/>
      </c>
    </row>
    <row r="748" spans="12:21" ht="21.95" customHeight="1" x14ac:dyDescent="0.15">
      <c r="L748" s="292"/>
      <c r="M748" s="293"/>
      <c r="N748" s="292"/>
      <c r="O748" s="293"/>
      <c r="T748" s="27" t="str">
        <f t="shared" si="35"/>
        <v/>
      </c>
      <c r="U748" s="49" t="str">
        <f t="shared" si="36"/>
        <v/>
      </c>
    </row>
    <row r="749" spans="12:21" ht="21.95" customHeight="1" x14ac:dyDescent="0.15">
      <c r="L749" s="292"/>
      <c r="M749" s="293"/>
      <c r="N749" s="292"/>
      <c r="O749" s="293"/>
      <c r="T749" s="27" t="str">
        <f t="shared" si="35"/>
        <v/>
      </c>
      <c r="U749" s="49" t="str">
        <f t="shared" si="36"/>
        <v/>
      </c>
    </row>
    <row r="750" spans="12:21" ht="21.95" customHeight="1" x14ac:dyDescent="0.15">
      <c r="L750" s="292"/>
      <c r="M750" s="293"/>
      <c r="N750" s="292"/>
      <c r="O750" s="293"/>
      <c r="T750" s="27" t="str">
        <f t="shared" si="35"/>
        <v/>
      </c>
      <c r="U750" s="49" t="str">
        <f t="shared" si="36"/>
        <v/>
      </c>
    </row>
    <row r="751" spans="12:21" ht="21.95" customHeight="1" x14ac:dyDescent="0.15">
      <c r="L751" s="292"/>
      <c r="M751" s="293"/>
      <c r="N751" s="292"/>
      <c r="O751" s="293"/>
      <c r="T751" s="27" t="str">
        <f t="shared" si="35"/>
        <v/>
      </c>
      <c r="U751" s="49" t="str">
        <f t="shared" si="36"/>
        <v/>
      </c>
    </row>
    <row r="752" spans="12:21" ht="21.95" customHeight="1" x14ac:dyDescent="0.15">
      <c r="L752" s="292"/>
      <c r="M752" s="293"/>
      <c r="N752" s="292"/>
      <c r="O752" s="293"/>
      <c r="T752" s="27" t="str">
        <f t="shared" si="35"/>
        <v/>
      </c>
      <c r="U752" s="49" t="str">
        <f t="shared" si="36"/>
        <v/>
      </c>
    </row>
    <row r="753" spans="12:21" ht="21.95" customHeight="1" x14ac:dyDescent="0.15">
      <c r="L753" s="292"/>
      <c r="M753" s="293"/>
      <c r="N753" s="292"/>
      <c r="O753" s="293"/>
      <c r="T753" s="27" t="str">
        <f t="shared" si="35"/>
        <v/>
      </c>
      <c r="U753" s="49" t="str">
        <f t="shared" si="36"/>
        <v/>
      </c>
    </row>
    <row r="754" spans="12:21" ht="21.95" customHeight="1" x14ac:dyDescent="0.15">
      <c r="L754" s="292"/>
      <c r="M754" s="293"/>
      <c r="N754" s="292"/>
      <c r="O754" s="293"/>
      <c r="T754" s="27" t="str">
        <f t="shared" si="35"/>
        <v/>
      </c>
      <c r="U754" s="49" t="str">
        <f t="shared" si="36"/>
        <v/>
      </c>
    </row>
    <row r="755" spans="12:21" ht="21.95" customHeight="1" x14ac:dyDescent="0.15">
      <c r="L755" s="292"/>
      <c r="M755" s="293"/>
      <c r="N755" s="292"/>
      <c r="O755" s="293"/>
      <c r="T755" s="27" t="str">
        <f t="shared" si="35"/>
        <v/>
      </c>
      <c r="U755" s="49" t="str">
        <f t="shared" si="36"/>
        <v/>
      </c>
    </row>
    <row r="756" spans="12:21" ht="21.95" customHeight="1" x14ac:dyDescent="0.15">
      <c r="L756" s="292"/>
      <c r="M756" s="293"/>
      <c r="N756" s="292"/>
      <c r="O756" s="293"/>
      <c r="T756" s="27" t="str">
        <f t="shared" si="35"/>
        <v/>
      </c>
      <c r="U756" s="49" t="str">
        <f t="shared" si="36"/>
        <v/>
      </c>
    </row>
    <row r="757" spans="12:21" ht="21.95" customHeight="1" x14ac:dyDescent="0.15">
      <c r="L757" s="292"/>
      <c r="M757" s="293"/>
      <c r="N757" s="292"/>
      <c r="O757" s="293"/>
      <c r="T757" s="27" t="str">
        <f t="shared" si="35"/>
        <v/>
      </c>
      <c r="U757" s="49" t="str">
        <f t="shared" si="36"/>
        <v/>
      </c>
    </row>
    <row r="758" spans="12:21" ht="21.95" customHeight="1" x14ac:dyDescent="0.15">
      <c r="L758" s="292"/>
      <c r="M758" s="293"/>
      <c r="N758" s="292"/>
      <c r="O758" s="293"/>
      <c r="T758" s="27" t="str">
        <f t="shared" si="35"/>
        <v/>
      </c>
      <c r="U758" s="49" t="str">
        <f t="shared" si="36"/>
        <v/>
      </c>
    </row>
    <row r="759" spans="12:21" ht="21.95" customHeight="1" x14ac:dyDescent="0.15">
      <c r="L759" s="292"/>
      <c r="M759" s="293"/>
      <c r="N759" s="292"/>
      <c r="O759" s="293"/>
      <c r="T759" s="27" t="str">
        <f t="shared" si="35"/>
        <v/>
      </c>
      <c r="U759" s="49" t="str">
        <f t="shared" si="36"/>
        <v/>
      </c>
    </row>
    <row r="760" spans="12:21" ht="21.95" customHeight="1" x14ac:dyDescent="0.15">
      <c r="L760" s="292"/>
      <c r="M760" s="293"/>
      <c r="N760" s="292"/>
      <c r="O760" s="293"/>
      <c r="T760" s="27" t="str">
        <f t="shared" si="35"/>
        <v/>
      </c>
      <c r="U760" s="49" t="str">
        <f t="shared" si="36"/>
        <v/>
      </c>
    </row>
    <row r="761" spans="12:21" ht="21.95" customHeight="1" x14ac:dyDescent="0.15">
      <c r="L761" s="292"/>
      <c r="M761" s="293"/>
      <c r="N761" s="292"/>
      <c r="O761" s="293"/>
      <c r="T761" s="27" t="str">
        <f t="shared" si="35"/>
        <v/>
      </c>
      <c r="U761" s="49" t="str">
        <f t="shared" si="36"/>
        <v/>
      </c>
    </row>
    <row r="762" spans="12:21" ht="21.95" customHeight="1" x14ac:dyDescent="0.15">
      <c r="L762" s="292"/>
      <c r="M762" s="293"/>
      <c r="N762" s="292"/>
      <c r="O762" s="293"/>
      <c r="T762" s="27" t="str">
        <f t="shared" si="35"/>
        <v/>
      </c>
      <c r="U762" s="49" t="str">
        <f t="shared" si="36"/>
        <v/>
      </c>
    </row>
    <row r="763" spans="12:21" ht="21.95" customHeight="1" x14ac:dyDescent="0.15">
      <c r="L763" s="292"/>
      <c r="M763" s="293"/>
      <c r="N763" s="292"/>
      <c r="O763" s="293"/>
      <c r="T763" s="27" t="str">
        <f t="shared" si="35"/>
        <v/>
      </c>
      <c r="U763" s="49" t="str">
        <f t="shared" si="36"/>
        <v/>
      </c>
    </row>
    <row r="764" spans="12:21" ht="21.95" customHeight="1" x14ac:dyDescent="0.15">
      <c r="L764" s="292"/>
      <c r="M764" s="293"/>
      <c r="N764" s="292"/>
      <c r="O764" s="293"/>
      <c r="T764" s="27" t="str">
        <f t="shared" si="35"/>
        <v/>
      </c>
      <c r="U764" s="49" t="str">
        <f t="shared" si="36"/>
        <v/>
      </c>
    </row>
    <row r="765" spans="12:21" ht="21.95" customHeight="1" x14ac:dyDescent="0.15">
      <c r="L765" s="292"/>
      <c r="M765" s="293"/>
      <c r="N765" s="292"/>
      <c r="O765" s="293"/>
      <c r="T765" s="27" t="str">
        <f t="shared" si="35"/>
        <v/>
      </c>
      <c r="U765" s="49" t="str">
        <f t="shared" si="36"/>
        <v/>
      </c>
    </row>
    <row r="766" spans="12:21" ht="21.95" customHeight="1" x14ac:dyDescent="0.15">
      <c r="L766" s="292"/>
      <c r="M766" s="293"/>
      <c r="N766" s="292"/>
      <c r="O766" s="293"/>
      <c r="T766" s="27" t="str">
        <f t="shared" si="35"/>
        <v/>
      </c>
      <c r="U766" s="49" t="str">
        <f t="shared" si="36"/>
        <v/>
      </c>
    </row>
    <row r="767" spans="12:21" ht="21.95" customHeight="1" x14ac:dyDescent="0.15">
      <c r="L767" s="292"/>
      <c r="M767" s="293"/>
      <c r="N767" s="292"/>
      <c r="O767" s="293"/>
      <c r="T767" s="27" t="str">
        <f t="shared" si="35"/>
        <v/>
      </c>
      <c r="U767" s="49" t="str">
        <f t="shared" si="36"/>
        <v/>
      </c>
    </row>
    <row r="768" spans="12:21" ht="21.95" customHeight="1" x14ac:dyDescent="0.15">
      <c r="L768" s="292"/>
      <c r="M768" s="293"/>
      <c r="N768" s="292"/>
      <c r="O768" s="293"/>
      <c r="T768" s="27" t="str">
        <f t="shared" si="35"/>
        <v/>
      </c>
      <c r="U768" s="49" t="str">
        <f t="shared" si="36"/>
        <v/>
      </c>
    </row>
    <row r="769" spans="12:21" ht="21.95" customHeight="1" x14ac:dyDescent="0.15">
      <c r="L769" s="292"/>
      <c r="M769" s="293"/>
      <c r="N769" s="292"/>
      <c r="O769" s="293"/>
      <c r="T769" s="27" t="str">
        <f t="shared" si="35"/>
        <v/>
      </c>
      <c r="U769" s="49" t="str">
        <f t="shared" si="36"/>
        <v/>
      </c>
    </row>
    <row r="770" spans="12:21" ht="21.95" customHeight="1" x14ac:dyDescent="0.15">
      <c r="L770" s="292"/>
      <c r="M770" s="293"/>
      <c r="N770" s="292"/>
      <c r="O770" s="293"/>
      <c r="T770" s="27" t="str">
        <f t="shared" si="35"/>
        <v/>
      </c>
      <c r="U770" s="49" t="str">
        <f t="shared" si="36"/>
        <v/>
      </c>
    </row>
    <row r="771" spans="12:21" ht="21.95" customHeight="1" x14ac:dyDescent="0.15">
      <c r="L771" s="292"/>
      <c r="M771" s="293"/>
      <c r="N771" s="292"/>
      <c r="O771" s="293"/>
      <c r="T771" s="27" t="str">
        <f t="shared" si="35"/>
        <v/>
      </c>
      <c r="U771" s="49" t="str">
        <f t="shared" si="36"/>
        <v/>
      </c>
    </row>
    <row r="772" spans="12:21" ht="21.95" customHeight="1" x14ac:dyDescent="0.15">
      <c r="L772" s="292"/>
      <c r="M772" s="293"/>
      <c r="N772" s="292"/>
      <c r="O772" s="293"/>
      <c r="T772" s="27" t="str">
        <f t="shared" si="35"/>
        <v/>
      </c>
      <c r="U772" s="49" t="str">
        <f t="shared" si="36"/>
        <v/>
      </c>
    </row>
    <row r="773" spans="12:21" ht="21.95" customHeight="1" x14ac:dyDescent="0.15">
      <c r="L773" s="292"/>
      <c r="M773" s="293"/>
      <c r="N773" s="292"/>
      <c r="O773" s="293"/>
      <c r="T773" s="27" t="str">
        <f t="shared" si="35"/>
        <v/>
      </c>
      <c r="U773" s="49" t="str">
        <f t="shared" si="36"/>
        <v/>
      </c>
    </row>
    <row r="774" spans="12:21" ht="21.95" customHeight="1" x14ac:dyDescent="0.15">
      <c r="L774" s="292"/>
      <c r="M774" s="293"/>
      <c r="N774" s="292"/>
      <c r="O774" s="293"/>
      <c r="T774" s="27" t="str">
        <f t="shared" si="35"/>
        <v/>
      </c>
      <c r="U774" s="49" t="str">
        <f t="shared" si="36"/>
        <v/>
      </c>
    </row>
    <row r="775" spans="12:21" ht="21.95" customHeight="1" x14ac:dyDescent="0.15">
      <c r="L775" s="292"/>
      <c r="M775" s="293"/>
      <c r="N775" s="292"/>
      <c r="O775" s="293"/>
      <c r="T775" s="27" t="str">
        <f t="shared" ref="T775:T838" si="37">CONCATENATE(L775,C775)</f>
        <v/>
      </c>
      <c r="U775" s="49" t="str">
        <f t="shared" ref="U775:U838" si="38">CONCATENATE(N775,H775)</f>
        <v/>
      </c>
    </row>
    <row r="776" spans="12:21" ht="21.95" customHeight="1" x14ac:dyDescent="0.15">
      <c r="L776" s="292"/>
      <c r="M776" s="293"/>
      <c r="N776" s="292"/>
      <c r="O776" s="293"/>
      <c r="T776" s="27" t="str">
        <f t="shared" si="37"/>
        <v/>
      </c>
      <c r="U776" s="49" t="str">
        <f t="shared" si="38"/>
        <v/>
      </c>
    </row>
    <row r="777" spans="12:21" ht="21.95" customHeight="1" x14ac:dyDescent="0.15">
      <c r="L777" s="292"/>
      <c r="M777" s="293"/>
      <c r="N777" s="292"/>
      <c r="O777" s="293"/>
      <c r="T777" s="27" t="str">
        <f t="shared" si="37"/>
        <v/>
      </c>
      <c r="U777" s="49" t="str">
        <f t="shared" si="38"/>
        <v/>
      </c>
    </row>
    <row r="778" spans="12:21" ht="21.95" customHeight="1" x14ac:dyDescent="0.15">
      <c r="L778" s="292"/>
      <c r="M778" s="293"/>
      <c r="N778" s="292"/>
      <c r="O778" s="293"/>
      <c r="T778" s="27" t="str">
        <f t="shared" si="37"/>
        <v/>
      </c>
      <c r="U778" s="49" t="str">
        <f t="shared" si="38"/>
        <v/>
      </c>
    </row>
    <row r="779" spans="12:21" ht="21.95" customHeight="1" x14ac:dyDescent="0.15">
      <c r="L779" s="292"/>
      <c r="M779" s="293"/>
      <c r="N779" s="292"/>
      <c r="O779" s="293"/>
      <c r="T779" s="27" t="str">
        <f t="shared" si="37"/>
        <v/>
      </c>
      <c r="U779" s="49" t="str">
        <f t="shared" si="38"/>
        <v/>
      </c>
    </row>
    <row r="780" spans="12:21" ht="21.95" customHeight="1" x14ac:dyDescent="0.15">
      <c r="L780" s="292"/>
      <c r="M780" s="293"/>
      <c r="N780" s="292"/>
      <c r="O780" s="293"/>
      <c r="T780" s="27" t="str">
        <f t="shared" si="37"/>
        <v/>
      </c>
      <c r="U780" s="49" t="str">
        <f t="shared" si="38"/>
        <v/>
      </c>
    </row>
    <row r="781" spans="12:21" ht="21.95" customHeight="1" x14ac:dyDescent="0.15">
      <c r="L781" s="292"/>
      <c r="M781" s="293"/>
      <c r="N781" s="292"/>
      <c r="O781" s="293"/>
      <c r="T781" s="27" t="str">
        <f t="shared" si="37"/>
        <v/>
      </c>
      <c r="U781" s="49" t="str">
        <f t="shared" si="38"/>
        <v/>
      </c>
    </row>
    <row r="782" spans="12:21" ht="21.95" customHeight="1" x14ac:dyDescent="0.15">
      <c r="L782" s="292"/>
      <c r="M782" s="293"/>
      <c r="N782" s="292"/>
      <c r="O782" s="293"/>
      <c r="T782" s="27" t="str">
        <f t="shared" si="37"/>
        <v/>
      </c>
      <c r="U782" s="49" t="str">
        <f t="shared" si="38"/>
        <v/>
      </c>
    </row>
    <row r="783" spans="12:21" ht="21.95" customHeight="1" x14ac:dyDescent="0.15">
      <c r="L783" s="292"/>
      <c r="M783" s="293"/>
      <c r="N783" s="292"/>
      <c r="O783" s="293"/>
      <c r="T783" s="27" t="str">
        <f t="shared" si="37"/>
        <v/>
      </c>
      <c r="U783" s="49" t="str">
        <f t="shared" si="38"/>
        <v/>
      </c>
    </row>
    <row r="784" spans="12:21" ht="21.95" customHeight="1" x14ac:dyDescent="0.15">
      <c r="L784" s="292"/>
      <c r="M784" s="293"/>
      <c r="N784" s="292"/>
      <c r="O784" s="293"/>
      <c r="T784" s="27" t="str">
        <f t="shared" si="37"/>
        <v/>
      </c>
      <c r="U784" s="49" t="str">
        <f t="shared" si="38"/>
        <v/>
      </c>
    </row>
    <row r="785" spans="12:21" ht="21.95" customHeight="1" x14ac:dyDescent="0.15">
      <c r="L785" s="292"/>
      <c r="M785" s="293"/>
      <c r="N785" s="292"/>
      <c r="O785" s="293"/>
      <c r="T785" s="27" t="str">
        <f t="shared" si="37"/>
        <v/>
      </c>
      <c r="U785" s="49" t="str">
        <f t="shared" si="38"/>
        <v/>
      </c>
    </row>
    <row r="786" spans="12:21" ht="21.95" customHeight="1" x14ac:dyDescent="0.15">
      <c r="L786" s="292"/>
      <c r="M786" s="293"/>
      <c r="N786" s="292"/>
      <c r="O786" s="293"/>
      <c r="T786" s="27" t="str">
        <f t="shared" si="37"/>
        <v/>
      </c>
      <c r="U786" s="49" t="str">
        <f t="shared" si="38"/>
        <v/>
      </c>
    </row>
    <row r="787" spans="12:21" ht="21.95" customHeight="1" x14ac:dyDescent="0.15">
      <c r="L787" s="292"/>
      <c r="M787" s="293"/>
      <c r="N787" s="292"/>
      <c r="O787" s="293"/>
      <c r="T787" s="27" t="str">
        <f t="shared" si="37"/>
        <v/>
      </c>
      <c r="U787" s="49" t="str">
        <f t="shared" si="38"/>
        <v/>
      </c>
    </row>
    <row r="788" spans="12:21" ht="21.95" customHeight="1" x14ac:dyDescent="0.15">
      <c r="L788" s="292"/>
      <c r="M788" s="293"/>
      <c r="N788" s="292"/>
      <c r="O788" s="293"/>
      <c r="T788" s="27" t="str">
        <f t="shared" si="37"/>
        <v/>
      </c>
      <c r="U788" s="49" t="str">
        <f t="shared" si="38"/>
        <v/>
      </c>
    </row>
    <row r="789" spans="12:21" ht="21.95" customHeight="1" x14ac:dyDescent="0.15">
      <c r="L789" s="292"/>
      <c r="M789" s="293"/>
      <c r="N789" s="292"/>
      <c r="O789" s="293"/>
      <c r="T789" s="27" t="str">
        <f t="shared" si="37"/>
        <v/>
      </c>
      <c r="U789" s="49" t="str">
        <f t="shared" si="38"/>
        <v/>
      </c>
    </row>
    <row r="790" spans="12:21" ht="21.95" customHeight="1" x14ac:dyDescent="0.15">
      <c r="L790" s="292"/>
      <c r="M790" s="293"/>
      <c r="N790" s="292"/>
      <c r="O790" s="293"/>
      <c r="T790" s="27" t="str">
        <f t="shared" si="37"/>
        <v/>
      </c>
      <c r="U790" s="49" t="str">
        <f t="shared" si="38"/>
        <v/>
      </c>
    </row>
    <row r="791" spans="12:21" ht="21.95" customHeight="1" x14ac:dyDescent="0.15">
      <c r="T791" s="27" t="str">
        <f t="shared" si="37"/>
        <v/>
      </c>
      <c r="U791" s="49" t="str">
        <f t="shared" si="38"/>
        <v/>
      </c>
    </row>
    <row r="792" spans="12:21" ht="21.95" customHeight="1" x14ac:dyDescent="0.15">
      <c r="T792" s="27" t="str">
        <f t="shared" si="37"/>
        <v/>
      </c>
      <c r="U792" s="49" t="str">
        <f t="shared" si="38"/>
        <v/>
      </c>
    </row>
    <row r="793" spans="12:21" ht="21.95" customHeight="1" x14ac:dyDescent="0.15">
      <c r="T793" s="27" t="str">
        <f t="shared" si="37"/>
        <v/>
      </c>
      <c r="U793" s="49" t="str">
        <f t="shared" si="38"/>
        <v/>
      </c>
    </row>
    <row r="794" spans="12:21" ht="21.95" customHeight="1" x14ac:dyDescent="0.15">
      <c r="T794" s="27" t="str">
        <f t="shared" si="37"/>
        <v/>
      </c>
      <c r="U794" s="49" t="str">
        <f t="shared" si="38"/>
        <v/>
      </c>
    </row>
    <row r="795" spans="12:21" ht="21.95" customHeight="1" x14ac:dyDescent="0.15">
      <c r="T795" s="27" t="str">
        <f t="shared" si="37"/>
        <v/>
      </c>
      <c r="U795" s="49" t="str">
        <f t="shared" si="38"/>
        <v/>
      </c>
    </row>
    <row r="796" spans="12:21" ht="21.95" customHeight="1" x14ac:dyDescent="0.15">
      <c r="T796" s="27" t="str">
        <f t="shared" si="37"/>
        <v/>
      </c>
      <c r="U796" s="49" t="str">
        <f t="shared" si="38"/>
        <v/>
      </c>
    </row>
    <row r="797" spans="12:21" ht="21.95" customHeight="1" x14ac:dyDescent="0.15">
      <c r="T797" s="27" t="str">
        <f t="shared" si="37"/>
        <v/>
      </c>
      <c r="U797" s="49" t="str">
        <f t="shared" si="38"/>
        <v/>
      </c>
    </row>
    <row r="798" spans="12:21" ht="21.95" customHeight="1" x14ac:dyDescent="0.15">
      <c r="T798" s="27" t="str">
        <f t="shared" si="37"/>
        <v/>
      </c>
      <c r="U798" s="49" t="str">
        <f t="shared" si="38"/>
        <v/>
      </c>
    </row>
    <row r="799" spans="12:21" ht="21.95" customHeight="1" x14ac:dyDescent="0.15">
      <c r="T799" s="27" t="str">
        <f t="shared" si="37"/>
        <v/>
      </c>
      <c r="U799" s="49" t="str">
        <f t="shared" si="38"/>
        <v/>
      </c>
    </row>
    <row r="800" spans="12:21" ht="21.95" customHeight="1" x14ac:dyDescent="0.15">
      <c r="T800" s="27" t="str">
        <f t="shared" si="37"/>
        <v/>
      </c>
      <c r="U800" s="49" t="str">
        <f t="shared" si="38"/>
        <v/>
      </c>
    </row>
    <row r="801" spans="20:21" ht="21.95" customHeight="1" x14ac:dyDescent="0.15">
      <c r="T801" s="27" t="str">
        <f t="shared" si="37"/>
        <v/>
      </c>
      <c r="U801" s="49" t="str">
        <f t="shared" si="38"/>
        <v/>
      </c>
    </row>
    <row r="802" spans="20:21" ht="21.95" customHeight="1" x14ac:dyDescent="0.15">
      <c r="T802" s="27" t="str">
        <f t="shared" si="37"/>
        <v/>
      </c>
      <c r="U802" s="49" t="str">
        <f t="shared" si="38"/>
        <v/>
      </c>
    </row>
    <row r="803" spans="20:21" ht="21.95" customHeight="1" x14ac:dyDescent="0.15">
      <c r="T803" s="27" t="str">
        <f t="shared" si="37"/>
        <v/>
      </c>
      <c r="U803" s="49" t="str">
        <f t="shared" si="38"/>
        <v/>
      </c>
    </row>
    <row r="804" spans="20:21" ht="21.95" customHeight="1" x14ac:dyDescent="0.15">
      <c r="T804" s="27" t="str">
        <f t="shared" si="37"/>
        <v/>
      </c>
      <c r="U804" s="49" t="str">
        <f t="shared" si="38"/>
        <v/>
      </c>
    </row>
    <row r="805" spans="20:21" ht="21.95" customHeight="1" x14ac:dyDescent="0.15">
      <c r="T805" s="27" t="str">
        <f t="shared" si="37"/>
        <v/>
      </c>
      <c r="U805" s="49" t="str">
        <f t="shared" si="38"/>
        <v/>
      </c>
    </row>
    <row r="806" spans="20:21" ht="21.95" customHeight="1" x14ac:dyDescent="0.15">
      <c r="T806" s="27" t="str">
        <f t="shared" si="37"/>
        <v/>
      </c>
      <c r="U806" s="49" t="str">
        <f t="shared" si="38"/>
        <v/>
      </c>
    </row>
    <row r="807" spans="20:21" ht="21.95" customHeight="1" x14ac:dyDescent="0.15">
      <c r="T807" s="27" t="str">
        <f t="shared" si="37"/>
        <v/>
      </c>
      <c r="U807" s="49" t="str">
        <f t="shared" si="38"/>
        <v/>
      </c>
    </row>
    <row r="808" spans="20:21" ht="21.95" customHeight="1" x14ac:dyDescent="0.15">
      <c r="T808" s="27" t="str">
        <f t="shared" si="37"/>
        <v/>
      </c>
      <c r="U808" s="49" t="str">
        <f t="shared" si="38"/>
        <v/>
      </c>
    </row>
    <row r="809" spans="20:21" ht="21.95" customHeight="1" x14ac:dyDescent="0.15">
      <c r="T809" s="27" t="str">
        <f t="shared" si="37"/>
        <v/>
      </c>
      <c r="U809" s="49" t="str">
        <f t="shared" si="38"/>
        <v/>
      </c>
    </row>
    <row r="810" spans="20:21" ht="21.95" customHeight="1" x14ac:dyDescent="0.15">
      <c r="T810" s="27" t="str">
        <f t="shared" si="37"/>
        <v/>
      </c>
      <c r="U810" s="49" t="str">
        <f t="shared" si="38"/>
        <v/>
      </c>
    </row>
    <row r="811" spans="20:21" ht="21.95" customHeight="1" x14ac:dyDescent="0.15">
      <c r="T811" s="27" t="str">
        <f t="shared" si="37"/>
        <v/>
      </c>
      <c r="U811" s="49" t="str">
        <f t="shared" si="38"/>
        <v/>
      </c>
    </row>
    <row r="812" spans="20:21" ht="21.95" customHeight="1" x14ac:dyDescent="0.15">
      <c r="T812" s="27" t="str">
        <f t="shared" si="37"/>
        <v/>
      </c>
      <c r="U812" s="49" t="str">
        <f t="shared" si="38"/>
        <v/>
      </c>
    </row>
    <row r="813" spans="20:21" ht="21.95" customHeight="1" x14ac:dyDescent="0.15">
      <c r="T813" s="27" t="str">
        <f t="shared" si="37"/>
        <v/>
      </c>
      <c r="U813" s="49" t="str">
        <f t="shared" si="38"/>
        <v/>
      </c>
    </row>
    <row r="814" spans="20:21" ht="21.95" customHeight="1" x14ac:dyDescent="0.15">
      <c r="T814" s="27" t="str">
        <f t="shared" si="37"/>
        <v/>
      </c>
      <c r="U814" s="49" t="str">
        <f t="shared" si="38"/>
        <v/>
      </c>
    </row>
    <row r="815" spans="20:21" ht="21.95" customHeight="1" x14ac:dyDescent="0.15">
      <c r="T815" s="27" t="str">
        <f t="shared" si="37"/>
        <v/>
      </c>
      <c r="U815" s="49" t="str">
        <f t="shared" si="38"/>
        <v/>
      </c>
    </row>
    <row r="816" spans="20:21" ht="21.95" customHeight="1" x14ac:dyDescent="0.15">
      <c r="T816" s="27" t="str">
        <f t="shared" si="37"/>
        <v/>
      </c>
      <c r="U816" s="49" t="str">
        <f t="shared" si="38"/>
        <v/>
      </c>
    </row>
    <row r="817" spans="20:21" ht="21.95" customHeight="1" x14ac:dyDescent="0.15">
      <c r="T817" s="27" t="str">
        <f t="shared" si="37"/>
        <v/>
      </c>
      <c r="U817" s="49" t="str">
        <f t="shared" si="38"/>
        <v/>
      </c>
    </row>
    <row r="818" spans="20:21" ht="21.95" customHeight="1" x14ac:dyDescent="0.15">
      <c r="T818" s="27" t="str">
        <f t="shared" si="37"/>
        <v/>
      </c>
      <c r="U818" s="49" t="str">
        <f t="shared" si="38"/>
        <v/>
      </c>
    </row>
    <row r="819" spans="20:21" ht="21.95" customHeight="1" x14ac:dyDescent="0.15">
      <c r="T819" s="27" t="str">
        <f t="shared" si="37"/>
        <v/>
      </c>
      <c r="U819" s="49" t="str">
        <f t="shared" si="38"/>
        <v/>
      </c>
    </row>
    <row r="820" spans="20:21" ht="21.95" customHeight="1" x14ac:dyDescent="0.15">
      <c r="T820" s="27" t="str">
        <f t="shared" si="37"/>
        <v/>
      </c>
      <c r="U820" s="49" t="str">
        <f t="shared" si="38"/>
        <v/>
      </c>
    </row>
    <row r="821" spans="20:21" ht="21.95" customHeight="1" x14ac:dyDescent="0.15">
      <c r="T821" s="27" t="str">
        <f t="shared" si="37"/>
        <v/>
      </c>
      <c r="U821" s="49" t="str">
        <f t="shared" si="38"/>
        <v/>
      </c>
    </row>
    <row r="822" spans="20:21" ht="21.95" customHeight="1" x14ac:dyDescent="0.15">
      <c r="T822" s="27" t="str">
        <f t="shared" si="37"/>
        <v/>
      </c>
      <c r="U822" s="49" t="str">
        <f t="shared" si="38"/>
        <v/>
      </c>
    </row>
    <row r="823" spans="20:21" ht="21.95" customHeight="1" x14ac:dyDescent="0.15">
      <c r="T823" s="27" t="str">
        <f t="shared" si="37"/>
        <v/>
      </c>
      <c r="U823" s="49" t="str">
        <f t="shared" si="38"/>
        <v/>
      </c>
    </row>
    <row r="824" spans="20:21" ht="21.95" customHeight="1" x14ac:dyDescent="0.15">
      <c r="T824" s="27" t="str">
        <f t="shared" si="37"/>
        <v/>
      </c>
      <c r="U824" s="49" t="str">
        <f t="shared" si="38"/>
        <v/>
      </c>
    </row>
    <row r="825" spans="20:21" ht="21.95" customHeight="1" x14ac:dyDescent="0.15">
      <c r="T825" s="27" t="str">
        <f t="shared" si="37"/>
        <v/>
      </c>
      <c r="U825" s="49" t="str">
        <f t="shared" si="38"/>
        <v/>
      </c>
    </row>
    <row r="826" spans="20:21" ht="21.95" customHeight="1" x14ac:dyDescent="0.15">
      <c r="T826" s="27" t="str">
        <f t="shared" si="37"/>
        <v/>
      </c>
      <c r="U826" s="49" t="str">
        <f t="shared" si="38"/>
        <v/>
      </c>
    </row>
    <row r="827" spans="20:21" ht="21.95" customHeight="1" x14ac:dyDescent="0.15">
      <c r="T827" s="27" t="str">
        <f t="shared" si="37"/>
        <v/>
      </c>
      <c r="U827" s="49" t="str">
        <f t="shared" si="38"/>
        <v/>
      </c>
    </row>
    <row r="828" spans="20:21" ht="21.95" customHeight="1" x14ac:dyDescent="0.15">
      <c r="T828" s="27" t="str">
        <f t="shared" si="37"/>
        <v/>
      </c>
      <c r="U828" s="49" t="str">
        <f t="shared" si="38"/>
        <v/>
      </c>
    </row>
    <row r="829" spans="20:21" ht="21.95" customHeight="1" x14ac:dyDescent="0.15">
      <c r="T829" s="27" t="str">
        <f t="shared" si="37"/>
        <v/>
      </c>
      <c r="U829" s="49" t="str">
        <f t="shared" si="38"/>
        <v/>
      </c>
    </row>
    <row r="830" spans="20:21" ht="21.95" customHeight="1" x14ac:dyDescent="0.15">
      <c r="T830" s="27" t="str">
        <f t="shared" si="37"/>
        <v/>
      </c>
      <c r="U830" s="49" t="str">
        <f t="shared" si="38"/>
        <v/>
      </c>
    </row>
    <row r="831" spans="20:21" ht="21.95" customHeight="1" x14ac:dyDescent="0.15">
      <c r="T831" s="27" t="str">
        <f t="shared" si="37"/>
        <v/>
      </c>
      <c r="U831" s="49" t="str">
        <f t="shared" si="38"/>
        <v/>
      </c>
    </row>
    <row r="832" spans="20:21" ht="21.95" customHeight="1" x14ac:dyDescent="0.15">
      <c r="T832" s="27" t="str">
        <f t="shared" si="37"/>
        <v/>
      </c>
      <c r="U832" s="49" t="str">
        <f t="shared" si="38"/>
        <v/>
      </c>
    </row>
    <row r="833" spans="20:21" ht="21.95" customHeight="1" x14ac:dyDescent="0.15">
      <c r="T833" s="27" t="str">
        <f t="shared" si="37"/>
        <v/>
      </c>
      <c r="U833" s="49" t="str">
        <f t="shared" si="38"/>
        <v/>
      </c>
    </row>
    <row r="834" spans="20:21" ht="21.95" customHeight="1" x14ac:dyDescent="0.15">
      <c r="T834" s="27" t="str">
        <f t="shared" si="37"/>
        <v/>
      </c>
      <c r="U834" s="49" t="str">
        <f t="shared" si="38"/>
        <v/>
      </c>
    </row>
    <row r="835" spans="20:21" ht="21.95" customHeight="1" x14ac:dyDescent="0.15">
      <c r="T835" s="27" t="str">
        <f t="shared" si="37"/>
        <v/>
      </c>
      <c r="U835" s="49" t="str">
        <f t="shared" si="38"/>
        <v/>
      </c>
    </row>
    <row r="836" spans="20:21" ht="21.95" customHeight="1" x14ac:dyDescent="0.15">
      <c r="T836" s="27" t="str">
        <f t="shared" si="37"/>
        <v/>
      </c>
      <c r="U836" s="49" t="str">
        <f t="shared" si="38"/>
        <v/>
      </c>
    </row>
    <row r="837" spans="20:21" ht="21.95" customHeight="1" x14ac:dyDescent="0.15">
      <c r="T837" s="27" t="str">
        <f t="shared" si="37"/>
        <v/>
      </c>
      <c r="U837" s="49" t="str">
        <f t="shared" si="38"/>
        <v/>
      </c>
    </row>
    <row r="838" spans="20:21" ht="21.95" customHeight="1" x14ac:dyDescent="0.15">
      <c r="T838" s="27" t="str">
        <f t="shared" si="37"/>
        <v/>
      </c>
      <c r="U838" s="49" t="str">
        <f t="shared" si="38"/>
        <v/>
      </c>
    </row>
    <row r="839" spans="20:21" ht="21.95" customHeight="1" x14ac:dyDescent="0.15">
      <c r="T839" s="27" t="str">
        <f t="shared" ref="T839:T902" si="39">CONCATENATE(L839,C839)</f>
        <v/>
      </c>
      <c r="U839" s="49" t="str">
        <f t="shared" ref="U839:U902" si="40">CONCATENATE(N839,H839)</f>
        <v/>
      </c>
    </row>
    <row r="840" spans="20:21" ht="21.95" customHeight="1" x14ac:dyDescent="0.15">
      <c r="T840" s="27" t="str">
        <f t="shared" si="39"/>
        <v/>
      </c>
      <c r="U840" s="49" t="str">
        <f t="shared" si="40"/>
        <v/>
      </c>
    </row>
    <row r="841" spans="20:21" ht="21.95" customHeight="1" x14ac:dyDescent="0.15">
      <c r="T841" s="27" t="str">
        <f t="shared" si="39"/>
        <v/>
      </c>
      <c r="U841" s="49" t="str">
        <f t="shared" si="40"/>
        <v/>
      </c>
    </row>
    <row r="842" spans="20:21" ht="21.95" customHeight="1" x14ac:dyDescent="0.15">
      <c r="T842" s="27" t="str">
        <f t="shared" si="39"/>
        <v/>
      </c>
      <c r="U842" s="49" t="str">
        <f t="shared" si="40"/>
        <v/>
      </c>
    </row>
    <row r="843" spans="20:21" ht="21.95" customHeight="1" x14ac:dyDescent="0.15">
      <c r="T843" s="27" t="str">
        <f t="shared" si="39"/>
        <v/>
      </c>
      <c r="U843" s="49" t="str">
        <f t="shared" si="40"/>
        <v/>
      </c>
    </row>
    <row r="844" spans="20:21" ht="21.95" customHeight="1" x14ac:dyDescent="0.15">
      <c r="T844" s="27" t="str">
        <f t="shared" si="39"/>
        <v/>
      </c>
      <c r="U844" s="49" t="str">
        <f t="shared" si="40"/>
        <v/>
      </c>
    </row>
    <row r="845" spans="20:21" ht="21.95" customHeight="1" x14ac:dyDescent="0.15">
      <c r="T845" s="27" t="str">
        <f t="shared" si="39"/>
        <v/>
      </c>
      <c r="U845" s="49" t="str">
        <f t="shared" si="40"/>
        <v/>
      </c>
    </row>
    <row r="846" spans="20:21" ht="21.95" customHeight="1" x14ac:dyDescent="0.15">
      <c r="T846" s="27" t="str">
        <f t="shared" si="39"/>
        <v/>
      </c>
      <c r="U846" s="49" t="str">
        <f t="shared" si="40"/>
        <v/>
      </c>
    </row>
    <row r="847" spans="20:21" ht="21.95" customHeight="1" x14ac:dyDescent="0.15">
      <c r="T847" s="27" t="str">
        <f t="shared" si="39"/>
        <v/>
      </c>
      <c r="U847" s="49" t="str">
        <f t="shared" si="40"/>
        <v/>
      </c>
    </row>
    <row r="848" spans="20:21" ht="21.95" customHeight="1" x14ac:dyDescent="0.15">
      <c r="T848" s="27" t="str">
        <f t="shared" si="39"/>
        <v/>
      </c>
      <c r="U848" s="49" t="str">
        <f t="shared" si="40"/>
        <v/>
      </c>
    </row>
    <row r="849" spans="20:21" ht="21.95" customHeight="1" x14ac:dyDescent="0.15">
      <c r="T849" s="27" t="str">
        <f t="shared" si="39"/>
        <v/>
      </c>
      <c r="U849" s="49" t="str">
        <f t="shared" si="40"/>
        <v/>
      </c>
    </row>
    <row r="850" spans="20:21" ht="21.95" customHeight="1" x14ac:dyDescent="0.15">
      <c r="T850" s="27" t="str">
        <f t="shared" si="39"/>
        <v/>
      </c>
      <c r="U850" s="49" t="str">
        <f t="shared" si="40"/>
        <v/>
      </c>
    </row>
    <row r="851" spans="20:21" ht="21.95" customHeight="1" x14ac:dyDescent="0.15">
      <c r="T851" s="27" t="str">
        <f t="shared" si="39"/>
        <v/>
      </c>
      <c r="U851" s="49" t="str">
        <f t="shared" si="40"/>
        <v/>
      </c>
    </row>
    <row r="852" spans="20:21" ht="21.95" customHeight="1" x14ac:dyDescent="0.15">
      <c r="T852" s="27" t="str">
        <f t="shared" si="39"/>
        <v/>
      </c>
      <c r="U852" s="49" t="str">
        <f t="shared" si="40"/>
        <v/>
      </c>
    </row>
    <row r="853" spans="20:21" ht="21.95" customHeight="1" x14ac:dyDescent="0.15">
      <c r="T853" s="27" t="str">
        <f t="shared" si="39"/>
        <v/>
      </c>
      <c r="U853" s="49" t="str">
        <f t="shared" si="40"/>
        <v/>
      </c>
    </row>
    <row r="854" spans="20:21" ht="21.95" customHeight="1" x14ac:dyDescent="0.15">
      <c r="T854" s="27" t="str">
        <f t="shared" si="39"/>
        <v/>
      </c>
      <c r="U854" s="49" t="str">
        <f t="shared" si="40"/>
        <v/>
      </c>
    </row>
    <row r="855" spans="20:21" ht="21.95" customHeight="1" x14ac:dyDescent="0.15">
      <c r="T855" s="27" t="str">
        <f t="shared" si="39"/>
        <v/>
      </c>
      <c r="U855" s="49" t="str">
        <f t="shared" si="40"/>
        <v/>
      </c>
    </row>
    <row r="856" spans="20:21" ht="21.95" customHeight="1" x14ac:dyDescent="0.15">
      <c r="T856" s="27" t="str">
        <f t="shared" si="39"/>
        <v/>
      </c>
      <c r="U856" s="49" t="str">
        <f t="shared" si="40"/>
        <v/>
      </c>
    </row>
    <row r="857" spans="20:21" ht="21.95" customHeight="1" x14ac:dyDescent="0.15">
      <c r="T857" s="27" t="str">
        <f t="shared" si="39"/>
        <v/>
      </c>
      <c r="U857" s="49" t="str">
        <f t="shared" si="40"/>
        <v/>
      </c>
    </row>
    <row r="858" spans="20:21" ht="21.95" customHeight="1" x14ac:dyDescent="0.15">
      <c r="T858" s="27" t="str">
        <f t="shared" si="39"/>
        <v/>
      </c>
      <c r="U858" s="49" t="str">
        <f t="shared" si="40"/>
        <v/>
      </c>
    </row>
    <row r="859" spans="20:21" ht="21.95" customHeight="1" x14ac:dyDescent="0.15">
      <c r="T859" s="27" t="str">
        <f t="shared" si="39"/>
        <v/>
      </c>
      <c r="U859" s="49" t="str">
        <f t="shared" si="40"/>
        <v/>
      </c>
    </row>
    <row r="860" spans="20:21" ht="21.95" customHeight="1" x14ac:dyDescent="0.15">
      <c r="T860" s="27" t="str">
        <f t="shared" si="39"/>
        <v/>
      </c>
      <c r="U860" s="49" t="str">
        <f t="shared" si="40"/>
        <v/>
      </c>
    </row>
    <row r="861" spans="20:21" ht="21.95" customHeight="1" x14ac:dyDescent="0.15">
      <c r="T861" s="27" t="str">
        <f t="shared" si="39"/>
        <v/>
      </c>
      <c r="U861" s="49" t="str">
        <f t="shared" si="40"/>
        <v/>
      </c>
    </row>
    <row r="862" spans="20:21" ht="21.95" customHeight="1" x14ac:dyDescent="0.15">
      <c r="T862" s="27" t="str">
        <f t="shared" si="39"/>
        <v/>
      </c>
      <c r="U862" s="49" t="str">
        <f t="shared" si="40"/>
        <v/>
      </c>
    </row>
    <row r="863" spans="20:21" ht="21.95" customHeight="1" x14ac:dyDescent="0.15">
      <c r="T863" s="27" t="str">
        <f t="shared" si="39"/>
        <v/>
      </c>
      <c r="U863" s="49" t="str">
        <f t="shared" si="40"/>
        <v/>
      </c>
    </row>
    <row r="864" spans="20:21" ht="21.95" customHeight="1" x14ac:dyDescent="0.15">
      <c r="T864" s="27" t="str">
        <f t="shared" si="39"/>
        <v/>
      </c>
      <c r="U864" s="49" t="str">
        <f t="shared" si="40"/>
        <v/>
      </c>
    </row>
    <row r="865" spans="20:21" ht="21.95" customHeight="1" x14ac:dyDescent="0.15">
      <c r="T865" s="27" t="str">
        <f t="shared" si="39"/>
        <v/>
      </c>
      <c r="U865" s="49" t="str">
        <f t="shared" si="40"/>
        <v/>
      </c>
    </row>
    <row r="866" spans="20:21" ht="21.95" customHeight="1" x14ac:dyDescent="0.15">
      <c r="T866" s="27" t="str">
        <f t="shared" si="39"/>
        <v/>
      </c>
      <c r="U866" s="49" t="str">
        <f t="shared" si="40"/>
        <v/>
      </c>
    </row>
    <row r="867" spans="20:21" ht="21.95" customHeight="1" x14ac:dyDescent="0.15">
      <c r="T867" s="27" t="str">
        <f t="shared" si="39"/>
        <v/>
      </c>
      <c r="U867" s="49" t="str">
        <f t="shared" si="40"/>
        <v/>
      </c>
    </row>
    <row r="868" spans="20:21" ht="21.95" customHeight="1" x14ac:dyDescent="0.15">
      <c r="T868" s="27" t="str">
        <f t="shared" si="39"/>
        <v/>
      </c>
      <c r="U868" s="49" t="str">
        <f t="shared" si="40"/>
        <v/>
      </c>
    </row>
    <row r="869" spans="20:21" ht="21.95" customHeight="1" x14ac:dyDescent="0.15">
      <c r="T869" s="27" t="str">
        <f t="shared" si="39"/>
        <v/>
      </c>
      <c r="U869" s="49" t="str">
        <f t="shared" si="40"/>
        <v/>
      </c>
    </row>
    <row r="870" spans="20:21" ht="21.95" customHeight="1" x14ac:dyDescent="0.15">
      <c r="T870" s="27" t="str">
        <f t="shared" si="39"/>
        <v/>
      </c>
      <c r="U870" s="49" t="str">
        <f t="shared" si="40"/>
        <v/>
      </c>
    </row>
    <row r="871" spans="20:21" ht="21.95" customHeight="1" x14ac:dyDescent="0.15">
      <c r="T871" s="27" t="str">
        <f t="shared" si="39"/>
        <v/>
      </c>
      <c r="U871" s="49" t="str">
        <f t="shared" si="40"/>
        <v/>
      </c>
    </row>
    <row r="872" spans="20:21" ht="21.95" customHeight="1" x14ac:dyDescent="0.15">
      <c r="T872" s="27" t="str">
        <f t="shared" si="39"/>
        <v/>
      </c>
      <c r="U872" s="49" t="str">
        <f t="shared" si="40"/>
        <v/>
      </c>
    </row>
    <row r="873" spans="20:21" ht="21.95" customHeight="1" x14ac:dyDescent="0.15">
      <c r="T873" s="27" t="str">
        <f t="shared" si="39"/>
        <v/>
      </c>
      <c r="U873" s="49" t="str">
        <f t="shared" si="40"/>
        <v/>
      </c>
    </row>
    <row r="874" spans="20:21" ht="21.95" customHeight="1" x14ac:dyDescent="0.15">
      <c r="T874" s="27" t="str">
        <f t="shared" si="39"/>
        <v/>
      </c>
      <c r="U874" s="49" t="str">
        <f t="shared" si="40"/>
        <v/>
      </c>
    </row>
    <row r="875" spans="20:21" ht="21.95" customHeight="1" x14ac:dyDescent="0.15">
      <c r="T875" s="27" t="str">
        <f t="shared" si="39"/>
        <v/>
      </c>
      <c r="U875" s="49" t="str">
        <f t="shared" si="40"/>
        <v/>
      </c>
    </row>
    <row r="876" spans="20:21" ht="21.95" customHeight="1" x14ac:dyDescent="0.15">
      <c r="T876" s="27" t="str">
        <f t="shared" si="39"/>
        <v/>
      </c>
      <c r="U876" s="49" t="str">
        <f t="shared" si="40"/>
        <v/>
      </c>
    </row>
    <row r="877" spans="20:21" ht="21.95" customHeight="1" x14ac:dyDescent="0.15">
      <c r="T877" s="27" t="str">
        <f t="shared" si="39"/>
        <v/>
      </c>
      <c r="U877" s="49" t="str">
        <f t="shared" si="40"/>
        <v/>
      </c>
    </row>
    <row r="878" spans="20:21" ht="21.95" customHeight="1" x14ac:dyDescent="0.15">
      <c r="T878" s="27" t="str">
        <f t="shared" si="39"/>
        <v/>
      </c>
      <c r="U878" s="49" t="str">
        <f t="shared" si="40"/>
        <v/>
      </c>
    </row>
    <row r="879" spans="20:21" ht="21.95" customHeight="1" x14ac:dyDescent="0.15">
      <c r="T879" s="27" t="str">
        <f t="shared" si="39"/>
        <v/>
      </c>
      <c r="U879" s="49" t="str">
        <f t="shared" si="40"/>
        <v/>
      </c>
    </row>
    <row r="880" spans="20:21" ht="21.95" customHeight="1" x14ac:dyDescent="0.15">
      <c r="T880" s="27" t="str">
        <f t="shared" si="39"/>
        <v/>
      </c>
      <c r="U880" s="49" t="str">
        <f t="shared" si="40"/>
        <v/>
      </c>
    </row>
    <row r="881" spans="20:21" ht="21.95" customHeight="1" x14ac:dyDescent="0.15">
      <c r="T881" s="27" t="str">
        <f t="shared" si="39"/>
        <v/>
      </c>
      <c r="U881" s="49" t="str">
        <f t="shared" si="40"/>
        <v/>
      </c>
    </row>
    <row r="882" spans="20:21" ht="21.95" customHeight="1" x14ac:dyDescent="0.15">
      <c r="T882" s="27" t="str">
        <f t="shared" si="39"/>
        <v/>
      </c>
      <c r="U882" s="49" t="str">
        <f t="shared" si="40"/>
        <v/>
      </c>
    </row>
    <row r="883" spans="20:21" ht="21.95" customHeight="1" x14ac:dyDescent="0.15">
      <c r="T883" s="27" t="str">
        <f t="shared" si="39"/>
        <v/>
      </c>
      <c r="U883" s="49" t="str">
        <f t="shared" si="40"/>
        <v/>
      </c>
    </row>
    <row r="884" spans="20:21" ht="21.95" customHeight="1" x14ac:dyDescent="0.15">
      <c r="T884" s="27" t="str">
        <f t="shared" si="39"/>
        <v/>
      </c>
      <c r="U884" s="49" t="str">
        <f t="shared" si="40"/>
        <v/>
      </c>
    </row>
    <row r="885" spans="20:21" ht="21.95" customHeight="1" x14ac:dyDescent="0.15">
      <c r="T885" s="27" t="str">
        <f t="shared" si="39"/>
        <v/>
      </c>
      <c r="U885" s="49" t="str">
        <f t="shared" si="40"/>
        <v/>
      </c>
    </row>
    <row r="886" spans="20:21" ht="21.95" customHeight="1" x14ac:dyDescent="0.15">
      <c r="T886" s="27" t="str">
        <f t="shared" si="39"/>
        <v/>
      </c>
      <c r="U886" s="49" t="str">
        <f t="shared" si="40"/>
        <v/>
      </c>
    </row>
    <row r="887" spans="20:21" ht="21.95" customHeight="1" x14ac:dyDescent="0.15">
      <c r="T887" s="27" t="str">
        <f t="shared" si="39"/>
        <v/>
      </c>
      <c r="U887" s="49" t="str">
        <f t="shared" si="40"/>
        <v/>
      </c>
    </row>
    <row r="888" spans="20:21" ht="21.95" customHeight="1" x14ac:dyDescent="0.15">
      <c r="T888" s="27" t="str">
        <f t="shared" si="39"/>
        <v/>
      </c>
      <c r="U888" s="49" t="str">
        <f t="shared" si="40"/>
        <v/>
      </c>
    </row>
    <row r="889" spans="20:21" ht="21.95" customHeight="1" x14ac:dyDescent="0.15">
      <c r="T889" s="27" t="str">
        <f t="shared" si="39"/>
        <v/>
      </c>
      <c r="U889" s="49" t="str">
        <f t="shared" si="40"/>
        <v/>
      </c>
    </row>
    <row r="890" spans="20:21" ht="21.95" customHeight="1" x14ac:dyDescent="0.15">
      <c r="T890" s="27" t="str">
        <f t="shared" si="39"/>
        <v/>
      </c>
      <c r="U890" s="49" t="str">
        <f t="shared" si="40"/>
        <v/>
      </c>
    </row>
    <row r="891" spans="20:21" ht="21.95" customHeight="1" x14ac:dyDescent="0.15">
      <c r="T891" s="27" t="str">
        <f t="shared" si="39"/>
        <v/>
      </c>
      <c r="U891" s="49" t="str">
        <f t="shared" si="40"/>
        <v/>
      </c>
    </row>
    <row r="892" spans="20:21" ht="21.95" customHeight="1" x14ac:dyDescent="0.15">
      <c r="T892" s="27" t="str">
        <f t="shared" si="39"/>
        <v/>
      </c>
      <c r="U892" s="49" t="str">
        <f t="shared" si="40"/>
        <v/>
      </c>
    </row>
    <row r="893" spans="20:21" ht="21.95" customHeight="1" x14ac:dyDescent="0.15">
      <c r="T893" s="27" t="str">
        <f t="shared" si="39"/>
        <v/>
      </c>
      <c r="U893" s="49" t="str">
        <f t="shared" si="40"/>
        <v/>
      </c>
    </row>
    <row r="894" spans="20:21" ht="21.95" customHeight="1" x14ac:dyDescent="0.15">
      <c r="T894" s="27" t="str">
        <f t="shared" si="39"/>
        <v/>
      </c>
      <c r="U894" s="49" t="str">
        <f t="shared" si="40"/>
        <v/>
      </c>
    </row>
    <row r="895" spans="20:21" ht="21.95" customHeight="1" x14ac:dyDescent="0.15">
      <c r="T895" s="27" t="str">
        <f t="shared" si="39"/>
        <v/>
      </c>
      <c r="U895" s="49" t="str">
        <f t="shared" si="40"/>
        <v/>
      </c>
    </row>
    <row r="896" spans="20:21" ht="21.95" customHeight="1" x14ac:dyDescent="0.15">
      <c r="T896" s="27" t="str">
        <f t="shared" si="39"/>
        <v/>
      </c>
      <c r="U896" s="49" t="str">
        <f t="shared" si="40"/>
        <v/>
      </c>
    </row>
    <row r="897" spans="20:21" ht="21.95" customHeight="1" x14ac:dyDescent="0.15">
      <c r="T897" s="27" t="str">
        <f t="shared" si="39"/>
        <v/>
      </c>
      <c r="U897" s="49" t="str">
        <f t="shared" si="40"/>
        <v/>
      </c>
    </row>
    <row r="898" spans="20:21" ht="21.95" customHeight="1" x14ac:dyDescent="0.15">
      <c r="T898" s="27" t="str">
        <f t="shared" si="39"/>
        <v/>
      </c>
      <c r="U898" s="49" t="str">
        <f t="shared" si="40"/>
        <v/>
      </c>
    </row>
    <row r="899" spans="20:21" ht="21.95" customHeight="1" x14ac:dyDescent="0.15">
      <c r="T899" s="27" t="str">
        <f t="shared" si="39"/>
        <v/>
      </c>
      <c r="U899" s="49" t="str">
        <f t="shared" si="40"/>
        <v/>
      </c>
    </row>
    <row r="900" spans="20:21" ht="21.95" customHeight="1" x14ac:dyDescent="0.15">
      <c r="T900" s="27" t="str">
        <f t="shared" si="39"/>
        <v/>
      </c>
      <c r="U900" s="49" t="str">
        <f t="shared" si="40"/>
        <v/>
      </c>
    </row>
    <row r="901" spans="20:21" ht="21.95" customHeight="1" x14ac:dyDescent="0.15">
      <c r="T901" s="27" t="str">
        <f t="shared" si="39"/>
        <v/>
      </c>
      <c r="U901" s="49" t="str">
        <f t="shared" si="40"/>
        <v/>
      </c>
    </row>
    <row r="902" spans="20:21" ht="21.95" customHeight="1" x14ac:dyDescent="0.15">
      <c r="T902" s="27" t="str">
        <f t="shared" si="39"/>
        <v/>
      </c>
      <c r="U902" s="49" t="str">
        <f t="shared" si="40"/>
        <v/>
      </c>
    </row>
    <row r="903" spans="20:21" ht="21.95" customHeight="1" x14ac:dyDescent="0.15">
      <c r="T903" s="27" t="str">
        <f t="shared" ref="T903:T925" si="41">CONCATENATE(L903,C903)</f>
        <v/>
      </c>
      <c r="U903" s="49" t="str">
        <f t="shared" ref="U903:U925" si="42">CONCATENATE(N903,H903)</f>
        <v/>
      </c>
    </row>
    <row r="904" spans="20:21" ht="21.95" customHeight="1" x14ac:dyDescent="0.15">
      <c r="T904" s="27" t="str">
        <f t="shared" si="41"/>
        <v/>
      </c>
      <c r="U904" s="49" t="str">
        <f t="shared" si="42"/>
        <v/>
      </c>
    </row>
    <row r="905" spans="20:21" ht="21.95" customHeight="1" x14ac:dyDescent="0.15">
      <c r="T905" s="27" t="str">
        <f t="shared" si="41"/>
        <v/>
      </c>
      <c r="U905" s="49" t="str">
        <f t="shared" si="42"/>
        <v/>
      </c>
    </row>
    <row r="906" spans="20:21" ht="21.95" customHeight="1" x14ac:dyDescent="0.15">
      <c r="T906" s="27" t="str">
        <f t="shared" si="41"/>
        <v/>
      </c>
      <c r="U906" s="49" t="str">
        <f t="shared" si="42"/>
        <v/>
      </c>
    </row>
    <row r="907" spans="20:21" ht="21.95" customHeight="1" x14ac:dyDescent="0.15">
      <c r="T907" s="27" t="str">
        <f t="shared" si="41"/>
        <v/>
      </c>
      <c r="U907" s="49" t="str">
        <f t="shared" si="42"/>
        <v/>
      </c>
    </row>
    <row r="908" spans="20:21" ht="21.95" customHeight="1" x14ac:dyDescent="0.15">
      <c r="T908" s="27" t="str">
        <f t="shared" si="41"/>
        <v/>
      </c>
      <c r="U908" s="49" t="str">
        <f t="shared" si="42"/>
        <v/>
      </c>
    </row>
    <row r="909" spans="20:21" ht="21.95" customHeight="1" x14ac:dyDescent="0.15">
      <c r="T909" s="27" t="str">
        <f t="shared" si="41"/>
        <v/>
      </c>
      <c r="U909" s="49" t="str">
        <f t="shared" si="42"/>
        <v/>
      </c>
    </row>
    <row r="910" spans="20:21" ht="21.95" customHeight="1" x14ac:dyDescent="0.15">
      <c r="T910" s="27" t="str">
        <f t="shared" si="41"/>
        <v/>
      </c>
      <c r="U910" s="49" t="str">
        <f t="shared" si="42"/>
        <v/>
      </c>
    </row>
    <row r="911" spans="20:21" ht="21.95" customHeight="1" x14ac:dyDescent="0.15">
      <c r="T911" s="27" t="str">
        <f t="shared" si="41"/>
        <v/>
      </c>
      <c r="U911" s="49" t="str">
        <f t="shared" si="42"/>
        <v/>
      </c>
    </row>
    <row r="912" spans="20:21" ht="21.95" customHeight="1" x14ac:dyDescent="0.15">
      <c r="T912" s="27" t="str">
        <f t="shared" si="41"/>
        <v/>
      </c>
      <c r="U912" s="49" t="str">
        <f t="shared" si="42"/>
        <v/>
      </c>
    </row>
    <row r="913" spans="20:21" ht="21.95" customHeight="1" x14ac:dyDescent="0.15">
      <c r="T913" s="27" t="str">
        <f t="shared" si="41"/>
        <v/>
      </c>
      <c r="U913" s="49" t="str">
        <f t="shared" si="42"/>
        <v/>
      </c>
    </row>
    <row r="914" spans="20:21" ht="21.95" customHeight="1" x14ac:dyDescent="0.15">
      <c r="T914" s="27" t="str">
        <f t="shared" si="41"/>
        <v/>
      </c>
      <c r="U914" s="49" t="str">
        <f t="shared" si="42"/>
        <v/>
      </c>
    </row>
    <row r="915" spans="20:21" ht="21.95" customHeight="1" x14ac:dyDescent="0.15">
      <c r="T915" s="27" t="str">
        <f t="shared" si="41"/>
        <v/>
      </c>
      <c r="U915" s="49" t="str">
        <f t="shared" si="42"/>
        <v/>
      </c>
    </row>
    <row r="916" spans="20:21" ht="21.95" customHeight="1" x14ac:dyDescent="0.15">
      <c r="T916" s="27" t="str">
        <f t="shared" si="41"/>
        <v/>
      </c>
      <c r="U916" s="49" t="str">
        <f t="shared" si="42"/>
        <v/>
      </c>
    </row>
    <row r="917" spans="20:21" ht="21.95" customHeight="1" x14ac:dyDescent="0.15">
      <c r="T917" s="27" t="str">
        <f t="shared" si="41"/>
        <v/>
      </c>
      <c r="U917" s="49" t="str">
        <f t="shared" si="42"/>
        <v/>
      </c>
    </row>
    <row r="918" spans="20:21" ht="21.95" customHeight="1" x14ac:dyDescent="0.15">
      <c r="T918" s="27" t="str">
        <f t="shared" si="41"/>
        <v/>
      </c>
      <c r="U918" s="49" t="str">
        <f t="shared" si="42"/>
        <v/>
      </c>
    </row>
    <row r="919" spans="20:21" ht="21.95" customHeight="1" x14ac:dyDescent="0.15">
      <c r="T919" s="27" t="str">
        <f t="shared" si="41"/>
        <v/>
      </c>
      <c r="U919" s="49" t="str">
        <f t="shared" si="42"/>
        <v/>
      </c>
    </row>
    <row r="920" spans="20:21" ht="21.95" customHeight="1" x14ac:dyDescent="0.15">
      <c r="T920" s="27" t="str">
        <f t="shared" si="41"/>
        <v/>
      </c>
      <c r="U920" s="49" t="str">
        <f t="shared" si="42"/>
        <v/>
      </c>
    </row>
    <row r="921" spans="20:21" ht="21.95" customHeight="1" x14ac:dyDescent="0.15">
      <c r="T921" s="27" t="str">
        <f t="shared" si="41"/>
        <v/>
      </c>
      <c r="U921" s="49" t="str">
        <f t="shared" si="42"/>
        <v/>
      </c>
    </row>
    <row r="922" spans="20:21" ht="21.95" customHeight="1" x14ac:dyDescent="0.15">
      <c r="T922" s="27" t="str">
        <f t="shared" si="41"/>
        <v/>
      </c>
      <c r="U922" s="49" t="str">
        <f t="shared" si="42"/>
        <v/>
      </c>
    </row>
    <row r="923" spans="20:21" ht="21.95" customHeight="1" x14ac:dyDescent="0.15">
      <c r="T923" s="27" t="str">
        <f t="shared" si="41"/>
        <v/>
      </c>
      <c r="U923" s="49" t="str">
        <f t="shared" si="42"/>
        <v/>
      </c>
    </row>
    <row r="924" spans="20:21" ht="21.95" customHeight="1" x14ac:dyDescent="0.15">
      <c r="T924" s="27" t="str">
        <f t="shared" si="41"/>
        <v/>
      </c>
      <c r="U924" s="49" t="str">
        <f t="shared" si="42"/>
        <v/>
      </c>
    </row>
    <row r="925" spans="20:21" ht="21.95" customHeight="1" x14ac:dyDescent="0.15">
      <c r="T925" s="27" t="str">
        <f t="shared" si="41"/>
        <v/>
      </c>
      <c r="U925" s="49" t="str">
        <f t="shared" si="42"/>
        <v/>
      </c>
    </row>
  </sheetData>
  <autoFilter ref="A6:AM925"/>
  <mergeCells count="7">
    <mergeCell ref="K232:K234"/>
    <mergeCell ref="K373:K375"/>
    <mergeCell ref="S4:S6"/>
    <mergeCell ref="A4:A6"/>
    <mergeCell ref="K4:K6"/>
    <mergeCell ref="B4:E5"/>
    <mergeCell ref="F4:J5"/>
  </mergeCells>
  <phoneticPr fontId="4" type="noConversion"/>
  <conditionalFormatting sqref="J77:J79 J85 J82:J83 J91:J93 J96:J105">
    <cfRule type="cellIs" dxfId="8" priority="1" stopIfTrue="1" operator="greaterThan">
      <formula>D77</formula>
    </cfRule>
  </conditionalFormatting>
  <printOptions horizontalCentered="1"/>
  <pageMargins left="0.78740157480314965" right="0.23622047244094491" top="0.39370078740157483" bottom="7.874015748031496E-2" header="0.19685039370078741" footer="0"/>
  <pageSetup paperSize="9" scale="95" orientation="landscape" horizontalDpi="4294967292" verticalDpi="300" r:id="rId1"/>
  <headerFooter alignWithMargins="0">
    <oddHeader xml:space="preserve">&amp;C
</oddHeader>
    <oddFooter xml:space="preserve">&amp;C
</oddFooter>
  </headerFooter>
  <rowBreaks count="5" manualBreakCount="5">
    <brk id="26" max="16" man="1"/>
    <brk id="46" max="16" man="1"/>
    <brk id="114" max="16383" man="1"/>
    <brk id="135" max="15" man="1"/>
    <brk id="156" max="15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indexed="48"/>
  </sheetPr>
  <dimension ref="A1:AM922"/>
  <sheetViews>
    <sheetView showZeros="0" view="pageBreakPreview" zoomScale="40" workbookViewId="0">
      <selection activeCell="N25" sqref="N25"/>
    </sheetView>
  </sheetViews>
  <sheetFormatPr defaultColWidth="6.109375" defaultRowHeight="21.95" customHeight="1" x14ac:dyDescent="0.15"/>
  <cols>
    <col min="1" max="1" width="4.33203125" style="100" customWidth="1"/>
    <col min="2" max="2" width="6.77734375" style="100" customWidth="1"/>
    <col min="3" max="3" width="3.77734375" style="100" customWidth="1"/>
    <col min="4" max="5" width="8.77734375" style="174" customWidth="1"/>
    <col min="6" max="6" width="6.33203125" style="174" hidden="1" customWidth="1"/>
    <col min="7" max="7" width="6.77734375" style="222" customWidth="1"/>
    <col min="8" max="8" width="3.77734375" style="222" customWidth="1"/>
    <col min="9" max="9" width="8.77734375" style="288" customWidth="1"/>
    <col min="10" max="10" width="8.77734375" style="289" customWidth="1"/>
    <col min="11" max="11" width="6.77734375" style="320" customWidth="1"/>
    <col min="12" max="12" width="8.6640625" style="287" customWidth="1"/>
    <col min="13" max="13" width="15.77734375" style="282" customWidth="1"/>
    <col min="14" max="14" width="8.6640625" style="287" customWidth="1"/>
    <col min="15" max="15" width="15.77734375" style="282" customWidth="1"/>
    <col min="16" max="16" width="7.33203125" style="100" hidden="1" customWidth="1"/>
    <col min="17" max="17" width="13.77734375" style="100" hidden="1" customWidth="1"/>
    <col min="18" max="18" width="7.33203125" style="100" hidden="1" customWidth="1"/>
    <col min="19" max="19" width="6.77734375" style="100" customWidth="1"/>
    <col min="20" max="20" width="12.77734375" style="13" customWidth="1"/>
    <col min="21" max="21" width="14.5546875" style="48" customWidth="1"/>
    <col min="22" max="22" width="6.109375" style="13" customWidth="1"/>
    <col min="23" max="23" width="1.21875" style="2" customWidth="1"/>
    <col min="24" max="24" width="6.109375" style="2" customWidth="1"/>
    <col min="25" max="25" width="6.109375" style="13" customWidth="1"/>
    <col min="26" max="26" width="5" style="2" customWidth="1"/>
    <col min="27" max="27" width="5" style="13" customWidth="1"/>
    <col min="28" max="28" width="1" style="2" customWidth="1"/>
    <col min="29" max="29" width="6.77734375" style="2" customWidth="1"/>
    <col min="30" max="30" width="6" style="13" customWidth="1"/>
    <col min="31" max="31" width="6.109375" style="2" customWidth="1"/>
    <col min="32" max="32" width="6.109375" style="13" customWidth="1"/>
    <col min="33" max="33" width="1.109375" style="2" customWidth="1"/>
    <col min="34" max="34" width="5.33203125" style="2" customWidth="1"/>
    <col min="35" max="35" width="5.33203125" style="13" customWidth="1"/>
    <col min="36" max="36" width="8.88671875" style="2" customWidth="1"/>
    <col min="37" max="37" width="8" style="2" customWidth="1"/>
    <col min="38" max="16384" width="6.109375" style="2"/>
  </cols>
  <sheetData>
    <row r="1" spans="1:39" s="36" customFormat="1" ht="38.25" customHeight="1" x14ac:dyDescent="0.15">
      <c r="A1" s="160" t="s">
        <v>131</v>
      </c>
      <c r="B1" s="107"/>
      <c r="C1" s="90"/>
      <c r="D1" s="90"/>
      <c r="E1" s="90"/>
      <c r="F1" s="90"/>
      <c r="G1" s="161"/>
      <c r="H1" s="162"/>
      <c r="I1" s="90"/>
      <c r="J1" s="240"/>
      <c r="K1" s="311"/>
      <c r="L1" s="241"/>
      <c r="M1" s="241"/>
      <c r="N1" s="241"/>
      <c r="O1" s="241"/>
      <c r="P1" s="162"/>
      <c r="Q1" s="162"/>
      <c r="R1" s="162"/>
      <c r="S1" s="162"/>
      <c r="T1" s="39"/>
      <c r="U1" s="43"/>
    </row>
    <row r="2" spans="1:39" s="24" customFormat="1" ht="11.1" customHeight="1" x14ac:dyDescent="0.15">
      <c r="A2" s="91"/>
      <c r="B2" s="108"/>
      <c r="C2" s="91"/>
      <c r="D2" s="91"/>
      <c r="E2" s="91"/>
      <c r="F2" s="91"/>
      <c r="G2" s="183"/>
      <c r="H2" s="184"/>
      <c r="I2" s="91"/>
      <c r="J2" s="242"/>
      <c r="K2" s="312"/>
      <c r="L2" s="243"/>
      <c r="M2" s="243"/>
      <c r="N2" s="243"/>
      <c r="O2" s="243"/>
      <c r="P2" s="185"/>
      <c r="Q2" s="185"/>
      <c r="R2" s="185"/>
      <c r="S2" s="184"/>
      <c r="T2" s="40"/>
      <c r="U2" s="44"/>
    </row>
    <row r="3" spans="1:39" s="22" customFormat="1" ht="15" customHeight="1" x14ac:dyDescent="0.15">
      <c r="A3" s="201"/>
      <c r="B3" s="113"/>
      <c r="C3" s="92"/>
      <c r="D3" s="92"/>
      <c r="E3" s="92"/>
      <c r="F3" s="92"/>
      <c r="G3" s="202"/>
      <c r="H3" s="203"/>
      <c r="I3" s="92"/>
      <c r="J3" s="244"/>
      <c r="K3" s="313"/>
      <c r="L3" s="243"/>
      <c r="M3" s="245"/>
      <c r="N3" s="243"/>
      <c r="O3" s="245"/>
      <c r="P3" s="204"/>
      <c r="Q3" s="204"/>
      <c r="R3" s="204"/>
      <c r="S3" s="186">
        <v>19</v>
      </c>
      <c r="T3" s="41"/>
      <c r="U3" s="45"/>
      <c r="V3" s="37"/>
    </row>
    <row r="4" spans="1:39" s="22" customFormat="1" ht="21" customHeight="1" x14ac:dyDescent="0.15">
      <c r="A4" s="896" t="s">
        <v>132</v>
      </c>
      <c r="B4" s="899" t="s">
        <v>133</v>
      </c>
      <c r="C4" s="900"/>
      <c r="D4" s="900"/>
      <c r="E4" s="901"/>
      <c r="F4" s="905" t="s">
        <v>85</v>
      </c>
      <c r="G4" s="906"/>
      <c r="H4" s="906"/>
      <c r="I4" s="906"/>
      <c r="J4" s="907"/>
      <c r="K4" s="893" t="s">
        <v>84</v>
      </c>
      <c r="L4" s="114" t="s">
        <v>134</v>
      </c>
      <c r="M4" s="114"/>
      <c r="N4" s="114" t="s">
        <v>135</v>
      </c>
      <c r="O4" s="114"/>
      <c r="P4" s="114" t="s">
        <v>87</v>
      </c>
      <c r="Q4" s="114"/>
      <c r="R4" s="114"/>
      <c r="S4" s="890" t="s">
        <v>225</v>
      </c>
      <c r="T4" s="41"/>
      <c r="U4" s="45"/>
    </row>
    <row r="5" spans="1:39" s="22" customFormat="1" ht="21" customHeight="1" x14ac:dyDescent="0.15">
      <c r="A5" s="897"/>
      <c r="B5" s="902"/>
      <c r="C5" s="903"/>
      <c r="D5" s="903"/>
      <c r="E5" s="904"/>
      <c r="F5" s="908"/>
      <c r="G5" s="909"/>
      <c r="H5" s="909"/>
      <c r="I5" s="909"/>
      <c r="J5" s="910"/>
      <c r="K5" s="894"/>
      <c r="L5" s="246" t="s">
        <v>86</v>
      </c>
      <c r="M5" s="246"/>
      <c r="N5" s="246" t="s">
        <v>86</v>
      </c>
      <c r="O5" s="246"/>
      <c r="P5" s="115"/>
      <c r="Q5" s="115"/>
      <c r="R5" s="115"/>
      <c r="S5" s="891"/>
      <c r="T5" s="41"/>
      <c r="U5" s="45"/>
    </row>
    <row r="6" spans="1:39" s="22" customFormat="1" ht="24.95" customHeight="1" x14ac:dyDescent="0.15">
      <c r="A6" s="898"/>
      <c r="B6" s="247" t="s">
        <v>136</v>
      </c>
      <c r="C6" s="248" t="s">
        <v>137</v>
      </c>
      <c r="D6" s="249" t="s">
        <v>138</v>
      </c>
      <c r="E6" s="249" t="s">
        <v>139</v>
      </c>
      <c r="F6" s="250" t="s">
        <v>140</v>
      </c>
      <c r="G6" s="251" t="s">
        <v>136</v>
      </c>
      <c r="H6" s="252" t="s">
        <v>137</v>
      </c>
      <c r="I6" s="253" t="s">
        <v>138</v>
      </c>
      <c r="J6" s="253" t="s">
        <v>139</v>
      </c>
      <c r="K6" s="895"/>
      <c r="L6" s="254" t="s">
        <v>245</v>
      </c>
      <c r="M6" s="254" t="s">
        <v>246</v>
      </c>
      <c r="N6" s="254" t="s">
        <v>245</v>
      </c>
      <c r="O6" s="254" t="s">
        <v>246</v>
      </c>
      <c r="P6" s="254" t="s">
        <v>141</v>
      </c>
      <c r="Q6" s="254" t="s">
        <v>142</v>
      </c>
      <c r="R6" s="254" t="s">
        <v>143</v>
      </c>
      <c r="S6" s="892"/>
      <c r="T6" s="42" t="s">
        <v>144</v>
      </c>
      <c r="U6" s="46" t="s">
        <v>145</v>
      </c>
      <c r="AE6" s="23"/>
      <c r="AF6" s="23"/>
      <c r="AG6" s="23"/>
    </row>
    <row r="7" spans="1:39" ht="21" customHeight="1" x14ac:dyDescent="0.15">
      <c r="A7" s="163"/>
      <c r="B7" s="99"/>
      <c r="C7" s="97"/>
      <c r="D7" s="98"/>
      <c r="E7" s="98"/>
      <c r="F7" s="164"/>
      <c r="G7" s="221"/>
      <c r="H7" s="223"/>
      <c r="I7" s="224"/>
      <c r="J7" s="224"/>
      <c r="K7" s="314">
        <f>J7-E7</f>
        <v>0</v>
      </c>
      <c r="L7" s="69"/>
      <c r="M7" s="69"/>
      <c r="N7" s="69"/>
      <c r="O7" s="69"/>
      <c r="P7" s="152"/>
      <c r="Q7" s="152"/>
      <c r="R7" s="152"/>
      <c r="S7" s="153"/>
      <c r="T7" s="27" t="str">
        <f t="shared" ref="T7:T70" si="0">CONCATENATE(L7,C7)</f>
        <v/>
      </c>
      <c r="U7" s="49" t="str">
        <f t="shared" ref="U7:U70" si="1">CONCATENATE(N7,H7)</f>
        <v/>
      </c>
      <c r="V7" s="27"/>
      <c r="W7" s="26"/>
      <c r="X7" s="26"/>
      <c r="Y7" s="27"/>
      <c r="Z7" s="3"/>
      <c r="AA7" s="14"/>
      <c r="AB7" s="3"/>
      <c r="AC7" s="3"/>
      <c r="AD7" s="14"/>
      <c r="AE7" s="26"/>
      <c r="AF7" s="27"/>
      <c r="AG7" s="26"/>
      <c r="AH7" s="26"/>
      <c r="AI7" s="27"/>
      <c r="AJ7" s="26"/>
      <c r="AK7" s="26"/>
      <c r="AL7" s="6"/>
      <c r="AM7" s="6"/>
    </row>
    <row r="8" spans="1:39" ht="21" customHeight="1" x14ac:dyDescent="0.15">
      <c r="A8" s="74"/>
      <c r="B8" s="63"/>
      <c r="C8" s="57"/>
      <c r="D8" s="60"/>
      <c r="E8" s="60"/>
      <c r="F8" s="77"/>
      <c r="G8" s="219"/>
      <c r="H8" s="213"/>
      <c r="I8" s="214"/>
      <c r="J8" s="214"/>
      <c r="K8" s="315">
        <f t="shared" ref="K8:K71" si="2">J8-E8</f>
        <v>0</v>
      </c>
      <c r="L8" s="58"/>
      <c r="M8" s="58"/>
      <c r="N8" s="58"/>
      <c r="O8" s="58"/>
      <c r="P8" s="65"/>
      <c r="Q8" s="59"/>
      <c r="R8" s="65"/>
      <c r="S8" s="72"/>
      <c r="T8" s="27" t="str">
        <f t="shared" si="0"/>
        <v/>
      </c>
      <c r="U8" s="49" t="str">
        <f t="shared" si="1"/>
        <v/>
      </c>
      <c r="V8" s="27"/>
      <c r="W8" s="26"/>
      <c r="X8" s="26"/>
      <c r="Y8" s="27"/>
      <c r="Z8" s="3"/>
      <c r="AA8" s="14"/>
      <c r="AB8" s="3"/>
      <c r="AC8" s="3"/>
      <c r="AD8" s="14"/>
      <c r="AE8" s="26"/>
      <c r="AF8" s="27"/>
      <c r="AG8" s="26"/>
      <c r="AH8" s="26"/>
      <c r="AI8" s="27"/>
      <c r="AJ8" s="26"/>
      <c r="AK8" s="26"/>
      <c r="AL8" s="6"/>
      <c r="AM8" s="6"/>
    </row>
    <row r="9" spans="1:39" ht="21" customHeight="1" x14ac:dyDescent="0.15">
      <c r="A9" s="74"/>
      <c r="B9" s="63"/>
      <c r="C9" s="57"/>
      <c r="D9" s="60"/>
      <c r="E9" s="60"/>
      <c r="F9" s="77"/>
      <c r="G9" s="219"/>
      <c r="H9" s="213"/>
      <c r="I9" s="214"/>
      <c r="J9" s="214"/>
      <c r="K9" s="315">
        <f t="shared" si="2"/>
        <v>0</v>
      </c>
      <c r="L9" s="58"/>
      <c r="M9" s="58"/>
      <c r="N9" s="58"/>
      <c r="O9" s="58"/>
      <c r="P9" s="65"/>
      <c r="Q9" s="65"/>
      <c r="R9" s="65"/>
      <c r="S9" s="72"/>
      <c r="T9" s="27" t="str">
        <f t="shared" si="0"/>
        <v/>
      </c>
      <c r="U9" s="49" t="str">
        <f t="shared" si="1"/>
        <v/>
      </c>
      <c r="V9" s="27"/>
      <c r="W9" s="26"/>
      <c r="X9" s="26"/>
      <c r="Y9" s="27"/>
      <c r="Z9" s="3"/>
      <c r="AA9" s="14"/>
      <c r="AB9" s="3"/>
      <c r="AC9" s="3"/>
      <c r="AD9" s="14"/>
      <c r="AE9" s="26"/>
      <c r="AF9" s="27"/>
      <c r="AG9" s="26"/>
      <c r="AH9" s="26"/>
      <c r="AI9" s="27"/>
      <c r="AJ9" s="26"/>
      <c r="AK9" s="26"/>
      <c r="AL9" s="6"/>
      <c r="AM9" s="6"/>
    </row>
    <row r="10" spans="1:39" ht="21" customHeight="1" x14ac:dyDescent="0.15">
      <c r="A10" s="74"/>
      <c r="B10" s="63"/>
      <c r="C10" s="57"/>
      <c r="D10" s="60"/>
      <c r="E10" s="60"/>
      <c r="F10" s="77"/>
      <c r="G10" s="219"/>
      <c r="H10" s="213"/>
      <c r="I10" s="214"/>
      <c r="J10" s="214"/>
      <c r="K10" s="315">
        <f t="shared" si="2"/>
        <v>0</v>
      </c>
      <c r="L10" s="58"/>
      <c r="M10" s="58"/>
      <c r="N10" s="58"/>
      <c r="O10" s="58"/>
      <c r="P10" s="65"/>
      <c r="Q10" s="65"/>
      <c r="R10" s="65"/>
      <c r="S10" s="72"/>
      <c r="T10" s="27" t="str">
        <f t="shared" si="0"/>
        <v/>
      </c>
      <c r="U10" s="49" t="str">
        <f t="shared" si="1"/>
        <v/>
      </c>
      <c r="V10" s="27"/>
      <c r="W10" s="26"/>
      <c r="X10" s="26"/>
      <c r="Y10" s="27"/>
      <c r="Z10" s="3"/>
      <c r="AA10" s="14"/>
      <c r="AB10" s="3"/>
      <c r="AC10" s="3"/>
      <c r="AD10" s="14"/>
      <c r="AE10" s="26"/>
      <c r="AF10" s="27"/>
      <c r="AG10" s="26"/>
      <c r="AH10" s="26"/>
      <c r="AI10" s="27"/>
      <c r="AJ10" s="26"/>
      <c r="AK10" s="26"/>
      <c r="AL10" s="6"/>
      <c r="AM10" s="6"/>
    </row>
    <row r="11" spans="1:39" ht="21" customHeight="1" x14ac:dyDescent="0.15">
      <c r="A11" s="74"/>
      <c r="B11" s="63"/>
      <c r="C11" s="57"/>
      <c r="D11" s="255"/>
      <c r="E11" s="60"/>
      <c r="F11" s="77"/>
      <c r="G11" s="219"/>
      <c r="H11" s="213"/>
      <c r="I11" s="256"/>
      <c r="J11" s="214"/>
      <c r="K11" s="315">
        <f t="shared" si="2"/>
        <v>0</v>
      </c>
      <c r="L11" s="58"/>
      <c r="M11" s="58"/>
      <c r="N11" s="58"/>
      <c r="O11" s="58"/>
      <c r="P11" s="65"/>
      <c r="Q11" s="65"/>
      <c r="R11" s="65"/>
      <c r="S11" s="72"/>
      <c r="T11" s="27" t="str">
        <f t="shared" si="0"/>
        <v/>
      </c>
      <c r="U11" s="49" t="str">
        <f t="shared" si="1"/>
        <v/>
      </c>
      <c r="V11" s="27"/>
      <c r="W11" s="26"/>
      <c r="X11" s="26"/>
      <c r="Y11" s="27"/>
      <c r="Z11" s="3"/>
      <c r="AA11" s="14"/>
      <c r="AB11" s="3"/>
      <c r="AC11" s="3"/>
      <c r="AD11" s="14"/>
      <c r="AE11" s="26"/>
      <c r="AF11" s="27"/>
      <c r="AG11" s="26"/>
      <c r="AH11" s="26"/>
      <c r="AI11" s="27"/>
      <c r="AJ11" s="26"/>
      <c r="AK11" s="26"/>
      <c r="AL11" s="6"/>
      <c r="AM11" s="6"/>
    </row>
    <row r="12" spans="1:39" ht="21" customHeight="1" x14ac:dyDescent="0.15">
      <c r="A12" s="74"/>
      <c r="B12" s="63"/>
      <c r="C12" s="57"/>
      <c r="D12" s="60"/>
      <c r="E12" s="60"/>
      <c r="F12" s="77"/>
      <c r="G12" s="219"/>
      <c r="H12" s="213"/>
      <c r="I12" s="214"/>
      <c r="J12" s="214"/>
      <c r="K12" s="315">
        <f t="shared" si="2"/>
        <v>0</v>
      </c>
      <c r="L12" s="58"/>
      <c r="M12" s="58"/>
      <c r="N12" s="58"/>
      <c r="O12" s="58"/>
      <c r="P12" s="65"/>
      <c r="Q12" s="65"/>
      <c r="R12" s="65"/>
      <c r="S12" s="72"/>
      <c r="T12" s="27" t="str">
        <f t="shared" si="0"/>
        <v/>
      </c>
      <c r="U12" s="49" t="str">
        <f t="shared" si="1"/>
        <v/>
      </c>
      <c r="V12" s="27"/>
      <c r="W12" s="26"/>
      <c r="X12" s="26"/>
      <c r="Y12" s="27"/>
      <c r="Z12" s="3"/>
      <c r="AA12" s="14"/>
      <c r="AB12" s="3"/>
      <c r="AC12" s="3"/>
      <c r="AD12" s="14"/>
      <c r="AE12" s="26"/>
      <c r="AF12" s="27"/>
      <c r="AG12" s="26"/>
      <c r="AH12" s="26"/>
      <c r="AI12" s="27"/>
      <c r="AJ12" s="26"/>
      <c r="AK12" s="26"/>
      <c r="AL12" s="6"/>
      <c r="AM12" s="6"/>
    </row>
    <row r="13" spans="1:39" ht="21" customHeight="1" x14ac:dyDescent="0.15">
      <c r="A13" s="74"/>
      <c r="B13" s="63"/>
      <c r="C13" s="57"/>
      <c r="D13" s="60"/>
      <c r="E13" s="60"/>
      <c r="F13" s="77"/>
      <c r="G13" s="219"/>
      <c r="H13" s="213"/>
      <c r="I13" s="214"/>
      <c r="J13" s="214"/>
      <c r="K13" s="315">
        <f t="shared" si="2"/>
        <v>0</v>
      </c>
      <c r="L13" s="58"/>
      <c r="M13" s="58"/>
      <c r="N13" s="58"/>
      <c r="O13" s="58"/>
      <c r="P13" s="65"/>
      <c r="Q13" s="65"/>
      <c r="R13" s="65"/>
      <c r="S13" s="72"/>
      <c r="T13" s="27" t="str">
        <f t="shared" si="0"/>
        <v/>
      </c>
      <c r="U13" s="49" t="str">
        <f t="shared" si="1"/>
        <v/>
      </c>
      <c r="V13" s="27"/>
      <c r="W13" s="26"/>
      <c r="X13" s="26"/>
      <c r="Y13" s="27"/>
      <c r="Z13" s="3"/>
      <c r="AA13" s="14"/>
      <c r="AB13" s="3"/>
      <c r="AC13" s="3"/>
      <c r="AD13" s="14"/>
      <c r="AE13" s="26"/>
      <c r="AF13" s="27"/>
      <c r="AG13" s="26"/>
      <c r="AH13" s="26"/>
      <c r="AI13" s="27"/>
      <c r="AJ13" s="26"/>
      <c r="AK13" s="26"/>
      <c r="AL13" s="6"/>
      <c r="AM13" s="6"/>
    </row>
    <row r="14" spans="1:39" ht="21" customHeight="1" x14ac:dyDescent="0.15">
      <c r="A14" s="74"/>
      <c r="B14" s="63"/>
      <c r="C14" s="57"/>
      <c r="D14" s="60"/>
      <c r="E14" s="60"/>
      <c r="F14" s="77"/>
      <c r="G14" s="219"/>
      <c r="H14" s="213"/>
      <c r="I14" s="214"/>
      <c r="J14" s="214"/>
      <c r="K14" s="315">
        <f t="shared" si="2"/>
        <v>0</v>
      </c>
      <c r="L14" s="58"/>
      <c r="M14" s="58"/>
      <c r="N14" s="58"/>
      <c r="O14" s="58"/>
      <c r="P14" s="65"/>
      <c r="Q14" s="65"/>
      <c r="R14" s="65"/>
      <c r="S14" s="72"/>
      <c r="T14" s="27" t="str">
        <f t="shared" si="0"/>
        <v/>
      </c>
      <c r="U14" s="49" t="str">
        <f t="shared" si="1"/>
        <v/>
      </c>
      <c r="V14" s="27"/>
      <c r="W14" s="26"/>
      <c r="X14" s="26"/>
      <c r="Y14" s="27"/>
      <c r="Z14" s="3"/>
      <c r="AA14" s="14"/>
      <c r="AB14" s="3"/>
      <c r="AC14" s="3"/>
      <c r="AD14" s="14"/>
      <c r="AE14" s="26"/>
      <c r="AF14" s="27"/>
      <c r="AG14" s="26"/>
      <c r="AH14" s="26"/>
      <c r="AI14" s="27"/>
      <c r="AJ14" s="26"/>
      <c r="AK14" s="26"/>
      <c r="AL14" s="6"/>
      <c r="AM14" s="6"/>
    </row>
    <row r="15" spans="1:39" ht="21" customHeight="1" x14ac:dyDescent="0.15">
      <c r="A15" s="74"/>
      <c r="B15" s="63"/>
      <c r="C15" s="57"/>
      <c r="D15" s="60"/>
      <c r="E15" s="60"/>
      <c r="F15" s="77"/>
      <c r="G15" s="219"/>
      <c r="H15" s="213"/>
      <c r="I15" s="214"/>
      <c r="J15" s="214"/>
      <c r="K15" s="315">
        <f t="shared" si="2"/>
        <v>0</v>
      </c>
      <c r="L15" s="58"/>
      <c r="M15" s="58"/>
      <c r="N15" s="58"/>
      <c r="O15" s="58"/>
      <c r="P15" s="65" t="s">
        <v>243</v>
      </c>
      <c r="Q15" s="65"/>
      <c r="R15" s="65"/>
      <c r="S15" s="72"/>
      <c r="T15" s="27" t="str">
        <f t="shared" si="0"/>
        <v/>
      </c>
      <c r="U15" s="49" t="str">
        <f t="shared" si="1"/>
        <v/>
      </c>
      <c r="V15" s="27"/>
      <c r="W15" s="26"/>
      <c r="X15" s="26"/>
      <c r="Y15" s="27"/>
      <c r="Z15" s="3"/>
      <c r="AA15" s="14"/>
      <c r="AB15" s="3"/>
      <c r="AC15" s="3"/>
      <c r="AD15" s="14"/>
      <c r="AE15" s="26"/>
      <c r="AF15" s="27"/>
      <c r="AG15" s="26"/>
      <c r="AH15" s="26"/>
      <c r="AI15" s="27"/>
      <c r="AJ15" s="26"/>
      <c r="AK15" s="26"/>
      <c r="AL15" s="6"/>
      <c r="AM15" s="6"/>
    </row>
    <row r="16" spans="1:39" ht="21" customHeight="1" x14ac:dyDescent="0.15">
      <c r="A16" s="74"/>
      <c r="B16" s="63"/>
      <c r="C16" s="57"/>
      <c r="D16" s="60"/>
      <c r="E16" s="60"/>
      <c r="F16" s="77"/>
      <c r="G16" s="219"/>
      <c r="H16" s="213"/>
      <c r="I16" s="214"/>
      <c r="J16" s="214"/>
      <c r="K16" s="315">
        <f t="shared" si="2"/>
        <v>0</v>
      </c>
      <c r="L16" s="58"/>
      <c r="M16" s="58"/>
      <c r="N16" s="58"/>
      <c r="O16" s="58"/>
      <c r="P16" s="65"/>
      <c r="Q16" s="65"/>
      <c r="R16" s="65"/>
      <c r="S16" s="72"/>
      <c r="T16" s="27" t="str">
        <f t="shared" si="0"/>
        <v/>
      </c>
      <c r="U16" s="49" t="str">
        <f t="shared" si="1"/>
        <v/>
      </c>
      <c r="V16" s="27"/>
      <c r="W16" s="26"/>
      <c r="X16" s="26"/>
      <c r="Y16" s="27"/>
      <c r="Z16" s="3"/>
      <c r="AA16" s="14"/>
      <c r="AB16" s="3"/>
      <c r="AC16" s="3"/>
      <c r="AD16" s="14"/>
      <c r="AE16" s="26"/>
      <c r="AF16" s="27"/>
      <c r="AG16" s="26"/>
      <c r="AH16" s="26"/>
      <c r="AI16" s="27"/>
      <c r="AJ16" s="26"/>
      <c r="AK16" s="26"/>
      <c r="AL16" s="6"/>
      <c r="AM16" s="6"/>
    </row>
    <row r="17" spans="1:39" ht="21" customHeight="1" x14ac:dyDescent="0.15">
      <c r="A17" s="74"/>
      <c r="B17" s="63"/>
      <c r="C17" s="57"/>
      <c r="D17" s="60"/>
      <c r="E17" s="60"/>
      <c r="F17" s="77"/>
      <c r="G17" s="219"/>
      <c r="H17" s="213"/>
      <c r="I17" s="214"/>
      <c r="J17" s="214"/>
      <c r="K17" s="315">
        <f t="shared" si="2"/>
        <v>0</v>
      </c>
      <c r="L17" s="58"/>
      <c r="M17" s="58"/>
      <c r="N17" s="58"/>
      <c r="O17" s="58"/>
      <c r="P17" s="65"/>
      <c r="Q17" s="65"/>
      <c r="R17" s="65"/>
      <c r="S17" s="72"/>
      <c r="T17" s="27" t="str">
        <f t="shared" si="0"/>
        <v/>
      </c>
      <c r="U17" s="49" t="str">
        <f t="shared" si="1"/>
        <v/>
      </c>
      <c r="V17" s="30"/>
      <c r="W17" s="26"/>
      <c r="X17" s="26"/>
      <c r="Y17" s="27"/>
      <c r="Z17" s="3"/>
      <c r="AA17" s="14"/>
      <c r="AB17" s="3"/>
      <c r="AC17" s="3"/>
      <c r="AD17" s="14"/>
      <c r="AE17" s="26"/>
      <c r="AF17" s="27"/>
      <c r="AG17" s="26"/>
      <c r="AH17" s="26"/>
      <c r="AI17" s="27"/>
      <c r="AJ17" s="26"/>
      <c r="AK17" s="26"/>
      <c r="AL17" s="6"/>
      <c r="AM17" s="6"/>
    </row>
    <row r="18" spans="1:39" ht="21" customHeight="1" x14ac:dyDescent="0.15">
      <c r="A18" s="74"/>
      <c r="B18" s="63"/>
      <c r="C18" s="57"/>
      <c r="D18" s="60"/>
      <c r="E18" s="60"/>
      <c r="F18" s="77"/>
      <c r="G18" s="219"/>
      <c r="H18" s="213"/>
      <c r="I18" s="214"/>
      <c r="J18" s="214"/>
      <c r="K18" s="315">
        <f t="shared" si="2"/>
        <v>0</v>
      </c>
      <c r="L18" s="58"/>
      <c r="M18" s="58"/>
      <c r="N18" s="58"/>
      <c r="O18" s="58"/>
      <c r="P18" s="65"/>
      <c r="Q18" s="65"/>
      <c r="R18" s="65"/>
      <c r="S18" s="72"/>
      <c r="T18" s="27" t="str">
        <f t="shared" si="0"/>
        <v/>
      </c>
      <c r="U18" s="49" t="str">
        <f t="shared" si="1"/>
        <v/>
      </c>
      <c r="V18" s="27"/>
      <c r="W18" s="26"/>
      <c r="X18" s="26"/>
      <c r="Y18" s="27"/>
      <c r="Z18" s="3"/>
      <c r="AA18" s="14"/>
      <c r="AB18" s="3"/>
      <c r="AC18" s="3"/>
      <c r="AD18" s="14"/>
      <c r="AE18" s="26"/>
      <c r="AF18" s="27"/>
      <c r="AG18" s="26"/>
      <c r="AH18" s="26"/>
      <c r="AI18" s="27"/>
      <c r="AJ18" s="26"/>
      <c r="AK18" s="26"/>
      <c r="AL18" s="6"/>
      <c r="AM18" s="6"/>
    </row>
    <row r="19" spans="1:39" ht="21" customHeight="1" x14ac:dyDescent="0.15">
      <c r="A19" s="173"/>
      <c r="B19" s="63"/>
      <c r="C19" s="57"/>
      <c r="D19" s="60"/>
      <c r="E19" s="60"/>
      <c r="F19" s="77"/>
      <c r="G19" s="219"/>
      <c r="H19" s="213"/>
      <c r="I19" s="214"/>
      <c r="J19" s="214"/>
      <c r="K19" s="315">
        <f t="shared" si="2"/>
        <v>0</v>
      </c>
      <c r="L19" s="58"/>
      <c r="M19" s="58"/>
      <c r="N19" s="58"/>
      <c r="O19" s="58"/>
      <c r="P19" s="65"/>
      <c r="Q19" s="65"/>
      <c r="R19" s="65"/>
      <c r="S19" s="72"/>
      <c r="T19" s="27" t="str">
        <f t="shared" si="0"/>
        <v/>
      </c>
      <c r="U19" s="49" t="str">
        <f t="shared" si="1"/>
        <v/>
      </c>
      <c r="V19" s="27"/>
      <c r="W19" s="26"/>
      <c r="X19" s="26"/>
      <c r="Y19" s="27"/>
      <c r="Z19" s="3"/>
      <c r="AA19" s="14"/>
      <c r="AB19" s="3"/>
      <c r="AC19" s="3"/>
      <c r="AD19" s="14"/>
      <c r="AE19" s="26"/>
      <c r="AF19" s="27"/>
      <c r="AG19" s="26"/>
      <c r="AH19" s="26"/>
      <c r="AI19" s="27"/>
      <c r="AJ19" s="26"/>
      <c r="AK19" s="26"/>
      <c r="AL19" s="6"/>
      <c r="AM19" s="6"/>
    </row>
    <row r="20" spans="1:39" ht="21" customHeight="1" x14ac:dyDescent="0.15">
      <c r="A20" s="74"/>
      <c r="B20" s="63"/>
      <c r="C20" s="57"/>
      <c r="D20" s="60"/>
      <c r="E20" s="60"/>
      <c r="F20" s="77"/>
      <c r="G20" s="219"/>
      <c r="H20" s="213"/>
      <c r="I20" s="214"/>
      <c r="J20" s="214"/>
      <c r="K20" s="315">
        <f t="shared" si="2"/>
        <v>0</v>
      </c>
      <c r="L20" s="58"/>
      <c r="M20" s="58"/>
      <c r="N20" s="58"/>
      <c r="O20" s="58"/>
      <c r="P20" s="65"/>
      <c r="Q20" s="65"/>
      <c r="R20" s="65"/>
      <c r="S20" s="72"/>
      <c r="T20" s="27" t="str">
        <f t="shared" si="0"/>
        <v/>
      </c>
      <c r="U20" s="49" t="str">
        <f t="shared" si="1"/>
        <v/>
      </c>
      <c r="V20" s="27"/>
      <c r="W20" s="26"/>
      <c r="X20" s="26"/>
      <c r="Y20" s="27"/>
      <c r="Z20" s="3"/>
      <c r="AA20" s="14"/>
      <c r="AB20" s="3"/>
      <c r="AC20" s="3"/>
      <c r="AD20" s="14"/>
      <c r="AE20" s="26"/>
      <c r="AF20" s="27"/>
      <c r="AG20" s="26"/>
      <c r="AH20" s="26"/>
      <c r="AI20" s="27"/>
      <c r="AJ20" s="26"/>
      <c r="AK20" s="26"/>
      <c r="AL20" s="6"/>
      <c r="AM20" s="6"/>
    </row>
    <row r="21" spans="1:39" ht="21" customHeight="1" x14ac:dyDescent="0.15">
      <c r="A21" s="74"/>
      <c r="B21" s="63"/>
      <c r="C21" s="57"/>
      <c r="D21" s="60"/>
      <c r="E21" s="60"/>
      <c r="F21" s="77"/>
      <c r="G21" s="219"/>
      <c r="H21" s="213"/>
      <c r="I21" s="214"/>
      <c r="J21" s="214"/>
      <c r="K21" s="315">
        <f t="shared" si="2"/>
        <v>0</v>
      </c>
      <c r="L21" s="58"/>
      <c r="M21" s="58"/>
      <c r="N21" s="58"/>
      <c r="O21" s="58"/>
      <c r="P21" s="65"/>
      <c r="Q21" s="59"/>
      <c r="R21" s="65"/>
      <c r="S21" s="72"/>
      <c r="T21" s="27" t="str">
        <f t="shared" si="0"/>
        <v/>
      </c>
      <c r="U21" s="49" t="str">
        <f t="shared" si="1"/>
        <v/>
      </c>
      <c r="V21" s="27"/>
      <c r="W21" s="26"/>
      <c r="X21" s="26"/>
      <c r="Y21" s="27"/>
      <c r="Z21" s="3"/>
      <c r="AA21" s="14"/>
      <c r="AB21" s="3"/>
      <c r="AC21" s="3"/>
      <c r="AD21" s="14"/>
      <c r="AE21" s="26"/>
      <c r="AF21" s="27"/>
      <c r="AG21" s="26"/>
      <c r="AH21" s="26"/>
      <c r="AI21" s="27"/>
      <c r="AJ21" s="26"/>
      <c r="AK21" s="26"/>
      <c r="AL21" s="6"/>
      <c r="AM21" s="6"/>
    </row>
    <row r="22" spans="1:39" ht="21" customHeight="1" x14ac:dyDescent="0.15">
      <c r="A22" s="74"/>
      <c r="B22" s="63"/>
      <c r="C22" s="57"/>
      <c r="D22" s="60"/>
      <c r="E22" s="60"/>
      <c r="F22" s="77"/>
      <c r="G22" s="219"/>
      <c r="H22" s="213"/>
      <c r="I22" s="214"/>
      <c r="J22" s="214"/>
      <c r="K22" s="315">
        <f t="shared" si="2"/>
        <v>0</v>
      </c>
      <c r="L22" s="58"/>
      <c r="M22" s="58"/>
      <c r="N22" s="58"/>
      <c r="O22" s="58"/>
      <c r="P22" s="65"/>
      <c r="Q22" s="65"/>
      <c r="R22" s="65"/>
      <c r="S22" s="72"/>
      <c r="T22" s="27" t="str">
        <f t="shared" si="0"/>
        <v/>
      </c>
      <c r="U22" s="49" t="str">
        <f t="shared" si="1"/>
        <v/>
      </c>
      <c r="V22" s="27"/>
      <c r="W22" s="26"/>
      <c r="X22" s="26"/>
      <c r="Y22" s="27"/>
      <c r="Z22" s="3"/>
      <c r="AA22" s="14"/>
      <c r="AB22" s="3"/>
      <c r="AC22" s="3"/>
      <c r="AD22" s="14"/>
      <c r="AE22" s="26"/>
      <c r="AF22" s="27"/>
      <c r="AG22" s="26"/>
      <c r="AH22" s="26"/>
      <c r="AI22" s="27"/>
      <c r="AJ22" s="26"/>
      <c r="AK22" s="26"/>
      <c r="AL22" s="6"/>
      <c r="AM22" s="6"/>
    </row>
    <row r="23" spans="1:39" ht="21" customHeight="1" x14ac:dyDescent="0.15">
      <c r="A23" s="74"/>
      <c r="B23" s="63"/>
      <c r="C23" s="57"/>
      <c r="D23" s="60"/>
      <c r="E23" s="60"/>
      <c r="F23" s="77"/>
      <c r="G23" s="219"/>
      <c r="H23" s="213"/>
      <c r="I23" s="214"/>
      <c r="J23" s="214"/>
      <c r="K23" s="315">
        <f t="shared" si="2"/>
        <v>0</v>
      </c>
      <c r="L23" s="58"/>
      <c r="M23" s="58"/>
      <c r="N23" s="58"/>
      <c r="O23" s="58"/>
      <c r="P23" s="65"/>
      <c r="Q23" s="65"/>
      <c r="R23" s="65"/>
      <c r="S23" s="72"/>
      <c r="T23" s="27" t="str">
        <f t="shared" si="0"/>
        <v/>
      </c>
      <c r="U23" s="49" t="str">
        <f t="shared" si="1"/>
        <v/>
      </c>
      <c r="V23" s="27"/>
      <c r="W23" s="26"/>
      <c r="X23" s="26"/>
      <c r="Y23" s="27"/>
      <c r="Z23" s="3"/>
      <c r="AA23" s="14"/>
      <c r="AB23" s="3"/>
      <c r="AC23" s="3"/>
      <c r="AD23" s="14"/>
      <c r="AE23" s="26"/>
      <c r="AF23" s="27"/>
      <c r="AG23" s="26"/>
      <c r="AH23" s="26"/>
      <c r="AI23" s="27"/>
      <c r="AJ23" s="26"/>
      <c r="AK23" s="26"/>
      <c r="AL23" s="6"/>
      <c r="AM23" s="6"/>
    </row>
    <row r="24" spans="1:39" ht="21" customHeight="1" x14ac:dyDescent="0.15">
      <c r="A24" s="74"/>
      <c r="B24" s="63"/>
      <c r="C24" s="57"/>
      <c r="D24" s="60"/>
      <c r="E24" s="60"/>
      <c r="F24" s="77"/>
      <c r="G24" s="219"/>
      <c r="H24" s="213"/>
      <c r="I24" s="214"/>
      <c r="J24" s="214"/>
      <c r="K24" s="315">
        <f t="shared" si="2"/>
        <v>0</v>
      </c>
      <c r="L24" s="58"/>
      <c r="M24" s="58"/>
      <c r="N24" s="58"/>
      <c r="O24" s="58"/>
      <c r="P24" s="65"/>
      <c r="Q24" s="65"/>
      <c r="R24" s="65"/>
      <c r="S24" s="72"/>
      <c r="T24" s="27" t="str">
        <f t="shared" si="0"/>
        <v/>
      </c>
      <c r="U24" s="49" t="str">
        <f t="shared" si="1"/>
        <v/>
      </c>
      <c r="V24" s="27"/>
      <c r="W24" s="26"/>
      <c r="X24" s="26"/>
      <c r="Y24" s="27"/>
      <c r="Z24" s="3"/>
      <c r="AA24" s="14"/>
      <c r="AB24" s="3"/>
      <c r="AC24" s="3"/>
      <c r="AD24" s="14"/>
      <c r="AE24" s="26"/>
      <c r="AF24" s="27"/>
      <c r="AG24" s="26"/>
      <c r="AH24" s="26"/>
      <c r="AI24" s="27"/>
      <c r="AJ24" s="26"/>
      <c r="AK24" s="26"/>
      <c r="AL24" s="6"/>
      <c r="AM24" s="6"/>
    </row>
    <row r="25" spans="1:39" ht="21" customHeight="1" x14ac:dyDescent="0.15">
      <c r="A25" s="173"/>
      <c r="B25" s="63"/>
      <c r="C25" s="57"/>
      <c r="D25" s="60"/>
      <c r="E25" s="60"/>
      <c r="F25" s="77"/>
      <c r="G25" s="219"/>
      <c r="H25" s="213"/>
      <c r="I25" s="214"/>
      <c r="J25" s="214"/>
      <c r="K25" s="315">
        <f t="shared" si="2"/>
        <v>0</v>
      </c>
      <c r="L25" s="58"/>
      <c r="M25" s="58"/>
      <c r="N25" s="58"/>
      <c r="O25" s="58"/>
      <c r="P25" s="65"/>
      <c r="Q25" s="65"/>
      <c r="R25" s="65"/>
      <c r="S25" s="72"/>
      <c r="T25" s="27" t="str">
        <f t="shared" si="0"/>
        <v/>
      </c>
      <c r="U25" s="49" t="str">
        <f t="shared" si="1"/>
        <v/>
      </c>
      <c r="V25" s="27"/>
      <c r="W25" s="26"/>
      <c r="X25" s="26"/>
      <c r="Y25" s="27"/>
      <c r="Z25" s="3"/>
      <c r="AA25" s="14"/>
      <c r="AB25" s="3"/>
      <c r="AC25" s="3"/>
      <c r="AD25" s="14"/>
      <c r="AE25" s="26"/>
      <c r="AF25" s="27"/>
      <c r="AG25" s="26"/>
      <c r="AH25" s="26"/>
      <c r="AI25" s="27"/>
      <c r="AJ25" s="26"/>
      <c r="AK25" s="26"/>
      <c r="AL25" s="6"/>
      <c r="AM25" s="6"/>
    </row>
    <row r="26" spans="1:39" ht="21" customHeight="1" x14ac:dyDescent="0.15">
      <c r="A26" s="187"/>
      <c r="B26" s="105"/>
      <c r="C26" s="111"/>
      <c r="D26" s="95"/>
      <c r="E26" s="95"/>
      <c r="F26" s="166"/>
      <c r="G26" s="220"/>
      <c r="H26" s="228"/>
      <c r="I26" s="229"/>
      <c r="J26" s="229"/>
      <c r="K26" s="316">
        <f t="shared" si="2"/>
        <v>0</v>
      </c>
      <c r="L26" s="68"/>
      <c r="M26" s="68"/>
      <c r="N26" s="68"/>
      <c r="O26" s="68"/>
      <c r="P26" s="154"/>
      <c r="Q26" s="154"/>
      <c r="R26" s="154"/>
      <c r="S26" s="155"/>
      <c r="T26" s="27" t="str">
        <f t="shared" si="0"/>
        <v/>
      </c>
      <c r="U26" s="49" t="str">
        <f t="shared" si="1"/>
        <v/>
      </c>
      <c r="V26" s="27"/>
      <c r="W26" s="26"/>
      <c r="X26" s="26"/>
      <c r="Y26" s="27"/>
      <c r="Z26" s="3"/>
      <c r="AA26" s="14"/>
      <c r="AB26" s="3"/>
      <c r="AC26" s="3"/>
      <c r="AD26" s="14"/>
      <c r="AE26" s="26"/>
      <c r="AF26" s="27"/>
      <c r="AG26" s="26"/>
      <c r="AH26" s="26"/>
      <c r="AI26" s="27"/>
      <c r="AJ26" s="26"/>
      <c r="AK26" s="26"/>
      <c r="AL26" s="6"/>
      <c r="AM26" s="6"/>
    </row>
    <row r="27" spans="1:39" ht="21" customHeight="1" x14ac:dyDescent="0.15">
      <c r="A27" s="257"/>
      <c r="B27" s="99"/>
      <c r="C27" s="97"/>
      <c r="D27" s="98"/>
      <c r="E27" s="98"/>
      <c r="F27" s="164"/>
      <c r="G27" s="221"/>
      <c r="H27" s="223"/>
      <c r="I27" s="258"/>
      <c r="J27" s="258"/>
      <c r="K27" s="314">
        <f t="shared" si="2"/>
        <v>0</v>
      </c>
      <c r="L27" s="69"/>
      <c r="M27" s="69"/>
      <c r="N27" s="69"/>
      <c r="O27" s="69"/>
      <c r="P27" s="152"/>
      <c r="Q27" s="152"/>
      <c r="R27" s="152"/>
      <c r="S27" s="153"/>
      <c r="T27" s="27" t="str">
        <f t="shared" si="0"/>
        <v/>
      </c>
      <c r="U27" s="49" t="str">
        <f t="shared" si="1"/>
        <v/>
      </c>
      <c r="V27" s="27"/>
      <c r="W27" s="26"/>
      <c r="X27" s="26"/>
      <c r="Y27" s="27"/>
      <c r="Z27" s="3"/>
      <c r="AA27" s="14"/>
      <c r="AB27" s="3"/>
      <c r="AC27" s="3"/>
      <c r="AD27" s="14"/>
      <c r="AE27" s="26"/>
      <c r="AF27" s="27"/>
      <c r="AG27" s="26"/>
      <c r="AH27" s="26"/>
      <c r="AI27" s="27"/>
      <c r="AJ27" s="26"/>
      <c r="AK27" s="26"/>
      <c r="AL27" s="6"/>
      <c r="AM27" s="6"/>
    </row>
    <row r="28" spans="1:39" ht="21" customHeight="1" x14ac:dyDescent="0.15">
      <c r="A28" s="74"/>
      <c r="B28" s="63"/>
      <c r="C28" s="57"/>
      <c r="D28" s="60"/>
      <c r="E28" s="60"/>
      <c r="F28" s="77"/>
      <c r="G28" s="219"/>
      <c r="H28" s="213"/>
      <c r="I28" s="214"/>
      <c r="J28" s="214"/>
      <c r="K28" s="315">
        <f t="shared" si="2"/>
        <v>0</v>
      </c>
      <c r="L28" s="58"/>
      <c r="M28" s="58"/>
      <c r="N28" s="58"/>
      <c r="O28" s="58"/>
      <c r="P28" s="170"/>
      <c r="Q28" s="170"/>
      <c r="R28" s="170"/>
      <c r="S28" s="73"/>
      <c r="T28" s="27" t="str">
        <f t="shared" si="0"/>
        <v/>
      </c>
      <c r="U28" s="49" t="str">
        <f t="shared" si="1"/>
        <v/>
      </c>
      <c r="V28" s="27"/>
      <c r="W28" s="26"/>
      <c r="X28" s="26"/>
      <c r="Y28" s="27"/>
      <c r="Z28" s="3"/>
      <c r="AA28" s="14"/>
      <c r="AB28" s="3"/>
      <c r="AC28" s="3"/>
      <c r="AD28" s="14"/>
      <c r="AE28" s="26"/>
      <c r="AF28" s="27"/>
      <c r="AG28" s="26"/>
      <c r="AH28" s="26"/>
      <c r="AI28" s="27"/>
      <c r="AJ28" s="26"/>
      <c r="AK28" s="26"/>
      <c r="AL28" s="6"/>
      <c r="AM28" s="6"/>
    </row>
    <row r="29" spans="1:39" ht="21" customHeight="1" x14ac:dyDescent="0.15">
      <c r="A29" s="74"/>
      <c r="B29" s="64"/>
      <c r="C29" s="57"/>
      <c r="D29" s="60"/>
      <c r="E29" s="60"/>
      <c r="F29" s="77"/>
      <c r="G29" s="212"/>
      <c r="H29" s="213"/>
      <c r="I29" s="214"/>
      <c r="J29" s="214"/>
      <c r="K29" s="315">
        <f t="shared" si="2"/>
        <v>0</v>
      </c>
      <c r="L29" s="58"/>
      <c r="M29" s="58"/>
      <c r="N29" s="58"/>
      <c r="O29" s="58"/>
      <c r="P29" s="79"/>
      <c r="Q29" s="79"/>
      <c r="R29" s="65"/>
      <c r="S29" s="73"/>
      <c r="T29" s="27" t="str">
        <f t="shared" si="0"/>
        <v/>
      </c>
      <c r="U29" s="49" t="str">
        <f t="shared" si="1"/>
        <v/>
      </c>
      <c r="V29" s="27"/>
      <c r="W29" s="26"/>
      <c r="X29" s="26"/>
      <c r="Y29" s="27"/>
      <c r="Z29" s="3"/>
      <c r="AA29" s="14"/>
      <c r="AB29" s="3"/>
      <c r="AC29" s="3"/>
      <c r="AD29" s="14"/>
      <c r="AE29" s="26"/>
      <c r="AF29" s="27"/>
      <c r="AG29" s="26"/>
      <c r="AH29" s="26"/>
      <c r="AI29" s="27"/>
      <c r="AJ29" s="26"/>
      <c r="AK29" s="26"/>
      <c r="AL29" s="6"/>
      <c r="AM29" s="6"/>
    </row>
    <row r="30" spans="1:39" ht="21" customHeight="1" x14ac:dyDescent="0.15">
      <c r="A30" s="74"/>
      <c r="B30" s="63"/>
      <c r="C30" s="57"/>
      <c r="D30" s="60"/>
      <c r="E30" s="60"/>
      <c r="F30" s="77"/>
      <c r="G30" s="219"/>
      <c r="H30" s="213"/>
      <c r="I30" s="214"/>
      <c r="J30" s="214"/>
      <c r="K30" s="315">
        <f t="shared" si="2"/>
        <v>0</v>
      </c>
      <c r="L30" s="58"/>
      <c r="M30" s="58"/>
      <c r="N30" s="58"/>
      <c r="O30" s="58"/>
      <c r="P30" s="79"/>
      <c r="Q30" s="79"/>
      <c r="R30" s="65"/>
      <c r="S30" s="73"/>
      <c r="T30" s="27" t="str">
        <f t="shared" si="0"/>
        <v/>
      </c>
      <c r="U30" s="49" t="str">
        <f t="shared" si="1"/>
        <v/>
      </c>
      <c r="V30" s="32"/>
      <c r="W30" s="31"/>
      <c r="X30" s="31"/>
      <c r="Y30" s="32"/>
      <c r="Z30" s="3"/>
      <c r="AA30" s="14"/>
      <c r="AB30" s="4"/>
      <c r="AC30" s="3"/>
      <c r="AD30" s="14"/>
      <c r="AE30" s="31"/>
      <c r="AF30" s="32"/>
      <c r="AG30" s="31"/>
      <c r="AH30" s="31"/>
      <c r="AI30" s="32"/>
      <c r="AJ30" s="26"/>
      <c r="AK30" s="26"/>
      <c r="AL30" s="6"/>
      <c r="AM30" s="6"/>
    </row>
    <row r="31" spans="1:39" ht="21" customHeight="1" x14ac:dyDescent="0.15">
      <c r="A31" s="74"/>
      <c r="B31" s="63"/>
      <c r="C31" s="57"/>
      <c r="D31" s="60"/>
      <c r="E31" s="60"/>
      <c r="F31" s="77"/>
      <c r="G31" s="219"/>
      <c r="H31" s="213"/>
      <c r="I31" s="214"/>
      <c r="J31" s="214"/>
      <c r="K31" s="315">
        <f t="shared" si="2"/>
        <v>0</v>
      </c>
      <c r="L31" s="58"/>
      <c r="M31" s="58"/>
      <c r="N31" s="58"/>
      <c r="O31" s="58"/>
      <c r="P31" s="65"/>
      <c r="Q31" s="65"/>
      <c r="R31" s="65"/>
      <c r="S31" s="73"/>
      <c r="T31" s="27" t="str">
        <f t="shared" si="0"/>
        <v/>
      </c>
      <c r="U31" s="49" t="str">
        <f t="shared" si="1"/>
        <v/>
      </c>
      <c r="V31" s="32"/>
      <c r="W31" s="31"/>
      <c r="X31" s="31"/>
      <c r="Y31" s="32"/>
      <c r="Z31" s="3"/>
      <c r="AA31" s="14"/>
      <c r="AB31" s="4"/>
      <c r="AC31" s="3"/>
      <c r="AD31" s="14"/>
      <c r="AE31" s="31"/>
      <c r="AF31" s="32"/>
      <c r="AG31" s="31"/>
      <c r="AH31" s="31"/>
      <c r="AI31" s="32"/>
      <c r="AJ31" s="26"/>
      <c r="AK31" s="26"/>
      <c r="AL31" s="6"/>
      <c r="AM31" s="6"/>
    </row>
    <row r="32" spans="1:39" ht="21" customHeight="1" x14ac:dyDescent="0.15">
      <c r="A32" s="74"/>
      <c r="B32" s="63"/>
      <c r="C32" s="57"/>
      <c r="D32" s="60"/>
      <c r="E32" s="60"/>
      <c r="F32" s="77"/>
      <c r="G32" s="219"/>
      <c r="H32" s="213"/>
      <c r="I32" s="214"/>
      <c r="J32" s="214"/>
      <c r="K32" s="315">
        <f t="shared" si="2"/>
        <v>0</v>
      </c>
      <c r="L32" s="58"/>
      <c r="M32" s="58"/>
      <c r="N32" s="58"/>
      <c r="O32" s="58"/>
      <c r="P32" s="65"/>
      <c r="Q32" s="65"/>
      <c r="R32" s="65"/>
      <c r="S32" s="73"/>
      <c r="T32" s="27" t="str">
        <f t="shared" si="0"/>
        <v/>
      </c>
      <c r="U32" s="49" t="str">
        <f t="shared" si="1"/>
        <v/>
      </c>
      <c r="V32" s="34"/>
      <c r="W32" s="33"/>
      <c r="X32" s="33"/>
      <c r="Y32" s="34"/>
      <c r="Z32" s="3"/>
      <c r="AA32" s="14"/>
      <c r="AB32" s="5"/>
      <c r="AC32" s="3"/>
      <c r="AD32" s="14"/>
      <c r="AE32" s="33"/>
      <c r="AF32" s="34"/>
      <c r="AG32" s="33"/>
      <c r="AH32" s="33"/>
      <c r="AI32" s="34"/>
      <c r="AJ32" s="26"/>
      <c r="AK32" s="26"/>
      <c r="AL32" s="6"/>
      <c r="AM32" s="6"/>
    </row>
    <row r="33" spans="1:39" ht="21" customHeight="1" x14ac:dyDescent="0.15">
      <c r="A33" s="74"/>
      <c r="B33" s="63"/>
      <c r="C33" s="57"/>
      <c r="D33" s="60"/>
      <c r="E33" s="60"/>
      <c r="F33" s="77"/>
      <c r="G33" s="219"/>
      <c r="H33" s="213"/>
      <c r="I33" s="214"/>
      <c r="J33" s="214"/>
      <c r="K33" s="315">
        <f t="shared" si="2"/>
        <v>0</v>
      </c>
      <c r="L33" s="58"/>
      <c r="M33" s="58"/>
      <c r="N33" s="58"/>
      <c r="O33" s="58"/>
      <c r="P33" s="65"/>
      <c r="Q33" s="65"/>
      <c r="R33" s="65"/>
      <c r="S33" s="73"/>
      <c r="T33" s="27" t="str">
        <f t="shared" si="0"/>
        <v/>
      </c>
      <c r="U33" s="49" t="str">
        <f t="shared" si="1"/>
        <v/>
      </c>
      <c r="V33" s="27"/>
      <c r="W33" s="26"/>
      <c r="X33" s="26"/>
      <c r="Y33" s="27"/>
      <c r="Z33" s="3"/>
      <c r="AA33" s="14"/>
      <c r="AB33" s="3"/>
      <c r="AC33" s="3"/>
      <c r="AD33" s="14"/>
      <c r="AE33" s="26"/>
      <c r="AF33" s="27"/>
      <c r="AG33" s="26"/>
      <c r="AH33" s="26"/>
      <c r="AI33" s="27"/>
      <c r="AJ33" s="26"/>
      <c r="AK33" s="26"/>
    </row>
    <row r="34" spans="1:39" ht="21" customHeight="1" x14ac:dyDescent="0.15">
      <c r="A34" s="74"/>
      <c r="B34" s="63"/>
      <c r="C34" s="57"/>
      <c r="D34" s="60"/>
      <c r="E34" s="60"/>
      <c r="F34" s="77"/>
      <c r="G34" s="219"/>
      <c r="H34" s="213"/>
      <c r="I34" s="214"/>
      <c r="J34" s="214"/>
      <c r="K34" s="315">
        <f t="shared" si="2"/>
        <v>0</v>
      </c>
      <c r="L34" s="58"/>
      <c r="M34" s="58"/>
      <c r="N34" s="58"/>
      <c r="O34" s="58"/>
      <c r="P34" s="65"/>
      <c r="Q34" s="65"/>
      <c r="R34" s="65"/>
      <c r="S34" s="73"/>
      <c r="T34" s="27" t="str">
        <f t="shared" si="0"/>
        <v/>
      </c>
      <c r="U34" s="49" t="str">
        <f t="shared" si="1"/>
        <v/>
      </c>
      <c r="V34" s="27"/>
      <c r="W34" s="26"/>
      <c r="X34" s="26"/>
      <c r="Y34" s="27"/>
      <c r="Z34" s="3"/>
      <c r="AA34" s="14"/>
      <c r="AB34" s="3"/>
      <c r="AC34" s="3"/>
      <c r="AD34" s="14"/>
      <c r="AE34" s="26"/>
      <c r="AF34" s="27"/>
      <c r="AG34" s="26"/>
      <c r="AH34" s="26"/>
      <c r="AI34" s="27"/>
      <c r="AJ34" s="26"/>
      <c r="AK34" s="26"/>
    </row>
    <row r="35" spans="1:39" ht="21" customHeight="1" x14ac:dyDescent="0.15">
      <c r="A35" s="74"/>
      <c r="B35" s="63"/>
      <c r="C35" s="57"/>
      <c r="D35" s="60"/>
      <c r="E35" s="60"/>
      <c r="F35" s="77"/>
      <c r="G35" s="219"/>
      <c r="H35" s="213"/>
      <c r="I35" s="214"/>
      <c r="J35" s="214"/>
      <c r="K35" s="315">
        <f t="shared" si="2"/>
        <v>0</v>
      </c>
      <c r="L35" s="58"/>
      <c r="M35" s="58"/>
      <c r="N35" s="58"/>
      <c r="O35" s="58"/>
      <c r="P35" s="65"/>
      <c r="Q35" s="65"/>
      <c r="R35" s="65"/>
      <c r="S35" s="72"/>
      <c r="T35" s="27" t="str">
        <f t="shared" si="0"/>
        <v/>
      </c>
      <c r="U35" s="49" t="str">
        <f t="shared" si="1"/>
        <v/>
      </c>
      <c r="V35" s="27"/>
      <c r="W35" s="26"/>
      <c r="X35" s="26"/>
      <c r="Y35" s="27"/>
      <c r="Z35" s="3"/>
      <c r="AA35" s="14"/>
      <c r="AB35" s="3"/>
      <c r="AC35" s="3"/>
      <c r="AD35" s="14"/>
      <c r="AE35" s="26"/>
      <c r="AF35" s="27"/>
      <c r="AG35" s="26"/>
      <c r="AH35" s="26"/>
      <c r="AI35" s="27"/>
      <c r="AJ35" s="26"/>
      <c r="AK35" s="26"/>
      <c r="AL35" s="6"/>
      <c r="AM35" s="6"/>
    </row>
    <row r="36" spans="1:39" ht="21" customHeight="1" x14ac:dyDescent="0.15">
      <c r="A36" s="74"/>
      <c r="B36" s="64"/>
      <c r="C36" s="57"/>
      <c r="D36" s="60"/>
      <c r="E36" s="60"/>
      <c r="F36" s="77"/>
      <c r="G36" s="212"/>
      <c r="H36" s="213"/>
      <c r="I36" s="214"/>
      <c r="J36" s="214"/>
      <c r="K36" s="315">
        <f t="shared" si="2"/>
        <v>0</v>
      </c>
      <c r="L36" s="58"/>
      <c r="M36" s="58"/>
      <c r="N36" s="58"/>
      <c r="O36" s="58"/>
      <c r="P36" s="65"/>
      <c r="Q36" s="65"/>
      <c r="R36" s="65"/>
      <c r="S36" s="72"/>
      <c r="T36" s="27" t="str">
        <f t="shared" si="0"/>
        <v/>
      </c>
      <c r="U36" s="49" t="str">
        <f t="shared" si="1"/>
        <v/>
      </c>
      <c r="V36" s="27"/>
      <c r="W36" s="26"/>
      <c r="X36" s="26"/>
      <c r="Y36" s="27"/>
      <c r="Z36" s="3"/>
      <c r="AA36" s="14"/>
      <c r="AB36" s="3"/>
      <c r="AC36" s="3"/>
      <c r="AD36" s="14"/>
      <c r="AE36" s="26"/>
      <c r="AF36" s="27"/>
      <c r="AG36" s="26"/>
      <c r="AH36" s="26"/>
      <c r="AI36" s="27"/>
      <c r="AJ36" s="26"/>
      <c r="AK36" s="26"/>
      <c r="AL36" s="6"/>
      <c r="AM36" s="6"/>
    </row>
    <row r="37" spans="1:39" ht="21" customHeight="1" x14ac:dyDescent="0.15">
      <c r="A37" s="74"/>
      <c r="B37" s="63"/>
      <c r="C37" s="57"/>
      <c r="D37" s="60"/>
      <c r="E37" s="60"/>
      <c r="F37" s="77"/>
      <c r="G37" s="219"/>
      <c r="H37" s="213"/>
      <c r="I37" s="214"/>
      <c r="J37" s="214"/>
      <c r="K37" s="315">
        <f t="shared" si="2"/>
        <v>0</v>
      </c>
      <c r="L37" s="58"/>
      <c r="M37" s="58"/>
      <c r="N37" s="58"/>
      <c r="O37" s="58"/>
      <c r="P37" s="65"/>
      <c r="Q37" s="65"/>
      <c r="R37" s="65"/>
      <c r="S37" s="72"/>
      <c r="T37" s="27" t="str">
        <f t="shared" si="0"/>
        <v/>
      </c>
      <c r="U37" s="49" t="str">
        <f t="shared" si="1"/>
        <v/>
      </c>
      <c r="V37" s="27"/>
      <c r="W37" s="26"/>
      <c r="X37" s="26"/>
      <c r="Y37" s="27"/>
      <c r="Z37" s="3"/>
      <c r="AA37" s="14"/>
      <c r="AB37" s="3"/>
      <c r="AC37" s="3"/>
      <c r="AD37" s="14"/>
      <c r="AE37" s="26"/>
      <c r="AF37" s="27"/>
      <c r="AG37" s="26"/>
      <c r="AH37" s="26"/>
      <c r="AI37" s="27"/>
      <c r="AJ37" s="26"/>
      <c r="AK37" s="26"/>
      <c r="AL37" s="6"/>
      <c r="AM37" s="6"/>
    </row>
    <row r="38" spans="1:39" ht="21" customHeight="1" x14ac:dyDescent="0.15">
      <c r="A38" s="74"/>
      <c r="B38" s="63"/>
      <c r="C38" s="57"/>
      <c r="D38" s="60"/>
      <c r="E38" s="60"/>
      <c r="F38" s="77"/>
      <c r="G38" s="219"/>
      <c r="H38" s="213"/>
      <c r="I38" s="214"/>
      <c r="J38" s="214"/>
      <c r="K38" s="315">
        <f t="shared" si="2"/>
        <v>0</v>
      </c>
      <c r="L38" s="58"/>
      <c r="M38" s="58"/>
      <c r="N38" s="58"/>
      <c r="O38" s="58"/>
      <c r="P38" s="65"/>
      <c r="Q38" s="65"/>
      <c r="R38" s="65"/>
      <c r="S38" s="72"/>
      <c r="T38" s="27" t="str">
        <f t="shared" si="0"/>
        <v/>
      </c>
      <c r="U38" s="49" t="str">
        <f t="shared" si="1"/>
        <v/>
      </c>
      <c r="V38" s="30"/>
      <c r="W38" s="26"/>
      <c r="X38" s="26"/>
      <c r="Y38" s="27"/>
      <c r="Z38" s="3"/>
      <c r="AA38" s="14"/>
      <c r="AB38" s="3"/>
      <c r="AC38" s="3"/>
      <c r="AD38" s="14"/>
      <c r="AE38" s="26"/>
      <c r="AF38" s="27"/>
      <c r="AG38" s="26"/>
      <c r="AH38" s="26"/>
      <c r="AI38" s="27"/>
      <c r="AJ38" s="26"/>
      <c r="AK38" s="26"/>
      <c r="AL38" s="6"/>
      <c r="AM38" s="6"/>
    </row>
    <row r="39" spans="1:39" ht="21" customHeight="1" x14ac:dyDescent="0.15">
      <c r="A39" s="74"/>
      <c r="B39" s="63"/>
      <c r="C39" s="57"/>
      <c r="D39" s="60"/>
      <c r="E39" s="60"/>
      <c r="F39" s="77"/>
      <c r="G39" s="219"/>
      <c r="H39" s="213"/>
      <c r="I39" s="214"/>
      <c r="J39" s="214"/>
      <c r="K39" s="315">
        <f t="shared" si="2"/>
        <v>0</v>
      </c>
      <c r="L39" s="58"/>
      <c r="M39" s="58"/>
      <c r="N39" s="58"/>
      <c r="O39" s="58"/>
      <c r="P39" s="65"/>
      <c r="Q39" s="65"/>
      <c r="R39" s="65"/>
      <c r="S39" s="72"/>
      <c r="T39" s="27" t="str">
        <f t="shared" si="0"/>
        <v/>
      </c>
      <c r="U39" s="49" t="str">
        <f t="shared" si="1"/>
        <v/>
      </c>
      <c r="V39" s="27"/>
      <c r="W39" s="26"/>
      <c r="X39" s="26"/>
      <c r="Y39" s="27"/>
      <c r="Z39" s="3"/>
      <c r="AA39" s="14"/>
      <c r="AB39" s="3"/>
      <c r="AC39" s="3"/>
      <c r="AD39" s="14"/>
      <c r="AE39" s="26"/>
      <c r="AF39" s="27"/>
      <c r="AG39" s="26"/>
      <c r="AH39" s="26"/>
      <c r="AI39" s="27"/>
      <c r="AJ39" s="26"/>
      <c r="AK39" s="26"/>
      <c r="AL39" s="6"/>
      <c r="AM39" s="6"/>
    </row>
    <row r="40" spans="1:39" ht="21" customHeight="1" x14ac:dyDescent="0.15">
      <c r="A40" s="74"/>
      <c r="B40" s="63"/>
      <c r="C40" s="57"/>
      <c r="D40" s="60"/>
      <c r="E40" s="60"/>
      <c r="F40" s="77"/>
      <c r="G40" s="219"/>
      <c r="H40" s="213"/>
      <c r="I40" s="214"/>
      <c r="J40" s="214"/>
      <c r="K40" s="315">
        <f t="shared" si="2"/>
        <v>0</v>
      </c>
      <c r="L40" s="58"/>
      <c r="M40" s="58"/>
      <c r="N40" s="58"/>
      <c r="O40" s="58"/>
      <c r="P40" s="65"/>
      <c r="Q40" s="65"/>
      <c r="R40" s="65"/>
      <c r="S40" s="72"/>
      <c r="T40" s="27" t="str">
        <f t="shared" si="0"/>
        <v/>
      </c>
      <c r="U40" s="49" t="str">
        <f t="shared" si="1"/>
        <v/>
      </c>
      <c r="V40" s="27"/>
      <c r="W40" s="26"/>
      <c r="X40" s="26"/>
      <c r="Y40" s="27"/>
      <c r="Z40" s="3"/>
      <c r="AA40" s="14"/>
      <c r="AB40" s="3"/>
      <c r="AC40" s="3"/>
      <c r="AD40" s="14"/>
      <c r="AE40" s="26"/>
      <c r="AF40" s="27"/>
      <c r="AG40" s="26"/>
      <c r="AH40" s="26"/>
      <c r="AI40" s="27"/>
      <c r="AJ40" s="26"/>
      <c r="AK40" s="26"/>
      <c r="AL40" s="6"/>
      <c r="AM40" s="6"/>
    </row>
    <row r="41" spans="1:39" ht="21" customHeight="1" x14ac:dyDescent="0.15">
      <c r="A41" s="74"/>
      <c r="B41" s="63"/>
      <c r="C41" s="57"/>
      <c r="D41" s="60"/>
      <c r="E41" s="60"/>
      <c r="F41" s="77"/>
      <c r="G41" s="219"/>
      <c r="H41" s="213"/>
      <c r="I41" s="214"/>
      <c r="J41" s="214"/>
      <c r="K41" s="315">
        <f t="shared" si="2"/>
        <v>0</v>
      </c>
      <c r="L41" s="58"/>
      <c r="M41" s="58"/>
      <c r="N41" s="58"/>
      <c r="O41" s="58"/>
      <c r="P41" s="65"/>
      <c r="Q41" s="65"/>
      <c r="R41" s="65"/>
      <c r="S41" s="72"/>
      <c r="T41" s="27" t="str">
        <f t="shared" si="0"/>
        <v/>
      </c>
      <c r="U41" s="49" t="str">
        <f t="shared" si="1"/>
        <v/>
      </c>
      <c r="V41" s="27"/>
      <c r="W41" s="26"/>
      <c r="X41" s="26"/>
      <c r="Y41" s="27"/>
      <c r="Z41" s="3"/>
      <c r="AA41" s="14"/>
      <c r="AB41" s="3"/>
      <c r="AC41" s="3"/>
      <c r="AD41" s="14"/>
      <c r="AE41" s="26"/>
      <c r="AF41" s="27"/>
      <c r="AG41" s="26"/>
      <c r="AH41" s="26"/>
      <c r="AI41" s="27"/>
      <c r="AJ41" s="26"/>
      <c r="AK41" s="26"/>
      <c r="AL41" s="6"/>
      <c r="AM41" s="6"/>
    </row>
    <row r="42" spans="1:39" ht="21" customHeight="1" x14ac:dyDescent="0.15">
      <c r="A42" s="74"/>
      <c r="B42" s="63"/>
      <c r="C42" s="57"/>
      <c r="D42" s="60"/>
      <c r="E42" s="60"/>
      <c r="F42" s="77"/>
      <c r="G42" s="219"/>
      <c r="H42" s="213"/>
      <c r="I42" s="214"/>
      <c r="J42" s="214"/>
      <c r="K42" s="315">
        <f t="shared" si="2"/>
        <v>0</v>
      </c>
      <c r="L42" s="58"/>
      <c r="M42" s="58"/>
      <c r="N42" s="58"/>
      <c r="O42" s="58"/>
      <c r="P42" s="65"/>
      <c r="Q42" s="65"/>
      <c r="R42" s="65"/>
      <c r="S42" s="72"/>
      <c r="T42" s="27" t="str">
        <f t="shared" si="0"/>
        <v/>
      </c>
      <c r="U42" s="49" t="str">
        <f t="shared" si="1"/>
        <v/>
      </c>
      <c r="V42" s="27"/>
      <c r="W42" s="26"/>
      <c r="X42" s="26"/>
      <c r="Y42" s="27"/>
      <c r="Z42" s="3"/>
      <c r="AA42" s="14"/>
      <c r="AB42" s="3"/>
      <c r="AC42" s="3"/>
      <c r="AD42" s="14"/>
      <c r="AE42" s="26"/>
      <c r="AF42" s="27"/>
      <c r="AG42" s="26"/>
      <c r="AH42" s="26"/>
      <c r="AI42" s="27"/>
      <c r="AJ42" s="26"/>
      <c r="AK42" s="26"/>
      <c r="AL42" s="6"/>
      <c r="AM42" s="6"/>
    </row>
    <row r="43" spans="1:39" ht="21" customHeight="1" x14ac:dyDescent="0.15">
      <c r="A43" s="74"/>
      <c r="B43" s="63"/>
      <c r="C43" s="57"/>
      <c r="D43" s="60"/>
      <c r="E43" s="60"/>
      <c r="F43" s="77"/>
      <c r="G43" s="219"/>
      <c r="H43" s="213"/>
      <c r="I43" s="214"/>
      <c r="J43" s="214"/>
      <c r="K43" s="315">
        <f t="shared" si="2"/>
        <v>0</v>
      </c>
      <c r="L43" s="58"/>
      <c r="M43" s="58"/>
      <c r="N43" s="58"/>
      <c r="O43" s="58"/>
      <c r="P43" s="65"/>
      <c r="Q43" s="65"/>
      <c r="R43" s="65"/>
      <c r="S43" s="72"/>
      <c r="T43" s="27" t="str">
        <f t="shared" si="0"/>
        <v/>
      </c>
      <c r="U43" s="49" t="str">
        <f t="shared" si="1"/>
        <v/>
      </c>
      <c r="V43" s="27"/>
      <c r="W43" s="26"/>
      <c r="X43" s="26"/>
      <c r="Y43" s="27"/>
      <c r="Z43" s="3"/>
      <c r="AA43" s="14"/>
      <c r="AB43" s="3"/>
      <c r="AC43" s="3"/>
      <c r="AD43" s="14"/>
      <c r="AE43" s="26"/>
      <c r="AF43" s="27"/>
      <c r="AG43" s="26"/>
      <c r="AH43" s="26"/>
      <c r="AI43" s="27"/>
      <c r="AJ43" s="26"/>
      <c r="AK43" s="26"/>
      <c r="AL43" s="6"/>
      <c r="AM43" s="6"/>
    </row>
    <row r="44" spans="1:39" ht="21" customHeight="1" x14ac:dyDescent="0.15">
      <c r="A44" s="74"/>
      <c r="B44" s="63"/>
      <c r="C44" s="57"/>
      <c r="D44" s="60"/>
      <c r="E44" s="60"/>
      <c r="F44" s="77"/>
      <c r="G44" s="219"/>
      <c r="H44" s="213"/>
      <c r="I44" s="214"/>
      <c r="J44" s="214"/>
      <c r="K44" s="315">
        <f t="shared" si="2"/>
        <v>0</v>
      </c>
      <c r="L44" s="58"/>
      <c r="M44" s="58"/>
      <c r="N44" s="58"/>
      <c r="O44" s="58"/>
      <c r="P44" s="65"/>
      <c r="Q44" s="65"/>
      <c r="R44" s="65"/>
      <c r="S44" s="72"/>
      <c r="T44" s="27" t="str">
        <f t="shared" si="0"/>
        <v/>
      </c>
      <c r="U44" s="49" t="str">
        <f t="shared" si="1"/>
        <v/>
      </c>
      <c r="V44" s="27"/>
      <c r="W44" s="26"/>
      <c r="X44" s="26"/>
      <c r="Y44" s="27"/>
      <c r="Z44" s="3"/>
      <c r="AA44" s="14"/>
      <c r="AB44" s="3"/>
      <c r="AC44" s="3"/>
      <c r="AD44" s="14"/>
      <c r="AE44" s="26"/>
      <c r="AF44" s="27"/>
      <c r="AG44" s="26"/>
      <c r="AH44" s="26"/>
      <c r="AI44" s="27"/>
      <c r="AJ44" s="26"/>
      <c r="AK44" s="26"/>
      <c r="AL44" s="6"/>
      <c r="AM44" s="6"/>
    </row>
    <row r="45" spans="1:39" ht="21" customHeight="1" x14ac:dyDescent="0.15">
      <c r="A45" s="74"/>
      <c r="B45" s="63"/>
      <c r="C45" s="57"/>
      <c r="D45" s="60"/>
      <c r="E45" s="60"/>
      <c r="F45" s="77"/>
      <c r="G45" s="219"/>
      <c r="H45" s="213"/>
      <c r="I45" s="214"/>
      <c r="J45" s="214"/>
      <c r="K45" s="315">
        <f t="shared" si="2"/>
        <v>0</v>
      </c>
      <c r="L45" s="58"/>
      <c r="M45" s="58"/>
      <c r="N45" s="58"/>
      <c r="O45" s="58"/>
      <c r="P45" s="65"/>
      <c r="Q45" s="65"/>
      <c r="R45" s="65"/>
      <c r="S45" s="72"/>
      <c r="T45" s="27" t="str">
        <f t="shared" si="0"/>
        <v/>
      </c>
      <c r="U45" s="49" t="str">
        <f t="shared" si="1"/>
        <v/>
      </c>
      <c r="V45" s="27"/>
      <c r="W45" s="26"/>
      <c r="X45" s="26"/>
      <c r="Y45" s="27"/>
      <c r="Z45" s="3"/>
      <c r="AA45" s="14"/>
      <c r="AB45" s="3"/>
      <c r="AC45" s="3"/>
      <c r="AD45" s="14"/>
      <c r="AE45" s="26"/>
      <c r="AF45" s="27"/>
      <c r="AG45" s="26"/>
      <c r="AH45" s="26"/>
      <c r="AI45" s="27"/>
      <c r="AJ45" s="26"/>
      <c r="AK45" s="26"/>
      <c r="AL45" s="6"/>
      <c r="AM45" s="6"/>
    </row>
    <row r="46" spans="1:39" ht="21" customHeight="1" x14ac:dyDescent="0.15">
      <c r="A46" s="187"/>
      <c r="B46" s="105"/>
      <c r="C46" s="111"/>
      <c r="D46" s="95"/>
      <c r="E46" s="95"/>
      <c r="F46" s="166"/>
      <c r="G46" s="220"/>
      <c r="H46" s="228"/>
      <c r="I46" s="229"/>
      <c r="J46" s="229"/>
      <c r="K46" s="316">
        <f t="shared" si="2"/>
        <v>0</v>
      </c>
      <c r="L46" s="68"/>
      <c r="M46" s="68"/>
      <c r="N46" s="68"/>
      <c r="O46" s="68"/>
      <c r="P46" s="154"/>
      <c r="Q46" s="154"/>
      <c r="R46" s="154"/>
      <c r="S46" s="155"/>
      <c r="T46" s="27" t="str">
        <f t="shared" si="0"/>
        <v/>
      </c>
      <c r="U46" s="49" t="str">
        <f t="shared" si="1"/>
        <v/>
      </c>
      <c r="V46" s="27"/>
      <c r="W46" s="26"/>
      <c r="X46" s="26"/>
      <c r="Y46" s="27"/>
      <c r="Z46" s="3"/>
      <c r="AA46" s="14"/>
      <c r="AB46" s="3"/>
      <c r="AC46" s="3"/>
      <c r="AD46" s="14"/>
      <c r="AE46" s="26"/>
      <c r="AF46" s="27"/>
      <c r="AG46" s="26"/>
      <c r="AH46" s="26"/>
      <c r="AI46" s="27"/>
      <c r="AJ46" s="26"/>
      <c r="AK46" s="26"/>
      <c r="AL46" s="6"/>
      <c r="AM46" s="6"/>
    </row>
    <row r="47" spans="1:39" ht="21" customHeight="1" x14ac:dyDescent="0.15">
      <c r="A47" s="188"/>
      <c r="B47" s="99"/>
      <c r="C47" s="97"/>
      <c r="D47" s="98"/>
      <c r="E47" s="98"/>
      <c r="F47" s="164"/>
      <c r="G47" s="221"/>
      <c r="H47" s="223"/>
      <c r="I47" s="224"/>
      <c r="J47" s="224"/>
      <c r="K47" s="314">
        <f t="shared" si="2"/>
        <v>0</v>
      </c>
      <c r="L47" s="69"/>
      <c r="M47" s="69"/>
      <c r="N47" s="69"/>
      <c r="O47" s="69"/>
      <c r="P47" s="152"/>
      <c r="Q47" s="152"/>
      <c r="R47" s="152"/>
      <c r="S47" s="153"/>
      <c r="T47" s="27" t="str">
        <f t="shared" si="0"/>
        <v/>
      </c>
      <c r="U47" s="49" t="str">
        <f t="shared" si="1"/>
        <v/>
      </c>
      <c r="V47" s="27"/>
      <c r="W47" s="26"/>
      <c r="X47" s="26"/>
      <c r="Y47" s="27"/>
      <c r="Z47" s="3"/>
      <c r="AA47" s="14"/>
      <c r="AB47" s="3"/>
      <c r="AC47" s="3"/>
      <c r="AD47" s="14"/>
      <c r="AE47" s="26"/>
      <c r="AF47" s="27"/>
      <c r="AG47" s="26"/>
      <c r="AH47" s="26"/>
      <c r="AI47" s="27"/>
      <c r="AJ47" s="26"/>
      <c r="AK47" s="26"/>
      <c r="AL47" s="6"/>
      <c r="AM47" s="6"/>
    </row>
    <row r="48" spans="1:39" ht="21" customHeight="1" x14ac:dyDescent="0.15">
      <c r="A48" s="62"/>
      <c r="B48" s="63"/>
      <c r="C48" s="57"/>
      <c r="D48" s="60"/>
      <c r="E48" s="60"/>
      <c r="F48" s="77"/>
      <c r="G48" s="219"/>
      <c r="H48" s="213"/>
      <c r="I48" s="214"/>
      <c r="J48" s="214"/>
      <c r="K48" s="315">
        <f t="shared" si="2"/>
        <v>0</v>
      </c>
      <c r="L48" s="58"/>
      <c r="M48" s="58"/>
      <c r="N48" s="58"/>
      <c r="O48" s="58"/>
      <c r="P48" s="170"/>
      <c r="Q48" s="170"/>
      <c r="R48" s="170"/>
      <c r="S48" s="73"/>
      <c r="T48" s="27" t="str">
        <f t="shared" si="0"/>
        <v/>
      </c>
      <c r="U48" s="49" t="str">
        <f t="shared" si="1"/>
        <v/>
      </c>
      <c r="V48" s="27"/>
      <c r="W48" s="26"/>
      <c r="X48" s="26"/>
      <c r="Y48" s="27"/>
      <c r="Z48" s="3"/>
      <c r="AA48" s="14"/>
      <c r="AB48" s="3"/>
      <c r="AC48" s="3"/>
      <c r="AD48" s="14"/>
      <c r="AE48" s="26"/>
      <c r="AF48" s="27"/>
      <c r="AG48" s="26"/>
      <c r="AH48" s="26"/>
      <c r="AI48" s="27"/>
      <c r="AJ48" s="26"/>
      <c r="AK48" s="26"/>
      <c r="AL48" s="6"/>
      <c r="AM48" s="6"/>
    </row>
    <row r="49" spans="1:39" ht="21" customHeight="1" x14ac:dyDescent="0.15">
      <c r="A49" s="62"/>
      <c r="B49" s="63"/>
      <c r="C49" s="57"/>
      <c r="D49" s="60"/>
      <c r="E49" s="60"/>
      <c r="F49" s="77"/>
      <c r="G49" s="219"/>
      <c r="H49" s="213"/>
      <c r="I49" s="214"/>
      <c r="J49" s="214"/>
      <c r="K49" s="315">
        <f t="shared" si="2"/>
        <v>0</v>
      </c>
      <c r="L49" s="58"/>
      <c r="M49" s="58"/>
      <c r="N49" s="58"/>
      <c r="O49" s="58"/>
      <c r="P49" s="79"/>
      <c r="Q49" s="169"/>
      <c r="R49" s="79"/>
      <c r="S49" s="73"/>
      <c r="T49" s="27" t="str">
        <f t="shared" si="0"/>
        <v/>
      </c>
      <c r="U49" s="49" t="str">
        <f t="shared" si="1"/>
        <v/>
      </c>
      <c r="V49" s="27"/>
      <c r="W49" s="26"/>
      <c r="X49" s="26"/>
      <c r="Y49" s="27"/>
      <c r="Z49" s="3"/>
      <c r="AA49" s="14"/>
      <c r="AB49" s="3"/>
      <c r="AC49" s="3"/>
      <c r="AD49" s="14"/>
      <c r="AE49" s="26"/>
      <c r="AF49" s="27"/>
      <c r="AG49" s="26"/>
      <c r="AH49" s="26"/>
      <c r="AI49" s="27"/>
      <c r="AJ49" s="26"/>
      <c r="AK49" s="26"/>
      <c r="AL49" s="6"/>
      <c r="AM49" s="6"/>
    </row>
    <row r="50" spans="1:39" ht="21" customHeight="1" x14ac:dyDescent="0.15">
      <c r="A50" s="62"/>
      <c r="B50" s="63"/>
      <c r="C50" s="57"/>
      <c r="D50" s="60"/>
      <c r="E50" s="60"/>
      <c r="F50" s="77"/>
      <c r="G50" s="219"/>
      <c r="H50" s="213"/>
      <c r="I50" s="214"/>
      <c r="J50" s="214"/>
      <c r="K50" s="315">
        <f t="shared" si="2"/>
        <v>0</v>
      </c>
      <c r="L50" s="58"/>
      <c r="M50" s="58"/>
      <c r="N50" s="58"/>
      <c r="O50" s="58"/>
      <c r="P50" s="79"/>
      <c r="Q50" s="79"/>
      <c r="R50" s="65"/>
      <c r="S50" s="73"/>
      <c r="T50" s="27" t="str">
        <f t="shared" si="0"/>
        <v/>
      </c>
      <c r="U50" s="49" t="str">
        <f t="shared" si="1"/>
        <v/>
      </c>
      <c r="V50" s="32"/>
      <c r="W50" s="31"/>
      <c r="X50" s="31"/>
      <c r="Y50" s="32"/>
      <c r="Z50" s="3"/>
      <c r="AA50" s="14"/>
      <c r="AB50" s="4"/>
      <c r="AC50" s="3"/>
      <c r="AD50" s="14"/>
      <c r="AE50" s="31"/>
      <c r="AF50" s="32"/>
      <c r="AG50" s="31"/>
      <c r="AH50" s="31"/>
      <c r="AI50" s="32"/>
      <c r="AJ50" s="26"/>
      <c r="AK50" s="26"/>
      <c r="AL50" s="6"/>
      <c r="AM50" s="6"/>
    </row>
    <row r="51" spans="1:39" ht="21" customHeight="1" x14ac:dyDescent="0.15">
      <c r="A51" s="62"/>
      <c r="B51" s="63"/>
      <c r="C51" s="57"/>
      <c r="D51" s="60"/>
      <c r="E51" s="60"/>
      <c r="F51" s="77"/>
      <c r="G51" s="219"/>
      <c r="H51" s="213"/>
      <c r="I51" s="214"/>
      <c r="J51" s="214"/>
      <c r="K51" s="315">
        <f t="shared" si="2"/>
        <v>0</v>
      </c>
      <c r="L51" s="58"/>
      <c r="M51" s="58"/>
      <c r="N51" s="58"/>
      <c r="O51" s="58"/>
      <c r="P51" s="65"/>
      <c r="Q51" s="65"/>
      <c r="R51" s="65"/>
      <c r="S51" s="72"/>
      <c r="T51" s="27" t="str">
        <f t="shared" si="0"/>
        <v/>
      </c>
      <c r="U51" s="49" t="str">
        <f t="shared" si="1"/>
        <v/>
      </c>
      <c r="V51" s="32"/>
      <c r="W51" s="31"/>
      <c r="X51" s="31"/>
      <c r="Y51" s="32"/>
      <c r="Z51" s="3"/>
      <c r="AA51" s="14"/>
      <c r="AB51" s="4"/>
      <c r="AC51" s="3"/>
      <c r="AD51" s="14"/>
      <c r="AE51" s="31"/>
      <c r="AF51" s="32"/>
      <c r="AG51" s="31"/>
      <c r="AH51" s="31"/>
      <c r="AI51" s="32"/>
      <c r="AJ51" s="26"/>
      <c r="AK51" s="26"/>
      <c r="AL51" s="6"/>
      <c r="AM51" s="6"/>
    </row>
    <row r="52" spans="1:39" ht="21" customHeight="1" x14ac:dyDescent="0.15">
      <c r="A52" s="62"/>
      <c r="B52" s="63"/>
      <c r="C52" s="57"/>
      <c r="D52" s="60"/>
      <c r="E52" s="60"/>
      <c r="F52" s="77"/>
      <c r="G52" s="219"/>
      <c r="H52" s="213"/>
      <c r="I52" s="214"/>
      <c r="J52" s="214"/>
      <c r="K52" s="315">
        <f t="shared" si="2"/>
        <v>0</v>
      </c>
      <c r="L52" s="58"/>
      <c r="M52" s="58"/>
      <c r="N52" s="58"/>
      <c r="O52" s="58"/>
      <c r="P52" s="65"/>
      <c r="Q52" s="65"/>
      <c r="R52" s="65"/>
      <c r="S52" s="72"/>
      <c r="T52" s="27" t="str">
        <f t="shared" si="0"/>
        <v/>
      </c>
      <c r="U52" s="49" t="str">
        <f t="shared" si="1"/>
        <v/>
      </c>
      <c r="V52" s="34"/>
      <c r="W52" s="33"/>
      <c r="X52" s="33"/>
      <c r="Y52" s="34"/>
      <c r="Z52" s="3"/>
      <c r="AA52" s="14"/>
      <c r="AB52" s="5"/>
      <c r="AC52" s="3"/>
      <c r="AD52" s="14"/>
      <c r="AE52" s="33"/>
      <c r="AF52" s="34"/>
      <c r="AG52" s="33"/>
      <c r="AH52" s="33"/>
      <c r="AI52" s="34"/>
      <c r="AJ52" s="26"/>
      <c r="AK52" s="26"/>
      <c r="AL52" s="6"/>
      <c r="AM52" s="6"/>
    </row>
    <row r="53" spans="1:39" ht="21" customHeight="1" x14ac:dyDescent="0.15">
      <c r="A53" s="62"/>
      <c r="B53" s="63"/>
      <c r="C53" s="57"/>
      <c r="D53" s="60"/>
      <c r="E53" s="60"/>
      <c r="F53" s="77"/>
      <c r="G53" s="219"/>
      <c r="H53" s="213"/>
      <c r="I53" s="214"/>
      <c r="J53" s="214"/>
      <c r="K53" s="315">
        <f t="shared" si="2"/>
        <v>0</v>
      </c>
      <c r="L53" s="58"/>
      <c r="M53" s="58"/>
      <c r="N53" s="58"/>
      <c r="O53" s="58"/>
      <c r="P53" s="65"/>
      <c r="Q53" s="59"/>
      <c r="R53" s="65"/>
      <c r="S53" s="72"/>
      <c r="T53" s="27" t="str">
        <f t="shared" si="0"/>
        <v/>
      </c>
      <c r="U53" s="49" t="str">
        <f t="shared" si="1"/>
        <v/>
      </c>
      <c r="V53" s="27"/>
      <c r="W53" s="26"/>
      <c r="X53" s="26"/>
      <c r="Y53" s="27"/>
      <c r="Z53" s="3"/>
      <c r="AA53" s="14"/>
      <c r="AB53" s="3"/>
      <c r="AC53" s="3"/>
      <c r="AD53" s="14"/>
      <c r="AE53" s="26"/>
      <c r="AF53" s="27"/>
      <c r="AG53" s="26"/>
      <c r="AH53" s="26"/>
      <c r="AI53" s="27"/>
      <c r="AJ53" s="26"/>
      <c r="AK53" s="26"/>
    </row>
    <row r="54" spans="1:39" ht="21" customHeight="1" x14ac:dyDescent="0.15">
      <c r="A54" s="62"/>
      <c r="B54" s="63"/>
      <c r="C54" s="57"/>
      <c r="D54" s="60"/>
      <c r="E54" s="60"/>
      <c r="F54" s="77"/>
      <c r="G54" s="219"/>
      <c r="H54" s="213"/>
      <c r="I54" s="214"/>
      <c r="J54" s="214"/>
      <c r="K54" s="315">
        <f t="shared" si="2"/>
        <v>0</v>
      </c>
      <c r="L54" s="58"/>
      <c r="M54" s="58"/>
      <c r="N54" s="58"/>
      <c r="O54" s="58"/>
      <c r="P54" s="65"/>
      <c r="Q54" s="65"/>
      <c r="R54" s="65"/>
      <c r="S54" s="72"/>
      <c r="T54" s="27" t="str">
        <f t="shared" si="0"/>
        <v/>
      </c>
      <c r="U54" s="49" t="str">
        <f t="shared" si="1"/>
        <v/>
      </c>
      <c r="V54" s="27"/>
      <c r="W54" s="26"/>
      <c r="X54" s="26"/>
      <c r="Y54" s="27"/>
      <c r="Z54" s="3"/>
      <c r="AA54" s="14"/>
      <c r="AB54" s="3"/>
      <c r="AC54" s="3"/>
      <c r="AD54" s="14"/>
      <c r="AE54" s="26"/>
      <c r="AF54" s="27"/>
      <c r="AG54" s="26"/>
      <c r="AH54" s="26"/>
      <c r="AI54" s="27"/>
      <c r="AJ54" s="26"/>
      <c r="AK54" s="26"/>
    </row>
    <row r="55" spans="1:39" ht="21" customHeight="1" x14ac:dyDescent="0.15">
      <c r="A55" s="62"/>
      <c r="B55" s="63"/>
      <c r="C55" s="57"/>
      <c r="D55" s="60"/>
      <c r="E55" s="60"/>
      <c r="F55" s="77"/>
      <c r="G55" s="219"/>
      <c r="H55" s="213"/>
      <c r="I55" s="214"/>
      <c r="J55" s="214"/>
      <c r="K55" s="315">
        <f t="shared" si="2"/>
        <v>0</v>
      </c>
      <c r="L55" s="58"/>
      <c r="M55" s="58"/>
      <c r="N55" s="58"/>
      <c r="O55" s="58"/>
      <c r="P55" s="65"/>
      <c r="Q55" s="65"/>
      <c r="R55" s="65"/>
      <c r="S55" s="72"/>
      <c r="T55" s="27" t="str">
        <f t="shared" si="0"/>
        <v/>
      </c>
      <c r="U55" s="49" t="str">
        <f t="shared" si="1"/>
        <v/>
      </c>
      <c r="V55" s="27"/>
      <c r="W55" s="26"/>
      <c r="X55" s="26"/>
      <c r="Y55" s="27"/>
      <c r="Z55" s="3"/>
      <c r="AA55" s="14"/>
      <c r="AB55" s="3"/>
      <c r="AC55" s="3"/>
      <c r="AD55" s="14"/>
      <c r="AE55" s="26"/>
      <c r="AF55" s="27"/>
      <c r="AG55" s="26"/>
      <c r="AH55" s="26"/>
      <c r="AI55" s="27"/>
      <c r="AJ55" s="26"/>
      <c r="AK55" s="26"/>
      <c r="AL55" s="6"/>
      <c r="AM55" s="6"/>
    </row>
    <row r="56" spans="1:39" ht="21" customHeight="1" x14ac:dyDescent="0.15">
      <c r="A56" s="62"/>
      <c r="B56" s="63"/>
      <c r="C56" s="57"/>
      <c r="D56" s="60"/>
      <c r="E56" s="60"/>
      <c r="F56" s="77"/>
      <c r="G56" s="219"/>
      <c r="H56" s="213"/>
      <c r="I56" s="214"/>
      <c r="J56" s="214"/>
      <c r="K56" s="315">
        <f t="shared" si="2"/>
        <v>0</v>
      </c>
      <c r="L56" s="58"/>
      <c r="M56" s="58"/>
      <c r="N56" s="58"/>
      <c r="O56" s="58"/>
      <c r="P56" s="65"/>
      <c r="Q56" s="65"/>
      <c r="R56" s="65"/>
      <c r="S56" s="72"/>
      <c r="T56" s="27" t="str">
        <f t="shared" si="0"/>
        <v/>
      </c>
      <c r="U56" s="49" t="str">
        <f t="shared" si="1"/>
        <v/>
      </c>
      <c r="V56" s="27"/>
      <c r="W56" s="26"/>
      <c r="X56" s="26"/>
      <c r="Y56" s="27"/>
      <c r="Z56" s="3"/>
      <c r="AA56" s="14"/>
      <c r="AB56" s="3"/>
      <c r="AC56" s="3"/>
      <c r="AD56" s="14"/>
      <c r="AE56" s="26"/>
      <c r="AF56" s="27"/>
      <c r="AG56" s="26"/>
      <c r="AH56" s="26"/>
      <c r="AI56" s="27"/>
      <c r="AJ56" s="26"/>
      <c r="AK56" s="26"/>
      <c r="AL56" s="6"/>
      <c r="AM56" s="6"/>
    </row>
    <row r="57" spans="1:39" ht="21" customHeight="1" x14ac:dyDescent="0.15">
      <c r="A57" s="62"/>
      <c r="B57" s="63"/>
      <c r="C57" s="57"/>
      <c r="D57" s="60"/>
      <c r="E57" s="60"/>
      <c r="F57" s="77"/>
      <c r="G57" s="219"/>
      <c r="H57" s="213"/>
      <c r="I57" s="214"/>
      <c r="J57" s="214"/>
      <c r="K57" s="315">
        <f t="shared" si="2"/>
        <v>0</v>
      </c>
      <c r="L57" s="58"/>
      <c r="M57" s="58"/>
      <c r="N57" s="58"/>
      <c r="O57" s="58"/>
      <c r="P57" s="65"/>
      <c r="Q57" s="65"/>
      <c r="R57" s="65"/>
      <c r="S57" s="72"/>
      <c r="T57" s="27" t="str">
        <f t="shared" si="0"/>
        <v/>
      </c>
      <c r="U57" s="49" t="str">
        <f t="shared" si="1"/>
        <v/>
      </c>
      <c r="V57" s="27"/>
      <c r="W57" s="26"/>
      <c r="X57" s="26"/>
      <c r="Y57" s="27"/>
      <c r="Z57" s="3"/>
      <c r="AA57" s="14"/>
      <c r="AB57" s="3"/>
      <c r="AC57" s="3"/>
      <c r="AD57" s="14"/>
      <c r="AE57" s="26"/>
      <c r="AF57" s="27"/>
      <c r="AG57" s="26"/>
      <c r="AH57" s="26"/>
      <c r="AI57" s="27"/>
      <c r="AJ57" s="26"/>
      <c r="AK57" s="26"/>
      <c r="AL57" s="6"/>
      <c r="AM57" s="6"/>
    </row>
    <row r="58" spans="1:39" ht="21" customHeight="1" x14ac:dyDescent="0.15">
      <c r="A58" s="62"/>
      <c r="B58" s="63"/>
      <c r="C58" s="57"/>
      <c r="D58" s="60"/>
      <c r="E58" s="60"/>
      <c r="F58" s="77"/>
      <c r="G58" s="219"/>
      <c r="H58" s="213"/>
      <c r="I58" s="214"/>
      <c r="J58" s="214"/>
      <c r="K58" s="315">
        <f t="shared" si="2"/>
        <v>0</v>
      </c>
      <c r="L58" s="58"/>
      <c r="M58" s="58"/>
      <c r="N58" s="58"/>
      <c r="O58" s="58"/>
      <c r="P58" s="65"/>
      <c r="Q58" s="65"/>
      <c r="R58" s="65"/>
      <c r="S58" s="72"/>
      <c r="T58" s="27" t="str">
        <f t="shared" si="0"/>
        <v/>
      </c>
      <c r="U58" s="49" t="str">
        <f t="shared" si="1"/>
        <v/>
      </c>
      <c r="V58" s="30"/>
      <c r="W58" s="26"/>
      <c r="X58" s="26"/>
      <c r="Y58" s="27"/>
      <c r="Z58" s="3"/>
      <c r="AA58" s="14"/>
      <c r="AB58" s="3"/>
      <c r="AC58" s="3"/>
      <c r="AD58" s="14"/>
      <c r="AE58" s="26"/>
      <c r="AF58" s="27"/>
      <c r="AG58" s="26"/>
      <c r="AH58" s="26"/>
      <c r="AI58" s="27"/>
      <c r="AJ58" s="26"/>
      <c r="AK58" s="26"/>
      <c r="AL58" s="6"/>
      <c r="AM58" s="6"/>
    </row>
    <row r="59" spans="1:39" ht="21" customHeight="1" x14ac:dyDescent="0.15">
      <c r="A59" s="62"/>
      <c r="B59" s="63"/>
      <c r="C59" s="57"/>
      <c r="D59" s="60"/>
      <c r="E59" s="60"/>
      <c r="F59" s="77"/>
      <c r="G59" s="219"/>
      <c r="H59" s="213"/>
      <c r="I59" s="214"/>
      <c r="J59" s="214"/>
      <c r="K59" s="315">
        <f t="shared" si="2"/>
        <v>0</v>
      </c>
      <c r="L59" s="58"/>
      <c r="M59" s="58"/>
      <c r="N59" s="58"/>
      <c r="O59" s="58"/>
      <c r="P59" s="65"/>
      <c r="Q59" s="65"/>
      <c r="R59" s="65"/>
      <c r="S59" s="72"/>
      <c r="T59" s="27" t="str">
        <f t="shared" si="0"/>
        <v/>
      </c>
      <c r="U59" s="49" t="str">
        <f t="shared" si="1"/>
        <v/>
      </c>
      <c r="V59" s="27"/>
      <c r="W59" s="26"/>
      <c r="X59" s="26"/>
      <c r="Y59" s="27"/>
      <c r="Z59" s="3"/>
      <c r="AA59" s="14"/>
      <c r="AB59" s="3"/>
      <c r="AC59" s="3"/>
      <c r="AD59" s="14"/>
      <c r="AE59" s="26"/>
      <c r="AF59" s="27"/>
      <c r="AG59" s="26"/>
      <c r="AH59" s="26"/>
      <c r="AI59" s="27"/>
      <c r="AJ59" s="26"/>
      <c r="AK59" s="26"/>
      <c r="AL59" s="6"/>
      <c r="AM59" s="6"/>
    </row>
    <row r="60" spans="1:39" ht="21" customHeight="1" x14ac:dyDescent="0.15">
      <c r="A60" s="62"/>
      <c r="B60" s="63"/>
      <c r="C60" s="57"/>
      <c r="D60" s="60"/>
      <c r="E60" s="60"/>
      <c r="F60" s="77"/>
      <c r="G60" s="219"/>
      <c r="H60" s="213"/>
      <c r="I60" s="214"/>
      <c r="J60" s="214"/>
      <c r="K60" s="315">
        <f t="shared" si="2"/>
        <v>0</v>
      </c>
      <c r="L60" s="58"/>
      <c r="M60" s="58"/>
      <c r="N60" s="58"/>
      <c r="O60" s="58"/>
      <c r="P60" s="65"/>
      <c r="Q60" s="65"/>
      <c r="R60" s="65"/>
      <c r="S60" s="72"/>
      <c r="T60" s="27" t="str">
        <f t="shared" si="0"/>
        <v/>
      </c>
      <c r="U60" s="49" t="str">
        <f t="shared" si="1"/>
        <v/>
      </c>
      <c r="V60" s="27"/>
      <c r="W60" s="26"/>
      <c r="X60" s="26"/>
      <c r="Y60" s="27"/>
      <c r="Z60" s="3"/>
      <c r="AA60" s="14"/>
      <c r="AB60" s="3"/>
      <c r="AC60" s="3"/>
      <c r="AD60" s="14"/>
      <c r="AE60" s="26"/>
      <c r="AF60" s="27"/>
      <c r="AG60" s="26"/>
      <c r="AH60" s="26"/>
      <c r="AI60" s="27"/>
      <c r="AJ60" s="26"/>
      <c r="AK60" s="26"/>
      <c r="AL60" s="6"/>
      <c r="AM60" s="6"/>
    </row>
    <row r="61" spans="1:39" ht="21" customHeight="1" x14ac:dyDescent="0.15">
      <c r="A61" s="62"/>
      <c r="B61" s="63"/>
      <c r="C61" s="57"/>
      <c r="D61" s="60"/>
      <c r="E61" s="60"/>
      <c r="F61" s="77"/>
      <c r="G61" s="219"/>
      <c r="H61" s="213"/>
      <c r="I61" s="214"/>
      <c r="J61" s="214"/>
      <c r="K61" s="315">
        <f t="shared" si="2"/>
        <v>0</v>
      </c>
      <c r="L61" s="58"/>
      <c r="M61" s="58"/>
      <c r="N61" s="58"/>
      <c r="O61" s="58"/>
      <c r="P61" s="65"/>
      <c r="Q61" s="65"/>
      <c r="R61" s="65"/>
      <c r="S61" s="72"/>
      <c r="T61" s="27" t="str">
        <f t="shared" si="0"/>
        <v/>
      </c>
      <c r="U61" s="49" t="str">
        <f t="shared" si="1"/>
        <v/>
      </c>
      <c r="V61" s="27"/>
      <c r="W61" s="26"/>
      <c r="X61" s="26"/>
      <c r="Y61" s="27"/>
      <c r="Z61" s="3"/>
      <c r="AA61" s="14"/>
      <c r="AB61" s="3"/>
      <c r="AC61" s="3"/>
      <c r="AD61" s="14"/>
      <c r="AE61" s="26"/>
      <c r="AF61" s="27"/>
      <c r="AG61" s="26"/>
      <c r="AH61" s="26"/>
      <c r="AI61" s="27"/>
      <c r="AJ61" s="26"/>
      <c r="AK61" s="26"/>
      <c r="AL61" s="6"/>
      <c r="AM61" s="6"/>
    </row>
    <row r="62" spans="1:39" ht="21" customHeight="1" x14ac:dyDescent="0.15">
      <c r="A62" s="62"/>
      <c r="B62" s="63"/>
      <c r="C62" s="57"/>
      <c r="D62" s="60"/>
      <c r="E62" s="60"/>
      <c r="F62" s="77"/>
      <c r="G62" s="219"/>
      <c r="H62" s="213"/>
      <c r="I62" s="214"/>
      <c r="J62" s="214"/>
      <c r="K62" s="315">
        <f t="shared" si="2"/>
        <v>0</v>
      </c>
      <c r="L62" s="58"/>
      <c r="M62" s="58"/>
      <c r="N62" s="58"/>
      <c r="O62" s="58"/>
      <c r="P62" s="65"/>
      <c r="Q62" s="65"/>
      <c r="R62" s="65"/>
      <c r="S62" s="72"/>
      <c r="T62" s="27" t="str">
        <f t="shared" si="0"/>
        <v/>
      </c>
      <c r="U62" s="49" t="str">
        <f t="shared" si="1"/>
        <v/>
      </c>
      <c r="V62" s="27"/>
      <c r="W62" s="26"/>
      <c r="X62" s="26"/>
      <c r="Y62" s="27"/>
      <c r="Z62" s="3"/>
      <c r="AA62" s="14"/>
      <c r="AB62" s="3"/>
      <c r="AC62" s="3"/>
      <c r="AD62" s="14"/>
      <c r="AE62" s="26"/>
      <c r="AF62" s="27"/>
      <c r="AG62" s="26"/>
      <c r="AH62" s="26"/>
      <c r="AI62" s="27"/>
      <c r="AJ62" s="26"/>
      <c r="AK62" s="26"/>
      <c r="AL62" s="6"/>
      <c r="AM62" s="6"/>
    </row>
    <row r="63" spans="1:39" ht="21" customHeight="1" x14ac:dyDescent="0.15">
      <c r="A63" s="62"/>
      <c r="B63" s="63"/>
      <c r="C63" s="57"/>
      <c r="D63" s="60"/>
      <c r="E63" s="60"/>
      <c r="F63" s="77"/>
      <c r="G63" s="219"/>
      <c r="H63" s="213"/>
      <c r="I63" s="214"/>
      <c r="J63" s="214"/>
      <c r="K63" s="315">
        <f t="shared" si="2"/>
        <v>0</v>
      </c>
      <c r="L63" s="58"/>
      <c r="M63" s="58"/>
      <c r="N63" s="58"/>
      <c r="O63" s="58"/>
      <c r="P63" s="65"/>
      <c r="Q63" s="65"/>
      <c r="R63" s="65"/>
      <c r="S63" s="72"/>
      <c r="T63" s="27" t="str">
        <f t="shared" si="0"/>
        <v/>
      </c>
      <c r="U63" s="49" t="str">
        <f t="shared" si="1"/>
        <v/>
      </c>
      <c r="V63" s="27"/>
      <c r="W63" s="26"/>
      <c r="X63" s="26"/>
      <c r="Y63" s="27"/>
      <c r="Z63" s="3"/>
      <c r="AA63" s="14"/>
      <c r="AB63" s="3"/>
      <c r="AC63" s="3"/>
      <c r="AD63" s="14"/>
      <c r="AE63" s="26"/>
      <c r="AF63" s="27"/>
      <c r="AG63" s="26"/>
      <c r="AH63" s="26"/>
      <c r="AI63" s="27"/>
      <c r="AJ63" s="26"/>
      <c r="AK63" s="26"/>
      <c r="AL63" s="6"/>
      <c r="AM63" s="6"/>
    </row>
    <row r="64" spans="1:39" ht="21" customHeight="1" x14ac:dyDescent="0.15">
      <c r="A64" s="62"/>
      <c r="B64" s="63"/>
      <c r="C64" s="57"/>
      <c r="D64" s="60"/>
      <c r="E64" s="60"/>
      <c r="F64" s="77"/>
      <c r="G64" s="219"/>
      <c r="H64" s="213"/>
      <c r="I64" s="214"/>
      <c r="J64" s="214"/>
      <c r="K64" s="315">
        <f t="shared" si="2"/>
        <v>0</v>
      </c>
      <c r="L64" s="58"/>
      <c r="M64" s="58"/>
      <c r="N64" s="58"/>
      <c r="O64" s="58"/>
      <c r="P64" s="65"/>
      <c r="Q64" s="65"/>
      <c r="R64" s="65"/>
      <c r="S64" s="72"/>
      <c r="T64" s="27" t="str">
        <f t="shared" si="0"/>
        <v/>
      </c>
      <c r="U64" s="49" t="str">
        <f t="shared" si="1"/>
        <v/>
      </c>
      <c r="V64" s="27"/>
      <c r="W64" s="26"/>
      <c r="X64" s="26"/>
      <c r="Y64" s="27"/>
      <c r="Z64" s="3"/>
      <c r="AA64" s="14"/>
      <c r="AB64" s="3"/>
      <c r="AC64" s="3"/>
      <c r="AD64" s="14"/>
      <c r="AE64" s="26"/>
      <c r="AF64" s="27"/>
      <c r="AG64" s="26"/>
      <c r="AH64" s="26"/>
      <c r="AI64" s="27"/>
      <c r="AJ64" s="26"/>
      <c r="AK64" s="26"/>
      <c r="AL64" s="6"/>
      <c r="AM64" s="6"/>
    </row>
    <row r="65" spans="1:39" ht="21" customHeight="1" x14ac:dyDescent="0.15">
      <c r="A65" s="62"/>
      <c r="B65" s="64"/>
      <c r="C65" s="57"/>
      <c r="D65" s="60"/>
      <c r="E65" s="60"/>
      <c r="F65" s="77"/>
      <c r="G65" s="212"/>
      <c r="H65" s="213"/>
      <c r="I65" s="214"/>
      <c r="J65" s="214"/>
      <c r="K65" s="315">
        <f t="shared" si="2"/>
        <v>0</v>
      </c>
      <c r="L65" s="58"/>
      <c r="M65" s="58"/>
      <c r="N65" s="58"/>
      <c r="O65" s="58"/>
      <c r="P65" s="65"/>
      <c r="Q65" s="65"/>
      <c r="R65" s="65"/>
      <c r="S65" s="72"/>
      <c r="T65" s="27" t="str">
        <f t="shared" si="0"/>
        <v/>
      </c>
      <c r="U65" s="49" t="str">
        <f t="shared" si="1"/>
        <v/>
      </c>
      <c r="V65" s="27"/>
      <c r="W65" s="26"/>
      <c r="X65" s="26"/>
      <c r="Y65" s="27"/>
      <c r="Z65" s="3"/>
      <c r="AA65" s="14"/>
      <c r="AB65" s="3"/>
      <c r="AC65" s="3"/>
      <c r="AD65" s="14"/>
      <c r="AE65" s="26"/>
      <c r="AF65" s="27"/>
      <c r="AG65" s="26"/>
      <c r="AH65" s="26"/>
      <c r="AI65" s="27"/>
      <c r="AJ65" s="26"/>
      <c r="AK65" s="26"/>
      <c r="AL65" s="6"/>
      <c r="AM65" s="6"/>
    </row>
    <row r="66" spans="1:39" ht="21" customHeight="1" x14ac:dyDescent="0.15">
      <c r="A66" s="172"/>
      <c r="B66" s="105"/>
      <c r="C66" s="111"/>
      <c r="D66" s="95"/>
      <c r="E66" s="95"/>
      <c r="F66" s="166"/>
      <c r="G66" s="220"/>
      <c r="H66" s="228"/>
      <c r="I66" s="229"/>
      <c r="J66" s="229"/>
      <c r="K66" s="316">
        <f t="shared" si="2"/>
        <v>0</v>
      </c>
      <c r="L66" s="68"/>
      <c r="M66" s="68"/>
      <c r="N66" s="68"/>
      <c r="O66" s="68"/>
      <c r="P66" s="154"/>
      <c r="Q66" s="154"/>
      <c r="R66" s="154"/>
      <c r="S66" s="155"/>
      <c r="T66" s="27" t="str">
        <f t="shared" si="0"/>
        <v/>
      </c>
      <c r="U66" s="49" t="str">
        <f t="shared" si="1"/>
        <v/>
      </c>
      <c r="V66" s="27"/>
      <c r="W66" s="26"/>
      <c r="X66" s="26"/>
      <c r="Y66" s="27"/>
      <c r="Z66" s="3"/>
      <c r="AA66" s="14"/>
      <c r="AB66" s="3"/>
      <c r="AC66" s="3"/>
      <c r="AD66" s="14"/>
      <c r="AE66" s="26"/>
      <c r="AF66" s="27"/>
      <c r="AG66" s="26"/>
      <c r="AH66" s="26"/>
      <c r="AI66" s="27"/>
      <c r="AJ66" s="26"/>
      <c r="AK66" s="26"/>
      <c r="AL66" s="6"/>
      <c r="AM66" s="6"/>
    </row>
    <row r="67" spans="1:39" ht="21" customHeight="1" x14ac:dyDescent="0.15">
      <c r="A67" s="171"/>
      <c r="B67" s="99"/>
      <c r="C67" s="97"/>
      <c r="D67" s="98"/>
      <c r="E67" s="98"/>
      <c r="F67" s="164"/>
      <c r="G67" s="221"/>
      <c r="H67" s="223"/>
      <c r="I67" s="224"/>
      <c r="J67" s="224"/>
      <c r="K67" s="314">
        <f t="shared" si="2"/>
        <v>0</v>
      </c>
      <c r="L67" s="69"/>
      <c r="M67" s="69"/>
      <c r="N67" s="69"/>
      <c r="O67" s="69"/>
      <c r="P67" s="152"/>
      <c r="Q67" s="152"/>
      <c r="R67" s="152"/>
      <c r="S67" s="153"/>
      <c r="T67" s="27" t="str">
        <f t="shared" si="0"/>
        <v/>
      </c>
      <c r="U67" s="49" t="str">
        <f t="shared" si="1"/>
        <v/>
      </c>
      <c r="V67" s="27"/>
      <c r="W67" s="26"/>
      <c r="X67" s="26"/>
      <c r="Y67" s="27"/>
      <c r="Z67" s="3"/>
      <c r="AA67" s="14"/>
      <c r="AB67" s="3"/>
      <c r="AC67" s="3"/>
      <c r="AD67" s="14"/>
      <c r="AE67" s="26"/>
      <c r="AF67" s="27"/>
      <c r="AG67" s="26"/>
      <c r="AH67" s="26"/>
      <c r="AI67" s="27"/>
      <c r="AJ67" s="26"/>
      <c r="AK67" s="26"/>
      <c r="AL67" s="6"/>
      <c r="AM67" s="6"/>
    </row>
    <row r="68" spans="1:39" ht="21" customHeight="1" x14ac:dyDescent="0.15">
      <c r="A68" s="62"/>
      <c r="B68" s="63"/>
      <c r="C68" s="57"/>
      <c r="D68" s="60"/>
      <c r="E68" s="60"/>
      <c r="F68" s="77"/>
      <c r="G68" s="219"/>
      <c r="H68" s="213"/>
      <c r="I68" s="238"/>
      <c r="J68" s="238"/>
      <c r="K68" s="315">
        <f t="shared" si="2"/>
        <v>0</v>
      </c>
      <c r="L68" s="58"/>
      <c r="M68" s="58"/>
      <c r="N68" s="58"/>
      <c r="O68" s="58"/>
      <c r="P68" s="79"/>
      <c r="Q68" s="79"/>
      <c r="R68" s="79"/>
      <c r="S68" s="73"/>
      <c r="T68" s="27" t="str">
        <f t="shared" si="0"/>
        <v/>
      </c>
      <c r="U68" s="49" t="str">
        <f t="shared" si="1"/>
        <v/>
      </c>
      <c r="V68" s="27"/>
      <c r="W68" s="26"/>
      <c r="X68" s="26"/>
      <c r="Y68" s="27"/>
      <c r="Z68" s="3"/>
      <c r="AA68" s="14"/>
      <c r="AB68" s="3"/>
      <c r="AC68" s="3"/>
      <c r="AD68" s="14"/>
      <c r="AE68" s="26"/>
      <c r="AF68" s="27"/>
      <c r="AG68" s="26"/>
      <c r="AH68" s="26"/>
      <c r="AI68" s="27"/>
      <c r="AJ68" s="26"/>
      <c r="AK68" s="26"/>
      <c r="AL68" s="6"/>
      <c r="AM68" s="6"/>
    </row>
    <row r="69" spans="1:39" ht="21" customHeight="1" x14ac:dyDescent="0.15">
      <c r="A69" s="176"/>
      <c r="B69" s="63"/>
      <c r="C69" s="57"/>
      <c r="D69" s="60"/>
      <c r="E69" s="60"/>
      <c r="F69" s="77"/>
      <c r="G69" s="219"/>
      <c r="H69" s="213"/>
      <c r="I69" s="238"/>
      <c r="J69" s="238"/>
      <c r="K69" s="315">
        <f t="shared" si="2"/>
        <v>0</v>
      </c>
      <c r="L69" s="58"/>
      <c r="M69" s="58"/>
      <c r="N69" s="58"/>
      <c r="O69" s="58"/>
      <c r="P69" s="79"/>
      <c r="Q69" s="79"/>
      <c r="R69" s="79"/>
      <c r="S69" s="73"/>
      <c r="T69" s="27" t="str">
        <f t="shared" si="0"/>
        <v/>
      </c>
      <c r="U69" s="49" t="str">
        <f t="shared" si="1"/>
        <v/>
      </c>
      <c r="V69" s="27"/>
      <c r="W69" s="26"/>
      <c r="X69" s="26"/>
      <c r="Y69" s="27"/>
      <c r="Z69" s="3"/>
      <c r="AA69" s="14"/>
      <c r="AB69" s="3"/>
      <c r="AC69" s="3"/>
      <c r="AD69" s="14"/>
      <c r="AE69" s="26"/>
      <c r="AF69" s="27"/>
      <c r="AG69" s="26"/>
      <c r="AH69" s="26"/>
      <c r="AI69" s="27"/>
      <c r="AJ69" s="26"/>
      <c r="AK69" s="26"/>
      <c r="AL69" s="6"/>
      <c r="AM69" s="6"/>
    </row>
    <row r="70" spans="1:39" ht="21" customHeight="1" x14ac:dyDescent="0.15">
      <c r="A70" s="62"/>
      <c r="B70" s="63"/>
      <c r="C70" s="57"/>
      <c r="D70" s="60"/>
      <c r="E70" s="60"/>
      <c r="F70" s="77"/>
      <c r="G70" s="219"/>
      <c r="H70" s="213"/>
      <c r="I70" s="214"/>
      <c r="J70" s="214"/>
      <c r="K70" s="315">
        <f t="shared" si="2"/>
        <v>0</v>
      </c>
      <c r="L70" s="58"/>
      <c r="M70" s="58"/>
      <c r="N70" s="58"/>
      <c r="O70" s="58"/>
      <c r="P70" s="79"/>
      <c r="Q70" s="79"/>
      <c r="R70" s="79"/>
      <c r="S70" s="73"/>
      <c r="T70" s="27" t="str">
        <f t="shared" si="0"/>
        <v/>
      </c>
      <c r="U70" s="49" t="str">
        <f t="shared" si="1"/>
        <v/>
      </c>
      <c r="V70" s="32"/>
      <c r="W70" s="31"/>
      <c r="X70" s="31"/>
      <c r="Y70" s="32"/>
      <c r="Z70" s="3"/>
      <c r="AA70" s="14"/>
      <c r="AB70" s="4"/>
      <c r="AC70" s="3"/>
      <c r="AD70" s="14"/>
      <c r="AE70" s="31"/>
      <c r="AF70" s="32"/>
      <c r="AG70" s="31"/>
      <c r="AH70" s="31"/>
      <c r="AI70" s="32"/>
      <c r="AJ70" s="26"/>
      <c r="AK70" s="26"/>
      <c r="AL70" s="6"/>
      <c r="AM70" s="6"/>
    </row>
    <row r="71" spans="1:39" ht="21" customHeight="1" x14ac:dyDescent="0.15">
      <c r="A71" s="173"/>
      <c r="B71" s="63"/>
      <c r="C71" s="57"/>
      <c r="D71" s="60"/>
      <c r="E71" s="60"/>
      <c r="F71" s="77"/>
      <c r="G71" s="219"/>
      <c r="H71" s="213"/>
      <c r="I71" s="214"/>
      <c r="J71" s="214"/>
      <c r="K71" s="315">
        <f t="shared" si="2"/>
        <v>0</v>
      </c>
      <c r="L71" s="58"/>
      <c r="M71" s="58"/>
      <c r="N71" s="58"/>
      <c r="O71" s="58"/>
      <c r="P71" s="65"/>
      <c r="Q71" s="65"/>
      <c r="R71" s="65"/>
      <c r="S71" s="72"/>
      <c r="T71" s="27" t="str">
        <f t="shared" ref="T71:T134" si="3">CONCATENATE(L71,C71)</f>
        <v/>
      </c>
      <c r="U71" s="49" t="str">
        <f t="shared" ref="U71:U134" si="4">CONCATENATE(N71,H71)</f>
        <v/>
      </c>
      <c r="V71" s="32"/>
      <c r="W71" s="31"/>
      <c r="X71" s="31"/>
      <c r="Y71" s="32"/>
      <c r="Z71" s="3"/>
      <c r="AA71" s="14"/>
      <c r="AB71" s="4"/>
      <c r="AC71" s="3"/>
      <c r="AD71" s="14"/>
      <c r="AE71" s="31"/>
      <c r="AF71" s="32"/>
      <c r="AG71" s="31"/>
      <c r="AH71" s="31"/>
      <c r="AI71" s="32"/>
      <c r="AJ71" s="26"/>
      <c r="AK71" s="26"/>
      <c r="AL71" s="6"/>
      <c r="AM71" s="6"/>
    </row>
    <row r="72" spans="1:39" ht="21" customHeight="1" x14ac:dyDescent="0.15">
      <c r="A72" s="62"/>
      <c r="B72" s="63"/>
      <c r="C72" s="57"/>
      <c r="D72" s="60"/>
      <c r="E72" s="60"/>
      <c r="F72" s="77"/>
      <c r="G72" s="219"/>
      <c r="H72" s="213"/>
      <c r="I72" s="214"/>
      <c r="J72" s="214"/>
      <c r="K72" s="315">
        <f t="shared" ref="K72:K105" si="5">J72-E72</f>
        <v>0</v>
      </c>
      <c r="L72" s="58"/>
      <c r="M72" s="58"/>
      <c r="N72" s="58"/>
      <c r="O72" s="58"/>
      <c r="P72" s="65"/>
      <c r="Q72" s="65"/>
      <c r="R72" s="65"/>
      <c r="S72" s="72"/>
      <c r="T72" s="27" t="str">
        <f t="shared" si="3"/>
        <v/>
      </c>
      <c r="U72" s="49" t="str">
        <f t="shared" si="4"/>
        <v/>
      </c>
      <c r="V72" s="34"/>
      <c r="W72" s="33"/>
      <c r="X72" s="33"/>
      <c r="Y72" s="34"/>
      <c r="Z72" s="3"/>
      <c r="AA72" s="14"/>
      <c r="AB72" s="5"/>
      <c r="AC72" s="3"/>
      <c r="AD72" s="14"/>
      <c r="AE72" s="33"/>
      <c r="AF72" s="34"/>
      <c r="AG72" s="33"/>
      <c r="AH72" s="33"/>
      <c r="AI72" s="34"/>
      <c r="AJ72" s="26"/>
      <c r="AK72" s="26"/>
      <c r="AL72" s="6"/>
      <c r="AM72" s="6"/>
    </row>
    <row r="73" spans="1:39" ht="21" customHeight="1" x14ac:dyDescent="0.15">
      <c r="A73" s="62"/>
      <c r="B73" s="63"/>
      <c r="C73" s="57"/>
      <c r="D73" s="60"/>
      <c r="E73" s="60"/>
      <c r="F73" s="77"/>
      <c r="G73" s="219"/>
      <c r="H73" s="213"/>
      <c r="I73" s="214"/>
      <c r="J73" s="214"/>
      <c r="K73" s="315">
        <f t="shared" si="5"/>
        <v>0</v>
      </c>
      <c r="L73" s="58"/>
      <c r="M73" s="58"/>
      <c r="N73" s="58"/>
      <c r="O73" s="58"/>
      <c r="P73" s="65"/>
      <c r="Q73" s="65"/>
      <c r="R73" s="65"/>
      <c r="S73" s="72"/>
      <c r="T73" s="27" t="str">
        <f t="shared" si="3"/>
        <v/>
      </c>
      <c r="U73" s="49" t="str">
        <f t="shared" si="4"/>
        <v/>
      </c>
      <c r="V73" s="27"/>
      <c r="W73" s="26"/>
      <c r="X73" s="26"/>
      <c r="Y73" s="27"/>
      <c r="Z73" s="3"/>
      <c r="AA73" s="14"/>
      <c r="AB73" s="3"/>
      <c r="AC73" s="3"/>
      <c r="AD73" s="14"/>
      <c r="AE73" s="26"/>
      <c r="AF73" s="27"/>
      <c r="AG73" s="26"/>
      <c r="AH73" s="26"/>
      <c r="AI73" s="27"/>
      <c r="AJ73" s="26"/>
      <c r="AK73" s="26"/>
    </row>
    <row r="74" spans="1:39" ht="21" customHeight="1" x14ac:dyDescent="0.15">
      <c r="A74" s="173"/>
      <c r="B74" s="63"/>
      <c r="C74" s="57"/>
      <c r="D74" s="60"/>
      <c r="E74" s="60"/>
      <c r="F74" s="77"/>
      <c r="G74" s="219"/>
      <c r="H74" s="213"/>
      <c r="I74" s="238"/>
      <c r="J74" s="238"/>
      <c r="K74" s="315">
        <f t="shared" si="5"/>
        <v>0</v>
      </c>
      <c r="L74" s="58"/>
      <c r="M74" s="58"/>
      <c r="N74" s="58"/>
      <c r="O74" s="58"/>
      <c r="P74" s="65"/>
      <c r="Q74" s="65"/>
      <c r="R74" s="65"/>
      <c r="S74" s="72"/>
      <c r="T74" s="27" t="str">
        <f t="shared" si="3"/>
        <v/>
      </c>
      <c r="U74" s="49" t="str">
        <f t="shared" si="4"/>
        <v/>
      </c>
      <c r="V74" s="27"/>
      <c r="W74" s="26"/>
      <c r="X74" s="26"/>
      <c r="Y74" s="27"/>
      <c r="Z74" s="3"/>
      <c r="AA74" s="14"/>
      <c r="AB74" s="3"/>
      <c r="AC74" s="3"/>
      <c r="AD74" s="14"/>
      <c r="AE74" s="26"/>
      <c r="AF74" s="27"/>
      <c r="AG74" s="26"/>
      <c r="AH74" s="26"/>
      <c r="AI74" s="27"/>
      <c r="AJ74" s="26"/>
      <c r="AK74" s="26"/>
      <c r="AM74" s="6"/>
    </row>
    <row r="75" spans="1:39" ht="21" customHeight="1" x14ac:dyDescent="0.15">
      <c r="A75" s="178"/>
      <c r="B75" s="63"/>
      <c r="C75" s="57"/>
      <c r="D75" s="60"/>
      <c r="E75" s="60"/>
      <c r="F75" s="77"/>
      <c r="G75" s="219"/>
      <c r="H75" s="213"/>
      <c r="I75" s="238"/>
      <c r="J75" s="238"/>
      <c r="K75" s="315">
        <f t="shared" si="5"/>
        <v>0</v>
      </c>
      <c r="L75" s="58"/>
      <c r="M75" s="58"/>
      <c r="N75" s="58"/>
      <c r="O75" s="58"/>
      <c r="P75" s="65"/>
      <c r="Q75" s="65"/>
      <c r="R75" s="65"/>
      <c r="S75" s="72"/>
      <c r="T75" s="27" t="str">
        <f t="shared" si="3"/>
        <v/>
      </c>
      <c r="U75" s="49" t="str">
        <f t="shared" si="4"/>
        <v/>
      </c>
      <c r="V75" s="27"/>
      <c r="W75" s="26"/>
      <c r="X75" s="26"/>
      <c r="Y75" s="27"/>
      <c r="Z75" s="3"/>
      <c r="AA75" s="14"/>
      <c r="AB75" s="3"/>
      <c r="AC75" s="3"/>
      <c r="AD75" s="14"/>
      <c r="AE75" s="26"/>
      <c r="AF75" s="27"/>
      <c r="AG75" s="26"/>
      <c r="AH75" s="26"/>
      <c r="AI75" s="27"/>
      <c r="AJ75" s="26"/>
      <c r="AK75" s="26"/>
      <c r="AL75" s="6"/>
      <c r="AM75" s="6"/>
    </row>
    <row r="76" spans="1:39" ht="21" customHeight="1" x14ac:dyDescent="0.15">
      <c r="A76" s="62"/>
      <c r="B76" s="63"/>
      <c r="C76" s="57"/>
      <c r="D76" s="60"/>
      <c r="E76" s="60"/>
      <c r="F76" s="77"/>
      <c r="G76" s="219"/>
      <c r="H76" s="213"/>
      <c r="I76" s="238"/>
      <c r="J76" s="238"/>
      <c r="K76" s="315">
        <f t="shared" si="5"/>
        <v>0</v>
      </c>
      <c r="L76" s="58"/>
      <c r="M76" s="58"/>
      <c r="N76" s="58"/>
      <c r="O76" s="58"/>
      <c r="P76" s="65"/>
      <c r="Q76" s="65"/>
      <c r="R76" s="65"/>
      <c r="S76" s="72"/>
      <c r="T76" s="27" t="str">
        <f t="shared" si="3"/>
        <v/>
      </c>
      <c r="U76" s="49" t="str">
        <f t="shared" si="4"/>
        <v/>
      </c>
      <c r="V76" s="27"/>
      <c r="W76" s="26"/>
      <c r="X76" s="26"/>
      <c r="Y76" s="27"/>
      <c r="Z76" s="3"/>
      <c r="AA76" s="14"/>
      <c r="AB76" s="3"/>
      <c r="AC76" s="3"/>
      <c r="AD76" s="14"/>
      <c r="AE76" s="26"/>
      <c r="AF76" s="27"/>
      <c r="AG76" s="26"/>
      <c r="AH76" s="26"/>
      <c r="AI76" s="27"/>
      <c r="AJ76" s="26"/>
      <c r="AK76" s="26"/>
      <c r="AL76" s="6"/>
      <c r="AM76" s="6"/>
    </row>
    <row r="77" spans="1:39" ht="21" customHeight="1" x14ac:dyDescent="0.15">
      <c r="A77" s="176"/>
      <c r="B77" s="63"/>
      <c r="C77" s="57"/>
      <c r="D77" s="60"/>
      <c r="E77" s="60"/>
      <c r="F77" s="77"/>
      <c r="G77" s="219"/>
      <c r="H77" s="213"/>
      <c r="I77" s="238"/>
      <c r="J77" s="238"/>
      <c r="K77" s="315">
        <f t="shared" si="5"/>
        <v>0</v>
      </c>
      <c r="L77" s="58"/>
      <c r="M77" s="58"/>
      <c r="N77" s="58"/>
      <c r="O77" s="58"/>
      <c r="P77" s="65"/>
      <c r="Q77" s="65"/>
      <c r="R77" s="65"/>
      <c r="S77" s="72"/>
      <c r="T77" s="27" t="str">
        <f t="shared" si="3"/>
        <v/>
      </c>
      <c r="U77" s="49" t="str">
        <f t="shared" si="4"/>
        <v/>
      </c>
      <c r="V77" s="27"/>
      <c r="W77" s="26"/>
      <c r="X77" s="26"/>
      <c r="Y77" s="27"/>
      <c r="Z77" s="3"/>
      <c r="AA77" s="14"/>
      <c r="AB77" s="3"/>
      <c r="AC77" s="3"/>
      <c r="AD77" s="14"/>
      <c r="AE77" s="26"/>
      <c r="AF77" s="27"/>
      <c r="AG77" s="26"/>
      <c r="AH77" s="26"/>
      <c r="AI77" s="27"/>
      <c r="AJ77" s="26"/>
      <c r="AK77" s="26"/>
      <c r="AL77" s="6"/>
      <c r="AM77" s="6"/>
    </row>
    <row r="78" spans="1:39" ht="21" customHeight="1" x14ac:dyDescent="0.15">
      <c r="A78" s="62"/>
      <c r="B78" s="63"/>
      <c r="C78" s="57"/>
      <c r="D78" s="60"/>
      <c r="E78" s="60"/>
      <c r="F78" s="77"/>
      <c r="G78" s="219"/>
      <c r="H78" s="213"/>
      <c r="I78" s="214"/>
      <c r="J78" s="214"/>
      <c r="K78" s="315">
        <f t="shared" si="5"/>
        <v>0</v>
      </c>
      <c r="L78" s="58"/>
      <c r="M78" s="58"/>
      <c r="N78" s="58"/>
      <c r="O78" s="58"/>
      <c r="P78" s="65"/>
      <c r="Q78" s="65"/>
      <c r="R78" s="65"/>
      <c r="S78" s="72"/>
      <c r="T78" s="27" t="str">
        <f t="shared" si="3"/>
        <v/>
      </c>
      <c r="U78" s="49" t="str">
        <f t="shared" si="4"/>
        <v/>
      </c>
      <c r="V78" s="30"/>
      <c r="W78" s="26"/>
      <c r="X78" s="26"/>
      <c r="Y78" s="27"/>
      <c r="Z78" s="3"/>
      <c r="AA78" s="14"/>
      <c r="AB78" s="3"/>
      <c r="AC78" s="3"/>
      <c r="AD78" s="14"/>
      <c r="AE78" s="26"/>
      <c r="AF78" s="27"/>
      <c r="AG78" s="26"/>
      <c r="AH78" s="26"/>
      <c r="AI78" s="27"/>
      <c r="AJ78" s="26"/>
      <c r="AK78" s="26"/>
      <c r="AL78" s="6"/>
      <c r="AM78" s="6"/>
    </row>
    <row r="79" spans="1:39" ht="21" customHeight="1" x14ac:dyDescent="0.15">
      <c r="A79" s="173"/>
      <c r="B79" s="63"/>
      <c r="C79" s="57"/>
      <c r="D79" s="60"/>
      <c r="E79" s="60"/>
      <c r="F79" s="77"/>
      <c r="G79" s="219"/>
      <c r="H79" s="213"/>
      <c r="I79" s="214"/>
      <c r="J79" s="214"/>
      <c r="K79" s="315">
        <f t="shared" si="5"/>
        <v>0</v>
      </c>
      <c r="L79" s="58"/>
      <c r="M79" s="58"/>
      <c r="N79" s="58"/>
      <c r="O79" s="58"/>
      <c r="P79" s="65"/>
      <c r="Q79" s="65"/>
      <c r="R79" s="65"/>
      <c r="S79" s="72"/>
      <c r="T79" s="27" t="str">
        <f t="shared" si="3"/>
        <v/>
      </c>
      <c r="U79" s="49" t="str">
        <f t="shared" si="4"/>
        <v/>
      </c>
      <c r="V79" s="27"/>
      <c r="W79" s="26"/>
      <c r="X79" s="26"/>
      <c r="Y79" s="27"/>
      <c r="Z79" s="3"/>
      <c r="AA79" s="14"/>
      <c r="AB79" s="3"/>
      <c r="AC79" s="3"/>
      <c r="AD79" s="14"/>
      <c r="AE79" s="26"/>
      <c r="AF79" s="27"/>
      <c r="AG79" s="26"/>
      <c r="AH79" s="26"/>
      <c r="AI79" s="27"/>
      <c r="AJ79" s="26"/>
      <c r="AK79" s="26"/>
      <c r="AL79" s="6"/>
      <c r="AM79" s="6"/>
    </row>
    <row r="80" spans="1:39" ht="21" customHeight="1" x14ac:dyDescent="0.15">
      <c r="A80" s="62"/>
      <c r="B80" s="63"/>
      <c r="C80" s="57"/>
      <c r="D80" s="60"/>
      <c r="E80" s="60"/>
      <c r="F80" s="77"/>
      <c r="G80" s="219"/>
      <c r="H80" s="213"/>
      <c r="I80" s="214"/>
      <c r="J80" s="214"/>
      <c r="K80" s="315">
        <f t="shared" si="5"/>
        <v>0</v>
      </c>
      <c r="L80" s="58"/>
      <c r="M80" s="58"/>
      <c r="N80" s="58"/>
      <c r="O80" s="58"/>
      <c r="P80" s="65"/>
      <c r="Q80" s="65"/>
      <c r="R80" s="65"/>
      <c r="S80" s="72"/>
      <c r="T80" s="27" t="str">
        <f t="shared" si="3"/>
        <v/>
      </c>
      <c r="U80" s="49" t="str">
        <f t="shared" si="4"/>
        <v/>
      </c>
      <c r="V80" s="27"/>
      <c r="W80" s="26"/>
      <c r="X80" s="26"/>
      <c r="Y80" s="27"/>
      <c r="Z80" s="3"/>
      <c r="AA80" s="14"/>
      <c r="AB80" s="3"/>
      <c r="AC80" s="3"/>
      <c r="AD80" s="14"/>
      <c r="AE80" s="26"/>
      <c r="AF80" s="27"/>
      <c r="AG80" s="26"/>
      <c r="AH80" s="26"/>
      <c r="AI80" s="27"/>
      <c r="AJ80" s="26"/>
      <c r="AK80" s="26"/>
      <c r="AL80" s="6"/>
      <c r="AM80" s="6"/>
    </row>
    <row r="81" spans="1:39" ht="21" customHeight="1" x14ac:dyDescent="0.15">
      <c r="A81" s="62"/>
      <c r="B81" s="64"/>
      <c r="C81" s="57"/>
      <c r="D81" s="60"/>
      <c r="E81" s="60"/>
      <c r="F81" s="77"/>
      <c r="G81" s="212"/>
      <c r="H81" s="213"/>
      <c r="I81" s="214"/>
      <c r="J81" s="214"/>
      <c r="K81" s="315">
        <f t="shared" si="5"/>
        <v>0</v>
      </c>
      <c r="L81" s="58"/>
      <c r="M81" s="58"/>
      <c r="N81" s="58"/>
      <c r="O81" s="58"/>
      <c r="P81" s="65"/>
      <c r="Q81" s="65"/>
      <c r="R81" s="65"/>
      <c r="S81" s="72"/>
      <c r="T81" s="27" t="str">
        <f t="shared" si="3"/>
        <v/>
      </c>
      <c r="U81" s="49" t="str">
        <f t="shared" si="4"/>
        <v/>
      </c>
      <c r="V81" s="27"/>
      <c r="W81" s="26"/>
      <c r="X81" s="26"/>
      <c r="Y81" s="27"/>
      <c r="Z81" s="3"/>
      <c r="AA81" s="14"/>
      <c r="AB81" s="3"/>
      <c r="AC81" s="3"/>
      <c r="AD81" s="14"/>
      <c r="AE81" s="26"/>
      <c r="AF81" s="27"/>
      <c r="AG81" s="26"/>
      <c r="AH81" s="26"/>
      <c r="AI81" s="27"/>
      <c r="AJ81" s="26"/>
      <c r="AK81" s="26"/>
      <c r="AL81" s="6"/>
      <c r="AM81" s="6"/>
    </row>
    <row r="82" spans="1:39" ht="21" customHeight="1" x14ac:dyDescent="0.15">
      <c r="A82" s="62"/>
      <c r="B82" s="63"/>
      <c r="C82" s="57"/>
      <c r="D82" s="60"/>
      <c r="E82" s="60"/>
      <c r="F82" s="77"/>
      <c r="G82" s="219"/>
      <c r="H82" s="213"/>
      <c r="I82" s="214"/>
      <c r="J82" s="214"/>
      <c r="K82" s="315">
        <f t="shared" si="5"/>
        <v>0</v>
      </c>
      <c r="L82" s="58"/>
      <c r="M82" s="58"/>
      <c r="N82" s="58"/>
      <c r="O82" s="58"/>
      <c r="P82" s="65"/>
      <c r="Q82" s="65"/>
      <c r="R82" s="65"/>
      <c r="S82" s="72"/>
      <c r="T82" s="27" t="str">
        <f t="shared" si="3"/>
        <v/>
      </c>
      <c r="U82" s="49" t="str">
        <f t="shared" si="4"/>
        <v/>
      </c>
      <c r="V82" s="27"/>
      <c r="W82" s="26"/>
      <c r="X82" s="26"/>
      <c r="Y82" s="27"/>
      <c r="Z82" s="3"/>
      <c r="AA82" s="14"/>
      <c r="AB82" s="3"/>
      <c r="AC82" s="3"/>
      <c r="AD82" s="14"/>
      <c r="AE82" s="26"/>
      <c r="AF82" s="27"/>
      <c r="AG82" s="26"/>
      <c r="AH82" s="26"/>
      <c r="AI82" s="27"/>
      <c r="AJ82" s="26"/>
      <c r="AK82" s="26"/>
      <c r="AL82" s="6"/>
      <c r="AM82" s="6"/>
    </row>
    <row r="83" spans="1:39" ht="21" customHeight="1" x14ac:dyDescent="0.15">
      <c r="A83" s="62"/>
      <c r="B83" s="63"/>
      <c r="C83" s="57"/>
      <c r="D83" s="60"/>
      <c r="E83" s="60"/>
      <c r="F83" s="77"/>
      <c r="G83" s="219"/>
      <c r="H83" s="213"/>
      <c r="I83" s="238"/>
      <c r="J83" s="238"/>
      <c r="K83" s="315">
        <f t="shared" si="5"/>
        <v>0</v>
      </c>
      <c r="L83" s="58"/>
      <c r="M83" s="58"/>
      <c r="N83" s="58"/>
      <c r="O83" s="58"/>
      <c r="P83" s="65"/>
      <c r="Q83" s="65"/>
      <c r="R83" s="65"/>
      <c r="S83" s="72"/>
      <c r="T83" s="27" t="str">
        <f t="shared" si="3"/>
        <v/>
      </c>
      <c r="U83" s="49" t="str">
        <f t="shared" si="4"/>
        <v/>
      </c>
      <c r="V83" s="27"/>
      <c r="W83" s="26"/>
      <c r="X83" s="26"/>
      <c r="Y83" s="27"/>
      <c r="Z83" s="3"/>
      <c r="AA83" s="14"/>
      <c r="AB83" s="3"/>
      <c r="AC83" s="3"/>
      <c r="AD83" s="14"/>
      <c r="AE83" s="26"/>
      <c r="AF83" s="27"/>
      <c r="AG83" s="26"/>
      <c r="AH83" s="26"/>
      <c r="AI83" s="27"/>
      <c r="AJ83" s="26"/>
      <c r="AK83" s="26"/>
      <c r="AL83" s="6"/>
      <c r="AM83" s="6"/>
    </row>
    <row r="84" spans="1:39" ht="21" customHeight="1" x14ac:dyDescent="0.15">
      <c r="A84" s="176"/>
      <c r="B84" s="63"/>
      <c r="C84" s="57"/>
      <c r="D84" s="60"/>
      <c r="E84" s="60"/>
      <c r="F84" s="77"/>
      <c r="G84" s="219"/>
      <c r="H84" s="213"/>
      <c r="I84" s="238"/>
      <c r="J84" s="238"/>
      <c r="K84" s="315">
        <f t="shared" si="5"/>
        <v>0</v>
      </c>
      <c r="L84" s="58"/>
      <c r="M84" s="58"/>
      <c r="N84" s="58"/>
      <c r="O84" s="58"/>
      <c r="P84" s="65"/>
      <c r="Q84" s="65"/>
      <c r="R84" s="65"/>
      <c r="S84" s="72"/>
      <c r="T84" s="27" t="str">
        <f t="shared" si="3"/>
        <v/>
      </c>
      <c r="U84" s="49" t="str">
        <f t="shared" si="4"/>
        <v/>
      </c>
      <c r="V84" s="27"/>
      <c r="W84" s="26"/>
      <c r="X84" s="26"/>
      <c r="Y84" s="27"/>
      <c r="Z84" s="3"/>
      <c r="AA84" s="14"/>
      <c r="AB84" s="3"/>
      <c r="AC84" s="3"/>
      <c r="AD84" s="14"/>
      <c r="AE84" s="26"/>
      <c r="AF84" s="27"/>
      <c r="AG84" s="26"/>
      <c r="AH84" s="26"/>
      <c r="AI84" s="27"/>
      <c r="AJ84" s="26"/>
      <c r="AK84" s="26"/>
      <c r="AL84" s="6"/>
      <c r="AM84" s="6"/>
    </row>
    <row r="85" spans="1:39" ht="21" customHeight="1" x14ac:dyDescent="0.15">
      <c r="A85" s="62"/>
      <c r="B85" s="63"/>
      <c r="C85" s="57"/>
      <c r="D85" s="60"/>
      <c r="E85" s="60"/>
      <c r="F85" s="77"/>
      <c r="G85" s="219"/>
      <c r="H85" s="213"/>
      <c r="I85" s="238"/>
      <c r="J85" s="238"/>
      <c r="K85" s="315">
        <f t="shared" si="5"/>
        <v>0</v>
      </c>
      <c r="L85" s="58"/>
      <c r="M85" s="58"/>
      <c r="N85" s="58"/>
      <c r="O85" s="58"/>
      <c r="P85" s="65"/>
      <c r="Q85" s="65"/>
      <c r="R85" s="65"/>
      <c r="S85" s="72"/>
      <c r="T85" s="27" t="str">
        <f t="shared" si="3"/>
        <v/>
      </c>
      <c r="U85" s="49" t="str">
        <f t="shared" si="4"/>
        <v/>
      </c>
      <c r="V85" s="27"/>
      <c r="W85" s="26"/>
      <c r="X85" s="26"/>
      <c r="Y85" s="27"/>
      <c r="Z85" s="3"/>
      <c r="AA85" s="14"/>
      <c r="AB85" s="3"/>
      <c r="AC85" s="3"/>
      <c r="AD85" s="14"/>
      <c r="AE85" s="26"/>
      <c r="AF85" s="27"/>
      <c r="AG85" s="26"/>
      <c r="AH85" s="26"/>
      <c r="AI85" s="27"/>
      <c r="AJ85" s="26"/>
      <c r="AK85" s="26"/>
      <c r="AL85" s="6"/>
      <c r="AM85" s="6"/>
    </row>
    <row r="86" spans="1:39" ht="21" customHeight="1" x14ac:dyDescent="0.15">
      <c r="A86" s="259"/>
      <c r="B86" s="105"/>
      <c r="C86" s="111"/>
      <c r="D86" s="95"/>
      <c r="E86" s="95"/>
      <c r="F86" s="166"/>
      <c r="G86" s="220"/>
      <c r="H86" s="228"/>
      <c r="I86" s="260"/>
      <c r="J86" s="260"/>
      <c r="K86" s="316">
        <f t="shared" si="5"/>
        <v>0</v>
      </c>
      <c r="L86" s="68"/>
      <c r="M86" s="68"/>
      <c r="N86" s="68"/>
      <c r="O86" s="68"/>
      <c r="P86" s="154"/>
      <c r="Q86" s="154"/>
      <c r="R86" s="154"/>
      <c r="S86" s="155"/>
      <c r="T86" s="27" t="str">
        <f t="shared" si="3"/>
        <v/>
      </c>
      <c r="U86" s="49" t="str">
        <f t="shared" si="4"/>
        <v/>
      </c>
      <c r="V86" s="27"/>
      <c r="W86" s="26"/>
      <c r="X86" s="26"/>
      <c r="Y86" s="27"/>
      <c r="Z86" s="3"/>
      <c r="AA86" s="14"/>
      <c r="AB86" s="3"/>
      <c r="AC86" s="3"/>
      <c r="AD86" s="14"/>
      <c r="AE86" s="26"/>
      <c r="AF86" s="27"/>
      <c r="AG86" s="26"/>
      <c r="AH86" s="26"/>
      <c r="AI86" s="27"/>
      <c r="AJ86" s="26"/>
      <c r="AK86" s="26"/>
      <c r="AL86" s="6"/>
      <c r="AM86" s="6"/>
    </row>
    <row r="87" spans="1:39" ht="21" customHeight="1" x14ac:dyDescent="0.15">
      <c r="A87" s="171"/>
      <c r="B87" s="99"/>
      <c r="C87" s="97"/>
      <c r="D87" s="98"/>
      <c r="E87" s="98"/>
      <c r="F87" s="164"/>
      <c r="G87" s="221"/>
      <c r="H87" s="223"/>
      <c r="I87" s="258"/>
      <c r="J87" s="258"/>
      <c r="K87" s="314">
        <f t="shared" si="5"/>
        <v>0</v>
      </c>
      <c r="L87" s="69"/>
      <c r="M87" s="69"/>
      <c r="N87" s="69"/>
      <c r="O87" s="69"/>
      <c r="P87" s="152"/>
      <c r="Q87" s="152"/>
      <c r="R87" s="152"/>
      <c r="S87" s="153"/>
      <c r="T87" s="27" t="str">
        <f t="shared" si="3"/>
        <v/>
      </c>
      <c r="U87" s="49" t="str">
        <f t="shared" si="4"/>
        <v/>
      </c>
      <c r="V87" s="27"/>
      <c r="W87" s="26"/>
      <c r="X87" s="26"/>
      <c r="Y87" s="27"/>
      <c r="Z87" s="3"/>
      <c r="AA87" s="14"/>
      <c r="AB87" s="3"/>
      <c r="AC87" s="3"/>
      <c r="AD87" s="14"/>
      <c r="AE87" s="26"/>
      <c r="AF87" s="27"/>
      <c r="AG87" s="26"/>
      <c r="AH87" s="26"/>
      <c r="AI87" s="27"/>
      <c r="AJ87" s="26"/>
      <c r="AK87" s="26"/>
      <c r="AL87" s="6"/>
      <c r="AM87" s="6"/>
    </row>
    <row r="88" spans="1:39" ht="21" customHeight="1" x14ac:dyDescent="0.15">
      <c r="A88" s="176"/>
      <c r="B88" s="63"/>
      <c r="C88" s="57"/>
      <c r="D88" s="60"/>
      <c r="E88" s="60"/>
      <c r="F88" s="77"/>
      <c r="G88" s="219"/>
      <c r="H88" s="213"/>
      <c r="I88" s="238"/>
      <c r="J88" s="238"/>
      <c r="K88" s="315">
        <f t="shared" si="5"/>
        <v>0</v>
      </c>
      <c r="L88" s="58"/>
      <c r="M88" s="58"/>
      <c r="N88" s="58"/>
      <c r="O88" s="58"/>
      <c r="P88" s="65"/>
      <c r="Q88" s="65"/>
      <c r="R88" s="65"/>
      <c r="S88" s="72"/>
      <c r="T88" s="27" t="str">
        <f t="shared" si="3"/>
        <v/>
      </c>
      <c r="U88" s="49" t="str">
        <f t="shared" si="4"/>
        <v/>
      </c>
      <c r="V88" s="27"/>
      <c r="W88" s="26"/>
      <c r="X88" s="26"/>
      <c r="Y88" s="27"/>
      <c r="Z88" s="3"/>
      <c r="AA88" s="14"/>
      <c r="AB88" s="3"/>
      <c r="AC88" s="3"/>
      <c r="AD88" s="14"/>
      <c r="AE88" s="26"/>
      <c r="AF88" s="27"/>
      <c r="AG88" s="26"/>
      <c r="AH88" s="26"/>
      <c r="AI88" s="27"/>
      <c r="AJ88" s="26"/>
      <c r="AK88" s="26"/>
      <c r="AL88" s="6"/>
      <c r="AM88" s="6"/>
    </row>
    <row r="89" spans="1:39" ht="21" customHeight="1" x14ac:dyDescent="0.15">
      <c r="A89" s="62"/>
      <c r="B89" s="63"/>
      <c r="C89" s="57"/>
      <c r="D89" s="60"/>
      <c r="E89" s="60"/>
      <c r="F89" s="77"/>
      <c r="G89" s="219"/>
      <c r="H89" s="213"/>
      <c r="I89" s="238"/>
      <c r="J89" s="238"/>
      <c r="K89" s="315">
        <f t="shared" si="5"/>
        <v>0</v>
      </c>
      <c r="L89" s="58"/>
      <c r="M89" s="58"/>
      <c r="N89" s="58"/>
      <c r="O89" s="58"/>
      <c r="P89" s="65"/>
      <c r="Q89" s="65"/>
      <c r="R89" s="65"/>
      <c r="S89" s="72"/>
      <c r="T89" s="27" t="str">
        <f t="shared" si="3"/>
        <v/>
      </c>
      <c r="U89" s="49" t="str">
        <f t="shared" si="4"/>
        <v/>
      </c>
      <c r="V89" s="27"/>
      <c r="W89" s="26"/>
      <c r="X89" s="26"/>
      <c r="Y89" s="27"/>
      <c r="Z89" s="3"/>
      <c r="AA89" s="14"/>
      <c r="AB89" s="3"/>
      <c r="AC89" s="3"/>
      <c r="AD89" s="14"/>
      <c r="AE89" s="26"/>
      <c r="AF89" s="27"/>
      <c r="AG89" s="26"/>
      <c r="AH89" s="26"/>
      <c r="AI89" s="27"/>
      <c r="AJ89" s="26"/>
      <c r="AK89" s="26"/>
      <c r="AL89" s="6"/>
      <c r="AM89" s="6"/>
    </row>
    <row r="90" spans="1:39" ht="21" customHeight="1" x14ac:dyDescent="0.15">
      <c r="A90" s="176"/>
      <c r="B90" s="63"/>
      <c r="C90" s="57"/>
      <c r="D90" s="60"/>
      <c r="E90" s="60"/>
      <c r="F90" s="77"/>
      <c r="G90" s="219"/>
      <c r="H90" s="213"/>
      <c r="I90" s="238"/>
      <c r="J90" s="238"/>
      <c r="K90" s="315">
        <f t="shared" si="5"/>
        <v>0</v>
      </c>
      <c r="L90" s="58"/>
      <c r="M90" s="58"/>
      <c r="N90" s="58"/>
      <c r="O90" s="58"/>
      <c r="P90" s="65"/>
      <c r="Q90" s="65"/>
      <c r="R90" s="65"/>
      <c r="S90" s="72"/>
      <c r="T90" s="27" t="str">
        <f t="shared" si="3"/>
        <v/>
      </c>
      <c r="U90" s="49" t="str">
        <f t="shared" si="4"/>
        <v/>
      </c>
      <c r="V90" s="27"/>
      <c r="W90" s="26"/>
      <c r="X90" s="26"/>
      <c r="Y90" s="27"/>
      <c r="Z90" s="3"/>
      <c r="AA90" s="14"/>
      <c r="AB90" s="3"/>
      <c r="AC90" s="3"/>
      <c r="AD90" s="14"/>
      <c r="AE90" s="26"/>
      <c r="AF90" s="27"/>
      <c r="AG90" s="26"/>
      <c r="AH90" s="26"/>
      <c r="AI90" s="27"/>
      <c r="AJ90" s="26"/>
      <c r="AK90" s="26"/>
      <c r="AL90" s="6"/>
      <c r="AM90" s="6"/>
    </row>
    <row r="91" spans="1:39" ht="21" customHeight="1" x14ac:dyDescent="0.15">
      <c r="A91" s="176"/>
      <c r="B91" s="63"/>
      <c r="C91" s="57"/>
      <c r="D91" s="60"/>
      <c r="E91" s="60"/>
      <c r="F91" s="77"/>
      <c r="G91" s="219"/>
      <c r="H91" s="213"/>
      <c r="I91" s="238"/>
      <c r="J91" s="238"/>
      <c r="K91" s="315">
        <f t="shared" si="5"/>
        <v>0</v>
      </c>
      <c r="L91" s="58"/>
      <c r="M91" s="58"/>
      <c r="N91" s="58"/>
      <c r="O91" s="58"/>
      <c r="P91" s="65"/>
      <c r="Q91" s="65"/>
      <c r="R91" s="65"/>
      <c r="S91" s="72"/>
      <c r="T91" s="27" t="str">
        <f t="shared" si="3"/>
        <v/>
      </c>
      <c r="U91" s="49" t="str">
        <f t="shared" si="4"/>
        <v/>
      </c>
      <c r="V91" s="32"/>
      <c r="W91" s="31"/>
      <c r="X91" s="31"/>
      <c r="Y91" s="32"/>
      <c r="Z91" s="3"/>
      <c r="AA91" s="14"/>
      <c r="AB91" s="4"/>
      <c r="AC91" s="3"/>
      <c r="AD91" s="14"/>
      <c r="AE91" s="31"/>
      <c r="AF91" s="32"/>
      <c r="AG91" s="31"/>
      <c r="AH91" s="31"/>
      <c r="AI91" s="32"/>
      <c r="AJ91" s="26"/>
      <c r="AK91" s="26"/>
      <c r="AL91" s="6"/>
      <c r="AM91" s="6"/>
    </row>
    <row r="92" spans="1:39" ht="21" customHeight="1" x14ac:dyDescent="0.15">
      <c r="A92" s="62"/>
      <c r="B92" s="63"/>
      <c r="C92" s="57"/>
      <c r="D92" s="60"/>
      <c r="E92" s="60"/>
      <c r="F92" s="77"/>
      <c r="G92" s="219"/>
      <c r="H92" s="213"/>
      <c r="I92" s="238"/>
      <c r="J92" s="238"/>
      <c r="K92" s="315">
        <f t="shared" si="5"/>
        <v>0</v>
      </c>
      <c r="L92" s="58"/>
      <c r="M92" s="58"/>
      <c r="N92" s="58"/>
      <c r="O92" s="58"/>
      <c r="P92" s="65"/>
      <c r="Q92" s="59"/>
      <c r="R92" s="65"/>
      <c r="S92" s="72"/>
      <c r="T92" s="27" t="str">
        <f t="shared" si="3"/>
        <v/>
      </c>
      <c r="U92" s="49" t="str">
        <f t="shared" si="4"/>
        <v/>
      </c>
      <c r="V92" s="32"/>
      <c r="W92" s="31"/>
      <c r="X92" s="31"/>
      <c r="Y92" s="32"/>
      <c r="Z92" s="3"/>
      <c r="AA92" s="14"/>
      <c r="AB92" s="4"/>
      <c r="AC92" s="3"/>
      <c r="AD92" s="14"/>
      <c r="AE92" s="31"/>
      <c r="AF92" s="32"/>
      <c r="AG92" s="31"/>
      <c r="AH92" s="31"/>
      <c r="AI92" s="32"/>
      <c r="AJ92" s="26"/>
      <c r="AK92" s="26"/>
      <c r="AL92" s="6"/>
      <c r="AM92" s="6"/>
    </row>
    <row r="93" spans="1:39" ht="21" customHeight="1" x14ac:dyDescent="0.15">
      <c r="A93" s="176"/>
      <c r="B93" s="63"/>
      <c r="C93" s="57"/>
      <c r="D93" s="60"/>
      <c r="E93" s="60"/>
      <c r="F93" s="77"/>
      <c r="G93" s="219"/>
      <c r="H93" s="213"/>
      <c r="I93" s="238"/>
      <c r="J93" s="238"/>
      <c r="K93" s="315">
        <f t="shared" si="5"/>
        <v>0</v>
      </c>
      <c r="L93" s="58"/>
      <c r="M93" s="58"/>
      <c r="N93" s="58"/>
      <c r="O93" s="58"/>
      <c r="P93" s="65"/>
      <c r="Q93" s="59"/>
      <c r="R93" s="65"/>
      <c r="S93" s="72"/>
      <c r="T93" s="27" t="str">
        <f t="shared" si="3"/>
        <v/>
      </c>
      <c r="U93" s="49" t="str">
        <f t="shared" si="4"/>
        <v/>
      </c>
      <c r="V93" s="34"/>
      <c r="W93" s="33"/>
      <c r="X93" s="33"/>
      <c r="Y93" s="34"/>
      <c r="Z93" s="3"/>
      <c r="AA93" s="14"/>
      <c r="AB93" s="5"/>
      <c r="AC93" s="3"/>
      <c r="AD93" s="14"/>
      <c r="AE93" s="33"/>
      <c r="AF93" s="34"/>
      <c r="AG93" s="33"/>
      <c r="AH93" s="33"/>
      <c r="AI93" s="34"/>
      <c r="AJ93" s="26"/>
      <c r="AK93" s="26"/>
      <c r="AL93" s="6"/>
      <c r="AM93" s="6"/>
    </row>
    <row r="94" spans="1:39" ht="21" customHeight="1" x14ac:dyDescent="0.15">
      <c r="A94" s="62"/>
      <c r="B94" s="63"/>
      <c r="C94" s="57"/>
      <c r="D94" s="60"/>
      <c r="E94" s="60"/>
      <c r="F94" s="77"/>
      <c r="G94" s="219"/>
      <c r="H94" s="213"/>
      <c r="I94" s="214"/>
      <c r="J94" s="214"/>
      <c r="K94" s="315">
        <f t="shared" si="5"/>
        <v>0</v>
      </c>
      <c r="L94" s="58"/>
      <c r="M94" s="58"/>
      <c r="N94" s="58"/>
      <c r="O94" s="58"/>
      <c r="P94" s="65"/>
      <c r="Q94" s="65"/>
      <c r="R94" s="65"/>
      <c r="S94" s="72"/>
      <c r="T94" s="27" t="str">
        <f t="shared" si="3"/>
        <v/>
      </c>
      <c r="U94" s="49" t="str">
        <f t="shared" si="4"/>
        <v/>
      </c>
      <c r="V94" s="27"/>
      <c r="W94" s="26"/>
      <c r="X94" s="26"/>
      <c r="Y94" s="27"/>
      <c r="Z94" s="3"/>
      <c r="AA94" s="14"/>
      <c r="AB94" s="3"/>
      <c r="AC94" s="3"/>
      <c r="AD94" s="14"/>
      <c r="AE94" s="26"/>
      <c r="AF94" s="27"/>
      <c r="AG94" s="26"/>
      <c r="AH94" s="26"/>
      <c r="AI94" s="27"/>
      <c r="AJ94" s="26"/>
      <c r="AK94" s="26"/>
    </row>
    <row r="95" spans="1:39" ht="21" customHeight="1" x14ac:dyDescent="0.15">
      <c r="A95" s="62"/>
      <c r="B95" s="63"/>
      <c r="C95" s="57"/>
      <c r="D95" s="60"/>
      <c r="E95" s="60"/>
      <c r="F95" s="77"/>
      <c r="G95" s="219"/>
      <c r="H95" s="213"/>
      <c r="I95" s="214"/>
      <c r="J95" s="214"/>
      <c r="K95" s="315">
        <f t="shared" si="5"/>
        <v>0</v>
      </c>
      <c r="L95" s="58"/>
      <c r="M95" s="58"/>
      <c r="N95" s="58"/>
      <c r="O95" s="58"/>
      <c r="P95" s="65"/>
      <c r="Q95" s="65"/>
      <c r="R95" s="65"/>
      <c r="S95" s="72"/>
      <c r="T95" s="27" t="str">
        <f t="shared" si="3"/>
        <v/>
      </c>
      <c r="U95" s="49" t="str">
        <f t="shared" si="4"/>
        <v/>
      </c>
      <c r="V95" s="27"/>
      <c r="W95" s="26"/>
      <c r="X95" s="26"/>
      <c r="Y95" s="27"/>
      <c r="Z95" s="3"/>
      <c r="AA95" s="14"/>
      <c r="AB95" s="3"/>
      <c r="AC95" s="3"/>
      <c r="AD95" s="14"/>
      <c r="AE95" s="26"/>
      <c r="AF95" s="27"/>
      <c r="AG95" s="26"/>
      <c r="AH95" s="26"/>
      <c r="AI95" s="27"/>
      <c r="AJ95" s="26"/>
      <c r="AK95" s="26"/>
    </row>
    <row r="96" spans="1:39" ht="21" customHeight="1" x14ac:dyDescent="0.15">
      <c r="A96" s="62"/>
      <c r="B96" s="63"/>
      <c r="C96" s="57"/>
      <c r="D96" s="60"/>
      <c r="E96" s="60"/>
      <c r="F96" s="77"/>
      <c r="G96" s="219"/>
      <c r="H96" s="213"/>
      <c r="I96" s="214"/>
      <c r="J96" s="214"/>
      <c r="K96" s="315">
        <f t="shared" si="5"/>
        <v>0</v>
      </c>
      <c r="L96" s="58"/>
      <c r="M96" s="58"/>
      <c r="N96" s="58"/>
      <c r="O96" s="58"/>
      <c r="P96" s="65"/>
      <c r="Q96" s="65"/>
      <c r="R96" s="65"/>
      <c r="S96" s="72"/>
      <c r="T96" s="27" t="str">
        <f t="shared" si="3"/>
        <v/>
      </c>
      <c r="U96" s="49" t="str">
        <f t="shared" si="4"/>
        <v/>
      </c>
      <c r="V96" s="27"/>
      <c r="W96" s="26"/>
      <c r="X96" s="26"/>
      <c r="Y96" s="27"/>
      <c r="Z96" s="3"/>
      <c r="AA96" s="14"/>
      <c r="AB96" s="3"/>
      <c r="AC96" s="3"/>
      <c r="AD96" s="14"/>
      <c r="AE96" s="26"/>
      <c r="AF96" s="27"/>
      <c r="AG96" s="26"/>
      <c r="AH96" s="26"/>
      <c r="AI96" s="27"/>
      <c r="AJ96" s="26"/>
      <c r="AK96" s="26"/>
      <c r="AL96" s="6"/>
      <c r="AM96" s="6"/>
    </row>
    <row r="97" spans="1:39" ht="21" customHeight="1" x14ac:dyDescent="0.15">
      <c r="A97" s="62"/>
      <c r="B97" s="63"/>
      <c r="C97" s="57"/>
      <c r="D97" s="60"/>
      <c r="E97" s="60"/>
      <c r="F97" s="77"/>
      <c r="G97" s="219"/>
      <c r="H97" s="213"/>
      <c r="I97" s="214"/>
      <c r="J97" s="214"/>
      <c r="K97" s="315">
        <f t="shared" si="5"/>
        <v>0</v>
      </c>
      <c r="L97" s="58"/>
      <c r="M97" s="58"/>
      <c r="N97" s="58"/>
      <c r="O97" s="58"/>
      <c r="P97" s="79"/>
      <c r="Q97" s="79"/>
      <c r="R97" s="79"/>
      <c r="S97" s="73"/>
      <c r="T97" s="27" t="str">
        <f t="shared" si="3"/>
        <v/>
      </c>
      <c r="U97" s="49" t="str">
        <f t="shared" si="4"/>
        <v/>
      </c>
      <c r="V97" s="27"/>
      <c r="W97" s="26"/>
      <c r="X97" s="26"/>
      <c r="Y97" s="27"/>
      <c r="Z97" s="3"/>
      <c r="AA97" s="14"/>
      <c r="AB97" s="3"/>
      <c r="AC97" s="3"/>
      <c r="AD97" s="14"/>
      <c r="AE97" s="26"/>
      <c r="AF97" s="27"/>
      <c r="AG97" s="26"/>
      <c r="AH97" s="26"/>
      <c r="AI97" s="27"/>
      <c r="AJ97" s="26"/>
      <c r="AK97" s="26"/>
      <c r="AL97" s="6"/>
      <c r="AM97" s="6"/>
    </row>
    <row r="98" spans="1:39" ht="21" customHeight="1" x14ac:dyDescent="0.15">
      <c r="A98" s="62"/>
      <c r="B98" s="63"/>
      <c r="C98" s="57"/>
      <c r="D98" s="60"/>
      <c r="E98" s="60"/>
      <c r="F98" s="77"/>
      <c r="G98" s="219"/>
      <c r="H98" s="213"/>
      <c r="I98" s="214"/>
      <c r="J98" s="214"/>
      <c r="K98" s="315">
        <f t="shared" si="5"/>
        <v>0</v>
      </c>
      <c r="L98" s="58"/>
      <c r="M98" s="58"/>
      <c r="N98" s="58"/>
      <c r="O98" s="58"/>
      <c r="P98" s="79"/>
      <c r="Q98" s="79"/>
      <c r="R98" s="79"/>
      <c r="S98" s="73"/>
      <c r="T98" s="27" t="str">
        <f t="shared" si="3"/>
        <v/>
      </c>
      <c r="U98" s="49" t="str">
        <f t="shared" si="4"/>
        <v/>
      </c>
      <c r="V98" s="27"/>
      <c r="W98" s="26"/>
      <c r="X98" s="26"/>
      <c r="Y98" s="27"/>
      <c r="Z98" s="3"/>
      <c r="AA98" s="14"/>
      <c r="AB98" s="3"/>
      <c r="AC98" s="3"/>
      <c r="AD98" s="14"/>
      <c r="AE98" s="26"/>
      <c r="AF98" s="27"/>
      <c r="AG98" s="26"/>
      <c r="AH98" s="26"/>
      <c r="AI98" s="27"/>
      <c r="AJ98" s="26"/>
      <c r="AK98" s="26"/>
      <c r="AL98" s="6"/>
      <c r="AM98" s="6"/>
    </row>
    <row r="99" spans="1:39" ht="21" customHeight="1" x14ac:dyDescent="0.15">
      <c r="A99" s="62"/>
      <c r="B99" s="63"/>
      <c r="C99" s="57"/>
      <c r="D99" s="60"/>
      <c r="E99" s="60"/>
      <c r="F99" s="77"/>
      <c r="G99" s="219"/>
      <c r="H99" s="213"/>
      <c r="I99" s="214"/>
      <c r="J99" s="214"/>
      <c r="K99" s="315">
        <f t="shared" si="5"/>
        <v>0</v>
      </c>
      <c r="L99" s="58"/>
      <c r="M99" s="58"/>
      <c r="N99" s="58"/>
      <c r="O99" s="58"/>
      <c r="P99" s="65"/>
      <c r="Q99" s="65"/>
      <c r="R99" s="65"/>
      <c r="S99" s="72"/>
      <c r="T99" s="27" t="str">
        <f t="shared" si="3"/>
        <v/>
      </c>
      <c r="U99" s="49" t="str">
        <f t="shared" si="4"/>
        <v/>
      </c>
      <c r="V99" s="30"/>
      <c r="W99" s="26"/>
      <c r="X99" s="26"/>
      <c r="Y99" s="27"/>
      <c r="Z99" s="3"/>
      <c r="AA99" s="14"/>
      <c r="AB99" s="3"/>
      <c r="AC99" s="3"/>
      <c r="AD99" s="14"/>
      <c r="AE99" s="26"/>
      <c r="AF99" s="27"/>
      <c r="AG99" s="26"/>
      <c r="AH99" s="26"/>
      <c r="AI99" s="27"/>
      <c r="AJ99" s="26"/>
      <c r="AK99" s="26"/>
      <c r="AL99" s="6"/>
      <c r="AM99" s="6"/>
    </row>
    <row r="100" spans="1:39" ht="21" customHeight="1" x14ac:dyDescent="0.15">
      <c r="A100" s="62"/>
      <c r="B100" s="63"/>
      <c r="C100" s="57"/>
      <c r="D100" s="60"/>
      <c r="E100" s="60"/>
      <c r="F100" s="77"/>
      <c r="G100" s="219"/>
      <c r="H100" s="213"/>
      <c r="I100" s="214"/>
      <c r="J100" s="214"/>
      <c r="K100" s="315">
        <f t="shared" si="5"/>
        <v>0</v>
      </c>
      <c r="L100" s="58"/>
      <c r="M100" s="58"/>
      <c r="N100" s="58"/>
      <c r="O100" s="58"/>
      <c r="P100" s="65"/>
      <c r="Q100" s="65"/>
      <c r="R100" s="65"/>
      <c r="S100" s="72"/>
      <c r="T100" s="27" t="str">
        <f t="shared" si="3"/>
        <v/>
      </c>
      <c r="U100" s="49" t="str">
        <f t="shared" si="4"/>
        <v/>
      </c>
      <c r="V100" s="27"/>
      <c r="W100" s="26"/>
      <c r="X100" s="26"/>
      <c r="Y100" s="27"/>
      <c r="Z100" s="3"/>
      <c r="AA100" s="14"/>
      <c r="AB100" s="3"/>
      <c r="AC100" s="3"/>
      <c r="AD100" s="14"/>
      <c r="AE100" s="26"/>
      <c r="AF100" s="27"/>
      <c r="AG100" s="26"/>
      <c r="AH100" s="26"/>
      <c r="AI100" s="27"/>
      <c r="AJ100" s="26"/>
      <c r="AK100" s="26"/>
      <c r="AL100" s="6"/>
      <c r="AM100" s="6"/>
    </row>
    <row r="101" spans="1:39" ht="21" customHeight="1" x14ac:dyDescent="0.15">
      <c r="A101" s="62"/>
      <c r="B101" s="63"/>
      <c r="C101" s="57"/>
      <c r="D101" s="60"/>
      <c r="E101" s="60"/>
      <c r="F101" s="77"/>
      <c r="G101" s="219"/>
      <c r="H101" s="213"/>
      <c r="I101" s="214"/>
      <c r="J101" s="214"/>
      <c r="K101" s="315">
        <f t="shared" si="5"/>
        <v>0</v>
      </c>
      <c r="L101" s="58"/>
      <c r="M101" s="58"/>
      <c r="N101" s="58"/>
      <c r="O101" s="58"/>
      <c r="P101" s="65"/>
      <c r="Q101" s="65"/>
      <c r="R101" s="65"/>
      <c r="S101" s="72"/>
      <c r="T101" s="27" t="str">
        <f t="shared" si="3"/>
        <v/>
      </c>
      <c r="U101" s="49" t="str">
        <f t="shared" si="4"/>
        <v/>
      </c>
      <c r="V101" s="27"/>
      <c r="W101" s="26"/>
      <c r="X101" s="26"/>
      <c r="Y101" s="27"/>
      <c r="Z101" s="3"/>
      <c r="AA101" s="14"/>
      <c r="AB101" s="3"/>
      <c r="AC101" s="3"/>
      <c r="AD101" s="14"/>
      <c r="AE101" s="26"/>
      <c r="AF101" s="27"/>
      <c r="AG101" s="26"/>
      <c r="AH101" s="26"/>
      <c r="AI101" s="27"/>
      <c r="AJ101" s="26"/>
      <c r="AK101" s="26"/>
      <c r="AL101" s="6"/>
      <c r="AM101" s="6"/>
    </row>
    <row r="102" spans="1:39" ht="21" customHeight="1" x14ac:dyDescent="0.15">
      <c r="A102" s="62"/>
      <c r="B102" s="63"/>
      <c r="C102" s="57"/>
      <c r="D102" s="60"/>
      <c r="E102" s="60"/>
      <c r="F102" s="77"/>
      <c r="G102" s="219"/>
      <c r="H102" s="213"/>
      <c r="I102" s="214"/>
      <c r="J102" s="214"/>
      <c r="K102" s="315">
        <f t="shared" si="5"/>
        <v>0</v>
      </c>
      <c r="L102" s="58"/>
      <c r="M102" s="58"/>
      <c r="N102" s="58"/>
      <c r="O102" s="58"/>
      <c r="P102" s="65"/>
      <c r="Q102" s="65"/>
      <c r="R102" s="65"/>
      <c r="S102" s="72"/>
      <c r="T102" s="27" t="str">
        <f t="shared" si="3"/>
        <v/>
      </c>
      <c r="U102" s="49" t="str">
        <f t="shared" si="4"/>
        <v/>
      </c>
      <c r="V102" s="27"/>
      <c r="W102" s="26"/>
      <c r="X102" s="26"/>
      <c r="Y102" s="27"/>
      <c r="Z102" s="3"/>
      <c r="AA102" s="14"/>
      <c r="AB102" s="3"/>
      <c r="AC102" s="3"/>
      <c r="AD102" s="14"/>
      <c r="AE102" s="26"/>
      <c r="AF102" s="27"/>
      <c r="AG102" s="26"/>
      <c r="AH102" s="26"/>
      <c r="AI102" s="27"/>
      <c r="AJ102" s="26"/>
      <c r="AK102" s="26"/>
      <c r="AL102" s="6"/>
      <c r="AM102" s="6"/>
    </row>
    <row r="103" spans="1:39" ht="21" customHeight="1" x14ac:dyDescent="0.15">
      <c r="A103" s="62"/>
      <c r="B103" s="63"/>
      <c r="C103" s="57"/>
      <c r="D103" s="60"/>
      <c r="E103" s="60"/>
      <c r="F103" s="77"/>
      <c r="G103" s="219"/>
      <c r="H103" s="213"/>
      <c r="I103" s="214"/>
      <c r="J103" s="214"/>
      <c r="K103" s="315">
        <f t="shared" si="5"/>
        <v>0</v>
      </c>
      <c r="L103" s="58"/>
      <c r="M103" s="58"/>
      <c r="N103" s="58"/>
      <c r="O103" s="58"/>
      <c r="P103" s="65"/>
      <c r="Q103" s="65"/>
      <c r="R103" s="65"/>
      <c r="S103" s="72"/>
      <c r="T103" s="27" t="str">
        <f t="shared" si="3"/>
        <v/>
      </c>
      <c r="U103" s="49" t="str">
        <f t="shared" si="4"/>
        <v/>
      </c>
      <c r="V103" s="27"/>
      <c r="W103" s="26"/>
      <c r="X103" s="26"/>
      <c r="Y103" s="27"/>
      <c r="Z103" s="3"/>
      <c r="AA103" s="14"/>
      <c r="AB103" s="3"/>
      <c r="AC103" s="3"/>
      <c r="AD103" s="14"/>
      <c r="AE103" s="26"/>
      <c r="AF103" s="27"/>
      <c r="AG103" s="26"/>
      <c r="AH103" s="26"/>
      <c r="AI103" s="27"/>
      <c r="AJ103" s="26"/>
      <c r="AK103" s="26"/>
      <c r="AL103" s="6"/>
      <c r="AM103" s="6"/>
    </row>
    <row r="104" spans="1:39" ht="21" customHeight="1" x14ac:dyDescent="0.15">
      <c r="A104" s="62"/>
      <c r="B104" s="63"/>
      <c r="C104" s="57"/>
      <c r="D104" s="60"/>
      <c r="E104" s="60"/>
      <c r="F104" s="77"/>
      <c r="G104" s="219"/>
      <c r="H104" s="213"/>
      <c r="I104" s="214"/>
      <c r="J104" s="214"/>
      <c r="K104" s="315">
        <f t="shared" si="5"/>
        <v>0</v>
      </c>
      <c r="L104" s="58"/>
      <c r="M104" s="58"/>
      <c r="N104" s="58"/>
      <c r="O104" s="58"/>
      <c r="P104" s="65"/>
      <c r="Q104" s="65"/>
      <c r="R104" s="65"/>
      <c r="S104" s="72"/>
      <c r="T104" s="27" t="str">
        <f t="shared" si="3"/>
        <v/>
      </c>
      <c r="U104" s="49" t="str">
        <f t="shared" si="4"/>
        <v/>
      </c>
      <c r="V104" s="27"/>
      <c r="W104" s="26"/>
      <c r="X104" s="26"/>
      <c r="Y104" s="27"/>
      <c r="Z104" s="3"/>
      <c r="AA104" s="14"/>
      <c r="AB104" s="3"/>
      <c r="AC104" s="3"/>
      <c r="AD104" s="14"/>
      <c r="AE104" s="26"/>
      <c r="AF104" s="27"/>
      <c r="AG104" s="26"/>
      <c r="AH104" s="26"/>
      <c r="AI104" s="27"/>
      <c r="AJ104" s="26"/>
      <c r="AK104" s="26"/>
      <c r="AL104" s="6"/>
      <c r="AM104" s="6"/>
    </row>
    <row r="105" spans="1:39" ht="21" customHeight="1" x14ac:dyDescent="0.15">
      <c r="A105" s="62"/>
      <c r="B105" s="63"/>
      <c r="C105" s="57"/>
      <c r="D105" s="60"/>
      <c r="E105" s="60"/>
      <c r="F105" s="77"/>
      <c r="G105" s="219"/>
      <c r="H105" s="213"/>
      <c r="I105" s="214"/>
      <c r="J105" s="214"/>
      <c r="K105" s="315">
        <f t="shared" si="5"/>
        <v>0</v>
      </c>
      <c r="L105" s="58"/>
      <c r="M105" s="58"/>
      <c r="N105" s="58"/>
      <c r="O105" s="58"/>
      <c r="P105" s="65"/>
      <c r="Q105" s="65"/>
      <c r="R105" s="65"/>
      <c r="S105" s="72"/>
      <c r="T105" s="27" t="str">
        <f t="shared" si="3"/>
        <v/>
      </c>
      <c r="U105" s="49" t="str">
        <f t="shared" si="4"/>
        <v/>
      </c>
      <c r="V105" s="27"/>
      <c r="W105" s="26"/>
      <c r="X105" s="26"/>
      <c r="Y105" s="27"/>
      <c r="Z105" s="3"/>
      <c r="AA105" s="14"/>
      <c r="AB105" s="3"/>
      <c r="AC105" s="3"/>
      <c r="AD105" s="14"/>
      <c r="AE105" s="26"/>
      <c r="AF105" s="27"/>
      <c r="AG105" s="26"/>
      <c r="AH105" s="26"/>
      <c r="AI105" s="27"/>
      <c r="AJ105" s="26"/>
      <c r="AK105" s="26"/>
      <c r="AL105" s="6"/>
      <c r="AM105" s="6"/>
    </row>
    <row r="106" spans="1:39" ht="21" customHeight="1" x14ac:dyDescent="0.15">
      <c r="A106" s="172" t="s">
        <v>50</v>
      </c>
      <c r="B106" s="105"/>
      <c r="C106" s="111"/>
      <c r="D106" s="95"/>
      <c r="E106" s="95"/>
      <c r="F106" s="166"/>
      <c r="G106" s="220"/>
      <c r="H106" s="228"/>
      <c r="I106" s="229"/>
      <c r="J106" s="229"/>
      <c r="K106" s="316">
        <f t="shared" ref="K106:K120" si="6">J106-E106</f>
        <v>0</v>
      </c>
      <c r="L106" s="68"/>
      <c r="M106" s="68"/>
      <c r="N106" s="68"/>
      <c r="O106" s="68"/>
      <c r="P106" s="154"/>
      <c r="Q106" s="154"/>
      <c r="R106" s="154"/>
      <c r="S106" s="155"/>
      <c r="T106" s="27" t="str">
        <f t="shared" si="3"/>
        <v/>
      </c>
      <c r="U106" s="49" t="str">
        <f t="shared" si="4"/>
        <v/>
      </c>
      <c r="V106" s="27"/>
      <c r="W106" s="26"/>
      <c r="X106" s="26"/>
      <c r="Y106" s="27"/>
      <c r="Z106" s="3"/>
      <c r="AA106" s="14"/>
      <c r="AB106" s="3"/>
      <c r="AC106" s="3"/>
      <c r="AD106" s="14"/>
      <c r="AE106" s="26"/>
      <c r="AF106" s="27"/>
      <c r="AG106" s="26"/>
      <c r="AH106" s="26"/>
      <c r="AI106" s="27"/>
      <c r="AJ106" s="26"/>
      <c r="AK106" s="26"/>
      <c r="AL106" s="6"/>
      <c r="AM106" s="6"/>
    </row>
    <row r="107" spans="1:39" ht="21" customHeight="1" x14ac:dyDescent="0.15">
      <c r="A107" s="171" t="s">
        <v>51</v>
      </c>
      <c r="B107" s="99"/>
      <c r="C107" s="97"/>
      <c r="D107" s="98"/>
      <c r="E107" s="98"/>
      <c r="F107" s="164"/>
      <c r="G107" s="221"/>
      <c r="H107" s="223"/>
      <c r="I107" s="224"/>
      <c r="J107" s="224"/>
      <c r="K107" s="314">
        <f t="shared" si="6"/>
        <v>0</v>
      </c>
      <c r="L107" s="69"/>
      <c r="M107" s="69"/>
      <c r="N107" s="69"/>
      <c r="O107" s="69"/>
      <c r="P107" s="152"/>
      <c r="Q107" s="152"/>
      <c r="R107" s="152"/>
      <c r="S107" s="153"/>
      <c r="T107" s="27" t="str">
        <f t="shared" si="3"/>
        <v/>
      </c>
      <c r="U107" s="49" t="str">
        <f t="shared" si="4"/>
        <v/>
      </c>
      <c r="V107" s="27"/>
      <c r="W107" s="26"/>
      <c r="X107" s="26"/>
      <c r="Y107" s="27"/>
      <c r="Z107" s="3"/>
      <c r="AA107" s="14"/>
      <c r="AB107" s="3"/>
      <c r="AC107" s="3"/>
      <c r="AD107" s="14"/>
      <c r="AE107" s="26"/>
      <c r="AF107" s="27"/>
      <c r="AG107" s="26"/>
      <c r="AH107" s="26"/>
      <c r="AI107" s="27"/>
      <c r="AJ107" s="26"/>
      <c r="AK107" s="26"/>
      <c r="AL107" s="6"/>
      <c r="AM107" s="6"/>
    </row>
    <row r="108" spans="1:39" ht="21" customHeight="1" x14ac:dyDescent="0.15">
      <c r="A108" s="62" t="s">
        <v>52</v>
      </c>
      <c r="B108" s="63"/>
      <c r="C108" s="57"/>
      <c r="D108" s="60"/>
      <c r="E108" s="60"/>
      <c r="F108" s="77"/>
      <c r="G108" s="219"/>
      <c r="H108" s="213"/>
      <c r="I108" s="214"/>
      <c r="J108" s="214"/>
      <c r="K108" s="315">
        <f t="shared" si="6"/>
        <v>0</v>
      </c>
      <c r="L108" s="58"/>
      <c r="M108" s="58"/>
      <c r="N108" s="58"/>
      <c r="O108" s="58"/>
      <c r="P108" s="65"/>
      <c r="Q108" s="65"/>
      <c r="R108" s="65"/>
      <c r="S108" s="72"/>
      <c r="T108" s="27" t="str">
        <f t="shared" si="3"/>
        <v/>
      </c>
      <c r="U108" s="49" t="str">
        <f t="shared" si="4"/>
        <v/>
      </c>
      <c r="V108" s="27"/>
      <c r="W108" s="26"/>
      <c r="X108" s="26"/>
      <c r="Y108" s="27"/>
      <c r="Z108" s="3"/>
      <c r="AA108" s="14"/>
      <c r="AB108" s="3"/>
      <c r="AC108" s="3"/>
      <c r="AD108" s="14"/>
      <c r="AE108" s="26"/>
      <c r="AF108" s="27"/>
      <c r="AG108" s="26"/>
      <c r="AH108" s="26"/>
      <c r="AI108" s="27"/>
      <c r="AJ108" s="26"/>
      <c r="AK108" s="26"/>
      <c r="AL108" s="6"/>
      <c r="AM108" s="6"/>
    </row>
    <row r="109" spans="1:39" ht="21" customHeight="1" x14ac:dyDescent="0.15">
      <c r="A109" s="62" t="s">
        <v>25</v>
      </c>
      <c r="B109" s="63"/>
      <c r="C109" s="57"/>
      <c r="D109" s="60"/>
      <c r="E109" s="60"/>
      <c r="F109" s="77"/>
      <c r="G109" s="219"/>
      <c r="H109" s="213"/>
      <c r="I109" s="214"/>
      <c r="J109" s="214"/>
      <c r="K109" s="315">
        <f t="shared" si="6"/>
        <v>0</v>
      </c>
      <c r="L109" s="58"/>
      <c r="M109" s="58"/>
      <c r="N109" s="58"/>
      <c r="O109" s="58"/>
      <c r="P109" s="65"/>
      <c r="Q109" s="65"/>
      <c r="R109" s="65"/>
      <c r="S109" s="72"/>
      <c r="T109" s="27" t="str">
        <f t="shared" si="3"/>
        <v/>
      </c>
      <c r="U109" s="49" t="str">
        <f t="shared" si="4"/>
        <v/>
      </c>
      <c r="V109" s="27"/>
      <c r="W109" s="26"/>
      <c r="X109" s="26"/>
      <c r="Y109" s="27"/>
      <c r="Z109" s="3"/>
      <c r="AA109" s="14"/>
      <c r="AB109" s="3"/>
      <c r="AC109" s="3"/>
      <c r="AD109" s="14"/>
      <c r="AE109" s="26"/>
      <c r="AF109" s="27"/>
      <c r="AG109" s="26"/>
      <c r="AH109" s="26"/>
      <c r="AI109" s="27"/>
      <c r="AJ109" s="26"/>
      <c r="AK109" s="26"/>
      <c r="AL109" s="6"/>
      <c r="AM109" s="6"/>
    </row>
    <row r="110" spans="1:39" ht="21" customHeight="1" x14ac:dyDescent="0.15">
      <c r="A110" s="62" t="s">
        <v>53</v>
      </c>
      <c r="B110" s="63"/>
      <c r="C110" s="57"/>
      <c r="D110" s="60"/>
      <c r="E110" s="60"/>
      <c r="F110" s="77"/>
      <c r="G110" s="219"/>
      <c r="H110" s="213"/>
      <c r="I110" s="214"/>
      <c r="J110" s="214"/>
      <c r="K110" s="315">
        <f t="shared" si="6"/>
        <v>0</v>
      </c>
      <c r="L110" s="58"/>
      <c r="M110" s="58"/>
      <c r="N110" s="58"/>
      <c r="O110" s="58"/>
      <c r="P110" s="65"/>
      <c r="Q110" s="65"/>
      <c r="R110" s="65"/>
      <c r="S110" s="72"/>
      <c r="T110" s="27" t="str">
        <f t="shared" si="3"/>
        <v/>
      </c>
      <c r="U110" s="49" t="str">
        <f t="shared" si="4"/>
        <v/>
      </c>
      <c r="V110" s="27"/>
      <c r="W110" s="26"/>
      <c r="X110" s="26"/>
      <c r="Y110" s="27"/>
      <c r="Z110" s="3"/>
      <c r="AA110" s="14"/>
      <c r="AB110" s="3"/>
      <c r="AC110" s="3"/>
      <c r="AD110" s="14"/>
      <c r="AE110" s="26"/>
      <c r="AF110" s="27"/>
      <c r="AG110" s="26"/>
      <c r="AH110" s="26"/>
      <c r="AI110" s="27"/>
      <c r="AJ110" s="26"/>
      <c r="AK110" s="26"/>
      <c r="AL110" s="6"/>
      <c r="AM110" s="6"/>
    </row>
    <row r="111" spans="1:39" ht="21" customHeight="1" x14ac:dyDescent="0.15">
      <c r="A111" s="62" t="s">
        <v>22</v>
      </c>
      <c r="B111" s="63"/>
      <c r="C111" s="57"/>
      <c r="D111" s="60"/>
      <c r="E111" s="60"/>
      <c r="F111" s="77"/>
      <c r="G111" s="219"/>
      <c r="H111" s="213"/>
      <c r="I111" s="214"/>
      <c r="J111" s="214"/>
      <c r="K111" s="315">
        <f t="shared" si="6"/>
        <v>0</v>
      </c>
      <c r="L111" s="58"/>
      <c r="M111" s="58"/>
      <c r="N111" s="58"/>
      <c r="O111" s="58"/>
      <c r="P111" s="65"/>
      <c r="Q111" s="65"/>
      <c r="R111" s="65"/>
      <c r="S111" s="72"/>
      <c r="T111" s="27" t="str">
        <f t="shared" si="3"/>
        <v/>
      </c>
      <c r="U111" s="49" t="str">
        <f t="shared" si="4"/>
        <v/>
      </c>
      <c r="V111" s="32"/>
      <c r="W111" s="31"/>
      <c r="X111" s="31"/>
      <c r="Y111" s="32"/>
      <c r="Z111" s="3"/>
      <c r="AA111" s="14"/>
      <c r="AB111" s="4"/>
      <c r="AC111" s="3"/>
      <c r="AD111" s="14"/>
      <c r="AE111" s="31"/>
      <c r="AF111" s="32"/>
      <c r="AG111" s="31"/>
      <c r="AH111" s="31"/>
      <c r="AI111" s="32"/>
      <c r="AJ111" s="26"/>
      <c r="AK111" s="26"/>
      <c r="AL111" s="6"/>
      <c r="AM111" s="6"/>
    </row>
    <row r="112" spans="1:39" ht="21" customHeight="1" x14ac:dyDescent="0.15">
      <c r="A112" s="62" t="s">
        <v>26</v>
      </c>
      <c r="B112" s="63"/>
      <c r="C112" s="57"/>
      <c r="D112" s="60"/>
      <c r="E112" s="60"/>
      <c r="F112" s="77"/>
      <c r="G112" s="219"/>
      <c r="H112" s="213"/>
      <c r="I112" s="214"/>
      <c r="J112" s="214"/>
      <c r="K112" s="315">
        <f t="shared" si="6"/>
        <v>0</v>
      </c>
      <c r="L112" s="58"/>
      <c r="M112" s="58"/>
      <c r="N112" s="58"/>
      <c r="O112" s="58"/>
      <c r="P112" s="65"/>
      <c r="Q112" s="65"/>
      <c r="R112" s="65"/>
      <c r="S112" s="72"/>
      <c r="T112" s="27" t="str">
        <f t="shared" si="3"/>
        <v/>
      </c>
      <c r="U112" s="49" t="str">
        <f t="shared" si="4"/>
        <v/>
      </c>
      <c r="V112" s="32"/>
      <c r="W112" s="31"/>
      <c r="X112" s="31"/>
      <c r="Y112" s="32"/>
      <c r="Z112" s="3"/>
      <c r="AA112" s="14"/>
      <c r="AB112" s="4"/>
      <c r="AC112" s="3"/>
      <c r="AD112" s="14"/>
      <c r="AE112" s="31"/>
      <c r="AF112" s="32"/>
      <c r="AG112" s="31"/>
      <c r="AH112" s="31"/>
      <c r="AI112" s="32"/>
      <c r="AJ112" s="26"/>
      <c r="AK112" s="26"/>
      <c r="AL112" s="6"/>
      <c r="AM112" s="6"/>
    </row>
    <row r="113" spans="1:39" ht="21" customHeight="1" x14ac:dyDescent="0.15">
      <c r="A113" s="62" t="s">
        <v>21</v>
      </c>
      <c r="B113" s="63"/>
      <c r="C113" s="57"/>
      <c r="D113" s="60"/>
      <c r="E113" s="60"/>
      <c r="F113" s="77"/>
      <c r="G113" s="219"/>
      <c r="H113" s="213"/>
      <c r="I113" s="214"/>
      <c r="J113" s="214"/>
      <c r="K113" s="315">
        <f t="shared" si="6"/>
        <v>0</v>
      </c>
      <c r="L113" s="58"/>
      <c r="M113" s="58"/>
      <c r="N113" s="58"/>
      <c r="O113" s="58"/>
      <c r="P113" s="65"/>
      <c r="Q113" s="65"/>
      <c r="R113" s="65"/>
      <c r="S113" s="72"/>
      <c r="T113" s="27" t="str">
        <f t="shared" si="3"/>
        <v/>
      </c>
      <c r="U113" s="49" t="str">
        <f t="shared" si="4"/>
        <v/>
      </c>
      <c r="V113" s="34"/>
      <c r="W113" s="33"/>
      <c r="X113" s="33"/>
      <c r="Y113" s="34"/>
      <c r="Z113" s="3"/>
      <c r="AA113" s="14"/>
      <c r="AB113" s="5"/>
      <c r="AC113" s="3"/>
      <c r="AD113" s="14"/>
      <c r="AE113" s="33"/>
      <c r="AF113" s="34"/>
      <c r="AG113" s="33"/>
      <c r="AH113" s="33"/>
      <c r="AI113" s="34"/>
      <c r="AJ113" s="26"/>
      <c r="AK113" s="26"/>
      <c r="AL113" s="6"/>
      <c r="AM113" s="6"/>
    </row>
    <row r="114" spans="1:39" ht="21" customHeight="1" x14ac:dyDescent="0.15">
      <c r="A114" s="62" t="s">
        <v>54</v>
      </c>
      <c r="B114" s="63"/>
      <c r="C114" s="57"/>
      <c r="D114" s="60"/>
      <c r="E114" s="60"/>
      <c r="F114" s="77"/>
      <c r="G114" s="219"/>
      <c r="H114" s="213"/>
      <c r="I114" s="214"/>
      <c r="J114" s="214"/>
      <c r="K114" s="315">
        <f t="shared" si="6"/>
        <v>0</v>
      </c>
      <c r="L114" s="58"/>
      <c r="M114" s="58"/>
      <c r="N114" s="58"/>
      <c r="O114" s="58"/>
      <c r="P114" s="65"/>
      <c r="Q114" s="65"/>
      <c r="R114" s="65"/>
      <c r="S114" s="72"/>
      <c r="T114" s="27" t="str">
        <f t="shared" si="3"/>
        <v/>
      </c>
      <c r="U114" s="49" t="str">
        <f t="shared" si="4"/>
        <v/>
      </c>
      <c r="V114" s="27"/>
      <c r="W114" s="26"/>
      <c r="X114" s="26"/>
      <c r="Y114" s="27"/>
      <c r="Z114" s="3"/>
      <c r="AA114" s="14"/>
      <c r="AB114" s="3"/>
      <c r="AC114" s="3"/>
      <c r="AD114" s="14"/>
      <c r="AE114" s="26"/>
      <c r="AF114" s="27"/>
      <c r="AG114" s="26"/>
      <c r="AH114" s="26"/>
      <c r="AI114" s="27"/>
      <c r="AJ114" s="26"/>
      <c r="AK114" s="26"/>
    </row>
    <row r="115" spans="1:39" ht="21" customHeight="1" x14ac:dyDescent="0.15">
      <c r="A115" s="62" t="s">
        <v>23</v>
      </c>
      <c r="B115" s="63"/>
      <c r="C115" s="57"/>
      <c r="D115" s="60"/>
      <c r="E115" s="60"/>
      <c r="F115" s="77"/>
      <c r="G115" s="219"/>
      <c r="H115" s="213"/>
      <c r="I115" s="214"/>
      <c r="J115" s="214"/>
      <c r="K115" s="315">
        <f t="shared" si="6"/>
        <v>0</v>
      </c>
      <c r="L115" s="58"/>
      <c r="M115" s="58"/>
      <c r="N115" s="58"/>
      <c r="O115" s="58"/>
      <c r="P115" s="65"/>
      <c r="Q115" s="65"/>
      <c r="R115" s="65"/>
      <c r="S115" s="72"/>
      <c r="T115" s="27" t="str">
        <f t="shared" si="3"/>
        <v/>
      </c>
      <c r="U115" s="49" t="str">
        <f t="shared" si="4"/>
        <v/>
      </c>
      <c r="V115" s="27"/>
      <c r="W115" s="26"/>
      <c r="X115" s="26"/>
      <c r="Y115" s="27"/>
      <c r="Z115" s="3"/>
      <c r="AA115" s="14"/>
      <c r="AB115" s="3"/>
      <c r="AC115" s="3"/>
      <c r="AD115" s="14"/>
      <c r="AE115" s="26"/>
      <c r="AF115" s="27"/>
      <c r="AG115" s="26"/>
      <c r="AH115" s="26"/>
      <c r="AI115" s="27"/>
      <c r="AJ115" s="26"/>
      <c r="AK115" s="26"/>
    </row>
    <row r="116" spans="1:39" ht="21" customHeight="1" x14ac:dyDescent="0.15">
      <c r="A116" s="206" t="s">
        <v>27</v>
      </c>
      <c r="B116" s="63"/>
      <c r="C116" s="57"/>
      <c r="D116" s="60"/>
      <c r="E116" s="60"/>
      <c r="F116" s="77"/>
      <c r="G116" s="219"/>
      <c r="H116" s="213"/>
      <c r="I116" s="214"/>
      <c r="J116" s="214"/>
      <c r="K116" s="315">
        <f t="shared" si="6"/>
        <v>0</v>
      </c>
      <c r="L116" s="58"/>
      <c r="M116" s="58"/>
      <c r="N116" s="58"/>
      <c r="O116" s="58"/>
      <c r="P116" s="65"/>
      <c r="Q116" s="65"/>
      <c r="R116" s="65"/>
      <c r="S116" s="72"/>
      <c r="T116" s="27" t="str">
        <f t="shared" si="3"/>
        <v/>
      </c>
      <c r="U116" s="49" t="str">
        <f t="shared" si="4"/>
        <v/>
      </c>
      <c r="V116" s="27"/>
      <c r="W116" s="26"/>
      <c r="X116" s="26"/>
      <c r="Y116" s="27"/>
      <c r="Z116" s="3"/>
      <c r="AA116" s="14"/>
      <c r="AB116" s="3"/>
      <c r="AC116" s="3"/>
      <c r="AD116" s="14"/>
      <c r="AE116" s="26"/>
      <c r="AF116" s="27"/>
      <c r="AG116" s="26"/>
      <c r="AH116" s="26"/>
      <c r="AI116" s="27"/>
      <c r="AJ116" s="26"/>
      <c r="AK116" s="26"/>
      <c r="AL116" s="6"/>
      <c r="AM116" s="6"/>
    </row>
    <row r="117" spans="1:39" ht="21" customHeight="1" x14ac:dyDescent="0.15">
      <c r="A117" s="62" t="s">
        <v>30</v>
      </c>
      <c r="B117" s="63"/>
      <c r="C117" s="57"/>
      <c r="D117" s="60"/>
      <c r="E117" s="60"/>
      <c r="F117" s="77"/>
      <c r="G117" s="219"/>
      <c r="H117" s="213"/>
      <c r="I117" s="214"/>
      <c r="J117" s="214"/>
      <c r="K117" s="315">
        <f t="shared" si="6"/>
        <v>0</v>
      </c>
      <c r="L117" s="58"/>
      <c r="M117" s="58"/>
      <c r="N117" s="58"/>
      <c r="O117" s="58"/>
      <c r="P117" s="170"/>
      <c r="Q117" s="170"/>
      <c r="R117" s="170"/>
      <c r="S117" s="73"/>
      <c r="T117" s="27" t="str">
        <f t="shared" si="3"/>
        <v/>
      </c>
      <c r="U117" s="49" t="str">
        <f t="shared" si="4"/>
        <v/>
      </c>
      <c r="V117" s="27"/>
      <c r="W117" s="26"/>
      <c r="X117" s="26"/>
      <c r="Y117" s="27"/>
      <c r="Z117" s="3"/>
      <c r="AA117" s="14"/>
      <c r="AB117" s="3"/>
      <c r="AC117" s="3"/>
      <c r="AD117" s="14"/>
      <c r="AE117" s="26"/>
      <c r="AF117" s="27"/>
      <c r="AG117" s="26"/>
      <c r="AH117" s="26"/>
      <c r="AI117" s="27"/>
      <c r="AJ117" s="26"/>
      <c r="AK117" s="26"/>
      <c r="AL117" s="6"/>
      <c r="AM117" s="6"/>
    </row>
    <row r="118" spans="1:39" ht="21" customHeight="1" x14ac:dyDescent="0.15">
      <c r="A118" s="62" t="s">
        <v>24</v>
      </c>
      <c r="B118" s="64"/>
      <c r="C118" s="57"/>
      <c r="D118" s="60"/>
      <c r="E118" s="60"/>
      <c r="F118" s="77"/>
      <c r="G118" s="212"/>
      <c r="H118" s="213"/>
      <c r="I118" s="214"/>
      <c r="J118" s="214"/>
      <c r="K118" s="315">
        <f t="shared" si="6"/>
        <v>0</v>
      </c>
      <c r="L118" s="58"/>
      <c r="M118" s="58"/>
      <c r="N118" s="58"/>
      <c r="O118" s="58"/>
      <c r="P118" s="79"/>
      <c r="Q118" s="79"/>
      <c r="R118" s="79"/>
      <c r="S118" s="73"/>
      <c r="T118" s="27" t="str">
        <f t="shared" si="3"/>
        <v/>
      </c>
      <c r="U118" s="49" t="str">
        <f t="shared" si="4"/>
        <v/>
      </c>
      <c r="V118" s="27"/>
      <c r="W118" s="26"/>
      <c r="X118" s="26"/>
      <c r="Y118" s="27"/>
      <c r="Z118" s="3"/>
      <c r="AA118" s="14"/>
      <c r="AB118" s="3"/>
      <c r="AC118" s="3"/>
      <c r="AD118" s="14"/>
      <c r="AE118" s="26"/>
      <c r="AF118" s="27"/>
      <c r="AG118" s="26"/>
      <c r="AH118" s="26"/>
      <c r="AI118" s="27"/>
      <c r="AJ118" s="26"/>
      <c r="AK118" s="26"/>
      <c r="AL118" s="6"/>
      <c r="AM118" s="6"/>
    </row>
    <row r="119" spans="1:39" ht="21" customHeight="1" x14ac:dyDescent="0.15">
      <c r="A119" s="62" t="s">
        <v>28</v>
      </c>
      <c r="B119" s="63"/>
      <c r="C119" s="57"/>
      <c r="D119" s="60"/>
      <c r="E119" s="60"/>
      <c r="F119" s="77"/>
      <c r="G119" s="219"/>
      <c r="H119" s="213"/>
      <c r="I119" s="214"/>
      <c r="J119" s="214"/>
      <c r="K119" s="315">
        <f t="shared" si="6"/>
        <v>0</v>
      </c>
      <c r="L119" s="58"/>
      <c r="M119" s="58"/>
      <c r="N119" s="58"/>
      <c r="O119" s="58"/>
      <c r="P119" s="79"/>
      <c r="Q119" s="79"/>
      <c r="R119" s="79"/>
      <c r="S119" s="73"/>
      <c r="T119" s="27" t="str">
        <f t="shared" si="3"/>
        <v/>
      </c>
      <c r="U119" s="49" t="str">
        <f t="shared" si="4"/>
        <v/>
      </c>
      <c r="V119" s="30"/>
      <c r="W119" s="26"/>
      <c r="X119" s="26"/>
      <c r="Y119" s="27"/>
      <c r="Z119" s="3"/>
      <c r="AA119" s="14"/>
      <c r="AB119" s="3"/>
      <c r="AC119" s="3"/>
      <c r="AD119" s="14"/>
      <c r="AE119" s="26"/>
      <c r="AF119" s="27"/>
      <c r="AG119" s="26"/>
      <c r="AH119" s="26"/>
      <c r="AI119" s="27"/>
      <c r="AJ119" s="26"/>
      <c r="AK119" s="26"/>
      <c r="AL119" s="6"/>
      <c r="AM119" s="6"/>
    </row>
    <row r="120" spans="1:39" ht="21" customHeight="1" x14ac:dyDescent="0.15">
      <c r="A120" s="62" t="s">
        <v>29</v>
      </c>
      <c r="B120" s="64"/>
      <c r="C120" s="57"/>
      <c r="D120" s="60"/>
      <c r="E120" s="60"/>
      <c r="F120" s="77"/>
      <c r="G120" s="212"/>
      <c r="H120" s="213"/>
      <c r="I120" s="214"/>
      <c r="J120" s="214"/>
      <c r="K120" s="315">
        <f t="shared" si="6"/>
        <v>0</v>
      </c>
      <c r="L120" s="58"/>
      <c r="M120" s="58"/>
      <c r="N120" s="58"/>
      <c r="O120" s="58"/>
      <c r="P120" s="65"/>
      <c r="Q120" s="65"/>
      <c r="R120" s="65"/>
      <c r="S120" s="72"/>
      <c r="T120" s="27" t="str">
        <f t="shared" si="3"/>
        <v/>
      </c>
      <c r="U120" s="49" t="str">
        <f t="shared" si="4"/>
        <v/>
      </c>
      <c r="V120" s="27"/>
      <c r="W120" s="26"/>
      <c r="X120" s="26"/>
      <c r="Y120" s="27"/>
      <c r="Z120" s="3"/>
      <c r="AA120" s="14"/>
      <c r="AB120" s="3"/>
      <c r="AC120" s="3"/>
      <c r="AD120" s="14"/>
      <c r="AE120" s="26"/>
      <c r="AF120" s="27"/>
      <c r="AG120" s="26"/>
      <c r="AH120" s="26"/>
      <c r="AI120" s="27"/>
      <c r="AJ120" s="26"/>
      <c r="AK120" s="26"/>
      <c r="AL120" s="6"/>
      <c r="AM120" s="6"/>
    </row>
    <row r="121" spans="1:39" ht="21" customHeight="1" x14ac:dyDescent="0.15">
      <c r="A121" s="62" t="s">
        <v>146</v>
      </c>
      <c r="B121" s="63"/>
      <c r="C121" s="57"/>
      <c r="D121" s="60"/>
      <c r="E121" s="60"/>
      <c r="F121" s="77"/>
      <c r="G121" s="219"/>
      <c r="H121" s="213"/>
      <c r="I121" s="214"/>
      <c r="J121" s="214"/>
      <c r="K121" s="831">
        <f>J121-E121+J122</f>
        <v>0</v>
      </c>
      <c r="L121" s="58"/>
      <c r="M121" s="58"/>
      <c r="N121" s="58"/>
      <c r="O121" s="58"/>
      <c r="P121" s="65"/>
      <c r="Q121" s="65"/>
      <c r="R121" s="65"/>
      <c r="S121" s="72"/>
      <c r="T121" s="27" t="str">
        <f t="shared" si="3"/>
        <v/>
      </c>
      <c r="U121" s="49" t="str">
        <f t="shared" si="4"/>
        <v/>
      </c>
      <c r="V121" s="27"/>
      <c r="W121" s="26"/>
      <c r="X121" s="26"/>
      <c r="Y121" s="27"/>
      <c r="Z121" s="3"/>
      <c r="AA121" s="14"/>
      <c r="AB121" s="3"/>
      <c r="AC121" s="3"/>
      <c r="AD121" s="14"/>
      <c r="AE121" s="26"/>
      <c r="AF121" s="27"/>
      <c r="AG121" s="26"/>
      <c r="AH121" s="26"/>
      <c r="AI121" s="27"/>
      <c r="AJ121" s="26"/>
      <c r="AK121" s="26"/>
      <c r="AL121" s="6"/>
      <c r="AM121" s="6"/>
    </row>
    <row r="122" spans="1:39" ht="21" customHeight="1" x14ac:dyDescent="0.15">
      <c r="A122" s="62" t="s">
        <v>147</v>
      </c>
      <c r="B122" s="63"/>
      <c r="C122" s="57"/>
      <c r="D122" s="60"/>
      <c r="E122" s="60"/>
      <c r="F122" s="77"/>
      <c r="G122" s="219"/>
      <c r="H122" s="213"/>
      <c r="I122" s="214"/>
      <c r="J122" s="214"/>
      <c r="K122" s="831"/>
      <c r="L122" s="58"/>
      <c r="M122" s="58"/>
      <c r="N122" s="58"/>
      <c r="O122" s="58"/>
      <c r="P122" s="65"/>
      <c r="Q122" s="65"/>
      <c r="R122" s="65"/>
      <c r="S122" s="72"/>
      <c r="T122" s="27" t="str">
        <f t="shared" si="3"/>
        <v/>
      </c>
      <c r="U122" s="49" t="str">
        <f t="shared" si="4"/>
        <v/>
      </c>
      <c r="V122" s="27"/>
      <c r="W122" s="26"/>
      <c r="X122" s="26"/>
      <c r="Y122" s="27"/>
      <c r="Z122" s="3"/>
      <c r="AA122" s="14"/>
      <c r="AB122" s="3"/>
      <c r="AC122" s="3"/>
      <c r="AD122" s="14"/>
      <c r="AE122" s="26"/>
      <c r="AF122" s="27"/>
      <c r="AG122" s="26"/>
      <c r="AH122" s="26"/>
      <c r="AI122" s="27"/>
      <c r="AJ122" s="26"/>
      <c r="AK122" s="26"/>
      <c r="AL122" s="6"/>
      <c r="AM122" s="6"/>
    </row>
    <row r="123" spans="1:39" ht="21" customHeight="1" x14ac:dyDescent="0.15">
      <c r="A123" s="62" t="s">
        <v>148</v>
      </c>
      <c r="B123" s="63"/>
      <c r="C123" s="57"/>
      <c r="D123" s="60"/>
      <c r="E123" s="60"/>
      <c r="F123" s="77"/>
      <c r="G123" s="219"/>
      <c r="H123" s="213"/>
      <c r="I123" s="214"/>
      <c r="J123" s="214"/>
      <c r="K123" s="315">
        <f>J123-E123</f>
        <v>0</v>
      </c>
      <c r="L123" s="58"/>
      <c r="M123" s="58"/>
      <c r="N123" s="61"/>
      <c r="O123" s="61"/>
      <c r="P123" s="65"/>
      <c r="Q123" s="59"/>
      <c r="R123" s="65"/>
      <c r="S123" s="72"/>
      <c r="T123" s="27" t="str">
        <f t="shared" si="3"/>
        <v/>
      </c>
      <c r="U123" s="49" t="str">
        <f t="shared" si="4"/>
        <v/>
      </c>
      <c r="V123" s="27"/>
      <c r="W123" s="26"/>
      <c r="X123" s="26"/>
      <c r="Y123" s="27"/>
      <c r="Z123" s="3"/>
      <c r="AA123" s="14"/>
      <c r="AB123" s="3"/>
      <c r="AC123" s="3"/>
      <c r="AD123" s="14"/>
      <c r="AE123" s="26"/>
      <c r="AF123" s="27"/>
      <c r="AG123" s="26"/>
      <c r="AH123" s="26"/>
      <c r="AI123" s="27"/>
      <c r="AJ123" s="26"/>
      <c r="AK123" s="26"/>
      <c r="AL123" s="6"/>
      <c r="AM123" s="6"/>
    </row>
    <row r="124" spans="1:39" ht="21" customHeight="1" x14ac:dyDescent="0.15">
      <c r="A124" s="62">
        <v>109</v>
      </c>
      <c r="B124" s="63"/>
      <c r="C124" s="57"/>
      <c r="D124" s="60"/>
      <c r="E124" s="60"/>
      <c r="F124" s="77"/>
      <c r="G124" s="219"/>
      <c r="H124" s="213"/>
      <c r="I124" s="214"/>
      <c r="J124" s="214"/>
      <c r="K124" s="315">
        <f>J124-E124</f>
        <v>0</v>
      </c>
      <c r="L124" s="58"/>
      <c r="M124" s="58"/>
      <c r="N124" s="58"/>
      <c r="O124" s="58"/>
      <c r="P124" s="65"/>
      <c r="Q124" s="65"/>
      <c r="R124" s="65"/>
      <c r="S124" s="72"/>
      <c r="T124" s="27" t="str">
        <f t="shared" si="3"/>
        <v/>
      </c>
      <c r="U124" s="49" t="str">
        <f t="shared" si="4"/>
        <v/>
      </c>
      <c r="V124" s="27"/>
      <c r="W124" s="26"/>
      <c r="X124" s="26"/>
      <c r="Y124" s="27"/>
      <c r="Z124" s="3"/>
      <c r="AA124" s="14"/>
      <c r="AB124" s="3"/>
      <c r="AC124" s="3"/>
      <c r="AD124" s="14"/>
      <c r="AE124" s="26"/>
      <c r="AF124" s="27"/>
      <c r="AG124" s="26"/>
      <c r="AH124" s="26"/>
      <c r="AI124" s="27"/>
      <c r="AJ124" s="26"/>
      <c r="AK124" s="26"/>
      <c r="AL124" s="6"/>
      <c r="AM124" s="6"/>
    </row>
    <row r="125" spans="1:39" ht="21" customHeight="1" x14ac:dyDescent="0.15">
      <c r="A125" s="172" t="s">
        <v>149</v>
      </c>
      <c r="B125" s="105"/>
      <c r="C125" s="111"/>
      <c r="D125" s="95"/>
      <c r="E125" s="95"/>
      <c r="F125" s="166"/>
      <c r="G125" s="220"/>
      <c r="H125" s="228"/>
      <c r="I125" s="229"/>
      <c r="J125" s="229"/>
      <c r="K125" s="316">
        <f>J125-E125</f>
        <v>0</v>
      </c>
      <c r="L125" s="68"/>
      <c r="M125" s="68"/>
      <c r="N125" s="68"/>
      <c r="O125" s="68"/>
      <c r="P125" s="154"/>
      <c r="Q125" s="154"/>
      <c r="R125" s="154"/>
      <c r="S125" s="155"/>
      <c r="T125" s="27" t="str">
        <f t="shared" si="3"/>
        <v/>
      </c>
      <c r="U125" s="49" t="str">
        <f t="shared" si="4"/>
        <v/>
      </c>
      <c r="V125" s="27"/>
      <c r="W125" s="26"/>
      <c r="X125" s="26"/>
      <c r="Y125" s="27"/>
      <c r="Z125" s="3"/>
      <c r="AA125" s="14"/>
      <c r="AB125" s="3"/>
      <c r="AC125" s="3"/>
      <c r="AD125" s="14"/>
      <c r="AE125" s="26"/>
      <c r="AF125" s="27"/>
      <c r="AG125" s="26"/>
      <c r="AH125" s="26"/>
      <c r="AI125" s="27"/>
      <c r="AJ125" s="26"/>
      <c r="AK125" s="26"/>
      <c r="AL125" s="6"/>
      <c r="AM125" s="6"/>
    </row>
    <row r="126" spans="1:39" ht="21" customHeight="1" x14ac:dyDescent="0.15">
      <c r="A126" s="171">
        <v>110</v>
      </c>
      <c r="B126" s="99"/>
      <c r="C126" s="97"/>
      <c r="D126" s="98"/>
      <c r="E126" s="98"/>
      <c r="F126" s="164"/>
      <c r="G126" s="221"/>
      <c r="H126" s="223"/>
      <c r="I126" s="224"/>
      <c r="J126" s="224"/>
      <c r="K126" s="844">
        <f>J126-E126+J127</f>
        <v>0</v>
      </c>
      <c r="L126" s="69"/>
      <c r="M126" s="69"/>
      <c r="N126" s="69"/>
      <c r="O126" s="69"/>
      <c r="P126" s="152"/>
      <c r="Q126" s="152"/>
      <c r="R126" s="152"/>
      <c r="S126" s="153"/>
      <c r="T126" s="27" t="str">
        <f t="shared" si="3"/>
        <v/>
      </c>
      <c r="U126" s="49" t="str">
        <f t="shared" si="4"/>
        <v/>
      </c>
      <c r="V126" s="27"/>
      <c r="W126" s="26"/>
      <c r="X126" s="26"/>
      <c r="Y126" s="27"/>
      <c r="Z126" s="3"/>
      <c r="AA126" s="14"/>
      <c r="AB126" s="3"/>
      <c r="AC126" s="3"/>
      <c r="AD126" s="14"/>
      <c r="AE126" s="26"/>
      <c r="AF126" s="27"/>
      <c r="AG126" s="26"/>
      <c r="AH126" s="26"/>
      <c r="AI126" s="27"/>
      <c r="AJ126" s="26"/>
      <c r="AK126" s="26"/>
      <c r="AL126" s="6"/>
      <c r="AM126" s="6"/>
    </row>
    <row r="127" spans="1:39" ht="21" customHeight="1" x14ac:dyDescent="0.15">
      <c r="A127" s="62" t="s">
        <v>150</v>
      </c>
      <c r="B127" s="63"/>
      <c r="C127" s="57"/>
      <c r="D127" s="60"/>
      <c r="E127" s="60"/>
      <c r="F127" s="77"/>
      <c r="G127" s="219"/>
      <c r="H127" s="213"/>
      <c r="I127" s="214"/>
      <c r="J127" s="214"/>
      <c r="K127" s="831"/>
      <c r="L127" s="58"/>
      <c r="M127" s="58"/>
      <c r="N127" s="58"/>
      <c r="O127" s="58"/>
      <c r="P127" s="65"/>
      <c r="Q127" s="65"/>
      <c r="R127" s="65"/>
      <c r="S127" s="72"/>
      <c r="T127" s="27" t="str">
        <f t="shared" si="3"/>
        <v/>
      </c>
      <c r="U127" s="49" t="str">
        <f t="shared" si="4"/>
        <v/>
      </c>
      <c r="V127" s="27"/>
      <c r="W127" s="26"/>
      <c r="X127" s="26"/>
      <c r="Y127" s="27"/>
      <c r="Z127" s="3"/>
      <c r="AA127" s="14"/>
      <c r="AB127" s="3"/>
      <c r="AC127" s="3"/>
      <c r="AD127" s="14"/>
      <c r="AE127" s="26"/>
      <c r="AF127" s="27"/>
      <c r="AG127" s="26"/>
      <c r="AH127" s="26"/>
      <c r="AI127" s="27"/>
      <c r="AJ127" s="26"/>
      <c r="AK127" s="26"/>
      <c r="AL127" s="6"/>
      <c r="AM127" s="6"/>
    </row>
    <row r="128" spans="1:39" ht="21" customHeight="1" x14ac:dyDescent="0.15">
      <c r="A128" s="62" t="s">
        <v>151</v>
      </c>
      <c r="B128" s="64"/>
      <c r="C128" s="57"/>
      <c r="D128" s="60"/>
      <c r="E128" s="60"/>
      <c r="F128" s="77"/>
      <c r="G128" s="212"/>
      <c r="H128" s="213"/>
      <c r="I128" s="214"/>
      <c r="J128" s="214"/>
      <c r="K128" s="315">
        <f t="shared" ref="K128:K145" si="7">J128-E128</f>
        <v>0</v>
      </c>
      <c r="L128" s="58"/>
      <c r="M128" s="58"/>
      <c r="N128" s="58"/>
      <c r="O128" s="58"/>
      <c r="P128" s="65"/>
      <c r="Q128" s="65"/>
      <c r="R128" s="65"/>
      <c r="S128" s="72"/>
      <c r="T128" s="27" t="str">
        <f t="shared" si="3"/>
        <v/>
      </c>
      <c r="U128" s="49" t="str">
        <f t="shared" si="4"/>
        <v/>
      </c>
      <c r="V128" s="27"/>
      <c r="W128" s="26"/>
      <c r="X128" s="26"/>
      <c r="Y128" s="27"/>
      <c r="Z128" s="3"/>
      <c r="AA128" s="14"/>
      <c r="AB128" s="3"/>
      <c r="AC128" s="3"/>
      <c r="AD128" s="14"/>
      <c r="AE128" s="26"/>
      <c r="AF128" s="27"/>
      <c r="AG128" s="26"/>
      <c r="AH128" s="26"/>
      <c r="AI128" s="27"/>
      <c r="AJ128" s="26"/>
      <c r="AK128" s="26"/>
      <c r="AL128" s="6"/>
      <c r="AM128" s="6"/>
    </row>
    <row r="129" spans="1:39" ht="21" customHeight="1" x14ac:dyDescent="0.15">
      <c r="A129" s="62">
        <v>111</v>
      </c>
      <c r="B129" s="64"/>
      <c r="C129" s="57"/>
      <c r="D129" s="60"/>
      <c r="E129" s="60"/>
      <c r="F129" s="77"/>
      <c r="G129" s="212"/>
      <c r="H129" s="213"/>
      <c r="I129" s="214"/>
      <c r="J129" s="214"/>
      <c r="K129" s="315">
        <f t="shared" si="7"/>
        <v>0</v>
      </c>
      <c r="L129" s="58"/>
      <c r="M129" s="58"/>
      <c r="N129" s="58"/>
      <c r="O129" s="58"/>
      <c r="P129" s="65"/>
      <c r="Q129" s="65"/>
      <c r="R129" s="65"/>
      <c r="S129" s="72"/>
      <c r="T129" s="27" t="str">
        <f t="shared" si="3"/>
        <v/>
      </c>
      <c r="U129" s="49" t="str">
        <f t="shared" si="4"/>
        <v/>
      </c>
      <c r="V129" s="27"/>
      <c r="W129" s="26"/>
      <c r="X129" s="26"/>
      <c r="Y129" s="27"/>
      <c r="Z129" s="3"/>
      <c r="AA129" s="14"/>
      <c r="AB129" s="3"/>
      <c r="AC129" s="3"/>
      <c r="AD129" s="14"/>
      <c r="AE129" s="26"/>
      <c r="AF129" s="27"/>
      <c r="AG129" s="26"/>
      <c r="AH129" s="26"/>
      <c r="AI129" s="27"/>
      <c r="AJ129" s="26"/>
      <c r="AK129" s="26"/>
      <c r="AL129" s="6"/>
      <c r="AM129" s="6"/>
    </row>
    <row r="130" spans="1:39" ht="21" customHeight="1" x14ac:dyDescent="0.15">
      <c r="A130" s="62" t="s">
        <v>152</v>
      </c>
      <c r="B130" s="64"/>
      <c r="C130" s="57"/>
      <c r="D130" s="60"/>
      <c r="E130" s="60"/>
      <c r="F130" s="77"/>
      <c r="G130" s="212"/>
      <c r="H130" s="213"/>
      <c r="I130" s="214"/>
      <c r="J130" s="214"/>
      <c r="K130" s="315">
        <f t="shared" si="7"/>
        <v>0</v>
      </c>
      <c r="L130" s="58"/>
      <c r="M130" s="58"/>
      <c r="N130" s="58"/>
      <c r="O130" s="58"/>
      <c r="P130" s="65"/>
      <c r="Q130" s="65"/>
      <c r="R130" s="65"/>
      <c r="S130" s="72"/>
      <c r="T130" s="27" t="str">
        <f t="shared" si="3"/>
        <v/>
      </c>
      <c r="U130" s="49" t="str">
        <f t="shared" si="4"/>
        <v/>
      </c>
      <c r="V130" s="27"/>
      <c r="W130" s="26"/>
      <c r="X130" s="26"/>
      <c r="Y130" s="27"/>
      <c r="Z130" s="3"/>
      <c r="AA130" s="14"/>
      <c r="AB130" s="3"/>
      <c r="AC130" s="3"/>
      <c r="AD130" s="14"/>
      <c r="AE130" s="26"/>
      <c r="AF130" s="27"/>
      <c r="AG130" s="26"/>
      <c r="AH130" s="26"/>
      <c r="AI130" s="27"/>
      <c r="AJ130" s="26"/>
      <c r="AK130" s="26"/>
      <c r="AL130" s="6"/>
      <c r="AM130" s="6"/>
    </row>
    <row r="131" spans="1:39" ht="21" customHeight="1" x14ac:dyDescent="0.15">
      <c r="A131" s="62">
        <v>112</v>
      </c>
      <c r="B131" s="67"/>
      <c r="C131" s="63"/>
      <c r="D131" s="86"/>
      <c r="E131" s="86"/>
      <c r="F131" s="77"/>
      <c r="G131" s="216"/>
      <c r="H131" s="219"/>
      <c r="I131" s="225"/>
      <c r="J131" s="225"/>
      <c r="K131" s="315">
        <f t="shared" si="7"/>
        <v>0</v>
      </c>
      <c r="L131" s="65"/>
      <c r="M131" s="65"/>
      <c r="N131" s="65"/>
      <c r="O131" s="65"/>
      <c r="P131" s="65"/>
      <c r="Q131" s="65"/>
      <c r="R131" s="65"/>
      <c r="S131" s="72"/>
      <c r="T131" s="27" t="str">
        <f t="shared" si="3"/>
        <v/>
      </c>
      <c r="U131" s="49" t="str">
        <f t="shared" si="4"/>
        <v/>
      </c>
      <c r="V131" s="27"/>
      <c r="W131" s="26"/>
      <c r="X131" s="26"/>
      <c r="Y131" s="27"/>
      <c r="Z131" s="3"/>
      <c r="AA131" s="14"/>
      <c r="AB131" s="3"/>
      <c r="AC131" s="3"/>
      <c r="AD131" s="14"/>
      <c r="AE131" s="26"/>
      <c r="AF131" s="27"/>
      <c r="AG131" s="26"/>
      <c r="AH131" s="26"/>
      <c r="AI131" s="27"/>
      <c r="AJ131" s="26"/>
      <c r="AK131" s="26"/>
      <c r="AL131" s="6"/>
      <c r="AM131" s="6"/>
    </row>
    <row r="132" spans="1:39" ht="21" customHeight="1" x14ac:dyDescent="0.15">
      <c r="A132" s="62">
        <v>113</v>
      </c>
      <c r="B132" s="67"/>
      <c r="C132" s="63"/>
      <c r="D132" s="86"/>
      <c r="E132" s="86"/>
      <c r="F132" s="77"/>
      <c r="G132" s="216"/>
      <c r="H132" s="219"/>
      <c r="I132" s="225"/>
      <c r="J132" s="225"/>
      <c r="K132" s="315">
        <f t="shared" si="7"/>
        <v>0</v>
      </c>
      <c r="L132" s="65"/>
      <c r="M132" s="65"/>
      <c r="N132" s="65"/>
      <c r="O132" s="65"/>
      <c r="P132" s="65"/>
      <c r="Q132" s="65"/>
      <c r="R132" s="65"/>
      <c r="S132" s="72"/>
      <c r="T132" s="27" t="str">
        <f t="shared" si="3"/>
        <v/>
      </c>
      <c r="U132" s="49" t="str">
        <f t="shared" si="4"/>
        <v/>
      </c>
      <c r="V132" s="27"/>
      <c r="W132" s="26"/>
      <c r="X132" s="26"/>
      <c r="Y132" s="27"/>
      <c r="Z132" s="3"/>
      <c r="AA132" s="14"/>
      <c r="AB132" s="3"/>
      <c r="AC132" s="3"/>
      <c r="AD132" s="14"/>
      <c r="AE132" s="26"/>
      <c r="AF132" s="27"/>
      <c r="AG132" s="26"/>
      <c r="AH132" s="26"/>
      <c r="AI132" s="27"/>
      <c r="AJ132" s="26"/>
      <c r="AK132" s="26"/>
      <c r="AL132" s="6"/>
      <c r="AM132" s="6"/>
    </row>
    <row r="133" spans="1:39" ht="21" customHeight="1" x14ac:dyDescent="0.15">
      <c r="A133" s="205">
        <v>114</v>
      </c>
      <c r="B133" s="80"/>
      <c r="C133" s="81"/>
      <c r="D133" s="89"/>
      <c r="E133" s="60"/>
      <c r="F133" s="81"/>
      <c r="G133" s="263"/>
      <c r="H133" s="264"/>
      <c r="I133" s="230"/>
      <c r="J133" s="214"/>
      <c r="K133" s="315">
        <f t="shared" si="7"/>
        <v>0</v>
      </c>
      <c r="L133" s="189"/>
      <c r="M133" s="189"/>
      <c r="N133" s="189"/>
      <c r="O133" s="189"/>
      <c r="P133" s="189"/>
      <c r="Q133" s="189"/>
      <c r="R133" s="189"/>
      <c r="S133" s="180"/>
      <c r="T133" s="27" t="str">
        <f t="shared" si="3"/>
        <v/>
      </c>
      <c r="U133" s="49" t="str">
        <f t="shared" si="4"/>
        <v/>
      </c>
      <c r="V133" s="27"/>
      <c r="W133" s="26"/>
      <c r="X133" s="26"/>
      <c r="Y133" s="27"/>
      <c r="Z133" s="3"/>
      <c r="AA133" s="14"/>
      <c r="AB133" s="3"/>
      <c r="AC133" s="3"/>
      <c r="AD133" s="14"/>
      <c r="AE133" s="26"/>
      <c r="AF133" s="27"/>
      <c r="AG133" s="26"/>
      <c r="AH133" s="26"/>
      <c r="AI133" s="27"/>
      <c r="AJ133" s="26"/>
      <c r="AK133" s="26"/>
      <c r="AL133" s="6"/>
      <c r="AM133" s="6"/>
    </row>
    <row r="134" spans="1:39" ht="21" customHeight="1" x14ac:dyDescent="0.15">
      <c r="A134" s="173">
        <v>115</v>
      </c>
      <c r="B134" s="67"/>
      <c r="C134" s="63"/>
      <c r="D134" s="86"/>
      <c r="E134" s="86"/>
      <c r="F134" s="77"/>
      <c r="G134" s="216"/>
      <c r="H134" s="219"/>
      <c r="I134" s="225"/>
      <c r="J134" s="225"/>
      <c r="K134" s="315">
        <f t="shared" si="7"/>
        <v>0</v>
      </c>
      <c r="L134" s="65"/>
      <c r="M134" s="65"/>
      <c r="N134" s="65"/>
      <c r="O134" s="65"/>
      <c r="P134" s="65"/>
      <c r="Q134" s="65"/>
      <c r="R134" s="65"/>
      <c r="S134" s="72"/>
      <c r="T134" s="27" t="str">
        <f t="shared" si="3"/>
        <v/>
      </c>
      <c r="U134" s="49" t="str">
        <f t="shared" si="4"/>
        <v/>
      </c>
      <c r="V134" s="27"/>
      <c r="W134" s="26"/>
      <c r="X134" s="26"/>
      <c r="Y134" s="27"/>
      <c r="Z134" s="3"/>
      <c r="AA134" s="14"/>
      <c r="AB134" s="3"/>
      <c r="AC134" s="3"/>
      <c r="AD134" s="14"/>
      <c r="AE134" s="26"/>
      <c r="AF134" s="27"/>
      <c r="AG134" s="26"/>
      <c r="AH134" s="26"/>
      <c r="AI134" s="27"/>
      <c r="AJ134" s="26"/>
      <c r="AK134" s="26"/>
      <c r="AL134" s="6"/>
      <c r="AM134" s="6"/>
    </row>
    <row r="135" spans="1:39" ht="21" customHeight="1" x14ac:dyDescent="0.15">
      <c r="A135" s="173">
        <v>116</v>
      </c>
      <c r="B135" s="67"/>
      <c r="C135" s="63"/>
      <c r="D135" s="86"/>
      <c r="E135" s="86"/>
      <c r="F135" s="77"/>
      <c r="G135" s="216"/>
      <c r="H135" s="219"/>
      <c r="I135" s="225"/>
      <c r="J135" s="225"/>
      <c r="K135" s="315">
        <f t="shared" si="7"/>
        <v>0</v>
      </c>
      <c r="L135" s="65"/>
      <c r="M135" s="65"/>
      <c r="N135" s="65"/>
      <c r="O135" s="65"/>
      <c r="P135" s="65"/>
      <c r="Q135" s="65"/>
      <c r="R135" s="65"/>
      <c r="S135" s="72"/>
      <c r="T135" s="27" t="str">
        <f t="shared" ref="T135:T198" si="8">CONCATENATE(L135,C135)</f>
        <v/>
      </c>
      <c r="U135" s="49" t="str">
        <f t="shared" ref="U135:U198" si="9">CONCATENATE(N135,H135)</f>
        <v/>
      </c>
      <c r="V135" s="27"/>
      <c r="W135" s="26"/>
      <c r="X135" s="26"/>
      <c r="Y135" s="27"/>
      <c r="Z135" s="3"/>
      <c r="AA135" s="14"/>
      <c r="AB135" s="3"/>
      <c r="AC135" s="3"/>
      <c r="AD135" s="14"/>
      <c r="AE135" s="26"/>
      <c r="AF135" s="27"/>
      <c r="AG135" s="26"/>
      <c r="AH135" s="26"/>
      <c r="AI135" s="27"/>
      <c r="AJ135" s="26"/>
      <c r="AK135" s="26"/>
      <c r="AL135" s="6"/>
      <c r="AM135" s="6"/>
    </row>
    <row r="136" spans="1:39" ht="21" customHeight="1" x14ac:dyDescent="0.15">
      <c r="A136" s="205">
        <v>117</v>
      </c>
      <c r="B136" s="80"/>
      <c r="C136" s="81"/>
      <c r="D136" s="89"/>
      <c r="E136" s="60"/>
      <c r="F136" s="81"/>
      <c r="G136" s="263"/>
      <c r="H136" s="264"/>
      <c r="I136" s="230"/>
      <c r="J136" s="214"/>
      <c r="K136" s="315">
        <f t="shared" si="7"/>
        <v>0</v>
      </c>
      <c r="L136" s="189"/>
      <c r="M136" s="189"/>
      <c r="N136" s="189"/>
      <c r="O136" s="189"/>
      <c r="P136" s="189"/>
      <c r="Q136" s="189"/>
      <c r="R136" s="189"/>
      <c r="S136" s="180"/>
      <c r="T136" s="27" t="str">
        <f t="shared" si="8"/>
        <v/>
      </c>
      <c r="U136" s="49" t="str">
        <f t="shared" si="9"/>
        <v/>
      </c>
      <c r="V136" s="27"/>
      <c r="W136" s="26"/>
      <c r="X136" s="26"/>
      <c r="Y136" s="27"/>
      <c r="Z136" s="3"/>
      <c r="AA136" s="14"/>
      <c r="AB136" s="3"/>
      <c r="AC136" s="3"/>
      <c r="AD136" s="14"/>
      <c r="AE136" s="26"/>
      <c r="AF136" s="27"/>
      <c r="AG136" s="26"/>
      <c r="AH136" s="26"/>
      <c r="AI136" s="27"/>
      <c r="AJ136" s="26"/>
      <c r="AK136" s="26"/>
      <c r="AL136" s="6"/>
      <c r="AM136" s="6"/>
    </row>
    <row r="137" spans="1:39" ht="21" customHeight="1" x14ac:dyDescent="0.15">
      <c r="A137" s="62">
        <v>118</v>
      </c>
      <c r="B137" s="78"/>
      <c r="C137" s="78"/>
      <c r="D137" s="86"/>
      <c r="E137" s="86"/>
      <c r="F137" s="77"/>
      <c r="G137" s="215"/>
      <c r="H137" s="215"/>
      <c r="I137" s="225"/>
      <c r="J137" s="225"/>
      <c r="K137" s="315">
        <f t="shared" si="7"/>
        <v>0</v>
      </c>
      <c r="L137" s="290"/>
      <c r="M137" s="169"/>
      <c r="N137" s="290"/>
      <c r="O137" s="169"/>
      <c r="P137" s="79"/>
      <c r="Q137" s="79"/>
      <c r="R137" s="79"/>
      <c r="S137" s="73"/>
      <c r="T137" s="27" t="str">
        <f t="shared" si="8"/>
        <v/>
      </c>
      <c r="U137" s="49" t="str">
        <f t="shared" si="9"/>
        <v/>
      </c>
      <c r="V137" s="32"/>
      <c r="W137" s="31"/>
      <c r="X137" s="31"/>
      <c r="Y137" s="32"/>
      <c r="Z137" s="3"/>
      <c r="AA137" s="14"/>
      <c r="AB137" s="4"/>
      <c r="AC137" s="3"/>
      <c r="AD137" s="14"/>
      <c r="AE137" s="31"/>
      <c r="AF137" s="32"/>
      <c r="AG137" s="31"/>
      <c r="AH137" s="31"/>
      <c r="AI137" s="32"/>
      <c r="AJ137" s="26"/>
      <c r="AK137" s="26"/>
      <c r="AL137" s="6"/>
      <c r="AM137" s="6"/>
    </row>
    <row r="138" spans="1:39" ht="21" customHeight="1" x14ac:dyDescent="0.15">
      <c r="A138" s="62">
        <v>119</v>
      </c>
      <c r="B138" s="78"/>
      <c r="C138" s="78"/>
      <c r="D138" s="86"/>
      <c r="E138" s="86"/>
      <c r="F138" s="77"/>
      <c r="G138" s="215"/>
      <c r="H138" s="215"/>
      <c r="I138" s="225"/>
      <c r="J138" s="225"/>
      <c r="K138" s="315">
        <f t="shared" si="7"/>
        <v>0</v>
      </c>
      <c r="L138" s="290"/>
      <c r="M138" s="169"/>
      <c r="N138" s="290"/>
      <c r="O138" s="169"/>
      <c r="P138" s="79"/>
      <c r="Q138" s="79"/>
      <c r="R138" s="79"/>
      <c r="S138" s="73"/>
      <c r="T138" s="27" t="str">
        <f t="shared" si="8"/>
        <v/>
      </c>
      <c r="U138" s="49" t="str">
        <f t="shared" si="9"/>
        <v/>
      </c>
      <c r="V138" s="32"/>
      <c r="W138" s="31"/>
      <c r="X138" s="31"/>
      <c r="Y138" s="32"/>
      <c r="Z138" s="3"/>
      <c r="AA138" s="14"/>
      <c r="AB138" s="4"/>
      <c r="AC138" s="3"/>
      <c r="AD138" s="14"/>
      <c r="AE138" s="31"/>
      <c r="AF138" s="32"/>
      <c r="AG138" s="31"/>
      <c r="AH138" s="31"/>
      <c r="AI138" s="32"/>
      <c r="AJ138" s="26"/>
      <c r="AK138" s="26"/>
      <c r="AL138" s="6"/>
      <c r="AM138" s="6"/>
    </row>
    <row r="139" spans="1:39" ht="21" customHeight="1" x14ac:dyDescent="0.15">
      <c r="A139" s="173" t="s">
        <v>153</v>
      </c>
      <c r="B139" s="67"/>
      <c r="C139" s="63"/>
      <c r="D139" s="86"/>
      <c r="E139" s="86"/>
      <c r="F139" s="77"/>
      <c r="G139" s="216"/>
      <c r="H139" s="219"/>
      <c r="I139" s="225"/>
      <c r="J139" s="225"/>
      <c r="K139" s="315">
        <f t="shared" si="7"/>
        <v>0</v>
      </c>
      <c r="L139" s="65"/>
      <c r="M139" s="65"/>
      <c r="N139" s="65"/>
      <c r="O139" s="65"/>
      <c r="P139" s="65"/>
      <c r="Q139" s="65"/>
      <c r="R139" s="65"/>
      <c r="S139" s="72"/>
      <c r="T139" s="27" t="str">
        <f t="shared" si="8"/>
        <v/>
      </c>
      <c r="U139" s="49" t="str">
        <f t="shared" si="9"/>
        <v/>
      </c>
      <c r="V139" s="32"/>
      <c r="W139" s="31"/>
      <c r="X139" s="31"/>
      <c r="Y139" s="32"/>
      <c r="Z139" s="3"/>
      <c r="AA139" s="14"/>
      <c r="AB139" s="4"/>
      <c r="AC139" s="3"/>
      <c r="AD139" s="14"/>
      <c r="AE139" s="31"/>
      <c r="AF139" s="32"/>
      <c r="AG139" s="31"/>
      <c r="AH139" s="31"/>
      <c r="AI139" s="32"/>
      <c r="AJ139" s="26"/>
      <c r="AK139" s="26"/>
      <c r="AL139" s="6"/>
      <c r="AM139" s="6"/>
    </row>
    <row r="140" spans="1:39" ht="21" customHeight="1" x14ac:dyDescent="0.15">
      <c r="A140" s="173" t="s">
        <v>154</v>
      </c>
      <c r="B140" s="67"/>
      <c r="C140" s="63"/>
      <c r="D140" s="86"/>
      <c r="E140" s="86"/>
      <c r="F140" s="77"/>
      <c r="G140" s="216"/>
      <c r="H140" s="219"/>
      <c r="I140" s="225"/>
      <c r="J140" s="225"/>
      <c r="K140" s="315">
        <f t="shared" si="7"/>
        <v>0</v>
      </c>
      <c r="L140" s="65"/>
      <c r="M140" s="65"/>
      <c r="N140" s="65"/>
      <c r="O140" s="65"/>
      <c r="P140" s="65"/>
      <c r="Q140" s="65"/>
      <c r="R140" s="65"/>
      <c r="S140" s="72"/>
      <c r="T140" s="27" t="str">
        <f t="shared" si="8"/>
        <v/>
      </c>
      <c r="U140" s="49" t="str">
        <f t="shared" si="9"/>
        <v/>
      </c>
      <c r="V140" s="32"/>
      <c r="W140" s="31"/>
      <c r="X140" s="31"/>
      <c r="Y140" s="32"/>
      <c r="Z140" s="3"/>
      <c r="AA140" s="14"/>
      <c r="AB140" s="4"/>
      <c r="AC140" s="3"/>
      <c r="AD140" s="14"/>
      <c r="AE140" s="31"/>
      <c r="AF140" s="32"/>
      <c r="AG140" s="31"/>
      <c r="AH140" s="31"/>
      <c r="AI140" s="32"/>
      <c r="AJ140" s="26"/>
      <c r="AK140" s="26"/>
      <c r="AL140" s="6"/>
      <c r="AM140" s="6"/>
    </row>
    <row r="141" spans="1:39" ht="21" customHeight="1" x14ac:dyDescent="0.15">
      <c r="A141" s="173">
        <v>120</v>
      </c>
      <c r="B141" s="67"/>
      <c r="C141" s="63"/>
      <c r="D141" s="86"/>
      <c r="E141" s="86"/>
      <c r="F141" s="77"/>
      <c r="G141" s="216"/>
      <c r="H141" s="219"/>
      <c r="I141" s="225"/>
      <c r="J141" s="225"/>
      <c r="K141" s="315">
        <f t="shared" si="7"/>
        <v>0</v>
      </c>
      <c r="L141" s="65"/>
      <c r="M141" s="65"/>
      <c r="N141" s="65"/>
      <c r="O141" s="65"/>
      <c r="P141" s="65"/>
      <c r="Q141" s="65"/>
      <c r="R141" s="65"/>
      <c r="S141" s="72"/>
      <c r="T141" s="27" t="str">
        <f t="shared" si="8"/>
        <v/>
      </c>
      <c r="U141" s="49" t="str">
        <f t="shared" si="9"/>
        <v/>
      </c>
      <c r="V141" s="34"/>
      <c r="W141" s="33"/>
      <c r="X141" s="33"/>
      <c r="Y141" s="34"/>
      <c r="Z141" s="3"/>
      <c r="AA141" s="14"/>
      <c r="AB141" s="5"/>
      <c r="AC141" s="3"/>
      <c r="AD141" s="14"/>
      <c r="AE141" s="33"/>
      <c r="AF141" s="34"/>
      <c r="AG141" s="33"/>
      <c r="AH141" s="33"/>
      <c r="AI141" s="34"/>
      <c r="AJ141" s="26"/>
      <c r="AK141" s="26"/>
      <c r="AL141" s="6"/>
      <c r="AM141" s="6"/>
    </row>
    <row r="142" spans="1:39" ht="21" customHeight="1" x14ac:dyDescent="0.15">
      <c r="A142" s="173" t="s">
        <v>155</v>
      </c>
      <c r="B142" s="67"/>
      <c r="C142" s="63"/>
      <c r="D142" s="86"/>
      <c r="E142" s="86"/>
      <c r="F142" s="77"/>
      <c r="G142" s="216"/>
      <c r="H142" s="219"/>
      <c r="I142" s="225"/>
      <c r="J142" s="225"/>
      <c r="K142" s="315">
        <f t="shared" si="7"/>
        <v>0</v>
      </c>
      <c r="L142" s="65"/>
      <c r="M142" s="65"/>
      <c r="N142" s="65"/>
      <c r="O142" s="65"/>
      <c r="P142" s="65"/>
      <c r="Q142" s="65"/>
      <c r="R142" s="65"/>
      <c r="S142" s="72"/>
      <c r="T142" s="27" t="str">
        <f t="shared" si="8"/>
        <v/>
      </c>
      <c r="U142" s="49" t="str">
        <f t="shared" si="9"/>
        <v/>
      </c>
      <c r="V142" s="34"/>
      <c r="W142" s="33"/>
      <c r="X142" s="33"/>
      <c r="Y142" s="34"/>
      <c r="Z142" s="3"/>
      <c r="AA142" s="14"/>
      <c r="AB142" s="5"/>
      <c r="AC142" s="3"/>
      <c r="AD142" s="14"/>
      <c r="AE142" s="33"/>
      <c r="AF142" s="34"/>
      <c r="AG142" s="33"/>
      <c r="AH142" s="33"/>
      <c r="AI142" s="34"/>
      <c r="AJ142" s="26"/>
      <c r="AK142" s="26"/>
      <c r="AL142" s="6"/>
      <c r="AM142" s="6"/>
    </row>
    <row r="143" spans="1:39" ht="21" customHeight="1" x14ac:dyDescent="0.15">
      <c r="A143" s="173">
        <v>121</v>
      </c>
      <c r="B143" s="67"/>
      <c r="C143" s="63"/>
      <c r="D143" s="86"/>
      <c r="E143" s="86"/>
      <c r="F143" s="77"/>
      <c r="G143" s="216"/>
      <c r="H143" s="219"/>
      <c r="I143" s="225"/>
      <c r="J143" s="225"/>
      <c r="K143" s="315">
        <f t="shared" si="7"/>
        <v>0</v>
      </c>
      <c r="L143" s="65"/>
      <c r="M143" s="65"/>
      <c r="N143" s="65"/>
      <c r="O143" s="65"/>
      <c r="P143" s="65"/>
      <c r="Q143" s="65"/>
      <c r="R143" s="65"/>
      <c r="S143" s="72"/>
      <c r="T143" s="27" t="str">
        <f t="shared" si="8"/>
        <v/>
      </c>
      <c r="U143" s="49" t="str">
        <f t="shared" si="9"/>
        <v/>
      </c>
      <c r="V143" s="27"/>
      <c r="W143" s="26"/>
      <c r="X143" s="26"/>
      <c r="Y143" s="27"/>
      <c r="Z143" s="3"/>
      <c r="AA143" s="14"/>
      <c r="AB143" s="3"/>
      <c r="AC143" s="3"/>
      <c r="AD143" s="14"/>
      <c r="AE143" s="26"/>
      <c r="AF143" s="27"/>
      <c r="AG143" s="26"/>
      <c r="AH143" s="26"/>
      <c r="AI143" s="27"/>
      <c r="AJ143" s="26"/>
      <c r="AK143" s="26"/>
    </row>
    <row r="144" spans="1:39" ht="21" customHeight="1" x14ac:dyDescent="0.15">
      <c r="A144" s="173">
        <v>122</v>
      </c>
      <c r="B144" s="67"/>
      <c r="C144" s="63"/>
      <c r="D144" s="86"/>
      <c r="E144" s="86"/>
      <c r="F144" s="77"/>
      <c r="G144" s="216"/>
      <c r="H144" s="219"/>
      <c r="I144" s="225"/>
      <c r="J144" s="225"/>
      <c r="K144" s="315">
        <f t="shared" si="7"/>
        <v>0</v>
      </c>
      <c r="L144" s="65"/>
      <c r="M144" s="65"/>
      <c r="N144" s="65"/>
      <c r="O144" s="65"/>
      <c r="P144" s="65"/>
      <c r="Q144" s="65"/>
      <c r="R144" s="65"/>
      <c r="S144" s="72"/>
      <c r="T144" s="27" t="str">
        <f t="shared" si="8"/>
        <v/>
      </c>
      <c r="U144" s="49" t="str">
        <f t="shared" si="9"/>
        <v/>
      </c>
      <c r="V144" s="27"/>
      <c r="W144" s="26"/>
      <c r="X144" s="26"/>
      <c r="Y144" s="27"/>
      <c r="Z144" s="3"/>
      <c r="AA144" s="14"/>
      <c r="AB144" s="3"/>
      <c r="AC144" s="3"/>
      <c r="AD144" s="14"/>
      <c r="AE144" s="26"/>
      <c r="AF144" s="27"/>
      <c r="AG144" s="26"/>
      <c r="AH144" s="26"/>
      <c r="AI144" s="27"/>
      <c r="AJ144" s="26"/>
      <c r="AK144" s="26"/>
    </row>
    <row r="145" spans="1:39" ht="21" customHeight="1" x14ac:dyDescent="0.15">
      <c r="A145" s="179">
        <v>123</v>
      </c>
      <c r="B145" s="104"/>
      <c r="C145" s="105"/>
      <c r="D145" s="106"/>
      <c r="E145" s="106"/>
      <c r="F145" s="166"/>
      <c r="G145" s="218"/>
      <c r="H145" s="220"/>
      <c r="I145" s="226"/>
      <c r="J145" s="226"/>
      <c r="K145" s="316">
        <f t="shared" si="7"/>
        <v>0</v>
      </c>
      <c r="L145" s="154"/>
      <c r="M145" s="154"/>
      <c r="N145" s="154"/>
      <c r="O145" s="154"/>
      <c r="P145" s="154"/>
      <c r="Q145" s="154"/>
      <c r="R145" s="154"/>
      <c r="S145" s="155"/>
      <c r="T145" s="27" t="str">
        <f t="shared" si="8"/>
        <v/>
      </c>
      <c r="U145" s="49" t="str">
        <f t="shared" si="9"/>
        <v/>
      </c>
      <c r="V145" s="27"/>
      <c r="W145" s="26"/>
      <c r="X145" s="26"/>
      <c r="Y145" s="27"/>
      <c r="Z145" s="3"/>
      <c r="AA145" s="14"/>
      <c r="AB145" s="3"/>
      <c r="AC145" s="3"/>
      <c r="AD145" s="14"/>
      <c r="AE145" s="26"/>
      <c r="AF145" s="27"/>
      <c r="AG145" s="26"/>
      <c r="AH145" s="26"/>
      <c r="AI145" s="27"/>
      <c r="AJ145" s="26"/>
      <c r="AK145" s="26"/>
      <c r="AL145" s="6"/>
      <c r="AM145" s="6"/>
    </row>
    <row r="146" spans="1:39" ht="21" customHeight="1" x14ac:dyDescent="0.15">
      <c r="A146" s="163">
        <v>124</v>
      </c>
      <c r="B146" s="71"/>
      <c r="C146" s="99"/>
      <c r="D146" s="102"/>
      <c r="E146" s="102"/>
      <c r="F146" s="164"/>
      <c r="G146" s="211"/>
      <c r="H146" s="221"/>
      <c r="I146" s="227"/>
      <c r="J146" s="227"/>
      <c r="K146" s="845">
        <f>J146-E146+J147+J148</f>
        <v>0</v>
      </c>
      <c r="L146" s="152"/>
      <c r="M146" s="152"/>
      <c r="N146" s="152"/>
      <c r="O146" s="152"/>
      <c r="P146" s="152"/>
      <c r="Q146" s="152"/>
      <c r="R146" s="152"/>
      <c r="S146" s="153"/>
      <c r="T146" s="27" t="str">
        <f t="shared" si="8"/>
        <v/>
      </c>
      <c r="U146" s="49" t="str">
        <f t="shared" si="9"/>
        <v/>
      </c>
      <c r="V146" s="27"/>
      <c r="W146" s="26"/>
      <c r="X146" s="26"/>
      <c r="Y146" s="27"/>
      <c r="Z146" s="3"/>
      <c r="AA146" s="14"/>
      <c r="AB146" s="3"/>
      <c r="AC146" s="3"/>
      <c r="AD146" s="14"/>
      <c r="AE146" s="26"/>
      <c r="AF146" s="27"/>
      <c r="AG146" s="26"/>
      <c r="AH146" s="26"/>
      <c r="AI146" s="27"/>
      <c r="AJ146" s="26"/>
      <c r="AK146" s="26"/>
      <c r="AL146" s="6"/>
      <c r="AM146" s="6"/>
    </row>
    <row r="147" spans="1:39" ht="21" customHeight="1" x14ac:dyDescent="0.15">
      <c r="A147" s="173" t="s">
        <v>156</v>
      </c>
      <c r="B147" s="67"/>
      <c r="C147" s="63"/>
      <c r="D147" s="86"/>
      <c r="E147" s="86"/>
      <c r="F147" s="77"/>
      <c r="G147" s="216"/>
      <c r="H147" s="219"/>
      <c r="I147" s="225"/>
      <c r="J147" s="225"/>
      <c r="K147" s="846"/>
      <c r="L147" s="65"/>
      <c r="M147" s="65"/>
      <c r="N147" s="65"/>
      <c r="O147" s="65"/>
      <c r="P147" s="65"/>
      <c r="Q147" s="65"/>
      <c r="R147" s="65"/>
      <c r="S147" s="72"/>
      <c r="T147" s="27" t="str">
        <f t="shared" si="8"/>
        <v/>
      </c>
      <c r="U147" s="49" t="str">
        <f t="shared" si="9"/>
        <v/>
      </c>
      <c r="V147" s="27"/>
      <c r="W147" s="26"/>
      <c r="X147" s="26"/>
      <c r="Y147" s="27"/>
      <c r="Z147" s="3"/>
      <c r="AA147" s="14"/>
      <c r="AB147" s="3"/>
      <c r="AC147" s="3"/>
      <c r="AD147" s="14"/>
      <c r="AE147" s="26"/>
      <c r="AF147" s="27"/>
      <c r="AG147" s="26"/>
      <c r="AH147" s="26"/>
      <c r="AI147" s="27"/>
      <c r="AJ147" s="26"/>
      <c r="AK147" s="26"/>
      <c r="AL147" s="6"/>
      <c r="AM147" s="6"/>
    </row>
    <row r="148" spans="1:39" ht="21" customHeight="1" x14ac:dyDescent="0.15">
      <c r="A148" s="173" t="s">
        <v>157</v>
      </c>
      <c r="B148" s="67"/>
      <c r="C148" s="63"/>
      <c r="D148" s="86"/>
      <c r="E148" s="86"/>
      <c r="F148" s="77"/>
      <c r="G148" s="216"/>
      <c r="H148" s="219"/>
      <c r="I148" s="225"/>
      <c r="J148" s="225"/>
      <c r="K148" s="847"/>
      <c r="L148" s="65"/>
      <c r="M148" s="65"/>
      <c r="N148" s="65"/>
      <c r="O148" s="65"/>
      <c r="P148" s="65"/>
      <c r="Q148" s="65"/>
      <c r="R148" s="65"/>
      <c r="S148" s="72"/>
      <c r="T148" s="27" t="str">
        <f t="shared" si="8"/>
        <v/>
      </c>
      <c r="U148" s="49" t="str">
        <f t="shared" si="9"/>
        <v/>
      </c>
      <c r="V148" s="27"/>
      <c r="W148" s="26"/>
      <c r="X148" s="26"/>
      <c r="Y148" s="27"/>
      <c r="Z148" s="3"/>
      <c r="AA148" s="14"/>
      <c r="AB148" s="3"/>
      <c r="AC148" s="3"/>
      <c r="AD148" s="14"/>
      <c r="AE148" s="26"/>
      <c r="AF148" s="27"/>
      <c r="AG148" s="26"/>
      <c r="AH148" s="26"/>
      <c r="AI148" s="27"/>
      <c r="AJ148" s="26"/>
      <c r="AK148" s="26"/>
      <c r="AL148" s="6"/>
      <c r="AM148" s="6"/>
    </row>
    <row r="149" spans="1:39" ht="21" customHeight="1" x14ac:dyDescent="0.15">
      <c r="A149" s="173" t="s">
        <v>158</v>
      </c>
      <c r="B149" s="67"/>
      <c r="C149" s="63"/>
      <c r="D149" s="86"/>
      <c r="E149" s="86"/>
      <c r="F149" s="77"/>
      <c r="G149" s="216"/>
      <c r="H149" s="219"/>
      <c r="I149" s="225"/>
      <c r="J149" s="225"/>
      <c r="K149" s="315">
        <f t="shared" ref="K149:K212" si="10">J149-E149</f>
        <v>0</v>
      </c>
      <c r="L149" s="65"/>
      <c r="M149" s="65"/>
      <c r="N149" s="65"/>
      <c r="O149" s="65"/>
      <c r="P149" s="65"/>
      <c r="Q149" s="65"/>
      <c r="R149" s="65"/>
      <c r="S149" s="72"/>
      <c r="T149" s="27" t="str">
        <f t="shared" si="8"/>
        <v/>
      </c>
      <c r="U149" s="49" t="str">
        <f t="shared" si="9"/>
        <v/>
      </c>
      <c r="V149" s="27"/>
      <c r="W149" s="26"/>
      <c r="X149" s="26"/>
      <c r="Y149" s="27"/>
      <c r="Z149" s="3"/>
      <c r="AA149" s="14"/>
      <c r="AB149" s="3"/>
      <c r="AC149" s="3"/>
      <c r="AD149" s="14"/>
      <c r="AE149" s="26"/>
      <c r="AF149" s="27"/>
      <c r="AG149" s="26"/>
      <c r="AH149" s="26"/>
      <c r="AI149" s="27"/>
      <c r="AJ149" s="26"/>
      <c r="AK149" s="26"/>
      <c r="AL149" s="6"/>
      <c r="AM149" s="6"/>
    </row>
    <row r="150" spans="1:39" ht="21" customHeight="1" x14ac:dyDescent="0.15">
      <c r="A150" s="173">
        <v>125</v>
      </c>
      <c r="B150" s="67"/>
      <c r="C150" s="63"/>
      <c r="D150" s="86"/>
      <c r="E150" s="86"/>
      <c r="F150" s="77"/>
      <c r="G150" s="216"/>
      <c r="H150" s="219"/>
      <c r="I150" s="225"/>
      <c r="J150" s="225"/>
      <c r="K150" s="315">
        <f t="shared" si="10"/>
        <v>0</v>
      </c>
      <c r="L150" s="65"/>
      <c r="M150" s="65"/>
      <c r="N150" s="65"/>
      <c r="O150" s="65"/>
      <c r="P150" s="65"/>
      <c r="Q150" s="65"/>
      <c r="R150" s="65"/>
      <c r="S150" s="72"/>
      <c r="T150" s="27" t="str">
        <f t="shared" si="8"/>
        <v/>
      </c>
      <c r="U150" s="49" t="str">
        <f t="shared" si="9"/>
        <v/>
      </c>
      <c r="V150" s="27"/>
      <c r="W150" s="26"/>
      <c r="X150" s="26"/>
      <c r="Y150" s="27"/>
      <c r="Z150" s="3"/>
      <c r="AA150" s="14"/>
      <c r="AB150" s="3"/>
      <c r="AC150" s="3"/>
      <c r="AD150" s="14"/>
      <c r="AE150" s="26"/>
      <c r="AF150" s="27"/>
      <c r="AG150" s="26"/>
      <c r="AH150" s="26"/>
      <c r="AI150" s="27"/>
      <c r="AJ150" s="26"/>
      <c r="AK150" s="26"/>
      <c r="AL150" s="6"/>
      <c r="AM150" s="6"/>
    </row>
    <row r="151" spans="1:39" ht="21" customHeight="1" x14ac:dyDescent="0.15">
      <c r="A151" s="173">
        <v>126</v>
      </c>
      <c r="B151" s="67"/>
      <c r="C151" s="63"/>
      <c r="D151" s="86"/>
      <c r="E151" s="86"/>
      <c r="F151" s="77"/>
      <c r="G151" s="216"/>
      <c r="H151" s="219"/>
      <c r="I151" s="225"/>
      <c r="J151" s="225"/>
      <c r="K151" s="315">
        <f t="shared" si="10"/>
        <v>0</v>
      </c>
      <c r="L151" s="65"/>
      <c r="M151" s="65"/>
      <c r="N151" s="65"/>
      <c r="O151" s="65"/>
      <c r="P151" s="65"/>
      <c r="Q151" s="65"/>
      <c r="R151" s="65"/>
      <c r="S151" s="72"/>
      <c r="T151" s="27" t="str">
        <f t="shared" si="8"/>
        <v/>
      </c>
      <c r="U151" s="49" t="str">
        <f t="shared" si="9"/>
        <v/>
      </c>
      <c r="V151" s="30"/>
      <c r="W151" s="26"/>
      <c r="X151" s="26"/>
      <c r="Y151" s="27"/>
      <c r="Z151" s="3"/>
      <c r="AA151" s="14"/>
      <c r="AB151" s="3"/>
      <c r="AC151" s="3"/>
      <c r="AD151" s="14"/>
      <c r="AE151" s="26"/>
      <c r="AF151" s="27"/>
      <c r="AG151" s="26"/>
      <c r="AH151" s="26"/>
      <c r="AI151" s="27"/>
      <c r="AJ151" s="26"/>
      <c r="AK151" s="26"/>
      <c r="AL151" s="6"/>
      <c r="AM151" s="6"/>
    </row>
    <row r="152" spans="1:39" ht="21" customHeight="1" x14ac:dyDescent="0.15">
      <c r="A152" s="173">
        <v>127</v>
      </c>
      <c r="B152" s="67"/>
      <c r="C152" s="63"/>
      <c r="D152" s="86"/>
      <c r="E152" s="86"/>
      <c r="F152" s="77"/>
      <c r="G152" s="216"/>
      <c r="H152" s="219"/>
      <c r="I152" s="225"/>
      <c r="J152" s="225"/>
      <c r="K152" s="315">
        <f t="shared" si="10"/>
        <v>0</v>
      </c>
      <c r="L152" s="65"/>
      <c r="M152" s="65"/>
      <c r="N152" s="65"/>
      <c r="O152" s="65"/>
      <c r="P152" s="65"/>
      <c r="Q152" s="65"/>
      <c r="R152" s="65"/>
      <c r="S152" s="72"/>
      <c r="T152" s="27" t="str">
        <f t="shared" si="8"/>
        <v/>
      </c>
      <c r="U152" s="49" t="str">
        <f t="shared" si="9"/>
        <v/>
      </c>
      <c r="V152" s="27"/>
      <c r="W152" s="26"/>
      <c r="X152" s="26"/>
      <c r="Y152" s="27"/>
      <c r="Z152" s="3"/>
      <c r="AA152" s="14"/>
      <c r="AB152" s="3"/>
      <c r="AC152" s="3"/>
      <c r="AD152" s="14"/>
      <c r="AE152" s="26"/>
      <c r="AF152" s="27"/>
      <c r="AG152" s="26"/>
      <c r="AH152" s="26"/>
      <c r="AI152" s="27"/>
      <c r="AJ152" s="26"/>
      <c r="AK152" s="26"/>
      <c r="AL152" s="6"/>
      <c r="AM152" s="6"/>
    </row>
    <row r="153" spans="1:39" ht="21" customHeight="1" x14ac:dyDescent="0.15">
      <c r="A153" s="173">
        <v>128</v>
      </c>
      <c r="B153" s="67"/>
      <c r="C153" s="63"/>
      <c r="D153" s="86"/>
      <c r="E153" s="86"/>
      <c r="F153" s="77"/>
      <c r="G153" s="216"/>
      <c r="H153" s="219"/>
      <c r="I153" s="225"/>
      <c r="J153" s="225"/>
      <c r="K153" s="315">
        <f t="shared" si="10"/>
        <v>0</v>
      </c>
      <c r="L153" s="65"/>
      <c r="M153" s="65"/>
      <c r="N153" s="65"/>
      <c r="O153" s="65"/>
      <c r="P153" s="65"/>
      <c r="Q153" s="65"/>
      <c r="R153" s="65"/>
      <c r="S153" s="72"/>
      <c r="T153" s="27" t="str">
        <f t="shared" si="8"/>
        <v/>
      </c>
      <c r="U153" s="49" t="str">
        <f t="shared" si="9"/>
        <v/>
      </c>
      <c r="V153" s="27"/>
      <c r="W153" s="26"/>
      <c r="X153" s="26"/>
      <c r="Y153" s="27"/>
      <c r="Z153" s="3"/>
      <c r="AA153" s="14"/>
      <c r="AB153" s="3"/>
      <c r="AC153" s="3"/>
      <c r="AD153" s="14"/>
      <c r="AE153" s="26"/>
      <c r="AF153" s="27"/>
      <c r="AG153" s="26"/>
      <c r="AH153" s="26"/>
      <c r="AI153" s="27"/>
      <c r="AJ153" s="26"/>
      <c r="AK153" s="26"/>
      <c r="AL153" s="6"/>
      <c r="AM153" s="6"/>
    </row>
    <row r="154" spans="1:39" ht="21" customHeight="1" x14ac:dyDescent="0.15">
      <c r="A154" s="173">
        <v>129</v>
      </c>
      <c r="B154" s="67"/>
      <c r="C154" s="63"/>
      <c r="D154" s="86"/>
      <c r="E154" s="86"/>
      <c r="F154" s="77"/>
      <c r="G154" s="216"/>
      <c r="H154" s="219"/>
      <c r="I154" s="225"/>
      <c r="J154" s="225"/>
      <c r="K154" s="315">
        <f t="shared" si="10"/>
        <v>0</v>
      </c>
      <c r="L154" s="65"/>
      <c r="M154" s="65"/>
      <c r="N154" s="65"/>
      <c r="O154" s="65"/>
      <c r="P154" s="65"/>
      <c r="Q154" s="65"/>
      <c r="R154" s="65"/>
      <c r="S154" s="72"/>
      <c r="T154" s="27" t="str">
        <f t="shared" si="8"/>
        <v/>
      </c>
      <c r="U154" s="49" t="str">
        <f t="shared" si="9"/>
        <v/>
      </c>
      <c r="V154" s="27"/>
      <c r="W154" s="26"/>
      <c r="X154" s="26"/>
      <c r="Y154" s="27"/>
      <c r="Z154" s="3"/>
      <c r="AA154" s="14"/>
      <c r="AB154" s="3"/>
      <c r="AC154" s="3"/>
      <c r="AD154" s="14"/>
      <c r="AE154" s="26"/>
      <c r="AF154" s="27"/>
      <c r="AG154" s="26"/>
      <c r="AH154" s="26"/>
      <c r="AI154" s="27"/>
      <c r="AJ154" s="26"/>
      <c r="AK154" s="26"/>
      <c r="AL154" s="6"/>
      <c r="AM154" s="6"/>
    </row>
    <row r="155" spans="1:39" ht="21" customHeight="1" x14ac:dyDescent="0.15">
      <c r="A155" s="173">
        <v>130</v>
      </c>
      <c r="B155" s="67"/>
      <c r="C155" s="63"/>
      <c r="D155" s="86"/>
      <c r="E155" s="86"/>
      <c r="F155" s="77"/>
      <c r="G155" s="216"/>
      <c r="H155" s="219"/>
      <c r="I155" s="225"/>
      <c r="J155" s="225"/>
      <c r="K155" s="315">
        <f t="shared" si="10"/>
        <v>0</v>
      </c>
      <c r="L155" s="65"/>
      <c r="M155" s="65"/>
      <c r="N155" s="65"/>
      <c r="O155" s="65"/>
      <c r="P155" s="65"/>
      <c r="Q155" s="65"/>
      <c r="R155" s="65"/>
      <c r="S155" s="72"/>
      <c r="T155" s="27" t="str">
        <f t="shared" si="8"/>
        <v/>
      </c>
      <c r="U155" s="49" t="str">
        <f t="shared" si="9"/>
        <v/>
      </c>
      <c r="V155" s="27"/>
      <c r="W155" s="26"/>
      <c r="X155" s="26"/>
      <c r="Y155" s="27"/>
      <c r="Z155" s="3"/>
      <c r="AA155" s="14"/>
      <c r="AB155" s="3"/>
      <c r="AC155" s="3"/>
      <c r="AD155" s="14"/>
      <c r="AE155" s="26"/>
      <c r="AF155" s="27"/>
      <c r="AG155" s="26"/>
      <c r="AH155" s="26"/>
      <c r="AI155" s="27"/>
      <c r="AJ155" s="26"/>
      <c r="AK155" s="26"/>
      <c r="AL155" s="6"/>
      <c r="AM155" s="6"/>
    </row>
    <row r="156" spans="1:39" ht="21" customHeight="1" x14ac:dyDescent="0.15">
      <c r="A156" s="173">
        <v>131</v>
      </c>
      <c r="B156" s="67"/>
      <c r="C156" s="63"/>
      <c r="D156" s="86"/>
      <c r="E156" s="86"/>
      <c r="F156" s="77"/>
      <c r="G156" s="216"/>
      <c r="H156" s="219"/>
      <c r="I156" s="225"/>
      <c r="J156" s="225"/>
      <c r="K156" s="315">
        <f t="shared" si="10"/>
        <v>0</v>
      </c>
      <c r="L156" s="65"/>
      <c r="M156" s="65"/>
      <c r="N156" s="65"/>
      <c r="O156" s="65"/>
      <c r="P156" s="65"/>
      <c r="Q156" s="65"/>
      <c r="R156" s="65"/>
      <c r="S156" s="72"/>
      <c r="T156" s="27" t="str">
        <f t="shared" si="8"/>
        <v/>
      </c>
      <c r="U156" s="49" t="str">
        <f t="shared" si="9"/>
        <v/>
      </c>
      <c r="V156" s="334"/>
      <c r="W156" s="336"/>
      <c r="X156" s="336"/>
      <c r="Y156" s="334"/>
      <c r="Z156" s="333"/>
      <c r="AA156" s="328"/>
      <c r="AB156" s="333"/>
      <c r="AC156" s="333"/>
      <c r="AD156" s="328"/>
      <c r="AE156" s="26"/>
      <c r="AF156" s="27"/>
      <c r="AG156" s="26"/>
      <c r="AH156" s="26"/>
      <c r="AI156" s="27"/>
      <c r="AJ156" s="26"/>
      <c r="AK156" s="26"/>
      <c r="AL156" s="6"/>
      <c r="AM156" s="6"/>
    </row>
    <row r="157" spans="1:39" ht="21" customHeight="1" x14ac:dyDescent="0.15">
      <c r="A157" s="62">
        <v>132</v>
      </c>
      <c r="B157" s="78"/>
      <c r="C157" s="78"/>
      <c r="D157" s="86"/>
      <c r="E157" s="86"/>
      <c r="F157" s="77"/>
      <c r="G157" s="215"/>
      <c r="H157" s="215"/>
      <c r="I157" s="225"/>
      <c r="J157" s="225"/>
      <c r="K157" s="315">
        <f t="shared" si="10"/>
        <v>0</v>
      </c>
      <c r="L157" s="290"/>
      <c r="M157" s="169"/>
      <c r="N157" s="290"/>
      <c r="O157" s="169"/>
      <c r="P157" s="79"/>
      <c r="Q157" s="79"/>
      <c r="R157" s="79"/>
      <c r="S157" s="73"/>
      <c r="T157" s="27" t="str">
        <f t="shared" si="8"/>
        <v/>
      </c>
      <c r="U157" s="49" t="str">
        <f t="shared" si="9"/>
        <v/>
      </c>
      <c r="V157" s="27"/>
      <c r="W157" s="26"/>
      <c r="X157" s="26"/>
      <c r="Y157" s="27"/>
      <c r="Z157" s="3"/>
      <c r="AA157" s="14"/>
      <c r="AB157" s="3"/>
      <c r="AC157" s="3"/>
      <c r="AD157" s="14"/>
      <c r="AE157" s="26"/>
      <c r="AF157" s="27"/>
      <c r="AG157" s="26"/>
      <c r="AH157" s="26"/>
      <c r="AI157" s="27"/>
      <c r="AJ157" s="26"/>
      <c r="AK157" s="26"/>
      <c r="AL157" s="6"/>
      <c r="AM157" s="6"/>
    </row>
    <row r="158" spans="1:39" ht="21" customHeight="1" x14ac:dyDescent="0.15">
      <c r="A158" s="62"/>
      <c r="B158" s="78"/>
      <c r="C158" s="78"/>
      <c r="D158" s="86"/>
      <c r="E158" s="86"/>
      <c r="F158" s="77"/>
      <c r="G158" s="215"/>
      <c r="H158" s="215"/>
      <c r="I158" s="225"/>
      <c r="J158" s="225"/>
      <c r="K158" s="315">
        <f t="shared" si="10"/>
        <v>0</v>
      </c>
      <c r="L158" s="290"/>
      <c r="M158" s="169"/>
      <c r="N158" s="290"/>
      <c r="O158" s="169"/>
      <c r="P158" s="79"/>
      <c r="Q158" s="79"/>
      <c r="R158" s="79"/>
      <c r="S158" s="73"/>
      <c r="T158" s="27" t="str">
        <f t="shared" si="8"/>
        <v/>
      </c>
      <c r="U158" s="49" t="str">
        <f t="shared" si="9"/>
        <v/>
      </c>
      <c r="V158" s="27"/>
      <c r="W158" s="26"/>
      <c r="X158" s="26"/>
      <c r="Y158" s="27"/>
      <c r="Z158" s="3"/>
      <c r="AA158" s="14"/>
      <c r="AB158" s="3"/>
      <c r="AC158" s="3"/>
      <c r="AD158" s="14"/>
      <c r="AE158" s="26"/>
      <c r="AF158" s="27"/>
      <c r="AG158" s="26"/>
      <c r="AH158" s="26"/>
      <c r="AI158" s="27"/>
      <c r="AJ158" s="26"/>
      <c r="AK158" s="26"/>
      <c r="AL158" s="6"/>
      <c r="AM158" s="6"/>
    </row>
    <row r="159" spans="1:39" ht="21" customHeight="1" x14ac:dyDescent="0.15">
      <c r="A159" s="173"/>
      <c r="B159" s="67"/>
      <c r="C159" s="63"/>
      <c r="D159" s="86"/>
      <c r="E159" s="86"/>
      <c r="F159" s="77"/>
      <c r="G159" s="216"/>
      <c r="H159" s="219"/>
      <c r="I159" s="225"/>
      <c r="J159" s="225"/>
      <c r="K159" s="315">
        <f t="shared" si="10"/>
        <v>0</v>
      </c>
      <c r="L159" s="65"/>
      <c r="M159" s="65"/>
      <c r="N159" s="65"/>
      <c r="O159" s="65"/>
      <c r="P159" s="65"/>
      <c r="Q159" s="65"/>
      <c r="R159" s="65"/>
      <c r="S159" s="72"/>
      <c r="T159" s="27" t="str">
        <f t="shared" si="8"/>
        <v/>
      </c>
      <c r="U159" s="49" t="str">
        <f t="shared" si="9"/>
        <v/>
      </c>
      <c r="V159" s="27"/>
      <c r="W159" s="26"/>
      <c r="X159" s="26"/>
      <c r="Y159" s="27"/>
      <c r="Z159" s="3"/>
      <c r="AA159" s="14"/>
      <c r="AB159" s="3"/>
      <c r="AC159" s="3"/>
      <c r="AD159" s="14"/>
      <c r="AE159" s="26"/>
      <c r="AF159" s="27"/>
      <c r="AG159" s="26"/>
      <c r="AH159" s="26"/>
      <c r="AI159" s="27"/>
      <c r="AJ159" s="26"/>
      <c r="AK159" s="26"/>
      <c r="AL159" s="6"/>
      <c r="AM159" s="6"/>
    </row>
    <row r="160" spans="1:39" ht="21" customHeight="1" x14ac:dyDescent="0.15">
      <c r="A160" s="173"/>
      <c r="B160" s="67"/>
      <c r="C160" s="63"/>
      <c r="D160" s="86"/>
      <c r="E160" s="86"/>
      <c r="F160" s="77"/>
      <c r="G160" s="216"/>
      <c r="H160" s="219"/>
      <c r="I160" s="225"/>
      <c r="J160" s="225"/>
      <c r="K160" s="315">
        <f t="shared" si="10"/>
        <v>0</v>
      </c>
      <c r="L160" s="65"/>
      <c r="M160" s="65"/>
      <c r="N160" s="65"/>
      <c r="O160" s="65"/>
      <c r="P160" s="65"/>
      <c r="Q160" s="65"/>
      <c r="R160" s="65"/>
      <c r="S160" s="72"/>
      <c r="T160" s="27" t="str">
        <f t="shared" si="8"/>
        <v/>
      </c>
      <c r="U160" s="49" t="str">
        <f t="shared" si="9"/>
        <v/>
      </c>
      <c r="V160" s="27"/>
      <c r="W160" s="26"/>
      <c r="X160" s="26"/>
      <c r="Y160" s="27"/>
      <c r="Z160" s="3"/>
      <c r="AA160" s="14"/>
      <c r="AB160" s="3"/>
      <c r="AC160" s="3"/>
      <c r="AD160" s="14"/>
      <c r="AE160" s="26"/>
      <c r="AF160" s="27"/>
      <c r="AG160" s="26"/>
      <c r="AH160" s="26"/>
      <c r="AI160" s="27"/>
      <c r="AJ160" s="26"/>
      <c r="AK160" s="26"/>
      <c r="AL160" s="6"/>
      <c r="AM160" s="6"/>
    </row>
    <row r="161" spans="1:39" ht="21" customHeight="1" x14ac:dyDescent="0.15">
      <c r="A161" s="173"/>
      <c r="B161" s="67"/>
      <c r="C161" s="63"/>
      <c r="D161" s="86"/>
      <c r="E161" s="86"/>
      <c r="F161" s="77"/>
      <c r="G161" s="216"/>
      <c r="H161" s="219"/>
      <c r="I161" s="225"/>
      <c r="J161" s="225"/>
      <c r="K161" s="315">
        <f t="shared" si="10"/>
        <v>0</v>
      </c>
      <c r="L161" s="65"/>
      <c r="M161" s="65"/>
      <c r="N161" s="65"/>
      <c r="O161" s="65"/>
      <c r="P161" s="65"/>
      <c r="Q161" s="65"/>
      <c r="R161" s="65"/>
      <c r="S161" s="72"/>
      <c r="T161" s="27" t="str">
        <f t="shared" si="8"/>
        <v/>
      </c>
      <c r="U161" s="49" t="str">
        <f t="shared" si="9"/>
        <v/>
      </c>
      <c r="V161" s="27"/>
      <c r="W161" s="26"/>
      <c r="X161" s="26"/>
      <c r="Y161" s="27"/>
      <c r="Z161" s="3"/>
      <c r="AA161" s="14"/>
      <c r="AB161" s="3"/>
      <c r="AC161" s="3"/>
      <c r="AD161" s="14"/>
      <c r="AE161" s="26"/>
      <c r="AF161" s="27"/>
      <c r="AG161" s="26"/>
      <c r="AH161" s="26"/>
      <c r="AI161" s="27"/>
      <c r="AJ161" s="26"/>
      <c r="AK161" s="26"/>
      <c r="AL161" s="6"/>
      <c r="AM161" s="6"/>
    </row>
    <row r="162" spans="1:39" ht="21" customHeight="1" x14ac:dyDescent="0.15">
      <c r="A162" s="173"/>
      <c r="B162" s="67"/>
      <c r="C162" s="63"/>
      <c r="D162" s="86"/>
      <c r="E162" s="86"/>
      <c r="F162" s="77"/>
      <c r="G162" s="216"/>
      <c r="H162" s="219"/>
      <c r="I162" s="225"/>
      <c r="J162" s="225"/>
      <c r="K162" s="315">
        <f t="shared" si="10"/>
        <v>0</v>
      </c>
      <c r="L162" s="65"/>
      <c r="M162" s="65"/>
      <c r="N162" s="65"/>
      <c r="O162" s="65"/>
      <c r="P162" s="65"/>
      <c r="Q162" s="65"/>
      <c r="R162" s="65"/>
      <c r="S162" s="72"/>
      <c r="T162" s="27" t="str">
        <f t="shared" si="8"/>
        <v/>
      </c>
      <c r="U162" s="49" t="str">
        <f t="shared" si="9"/>
        <v/>
      </c>
      <c r="V162" s="27"/>
      <c r="W162" s="26"/>
      <c r="X162" s="26"/>
      <c r="Y162" s="27"/>
      <c r="Z162" s="3"/>
      <c r="AA162" s="14"/>
      <c r="AB162" s="3"/>
      <c r="AC162" s="3"/>
      <c r="AD162" s="14"/>
      <c r="AE162" s="26"/>
      <c r="AF162" s="27"/>
      <c r="AG162" s="26"/>
      <c r="AH162" s="26"/>
      <c r="AI162" s="27"/>
      <c r="AJ162" s="26"/>
      <c r="AK162" s="26"/>
      <c r="AL162" s="6"/>
      <c r="AM162" s="6"/>
    </row>
    <row r="163" spans="1:39" ht="21" customHeight="1" x14ac:dyDescent="0.15">
      <c r="A163" s="173"/>
      <c r="B163" s="67"/>
      <c r="C163" s="63"/>
      <c r="D163" s="86"/>
      <c r="E163" s="86"/>
      <c r="F163" s="77"/>
      <c r="G163" s="216"/>
      <c r="H163" s="219"/>
      <c r="I163" s="225"/>
      <c r="J163" s="225"/>
      <c r="K163" s="315">
        <f t="shared" si="10"/>
        <v>0</v>
      </c>
      <c r="L163" s="65"/>
      <c r="M163" s="65"/>
      <c r="N163" s="65"/>
      <c r="O163" s="65"/>
      <c r="P163" s="65"/>
      <c r="Q163" s="65"/>
      <c r="R163" s="65"/>
      <c r="S163" s="72"/>
      <c r="T163" s="27" t="str">
        <f t="shared" si="8"/>
        <v/>
      </c>
      <c r="U163" s="49" t="str">
        <f t="shared" si="9"/>
        <v/>
      </c>
      <c r="V163" s="32"/>
      <c r="W163" s="31"/>
      <c r="X163" s="31"/>
      <c r="Y163" s="32"/>
      <c r="Z163" s="3"/>
      <c r="AA163" s="14"/>
      <c r="AB163" s="4"/>
      <c r="AC163" s="3"/>
      <c r="AD163" s="14"/>
      <c r="AE163" s="31"/>
      <c r="AF163" s="32"/>
      <c r="AG163" s="31"/>
      <c r="AH163" s="31"/>
      <c r="AI163" s="32"/>
      <c r="AJ163" s="26"/>
      <c r="AK163" s="26"/>
      <c r="AL163" s="6"/>
      <c r="AM163" s="6"/>
    </row>
    <row r="164" spans="1:39" ht="21" customHeight="1" x14ac:dyDescent="0.15">
      <c r="A164" s="173"/>
      <c r="B164" s="67"/>
      <c r="C164" s="63"/>
      <c r="D164" s="86"/>
      <c r="E164" s="86"/>
      <c r="F164" s="77"/>
      <c r="G164" s="216"/>
      <c r="H164" s="219"/>
      <c r="I164" s="225"/>
      <c r="J164" s="225"/>
      <c r="K164" s="315">
        <f t="shared" si="10"/>
        <v>0</v>
      </c>
      <c r="L164" s="65"/>
      <c r="M164" s="65"/>
      <c r="N164" s="65"/>
      <c r="O164" s="65"/>
      <c r="P164" s="65"/>
      <c r="Q164" s="65"/>
      <c r="R164" s="65"/>
      <c r="S164" s="72"/>
      <c r="T164" s="27" t="str">
        <f t="shared" si="8"/>
        <v/>
      </c>
      <c r="U164" s="49" t="str">
        <f t="shared" si="9"/>
        <v/>
      </c>
      <c r="V164" s="32"/>
      <c r="W164" s="31"/>
      <c r="X164" s="31"/>
      <c r="Y164" s="32"/>
      <c r="Z164" s="3"/>
      <c r="AA164" s="14"/>
      <c r="AB164" s="4"/>
      <c r="AC164" s="3"/>
      <c r="AD164" s="14"/>
      <c r="AE164" s="31"/>
      <c r="AF164" s="32"/>
      <c r="AG164" s="31"/>
      <c r="AH164" s="31"/>
      <c r="AI164" s="32"/>
      <c r="AJ164" s="26"/>
      <c r="AK164" s="26"/>
      <c r="AL164" s="6"/>
      <c r="AM164" s="6"/>
    </row>
    <row r="165" spans="1:39" ht="21" customHeight="1" x14ac:dyDescent="0.15">
      <c r="A165" s="173"/>
      <c r="B165" s="67"/>
      <c r="C165" s="63"/>
      <c r="D165" s="86"/>
      <c r="E165" s="86"/>
      <c r="F165" s="77"/>
      <c r="G165" s="216"/>
      <c r="H165" s="219"/>
      <c r="I165" s="225"/>
      <c r="J165" s="225"/>
      <c r="K165" s="315">
        <f t="shared" si="10"/>
        <v>0</v>
      </c>
      <c r="L165" s="65"/>
      <c r="M165" s="65"/>
      <c r="N165" s="65"/>
      <c r="O165" s="65"/>
      <c r="P165" s="65"/>
      <c r="Q165" s="65"/>
      <c r="R165" s="65"/>
      <c r="S165" s="72"/>
      <c r="T165" s="27" t="str">
        <f t="shared" si="8"/>
        <v/>
      </c>
      <c r="U165" s="49" t="str">
        <f t="shared" si="9"/>
        <v/>
      </c>
      <c r="V165" s="34"/>
      <c r="W165" s="33"/>
      <c r="X165" s="33"/>
      <c r="Y165" s="34"/>
      <c r="Z165" s="3"/>
      <c r="AA165" s="14"/>
      <c r="AB165" s="5"/>
      <c r="AC165" s="3"/>
      <c r="AD165" s="14"/>
      <c r="AE165" s="33"/>
      <c r="AF165" s="34"/>
      <c r="AG165" s="33"/>
      <c r="AH165" s="33"/>
      <c r="AI165" s="34"/>
      <c r="AJ165" s="26"/>
      <c r="AK165" s="26"/>
      <c r="AL165" s="6"/>
      <c r="AM165" s="6"/>
    </row>
    <row r="166" spans="1:39" ht="21" customHeight="1" x14ac:dyDescent="0.15">
      <c r="A166" s="179"/>
      <c r="B166" s="104"/>
      <c r="C166" s="105"/>
      <c r="D166" s="106"/>
      <c r="E166" s="106"/>
      <c r="F166" s="166"/>
      <c r="G166" s="218"/>
      <c r="H166" s="220"/>
      <c r="I166" s="226"/>
      <c r="J166" s="226"/>
      <c r="K166" s="316">
        <f t="shared" si="10"/>
        <v>0</v>
      </c>
      <c r="L166" s="154"/>
      <c r="M166" s="154"/>
      <c r="N166" s="154"/>
      <c r="O166" s="154"/>
      <c r="P166" s="154"/>
      <c r="Q166" s="154"/>
      <c r="R166" s="154"/>
      <c r="S166" s="155"/>
      <c r="T166" s="27" t="str">
        <f t="shared" si="8"/>
        <v/>
      </c>
      <c r="U166" s="49" t="str">
        <f t="shared" si="9"/>
        <v/>
      </c>
      <c r="V166" s="27"/>
      <c r="W166" s="26"/>
      <c r="X166" s="26"/>
      <c r="Y166" s="27"/>
      <c r="Z166" s="3"/>
      <c r="AA166" s="14"/>
      <c r="AB166" s="3"/>
      <c r="AC166" s="3"/>
      <c r="AD166" s="14"/>
      <c r="AE166" s="26"/>
      <c r="AF166" s="27"/>
      <c r="AG166" s="26"/>
      <c r="AH166" s="26"/>
      <c r="AI166" s="27"/>
      <c r="AJ166" s="26"/>
      <c r="AK166" s="26"/>
    </row>
    <row r="167" spans="1:39" ht="21" customHeight="1" x14ac:dyDescent="0.15">
      <c r="A167" s="338">
        <v>142</v>
      </c>
      <c r="B167" s="101"/>
      <c r="C167" s="109"/>
      <c r="D167" s="321"/>
      <c r="E167" s="321"/>
      <c r="F167" s="76"/>
      <c r="G167" s="339"/>
      <c r="H167" s="262"/>
      <c r="I167" s="323"/>
      <c r="J167" s="323"/>
      <c r="K167" s="317">
        <f t="shared" si="10"/>
        <v>0</v>
      </c>
      <c r="L167" s="75"/>
      <c r="M167" s="75"/>
      <c r="N167" s="75"/>
      <c r="O167" s="75"/>
      <c r="P167" s="75"/>
      <c r="Q167" s="75"/>
      <c r="R167" s="75"/>
      <c r="S167" s="150"/>
      <c r="T167" s="27" t="str">
        <f t="shared" si="8"/>
        <v/>
      </c>
      <c r="U167" s="49" t="str">
        <f t="shared" si="9"/>
        <v/>
      </c>
      <c r="V167" s="27"/>
      <c r="W167" s="26"/>
      <c r="X167" s="26"/>
      <c r="Y167" s="27"/>
      <c r="Z167" s="3"/>
      <c r="AA167" s="14"/>
      <c r="AB167" s="3"/>
      <c r="AC167" s="3"/>
      <c r="AD167" s="14"/>
      <c r="AE167" s="26"/>
      <c r="AF167" s="27"/>
      <c r="AG167" s="26"/>
      <c r="AH167" s="26"/>
      <c r="AI167" s="27"/>
      <c r="AJ167" s="26"/>
      <c r="AK167" s="26"/>
    </row>
    <row r="168" spans="1:39" ht="21" customHeight="1" x14ac:dyDescent="0.15">
      <c r="A168" s="173">
        <v>143</v>
      </c>
      <c r="B168" s="67"/>
      <c r="C168" s="63"/>
      <c r="D168" s="86"/>
      <c r="E168" s="86"/>
      <c r="F168" s="77"/>
      <c r="G168" s="216"/>
      <c r="H168" s="219"/>
      <c r="I168" s="225"/>
      <c r="J168" s="225"/>
      <c r="K168" s="315">
        <f t="shared" si="10"/>
        <v>0</v>
      </c>
      <c r="L168" s="65"/>
      <c r="M168" s="65"/>
      <c r="N168" s="65"/>
      <c r="O168" s="65"/>
      <c r="P168" s="65"/>
      <c r="Q168" s="65"/>
      <c r="R168" s="65"/>
      <c r="S168" s="72"/>
      <c r="T168" s="27" t="str">
        <f t="shared" si="8"/>
        <v/>
      </c>
      <c r="U168" s="49" t="str">
        <f t="shared" si="9"/>
        <v/>
      </c>
      <c r="V168" s="27"/>
      <c r="W168" s="26"/>
      <c r="X168" s="26"/>
      <c r="Y168" s="27"/>
      <c r="Z168" s="3"/>
      <c r="AA168" s="14"/>
      <c r="AB168" s="3"/>
      <c r="AC168" s="3"/>
      <c r="AD168" s="14"/>
      <c r="AE168" s="26"/>
      <c r="AF168" s="27"/>
      <c r="AG168" s="26"/>
      <c r="AH168" s="26"/>
      <c r="AI168" s="27"/>
      <c r="AJ168" s="26"/>
      <c r="AK168" s="26"/>
      <c r="AL168" s="6"/>
      <c r="AM168" s="6"/>
    </row>
    <row r="169" spans="1:39" ht="21" customHeight="1" x14ac:dyDescent="0.15">
      <c r="A169" s="173">
        <v>144</v>
      </c>
      <c r="B169" s="67"/>
      <c r="C169" s="63"/>
      <c r="D169" s="86"/>
      <c r="E169" s="86"/>
      <c r="F169" s="77"/>
      <c r="G169" s="216"/>
      <c r="H169" s="219"/>
      <c r="I169" s="225"/>
      <c r="J169" s="225"/>
      <c r="K169" s="315">
        <f t="shared" si="10"/>
        <v>0</v>
      </c>
      <c r="L169" s="65"/>
      <c r="M169" s="65"/>
      <c r="N169" s="65"/>
      <c r="O169" s="65"/>
      <c r="P169" s="65"/>
      <c r="Q169" s="65"/>
      <c r="R169" s="65"/>
      <c r="S169" s="72"/>
      <c r="T169" s="27" t="str">
        <f t="shared" si="8"/>
        <v/>
      </c>
      <c r="U169" s="49" t="str">
        <f t="shared" si="9"/>
        <v/>
      </c>
      <c r="V169" s="27"/>
      <c r="W169" s="26"/>
      <c r="X169" s="26"/>
      <c r="Y169" s="27"/>
      <c r="Z169" s="3"/>
      <c r="AA169" s="14"/>
      <c r="AB169" s="3"/>
      <c r="AC169" s="3"/>
      <c r="AD169" s="14"/>
      <c r="AE169" s="26"/>
      <c r="AF169" s="27"/>
      <c r="AG169" s="26"/>
      <c r="AH169" s="26"/>
      <c r="AI169" s="27"/>
      <c r="AJ169" s="26"/>
      <c r="AK169" s="26"/>
      <c r="AL169" s="6"/>
      <c r="AM169" s="6"/>
    </row>
    <row r="170" spans="1:39" ht="21" customHeight="1" x14ac:dyDescent="0.15">
      <c r="A170" s="173">
        <v>145</v>
      </c>
      <c r="B170" s="67"/>
      <c r="C170" s="63"/>
      <c r="D170" s="86"/>
      <c r="E170" s="86"/>
      <c r="F170" s="77"/>
      <c r="G170" s="216"/>
      <c r="H170" s="219"/>
      <c r="I170" s="225"/>
      <c r="J170" s="225"/>
      <c r="K170" s="315">
        <f t="shared" si="10"/>
        <v>0</v>
      </c>
      <c r="L170" s="65"/>
      <c r="M170" s="65"/>
      <c r="N170" s="65"/>
      <c r="O170" s="65"/>
      <c r="P170" s="65"/>
      <c r="Q170" s="65"/>
      <c r="R170" s="65"/>
      <c r="S170" s="72"/>
      <c r="T170" s="27" t="str">
        <f t="shared" si="8"/>
        <v/>
      </c>
      <c r="U170" s="49" t="str">
        <f t="shared" si="9"/>
        <v/>
      </c>
      <c r="V170" s="27"/>
      <c r="W170" s="26"/>
      <c r="X170" s="26"/>
      <c r="Y170" s="27"/>
      <c r="Z170" s="3"/>
      <c r="AA170" s="14"/>
      <c r="AB170" s="3"/>
      <c r="AC170" s="3"/>
      <c r="AD170" s="14"/>
      <c r="AE170" s="26"/>
      <c r="AF170" s="27"/>
      <c r="AG170" s="26"/>
      <c r="AH170" s="26"/>
      <c r="AI170" s="27"/>
      <c r="AJ170" s="26"/>
      <c r="AK170" s="26"/>
      <c r="AL170" s="6"/>
      <c r="AM170" s="6"/>
    </row>
    <row r="171" spans="1:39" ht="21" customHeight="1" x14ac:dyDescent="0.15">
      <c r="A171" s="173">
        <v>146</v>
      </c>
      <c r="B171" s="67"/>
      <c r="C171" s="63"/>
      <c r="D171" s="86"/>
      <c r="E171" s="86"/>
      <c r="F171" s="77"/>
      <c r="G171" s="216"/>
      <c r="H171" s="219"/>
      <c r="I171" s="225"/>
      <c r="J171" s="225"/>
      <c r="K171" s="315">
        <f t="shared" si="10"/>
        <v>0</v>
      </c>
      <c r="L171" s="65"/>
      <c r="M171" s="65"/>
      <c r="N171" s="65"/>
      <c r="O171" s="65"/>
      <c r="P171" s="65"/>
      <c r="Q171" s="65"/>
      <c r="R171" s="65"/>
      <c r="S171" s="72"/>
      <c r="T171" s="27" t="str">
        <f t="shared" si="8"/>
        <v/>
      </c>
      <c r="U171" s="49" t="str">
        <f t="shared" si="9"/>
        <v/>
      </c>
      <c r="V171" s="30"/>
      <c r="W171" s="26"/>
      <c r="X171" s="26"/>
      <c r="Y171" s="27"/>
      <c r="Z171" s="3"/>
      <c r="AA171" s="14"/>
      <c r="AB171" s="3"/>
      <c r="AC171" s="3"/>
      <c r="AD171" s="14"/>
      <c r="AE171" s="26"/>
      <c r="AF171" s="27"/>
      <c r="AG171" s="26"/>
      <c r="AH171" s="26"/>
      <c r="AI171" s="27"/>
      <c r="AJ171" s="26"/>
      <c r="AK171" s="26"/>
      <c r="AL171" s="6"/>
      <c r="AM171" s="6"/>
    </row>
    <row r="172" spans="1:39" ht="21" customHeight="1" x14ac:dyDescent="0.15">
      <c r="A172" s="173">
        <v>147</v>
      </c>
      <c r="B172" s="67"/>
      <c r="C172" s="63"/>
      <c r="D172" s="86"/>
      <c r="E172" s="86"/>
      <c r="F172" s="77"/>
      <c r="G172" s="216"/>
      <c r="H172" s="219"/>
      <c r="I172" s="225"/>
      <c r="J172" s="225"/>
      <c r="K172" s="315">
        <f t="shared" si="10"/>
        <v>0</v>
      </c>
      <c r="L172" s="65"/>
      <c r="M172" s="65"/>
      <c r="N172" s="65"/>
      <c r="O172" s="65"/>
      <c r="P172" s="65"/>
      <c r="Q172" s="65"/>
      <c r="R172" s="65"/>
      <c r="S172" s="72"/>
      <c r="T172" s="27" t="str">
        <f t="shared" si="8"/>
        <v/>
      </c>
      <c r="U172" s="49" t="str">
        <f t="shared" si="9"/>
        <v/>
      </c>
      <c r="V172" s="27"/>
      <c r="W172" s="26"/>
      <c r="X172" s="26"/>
      <c r="Y172" s="27"/>
      <c r="Z172" s="3"/>
      <c r="AA172" s="14"/>
      <c r="AB172" s="3"/>
      <c r="AC172" s="3"/>
      <c r="AD172" s="14"/>
      <c r="AE172" s="26"/>
      <c r="AF172" s="27"/>
      <c r="AG172" s="26"/>
      <c r="AH172" s="26"/>
      <c r="AI172" s="27"/>
      <c r="AJ172" s="26"/>
      <c r="AK172" s="26"/>
      <c r="AL172" s="6"/>
      <c r="AM172" s="6"/>
    </row>
    <row r="173" spans="1:39" ht="21" customHeight="1" x14ac:dyDescent="0.15">
      <c r="A173" s="173">
        <v>148</v>
      </c>
      <c r="B173" s="67"/>
      <c r="C173" s="63"/>
      <c r="D173" s="86"/>
      <c r="E173" s="86"/>
      <c r="F173" s="77"/>
      <c r="G173" s="216"/>
      <c r="H173" s="219"/>
      <c r="I173" s="225"/>
      <c r="J173" s="225"/>
      <c r="K173" s="315">
        <f t="shared" si="10"/>
        <v>0</v>
      </c>
      <c r="L173" s="65"/>
      <c r="M173" s="65"/>
      <c r="N173" s="65"/>
      <c r="O173" s="65"/>
      <c r="P173" s="65"/>
      <c r="Q173" s="65"/>
      <c r="R173" s="65"/>
      <c r="S173" s="72"/>
      <c r="T173" s="27" t="str">
        <f t="shared" si="8"/>
        <v/>
      </c>
      <c r="U173" s="49" t="str">
        <f t="shared" si="9"/>
        <v/>
      </c>
      <c r="V173" s="27"/>
      <c r="W173" s="26"/>
      <c r="X173" s="26"/>
      <c r="Y173" s="27"/>
      <c r="Z173" s="3"/>
      <c r="AA173" s="14"/>
      <c r="AB173" s="3"/>
      <c r="AC173" s="3"/>
      <c r="AD173" s="14"/>
      <c r="AE173" s="26"/>
      <c r="AF173" s="27"/>
      <c r="AG173" s="26"/>
      <c r="AH173" s="26"/>
      <c r="AI173" s="27"/>
      <c r="AJ173" s="26"/>
      <c r="AK173" s="26"/>
      <c r="AL173" s="6"/>
      <c r="AM173" s="6"/>
    </row>
    <row r="174" spans="1:39" ht="21" customHeight="1" x14ac:dyDescent="0.15">
      <c r="A174" s="173">
        <v>149</v>
      </c>
      <c r="B174" s="67"/>
      <c r="C174" s="63"/>
      <c r="D174" s="86"/>
      <c r="E174" s="86"/>
      <c r="F174" s="77"/>
      <c r="G174" s="216"/>
      <c r="H174" s="219"/>
      <c r="I174" s="225"/>
      <c r="J174" s="225"/>
      <c r="K174" s="315">
        <f t="shared" si="10"/>
        <v>0</v>
      </c>
      <c r="L174" s="65"/>
      <c r="M174" s="65"/>
      <c r="N174" s="65"/>
      <c r="O174" s="65"/>
      <c r="P174" s="65"/>
      <c r="Q174" s="65"/>
      <c r="R174" s="65"/>
      <c r="S174" s="72"/>
      <c r="T174" s="27" t="str">
        <f t="shared" si="8"/>
        <v/>
      </c>
      <c r="U174" s="49" t="str">
        <f t="shared" si="9"/>
        <v/>
      </c>
      <c r="V174" s="27"/>
      <c r="W174" s="26"/>
      <c r="X174" s="26"/>
      <c r="Y174" s="27"/>
      <c r="Z174" s="3"/>
      <c r="AA174" s="14"/>
      <c r="AB174" s="3"/>
      <c r="AC174" s="3"/>
      <c r="AD174" s="14"/>
      <c r="AE174" s="26"/>
      <c r="AF174" s="27"/>
      <c r="AG174" s="26"/>
      <c r="AH174" s="26"/>
      <c r="AI174" s="27"/>
      <c r="AJ174" s="26"/>
      <c r="AK174" s="26"/>
      <c r="AL174" s="6"/>
      <c r="AM174" s="6"/>
    </row>
    <row r="175" spans="1:39" ht="21" customHeight="1" x14ac:dyDescent="0.15">
      <c r="A175" s="173">
        <v>150</v>
      </c>
      <c r="B175" s="67"/>
      <c r="C175" s="63"/>
      <c r="D175" s="86"/>
      <c r="E175" s="86"/>
      <c r="F175" s="77"/>
      <c r="G175" s="216"/>
      <c r="H175" s="219"/>
      <c r="I175" s="225"/>
      <c r="J175" s="225"/>
      <c r="K175" s="315">
        <f t="shared" si="10"/>
        <v>0</v>
      </c>
      <c r="L175" s="65"/>
      <c r="M175" s="65"/>
      <c r="N175" s="65"/>
      <c r="O175" s="65"/>
      <c r="P175" s="65"/>
      <c r="Q175" s="65"/>
      <c r="R175" s="65"/>
      <c r="S175" s="72"/>
      <c r="T175" s="27" t="str">
        <f t="shared" si="8"/>
        <v/>
      </c>
      <c r="U175" s="49" t="str">
        <f t="shared" si="9"/>
        <v/>
      </c>
      <c r="V175" s="27"/>
      <c r="W175" s="26"/>
      <c r="X175" s="26"/>
      <c r="Y175" s="27"/>
      <c r="Z175" s="3"/>
      <c r="AA175" s="14"/>
      <c r="AB175" s="3"/>
      <c r="AC175" s="3"/>
      <c r="AD175" s="14"/>
      <c r="AE175" s="26"/>
      <c r="AF175" s="27"/>
      <c r="AG175" s="26"/>
      <c r="AH175" s="26"/>
      <c r="AI175" s="27"/>
      <c r="AJ175" s="26"/>
      <c r="AK175" s="26"/>
      <c r="AL175" s="6"/>
      <c r="AM175" s="6"/>
    </row>
    <row r="176" spans="1:39" ht="21" customHeight="1" x14ac:dyDescent="0.15">
      <c r="A176" s="173">
        <v>151</v>
      </c>
      <c r="B176" s="67"/>
      <c r="C176" s="63"/>
      <c r="D176" s="86"/>
      <c r="E176" s="86"/>
      <c r="F176" s="77"/>
      <c r="G176" s="216"/>
      <c r="H176" s="219"/>
      <c r="I176" s="225"/>
      <c r="J176" s="225"/>
      <c r="K176" s="315">
        <f t="shared" si="10"/>
        <v>0</v>
      </c>
      <c r="L176" s="65"/>
      <c r="M176" s="65"/>
      <c r="N176" s="65"/>
      <c r="O176" s="65"/>
      <c r="P176" s="65"/>
      <c r="Q176" s="65"/>
      <c r="R176" s="65"/>
      <c r="S176" s="72"/>
      <c r="T176" s="27" t="str">
        <f t="shared" si="8"/>
        <v/>
      </c>
      <c r="U176" s="49" t="str">
        <f t="shared" si="9"/>
        <v/>
      </c>
      <c r="V176" s="27"/>
      <c r="W176" s="26"/>
      <c r="X176" s="26"/>
      <c r="Y176" s="27"/>
      <c r="Z176" s="3"/>
      <c r="AA176" s="14"/>
      <c r="AB176" s="3"/>
      <c r="AC176" s="3"/>
      <c r="AD176" s="14"/>
      <c r="AE176" s="26"/>
      <c r="AF176" s="27"/>
      <c r="AG176" s="26"/>
      <c r="AH176" s="26"/>
      <c r="AI176" s="27"/>
      <c r="AJ176" s="26"/>
      <c r="AK176" s="26"/>
      <c r="AL176" s="6"/>
      <c r="AM176" s="6"/>
    </row>
    <row r="177" spans="1:39" ht="21" customHeight="1" x14ac:dyDescent="0.15">
      <c r="A177" s="173">
        <v>152</v>
      </c>
      <c r="B177" s="67"/>
      <c r="C177" s="63"/>
      <c r="D177" s="86"/>
      <c r="E177" s="86"/>
      <c r="F177" s="77"/>
      <c r="G177" s="216"/>
      <c r="H177" s="219"/>
      <c r="I177" s="225"/>
      <c r="J177" s="225"/>
      <c r="K177" s="315">
        <f t="shared" si="10"/>
        <v>0</v>
      </c>
      <c r="L177" s="65"/>
      <c r="M177" s="65"/>
      <c r="N177" s="65"/>
      <c r="O177" s="65"/>
      <c r="P177" s="65"/>
      <c r="Q177" s="65"/>
      <c r="R177" s="65"/>
      <c r="S177" s="72"/>
      <c r="T177" s="27" t="str">
        <f t="shared" si="8"/>
        <v/>
      </c>
      <c r="U177" s="49" t="str">
        <f t="shared" si="9"/>
        <v/>
      </c>
      <c r="V177" s="27"/>
      <c r="W177" s="26"/>
      <c r="X177" s="26"/>
      <c r="Y177" s="27"/>
      <c r="Z177" s="3"/>
      <c r="AA177" s="14"/>
      <c r="AB177" s="3"/>
      <c r="AC177" s="3"/>
      <c r="AD177" s="14"/>
      <c r="AE177" s="26"/>
      <c r="AF177" s="27"/>
      <c r="AG177" s="26"/>
      <c r="AH177" s="26"/>
      <c r="AI177" s="27"/>
      <c r="AJ177" s="26"/>
      <c r="AK177" s="26"/>
      <c r="AL177" s="6"/>
      <c r="AM177" s="6"/>
    </row>
    <row r="178" spans="1:39" ht="21" customHeight="1" x14ac:dyDescent="0.15">
      <c r="A178" s="173">
        <v>153</v>
      </c>
      <c r="B178" s="67"/>
      <c r="C178" s="63"/>
      <c r="D178" s="86"/>
      <c r="E178" s="86"/>
      <c r="F178" s="77"/>
      <c r="G178" s="216"/>
      <c r="H178" s="219"/>
      <c r="I178" s="225"/>
      <c r="J178" s="225"/>
      <c r="K178" s="315">
        <f t="shared" si="10"/>
        <v>0</v>
      </c>
      <c r="L178" s="65"/>
      <c r="M178" s="65"/>
      <c r="N178" s="65"/>
      <c r="O178" s="65"/>
      <c r="P178" s="65"/>
      <c r="Q178" s="65"/>
      <c r="R178" s="65"/>
      <c r="S178" s="72"/>
      <c r="T178" s="27" t="str">
        <f t="shared" si="8"/>
        <v/>
      </c>
      <c r="U178" s="49" t="str">
        <f t="shared" si="9"/>
        <v/>
      </c>
      <c r="V178" s="27"/>
      <c r="W178" s="26"/>
      <c r="X178" s="26"/>
      <c r="Y178" s="27"/>
      <c r="Z178" s="3"/>
      <c r="AA178" s="14"/>
      <c r="AB178" s="3"/>
      <c r="AC178" s="3"/>
      <c r="AD178" s="14"/>
      <c r="AE178" s="26"/>
      <c r="AF178" s="27"/>
      <c r="AG178" s="26"/>
      <c r="AH178" s="26"/>
      <c r="AI178" s="27"/>
      <c r="AJ178" s="26"/>
      <c r="AK178" s="26"/>
      <c r="AL178" s="6"/>
      <c r="AM178" s="6"/>
    </row>
    <row r="179" spans="1:39" s="22" customFormat="1" ht="21" customHeight="1" x14ac:dyDescent="0.15">
      <c r="A179" s="173" t="s">
        <v>159</v>
      </c>
      <c r="B179" s="67"/>
      <c r="C179" s="63"/>
      <c r="D179" s="86"/>
      <c r="E179" s="86"/>
      <c r="F179" s="77"/>
      <c r="G179" s="216"/>
      <c r="H179" s="219"/>
      <c r="I179" s="225"/>
      <c r="J179" s="225"/>
      <c r="K179" s="315">
        <f t="shared" si="10"/>
        <v>0</v>
      </c>
      <c r="L179" s="65"/>
      <c r="M179" s="65"/>
      <c r="N179" s="65"/>
      <c r="O179" s="65"/>
      <c r="P179" s="65"/>
      <c r="Q179" s="65"/>
      <c r="R179" s="65"/>
      <c r="S179" s="72"/>
      <c r="T179" s="27" t="str">
        <f t="shared" si="8"/>
        <v/>
      </c>
      <c r="U179" s="49" t="str">
        <f t="shared" si="9"/>
        <v/>
      </c>
      <c r="V179" s="27"/>
      <c r="W179" s="26"/>
      <c r="X179" s="26"/>
      <c r="Y179" s="27"/>
      <c r="Z179" s="3"/>
      <c r="AA179" s="14"/>
      <c r="AB179" s="3"/>
      <c r="AC179" s="3"/>
      <c r="AD179" s="14"/>
      <c r="AE179" s="26"/>
      <c r="AF179" s="27"/>
      <c r="AG179" s="26"/>
      <c r="AH179" s="26"/>
      <c r="AI179" s="27"/>
      <c r="AJ179" s="26"/>
      <c r="AK179" s="26"/>
    </row>
    <row r="180" spans="1:39" ht="21" customHeight="1" x14ac:dyDescent="0.15">
      <c r="A180" s="173"/>
      <c r="B180" s="67"/>
      <c r="C180" s="63"/>
      <c r="D180" s="86"/>
      <c r="E180" s="86"/>
      <c r="F180" s="77"/>
      <c r="G180" s="216"/>
      <c r="H180" s="219"/>
      <c r="I180" s="225"/>
      <c r="J180" s="225"/>
      <c r="K180" s="315">
        <f t="shared" si="10"/>
        <v>0</v>
      </c>
      <c r="L180" s="65"/>
      <c r="M180" s="65"/>
      <c r="N180" s="65"/>
      <c r="O180" s="65"/>
      <c r="P180" s="65"/>
      <c r="Q180" s="65"/>
      <c r="R180" s="65"/>
      <c r="S180" s="72"/>
      <c r="T180" s="27" t="str">
        <f t="shared" si="8"/>
        <v/>
      </c>
      <c r="U180" s="49" t="str">
        <f t="shared" si="9"/>
        <v/>
      </c>
      <c r="V180" s="27"/>
      <c r="W180" s="26"/>
      <c r="X180" s="26"/>
      <c r="Y180" s="27"/>
      <c r="Z180" s="3"/>
      <c r="AA180" s="14"/>
      <c r="AB180" s="3"/>
      <c r="AC180" s="3"/>
      <c r="AD180" s="14"/>
      <c r="AE180" s="26"/>
      <c r="AF180" s="27"/>
      <c r="AG180" s="26"/>
      <c r="AH180" s="26"/>
      <c r="AI180" s="27"/>
      <c r="AJ180" s="26"/>
      <c r="AK180" s="26"/>
      <c r="AL180" s="6"/>
      <c r="AM180" s="6"/>
    </row>
    <row r="181" spans="1:39" ht="21" customHeight="1" x14ac:dyDescent="0.15">
      <c r="A181" s="173"/>
      <c r="B181" s="67"/>
      <c r="C181" s="63"/>
      <c r="D181" s="86"/>
      <c r="E181" s="86"/>
      <c r="F181" s="77"/>
      <c r="G181" s="216"/>
      <c r="H181" s="219"/>
      <c r="I181" s="225"/>
      <c r="J181" s="225"/>
      <c r="K181" s="315">
        <f t="shared" si="10"/>
        <v>0</v>
      </c>
      <c r="L181" s="65"/>
      <c r="M181" s="65"/>
      <c r="N181" s="65"/>
      <c r="O181" s="65"/>
      <c r="P181" s="65"/>
      <c r="Q181" s="65"/>
      <c r="R181" s="65"/>
      <c r="S181" s="72"/>
      <c r="T181" s="27" t="str">
        <f t="shared" si="8"/>
        <v/>
      </c>
      <c r="U181" s="49" t="str">
        <f t="shared" si="9"/>
        <v/>
      </c>
      <c r="V181" s="27"/>
      <c r="W181" s="26"/>
      <c r="X181" s="26"/>
      <c r="Y181" s="27"/>
      <c r="Z181" s="3"/>
      <c r="AA181" s="14"/>
      <c r="AB181" s="3"/>
      <c r="AC181" s="3"/>
      <c r="AD181" s="14"/>
      <c r="AE181" s="26"/>
      <c r="AF181" s="27"/>
      <c r="AG181" s="26"/>
      <c r="AH181" s="26"/>
      <c r="AI181" s="27"/>
      <c r="AJ181" s="26"/>
      <c r="AK181" s="26"/>
      <c r="AL181" s="6"/>
      <c r="AM181" s="6"/>
    </row>
    <row r="182" spans="1:39" ht="21" customHeight="1" x14ac:dyDescent="0.15">
      <c r="A182" s="173"/>
      <c r="B182" s="67"/>
      <c r="C182" s="63"/>
      <c r="D182" s="86"/>
      <c r="E182" s="86"/>
      <c r="F182" s="77"/>
      <c r="G182" s="216"/>
      <c r="H182" s="219"/>
      <c r="I182" s="225"/>
      <c r="J182" s="225"/>
      <c r="K182" s="315">
        <f t="shared" si="10"/>
        <v>0</v>
      </c>
      <c r="L182" s="65"/>
      <c r="M182" s="65"/>
      <c r="N182" s="65"/>
      <c r="O182" s="65"/>
      <c r="P182" s="65"/>
      <c r="Q182" s="65"/>
      <c r="R182" s="65"/>
      <c r="S182" s="72"/>
      <c r="T182" s="27" t="str">
        <f t="shared" si="8"/>
        <v/>
      </c>
      <c r="U182" s="49" t="str">
        <f t="shared" si="9"/>
        <v/>
      </c>
      <c r="V182" s="27"/>
      <c r="W182" s="26"/>
      <c r="X182" s="26"/>
      <c r="Y182" s="27"/>
      <c r="Z182" s="3"/>
      <c r="AA182" s="14"/>
      <c r="AB182" s="3"/>
      <c r="AC182" s="3"/>
      <c r="AD182" s="14"/>
      <c r="AE182" s="26"/>
      <c r="AF182" s="27"/>
      <c r="AG182" s="26"/>
      <c r="AH182" s="26"/>
      <c r="AI182" s="27"/>
      <c r="AJ182" s="26"/>
      <c r="AK182" s="26"/>
      <c r="AL182" s="6"/>
      <c r="AM182" s="6"/>
    </row>
    <row r="183" spans="1:39" ht="21" customHeight="1" x14ac:dyDescent="0.15">
      <c r="A183" s="173"/>
      <c r="B183" s="67"/>
      <c r="C183" s="63"/>
      <c r="D183" s="86"/>
      <c r="E183" s="86"/>
      <c r="F183" s="77"/>
      <c r="G183" s="216"/>
      <c r="H183" s="219"/>
      <c r="I183" s="225"/>
      <c r="J183" s="225"/>
      <c r="K183" s="315">
        <f t="shared" si="10"/>
        <v>0</v>
      </c>
      <c r="L183" s="65"/>
      <c r="M183" s="65"/>
      <c r="N183" s="65"/>
      <c r="O183" s="65"/>
      <c r="P183" s="65"/>
      <c r="Q183" s="65"/>
      <c r="R183" s="65"/>
      <c r="S183" s="72"/>
      <c r="T183" s="27" t="str">
        <f t="shared" si="8"/>
        <v/>
      </c>
      <c r="U183" s="49" t="str">
        <f t="shared" si="9"/>
        <v/>
      </c>
      <c r="V183" s="32"/>
      <c r="W183" s="31"/>
      <c r="X183" s="31"/>
      <c r="Y183" s="32"/>
      <c r="Z183" s="3"/>
      <c r="AA183" s="14"/>
      <c r="AB183" s="4"/>
      <c r="AC183" s="3"/>
      <c r="AD183" s="14"/>
      <c r="AE183" s="31"/>
      <c r="AF183" s="32"/>
      <c r="AG183" s="31"/>
      <c r="AH183" s="31"/>
      <c r="AI183" s="32"/>
      <c r="AJ183" s="26"/>
      <c r="AK183" s="26"/>
      <c r="AL183" s="6"/>
      <c r="AM183" s="6"/>
    </row>
    <row r="184" spans="1:39" ht="21" customHeight="1" x14ac:dyDescent="0.15">
      <c r="A184" s="173"/>
      <c r="B184" s="67"/>
      <c r="C184" s="63"/>
      <c r="D184" s="86"/>
      <c r="E184" s="86"/>
      <c r="F184" s="77"/>
      <c r="G184" s="216"/>
      <c r="H184" s="219"/>
      <c r="I184" s="225"/>
      <c r="J184" s="225"/>
      <c r="K184" s="315">
        <f t="shared" si="10"/>
        <v>0</v>
      </c>
      <c r="L184" s="65"/>
      <c r="M184" s="65"/>
      <c r="N184" s="65"/>
      <c r="O184" s="65"/>
      <c r="P184" s="65"/>
      <c r="Q184" s="65"/>
      <c r="R184" s="65"/>
      <c r="S184" s="72"/>
      <c r="T184" s="27" t="str">
        <f t="shared" si="8"/>
        <v/>
      </c>
      <c r="U184" s="49" t="str">
        <f t="shared" si="9"/>
        <v/>
      </c>
      <c r="V184" s="32"/>
      <c r="W184" s="31"/>
      <c r="X184" s="31"/>
      <c r="Y184" s="32"/>
      <c r="Z184" s="3"/>
      <c r="AA184" s="14"/>
      <c r="AB184" s="4"/>
      <c r="AC184" s="3"/>
      <c r="AD184" s="14"/>
      <c r="AE184" s="31"/>
      <c r="AF184" s="32"/>
      <c r="AG184" s="31"/>
      <c r="AH184" s="31"/>
      <c r="AI184" s="32"/>
      <c r="AJ184" s="26"/>
      <c r="AK184" s="26"/>
      <c r="AL184" s="6"/>
      <c r="AM184" s="6"/>
    </row>
    <row r="185" spans="1:39" ht="21" customHeight="1" x14ac:dyDescent="0.15">
      <c r="A185" s="173"/>
      <c r="B185" s="67"/>
      <c r="C185" s="63"/>
      <c r="D185" s="86"/>
      <c r="E185" s="86"/>
      <c r="F185" s="77"/>
      <c r="G185" s="216"/>
      <c r="H185" s="219"/>
      <c r="I185" s="225"/>
      <c r="J185" s="225"/>
      <c r="K185" s="315">
        <f t="shared" si="10"/>
        <v>0</v>
      </c>
      <c r="L185" s="65"/>
      <c r="M185" s="65"/>
      <c r="N185" s="65"/>
      <c r="O185" s="65"/>
      <c r="P185" s="65"/>
      <c r="Q185" s="65"/>
      <c r="R185" s="65"/>
      <c r="S185" s="72"/>
      <c r="T185" s="27" t="str">
        <f t="shared" si="8"/>
        <v/>
      </c>
      <c r="U185" s="49" t="str">
        <f t="shared" si="9"/>
        <v/>
      </c>
      <c r="V185" s="34"/>
      <c r="W185" s="33"/>
      <c r="X185" s="33"/>
      <c r="Y185" s="34"/>
      <c r="Z185" s="3"/>
      <c r="AA185" s="14"/>
      <c r="AB185" s="5"/>
      <c r="AC185" s="3"/>
      <c r="AD185" s="14"/>
      <c r="AE185" s="33"/>
      <c r="AF185" s="34"/>
      <c r="AG185" s="33"/>
      <c r="AH185" s="33"/>
      <c r="AI185" s="34"/>
      <c r="AJ185" s="26"/>
      <c r="AK185" s="26"/>
      <c r="AL185" s="6"/>
      <c r="AM185" s="6"/>
    </row>
    <row r="186" spans="1:39" s="22" customFormat="1" ht="21" customHeight="1" x14ac:dyDescent="0.15">
      <c r="A186" s="179" t="s">
        <v>242</v>
      </c>
      <c r="B186" s="104"/>
      <c r="C186" s="105"/>
      <c r="D186" s="106"/>
      <c r="E186" s="106"/>
      <c r="F186" s="166"/>
      <c r="G186" s="218"/>
      <c r="H186" s="220"/>
      <c r="I186" s="226"/>
      <c r="J186" s="226"/>
      <c r="K186" s="316">
        <f t="shared" si="10"/>
        <v>0</v>
      </c>
      <c r="L186" s="154"/>
      <c r="M186" s="154"/>
      <c r="N186" s="154"/>
      <c r="O186" s="154"/>
      <c r="P186" s="154"/>
      <c r="Q186" s="154"/>
      <c r="R186" s="154"/>
      <c r="S186" s="155"/>
      <c r="T186" s="27" t="str">
        <f t="shared" si="8"/>
        <v/>
      </c>
      <c r="U186" s="49" t="str">
        <f t="shared" si="9"/>
        <v/>
      </c>
      <c r="V186" s="25"/>
      <c r="W186" s="25"/>
      <c r="X186" s="25"/>
      <c r="Y186" s="25"/>
      <c r="Z186" s="11"/>
      <c r="AA186" s="18"/>
      <c r="AB186" s="11"/>
      <c r="AC186" s="11"/>
      <c r="AD186" s="18"/>
      <c r="AE186" s="25"/>
      <c r="AF186" s="25"/>
      <c r="AG186" s="25"/>
      <c r="AH186" s="25"/>
      <c r="AI186" s="25"/>
      <c r="AJ186" s="25"/>
    </row>
    <row r="187" spans="1:39" ht="21" customHeight="1" x14ac:dyDescent="0.15">
      <c r="A187" s="163"/>
      <c r="B187" s="71"/>
      <c r="C187" s="99"/>
      <c r="D187" s="102"/>
      <c r="E187" s="102"/>
      <c r="F187" s="164"/>
      <c r="G187" s="211"/>
      <c r="H187" s="221"/>
      <c r="I187" s="227"/>
      <c r="J187" s="227"/>
      <c r="K187" s="314">
        <f t="shared" si="10"/>
        <v>0</v>
      </c>
      <c r="L187" s="152"/>
      <c r="M187" s="152"/>
      <c r="N187" s="152"/>
      <c r="O187" s="152"/>
      <c r="P187" s="152"/>
      <c r="Q187" s="152"/>
      <c r="R187" s="152"/>
      <c r="S187" s="153"/>
      <c r="T187" s="27" t="str">
        <f t="shared" si="8"/>
        <v/>
      </c>
      <c r="U187" s="49" t="str">
        <f t="shared" si="9"/>
        <v/>
      </c>
      <c r="V187" s="27"/>
      <c r="W187" s="26"/>
      <c r="X187" s="26"/>
      <c r="Y187" s="27"/>
      <c r="Z187" s="3"/>
      <c r="AA187" s="14"/>
      <c r="AB187" s="3"/>
      <c r="AC187" s="3"/>
      <c r="AD187" s="14"/>
      <c r="AE187" s="26"/>
      <c r="AF187" s="27"/>
      <c r="AG187" s="26"/>
      <c r="AH187" s="26"/>
      <c r="AI187" s="27"/>
      <c r="AJ187" s="26"/>
      <c r="AK187" s="26"/>
      <c r="AL187" s="6"/>
      <c r="AM187" s="6"/>
    </row>
    <row r="188" spans="1:39" ht="21" customHeight="1" x14ac:dyDescent="0.15">
      <c r="A188" s="173"/>
      <c r="B188" s="67"/>
      <c r="C188" s="63"/>
      <c r="D188" s="86"/>
      <c r="E188" s="86"/>
      <c r="F188" s="77"/>
      <c r="G188" s="216"/>
      <c r="H188" s="219"/>
      <c r="I188" s="225"/>
      <c r="J188" s="225"/>
      <c r="K188" s="315">
        <f t="shared" si="10"/>
        <v>0</v>
      </c>
      <c r="L188" s="65"/>
      <c r="M188" s="65"/>
      <c r="N188" s="65"/>
      <c r="O188" s="65"/>
      <c r="P188" s="65"/>
      <c r="Q188" s="65"/>
      <c r="R188" s="65"/>
      <c r="S188" s="72"/>
      <c r="T188" s="27" t="str">
        <f t="shared" si="8"/>
        <v/>
      </c>
      <c r="U188" s="49" t="str">
        <f t="shared" si="9"/>
        <v/>
      </c>
      <c r="V188" s="27"/>
      <c r="W188" s="26"/>
      <c r="X188" s="26"/>
      <c r="Y188" s="27"/>
      <c r="Z188" s="3"/>
      <c r="AA188" s="14"/>
      <c r="AB188" s="3"/>
      <c r="AC188" s="3"/>
      <c r="AD188" s="14"/>
      <c r="AE188" s="26"/>
      <c r="AF188" s="27"/>
      <c r="AG188" s="26"/>
      <c r="AH188" s="26"/>
      <c r="AI188" s="27"/>
      <c r="AJ188" s="26"/>
      <c r="AK188" s="26"/>
      <c r="AL188" s="6"/>
      <c r="AM188" s="6"/>
    </row>
    <row r="189" spans="1:39" ht="21" customHeight="1" x14ac:dyDescent="0.15">
      <c r="A189" s="173"/>
      <c r="B189" s="67"/>
      <c r="C189" s="63"/>
      <c r="D189" s="86"/>
      <c r="E189" s="86"/>
      <c r="F189" s="77"/>
      <c r="G189" s="216"/>
      <c r="H189" s="219"/>
      <c r="I189" s="225"/>
      <c r="J189" s="225"/>
      <c r="K189" s="315">
        <f t="shared" si="10"/>
        <v>0</v>
      </c>
      <c r="L189" s="65"/>
      <c r="M189" s="65"/>
      <c r="N189" s="65"/>
      <c r="O189" s="65"/>
      <c r="P189" s="65"/>
      <c r="Q189" s="65"/>
      <c r="R189" s="65"/>
      <c r="S189" s="72"/>
      <c r="T189" s="27" t="str">
        <f t="shared" si="8"/>
        <v/>
      </c>
      <c r="U189" s="49" t="str">
        <f t="shared" si="9"/>
        <v/>
      </c>
      <c r="V189" s="27"/>
      <c r="W189" s="26"/>
      <c r="X189" s="26"/>
      <c r="Y189" s="27"/>
      <c r="Z189" s="3"/>
      <c r="AA189" s="14"/>
      <c r="AB189" s="3"/>
      <c r="AC189" s="3"/>
      <c r="AD189" s="14"/>
      <c r="AE189" s="26"/>
      <c r="AF189" s="27"/>
      <c r="AG189" s="26"/>
      <c r="AH189" s="26"/>
      <c r="AI189" s="27"/>
      <c r="AJ189" s="26"/>
      <c r="AK189" s="26"/>
      <c r="AL189" s="6"/>
      <c r="AM189" s="6"/>
    </row>
    <row r="190" spans="1:39" ht="21" customHeight="1" x14ac:dyDescent="0.15">
      <c r="A190" s="173"/>
      <c r="B190" s="67"/>
      <c r="C190" s="63"/>
      <c r="D190" s="86"/>
      <c r="E190" s="86"/>
      <c r="F190" s="77"/>
      <c r="G190" s="216"/>
      <c r="H190" s="219"/>
      <c r="I190" s="225"/>
      <c r="J190" s="225"/>
      <c r="K190" s="315">
        <f t="shared" si="10"/>
        <v>0</v>
      </c>
      <c r="L190" s="65"/>
      <c r="M190" s="65"/>
      <c r="N190" s="65"/>
      <c r="O190" s="65"/>
      <c r="P190" s="65"/>
      <c r="Q190" s="65"/>
      <c r="R190" s="65"/>
      <c r="S190" s="72"/>
      <c r="T190" s="27" t="str">
        <f t="shared" si="8"/>
        <v/>
      </c>
      <c r="U190" s="49" t="str">
        <f t="shared" si="9"/>
        <v/>
      </c>
      <c r="V190" s="27"/>
      <c r="W190" s="26"/>
      <c r="X190" s="26"/>
      <c r="Y190" s="27"/>
      <c r="Z190" s="3"/>
      <c r="AA190" s="14"/>
      <c r="AB190" s="3"/>
      <c r="AC190" s="3"/>
      <c r="AD190" s="14"/>
      <c r="AE190" s="26"/>
      <c r="AF190" s="27"/>
      <c r="AG190" s="26"/>
      <c r="AH190" s="26"/>
      <c r="AI190" s="27"/>
      <c r="AJ190" s="26"/>
      <c r="AK190" s="26"/>
      <c r="AL190" s="6"/>
      <c r="AM190" s="6"/>
    </row>
    <row r="191" spans="1:39" ht="21" customHeight="1" x14ac:dyDescent="0.15">
      <c r="A191" s="181"/>
      <c r="B191" s="63"/>
      <c r="C191" s="57"/>
      <c r="D191" s="88"/>
      <c r="E191" s="88"/>
      <c r="F191" s="190"/>
      <c r="G191" s="219"/>
      <c r="H191" s="213"/>
      <c r="I191" s="231"/>
      <c r="J191" s="231"/>
      <c r="K191" s="315">
        <f t="shared" si="10"/>
        <v>0</v>
      </c>
      <c r="L191" s="66"/>
      <c r="M191" s="58"/>
      <c r="N191" s="66"/>
      <c r="O191" s="58"/>
      <c r="P191" s="57"/>
      <c r="Q191" s="57"/>
      <c r="R191" s="57"/>
      <c r="S191" s="158"/>
      <c r="T191" s="27" t="str">
        <f t="shared" si="8"/>
        <v/>
      </c>
      <c r="U191" s="49" t="str">
        <f t="shared" si="9"/>
        <v/>
      </c>
      <c r="V191" s="27"/>
      <c r="W191" s="26"/>
      <c r="X191" s="26"/>
      <c r="Y191" s="27"/>
      <c r="Z191" s="3"/>
      <c r="AA191" s="14"/>
      <c r="AB191" s="3"/>
      <c r="AC191" s="3"/>
      <c r="AD191" s="14"/>
      <c r="AE191" s="26"/>
      <c r="AF191" s="27"/>
      <c r="AG191" s="26"/>
      <c r="AH191" s="26"/>
      <c r="AI191" s="27"/>
      <c r="AJ191" s="26"/>
      <c r="AK191" s="26"/>
      <c r="AL191" s="6"/>
      <c r="AM191" s="6"/>
    </row>
    <row r="192" spans="1:39" ht="21" customHeight="1" x14ac:dyDescent="0.15">
      <c r="A192" s="181"/>
      <c r="B192" s="63"/>
      <c r="C192" s="57"/>
      <c r="D192" s="88"/>
      <c r="E192" s="88"/>
      <c r="F192" s="190"/>
      <c r="G192" s="219"/>
      <c r="H192" s="213"/>
      <c r="I192" s="231"/>
      <c r="J192" s="231"/>
      <c r="K192" s="315">
        <f t="shared" si="10"/>
        <v>0</v>
      </c>
      <c r="L192" s="66"/>
      <c r="M192" s="58"/>
      <c r="N192" s="66"/>
      <c r="O192" s="58"/>
      <c r="P192" s="57"/>
      <c r="Q192" s="57"/>
      <c r="R192" s="57"/>
      <c r="S192" s="158"/>
      <c r="T192" s="27" t="str">
        <f t="shared" si="8"/>
        <v/>
      </c>
      <c r="U192" s="49" t="str">
        <f t="shared" si="9"/>
        <v/>
      </c>
      <c r="V192" s="30"/>
      <c r="W192" s="26"/>
      <c r="X192" s="26"/>
      <c r="Y192" s="27"/>
      <c r="Z192" s="3"/>
      <c r="AA192" s="14"/>
      <c r="AB192" s="3"/>
      <c r="AC192" s="3"/>
      <c r="AD192" s="14"/>
      <c r="AE192" s="26"/>
      <c r="AF192" s="27"/>
      <c r="AG192" s="26"/>
      <c r="AH192" s="26"/>
      <c r="AI192" s="27"/>
      <c r="AJ192" s="26"/>
      <c r="AK192" s="26"/>
      <c r="AL192" s="6"/>
      <c r="AM192" s="6"/>
    </row>
    <row r="193" spans="1:39" ht="21" customHeight="1" x14ac:dyDescent="0.15">
      <c r="A193" s="181"/>
      <c r="B193" s="63"/>
      <c r="C193" s="57"/>
      <c r="D193" s="88"/>
      <c r="E193" s="88"/>
      <c r="F193" s="190"/>
      <c r="G193" s="219"/>
      <c r="H193" s="213"/>
      <c r="I193" s="231"/>
      <c r="J193" s="231"/>
      <c r="K193" s="315">
        <f t="shared" si="10"/>
        <v>0</v>
      </c>
      <c r="L193" s="66"/>
      <c r="M193" s="58"/>
      <c r="N193" s="66"/>
      <c r="O193" s="58"/>
      <c r="P193" s="57"/>
      <c r="Q193" s="57"/>
      <c r="R193" s="57"/>
      <c r="S193" s="158"/>
      <c r="T193" s="27" t="str">
        <f t="shared" si="8"/>
        <v/>
      </c>
      <c r="U193" s="49" t="str">
        <f t="shared" si="9"/>
        <v/>
      </c>
      <c r="V193" s="27"/>
      <c r="W193" s="26"/>
      <c r="X193" s="26"/>
      <c r="Y193" s="27"/>
      <c r="Z193" s="3"/>
      <c r="AA193" s="14"/>
      <c r="AB193" s="3"/>
      <c r="AC193" s="3"/>
      <c r="AD193" s="14"/>
      <c r="AE193" s="26"/>
      <c r="AF193" s="27"/>
      <c r="AG193" s="26"/>
      <c r="AH193" s="26"/>
      <c r="AI193" s="27"/>
      <c r="AJ193" s="26"/>
      <c r="AK193" s="26"/>
      <c r="AL193" s="6"/>
      <c r="AM193" s="6"/>
    </row>
    <row r="194" spans="1:39" ht="21" customHeight="1" x14ac:dyDescent="0.15">
      <c r="A194" s="181"/>
      <c r="B194" s="63"/>
      <c r="C194" s="57"/>
      <c r="D194" s="87"/>
      <c r="E194" s="87"/>
      <c r="F194" s="191"/>
      <c r="G194" s="219"/>
      <c r="H194" s="213"/>
      <c r="I194" s="233"/>
      <c r="J194" s="233"/>
      <c r="K194" s="315">
        <f t="shared" si="10"/>
        <v>0</v>
      </c>
      <c r="L194" s="66"/>
      <c r="M194" s="58"/>
      <c r="N194" s="66"/>
      <c r="O194" s="58"/>
      <c r="P194" s="57"/>
      <c r="Q194" s="57"/>
      <c r="R194" s="57"/>
      <c r="S194" s="158"/>
      <c r="T194" s="27" t="str">
        <f t="shared" si="8"/>
        <v/>
      </c>
      <c r="U194" s="49" t="str">
        <f t="shared" si="9"/>
        <v/>
      </c>
      <c r="V194" s="27"/>
      <c r="W194" s="26"/>
      <c r="X194" s="26"/>
      <c r="Y194" s="27"/>
      <c r="Z194" s="3"/>
      <c r="AA194" s="14"/>
      <c r="AB194" s="3"/>
      <c r="AC194" s="3"/>
      <c r="AD194" s="14"/>
      <c r="AE194" s="26"/>
      <c r="AF194" s="27"/>
      <c r="AG194" s="26"/>
      <c r="AH194" s="26"/>
      <c r="AI194" s="27"/>
      <c r="AJ194" s="26"/>
      <c r="AK194" s="26"/>
      <c r="AL194" s="6"/>
      <c r="AM194" s="6"/>
    </row>
    <row r="195" spans="1:39" ht="21" customHeight="1" x14ac:dyDescent="0.15">
      <c r="A195" s="181"/>
      <c r="B195" s="63"/>
      <c r="C195" s="57"/>
      <c r="D195" s="88"/>
      <c r="E195" s="88"/>
      <c r="F195" s="190"/>
      <c r="G195" s="219"/>
      <c r="H195" s="213"/>
      <c r="I195" s="231"/>
      <c r="J195" s="231"/>
      <c r="K195" s="315">
        <f t="shared" si="10"/>
        <v>0</v>
      </c>
      <c r="L195" s="66"/>
      <c r="M195" s="58"/>
      <c r="N195" s="66"/>
      <c r="O195" s="58"/>
      <c r="P195" s="57"/>
      <c r="Q195" s="57"/>
      <c r="R195" s="57"/>
      <c r="S195" s="158"/>
      <c r="T195" s="27" t="str">
        <f t="shared" si="8"/>
        <v/>
      </c>
      <c r="U195" s="49" t="str">
        <f t="shared" si="9"/>
        <v/>
      </c>
      <c r="V195" s="27"/>
      <c r="W195" s="26"/>
      <c r="X195" s="26"/>
      <c r="Y195" s="27"/>
      <c r="Z195" s="3"/>
      <c r="AA195" s="14"/>
      <c r="AB195" s="3"/>
      <c r="AC195" s="3"/>
      <c r="AD195" s="14"/>
      <c r="AE195" s="26"/>
      <c r="AF195" s="27"/>
      <c r="AG195" s="26"/>
      <c r="AH195" s="26"/>
      <c r="AI195" s="27"/>
      <c r="AJ195" s="26"/>
      <c r="AK195" s="26"/>
      <c r="AL195" s="6"/>
      <c r="AM195" s="6"/>
    </row>
    <row r="196" spans="1:39" ht="21" customHeight="1" x14ac:dyDescent="0.15">
      <c r="A196" s="177"/>
      <c r="B196" s="78"/>
      <c r="C196" s="78"/>
      <c r="D196" s="86"/>
      <c r="E196" s="86"/>
      <c r="F196" s="77"/>
      <c r="G196" s="215"/>
      <c r="H196" s="215"/>
      <c r="I196" s="225"/>
      <c r="J196" s="225"/>
      <c r="K196" s="315">
        <f t="shared" si="10"/>
        <v>0</v>
      </c>
      <c r="L196" s="70"/>
      <c r="M196" s="67"/>
      <c r="N196" s="70"/>
      <c r="O196" s="67"/>
      <c r="P196" s="78"/>
      <c r="Q196" s="78"/>
      <c r="R196" s="78"/>
      <c r="S196" s="192"/>
      <c r="T196" s="27" t="str">
        <f t="shared" si="8"/>
        <v/>
      </c>
      <c r="U196" s="49" t="str">
        <f t="shared" si="9"/>
        <v/>
      </c>
      <c r="V196" s="27"/>
      <c r="W196" s="26"/>
      <c r="X196" s="26"/>
      <c r="Y196" s="27"/>
      <c r="Z196" s="3"/>
      <c r="AA196" s="14"/>
      <c r="AB196" s="3"/>
      <c r="AC196" s="3"/>
      <c r="AD196" s="14"/>
      <c r="AE196" s="26"/>
      <c r="AF196" s="27"/>
      <c r="AG196" s="26"/>
      <c r="AH196" s="26"/>
      <c r="AI196" s="27"/>
      <c r="AJ196" s="26"/>
      <c r="AK196" s="26"/>
      <c r="AL196" s="6"/>
      <c r="AM196" s="6"/>
    </row>
    <row r="197" spans="1:39" ht="21" customHeight="1" x14ac:dyDescent="0.15">
      <c r="A197" s="181"/>
      <c r="B197" s="63"/>
      <c r="C197" s="57"/>
      <c r="D197" s="88"/>
      <c r="E197" s="88"/>
      <c r="F197" s="190"/>
      <c r="G197" s="219"/>
      <c r="H197" s="213"/>
      <c r="I197" s="231"/>
      <c r="J197" s="231"/>
      <c r="K197" s="315">
        <f t="shared" si="10"/>
        <v>0</v>
      </c>
      <c r="L197" s="66"/>
      <c r="M197" s="58"/>
      <c r="N197" s="66"/>
      <c r="O197" s="58"/>
      <c r="P197" s="57"/>
      <c r="Q197" s="57"/>
      <c r="R197" s="57"/>
      <c r="S197" s="158"/>
      <c r="T197" s="27" t="str">
        <f t="shared" si="8"/>
        <v/>
      </c>
      <c r="U197" s="49" t="str">
        <f t="shared" si="9"/>
        <v/>
      </c>
      <c r="V197" s="27"/>
      <c r="W197" s="26"/>
      <c r="X197" s="26"/>
      <c r="Y197" s="27"/>
      <c r="Z197" s="3"/>
      <c r="AA197" s="14"/>
      <c r="AB197" s="3"/>
      <c r="AC197" s="3"/>
      <c r="AD197" s="14"/>
      <c r="AE197" s="26"/>
      <c r="AF197" s="27"/>
      <c r="AG197" s="26"/>
      <c r="AH197" s="26"/>
      <c r="AI197" s="27"/>
      <c r="AJ197" s="26"/>
      <c r="AK197" s="26"/>
      <c r="AL197" s="6"/>
      <c r="AM197" s="6"/>
    </row>
    <row r="198" spans="1:39" ht="21" customHeight="1" x14ac:dyDescent="0.15">
      <c r="A198" s="181"/>
      <c r="B198" s="63"/>
      <c r="C198" s="57"/>
      <c r="D198" s="88"/>
      <c r="E198" s="88"/>
      <c r="F198" s="190"/>
      <c r="G198" s="219"/>
      <c r="H198" s="213"/>
      <c r="I198" s="231"/>
      <c r="J198" s="231"/>
      <c r="K198" s="315">
        <f t="shared" si="10"/>
        <v>0</v>
      </c>
      <c r="L198" s="66"/>
      <c r="M198" s="58"/>
      <c r="N198" s="66"/>
      <c r="O198" s="58"/>
      <c r="P198" s="57"/>
      <c r="Q198" s="58"/>
      <c r="R198" s="57"/>
      <c r="S198" s="158"/>
      <c r="T198" s="27" t="str">
        <f t="shared" si="8"/>
        <v/>
      </c>
      <c r="U198" s="49" t="str">
        <f t="shared" si="9"/>
        <v/>
      </c>
      <c r="V198" s="27"/>
      <c r="W198" s="26"/>
      <c r="X198" s="26"/>
      <c r="Y198" s="27"/>
      <c r="Z198" s="3"/>
      <c r="AA198" s="14"/>
      <c r="AB198" s="3"/>
      <c r="AC198" s="3"/>
      <c r="AD198" s="14"/>
      <c r="AE198" s="26"/>
      <c r="AF198" s="27"/>
      <c r="AG198" s="26"/>
      <c r="AH198" s="26"/>
      <c r="AI198" s="27"/>
      <c r="AJ198" s="26"/>
      <c r="AK198" s="26"/>
      <c r="AL198" s="6"/>
      <c r="AM198" s="6"/>
    </row>
    <row r="199" spans="1:39" ht="21" customHeight="1" x14ac:dyDescent="0.15">
      <c r="A199" s="181"/>
      <c r="B199" s="63"/>
      <c r="C199" s="57"/>
      <c r="D199" s="88"/>
      <c r="E199" s="88"/>
      <c r="F199" s="190"/>
      <c r="G199" s="219"/>
      <c r="H199" s="213"/>
      <c r="I199" s="231"/>
      <c r="J199" s="231"/>
      <c r="K199" s="315">
        <f t="shared" si="10"/>
        <v>0</v>
      </c>
      <c r="L199" s="66"/>
      <c r="M199" s="58"/>
      <c r="N199" s="66"/>
      <c r="O199" s="58"/>
      <c r="P199" s="57"/>
      <c r="Q199" s="58"/>
      <c r="R199" s="57"/>
      <c r="S199" s="158"/>
      <c r="T199" s="27" t="str">
        <f t="shared" ref="T199:T262" si="11">CONCATENATE(L199,C199)</f>
        <v/>
      </c>
      <c r="U199" s="49" t="str">
        <f t="shared" ref="U199:U262" si="12">CONCATENATE(N199,H199)</f>
        <v/>
      </c>
      <c r="V199" s="27"/>
      <c r="W199" s="26"/>
      <c r="X199" s="26"/>
      <c r="Y199" s="27"/>
      <c r="Z199" s="3"/>
      <c r="AA199" s="14"/>
      <c r="AB199" s="3"/>
      <c r="AC199" s="3"/>
      <c r="AD199" s="14"/>
      <c r="AE199" s="26"/>
      <c r="AF199" s="27"/>
      <c r="AG199" s="26"/>
      <c r="AH199" s="26"/>
      <c r="AI199" s="27"/>
      <c r="AJ199" s="26"/>
      <c r="AK199" s="26"/>
      <c r="AL199" s="6"/>
      <c r="AM199" s="6"/>
    </row>
    <row r="200" spans="1:39" ht="21" customHeight="1" x14ac:dyDescent="0.15">
      <c r="A200" s="181"/>
      <c r="B200" s="63"/>
      <c r="C200" s="57"/>
      <c r="D200" s="88"/>
      <c r="E200" s="88"/>
      <c r="F200" s="190"/>
      <c r="G200" s="219"/>
      <c r="H200" s="213"/>
      <c r="I200" s="231"/>
      <c r="J200" s="231"/>
      <c r="K200" s="315">
        <f t="shared" si="10"/>
        <v>0</v>
      </c>
      <c r="L200" s="66"/>
      <c r="M200" s="58"/>
      <c r="N200" s="66"/>
      <c r="O200" s="58"/>
      <c r="P200" s="57"/>
      <c r="Q200" s="57"/>
      <c r="R200" s="57"/>
      <c r="S200" s="158"/>
      <c r="T200" s="27" t="str">
        <f t="shared" si="11"/>
        <v/>
      </c>
      <c r="U200" s="49" t="str">
        <f t="shared" si="12"/>
        <v/>
      </c>
      <c r="V200" s="27"/>
      <c r="W200" s="26"/>
      <c r="X200" s="26"/>
      <c r="Y200" s="27"/>
      <c r="Z200" s="3"/>
      <c r="AA200" s="14"/>
      <c r="AB200" s="3"/>
      <c r="AC200" s="3"/>
      <c r="AD200" s="14"/>
      <c r="AE200" s="26"/>
      <c r="AF200" s="27"/>
      <c r="AG200" s="26"/>
      <c r="AH200" s="26"/>
      <c r="AI200" s="27"/>
      <c r="AJ200" s="26"/>
      <c r="AK200" s="26"/>
      <c r="AL200" s="6"/>
      <c r="AM200" s="6"/>
    </row>
    <row r="201" spans="1:39" ht="21" customHeight="1" x14ac:dyDescent="0.15">
      <c r="A201" s="181"/>
      <c r="B201" s="63"/>
      <c r="C201" s="57"/>
      <c r="D201" s="88"/>
      <c r="E201" s="88"/>
      <c r="F201" s="190"/>
      <c r="G201" s="219"/>
      <c r="H201" s="213"/>
      <c r="I201" s="231"/>
      <c r="J201" s="231"/>
      <c r="K201" s="315">
        <f t="shared" si="10"/>
        <v>0</v>
      </c>
      <c r="L201" s="66"/>
      <c r="M201" s="58"/>
      <c r="N201" s="66"/>
      <c r="O201" s="58"/>
      <c r="P201" s="57"/>
      <c r="Q201" s="58"/>
      <c r="R201" s="57"/>
      <c r="S201" s="158"/>
      <c r="T201" s="27" t="str">
        <f t="shared" si="11"/>
        <v/>
      </c>
      <c r="U201" s="49" t="str">
        <f t="shared" si="12"/>
        <v/>
      </c>
      <c r="V201" s="27"/>
      <c r="W201" s="26"/>
      <c r="X201" s="26"/>
      <c r="Y201" s="27"/>
      <c r="Z201" s="3"/>
      <c r="AA201" s="14"/>
      <c r="AB201" s="3"/>
      <c r="AC201" s="3"/>
      <c r="AD201" s="14"/>
      <c r="AE201" s="26"/>
      <c r="AF201" s="27"/>
      <c r="AG201" s="26"/>
      <c r="AH201" s="26"/>
      <c r="AI201" s="27"/>
      <c r="AJ201" s="26"/>
      <c r="AK201" s="26"/>
      <c r="AL201" s="6"/>
      <c r="AM201" s="6"/>
    </row>
    <row r="202" spans="1:39" ht="21" customHeight="1" x14ac:dyDescent="0.15">
      <c r="A202" s="181"/>
      <c r="B202" s="63"/>
      <c r="C202" s="57"/>
      <c r="D202" s="88"/>
      <c r="E202" s="88"/>
      <c r="F202" s="190"/>
      <c r="G202" s="219"/>
      <c r="H202" s="213"/>
      <c r="I202" s="231"/>
      <c r="J202" s="231"/>
      <c r="K202" s="315">
        <f t="shared" si="10"/>
        <v>0</v>
      </c>
      <c r="L202" s="66"/>
      <c r="M202" s="58"/>
      <c r="N202" s="66"/>
      <c r="O202" s="58"/>
      <c r="P202" s="57"/>
      <c r="Q202" s="57"/>
      <c r="R202" s="57"/>
      <c r="S202" s="158"/>
      <c r="T202" s="27" t="str">
        <f t="shared" si="11"/>
        <v/>
      </c>
      <c r="U202" s="49" t="str">
        <f t="shared" si="12"/>
        <v/>
      </c>
      <c r="V202" s="27"/>
      <c r="W202" s="26"/>
      <c r="X202" s="26"/>
      <c r="Y202" s="27"/>
      <c r="Z202" s="3"/>
      <c r="AA202" s="14"/>
      <c r="AB202" s="3"/>
      <c r="AC202" s="3"/>
      <c r="AD202" s="14"/>
      <c r="AE202" s="26"/>
      <c r="AF202" s="27"/>
      <c r="AG202" s="26"/>
      <c r="AH202" s="26"/>
      <c r="AI202" s="27"/>
      <c r="AJ202" s="26"/>
      <c r="AK202" s="26"/>
      <c r="AL202" s="6"/>
      <c r="AM202" s="6"/>
    </row>
    <row r="203" spans="1:39" ht="21" customHeight="1" x14ac:dyDescent="0.15">
      <c r="A203" s="181"/>
      <c r="B203" s="63"/>
      <c r="C203" s="57"/>
      <c r="D203" s="88"/>
      <c r="E203" s="88"/>
      <c r="F203" s="190"/>
      <c r="G203" s="219"/>
      <c r="H203" s="213"/>
      <c r="I203" s="231"/>
      <c r="J203" s="231"/>
      <c r="K203" s="315">
        <f t="shared" si="10"/>
        <v>0</v>
      </c>
      <c r="L203" s="66"/>
      <c r="M203" s="58"/>
      <c r="N203" s="66"/>
      <c r="O203" s="58"/>
      <c r="P203" s="57"/>
      <c r="Q203" s="57"/>
      <c r="R203" s="57"/>
      <c r="S203" s="158"/>
      <c r="T203" s="27" t="str">
        <f t="shared" si="11"/>
        <v/>
      </c>
      <c r="U203" s="49" t="str">
        <f t="shared" si="12"/>
        <v/>
      </c>
      <c r="V203" s="27"/>
      <c r="W203" s="26"/>
      <c r="X203" s="26"/>
      <c r="Y203" s="27"/>
      <c r="Z203" s="3"/>
      <c r="AA203" s="14"/>
      <c r="AB203" s="3"/>
      <c r="AC203" s="3"/>
      <c r="AD203" s="14"/>
      <c r="AE203" s="26"/>
      <c r="AF203" s="27"/>
      <c r="AG203" s="26"/>
      <c r="AH203" s="26"/>
      <c r="AI203" s="27"/>
      <c r="AJ203" s="26"/>
      <c r="AK203" s="26"/>
      <c r="AL203" s="6"/>
      <c r="AM203" s="6"/>
    </row>
    <row r="204" spans="1:39" ht="21" customHeight="1" x14ac:dyDescent="0.15">
      <c r="A204" s="181"/>
      <c r="B204" s="63"/>
      <c r="C204" s="57"/>
      <c r="D204" s="88"/>
      <c r="E204" s="88"/>
      <c r="F204" s="190"/>
      <c r="G204" s="219"/>
      <c r="H204" s="213"/>
      <c r="I204" s="231"/>
      <c r="J204" s="231"/>
      <c r="K204" s="315">
        <f t="shared" si="10"/>
        <v>0</v>
      </c>
      <c r="L204" s="66"/>
      <c r="M204" s="58"/>
      <c r="N204" s="66"/>
      <c r="O204" s="58"/>
      <c r="P204" s="57"/>
      <c r="Q204" s="57"/>
      <c r="R204" s="57"/>
      <c r="S204" s="158"/>
      <c r="T204" s="27" t="str">
        <f t="shared" si="11"/>
        <v/>
      </c>
      <c r="U204" s="49" t="str">
        <f t="shared" si="12"/>
        <v/>
      </c>
      <c r="V204" s="32"/>
      <c r="W204" s="31"/>
      <c r="X204" s="31"/>
      <c r="Y204" s="32"/>
      <c r="Z204" s="3"/>
      <c r="AA204" s="14"/>
      <c r="AB204" s="4"/>
      <c r="AC204" s="3"/>
      <c r="AD204" s="14"/>
      <c r="AE204" s="31"/>
      <c r="AF204" s="32"/>
      <c r="AG204" s="31"/>
      <c r="AH204" s="31"/>
      <c r="AI204" s="32"/>
      <c r="AJ204" s="26"/>
      <c r="AK204" s="26"/>
      <c r="AL204" s="6"/>
      <c r="AM204" s="6"/>
    </row>
    <row r="205" spans="1:39" ht="21" customHeight="1" x14ac:dyDescent="0.15">
      <c r="A205" s="181"/>
      <c r="B205" s="63"/>
      <c r="C205" s="57"/>
      <c r="D205" s="88"/>
      <c r="E205" s="88"/>
      <c r="F205" s="190"/>
      <c r="G205" s="219"/>
      <c r="H205" s="213"/>
      <c r="I205" s="231"/>
      <c r="J205" s="231"/>
      <c r="K205" s="315">
        <f t="shared" si="10"/>
        <v>0</v>
      </c>
      <c r="L205" s="66"/>
      <c r="M205" s="58"/>
      <c r="N205" s="66"/>
      <c r="O205" s="58"/>
      <c r="P205" s="57"/>
      <c r="Q205" s="57"/>
      <c r="R205" s="57"/>
      <c r="S205" s="158"/>
      <c r="T205" s="27" t="str">
        <f t="shared" si="11"/>
        <v/>
      </c>
      <c r="U205" s="49" t="str">
        <f t="shared" si="12"/>
        <v/>
      </c>
      <c r="V205" s="32"/>
      <c r="W205" s="31"/>
      <c r="X205" s="31"/>
      <c r="Y205" s="32"/>
      <c r="Z205" s="3"/>
      <c r="AA205" s="14"/>
      <c r="AB205" s="4"/>
      <c r="AC205" s="3"/>
      <c r="AD205" s="14"/>
      <c r="AE205" s="31"/>
      <c r="AF205" s="32"/>
      <c r="AG205" s="31"/>
      <c r="AH205" s="31"/>
      <c r="AI205" s="32"/>
      <c r="AJ205" s="26"/>
      <c r="AK205" s="26"/>
      <c r="AL205" s="6"/>
      <c r="AM205" s="6"/>
    </row>
    <row r="206" spans="1:39" ht="21" customHeight="1" x14ac:dyDescent="0.15">
      <c r="A206" s="193"/>
      <c r="B206" s="105"/>
      <c r="C206" s="111"/>
      <c r="D206" s="157"/>
      <c r="E206" s="157"/>
      <c r="F206" s="199"/>
      <c r="G206" s="220"/>
      <c r="H206" s="228"/>
      <c r="I206" s="236"/>
      <c r="J206" s="236"/>
      <c r="K206" s="316">
        <f t="shared" si="10"/>
        <v>0</v>
      </c>
      <c r="L206" s="265"/>
      <c r="M206" s="68"/>
      <c r="N206" s="265"/>
      <c r="O206" s="68"/>
      <c r="P206" s="111"/>
      <c r="Q206" s="111"/>
      <c r="R206" s="111"/>
      <c r="S206" s="195"/>
      <c r="T206" s="27" t="str">
        <f t="shared" si="11"/>
        <v/>
      </c>
      <c r="U206" s="49" t="str">
        <f t="shared" si="12"/>
        <v/>
      </c>
      <c r="V206" s="34"/>
      <c r="W206" s="33"/>
      <c r="X206" s="33"/>
      <c r="Y206" s="34"/>
      <c r="Z206" s="3"/>
      <c r="AA206" s="14"/>
      <c r="AB206" s="5"/>
      <c r="AC206" s="3"/>
      <c r="AD206" s="14"/>
      <c r="AE206" s="33"/>
      <c r="AF206" s="34"/>
      <c r="AG206" s="33"/>
      <c r="AH206" s="33"/>
      <c r="AI206" s="34"/>
      <c r="AJ206" s="26"/>
      <c r="AK206" s="26"/>
      <c r="AL206" s="6"/>
      <c r="AM206" s="6"/>
    </row>
    <row r="207" spans="1:39" s="22" customFormat="1" ht="21" customHeight="1" x14ac:dyDescent="0.15">
      <c r="A207" s="196" t="s">
        <v>242</v>
      </c>
      <c r="B207" s="96"/>
      <c r="C207" s="97"/>
      <c r="D207" s="156"/>
      <c r="E207" s="156"/>
      <c r="F207" s="198"/>
      <c r="G207" s="237"/>
      <c r="H207" s="223"/>
      <c r="I207" s="235"/>
      <c r="J207" s="235"/>
      <c r="K207" s="314">
        <f t="shared" si="10"/>
        <v>0</v>
      </c>
      <c r="L207" s="291"/>
      <c r="M207" s="69"/>
      <c r="N207" s="291"/>
      <c r="O207" s="69"/>
      <c r="P207" s="97"/>
      <c r="Q207" s="97"/>
      <c r="R207" s="97"/>
      <c r="S207" s="116"/>
      <c r="T207" s="27" t="str">
        <f t="shared" si="11"/>
        <v/>
      </c>
      <c r="U207" s="49" t="str">
        <f t="shared" si="12"/>
        <v/>
      </c>
      <c r="V207" s="25"/>
      <c r="W207" s="25"/>
      <c r="X207" s="25"/>
      <c r="Y207" s="25"/>
      <c r="Z207" s="11"/>
      <c r="AA207" s="18"/>
      <c r="AB207" s="11"/>
      <c r="AC207" s="11"/>
      <c r="AD207" s="18"/>
      <c r="AE207" s="25"/>
      <c r="AF207" s="25"/>
      <c r="AG207" s="25"/>
      <c r="AH207" s="25"/>
      <c r="AI207" s="25"/>
      <c r="AJ207" s="25"/>
    </row>
    <row r="208" spans="1:39" ht="21" customHeight="1" x14ac:dyDescent="0.15">
      <c r="A208" s="181"/>
      <c r="B208" s="63"/>
      <c r="C208" s="57"/>
      <c r="D208" s="88"/>
      <c r="E208" s="88"/>
      <c r="F208" s="190"/>
      <c r="G208" s="219"/>
      <c r="H208" s="213"/>
      <c r="I208" s="231"/>
      <c r="J208" s="231"/>
      <c r="K208" s="315">
        <f t="shared" si="10"/>
        <v>0</v>
      </c>
      <c r="L208" s="66"/>
      <c r="M208" s="58"/>
      <c r="N208" s="66"/>
      <c r="O208" s="58"/>
      <c r="P208" s="57"/>
      <c r="Q208" s="58"/>
      <c r="R208" s="57"/>
      <c r="S208" s="158"/>
      <c r="T208" s="27" t="str">
        <f t="shared" si="11"/>
        <v/>
      </c>
      <c r="U208" s="49" t="str">
        <f t="shared" si="12"/>
        <v/>
      </c>
      <c r="V208" s="27"/>
      <c r="W208" s="26"/>
      <c r="X208" s="26"/>
      <c r="Y208" s="27"/>
      <c r="Z208" s="3"/>
      <c r="AA208" s="14"/>
      <c r="AB208" s="3"/>
      <c r="AC208" s="3"/>
      <c r="AD208" s="14"/>
      <c r="AE208" s="26"/>
      <c r="AF208" s="27"/>
      <c r="AG208" s="26"/>
      <c r="AH208" s="26"/>
      <c r="AI208" s="27"/>
      <c r="AJ208" s="26"/>
      <c r="AK208" s="26"/>
      <c r="AL208" s="6"/>
      <c r="AM208" s="6"/>
    </row>
    <row r="209" spans="1:39" ht="21" customHeight="1" x14ac:dyDescent="0.15">
      <c r="A209" s="181"/>
      <c r="B209" s="63"/>
      <c r="C209" s="57"/>
      <c r="D209" s="88"/>
      <c r="E209" s="88"/>
      <c r="F209" s="190"/>
      <c r="G209" s="219"/>
      <c r="H209" s="213"/>
      <c r="I209" s="231"/>
      <c r="J209" s="231"/>
      <c r="K209" s="315">
        <f t="shared" si="10"/>
        <v>0</v>
      </c>
      <c r="L209" s="66"/>
      <c r="M209" s="58"/>
      <c r="N209" s="66"/>
      <c r="O209" s="58"/>
      <c r="P209" s="57"/>
      <c r="Q209" s="57"/>
      <c r="R209" s="57"/>
      <c r="S209" s="158"/>
      <c r="T209" s="27" t="str">
        <f t="shared" si="11"/>
        <v/>
      </c>
      <c r="U209" s="49" t="str">
        <f t="shared" si="12"/>
        <v/>
      </c>
      <c r="V209" s="27"/>
      <c r="W209" s="26"/>
      <c r="X209" s="26"/>
      <c r="Y209" s="27"/>
      <c r="Z209" s="3"/>
      <c r="AA209" s="14"/>
      <c r="AB209" s="3"/>
      <c r="AC209" s="3"/>
      <c r="AD209" s="14"/>
      <c r="AE209" s="26"/>
      <c r="AF209" s="27"/>
      <c r="AG209" s="26"/>
      <c r="AH209" s="26"/>
      <c r="AI209" s="27"/>
      <c r="AJ209" s="26"/>
      <c r="AK209" s="26"/>
      <c r="AL209" s="6"/>
      <c r="AM209" s="6"/>
    </row>
    <row r="210" spans="1:39" ht="21" customHeight="1" x14ac:dyDescent="0.15">
      <c r="A210" s="181"/>
      <c r="B210" s="63"/>
      <c r="C210" s="57"/>
      <c r="D210" s="88"/>
      <c r="E210" s="88"/>
      <c r="F210" s="190"/>
      <c r="G210" s="219"/>
      <c r="H210" s="213"/>
      <c r="I210" s="231"/>
      <c r="J210" s="231"/>
      <c r="K210" s="315">
        <f t="shared" si="10"/>
        <v>0</v>
      </c>
      <c r="L210" s="66"/>
      <c r="M210" s="58"/>
      <c r="N210" s="66"/>
      <c r="O210" s="58"/>
      <c r="P210" s="57"/>
      <c r="Q210" s="57"/>
      <c r="R210" s="57"/>
      <c r="S210" s="158"/>
      <c r="T210" s="27" t="str">
        <f t="shared" si="11"/>
        <v/>
      </c>
      <c r="U210" s="49" t="str">
        <f t="shared" si="12"/>
        <v/>
      </c>
      <c r="V210" s="27"/>
      <c r="W210" s="26"/>
      <c r="X210" s="26"/>
      <c r="Y210" s="27"/>
      <c r="Z210" s="3"/>
      <c r="AA210" s="14"/>
      <c r="AB210" s="3"/>
      <c r="AC210" s="3"/>
      <c r="AD210" s="14"/>
      <c r="AE210" s="26"/>
      <c r="AF210" s="27"/>
      <c r="AG210" s="26"/>
      <c r="AH210" s="26"/>
      <c r="AI210" s="27"/>
      <c r="AJ210" s="26"/>
      <c r="AK210" s="26"/>
      <c r="AL210" s="6"/>
      <c r="AM210" s="6"/>
    </row>
    <row r="211" spans="1:39" ht="21" customHeight="1" x14ac:dyDescent="0.15">
      <c r="A211" s="181"/>
      <c r="B211" s="63"/>
      <c r="C211" s="57"/>
      <c r="D211" s="87"/>
      <c r="E211" s="87"/>
      <c r="F211" s="191"/>
      <c r="G211" s="219"/>
      <c r="H211" s="213"/>
      <c r="I211" s="233"/>
      <c r="J211" s="233"/>
      <c r="K211" s="315">
        <f t="shared" si="10"/>
        <v>0</v>
      </c>
      <c r="L211" s="66"/>
      <c r="M211" s="58"/>
      <c r="N211" s="66"/>
      <c r="O211" s="58"/>
      <c r="P211" s="57"/>
      <c r="Q211" s="57"/>
      <c r="R211" s="57"/>
      <c r="S211" s="158"/>
      <c r="T211" s="27" t="str">
        <f t="shared" si="11"/>
        <v/>
      </c>
      <c r="U211" s="49" t="str">
        <f t="shared" si="12"/>
        <v/>
      </c>
      <c r="V211" s="27"/>
      <c r="W211" s="26"/>
      <c r="X211" s="26"/>
      <c r="Y211" s="27"/>
      <c r="Z211" s="3"/>
      <c r="AA211" s="14"/>
      <c r="AB211" s="3"/>
      <c r="AC211" s="3"/>
      <c r="AD211" s="14"/>
      <c r="AE211" s="26"/>
      <c r="AF211" s="27"/>
      <c r="AG211" s="26"/>
      <c r="AH211" s="26"/>
      <c r="AI211" s="27"/>
      <c r="AJ211" s="26"/>
      <c r="AK211" s="26"/>
      <c r="AL211" s="6"/>
      <c r="AM211" s="6"/>
    </row>
    <row r="212" spans="1:39" ht="21" customHeight="1" x14ac:dyDescent="0.15">
      <c r="A212" s="181"/>
      <c r="B212" s="64"/>
      <c r="C212" s="57"/>
      <c r="D212" s="88"/>
      <c r="E212" s="88"/>
      <c r="F212" s="190"/>
      <c r="G212" s="212"/>
      <c r="H212" s="213"/>
      <c r="I212" s="231"/>
      <c r="J212" s="231"/>
      <c r="K212" s="315">
        <f t="shared" si="10"/>
        <v>0</v>
      </c>
      <c r="L212" s="66"/>
      <c r="M212" s="58"/>
      <c r="N212" s="66"/>
      <c r="O212" s="58"/>
      <c r="P212" s="57"/>
      <c r="Q212" s="58"/>
      <c r="R212" s="57"/>
      <c r="S212" s="158"/>
      <c r="T212" s="27" t="str">
        <f t="shared" si="11"/>
        <v/>
      </c>
      <c r="U212" s="49" t="str">
        <f t="shared" si="12"/>
        <v/>
      </c>
      <c r="V212" s="27"/>
      <c r="W212" s="26"/>
      <c r="X212" s="26"/>
      <c r="Y212" s="27"/>
      <c r="Z212" s="3"/>
      <c r="AA212" s="14"/>
      <c r="AB212" s="3"/>
      <c r="AC212" s="3"/>
      <c r="AD212" s="14"/>
      <c r="AE212" s="26"/>
      <c r="AF212" s="27"/>
      <c r="AG212" s="26"/>
      <c r="AH212" s="26"/>
      <c r="AI212" s="27"/>
      <c r="AJ212" s="26"/>
      <c r="AK212" s="26"/>
      <c r="AL212" s="6"/>
      <c r="AM212" s="6"/>
    </row>
    <row r="213" spans="1:39" ht="21" customHeight="1" x14ac:dyDescent="0.15">
      <c r="A213" s="181"/>
      <c r="B213" s="63"/>
      <c r="C213" s="57"/>
      <c r="D213" s="88"/>
      <c r="E213" s="88"/>
      <c r="F213" s="190"/>
      <c r="G213" s="219"/>
      <c r="H213" s="213"/>
      <c r="I213" s="231"/>
      <c r="J213" s="231"/>
      <c r="K213" s="315">
        <f t="shared" ref="K213:K276" si="13">J213-E213</f>
        <v>0</v>
      </c>
      <c r="L213" s="66"/>
      <c r="M213" s="58"/>
      <c r="N213" s="66"/>
      <c r="O213" s="58"/>
      <c r="P213" s="57"/>
      <c r="Q213" s="58"/>
      <c r="R213" s="57"/>
      <c r="S213" s="158"/>
      <c r="T213" s="27" t="str">
        <f t="shared" si="11"/>
        <v/>
      </c>
      <c r="U213" s="49" t="str">
        <f t="shared" si="12"/>
        <v/>
      </c>
      <c r="V213" s="30"/>
      <c r="W213" s="26"/>
      <c r="X213" s="26"/>
      <c r="Y213" s="27"/>
      <c r="Z213" s="3"/>
      <c r="AA213" s="14"/>
      <c r="AB213" s="3"/>
      <c r="AC213" s="3"/>
      <c r="AD213" s="14"/>
      <c r="AE213" s="26"/>
      <c r="AF213" s="27"/>
      <c r="AG213" s="26"/>
      <c r="AH213" s="26"/>
      <c r="AI213" s="27"/>
      <c r="AJ213" s="26"/>
      <c r="AK213" s="26"/>
      <c r="AL213" s="6"/>
      <c r="AM213" s="6"/>
    </row>
    <row r="214" spans="1:39" ht="21" customHeight="1" x14ac:dyDescent="0.15">
      <c r="A214" s="181"/>
      <c r="B214" s="63"/>
      <c r="C214" s="57"/>
      <c r="D214" s="88"/>
      <c r="E214" s="88"/>
      <c r="F214" s="190"/>
      <c r="G214" s="219"/>
      <c r="H214" s="213"/>
      <c r="I214" s="231"/>
      <c r="J214" s="231"/>
      <c r="K214" s="315">
        <f t="shared" si="13"/>
        <v>0</v>
      </c>
      <c r="L214" s="66"/>
      <c r="M214" s="58"/>
      <c r="N214" s="66"/>
      <c r="O214" s="58"/>
      <c r="P214" s="57"/>
      <c r="Q214" s="57"/>
      <c r="R214" s="57"/>
      <c r="S214" s="158"/>
      <c r="T214" s="27" t="str">
        <f t="shared" si="11"/>
        <v/>
      </c>
      <c r="U214" s="49" t="str">
        <f t="shared" si="12"/>
        <v/>
      </c>
      <c r="V214" s="27"/>
      <c r="W214" s="26"/>
      <c r="X214" s="26"/>
      <c r="Y214" s="27"/>
      <c r="Z214" s="3"/>
      <c r="AA214" s="14"/>
      <c r="AB214" s="3"/>
      <c r="AC214" s="3"/>
      <c r="AD214" s="14"/>
      <c r="AE214" s="26"/>
      <c r="AF214" s="27"/>
      <c r="AG214" s="26"/>
      <c r="AH214" s="26"/>
      <c r="AI214" s="27"/>
      <c r="AJ214" s="26"/>
      <c r="AK214" s="26"/>
      <c r="AL214" s="6"/>
      <c r="AM214" s="6"/>
    </row>
    <row r="215" spans="1:39" ht="21" customHeight="1" x14ac:dyDescent="0.15">
      <c r="A215" s="181"/>
      <c r="B215" s="63"/>
      <c r="C215" s="57"/>
      <c r="D215" s="88"/>
      <c r="E215" s="88"/>
      <c r="F215" s="190"/>
      <c r="G215" s="219"/>
      <c r="H215" s="213"/>
      <c r="I215" s="231"/>
      <c r="J215" s="231"/>
      <c r="K215" s="315">
        <f t="shared" si="13"/>
        <v>0</v>
      </c>
      <c r="L215" s="66"/>
      <c r="M215" s="58"/>
      <c r="N215" s="66"/>
      <c r="O215" s="58"/>
      <c r="P215" s="57"/>
      <c r="Q215" s="57"/>
      <c r="R215" s="57"/>
      <c r="S215" s="158"/>
      <c r="T215" s="27" t="str">
        <f t="shared" si="11"/>
        <v/>
      </c>
      <c r="U215" s="49" t="str">
        <f t="shared" si="12"/>
        <v/>
      </c>
      <c r="V215" s="27"/>
      <c r="W215" s="26"/>
      <c r="X215" s="26"/>
      <c r="Y215" s="27"/>
      <c r="Z215" s="3"/>
      <c r="AA215" s="14"/>
      <c r="AB215" s="3"/>
      <c r="AC215" s="3"/>
      <c r="AD215" s="14"/>
      <c r="AE215" s="26"/>
      <c r="AF215" s="27"/>
      <c r="AG215" s="26"/>
      <c r="AH215" s="26"/>
      <c r="AI215" s="27"/>
      <c r="AJ215" s="26"/>
      <c r="AK215" s="26"/>
      <c r="AL215" s="6"/>
      <c r="AM215" s="6"/>
    </row>
    <row r="216" spans="1:39" ht="21" customHeight="1" x14ac:dyDescent="0.15">
      <c r="A216" s="177"/>
      <c r="B216" s="78"/>
      <c r="C216" s="78"/>
      <c r="D216" s="86"/>
      <c r="E216" s="86"/>
      <c r="F216" s="77"/>
      <c r="G216" s="215"/>
      <c r="H216" s="215"/>
      <c r="I216" s="225"/>
      <c r="J216" s="225"/>
      <c r="K216" s="315">
        <f t="shared" si="13"/>
        <v>0</v>
      </c>
      <c r="L216" s="70"/>
      <c r="M216" s="67"/>
      <c r="N216" s="70"/>
      <c r="O216" s="67"/>
      <c r="P216" s="78"/>
      <c r="Q216" s="78"/>
      <c r="R216" s="78"/>
      <c r="S216" s="192"/>
      <c r="T216" s="27" t="str">
        <f t="shared" si="11"/>
        <v/>
      </c>
      <c r="U216" s="49" t="str">
        <f t="shared" si="12"/>
        <v/>
      </c>
      <c r="V216" s="27"/>
      <c r="W216" s="26"/>
      <c r="X216" s="26"/>
      <c r="Y216" s="27"/>
      <c r="Z216" s="3"/>
      <c r="AA216" s="14"/>
      <c r="AB216" s="3"/>
      <c r="AC216" s="3"/>
      <c r="AD216" s="14"/>
      <c r="AE216" s="26"/>
      <c r="AF216" s="27"/>
      <c r="AG216" s="26"/>
      <c r="AH216" s="26"/>
      <c r="AI216" s="27"/>
      <c r="AJ216" s="26"/>
      <c r="AK216" s="26"/>
      <c r="AL216" s="6"/>
      <c r="AM216" s="6"/>
    </row>
    <row r="217" spans="1:39" ht="21" customHeight="1" x14ac:dyDescent="0.15">
      <c r="A217" s="181"/>
      <c r="B217" s="63"/>
      <c r="C217" s="57"/>
      <c r="D217" s="88"/>
      <c r="E217" s="88"/>
      <c r="F217" s="190"/>
      <c r="G217" s="219"/>
      <c r="H217" s="213"/>
      <c r="I217" s="231"/>
      <c r="J217" s="231"/>
      <c r="K217" s="315">
        <f t="shared" si="13"/>
        <v>0</v>
      </c>
      <c r="L217" s="66"/>
      <c r="M217" s="58"/>
      <c r="N217" s="66"/>
      <c r="O217" s="58"/>
      <c r="P217" s="57"/>
      <c r="Q217" s="57"/>
      <c r="R217" s="57"/>
      <c r="S217" s="158"/>
      <c r="T217" s="27" t="str">
        <f t="shared" si="11"/>
        <v/>
      </c>
      <c r="U217" s="49" t="str">
        <f t="shared" si="12"/>
        <v/>
      </c>
      <c r="V217" s="27"/>
      <c r="W217" s="26"/>
      <c r="X217" s="26"/>
      <c r="Y217" s="27"/>
      <c r="Z217" s="3"/>
      <c r="AA217" s="14"/>
      <c r="AB217" s="3"/>
      <c r="AC217" s="3"/>
      <c r="AD217" s="14"/>
      <c r="AE217" s="26"/>
      <c r="AF217" s="27"/>
      <c r="AG217" s="26"/>
      <c r="AH217" s="26"/>
      <c r="AI217" s="27"/>
      <c r="AJ217" s="26"/>
      <c r="AK217" s="26"/>
      <c r="AL217" s="6"/>
      <c r="AM217" s="6"/>
    </row>
    <row r="218" spans="1:39" ht="21" customHeight="1" x14ac:dyDescent="0.15">
      <c r="A218" s="181"/>
      <c r="B218" s="63"/>
      <c r="C218" s="57"/>
      <c r="D218" s="88"/>
      <c r="E218" s="88"/>
      <c r="F218" s="190"/>
      <c r="G218" s="219"/>
      <c r="H218" s="213"/>
      <c r="I218" s="231"/>
      <c r="J218" s="231"/>
      <c r="K218" s="315">
        <f t="shared" si="13"/>
        <v>0</v>
      </c>
      <c r="L218" s="66"/>
      <c r="M218" s="58"/>
      <c r="N218" s="66"/>
      <c r="O218" s="58"/>
      <c r="P218" s="57"/>
      <c r="Q218" s="58"/>
      <c r="R218" s="57"/>
      <c r="S218" s="158"/>
      <c r="T218" s="27" t="str">
        <f t="shared" si="11"/>
        <v/>
      </c>
      <c r="U218" s="49" t="str">
        <f t="shared" si="12"/>
        <v/>
      </c>
      <c r="V218" s="27"/>
      <c r="W218" s="26"/>
      <c r="X218" s="26"/>
      <c r="Y218" s="27"/>
      <c r="Z218" s="3"/>
      <c r="AA218" s="14"/>
      <c r="AB218" s="3"/>
      <c r="AC218" s="3"/>
      <c r="AD218" s="14"/>
      <c r="AE218" s="26"/>
      <c r="AF218" s="27"/>
      <c r="AG218" s="26"/>
      <c r="AH218" s="26"/>
      <c r="AI218" s="27"/>
      <c r="AJ218" s="26"/>
      <c r="AK218" s="26"/>
      <c r="AL218" s="6"/>
      <c r="AM218" s="6"/>
    </row>
    <row r="219" spans="1:39" ht="21" customHeight="1" x14ac:dyDescent="0.15">
      <c r="A219" s="181"/>
      <c r="B219" s="63"/>
      <c r="C219" s="57"/>
      <c r="D219" s="88"/>
      <c r="E219" s="88"/>
      <c r="F219" s="190"/>
      <c r="G219" s="219"/>
      <c r="H219" s="213"/>
      <c r="I219" s="231"/>
      <c r="J219" s="231"/>
      <c r="K219" s="315">
        <f t="shared" si="13"/>
        <v>0</v>
      </c>
      <c r="L219" s="66"/>
      <c r="M219" s="58"/>
      <c r="N219" s="66"/>
      <c r="O219" s="58"/>
      <c r="P219" s="57"/>
      <c r="Q219" s="58"/>
      <c r="R219" s="57"/>
      <c r="S219" s="158"/>
      <c r="T219" s="27" t="str">
        <f t="shared" si="11"/>
        <v/>
      </c>
      <c r="U219" s="49" t="str">
        <f t="shared" si="12"/>
        <v/>
      </c>
      <c r="V219" s="27"/>
      <c r="W219" s="26"/>
      <c r="X219" s="26"/>
      <c r="Y219" s="27"/>
      <c r="Z219" s="3"/>
      <c r="AA219" s="14"/>
      <c r="AB219" s="3"/>
      <c r="AC219" s="3"/>
      <c r="AD219" s="14"/>
      <c r="AE219" s="26"/>
      <c r="AF219" s="27"/>
      <c r="AG219" s="26"/>
      <c r="AH219" s="26"/>
      <c r="AI219" s="27"/>
      <c r="AJ219" s="26"/>
      <c r="AK219" s="26"/>
      <c r="AL219" s="6"/>
      <c r="AM219" s="6"/>
    </row>
    <row r="220" spans="1:39" ht="21" customHeight="1" x14ac:dyDescent="0.15">
      <c r="A220" s="181"/>
      <c r="B220" s="63"/>
      <c r="C220" s="57"/>
      <c r="D220" s="88"/>
      <c r="E220" s="88"/>
      <c r="F220" s="190"/>
      <c r="G220" s="219"/>
      <c r="H220" s="213"/>
      <c r="I220" s="231"/>
      <c r="J220" s="231"/>
      <c r="K220" s="315">
        <f t="shared" si="13"/>
        <v>0</v>
      </c>
      <c r="L220" s="66"/>
      <c r="M220" s="58"/>
      <c r="N220" s="66"/>
      <c r="O220" s="58"/>
      <c r="P220" s="57"/>
      <c r="Q220" s="57"/>
      <c r="R220" s="57"/>
      <c r="S220" s="158"/>
      <c r="T220" s="27" t="str">
        <f t="shared" si="11"/>
        <v/>
      </c>
      <c r="U220" s="49" t="str">
        <f t="shared" si="12"/>
        <v/>
      </c>
      <c r="V220" s="27"/>
      <c r="W220" s="26"/>
      <c r="X220" s="26"/>
      <c r="Y220" s="27"/>
      <c r="Z220" s="3"/>
      <c r="AA220" s="14"/>
      <c r="AB220" s="3"/>
      <c r="AC220" s="3"/>
      <c r="AD220" s="14"/>
      <c r="AE220" s="26"/>
      <c r="AF220" s="27"/>
      <c r="AG220" s="26"/>
      <c r="AH220" s="26"/>
      <c r="AI220" s="27"/>
      <c r="AJ220" s="26"/>
      <c r="AK220" s="26"/>
      <c r="AL220" s="6"/>
      <c r="AM220" s="6"/>
    </row>
    <row r="221" spans="1:39" ht="21" customHeight="1" x14ac:dyDescent="0.15">
      <c r="A221" s="181"/>
      <c r="B221" s="63"/>
      <c r="C221" s="57"/>
      <c r="D221" s="87"/>
      <c r="E221" s="87"/>
      <c r="F221" s="191"/>
      <c r="G221" s="219"/>
      <c r="H221" s="213"/>
      <c r="I221" s="233"/>
      <c r="J221" s="233"/>
      <c r="K221" s="315">
        <f t="shared" si="13"/>
        <v>0</v>
      </c>
      <c r="L221" s="66"/>
      <c r="M221" s="58"/>
      <c r="N221" s="66"/>
      <c r="O221" s="58"/>
      <c r="P221" s="57"/>
      <c r="Q221" s="58"/>
      <c r="R221" s="57"/>
      <c r="S221" s="158"/>
      <c r="T221" s="27" t="str">
        <f t="shared" si="11"/>
        <v/>
      </c>
      <c r="U221" s="49" t="str">
        <f t="shared" si="12"/>
        <v/>
      </c>
      <c r="V221" s="27"/>
      <c r="W221" s="26"/>
      <c r="X221" s="26"/>
      <c r="Y221" s="27"/>
      <c r="Z221" s="3"/>
      <c r="AA221" s="14"/>
      <c r="AB221" s="3"/>
      <c r="AC221" s="3"/>
      <c r="AD221" s="14"/>
      <c r="AE221" s="26"/>
      <c r="AF221" s="27"/>
      <c r="AG221" s="26"/>
      <c r="AH221" s="26"/>
      <c r="AI221" s="27"/>
      <c r="AJ221" s="26"/>
      <c r="AK221" s="26"/>
      <c r="AL221" s="6"/>
      <c r="AM221" s="6"/>
    </row>
    <row r="222" spans="1:39" ht="21" customHeight="1" x14ac:dyDescent="0.15">
      <c r="A222" s="181"/>
      <c r="B222" s="64"/>
      <c r="C222" s="57"/>
      <c r="D222" s="88"/>
      <c r="E222" s="88"/>
      <c r="F222" s="190"/>
      <c r="G222" s="212"/>
      <c r="H222" s="213"/>
      <c r="I222" s="231"/>
      <c r="J222" s="231"/>
      <c r="K222" s="315">
        <f t="shared" si="13"/>
        <v>0</v>
      </c>
      <c r="L222" s="66"/>
      <c r="M222" s="58"/>
      <c r="N222" s="66"/>
      <c r="O222" s="58"/>
      <c r="P222" s="57"/>
      <c r="Q222" s="57"/>
      <c r="R222" s="57"/>
      <c r="S222" s="158"/>
      <c r="T222" s="27" t="str">
        <f t="shared" si="11"/>
        <v/>
      </c>
      <c r="U222" s="49" t="str">
        <f t="shared" si="12"/>
        <v/>
      </c>
      <c r="V222" s="27"/>
      <c r="W222" s="26"/>
      <c r="X222" s="26"/>
      <c r="Y222" s="27"/>
      <c r="Z222" s="3"/>
      <c r="AA222" s="14"/>
      <c r="AB222" s="3"/>
      <c r="AC222" s="3"/>
      <c r="AD222" s="14"/>
      <c r="AE222" s="26"/>
      <c r="AF222" s="27"/>
      <c r="AG222" s="26"/>
      <c r="AH222" s="26"/>
      <c r="AI222" s="27"/>
      <c r="AJ222" s="26"/>
      <c r="AK222" s="26"/>
      <c r="AL222" s="6"/>
      <c r="AM222" s="6"/>
    </row>
    <row r="223" spans="1:39" ht="21" customHeight="1" x14ac:dyDescent="0.15">
      <c r="A223" s="181"/>
      <c r="B223" s="63"/>
      <c r="C223" s="57"/>
      <c r="D223" s="88"/>
      <c r="E223" s="88"/>
      <c r="F223" s="190"/>
      <c r="G223" s="219"/>
      <c r="H223" s="213"/>
      <c r="I223" s="231"/>
      <c r="J223" s="231"/>
      <c r="K223" s="315">
        <f t="shared" si="13"/>
        <v>0</v>
      </c>
      <c r="L223" s="66"/>
      <c r="M223" s="165"/>
      <c r="N223" s="66"/>
      <c r="O223" s="165"/>
      <c r="P223" s="57"/>
      <c r="Q223" s="58"/>
      <c r="R223" s="57"/>
      <c r="S223" s="158"/>
      <c r="T223" s="27" t="str">
        <f t="shared" si="11"/>
        <v/>
      </c>
      <c r="U223" s="49" t="str">
        <f t="shared" si="12"/>
        <v/>
      </c>
      <c r="V223" s="27"/>
      <c r="W223" s="26"/>
      <c r="X223" s="26"/>
      <c r="Y223" s="27"/>
      <c r="Z223" s="3"/>
      <c r="AA223" s="14"/>
      <c r="AB223" s="3"/>
      <c r="AC223" s="3"/>
      <c r="AD223" s="14"/>
      <c r="AE223" s="26"/>
      <c r="AF223" s="27"/>
      <c r="AG223" s="26"/>
      <c r="AH223" s="26"/>
      <c r="AI223" s="27"/>
      <c r="AJ223" s="26"/>
      <c r="AK223" s="26"/>
      <c r="AL223" s="6"/>
      <c r="AM223" s="6"/>
    </row>
    <row r="224" spans="1:39" ht="21" customHeight="1" x14ac:dyDescent="0.15">
      <c r="A224" s="181"/>
      <c r="B224" s="63"/>
      <c r="C224" s="57"/>
      <c r="D224" s="88"/>
      <c r="E224" s="88"/>
      <c r="F224" s="190"/>
      <c r="G224" s="219"/>
      <c r="H224" s="213"/>
      <c r="I224" s="231"/>
      <c r="J224" s="231"/>
      <c r="K224" s="315">
        <f t="shared" si="13"/>
        <v>0</v>
      </c>
      <c r="L224" s="66"/>
      <c r="M224" s="58"/>
      <c r="N224" s="66"/>
      <c r="O224" s="58"/>
      <c r="P224" s="57"/>
      <c r="Q224" s="58"/>
      <c r="R224" s="57"/>
      <c r="S224" s="158"/>
      <c r="T224" s="27" t="str">
        <f t="shared" si="11"/>
        <v/>
      </c>
      <c r="U224" s="49" t="str">
        <f t="shared" si="12"/>
        <v/>
      </c>
      <c r="V224" s="27"/>
      <c r="W224" s="26"/>
      <c r="X224" s="26"/>
      <c r="Y224" s="27"/>
      <c r="Z224" s="3"/>
      <c r="AA224" s="14"/>
      <c r="AB224" s="3"/>
      <c r="AC224" s="3"/>
      <c r="AD224" s="14"/>
      <c r="AE224" s="26"/>
      <c r="AF224" s="27"/>
      <c r="AG224" s="26"/>
      <c r="AH224" s="26"/>
      <c r="AI224" s="27"/>
      <c r="AJ224" s="26"/>
      <c r="AK224" s="26"/>
      <c r="AL224" s="6"/>
      <c r="AM224" s="6"/>
    </row>
    <row r="225" spans="1:39" ht="21" customHeight="1" x14ac:dyDescent="0.15">
      <c r="A225" s="181"/>
      <c r="B225" s="63"/>
      <c r="C225" s="57"/>
      <c r="D225" s="88"/>
      <c r="E225" s="88"/>
      <c r="F225" s="190"/>
      <c r="G225" s="219"/>
      <c r="H225" s="213"/>
      <c r="I225" s="231"/>
      <c r="J225" s="231"/>
      <c r="K225" s="315">
        <f t="shared" si="13"/>
        <v>0</v>
      </c>
      <c r="L225" s="66"/>
      <c r="M225" s="58"/>
      <c r="N225" s="66"/>
      <c r="O225" s="58"/>
      <c r="P225" s="57"/>
      <c r="Q225" s="57"/>
      <c r="R225" s="57"/>
      <c r="S225" s="158"/>
      <c r="T225" s="27" t="str">
        <f t="shared" si="11"/>
        <v/>
      </c>
      <c r="U225" s="49" t="str">
        <f t="shared" si="12"/>
        <v/>
      </c>
      <c r="V225" s="32"/>
      <c r="W225" s="31"/>
      <c r="X225" s="31"/>
      <c r="Y225" s="32"/>
      <c r="Z225" s="3"/>
      <c r="AA225" s="14"/>
      <c r="AB225" s="4"/>
      <c r="AC225" s="3"/>
      <c r="AD225" s="14"/>
      <c r="AE225" s="31"/>
      <c r="AF225" s="32"/>
      <c r="AG225" s="31"/>
      <c r="AH225" s="31"/>
      <c r="AI225" s="32"/>
      <c r="AJ225" s="26"/>
      <c r="AK225" s="26"/>
      <c r="AL225" s="6"/>
      <c r="AM225" s="6"/>
    </row>
    <row r="226" spans="1:39" ht="21" customHeight="1" x14ac:dyDescent="0.15">
      <c r="A226" s="193"/>
      <c r="B226" s="105"/>
      <c r="C226" s="111"/>
      <c r="D226" s="157"/>
      <c r="E226" s="157"/>
      <c r="F226" s="199"/>
      <c r="G226" s="220"/>
      <c r="H226" s="228"/>
      <c r="I226" s="236"/>
      <c r="J226" s="236"/>
      <c r="K226" s="316">
        <f t="shared" si="13"/>
        <v>0</v>
      </c>
      <c r="L226" s="265"/>
      <c r="M226" s="68"/>
      <c r="N226" s="265"/>
      <c r="O226" s="68"/>
      <c r="P226" s="111"/>
      <c r="Q226" s="111"/>
      <c r="R226" s="111"/>
      <c r="S226" s="195"/>
      <c r="T226" s="27" t="str">
        <f t="shared" si="11"/>
        <v/>
      </c>
      <c r="U226" s="49" t="str">
        <f t="shared" si="12"/>
        <v/>
      </c>
      <c r="V226" s="32"/>
      <c r="W226" s="31"/>
      <c r="X226" s="31"/>
      <c r="Y226" s="32"/>
      <c r="Z226" s="3"/>
      <c r="AA226" s="14"/>
      <c r="AB226" s="4"/>
      <c r="AC226" s="3"/>
      <c r="AD226" s="14"/>
      <c r="AE226" s="31"/>
      <c r="AF226" s="32"/>
      <c r="AG226" s="31"/>
      <c r="AH226" s="31"/>
      <c r="AI226" s="32"/>
      <c r="AJ226" s="26"/>
      <c r="AK226" s="26"/>
      <c r="AL226" s="6"/>
      <c r="AM226" s="6"/>
    </row>
    <row r="227" spans="1:39" ht="21" customHeight="1" x14ac:dyDescent="0.15">
      <c r="A227" s="196"/>
      <c r="B227" s="99"/>
      <c r="C227" s="97"/>
      <c r="D227" s="110"/>
      <c r="E227" s="110"/>
      <c r="F227" s="197"/>
      <c r="G227" s="221"/>
      <c r="H227" s="223"/>
      <c r="I227" s="232"/>
      <c r="J227" s="232"/>
      <c r="K227" s="314">
        <f t="shared" si="13"/>
        <v>0</v>
      </c>
      <c r="L227" s="291"/>
      <c r="M227" s="69"/>
      <c r="N227" s="291"/>
      <c r="O227" s="69"/>
      <c r="P227" s="97"/>
      <c r="Q227" s="97"/>
      <c r="R227" s="97"/>
      <c r="S227" s="116"/>
      <c r="T227" s="27" t="str">
        <f t="shared" si="11"/>
        <v/>
      </c>
      <c r="U227" s="49" t="str">
        <f t="shared" si="12"/>
        <v/>
      </c>
      <c r="V227" s="34"/>
      <c r="W227" s="33"/>
      <c r="X227" s="33"/>
      <c r="Y227" s="34"/>
      <c r="Z227" s="3"/>
      <c r="AA227" s="14"/>
      <c r="AB227" s="5"/>
      <c r="AC227" s="3"/>
      <c r="AD227" s="14"/>
      <c r="AE227" s="33"/>
      <c r="AF227" s="34"/>
      <c r="AG227" s="33"/>
      <c r="AH227" s="33"/>
      <c r="AI227" s="34"/>
      <c r="AJ227" s="26"/>
      <c r="AK227" s="26"/>
      <c r="AL227" s="6"/>
      <c r="AM227" s="6"/>
    </row>
    <row r="228" spans="1:39" ht="21" customHeight="1" x14ac:dyDescent="0.15">
      <c r="A228" s="181" t="s">
        <v>242</v>
      </c>
      <c r="B228" s="63"/>
      <c r="C228" s="57"/>
      <c r="D228" s="88"/>
      <c r="E228" s="88"/>
      <c r="F228" s="190"/>
      <c r="G228" s="219"/>
      <c r="H228" s="213"/>
      <c r="I228" s="231"/>
      <c r="J228" s="231"/>
      <c r="K228" s="315">
        <f t="shared" si="13"/>
        <v>0</v>
      </c>
      <c r="L228" s="66"/>
      <c r="M228" s="58"/>
      <c r="N228" s="66"/>
      <c r="O228" s="58"/>
      <c r="P228" s="57"/>
      <c r="Q228" s="57"/>
      <c r="R228" s="57"/>
      <c r="S228" s="158"/>
      <c r="T228" s="27" t="str">
        <f t="shared" si="11"/>
        <v/>
      </c>
      <c r="U228" s="49" t="str">
        <f t="shared" si="12"/>
        <v/>
      </c>
      <c r="V228" s="25"/>
      <c r="W228" s="25"/>
      <c r="X228" s="25"/>
      <c r="Y228" s="25"/>
      <c r="Z228" s="11"/>
      <c r="AA228" s="18"/>
      <c r="AB228" s="11"/>
      <c r="AC228" s="11"/>
      <c r="AD228" s="18"/>
      <c r="AE228" s="25"/>
      <c r="AF228" s="25"/>
      <c r="AG228" s="25"/>
      <c r="AH228" s="25"/>
      <c r="AI228" s="25"/>
      <c r="AJ228" s="25"/>
      <c r="AK228" s="22"/>
      <c r="AL228" s="6"/>
      <c r="AM228" s="6"/>
    </row>
    <row r="229" spans="1:39" ht="21" customHeight="1" x14ac:dyDescent="0.15">
      <c r="A229" s="181">
        <v>201</v>
      </c>
      <c r="B229" s="63"/>
      <c r="C229" s="57"/>
      <c r="D229" s="88"/>
      <c r="E229" s="88"/>
      <c r="F229" s="190"/>
      <c r="G229" s="219"/>
      <c r="H229" s="213"/>
      <c r="I229" s="231"/>
      <c r="J229" s="231"/>
      <c r="K229" s="315">
        <f t="shared" si="13"/>
        <v>0</v>
      </c>
      <c r="L229" s="66"/>
      <c r="M229" s="58"/>
      <c r="N229" s="66"/>
      <c r="O229" s="58"/>
      <c r="P229" s="57"/>
      <c r="Q229" s="57"/>
      <c r="R229" s="57"/>
      <c r="S229" s="158"/>
      <c r="T229" s="27" t="str">
        <f t="shared" si="11"/>
        <v/>
      </c>
      <c r="U229" s="49" t="str">
        <f t="shared" si="12"/>
        <v/>
      </c>
      <c r="V229" s="27"/>
      <c r="W229" s="26"/>
      <c r="X229" s="26"/>
      <c r="Y229" s="27"/>
      <c r="Z229" s="3"/>
      <c r="AA229" s="14"/>
      <c r="AB229" s="3"/>
      <c r="AC229" s="3"/>
      <c r="AD229" s="14"/>
      <c r="AE229" s="26"/>
      <c r="AF229" s="27"/>
      <c r="AG229" s="26"/>
      <c r="AH229" s="26"/>
      <c r="AI229" s="27"/>
      <c r="AJ229" s="26"/>
      <c r="AK229" s="26"/>
      <c r="AL229" s="6"/>
      <c r="AM229" s="6"/>
    </row>
    <row r="230" spans="1:39" ht="21" customHeight="1" x14ac:dyDescent="0.15">
      <c r="A230" s="181">
        <v>202</v>
      </c>
      <c r="B230" s="63"/>
      <c r="C230" s="57"/>
      <c r="D230" s="88"/>
      <c r="E230" s="88"/>
      <c r="F230" s="190"/>
      <c r="G230" s="219"/>
      <c r="H230" s="213"/>
      <c r="I230" s="231"/>
      <c r="J230" s="231"/>
      <c r="K230" s="315">
        <f t="shared" si="13"/>
        <v>0</v>
      </c>
      <c r="L230" s="66"/>
      <c r="M230" s="58"/>
      <c r="N230" s="66"/>
      <c r="O230" s="58"/>
      <c r="P230" s="57"/>
      <c r="Q230" s="57"/>
      <c r="R230" s="57"/>
      <c r="S230" s="158"/>
      <c r="T230" s="27" t="str">
        <f t="shared" si="11"/>
        <v/>
      </c>
      <c r="U230" s="49" t="str">
        <f t="shared" si="12"/>
        <v/>
      </c>
      <c r="V230" s="27"/>
      <c r="W230" s="26"/>
      <c r="X230" s="26"/>
      <c r="Y230" s="27"/>
      <c r="Z230" s="3"/>
      <c r="AA230" s="14"/>
      <c r="AB230" s="3"/>
      <c r="AC230" s="3"/>
      <c r="AD230" s="14"/>
      <c r="AE230" s="26"/>
      <c r="AF230" s="27"/>
      <c r="AG230" s="26"/>
      <c r="AH230" s="26"/>
      <c r="AI230" s="27"/>
      <c r="AJ230" s="26"/>
      <c r="AK230" s="26"/>
      <c r="AL230" s="6"/>
      <c r="AM230" s="6"/>
    </row>
    <row r="231" spans="1:39" ht="21" customHeight="1" x14ac:dyDescent="0.15">
      <c r="A231" s="181">
        <v>203</v>
      </c>
      <c r="B231" s="63"/>
      <c r="C231" s="57"/>
      <c r="D231" s="88"/>
      <c r="E231" s="88"/>
      <c r="F231" s="190"/>
      <c r="G231" s="219"/>
      <c r="H231" s="213"/>
      <c r="I231" s="231"/>
      <c r="J231" s="231"/>
      <c r="K231" s="315">
        <f t="shared" si="13"/>
        <v>0</v>
      </c>
      <c r="L231" s="66"/>
      <c r="M231" s="58"/>
      <c r="N231" s="66"/>
      <c r="O231" s="58"/>
      <c r="P231" s="57"/>
      <c r="Q231" s="57"/>
      <c r="R231" s="57"/>
      <c r="S231" s="158"/>
      <c r="T231" s="27" t="str">
        <f t="shared" si="11"/>
        <v/>
      </c>
      <c r="U231" s="49" t="str">
        <f t="shared" si="12"/>
        <v/>
      </c>
      <c r="V231" s="27"/>
      <c r="W231" s="26"/>
      <c r="X231" s="26"/>
      <c r="Y231" s="27"/>
      <c r="Z231" s="3"/>
      <c r="AA231" s="14"/>
      <c r="AB231" s="3"/>
      <c r="AC231" s="3"/>
      <c r="AD231" s="14"/>
      <c r="AE231" s="26"/>
      <c r="AF231" s="27"/>
      <c r="AG231" s="26"/>
      <c r="AH231" s="26"/>
      <c r="AI231" s="27"/>
      <c r="AJ231" s="26"/>
      <c r="AK231" s="26"/>
      <c r="AL231" s="6"/>
      <c r="AM231" s="6"/>
    </row>
    <row r="232" spans="1:39" ht="21" customHeight="1" x14ac:dyDescent="0.15">
      <c r="A232" s="181">
        <v>204</v>
      </c>
      <c r="B232" s="63"/>
      <c r="C232" s="57"/>
      <c r="D232" s="88"/>
      <c r="E232" s="88"/>
      <c r="F232" s="190"/>
      <c r="G232" s="219"/>
      <c r="H232" s="213"/>
      <c r="I232" s="231"/>
      <c r="J232" s="231"/>
      <c r="K232" s="831">
        <f t="shared" si="13"/>
        <v>0</v>
      </c>
      <c r="L232" s="66"/>
      <c r="M232" s="58"/>
      <c r="N232" s="66"/>
      <c r="O232" s="58"/>
      <c r="P232" s="57"/>
      <c r="Q232" s="57"/>
      <c r="R232" s="57"/>
      <c r="S232" s="158"/>
      <c r="T232" s="27" t="str">
        <f t="shared" si="11"/>
        <v/>
      </c>
      <c r="U232" s="49" t="str">
        <f t="shared" si="12"/>
        <v/>
      </c>
      <c r="V232" s="27"/>
      <c r="W232" s="26"/>
      <c r="X232" s="26"/>
      <c r="Y232" s="27"/>
      <c r="Z232" s="3"/>
      <c r="AA232" s="14"/>
      <c r="AB232" s="3"/>
      <c r="AC232" s="3"/>
      <c r="AD232" s="14"/>
      <c r="AE232" s="26"/>
      <c r="AF232" s="27"/>
      <c r="AG232" s="26"/>
      <c r="AH232" s="26"/>
      <c r="AI232" s="27"/>
      <c r="AJ232" s="26"/>
      <c r="AK232" s="26"/>
      <c r="AL232" s="6"/>
      <c r="AM232" s="6"/>
    </row>
    <row r="233" spans="1:39" ht="21" customHeight="1" x14ac:dyDescent="0.15">
      <c r="A233" s="182">
        <v>205</v>
      </c>
      <c r="B233" s="63"/>
      <c r="C233" s="57"/>
      <c r="D233" s="88"/>
      <c r="E233" s="88"/>
      <c r="F233" s="190"/>
      <c r="G233" s="219"/>
      <c r="H233" s="213"/>
      <c r="I233" s="231"/>
      <c r="J233" s="231"/>
      <c r="K233" s="831">
        <f t="shared" si="13"/>
        <v>0</v>
      </c>
      <c r="L233" s="66"/>
      <c r="M233" s="58"/>
      <c r="N233" s="66"/>
      <c r="O233" s="58"/>
      <c r="P233" s="57"/>
      <c r="Q233" s="57"/>
      <c r="R233" s="57"/>
      <c r="S233" s="158"/>
      <c r="T233" s="27" t="str">
        <f t="shared" si="11"/>
        <v/>
      </c>
      <c r="U233" s="49" t="str">
        <f t="shared" si="12"/>
        <v/>
      </c>
      <c r="V233" s="27"/>
      <c r="W233" s="26"/>
      <c r="X233" s="26"/>
      <c r="Y233" s="27"/>
      <c r="Z233" s="3"/>
      <c r="AA233" s="14"/>
      <c r="AB233" s="3"/>
      <c r="AC233" s="3"/>
      <c r="AD233" s="14"/>
      <c r="AE233" s="26"/>
      <c r="AF233" s="27"/>
      <c r="AG233" s="26"/>
      <c r="AH233" s="26"/>
      <c r="AI233" s="27"/>
      <c r="AJ233" s="26"/>
      <c r="AK233" s="26"/>
      <c r="AL233" s="6"/>
      <c r="AM233" s="6"/>
    </row>
    <row r="234" spans="1:39" ht="21" customHeight="1" x14ac:dyDescent="0.15">
      <c r="A234" s="182">
        <v>206</v>
      </c>
      <c r="B234" s="63"/>
      <c r="C234" s="57"/>
      <c r="D234" s="88"/>
      <c r="E234" s="88"/>
      <c r="F234" s="190"/>
      <c r="G234" s="219"/>
      <c r="H234" s="213"/>
      <c r="I234" s="231"/>
      <c r="J234" s="231"/>
      <c r="K234" s="831">
        <f t="shared" si="13"/>
        <v>0</v>
      </c>
      <c r="L234" s="66"/>
      <c r="M234" s="58"/>
      <c r="N234" s="66"/>
      <c r="O234" s="58"/>
      <c r="P234" s="57"/>
      <c r="Q234" s="57"/>
      <c r="R234" s="57"/>
      <c r="S234" s="158"/>
      <c r="T234" s="27" t="str">
        <f t="shared" si="11"/>
        <v/>
      </c>
      <c r="U234" s="49" t="str">
        <f t="shared" si="12"/>
        <v/>
      </c>
      <c r="V234" s="30"/>
      <c r="W234" s="26"/>
      <c r="X234" s="26"/>
      <c r="Y234" s="27"/>
      <c r="Z234" s="3"/>
      <c r="AA234" s="14"/>
      <c r="AB234" s="3"/>
      <c r="AC234" s="3"/>
      <c r="AD234" s="14"/>
      <c r="AE234" s="26"/>
      <c r="AF234" s="27"/>
      <c r="AG234" s="26"/>
      <c r="AH234" s="26"/>
      <c r="AI234" s="27"/>
      <c r="AJ234" s="26"/>
      <c r="AK234" s="26"/>
      <c r="AL234" s="6"/>
      <c r="AM234" s="6"/>
    </row>
    <row r="235" spans="1:39" ht="21" customHeight="1" x14ac:dyDescent="0.15">
      <c r="A235" s="182">
        <v>207</v>
      </c>
      <c r="B235" s="63"/>
      <c r="C235" s="57"/>
      <c r="D235" s="88"/>
      <c r="E235" s="88"/>
      <c r="F235" s="190"/>
      <c r="G235" s="219"/>
      <c r="H235" s="213"/>
      <c r="I235" s="231"/>
      <c r="J235" s="231"/>
      <c r="K235" s="318">
        <f t="shared" si="13"/>
        <v>0</v>
      </c>
      <c r="L235" s="66"/>
      <c r="M235" s="58"/>
      <c r="N235" s="66"/>
      <c r="O235" s="58"/>
      <c r="P235" s="57"/>
      <c r="Q235" s="57"/>
      <c r="R235" s="57"/>
      <c r="S235" s="158"/>
      <c r="T235" s="27" t="str">
        <f t="shared" si="11"/>
        <v/>
      </c>
      <c r="U235" s="49" t="str">
        <f t="shared" si="12"/>
        <v/>
      </c>
      <c r="V235" s="27"/>
      <c r="W235" s="26"/>
      <c r="X235" s="26"/>
      <c r="Y235" s="27"/>
      <c r="Z235" s="3"/>
      <c r="AA235" s="14"/>
      <c r="AB235" s="3"/>
      <c r="AC235" s="3"/>
      <c r="AD235" s="14"/>
      <c r="AE235" s="26"/>
      <c r="AF235" s="27"/>
      <c r="AG235" s="26"/>
      <c r="AH235" s="26"/>
      <c r="AI235" s="27"/>
      <c r="AJ235" s="26"/>
      <c r="AK235" s="26"/>
      <c r="AL235" s="6"/>
      <c r="AM235" s="6"/>
    </row>
    <row r="236" spans="1:39" ht="21" customHeight="1" x14ac:dyDescent="0.15">
      <c r="A236" s="181">
        <v>208</v>
      </c>
      <c r="B236" s="63"/>
      <c r="C236" s="57"/>
      <c r="D236" s="88"/>
      <c r="E236" s="88"/>
      <c r="F236" s="190"/>
      <c r="G236" s="219"/>
      <c r="H236" s="213"/>
      <c r="I236" s="231"/>
      <c r="J236" s="231"/>
      <c r="K236" s="315">
        <f t="shared" si="13"/>
        <v>0</v>
      </c>
      <c r="L236" s="66"/>
      <c r="M236" s="58"/>
      <c r="N236" s="66"/>
      <c r="O236" s="58"/>
      <c r="P236" s="57"/>
      <c r="Q236" s="57"/>
      <c r="R236" s="57"/>
      <c r="S236" s="158"/>
      <c r="T236" s="27" t="str">
        <f t="shared" si="11"/>
        <v/>
      </c>
      <c r="U236" s="49" t="str">
        <f t="shared" si="12"/>
        <v/>
      </c>
      <c r="V236" s="27"/>
      <c r="W236" s="26"/>
      <c r="X236" s="26"/>
      <c r="Y236" s="27"/>
      <c r="Z236" s="3"/>
      <c r="AA236" s="14"/>
      <c r="AB236" s="3"/>
      <c r="AC236" s="3"/>
      <c r="AD236" s="14"/>
      <c r="AE236" s="26"/>
      <c r="AF236" s="27"/>
      <c r="AG236" s="26"/>
      <c r="AH236" s="26"/>
      <c r="AI236" s="27"/>
      <c r="AJ236" s="26"/>
      <c r="AK236" s="26"/>
      <c r="AL236" s="6"/>
      <c r="AM236" s="6"/>
    </row>
    <row r="237" spans="1:39" ht="21" customHeight="1" x14ac:dyDescent="0.15">
      <c r="A237" s="181">
        <v>209</v>
      </c>
      <c r="B237" s="63"/>
      <c r="C237" s="57"/>
      <c r="D237" s="88"/>
      <c r="E237" s="88"/>
      <c r="F237" s="190"/>
      <c r="G237" s="219"/>
      <c r="H237" s="213"/>
      <c r="I237" s="231"/>
      <c r="J237" s="231"/>
      <c r="K237" s="315">
        <f t="shared" si="13"/>
        <v>0</v>
      </c>
      <c r="L237" s="66"/>
      <c r="M237" s="58"/>
      <c r="N237" s="66"/>
      <c r="O237" s="58"/>
      <c r="P237" s="57"/>
      <c r="Q237" s="57"/>
      <c r="R237" s="57"/>
      <c r="S237" s="158"/>
      <c r="T237" s="27" t="str">
        <f t="shared" si="11"/>
        <v/>
      </c>
      <c r="U237" s="49" t="str">
        <f t="shared" si="12"/>
        <v/>
      </c>
      <c r="V237" s="27"/>
      <c r="W237" s="26"/>
      <c r="X237" s="26"/>
      <c r="Y237" s="27"/>
      <c r="Z237" s="3"/>
      <c r="AA237" s="14"/>
      <c r="AB237" s="3"/>
      <c r="AC237" s="3"/>
      <c r="AD237" s="14"/>
      <c r="AE237" s="26"/>
      <c r="AF237" s="27"/>
      <c r="AG237" s="26"/>
      <c r="AH237" s="26"/>
      <c r="AI237" s="27"/>
      <c r="AJ237" s="26"/>
      <c r="AK237" s="26"/>
      <c r="AL237" s="6"/>
      <c r="AM237" s="6"/>
    </row>
    <row r="238" spans="1:39" ht="21" customHeight="1" x14ac:dyDescent="0.15">
      <c r="A238" s="181">
        <v>210</v>
      </c>
      <c r="B238" s="63"/>
      <c r="C238" s="57"/>
      <c r="D238" s="88"/>
      <c r="E238" s="88"/>
      <c r="F238" s="190"/>
      <c r="G238" s="219"/>
      <c r="H238" s="213"/>
      <c r="I238" s="231"/>
      <c r="J238" s="231"/>
      <c r="K238" s="315">
        <f t="shared" si="13"/>
        <v>0</v>
      </c>
      <c r="L238" s="66"/>
      <c r="M238" s="58"/>
      <c r="N238" s="66"/>
      <c r="O238" s="58"/>
      <c r="P238" s="57"/>
      <c r="Q238" s="57"/>
      <c r="R238" s="57"/>
      <c r="S238" s="158"/>
      <c r="T238" s="27" t="str">
        <f t="shared" si="11"/>
        <v/>
      </c>
      <c r="U238" s="49" t="str">
        <f t="shared" si="12"/>
        <v/>
      </c>
      <c r="V238" s="27"/>
      <c r="W238" s="26"/>
      <c r="X238" s="26"/>
      <c r="Y238" s="27"/>
      <c r="Z238" s="3"/>
      <c r="AA238" s="14"/>
      <c r="AB238" s="3"/>
      <c r="AC238" s="3"/>
      <c r="AD238" s="14"/>
      <c r="AE238" s="26"/>
      <c r="AF238" s="27"/>
      <c r="AG238" s="26"/>
      <c r="AH238" s="26"/>
      <c r="AI238" s="27"/>
      <c r="AJ238" s="26"/>
      <c r="AK238" s="26"/>
      <c r="AL238" s="6"/>
      <c r="AM238" s="6"/>
    </row>
    <row r="239" spans="1:39" ht="21" customHeight="1" x14ac:dyDescent="0.15">
      <c r="A239" s="177">
        <v>211</v>
      </c>
      <c r="B239" s="78"/>
      <c r="C239" s="78"/>
      <c r="D239" s="86"/>
      <c r="E239" s="86"/>
      <c r="F239" s="77"/>
      <c r="G239" s="215"/>
      <c r="H239" s="215"/>
      <c r="I239" s="225"/>
      <c r="J239" s="225"/>
      <c r="K239" s="315">
        <f t="shared" si="13"/>
        <v>0</v>
      </c>
      <c r="L239" s="70"/>
      <c r="M239" s="67"/>
      <c r="N239" s="70"/>
      <c r="O239" s="67"/>
      <c r="P239" s="78"/>
      <c r="Q239" s="78"/>
      <c r="R239" s="78"/>
      <c r="S239" s="192"/>
      <c r="T239" s="27" t="str">
        <f t="shared" si="11"/>
        <v/>
      </c>
      <c r="U239" s="49" t="str">
        <f t="shared" si="12"/>
        <v/>
      </c>
      <c r="V239" s="27"/>
      <c r="W239" s="26"/>
      <c r="X239" s="26"/>
      <c r="Y239" s="27"/>
      <c r="Z239" s="3"/>
      <c r="AA239" s="14"/>
      <c r="AB239" s="3"/>
      <c r="AC239" s="3"/>
      <c r="AD239" s="14"/>
      <c r="AE239" s="26"/>
      <c r="AF239" s="27"/>
      <c r="AG239" s="26"/>
      <c r="AH239" s="26"/>
      <c r="AI239" s="27"/>
      <c r="AJ239" s="26"/>
      <c r="AK239" s="26"/>
      <c r="AL239" s="6"/>
      <c r="AM239" s="6"/>
    </row>
    <row r="240" spans="1:39" ht="21" customHeight="1" x14ac:dyDescent="0.15">
      <c r="A240" s="181">
        <v>212</v>
      </c>
      <c r="B240" s="63"/>
      <c r="C240" s="57"/>
      <c r="D240" s="88"/>
      <c r="E240" s="88"/>
      <c r="F240" s="190"/>
      <c r="G240" s="219"/>
      <c r="H240" s="213"/>
      <c r="I240" s="231"/>
      <c r="J240" s="231"/>
      <c r="K240" s="315">
        <f t="shared" si="13"/>
        <v>0</v>
      </c>
      <c r="L240" s="66"/>
      <c r="M240" s="58"/>
      <c r="N240" s="66"/>
      <c r="O240" s="58"/>
      <c r="P240" s="57"/>
      <c r="Q240" s="57"/>
      <c r="R240" s="57"/>
      <c r="S240" s="158"/>
      <c r="T240" s="27" t="str">
        <f t="shared" si="11"/>
        <v/>
      </c>
      <c r="U240" s="49" t="str">
        <f t="shared" si="12"/>
        <v/>
      </c>
      <c r="V240" s="27"/>
      <c r="W240" s="26"/>
      <c r="X240" s="26"/>
      <c r="Y240" s="27"/>
      <c r="Z240" s="3"/>
      <c r="AA240" s="14"/>
      <c r="AB240" s="3"/>
      <c r="AC240" s="3"/>
      <c r="AD240" s="14"/>
      <c r="AE240" s="26"/>
      <c r="AF240" s="27"/>
      <c r="AG240" s="26"/>
      <c r="AH240" s="26"/>
      <c r="AI240" s="27"/>
      <c r="AJ240" s="26"/>
      <c r="AK240" s="26"/>
      <c r="AL240" s="6"/>
      <c r="AM240" s="6"/>
    </row>
    <row r="241" spans="1:39" ht="21" customHeight="1" x14ac:dyDescent="0.15">
      <c r="A241" s="181">
        <v>213</v>
      </c>
      <c r="B241" s="63"/>
      <c r="C241" s="57"/>
      <c r="D241" s="88"/>
      <c r="E241" s="88"/>
      <c r="F241" s="190"/>
      <c r="G241" s="219"/>
      <c r="H241" s="213"/>
      <c r="I241" s="231"/>
      <c r="J241" s="231"/>
      <c r="K241" s="315">
        <f t="shared" si="13"/>
        <v>0</v>
      </c>
      <c r="L241" s="66"/>
      <c r="M241" s="58"/>
      <c r="N241" s="66"/>
      <c r="O241" s="58"/>
      <c r="P241" s="57"/>
      <c r="Q241" s="57"/>
      <c r="R241" s="57"/>
      <c r="S241" s="158"/>
      <c r="T241" s="27" t="str">
        <f t="shared" si="11"/>
        <v/>
      </c>
      <c r="U241" s="49" t="str">
        <f t="shared" si="12"/>
        <v/>
      </c>
      <c r="V241" s="27"/>
      <c r="W241" s="26"/>
      <c r="X241" s="26"/>
      <c r="Y241" s="27"/>
      <c r="Z241" s="3"/>
      <c r="AA241" s="14"/>
      <c r="AB241" s="3"/>
      <c r="AC241" s="3"/>
      <c r="AD241" s="14"/>
      <c r="AE241" s="26"/>
      <c r="AF241" s="27"/>
      <c r="AG241" s="26"/>
      <c r="AH241" s="26"/>
      <c r="AI241" s="27"/>
      <c r="AJ241" s="26"/>
      <c r="AK241" s="26"/>
      <c r="AL241" s="6"/>
      <c r="AM241" s="6"/>
    </row>
    <row r="242" spans="1:39" ht="21" customHeight="1" x14ac:dyDescent="0.15">
      <c r="A242" s="181">
        <v>214</v>
      </c>
      <c r="B242" s="63"/>
      <c r="C242" s="57"/>
      <c r="D242" s="87"/>
      <c r="E242" s="87"/>
      <c r="F242" s="191"/>
      <c r="G242" s="219"/>
      <c r="H242" s="213"/>
      <c r="I242" s="233"/>
      <c r="J242" s="233"/>
      <c r="K242" s="315">
        <f t="shared" si="13"/>
        <v>0</v>
      </c>
      <c r="L242" s="66"/>
      <c r="M242" s="58"/>
      <c r="N242" s="66"/>
      <c r="O242" s="58"/>
      <c r="P242" s="57"/>
      <c r="Q242" s="58"/>
      <c r="R242" s="57"/>
      <c r="S242" s="158"/>
      <c r="T242" s="27" t="str">
        <f t="shared" si="11"/>
        <v/>
      </c>
      <c r="U242" s="49" t="str">
        <f t="shared" si="12"/>
        <v/>
      </c>
      <c r="V242" s="27"/>
      <c r="W242" s="26"/>
      <c r="X242" s="26"/>
      <c r="Y242" s="27"/>
      <c r="Z242" s="3"/>
      <c r="AA242" s="14"/>
      <c r="AB242" s="3"/>
      <c r="AC242" s="3"/>
      <c r="AD242" s="14"/>
      <c r="AE242" s="26"/>
      <c r="AF242" s="27"/>
      <c r="AG242" s="26"/>
      <c r="AH242" s="26"/>
      <c r="AI242" s="27"/>
      <c r="AJ242" s="26"/>
      <c r="AK242" s="26"/>
      <c r="AL242" s="6"/>
      <c r="AM242" s="6"/>
    </row>
    <row r="243" spans="1:39" ht="21" customHeight="1" x14ac:dyDescent="0.15">
      <c r="A243" s="181">
        <v>215</v>
      </c>
      <c r="B243" s="63"/>
      <c r="C243" s="57"/>
      <c r="D243" s="88"/>
      <c r="E243" s="88"/>
      <c r="F243" s="190"/>
      <c r="G243" s="219"/>
      <c r="H243" s="213"/>
      <c r="I243" s="231"/>
      <c r="J243" s="231"/>
      <c r="K243" s="315">
        <f t="shared" si="13"/>
        <v>0</v>
      </c>
      <c r="L243" s="66"/>
      <c r="M243" s="58"/>
      <c r="N243" s="66"/>
      <c r="O243" s="58"/>
      <c r="P243" s="57"/>
      <c r="Q243" s="57"/>
      <c r="R243" s="57"/>
      <c r="S243" s="158"/>
      <c r="T243" s="27" t="str">
        <f t="shared" si="11"/>
        <v/>
      </c>
      <c r="U243" s="49" t="str">
        <f t="shared" si="12"/>
        <v/>
      </c>
      <c r="V243" s="27"/>
      <c r="W243" s="26"/>
      <c r="X243" s="26"/>
      <c r="Y243" s="27"/>
      <c r="Z243" s="3"/>
      <c r="AA243" s="14"/>
      <c r="AB243" s="3"/>
      <c r="AC243" s="3"/>
      <c r="AD243" s="14"/>
      <c r="AE243" s="26"/>
      <c r="AF243" s="27"/>
      <c r="AG243" s="26"/>
      <c r="AH243" s="26"/>
      <c r="AI243" s="27"/>
      <c r="AJ243" s="26"/>
      <c r="AK243" s="26"/>
      <c r="AL243" s="6"/>
      <c r="AM243" s="6"/>
    </row>
    <row r="244" spans="1:39" ht="21" customHeight="1" x14ac:dyDescent="0.15">
      <c r="A244" s="181">
        <v>216</v>
      </c>
      <c r="B244" s="63"/>
      <c r="C244" s="57"/>
      <c r="D244" s="87"/>
      <c r="E244" s="87"/>
      <c r="F244" s="191"/>
      <c r="G244" s="219"/>
      <c r="H244" s="213"/>
      <c r="I244" s="233"/>
      <c r="J244" s="233"/>
      <c r="K244" s="315">
        <f t="shared" si="13"/>
        <v>0</v>
      </c>
      <c r="L244" s="66"/>
      <c r="M244" s="58"/>
      <c r="N244" s="66"/>
      <c r="O244" s="58"/>
      <c r="P244" s="57"/>
      <c r="Q244" s="57"/>
      <c r="R244" s="57"/>
      <c r="S244" s="158"/>
      <c r="T244" s="27" t="str">
        <f t="shared" si="11"/>
        <v/>
      </c>
      <c r="U244" s="49" t="str">
        <f t="shared" si="12"/>
        <v/>
      </c>
      <c r="V244" s="27"/>
      <c r="W244" s="26"/>
      <c r="X244" s="26"/>
      <c r="Y244" s="27"/>
      <c r="Z244" s="3"/>
      <c r="AA244" s="14"/>
      <c r="AB244" s="3"/>
      <c r="AC244" s="3"/>
      <c r="AD244" s="14"/>
      <c r="AE244" s="26"/>
      <c r="AF244" s="27"/>
      <c r="AG244" s="26"/>
      <c r="AH244" s="26"/>
      <c r="AI244" s="27"/>
      <c r="AJ244" s="26"/>
      <c r="AK244" s="26"/>
      <c r="AL244" s="6"/>
      <c r="AM244" s="6"/>
    </row>
    <row r="245" spans="1:39" ht="21" customHeight="1" x14ac:dyDescent="0.15">
      <c r="A245" s="181">
        <v>217</v>
      </c>
      <c r="B245" s="63"/>
      <c r="C245" s="57"/>
      <c r="D245" s="88"/>
      <c r="E245" s="88"/>
      <c r="F245" s="190"/>
      <c r="G245" s="219"/>
      <c r="H245" s="213"/>
      <c r="I245" s="231"/>
      <c r="J245" s="231"/>
      <c r="K245" s="315">
        <f t="shared" si="13"/>
        <v>0</v>
      </c>
      <c r="L245" s="66"/>
      <c r="M245" s="58"/>
      <c r="N245" s="66"/>
      <c r="O245" s="58"/>
      <c r="P245" s="57"/>
      <c r="Q245" s="57"/>
      <c r="R245" s="57"/>
      <c r="S245" s="158"/>
      <c r="T245" s="27" t="str">
        <f t="shared" si="11"/>
        <v/>
      </c>
      <c r="U245" s="49" t="str">
        <f t="shared" si="12"/>
        <v/>
      </c>
      <c r="V245" s="27"/>
      <c r="W245" s="26"/>
      <c r="X245" s="26"/>
      <c r="Y245" s="27"/>
      <c r="Z245" s="3"/>
      <c r="AA245" s="14"/>
      <c r="AB245" s="3"/>
      <c r="AC245" s="3"/>
      <c r="AD245" s="14"/>
      <c r="AE245" s="26"/>
      <c r="AF245" s="27"/>
      <c r="AG245" s="26"/>
      <c r="AH245" s="26"/>
      <c r="AI245" s="27"/>
      <c r="AJ245" s="26"/>
      <c r="AK245" s="26"/>
      <c r="AL245" s="6"/>
      <c r="AM245" s="6"/>
    </row>
    <row r="246" spans="1:39" ht="21" customHeight="1" x14ac:dyDescent="0.15">
      <c r="A246" s="193">
        <v>218</v>
      </c>
      <c r="B246" s="105"/>
      <c r="C246" s="111"/>
      <c r="D246" s="112"/>
      <c r="E246" s="112"/>
      <c r="F246" s="194"/>
      <c r="G246" s="220"/>
      <c r="H246" s="228"/>
      <c r="I246" s="234"/>
      <c r="J246" s="234"/>
      <c r="K246" s="316">
        <f t="shared" si="13"/>
        <v>0</v>
      </c>
      <c r="L246" s="265"/>
      <c r="M246" s="68"/>
      <c r="N246" s="265"/>
      <c r="O246" s="68"/>
      <c r="P246" s="111"/>
      <c r="Q246" s="111"/>
      <c r="R246" s="111"/>
      <c r="S246" s="195"/>
      <c r="T246" s="27" t="str">
        <f t="shared" si="11"/>
        <v/>
      </c>
      <c r="U246" s="49" t="str">
        <f t="shared" si="12"/>
        <v/>
      </c>
      <c r="V246" s="32"/>
      <c r="W246" s="31"/>
      <c r="X246" s="31"/>
      <c r="Y246" s="32"/>
      <c r="Z246" s="3"/>
      <c r="AA246" s="14"/>
      <c r="AB246" s="4"/>
      <c r="AC246" s="3"/>
      <c r="AD246" s="14"/>
      <c r="AE246" s="31"/>
      <c r="AF246" s="32"/>
      <c r="AG246" s="31"/>
      <c r="AH246" s="31"/>
      <c r="AI246" s="32"/>
      <c r="AJ246" s="26"/>
      <c r="AK246" s="26"/>
      <c r="AL246" s="6"/>
      <c r="AM246" s="6"/>
    </row>
    <row r="247" spans="1:39" ht="21" customHeight="1" x14ac:dyDescent="0.15">
      <c r="A247" s="196">
        <v>219</v>
      </c>
      <c r="B247" s="99"/>
      <c r="C247" s="97"/>
      <c r="D247" s="110"/>
      <c r="E247" s="110"/>
      <c r="F247" s="197"/>
      <c r="G247" s="221"/>
      <c r="H247" s="223"/>
      <c r="I247" s="232"/>
      <c r="J247" s="232"/>
      <c r="K247" s="314">
        <f t="shared" si="13"/>
        <v>0</v>
      </c>
      <c r="L247" s="291"/>
      <c r="M247" s="69"/>
      <c r="N247" s="291"/>
      <c r="O247" s="69"/>
      <c r="P247" s="97"/>
      <c r="Q247" s="97"/>
      <c r="R247" s="97"/>
      <c r="S247" s="116"/>
      <c r="T247" s="27" t="str">
        <f t="shared" si="11"/>
        <v/>
      </c>
      <c r="U247" s="49" t="str">
        <f t="shared" si="12"/>
        <v/>
      </c>
      <c r="V247" s="32"/>
      <c r="W247" s="31"/>
      <c r="X247" s="31"/>
      <c r="Y247" s="32"/>
      <c r="Z247" s="3"/>
      <c r="AA247" s="14"/>
      <c r="AB247" s="4"/>
      <c r="AC247" s="3"/>
      <c r="AD247" s="14"/>
      <c r="AE247" s="31"/>
      <c r="AF247" s="32"/>
      <c r="AG247" s="31"/>
      <c r="AH247" s="31"/>
      <c r="AI247" s="32"/>
      <c r="AJ247" s="26"/>
      <c r="AK247" s="26"/>
      <c r="AL247" s="6"/>
      <c r="AM247" s="6"/>
    </row>
    <row r="248" spans="1:39" ht="21" customHeight="1" x14ac:dyDescent="0.15">
      <c r="A248" s="181">
        <v>220</v>
      </c>
      <c r="B248" s="63"/>
      <c r="C248" s="57"/>
      <c r="D248" s="88"/>
      <c r="E248" s="88"/>
      <c r="F248" s="190"/>
      <c r="G248" s="219"/>
      <c r="H248" s="213"/>
      <c r="I248" s="231"/>
      <c r="J248" s="231"/>
      <c r="K248" s="315">
        <f t="shared" si="13"/>
        <v>0</v>
      </c>
      <c r="L248" s="66"/>
      <c r="M248" s="58"/>
      <c r="N248" s="66"/>
      <c r="O248" s="58"/>
      <c r="P248" s="57"/>
      <c r="Q248" s="57"/>
      <c r="R248" s="57"/>
      <c r="S248" s="158"/>
      <c r="T248" s="27" t="str">
        <f t="shared" si="11"/>
        <v/>
      </c>
      <c r="U248" s="49" t="str">
        <f t="shared" si="12"/>
        <v/>
      </c>
      <c r="V248" s="34"/>
      <c r="W248" s="33"/>
      <c r="X248" s="33"/>
      <c r="Y248" s="34"/>
      <c r="Z248" s="3"/>
      <c r="AA248" s="14"/>
      <c r="AB248" s="5"/>
      <c r="AC248" s="3"/>
      <c r="AD248" s="14"/>
      <c r="AE248" s="33"/>
      <c r="AF248" s="34"/>
      <c r="AG248" s="33"/>
      <c r="AH248" s="33"/>
      <c r="AI248" s="34"/>
      <c r="AJ248" s="26"/>
      <c r="AK248" s="26"/>
      <c r="AL248" s="6"/>
      <c r="AM248" s="6"/>
    </row>
    <row r="249" spans="1:39" ht="21" customHeight="1" x14ac:dyDescent="0.15">
      <c r="A249" s="181" t="s">
        <v>242</v>
      </c>
      <c r="B249" s="63"/>
      <c r="C249" s="57"/>
      <c r="D249" s="87"/>
      <c r="E249" s="87"/>
      <c r="F249" s="191"/>
      <c r="G249" s="219"/>
      <c r="H249" s="213"/>
      <c r="I249" s="233"/>
      <c r="J249" s="233"/>
      <c r="K249" s="315">
        <f t="shared" si="13"/>
        <v>0</v>
      </c>
      <c r="L249" s="66"/>
      <c r="M249" s="58"/>
      <c r="N249" s="66"/>
      <c r="O249" s="58"/>
      <c r="P249" s="57"/>
      <c r="Q249" s="57"/>
      <c r="R249" s="57"/>
      <c r="S249" s="158"/>
      <c r="T249" s="27" t="str">
        <f t="shared" si="11"/>
        <v/>
      </c>
      <c r="U249" s="49" t="str">
        <f t="shared" si="12"/>
        <v/>
      </c>
      <c r="V249" s="25"/>
      <c r="W249" s="25"/>
      <c r="X249" s="25"/>
      <c r="Y249" s="25"/>
      <c r="Z249" s="11"/>
      <c r="AA249" s="18"/>
      <c r="AB249" s="11"/>
      <c r="AC249" s="11"/>
      <c r="AD249" s="18"/>
      <c r="AE249" s="25"/>
      <c r="AF249" s="25"/>
      <c r="AG249" s="25"/>
      <c r="AH249" s="25"/>
      <c r="AI249" s="25"/>
      <c r="AJ249" s="25"/>
      <c r="AK249" s="22"/>
      <c r="AL249" s="6"/>
      <c r="AM249" s="6"/>
    </row>
    <row r="250" spans="1:39" ht="21" customHeight="1" x14ac:dyDescent="0.15">
      <c r="A250" s="181">
        <v>221</v>
      </c>
      <c r="B250" s="63"/>
      <c r="C250" s="57"/>
      <c r="D250" s="88"/>
      <c r="E250" s="88"/>
      <c r="F250" s="190"/>
      <c r="G250" s="219"/>
      <c r="H250" s="213"/>
      <c r="I250" s="231"/>
      <c r="J250" s="231"/>
      <c r="K250" s="315">
        <f t="shared" si="13"/>
        <v>0</v>
      </c>
      <c r="L250" s="66"/>
      <c r="M250" s="58"/>
      <c r="N250" s="66"/>
      <c r="O250" s="58"/>
      <c r="P250" s="57"/>
      <c r="Q250" s="57"/>
      <c r="R250" s="57"/>
      <c r="S250" s="158"/>
      <c r="T250" s="27" t="str">
        <f t="shared" si="11"/>
        <v/>
      </c>
      <c r="U250" s="49" t="str">
        <f t="shared" si="12"/>
        <v/>
      </c>
      <c r="V250" s="27"/>
      <c r="W250" s="26"/>
      <c r="X250" s="26"/>
      <c r="Y250" s="27"/>
      <c r="Z250" s="3"/>
      <c r="AA250" s="14"/>
      <c r="AB250" s="3"/>
      <c r="AC250" s="3"/>
      <c r="AD250" s="14"/>
      <c r="AE250" s="26"/>
      <c r="AF250" s="27"/>
      <c r="AG250" s="26"/>
      <c r="AH250" s="26"/>
      <c r="AI250" s="27"/>
      <c r="AJ250" s="26"/>
      <c r="AK250" s="26"/>
      <c r="AL250" s="6"/>
      <c r="AM250" s="6"/>
    </row>
    <row r="251" spans="1:39" ht="21" customHeight="1" x14ac:dyDescent="0.15">
      <c r="A251" s="181">
        <v>222</v>
      </c>
      <c r="B251" s="63"/>
      <c r="C251" s="57"/>
      <c r="D251" s="88"/>
      <c r="E251" s="88"/>
      <c r="F251" s="190"/>
      <c r="G251" s="219"/>
      <c r="H251" s="213"/>
      <c r="I251" s="231"/>
      <c r="J251" s="231"/>
      <c r="K251" s="315">
        <f t="shared" si="13"/>
        <v>0</v>
      </c>
      <c r="L251" s="66"/>
      <c r="M251" s="58"/>
      <c r="N251" s="66"/>
      <c r="O251" s="58"/>
      <c r="P251" s="57"/>
      <c r="Q251" s="57"/>
      <c r="R251" s="57"/>
      <c r="S251" s="158"/>
      <c r="T251" s="27" t="str">
        <f t="shared" si="11"/>
        <v/>
      </c>
      <c r="U251" s="49" t="str">
        <f t="shared" si="12"/>
        <v/>
      </c>
      <c r="V251" s="27"/>
      <c r="W251" s="26"/>
      <c r="X251" s="26"/>
      <c r="Y251" s="27"/>
      <c r="Z251" s="3"/>
      <c r="AA251" s="14"/>
      <c r="AB251" s="3"/>
      <c r="AC251" s="3"/>
      <c r="AD251" s="14"/>
      <c r="AE251" s="26"/>
      <c r="AF251" s="27"/>
      <c r="AG251" s="26"/>
      <c r="AH251" s="26"/>
      <c r="AI251" s="27"/>
      <c r="AJ251" s="26"/>
      <c r="AK251" s="26"/>
      <c r="AL251" s="6"/>
      <c r="AM251" s="6"/>
    </row>
    <row r="252" spans="1:39" ht="21" customHeight="1" x14ac:dyDescent="0.15">
      <c r="A252" s="181">
        <v>223</v>
      </c>
      <c r="B252" s="63"/>
      <c r="C252" s="57"/>
      <c r="D252" s="88"/>
      <c r="E252" s="88"/>
      <c r="F252" s="190"/>
      <c r="G252" s="219"/>
      <c r="H252" s="213"/>
      <c r="I252" s="231"/>
      <c r="J252" s="231"/>
      <c r="K252" s="315">
        <f t="shared" si="13"/>
        <v>0</v>
      </c>
      <c r="L252" s="66"/>
      <c r="M252" s="58"/>
      <c r="N252" s="66"/>
      <c r="O252" s="58"/>
      <c r="P252" s="57"/>
      <c r="Q252" s="57"/>
      <c r="R252" s="57"/>
      <c r="S252" s="158"/>
      <c r="T252" s="27" t="str">
        <f t="shared" si="11"/>
        <v/>
      </c>
      <c r="U252" s="49" t="str">
        <f t="shared" si="12"/>
        <v/>
      </c>
      <c r="V252" s="27"/>
      <c r="W252" s="26"/>
      <c r="X252" s="26"/>
      <c r="Y252" s="27"/>
      <c r="Z252" s="3"/>
      <c r="AA252" s="14"/>
      <c r="AB252" s="3"/>
      <c r="AC252" s="3"/>
      <c r="AD252" s="14"/>
      <c r="AE252" s="26"/>
      <c r="AF252" s="27"/>
      <c r="AG252" s="26"/>
      <c r="AH252" s="26"/>
      <c r="AI252" s="27"/>
      <c r="AJ252" s="26"/>
      <c r="AK252" s="26"/>
      <c r="AL252" s="6"/>
      <c r="AM252" s="6"/>
    </row>
    <row r="253" spans="1:39" ht="21" customHeight="1" x14ac:dyDescent="0.15">
      <c r="A253" s="181">
        <v>224</v>
      </c>
      <c r="B253" s="63"/>
      <c r="C253" s="57"/>
      <c r="D253" s="88"/>
      <c r="E253" s="88"/>
      <c r="F253" s="190"/>
      <c r="G253" s="219"/>
      <c r="H253" s="213"/>
      <c r="I253" s="231"/>
      <c r="J253" s="231"/>
      <c r="K253" s="315">
        <f t="shared" si="13"/>
        <v>0</v>
      </c>
      <c r="L253" s="66"/>
      <c r="M253" s="58"/>
      <c r="N253" s="66"/>
      <c r="O253" s="58"/>
      <c r="P253" s="57"/>
      <c r="Q253" s="57"/>
      <c r="R253" s="57"/>
      <c r="S253" s="158"/>
      <c r="T253" s="27" t="str">
        <f t="shared" si="11"/>
        <v/>
      </c>
      <c r="U253" s="49" t="str">
        <f t="shared" si="12"/>
        <v/>
      </c>
      <c r="V253" s="27"/>
      <c r="W253" s="26"/>
      <c r="X253" s="26"/>
      <c r="Y253" s="27"/>
      <c r="Z253" s="3"/>
      <c r="AA253" s="14"/>
      <c r="AB253" s="3"/>
      <c r="AC253" s="3"/>
      <c r="AD253" s="14"/>
      <c r="AE253" s="26"/>
      <c r="AF253" s="27"/>
      <c r="AG253" s="26"/>
      <c r="AH253" s="26"/>
      <c r="AI253" s="27"/>
      <c r="AJ253" s="26"/>
      <c r="AK253" s="26"/>
      <c r="AL253" s="6"/>
      <c r="AM253" s="6"/>
    </row>
    <row r="254" spans="1:39" ht="21" customHeight="1" x14ac:dyDescent="0.15">
      <c r="A254" s="181">
        <v>225</v>
      </c>
      <c r="B254" s="63"/>
      <c r="C254" s="57"/>
      <c r="D254" s="88"/>
      <c r="E254" s="88"/>
      <c r="F254" s="190"/>
      <c r="G254" s="219"/>
      <c r="H254" s="213"/>
      <c r="I254" s="231"/>
      <c r="J254" s="231"/>
      <c r="K254" s="315">
        <f t="shared" si="13"/>
        <v>0</v>
      </c>
      <c r="L254" s="66"/>
      <c r="M254" s="58"/>
      <c r="N254" s="66"/>
      <c r="O254" s="58"/>
      <c r="P254" s="57"/>
      <c r="Q254" s="57"/>
      <c r="R254" s="57"/>
      <c r="S254" s="158"/>
      <c r="T254" s="27" t="str">
        <f t="shared" si="11"/>
        <v/>
      </c>
      <c r="U254" s="49" t="str">
        <f t="shared" si="12"/>
        <v/>
      </c>
      <c r="V254" s="27"/>
      <c r="W254" s="26"/>
      <c r="X254" s="26"/>
      <c r="Y254" s="27"/>
      <c r="Z254" s="3"/>
      <c r="AA254" s="14"/>
      <c r="AB254" s="3"/>
      <c r="AC254" s="3"/>
      <c r="AD254" s="14"/>
      <c r="AE254" s="26"/>
      <c r="AF254" s="27"/>
      <c r="AG254" s="26"/>
      <c r="AH254" s="26"/>
      <c r="AI254" s="27"/>
      <c r="AJ254" s="26"/>
      <c r="AK254" s="26"/>
      <c r="AL254" s="6"/>
      <c r="AM254" s="6"/>
    </row>
    <row r="255" spans="1:39" ht="21" customHeight="1" x14ac:dyDescent="0.15">
      <c r="A255" s="181">
        <v>226</v>
      </c>
      <c r="B255" s="63"/>
      <c r="C255" s="57"/>
      <c r="D255" s="88"/>
      <c r="E255" s="88"/>
      <c r="F255" s="190"/>
      <c r="G255" s="219"/>
      <c r="H255" s="213"/>
      <c r="I255" s="231"/>
      <c r="J255" s="231"/>
      <c r="K255" s="315">
        <f t="shared" si="13"/>
        <v>0</v>
      </c>
      <c r="L255" s="66"/>
      <c r="M255" s="58"/>
      <c r="N255" s="66"/>
      <c r="O255" s="58"/>
      <c r="P255" s="57"/>
      <c r="Q255" s="57"/>
      <c r="R255" s="57"/>
      <c r="S255" s="158"/>
      <c r="T255" s="27" t="str">
        <f t="shared" si="11"/>
        <v/>
      </c>
      <c r="U255" s="49" t="str">
        <f t="shared" si="12"/>
        <v/>
      </c>
      <c r="V255" s="30"/>
      <c r="W255" s="26"/>
      <c r="X255" s="26"/>
      <c r="Y255" s="27"/>
      <c r="Z255" s="3"/>
      <c r="AA255" s="14"/>
      <c r="AB255" s="3"/>
      <c r="AC255" s="3"/>
      <c r="AD255" s="14"/>
      <c r="AE255" s="26"/>
      <c r="AF255" s="27"/>
      <c r="AG255" s="26"/>
      <c r="AH255" s="26"/>
      <c r="AI255" s="27"/>
      <c r="AJ255" s="26"/>
      <c r="AK255" s="26"/>
      <c r="AL255" s="6"/>
      <c r="AM255" s="6"/>
    </row>
    <row r="256" spans="1:39" ht="21" customHeight="1" x14ac:dyDescent="0.15">
      <c r="A256" s="181">
        <v>227</v>
      </c>
      <c r="B256" s="63"/>
      <c r="C256" s="57"/>
      <c r="D256" s="88"/>
      <c r="E256" s="88"/>
      <c r="F256" s="190"/>
      <c r="G256" s="219"/>
      <c r="H256" s="213"/>
      <c r="I256" s="231"/>
      <c r="J256" s="231"/>
      <c r="K256" s="315">
        <f t="shared" si="13"/>
        <v>0</v>
      </c>
      <c r="L256" s="66"/>
      <c r="M256" s="165"/>
      <c r="N256" s="66"/>
      <c r="O256" s="165"/>
      <c r="P256" s="57"/>
      <c r="Q256" s="57"/>
      <c r="R256" s="57"/>
      <c r="S256" s="158"/>
      <c r="T256" s="27" t="str">
        <f t="shared" si="11"/>
        <v/>
      </c>
      <c r="U256" s="49" t="str">
        <f t="shared" si="12"/>
        <v/>
      </c>
      <c r="V256" s="27"/>
      <c r="W256" s="26"/>
      <c r="X256" s="26"/>
      <c r="Y256" s="27"/>
      <c r="Z256" s="3"/>
      <c r="AA256" s="14"/>
      <c r="AB256" s="3"/>
      <c r="AC256" s="3"/>
      <c r="AD256" s="14"/>
      <c r="AE256" s="26"/>
      <c r="AF256" s="27"/>
      <c r="AG256" s="26"/>
      <c r="AH256" s="26"/>
      <c r="AI256" s="27"/>
      <c r="AJ256" s="26"/>
      <c r="AK256" s="26"/>
      <c r="AL256" s="6"/>
      <c r="AM256" s="6"/>
    </row>
    <row r="257" spans="1:39" ht="21" customHeight="1" x14ac:dyDescent="0.15">
      <c r="A257" s="181">
        <v>228</v>
      </c>
      <c r="B257" s="63"/>
      <c r="C257" s="57"/>
      <c r="D257" s="88"/>
      <c r="E257" s="88"/>
      <c r="F257" s="190"/>
      <c r="G257" s="219"/>
      <c r="H257" s="213"/>
      <c r="I257" s="231"/>
      <c r="J257" s="231"/>
      <c r="K257" s="315">
        <f t="shared" si="13"/>
        <v>0</v>
      </c>
      <c r="L257" s="66"/>
      <c r="M257" s="165"/>
      <c r="N257" s="66"/>
      <c r="O257" s="165"/>
      <c r="P257" s="57"/>
      <c r="Q257" s="57"/>
      <c r="R257" s="57"/>
      <c r="S257" s="158"/>
      <c r="T257" s="27" t="str">
        <f t="shared" si="11"/>
        <v/>
      </c>
      <c r="U257" s="49" t="str">
        <f t="shared" si="12"/>
        <v/>
      </c>
      <c r="V257" s="27"/>
      <c r="W257" s="26"/>
      <c r="X257" s="26"/>
      <c r="Y257" s="27"/>
      <c r="Z257" s="3"/>
      <c r="AA257" s="14"/>
      <c r="AB257" s="3"/>
      <c r="AC257" s="3"/>
      <c r="AD257" s="14"/>
      <c r="AE257" s="26"/>
      <c r="AF257" s="27"/>
      <c r="AG257" s="26"/>
      <c r="AH257" s="26"/>
      <c r="AI257" s="27"/>
      <c r="AJ257" s="26"/>
      <c r="AK257" s="26"/>
      <c r="AL257" s="6"/>
      <c r="AM257" s="6"/>
    </row>
    <row r="258" spans="1:39" ht="21" customHeight="1" x14ac:dyDescent="0.15">
      <c r="A258" s="181">
        <v>229</v>
      </c>
      <c r="B258" s="63"/>
      <c r="C258" s="57"/>
      <c r="D258" s="88"/>
      <c r="E258" s="88"/>
      <c r="F258" s="190"/>
      <c r="G258" s="219"/>
      <c r="H258" s="213"/>
      <c r="I258" s="231"/>
      <c r="J258" s="231"/>
      <c r="K258" s="315">
        <f t="shared" si="13"/>
        <v>0</v>
      </c>
      <c r="L258" s="66"/>
      <c r="M258" s="58"/>
      <c r="N258" s="66"/>
      <c r="O258" s="58"/>
      <c r="P258" s="57"/>
      <c r="Q258" s="57"/>
      <c r="R258" s="57"/>
      <c r="S258" s="158"/>
      <c r="T258" s="27" t="str">
        <f t="shared" si="11"/>
        <v/>
      </c>
      <c r="U258" s="49" t="str">
        <f t="shared" si="12"/>
        <v/>
      </c>
      <c r="V258" s="27"/>
      <c r="W258" s="26"/>
      <c r="X258" s="26"/>
      <c r="Y258" s="27"/>
      <c r="Z258" s="3"/>
      <c r="AA258" s="14"/>
      <c r="AB258" s="3"/>
      <c r="AC258" s="3"/>
      <c r="AD258" s="14"/>
      <c r="AE258" s="26"/>
      <c r="AF258" s="27"/>
      <c r="AG258" s="26"/>
      <c r="AH258" s="26"/>
      <c r="AI258" s="27"/>
      <c r="AJ258" s="26"/>
      <c r="AK258" s="26"/>
      <c r="AL258" s="6"/>
      <c r="AM258" s="6"/>
    </row>
    <row r="259" spans="1:39" ht="21" customHeight="1" x14ac:dyDescent="0.15">
      <c r="A259" s="177">
        <v>230</v>
      </c>
      <c r="B259" s="78"/>
      <c r="C259" s="78"/>
      <c r="D259" s="86"/>
      <c r="E259" s="86"/>
      <c r="F259" s="77"/>
      <c r="G259" s="215"/>
      <c r="H259" s="215"/>
      <c r="I259" s="225"/>
      <c r="J259" s="225"/>
      <c r="K259" s="315">
        <f t="shared" si="13"/>
        <v>0</v>
      </c>
      <c r="L259" s="70"/>
      <c r="M259" s="271"/>
      <c r="N259" s="70"/>
      <c r="O259" s="271"/>
      <c r="P259" s="78"/>
      <c r="Q259" s="78"/>
      <c r="R259" s="78"/>
      <c r="S259" s="192"/>
      <c r="T259" s="27" t="str">
        <f t="shared" si="11"/>
        <v/>
      </c>
      <c r="U259" s="49" t="str">
        <f t="shared" si="12"/>
        <v/>
      </c>
      <c r="V259" s="27"/>
      <c r="W259" s="26"/>
      <c r="X259" s="26"/>
      <c r="Y259" s="27"/>
      <c r="Z259" s="3"/>
      <c r="AA259" s="14"/>
      <c r="AB259" s="3"/>
      <c r="AC259" s="3"/>
      <c r="AD259" s="14"/>
      <c r="AE259" s="26"/>
      <c r="AF259" s="27"/>
      <c r="AG259" s="26"/>
      <c r="AH259" s="26"/>
      <c r="AI259" s="27"/>
      <c r="AJ259" s="26"/>
      <c r="AK259" s="26"/>
      <c r="AL259" s="6"/>
      <c r="AM259" s="6"/>
    </row>
    <row r="260" spans="1:39" ht="21" customHeight="1" x14ac:dyDescent="0.15">
      <c r="A260" s="266">
        <v>231</v>
      </c>
      <c r="B260" s="67"/>
      <c r="C260" s="78"/>
      <c r="D260" s="86"/>
      <c r="E260" s="86"/>
      <c r="F260" s="190"/>
      <c r="G260" s="216"/>
      <c r="H260" s="215"/>
      <c r="I260" s="225"/>
      <c r="J260" s="225"/>
      <c r="K260" s="315">
        <f t="shared" si="13"/>
        <v>0</v>
      </c>
      <c r="L260" s="66"/>
      <c r="M260" s="165"/>
      <c r="N260" s="66"/>
      <c r="O260" s="165"/>
      <c r="P260" s="57"/>
      <c r="Q260" s="57"/>
      <c r="R260" s="57"/>
      <c r="S260" s="158"/>
      <c r="T260" s="27" t="str">
        <f t="shared" si="11"/>
        <v/>
      </c>
      <c r="U260" s="49" t="str">
        <f t="shared" si="12"/>
        <v/>
      </c>
      <c r="V260" s="27"/>
      <c r="W260" s="26"/>
      <c r="X260" s="26"/>
      <c r="Y260" s="27"/>
      <c r="Z260" s="3"/>
      <c r="AA260" s="14"/>
      <c r="AB260" s="3"/>
      <c r="AC260" s="3"/>
      <c r="AD260" s="14"/>
      <c r="AE260" s="26"/>
      <c r="AF260" s="27"/>
      <c r="AG260" s="26"/>
      <c r="AH260" s="26"/>
      <c r="AI260" s="27"/>
      <c r="AJ260" s="26"/>
      <c r="AK260" s="26"/>
      <c r="AL260" s="6"/>
      <c r="AM260" s="6"/>
    </row>
    <row r="261" spans="1:39" ht="21" customHeight="1" x14ac:dyDescent="0.15">
      <c r="A261" s="266">
        <v>232</v>
      </c>
      <c r="B261" s="67"/>
      <c r="C261" s="78"/>
      <c r="D261" s="86"/>
      <c r="E261" s="86"/>
      <c r="F261" s="191"/>
      <c r="G261" s="216"/>
      <c r="H261" s="215"/>
      <c r="I261" s="225"/>
      <c r="J261" s="225"/>
      <c r="K261" s="315">
        <f t="shared" si="13"/>
        <v>0</v>
      </c>
      <c r="L261" s="66"/>
      <c r="M261" s="58"/>
      <c r="N261" s="66"/>
      <c r="O261" s="58"/>
      <c r="P261" s="57"/>
      <c r="Q261" s="57"/>
      <c r="R261" s="57"/>
      <c r="S261" s="158"/>
      <c r="T261" s="27" t="str">
        <f t="shared" si="11"/>
        <v/>
      </c>
      <c r="U261" s="49" t="str">
        <f t="shared" si="12"/>
        <v/>
      </c>
      <c r="V261" s="27"/>
      <c r="W261" s="26"/>
      <c r="X261" s="26"/>
      <c r="Y261" s="27"/>
      <c r="Z261" s="3"/>
      <c r="AA261" s="14"/>
      <c r="AB261" s="3"/>
      <c r="AC261" s="3"/>
      <c r="AD261" s="14"/>
      <c r="AE261" s="26"/>
      <c r="AF261" s="27"/>
      <c r="AG261" s="26"/>
      <c r="AH261" s="26"/>
      <c r="AI261" s="27"/>
      <c r="AJ261" s="26"/>
      <c r="AK261" s="26"/>
      <c r="AL261" s="6"/>
      <c r="AM261" s="6"/>
    </row>
    <row r="262" spans="1:39" ht="21" customHeight="1" x14ac:dyDescent="0.15">
      <c r="A262" s="266">
        <v>233</v>
      </c>
      <c r="B262" s="67"/>
      <c r="C262" s="78"/>
      <c r="D262" s="86"/>
      <c r="E262" s="86"/>
      <c r="F262" s="190"/>
      <c r="G262" s="216"/>
      <c r="H262" s="215"/>
      <c r="I262" s="225"/>
      <c r="J262" s="225"/>
      <c r="K262" s="315">
        <f t="shared" si="13"/>
        <v>0</v>
      </c>
      <c r="L262" s="66"/>
      <c r="M262" s="58"/>
      <c r="N262" s="66"/>
      <c r="O262" s="58"/>
      <c r="P262" s="57"/>
      <c r="Q262" s="57"/>
      <c r="R262" s="57"/>
      <c r="S262" s="158"/>
      <c r="T262" s="27" t="str">
        <f t="shared" si="11"/>
        <v/>
      </c>
      <c r="U262" s="49" t="str">
        <f t="shared" si="12"/>
        <v/>
      </c>
      <c r="V262" s="27"/>
      <c r="W262" s="26"/>
      <c r="X262" s="26"/>
      <c r="Y262" s="27"/>
      <c r="Z262" s="3"/>
      <c r="AA262" s="14"/>
      <c r="AB262" s="3"/>
      <c r="AC262" s="3"/>
      <c r="AD262" s="14"/>
      <c r="AE262" s="26"/>
      <c r="AF262" s="27"/>
      <c r="AG262" s="26"/>
      <c r="AH262" s="26"/>
      <c r="AI262" s="27"/>
      <c r="AJ262" s="26"/>
      <c r="AK262" s="26"/>
      <c r="AL262" s="6"/>
      <c r="AM262" s="6"/>
    </row>
    <row r="263" spans="1:39" ht="21" customHeight="1" x14ac:dyDescent="0.15">
      <c r="A263" s="266">
        <v>234</v>
      </c>
      <c r="B263" s="67"/>
      <c r="C263" s="78"/>
      <c r="D263" s="86"/>
      <c r="E263" s="86"/>
      <c r="F263" s="190"/>
      <c r="G263" s="216"/>
      <c r="H263" s="215"/>
      <c r="I263" s="225"/>
      <c r="J263" s="225"/>
      <c r="K263" s="315">
        <f t="shared" si="13"/>
        <v>0</v>
      </c>
      <c r="L263" s="66"/>
      <c r="M263" s="58"/>
      <c r="N263" s="66"/>
      <c r="O263" s="58"/>
      <c r="P263" s="57"/>
      <c r="Q263" s="57"/>
      <c r="R263" s="57"/>
      <c r="S263" s="158"/>
      <c r="T263" s="27" t="str">
        <f t="shared" ref="T263:T326" si="14">CONCATENATE(L263,C263)</f>
        <v/>
      </c>
      <c r="U263" s="49" t="str">
        <f t="shared" ref="U263:U326" si="15">CONCATENATE(N263,H263)</f>
        <v/>
      </c>
      <c r="V263" s="27"/>
      <c r="W263" s="26"/>
      <c r="X263" s="26"/>
      <c r="Y263" s="27"/>
      <c r="Z263" s="3"/>
      <c r="AA263" s="14"/>
      <c r="AB263" s="3"/>
      <c r="AC263" s="3"/>
      <c r="AD263" s="14"/>
      <c r="AE263" s="26"/>
      <c r="AF263" s="27"/>
      <c r="AG263" s="26"/>
      <c r="AH263" s="26"/>
      <c r="AI263" s="27"/>
      <c r="AJ263" s="26"/>
      <c r="AK263" s="26"/>
      <c r="AL263" s="6"/>
      <c r="AM263" s="6"/>
    </row>
    <row r="264" spans="1:39" ht="21" customHeight="1" x14ac:dyDescent="0.15">
      <c r="A264" s="266">
        <v>235</v>
      </c>
      <c r="B264" s="67"/>
      <c r="C264" s="78"/>
      <c r="D264" s="86"/>
      <c r="E264" s="86"/>
      <c r="F264" s="190"/>
      <c r="G264" s="216"/>
      <c r="H264" s="215"/>
      <c r="I264" s="225"/>
      <c r="J264" s="225"/>
      <c r="K264" s="315">
        <f t="shared" si="13"/>
        <v>0</v>
      </c>
      <c r="L264" s="66"/>
      <c r="M264" s="58"/>
      <c r="N264" s="66"/>
      <c r="O264" s="58"/>
      <c r="P264" s="57"/>
      <c r="Q264" s="57"/>
      <c r="R264" s="57"/>
      <c r="S264" s="158"/>
      <c r="T264" s="27" t="str">
        <f t="shared" si="14"/>
        <v/>
      </c>
      <c r="U264" s="49" t="str">
        <f t="shared" si="15"/>
        <v/>
      </c>
      <c r="V264" s="27"/>
      <c r="W264" s="26"/>
      <c r="X264" s="26"/>
      <c r="Y264" s="27"/>
      <c r="Z264" s="3"/>
      <c r="AA264" s="14"/>
      <c r="AB264" s="3"/>
      <c r="AC264" s="3"/>
      <c r="AD264" s="14"/>
      <c r="AE264" s="26"/>
      <c r="AF264" s="27"/>
      <c r="AG264" s="26"/>
      <c r="AH264" s="26"/>
      <c r="AI264" s="27"/>
      <c r="AJ264" s="26"/>
      <c r="AK264" s="26"/>
      <c r="AL264" s="6"/>
      <c r="AM264" s="6"/>
    </row>
    <row r="265" spans="1:39" ht="21" customHeight="1" x14ac:dyDescent="0.15">
      <c r="A265" s="266">
        <v>236</v>
      </c>
      <c r="B265" s="67"/>
      <c r="C265" s="78"/>
      <c r="D265" s="86"/>
      <c r="E265" s="86"/>
      <c r="F265" s="190"/>
      <c r="G265" s="216"/>
      <c r="H265" s="215"/>
      <c r="I265" s="225"/>
      <c r="J265" s="225"/>
      <c r="K265" s="315">
        <f t="shared" si="13"/>
        <v>0</v>
      </c>
      <c r="L265" s="66"/>
      <c r="M265" s="58"/>
      <c r="N265" s="66"/>
      <c r="O265" s="58"/>
      <c r="P265" s="58"/>
      <c r="Q265" s="57"/>
      <c r="R265" s="57"/>
      <c r="S265" s="158"/>
      <c r="T265" s="27" t="str">
        <f t="shared" si="14"/>
        <v/>
      </c>
      <c r="U265" s="49" t="str">
        <f t="shared" si="15"/>
        <v/>
      </c>
      <c r="V265" s="27"/>
      <c r="W265" s="26"/>
      <c r="X265" s="26"/>
      <c r="Y265" s="27"/>
      <c r="Z265" s="3"/>
      <c r="AA265" s="14"/>
      <c r="AB265" s="3"/>
      <c r="AC265" s="3"/>
      <c r="AD265" s="14"/>
      <c r="AE265" s="26"/>
      <c r="AF265" s="27"/>
      <c r="AG265" s="26"/>
      <c r="AH265" s="26"/>
      <c r="AI265" s="27"/>
      <c r="AJ265" s="26"/>
      <c r="AK265" s="26"/>
      <c r="AL265" s="6"/>
      <c r="AM265" s="6"/>
    </row>
    <row r="266" spans="1:39" ht="21" customHeight="1" x14ac:dyDescent="0.15">
      <c r="A266" s="267">
        <v>237</v>
      </c>
      <c r="B266" s="104"/>
      <c r="C266" s="167"/>
      <c r="D266" s="106"/>
      <c r="E266" s="106"/>
      <c r="F266" s="199"/>
      <c r="G266" s="218"/>
      <c r="H266" s="217"/>
      <c r="I266" s="226"/>
      <c r="J266" s="226"/>
      <c r="K266" s="316">
        <f t="shared" si="13"/>
        <v>0</v>
      </c>
      <c r="L266" s="265"/>
      <c r="M266" s="68"/>
      <c r="N266" s="265"/>
      <c r="O266" s="68"/>
      <c r="P266" s="111"/>
      <c r="Q266" s="111"/>
      <c r="R266" s="111"/>
      <c r="S266" s="195"/>
      <c r="T266" s="27" t="str">
        <f t="shared" si="14"/>
        <v/>
      </c>
      <c r="U266" s="49" t="str">
        <f t="shared" si="15"/>
        <v/>
      </c>
      <c r="V266" s="27"/>
      <c r="W266" s="26"/>
      <c r="X266" s="26"/>
      <c r="Y266" s="27"/>
      <c r="Z266" s="3"/>
      <c r="AA266" s="14"/>
      <c r="AB266" s="3"/>
      <c r="AC266" s="3"/>
      <c r="AD266" s="14"/>
      <c r="AE266" s="26"/>
      <c r="AF266" s="27"/>
      <c r="AG266" s="26"/>
      <c r="AH266" s="26"/>
      <c r="AI266" s="27"/>
      <c r="AJ266" s="26"/>
      <c r="AK266" s="26"/>
      <c r="AL266" s="6"/>
      <c r="AM266" s="6"/>
    </row>
    <row r="267" spans="1:39" ht="21" customHeight="1" x14ac:dyDescent="0.15">
      <c r="A267" s="268">
        <v>238</v>
      </c>
      <c r="B267" s="103"/>
      <c r="C267" s="103"/>
      <c r="D267" s="102"/>
      <c r="E267" s="102"/>
      <c r="F267" s="197"/>
      <c r="G267" s="210"/>
      <c r="H267" s="210"/>
      <c r="I267" s="227"/>
      <c r="J267" s="227"/>
      <c r="K267" s="314">
        <f t="shared" si="13"/>
        <v>0</v>
      </c>
      <c r="L267" s="291"/>
      <c r="M267" s="69"/>
      <c r="N267" s="291"/>
      <c r="O267" s="69"/>
      <c r="P267" s="97"/>
      <c r="Q267" s="97"/>
      <c r="R267" s="97"/>
      <c r="S267" s="116"/>
      <c r="T267" s="27" t="str">
        <f t="shared" si="14"/>
        <v/>
      </c>
      <c r="U267" s="49" t="str">
        <f t="shared" si="15"/>
        <v/>
      </c>
      <c r="V267" s="32"/>
      <c r="W267" s="31"/>
      <c r="X267" s="31"/>
      <c r="Y267" s="32"/>
      <c r="Z267" s="3"/>
      <c r="AA267" s="14"/>
      <c r="AB267" s="4"/>
      <c r="AC267" s="3"/>
      <c r="AD267" s="14"/>
      <c r="AE267" s="31"/>
      <c r="AF267" s="32"/>
      <c r="AG267" s="31"/>
      <c r="AH267" s="31"/>
      <c r="AI267" s="32"/>
      <c r="AJ267" s="26"/>
      <c r="AK267" s="26"/>
      <c r="AL267" s="6"/>
      <c r="AM267" s="6"/>
    </row>
    <row r="268" spans="1:39" ht="21" customHeight="1" x14ac:dyDescent="0.15">
      <c r="A268" s="266">
        <v>239</v>
      </c>
      <c r="B268" s="78"/>
      <c r="C268" s="78"/>
      <c r="D268" s="86"/>
      <c r="E268" s="86"/>
      <c r="F268" s="190"/>
      <c r="G268" s="215"/>
      <c r="H268" s="215"/>
      <c r="I268" s="225"/>
      <c r="J268" s="225"/>
      <c r="K268" s="315">
        <f t="shared" si="13"/>
        <v>0</v>
      </c>
      <c r="L268" s="66"/>
      <c r="M268" s="58"/>
      <c r="N268" s="66"/>
      <c r="O268" s="58"/>
      <c r="P268" s="57"/>
      <c r="Q268" s="57"/>
      <c r="R268" s="57"/>
      <c r="S268" s="158"/>
      <c r="T268" s="27" t="str">
        <f t="shared" si="14"/>
        <v/>
      </c>
      <c r="U268" s="49" t="str">
        <f t="shared" si="15"/>
        <v/>
      </c>
      <c r="V268" s="32"/>
      <c r="W268" s="31"/>
      <c r="X268" s="31"/>
      <c r="Y268" s="32"/>
      <c r="Z268" s="3"/>
      <c r="AA268" s="14"/>
      <c r="AB268" s="4"/>
      <c r="AC268" s="3"/>
      <c r="AD268" s="14"/>
      <c r="AE268" s="31"/>
      <c r="AF268" s="32"/>
      <c r="AG268" s="31"/>
      <c r="AH268" s="31"/>
      <c r="AI268" s="32"/>
      <c r="AJ268" s="26"/>
      <c r="AK268" s="26"/>
      <c r="AL268" s="6"/>
      <c r="AM268" s="6"/>
    </row>
    <row r="269" spans="1:39" ht="21" customHeight="1" x14ac:dyDescent="0.15">
      <c r="A269" s="266">
        <v>240</v>
      </c>
      <c r="B269" s="78"/>
      <c r="C269" s="78"/>
      <c r="D269" s="86"/>
      <c r="E269" s="86"/>
      <c r="F269" s="190"/>
      <c r="G269" s="215"/>
      <c r="H269" s="215"/>
      <c r="I269" s="225"/>
      <c r="J269" s="225"/>
      <c r="K269" s="315">
        <f t="shared" si="13"/>
        <v>0</v>
      </c>
      <c r="L269" s="66"/>
      <c r="M269" s="58"/>
      <c r="N269" s="66"/>
      <c r="O269" s="58"/>
      <c r="P269" s="57"/>
      <c r="Q269" s="57"/>
      <c r="R269" s="57"/>
      <c r="S269" s="158"/>
      <c r="T269" s="27" t="str">
        <f t="shared" si="14"/>
        <v/>
      </c>
      <c r="U269" s="49" t="str">
        <f t="shared" si="15"/>
        <v/>
      </c>
      <c r="V269" s="34"/>
      <c r="W269" s="33"/>
      <c r="X269" s="33"/>
      <c r="Y269" s="34"/>
      <c r="Z269" s="3"/>
      <c r="AA269" s="14"/>
      <c r="AB269" s="5"/>
      <c r="AC269" s="3"/>
      <c r="AD269" s="14"/>
      <c r="AE269" s="33"/>
      <c r="AF269" s="34"/>
      <c r="AG269" s="33"/>
      <c r="AH269" s="33"/>
      <c r="AI269" s="34"/>
      <c r="AJ269" s="26"/>
      <c r="AK269" s="26"/>
      <c r="AL269" s="6"/>
      <c r="AM269" s="6"/>
    </row>
    <row r="270" spans="1:39" ht="21" customHeight="1" x14ac:dyDescent="0.15">
      <c r="A270" s="266" t="s">
        <v>242</v>
      </c>
      <c r="B270" s="78"/>
      <c r="C270" s="78"/>
      <c r="D270" s="86"/>
      <c r="E270" s="86"/>
      <c r="F270" s="191"/>
      <c r="G270" s="215"/>
      <c r="H270" s="215"/>
      <c r="I270" s="225"/>
      <c r="J270" s="225"/>
      <c r="K270" s="315">
        <f t="shared" si="13"/>
        <v>0</v>
      </c>
      <c r="L270" s="66"/>
      <c r="M270" s="58"/>
      <c r="N270" s="66"/>
      <c r="O270" s="58"/>
      <c r="P270" s="58"/>
      <c r="Q270" s="57"/>
      <c r="R270" s="57"/>
      <c r="S270" s="158"/>
      <c r="T270" s="27" t="str">
        <f t="shared" si="14"/>
        <v/>
      </c>
      <c r="U270" s="49" t="str">
        <f t="shared" si="15"/>
        <v/>
      </c>
      <c r="V270" s="25"/>
      <c r="W270" s="25"/>
      <c r="X270" s="25"/>
      <c r="Y270" s="25"/>
      <c r="Z270" s="11"/>
      <c r="AA270" s="18"/>
      <c r="AB270" s="11"/>
      <c r="AC270" s="11"/>
      <c r="AD270" s="18"/>
      <c r="AE270" s="25"/>
      <c r="AF270" s="25"/>
      <c r="AG270" s="25"/>
      <c r="AH270" s="25"/>
      <c r="AI270" s="25"/>
      <c r="AJ270" s="25"/>
      <c r="AK270" s="22"/>
      <c r="AL270" s="6"/>
      <c r="AM270" s="6"/>
    </row>
    <row r="271" spans="1:39" ht="21" customHeight="1" x14ac:dyDescent="0.15">
      <c r="A271" s="266">
        <v>241</v>
      </c>
      <c r="B271" s="78"/>
      <c r="C271" s="78"/>
      <c r="D271" s="86"/>
      <c r="E271" s="86"/>
      <c r="F271" s="190"/>
      <c r="G271" s="215"/>
      <c r="H271" s="215"/>
      <c r="I271" s="225"/>
      <c r="J271" s="225"/>
      <c r="K271" s="315">
        <f t="shared" si="13"/>
        <v>0</v>
      </c>
      <c r="L271" s="66"/>
      <c r="M271" s="58"/>
      <c r="N271" s="66"/>
      <c r="O271" s="58"/>
      <c r="P271" s="57"/>
      <c r="Q271" s="57"/>
      <c r="R271" s="57"/>
      <c r="S271" s="158"/>
      <c r="T271" s="27" t="str">
        <f t="shared" si="14"/>
        <v/>
      </c>
      <c r="U271" s="49" t="str">
        <f t="shared" si="15"/>
        <v/>
      </c>
      <c r="V271" s="27"/>
      <c r="W271" s="26"/>
      <c r="X271" s="26"/>
      <c r="Y271" s="27"/>
      <c r="Z271" s="3"/>
      <c r="AA271" s="14"/>
      <c r="AB271" s="3"/>
      <c r="AC271" s="3"/>
      <c r="AD271" s="14"/>
      <c r="AE271" s="26"/>
      <c r="AF271" s="27"/>
      <c r="AG271" s="26"/>
      <c r="AH271" s="26"/>
      <c r="AI271" s="27"/>
      <c r="AJ271" s="26"/>
      <c r="AK271" s="26"/>
      <c r="AL271" s="6"/>
    </row>
    <row r="272" spans="1:39" ht="21" customHeight="1" x14ac:dyDescent="0.15">
      <c r="A272" s="266">
        <v>242</v>
      </c>
      <c r="B272" s="78"/>
      <c r="C272" s="78"/>
      <c r="D272" s="86"/>
      <c r="E272" s="86"/>
      <c r="F272" s="190"/>
      <c r="G272" s="215"/>
      <c r="H272" s="215"/>
      <c r="I272" s="225"/>
      <c r="J272" s="225"/>
      <c r="K272" s="315">
        <f t="shared" si="13"/>
        <v>0</v>
      </c>
      <c r="L272" s="66"/>
      <c r="M272" s="58"/>
      <c r="N272" s="66"/>
      <c r="O272" s="58"/>
      <c r="P272" s="57"/>
      <c r="Q272" s="57"/>
      <c r="R272" s="57"/>
      <c r="S272" s="158"/>
      <c r="T272" s="27" t="str">
        <f t="shared" si="14"/>
        <v/>
      </c>
      <c r="U272" s="49" t="str">
        <f t="shared" si="15"/>
        <v/>
      </c>
      <c r="V272" s="27"/>
      <c r="W272" s="26"/>
      <c r="X272" s="26"/>
      <c r="Y272" s="27"/>
      <c r="Z272" s="3"/>
      <c r="AA272" s="14"/>
      <c r="AB272" s="3"/>
      <c r="AC272" s="3"/>
      <c r="AD272" s="14"/>
      <c r="AE272" s="26"/>
      <c r="AF272" s="27"/>
      <c r="AG272" s="26"/>
      <c r="AH272" s="26"/>
      <c r="AI272" s="27"/>
      <c r="AJ272" s="26"/>
      <c r="AK272" s="26"/>
      <c r="AL272" s="6"/>
    </row>
    <row r="273" spans="1:38" ht="21" customHeight="1" x14ac:dyDescent="0.15">
      <c r="A273" s="266">
        <v>243</v>
      </c>
      <c r="B273" s="78"/>
      <c r="C273" s="78"/>
      <c r="D273" s="86"/>
      <c r="E273" s="86"/>
      <c r="F273" s="190"/>
      <c r="G273" s="215"/>
      <c r="H273" s="215"/>
      <c r="I273" s="225"/>
      <c r="J273" s="225"/>
      <c r="K273" s="315">
        <f t="shared" si="13"/>
        <v>0</v>
      </c>
      <c r="L273" s="66"/>
      <c r="M273" s="58"/>
      <c r="N273" s="66"/>
      <c r="O273" s="58"/>
      <c r="P273" s="58"/>
      <c r="Q273" s="58"/>
      <c r="R273" s="57"/>
      <c r="S273" s="158"/>
      <c r="T273" s="27" t="str">
        <f t="shared" si="14"/>
        <v/>
      </c>
      <c r="U273" s="49" t="str">
        <f t="shared" si="15"/>
        <v/>
      </c>
      <c r="V273" s="27"/>
      <c r="W273" s="26"/>
      <c r="X273" s="26"/>
      <c r="Y273" s="27"/>
      <c r="Z273" s="3"/>
      <c r="AA273" s="14"/>
      <c r="AB273" s="3"/>
      <c r="AC273" s="3"/>
      <c r="AD273" s="14"/>
      <c r="AE273" s="26"/>
      <c r="AF273" s="27"/>
      <c r="AG273" s="26"/>
      <c r="AH273" s="26"/>
      <c r="AI273" s="27"/>
      <c r="AJ273" s="26"/>
      <c r="AK273" s="26"/>
      <c r="AL273" s="6"/>
    </row>
    <row r="274" spans="1:38" ht="21" customHeight="1" x14ac:dyDescent="0.15">
      <c r="A274" s="266">
        <v>244</v>
      </c>
      <c r="B274" s="78"/>
      <c r="C274" s="78"/>
      <c r="D274" s="86"/>
      <c r="E274" s="86"/>
      <c r="F274" s="77"/>
      <c r="G274" s="215"/>
      <c r="H274" s="215"/>
      <c r="I274" s="225"/>
      <c r="J274" s="225"/>
      <c r="K274" s="315">
        <f t="shared" si="13"/>
        <v>0</v>
      </c>
      <c r="L274" s="70"/>
      <c r="M274" s="67"/>
      <c r="N274" s="70"/>
      <c r="O274" s="67"/>
      <c r="P274" s="78"/>
      <c r="Q274" s="78"/>
      <c r="R274" s="78"/>
      <c r="S274" s="192"/>
      <c r="T274" s="27" t="str">
        <f t="shared" si="14"/>
        <v/>
      </c>
      <c r="U274" s="49" t="str">
        <f t="shared" si="15"/>
        <v/>
      </c>
      <c r="V274" s="27"/>
      <c r="W274" s="26"/>
      <c r="X274" s="26"/>
      <c r="Y274" s="27"/>
      <c r="Z274" s="3"/>
      <c r="AA274" s="14"/>
      <c r="AB274" s="3"/>
      <c r="AC274" s="3"/>
      <c r="AD274" s="14"/>
      <c r="AE274" s="26"/>
      <c r="AF274" s="27"/>
      <c r="AG274" s="26"/>
      <c r="AH274" s="26"/>
      <c r="AI274" s="27"/>
      <c r="AJ274" s="26"/>
      <c r="AK274" s="26"/>
      <c r="AL274" s="6"/>
    </row>
    <row r="275" spans="1:38" ht="21" customHeight="1" x14ac:dyDescent="0.15">
      <c r="A275" s="266">
        <v>245</v>
      </c>
      <c r="B275" s="78"/>
      <c r="C275" s="78"/>
      <c r="D275" s="86"/>
      <c r="E275" s="86"/>
      <c r="F275" s="77"/>
      <c r="G275" s="215"/>
      <c r="H275" s="215"/>
      <c r="I275" s="225"/>
      <c r="J275" s="225"/>
      <c r="K275" s="315">
        <f t="shared" si="13"/>
        <v>0</v>
      </c>
      <c r="L275" s="70"/>
      <c r="M275" s="271"/>
      <c r="N275" s="70"/>
      <c r="O275" s="271"/>
      <c r="P275" s="78"/>
      <c r="Q275" s="78"/>
      <c r="R275" s="78"/>
      <c r="S275" s="192"/>
      <c r="T275" s="27" t="str">
        <f t="shared" si="14"/>
        <v/>
      </c>
      <c r="U275" s="49" t="str">
        <f t="shared" si="15"/>
        <v/>
      </c>
      <c r="V275" s="27"/>
      <c r="W275" s="26"/>
      <c r="X275" s="26"/>
      <c r="Y275" s="27"/>
      <c r="Z275" s="3"/>
      <c r="AA275" s="14"/>
      <c r="AB275" s="3"/>
      <c r="AC275" s="3"/>
      <c r="AD275" s="14"/>
      <c r="AE275" s="26"/>
      <c r="AF275" s="27"/>
      <c r="AG275" s="26"/>
      <c r="AH275" s="26"/>
      <c r="AI275" s="27"/>
      <c r="AJ275" s="26"/>
      <c r="AK275" s="26"/>
      <c r="AL275" s="6"/>
    </row>
    <row r="276" spans="1:38" ht="21" customHeight="1" x14ac:dyDescent="0.15">
      <c r="A276" s="266">
        <v>246</v>
      </c>
      <c r="B276" s="78"/>
      <c r="C276" s="78"/>
      <c r="D276" s="86"/>
      <c r="E276" s="86"/>
      <c r="F276" s="77"/>
      <c r="G276" s="215"/>
      <c r="H276" s="215"/>
      <c r="I276" s="225"/>
      <c r="J276" s="225"/>
      <c r="K276" s="315">
        <f t="shared" si="13"/>
        <v>0</v>
      </c>
      <c r="L276" s="70"/>
      <c r="M276" s="271"/>
      <c r="N276" s="70"/>
      <c r="O276" s="271"/>
      <c r="P276" s="78"/>
      <c r="Q276" s="78"/>
      <c r="R276" s="78"/>
      <c r="S276" s="192"/>
      <c r="T276" s="27" t="str">
        <f t="shared" si="14"/>
        <v/>
      </c>
      <c r="U276" s="49" t="str">
        <f t="shared" si="15"/>
        <v/>
      </c>
      <c r="V276" s="30"/>
      <c r="W276" s="26"/>
      <c r="X276" s="26"/>
      <c r="Y276" s="27"/>
      <c r="Z276" s="3"/>
      <c r="AA276" s="14"/>
      <c r="AB276" s="3"/>
      <c r="AC276" s="3"/>
      <c r="AD276" s="14"/>
      <c r="AE276" s="26"/>
      <c r="AF276" s="27"/>
      <c r="AG276" s="26"/>
      <c r="AH276" s="26"/>
      <c r="AI276" s="27"/>
      <c r="AJ276" s="26"/>
      <c r="AK276" s="26"/>
      <c r="AL276" s="6"/>
    </row>
    <row r="277" spans="1:38" ht="21" customHeight="1" x14ac:dyDescent="0.15">
      <c r="A277" s="266">
        <v>247</v>
      </c>
      <c r="B277" s="78"/>
      <c r="C277" s="78"/>
      <c r="D277" s="86"/>
      <c r="E277" s="86"/>
      <c r="F277" s="77"/>
      <c r="G277" s="215"/>
      <c r="H277" s="215"/>
      <c r="I277" s="225"/>
      <c r="J277" s="225"/>
      <c r="K277" s="315">
        <f t="shared" ref="K277:K340" si="16">J277-E277</f>
        <v>0</v>
      </c>
      <c r="L277" s="70"/>
      <c r="M277" s="271"/>
      <c r="N277" s="70"/>
      <c r="O277" s="271"/>
      <c r="P277" s="78"/>
      <c r="Q277" s="78"/>
      <c r="R277" s="78"/>
      <c r="S277" s="192"/>
      <c r="T277" s="27" t="str">
        <f t="shared" si="14"/>
        <v/>
      </c>
      <c r="U277" s="49" t="str">
        <f t="shared" si="15"/>
        <v/>
      </c>
      <c r="V277" s="27"/>
      <c r="W277" s="26"/>
      <c r="X277" s="26"/>
      <c r="Y277" s="27"/>
      <c r="Z277" s="3"/>
      <c r="AA277" s="14"/>
      <c r="AB277" s="3"/>
      <c r="AC277" s="3"/>
      <c r="AD277" s="14"/>
      <c r="AE277" s="26"/>
      <c r="AF277" s="27"/>
      <c r="AG277" s="26"/>
      <c r="AH277" s="26"/>
      <c r="AI277" s="27"/>
      <c r="AJ277" s="26"/>
      <c r="AK277" s="26"/>
      <c r="AL277" s="6"/>
    </row>
    <row r="278" spans="1:38" ht="21" customHeight="1" x14ac:dyDescent="0.15">
      <c r="A278" s="266">
        <v>248</v>
      </c>
      <c r="B278" s="78"/>
      <c r="C278" s="78"/>
      <c r="D278" s="86"/>
      <c r="E278" s="86"/>
      <c r="F278" s="77"/>
      <c r="G278" s="215"/>
      <c r="H278" s="215"/>
      <c r="I278" s="225"/>
      <c r="J278" s="225"/>
      <c r="K278" s="315">
        <f t="shared" si="16"/>
        <v>0</v>
      </c>
      <c r="L278" s="70"/>
      <c r="M278" s="67"/>
      <c r="N278" s="70"/>
      <c r="O278" s="67"/>
      <c r="P278" s="78"/>
      <c r="Q278" s="78"/>
      <c r="R278" s="78"/>
      <c r="S278" s="192"/>
      <c r="T278" s="27" t="str">
        <f t="shared" si="14"/>
        <v/>
      </c>
      <c r="U278" s="49" t="str">
        <f t="shared" si="15"/>
        <v/>
      </c>
      <c r="V278" s="27"/>
      <c r="W278" s="26"/>
      <c r="X278" s="26"/>
      <c r="Y278" s="27"/>
      <c r="Z278" s="3"/>
      <c r="AA278" s="14"/>
      <c r="AB278" s="3"/>
      <c r="AC278" s="3"/>
      <c r="AD278" s="14"/>
      <c r="AE278" s="26"/>
      <c r="AF278" s="27"/>
      <c r="AG278" s="26"/>
      <c r="AH278" s="26"/>
      <c r="AI278" s="27"/>
      <c r="AJ278" s="26"/>
      <c r="AK278" s="26"/>
      <c r="AL278" s="6"/>
    </row>
    <row r="279" spans="1:38" ht="21" customHeight="1" x14ac:dyDescent="0.15">
      <c r="A279" s="177">
        <v>249</v>
      </c>
      <c r="B279" s="78"/>
      <c r="C279" s="78"/>
      <c r="D279" s="86"/>
      <c r="E279" s="86"/>
      <c r="F279" s="77"/>
      <c r="G279" s="215"/>
      <c r="H279" s="215"/>
      <c r="I279" s="225"/>
      <c r="J279" s="225"/>
      <c r="K279" s="315">
        <f t="shared" si="16"/>
        <v>0</v>
      </c>
      <c r="L279" s="70"/>
      <c r="M279" s="67"/>
      <c r="N279" s="70"/>
      <c r="O279" s="67"/>
      <c r="P279" s="78"/>
      <c r="Q279" s="78"/>
      <c r="R279" s="78"/>
      <c r="S279" s="192"/>
      <c r="T279" s="27" t="str">
        <f t="shared" si="14"/>
        <v/>
      </c>
      <c r="U279" s="49" t="str">
        <f t="shared" si="15"/>
        <v/>
      </c>
      <c r="V279" s="27"/>
      <c r="W279" s="26"/>
      <c r="X279" s="26"/>
      <c r="Y279" s="27"/>
      <c r="Z279" s="3"/>
      <c r="AA279" s="14"/>
      <c r="AB279" s="3"/>
      <c r="AC279" s="3"/>
      <c r="AD279" s="14"/>
      <c r="AE279" s="26"/>
      <c r="AF279" s="27"/>
      <c r="AG279" s="26"/>
      <c r="AH279" s="26"/>
      <c r="AI279" s="27"/>
      <c r="AJ279" s="26"/>
      <c r="AK279" s="26"/>
      <c r="AL279" s="6"/>
    </row>
    <row r="280" spans="1:38" ht="21" customHeight="1" x14ac:dyDescent="0.15">
      <c r="A280" s="266">
        <v>250</v>
      </c>
      <c r="B280" s="67"/>
      <c r="C280" s="78"/>
      <c r="D280" s="86"/>
      <c r="E280" s="86"/>
      <c r="F280" s="77"/>
      <c r="G280" s="216"/>
      <c r="H280" s="215"/>
      <c r="I280" s="225"/>
      <c r="J280" s="225"/>
      <c r="K280" s="315">
        <f t="shared" si="16"/>
        <v>0</v>
      </c>
      <c r="L280" s="70"/>
      <c r="M280" s="67"/>
      <c r="N280" s="70"/>
      <c r="O280" s="67"/>
      <c r="P280" s="67"/>
      <c r="Q280" s="67"/>
      <c r="R280" s="67"/>
      <c r="S280" s="192"/>
      <c r="T280" s="27" t="str">
        <f t="shared" si="14"/>
        <v/>
      </c>
      <c r="U280" s="49" t="str">
        <f t="shared" si="15"/>
        <v/>
      </c>
      <c r="V280" s="27"/>
      <c r="W280" s="26"/>
      <c r="X280" s="26"/>
      <c r="Y280" s="27"/>
      <c r="Z280" s="3"/>
      <c r="AA280" s="14"/>
      <c r="AB280" s="3"/>
      <c r="AC280" s="3"/>
      <c r="AD280" s="14"/>
      <c r="AE280" s="26"/>
      <c r="AF280" s="27"/>
      <c r="AG280" s="26"/>
      <c r="AH280" s="26"/>
      <c r="AI280" s="27"/>
      <c r="AJ280" s="26"/>
      <c r="AK280" s="26"/>
      <c r="AL280" s="6"/>
    </row>
    <row r="281" spans="1:38" ht="21" customHeight="1" x14ac:dyDescent="0.15">
      <c r="A281" s="266">
        <v>251</v>
      </c>
      <c r="B281" s="67"/>
      <c r="C281" s="78"/>
      <c r="D281" s="86"/>
      <c r="E281" s="86"/>
      <c r="F281" s="77"/>
      <c r="G281" s="216"/>
      <c r="H281" s="215"/>
      <c r="I281" s="225"/>
      <c r="J281" s="225"/>
      <c r="K281" s="315">
        <f t="shared" si="16"/>
        <v>0</v>
      </c>
      <c r="L281" s="70"/>
      <c r="M281" s="67"/>
      <c r="N281" s="70"/>
      <c r="O281" s="67"/>
      <c r="P281" s="67"/>
      <c r="Q281" s="67"/>
      <c r="R281" s="67"/>
      <c r="S281" s="192"/>
      <c r="T281" s="27" t="str">
        <f t="shared" si="14"/>
        <v/>
      </c>
      <c r="U281" s="49" t="str">
        <f t="shared" si="15"/>
        <v/>
      </c>
      <c r="V281" s="27"/>
      <c r="W281" s="26"/>
      <c r="X281" s="26"/>
      <c r="Y281" s="27"/>
      <c r="Z281" s="3"/>
      <c r="AA281" s="14"/>
      <c r="AB281" s="3"/>
      <c r="AC281" s="3"/>
      <c r="AD281" s="14"/>
      <c r="AE281" s="26"/>
      <c r="AF281" s="27"/>
      <c r="AG281" s="26"/>
      <c r="AH281" s="26"/>
      <c r="AI281" s="27"/>
      <c r="AJ281" s="26"/>
      <c r="AK281" s="26"/>
      <c r="AL281" s="6"/>
    </row>
    <row r="282" spans="1:38" ht="21" customHeight="1" x14ac:dyDescent="0.15">
      <c r="A282" s="266">
        <v>252</v>
      </c>
      <c r="B282" s="67"/>
      <c r="C282" s="78"/>
      <c r="D282" s="86"/>
      <c r="E282" s="86"/>
      <c r="F282" s="77"/>
      <c r="G282" s="216"/>
      <c r="H282" s="215"/>
      <c r="I282" s="225"/>
      <c r="J282" s="225"/>
      <c r="K282" s="315">
        <f t="shared" si="16"/>
        <v>0</v>
      </c>
      <c r="L282" s="70"/>
      <c r="M282" s="67"/>
      <c r="N282" s="70"/>
      <c r="O282" s="67"/>
      <c r="P282" s="67"/>
      <c r="Q282" s="67"/>
      <c r="R282" s="67"/>
      <c r="S282" s="192"/>
      <c r="T282" s="27" t="str">
        <f t="shared" si="14"/>
        <v/>
      </c>
      <c r="U282" s="49" t="str">
        <f t="shared" si="15"/>
        <v/>
      </c>
      <c r="V282" s="27"/>
      <c r="W282" s="26"/>
      <c r="X282" s="26"/>
      <c r="Y282" s="27"/>
      <c r="Z282" s="3"/>
      <c r="AA282" s="14"/>
      <c r="AB282" s="3"/>
      <c r="AC282" s="3"/>
      <c r="AD282" s="14"/>
      <c r="AE282" s="26"/>
      <c r="AF282" s="27"/>
      <c r="AG282" s="26"/>
      <c r="AH282" s="26"/>
      <c r="AI282" s="27"/>
      <c r="AJ282" s="26"/>
      <c r="AK282" s="26"/>
      <c r="AL282" s="6"/>
    </row>
    <row r="283" spans="1:38" ht="21" customHeight="1" x14ac:dyDescent="0.15">
      <c r="A283" s="266">
        <v>253</v>
      </c>
      <c r="B283" s="67"/>
      <c r="C283" s="78"/>
      <c r="D283" s="86"/>
      <c r="E283" s="86"/>
      <c r="F283" s="77"/>
      <c r="G283" s="216"/>
      <c r="H283" s="215"/>
      <c r="I283" s="225"/>
      <c r="J283" s="225"/>
      <c r="K283" s="315">
        <f t="shared" si="16"/>
        <v>0</v>
      </c>
      <c r="L283" s="70"/>
      <c r="M283" s="67"/>
      <c r="N283" s="70"/>
      <c r="O283" s="67"/>
      <c r="P283" s="67"/>
      <c r="Q283" s="67"/>
      <c r="R283" s="67"/>
      <c r="S283" s="192"/>
      <c r="T283" s="27" t="str">
        <f t="shared" si="14"/>
        <v/>
      </c>
      <c r="U283" s="49" t="str">
        <f t="shared" si="15"/>
        <v/>
      </c>
      <c r="V283" s="27"/>
      <c r="W283" s="26"/>
      <c r="X283" s="26"/>
      <c r="Y283" s="27"/>
      <c r="Z283" s="3"/>
      <c r="AA283" s="14"/>
      <c r="AB283" s="3"/>
      <c r="AC283" s="3"/>
      <c r="AD283" s="14"/>
      <c r="AE283" s="26"/>
      <c r="AF283" s="27"/>
      <c r="AG283" s="26"/>
      <c r="AH283" s="26"/>
      <c r="AI283" s="27"/>
      <c r="AJ283" s="26"/>
      <c r="AK283" s="26"/>
      <c r="AL283" s="6"/>
    </row>
    <row r="284" spans="1:38" ht="21" customHeight="1" x14ac:dyDescent="0.15">
      <c r="A284" s="266">
        <v>254</v>
      </c>
      <c r="B284" s="67"/>
      <c r="C284" s="78"/>
      <c r="D284" s="86"/>
      <c r="E284" s="86"/>
      <c r="F284" s="77"/>
      <c r="G284" s="216"/>
      <c r="H284" s="215"/>
      <c r="I284" s="225"/>
      <c r="J284" s="225"/>
      <c r="K284" s="315">
        <f t="shared" si="16"/>
        <v>0</v>
      </c>
      <c r="L284" s="70"/>
      <c r="M284" s="67"/>
      <c r="N284" s="70"/>
      <c r="O284" s="67"/>
      <c r="P284" s="67"/>
      <c r="Q284" s="67"/>
      <c r="R284" s="67"/>
      <c r="S284" s="192"/>
      <c r="T284" s="27" t="str">
        <f t="shared" si="14"/>
        <v/>
      </c>
      <c r="U284" s="49" t="str">
        <f t="shared" si="15"/>
        <v/>
      </c>
      <c r="V284" s="27"/>
      <c r="W284" s="26"/>
      <c r="X284" s="26"/>
      <c r="Y284" s="27"/>
      <c r="Z284" s="3"/>
      <c r="AA284" s="14"/>
      <c r="AB284" s="3"/>
      <c r="AC284" s="3"/>
      <c r="AD284" s="14"/>
      <c r="AE284" s="26"/>
      <c r="AF284" s="27"/>
      <c r="AG284" s="26"/>
      <c r="AH284" s="26"/>
      <c r="AI284" s="27"/>
      <c r="AJ284" s="26"/>
      <c r="AK284" s="26"/>
      <c r="AL284" s="6"/>
    </row>
    <row r="285" spans="1:38" ht="21" customHeight="1" x14ac:dyDescent="0.15">
      <c r="A285" s="266">
        <v>255</v>
      </c>
      <c r="B285" s="67"/>
      <c r="C285" s="78"/>
      <c r="D285" s="86"/>
      <c r="E285" s="86"/>
      <c r="F285" s="77"/>
      <c r="G285" s="216"/>
      <c r="H285" s="215"/>
      <c r="I285" s="225"/>
      <c r="J285" s="225"/>
      <c r="K285" s="315">
        <f t="shared" si="16"/>
        <v>0</v>
      </c>
      <c r="L285" s="70"/>
      <c r="M285" s="67"/>
      <c r="N285" s="70"/>
      <c r="O285" s="67"/>
      <c r="P285" s="67"/>
      <c r="Q285" s="67"/>
      <c r="R285" s="67"/>
      <c r="S285" s="192"/>
      <c r="T285" s="27" t="str">
        <f t="shared" si="14"/>
        <v/>
      </c>
      <c r="U285" s="49" t="str">
        <f t="shared" si="15"/>
        <v/>
      </c>
      <c r="V285" s="27"/>
      <c r="W285" s="26"/>
      <c r="X285" s="26"/>
      <c r="Y285" s="27"/>
      <c r="Z285" s="3"/>
      <c r="AA285" s="14"/>
      <c r="AB285" s="3"/>
      <c r="AC285" s="3"/>
      <c r="AD285" s="14"/>
      <c r="AE285" s="26"/>
      <c r="AF285" s="27"/>
      <c r="AG285" s="26"/>
      <c r="AH285" s="26"/>
      <c r="AI285" s="27"/>
      <c r="AJ285" s="26"/>
      <c r="AK285" s="26"/>
      <c r="AL285" s="6"/>
    </row>
    <row r="286" spans="1:38" ht="21" customHeight="1" x14ac:dyDescent="0.15">
      <c r="A286" s="267">
        <f>IF(ISBLANK(H286),,A285+1)</f>
        <v>0</v>
      </c>
      <c r="B286" s="104"/>
      <c r="C286" s="167"/>
      <c r="D286" s="106"/>
      <c r="E286" s="106"/>
      <c r="F286" s="166"/>
      <c r="G286" s="218"/>
      <c r="H286" s="217"/>
      <c r="I286" s="226"/>
      <c r="J286" s="226"/>
      <c r="K286" s="316">
        <f t="shared" si="16"/>
        <v>0</v>
      </c>
      <c r="L286" s="159"/>
      <c r="M286" s="104"/>
      <c r="N286" s="159"/>
      <c r="O286" s="104"/>
      <c r="P286" s="104"/>
      <c r="Q286" s="104"/>
      <c r="R286" s="104"/>
      <c r="S286" s="269"/>
      <c r="T286" s="27" t="str">
        <f t="shared" si="14"/>
        <v/>
      </c>
      <c r="U286" s="49" t="str">
        <f t="shared" si="15"/>
        <v/>
      </c>
      <c r="V286" s="27"/>
      <c r="W286" s="26"/>
      <c r="X286" s="26"/>
      <c r="Y286" s="27"/>
      <c r="Z286" s="3"/>
      <c r="AA286" s="14"/>
      <c r="AB286" s="3"/>
      <c r="AC286" s="3"/>
      <c r="AD286" s="14"/>
      <c r="AE286" s="26"/>
      <c r="AF286" s="27"/>
      <c r="AG286" s="26"/>
      <c r="AH286" s="26"/>
      <c r="AI286" s="27"/>
      <c r="AJ286" s="26"/>
      <c r="AK286" s="26"/>
      <c r="AL286" s="6"/>
    </row>
    <row r="287" spans="1:38" ht="21" customHeight="1" x14ac:dyDescent="0.15">
      <c r="A287" s="268">
        <f>IF(ISBLANK(H287),,A286+1)</f>
        <v>0</v>
      </c>
      <c r="B287" s="103"/>
      <c r="C287" s="103"/>
      <c r="D287" s="102"/>
      <c r="E287" s="102"/>
      <c r="F287" s="164"/>
      <c r="G287" s="210"/>
      <c r="H287" s="210"/>
      <c r="I287" s="227"/>
      <c r="J287" s="227"/>
      <c r="K287" s="314">
        <f t="shared" si="16"/>
        <v>0</v>
      </c>
      <c r="L287" s="200"/>
      <c r="M287" s="71"/>
      <c r="N287" s="200"/>
      <c r="O287" s="71"/>
      <c r="P287" s="103"/>
      <c r="Q287" s="103"/>
      <c r="R287" s="103"/>
      <c r="S287" s="270"/>
      <c r="T287" s="27" t="str">
        <f t="shared" si="14"/>
        <v/>
      </c>
      <c r="U287" s="49" t="str">
        <f t="shared" si="15"/>
        <v/>
      </c>
      <c r="V287" s="27"/>
      <c r="W287" s="26"/>
      <c r="X287" s="26"/>
      <c r="Y287" s="27"/>
      <c r="Z287" s="3"/>
      <c r="AA287" s="14"/>
      <c r="AB287" s="3"/>
      <c r="AC287" s="3"/>
      <c r="AD287" s="14"/>
      <c r="AE287" s="26"/>
      <c r="AF287" s="27"/>
      <c r="AG287" s="26"/>
      <c r="AH287" s="26"/>
      <c r="AI287" s="27"/>
      <c r="AJ287" s="26"/>
      <c r="AK287" s="26"/>
      <c r="AL287" s="6"/>
    </row>
    <row r="288" spans="1:38" ht="21" customHeight="1" x14ac:dyDescent="0.15">
      <c r="A288" s="266">
        <f>IF(ISBLANK(H288),,A287+1)</f>
        <v>0</v>
      </c>
      <c r="B288" s="78"/>
      <c r="C288" s="78"/>
      <c r="D288" s="86"/>
      <c r="E288" s="86"/>
      <c r="F288" s="77"/>
      <c r="G288" s="215"/>
      <c r="H288" s="215"/>
      <c r="I288" s="225"/>
      <c r="J288" s="225"/>
      <c r="K288" s="315">
        <f t="shared" si="16"/>
        <v>0</v>
      </c>
      <c r="L288" s="70"/>
      <c r="M288" s="67"/>
      <c r="N288" s="70"/>
      <c r="O288" s="67"/>
      <c r="P288" s="78"/>
      <c r="Q288" s="78"/>
      <c r="R288" s="78"/>
      <c r="S288" s="192"/>
      <c r="T288" s="27" t="str">
        <f t="shared" si="14"/>
        <v/>
      </c>
      <c r="U288" s="49" t="str">
        <f t="shared" si="15"/>
        <v/>
      </c>
      <c r="V288" s="32"/>
      <c r="W288" s="31"/>
      <c r="X288" s="31"/>
      <c r="Y288" s="32"/>
      <c r="Z288" s="3"/>
      <c r="AA288" s="14"/>
      <c r="AB288" s="4"/>
      <c r="AC288" s="3"/>
      <c r="AD288" s="14"/>
      <c r="AE288" s="31"/>
      <c r="AF288" s="32"/>
      <c r="AG288" s="31"/>
      <c r="AH288" s="31"/>
      <c r="AI288" s="32"/>
      <c r="AJ288" s="26"/>
      <c r="AK288" s="26"/>
      <c r="AL288" s="6"/>
    </row>
    <row r="289" spans="1:38" ht="21" customHeight="1" x14ac:dyDescent="0.15">
      <c r="A289" s="266">
        <f>IF(ISBLANK(H289),,A288+1)</f>
        <v>0</v>
      </c>
      <c r="B289" s="78"/>
      <c r="C289" s="78"/>
      <c r="D289" s="86"/>
      <c r="E289" s="86"/>
      <c r="F289" s="77"/>
      <c r="G289" s="215"/>
      <c r="H289" s="215"/>
      <c r="I289" s="225"/>
      <c r="J289" s="225"/>
      <c r="K289" s="315">
        <f t="shared" si="16"/>
        <v>0</v>
      </c>
      <c r="L289" s="70"/>
      <c r="M289" s="67"/>
      <c r="N289" s="70"/>
      <c r="O289" s="67"/>
      <c r="P289" s="78"/>
      <c r="Q289" s="78"/>
      <c r="R289" s="78"/>
      <c r="S289" s="192"/>
      <c r="T289" s="27" t="str">
        <f t="shared" si="14"/>
        <v/>
      </c>
      <c r="U289" s="49" t="str">
        <f t="shared" si="15"/>
        <v/>
      </c>
      <c r="V289" s="32"/>
      <c r="W289" s="31"/>
      <c r="X289" s="31"/>
      <c r="Y289" s="32"/>
      <c r="Z289" s="3"/>
      <c r="AA289" s="14"/>
      <c r="AB289" s="4"/>
      <c r="AC289" s="3"/>
      <c r="AD289" s="14"/>
      <c r="AE289" s="31"/>
      <c r="AF289" s="32"/>
      <c r="AG289" s="31"/>
      <c r="AH289" s="31"/>
      <c r="AI289" s="32"/>
      <c r="AJ289" s="26"/>
      <c r="AK289" s="26"/>
      <c r="AL289" s="6"/>
    </row>
    <row r="290" spans="1:38" ht="21" customHeight="1" x14ac:dyDescent="0.15">
      <c r="A290" s="266">
        <f>IF(ISBLANK(H290),,A289+1)</f>
        <v>0</v>
      </c>
      <c r="B290" s="78"/>
      <c r="C290" s="78"/>
      <c r="D290" s="86"/>
      <c r="E290" s="86"/>
      <c r="F290" s="77"/>
      <c r="G290" s="215"/>
      <c r="H290" s="215"/>
      <c r="I290" s="225"/>
      <c r="J290" s="225"/>
      <c r="K290" s="315">
        <f t="shared" si="16"/>
        <v>0</v>
      </c>
      <c r="L290" s="70"/>
      <c r="M290" s="67"/>
      <c r="N290" s="70"/>
      <c r="O290" s="67"/>
      <c r="P290" s="78"/>
      <c r="Q290" s="78"/>
      <c r="R290" s="78"/>
      <c r="S290" s="192"/>
      <c r="T290" s="27" t="str">
        <f t="shared" si="14"/>
        <v/>
      </c>
      <c r="U290" s="49" t="str">
        <f t="shared" si="15"/>
        <v/>
      </c>
      <c r="V290" s="34"/>
      <c r="W290" s="33"/>
      <c r="X290" s="33"/>
      <c r="Y290" s="34"/>
      <c r="Z290" s="3"/>
      <c r="AA290" s="14"/>
      <c r="AB290" s="5"/>
      <c r="AC290" s="3"/>
      <c r="AD290" s="14"/>
      <c r="AE290" s="33"/>
      <c r="AF290" s="34"/>
      <c r="AG290" s="33"/>
      <c r="AH290" s="33"/>
      <c r="AI290" s="34"/>
      <c r="AJ290" s="26"/>
      <c r="AK290" s="26"/>
      <c r="AL290" s="6"/>
    </row>
    <row r="291" spans="1:38" ht="21" customHeight="1" x14ac:dyDescent="0.15">
      <c r="A291" s="266" t="s">
        <v>242</v>
      </c>
      <c r="B291" s="78"/>
      <c r="C291" s="78"/>
      <c r="D291" s="86"/>
      <c r="E291" s="86"/>
      <c r="F291" s="77"/>
      <c r="G291" s="215"/>
      <c r="H291" s="215"/>
      <c r="I291" s="225"/>
      <c r="J291" s="225"/>
      <c r="K291" s="315">
        <f t="shared" si="16"/>
        <v>0</v>
      </c>
      <c r="L291" s="70"/>
      <c r="M291" s="67"/>
      <c r="N291" s="70"/>
      <c r="O291" s="67"/>
      <c r="P291" s="78"/>
      <c r="Q291" s="78"/>
      <c r="R291" s="78"/>
      <c r="S291" s="192"/>
      <c r="T291" s="27" t="str">
        <f t="shared" si="14"/>
        <v/>
      </c>
      <c r="U291" s="49" t="str">
        <f t="shared" si="15"/>
        <v/>
      </c>
      <c r="V291" s="25"/>
      <c r="W291" s="25"/>
      <c r="X291" s="25"/>
      <c r="Y291" s="25"/>
      <c r="Z291" s="11"/>
      <c r="AA291" s="18"/>
      <c r="AB291" s="11"/>
      <c r="AC291" s="11"/>
      <c r="AD291" s="18"/>
      <c r="AE291" s="25"/>
      <c r="AF291" s="25"/>
      <c r="AG291" s="25"/>
      <c r="AH291" s="25"/>
      <c r="AI291" s="25"/>
      <c r="AJ291" s="25"/>
      <c r="AK291" s="22"/>
      <c r="AL291" s="6"/>
    </row>
    <row r="292" spans="1:38" ht="21" customHeight="1" x14ac:dyDescent="0.15">
      <c r="A292" s="266">
        <f>IF(ISBLANK(H292),,A290+1)</f>
        <v>0</v>
      </c>
      <c r="B292" s="78"/>
      <c r="C292" s="78"/>
      <c r="D292" s="86"/>
      <c r="E292" s="86"/>
      <c r="F292" s="77"/>
      <c r="G292" s="215"/>
      <c r="H292" s="215"/>
      <c r="I292" s="225"/>
      <c r="J292" s="225"/>
      <c r="K292" s="315">
        <f t="shared" si="16"/>
        <v>0</v>
      </c>
      <c r="L292" s="70"/>
      <c r="M292" s="67"/>
      <c r="N292" s="70"/>
      <c r="O292" s="67"/>
      <c r="P292" s="78"/>
      <c r="Q292" s="78"/>
      <c r="R292" s="78"/>
      <c r="S292" s="192"/>
      <c r="T292" s="27" t="str">
        <f t="shared" si="14"/>
        <v/>
      </c>
      <c r="U292" s="49" t="str">
        <f t="shared" si="15"/>
        <v/>
      </c>
      <c r="V292" s="27"/>
      <c r="W292" s="26"/>
      <c r="X292" s="26"/>
      <c r="Y292" s="27"/>
      <c r="Z292" s="3"/>
      <c r="AA292" s="14"/>
      <c r="AB292" s="3"/>
      <c r="AC292" s="3"/>
      <c r="AD292" s="14"/>
      <c r="AE292" s="26"/>
      <c r="AF292" s="27"/>
      <c r="AG292" s="26"/>
      <c r="AH292" s="26"/>
      <c r="AI292" s="27"/>
      <c r="AJ292" s="26"/>
      <c r="AK292" s="26"/>
      <c r="AL292" s="6"/>
    </row>
    <row r="293" spans="1:38" ht="21" customHeight="1" x14ac:dyDescent="0.15">
      <c r="A293" s="266">
        <f t="shared" ref="A293:A311" si="17">IF(ISBLANK(H293),,A292+1)</f>
        <v>0</v>
      </c>
      <c r="B293" s="78"/>
      <c r="C293" s="78"/>
      <c r="D293" s="86"/>
      <c r="E293" s="86"/>
      <c r="F293" s="77"/>
      <c r="G293" s="215"/>
      <c r="H293" s="215"/>
      <c r="I293" s="225"/>
      <c r="J293" s="225"/>
      <c r="K293" s="315">
        <f t="shared" si="16"/>
        <v>0</v>
      </c>
      <c r="L293" s="70"/>
      <c r="M293" s="67"/>
      <c r="N293" s="70"/>
      <c r="O293" s="67"/>
      <c r="P293" s="78"/>
      <c r="Q293" s="78"/>
      <c r="R293" s="78"/>
      <c r="S293" s="192"/>
      <c r="T293" s="27" t="str">
        <f t="shared" si="14"/>
        <v/>
      </c>
      <c r="U293" s="49" t="str">
        <f t="shared" si="15"/>
        <v/>
      </c>
      <c r="V293" s="27"/>
      <c r="W293" s="26"/>
      <c r="X293" s="26"/>
      <c r="Y293" s="27"/>
      <c r="Z293" s="3"/>
      <c r="AA293" s="14"/>
      <c r="AB293" s="3"/>
      <c r="AC293" s="3"/>
      <c r="AD293" s="14"/>
      <c r="AE293" s="26"/>
      <c r="AF293" s="27"/>
      <c r="AG293" s="26"/>
      <c r="AH293" s="26"/>
      <c r="AI293" s="27"/>
      <c r="AJ293" s="26"/>
      <c r="AK293" s="26"/>
      <c r="AL293" s="6"/>
    </row>
    <row r="294" spans="1:38" ht="21" customHeight="1" x14ac:dyDescent="0.15">
      <c r="A294" s="266">
        <f t="shared" si="17"/>
        <v>0</v>
      </c>
      <c r="B294" s="78"/>
      <c r="C294" s="78"/>
      <c r="D294" s="86"/>
      <c r="E294" s="86"/>
      <c r="F294" s="77"/>
      <c r="G294" s="215"/>
      <c r="H294" s="215"/>
      <c r="I294" s="225"/>
      <c r="J294" s="225"/>
      <c r="K294" s="315">
        <f t="shared" si="16"/>
        <v>0</v>
      </c>
      <c r="L294" s="70"/>
      <c r="M294" s="67"/>
      <c r="N294" s="70"/>
      <c r="O294" s="67"/>
      <c r="P294" s="78"/>
      <c r="Q294" s="78"/>
      <c r="R294" s="78"/>
      <c r="S294" s="192"/>
      <c r="T294" s="27" t="str">
        <f t="shared" si="14"/>
        <v/>
      </c>
      <c r="U294" s="49" t="str">
        <f t="shared" si="15"/>
        <v/>
      </c>
      <c r="V294" s="27"/>
      <c r="W294" s="26"/>
      <c r="X294" s="26"/>
      <c r="Y294" s="27"/>
      <c r="Z294" s="3"/>
      <c r="AA294" s="14"/>
      <c r="AB294" s="3"/>
      <c r="AC294" s="3"/>
      <c r="AD294" s="14"/>
      <c r="AE294" s="26"/>
      <c r="AF294" s="27"/>
      <c r="AG294" s="26"/>
      <c r="AH294" s="26"/>
      <c r="AI294" s="27"/>
      <c r="AJ294" s="26"/>
      <c r="AK294" s="26"/>
      <c r="AL294" s="6"/>
    </row>
    <row r="295" spans="1:38" ht="21" customHeight="1" x14ac:dyDescent="0.15">
      <c r="A295" s="266">
        <f t="shared" si="17"/>
        <v>0</v>
      </c>
      <c r="B295" s="78"/>
      <c r="C295" s="78"/>
      <c r="D295" s="86"/>
      <c r="E295" s="86"/>
      <c r="F295" s="77"/>
      <c r="G295" s="215"/>
      <c r="H295" s="215"/>
      <c r="I295" s="225"/>
      <c r="J295" s="225"/>
      <c r="K295" s="315">
        <f t="shared" si="16"/>
        <v>0</v>
      </c>
      <c r="L295" s="70"/>
      <c r="M295" s="67"/>
      <c r="N295" s="70"/>
      <c r="O295" s="67"/>
      <c r="P295" s="78"/>
      <c r="Q295" s="78"/>
      <c r="R295" s="78"/>
      <c r="S295" s="192"/>
      <c r="T295" s="27" t="str">
        <f t="shared" si="14"/>
        <v/>
      </c>
      <c r="U295" s="49" t="str">
        <f t="shared" si="15"/>
        <v/>
      </c>
      <c r="V295" s="27"/>
      <c r="W295" s="26"/>
      <c r="X295" s="26"/>
      <c r="Y295" s="27"/>
      <c r="Z295" s="3"/>
      <c r="AA295" s="14"/>
      <c r="AB295" s="3"/>
      <c r="AC295" s="3"/>
      <c r="AD295" s="14"/>
      <c r="AE295" s="26"/>
      <c r="AF295" s="27"/>
      <c r="AG295" s="26"/>
      <c r="AH295" s="26"/>
      <c r="AI295" s="27"/>
      <c r="AJ295" s="26"/>
      <c r="AK295" s="26"/>
      <c r="AL295" s="6"/>
    </row>
    <row r="296" spans="1:38" ht="21" customHeight="1" x14ac:dyDescent="0.15">
      <c r="A296" s="266">
        <f t="shared" si="17"/>
        <v>0</v>
      </c>
      <c r="B296" s="78"/>
      <c r="C296" s="78"/>
      <c r="D296" s="86"/>
      <c r="E296" s="86"/>
      <c r="F296" s="77"/>
      <c r="G296" s="215"/>
      <c r="H296" s="215"/>
      <c r="I296" s="225"/>
      <c r="J296" s="225"/>
      <c r="K296" s="315">
        <f t="shared" si="16"/>
        <v>0</v>
      </c>
      <c r="L296" s="70"/>
      <c r="M296" s="67"/>
      <c r="N296" s="70"/>
      <c r="O296" s="67"/>
      <c r="P296" s="78"/>
      <c r="Q296" s="78"/>
      <c r="R296" s="78"/>
      <c r="S296" s="192"/>
      <c r="T296" s="27" t="str">
        <f t="shared" si="14"/>
        <v/>
      </c>
      <c r="U296" s="49" t="str">
        <f t="shared" si="15"/>
        <v/>
      </c>
      <c r="V296" s="27"/>
      <c r="W296" s="26"/>
      <c r="X296" s="26"/>
      <c r="Y296" s="27"/>
      <c r="Z296" s="3"/>
      <c r="AA296" s="14"/>
      <c r="AB296" s="3"/>
      <c r="AC296" s="3"/>
      <c r="AD296" s="14"/>
      <c r="AE296" s="26"/>
      <c r="AF296" s="27"/>
      <c r="AG296" s="26"/>
      <c r="AH296" s="26"/>
      <c r="AI296" s="27"/>
      <c r="AJ296" s="26"/>
      <c r="AK296" s="26"/>
      <c r="AL296" s="6"/>
    </row>
    <row r="297" spans="1:38" ht="21" customHeight="1" x14ac:dyDescent="0.15">
      <c r="A297" s="266">
        <f t="shared" si="17"/>
        <v>0</v>
      </c>
      <c r="B297" s="78"/>
      <c r="C297" s="78"/>
      <c r="D297" s="86"/>
      <c r="E297" s="86"/>
      <c r="F297" s="77"/>
      <c r="G297" s="215"/>
      <c r="H297" s="215"/>
      <c r="I297" s="225"/>
      <c r="J297" s="225"/>
      <c r="K297" s="315">
        <f t="shared" si="16"/>
        <v>0</v>
      </c>
      <c r="L297" s="70"/>
      <c r="M297" s="67"/>
      <c r="N297" s="70"/>
      <c r="O297" s="67"/>
      <c r="P297" s="78"/>
      <c r="Q297" s="78"/>
      <c r="R297" s="78"/>
      <c r="S297" s="192"/>
      <c r="T297" s="27" t="str">
        <f t="shared" si="14"/>
        <v/>
      </c>
      <c r="U297" s="49" t="str">
        <f t="shared" si="15"/>
        <v/>
      </c>
      <c r="V297" s="30"/>
      <c r="W297" s="26"/>
      <c r="X297" s="26"/>
      <c r="Y297" s="27"/>
      <c r="Z297" s="3"/>
      <c r="AA297" s="14"/>
      <c r="AB297" s="3"/>
      <c r="AC297" s="3"/>
      <c r="AD297" s="14"/>
      <c r="AE297" s="26"/>
      <c r="AF297" s="27"/>
      <c r="AG297" s="26"/>
      <c r="AH297" s="26"/>
      <c r="AI297" s="27"/>
      <c r="AJ297" s="26"/>
      <c r="AK297" s="26"/>
      <c r="AL297" s="6"/>
    </row>
    <row r="298" spans="1:38" ht="21" customHeight="1" x14ac:dyDescent="0.15">
      <c r="A298" s="266">
        <f t="shared" si="17"/>
        <v>0</v>
      </c>
      <c r="B298" s="78"/>
      <c r="C298" s="78"/>
      <c r="D298" s="86"/>
      <c r="E298" s="86"/>
      <c r="F298" s="77"/>
      <c r="G298" s="215"/>
      <c r="H298" s="215"/>
      <c r="I298" s="225"/>
      <c r="J298" s="225"/>
      <c r="K298" s="315">
        <f t="shared" si="16"/>
        <v>0</v>
      </c>
      <c r="L298" s="70"/>
      <c r="M298" s="67"/>
      <c r="N298" s="70"/>
      <c r="O298" s="67"/>
      <c r="P298" s="78"/>
      <c r="Q298" s="78"/>
      <c r="R298" s="78"/>
      <c r="S298" s="192"/>
      <c r="T298" s="27" t="str">
        <f t="shared" si="14"/>
        <v/>
      </c>
      <c r="U298" s="49" t="str">
        <f t="shared" si="15"/>
        <v/>
      </c>
      <c r="V298" s="27"/>
      <c r="W298" s="26"/>
      <c r="X298" s="26"/>
      <c r="Y298" s="27"/>
      <c r="Z298" s="3"/>
      <c r="AA298" s="14"/>
      <c r="AB298" s="3"/>
      <c r="AC298" s="3"/>
      <c r="AD298" s="14"/>
      <c r="AE298" s="26"/>
      <c r="AF298" s="27"/>
      <c r="AG298" s="26"/>
      <c r="AH298" s="26"/>
      <c r="AI298" s="27"/>
      <c r="AJ298" s="26"/>
      <c r="AK298" s="26"/>
      <c r="AL298" s="6"/>
    </row>
    <row r="299" spans="1:38" ht="21" customHeight="1" x14ac:dyDescent="0.15">
      <c r="A299" s="177">
        <f t="shared" si="17"/>
        <v>0</v>
      </c>
      <c r="B299" s="78"/>
      <c r="C299" s="78"/>
      <c r="D299" s="86"/>
      <c r="E299" s="86"/>
      <c r="F299" s="77"/>
      <c r="G299" s="215"/>
      <c r="H299" s="215"/>
      <c r="I299" s="225"/>
      <c r="J299" s="225"/>
      <c r="K299" s="315">
        <f t="shared" si="16"/>
        <v>0</v>
      </c>
      <c r="L299" s="70"/>
      <c r="M299" s="67"/>
      <c r="N299" s="70"/>
      <c r="O299" s="67"/>
      <c r="P299" s="78"/>
      <c r="Q299" s="78"/>
      <c r="R299" s="78"/>
      <c r="S299" s="192"/>
      <c r="T299" s="27" t="str">
        <f t="shared" si="14"/>
        <v/>
      </c>
      <c r="U299" s="49" t="str">
        <f t="shared" si="15"/>
        <v/>
      </c>
      <c r="V299" s="27"/>
      <c r="W299" s="26"/>
      <c r="X299" s="26"/>
      <c r="Y299" s="27"/>
      <c r="Z299" s="3"/>
      <c r="AA299" s="14"/>
      <c r="AB299" s="3"/>
      <c r="AC299" s="3"/>
      <c r="AD299" s="14"/>
      <c r="AE299" s="26"/>
      <c r="AF299" s="27"/>
      <c r="AG299" s="26"/>
      <c r="AH299" s="26"/>
      <c r="AI299" s="27"/>
      <c r="AJ299" s="26"/>
      <c r="AK299" s="26"/>
      <c r="AL299" s="6"/>
    </row>
    <row r="300" spans="1:38" ht="21" customHeight="1" x14ac:dyDescent="0.15">
      <c r="A300" s="266">
        <f t="shared" si="17"/>
        <v>0</v>
      </c>
      <c r="B300" s="67"/>
      <c r="C300" s="78"/>
      <c r="D300" s="86"/>
      <c r="E300" s="86"/>
      <c r="F300" s="77"/>
      <c r="G300" s="216"/>
      <c r="H300" s="215"/>
      <c r="I300" s="225"/>
      <c r="J300" s="225"/>
      <c r="K300" s="315">
        <f t="shared" si="16"/>
        <v>0</v>
      </c>
      <c r="L300" s="70"/>
      <c r="M300" s="67"/>
      <c r="N300" s="70"/>
      <c r="O300" s="67"/>
      <c r="P300" s="67"/>
      <c r="Q300" s="67"/>
      <c r="R300" s="67"/>
      <c r="S300" s="192"/>
      <c r="T300" s="27" t="str">
        <f t="shared" si="14"/>
        <v/>
      </c>
      <c r="U300" s="49" t="str">
        <f t="shared" si="15"/>
        <v/>
      </c>
      <c r="V300" s="27"/>
      <c r="W300" s="26"/>
      <c r="X300" s="26"/>
      <c r="Y300" s="27"/>
      <c r="Z300" s="3"/>
      <c r="AA300" s="14"/>
      <c r="AB300" s="3"/>
      <c r="AC300" s="3"/>
      <c r="AD300" s="14"/>
      <c r="AE300" s="26"/>
      <c r="AF300" s="27"/>
      <c r="AG300" s="26"/>
      <c r="AH300" s="26"/>
      <c r="AI300" s="27"/>
      <c r="AJ300" s="26"/>
      <c r="AK300" s="26"/>
      <c r="AL300" s="6"/>
    </row>
    <row r="301" spans="1:38" ht="21" customHeight="1" x14ac:dyDescent="0.15">
      <c r="A301" s="266">
        <f t="shared" si="17"/>
        <v>0</v>
      </c>
      <c r="B301" s="67"/>
      <c r="C301" s="78"/>
      <c r="D301" s="86"/>
      <c r="E301" s="86"/>
      <c r="F301" s="77"/>
      <c r="G301" s="216"/>
      <c r="H301" s="215"/>
      <c r="I301" s="225"/>
      <c r="J301" s="225"/>
      <c r="K301" s="315">
        <f t="shared" si="16"/>
        <v>0</v>
      </c>
      <c r="L301" s="70"/>
      <c r="M301" s="67"/>
      <c r="N301" s="70"/>
      <c r="O301" s="67"/>
      <c r="P301" s="67"/>
      <c r="Q301" s="67"/>
      <c r="R301" s="67"/>
      <c r="S301" s="192"/>
      <c r="T301" s="27" t="str">
        <f t="shared" si="14"/>
        <v/>
      </c>
      <c r="U301" s="49" t="str">
        <f t="shared" si="15"/>
        <v/>
      </c>
      <c r="V301" s="27"/>
      <c r="W301" s="26"/>
      <c r="X301" s="26"/>
      <c r="Y301" s="27"/>
      <c r="Z301" s="3"/>
      <c r="AA301" s="14"/>
      <c r="AB301" s="3"/>
      <c r="AC301" s="3"/>
      <c r="AD301" s="14"/>
      <c r="AE301" s="26"/>
      <c r="AF301" s="27"/>
      <c r="AG301" s="26"/>
      <c r="AH301" s="26"/>
      <c r="AI301" s="27"/>
      <c r="AJ301" s="26"/>
      <c r="AK301" s="26"/>
      <c r="AL301" s="6"/>
    </row>
    <row r="302" spans="1:38" ht="21" customHeight="1" x14ac:dyDescent="0.15">
      <c r="A302" s="266">
        <f t="shared" si="17"/>
        <v>0</v>
      </c>
      <c r="B302" s="67"/>
      <c r="C302" s="78"/>
      <c r="D302" s="86"/>
      <c r="E302" s="86"/>
      <c r="F302" s="77"/>
      <c r="G302" s="216"/>
      <c r="H302" s="215"/>
      <c r="I302" s="225"/>
      <c r="J302" s="225"/>
      <c r="K302" s="315">
        <f t="shared" si="16"/>
        <v>0</v>
      </c>
      <c r="L302" s="70"/>
      <c r="M302" s="67"/>
      <c r="N302" s="70"/>
      <c r="O302" s="67"/>
      <c r="P302" s="67"/>
      <c r="Q302" s="67"/>
      <c r="R302" s="67"/>
      <c r="S302" s="192"/>
      <c r="T302" s="27" t="str">
        <f t="shared" si="14"/>
        <v/>
      </c>
      <c r="U302" s="49" t="str">
        <f t="shared" si="15"/>
        <v/>
      </c>
      <c r="V302" s="27"/>
      <c r="W302" s="26"/>
      <c r="X302" s="26"/>
      <c r="Y302" s="27"/>
      <c r="Z302" s="3"/>
      <c r="AA302" s="14"/>
      <c r="AB302" s="3"/>
      <c r="AC302" s="3"/>
      <c r="AD302" s="14"/>
      <c r="AE302" s="26"/>
      <c r="AF302" s="27"/>
      <c r="AG302" s="26"/>
      <c r="AH302" s="26"/>
      <c r="AI302" s="27"/>
      <c r="AJ302" s="26"/>
      <c r="AK302" s="26"/>
      <c r="AL302" s="6"/>
    </row>
    <row r="303" spans="1:38" ht="21" customHeight="1" x14ac:dyDescent="0.15">
      <c r="A303" s="266">
        <f t="shared" si="17"/>
        <v>0</v>
      </c>
      <c r="B303" s="67"/>
      <c r="C303" s="78"/>
      <c r="D303" s="86"/>
      <c r="E303" s="86"/>
      <c r="F303" s="77"/>
      <c r="G303" s="216"/>
      <c r="H303" s="215"/>
      <c r="I303" s="225"/>
      <c r="J303" s="225"/>
      <c r="K303" s="315">
        <f t="shared" si="16"/>
        <v>0</v>
      </c>
      <c r="L303" s="70"/>
      <c r="M303" s="67"/>
      <c r="N303" s="70"/>
      <c r="O303" s="67"/>
      <c r="P303" s="67"/>
      <c r="Q303" s="67"/>
      <c r="R303" s="67"/>
      <c r="S303" s="192"/>
      <c r="T303" s="27" t="str">
        <f t="shared" si="14"/>
        <v/>
      </c>
      <c r="U303" s="49" t="str">
        <f t="shared" si="15"/>
        <v/>
      </c>
      <c r="V303" s="27"/>
      <c r="W303" s="26"/>
      <c r="X303" s="26"/>
      <c r="Y303" s="27"/>
      <c r="Z303" s="3"/>
      <c r="AA303" s="14"/>
      <c r="AB303" s="3"/>
      <c r="AC303" s="3"/>
      <c r="AD303" s="14"/>
      <c r="AE303" s="26"/>
      <c r="AF303" s="27"/>
      <c r="AG303" s="26"/>
      <c r="AH303" s="26"/>
      <c r="AI303" s="27"/>
      <c r="AJ303" s="26"/>
      <c r="AK303" s="26"/>
      <c r="AL303" s="6"/>
    </row>
    <row r="304" spans="1:38" ht="21" customHeight="1" x14ac:dyDescent="0.15">
      <c r="A304" s="266">
        <f t="shared" si="17"/>
        <v>0</v>
      </c>
      <c r="B304" s="67"/>
      <c r="C304" s="78"/>
      <c r="D304" s="86"/>
      <c r="E304" s="86"/>
      <c r="F304" s="77"/>
      <c r="G304" s="216"/>
      <c r="H304" s="215"/>
      <c r="I304" s="225"/>
      <c r="J304" s="225"/>
      <c r="K304" s="315">
        <f t="shared" si="16"/>
        <v>0</v>
      </c>
      <c r="L304" s="70"/>
      <c r="M304" s="67"/>
      <c r="N304" s="70"/>
      <c r="O304" s="67"/>
      <c r="P304" s="67"/>
      <c r="Q304" s="67"/>
      <c r="R304" s="67"/>
      <c r="S304" s="192"/>
      <c r="T304" s="27" t="str">
        <f t="shared" si="14"/>
        <v/>
      </c>
      <c r="U304" s="49" t="str">
        <f t="shared" si="15"/>
        <v/>
      </c>
      <c r="V304" s="27"/>
      <c r="W304" s="26"/>
      <c r="X304" s="26"/>
      <c r="Y304" s="27"/>
      <c r="Z304" s="3"/>
      <c r="AA304" s="14"/>
      <c r="AB304" s="3"/>
      <c r="AC304" s="3"/>
      <c r="AD304" s="14"/>
      <c r="AE304" s="26"/>
      <c r="AF304" s="27"/>
      <c r="AG304" s="26"/>
      <c r="AH304" s="26"/>
      <c r="AI304" s="27"/>
      <c r="AJ304" s="26"/>
      <c r="AK304" s="26"/>
      <c r="AL304" s="6"/>
    </row>
    <row r="305" spans="1:38" ht="21" customHeight="1" x14ac:dyDescent="0.15">
      <c r="A305" s="266">
        <f t="shared" si="17"/>
        <v>0</v>
      </c>
      <c r="B305" s="67"/>
      <c r="C305" s="78"/>
      <c r="D305" s="86"/>
      <c r="E305" s="86"/>
      <c r="F305" s="77"/>
      <c r="G305" s="216"/>
      <c r="H305" s="215"/>
      <c r="I305" s="225"/>
      <c r="J305" s="225"/>
      <c r="K305" s="315">
        <f t="shared" si="16"/>
        <v>0</v>
      </c>
      <c r="L305" s="70"/>
      <c r="M305" s="67"/>
      <c r="N305" s="70"/>
      <c r="O305" s="67"/>
      <c r="P305" s="67"/>
      <c r="Q305" s="67"/>
      <c r="R305" s="67"/>
      <c r="S305" s="192"/>
      <c r="T305" s="27" t="str">
        <f t="shared" si="14"/>
        <v/>
      </c>
      <c r="U305" s="49" t="str">
        <f t="shared" si="15"/>
        <v/>
      </c>
      <c r="V305" s="27"/>
      <c r="W305" s="26"/>
      <c r="X305" s="26"/>
      <c r="Y305" s="27"/>
      <c r="Z305" s="3"/>
      <c r="AA305" s="14"/>
      <c r="AB305" s="3"/>
      <c r="AC305" s="3"/>
      <c r="AD305" s="14"/>
      <c r="AE305" s="26"/>
      <c r="AF305" s="27"/>
      <c r="AG305" s="26"/>
      <c r="AH305" s="26"/>
      <c r="AI305" s="27"/>
      <c r="AJ305" s="26"/>
      <c r="AK305" s="26"/>
      <c r="AL305" s="6"/>
    </row>
    <row r="306" spans="1:38" ht="21" customHeight="1" x14ac:dyDescent="0.15">
      <c r="A306" s="267">
        <f t="shared" si="17"/>
        <v>0</v>
      </c>
      <c r="B306" s="104"/>
      <c r="C306" s="167"/>
      <c r="D306" s="106"/>
      <c r="E306" s="106"/>
      <c r="F306" s="166"/>
      <c r="G306" s="218"/>
      <c r="H306" s="217"/>
      <c r="I306" s="226"/>
      <c r="J306" s="226"/>
      <c r="K306" s="316">
        <f t="shared" si="16"/>
        <v>0</v>
      </c>
      <c r="L306" s="159"/>
      <c r="M306" s="104"/>
      <c r="N306" s="159"/>
      <c r="O306" s="104"/>
      <c r="P306" s="104"/>
      <c r="Q306" s="104"/>
      <c r="R306" s="104"/>
      <c r="S306" s="269"/>
      <c r="T306" s="27" t="str">
        <f t="shared" si="14"/>
        <v/>
      </c>
      <c r="U306" s="49" t="str">
        <f t="shared" si="15"/>
        <v/>
      </c>
      <c r="V306" s="27"/>
      <c r="W306" s="26"/>
      <c r="X306" s="26"/>
      <c r="Y306" s="27"/>
      <c r="Z306" s="3"/>
      <c r="AA306" s="14"/>
      <c r="AB306" s="3"/>
      <c r="AC306" s="3"/>
      <c r="AD306" s="14"/>
      <c r="AE306" s="26"/>
      <c r="AF306" s="27"/>
      <c r="AG306" s="26"/>
      <c r="AH306" s="26"/>
      <c r="AI306" s="27"/>
      <c r="AJ306" s="26"/>
      <c r="AK306" s="26"/>
      <c r="AL306" s="6"/>
    </row>
    <row r="307" spans="1:38" ht="21" customHeight="1" x14ac:dyDescent="0.15">
      <c r="A307" s="268">
        <f t="shared" si="17"/>
        <v>0</v>
      </c>
      <c r="B307" s="103"/>
      <c r="C307" s="103"/>
      <c r="D307" s="102"/>
      <c r="E307" s="102"/>
      <c r="F307" s="164"/>
      <c r="G307" s="210"/>
      <c r="H307" s="210"/>
      <c r="I307" s="227"/>
      <c r="J307" s="227"/>
      <c r="K307" s="314">
        <f t="shared" si="16"/>
        <v>0</v>
      </c>
      <c r="L307" s="200"/>
      <c r="M307" s="71"/>
      <c r="N307" s="200"/>
      <c r="O307" s="71"/>
      <c r="P307" s="103"/>
      <c r="Q307" s="103"/>
      <c r="R307" s="103"/>
      <c r="S307" s="270"/>
      <c r="T307" s="27" t="str">
        <f t="shared" si="14"/>
        <v/>
      </c>
      <c r="U307" s="49" t="str">
        <f t="shared" si="15"/>
        <v/>
      </c>
      <c r="V307" s="27"/>
      <c r="W307" s="26"/>
      <c r="X307" s="26"/>
      <c r="Y307" s="27"/>
      <c r="Z307" s="3"/>
      <c r="AA307" s="14"/>
      <c r="AB307" s="3"/>
      <c r="AC307" s="3"/>
      <c r="AD307" s="14"/>
      <c r="AE307" s="26"/>
      <c r="AF307" s="27"/>
      <c r="AG307" s="26"/>
      <c r="AH307" s="26"/>
      <c r="AI307" s="27"/>
      <c r="AJ307" s="26"/>
      <c r="AK307" s="26"/>
      <c r="AL307" s="6"/>
    </row>
    <row r="308" spans="1:38" ht="21" customHeight="1" x14ac:dyDescent="0.15">
      <c r="A308" s="266">
        <f t="shared" si="17"/>
        <v>0</v>
      </c>
      <c r="B308" s="78"/>
      <c r="C308" s="78"/>
      <c r="D308" s="86"/>
      <c r="E308" s="86"/>
      <c r="F308" s="77"/>
      <c r="G308" s="215"/>
      <c r="H308" s="215"/>
      <c r="I308" s="225"/>
      <c r="J308" s="225"/>
      <c r="K308" s="315">
        <f t="shared" si="16"/>
        <v>0</v>
      </c>
      <c r="L308" s="70"/>
      <c r="M308" s="67"/>
      <c r="N308" s="70"/>
      <c r="O308" s="67"/>
      <c r="P308" s="78"/>
      <c r="Q308" s="78"/>
      <c r="R308" s="78"/>
      <c r="S308" s="192"/>
      <c r="T308" s="27" t="str">
        <f t="shared" si="14"/>
        <v/>
      </c>
      <c r="U308" s="49" t="str">
        <f t="shared" si="15"/>
        <v/>
      </c>
      <c r="V308" s="27"/>
      <c r="W308" s="26"/>
      <c r="X308" s="26"/>
      <c r="Y308" s="27"/>
      <c r="Z308" s="3"/>
      <c r="AA308" s="14"/>
      <c r="AB308" s="3"/>
      <c r="AC308" s="3"/>
      <c r="AD308" s="14"/>
      <c r="AE308" s="26"/>
      <c r="AF308" s="27"/>
      <c r="AG308" s="26"/>
      <c r="AH308" s="26"/>
      <c r="AI308" s="27"/>
      <c r="AJ308" s="26"/>
      <c r="AK308" s="26"/>
      <c r="AL308" s="6"/>
    </row>
    <row r="309" spans="1:38" ht="21" customHeight="1" x14ac:dyDescent="0.15">
      <c r="A309" s="266">
        <f t="shared" si="17"/>
        <v>0</v>
      </c>
      <c r="B309" s="78"/>
      <c r="C309" s="78"/>
      <c r="D309" s="86"/>
      <c r="E309" s="86"/>
      <c r="F309" s="77"/>
      <c r="G309" s="215"/>
      <c r="H309" s="215"/>
      <c r="I309" s="225"/>
      <c r="J309" s="225"/>
      <c r="K309" s="315">
        <f t="shared" si="16"/>
        <v>0</v>
      </c>
      <c r="L309" s="70"/>
      <c r="M309" s="67"/>
      <c r="N309" s="70"/>
      <c r="O309" s="67"/>
      <c r="P309" s="78"/>
      <c r="Q309" s="78"/>
      <c r="R309" s="78"/>
      <c r="S309" s="192"/>
      <c r="T309" s="27" t="str">
        <f t="shared" si="14"/>
        <v/>
      </c>
      <c r="U309" s="49" t="str">
        <f t="shared" si="15"/>
        <v/>
      </c>
      <c r="V309" s="32"/>
      <c r="W309" s="31"/>
      <c r="X309" s="31"/>
      <c r="Y309" s="32"/>
      <c r="Z309" s="3"/>
      <c r="AA309" s="14"/>
      <c r="AB309" s="4"/>
      <c r="AC309" s="3"/>
      <c r="AD309" s="14"/>
      <c r="AE309" s="31"/>
      <c r="AF309" s="32"/>
      <c r="AG309" s="31"/>
      <c r="AH309" s="31"/>
      <c r="AI309" s="32"/>
      <c r="AJ309" s="26"/>
      <c r="AK309" s="26"/>
      <c r="AL309" s="6"/>
    </row>
    <row r="310" spans="1:38" ht="21" customHeight="1" x14ac:dyDescent="0.15">
      <c r="A310" s="266">
        <f t="shared" si="17"/>
        <v>0</v>
      </c>
      <c r="B310" s="78"/>
      <c r="C310" s="78"/>
      <c r="D310" s="86"/>
      <c r="E310" s="86"/>
      <c r="F310" s="77"/>
      <c r="G310" s="215"/>
      <c r="H310" s="215"/>
      <c r="I310" s="225"/>
      <c r="J310" s="225"/>
      <c r="K310" s="315">
        <f t="shared" si="16"/>
        <v>0</v>
      </c>
      <c r="L310" s="70"/>
      <c r="M310" s="67"/>
      <c r="N310" s="70"/>
      <c r="O310" s="67"/>
      <c r="P310" s="78"/>
      <c r="Q310" s="78"/>
      <c r="R310" s="78"/>
      <c r="S310" s="192"/>
      <c r="T310" s="27" t="str">
        <f t="shared" si="14"/>
        <v/>
      </c>
      <c r="U310" s="49" t="str">
        <f t="shared" si="15"/>
        <v/>
      </c>
      <c r="V310" s="32"/>
      <c r="W310" s="31"/>
      <c r="X310" s="31"/>
      <c r="Y310" s="32"/>
      <c r="Z310" s="3"/>
      <c r="AA310" s="14"/>
      <c r="AB310" s="4"/>
      <c r="AC310" s="3"/>
      <c r="AD310" s="14"/>
      <c r="AE310" s="31"/>
      <c r="AF310" s="32"/>
      <c r="AG310" s="31"/>
      <c r="AH310" s="31"/>
      <c r="AI310" s="32"/>
      <c r="AJ310" s="26"/>
      <c r="AK310" s="26"/>
      <c r="AL310" s="6"/>
    </row>
    <row r="311" spans="1:38" ht="21" customHeight="1" x14ac:dyDescent="0.15">
      <c r="A311" s="266">
        <f t="shared" si="17"/>
        <v>0</v>
      </c>
      <c r="B311" s="78"/>
      <c r="C311" s="78"/>
      <c r="D311" s="86"/>
      <c r="E311" s="86"/>
      <c r="F311" s="77"/>
      <c r="G311" s="215"/>
      <c r="H311" s="215"/>
      <c r="I311" s="225"/>
      <c r="J311" s="225"/>
      <c r="K311" s="315">
        <f t="shared" si="16"/>
        <v>0</v>
      </c>
      <c r="L311" s="70"/>
      <c r="M311" s="67"/>
      <c r="N311" s="70"/>
      <c r="O311" s="67"/>
      <c r="P311" s="78"/>
      <c r="Q311" s="78"/>
      <c r="R311" s="78"/>
      <c r="S311" s="192"/>
      <c r="T311" s="27" t="str">
        <f t="shared" si="14"/>
        <v/>
      </c>
      <c r="U311" s="49" t="str">
        <f t="shared" si="15"/>
        <v/>
      </c>
      <c r="V311" s="34"/>
      <c r="W311" s="33"/>
      <c r="X311" s="33"/>
      <c r="Y311" s="34"/>
      <c r="Z311" s="3"/>
      <c r="AA311" s="14"/>
      <c r="AB311" s="5"/>
      <c r="AC311" s="3"/>
      <c r="AD311" s="14"/>
      <c r="AE311" s="33"/>
      <c r="AF311" s="34"/>
      <c r="AG311" s="33"/>
      <c r="AH311" s="33"/>
      <c r="AI311" s="34"/>
      <c r="AJ311" s="26"/>
      <c r="AK311" s="26"/>
      <c r="AL311" s="6"/>
    </row>
    <row r="312" spans="1:38" ht="21" customHeight="1" x14ac:dyDescent="0.15">
      <c r="A312" s="266" t="s">
        <v>242</v>
      </c>
      <c r="B312" s="78"/>
      <c r="C312" s="78"/>
      <c r="D312" s="86"/>
      <c r="E312" s="86"/>
      <c r="F312" s="77"/>
      <c r="G312" s="215"/>
      <c r="H312" s="215"/>
      <c r="I312" s="225"/>
      <c r="J312" s="225"/>
      <c r="K312" s="315">
        <f t="shared" si="16"/>
        <v>0</v>
      </c>
      <c r="L312" s="70"/>
      <c r="M312" s="271"/>
      <c r="N312" s="70"/>
      <c r="O312" s="271"/>
      <c r="P312" s="78"/>
      <c r="Q312" s="78"/>
      <c r="R312" s="78"/>
      <c r="S312" s="192"/>
      <c r="T312" s="27" t="str">
        <f t="shared" si="14"/>
        <v/>
      </c>
      <c r="U312" s="49" t="str">
        <f t="shared" si="15"/>
        <v/>
      </c>
      <c r="V312" s="25"/>
      <c r="W312" s="25"/>
      <c r="X312" s="25"/>
      <c r="Y312" s="25"/>
      <c r="Z312" s="11"/>
      <c r="AA312" s="18"/>
      <c r="AB312" s="11"/>
      <c r="AC312" s="11"/>
      <c r="AD312" s="18"/>
      <c r="AE312" s="25"/>
      <c r="AF312" s="25"/>
      <c r="AG312" s="25"/>
      <c r="AH312" s="25"/>
      <c r="AI312" s="25"/>
      <c r="AJ312" s="25"/>
      <c r="AK312" s="22"/>
      <c r="AL312" s="6"/>
    </row>
    <row r="313" spans="1:38" ht="21" customHeight="1" x14ac:dyDescent="0.15">
      <c r="A313" s="266">
        <f>IF(ISBLANK(G313),,A311+1)</f>
        <v>0</v>
      </c>
      <c r="B313" s="78"/>
      <c r="C313" s="78"/>
      <c r="D313" s="86"/>
      <c r="E313" s="86"/>
      <c r="F313" s="77"/>
      <c r="G313" s="215"/>
      <c r="H313" s="215"/>
      <c r="I313" s="225"/>
      <c r="J313" s="225"/>
      <c r="K313" s="315">
        <f t="shared" si="16"/>
        <v>0</v>
      </c>
      <c r="L313" s="70"/>
      <c r="M313" s="67"/>
      <c r="N313" s="70"/>
      <c r="O313" s="67"/>
      <c r="P313" s="78"/>
      <c r="Q313" s="78"/>
      <c r="R313" s="78"/>
      <c r="S313" s="192"/>
      <c r="T313" s="27" t="str">
        <f t="shared" si="14"/>
        <v/>
      </c>
      <c r="U313" s="49" t="str">
        <f t="shared" si="15"/>
        <v/>
      </c>
      <c r="V313" s="35"/>
      <c r="W313" s="29"/>
      <c r="X313" s="29"/>
      <c r="Y313" s="35"/>
      <c r="AE313" s="29"/>
      <c r="AF313" s="35"/>
      <c r="AG313" s="29"/>
      <c r="AH313" s="29"/>
      <c r="AI313" s="35"/>
      <c r="AJ313" s="29"/>
      <c r="AK313" s="29"/>
    </row>
    <row r="314" spans="1:38" ht="21" customHeight="1" x14ac:dyDescent="0.15">
      <c r="A314" s="266">
        <f t="shared" ref="A314:A328" si="18">IF(ISBLANK(G314),,A313+1)</f>
        <v>0</v>
      </c>
      <c r="B314" s="78"/>
      <c r="C314" s="78"/>
      <c r="D314" s="86"/>
      <c r="E314" s="86"/>
      <c r="F314" s="77"/>
      <c r="G314" s="215"/>
      <c r="H314" s="215"/>
      <c r="I314" s="225"/>
      <c r="J314" s="225"/>
      <c r="K314" s="315">
        <f t="shared" si="16"/>
        <v>0</v>
      </c>
      <c r="L314" s="70"/>
      <c r="M314" s="67"/>
      <c r="N314" s="70"/>
      <c r="O314" s="67"/>
      <c r="P314" s="78"/>
      <c r="Q314" s="78"/>
      <c r="R314" s="78"/>
      <c r="S314" s="192"/>
      <c r="T314" s="27" t="str">
        <f t="shared" si="14"/>
        <v/>
      </c>
      <c r="U314" s="49" t="str">
        <f t="shared" si="15"/>
        <v/>
      </c>
      <c r="V314" s="35"/>
      <c r="W314" s="29"/>
      <c r="X314" s="29"/>
      <c r="Y314" s="35"/>
      <c r="AE314" s="29"/>
      <c r="AF314" s="35"/>
      <c r="AG314" s="29"/>
      <c r="AH314" s="29"/>
      <c r="AI314" s="35"/>
      <c r="AJ314" s="29"/>
      <c r="AK314" s="29"/>
    </row>
    <row r="315" spans="1:38" ht="21" customHeight="1" x14ac:dyDescent="0.15">
      <c r="A315" s="266">
        <f t="shared" si="18"/>
        <v>0</v>
      </c>
      <c r="B315" s="78"/>
      <c r="C315" s="78"/>
      <c r="D315" s="86"/>
      <c r="E315" s="86"/>
      <c r="F315" s="77"/>
      <c r="G315" s="215"/>
      <c r="H315" s="215"/>
      <c r="I315" s="225"/>
      <c r="J315" s="225"/>
      <c r="K315" s="315">
        <f t="shared" si="16"/>
        <v>0</v>
      </c>
      <c r="L315" s="70"/>
      <c r="M315" s="67"/>
      <c r="N315" s="70"/>
      <c r="O315" s="67"/>
      <c r="P315" s="78"/>
      <c r="Q315" s="78"/>
      <c r="R315" s="78"/>
      <c r="S315" s="192"/>
      <c r="T315" s="27" t="str">
        <f t="shared" si="14"/>
        <v/>
      </c>
      <c r="U315" s="49" t="str">
        <f t="shared" si="15"/>
        <v/>
      </c>
      <c r="V315" s="35"/>
      <c r="W315" s="29"/>
      <c r="X315" s="29"/>
      <c r="Y315" s="35"/>
      <c r="AE315" s="29"/>
      <c r="AF315" s="35"/>
      <c r="AG315" s="29"/>
      <c r="AH315" s="29"/>
      <c r="AI315" s="35"/>
      <c r="AJ315" s="29"/>
      <c r="AK315" s="29"/>
    </row>
    <row r="316" spans="1:38" ht="21" customHeight="1" x14ac:dyDescent="0.15">
      <c r="A316" s="266">
        <f t="shared" si="18"/>
        <v>0</v>
      </c>
      <c r="B316" s="78"/>
      <c r="C316" s="78"/>
      <c r="D316" s="86"/>
      <c r="E316" s="86"/>
      <c r="F316" s="77"/>
      <c r="G316" s="215"/>
      <c r="H316" s="215"/>
      <c r="I316" s="225"/>
      <c r="J316" s="225"/>
      <c r="K316" s="315">
        <f t="shared" si="16"/>
        <v>0</v>
      </c>
      <c r="L316" s="70"/>
      <c r="M316" s="67"/>
      <c r="N316" s="70"/>
      <c r="O316" s="67"/>
      <c r="P316" s="78"/>
      <c r="Q316" s="78"/>
      <c r="R316" s="78"/>
      <c r="S316" s="192"/>
      <c r="T316" s="27" t="str">
        <f t="shared" si="14"/>
        <v/>
      </c>
      <c r="U316" s="49" t="str">
        <f t="shared" si="15"/>
        <v/>
      </c>
      <c r="V316" s="35"/>
      <c r="W316" s="29"/>
      <c r="X316" s="29"/>
      <c r="Y316" s="35"/>
      <c r="AE316" s="29"/>
      <c r="AF316" s="35"/>
      <c r="AG316" s="29"/>
      <c r="AH316" s="29"/>
      <c r="AI316" s="35"/>
      <c r="AJ316" s="29"/>
      <c r="AK316" s="29"/>
    </row>
    <row r="317" spans="1:38" ht="21" customHeight="1" x14ac:dyDescent="0.15">
      <c r="A317" s="266">
        <f t="shared" si="18"/>
        <v>0</v>
      </c>
      <c r="B317" s="78"/>
      <c r="C317" s="78"/>
      <c r="D317" s="86"/>
      <c r="E317" s="86"/>
      <c r="F317" s="77"/>
      <c r="G317" s="215"/>
      <c r="H317" s="215"/>
      <c r="I317" s="225"/>
      <c r="J317" s="225"/>
      <c r="K317" s="315">
        <f t="shared" si="16"/>
        <v>0</v>
      </c>
      <c r="L317" s="70"/>
      <c r="M317" s="67"/>
      <c r="N317" s="70"/>
      <c r="O317" s="67"/>
      <c r="P317" s="78"/>
      <c r="Q317" s="78"/>
      <c r="R317" s="78"/>
      <c r="S317" s="192"/>
      <c r="T317" s="27" t="str">
        <f t="shared" si="14"/>
        <v/>
      </c>
      <c r="U317" s="49" t="str">
        <f t="shared" si="15"/>
        <v/>
      </c>
      <c r="V317" s="35"/>
      <c r="W317" s="29"/>
      <c r="X317" s="29"/>
      <c r="Y317" s="35"/>
      <c r="AE317" s="29"/>
      <c r="AF317" s="35"/>
      <c r="AG317" s="29"/>
      <c r="AH317" s="29"/>
      <c r="AI317" s="35"/>
      <c r="AJ317" s="29"/>
      <c r="AK317" s="29"/>
    </row>
    <row r="318" spans="1:38" ht="21" customHeight="1" x14ac:dyDescent="0.15">
      <c r="A318" s="266">
        <f t="shared" si="18"/>
        <v>0</v>
      </c>
      <c r="B318" s="78"/>
      <c r="C318" s="78"/>
      <c r="D318" s="86"/>
      <c r="E318" s="86"/>
      <c r="F318" s="77"/>
      <c r="G318" s="215"/>
      <c r="H318" s="215"/>
      <c r="I318" s="225"/>
      <c r="J318" s="225"/>
      <c r="K318" s="315">
        <f t="shared" si="16"/>
        <v>0</v>
      </c>
      <c r="L318" s="70"/>
      <c r="M318" s="271"/>
      <c r="N318" s="70"/>
      <c r="O318" s="271"/>
      <c r="P318" s="78"/>
      <c r="Q318" s="78"/>
      <c r="R318" s="78"/>
      <c r="S318" s="192"/>
      <c r="T318" s="27" t="str">
        <f t="shared" si="14"/>
        <v/>
      </c>
      <c r="U318" s="49" t="str">
        <f t="shared" si="15"/>
        <v/>
      </c>
      <c r="V318" s="35"/>
      <c r="W318" s="29"/>
      <c r="X318" s="29"/>
      <c r="Y318" s="35"/>
      <c r="AE318" s="29"/>
      <c r="AF318" s="35"/>
      <c r="AG318" s="29"/>
      <c r="AH318" s="29"/>
      <c r="AI318" s="35"/>
      <c r="AJ318" s="29"/>
      <c r="AK318" s="29"/>
    </row>
    <row r="319" spans="1:38" ht="21" customHeight="1" x14ac:dyDescent="0.15">
      <c r="A319" s="177">
        <f t="shared" si="18"/>
        <v>0</v>
      </c>
      <c r="B319" s="78"/>
      <c r="C319" s="78"/>
      <c r="D319" s="86"/>
      <c r="E319" s="86"/>
      <c r="F319" s="77"/>
      <c r="G319" s="215"/>
      <c r="H319" s="215"/>
      <c r="I319" s="225"/>
      <c r="J319" s="225"/>
      <c r="K319" s="315">
        <f t="shared" si="16"/>
        <v>0</v>
      </c>
      <c r="L319" s="70"/>
      <c r="M319" s="67"/>
      <c r="N319" s="70"/>
      <c r="O319" s="67"/>
      <c r="P319" s="78"/>
      <c r="Q319" s="78"/>
      <c r="R319" s="78"/>
      <c r="S319" s="192"/>
      <c r="T319" s="27" t="str">
        <f t="shared" si="14"/>
        <v/>
      </c>
      <c r="U319" s="49" t="str">
        <f t="shared" si="15"/>
        <v/>
      </c>
      <c r="V319" s="35"/>
      <c r="W319" s="29"/>
      <c r="X319" s="29"/>
      <c r="Y319" s="35"/>
      <c r="AE319" s="29"/>
      <c r="AF319" s="35"/>
      <c r="AG319" s="29"/>
      <c r="AH319" s="29"/>
      <c r="AI319" s="35"/>
      <c r="AJ319" s="29"/>
      <c r="AK319" s="29"/>
    </row>
    <row r="320" spans="1:38" ht="21" customHeight="1" x14ac:dyDescent="0.15">
      <c r="A320" s="266">
        <f t="shared" si="18"/>
        <v>0</v>
      </c>
      <c r="B320" s="67"/>
      <c r="C320" s="78"/>
      <c r="D320" s="86"/>
      <c r="E320" s="86"/>
      <c r="F320" s="77"/>
      <c r="G320" s="216"/>
      <c r="H320" s="215"/>
      <c r="I320" s="225"/>
      <c r="J320" s="225"/>
      <c r="K320" s="315">
        <f t="shared" si="16"/>
        <v>0</v>
      </c>
      <c r="L320" s="70"/>
      <c r="M320" s="67"/>
      <c r="N320" s="70"/>
      <c r="O320" s="67"/>
      <c r="P320" s="67"/>
      <c r="Q320" s="67"/>
      <c r="R320" s="67"/>
      <c r="S320" s="192"/>
      <c r="T320" s="27" t="str">
        <f t="shared" si="14"/>
        <v/>
      </c>
      <c r="U320" s="49" t="str">
        <f t="shared" si="15"/>
        <v/>
      </c>
      <c r="V320" s="35"/>
      <c r="W320" s="29"/>
      <c r="X320" s="29"/>
      <c r="Y320" s="35"/>
      <c r="AE320" s="29"/>
      <c r="AF320" s="35"/>
      <c r="AG320" s="29"/>
      <c r="AH320" s="29"/>
      <c r="AI320" s="35"/>
      <c r="AJ320" s="29"/>
      <c r="AK320" s="29"/>
    </row>
    <row r="321" spans="1:37" ht="21" customHeight="1" x14ac:dyDescent="0.15">
      <c r="A321" s="266">
        <f t="shared" si="18"/>
        <v>0</v>
      </c>
      <c r="B321" s="67"/>
      <c r="C321" s="78"/>
      <c r="D321" s="86"/>
      <c r="E321" s="86"/>
      <c r="F321" s="77"/>
      <c r="G321" s="216"/>
      <c r="H321" s="215"/>
      <c r="I321" s="225"/>
      <c r="J321" s="225"/>
      <c r="K321" s="315">
        <f t="shared" si="16"/>
        <v>0</v>
      </c>
      <c r="L321" s="70"/>
      <c r="M321" s="67"/>
      <c r="N321" s="70"/>
      <c r="O321" s="67"/>
      <c r="P321" s="67"/>
      <c r="Q321" s="67"/>
      <c r="R321" s="67"/>
      <c r="S321" s="192"/>
      <c r="T321" s="27" t="str">
        <f t="shared" si="14"/>
        <v/>
      </c>
      <c r="U321" s="49" t="str">
        <f t="shared" si="15"/>
        <v/>
      </c>
      <c r="V321" s="35"/>
      <c r="W321" s="29"/>
      <c r="X321" s="29"/>
      <c r="Y321" s="35"/>
      <c r="AE321" s="29"/>
      <c r="AF321" s="35"/>
      <c r="AG321" s="29"/>
      <c r="AH321" s="29"/>
      <c r="AI321" s="35"/>
      <c r="AJ321" s="29"/>
      <c r="AK321" s="29"/>
    </row>
    <row r="322" spans="1:37" ht="21" customHeight="1" x14ac:dyDescent="0.15">
      <c r="A322" s="266">
        <f t="shared" si="18"/>
        <v>0</v>
      </c>
      <c r="B322" s="67"/>
      <c r="C322" s="78"/>
      <c r="D322" s="86"/>
      <c r="E322" s="86"/>
      <c r="F322" s="77"/>
      <c r="G322" s="216"/>
      <c r="H322" s="215"/>
      <c r="I322" s="225"/>
      <c r="J322" s="225"/>
      <c r="K322" s="315">
        <f t="shared" si="16"/>
        <v>0</v>
      </c>
      <c r="L322" s="70"/>
      <c r="M322" s="67"/>
      <c r="N322" s="70"/>
      <c r="O322" s="67"/>
      <c r="P322" s="67"/>
      <c r="Q322" s="67"/>
      <c r="R322" s="67"/>
      <c r="S322" s="192"/>
      <c r="T322" s="27" t="str">
        <f t="shared" si="14"/>
        <v/>
      </c>
      <c r="U322" s="49" t="str">
        <f t="shared" si="15"/>
        <v/>
      </c>
      <c r="V322" s="35"/>
      <c r="W322" s="29"/>
      <c r="X322" s="29"/>
      <c r="Y322" s="35"/>
      <c r="AE322" s="29"/>
      <c r="AF322" s="35"/>
      <c r="AG322" s="29"/>
      <c r="AH322" s="29"/>
      <c r="AI322" s="35"/>
      <c r="AJ322" s="29"/>
      <c r="AK322" s="29"/>
    </row>
    <row r="323" spans="1:37" ht="21" customHeight="1" x14ac:dyDescent="0.15">
      <c r="A323" s="266">
        <f t="shared" si="18"/>
        <v>0</v>
      </c>
      <c r="B323" s="67"/>
      <c r="C323" s="78"/>
      <c r="D323" s="86"/>
      <c r="E323" s="86"/>
      <c r="F323" s="77"/>
      <c r="G323" s="216"/>
      <c r="H323" s="215"/>
      <c r="I323" s="225"/>
      <c r="J323" s="225"/>
      <c r="K323" s="315">
        <f t="shared" si="16"/>
        <v>0</v>
      </c>
      <c r="L323" s="70"/>
      <c r="M323" s="67"/>
      <c r="N323" s="70"/>
      <c r="O323" s="67"/>
      <c r="P323" s="67"/>
      <c r="Q323" s="67"/>
      <c r="R323" s="67"/>
      <c r="S323" s="192"/>
      <c r="T323" s="27" t="str">
        <f t="shared" si="14"/>
        <v/>
      </c>
      <c r="U323" s="49" t="str">
        <f t="shared" si="15"/>
        <v/>
      </c>
      <c r="V323" s="35"/>
      <c r="W323" s="29"/>
      <c r="X323" s="29"/>
      <c r="Y323" s="35"/>
      <c r="AE323" s="29"/>
      <c r="AF323" s="35"/>
      <c r="AG323" s="29"/>
      <c r="AH323" s="29"/>
      <c r="AI323" s="35"/>
      <c r="AJ323" s="29"/>
      <c r="AK323" s="29"/>
    </row>
    <row r="324" spans="1:37" ht="21" customHeight="1" x14ac:dyDescent="0.15">
      <c r="A324" s="266">
        <f t="shared" si="18"/>
        <v>0</v>
      </c>
      <c r="B324" s="67"/>
      <c r="C324" s="78"/>
      <c r="D324" s="86"/>
      <c r="E324" s="86"/>
      <c r="F324" s="77"/>
      <c r="G324" s="216"/>
      <c r="H324" s="215"/>
      <c r="I324" s="225"/>
      <c r="J324" s="225"/>
      <c r="K324" s="315">
        <f t="shared" si="16"/>
        <v>0</v>
      </c>
      <c r="L324" s="70"/>
      <c r="M324" s="67"/>
      <c r="N324" s="70"/>
      <c r="O324" s="67"/>
      <c r="P324" s="67"/>
      <c r="Q324" s="67"/>
      <c r="R324" s="67"/>
      <c r="S324" s="192"/>
      <c r="T324" s="27" t="str">
        <f t="shared" si="14"/>
        <v/>
      </c>
      <c r="U324" s="49" t="str">
        <f t="shared" si="15"/>
        <v/>
      </c>
    </row>
    <row r="325" spans="1:37" ht="21" customHeight="1" x14ac:dyDescent="0.15">
      <c r="A325" s="266">
        <f t="shared" si="18"/>
        <v>0</v>
      </c>
      <c r="B325" s="67"/>
      <c r="C325" s="78"/>
      <c r="D325" s="86"/>
      <c r="E325" s="86"/>
      <c r="F325" s="77"/>
      <c r="G325" s="216"/>
      <c r="H325" s="215"/>
      <c r="I325" s="225"/>
      <c r="J325" s="225"/>
      <c r="K325" s="315">
        <f t="shared" si="16"/>
        <v>0</v>
      </c>
      <c r="L325" s="70"/>
      <c r="M325" s="67"/>
      <c r="N325" s="70"/>
      <c r="O325" s="67"/>
      <c r="P325" s="67"/>
      <c r="Q325" s="67"/>
      <c r="R325" s="67"/>
      <c r="S325" s="192"/>
      <c r="T325" s="27" t="str">
        <f t="shared" si="14"/>
        <v/>
      </c>
      <c r="U325" s="49" t="str">
        <f t="shared" si="15"/>
        <v/>
      </c>
    </row>
    <row r="326" spans="1:37" ht="21" customHeight="1" x14ac:dyDescent="0.15">
      <c r="A326" s="267">
        <f t="shared" si="18"/>
        <v>0</v>
      </c>
      <c r="B326" s="104"/>
      <c r="C326" s="167"/>
      <c r="D326" s="106"/>
      <c r="E326" s="106"/>
      <c r="F326" s="166"/>
      <c r="G326" s="218"/>
      <c r="H326" s="217"/>
      <c r="I326" s="226"/>
      <c r="J326" s="226"/>
      <c r="K326" s="316">
        <f t="shared" si="16"/>
        <v>0</v>
      </c>
      <c r="L326" s="159"/>
      <c r="M326" s="104"/>
      <c r="N326" s="159"/>
      <c r="O326" s="104"/>
      <c r="P326" s="104"/>
      <c r="Q326" s="104"/>
      <c r="R326" s="104"/>
      <c r="S326" s="269"/>
      <c r="T326" s="27" t="str">
        <f t="shared" si="14"/>
        <v/>
      </c>
      <c r="U326" s="49" t="str">
        <f t="shared" si="15"/>
        <v/>
      </c>
    </row>
    <row r="327" spans="1:37" ht="21" customHeight="1" x14ac:dyDescent="0.15">
      <c r="A327" s="268">
        <f t="shared" si="18"/>
        <v>0</v>
      </c>
      <c r="B327" s="103"/>
      <c r="C327" s="103"/>
      <c r="D327" s="102"/>
      <c r="E327" s="102"/>
      <c r="F327" s="164"/>
      <c r="G327" s="210"/>
      <c r="H327" s="210"/>
      <c r="I327" s="227"/>
      <c r="J327" s="227"/>
      <c r="K327" s="314">
        <f t="shared" si="16"/>
        <v>0</v>
      </c>
      <c r="L327" s="200"/>
      <c r="M327" s="71"/>
      <c r="N327" s="200"/>
      <c r="O327" s="71"/>
      <c r="P327" s="103"/>
      <c r="Q327" s="103"/>
      <c r="R327" s="103"/>
      <c r="S327" s="270"/>
      <c r="T327" s="27" t="str">
        <f t="shared" ref="T327:T390" si="19">CONCATENATE(L327,C327)</f>
        <v/>
      </c>
      <c r="U327" s="49" t="str">
        <f t="shared" ref="U327:U390" si="20">CONCATENATE(N327,H327)</f>
        <v/>
      </c>
    </row>
    <row r="328" spans="1:37" ht="21" customHeight="1" x14ac:dyDescent="0.15">
      <c r="A328" s="266">
        <f t="shared" si="18"/>
        <v>0</v>
      </c>
      <c r="B328" s="78"/>
      <c r="C328" s="78"/>
      <c r="D328" s="86"/>
      <c r="E328" s="86"/>
      <c r="F328" s="77"/>
      <c r="G328" s="215"/>
      <c r="H328" s="215"/>
      <c r="I328" s="225"/>
      <c r="J328" s="225"/>
      <c r="K328" s="315">
        <f t="shared" si="16"/>
        <v>0</v>
      </c>
      <c r="L328" s="70"/>
      <c r="M328" s="67"/>
      <c r="N328" s="70"/>
      <c r="O328" s="67"/>
      <c r="P328" s="78"/>
      <c r="Q328" s="78"/>
      <c r="R328" s="78"/>
      <c r="S328" s="192"/>
      <c r="T328" s="27" t="str">
        <f t="shared" si="19"/>
        <v/>
      </c>
      <c r="U328" s="49" t="str">
        <f t="shared" si="20"/>
        <v/>
      </c>
    </row>
    <row r="329" spans="1:37" ht="21" customHeight="1" x14ac:dyDescent="0.15">
      <c r="A329" s="266"/>
      <c r="B329" s="78"/>
      <c r="C329" s="78"/>
      <c r="D329" s="86"/>
      <c r="E329" s="86"/>
      <c r="F329" s="77"/>
      <c r="G329" s="215"/>
      <c r="H329" s="215"/>
      <c r="I329" s="225"/>
      <c r="J329" s="225"/>
      <c r="K329" s="315">
        <f t="shared" si="16"/>
        <v>0</v>
      </c>
      <c r="L329" s="70"/>
      <c r="M329" s="67"/>
      <c r="N329" s="70"/>
      <c r="O329" s="67"/>
      <c r="P329" s="78"/>
      <c r="Q329" s="78"/>
      <c r="R329" s="78"/>
      <c r="S329" s="192"/>
      <c r="T329" s="27" t="str">
        <f t="shared" si="19"/>
        <v/>
      </c>
      <c r="U329" s="49" t="str">
        <f t="shared" si="20"/>
        <v/>
      </c>
    </row>
    <row r="330" spans="1:37" ht="21" customHeight="1" x14ac:dyDescent="0.15">
      <c r="A330" s="266"/>
      <c r="B330" s="78"/>
      <c r="C330" s="78"/>
      <c r="D330" s="86"/>
      <c r="E330" s="86"/>
      <c r="F330" s="77"/>
      <c r="G330" s="215"/>
      <c r="H330" s="215"/>
      <c r="I330" s="225"/>
      <c r="J330" s="225"/>
      <c r="K330" s="315">
        <f t="shared" si="16"/>
        <v>0</v>
      </c>
      <c r="L330" s="70"/>
      <c r="M330" s="67"/>
      <c r="N330" s="70"/>
      <c r="O330" s="67"/>
      <c r="P330" s="78"/>
      <c r="Q330" s="78"/>
      <c r="R330" s="78"/>
      <c r="S330" s="192"/>
      <c r="T330" s="27" t="str">
        <f t="shared" si="19"/>
        <v/>
      </c>
      <c r="U330" s="49" t="str">
        <f t="shared" si="20"/>
        <v/>
      </c>
    </row>
    <row r="331" spans="1:37" ht="21" customHeight="1" x14ac:dyDescent="0.15">
      <c r="A331" s="266"/>
      <c r="B331" s="78"/>
      <c r="C331" s="78"/>
      <c r="D331" s="86"/>
      <c r="E331" s="86"/>
      <c r="F331" s="77"/>
      <c r="G331" s="215"/>
      <c r="H331" s="215"/>
      <c r="I331" s="225"/>
      <c r="J331" s="225"/>
      <c r="K331" s="315">
        <f t="shared" si="16"/>
        <v>0</v>
      </c>
      <c r="L331" s="70"/>
      <c r="M331" s="67"/>
      <c r="N331" s="70"/>
      <c r="O331" s="67"/>
      <c r="P331" s="78"/>
      <c r="Q331" s="78"/>
      <c r="R331" s="78"/>
      <c r="S331" s="192"/>
      <c r="T331" s="27" t="str">
        <f t="shared" si="19"/>
        <v/>
      </c>
      <c r="U331" s="49" t="str">
        <f t="shared" si="20"/>
        <v/>
      </c>
    </row>
    <row r="332" spans="1:37" ht="21" customHeight="1" x14ac:dyDescent="0.15">
      <c r="A332" s="266"/>
      <c r="B332" s="78"/>
      <c r="C332" s="78"/>
      <c r="D332" s="86"/>
      <c r="E332" s="86"/>
      <c r="F332" s="77"/>
      <c r="G332" s="215"/>
      <c r="H332" s="215"/>
      <c r="I332" s="225"/>
      <c r="J332" s="225"/>
      <c r="K332" s="315">
        <f t="shared" si="16"/>
        <v>0</v>
      </c>
      <c r="L332" s="70"/>
      <c r="M332" s="271"/>
      <c r="N332" s="70"/>
      <c r="O332" s="271"/>
      <c r="P332" s="78"/>
      <c r="Q332" s="78"/>
      <c r="R332" s="78"/>
      <c r="S332" s="192"/>
      <c r="T332" s="27" t="str">
        <f t="shared" si="19"/>
        <v/>
      </c>
      <c r="U332" s="49" t="str">
        <f t="shared" si="20"/>
        <v/>
      </c>
    </row>
    <row r="333" spans="1:37" ht="21" customHeight="1" x14ac:dyDescent="0.15">
      <c r="A333" s="266"/>
      <c r="B333" s="78"/>
      <c r="C333" s="78"/>
      <c r="D333" s="86"/>
      <c r="E333" s="86"/>
      <c r="F333" s="77"/>
      <c r="G333" s="215"/>
      <c r="H333" s="215"/>
      <c r="I333" s="225"/>
      <c r="J333" s="225"/>
      <c r="K333" s="315">
        <f t="shared" si="16"/>
        <v>0</v>
      </c>
      <c r="L333" s="70"/>
      <c r="M333" s="271"/>
      <c r="N333" s="70"/>
      <c r="O333" s="271"/>
      <c r="P333" s="78"/>
      <c r="Q333" s="78"/>
      <c r="R333" s="78"/>
      <c r="S333" s="192"/>
      <c r="T333" s="27" t="str">
        <f t="shared" si="19"/>
        <v/>
      </c>
      <c r="U333" s="49" t="str">
        <f t="shared" si="20"/>
        <v/>
      </c>
    </row>
    <row r="334" spans="1:37" ht="21" customHeight="1" x14ac:dyDescent="0.15">
      <c r="A334" s="266"/>
      <c r="B334" s="78"/>
      <c r="C334" s="78"/>
      <c r="D334" s="86"/>
      <c r="E334" s="86"/>
      <c r="F334" s="77"/>
      <c r="G334" s="215"/>
      <c r="H334" s="215"/>
      <c r="I334" s="225"/>
      <c r="J334" s="225"/>
      <c r="K334" s="315">
        <f t="shared" si="16"/>
        <v>0</v>
      </c>
      <c r="L334" s="70"/>
      <c r="M334" s="67"/>
      <c r="N334" s="70"/>
      <c r="O334" s="67"/>
      <c r="P334" s="78"/>
      <c r="Q334" s="78"/>
      <c r="R334" s="78"/>
      <c r="S334" s="192"/>
      <c r="T334" s="27" t="str">
        <f t="shared" si="19"/>
        <v/>
      </c>
      <c r="U334" s="49" t="str">
        <f t="shared" si="20"/>
        <v/>
      </c>
    </row>
    <row r="335" spans="1:37" ht="21" customHeight="1" x14ac:dyDescent="0.15">
      <c r="A335" s="266"/>
      <c r="B335" s="78"/>
      <c r="C335" s="78"/>
      <c r="D335" s="86"/>
      <c r="E335" s="86"/>
      <c r="F335" s="77"/>
      <c r="G335" s="215"/>
      <c r="H335" s="215"/>
      <c r="I335" s="225"/>
      <c r="J335" s="225"/>
      <c r="K335" s="315">
        <f t="shared" si="16"/>
        <v>0</v>
      </c>
      <c r="L335" s="70"/>
      <c r="M335" s="67"/>
      <c r="N335" s="70"/>
      <c r="O335" s="67"/>
      <c r="P335" s="78"/>
      <c r="Q335" s="78"/>
      <c r="R335" s="78"/>
      <c r="S335" s="192"/>
      <c r="T335" s="27" t="str">
        <f t="shared" si="19"/>
        <v/>
      </c>
      <c r="U335" s="49" t="str">
        <f t="shared" si="20"/>
        <v/>
      </c>
    </row>
    <row r="336" spans="1:37" ht="21" customHeight="1" x14ac:dyDescent="0.15">
      <c r="A336" s="266"/>
      <c r="B336" s="78"/>
      <c r="C336" s="78"/>
      <c r="D336" s="86"/>
      <c r="E336" s="86"/>
      <c r="F336" s="77"/>
      <c r="G336" s="215"/>
      <c r="H336" s="215"/>
      <c r="I336" s="225"/>
      <c r="J336" s="225"/>
      <c r="K336" s="315">
        <f t="shared" si="16"/>
        <v>0</v>
      </c>
      <c r="L336" s="70"/>
      <c r="M336" s="67"/>
      <c r="N336" s="70"/>
      <c r="O336" s="67"/>
      <c r="P336" s="78"/>
      <c r="Q336" s="78"/>
      <c r="R336" s="78"/>
      <c r="S336" s="192"/>
      <c r="T336" s="27" t="str">
        <f t="shared" si="19"/>
        <v/>
      </c>
      <c r="U336" s="49" t="str">
        <f t="shared" si="20"/>
        <v/>
      </c>
    </row>
    <row r="337" spans="1:21" ht="21" customHeight="1" x14ac:dyDescent="0.15">
      <c r="A337" s="266"/>
      <c r="B337" s="78"/>
      <c r="C337" s="78"/>
      <c r="D337" s="86"/>
      <c r="E337" s="86"/>
      <c r="F337" s="77"/>
      <c r="G337" s="215"/>
      <c r="H337" s="215"/>
      <c r="I337" s="225"/>
      <c r="J337" s="225"/>
      <c r="K337" s="315">
        <f t="shared" si="16"/>
        <v>0</v>
      </c>
      <c r="L337" s="70"/>
      <c r="M337" s="67"/>
      <c r="N337" s="70"/>
      <c r="O337" s="67"/>
      <c r="P337" s="78"/>
      <c r="Q337" s="78"/>
      <c r="R337" s="78"/>
      <c r="S337" s="192"/>
      <c r="T337" s="27" t="str">
        <f t="shared" si="19"/>
        <v/>
      </c>
      <c r="U337" s="49" t="str">
        <f t="shared" si="20"/>
        <v/>
      </c>
    </row>
    <row r="338" spans="1:21" ht="21" customHeight="1" x14ac:dyDescent="0.15">
      <c r="A338" s="266"/>
      <c r="B338" s="78"/>
      <c r="C338" s="78"/>
      <c r="D338" s="86"/>
      <c r="E338" s="86"/>
      <c r="F338" s="77"/>
      <c r="G338" s="215"/>
      <c r="H338" s="215"/>
      <c r="I338" s="225"/>
      <c r="J338" s="225"/>
      <c r="K338" s="315">
        <f t="shared" si="16"/>
        <v>0</v>
      </c>
      <c r="L338" s="70"/>
      <c r="M338" s="67"/>
      <c r="N338" s="70"/>
      <c r="O338" s="67"/>
      <c r="P338" s="78"/>
      <c r="Q338" s="78"/>
      <c r="R338" s="78"/>
      <c r="S338" s="192"/>
      <c r="T338" s="27" t="str">
        <f t="shared" si="19"/>
        <v/>
      </c>
      <c r="U338" s="49" t="str">
        <f t="shared" si="20"/>
        <v/>
      </c>
    </row>
    <row r="339" spans="1:21" ht="21" customHeight="1" x14ac:dyDescent="0.15">
      <c r="A339" s="177"/>
      <c r="B339" s="78"/>
      <c r="C339" s="78"/>
      <c r="D339" s="86"/>
      <c r="E339" s="86"/>
      <c r="F339" s="77"/>
      <c r="G339" s="215"/>
      <c r="H339" s="215"/>
      <c r="I339" s="225"/>
      <c r="J339" s="225"/>
      <c r="K339" s="315">
        <f t="shared" si="16"/>
        <v>0</v>
      </c>
      <c r="L339" s="70"/>
      <c r="M339" s="67"/>
      <c r="N339" s="70"/>
      <c r="O339" s="67"/>
      <c r="P339" s="78"/>
      <c r="Q339" s="78"/>
      <c r="R339" s="78"/>
      <c r="S339" s="192"/>
      <c r="T339" s="27" t="str">
        <f t="shared" si="19"/>
        <v/>
      </c>
      <c r="U339" s="49" t="str">
        <f t="shared" si="20"/>
        <v/>
      </c>
    </row>
    <row r="340" spans="1:21" ht="21" customHeight="1" x14ac:dyDescent="0.15">
      <c r="A340" s="266"/>
      <c r="B340" s="67"/>
      <c r="C340" s="78"/>
      <c r="D340" s="86"/>
      <c r="E340" s="86"/>
      <c r="F340" s="77"/>
      <c r="G340" s="216"/>
      <c r="H340" s="215"/>
      <c r="I340" s="225"/>
      <c r="J340" s="225"/>
      <c r="K340" s="315">
        <f t="shared" si="16"/>
        <v>0</v>
      </c>
      <c r="L340" s="70"/>
      <c r="M340" s="67"/>
      <c r="N340" s="70"/>
      <c r="O340" s="67"/>
      <c r="P340" s="67"/>
      <c r="Q340" s="67"/>
      <c r="R340" s="67"/>
      <c r="S340" s="192"/>
      <c r="T340" s="27" t="str">
        <f t="shared" si="19"/>
        <v/>
      </c>
      <c r="U340" s="49" t="str">
        <f t="shared" si="20"/>
        <v/>
      </c>
    </row>
    <row r="341" spans="1:21" ht="21" customHeight="1" x14ac:dyDescent="0.15">
      <c r="A341" s="266"/>
      <c r="B341" s="67"/>
      <c r="C341" s="78"/>
      <c r="D341" s="86"/>
      <c r="E341" s="86"/>
      <c r="F341" s="77"/>
      <c r="G341" s="216"/>
      <c r="H341" s="215"/>
      <c r="I341" s="225"/>
      <c r="J341" s="225"/>
      <c r="K341" s="315">
        <f t="shared" ref="K341:K404" si="21">J341-E341</f>
        <v>0</v>
      </c>
      <c r="L341" s="70"/>
      <c r="M341" s="67"/>
      <c r="N341" s="70"/>
      <c r="O341" s="67"/>
      <c r="P341" s="67"/>
      <c r="Q341" s="67"/>
      <c r="R341" s="67"/>
      <c r="S341" s="192"/>
      <c r="T341" s="27" t="str">
        <f t="shared" si="19"/>
        <v/>
      </c>
      <c r="U341" s="49" t="str">
        <f t="shared" si="20"/>
        <v/>
      </c>
    </row>
    <row r="342" spans="1:21" ht="21" customHeight="1" x14ac:dyDescent="0.15">
      <c r="A342" s="266"/>
      <c r="B342" s="67"/>
      <c r="C342" s="78"/>
      <c r="D342" s="86"/>
      <c r="E342" s="86"/>
      <c r="F342" s="77"/>
      <c r="G342" s="216"/>
      <c r="H342" s="215"/>
      <c r="I342" s="225"/>
      <c r="J342" s="225"/>
      <c r="K342" s="315">
        <f t="shared" si="21"/>
        <v>0</v>
      </c>
      <c r="L342" s="70"/>
      <c r="M342" s="67"/>
      <c r="N342" s="70"/>
      <c r="O342" s="67"/>
      <c r="P342" s="67"/>
      <c r="Q342" s="67"/>
      <c r="R342" s="67"/>
      <c r="S342" s="192"/>
      <c r="T342" s="27" t="str">
        <f t="shared" si="19"/>
        <v/>
      </c>
      <c r="U342" s="49" t="str">
        <f t="shared" si="20"/>
        <v/>
      </c>
    </row>
    <row r="343" spans="1:21" ht="21" customHeight="1" x14ac:dyDescent="0.15">
      <c r="A343" s="266"/>
      <c r="B343" s="67"/>
      <c r="C343" s="78"/>
      <c r="D343" s="86"/>
      <c r="E343" s="86"/>
      <c r="F343" s="77"/>
      <c r="G343" s="216"/>
      <c r="H343" s="215"/>
      <c r="I343" s="225"/>
      <c r="J343" s="225"/>
      <c r="K343" s="315">
        <f t="shared" si="21"/>
        <v>0</v>
      </c>
      <c r="L343" s="70"/>
      <c r="M343" s="67"/>
      <c r="N343" s="70"/>
      <c r="O343" s="67"/>
      <c r="P343" s="67"/>
      <c r="Q343" s="67"/>
      <c r="R343" s="67"/>
      <c r="S343" s="192"/>
      <c r="T343" s="27" t="str">
        <f t="shared" si="19"/>
        <v/>
      </c>
      <c r="U343" s="49" t="str">
        <f t="shared" si="20"/>
        <v/>
      </c>
    </row>
    <row r="344" spans="1:21" ht="21" customHeight="1" x14ac:dyDescent="0.15">
      <c r="A344" s="266"/>
      <c r="B344" s="67"/>
      <c r="C344" s="78"/>
      <c r="D344" s="86"/>
      <c r="E344" s="86"/>
      <c r="F344" s="77"/>
      <c r="G344" s="216"/>
      <c r="H344" s="215"/>
      <c r="I344" s="225"/>
      <c r="J344" s="225"/>
      <c r="K344" s="315">
        <f t="shared" si="21"/>
        <v>0</v>
      </c>
      <c r="L344" s="70"/>
      <c r="M344" s="67"/>
      <c r="N344" s="70"/>
      <c r="O344" s="67"/>
      <c r="P344" s="67"/>
      <c r="Q344" s="67"/>
      <c r="R344" s="67"/>
      <c r="S344" s="192"/>
      <c r="T344" s="27" t="str">
        <f t="shared" si="19"/>
        <v/>
      </c>
      <c r="U344" s="49" t="str">
        <f t="shared" si="20"/>
        <v/>
      </c>
    </row>
    <row r="345" spans="1:21" ht="21" customHeight="1" x14ac:dyDescent="0.15">
      <c r="A345" s="266"/>
      <c r="B345" s="67"/>
      <c r="C345" s="78"/>
      <c r="D345" s="86"/>
      <c r="E345" s="86"/>
      <c r="F345" s="77"/>
      <c r="G345" s="216"/>
      <c r="H345" s="215"/>
      <c r="I345" s="225"/>
      <c r="J345" s="225"/>
      <c r="K345" s="315">
        <f t="shared" si="21"/>
        <v>0</v>
      </c>
      <c r="L345" s="70"/>
      <c r="M345" s="67"/>
      <c r="N345" s="70"/>
      <c r="O345" s="67"/>
      <c r="P345" s="67"/>
      <c r="Q345" s="67"/>
      <c r="R345" s="67"/>
      <c r="S345" s="192"/>
      <c r="T345" s="27" t="str">
        <f t="shared" si="19"/>
        <v/>
      </c>
      <c r="U345" s="49" t="str">
        <f t="shared" si="20"/>
        <v/>
      </c>
    </row>
    <row r="346" spans="1:21" ht="21" customHeight="1" x14ac:dyDescent="0.15">
      <c r="A346" s="267"/>
      <c r="B346" s="104"/>
      <c r="C346" s="167"/>
      <c r="D346" s="106"/>
      <c r="E346" s="106"/>
      <c r="F346" s="166"/>
      <c r="G346" s="218"/>
      <c r="H346" s="217"/>
      <c r="I346" s="226"/>
      <c r="J346" s="226"/>
      <c r="K346" s="316">
        <f t="shared" si="21"/>
        <v>0</v>
      </c>
      <c r="L346" s="159"/>
      <c r="M346" s="104"/>
      <c r="N346" s="159"/>
      <c r="O346" s="104"/>
      <c r="P346" s="104"/>
      <c r="Q346" s="104"/>
      <c r="R346" s="104"/>
      <c r="S346" s="269"/>
      <c r="T346" s="27" t="str">
        <f t="shared" si="19"/>
        <v/>
      </c>
      <c r="U346" s="49" t="str">
        <f t="shared" si="20"/>
        <v/>
      </c>
    </row>
    <row r="347" spans="1:21" ht="21" customHeight="1" x14ac:dyDescent="0.15">
      <c r="A347" s="268"/>
      <c r="B347" s="103"/>
      <c r="C347" s="103"/>
      <c r="D347" s="102"/>
      <c r="E347" s="102"/>
      <c r="F347" s="164"/>
      <c r="G347" s="210"/>
      <c r="H347" s="210"/>
      <c r="I347" s="227"/>
      <c r="J347" s="227"/>
      <c r="K347" s="314">
        <f t="shared" si="21"/>
        <v>0</v>
      </c>
      <c r="L347" s="200"/>
      <c r="M347" s="71"/>
      <c r="N347" s="200"/>
      <c r="O347" s="71"/>
      <c r="P347" s="103"/>
      <c r="Q347" s="103"/>
      <c r="R347" s="103"/>
      <c r="S347" s="270"/>
      <c r="T347" s="27" t="str">
        <f t="shared" si="19"/>
        <v/>
      </c>
      <c r="U347" s="49" t="str">
        <f t="shared" si="20"/>
        <v/>
      </c>
    </row>
    <row r="348" spans="1:21" ht="21" customHeight="1" x14ac:dyDescent="0.15">
      <c r="A348" s="266"/>
      <c r="B348" s="78"/>
      <c r="C348" s="78"/>
      <c r="D348" s="86"/>
      <c r="E348" s="86"/>
      <c r="F348" s="77"/>
      <c r="G348" s="215"/>
      <c r="H348" s="215"/>
      <c r="I348" s="225"/>
      <c r="J348" s="225"/>
      <c r="K348" s="315">
        <f t="shared" si="21"/>
        <v>0</v>
      </c>
      <c r="L348" s="70"/>
      <c r="M348" s="67"/>
      <c r="N348" s="70"/>
      <c r="O348" s="67"/>
      <c r="P348" s="78"/>
      <c r="Q348" s="78"/>
      <c r="R348" s="78"/>
      <c r="S348" s="192"/>
      <c r="T348" s="27" t="str">
        <f t="shared" si="19"/>
        <v/>
      </c>
      <c r="U348" s="49" t="str">
        <f t="shared" si="20"/>
        <v/>
      </c>
    </row>
    <row r="349" spans="1:21" ht="21" customHeight="1" x14ac:dyDescent="0.15">
      <c r="A349" s="266"/>
      <c r="B349" s="78"/>
      <c r="C349" s="78"/>
      <c r="D349" s="86"/>
      <c r="E349" s="86"/>
      <c r="F349" s="77"/>
      <c r="G349" s="215"/>
      <c r="H349" s="215"/>
      <c r="I349" s="225"/>
      <c r="J349" s="225"/>
      <c r="K349" s="315">
        <f t="shared" si="21"/>
        <v>0</v>
      </c>
      <c r="L349" s="70"/>
      <c r="M349" s="67"/>
      <c r="N349" s="70"/>
      <c r="O349" s="67"/>
      <c r="P349" s="78"/>
      <c r="Q349" s="78"/>
      <c r="R349" s="78"/>
      <c r="S349" s="192"/>
      <c r="T349" s="27" t="str">
        <f t="shared" si="19"/>
        <v/>
      </c>
      <c r="U349" s="49" t="str">
        <f t="shared" si="20"/>
        <v/>
      </c>
    </row>
    <row r="350" spans="1:21" ht="21" customHeight="1" x14ac:dyDescent="0.15">
      <c r="A350" s="266"/>
      <c r="B350" s="78"/>
      <c r="C350" s="78"/>
      <c r="D350" s="86"/>
      <c r="E350" s="86"/>
      <c r="F350" s="77"/>
      <c r="G350" s="215"/>
      <c r="H350" s="215"/>
      <c r="I350" s="225"/>
      <c r="J350" s="225"/>
      <c r="K350" s="315">
        <f t="shared" si="21"/>
        <v>0</v>
      </c>
      <c r="L350" s="70"/>
      <c r="M350" s="67"/>
      <c r="N350" s="70"/>
      <c r="O350" s="67"/>
      <c r="P350" s="78"/>
      <c r="Q350" s="78"/>
      <c r="R350" s="78"/>
      <c r="S350" s="192"/>
      <c r="T350" s="27" t="str">
        <f t="shared" si="19"/>
        <v/>
      </c>
      <c r="U350" s="49" t="str">
        <f t="shared" si="20"/>
        <v/>
      </c>
    </row>
    <row r="351" spans="1:21" ht="21" customHeight="1" x14ac:dyDescent="0.15">
      <c r="A351" s="266"/>
      <c r="B351" s="78"/>
      <c r="C351" s="78"/>
      <c r="D351" s="86"/>
      <c r="E351" s="86"/>
      <c r="F351" s="77"/>
      <c r="G351" s="215"/>
      <c r="H351" s="215"/>
      <c r="I351" s="225"/>
      <c r="J351" s="225"/>
      <c r="K351" s="315">
        <f t="shared" si="21"/>
        <v>0</v>
      </c>
      <c r="L351" s="70"/>
      <c r="M351" s="67"/>
      <c r="N351" s="70"/>
      <c r="O351" s="67"/>
      <c r="P351" s="78"/>
      <c r="Q351" s="78"/>
      <c r="R351" s="78"/>
      <c r="S351" s="192"/>
      <c r="T351" s="27" t="str">
        <f t="shared" si="19"/>
        <v/>
      </c>
      <c r="U351" s="49" t="str">
        <f t="shared" si="20"/>
        <v/>
      </c>
    </row>
    <row r="352" spans="1:21" ht="21" customHeight="1" x14ac:dyDescent="0.15">
      <c r="A352" s="266"/>
      <c r="B352" s="78"/>
      <c r="C352" s="78"/>
      <c r="D352" s="86"/>
      <c r="E352" s="86"/>
      <c r="F352" s="77"/>
      <c r="G352" s="215"/>
      <c r="H352" s="215"/>
      <c r="I352" s="225"/>
      <c r="J352" s="225"/>
      <c r="K352" s="315">
        <f t="shared" si="21"/>
        <v>0</v>
      </c>
      <c r="L352" s="70"/>
      <c r="M352" s="67"/>
      <c r="N352" s="70"/>
      <c r="O352" s="67"/>
      <c r="P352" s="78"/>
      <c r="Q352" s="78"/>
      <c r="R352" s="78"/>
      <c r="S352" s="192"/>
      <c r="T352" s="27" t="str">
        <f t="shared" si="19"/>
        <v/>
      </c>
      <c r="U352" s="49" t="str">
        <f t="shared" si="20"/>
        <v/>
      </c>
    </row>
    <row r="353" spans="1:21" ht="21" customHeight="1" x14ac:dyDescent="0.15">
      <c r="A353" s="266"/>
      <c r="B353" s="78"/>
      <c r="C353" s="78"/>
      <c r="D353" s="86"/>
      <c r="E353" s="86"/>
      <c r="F353" s="77"/>
      <c r="G353" s="215"/>
      <c r="H353" s="215"/>
      <c r="I353" s="225"/>
      <c r="J353" s="225"/>
      <c r="K353" s="315">
        <f t="shared" si="21"/>
        <v>0</v>
      </c>
      <c r="L353" s="70"/>
      <c r="M353" s="67"/>
      <c r="N353" s="70"/>
      <c r="O353" s="67"/>
      <c r="P353" s="78"/>
      <c r="Q353" s="78"/>
      <c r="R353" s="78"/>
      <c r="S353" s="192"/>
      <c r="T353" s="27" t="str">
        <f t="shared" si="19"/>
        <v/>
      </c>
      <c r="U353" s="49" t="str">
        <f t="shared" si="20"/>
        <v/>
      </c>
    </row>
    <row r="354" spans="1:21" ht="21" customHeight="1" x14ac:dyDescent="0.15">
      <c r="A354" s="266"/>
      <c r="B354" s="78"/>
      <c r="C354" s="78"/>
      <c r="D354" s="86"/>
      <c r="E354" s="86"/>
      <c r="F354" s="77"/>
      <c r="G354" s="215"/>
      <c r="H354" s="215"/>
      <c r="I354" s="225"/>
      <c r="J354" s="225"/>
      <c r="K354" s="315">
        <f t="shared" si="21"/>
        <v>0</v>
      </c>
      <c r="L354" s="70"/>
      <c r="M354" s="67"/>
      <c r="N354" s="70"/>
      <c r="O354" s="67"/>
      <c r="P354" s="78"/>
      <c r="Q354" s="78"/>
      <c r="R354" s="78"/>
      <c r="S354" s="192"/>
      <c r="T354" s="27" t="str">
        <f t="shared" si="19"/>
        <v/>
      </c>
      <c r="U354" s="49" t="str">
        <f t="shared" si="20"/>
        <v/>
      </c>
    </row>
    <row r="355" spans="1:21" ht="21" customHeight="1" x14ac:dyDescent="0.15">
      <c r="A355" s="266"/>
      <c r="B355" s="78"/>
      <c r="C355" s="78"/>
      <c r="D355" s="86"/>
      <c r="E355" s="86"/>
      <c r="F355" s="77"/>
      <c r="G355" s="215"/>
      <c r="H355" s="215"/>
      <c r="I355" s="225"/>
      <c r="J355" s="225"/>
      <c r="K355" s="315">
        <f t="shared" si="21"/>
        <v>0</v>
      </c>
      <c r="L355" s="70"/>
      <c r="M355" s="67"/>
      <c r="N355" s="70"/>
      <c r="O355" s="67"/>
      <c r="P355" s="78"/>
      <c r="Q355" s="78"/>
      <c r="R355" s="78"/>
      <c r="S355" s="192"/>
      <c r="T355" s="27" t="str">
        <f t="shared" si="19"/>
        <v/>
      </c>
      <c r="U355" s="49" t="str">
        <f t="shared" si="20"/>
        <v/>
      </c>
    </row>
    <row r="356" spans="1:21" ht="21" customHeight="1" x14ac:dyDescent="0.15">
      <c r="A356" s="266"/>
      <c r="B356" s="78"/>
      <c r="C356" s="78"/>
      <c r="D356" s="86"/>
      <c r="E356" s="86"/>
      <c r="F356" s="77"/>
      <c r="G356" s="215"/>
      <c r="H356" s="215"/>
      <c r="I356" s="225"/>
      <c r="J356" s="225"/>
      <c r="K356" s="315">
        <f t="shared" si="21"/>
        <v>0</v>
      </c>
      <c r="L356" s="70"/>
      <c r="M356" s="67"/>
      <c r="N356" s="70"/>
      <c r="O356" s="67"/>
      <c r="P356" s="78"/>
      <c r="Q356" s="78"/>
      <c r="R356" s="78"/>
      <c r="S356" s="192"/>
      <c r="T356" s="27" t="str">
        <f t="shared" si="19"/>
        <v/>
      </c>
      <c r="U356" s="49" t="str">
        <f t="shared" si="20"/>
        <v/>
      </c>
    </row>
    <row r="357" spans="1:21" ht="21" customHeight="1" x14ac:dyDescent="0.15">
      <c r="A357" s="266"/>
      <c r="B357" s="78"/>
      <c r="C357" s="78"/>
      <c r="D357" s="86"/>
      <c r="E357" s="86"/>
      <c r="F357" s="77"/>
      <c r="G357" s="215"/>
      <c r="H357" s="215"/>
      <c r="I357" s="225"/>
      <c r="J357" s="225"/>
      <c r="K357" s="315">
        <f t="shared" si="21"/>
        <v>0</v>
      </c>
      <c r="L357" s="70"/>
      <c r="M357" s="67"/>
      <c r="N357" s="70"/>
      <c r="O357" s="67"/>
      <c r="P357" s="78"/>
      <c r="Q357" s="78"/>
      <c r="R357" s="78"/>
      <c r="S357" s="192"/>
      <c r="T357" s="27" t="str">
        <f t="shared" si="19"/>
        <v/>
      </c>
      <c r="U357" s="49" t="str">
        <f t="shared" si="20"/>
        <v/>
      </c>
    </row>
    <row r="358" spans="1:21" ht="21" customHeight="1" x14ac:dyDescent="0.15">
      <c r="A358" s="266"/>
      <c r="B358" s="78"/>
      <c r="C358" s="78"/>
      <c r="D358" s="86"/>
      <c r="E358" s="86"/>
      <c r="F358" s="77"/>
      <c r="G358" s="215"/>
      <c r="H358" s="215"/>
      <c r="I358" s="225"/>
      <c r="J358" s="225"/>
      <c r="K358" s="315">
        <f t="shared" si="21"/>
        <v>0</v>
      </c>
      <c r="L358" s="70"/>
      <c r="M358" s="67"/>
      <c r="N358" s="70"/>
      <c r="O358" s="67"/>
      <c r="P358" s="78"/>
      <c r="Q358" s="78"/>
      <c r="R358" s="78"/>
      <c r="S358" s="192"/>
      <c r="T358" s="27" t="str">
        <f t="shared" si="19"/>
        <v/>
      </c>
      <c r="U358" s="49" t="str">
        <f t="shared" si="20"/>
        <v/>
      </c>
    </row>
    <row r="359" spans="1:21" ht="21" customHeight="1" x14ac:dyDescent="0.15">
      <c r="A359" s="177"/>
      <c r="B359" s="78"/>
      <c r="C359" s="78"/>
      <c r="D359" s="86"/>
      <c r="E359" s="86"/>
      <c r="F359" s="77"/>
      <c r="G359" s="215"/>
      <c r="H359" s="215"/>
      <c r="I359" s="225"/>
      <c r="J359" s="225"/>
      <c r="K359" s="315">
        <f t="shared" si="21"/>
        <v>0</v>
      </c>
      <c r="L359" s="70"/>
      <c r="M359" s="67"/>
      <c r="N359" s="70"/>
      <c r="O359" s="67"/>
      <c r="P359" s="78"/>
      <c r="Q359" s="78"/>
      <c r="R359" s="78"/>
      <c r="S359" s="192"/>
      <c r="T359" s="27" t="str">
        <f t="shared" si="19"/>
        <v/>
      </c>
      <c r="U359" s="49" t="str">
        <f t="shared" si="20"/>
        <v/>
      </c>
    </row>
    <row r="360" spans="1:21" ht="21" customHeight="1" x14ac:dyDescent="0.15">
      <c r="A360" s="266"/>
      <c r="B360" s="67"/>
      <c r="C360" s="78"/>
      <c r="D360" s="86"/>
      <c r="E360" s="86"/>
      <c r="F360" s="77"/>
      <c r="G360" s="216"/>
      <c r="H360" s="215"/>
      <c r="I360" s="225"/>
      <c r="J360" s="225"/>
      <c r="K360" s="315">
        <f t="shared" si="21"/>
        <v>0</v>
      </c>
      <c r="L360" s="70"/>
      <c r="M360" s="67"/>
      <c r="N360" s="70"/>
      <c r="O360" s="67"/>
      <c r="P360" s="67"/>
      <c r="Q360" s="67"/>
      <c r="R360" s="67"/>
      <c r="S360" s="192"/>
      <c r="T360" s="27" t="str">
        <f t="shared" si="19"/>
        <v/>
      </c>
      <c r="U360" s="49" t="str">
        <f t="shared" si="20"/>
        <v/>
      </c>
    </row>
    <row r="361" spans="1:21" ht="21" customHeight="1" x14ac:dyDescent="0.15">
      <c r="A361" s="266"/>
      <c r="B361" s="67"/>
      <c r="C361" s="78"/>
      <c r="D361" s="86"/>
      <c r="E361" s="86"/>
      <c r="F361" s="77"/>
      <c r="G361" s="216"/>
      <c r="H361" s="215"/>
      <c r="I361" s="225"/>
      <c r="J361" s="225"/>
      <c r="K361" s="315">
        <f t="shared" si="21"/>
        <v>0</v>
      </c>
      <c r="L361" s="70"/>
      <c r="M361" s="67"/>
      <c r="N361" s="70"/>
      <c r="O361" s="67"/>
      <c r="P361" s="67"/>
      <c r="Q361" s="67"/>
      <c r="R361" s="67"/>
      <c r="S361" s="192"/>
      <c r="T361" s="27" t="str">
        <f t="shared" si="19"/>
        <v/>
      </c>
      <c r="U361" s="49" t="str">
        <f t="shared" si="20"/>
        <v/>
      </c>
    </row>
    <row r="362" spans="1:21" ht="21" customHeight="1" x14ac:dyDescent="0.15">
      <c r="A362" s="266"/>
      <c r="B362" s="67"/>
      <c r="C362" s="78"/>
      <c r="D362" s="86"/>
      <c r="E362" s="86"/>
      <c r="F362" s="77"/>
      <c r="G362" s="216"/>
      <c r="H362" s="215"/>
      <c r="I362" s="225"/>
      <c r="J362" s="225"/>
      <c r="K362" s="315">
        <f t="shared" si="21"/>
        <v>0</v>
      </c>
      <c r="L362" s="70"/>
      <c r="M362" s="67"/>
      <c r="N362" s="70"/>
      <c r="O362" s="67"/>
      <c r="P362" s="67"/>
      <c r="Q362" s="67"/>
      <c r="R362" s="67"/>
      <c r="S362" s="192"/>
      <c r="T362" s="27" t="str">
        <f t="shared" si="19"/>
        <v/>
      </c>
      <c r="U362" s="49" t="str">
        <f t="shared" si="20"/>
        <v/>
      </c>
    </row>
    <row r="363" spans="1:21" ht="21" customHeight="1" x14ac:dyDescent="0.15">
      <c r="A363" s="266"/>
      <c r="B363" s="67"/>
      <c r="C363" s="78"/>
      <c r="D363" s="86"/>
      <c r="E363" s="86"/>
      <c r="F363" s="77"/>
      <c r="G363" s="216"/>
      <c r="H363" s="215"/>
      <c r="I363" s="225"/>
      <c r="J363" s="225"/>
      <c r="K363" s="315">
        <f t="shared" si="21"/>
        <v>0</v>
      </c>
      <c r="L363" s="70"/>
      <c r="M363" s="67"/>
      <c r="N363" s="70"/>
      <c r="O363" s="67"/>
      <c r="P363" s="67"/>
      <c r="Q363" s="67"/>
      <c r="R363" s="67"/>
      <c r="S363" s="192"/>
      <c r="T363" s="27" t="str">
        <f t="shared" si="19"/>
        <v/>
      </c>
      <c r="U363" s="49" t="str">
        <f t="shared" si="20"/>
        <v/>
      </c>
    </row>
    <row r="364" spans="1:21" ht="21" customHeight="1" x14ac:dyDescent="0.15">
      <c r="A364" s="266"/>
      <c r="B364" s="67"/>
      <c r="C364" s="78"/>
      <c r="D364" s="86"/>
      <c r="E364" s="86"/>
      <c r="F364" s="77"/>
      <c r="G364" s="216"/>
      <c r="H364" s="215"/>
      <c r="I364" s="225"/>
      <c r="J364" s="225"/>
      <c r="K364" s="315">
        <f t="shared" si="21"/>
        <v>0</v>
      </c>
      <c r="L364" s="70"/>
      <c r="M364" s="67"/>
      <c r="N364" s="70"/>
      <c r="O364" s="67"/>
      <c r="P364" s="67"/>
      <c r="Q364" s="67"/>
      <c r="R364" s="67"/>
      <c r="S364" s="192"/>
      <c r="T364" s="27" t="str">
        <f t="shared" si="19"/>
        <v/>
      </c>
      <c r="U364" s="49" t="str">
        <f t="shared" si="20"/>
        <v/>
      </c>
    </row>
    <row r="365" spans="1:21" ht="21" customHeight="1" x14ac:dyDescent="0.15">
      <c r="A365" s="266"/>
      <c r="B365" s="67"/>
      <c r="C365" s="78"/>
      <c r="D365" s="86"/>
      <c r="E365" s="86"/>
      <c r="F365" s="77"/>
      <c r="G365" s="216"/>
      <c r="H365" s="215"/>
      <c r="I365" s="225"/>
      <c r="J365" s="225"/>
      <c r="K365" s="315">
        <f t="shared" si="21"/>
        <v>0</v>
      </c>
      <c r="L365" s="70"/>
      <c r="M365" s="67"/>
      <c r="N365" s="70"/>
      <c r="O365" s="67"/>
      <c r="P365" s="67"/>
      <c r="Q365" s="67"/>
      <c r="R365" s="67"/>
      <c r="S365" s="192"/>
      <c r="T365" s="27" t="str">
        <f t="shared" si="19"/>
        <v/>
      </c>
      <c r="U365" s="49" t="str">
        <f t="shared" si="20"/>
        <v/>
      </c>
    </row>
    <row r="366" spans="1:21" ht="21" customHeight="1" x14ac:dyDescent="0.15">
      <c r="A366" s="267"/>
      <c r="B366" s="104"/>
      <c r="C366" s="167"/>
      <c r="D366" s="106"/>
      <c r="E366" s="106"/>
      <c r="F366" s="166"/>
      <c r="G366" s="218"/>
      <c r="H366" s="217"/>
      <c r="I366" s="226"/>
      <c r="J366" s="226"/>
      <c r="K366" s="316">
        <f t="shared" si="21"/>
        <v>0</v>
      </c>
      <c r="L366" s="159"/>
      <c r="M366" s="104"/>
      <c r="N366" s="159"/>
      <c r="O366" s="104"/>
      <c r="P366" s="104"/>
      <c r="Q366" s="104"/>
      <c r="R366" s="104"/>
      <c r="S366" s="269"/>
      <c r="T366" s="27" t="str">
        <f t="shared" si="19"/>
        <v/>
      </c>
      <c r="U366" s="49" t="str">
        <f t="shared" si="20"/>
        <v/>
      </c>
    </row>
    <row r="367" spans="1:21" ht="21" customHeight="1" x14ac:dyDescent="0.15">
      <c r="A367" s="268"/>
      <c r="B367" s="103"/>
      <c r="C367" s="103"/>
      <c r="D367" s="102"/>
      <c r="E367" s="102"/>
      <c r="F367" s="164"/>
      <c r="G367" s="210"/>
      <c r="H367" s="210"/>
      <c r="I367" s="227"/>
      <c r="J367" s="227"/>
      <c r="K367" s="314">
        <f t="shared" si="21"/>
        <v>0</v>
      </c>
      <c r="L367" s="200"/>
      <c r="M367" s="71"/>
      <c r="N367" s="200"/>
      <c r="O367" s="71"/>
      <c r="P367" s="103"/>
      <c r="Q367" s="103"/>
      <c r="R367" s="103"/>
      <c r="S367" s="270"/>
      <c r="T367" s="27" t="str">
        <f t="shared" si="19"/>
        <v/>
      </c>
      <c r="U367" s="49" t="str">
        <f t="shared" si="20"/>
        <v/>
      </c>
    </row>
    <row r="368" spans="1:21" ht="21" customHeight="1" x14ac:dyDescent="0.15">
      <c r="A368" s="266"/>
      <c r="B368" s="78"/>
      <c r="C368" s="78"/>
      <c r="D368" s="86"/>
      <c r="E368" s="86"/>
      <c r="F368" s="77"/>
      <c r="G368" s="215"/>
      <c r="H368" s="215"/>
      <c r="I368" s="225"/>
      <c r="J368" s="225"/>
      <c r="K368" s="315">
        <f t="shared" si="21"/>
        <v>0</v>
      </c>
      <c r="L368" s="70"/>
      <c r="M368" s="67"/>
      <c r="N368" s="70"/>
      <c r="O368" s="67"/>
      <c r="P368" s="78"/>
      <c r="Q368" s="78"/>
      <c r="R368" s="78"/>
      <c r="S368" s="192"/>
      <c r="T368" s="27" t="str">
        <f t="shared" si="19"/>
        <v/>
      </c>
      <c r="U368" s="49" t="str">
        <f t="shared" si="20"/>
        <v/>
      </c>
    </row>
    <row r="369" spans="1:21" ht="21" customHeight="1" x14ac:dyDescent="0.15">
      <c r="A369" s="266"/>
      <c r="B369" s="78"/>
      <c r="C369" s="78"/>
      <c r="D369" s="86"/>
      <c r="E369" s="86"/>
      <c r="F369" s="77"/>
      <c r="G369" s="215"/>
      <c r="H369" s="215"/>
      <c r="I369" s="225"/>
      <c r="J369" s="225"/>
      <c r="K369" s="315">
        <f t="shared" si="21"/>
        <v>0</v>
      </c>
      <c r="L369" s="70"/>
      <c r="M369" s="271"/>
      <c r="N369" s="70"/>
      <c r="O369" s="271"/>
      <c r="P369" s="78"/>
      <c r="Q369" s="78"/>
      <c r="R369" s="78"/>
      <c r="S369" s="192"/>
      <c r="T369" s="27" t="str">
        <f t="shared" si="19"/>
        <v/>
      </c>
      <c r="U369" s="49" t="str">
        <f t="shared" si="20"/>
        <v/>
      </c>
    </row>
    <row r="370" spans="1:21" ht="21" customHeight="1" x14ac:dyDescent="0.15">
      <c r="A370" s="266"/>
      <c r="B370" s="78"/>
      <c r="C370" s="78"/>
      <c r="D370" s="86"/>
      <c r="E370" s="86"/>
      <c r="F370" s="77"/>
      <c r="G370" s="215"/>
      <c r="H370" s="215"/>
      <c r="I370" s="225"/>
      <c r="J370" s="225"/>
      <c r="K370" s="315">
        <f t="shared" si="21"/>
        <v>0</v>
      </c>
      <c r="L370" s="70"/>
      <c r="M370" s="271"/>
      <c r="N370" s="70"/>
      <c r="O370" s="271"/>
      <c r="P370" s="78"/>
      <c r="Q370" s="78"/>
      <c r="R370" s="78"/>
      <c r="S370" s="192"/>
      <c r="T370" s="27" t="str">
        <f t="shared" si="19"/>
        <v/>
      </c>
      <c r="U370" s="49" t="str">
        <f t="shared" si="20"/>
        <v/>
      </c>
    </row>
    <row r="371" spans="1:21" ht="21" customHeight="1" x14ac:dyDescent="0.15">
      <c r="A371" s="266"/>
      <c r="B371" s="78"/>
      <c r="C371" s="78"/>
      <c r="D371" s="86"/>
      <c r="E371" s="86"/>
      <c r="F371" s="77"/>
      <c r="G371" s="215"/>
      <c r="H371" s="215"/>
      <c r="I371" s="225"/>
      <c r="J371" s="225"/>
      <c r="K371" s="315">
        <f t="shared" si="21"/>
        <v>0</v>
      </c>
      <c r="L371" s="70"/>
      <c r="M371" s="67"/>
      <c r="N371" s="70"/>
      <c r="O371" s="67"/>
      <c r="P371" s="78"/>
      <c r="Q371" s="78"/>
      <c r="R371" s="78"/>
      <c r="S371" s="192"/>
      <c r="T371" s="27" t="str">
        <f t="shared" si="19"/>
        <v/>
      </c>
      <c r="U371" s="49" t="str">
        <f t="shared" si="20"/>
        <v/>
      </c>
    </row>
    <row r="372" spans="1:21" ht="21" customHeight="1" x14ac:dyDescent="0.15">
      <c r="A372" s="266"/>
      <c r="B372" s="78"/>
      <c r="C372" s="78"/>
      <c r="D372" s="86"/>
      <c r="E372" s="86"/>
      <c r="F372" s="77"/>
      <c r="G372" s="215"/>
      <c r="H372" s="215"/>
      <c r="I372" s="225"/>
      <c r="J372" s="225"/>
      <c r="K372" s="315">
        <f t="shared" si="21"/>
        <v>0</v>
      </c>
      <c r="L372" s="70"/>
      <c r="M372" s="67"/>
      <c r="N372" s="70"/>
      <c r="O372" s="67"/>
      <c r="P372" s="78"/>
      <c r="Q372" s="78"/>
      <c r="R372" s="78"/>
      <c r="S372" s="192"/>
      <c r="T372" s="27" t="str">
        <f t="shared" si="19"/>
        <v/>
      </c>
      <c r="U372" s="49" t="str">
        <f t="shared" si="20"/>
        <v/>
      </c>
    </row>
    <row r="373" spans="1:21" ht="21" customHeight="1" x14ac:dyDescent="0.15">
      <c r="A373" s="266"/>
      <c r="B373" s="78"/>
      <c r="C373" s="78"/>
      <c r="D373" s="86"/>
      <c r="E373" s="86"/>
      <c r="F373" s="77"/>
      <c r="G373" s="215"/>
      <c r="H373" s="215"/>
      <c r="I373" s="225"/>
      <c r="J373" s="225"/>
      <c r="K373" s="831">
        <f t="shared" si="21"/>
        <v>0</v>
      </c>
      <c r="L373" s="70"/>
      <c r="M373" s="67"/>
      <c r="N373" s="70"/>
      <c r="O373" s="67"/>
      <c r="P373" s="78"/>
      <c r="Q373" s="78"/>
      <c r="R373" s="78"/>
      <c r="S373" s="192"/>
      <c r="T373" s="27" t="str">
        <f t="shared" si="19"/>
        <v/>
      </c>
      <c r="U373" s="49" t="str">
        <f t="shared" si="20"/>
        <v/>
      </c>
    </row>
    <row r="374" spans="1:21" ht="21" customHeight="1" x14ac:dyDescent="0.15">
      <c r="A374" s="272"/>
      <c r="B374" s="78"/>
      <c r="C374" s="78"/>
      <c r="D374" s="86"/>
      <c r="E374" s="86"/>
      <c r="F374" s="77"/>
      <c r="G374" s="215"/>
      <c r="H374" s="215"/>
      <c r="I374" s="225"/>
      <c r="J374" s="225"/>
      <c r="K374" s="831">
        <f t="shared" si="21"/>
        <v>0</v>
      </c>
      <c r="L374" s="70"/>
      <c r="M374" s="67"/>
      <c r="N374" s="70"/>
      <c r="O374" s="67"/>
      <c r="P374" s="78"/>
      <c r="Q374" s="78"/>
      <c r="R374" s="78"/>
      <c r="S374" s="192"/>
      <c r="T374" s="27" t="str">
        <f t="shared" si="19"/>
        <v/>
      </c>
      <c r="U374" s="49" t="str">
        <f t="shared" si="20"/>
        <v/>
      </c>
    </row>
    <row r="375" spans="1:21" ht="21" customHeight="1" x14ac:dyDescent="0.15">
      <c r="A375" s="272"/>
      <c r="B375" s="78"/>
      <c r="C375" s="78"/>
      <c r="D375" s="86"/>
      <c r="E375" s="86"/>
      <c r="F375" s="77"/>
      <c r="G375" s="215"/>
      <c r="H375" s="215"/>
      <c r="I375" s="225"/>
      <c r="J375" s="225"/>
      <c r="K375" s="831">
        <f t="shared" si="21"/>
        <v>0</v>
      </c>
      <c r="L375" s="70"/>
      <c r="M375" s="67"/>
      <c r="N375" s="70"/>
      <c r="O375" s="67"/>
      <c r="P375" s="78"/>
      <c r="Q375" s="78"/>
      <c r="R375" s="78"/>
      <c r="S375" s="192"/>
      <c r="T375" s="27" t="str">
        <f t="shared" si="19"/>
        <v/>
      </c>
      <c r="U375" s="49" t="str">
        <f t="shared" si="20"/>
        <v/>
      </c>
    </row>
    <row r="376" spans="1:21" ht="21" customHeight="1" x14ac:dyDescent="0.15">
      <c r="A376" s="272"/>
      <c r="B376" s="78"/>
      <c r="C376" s="78"/>
      <c r="D376" s="86"/>
      <c r="E376" s="86"/>
      <c r="F376" s="77"/>
      <c r="G376" s="215"/>
      <c r="H376" s="215"/>
      <c r="I376" s="225"/>
      <c r="J376" s="225"/>
      <c r="K376" s="318">
        <f t="shared" si="21"/>
        <v>0</v>
      </c>
      <c r="L376" s="70"/>
      <c r="M376" s="67"/>
      <c r="N376" s="70"/>
      <c r="O376" s="67"/>
      <c r="P376" s="78"/>
      <c r="Q376" s="78"/>
      <c r="R376" s="78"/>
      <c r="S376" s="192"/>
      <c r="T376" s="27" t="str">
        <f t="shared" si="19"/>
        <v/>
      </c>
      <c r="U376" s="49" t="str">
        <f t="shared" si="20"/>
        <v/>
      </c>
    </row>
    <row r="377" spans="1:21" ht="21" customHeight="1" x14ac:dyDescent="0.15">
      <c r="A377" s="266"/>
      <c r="B377" s="78"/>
      <c r="C377" s="78"/>
      <c r="D377" s="86"/>
      <c r="E377" s="86"/>
      <c r="F377" s="77"/>
      <c r="G377" s="215"/>
      <c r="H377" s="215"/>
      <c r="I377" s="225"/>
      <c r="J377" s="225"/>
      <c r="K377" s="315">
        <f t="shared" si="21"/>
        <v>0</v>
      </c>
      <c r="L377" s="70"/>
      <c r="M377" s="67"/>
      <c r="N377" s="70"/>
      <c r="O377" s="67"/>
      <c r="P377" s="78"/>
      <c r="Q377" s="78"/>
      <c r="R377" s="78"/>
      <c r="S377" s="192"/>
      <c r="T377" s="27" t="str">
        <f t="shared" si="19"/>
        <v/>
      </c>
      <c r="U377" s="49" t="str">
        <f t="shared" si="20"/>
        <v/>
      </c>
    </row>
    <row r="378" spans="1:21" ht="21" customHeight="1" x14ac:dyDescent="0.15">
      <c r="A378" s="266"/>
      <c r="B378" s="78"/>
      <c r="C378" s="78"/>
      <c r="D378" s="86"/>
      <c r="E378" s="86"/>
      <c r="F378" s="77"/>
      <c r="G378" s="215"/>
      <c r="H378" s="215"/>
      <c r="I378" s="225"/>
      <c r="J378" s="225"/>
      <c r="K378" s="315">
        <f t="shared" si="21"/>
        <v>0</v>
      </c>
      <c r="L378" s="70"/>
      <c r="M378" s="67"/>
      <c r="N378" s="70"/>
      <c r="O378" s="67"/>
      <c r="P378" s="78"/>
      <c r="Q378" s="78"/>
      <c r="R378" s="78"/>
      <c r="S378" s="192"/>
      <c r="T378" s="27" t="str">
        <f t="shared" si="19"/>
        <v/>
      </c>
      <c r="U378" s="49" t="str">
        <f t="shared" si="20"/>
        <v/>
      </c>
    </row>
    <row r="379" spans="1:21" ht="21" customHeight="1" x14ac:dyDescent="0.15">
      <c r="A379" s="266"/>
      <c r="B379" s="78"/>
      <c r="C379" s="78"/>
      <c r="D379" s="86"/>
      <c r="E379" s="86"/>
      <c r="F379" s="77"/>
      <c r="G379" s="215"/>
      <c r="H379" s="215"/>
      <c r="I379" s="225"/>
      <c r="J379" s="225"/>
      <c r="K379" s="315">
        <f t="shared" si="21"/>
        <v>0</v>
      </c>
      <c r="L379" s="70"/>
      <c r="M379" s="67"/>
      <c r="N379" s="70"/>
      <c r="O379" s="67"/>
      <c r="P379" s="78"/>
      <c r="Q379" s="78"/>
      <c r="R379" s="78"/>
      <c r="S379" s="192"/>
      <c r="T379" s="27" t="str">
        <f t="shared" si="19"/>
        <v/>
      </c>
      <c r="U379" s="49" t="str">
        <f t="shared" si="20"/>
        <v/>
      </c>
    </row>
    <row r="380" spans="1:21" ht="21" customHeight="1" x14ac:dyDescent="0.15">
      <c r="A380" s="266"/>
      <c r="B380" s="78"/>
      <c r="C380" s="78"/>
      <c r="D380" s="86"/>
      <c r="E380" s="86"/>
      <c r="F380" s="77"/>
      <c r="G380" s="215"/>
      <c r="H380" s="215"/>
      <c r="I380" s="225"/>
      <c r="J380" s="225"/>
      <c r="K380" s="315">
        <f t="shared" si="21"/>
        <v>0</v>
      </c>
      <c r="L380" s="70"/>
      <c r="M380" s="67"/>
      <c r="N380" s="70"/>
      <c r="O380" s="67"/>
      <c r="P380" s="78"/>
      <c r="Q380" s="78"/>
      <c r="R380" s="78"/>
      <c r="S380" s="192"/>
      <c r="T380" s="27" t="str">
        <f t="shared" si="19"/>
        <v/>
      </c>
      <c r="U380" s="49" t="str">
        <f t="shared" si="20"/>
        <v/>
      </c>
    </row>
    <row r="381" spans="1:21" ht="21" customHeight="1" x14ac:dyDescent="0.15">
      <c r="A381" s="266"/>
      <c r="B381" s="78"/>
      <c r="C381" s="78"/>
      <c r="D381" s="86"/>
      <c r="E381" s="86"/>
      <c r="F381" s="77"/>
      <c r="G381" s="215"/>
      <c r="H381" s="215"/>
      <c r="I381" s="225"/>
      <c r="J381" s="225"/>
      <c r="K381" s="315">
        <f t="shared" si="21"/>
        <v>0</v>
      </c>
      <c r="L381" s="70"/>
      <c r="M381" s="67"/>
      <c r="N381" s="70"/>
      <c r="O381" s="67"/>
      <c r="P381" s="78"/>
      <c r="Q381" s="78"/>
      <c r="R381" s="78"/>
      <c r="S381" s="192"/>
      <c r="T381" s="27" t="str">
        <f t="shared" si="19"/>
        <v/>
      </c>
      <c r="U381" s="49" t="str">
        <f t="shared" si="20"/>
        <v/>
      </c>
    </row>
    <row r="382" spans="1:21" ht="21" customHeight="1" x14ac:dyDescent="0.15">
      <c r="A382" s="177"/>
      <c r="B382" s="78"/>
      <c r="C382" s="78"/>
      <c r="D382" s="86"/>
      <c r="E382" s="86"/>
      <c r="F382" s="77"/>
      <c r="G382" s="215"/>
      <c r="H382" s="215"/>
      <c r="I382" s="225"/>
      <c r="J382" s="225"/>
      <c r="K382" s="315">
        <f t="shared" si="21"/>
        <v>0</v>
      </c>
      <c r="L382" s="70"/>
      <c r="M382" s="67"/>
      <c r="N382" s="70"/>
      <c r="O382" s="67"/>
      <c r="P382" s="78"/>
      <c r="Q382" s="78"/>
      <c r="R382" s="78"/>
      <c r="S382" s="192"/>
      <c r="T382" s="27" t="str">
        <f t="shared" si="19"/>
        <v/>
      </c>
      <c r="U382" s="49" t="str">
        <f t="shared" si="20"/>
        <v/>
      </c>
    </row>
    <row r="383" spans="1:21" ht="21" customHeight="1" x14ac:dyDescent="0.15">
      <c r="A383" s="266"/>
      <c r="B383" s="67"/>
      <c r="C383" s="78"/>
      <c r="D383" s="86"/>
      <c r="E383" s="86"/>
      <c r="F383" s="77"/>
      <c r="G383" s="216"/>
      <c r="H383" s="215"/>
      <c r="I383" s="225"/>
      <c r="J383" s="225"/>
      <c r="K383" s="315">
        <f t="shared" si="21"/>
        <v>0</v>
      </c>
      <c r="L383" s="70"/>
      <c r="M383" s="67"/>
      <c r="N383" s="70"/>
      <c r="O383" s="67"/>
      <c r="P383" s="67"/>
      <c r="Q383" s="67"/>
      <c r="R383" s="67"/>
      <c r="S383" s="192"/>
      <c r="T383" s="27" t="str">
        <f t="shared" si="19"/>
        <v/>
      </c>
      <c r="U383" s="49" t="str">
        <f t="shared" si="20"/>
        <v/>
      </c>
    </row>
    <row r="384" spans="1:21" ht="21" customHeight="1" x14ac:dyDescent="0.15">
      <c r="A384" s="266"/>
      <c r="B384" s="67"/>
      <c r="C384" s="78"/>
      <c r="D384" s="86"/>
      <c r="E384" s="86"/>
      <c r="F384" s="77"/>
      <c r="G384" s="216"/>
      <c r="H384" s="215"/>
      <c r="I384" s="225"/>
      <c r="J384" s="225"/>
      <c r="K384" s="315">
        <f t="shared" si="21"/>
        <v>0</v>
      </c>
      <c r="L384" s="70"/>
      <c r="M384" s="67"/>
      <c r="N384" s="70"/>
      <c r="O384" s="67"/>
      <c r="P384" s="67"/>
      <c r="Q384" s="67"/>
      <c r="R384" s="67"/>
      <c r="S384" s="192"/>
      <c r="T384" s="27" t="str">
        <f t="shared" si="19"/>
        <v/>
      </c>
      <c r="U384" s="49" t="str">
        <f t="shared" si="20"/>
        <v/>
      </c>
    </row>
    <row r="385" spans="1:21" ht="21" customHeight="1" x14ac:dyDescent="0.15">
      <c r="A385" s="266"/>
      <c r="B385" s="67"/>
      <c r="C385" s="78"/>
      <c r="D385" s="86"/>
      <c r="E385" s="86"/>
      <c r="F385" s="77"/>
      <c r="G385" s="216"/>
      <c r="H385" s="215"/>
      <c r="I385" s="225"/>
      <c r="J385" s="225"/>
      <c r="K385" s="315">
        <f t="shared" si="21"/>
        <v>0</v>
      </c>
      <c r="L385" s="70"/>
      <c r="M385" s="67"/>
      <c r="N385" s="70"/>
      <c r="O385" s="67"/>
      <c r="P385" s="67"/>
      <c r="Q385" s="67"/>
      <c r="R385" s="67"/>
      <c r="S385" s="192"/>
      <c r="T385" s="27" t="str">
        <f t="shared" si="19"/>
        <v/>
      </c>
      <c r="U385" s="49" t="str">
        <f t="shared" si="20"/>
        <v/>
      </c>
    </row>
    <row r="386" spans="1:21" ht="21" customHeight="1" x14ac:dyDescent="0.15">
      <c r="A386" s="267"/>
      <c r="B386" s="104"/>
      <c r="C386" s="167"/>
      <c r="D386" s="106"/>
      <c r="E386" s="106"/>
      <c r="F386" s="166"/>
      <c r="G386" s="218"/>
      <c r="H386" s="217"/>
      <c r="I386" s="226"/>
      <c r="J386" s="226"/>
      <c r="K386" s="316">
        <f t="shared" si="21"/>
        <v>0</v>
      </c>
      <c r="L386" s="159"/>
      <c r="M386" s="104"/>
      <c r="N386" s="159"/>
      <c r="O386" s="104"/>
      <c r="P386" s="104"/>
      <c r="Q386" s="104"/>
      <c r="R386" s="104"/>
      <c r="S386" s="269"/>
      <c r="T386" s="27" t="str">
        <f t="shared" si="19"/>
        <v/>
      </c>
      <c r="U386" s="49" t="str">
        <f t="shared" si="20"/>
        <v/>
      </c>
    </row>
    <row r="387" spans="1:21" ht="21" customHeight="1" x14ac:dyDescent="0.15">
      <c r="A387" s="268"/>
      <c r="B387" s="71"/>
      <c r="C387" s="103"/>
      <c r="D387" s="102"/>
      <c r="E387" s="102"/>
      <c r="F387" s="164"/>
      <c r="G387" s="211"/>
      <c r="H387" s="210"/>
      <c r="I387" s="227"/>
      <c r="J387" s="227"/>
      <c r="K387" s="314">
        <f t="shared" si="21"/>
        <v>0</v>
      </c>
      <c r="L387" s="200"/>
      <c r="M387" s="71"/>
      <c r="N387" s="200"/>
      <c r="O387" s="71"/>
      <c r="P387" s="71"/>
      <c r="Q387" s="71"/>
      <c r="R387" s="71"/>
      <c r="S387" s="270"/>
      <c r="T387" s="27" t="str">
        <f t="shared" si="19"/>
        <v/>
      </c>
      <c r="U387" s="49" t="str">
        <f t="shared" si="20"/>
        <v/>
      </c>
    </row>
    <row r="388" spans="1:21" ht="21" customHeight="1" x14ac:dyDescent="0.15">
      <c r="A388" s="266"/>
      <c r="B388" s="67"/>
      <c r="C388" s="78"/>
      <c r="D388" s="86"/>
      <c r="E388" s="86"/>
      <c r="F388" s="77"/>
      <c r="G388" s="216"/>
      <c r="H388" s="215"/>
      <c r="I388" s="225"/>
      <c r="J388" s="225"/>
      <c r="K388" s="315">
        <f t="shared" si="21"/>
        <v>0</v>
      </c>
      <c r="L388" s="70"/>
      <c r="M388" s="67"/>
      <c r="N388" s="70"/>
      <c r="O388" s="67"/>
      <c r="P388" s="67"/>
      <c r="Q388" s="67"/>
      <c r="R388" s="67"/>
      <c r="S388" s="192"/>
      <c r="T388" s="27" t="str">
        <f t="shared" si="19"/>
        <v/>
      </c>
      <c r="U388" s="49" t="str">
        <f t="shared" si="20"/>
        <v/>
      </c>
    </row>
    <row r="389" spans="1:21" ht="21" customHeight="1" x14ac:dyDescent="0.15">
      <c r="A389" s="266"/>
      <c r="B389" s="67"/>
      <c r="C389" s="78"/>
      <c r="D389" s="86"/>
      <c r="E389" s="86"/>
      <c r="F389" s="77"/>
      <c r="G389" s="216"/>
      <c r="H389" s="215"/>
      <c r="I389" s="225"/>
      <c r="J389" s="225"/>
      <c r="K389" s="315">
        <f t="shared" si="21"/>
        <v>0</v>
      </c>
      <c r="L389" s="70"/>
      <c r="M389" s="67"/>
      <c r="N389" s="70"/>
      <c r="O389" s="67"/>
      <c r="P389" s="67"/>
      <c r="Q389" s="67"/>
      <c r="R389" s="67"/>
      <c r="S389" s="192"/>
      <c r="T389" s="27" t="str">
        <f t="shared" si="19"/>
        <v/>
      </c>
      <c r="U389" s="49" t="str">
        <f t="shared" si="20"/>
        <v/>
      </c>
    </row>
    <row r="390" spans="1:21" ht="21" customHeight="1" x14ac:dyDescent="0.15">
      <c r="A390" s="266"/>
      <c r="B390" s="78"/>
      <c r="C390" s="78"/>
      <c r="D390" s="86"/>
      <c r="E390" s="86"/>
      <c r="F390" s="77"/>
      <c r="G390" s="215"/>
      <c r="H390" s="215"/>
      <c r="I390" s="225"/>
      <c r="J390" s="225"/>
      <c r="K390" s="315">
        <f t="shared" si="21"/>
        <v>0</v>
      </c>
      <c r="L390" s="70"/>
      <c r="M390" s="67"/>
      <c r="N390" s="70"/>
      <c r="O390" s="67"/>
      <c r="P390" s="78"/>
      <c r="Q390" s="78"/>
      <c r="R390" s="78"/>
      <c r="S390" s="192"/>
      <c r="T390" s="27" t="str">
        <f t="shared" si="19"/>
        <v/>
      </c>
      <c r="U390" s="49" t="str">
        <f t="shared" si="20"/>
        <v/>
      </c>
    </row>
    <row r="391" spans="1:21" ht="21" customHeight="1" x14ac:dyDescent="0.15">
      <c r="A391" s="266"/>
      <c r="B391" s="78"/>
      <c r="C391" s="78"/>
      <c r="D391" s="86"/>
      <c r="E391" s="86"/>
      <c r="F391" s="77"/>
      <c r="G391" s="215"/>
      <c r="H391" s="215"/>
      <c r="I391" s="225"/>
      <c r="J391" s="225"/>
      <c r="K391" s="315">
        <f t="shared" si="21"/>
        <v>0</v>
      </c>
      <c r="L391" s="70"/>
      <c r="M391" s="67"/>
      <c r="N391" s="70"/>
      <c r="O391" s="67"/>
      <c r="P391" s="78"/>
      <c r="Q391" s="78"/>
      <c r="R391" s="78"/>
      <c r="S391" s="192"/>
      <c r="T391" s="27" t="str">
        <f t="shared" ref="T391:T454" si="22">CONCATENATE(L391,C391)</f>
        <v/>
      </c>
      <c r="U391" s="49" t="str">
        <f t="shared" ref="U391:U454" si="23">CONCATENATE(N391,H391)</f>
        <v/>
      </c>
    </row>
    <row r="392" spans="1:21" ht="21" customHeight="1" x14ac:dyDescent="0.15">
      <c r="A392" s="266"/>
      <c r="B392" s="78"/>
      <c r="C392" s="78"/>
      <c r="D392" s="86"/>
      <c r="E392" s="86"/>
      <c r="F392" s="77"/>
      <c r="G392" s="215"/>
      <c r="H392" s="215"/>
      <c r="I392" s="225"/>
      <c r="J392" s="225"/>
      <c r="K392" s="315">
        <f t="shared" si="21"/>
        <v>0</v>
      </c>
      <c r="L392" s="70"/>
      <c r="M392" s="67"/>
      <c r="N392" s="70"/>
      <c r="O392" s="67"/>
      <c r="P392" s="78"/>
      <c r="Q392" s="78"/>
      <c r="R392" s="78"/>
      <c r="S392" s="192"/>
      <c r="T392" s="27" t="str">
        <f t="shared" si="22"/>
        <v/>
      </c>
      <c r="U392" s="49" t="str">
        <f t="shared" si="23"/>
        <v/>
      </c>
    </row>
    <row r="393" spans="1:21" ht="21" customHeight="1" x14ac:dyDescent="0.15">
      <c r="A393" s="266"/>
      <c r="B393" s="78"/>
      <c r="C393" s="78"/>
      <c r="D393" s="86"/>
      <c r="E393" s="86"/>
      <c r="F393" s="77"/>
      <c r="G393" s="215"/>
      <c r="H393" s="215"/>
      <c r="I393" s="225"/>
      <c r="J393" s="225"/>
      <c r="K393" s="315">
        <f t="shared" si="21"/>
        <v>0</v>
      </c>
      <c r="L393" s="70"/>
      <c r="M393" s="67"/>
      <c r="N393" s="70"/>
      <c r="O393" s="67"/>
      <c r="P393" s="78"/>
      <c r="Q393" s="78"/>
      <c r="R393" s="78"/>
      <c r="S393" s="192"/>
      <c r="T393" s="27" t="str">
        <f t="shared" si="22"/>
        <v/>
      </c>
      <c r="U393" s="49" t="str">
        <f t="shared" si="23"/>
        <v/>
      </c>
    </row>
    <row r="394" spans="1:21" ht="21.95" customHeight="1" x14ac:dyDescent="0.15">
      <c r="A394" s="266"/>
      <c r="B394" s="78"/>
      <c r="C394" s="78"/>
      <c r="D394" s="86"/>
      <c r="E394" s="86"/>
      <c r="F394" s="77"/>
      <c r="G394" s="215"/>
      <c r="H394" s="215"/>
      <c r="I394" s="225"/>
      <c r="J394" s="225"/>
      <c r="K394" s="315">
        <f t="shared" si="21"/>
        <v>0</v>
      </c>
      <c r="L394" s="70"/>
      <c r="M394" s="67"/>
      <c r="N394" s="70"/>
      <c r="O394" s="67"/>
      <c r="P394" s="78"/>
      <c r="Q394" s="78"/>
      <c r="R394" s="78"/>
      <c r="S394" s="192"/>
      <c r="T394" s="27" t="str">
        <f t="shared" si="22"/>
        <v/>
      </c>
      <c r="U394" s="49" t="str">
        <f t="shared" si="23"/>
        <v/>
      </c>
    </row>
    <row r="395" spans="1:21" ht="21.95" customHeight="1" x14ac:dyDescent="0.15">
      <c r="A395" s="266"/>
      <c r="B395" s="78"/>
      <c r="C395" s="78"/>
      <c r="D395" s="86"/>
      <c r="E395" s="86"/>
      <c r="F395" s="77"/>
      <c r="G395" s="215"/>
      <c r="H395" s="215"/>
      <c r="I395" s="225"/>
      <c r="J395" s="225"/>
      <c r="K395" s="315">
        <f t="shared" si="21"/>
        <v>0</v>
      </c>
      <c r="L395" s="70"/>
      <c r="M395" s="67"/>
      <c r="N395" s="70"/>
      <c r="O395" s="67"/>
      <c r="P395" s="78"/>
      <c r="Q395" s="78"/>
      <c r="R395" s="78"/>
      <c r="S395" s="192"/>
      <c r="T395" s="27" t="str">
        <f t="shared" si="22"/>
        <v/>
      </c>
      <c r="U395" s="49" t="str">
        <f t="shared" si="23"/>
        <v/>
      </c>
    </row>
    <row r="396" spans="1:21" ht="21.95" customHeight="1" x14ac:dyDescent="0.15">
      <c r="A396" s="266"/>
      <c r="B396" s="78"/>
      <c r="C396" s="78"/>
      <c r="D396" s="86"/>
      <c r="E396" s="86"/>
      <c r="F396" s="77"/>
      <c r="G396" s="215"/>
      <c r="H396" s="215"/>
      <c r="I396" s="225"/>
      <c r="J396" s="225"/>
      <c r="K396" s="315">
        <f t="shared" si="21"/>
        <v>0</v>
      </c>
      <c r="L396" s="70"/>
      <c r="M396" s="67"/>
      <c r="N396" s="70"/>
      <c r="O396" s="67"/>
      <c r="P396" s="78"/>
      <c r="Q396" s="78"/>
      <c r="R396" s="78"/>
      <c r="S396" s="192"/>
      <c r="T396" s="27" t="str">
        <f t="shared" si="22"/>
        <v/>
      </c>
      <c r="U396" s="49" t="str">
        <f t="shared" si="23"/>
        <v/>
      </c>
    </row>
    <row r="397" spans="1:21" ht="21.95" customHeight="1" x14ac:dyDescent="0.15">
      <c r="A397" s="266"/>
      <c r="B397" s="78"/>
      <c r="C397" s="78"/>
      <c r="D397" s="86"/>
      <c r="E397" s="86"/>
      <c r="F397" s="77"/>
      <c r="G397" s="215"/>
      <c r="H397" s="215"/>
      <c r="I397" s="225"/>
      <c r="J397" s="225"/>
      <c r="K397" s="315">
        <f t="shared" si="21"/>
        <v>0</v>
      </c>
      <c r="L397" s="70"/>
      <c r="M397" s="67"/>
      <c r="N397" s="70"/>
      <c r="O397" s="67"/>
      <c r="P397" s="78"/>
      <c r="Q397" s="78"/>
      <c r="R397" s="78"/>
      <c r="S397" s="192"/>
      <c r="T397" s="27" t="str">
        <f t="shared" si="22"/>
        <v/>
      </c>
      <c r="U397" s="49" t="str">
        <f t="shared" si="23"/>
        <v/>
      </c>
    </row>
    <row r="398" spans="1:21" ht="21.95" customHeight="1" x14ac:dyDescent="0.15">
      <c r="A398" s="266"/>
      <c r="B398" s="78"/>
      <c r="C398" s="78"/>
      <c r="D398" s="86"/>
      <c r="E398" s="86"/>
      <c r="F398" s="77"/>
      <c r="G398" s="215"/>
      <c r="H398" s="215"/>
      <c r="I398" s="225"/>
      <c r="J398" s="225"/>
      <c r="K398" s="315">
        <f t="shared" si="21"/>
        <v>0</v>
      </c>
      <c r="L398" s="70"/>
      <c r="M398" s="67"/>
      <c r="N398" s="70"/>
      <c r="O398" s="67"/>
      <c r="P398" s="78"/>
      <c r="Q398" s="78"/>
      <c r="R398" s="78"/>
      <c r="S398" s="192"/>
      <c r="T398" s="27" t="str">
        <f t="shared" si="22"/>
        <v/>
      </c>
      <c r="U398" s="49" t="str">
        <f t="shared" si="23"/>
        <v/>
      </c>
    </row>
    <row r="399" spans="1:21" ht="21.95" customHeight="1" x14ac:dyDescent="0.15">
      <c r="A399" s="266"/>
      <c r="B399" s="78"/>
      <c r="C399" s="78"/>
      <c r="D399" s="86"/>
      <c r="E399" s="86"/>
      <c r="F399" s="77"/>
      <c r="G399" s="215"/>
      <c r="H399" s="215"/>
      <c r="I399" s="225"/>
      <c r="J399" s="225"/>
      <c r="K399" s="315">
        <f t="shared" si="21"/>
        <v>0</v>
      </c>
      <c r="L399" s="70"/>
      <c r="M399" s="67"/>
      <c r="N399" s="70"/>
      <c r="O399" s="67"/>
      <c r="P399" s="78"/>
      <c r="Q399" s="78"/>
      <c r="R399" s="78"/>
      <c r="S399" s="192"/>
      <c r="T399" s="27" t="str">
        <f t="shared" si="22"/>
        <v/>
      </c>
      <c r="U399" s="49" t="str">
        <f t="shared" si="23"/>
        <v/>
      </c>
    </row>
    <row r="400" spans="1:21" ht="21.95" customHeight="1" x14ac:dyDescent="0.15">
      <c r="A400" s="266"/>
      <c r="B400" s="78"/>
      <c r="C400" s="78"/>
      <c r="D400" s="86"/>
      <c r="E400" s="86"/>
      <c r="F400" s="77"/>
      <c r="G400" s="215"/>
      <c r="H400" s="215"/>
      <c r="I400" s="225"/>
      <c r="J400" s="225"/>
      <c r="K400" s="315">
        <f t="shared" si="21"/>
        <v>0</v>
      </c>
      <c r="L400" s="70"/>
      <c r="M400" s="67"/>
      <c r="N400" s="70"/>
      <c r="O400" s="67"/>
      <c r="P400" s="78"/>
      <c r="Q400" s="78"/>
      <c r="R400" s="78"/>
      <c r="S400" s="192"/>
      <c r="T400" s="27" t="str">
        <f t="shared" si="22"/>
        <v/>
      </c>
      <c r="U400" s="49" t="str">
        <f t="shared" si="23"/>
        <v/>
      </c>
    </row>
    <row r="401" spans="1:21" ht="21.95" customHeight="1" x14ac:dyDescent="0.15">
      <c r="A401" s="266"/>
      <c r="B401" s="78"/>
      <c r="C401" s="78"/>
      <c r="D401" s="86"/>
      <c r="E401" s="86"/>
      <c r="F401" s="77"/>
      <c r="G401" s="215"/>
      <c r="H401" s="215"/>
      <c r="I401" s="225"/>
      <c r="J401" s="225"/>
      <c r="K401" s="315">
        <f t="shared" si="21"/>
        <v>0</v>
      </c>
      <c r="L401" s="70"/>
      <c r="M401" s="67"/>
      <c r="N401" s="70"/>
      <c r="O401" s="67"/>
      <c r="P401" s="78"/>
      <c r="Q401" s="78"/>
      <c r="R401" s="78"/>
      <c r="S401" s="192"/>
      <c r="T401" s="27" t="str">
        <f t="shared" si="22"/>
        <v/>
      </c>
      <c r="U401" s="49" t="str">
        <f t="shared" si="23"/>
        <v/>
      </c>
    </row>
    <row r="402" spans="1:21" ht="21.95" customHeight="1" x14ac:dyDescent="0.15">
      <c r="A402" s="177"/>
      <c r="B402" s="78"/>
      <c r="C402" s="78"/>
      <c r="D402" s="86"/>
      <c r="E402" s="86"/>
      <c r="F402" s="77"/>
      <c r="G402" s="215"/>
      <c r="H402" s="215"/>
      <c r="I402" s="225"/>
      <c r="J402" s="225"/>
      <c r="K402" s="315">
        <f t="shared" si="21"/>
        <v>0</v>
      </c>
      <c r="L402" s="70"/>
      <c r="M402" s="67"/>
      <c r="N402" s="70"/>
      <c r="O402" s="67"/>
      <c r="P402" s="78"/>
      <c r="Q402" s="78"/>
      <c r="R402" s="78"/>
      <c r="S402" s="192"/>
      <c r="T402" s="27" t="str">
        <f t="shared" si="22"/>
        <v/>
      </c>
      <c r="U402" s="49" t="str">
        <f t="shared" si="23"/>
        <v/>
      </c>
    </row>
    <row r="403" spans="1:21" ht="21.95" customHeight="1" x14ac:dyDescent="0.15">
      <c r="A403" s="266"/>
      <c r="B403" s="67"/>
      <c r="C403" s="78"/>
      <c r="D403" s="86"/>
      <c r="E403" s="86"/>
      <c r="F403" s="77"/>
      <c r="G403" s="216"/>
      <c r="H403" s="215"/>
      <c r="I403" s="225"/>
      <c r="J403" s="225"/>
      <c r="K403" s="315">
        <f t="shared" si="21"/>
        <v>0</v>
      </c>
      <c r="L403" s="70"/>
      <c r="M403" s="67"/>
      <c r="N403" s="70"/>
      <c r="O403" s="67"/>
      <c r="P403" s="67"/>
      <c r="Q403" s="67"/>
      <c r="R403" s="67"/>
      <c r="S403" s="192"/>
      <c r="T403" s="27" t="str">
        <f t="shared" si="22"/>
        <v/>
      </c>
      <c r="U403" s="49" t="str">
        <f t="shared" si="23"/>
        <v/>
      </c>
    </row>
    <row r="404" spans="1:21" ht="21.95" customHeight="1" x14ac:dyDescent="0.15">
      <c r="A404" s="266"/>
      <c r="B404" s="67"/>
      <c r="C404" s="78"/>
      <c r="D404" s="86"/>
      <c r="E404" s="86"/>
      <c r="F404" s="77"/>
      <c r="G404" s="216"/>
      <c r="H404" s="215"/>
      <c r="I404" s="225"/>
      <c r="J404" s="225"/>
      <c r="K404" s="315">
        <f t="shared" si="21"/>
        <v>0</v>
      </c>
      <c r="L404" s="70"/>
      <c r="M404" s="67"/>
      <c r="N404" s="70"/>
      <c r="O404" s="67"/>
      <c r="P404" s="67"/>
      <c r="Q404" s="67"/>
      <c r="R404" s="67"/>
      <c r="S404" s="192"/>
      <c r="T404" s="27" t="str">
        <f t="shared" si="22"/>
        <v/>
      </c>
      <c r="U404" s="49" t="str">
        <f t="shared" si="23"/>
        <v/>
      </c>
    </row>
    <row r="405" spans="1:21" ht="21.95" customHeight="1" x14ac:dyDescent="0.15">
      <c r="A405" s="266"/>
      <c r="B405" s="67"/>
      <c r="C405" s="78"/>
      <c r="D405" s="86"/>
      <c r="E405" s="86"/>
      <c r="F405" s="77"/>
      <c r="G405" s="216"/>
      <c r="H405" s="215"/>
      <c r="I405" s="225"/>
      <c r="J405" s="225"/>
      <c r="K405" s="315">
        <f t="shared" ref="K405:K468" si="24">J405-E405</f>
        <v>0</v>
      </c>
      <c r="L405" s="70"/>
      <c r="M405" s="67"/>
      <c r="N405" s="70"/>
      <c r="O405" s="67"/>
      <c r="P405" s="67"/>
      <c r="Q405" s="67"/>
      <c r="R405" s="67"/>
      <c r="S405" s="192"/>
      <c r="T405" s="27" t="str">
        <f t="shared" si="22"/>
        <v/>
      </c>
      <c r="U405" s="49" t="str">
        <f t="shared" si="23"/>
        <v/>
      </c>
    </row>
    <row r="406" spans="1:21" ht="21.95" customHeight="1" x14ac:dyDescent="0.15">
      <c r="A406" s="267"/>
      <c r="B406" s="104"/>
      <c r="C406" s="167"/>
      <c r="D406" s="106"/>
      <c r="E406" s="106"/>
      <c r="F406" s="166"/>
      <c r="G406" s="218"/>
      <c r="H406" s="217"/>
      <c r="I406" s="226"/>
      <c r="J406" s="226"/>
      <c r="K406" s="316">
        <f t="shared" si="24"/>
        <v>0</v>
      </c>
      <c r="L406" s="159"/>
      <c r="M406" s="104"/>
      <c r="N406" s="159"/>
      <c r="O406" s="104"/>
      <c r="P406" s="104"/>
      <c r="Q406" s="104"/>
      <c r="R406" s="104"/>
      <c r="S406" s="269"/>
      <c r="T406" s="27" t="str">
        <f t="shared" si="22"/>
        <v/>
      </c>
      <c r="U406" s="49" t="str">
        <f t="shared" si="23"/>
        <v/>
      </c>
    </row>
    <row r="407" spans="1:21" ht="21.95" customHeight="1" x14ac:dyDescent="0.15">
      <c r="A407" s="268"/>
      <c r="B407" s="71"/>
      <c r="C407" s="103"/>
      <c r="D407" s="102"/>
      <c r="E407" s="102"/>
      <c r="F407" s="164"/>
      <c r="G407" s="211"/>
      <c r="H407" s="210"/>
      <c r="I407" s="227"/>
      <c r="J407" s="227"/>
      <c r="K407" s="314">
        <f t="shared" si="24"/>
        <v>0</v>
      </c>
      <c r="L407" s="200"/>
      <c r="M407" s="71"/>
      <c r="N407" s="200"/>
      <c r="O407" s="71"/>
      <c r="P407" s="71"/>
      <c r="Q407" s="71"/>
      <c r="R407" s="71"/>
      <c r="S407" s="270"/>
      <c r="T407" s="27" t="str">
        <f t="shared" si="22"/>
        <v/>
      </c>
      <c r="U407" s="49" t="str">
        <f t="shared" si="23"/>
        <v/>
      </c>
    </row>
    <row r="408" spans="1:21" ht="21.95" customHeight="1" x14ac:dyDescent="0.15">
      <c r="A408" s="266"/>
      <c r="B408" s="67"/>
      <c r="C408" s="78"/>
      <c r="D408" s="86"/>
      <c r="E408" s="86"/>
      <c r="F408" s="77"/>
      <c r="G408" s="216"/>
      <c r="H408" s="215"/>
      <c r="I408" s="225"/>
      <c r="J408" s="225"/>
      <c r="K408" s="315">
        <f t="shared" si="24"/>
        <v>0</v>
      </c>
      <c r="L408" s="70"/>
      <c r="M408" s="67"/>
      <c r="N408" s="70"/>
      <c r="O408" s="67"/>
      <c r="P408" s="67"/>
      <c r="Q408" s="67"/>
      <c r="R408" s="67"/>
      <c r="S408" s="192"/>
      <c r="T408" s="27" t="str">
        <f t="shared" si="22"/>
        <v/>
      </c>
      <c r="U408" s="49" t="str">
        <f t="shared" si="23"/>
        <v/>
      </c>
    </row>
    <row r="409" spans="1:21" ht="21.95" customHeight="1" x14ac:dyDescent="0.15">
      <c r="A409" s="266"/>
      <c r="B409" s="67"/>
      <c r="C409" s="78"/>
      <c r="D409" s="86"/>
      <c r="E409" s="86"/>
      <c r="F409" s="77"/>
      <c r="G409" s="216"/>
      <c r="H409" s="215"/>
      <c r="I409" s="225"/>
      <c r="J409" s="225"/>
      <c r="K409" s="315">
        <f t="shared" si="24"/>
        <v>0</v>
      </c>
      <c r="L409" s="70"/>
      <c r="M409" s="67"/>
      <c r="N409" s="70"/>
      <c r="O409" s="67"/>
      <c r="P409" s="67"/>
      <c r="Q409" s="67"/>
      <c r="R409" s="67"/>
      <c r="S409" s="192"/>
      <c r="T409" s="27" t="str">
        <f t="shared" si="22"/>
        <v/>
      </c>
      <c r="U409" s="49" t="str">
        <f t="shared" si="23"/>
        <v/>
      </c>
    </row>
    <row r="410" spans="1:21" ht="21.95" customHeight="1" x14ac:dyDescent="0.15">
      <c r="A410" s="266"/>
      <c r="B410" s="78"/>
      <c r="C410" s="78"/>
      <c r="D410" s="86"/>
      <c r="E410" s="86"/>
      <c r="F410" s="77"/>
      <c r="G410" s="215"/>
      <c r="H410" s="215"/>
      <c r="I410" s="225"/>
      <c r="J410" s="225"/>
      <c r="K410" s="315">
        <f t="shared" si="24"/>
        <v>0</v>
      </c>
      <c r="L410" s="70"/>
      <c r="M410" s="67"/>
      <c r="N410" s="70"/>
      <c r="O410" s="67"/>
      <c r="P410" s="78"/>
      <c r="Q410" s="78"/>
      <c r="R410" s="78"/>
      <c r="S410" s="192"/>
      <c r="T410" s="27" t="str">
        <f t="shared" si="22"/>
        <v/>
      </c>
      <c r="U410" s="49" t="str">
        <f t="shared" si="23"/>
        <v/>
      </c>
    </row>
    <row r="411" spans="1:21" ht="21.95" customHeight="1" x14ac:dyDescent="0.15">
      <c r="A411" s="266"/>
      <c r="B411" s="78"/>
      <c r="C411" s="78"/>
      <c r="D411" s="86"/>
      <c r="E411" s="86"/>
      <c r="F411" s="77"/>
      <c r="G411" s="215"/>
      <c r="H411" s="215"/>
      <c r="I411" s="225"/>
      <c r="J411" s="225"/>
      <c r="K411" s="315">
        <f t="shared" si="24"/>
        <v>0</v>
      </c>
      <c r="L411" s="70"/>
      <c r="M411" s="67"/>
      <c r="N411" s="70"/>
      <c r="O411" s="67"/>
      <c r="P411" s="78"/>
      <c r="Q411" s="78"/>
      <c r="R411" s="78"/>
      <c r="S411" s="192"/>
      <c r="T411" s="27" t="str">
        <f t="shared" si="22"/>
        <v/>
      </c>
      <c r="U411" s="49" t="str">
        <f t="shared" si="23"/>
        <v/>
      </c>
    </row>
    <row r="412" spans="1:21" ht="21.95" customHeight="1" x14ac:dyDescent="0.15">
      <c r="A412" s="266"/>
      <c r="B412" s="78"/>
      <c r="C412" s="78"/>
      <c r="D412" s="86"/>
      <c r="E412" s="86"/>
      <c r="F412" s="77"/>
      <c r="G412" s="215"/>
      <c r="H412" s="215"/>
      <c r="I412" s="225"/>
      <c r="J412" s="225"/>
      <c r="K412" s="315">
        <f t="shared" si="24"/>
        <v>0</v>
      </c>
      <c r="L412" s="70"/>
      <c r="M412" s="67"/>
      <c r="N412" s="70"/>
      <c r="O412" s="67"/>
      <c r="P412" s="78"/>
      <c r="Q412" s="78"/>
      <c r="R412" s="78"/>
      <c r="S412" s="192"/>
      <c r="T412" s="27" t="str">
        <f t="shared" si="22"/>
        <v/>
      </c>
      <c r="U412" s="49" t="str">
        <f t="shared" si="23"/>
        <v/>
      </c>
    </row>
    <row r="413" spans="1:21" ht="21.95" customHeight="1" x14ac:dyDescent="0.15">
      <c r="A413" s="266"/>
      <c r="B413" s="78"/>
      <c r="C413" s="78"/>
      <c r="D413" s="86"/>
      <c r="E413" s="86"/>
      <c r="F413" s="77"/>
      <c r="G413" s="215"/>
      <c r="H413" s="215"/>
      <c r="I413" s="225"/>
      <c r="J413" s="225"/>
      <c r="K413" s="315">
        <f t="shared" si="24"/>
        <v>0</v>
      </c>
      <c r="L413" s="70"/>
      <c r="M413" s="67"/>
      <c r="N413" s="70"/>
      <c r="O413" s="67"/>
      <c r="P413" s="78"/>
      <c r="Q413" s="78"/>
      <c r="R413" s="78"/>
      <c r="S413" s="192"/>
      <c r="T413" s="27" t="str">
        <f t="shared" si="22"/>
        <v/>
      </c>
      <c r="U413" s="49" t="str">
        <f t="shared" si="23"/>
        <v/>
      </c>
    </row>
    <row r="414" spans="1:21" ht="21.95" customHeight="1" x14ac:dyDescent="0.15">
      <c r="A414" s="266"/>
      <c r="B414" s="78"/>
      <c r="C414" s="78"/>
      <c r="D414" s="86"/>
      <c r="E414" s="86"/>
      <c r="F414" s="77"/>
      <c r="G414" s="215"/>
      <c r="H414" s="215"/>
      <c r="I414" s="225"/>
      <c r="J414" s="225"/>
      <c r="K414" s="315">
        <f t="shared" si="24"/>
        <v>0</v>
      </c>
      <c r="L414" s="70"/>
      <c r="M414" s="67"/>
      <c r="N414" s="70"/>
      <c r="O414" s="67"/>
      <c r="P414" s="78"/>
      <c r="Q414" s="78"/>
      <c r="R414" s="78"/>
      <c r="S414" s="192"/>
      <c r="T414" s="27" t="str">
        <f t="shared" si="22"/>
        <v/>
      </c>
      <c r="U414" s="49" t="str">
        <f t="shared" si="23"/>
        <v/>
      </c>
    </row>
    <row r="415" spans="1:21" ht="21.95" customHeight="1" x14ac:dyDescent="0.15">
      <c r="A415" s="266"/>
      <c r="B415" s="78"/>
      <c r="C415" s="78"/>
      <c r="D415" s="86"/>
      <c r="E415" s="86"/>
      <c r="F415" s="77"/>
      <c r="G415" s="215"/>
      <c r="H415" s="215"/>
      <c r="I415" s="225"/>
      <c r="J415" s="225"/>
      <c r="K415" s="315">
        <f t="shared" si="24"/>
        <v>0</v>
      </c>
      <c r="L415" s="70"/>
      <c r="M415" s="67"/>
      <c r="N415" s="70"/>
      <c r="O415" s="67"/>
      <c r="P415" s="78"/>
      <c r="Q415" s="78"/>
      <c r="R415" s="78"/>
      <c r="S415" s="192"/>
      <c r="T415" s="27" t="str">
        <f t="shared" si="22"/>
        <v/>
      </c>
      <c r="U415" s="49" t="str">
        <f t="shared" si="23"/>
        <v/>
      </c>
    </row>
    <row r="416" spans="1:21" ht="21.95" customHeight="1" x14ac:dyDescent="0.15">
      <c r="A416" s="266"/>
      <c r="B416" s="78"/>
      <c r="C416" s="78"/>
      <c r="D416" s="86"/>
      <c r="E416" s="86"/>
      <c r="F416" s="77"/>
      <c r="G416" s="215"/>
      <c r="H416" s="215"/>
      <c r="I416" s="225"/>
      <c r="J416" s="225"/>
      <c r="K416" s="315">
        <f t="shared" si="24"/>
        <v>0</v>
      </c>
      <c r="L416" s="70"/>
      <c r="M416" s="67"/>
      <c r="N416" s="70"/>
      <c r="O416" s="67"/>
      <c r="P416" s="78"/>
      <c r="Q416" s="78"/>
      <c r="R416" s="78"/>
      <c r="S416" s="192"/>
      <c r="T416" s="27" t="str">
        <f t="shared" si="22"/>
        <v/>
      </c>
      <c r="U416" s="49" t="str">
        <f t="shared" si="23"/>
        <v/>
      </c>
    </row>
    <row r="417" spans="1:21" ht="21.95" customHeight="1" x14ac:dyDescent="0.15">
      <c r="A417" s="266"/>
      <c r="B417" s="78"/>
      <c r="C417" s="78"/>
      <c r="D417" s="86"/>
      <c r="E417" s="86"/>
      <c r="F417" s="77"/>
      <c r="G417" s="215"/>
      <c r="H417" s="215"/>
      <c r="I417" s="225"/>
      <c r="J417" s="225"/>
      <c r="K417" s="315">
        <f t="shared" si="24"/>
        <v>0</v>
      </c>
      <c r="L417" s="70"/>
      <c r="M417" s="67"/>
      <c r="N417" s="70"/>
      <c r="O417" s="67"/>
      <c r="P417" s="78"/>
      <c r="Q417" s="78"/>
      <c r="R417" s="78"/>
      <c r="S417" s="192"/>
      <c r="T417" s="27" t="str">
        <f t="shared" si="22"/>
        <v/>
      </c>
      <c r="U417" s="49" t="str">
        <f t="shared" si="23"/>
        <v/>
      </c>
    </row>
    <row r="418" spans="1:21" ht="21.95" customHeight="1" x14ac:dyDescent="0.15">
      <c r="A418" s="266"/>
      <c r="B418" s="78"/>
      <c r="C418" s="78"/>
      <c r="D418" s="86"/>
      <c r="E418" s="86"/>
      <c r="F418" s="77"/>
      <c r="G418" s="215"/>
      <c r="H418" s="215"/>
      <c r="I418" s="225"/>
      <c r="J418" s="225"/>
      <c r="K418" s="315">
        <f t="shared" si="24"/>
        <v>0</v>
      </c>
      <c r="L418" s="70"/>
      <c r="M418" s="67"/>
      <c r="N418" s="70"/>
      <c r="O418" s="67"/>
      <c r="P418" s="78"/>
      <c r="Q418" s="78"/>
      <c r="R418" s="78"/>
      <c r="S418" s="192"/>
      <c r="T418" s="27" t="str">
        <f t="shared" si="22"/>
        <v/>
      </c>
      <c r="U418" s="49" t="str">
        <f t="shared" si="23"/>
        <v/>
      </c>
    </row>
    <row r="419" spans="1:21" ht="21.95" customHeight="1" x14ac:dyDescent="0.15">
      <c r="A419" s="266"/>
      <c r="B419" s="78"/>
      <c r="C419" s="78"/>
      <c r="D419" s="86"/>
      <c r="E419" s="86"/>
      <c r="F419" s="77"/>
      <c r="G419" s="215"/>
      <c r="H419" s="215"/>
      <c r="I419" s="225"/>
      <c r="J419" s="225"/>
      <c r="K419" s="315">
        <f t="shared" si="24"/>
        <v>0</v>
      </c>
      <c r="L419" s="70"/>
      <c r="M419" s="67"/>
      <c r="N419" s="70"/>
      <c r="O419" s="67"/>
      <c r="P419" s="78"/>
      <c r="Q419" s="78"/>
      <c r="R419" s="78"/>
      <c r="S419" s="192"/>
      <c r="T419" s="27" t="str">
        <f t="shared" si="22"/>
        <v/>
      </c>
      <c r="U419" s="49" t="str">
        <f t="shared" si="23"/>
        <v/>
      </c>
    </row>
    <row r="420" spans="1:21" ht="21.95" customHeight="1" x14ac:dyDescent="0.15">
      <c r="A420" s="266"/>
      <c r="B420" s="78"/>
      <c r="C420" s="78"/>
      <c r="D420" s="86"/>
      <c r="E420" s="86"/>
      <c r="F420" s="77"/>
      <c r="G420" s="215"/>
      <c r="H420" s="215"/>
      <c r="I420" s="225"/>
      <c r="J420" s="225"/>
      <c r="K420" s="315">
        <f t="shared" si="24"/>
        <v>0</v>
      </c>
      <c r="L420" s="70"/>
      <c r="M420" s="67"/>
      <c r="N420" s="70"/>
      <c r="O420" s="67"/>
      <c r="P420" s="78"/>
      <c r="Q420" s="78"/>
      <c r="R420" s="78"/>
      <c r="S420" s="192"/>
      <c r="T420" s="27" t="str">
        <f t="shared" si="22"/>
        <v/>
      </c>
      <c r="U420" s="49" t="str">
        <f t="shared" si="23"/>
        <v/>
      </c>
    </row>
    <row r="421" spans="1:21" ht="21.95" customHeight="1" x14ac:dyDescent="0.15">
      <c r="A421" s="266"/>
      <c r="B421" s="78"/>
      <c r="C421" s="78"/>
      <c r="D421" s="86"/>
      <c r="E421" s="86"/>
      <c r="F421" s="77"/>
      <c r="G421" s="215"/>
      <c r="H421" s="215"/>
      <c r="I421" s="225"/>
      <c r="J421" s="225"/>
      <c r="K421" s="315">
        <f t="shared" si="24"/>
        <v>0</v>
      </c>
      <c r="L421" s="70"/>
      <c r="M421" s="67"/>
      <c r="N421" s="70"/>
      <c r="O421" s="67"/>
      <c r="P421" s="78"/>
      <c r="Q421" s="78"/>
      <c r="R421" s="78"/>
      <c r="S421" s="192"/>
      <c r="T421" s="27" t="str">
        <f t="shared" si="22"/>
        <v/>
      </c>
      <c r="U421" s="49" t="str">
        <f t="shared" si="23"/>
        <v/>
      </c>
    </row>
    <row r="422" spans="1:21" ht="21.95" customHeight="1" x14ac:dyDescent="0.15">
      <c r="A422" s="177"/>
      <c r="B422" s="78"/>
      <c r="C422" s="78"/>
      <c r="D422" s="86"/>
      <c r="E422" s="86"/>
      <c r="F422" s="77"/>
      <c r="G422" s="215"/>
      <c r="H422" s="215"/>
      <c r="I422" s="225"/>
      <c r="J422" s="225"/>
      <c r="K422" s="315">
        <f t="shared" si="24"/>
        <v>0</v>
      </c>
      <c r="L422" s="70"/>
      <c r="M422" s="67"/>
      <c r="N422" s="70"/>
      <c r="O422" s="67"/>
      <c r="P422" s="78"/>
      <c r="Q422" s="78"/>
      <c r="R422" s="78"/>
      <c r="S422" s="192"/>
      <c r="T422" s="27" t="str">
        <f t="shared" si="22"/>
        <v/>
      </c>
      <c r="U422" s="49" t="str">
        <f t="shared" si="23"/>
        <v/>
      </c>
    </row>
    <row r="423" spans="1:21" ht="21.95" customHeight="1" x14ac:dyDescent="0.15">
      <c r="A423" s="266"/>
      <c r="B423" s="67"/>
      <c r="C423" s="78"/>
      <c r="D423" s="86"/>
      <c r="E423" s="86"/>
      <c r="F423" s="77"/>
      <c r="G423" s="216"/>
      <c r="H423" s="215"/>
      <c r="I423" s="225"/>
      <c r="J423" s="225"/>
      <c r="K423" s="315">
        <f t="shared" si="24"/>
        <v>0</v>
      </c>
      <c r="L423" s="70"/>
      <c r="M423" s="67"/>
      <c r="N423" s="70"/>
      <c r="O423" s="67"/>
      <c r="P423" s="67"/>
      <c r="Q423" s="67"/>
      <c r="R423" s="67"/>
      <c r="S423" s="192"/>
      <c r="T423" s="27" t="str">
        <f t="shared" si="22"/>
        <v/>
      </c>
      <c r="U423" s="49" t="str">
        <f t="shared" si="23"/>
        <v/>
      </c>
    </row>
    <row r="424" spans="1:21" ht="21.95" customHeight="1" x14ac:dyDescent="0.15">
      <c r="A424" s="266"/>
      <c r="B424" s="67"/>
      <c r="C424" s="78"/>
      <c r="D424" s="86"/>
      <c r="E424" s="86"/>
      <c r="F424" s="77"/>
      <c r="G424" s="216"/>
      <c r="H424" s="215"/>
      <c r="I424" s="225"/>
      <c r="J424" s="225"/>
      <c r="K424" s="315">
        <f t="shared" si="24"/>
        <v>0</v>
      </c>
      <c r="L424" s="70"/>
      <c r="M424" s="67"/>
      <c r="N424" s="70"/>
      <c r="O424" s="67"/>
      <c r="P424" s="67"/>
      <c r="Q424" s="67"/>
      <c r="R424" s="67"/>
      <c r="S424" s="192"/>
      <c r="T424" s="27" t="str">
        <f t="shared" si="22"/>
        <v/>
      </c>
      <c r="U424" s="49" t="str">
        <f t="shared" si="23"/>
        <v/>
      </c>
    </row>
    <row r="425" spans="1:21" ht="21.95" customHeight="1" x14ac:dyDescent="0.15">
      <c r="A425" s="266"/>
      <c r="B425" s="67"/>
      <c r="C425" s="78"/>
      <c r="D425" s="86"/>
      <c r="E425" s="86"/>
      <c r="F425" s="77"/>
      <c r="G425" s="216"/>
      <c r="H425" s="215"/>
      <c r="I425" s="225"/>
      <c r="J425" s="225"/>
      <c r="K425" s="315">
        <f t="shared" si="24"/>
        <v>0</v>
      </c>
      <c r="L425" s="70"/>
      <c r="M425" s="67"/>
      <c r="N425" s="70"/>
      <c r="O425" s="67"/>
      <c r="P425" s="67"/>
      <c r="Q425" s="67"/>
      <c r="R425" s="67"/>
      <c r="S425" s="192"/>
      <c r="T425" s="27" t="str">
        <f t="shared" si="22"/>
        <v/>
      </c>
      <c r="U425" s="49" t="str">
        <f t="shared" si="23"/>
        <v/>
      </c>
    </row>
    <row r="426" spans="1:21" ht="21.95" customHeight="1" x14ac:dyDescent="0.15">
      <c r="A426" s="267"/>
      <c r="B426" s="104"/>
      <c r="C426" s="167"/>
      <c r="D426" s="106"/>
      <c r="E426" s="106"/>
      <c r="F426" s="166"/>
      <c r="G426" s="218"/>
      <c r="H426" s="217"/>
      <c r="I426" s="226"/>
      <c r="J426" s="226"/>
      <c r="K426" s="316">
        <f t="shared" si="24"/>
        <v>0</v>
      </c>
      <c r="L426" s="159"/>
      <c r="M426" s="104"/>
      <c r="N426" s="159"/>
      <c r="O426" s="104"/>
      <c r="P426" s="104"/>
      <c r="Q426" s="104"/>
      <c r="R426" s="104"/>
      <c r="S426" s="269"/>
      <c r="T426" s="27" t="str">
        <f t="shared" si="22"/>
        <v/>
      </c>
      <c r="U426" s="49" t="str">
        <f t="shared" si="23"/>
        <v/>
      </c>
    </row>
    <row r="427" spans="1:21" ht="21.95" customHeight="1" x14ac:dyDescent="0.15">
      <c r="A427" s="268"/>
      <c r="B427" s="71"/>
      <c r="C427" s="103"/>
      <c r="D427" s="102"/>
      <c r="E427" s="102"/>
      <c r="F427" s="164"/>
      <c r="G427" s="211"/>
      <c r="H427" s="210"/>
      <c r="I427" s="227"/>
      <c r="J427" s="227"/>
      <c r="K427" s="314">
        <f t="shared" si="24"/>
        <v>0</v>
      </c>
      <c r="L427" s="200"/>
      <c r="M427" s="71"/>
      <c r="N427" s="200"/>
      <c r="O427" s="71"/>
      <c r="P427" s="71"/>
      <c r="Q427" s="71"/>
      <c r="R427" s="71"/>
      <c r="S427" s="270"/>
      <c r="T427" s="27" t="str">
        <f t="shared" si="22"/>
        <v/>
      </c>
      <c r="U427" s="49" t="str">
        <f t="shared" si="23"/>
        <v/>
      </c>
    </row>
    <row r="428" spans="1:21" ht="21.95" customHeight="1" x14ac:dyDescent="0.15">
      <c r="A428" s="266"/>
      <c r="B428" s="67"/>
      <c r="C428" s="78"/>
      <c r="D428" s="86"/>
      <c r="E428" s="86"/>
      <c r="F428" s="77"/>
      <c r="G428" s="216"/>
      <c r="H428" s="215"/>
      <c r="I428" s="225"/>
      <c r="J428" s="225"/>
      <c r="K428" s="315">
        <f t="shared" si="24"/>
        <v>0</v>
      </c>
      <c r="L428" s="70"/>
      <c r="M428" s="67"/>
      <c r="N428" s="70"/>
      <c r="O428" s="67"/>
      <c r="P428" s="67"/>
      <c r="Q428" s="67"/>
      <c r="R428" s="67"/>
      <c r="S428" s="192"/>
      <c r="T428" s="27" t="str">
        <f t="shared" si="22"/>
        <v/>
      </c>
      <c r="U428" s="49" t="str">
        <f t="shared" si="23"/>
        <v/>
      </c>
    </row>
    <row r="429" spans="1:21" ht="21.95" customHeight="1" x14ac:dyDescent="0.15">
      <c r="A429" s="266"/>
      <c r="B429" s="67"/>
      <c r="C429" s="78"/>
      <c r="D429" s="86"/>
      <c r="E429" s="86"/>
      <c r="F429" s="77"/>
      <c r="G429" s="215"/>
      <c r="H429" s="215"/>
      <c r="I429" s="225"/>
      <c r="J429" s="225"/>
      <c r="K429" s="315">
        <f t="shared" si="24"/>
        <v>0</v>
      </c>
      <c r="L429" s="70"/>
      <c r="M429" s="67"/>
      <c r="N429" s="70"/>
      <c r="O429" s="67"/>
      <c r="P429" s="78"/>
      <c r="Q429" s="78"/>
      <c r="R429" s="78"/>
      <c r="S429" s="192"/>
      <c r="T429" s="27" t="str">
        <f t="shared" si="22"/>
        <v/>
      </c>
      <c r="U429" s="49" t="str">
        <f t="shared" si="23"/>
        <v/>
      </c>
    </row>
    <row r="430" spans="1:21" ht="21.95" customHeight="1" x14ac:dyDescent="0.15">
      <c r="A430" s="266"/>
      <c r="B430" s="78"/>
      <c r="C430" s="78"/>
      <c r="D430" s="86"/>
      <c r="E430" s="86"/>
      <c r="F430" s="77"/>
      <c r="G430" s="215"/>
      <c r="H430" s="215"/>
      <c r="I430" s="225"/>
      <c r="J430" s="225"/>
      <c r="K430" s="315">
        <f t="shared" si="24"/>
        <v>0</v>
      </c>
      <c r="L430" s="70"/>
      <c r="M430" s="67"/>
      <c r="N430" s="70"/>
      <c r="O430" s="67"/>
      <c r="P430" s="78"/>
      <c r="Q430" s="78"/>
      <c r="R430" s="78"/>
      <c r="S430" s="192"/>
      <c r="T430" s="27" t="str">
        <f t="shared" si="22"/>
        <v/>
      </c>
      <c r="U430" s="49" t="str">
        <f t="shared" si="23"/>
        <v/>
      </c>
    </row>
    <row r="431" spans="1:21" ht="21.95" customHeight="1" x14ac:dyDescent="0.15">
      <c r="A431" s="266"/>
      <c r="B431" s="78"/>
      <c r="C431" s="78"/>
      <c r="D431" s="86"/>
      <c r="E431" s="86"/>
      <c r="F431" s="77"/>
      <c r="G431" s="215"/>
      <c r="H431" s="215"/>
      <c r="I431" s="273"/>
      <c r="J431" s="273"/>
      <c r="K431" s="315">
        <f t="shared" si="24"/>
        <v>0</v>
      </c>
      <c r="L431" s="70"/>
      <c r="M431" s="67"/>
      <c r="N431" s="70"/>
      <c r="O431" s="67"/>
      <c r="P431" s="78"/>
      <c r="Q431" s="78"/>
      <c r="R431" s="78"/>
      <c r="S431" s="192"/>
      <c r="T431" s="27" t="str">
        <f t="shared" si="22"/>
        <v/>
      </c>
      <c r="U431" s="49" t="str">
        <f t="shared" si="23"/>
        <v/>
      </c>
    </row>
    <row r="432" spans="1:21" ht="21.95" customHeight="1" x14ac:dyDescent="0.15">
      <c r="A432" s="266"/>
      <c r="B432" s="78"/>
      <c r="C432" s="78"/>
      <c r="D432" s="86"/>
      <c r="E432" s="86"/>
      <c r="F432" s="77"/>
      <c r="G432" s="215"/>
      <c r="H432" s="215"/>
      <c r="I432" s="273"/>
      <c r="J432" s="273"/>
      <c r="K432" s="315">
        <f t="shared" si="24"/>
        <v>0</v>
      </c>
      <c r="L432" s="70"/>
      <c r="M432" s="67"/>
      <c r="N432" s="70"/>
      <c r="O432" s="67"/>
      <c r="P432" s="78"/>
      <c r="Q432" s="78"/>
      <c r="R432" s="78"/>
      <c r="S432" s="192"/>
      <c r="T432" s="27" t="str">
        <f t="shared" si="22"/>
        <v/>
      </c>
      <c r="U432" s="49" t="str">
        <f t="shared" si="23"/>
        <v/>
      </c>
    </row>
    <row r="433" spans="1:21" ht="21.95" customHeight="1" x14ac:dyDescent="0.15">
      <c r="A433" s="266"/>
      <c r="B433" s="78"/>
      <c r="C433" s="78"/>
      <c r="D433" s="86"/>
      <c r="E433" s="86"/>
      <c r="F433" s="77"/>
      <c r="G433" s="215"/>
      <c r="H433" s="215"/>
      <c r="I433" s="273"/>
      <c r="J433" s="273"/>
      <c r="K433" s="315">
        <f t="shared" si="24"/>
        <v>0</v>
      </c>
      <c r="L433" s="70"/>
      <c r="M433" s="67"/>
      <c r="N433" s="70"/>
      <c r="O433" s="67"/>
      <c r="P433" s="78"/>
      <c r="Q433" s="78"/>
      <c r="R433" s="78"/>
      <c r="S433" s="192"/>
      <c r="T433" s="27" t="str">
        <f t="shared" si="22"/>
        <v/>
      </c>
      <c r="U433" s="49" t="str">
        <f t="shared" si="23"/>
        <v/>
      </c>
    </row>
    <row r="434" spans="1:21" ht="21.95" customHeight="1" x14ac:dyDescent="0.15">
      <c r="A434" s="266"/>
      <c r="B434" s="78"/>
      <c r="C434" s="78"/>
      <c r="D434" s="86"/>
      <c r="E434" s="86"/>
      <c r="F434" s="77"/>
      <c r="G434" s="215"/>
      <c r="H434" s="215"/>
      <c r="I434" s="273"/>
      <c r="J434" s="273"/>
      <c r="K434" s="315">
        <f t="shared" si="24"/>
        <v>0</v>
      </c>
      <c r="L434" s="70"/>
      <c r="M434" s="67"/>
      <c r="N434" s="70"/>
      <c r="O434" s="67"/>
      <c r="P434" s="78"/>
      <c r="Q434" s="78"/>
      <c r="R434" s="78"/>
      <c r="S434" s="192"/>
      <c r="T434" s="27" t="str">
        <f t="shared" si="22"/>
        <v/>
      </c>
      <c r="U434" s="49" t="str">
        <f t="shared" si="23"/>
        <v/>
      </c>
    </row>
    <row r="435" spans="1:21" ht="21.95" customHeight="1" x14ac:dyDescent="0.15">
      <c r="A435" s="266"/>
      <c r="B435" s="78"/>
      <c r="C435" s="78"/>
      <c r="D435" s="86"/>
      <c r="E435" s="86"/>
      <c r="F435" s="77"/>
      <c r="G435" s="215"/>
      <c r="H435" s="215"/>
      <c r="I435" s="273"/>
      <c r="J435" s="273"/>
      <c r="K435" s="315">
        <f t="shared" si="24"/>
        <v>0</v>
      </c>
      <c r="L435" s="70"/>
      <c r="M435" s="67"/>
      <c r="N435" s="70"/>
      <c r="O435" s="67"/>
      <c r="P435" s="78"/>
      <c r="Q435" s="78"/>
      <c r="R435" s="78"/>
      <c r="S435" s="192"/>
      <c r="T435" s="27" t="str">
        <f t="shared" si="22"/>
        <v/>
      </c>
      <c r="U435" s="49" t="str">
        <f t="shared" si="23"/>
        <v/>
      </c>
    </row>
    <row r="436" spans="1:21" ht="21.95" customHeight="1" x14ac:dyDescent="0.15">
      <c r="A436" s="266"/>
      <c r="B436" s="78"/>
      <c r="C436" s="78"/>
      <c r="D436" s="86"/>
      <c r="E436" s="86"/>
      <c r="F436" s="77"/>
      <c r="G436" s="215"/>
      <c r="H436" s="215"/>
      <c r="I436" s="273"/>
      <c r="J436" s="273"/>
      <c r="K436" s="315">
        <f t="shared" si="24"/>
        <v>0</v>
      </c>
      <c r="L436" s="70"/>
      <c r="M436" s="67"/>
      <c r="N436" s="70"/>
      <c r="O436" s="67"/>
      <c r="P436" s="78"/>
      <c r="Q436" s="78"/>
      <c r="R436" s="78"/>
      <c r="S436" s="192"/>
      <c r="T436" s="27" t="str">
        <f t="shared" si="22"/>
        <v/>
      </c>
      <c r="U436" s="49" t="str">
        <f t="shared" si="23"/>
        <v/>
      </c>
    </row>
    <row r="437" spans="1:21" ht="21.95" customHeight="1" x14ac:dyDescent="0.15">
      <c r="A437" s="266"/>
      <c r="B437" s="78"/>
      <c r="C437" s="78"/>
      <c r="D437" s="86"/>
      <c r="E437" s="86"/>
      <c r="F437" s="77"/>
      <c r="G437" s="215"/>
      <c r="H437" s="215"/>
      <c r="I437" s="273"/>
      <c r="J437" s="273"/>
      <c r="K437" s="315">
        <f t="shared" si="24"/>
        <v>0</v>
      </c>
      <c r="L437" s="70"/>
      <c r="M437" s="67"/>
      <c r="N437" s="70"/>
      <c r="O437" s="67"/>
      <c r="P437" s="78"/>
      <c r="Q437" s="78"/>
      <c r="R437" s="78"/>
      <c r="S437" s="192"/>
      <c r="T437" s="27" t="str">
        <f t="shared" si="22"/>
        <v/>
      </c>
      <c r="U437" s="49" t="str">
        <f t="shared" si="23"/>
        <v/>
      </c>
    </row>
    <row r="438" spans="1:21" ht="21.95" customHeight="1" x14ac:dyDescent="0.15">
      <c r="A438" s="266"/>
      <c r="B438" s="78"/>
      <c r="C438" s="78"/>
      <c r="D438" s="86"/>
      <c r="E438" s="86"/>
      <c r="F438" s="77"/>
      <c r="G438" s="215"/>
      <c r="H438" s="215"/>
      <c r="I438" s="273"/>
      <c r="J438" s="273"/>
      <c r="K438" s="315">
        <f t="shared" si="24"/>
        <v>0</v>
      </c>
      <c r="L438" s="70"/>
      <c r="M438" s="67"/>
      <c r="N438" s="70"/>
      <c r="O438" s="67"/>
      <c r="P438" s="78"/>
      <c r="Q438" s="78"/>
      <c r="R438" s="78"/>
      <c r="S438" s="192"/>
      <c r="T438" s="27" t="str">
        <f t="shared" si="22"/>
        <v/>
      </c>
      <c r="U438" s="49" t="str">
        <f t="shared" si="23"/>
        <v/>
      </c>
    </row>
    <row r="439" spans="1:21" ht="21.95" customHeight="1" x14ac:dyDescent="0.15">
      <c r="A439" s="266"/>
      <c r="B439" s="78"/>
      <c r="C439" s="78"/>
      <c r="D439" s="86"/>
      <c r="E439" s="86"/>
      <c r="F439" s="77"/>
      <c r="G439" s="215"/>
      <c r="H439" s="215"/>
      <c r="I439" s="273"/>
      <c r="J439" s="273"/>
      <c r="K439" s="315">
        <f t="shared" si="24"/>
        <v>0</v>
      </c>
      <c r="L439" s="70"/>
      <c r="M439" s="67"/>
      <c r="N439" s="70"/>
      <c r="O439" s="67"/>
      <c r="P439" s="78"/>
      <c r="Q439" s="78"/>
      <c r="R439" s="78"/>
      <c r="S439" s="192"/>
      <c r="T439" s="27" t="str">
        <f t="shared" si="22"/>
        <v/>
      </c>
      <c r="U439" s="49" t="str">
        <f t="shared" si="23"/>
        <v/>
      </c>
    </row>
    <row r="440" spans="1:21" ht="21.95" customHeight="1" x14ac:dyDescent="0.15">
      <c r="A440" s="266"/>
      <c r="B440" s="78"/>
      <c r="C440" s="78"/>
      <c r="D440" s="86"/>
      <c r="E440" s="86"/>
      <c r="F440" s="77"/>
      <c r="G440" s="215"/>
      <c r="H440" s="215"/>
      <c r="I440" s="273"/>
      <c r="J440" s="273"/>
      <c r="K440" s="315">
        <f t="shared" si="24"/>
        <v>0</v>
      </c>
      <c r="L440" s="70"/>
      <c r="M440" s="67"/>
      <c r="N440" s="70"/>
      <c r="O440" s="67"/>
      <c r="P440" s="78"/>
      <c r="Q440" s="78"/>
      <c r="R440" s="78"/>
      <c r="S440" s="192"/>
      <c r="T440" s="27" t="str">
        <f t="shared" si="22"/>
        <v/>
      </c>
      <c r="U440" s="49" t="str">
        <f t="shared" si="23"/>
        <v/>
      </c>
    </row>
    <row r="441" spans="1:21" ht="21.95" customHeight="1" x14ac:dyDescent="0.15">
      <c r="A441" s="266"/>
      <c r="B441" s="78"/>
      <c r="C441" s="78"/>
      <c r="D441" s="86"/>
      <c r="E441" s="86"/>
      <c r="F441" s="77"/>
      <c r="G441" s="215"/>
      <c r="H441" s="215"/>
      <c r="I441" s="273"/>
      <c r="J441" s="273"/>
      <c r="K441" s="315">
        <f t="shared" si="24"/>
        <v>0</v>
      </c>
      <c r="L441" s="70"/>
      <c r="M441" s="67"/>
      <c r="N441" s="70"/>
      <c r="O441" s="67"/>
      <c r="P441" s="78"/>
      <c r="Q441" s="78"/>
      <c r="R441" s="78"/>
      <c r="S441" s="192"/>
      <c r="T441" s="27" t="str">
        <f t="shared" si="22"/>
        <v/>
      </c>
      <c r="U441" s="49" t="str">
        <f t="shared" si="23"/>
        <v/>
      </c>
    </row>
    <row r="442" spans="1:21" ht="21.95" customHeight="1" x14ac:dyDescent="0.15">
      <c r="A442" s="177"/>
      <c r="B442" s="78"/>
      <c r="C442" s="78"/>
      <c r="D442" s="86"/>
      <c r="E442" s="86"/>
      <c r="F442" s="77"/>
      <c r="G442" s="215"/>
      <c r="H442" s="215"/>
      <c r="I442" s="273"/>
      <c r="J442" s="273"/>
      <c r="K442" s="315">
        <f t="shared" si="24"/>
        <v>0</v>
      </c>
      <c r="L442" s="70"/>
      <c r="M442" s="67"/>
      <c r="N442" s="70"/>
      <c r="O442" s="67"/>
      <c r="P442" s="78"/>
      <c r="Q442" s="78"/>
      <c r="R442" s="78"/>
      <c r="S442" s="192"/>
      <c r="T442" s="27" t="str">
        <f t="shared" si="22"/>
        <v/>
      </c>
      <c r="U442" s="49" t="str">
        <f t="shared" si="23"/>
        <v/>
      </c>
    </row>
    <row r="443" spans="1:21" ht="21.95" customHeight="1" x14ac:dyDescent="0.15">
      <c r="A443" s="266"/>
      <c r="B443" s="67"/>
      <c r="C443" s="78"/>
      <c r="D443" s="77"/>
      <c r="E443" s="77"/>
      <c r="F443" s="77"/>
      <c r="G443" s="215"/>
      <c r="H443" s="216"/>
      <c r="I443" s="273"/>
      <c r="J443" s="273"/>
      <c r="K443" s="315">
        <f t="shared" si="24"/>
        <v>0</v>
      </c>
      <c r="L443" s="70"/>
      <c r="M443" s="67"/>
      <c r="N443" s="70"/>
      <c r="O443" s="67"/>
      <c r="P443" s="67"/>
      <c r="Q443" s="67"/>
      <c r="R443" s="67"/>
      <c r="S443" s="192"/>
      <c r="T443" s="27" t="str">
        <f t="shared" si="22"/>
        <v/>
      </c>
      <c r="U443" s="49" t="str">
        <f t="shared" si="23"/>
        <v/>
      </c>
    </row>
    <row r="444" spans="1:21" ht="21.95" customHeight="1" x14ac:dyDescent="0.15">
      <c r="A444" s="266"/>
      <c r="B444" s="67"/>
      <c r="C444" s="78"/>
      <c r="D444" s="77"/>
      <c r="E444" s="77"/>
      <c r="F444" s="77"/>
      <c r="G444" s="215"/>
      <c r="H444" s="216"/>
      <c r="I444" s="273"/>
      <c r="J444" s="273"/>
      <c r="K444" s="315">
        <f t="shared" si="24"/>
        <v>0</v>
      </c>
      <c r="L444" s="70"/>
      <c r="M444" s="67"/>
      <c r="N444" s="70"/>
      <c r="O444" s="67"/>
      <c r="P444" s="67"/>
      <c r="Q444" s="67"/>
      <c r="R444" s="67"/>
      <c r="S444" s="192"/>
      <c r="T444" s="27" t="str">
        <f t="shared" si="22"/>
        <v/>
      </c>
      <c r="U444" s="49" t="str">
        <f t="shared" si="23"/>
        <v/>
      </c>
    </row>
    <row r="445" spans="1:21" ht="21.95" customHeight="1" x14ac:dyDescent="0.15">
      <c r="A445" s="266"/>
      <c r="B445" s="67"/>
      <c r="C445" s="78"/>
      <c r="D445" s="77"/>
      <c r="E445" s="77"/>
      <c r="F445" s="77"/>
      <c r="G445" s="215"/>
      <c r="H445" s="216"/>
      <c r="I445" s="273"/>
      <c r="J445" s="273"/>
      <c r="K445" s="315">
        <f t="shared" si="24"/>
        <v>0</v>
      </c>
      <c r="L445" s="70"/>
      <c r="M445" s="67"/>
      <c r="N445" s="70"/>
      <c r="O445" s="67"/>
      <c r="P445" s="67"/>
      <c r="Q445" s="67"/>
      <c r="R445" s="67"/>
      <c r="S445" s="192"/>
      <c r="T445" s="27" t="str">
        <f t="shared" si="22"/>
        <v/>
      </c>
      <c r="U445" s="49" t="str">
        <f t="shared" si="23"/>
        <v/>
      </c>
    </row>
    <row r="446" spans="1:21" ht="21.95" customHeight="1" x14ac:dyDescent="0.15">
      <c r="A446" s="267"/>
      <c r="B446" s="104"/>
      <c r="C446" s="167"/>
      <c r="D446" s="166"/>
      <c r="E446" s="166"/>
      <c r="F446" s="166"/>
      <c r="G446" s="217"/>
      <c r="H446" s="218"/>
      <c r="I446" s="274"/>
      <c r="J446" s="274"/>
      <c r="K446" s="316">
        <f t="shared" si="24"/>
        <v>0</v>
      </c>
      <c r="L446" s="159"/>
      <c r="M446" s="104"/>
      <c r="N446" s="159"/>
      <c r="O446" s="104"/>
      <c r="P446" s="104"/>
      <c r="Q446" s="104"/>
      <c r="R446" s="104"/>
      <c r="S446" s="269"/>
      <c r="T446" s="27" t="str">
        <f t="shared" si="22"/>
        <v/>
      </c>
      <c r="U446" s="49" t="str">
        <f t="shared" si="23"/>
        <v/>
      </c>
    </row>
    <row r="447" spans="1:21" ht="21.95" customHeight="1" x14ac:dyDescent="0.15">
      <c r="A447" s="275"/>
      <c r="B447" s="101"/>
      <c r="C447" s="151"/>
      <c r="D447" s="76"/>
      <c r="E447" s="76"/>
      <c r="F447" s="76"/>
      <c r="G447" s="151"/>
      <c r="H447" s="101"/>
      <c r="I447" s="76"/>
      <c r="J447" s="76"/>
      <c r="K447" s="317">
        <f t="shared" si="24"/>
        <v>0</v>
      </c>
      <c r="L447" s="276"/>
      <c r="M447" s="101"/>
      <c r="N447" s="276"/>
      <c r="O447" s="101"/>
      <c r="P447" s="101"/>
      <c r="Q447" s="101"/>
      <c r="R447" s="101"/>
      <c r="S447" s="277"/>
      <c r="T447" s="27" t="str">
        <f t="shared" si="22"/>
        <v/>
      </c>
      <c r="U447" s="49" t="str">
        <f t="shared" si="23"/>
        <v/>
      </c>
    </row>
    <row r="448" spans="1:21" ht="21.95" customHeight="1" x14ac:dyDescent="0.15">
      <c r="A448" s="266"/>
      <c r="B448" s="67"/>
      <c r="C448" s="78"/>
      <c r="D448" s="77"/>
      <c r="E448" s="77"/>
      <c r="F448" s="77"/>
      <c r="G448" s="215"/>
      <c r="H448" s="216"/>
      <c r="I448" s="273"/>
      <c r="J448" s="273"/>
      <c r="K448" s="315">
        <f t="shared" si="24"/>
        <v>0</v>
      </c>
      <c r="L448" s="70"/>
      <c r="M448" s="67"/>
      <c r="N448" s="70"/>
      <c r="O448" s="67"/>
      <c r="P448" s="67"/>
      <c r="Q448" s="67"/>
      <c r="R448" s="67"/>
      <c r="S448" s="192"/>
      <c r="T448" s="27" t="str">
        <f t="shared" si="22"/>
        <v/>
      </c>
      <c r="U448" s="49" t="str">
        <f t="shared" si="23"/>
        <v/>
      </c>
    </row>
    <row r="449" spans="1:21" ht="21.95" customHeight="1" x14ac:dyDescent="0.15">
      <c r="A449" s="266"/>
      <c r="B449" s="67"/>
      <c r="C449" s="78"/>
      <c r="D449" s="77"/>
      <c r="E449" s="77"/>
      <c r="F449" s="77"/>
      <c r="G449" s="215"/>
      <c r="H449" s="216"/>
      <c r="I449" s="273"/>
      <c r="J449" s="273"/>
      <c r="K449" s="315">
        <f t="shared" si="24"/>
        <v>0</v>
      </c>
      <c r="L449" s="70"/>
      <c r="M449" s="67"/>
      <c r="N449" s="70"/>
      <c r="O449" s="67"/>
      <c r="P449" s="67"/>
      <c r="Q449" s="67"/>
      <c r="R449" s="67"/>
      <c r="S449" s="192"/>
      <c r="T449" s="27" t="str">
        <f t="shared" si="22"/>
        <v/>
      </c>
      <c r="U449" s="49" t="str">
        <f t="shared" si="23"/>
        <v/>
      </c>
    </row>
    <row r="450" spans="1:21" ht="21.95" customHeight="1" x14ac:dyDescent="0.15">
      <c r="A450" s="266"/>
      <c r="B450" s="78"/>
      <c r="C450" s="78"/>
      <c r="D450" s="77"/>
      <c r="E450" s="77"/>
      <c r="F450" s="77"/>
      <c r="G450" s="215"/>
      <c r="H450" s="215"/>
      <c r="I450" s="273"/>
      <c r="J450" s="273"/>
      <c r="K450" s="315">
        <f t="shared" si="24"/>
        <v>0</v>
      </c>
      <c r="L450" s="70"/>
      <c r="M450" s="67"/>
      <c r="N450" s="70"/>
      <c r="O450" s="67"/>
      <c r="P450" s="78"/>
      <c r="Q450" s="78"/>
      <c r="R450" s="78"/>
      <c r="S450" s="192"/>
      <c r="T450" s="27" t="str">
        <f t="shared" si="22"/>
        <v/>
      </c>
      <c r="U450" s="49" t="str">
        <f t="shared" si="23"/>
        <v/>
      </c>
    </row>
    <row r="451" spans="1:21" ht="21.95" customHeight="1" x14ac:dyDescent="0.15">
      <c r="A451" s="266"/>
      <c r="B451" s="78"/>
      <c r="C451" s="78"/>
      <c r="D451" s="77"/>
      <c r="E451" s="77"/>
      <c r="F451" s="77"/>
      <c r="G451" s="215"/>
      <c r="H451" s="215"/>
      <c r="I451" s="273"/>
      <c r="J451" s="273"/>
      <c r="K451" s="315">
        <f t="shared" si="24"/>
        <v>0</v>
      </c>
      <c r="L451" s="70"/>
      <c r="M451" s="67"/>
      <c r="N451" s="70"/>
      <c r="O451" s="67"/>
      <c r="P451" s="78"/>
      <c r="Q451" s="78"/>
      <c r="R451" s="78"/>
      <c r="S451" s="192"/>
      <c r="T451" s="27" t="str">
        <f t="shared" si="22"/>
        <v/>
      </c>
      <c r="U451" s="49" t="str">
        <f t="shared" si="23"/>
        <v/>
      </c>
    </row>
    <row r="452" spans="1:21" ht="21.95" customHeight="1" x14ac:dyDescent="0.15">
      <c r="A452" s="266"/>
      <c r="B452" s="78"/>
      <c r="C452" s="78"/>
      <c r="D452" s="77"/>
      <c r="E452" s="77"/>
      <c r="F452" s="77"/>
      <c r="G452" s="215"/>
      <c r="H452" s="215"/>
      <c r="I452" s="273"/>
      <c r="J452" s="273"/>
      <c r="K452" s="315">
        <f t="shared" si="24"/>
        <v>0</v>
      </c>
      <c r="L452" s="70"/>
      <c r="M452" s="67"/>
      <c r="N452" s="70"/>
      <c r="O452" s="67"/>
      <c r="P452" s="78"/>
      <c r="Q452" s="78"/>
      <c r="R452" s="78"/>
      <c r="S452" s="192"/>
      <c r="T452" s="27" t="str">
        <f t="shared" si="22"/>
        <v/>
      </c>
      <c r="U452" s="49" t="str">
        <f t="shared" si="23"/>
        <v/>
      </c>
    </row>
    <row r="453" spans="1:21" ht="21.95" customHeight="1" x14ac:dyDescent="0.15">
      <c r="A453" s="266"/>
      <c r="B453" s="78"/>
      <c r="C453" s="78"/>
      <c r="D453" s="77"/>
      <c r="E453" s="77"/>
      <c r="F453" s="77"/>
      <c r="G453" s="215"/>
      <c r="H453" s="215"/>
      <c r="I453" s="273"/>
      <c r="J453" s="273"/>
      <c r="K453" s="315">
        <f t="shared" si="24"/>
        <v>0</v>
      </c>
      <c r="L453" s="70"/>
      <c r="M453" s="67"/>
      <c r="N453" s="70"/>
      <c r="O453" s="67"/>
      <c r="P453" s="78"/>
      <c r="Q453" s="78"/>
      <c r="R453" s="78"/>
      <c r="S453" s="192"/>
      <c r="T453" s="27" t="str">
        <f t="shared" si="22"/>
        <v/>
      </c>
      <c r="U453" s="49" t="str">
        <f t="shared" si="23"/>
        <v/>
      </c>
    </row>
    <row r="454" spans="1:21" ht="21.95" customHeight="1" x14ac:dyDescent="0.15">
      <c r="A454" s="266"/>
      <c r="B454" s="78"/>
      <c r="C454" s="78"/>
      <c r="D454" s="77"/>
      <c r="E454" s="77"/>
      <c r="F454" s="77"/>
      <c r="G454" s="215"/>
      <c r="H454" s="215"/>
      <c r="I454" s="273"/>
      <c r="J454" s="273"/>
      <c r="K454" s="315">
        <f t="shared" si="24"/>
        <v>0</v>
      </c>
      <c r="L454" s="70"/>
      <c r="M454" s="67"/>
      <c r="N454" s="70"/>
      <c r="O454" s="67"/>
      <c r="P454" s="78"/>
      <c r="Q454" s="78"/>
      <c r="R454" s="78"/>
      <c r="S454" s="192"/>
      <c r="T454" s="27" t="str">
        <f t="shared" si="22"/>
        <v/>
      </c>
      <c r="U454" s="49" t="str">
        <f t="shared" si="23"/>
        <v/>
      </c>
    </row>
    <row r="455" spans="1:21" ht="21.95" customHeight="1" x14ac:dyDescent="0.15">
      <c r="A455" s="266"/>
      <c r="B455" s="78"/>
      <c r="C455" s="78"/>
      <c r="D455" s="77"/>
      <c r="E455" s="77"/>
      <c r="F455" s="77"/>
      <c r="G455" s="215"/>
      <c r="H455" s="215"/>
      <c r="I455" s="273"/>
      <c r="J455" s="273"/>
      <c r="K455" s="315">
        <f t="shared" si="24"/>
        <v>0</v>
      </c>
      <c r="L455" s="70"/>
      <c r="M455" s="67"/>
      <c r="N455" s="70"/>
      <c r="O455" s="67"/>
      <c r="P455" s="78"/>
      <c r="Q455" s="78"/>
      <c r="R455" s="78"/>
      <c r="S455" s="192"/>
      <c r="T455" s="27" t="str">
        <f t="shared" ref="T455:T518" si="25">CONCATENATE(L455,C455)</f>
        <v/>
      </c>
      <c r="U455" s="49" t="str">
        <f t="shared" ref="U455:U518" si="26">CONCATENATE(N455,H455)</f>
        <v/>
      </c>
    </row>
    <row r="456" spans="1:21" ht="21.95" customHeight="1" x14ac:dyDescent="0.15">
      <c r="A456" s="266"/>
      <c r="B456" s="78"/>
      <c r="C456" s="78"/>
      <c r="D456" s="77"/>
      <c r="E456" s="77"/>
      <c r="F456" s="77"/>
      <c r="G456" s="215"/>
      <c r="H456" s="215"/>
      <c r="I456" s="273"/>
      <c r="J456" s="273"/>
      <c r="K456" s="315">
        <f t="shared" si="24"/>
        <v>0</v>
      </c>
      <c r="L456" s="70"/>
      <c r="M456" s="67"/>
      <c r="N456" s="70"/>
      <c r="O456" s="67"/>
      <c r="P456" s="78"/>
      <c r="Q456" s="78"/>
      <c r="R456" s="78"/>
      <c r="S456" s="192"/>
      <c r="T456" s="27" t="str">
        <f t="shared" si="25"/>
        <v/>
      </c>
      <c r="U456" s="49" t="str">
        <f t="shared" si="26"/>
        <v/>
      </c>
    </row>
    <row r="457" spans="1:21" ht="21.95" customHeight="1" x14ac:dyDescent="0.15">
      <c r="A457" s="266"/>
      <c r="B457" s="78"/>
      <c r="C457" s="78"/>
      <c r="D457" s="77"/>
      <c r="E457" s="77"/>
      <c r="F457" s="77"/>
      <c r="G457" s="215"/>
      <c r="H457" s="215"/>
      <c r="I457" s="273"/>
      <c r="J457" s="273"/>
      <c r="K457" s="315">
        <f t="shared" si="24"/>
        <v>0</v>
      </c>
      <c r="L457" s="70"/>
      <c r="M457" s="67"/>
      <c r="N457" s="70"/>
      <c r="O457" s="67"/>
      <c r="P457" s="78"/>
      <c r="Q457" s="78"/>
      <c r="R457" s="78"/>
      <c r="S457" s="192"/>
      <c r="T457" s="27" t="str">
        <f t="shared" si="25"/>
        <v/>
      </c>
      <c r="U457" s="49" t="str">
        <f t="shared" si="26"/>
        <v/>
      </c>
    </row>
    <row r="458" spans="1:21" ht="21.95" customHeight="1" x14ac:dyDescent="0.15">
      <c r="A458" s="266"/>
      <c r="B458" s="78"/>
      <c r="C458" s="78"/>
      <c r="D458" s="77"/>
      <c r="E458" s="77"/>
      <c r="F458" s="77"/>
      <c r="G458" s="215"/>
      <c r="H458" s="215"/>
      <c r="I458" s="273"/>
      <c r="J458" s="273"/>
      <c r="K458" s="315">
        <f t="shared" si="24"/>
        <v>0</v>
      </c>
      <c r="L458" s="70"/>
      <c r="M458" s="67"/>
      <c r="N458" s="70"/>
      <c r="O458" s="67"/>
      <c r="P458" s="78"/>
      <c r="Q458" s="78"/>
      <c r="R458" s="78"/>
      <c r="S458" s="192"/>
      <c r="T458" s="27" t="str">
        <f t="shared" si="25"/>
        <v/>
      </c>
      <c r="U458" s="49" t="str">
        <f t="shared" si="26"/>
        <v/>
      </c>
    </row>
    <row r="459" spans="1:21" ht="21.95" customHeight="1" x14ac:dyDescent="0.15">
      <c r="A459" s="266"/>
      <c r="B459" s="78"/>
      <c r="C459" s="78"/>
      <c r="D459" s="77"/>
      <c r="E459" s="77"/>
      <c r="F459" s="77"/>
      <c r="G459" s="215"/>
      <c r="H459" s="215"/>
      <c r="I459" s="273"/>
      <c r="J459" s="273"/>
      <c r="K459" s="315">
        <f t="shared" si="24"/>
        <v>0</v>
      </c>
      <c r="L459" s="70"/>
      <c r="M459" s="67"/>
      <c r="N459" s="70"/>
      <c r="O459" s="67"/>
      <c r="P459" s="78"/>
      <c r="Q459" s="78"/>
      <c r="R459" s="78"/>
      <c r="S459" s="192"/>
      <c r="T459" s="27" t="str">
        <f t="shared" si="25"/>
        <v/>
      </c>
      <c r="U459" s="49" t="str">
        <f t="shared" si="26"/>
        <v/>
      </c>
    </row>
    <row r="460" spans="1:21" ht="21.95" customHeight="1" x14ac:dyDescent="0.15">
      <c r="A460" s="266"/>
      <c r="B460" s="78"/>
      <c r="C460" s="78"/>
      <c r="D460" s="77"/>
      <c r="E460" s="77"/>
      <c r="F460" s="77"/>
      <c r="G460" s="215"/>
      <c r="H460" s="215"/>
      <c r="I460" s="273"/>
      <c r="J460" s="273"/>
      <c r="K460" s="315">
        <f t="shared" si="24"/>
        <v>0</v>
      </c>
      <c r="L460" s="70"/>
      <c r="M460" s="67"/>
      <c r="N460" s="70"/>
      <c r="O460" s="67"/>
      <c r="P460" s="78"/>
      <c r="Q460" s="78"/>
      <c r="R460" s="78"/>
      <c r="S460" s="192"/>
      <c r="T460" s="27" t="str">
        <f t="shared" si="25"/>
        <v/>
      </c>
      <c r="U460" s="49" t="str">
        <f t="shared" si="26"/>
        <v/>
      </c>
    </row>
    <row r="461" spans="1:21" ht="21.95" customHeight="1" x14ac:dyDescent="0.15">
      <c r="A461" s="266"/>
      <c r="B461" s="78"/>
      <c r="C461" s="78"/>
      <c r="D461" s="77"/>
      <c r="E461" s="77"/>
      <c r="F461" s="77"/>
      <c r="G461" s="215"/>
      <c r="H461" s="215"/>
      <c r="I461" s="273"/>
      <c r="J461" s="273"/>
      <c r="K461" s="315">
        <f t="shared" si="24"/>
        <v>0</v>
      </c>
      <c r="L461" s="70"/>
      <c r="M461" s="67"/>
      <c r="N461" s="70"/>
      <c r="O461" s="67"/>
      <c r="P461" s="78"/>
      <c r="Q461" s="78"/>
      <c r="R461" s="78"/>
      <c r="S461" s="192"/>
      <c r="T461" s="27" t="str">
        <f t="shared" si="25"/>
        <v/>
      </c>
      <c r="U461" s="49" t="str">
        <f t="shared" si="26"/>
        <v/>
      </c>
    </row>
    <row r="462" spans="1:21" ht="21.95" customHeight="1" x14ac:dyDescent="0.15">
      <c r="A462" s="177"/>
      <c r="B462" s="78"/>
      <c r="C462" s="78"/>
      <c r="D462" s="77"/>
      <c r="E462" s="77"/>
      <c r="F462" s="77"/>
      <c r="G462" s="215"/>
      <c r="H462" s="215"/>
      <c r="I462" s="273"/>
      <c r="J462" s="273"/>
      <c r="K462" s="315">
        <f t="shared" si="24"/>
        <v>0</v>
      </c>
      <c r="L462" s="70"/>
      <c r="M462" s="67"/>
      <c r="N462" s="70"/>
      <c r="O462" s="67"/>
      <c r="P462" s="78"/>
      <c r="Q462" s="78"/>
      <c r="R462" s="78"/>
      <c r="S462" s="192"/>
      <c r="T462" s="27" t="str">
        <f t="shared" si="25"/>
        <v/>
      </c>
      <c r="U462" s="49" t="str">
        <f t="shared" si="26"/>
        <v/>
      </c>
    </row>
    <row r="463" spans="1:21" ht="21.95" customHeight="1" x14ac:dyDescent="0.15">
      <c r="A463" s="207"/>
      <c r="B463" s="93"/>
      <c r="C463" s="94"/>
      <c r="D463" s="94"/>
      <c r="E463" s="278"/>
      <c r="F463" s="94"/>
      <c r="G463" s="279"/>
      <c r="H463" s="239"/>
      <c r="I463" s="280"/>
      <c r="J463" s="260"/>
      <c r="K463" s="316">
        <f t="shared" si="24"/>
        <v>0</v>
      </c>
      <c r="L463" s="208"/>
      <c r="M463" s="208"/>
      <c r="N463" s="208"/>
      <c r="O463" s="208"/>
      <c r="P463" s="208"/>
      <c r="Q463" s="208"/>
      <c r="R463" s="208"/>
      <c r="S463" s="209"/>
      <c r="T463" s="27" t="str">
        <f t="shared" si="25"/>
        <v/>
      </c>
      <c r="U463" s="49" t="str">
        <f t="shared" si="26"/>
        <v/>
      </c>
    </row>
    <row r="464" spans="1:21" ht="21.95" customHeight="1" x14ac:dyDescent="0.15">
      <c r="A464" s="268"/>
      <c r="B464" s="71"/>
      <c r="C464" s="103"/>
      <c r="D464" s="164"/>
      <c r="E464" s="164"/>
      <c r="F464" s="164"/>
      <c r="G464" s="210"/>
      <c r="H464" s="211"/>
      <c r="I464" s="281"/>
      <c r="J464" s="281"/>
      <c r="K464" s="314">
        <f t="shared" si="24"/>
        <v>0</v>
      </c>
      <c r="L464" s="200"/>
      <c r="M464" s="71"/>
      <c r="N464" s="200"/>
      <c r="O464" s="71"/>
      <c r="P464" s="71"/>
      <c r="Q464" s="71"/>
      <c r="R464" s="71"/>
      <c r="S464" s="270"/>
      <c r="T464" s="27" t="str">
        <f t="shared" si="25"/>
        <v/>
      </c>
      <c r="U464" s="49" t="str">
        <f t="shared" si="26"/>
        <v/>
      </c>
    </row>
    <row r="465" spans="1:21" ht="21.95" customHeight="1" x14ac:dyDescent="0.15">
      <c r="A465" s="266"/>
      <c r="B465" s="67"/>
      <c r="C465" s="78"/>
      <c r="D465" s="77"/>
      <c r="E465" s="77"/>
      <c r="F465" s="77"/>
      <c r="G465" s="215"/>
      <c r="H465" s="216"/>
      <c r="I465" s="273"/>
      <c r="J465" s="273"/>
      <c r="K465" s="315">
        <f t="shared" si="24"/>
        <v>0</v>
      </c>
      <c r="L465" s="70"/>
      <c r="M465" s="67"/>
      <c r="N465" s="70"/>
      <c r="O465" s="67"/>
      <c r="P465" s="67"/>
      <c r="Q465" s="67"/>
      <c r="R465" s="67"/>
      <c r="S465" s="192"/>
      <c r="T465" s="27" t="str">
        <f t="shared" si="25"/>
        <v/>
      </c>
      <c r="U465" s="49" t="str">
        <f t="shared" si="26"/>
        <v/>
      </c>
    </row>
    <row r="466" spans="1:21" ht="21.95" customHeight="1" x14ac:dyDescent="0.15">
      <c r="A466" s="266"/>
      <c r="B466" s="67"/>
      <c r="C466" s="78"/>
      <c r="D466" s="77"/>
      <c r="E466" s="77"/>
      <c r="F466" s="77"/>
      <c r="G466" s="215"/>
      <c r="H466" s="216"/>
      <c r="I466" s="273"/>
      <c r="J466" s="273"/>
      <c r="K466" s="315">
        <f t="shared" si="24"/>
        <v>0</v>
      </c>
      <c r="L466" s="70"/>
      <c r="M466" s="67"/>
      <c r="N466" s="70"/>
      <c r="O466" s="67"/>
      <c r="P466" s="67"/>
      <c r="Q466" s="67"/>
      <c r="R466" s="67"/>
      <c r="S466" s="192"/>
      <c r="T466" s="27" t="str">
        <f t="shared" si="25"/>
        <v/>
      </c>
      <c r="U466" s="49" t="str">
        <f t="shared" si="26"/>
        <v/>
      </c>
    </row>
    <row r="467" spans="1:21" ht="21.95" customHeight="1" x14ac:dyDescent="0.15">
      <c r="A467" s="266"/>
      <c r="B467" s="67"/>
      <c r="C467" s="78"/>
      <c r="D467" s="77"/>
      <c r="E467" s="77"/>
      <c r="F467" s="77"/>
      <c r="G467" s="215"/>
      <c r="H467" s="216"/>
      <c r="I467" s="273"/>
      <c r="J467" s="273"/>
      <c r="K467" s="315">
        <f t="shared" si="24"/>
        <v>0</v>
      </c>
      <c r="L467" s="70"/>
      <c r="M467" s="67"/>
      <c r="N467" s="70"/>
      <c r="O467" s="67"/>
      <c r="P467" s="67"/>
      <c r="Q467" s="67"/>
      <c r="R467" s="67"/>
      <c r="S467" s="192"/>
      <c r="T467" s="27" t="str">
        <f t="shared" si="25"/>
        <v/>
      </c>
      <c r="U467" s="49" t="str">
        <f t="shared" si="26"/>
        <v/>
      </c>
    </row>
    <row r="468" spans="1:21" ht="21.95" customHeight="1" x14ac:dyDescent="0.15">
      <c r="A468" s="266"/>
      <c r="B468" s="67"/>
      <c r="C468" s="78"/>
      <c r="D468" s="77"/>
      <c r="E468" s="77"/>
      <c r="F468" s="77"/>
      <c r="G468" s="215"/>
      <c r="H468" s="216"/>
      <c r="I468" s="273"/>
      <c r="J468" s="273"/>
      <c r="K468" s="315">
        <f t="shared" si="24"/>
        <v>0</v>
      </c>
      <c r="L468" s="70"/>
      <c r="M468" s="67"/>
      <c r="N468" s="70"/>
      <c r="O468" s="67"/>
      <c r="P468" s="67"/>
      <c r="Q468" s="67"/>
      <c r="R468" s="67"/>
      <c r="S468" s="192"/>
      <c r="T468" s="27" t="str">
        <f t="shared" si="25"/>
        <v/>
      </c>
      <c r="U468" s="49" t="str">
        <f t="shared" si="26"/>
        <v/>
      </c>
    </row>
    <row r="469" spans="1:21" ht="21.95" customHeight="1" x14ac:dyDescent="0.15">
      <c r="A469" s="266"/>
      <c r="B469" s="67"/>
      <c r="C469" s="78"/>
      <c r="D469" s="77"/>
      <c r="E469" s="77"/>
      <c r="F469" s="77"/>
      <c r="G469" s="215"/>
      <c r="H469" s="216"/>
      <c r="I469" s="273"/>
      <c r="J469" s="273"/>
      <c r="K469" s="315">
        <f t="shared" ref="K469:K532" si="27">J469-E469</f>
        <v>0</v>
      </c>
      <c r="L469" s="70"/>
      <c r="M469" s="67"/>
      <c r="N469" s="70"/>
      <c r="O469" s="67"/>
      <c r="P469" s="67"/>
      <c r="Q469" s="67"/>
      <c r="R469" s="67"/>
      <c r="S469" s="192"/>
      <c r="T469" s="27" t="str">
        <f t="shared" si="25"/>
        <v/>
      </c>
      <c r="U469" s="49" t="str">
        <f t="shared" si="26"/>
        <v/>
      </c>
    </row>
    <row r="470" spans="1:21" ht="21.95" customHeight="1" x14ac:dyDescent="0.15">
      <c r="A470" s="266"/>
      <c r="B470" s="67"/>
      <c r="C470" s="78"/>
      <c r="D470" s="77"/>
      <c r="E470" s="77"/>
      <c r="F470" s="77"/>
      <c r="G470" s="215"/>
      <c r="H470" s="216"/>
      <c r="I470" s="273"/>
      <c r="J470" s="273"/>
      <c r="K470" s="315">
        <f t="shared" si="27"/>
        <v>0</v>
      </c>
      <c r="L470" s="70"/>
      <c r="M470" s="67"/>
      <c r="N470" s="70"/>
      <c r="O470" s="67"/>
      <c r="P470" s="67"/>
      <c r="Q470" s="67"/>
      <c r="R470" s="67"/>
      <c r="S470" s="192"/>
      <c r="T470" s="27" t="str">
        <f t="shared" si="25"/>
        <v/>
      </c>
      <c r="U470" s="49" t="str">
        <f t="shared" si="26"/>
        <v/>
      </c>
    </row>
    <row r="471" spans="1:21" ht="21.95" customHeight="1" x14ac:dyDescent="0.15">
      <c r="A471" s="266"/>
      <c r="B471" s="78"/>
      <c r="C471" s="78"/>
      <c r="D471" s="77"/>
      <c r="E471" s="77"/>
      <c r="F471" s="77"/>
      <c r="G471" s="215"/>
      <c r="H471" s="215"/>
      <c r="I471" s="273"/>
      <c r="J471" s="273"/>
      <c r="K471" s="315">
        <f t="shared" si="27"/>
        <v>0</v>
      </c>
      <c r="L471" s="70"/>
      <c r="M471" s="67"/>
      <c r="N471" s="70"/>
      <c r="O471" s="67"/>
      <c r="P471" s="78"/>
      <c r="Q471" s="78"/>
      <c r="R471" s="78"/>
      <c r="S471" s="192"/>
      <c r="T471" s="27" t="str">
        <f t="shared" si="25"/>
        <v/>
      </c>
      <c r="U471" s="49" t="str">
        <f t="shared" si="26"/>
        <v/>
      </c>
    </row>
    <row r="472" spans="1:21" ht="21.95" customHeight="1" x14ac:dyDescent="0.15">
      <c r="A472" s="266"/>
      <c r="B472" s="78"/>
      <c r="C472" s="78"/>
      <c r="D472" s="77"/>
      <c r="E472" s="77"/>
      <c r="F472" s="77"/>
      <c r="G472" s="215"/>
      <c r="H472" s="215"/>
      <c r="I472" s="273"/>
      <c r="J472" s="273"/>
      <c r="K472" s="315">
        <f t="shared" si="27"/>
        <v>0</v>
      </c>
      <c r="L472" s="70"/>
      <c r="M472" s="67"/>
      <c r="N472" s="70"/>
      <c r="O472" s="67"/>
      <c r="P472" s="78"/>
      <c r="Q472" s="78"/>
      <c r="R472" s="78"/>
      <c r="S472" s="192"/>
      <c r="T472" s="27" t="str">
        <f t="shared" si="25"/>
        <v/>
      </c>
      <c r="U472" s="49" t="str">
        <f t="shared" si="26"/>
        <v/>
      </c>
    </row>
    <row r="473" spans="1:21" ht="21.95" customHeight="1" x14ac:dyDescent="0.15">
      <c r="A473" s="266"/>
      <c r="B473" s="78"/>
      <c r="C473" s="78"/>
      <c r="D473" s="77"/>
      <c r="E473" s="77"/>
      <c r="F473" s="77"/>
      <c r="G473" s="215"/>
      <c r="H473" s="215"/>
      <c r="I473" s="273"/>
      <c r="J473" s="273"/>
      <c r="K473" s="315">
        <f t="shared" si="27"/>
        <v>0</v>
      </c>
      <c r="L473" s="70"/>
      <c r="M473" s="67"/>
      <c r="N473" s="70"/>
      <c r="O473" s="67"/>
      <c r="P473" s="78"/>
      <c r="Q473" s="78"/>
      <c r="R473" s="78"/>
      <c r="S473" s="192"/>
      <c r="T473" s="27" t="str">
        <f t="shared" si="25"/>
        <v/>
      </c>
      <c r="U473" s="49" t="str">
        <f t="shared" si="26"/>
        <v/>
      </c>
    </row>
    <row r="474" spans="1:21" ht="21.95" customHeight="1" x14ac:dyDescent="0.15">
      <c r="A474" s="266"/>
      <c r="B474" s="78"/>
      <c r="C474" s="78"/>
      <c r="D474" s="77"/>
      <c r="E474" s="77"/>
      <c r="F474" s="77"/>
      <c r="G474" s="215"/>
      <c r="H474" s="215"/>
      <c r="I474" s="273"/>
      <c r="J474" s="273"/>
      <c r="K474" s="315">
        <f t="shared" si="27"/>
        <v>0</v>
      </c>
      <c r="L474" s="70"/>
      <c r="M474" s="67"/>
      <c r="N474" s="70"/>
      <c r="O474" s="67"/>
      <c r="P474" s="78"/>
      <c r="Q474" s="78"/>
      <c r="R474" s="78"/>
      <c r="S474" s="192"/>
      <c r="T474" s="27" t="str">
        <f t="shared" si="25"/>
        <v/>
      </c>
      <c r="U474" s="49" t="str">
        <f t="shared" si="26"/>
        <v/>
      </c>
    </row>
    <row r="475" spans="1:21" ht="21.95" customHeight="1" x14ac:dyDescent="0.15">
      <c r="A475" s="266"/>
      <c r="B475" s="78"/>
      <c r="C475" s="78"/>
      <c r="D475" s="77"/>
      <c r="E475" s="77"/>
      <c r="F475" s="77"/>
      <c r="G475" s="215"/>
      <c r="H475" s="215"/>
      <c r="I475" s="273"/>
      <c r="J475" s="273"/>
      <c r="K475" s="315">
        <f t="shared" si="27"/>
        <v>0</v>
      </c>
      <c r="L475" s="70"/>
      <c r="M475" s="67"/>
      <c r="N475" s="70"/>
      <c r="O475" s="67"/>
      <c r="P475" s="78"/>
      <c r="Q475" s="78"/>
      <c r="R475" s="78"/>
      <c r="S475" s="192"/>
      <c r="T475" s="27" t="str">
        <f t="shared" si="25"/>
        <v/>
      </c>
      <c r="U475" s="49" t="str">
        <f t="shared" si="26"/>
        <v/>
      </c>
    </row>
    <row r="476" spans="1:21" ht="21.95" customHeight="1" x14ac:dyDescent="0.15">
      <c r="A476" s="266"/>
      <c r="B476" s="78"/>
      <c r="C476" s="78"/>
      <c r="D476" s="77"/>
      <c r="E476" s="77"/>
      <c r="F476" s="77"/>
      <c r="G476" s="215"/>
      <c r="H476" s="215"/>
      <c r="I476" s="273"/>
      <c r="J476" s="273"/>
      <c r="K476" s="315">
        <f t="shared" si="27"/>
        <v>0</v>
      </c>
      <c r="L476" s="70"/>
      <c r="M476" s="67"/>
      <c r="N476" s="70"/>
      <c r="O476" s="67"/>
      <c r="P476" s="78"/>
      <c r="Q476" s="78"/>
      <c r="R476" s="78"/>
      <c r="S476" s="192"/>
      <c r="T476" s="27" t="str">
        <f t="shared" si="25"/>
        <v/>
      </c>
      <c r="U476" s="49" t="str">
        <f t="shared" si="26"/>
        <v/>
      </c>
    </row>
    <row r="477" spans="1:21" ht="21.95" customHeight="1" x14ac:dyDescent="0.15">
      <c r="A477" s="266"/>
      <c r="B477" s="78"/>
      <c r="C477" s="78"/>
      <c r="D477" s="77"/>
      <c r="E477" s="77"/>
      <c r="F477" s="77"/>
      <c r="G477" s="215"/>
      <c r="H477" s="215"/>
      <c r="I477" s="273"/>
      <c r="J477" s="273"/>
      <c r="K477" s="315">
        <f t="shared" si="27"/>
        <v>0</v>
      </c>
      <c r="L477" s="70"/>
      <c r="M477" s="67"/>
      <c r="N477" s="70"/>
      <c r="O477" s="67"/>
      <c r="P477" s="78"/>
      <c r="Q477" s="78"/>
      <c r="R477" s="78"/>
      <c r="S477" s="192"/>
      <c r="T477" s="27" t="str">
        <f t="shared" si="25"/>
        <v/>
      </c>
      <c r="U477" s="49" t="str">
        <f t="shared" si="26"/>
        <v/>
      </c>
    </row>
    <row r="478" spans="1:21" ht="21.95" customHeight="1" x14ac:dyDescent="0.15">
      <c r="A478" s="266"/>
      <c r="B478" s="78"/>
      <c r="C478" s="78"/>
      <c r="D478" s="77"/>
      <c r="E478" s="77"/>
      <c r="F478" s="77"/>
      <c r="G478" s="215"/>
      <c r="H478" s="215"/>
      <c r="I478" s="273"/>
      <c r="J478" s="273"/>
      <c r="K478" s="315">
        <f t="shared" si="27"/>
        <v>0</v>
      </c>
      <c r="L478" s="70"/>
      <c r="M478" s="67"/>
      <c r="N478" s="70"/>
      <c r="O478" s="67"/>
      <c r="P478" s="78"/>
      <c r="Q478" s="78"/>
      <c r="R478" s="78"/>
      <c r="S478" s="192"/>
      <c r="T478" s="27" t="str">
        <f t="shared" si="25"/>
        <v/>
      </c>
      <c r="U478" s="49" t="str">
        <f t="shared" si="26"/>
        <v/>
      </c>
    </row>
    <row r="479" spans="1:21" ht="21.95" customHeight="1" x14ac:dyDescent="0.15">
      <c r="A479" s="266"/>
      <c r="B479" s="78"/>
      <c r="C479" s="78"/>
      <c r="D479" s="77"/>
      <c r="E479" s="77"/>
      <c r="F479" s="77"/>
      <c r="G479" s="215"/>
      <c r="H479" s="215"/>
      <c r="I479" s="273"/>
      <c r="J479" s="273"/>
      <c r="K479" s="315">
        <f t="shared" si="27"/>
        <v>0</v>
      </c>
      <c r="L479" s="70"/>
      <c r="M479" s="67"/>
      <c r="N479" s="70"/>
      <c r="O479" s="67"/>
      <c r="P479" s="78"/>
      <c r="Q479" s="78"/>
      <c r="R479" s="78"/>
      <c r="S479" s="192"/>
      <c r="T479" s="27" t="str">
        <f t="shared" si="25"/>
        <v/>
      </c>
      <c r="U479" s="49" t="str">
        <f t="shared" si="26"/>
        <v/>
      </c>
    </row>
    <row r="480" spans="1:21" ht="21.95" customHeight="1" x14ac:dyDescent="0.15">
      <c r="A480" s="266"/>
      <c r="B480" s="78"/>
      <c r="C480" s="78"/>
      <c r="D480" s="77"/>
      <c r="E480" s="77"/>
      <c r="F480" s="77"/>
      <c r="G480" s="215"/>
      <c r="H480" s="215"/>
      <c r="I480" s="273"/>
      <c r="J480" s="273"/>
      <c r="K480" s="315">
        <f t="shared" si="27"/>
        <v>0</v>
      </c>
      <c r="L480" s="70"/>
      <c r="M480" s="67"/>
      <c r="N480" s="70"/>
      <c r="O480" s="67"/>
      <c r="P480" s="78"/>
      <c r="Q480" s="78"/>
      <c r="R480" s="78"/>
      <c r="S480" s="192"/>
      <c r="T480" s="27" t="str">
        <f t="shared" si="25"/>
        <v/>
      </c>
      <c r="U480" s="49" t="str">
        <f t="shared" si="26"/>
        <v/>
      </c>
    </row>
    <row r="481" spans="1:21" ht="21.95" customHeight="1" x14ac:dyDescent="0.15">
      <c r="A481" s="266"/>
      <c r="B481" s="78"/>
      <c r="C481" s="78"/>
      <c r="D481" s="77"/>
      <c r="E481" s="77"/>
      <c r="F481" s="77"/>
      <c r="G481" s="215"/>
      <c r="H481" s="215"/>
      <c r="I481" s="273"/>
      <c r="J481" s="273"/>
      <c r="K481" s="315">
        <f t="shared" si="27"/>
        <v>0</v>
      </c>
      <c r="L481" s="70"/>
      <c r="M481" s="67"/>
      <c r="N481" s="70"/>
      <c r="O481" s="67"/>
      <c r="P481" s="78"/>
      <c r="Q481" s="78"/>
      <c r="R481" s="78"/>
      <c r="S481" s="192"/>
      <c r="T481" s="27" t="str">
        <f t="shared" si="25"/>
        <v/>
      </c>
      <c r="U481" s="49" t="str">
        <f t="shared" si="26"/>
        <v/>
      </c>
    </row>
    <row r="482" spans="1:21" ht="21.95" customHeight="1" x14ac:dyDescent="0.15">
      <c r="A482" s="266"/>
      <c r="B482" s="78"/>
      <c r="C482" s="78"/>
      <c r="D482" s="77"/>
      <c r="E482" s="77"/>
      <c r="F482" s="77"/>
      <c r="G482" s="215"/>
      <c r="H482" s="215"/>
      <c r="I482" s="273"/>
      <c r="J482" s="273"/>
      <c r="K482" s="315">
        <f t="shared" si="27"/>
        <v>0</v>
      </c>
      <c r="L482" s="70"/>
      <c r="M482" s="67"/>
      <c r="N482" s="70"/>
      <c r="O482" s="67"/>
      <c r="P482" s="78"/>
      <c r="Q482" s="78"/>
      <c r="R482" s="78"/>
      <c r="S482" s="192"/>
      <c r="T482" s="27" t="str">
        <f t="shared" si="25"/>
        <v/>
      </c>
      <c r="U482" s="49" t="str">
        <f t="shared" si="26"/>
        <v/>
      </c>
    </row>
    <row r="483" spans="1:21" ht="21.95" customHeight="1" x14ac:dyDescent="0.15">
      <c r="A483" s="177"/>
      <c r="B483" s="78"/>
      <c r="C483" s="78"/>
      <c r="D483" s="77"/>
      <c r="E483" s="77"/>
      <c r="F483" s="77"/>
      <c r="G483" s="215"/>
      <c r="H483" s="215"/>
      <c r="I483" s="273"/>
      <c r="J483" s="273"/>
      <c r="K483" s="315">
        <f t="shared" si="27"/>
        <v>0</v>
      </c>
      <c r="L483" s="70"/>
      <c r="M483" s="67"/>
      <c r="N483" s="70"/>
      <c r="O483" s="67"/>
      <c r="P483" s="78"/>
      <c r="Q483" s="78"/>
      <c r="R483" s="78"/>
      <c r="S483" s="192"/>
      <c r="T483" s="27" t="str">
        <f t="shared" si="25"/>
        <v/>
      </c>
      <c r="U483" s="49" t="str">
        <f t="shared" si="26"/>
        <v/>
      </c>
    </row>
    <row r="484" spans="1:21" ht="21.95" customHeight="1" x14ac:dyDescent="0.15">
      <c r="A484" s="207"/>
      <c r="B484" s="93"/>
      <c r="C484" s="94"/>
      <c r="D484" s="94"/>
      <c r="E484" s="278"/>
      <c r="F484" s="94"/>
      <c r="G484" s="279"/>
      <c r="H484" s="239"/>
      <c r="I484" s="280"/>
      <c r="J484" s="260"/>
      <c r="K484" s="316">
        <f t="shared" si="27"/>
        <v>0</v>
      </c>
      <c r="L484" s="208"/>
      <c r="M484" s="208"/>
      <c r="N484" s="208"/>
      <c r="O484" s="208"/>
      <c r="P484" s="208"/>
      <c r="Q484" s="208"/>
      <c r="R484" s="208"/>
      <c r="S484" s="209"/>
      <c r="T484" s="27" t="str">
        <f t="shared" si="25"/>
        <v/>
      </c>
      <c r="U484" s="49" t="str">
        <f t="shared" si="26"/>
        <v/>
      </c>
    </row>
    <row r="485" spans="1:21" ht="21.95" customHeight="1" x14ac:dyDescent="0.15">
      <c r="A485" s="268"/>
      <c r="B485" s="71"/>
      <c r="C485" s="103"/>
      <c r="D485" s="164"/>
      <c r="E485" s="164"/>
      <c r="F485" s="164"/>
      <c r="G485" s="210"/>
      <c r="H485" s="211"/>
      <c r="I485" s="281"/>
      <c r="J485" s="281"/>
      <c r="K485" s="314">
        <f t="shared" si="27"/>
        <v>0</v>
      </c>
      <c r="L485" s="200"/>
      <c r="M485" s="71"/>
      <c r="N485" s="200"/>
      <c r="O485" s="71"/>
      <c r="P485" s="71"/>
      <c r="Q485" s="71"/>
      <c r="R485" s="71"/>
      <c r="S485" s="270"/>
      <c r="T485" s="27" t="str">
        <f t="shared" si="25"/>
        <v/>
      </c>
      <c r="U485" s="49" t="str">
        <f t="shared" si="26"/>
        <v/>
      </c>
    </row>
    <row r="486" spans="1:21" ht="21.95" customHeight="1" x14ac:dyDescent="0.15">
      <c r="A486" s="266"/>
      <c r="B486" s="67"/>
      <c r="C486" s="78"/>
      <c r="D486" s="77"/>
      <c r="E486" s="77"/>
      <c r="F486" s="77"/>
      <c r="G486" s="215"/>
      <c r="H486" s="216"/>
      <c r="I486" s="273"/>
      <c r="J486" s="273"/>
      <c r="K486" s="315">
        <f t="shared" si="27"/>
        <v>0</v>
      </c>
      <c r="L486" s="70"/>
      <c r="M486" s="67"/>
      <c r="N486" s="70"/>
      <c r="O486" s="67"/>
      <c r="P486" s="67"/>
      <c r="Q486" s="67"/>
      <c r="R486" s="67"/>
      <c r="S486" s="192"/>
      <c r="T486" s="27" t="str">
        <f t="shared" si="25"/>
        <v/>
      </c>
      <c r="U486" s="49" t="str">
        <f t="shared" si="26"/>
        <v/>
      </c>
    </row>
    <row r="487" spans="1:21" ht="21.95" customHeight="1" x14ac:dyDescent="0.15">
      <c r="A487" s="266"/>
      <c r="B487" s="67"/>
      <c r="C487" s="78"/>
      <c r="D487" s="77"/>
      <c r="E487" s="77"/>
      <c r="F487" s="77"/>
      <c r="G487" s="215"/>
      <c r="H487" s="216"/>
      <c r="I487" s="273"/>
      <c r="J487" s="273"/>
      <c r="K487" s="315">
        <f t="shared" si="27"/>
        <v>0</v>
      </c>
      <c r="L487" s="70"/>
      <c r="M487" s="67"/>
      <c r="N487" s="70"/>
      <c r="O487" s="67"/>
      <c r="P487" s="67"/>
      <c r="Q487" s="67"/>
      <c r="R487" s="67"/>
      <c r="S487" s="192"/>
      <c r="T487" s="27" t="str">
        <f t="shared" si="25"/>
        <v/>
      </c>
      <c r="U487" s="49" t="str">
        <f t="shared" si="26"/>
        <v/>
      </c>
    </row>
    <row r="488" spans="1:21" ht="21.95" customHeight="1" x14ac:dyDescent="0.15">
      <c r="A488" s="266"/>
      <c r="B488" s="67"/>
      <c r="C488" s="78"/>
      <c r="D488" s="77"/>
      <c r="E488" s="77"/>
      <c r="F488" s="77"/>
      <c r="G488" s="215"/>
      <c r="H488" s="216"/>
      <c r="I488" s="273"/>
      <c r="J488" s="273"/>
      <c r="K488" s="315">
        <f t="shared" si="27"/>
        <v>0</v>
      </c>
      <c r="L488" s="70"/>
      <c r="M488" s="67"/>
      <c r="N488" s="70"/>
      <c r="O488" s="67"/>
      <c r="P488" s="67"/>
      <c r="Q488" s="67"/>
      <c r="R488" s="67"/>
      <c r="S488" s="192"/>
      <c r="T488" s="27" t="str">
        <f t="shared" si="25"/>
        <v/>
      </c>
      <c r="U488" s="49" t="str">
        <f t="shared" si="26"/>
        <v/>
      </c>
    </row>
    <row r="489" spans="1:21" ht="21.95" customHeight="1" x14ac:dyDescent="0.15">
      <c r="A489" s="266"/>
      <c r="B489" s="67"/>
      <c r="C489" s="78"/>
      <c r="D489" s="77"/>
      <c r="E489" s="77"/>
      <c r="F489" s="77"/>
      <c r="G489" s="215"/>
      <c r="H489" s="216"/>
      <c r="I489" s="273"/>
      <c r="J489" s="273"/>
      <c r="K489" s="315">
        <f t="shared" si="27"/>
        <v>0</v>
      </c>
      <c r="L489" s="70"/>
      <c r="M489" s="67"/>
      <c r="N489" s="70"/>
      <c r="O489" s="67"/>
      <c r="P489" s="67"/>
      <c r="Q489" s="67"/>
      <c r="R489" s="67"/>
      <c r="S489" s="192"/>
      <c r="T489" s="27" t="str">
        <f t="shared" si="25"/>
        <v/>
      </c>
      <c r="U489" s="49" t="str">
        <f t="shared" si="26"/>
        <v/>
      </c>
    </row>
    <row r="490" spans="1:21" ht="21.95" customHeight="1" x14ac:dyDescent="0.15">
      <c r="A490" s="266"/>
      <c r="B490" s="67"/>
      <c r="C490" s="78"/>
      <c r="D490" s="77"/>
      <c r="E490" s="77"/>
      <c r="F490" s="77"/>
      <c r="G490" s="215"/>
      <c r="H490" s="216"/>
      <c r="I490" s="273"/>
      <c r="J490" s="273"/>
      <c r="K490" s="315">
        <f t="shared" si="27"/>
        <v>0</v>
      </c>
      <c r="L490" s="70"/>
      <c r="M490" s="67"/>
      <c r="N490" s="70"/>
      <c r="O490" s="67"/>
      <c r="P490" s="67"/>
      <c r="Q490" s="67"/>
      <c r="R490" s="67"/>
      <c r="S490" s="192"/>
      <c r="T490" s="27" t="str">
        <f t="shared" si="25"/>
        <v/>
      </c>
      <c r="U490" s="49" t="str">
        <f t="shared" si="26"/>
        <v/>
      </c>
    </row>
    <row r="491" spans="1:21" ht="21.95" customHeight="1" x14ac:dyDescent="0.15">
      <c r="A491" s="266"/>
      <c r="B491" s="67"/>
      <c r="C491" s="78"/>
      <c r="D491" s="77"/>
      <c r="E491" s="77"/>
      <c r="F491" s="77"/>
      <c r="G491" s="215"/>
      <c r="H491" s="216"/>
      <c r="I491" s="273"/>
      <c r="J491" s="273"/>
      <c r="K491" s="315">
        <f t="shared" si="27"/>
        <v>0</v>
      </c>
      <c r="L491" s="70"/>
      <c r="M491" s="67"/>
      <c r="N491" s="70"/>
      <c r="O491" s="67"/>
      <c r="P491" s="67"/>
      <c r="Q491" s="67"/>
      <c r="R491" s="67"/>
      <c r="S491" s="192"/>
      <c r="T491" s="27" t="str">
        <f t="shared" si="25"/>
        <v/>
      </c>
      <c r="U491" s="49" t="str">
        <f t="shared" si="26"/>
        <v/>
      </c>
    </row>
    <row r="492" spans="1:21" ht="21.95" customHeight="1" x14ac:dyDescent="0.15">
      <c r="A492" s="266"/>
      <c r="B492" s="78"/>
      <c r="C492" s="78"/>
      <c r="D492" s="77"/>
      <c r="E492" s="77"/>
      <c r="F492" s="77"/>
      <c r="G492" s="215"/>
      <c r="H492" s="215"/>
      <c r="I492" s="273"/>
      <c r="J492" s="273"/>
      <c r="K492" s="315">
        <f t="shared" si="27"/>
        <v>0</v>
      </c>
      <c r="L492" s="70"/>
      <c r="M492" s="67"/>
      <c r="N492" s="70"/>
      <c r="O492" s="67"/>
      <c r="P492" s="78"/>
      <c r="Q492" s="78"/>
      <c r="R492" s="78"/>
      <c r="S492" s="192"/>
      <c r="T492" s="27" t="str">
        <f t="shared" si="25"/>
        <v/>
      </c>
      <c r="U492" s="49" t="str">
        <f t="shared" si="26"/>
        <v/>
      </c>
    </row>
    <row r="493" spans="1:21" ht="21.95" customHeight="1" x14ac:dyDescent="0.15">
      <c r="A493" s="266"/>
      <c r="B493" s="78"/>
      <c r="C493" s="78"/>
      <c r="D493" s="77"/>
      <c r="E493" s="77"/>
      <c r="F493" s="77"/>
      <c r="G493" s="215"/>
      <c r="H493" s="215"/>
      <c r="I493" s="273"/>
      <c r="J493" s="273"/>
      <c r="K493" s="315">
        <f t="shared" si="27"/>
        <v>0</v>
      </c>
      <c r="L493" s="70"/>
      <c r="M493" s="67"/>
      <c r="N493" s="70"/>
      <c r="O493" s="67"/>
      <c r="P493" s="78"/>
      <c r="Q493" s="78"/>
      <c r="R493" s="78"/>
      <c r="S493" s="192"/>
      <c r="T493" s="27" t="str">
        <f t="shared" si="25"/>
        <v/>
      </c>
      <c r="U493" s="49" t="str">
        <f t="shared" si="26"/>
        <v/>
      </c>
    </row>
    <row r="494" spans="1:21" ht="21.95" customHeight="1" x14ac:dyDescent="0.15">
      <c r="A494" s="266"/>
      <c r="B494" s="78"/>
      <c r="C494" s="78"/>
      <c r="D494" s="77"/>
      <c r="E494" s="77"/>
      <c r="F494" s="77"/>
      <c r="G494" s="215"/>
      <c r="H494" s="215"/>
      <c r="I494" s="273"/>
      <c r="J494" s="273"/>
      <c r="K494" s="315">
        <f t="shared" si="27"/>
        <v>0</v>
      </c>
      <c r="L494" s="70"/>
      <c r="M494" s="67"/>
      <c r="N494" s="70"/>
      <c r="O494" s="67"/>
      <c r="P494" s="78"/>
      <c r="Q494" s="78"/>
      <c r="R494" s="78"/>
      <c r="S494" s="192"/>
      <c r="T494" s="27" t="str">
        <f t="shared" si="25"/>
        <v/>
      </c>
      <c r="U494" s="49" t="str">
        <f t="shared" si="26"/>
        <v/>
      </c>
    </row>
    <row r="495" spans="1:21" ht="21.95" customHeight="1" x14ac:dyDescent="0.15">
      <c r="A495" s="266"/>
      <c r="B495" s="78"/>
      <c r="C495" s="78"/>
      <c r="D495" s="77"/>
      <c r="E495" s="77"/>
      <c r="F495" s="77"/>
      <c r="G495" s="215"/>
      <c r="H495" s="215"/>
      <c r="I495" s="273"/>
      <c r="J495" s="273"/>
      <c r="K495" s="315">
        <f t="shared" si="27"/>
        <v>0</v>
      </c>
      <c r="L495" s="70"/>
      <c r="M495" s="67"/>
      <c r="N495" s="70"/>
      <c r="O495" s="67"/>
      <c r="P495" s="78"/>
      <c r="Q495" s="78"/>
      <c r="R495" s="78"/>
      <c r="S495" s="192"/>
      <c r="T495" s="27" t="str">
        <f t="shared" si="25"/>
        <v/>
      </c>
      <c r="U495" s="49" t="str">
        <f t="shared" si="26"/>
        <v/>
      </c>
    </row>
    <row r="496" spans="1:21" ht="21.95" customHeight="1" x14ac:dyDescent="0.15">
      <c r="A496" s="266"/>
      <c r="B496" s="78"/>
      <c r="C496" s="78"/>
      <c r="D496" s="77"/>
      <c r="E496" s="77"/>
      <c r="F496" s="77"/>
      <c r="G496" s="215"/>
      <c r="H496" s="215"/>
      <c r="I496" s="273"/>
      <c r="J496" s="273"/>
      <c r="K496" s="315">
        <f t="shared" si="27"/>
        <v>0</v>
      </c>
      <c r="L496" s="70"/>
      <c r="M496" s="67"/>
      <c r="N496" s="70"/>
      <c r="O496" s="67"/>
      <c r="P496" s="78"/>
      <c r="Q496" s="78"/>
      <c r="R496" s="78"/>
      <c r="S496" s="192"/>
      <c r="T496" s="27" t="str">
        <f t="shared" si="25"/>
        <v/>
      </c>
      <c r="U496" s="49" t="str">
        <f t="shared" si="26"/>
        <v/>
      </c>
    </row>
    <row r="497" spans="1:21" ht="21.95" customHeight="1" x14ac:dyDescent="0.15">
      <c r="A497" s="266"/>
      <c r="B497" s="78"/>
      <c r="C497" s="78"/>
      <c r="D497" s="77"/>
      <c r="E497" s="77"/>
      <c r="F497" s="77"/>
      <c r="G497" s="215"/>
      <c r="H497" s="215"/>
      <c r="I497" s="273"/>
      <c r="J497" s="273"/>
      <c r="K497" s="315">
        <f t="shared" si="27"/>
        <v>0</v>
      </c>
      <c r="L497" s="70"/>
      <c r="M497" s="67"/>
      <c r="N497" s="70"/>
      <c r="O497" s="67"/>
      <c r="P497" s="78"/>
      <c r="Q497" s="78"/>
      <c r="R497" s="78"/>
      <c r="S497" s="192"/>
      <c r="T497" s="27" t="str">
        <f t="shared" si="25"/>
        <v/>
      </c>
      <c r="U497" s="49" t="str">
        <f t="shared" si="26"/>
        <v/>
      </c>
    </row>
    <row r="498" spans="1:21" ht="21.95" customHeight="1" x14ac:dyDescent="0.15">
      <c r="A498" s="266"/>
      <c r="B498" s="78"/>
      <c r="C498" s="78"/>
      <c r="D498" s="77"/>
      <c r="E498" s="77"/>
      <c r="F498" s="77"/>
      <c r="G498" s="215"/>
      <c r="H498" s="215"/>
      <c r="I498" s="273"/>
      <c r="J498" s="273"/>
      <c r="K498" s="315">
        <f t="shared" si="27"/>
        <v>0</v>
      </c>
      <c r="L498" s="70"/>
      <c r="M498" s="67"/>
      <c r="N498" s="70"/>
      <c r="O498" s="67"/>
      <c r="P498" s="78"/>
      <c r="Q498" s="78"/>
      <c r="R498" s="78"/>
      <c r="S498" s="192"/>
      <c r="T498" s="27" t="str">
        <f t="shared" si="25"/>
        <v/>
      </c>
      <c r="U498" s="49" t="str">
        <f t="shared" si="26"/>
        <v/>
      </c>
    </row>
    <row r="499" spans="1:21" ht="21.95" customHeight="1" x14ac:dyDescent="0.15">
      <c r="A499" s="266"/>
      <c r="B499" s="78"/>
      <c r="C499" s="78"/>
      <c r="D499" s="77"/>
      <c r="E499" s="77"/>
      <c r="F499" s="77"/>
      <c r="G499" s="215"/>
      <c r="H499" s="215"/>
      <c r="I499" s="273"/>
      <c r="J499" s="273"/>
      <c r="K499" s="315">
        <f t="shared" si="27"/>
        <v>0</v>
      </c>
      <c r="L499" s="70"/>
      <c r="M499" s="67"/>
      <c r="N499" s="70"/>
      <c r="O499" s="67"/>
      <c r="P499" s="78"/>
      <c r="Q499" s="78"/>
      <c r="R499" s="78"/>
      <c r="S499" s="192"/>
      <c r="T499" s="27" t="str">
        <f t="shared" si="25"/>
        <v/>
      </c>
      <c r="U499" s="49" t="str">
        <f t="shared" si="26"/>
        <v/>
      </c>
    </row>
    <row r="500" spans="1:21" ht="21.95" customHeight="1" x14ac:dyDescent="0.15">
      <c r="A500" s="266"/>
      <c r="B500" s="78"/>
      <c r="C500" s="78"/>
      <c r="D500" s="77"/>
      <c r="E500" s="77"/>
      <c r="F500" s="77"/>
      <c r="G500" s="215"/>
      <c r="H500" s="215"/>
      <c r="I500" s="273"/>
      <c r="J500" s="273"/>
      <c r="K500" s="315">
        <f t="shared" si="27"/>
        <v>0</v>
      </c>
      <c r="L500" s="70"/>
      <c r="M500" s="67"/>
      <c r="N500" s="70"/>
      <c r="O500" s="67"/>
      <c r="P500" s="78"/>
      <c r="Q500" s="78"/>
      <c r="R500" s="78"/>
      <c r="S500" s="192"/>
      <c r="T500" s="27" t="str">
        <f t="shared" si="25"/>
        <v/>
      </c>
      <c r="U500" s="49" t="str">
        <f t="shared" si="26"/>
        <v/>
      </c>
    </row>
    <row r="501" spans="1:21" ht="21.95" customHeight="1" x14ac:dyDescent="0.15">
      <c r="A501" s="266"/>
      <c r="B501" s="78"/>
      <c r="C501" s="78"/>
      <c r="D501" s="77"/>
      <c r="E501" s="77"/>
      <c r="F501" s="77"/>
      <c r="G501" s="215"/>
      <c r="H501" s="215"/>
      <c r="I501" s="273"/>
      <c r="J501" s="273"/>
      <c r="K501" s="315">
        <f t="shared" si="27"/>
        <v>0</v>
      </c>
      <c r="L501" s="70"/>
      <c r="M501" s="67"/>
      <c r="N501" s="70"/>
      <c r="O501" s="67"/>
      <c r="P501" s="78"/>
      <c r="Q501" s="78"/>
      <c r="R501" s="78"/>
      <c r="S501" s="192"/>
      <c r="T501" s="27" t="str">
        <f t="shared" si="25"/>
        <v/>
      </c>
      <c r="U501" s="49" t="str">
        <f t="shared" si="26"/>
        <v/>
      </c>
    </row>
    <row r="502" spans="1:21" ht="21.95" customHeight="1" x14ac:dyDescent="0.15">
      <c r="A502" s="266"/>
      <c r="B502" s="78"/>
      <c r="C502" s="78"/>
      <c r="D502" s="77"/>
      <c r="E502" s="77"/>
      <c r="F502" s="77"/>
      <c r="G502" s="215"/>
      <c r="H502" s="215"/>
      <c r="I502" s="273"/>
      <c r="J502" s="273"/>
      <c r="K502" s="315">
        <f t="shared" si="27"/>
        <v>0</v>
      </c>
      <c r="L502" s="70"/>
      <c r="M502" s="67"/>
      <c r="N502" s="70"/>
      <c r="O502" s="67"/>
      <c r="P502" s="78"/>
      <c r="Q502" s="78"/>
      <c r="R502" s="78"/>
      <c r="S502" s="192"/>
      <c r="T502" s="27" t="str">
        <f t="shared" si="25"/>
        <v/>
      </c>
      <c r="U502" s="49" t="str">
        <f t="shared" si="26"/>
        <v/>
      </c>
    </row>
    <row r="503" spans="1:21" ht="21.95" customHeight="1" x14ac:dyDescent="0.15">
      <c r="A503" s="266"/>
      <c r="B503" s="78"/>
      <c r="C503" s="78"/>
      <c r="D503" s="77"/>
      <c r="E503" s="77"/>
      <c r="F503" s="77"/>
      <c r="G503" s="215"/>
      <c r="H503" s="215"/>
      <c r="I503" s="273"/>
      <c r="J503" s="273"/>
      <c r="K503" s="315">
        <f t="shared" si="27"/>
        <v>0</v>
      </c>
      <c r="L503" s="70"/>
      <c r="M503" s="67"/>
      <c r="N503" s="70"/>
      <c r="O503" s="67"/>
      <c r="P503" s="78"/>
      <c r="Q503" s="78"/>
      <c r="R503" s="78"/>
      <c r="S503" s="192"/>
      <c r="T503" s="27" t="str">
        <f t="shared" si="25"/>
        <v/>
      </c>
      <c r="U503" s="49" t="str">
        <f t="shared" si="26"/>
        <v/>
      </c>
    </row>
    <row r="504" spans="1:21" ht="21.95" customHeight="1" x14ac:dyDescent="0.15">
      <c r="A504" s="177"/>
      <c r="B504" s="78"/>
      <c r="C504" s="78"/>
      <c r="D504" s="77"/>
      <c r="E504" s="77"/>
      <c r="F504" s="77"/>
      <c r="G504" s="215"/>
      <c r="H504" s="215"/>
      <c r="I504" s="273"/>
      <c r="J504" s="273"/>
      <c r="K504" s="315">
        <f t="shared" si="27"/>
        <v>0</v>
      </c>
      <c r="L504" s="70"/>
      <c r="M504" s="67"/>
      <c r="N504" s="70"/>
      <c r="O504" s="67"/>
      <c r="P504" s="78"/>
      <c r="Q504" s="78"/>
      <c r="R504" s="78"/>
      <c r="S504" s="192"/>
      <c r="T504" s="27" t="str">
        <f t="shared" si="25"/>
        <v/>
      </c>
      <c r="U504" s="49" t="str">
        <f t="shared" si="26"/>
        <v/>
      </c>
    </row>
    <row r="505" spans="1:21" ht="21.95" customHeight="1" x14ac:dyDescent="0.15">
      <c r="A505" s="207"/>
      <c r="B505" s="93"/>
      <c r="C505" s="94"/>
      <c r="D505" s="94"/>
      <c r="E505" s="278"/>
      <c r="F505" s="94"/>
      <c r="G505" s="279"/>
      <c r="H505" s="239"/>
      <c r="I505" s="280"/>
      <c r="J505" s="260"/>
      <c r="K505" s="316">
        <f t="shared" si="27"/>
        <v>0</v>
      </c>
      <c r="L505" s="208"/>
      <c r="M505" s="208"/>
      <c r="N505" s="208"/>
      <c r="O505" s="208"/>
      <c r="P505" s="208"/>
      <c r="Q505" s="208"/>
      <c r="R505" s="208"/>
      <c r="S505" s="209"/>
      <c r="T505" s="27" t="str">
        <f t="shared" si="25"/>
        <v/>
      </c>
      <c r="U505" s="49" t="str">
        <f t="shared" si="26"/>
        <v/>
      </c>
    </row>
    <row r="506" spans="1:21" ht="21.95" customHeight="1" x14ac:dyDescent="0.15">
      <c r="A506" s="268"/>
      <c r="B506" s="71"/>
      <c r="C506" s="103"/>
      <c r="D506" s="164"/>
      <c r="E506" s="164"/>
      <c r="F506" s="164"/>
      <c r="G506" s="210"/>
      <c r="H506" s="211"/>
      <c r="I506" s="281"/>
      <c r="J506" s="281"/>
      <c r="K506" s="314">
        <f t="shared" si="27"/>
        <v>0</v>
      </c>
      <c r="L506" s="200"/>
      <c r="M506" s="71"/>
      <c r="N506" s="200"/>
      <c r="O506" s="71"/>
      <c r="P506" s="71"/>
      <c r="Q506" s="71"/>
      <c r="R506" s="71"/>
      <c r="S506" s="270"/>
      <c r="T506" s="27" t="str">
        <f t="shared" si="25"/>
        <v/>
      </c>
      <c r="U506" s="49" t="str">
        <f t="shared" si="26"/>
        <v/>
      </c>
    </row>
    <row r="507" spans="1:21" ht="21.95" customHeight="1" x14ac:dyDescent="0.15">
      <c r="A507" s="266"/>
      <c r="B507" s="67"/>
      <c r="C507" s="78"/>
      <c r="D507" s="77"/>
      <c r="E507" s="77"/>
      <c r="F507" s="77"/>
      <c r="G507" s="215"/>
      <c r="H507" s="216"/>
      <c r="I507" s="273"/>
      <c r="J507" s="273"/>
      <c r="K507" s="315">
        <f t="shared" si="27"/>
        <v>0</v>
      </c>
      <c r="L507" s="70"/>
      <c r="M507" s="67"/>
      <c r="N507" s="70"/>
      <c r="O507" s="67"/>
      <c r="P507" s="67"/>
      <c r="Q507" s="67"/>
      <c r="R507" s="67"/>
      <c r="S507" s="192"/>
      <c r="T507" s="27" t="str">
        <f t="shared" si="25"/>
        <v/>
      </c>
      <c r="U507" s="49" t="str">
        <f t="shared" si="26"/>
        <v/>
      </c>
    </row>
    <row r="508" spans="1:21" ht="21.95" customHeight="1" x14ac:dyDescent="0.15">
      <c r="A508" s="266"/>
      <c r="B508" s="67"/>
      <c r="C508" s="78"/>
      <c r="D508" s="77"/>
      <c r="E508" s="77"/>
      <c r="F508" s="77"/>
      <c r="G508" s="215"/>
      <c r="H508" s="216"/>
      <c r="I508" s="273"/>
      <c r="J508" s="273"/>
      <c r="K508" s="315">
        <f t="shared" si="27"/>
        <v>0</v>
      </c>
      <c r="L508" s="70"/>
      <c r="M508" s="67"/>
      <c r="N508" s="70"/>
      <c r="O508" s="67"/>
      <c r="P508" s="67"/>
      <c r="Q508" s="67"/>
      <c r="R508" s="67"/>
      <c r="S508" s="192"/>
      <c r="T508" s="27" t="str">
        <f t="shared" si="25"/>
        <v/>
      </c>
      <c r="U508" s="49" t="str">
        <f t="shared" si="26"/>
        <v/>
      </c>
    </row>
    <row r="509" spans="1:21" ht="21.95" customHeight="1" x14ac:dyDescent="0.15">
      <c r="A509" s="266"/>
      <c r="B509" s="67"/>
      <c r="C509" s="78"/>
      <c r="D509" s="77"/>
      <c r="E509" s="77"/>
      <c r="F509" s="77"/>
      <c r="G509" s="215"/>
      <c r="H509" s="216"/>
      <c r="I509" s="273"/>
      <c r="J509" s="273"/>
      <c r="K509" s="315">
        <f t="shared" si="27"/>
        <v>0</v>
      </c>
      <c r="L509" s="70"/>
      <c r="M509" s="67"/>
      <c r="N509" s="70"/>
      <c r="O509" s="67"/>
      <c r="P509" s="67"/>
      <c r="Q509" s="67"/>
      <c r="R509" s="67"/>
      <c r="S509" s="192"/>
      <c r="T509" s="27" t="str">
        <f t="shared" si="25"/>
        <v/>
      </c>
      <c r="U509" s="49" t="str">
        <f t="shared" si="26"/>
        <v/>
      </c>
    </row>
    <row r="510" spans="1:21" ht="21.95" customHeight="1" x14ac:dyDescent="0.15">
      <c r="A510" s="266"/>
      <c r="B510" s="67"/>
      <c r="C510" s="78"/>
      <c r="D510" s="77"/>
      <c r="E510" s="77"/>
      <c r="F510" s="77"/>
      <c r="G510" s="215"/>
      <c r="H510" s="216"/>
      <c r="I510" s="273"/>
      <c r="J510" s="273"/>
      <c r="K510" s="315">
        <f t="shared" si="27"/>
        <v>0</v>
      </c>
      <c r="L510" s="70"/>
      <c r="M510" s="67"/>
      <c r="N510" s="70"/>
      <c r="O510" s="67"/>
      <c r="P510" s="67"/>
      <c r="Q510" s="67"/>
      <c r="R510" s="67"/>
      <c r="S510" s="192"/>
      <c r="T510" s="27" t="str">
        <f t="shared" si="25"/>
        <v/>
      </c>
      <c r="U510" s="49" t="str">
        <f t="shared" si="26"/>
        <v/>
      </c>
    </row>
    <row r="511" spans="1:21" ht="21.95" customHeight="1" x14ac:dyDescent="0.15">
      <c r="A511" s="266"/>
      <c r="B511" s="67"/>
      <c r="C511" s="78"/>
      <c r="D511" s="77"/>
      <c r="E511" s="77"/>
      <c r="F511" s="77"/>
      <c r="G511" s="215"/>
      <c r="H511" s="216"/>
      <c r="I511" s="273"/>
      <c r="J511" s="273"/>
      <c r="K511" s="315">
        <f t="shared" si="27"/>
        <v>0</v>
      </c>
      <c r="L511" s="70"/>
      <c r="M511" s="67"/>
      <c r="N511" s="70"/>
      <c r="O511" s="67"/>
      <c r="P511" s="67"/>
      <c r="Q511" s="67"/>
      <c r="R511" s="67"/>
      <c r="S511" s="192"/>
      <c r="T511" s="27" t="str">
        <f t="shared" si="25"/>
        <v/>
      </c>
      <c r="U511" s="49" t="str">
        <f t="shared" si="26"/>
        <v/>
      </c>
    </row>
    <row r="512" spans="1:21" ht="21.95" customHeight="1" x14ac:dyDescent="0.15">
      <c r="A512" s="266"/>
      <c r="B512" s="67"/>
      <c r="C512" s="78"/>
      <c r="D512" s="77"/>
      <c r="E512" s="77"/>
      <c r="F512" s="77"/>
      <c r="G512" s="215"/>
      <c r="H512" s="216"/>
      <c r="I512" s="273"/>
      <c r="J512" s="273"/>
      <c r="K512" s="315">
        <f t="shared" si="27"/>
        <v>0</v>
      </c>
      <c r="L512" s="70"/>
      <c r="M512" s="67"/>
      <c r="N512" s="70"/>
      <c r="O512" s="67"/>
      <c r="P512" s="67"/>
      <c r="Q512" s="67"/>
      <c r="R512" s="67"/>
      <c r="S512" s="192"/>
      <c r="T512" s="27" t="str">
        <f t="shared" si="25"/>
        <v/>
      </c>
      <c r="U512" s="49" t="str">
        <f t="shared" si="26"/>
        <v/>
      </c>
    </row>
    <row r="513" spans="1:21" ht="21.95" customHeight="1" x14ac:dyDescent="0.15">
      <c r="A513" s="266"/>
      <c r="B513" s="78"/>
      <c r="C513" s="78"/>
      <c r="D513" s="77"/>
      <c r="E513" s="77"/>
      <c r="F513" s="77"/>
      <c r="G513" s="215"/>
      <c r="H513" s="215"/>
      <c r="I513" s="273"/>
      <c r="J513" s="273"/>
      <c r="K513" s="315">
        <f t="shared" si="27"/>
        <v>0</v>
      </c>
      <c r="L513" s="70"/>
      <c r="M513" s="67"/>
      <c r="N513" s="70"/>
      <c r="O513" s="67"/>
      <c r="P513" s="78"/>
      <c r="Q513" s="78"/>
      <c r="R513" s="78"/>
      <c r="S513" s="192"/>
      <c r="T513" s="27" t="str">
        <f t="shared" si="25"/>
        <v/>
      </c>
      <c r="U513" s="49" t="str">
        <f t="shared" si="26"/>
        <v/>
      </c>
    </row>
    <row r="514" spans="1:21" ht="21.95" customHeight="1" x14ac:dyDescent="0.15">
      <c r="A514" s="266"/>
      <c r="B514" s="78"/>
      <c r="C514" s="78"/>
      <c r="D514" s="77"/>
      <c r="E514" s="77"/>
      <c r="F514" s="77"/>
      <c r="G514" s="215"/>
      <c r="H514" s="215"/>
      <c r="I514" s="273"/>
      <c r="J514" s="273"/>
      <c r="K514" s="315">
        <f t="shared" si="27"/>
        <v>0</v>
      </c>
      <c r="L514" s="70"/>
      <c r="M514" s="67"/>
      <c r="N514" s="70"/>
      <c r="O514" s="67"/>
      <c r="P514" s="78"/>
      <c r="Q514" s="78"/>
      <c r="R514" s="78"/>
      <c r="S514" s="192"/>
      <c r="T514" s="27" t="str">
        <f t="shared" si="25"/>
        <v/>
      </c>
      <c r="U514" s="49" t="str">
        <f t="shared" si="26"/>
        <v/>
      </c>
    </row>
    <row r="515" spans="1:21" ht="21.95" customHeight="1" x14ac:dyDescent="0.15">
      <c r="A515" s="266"/>
      <c r="B515" s="78"/>
      <c r="C515" s="78"/>
      <c r="D515" s="77"/>
      <c r="E515" s="77"/>
      <c r="F515" s="77"/>
      <c r="G515" s="215"/>
      <c r="H515" s="215"/>
      <c r="I515" s="273"/>
      <c r="J515" s="273"/>
      <c r="K515" s="315">
        <f t="shared" si="27"/>
        <v>0</v>
      </c>
      <c r="L515" s="70"/>
      <c r="M515" s="67"/>
      <c r="N515" s="70"/>
      <c r="O515" s="67"/>
      <c r="P515" s="78"/>
      <c r="Q515" s="78"/>
      <c r="R515" s="78"/>
      <c r="S515" s="192"/>
      <c r="T515" s="27" t="str">
        <f t="shared" si="25"/>
        <v/>
      </c>
      <c r="U515" s="49" t="str">
        <f t="shared" si="26"/>
        <v/>
      </c>
    </row>
    <row r="516" spans="1:21" ht="21.95" customHeight="1" x14ac:dyDescent="0.15">
      <c r="A516" s="266"/>
      <c r="B516" s="78"/>
      <c r="C516" s="78"/>
      <c r="D516" s="77"/>
      <c r="E516" s="77"/>
      <c r="F516" s="77"/>
      <c r="G516" s="215"/>
      <c r="H516" s="215"/>
      <c r="I516" s="273"/>
      <c r="J516" s="273"/>
      <c r="K516" s="315">
        <f t="shared" si="27"/>
        <v>0</v>
      </c>
      <c r="L516" s="70"/>
      <c r="M516" s="67"/>
      <c r="N516" s="70"/>
      <c r="O516" s="67"/>
      <c r="P516" s="78"/>
      <c r="Q516" s="78"/>
      <c r="R516" s="78"/>
      <c r="S516" s="192"/>
      <c r="T516" s="27" t="str">
        <f t="shared" si="25"/>
        <v/>
      </c>
      <c r="U516" s="49" t="str">
        <f t="shared" si="26"/>
        <v/>
      </c>
    </row>
    <row r="517" spans="1:21" ht="21.95" customHeight="1" x14ac:dyDescent="0.15">
      <c r="A517" s="266"/>
      <c r="B517" s="78"/>
      <c r="C517" s="78"/>
      <c r="D517" s="77"/>
      <c r="E517" s="77"/>
      <c r="F517" s="77"/>
      <c r="G517" s="215"/>
      <c r="H517" s="215"/>
      <c r="I517" s="273"/>
      <c r="J517" s="273"/>
      <c r="K517" s="315">
        <f t="shared" si="27"/>
        <v>0</v>
      </c>
      <c r="L517" s="70"/>
      <c r="M517" s="67"/>
      <c r="N517" s="70"/>
      <c r="O517" s="67"/>
      <c r="P517" s="78"/>
      <c r="Q517" s="78"/>
      <c r="R517" s="78"/>
      <c r="S517" s="192"/>
      <c r="T517" s="27" t="str">
        <f t="shared" si="25"/>
        <v/>
      </c>
      <c r="U517" s="49" t="str">
        <f t="shared" si="26"/>
        <v/>
      </c>
    </row>
    <row r="518" spans="1:21" ht="21.95" customHeight="1" x14ac:dyDescent="0.15">
      <c r="A518" s="266"/>
      <c r="B518" s="78"/>
      <c r="C518" s="78"/>
      <c r="D518" s="77"/>
      <c r="E518" s="77"/>
      <c r="F518" s="77"/>
      <c r="G518" s="215"/>
      <c r="H518" s="215"/>
      <c r="I518" s="273"/>
      <c r="J518" s="273"/>
      <c r="K518" s="315">
        <f t="shared" si="27"/>
        <v>0</v>
      </c>
      <c r="L518" s="70"/>
      <c r="M518" s="67"/>
      <c r="N518" s="70"/>
      <c r="O518" s="67"/>
      <c r="P518" s="78"/>
      <c r="Q518" s="78"/>
      <c r="R518" s="78"/>
      <c r="S518" s="192"/>
      <c r="T518" s="27" t="str">
        <f t="shared" si="25"/>
        <v/>
      </c>
      <c r="U518" s="49" t="str">
        <f t="shared" si="26"/>
        <v/>
      </c>
    </row>
    <row r="519" spans="1:21" ht="21.95" customHeight="1" x14ac:dyDescent="0.15">
      <c r="A519" s="266"/>
      <c r="B519" s="78"/>
      <c r="C519" s="78"/>
      <c r="D519" s="77"/>
      <c r="E519" s="77"/>
      <c r="F519" s="77"/>
      <c r="G519" s="215"/>
      <c r="H519" s="215"/>
      <c r="I519" s="273"/>
      <c r="J519" s="273"/>
      <c r="K519" s="315">
        <f t="shared" si="27"/>
        <v>0</v>
      </c>
      <c r="L519" s="70"/>
      <c r="M519" s="67"/>
      <c r="N519" s="70"/>
      <c r="O519" s="67"/>
      <c r="P519" s="78"/>
      <c r="Q519" s="78"/>
      <c r="R519" s="78"/>
      <c r="S519" s="192"/>
      <c r="T519" s="27" t="str">
        <f t="shared" ref="T519:T582" si="28">CONCATENATE(L519,C519)</f>
        <v/>
      </c>
      <c r="U519" s="49" t="str">
        <f t="shared" ref="U519:U582" si="29">CONCATENATE(N519,H519)</f>
        <v/>
      </c>
    </row>
    <row r="520" spans="1:21" ht="21.95" customHeight="1" x14ac:dyDescent="0.15">
      <c r="A520" s="266"/>
      <c r="B520" s="78"/>
      <c r="C520" s="78"/>
      <c r="D520" s="77"/>
      <c r="E520" s="77"/>
      <c r="F520" s="77"/>
      <c r="G520" s="215"/>
      <c r="H520" s="215"/>
      <c r="I520" s="273"/>
      <c r="J520" s="273"/>
      <c r="K520" s="315">
        <f t="shared" si="27"/>
        <v>0</v>
      </c>
      <c r="L520" s="70"/>
      <c r="M520" s="67"/>
      <c r="N520" s="70"/>
      <c r="O520" s="67"/>
      <c r="P520" s="78"/>
      <c r="Q520" s="78"/>
      <c r="R520" s="78"/>
      <c r="S520" s="192"/>
      <c r="T520" s="27" t="str">
        <f t="shared" si="28"/>
        <v/>
      </c>
      <c r="U520" s="49" t="str">
        <f t="shared" si="29"/>
        <v/>
      </c>
    </row>
    <row r="521" spans="1:21" ht="21.95" customHeight="1" x14ac:dyDescent="0.15">
      <c r="A521" s="266"/>
      <c r="B521" s="78"/>
      <c r="C521" s="78"/>
      <c r="D521" s="77"/>
      <c r="E521" s="77"/>
      <c r="F521" s="77"/>
      <c r="G521" s="215"/>
      <c r="H521" s="215"/>
      <c r="I521" s="273"/>
      <c r="J521" s="273"/>
      <c r="K521" s="315">
        <f t="shared" si="27"/>
        <v>0</v>
      </c>
      <c r="L521" s="70"/>
      <c r="M521" s="67"/>
      <c r="N521" s="70"/>
      <c r="O521" s="67"/>
      <c r="P521" s="78"/>
      <c r="Q521" s="78"/>
      <c r="R521" s="78"/>
      <c r="S521" s="192"/>
      <c r="T521" s="27" t="str">
        <f t="shared" si="28"/>
        <v/>
      </c>
      <c r="U521" s="49" t="str">
        <f t="shared" si="29"/>
        <v/>
      </c>
    </row>
    <row r="522" spans="1:21" ht="21.95" customHeight="1" x14ac:dyDescent="0.15">
      <c r="A522" s="266"/>
      <c r="B522" s="78"/>
      <c r="C522" s="78"/>
      <c r="D522" s="77"/>
      <c r="E522" s="77"/>
      <c r="F522" s="77"/>
      <c r="G522" s="215"/>
      <c r="H522" s="215"/>
      <c r="I522" s="273"/>
      <c r="J522" s="273"/>
      <c r="K522" s="315">
        <f t="shared" si="27"/>
        <v>0</v>
      </c>
      <c r="L522" s="70"/>
      <c r="M522" s="67"/>
      <c r="N522" s="70"/>
      <c r="O522" s="67"/>
      <c r="P522" s="78"/>
      <c r="Q522" s="78"/>
      <c r="R522" s="78"/>
      <c r="S522" s="192"/>
      <c r="T522" s="27" t="str">
        <f t="shared" si="28"/>
        <v/>
      </c>
      <c r="U522" s="49" t="str">
        <f t="shared" si="29"/>
        <v/>
      </c>
    </row>
    <row r="523" spans="1:21" ht="21.95" customHeight="1" x14ac:dyDescent="0.15">
      <c r="A523" s="266"/>
      <c r="B523" s="78"/>
      <c r="C523" s="78"/>
      <c r="D523" s="77"/>
      <c r="E523" s="77"/>
      <c r="F523" s="77"/>
      <c r="G523" s="215"/>
      <c r="H523" s="215"/>
      <c r="I523" s="273"/>
      <c r="J523" s="273"/>
      <c r="K523" s="315">
        <f t="shared" si="27"/>
        <v>0</v>
      </c>
      <c r="L523" s="70"/>
      <c r="M523" s="67"/>
      <c r="N523" s="70"/>
      <c r="O523" s="67"/>
      <c r="P523" s="78"/>
      <c r="Q523" s="78"/>
      <c r="R523" s="78"/>
      <c r="S523" s="192"/>
      <c r="T523" s="27" t="str">
        <f t="shared" si="28"/>
        <v/>
      </c>
      <c r="U523" s="49" t="str">
        <f t="shared" si="29"/>
        <v/>
      </c>
    </row>
    <row r="524" spans="1:21" ht="21.95" customHeight="1" x14ac:dyDescent="0.15">
      <c r="A524" s="266"/>
      <c r="B524" s="78"/>
      <c r="C524" s="78"/>
      <c r="D524" s="77"/>
      <c r="E524" s="77"/>
      <c r="F524" s="77"/>
      <c r="G524" s="215"/>
      <c r="H524" s="215"/>
      <c r="I524" s="273"/>
      <c r="J524" s="273"/>
      <c r="K524" s="315">
        <f t="shared" si="27"/>
        <v>0</v>
      </c>
      <c r="L524" s="70"/>
      <c r="M524" s="67"/>
      <c r="N524" s="70"/>
      <c r="O524" s="67"/>
      <c r="P524" s="78"/>
      <c r="Q524" s="78"/>
      <c r="R524" s="78"/>
      <c r="S524" s="192"/>
      <c r="T524" s="27" t="str">
        <f t="shared" si="28"/>
        <v/>
      </c>
      <c r="U524" s="49" t="str">
        <f t="shared" si="29"/>
        <v/>
      </c>
    </row>
    <row r="525" spans="1:21" ht="21.95" customHeight="1" x14ac:dyDescent="0.15">
      <c r="A525" s="177"/>
      <c r="B525" s="78"/>
      <c r="C525" s="78"/>
      <c r="D525" s="77"/>
      <c r="E525" s="77"/>
      <c r="F525" s="77"/>
      <c r="G525" s="215"/>
      <c r="H525" s="215"/>
      <c r="I525" s="273"/>
      <c r="J525" s="273"/>
      <c r="K525" s="315">
        <f t="shared" si="27"/>
        <v>0</v>
      </c>
      <c r="L525" s="70"/>
      <c r="M525" s="67"/>
      <c r="N525" s="70"/>
      <c r="O525" s="67"/>
      <c r="P525" s="78"/>
      <c r="Q525" s="78"/>
      <c r="R525" s="78"/>
      <c r="S525" s="192"/>
      <c r="T525" s="27" t="str">
        <f t="shared" si="28"/>
        <v/>
      </c>
      <c r="U525" s="49" t="str">
        <f t="shared" si="29"/>
        <v/>
      </c>
    </row>
    <row r="526" spans="1:21" ht="21.95" customHeight="1" x14ac:dyDescent="0.15">
      <c r="A526" s="207"/>
      <c r="B526" s="93"/>
      <c r="C526" s="94"/>
      <c r="D526" s="94"/>
      <c r="E526" s="278"/>
      <c r="F526" s="94"/>
      <c r="G526" s="279"/>
      <c r="H526" s="239"/>
      <c r="I526" s="280"/>
      <c r="J526" s="260"/>
      <c r="K526" s="316">
        <f t="shared" si="27"/>
        <v>0</v>
      </c>
      <c r="L526" s="208"/>
      <c r="M526" s="208"/>
      <c r="N526" s="208"/>
      <c r="O526" s="208"/>
      <c r="P526" s="208"/>
      <c r="Q526" s="208"/>
      <c r="R526" s="208"/>
      <c r="S526" s="209"/>
      <c r="T526" s="27" t="str">
        <f t="shared" si="28"/>
        <v/>
      </c>
      <c r="U526" s="49" t="str">
        <f t="shared" si="29"/>
        <v/>
      </c>
    </row>
    <row r="527" spans="1:21" ht="21.95" customHeight="1" x14ac:dyDescent="0.15">
      <c r="A527" s="268"/>
      <c r="B527" s="71"/>
      <c r="C527" s="103"/>
      <c r="D527" s="164"/>
      <c r="E527" s="164"/>
      <c r="F527" s="164"/>
      <c r="G527" s="210"/>
      <c r="H527" s="211"/>
      <c r="I527" s="281"/>
      <c r="J527" s="281"/>
      <c r="K527" s="314">
        <f t="shared" si="27"/>
        <v>0</v>
      </c>
      <c r="L527" s="200"/>
      <c r="M527" s="71"/>
      <c r="N527" s="200"/>
      <c r="O527" s="71"/>
      <c r="P527" s="71"/>
      <c r="Q527" s="71"/>
      <c r="R527" s="71"/>
      <c r="S527" s="270"/>
      <c r="T527" s="27" t="str">
        <f t="shared" si="28"/>
        <v/>
      </c>
      <c r="U527" s="49" t="str">
        <f t="shared" si="29"/>
        <v/>
      </c>
    </row>
    <row r="528" spans="1:21" ht="21.95" customHeight="1" x14ac:dyDescent="0.15">
      <c r="A528" s="266"/>
      <c r="B528" s="67"/>
      <c r="C528" s="78"/>
      <c r="D528" s="77"/>
      <c r="E528" s="77"/>
      <c r="F528" s="77"/>
      <c r="G528" s="215"/>
      <c r="H528" s="216"/>
      <c r="I528" s="273"/>
      <c r="J528" s="273"/>
      <c r="K528" s="315">
        <f t="shared" si="27"/>
        <v>0</v>
      </c>
      <c r="L528" s="70"/>
      <c r="M528" s="67"/>
      <c r="N528" s="70"/>
      <c r="O528" s="67"/>
      <c r="P528" s="67"/>
      <c r="Q528" s="67"/>
      <c r="R528" s="67"/>
      <c r="S528" s="192"/>
      <c r="T528" s="27" t="str">
        <f t="shared" si="28"/>
        <v/>
      </c>
      <c r="U528" s="49" t="str">
        <f t="shared" si="29"/>
        <v/>
      </c>
    </row>
    <row r="529" spans="1:21" ht="21.95" customHeight="1" x14ac:dyDescent="0.15">
      <c r="A529" s="266"/>
      <c r="B529" s="67"/>
      <c r="C529" s="78"/>
      <c r="D529" s="77"/>
      <c r="E529" s="77"/>
      <c r="F529" s="77"/>
      <c r="G529" s="215"/>
      <c r="H529" s="216"/>
      <c r="I529" s="273"/>
      <c r="J529" s="273"/>
      <c r="K529" s="315">
        <f t="shared" si="27"/>
        <v>0</v>
      </c>
      <c r="L529" s="70"/>
      <c r="M529" s="67"/>
      <c r="N529" s="70"/>
      <c r="O529" s="67"/>
      <c r="P529" s="67"/>
      <c r="Q529" s="67"/>
      <c r="R529" s="67"/>
      <c r="S529" s="192"/>
      <c r="T529" s="27" t="str">
        <f t="shared" si="28"/>
        <v/>
      </c>
      <c r="U529" s="49" t="str">
        <f t="shared" si="29"/>
        <v/>
      </c>
    </row>
    <row r="530" spans="1:21" ht="21.95" customHeight="1" x14ac:dyDescent="0.15">
      <c r="A530" s="266"/>
      <c r="B530" s="67"/>
      <c r="C530" s="78"/>
      <c r="D530" s="77"/>
      <c r="E530" s="77"/>
      <c r="F530" s="77"/>
      <c r="G530" s="215"/>
      <c r="H530" s="216"/>
      <c r="I530" s="273"/>
      <c r="J530" s="273"/>
      <c r="K530" s="315">
        <f t="shared" si="27"/>
        <v>0</v>
      </c>
      <c r="L530" s="70"/>
      <c r="M530" s="67"/>
      <c r="N530" s="70"/>
      <c r="O530" s="67"/>
      <c r="P530" s="67"/>
      <c r="Q530" s="67"/>
      <c r="R530" s="67"/>
      <c r="S530" s="192"/>
      <c r="T530" s="27" t="str">
        <f t="shared" si="28"/>
        <v/>
      </c>
      <c r="U530" s="49" t="str">
        <f t="shared" si="29"/>
        <v/>
      </c>
    </row>
    <row r="531" spans="1:21" ht="21.95" customHeight="1" x14ac:dyDescent="0.15">
      <c r="A531" s="266"/>
      <c r="B531" s="67"/>
      <c r="C531" s="78"/>
      <c r="D531" s="77"/>
      <c r="E531" s="77"/>
      <c r="F531" s="77"/>
      <c r="G531" s="215"/>
      <c r="H531" s="216"/>
      <c r="I531" s="273"/>
      <c r="J531" s="273"/>
      <c r="K531" s="315">
        <f t="shared" si="27"/>
        <v>0</v>
      </c>
      <c r="L531" s="70"/>
      <c r="M531" s="67"/>
      <c r="N531" s="70"/>
      <c r="O531" s="67"/>
      <c r="P531" s="67"/>
      <c r="Q531" s="67"/>
      <c r="R531" s="67"/>
      <c r="S531" s="192"/>
      <c r="T531" s="27" t="str">
        <f t="shared" si="28"/>
        <v/>
      </c>
      <c r="U531" s="49" t="str">
        <f t="shared" si="29"/>
        <v/>
      </c>
    </row>
    <row r="532" spans="1:21" ht="21.95" customHeight="1" x14ac:dyDescent="0.15">
      <c r="A532" s="266"/>
      <c r="B532" s="67"/>
      <c r="C532" s="78"/>
      <c r="D532" s="77"/>
      <c r="E532" s="77"/>
      <c r="F532" s="77"/>
      <c r="G532" s="215"/>
      <c r="H532" s="216"/>
      <c r="I532" s="273"/>
      <c r="J532" s="273"/>
      <c r="K532" s="315">
        <f t="shared" si="27"/>
        <v>0</v>
      </c>
      <c r="L532" s="70"/>
      <c r="M532" s="67"/>
      <c r="N532" s="70"/>
      <c r="O532" s="67"/>
      <c r="P532" s="67"/>
      <c r="Q532" s="67"/>
      <c r="R532" s="67"/>
      <c r="S532" s="192"/>
      <c r="T532" s="27" t="str">
        <f t="shared" si="28"/>
        <v/>
      </c>
      <c r="U532" s="49" t="str">
        <f t="shared" si="29"/>
        <v/>
      </c>
    </row>
    <row r="533" spans="1:21" ht="21.95" customHeight="1" x14ac:dyDescent="0.15">
      <c r="A533" s="266"/>
      <c r="B533" s="67"/>
      <c r="C533" s="78"/>
      <c r="D533" s="77"/>
      <c r="E533" s="77"/>
      <c r="F533" s="77"/>
      <c r="G533" s="215"/>
      <c r="H533" s="216"/>
      <c r="I533" s="273"/>
      <c r="J533" s="273"/>
      <c r="K533" s="315">
        <f t="shared" ref="K533:K596" si="30">J533-E533</f>
        <v>0</v>
      </c>
      <c r="L533" s="70"/>
      <c r="M533" s="67"/>
      <c r="N533" s="70"/>
      <c r="O533" s="67"/>
      <c r="P533" s="67"/>
      <c r="Q533" s="67"/>
      <c r="R533" s="67"/>
      <c r="S533" s="192"/>
      <c r="T533" s="27" t="str">
        <f t="shared" si="28"/>
        <v/>
      </c>
      <c r="U533" s="49" t="str">
        <f t="shared" si="29"/>
        <v/>
      </c>
    </row>
    <row r="534" spans="1:21" ht="21.95" customHeight="1" x14ac:dyDescent="0.15">
      <c r="A534" s="266"/>
      <c r="B534" s="78"/>
      <c r="C534" s="78"/>
      <c r="D534" s="77"/>
      <c r="E534" s="77"/>
      <c r="F534" s="77"/>
      <c r="G534" s="215"/>
      <c r="H534" s="215"/>
      <c r="I534" s="273"/>
      <c r="J534" s="273"/>
      <c r="K534" s="315">
        <f t="shared" si="30"/>
        <v>0</v>
      </c>
      <c r="L534" s="70"/>
      <c r="M534" s="67"/>
      <c r="N534" s="70"/>
      <c r="O534" s="67"/>
      <c r="P534" s="78"/>
      <c r="Q534" s="78"/>
      <c r="R534" s="78"/>
      <c r="S534" s="192"/>
      <c r="T534" s="27" t="str">
        <f t="shared" si="28"/>
        <v/>
      </c>
      <c r="U534" s="49" t="str">
        <f t="shared" si="29"/>
        <v/>
      </c>
    </row>
    <row r="535" spans="1:21" ht="21.95" customHeight="1" x14ac:dyDescent="0.15">
      <c r="A535" s="266"/>
      <c r="B535" s="78"/>
      <c r="C535" s="78"/>
      <c r="D535" s="77"/>
      <c r="E535" s="77"/>
      <c r="F535" s="77"/>
      <c r="G535" s="215"/>
      <c r="H535" s="215"/>
      <c r="I535" s="273"/>
      <c r="J535" s="273"/>
      <c r="K535" s="315">
        <f t="shared" si="30"/>
        <v>0</v>
      </c>
      <c r="L535" s="70"/>
      <c r="M535" s="67"/>
      <c r="N535" s="70"/>
      <c r="O535" s="67"/>
      <c r="P535" s="78"/>
      <c r="Q535" s="78"/>
      <c r="R535" s="78"/>
      <c r="S535" s="192"/>
      <c r="T535" s="27" t="str">
        <f t="shared" si="28"/>
        <v/>
      </c>
      <c r="U535" s="49" t="str">
        <f t="shared" si="29"/>
        <v/>
      </c>
    </row>
    <row r="536" spans="1:21" ht="21.95" customHeight="1" x14ac:dyDescent="0.15">
      <c r="A536" s="266"/>
      <c r="B536" s="78"/>
      <c r="C536" s="78"/>
      <c r="D536" s="77"/>
      <c r="E536" s="77"/>
      <c r="F536" s="77"/>
      <c r="G536" s="215"/>
      <c r="H536" s="215"/>
      <c r="I536" s="273"/>
      <c r="J536" s="273"/>
      <c r="K536" s="315">
        <f t="shared" si="30"/>
        <v>0</v>
      </c>
      <c r="L536" s="70"/>
      <c r="M536" s="67"/>
      <c r="N536" s="70"/>
      <c r="O536" s="67"/>
      <c r="P536" s="78"/>
      <c r="Q536" s="78"/>
      <c r="R536" s="78"/>
      <c r="S536" s="192"/>
      <c r="T536" s="27" t="str">
        <f t="shared" si="28"/>
        <v/>
      </c>
      <c r="U536" s="49" t="str">
        <f t="shared" si="29"/>
        <v/>
      </c>
    </row>
    <row r="537" spans="1:21" ht="21.95" customHeight="1" x14ac:dyDescent="0.15">
      <c r="A537" s="266"/>
      <c r="B537" s="78"/>
      <c r="C537" s="78"/>
      <c r="D537" s="77"/>
      <c r="E537" s="77"/>
      <c r="F537" s="77"/>
      <c r="G537" s="215"/>
      <c r="H537" s="215"/>
      <c r="I537" s="273"/>
      <c r="J537" s="273"/>
      <c r="K537" s="315">
        <f t="shared" si="30"/>
        <v>0</v>
      </c>
      <c r="L537" s="70"/>
      <c r="M537" s="67"/>
      <c r="N537" s="70"/>
      <c r="O537" s="67"/>
      <c r="P537" s="78"/>
      <c r="Q537" s="78"/>
      <c r="R537" s="78"/>
      <c r="S537" s="192"/>
      <c r="T537" s="27" t="str">
        <f t="shared" si="28"/>
        <v/>
      </c>
      <c r="U537" s="49" t="str">
        <f t="shared" si="29"/>
        <v/>
      </c>
    </row>
    <row r="538" spans="1:21" ht="21.95" customHeight="1" x14ac:dyDescent="0.15">
      <c r="A538" s="266"/>
      <c r="B538" s="78"/>
      <c r="C538" s="78"/>
      <c r="D538" s="77"/>
      <c r="E538" s="77"/>
      <c r="F538" s="77"/>
      <c r="G538" s="215"/>
      <c r="H538" s="215"/>
      <c r="I538" s="273"/>
      <c r="J538" s="273"/>
      <c r="K538" s="315">
        <f t="shared" si="30"/>
        <v>0</v>
      </c>
      <c r="L538" s="70"/>
      <c r="M538" s="67"/>
      <c r="N538" s="70"/>
      <c r="O538" s="67"/>
      <c r="P538" s="78"/>
      <c r="Q538" s="78"/>
      <c r="R538" s="78"/>
      <c r="S538" s="192"/>
      <c r="T538" s="27" t="str">
        <f t="shared" si="28"/>
        <v/>
      </c>
      <c r="U538" s="49" t="str">
        <f t="shared" si="29"/>
        <v/>
      </c>
    </row>
    <row r="539" spans="1:21" ht="21.95" customHeight="1" x14ac:dyDescent="0.15">
      <c r="A539" s="266"/>
      <c r="B539" s="78"/>
      <c r="C539" s="78"/>
      <c r="D539" s="77"/>
      <c r="E539" s="77"/>
      <c r="F539" s="77"/>
      <c r="G539" s="215"/>
      <c r="H539" s="215"/>
      <c r="I539" s="273"/>
      <c r="J539" s="273"/>
      <c r="K539" s="315">
        <f t="shared" si="30"/>
        <v>0</v>
      </c>
      <c r="L539" s="70"/>
      <c r="M539" s="67"/>
      <c r="N539" s="70"/>
      <c r="O539" s="67"/>
      <c r="P539" s="78"/>
      <c r="Q539" s="78"/>
      <c r="R539" s="78"/>
      <c r="S539" s="192"/>
      <c r="T539" s="27" t="str">
        <f t="shared" si="28"/>
        <v/>
      </c>
      <c r="U539" s="49" t="str">
        <f t="shared" si="29"/>
        <v/>
      </c>
    </row>
    <row r="540" spans="1:21" ht="21.95" customHeight="1" x14ac:dyDescent="0.15">
      <c r="A540" s="266"/>
      <c r="B540" s="78"/>
      <c r="C540" s="78"/>
      <c r="D540" s="77"/>
      <c r="E540" s="77"/>
      <c r="F540" s="77"/>
      <c r="G540" s="215"/>
      <c r="H540" s="215"/>
      <c r="I540" s="273"/>
      <c r="J540" s="273"/>
      <c r="K540" s="315">
        <f t="shared" si="30"/>
        <v>0</v>
      </c>
      <c r="L540" s="70"/>
      <c r="M540" s="67"/>
      <c r="N540" s="70"/>
      <c r="O540" s="67"/>
      <c r="P540" s="78"/>
      <c r="Q540" s="78"/>
      <c r="R540" s="78"/>
      <c r="S540" s="192"/>
      <c r="T540" s="27" t="str">
        <f t="shared" si="28"/>
        <v/>
      </c>
      <c r="U540" s="49" t="str">
        <f t="shared" si="29"/>
        <v/>
      </c>
    </row>
    <row r="541" spans="1:21" ht="21.95" customHeight="1" x14ac:dyDescent="0.15">
      <c r="A541" s="266"/>
      <c r="B541" s="78"/>
      <c r="C541" s="78"/>
      <c r="D541" s="77"/>
      <c r="E541" s="77"/>
      <c r="F541" s="77"/>
      <c r="G541" s="215"/>
      <c r="H541" s="215"/>
      <c r="I541" s="273"/>
      <c r="J541" s="273"/>
      <c r="K541" s="315">
        <f t="shared" si="30"/>
        <v>0</v>
      </c>
      <c r="L541" s="70"/>
      <c r="M541" s="67"/>
      <c r="N541" s="70"/>
      <c r="O541" s="67"/>
      <c r="P541" s="78"/>
      <c r="Q541" s="78"/>
      <c r="R541" s="78"/>
      <c r="S541" s="192"/>
      <c r="T541" s="27" t="str">
        <f t="shared" si="28"/>
        <v/>
      </c>
      <c r="U541" s="49" t="str">
        <f t="shared" si="29"/>
        <v/>
      </c>
    </row>
    <row r="542" spans="1:21" ht="21.95" customHeight="1" x14ac:dyDescent="0.15">
      <c r="A542" s="266"/>
      <c r="B542" s="78"/>
      <c r="C542" s="78"/>
      <c r="D542" s="77"/>
      <c r="E542" s="77"/>
      <c r="F542" s="77"/>
      <c r="G542" s="215"/>
      <c r="H542" s="215"/>
      <c r="I542" s="273"/>
      <c r="J542" s="273"/>
      <c r="K542" s="315">
        <f t="shared" si="30"/>
        <v>0</v>
      </c>
      <c r="L542" s="70"/>
      <c r="M542" s="67"/>
      <c r="N542" s="70"/>
      <c r="O542" s="67"/>
      <c r="P542" s="78"/>
      <c r="Q542" s="78"/>
      <c r="R542" s="78"/>
      <c r="S542" s="192"/>
      <c r="T542" s="27" t="str">
        <f t="shared" si="28"/>
        <v/>
      </c>
      <c r="U542" s="49" t="str">
        <f t="shared" si="29"/>
        <v/>
      </c>
    </row>
    <row r="543" spans="1:21" ht="21.95" customHeight="1" x14ac:dyDescent="0.15">
      <c r="A543" s="266"/>
      <c r="B543" s="78"/>
      <c r="C543" s="78"/>
      <c r="D543" s="77"/>
      <c r="E543" s="77"/>
      <c r="F543" s="77"/>
      <c r="G543" s="215"/>
      <c r="H543" s="215"/>
      <c r="I543" s="273"/>
      <c r="J543" s="273"/>
      <c r="K543" s="315">
        <f t="shared" si="30"/>
        <v>0</v>
      </c>
      <c r="L543" s="70"/>
      <c r="M543" s="67"/>
      <c r="N543" s="70"/>
      <c r="O543" s="67"/>
      <c r="P543" s="78"/>
      <c r="Q543" s="78"/>
      <c r="R543" s="78"/>
      <c r="S543" s="192"/>
      <c r="T543" s="27" t="str">
        <f t="shared" si="28"/>
        <v/>
      </c>
      <c r="U543" s="49" t="str">
        <f t="shared" si="29"/>
        <v/>
      </c>
    </row>
    <row r="544" spans="1:21" ht="21.95" customHeight="1" x14ac:dyDescent="0.15">
      <c r="A544" s="266"/>
      <c r="B544" s="78"/>
      <c r="C544" s="78"/>
      <c r="D544" s="77"/>
      <c r="E544" s="77"/>
      <c r="F544" s="77"/>
      <c r="G544" s="215"/>
      <c r="H544" s="215"/>
      <c r="I544" s="273"/>
      <c r="J544" s="273"/>
      <c r="K544" s="315">
        <f t="shared" si="30"/>
        <v>0</v>
      </c>
      <c r="L544" s="70"/>
      <c r="M544" s="67"/>
      <c r="N544" s="70"/>
      <c r="O544" s="67"/>
      <c r="P544" s="78"/>
      <c r="Q544" s="78"/>
      <c r="R544" s="78"/>
      <c r="S544" s="192"/>
      <c r="T544" s="27" t="str">
        <f t="shared" si="28"/>
        <v/>
      </c>
      <c r="U544" s="49" t="str">
        <f t="shared" si="29"/>
        <v/>
      </c>
    </row>
    <row r="545" spans="1:21" ht="21.95" customHeight="1" x14ac:dyDescent="0.15">
      <c r="A545" s="266"/>
      <c r="B545" s="78"/>
      <c r="C545" s="78"/>
      <c r="D545" s="77"/>
      <c r="E545" s="77"/>
      <c r="F545" s="77"/>
      <c r="G545" s="215"/>
      <c r="H545" s="215"/>
      <c r="I545" s="273"/>
      <c r="J545" s="273"/>
      <c r="K545" s="315">
        <f t="shared" si="30"/>
        <v>0</v>
      </c>
      <c r="L545" s="70"/>
      <c r="M545" s="67"/>
      <c r="N545" s="70"/>
      <c r="O545" s="67"/>
      <c r="P545" s="78"/>
      <c r="Q545" s="78"/>
      <c r="R545" s="78"/>
      <c r="S545" s="192"/>
      <c r="T545" s="27" t="str">
        <f t="shared" si="28"/>
        <v/>
      </c>
      <c r="U545" s="49" t="str">
        <f t="shared" si="29"/>
        <v/>
      </c>
    </row>
    <row r="546" spans="1:21" ht="21.95" customHeight="1" x14ac:dyDescent="0.15">
      <c r="A546" s="177"/>
      <c r="B546" s="78"/>
      <c r="C546" s="78"/>
      <c r="D546" s="77"/>
      <c r="E546" s="77"/>
      <c r="F546" s="77"/>
      <c r="G546" s="215"/>
      <c r="H546" s="215"/>
      <c r="I546" s="273"/>
      <c r="J546" s="273"/>
      <c r="K546" s="315">
        <f t="shared" si="30"/>
        <v>0</v>
      </c>
      <c r="L546" s="70"/>
      <c r="M546" s="67"/>
      <c r="N546" s="70"/>
      <c r="O546" s="67"/>
      <c r="P546" s="78"/>
      <c r="Q546" s="78"/>
      <c r="R546" s="78"/>
      <c r="S546" s="192"/>
      <c r="T546" s="27" t="str">
        <f t="shared" si="28"/>
        <v/>
      </c>
      <c r="U546" s="49" t="str">
        <f t="shared" si="29"/>
        <v/>
      </c>
    </row>
    <row r="547" spans="1:21" ht="21.95" customHeight="1" x14ac:dyDescent="0.15">
      <c r="A547" s="207"/>
      <c r="B547" s="93"/>
      <c r="C547" s="94"/>
      <c r="D547" s="94"/>
      <c r="E547" s="278"/>
      <c r="F547" s="94"/>
      <c r="G547" s="279"/>
      <c r="H547" s="239"/>
      <c r="I547" s="280"/>
      <c r="J547" s="260"/>
      <c r="K547" s="316">
        <f t="shared" si="30"/>
        <v>0</v>
      </c>
      <c r="L547" s="208"/>
      <c r="M547" s="208"/>
      <c r="N547" s="208"/>
      <c r="O547" s="208"/>
      <c r="P547" s="208"/>
      <c r="Q547" s="208"/>
      <c r="R547" s="208"/>
      <c r="S547" s="209"/>
      <c r="T547" s="27" t="str">
        <f t="shared" si="28"/>
        <v/>
      </c>
      <c r="U547" s="49" t="str">
        <f t="shared" si="29"/>
        <v/>
      </c>
    </row>
    <row r="548" spans="1:21" ht="21.95" customHeight="1" x14ac:dyDescent="0.15">
      <c r="A548" s="282"/>
      <c r="B548" s="282"/>
      <c r="C548" s="282"/>
      <c r="D548" s="283"/>
      <c r="E548" s="283"/>
      <c r="F548" s="283"/>
      <c r="G548" s="284"/>
      <c r="H548" s="284"/>
      <c r="I548" s="285"/>
      <c r="J548" s="286"/>
      <c r="K548" s="319">
        <f t="shared" si="30"/>
        <v>0</v>
      </c>
      <c r="L548" s="292"/>
      <c r="M548" s="293"/>
      <c r="N548" s="292"/>
      <c r="O548" s="293"/>
      <c r="P548" s="282"/>
      <c r="Q548" s="282"/>
      <c r="R548" s="282"/>
      <c r="S548" s="282"/>
      <c r="T548" s="27" t="str">
        <f t="shared" si="28"/>
        <v/>
      </c>
      <c r="U548" s="49" t="str">
        <f t="shared" si="29"/>
        <v/>
      </c>
    </row>
    <row r="549" spans="1:21" ht="21.95" customHeight="1" x14ac:dyDescent="0.15">
      <c r="A549" s="282"/>
      <c r="B549" s="282"/>
      <c r="C549" s="282"/>
      <c r="D549" s="283"/>
      <c r="E549" s="283"/>
      <c r="F549" s="283"/>
      <c r="G549" s="284"/>
      <c r="H549" s="284"/>
      <c r="I549" s="285"/>
      <c r="J549" s="286"/>
      <c r="K549" s="319">
        <f t="shared" si="30"/>
        <v>0</v>
      </c>
      <c r="L549" s="292"/>
      <c r="M549" s="293"/>
      <c r="N549" s="292"/>
      <c r="O549" s="293"/>
      <c r="P549" s="282"/>
      <c r="Q549" s="282"/>
      <c r="R549" s="282"/>
      <c r="S549" s="282"/>
      <c r="T549" s="27" t="str">
        <f t="shared" si="28"/>
        <v/>
      </c>
      <c r="U549" s="49" t="str">
        <f t="shared" si="29"/>
        <v/>
      </c>
    </row>
    <row r="550" spans="1:21" ht="21.95" customHeight="1" x14ac:dyDescent="0.15">
      <c r="A550" s="282"/>
      <c r="B550" s="282"/>
      <c r="C550" s="282"/>
      <c r="D550" s="283"/>
      <c r="E550" s="283"/>
      <c r="F550" s="283"/>
      <c r="G550" s="284"/>
      <c r="H550" s="284"/>
      <c r="I550" s="285"/>
      <c r="J550" s="286"/>
      <c r="K550" s="319">
        <f t="shared" si="30"/>
        <v>0</v>
      </c>
      <c r="L550" s="292"/>
      <c r="M550" s="293"/>
      <c r="N550" s="292"/>
      <c r="O550" s="293"/>
      <c r="P550" s="282"/>
      <c r="Q550" s="282"/>
      <c r="R550" s="282"/>
      <c r="S550" s="282"/>
      <c r="T550" s="27" t="str">
        <f t="shared" si="28"/>
        <v/>
      </c>
      <c r="U550" s="49" t="str">
        <f t="shared" si="29"/>
        <v/>
      </c>
    </row>
    <row r="551" spans="1:21" ht="21.95" customHeight="1" x14ac:dyDescent="0.15">
      <c r="A551" s="282"/>
      <c r="B551" s="282"/>
      <c r="C551" s="282"/>
      <c r="D551" s="283"/>
      <c r="E551" s="283"/>
      <c r="F551" s="283"/>
      <c r="G551" s="284"/>
      <c r="H551" s="284"/>
      <c r="I551" s="285"/>
      <c r="J551" s="286"/>
      <c r="K551" s="319">
        <f t="shared" si="30"/>
        <v>0</v>
      </c>
      <c r="L551" s="292"/>
      <c r="M551" s="293"/>
      <c r="N551" s="292"/>
      <c r="O551" s="293"/>
      <c r="P551" s="282"/>
      <c r="Q551" s="282"/>
      <c r="R551" s="282"/>
      <c r="S551" s="282"/>
      <c r="T551" s="27" t="str">
        <f t="shared" si="28"/>
        <v/>
      </c>
      <c r="U551" s="49" t="str">
        <f t="shared" si="29"/>
        <v/>
      </c>
    </row>
    <row r="552" spans="1:21" ht="21.95" customHeight="1" x14ac:dyDescent="0.15">
      <c r="A552" s="282"/>
      <c r="B552" s="282"/>
      <c r="C552" s="282"/>
      <c r="D552" s="283"/>
      <c r="E552" s="283"/>
      <c r="F552" s="283"/>
      <c r="G552" s="284"/>
      <c r="H552" s="284"/>
      <c r="I552" s="285"/>
      <c r="J552" s="286"/>
      <c r="K552" s="319">
        <f t="shared" si="30"/>
        <v>0</v>
      </c>
      <c r="L552" s="292"/>
      <c r="M552" s="293"/>
      <c r="N552" s="292"/>
      <c r="O552" s="293"/>
      <c r="P552" s="282"/>
      <c r="Q552" s="282"/>
      <c r="R552" s="282"/>
      <c r="S552" s="282"/>
      <c r="T552" s="27" t="str">
        <f t="shared" si="28"/>
        <v/>
      </c>
      <c r="U552" s="49" t="str">
        <f t="shared" si="29"/>
        <v/>
      </c>
    </row>
    <row r="553" spans="1:21" ht="21.95" customHeight="1" x14ac:dyDescent="0.15">
      <c r="A553" s="282"/>
      <c r="B553" s="282"/>
      <c r="C553" s="282"/>
      <c r="D553" s="283"/>
      <c r="E553" s="283"/>
      <c r="F553" s="283"/>
      <c r="G553" s="284"/>
      <c r="H553" s="284"/>
      <c r="I553" s="285"/>
      <c r="J553" s="286"/>
      <c r="K553" s="319">
        <f t="shared" si="30"/>
        <v>0</v>
      </c>
      <c r="L553" s="292"/>
      <c r="M553" s="293"/>
      <c r="N553" s="292"/>
      <c r="O553" s="293"/>
      <c r="P553" s="282"/>
      <c r="Q553" s="282"/>
      <c r="R553" s="282"/>
      <c r="S553" s="282"/>
      <c r="T553" s="27" t="str">
        <f t="shared" si="28"/>
        <v/>
      </c>
      <c r="U553" s="49" t="str">
        <f t="shared" si="29"/>
        <v/>
      </c>
    </row>
    <row r="554" spans="1:21" ht="21.95" customHeight="1" x14ac:dyDescent="0.15">
      <c r="A554" s="282"/>
      <c r="B554" s="282"/>
      <c r="C554" s="282"/>
      <c r="D554" s="283"/>
      <c r="E554" s="283"/>
      <c r="F554" s="283"/>
      <c r="G554" s="284"/>
      <c r="H554" s="284"/>
      <c r="I554" s="285"/>
      <c r="J554" s="286"/>
      <c r="K554" s="319">
        <f t="shared" si="30"/>
        <v>0</v>
      </c>
      <c r="L554" s="292"/>
      <c r="M554" s="293"/>
      <c r="N554" s="292"/>
      <c r="O554" s="293"/>
      <c r="P554" s="282"/>
      <c r="Q554" s="282"/>
      <c r="R554" s="282"/>
      <c r="S554" s="282"/>
      <c r="T554" s="27" t="str">
        <f t="shared" si="28"/>
        <v/>
      </c>
      <c r="U554" s="49" t="str">
        <f t="shared" si="29"/>
        <v/>
      </c>
    </row>
    <row r="555" spans="1:21" ht="21.95" customHeight="1" x14ac:dyDescent="0.15">
      <c r="A555" s="282"/>
      <c r="B555" s="282"/>
      <c r="C555" s="282"/>
      <c r="D555" s="283"/>
      <c r="E555" s="283"/>
      <c r="F555" s="283"/>
      <c r="G555" s="284"/>
      <c r="H555" s="284"/>
      <c r="I555" s="285"/>
      <c r="J555" s="286"/>
      <c r="K555" s="319">
        <f t="shared" si="30"/>
        <v>0</v>
      </c>
      <c r="L555" s="292"/>
      <c r="M555" s="293"/>
      <c r="N555" s="292"/>
      <c r="O555" s="293"/>
      <c r="P555" s="282"/>
      <c r="Q555" s="282"/>
      <c r="R555" s="282"/>
      <c r="S555" s="282"/>
      <c r="T555" s="27" t="str">
        <f t="shared" si="28"/>
        <v/>
      </c>
      <c r="U555" s="49" t="str">
        <f t="shared" si="29"/>
        <v/>
      </c>
    </row>
    <row r="556" spans="1:21" ht="21.95" customHeight="1" x14ac:dyDescent="0.15">
      <c r="A556" s="282"/>
      <c r="B556" s="282"/>
      <c r="C556" s="282"/>
      <c r="D556" s="283"/>
      <c r="E556" s="283"/>
      <c r="F556" s="283"/>
      <c r="G556" s="284"/>
      <c r="H556" s="284"/>
      <c r="I556" s="285"/>
      <c r="J556" s="286"/>
      <c r="K556" s="319">
        <f t="shared" si="30"/>
        <v>0</v>
      </c>
      <c r="L556" s="292"/>
      <c r="M556" s="293"/>
      <c r="N556" s="292"/>
      <c r="O556" s="293"/>
      <c r="P556" s="282"/>
      <c r="Q556" s="282"/>
      <c r="R556" s="282"/>
      <c r="S556" s="282"/>
      <c r="T556" s="27" t="str">
        <f t="shared" si="28"/>
        <v/>
      </c>
      <c r="U556" s="49" t="str">
        <f t="shared" si="29"/>
        <v/>
      </c>
    </row>
    <row r="557" spans="1:21" ht="21.95" customHeight="1" x14ac:dyDescent="0.15">
      <c r="A557" s="282"/>
      <c r="B557" s="282"/>
      <c r="C557" s="282"/>
      <c r="D557" s="283"/>
      <c r="E557" s="283"/>
      <c r="F557" s="283"/>
      <c r="G557" s="284"/>
      <c r="H557" s="284"/>
      <c r="I557" s="285"/>
      <c r="J557" s="286"/>
      <c r="K557" s="319">
        <f t="shared" si="30"/>
        <v>0</v>
      </c>
      <c r="L557" s="292"/>
      <c r="M557" s="293"/>
      <c r="N557" s="292"/>
      <c r="O557" s="293"/>
      <c r="P557" s="282"/>
      <c r="Q557" s="282"/>
      <c r="R557" s="282"/>
      <c r="S557" s="282"/>
      <c r="T557" s="27" t="str">
        <f t="shared" si="28"/>
        <v/>
      </c>
      <c r="U557" s="49" t="str">
        <f t="shared" si="29"/>
        <v/>
      </c>
    </row>
    <row r="558" spans="1:21" ht="21.95" customHeight="1" x14ac:dyDescent="0.15">
      <c r="A558" s="282"/>
      <c r="B558" s="282"/>
      <c r="C558" s="282"/>
      <c r="D558" s="283"/>
      <c r="E558" s="283"/>
      <c r="F558" s="283"/>
      <c r="G558" s="284"/>
      <c r="H558" s="284"/>
      <c r="I558" s="285"/>
      <c r="J558" s="286"/>
      <c r="K558" s="319">
        <f t="shared" si="30"/>
        <v>0</v>
      </c>
      <c r="L558" s="292"/>
      <c r="M558" s="293"/>
      <c r="N558" s="292"/>
      <c r="O558" s="293"/>
      <c r="P558" s="282"/>
      <c r="Q558" s="282"/>
      <c r="R558" s="282"/>
      <c r="S558" s="282"/>
      <c r="T558" s="27" t="str">
        <f t="shared" si="28"/>
        <v/>
      </c>
      <c r="U558" s="49" t="str">
        <f t="shared" si="29"/>
        <v/>
      </c>
    </row>
    <row r="559" spans="1:21" ht="21.95" customHeight="1" x14ac:dyDescent="0.15">
      <c r="A559" s="282"/>
      <c r="B559" s="282"/>
      <c r="C559" s="282"/>
      <c r="D559" s="283"/>
      <c r="E559" s="283"/>
      <c r="F559" s="283"/>
      <c r="G559" s="284"/>
      <c r="H559" s="284"/>
      <c r="I559" s="285"/>
      <c r="J559" s="286"/>
      <c r="K559" s="319">
        <f t="shared" si="30"/>
        <v>0</v>
      </c>
      <c r="L559" s="292"/>
      <c r="M559" s="293"/>
      <c r="N559" s="292"/>
      <c r="O559" s="293"/>
      <c r="P559" s="282"/>
      <c r="Q559" s="282"/>
      <c r="R559" s="282"/>
      <c r="S559" s="282"/>
      <c r="T559" s="27" t="str">
        <f t="shared" si="28"/>
        <v/>
      </c>
      <c r="U559" s="49" t="str">
        <f t="shared" si="29"/>
        <v/>
      </c>
    </row>
    <row r="560" spans="1:21" ht="21.95" customHeight="1" x14ac:dyDescent="0.15">
      <c r="A560" s="282"/>
      <c r="B560" s="282"/>
      <c r="C560" s="282"/>
      <c r="D560" s="283"/>
      <c r="E560" s="283"/>
      <c r="F560" s="283"/>
      <c r="G560" s="284"/>
      <c r="H560" s="284"/>
      <c r="I560" s="285"/>
      <c r="J560" s="286"/>
      <c r="K560" s="319">
        <f t="shared" si="30"/>
        <v>0</v>
      </c>
      <c r="L560" s="292"/>
      <c r="M560" s="293"/>
      <c r="N560" s="292"/>
      <c r="O560" s="293"/>
      <c r="P560" s="282"/>
      <c r="Q560" s="282"/>
      <c r="R560" s="282"/>
      <c r="S560" s="282"/>
      <c r="T560" s="27" t="str">
        <f t="shared" si="28"/>
        <v/>
      </c>
      <c r="U560" s="49" t="str">
        <f t="shared" si="29"/>
        <v/>
      </c>
    </row>
    <row r="561" spans="1:21" ht="21.95" customHeight="1" x14ac:dyDescent="0.15">
      <c r="A561" s="282"/>
      <c r="B561" s="282"/>
      <c r="C561" s="282"/>
      <c r="D561" s="283"/>
      <c r="E561" s="283"/>
      <c r="F561" s="283"/>
      <c r="G561" s="284"/>
      <c r="H561" s="284"/>
      <c r="I561" s="285"/>
      <c r="J561" s="286"/>
      <c r="K561" s="319">
        <f t="shared" si="30"/>
        <v>0</v>
      </c>
      <c r="L561" s="292"/>
      <c r="M561" s="293"/>
      <c r="N561" s="292"/>
      <c r="O561" s="293"/>
      <c r="P561" s="282"/>
      <c r="Q561" s="282"/>
      <c r="R561" s="282"/>
      <c r="S561" s="282"/>
      <c r="T561" s="27" t="str">
        <f t="shared" si="28"/>
        <v/>
      </c>
      <c r="U561" s="49" t="str">
        <f t="shared" si="29"/>
        <v/>
      </c>
    </row>
    <row r="562" spans="1:21" ht="21.95" customHeight="1" x14ac:dyDescent="0.15">
      <c r="A562" s="282"/>
      <c r="B562" s="282"/>
      <c r="C562" s="282"/>
      <c r="D562" s="283"/>
      <c r="E562" s="283"/>
      <c r="F562" s="283"/>
      <c r="G562" s="284"/>
      <c r="H562" s="284"/>
      <c r="I562" s="285"/>
      <c r="J562" s="286"/>
      <c r="K562" s="319">
        <f t="shared" si="30"/>
        <v>0</v>
      </c>
      <c r="L562" s="292"/>
      <c r="M562" s="293"/>
      <c r="N562" s="292"/>
      <c r="O562" s="293"/>
      <c r="P562" s="282"/>
      <c r="Q562" s="282"/>
      <c r="R562" s="282"/>
      <c r="S562" s="282"/>
      <c r="T562" s="27" t="str">
        <f t="shared" si="28"/>
        <v/>
      </c>
      <c r="U562" s="49" t="str">
        <f t="shared" si="29"/>
        <v/>
      </c>
    </row>
    <row r="563" spans="1:21" ht="21.95" customHeight="1" x14ac:dyDescent="0.15">
      <c r="A563" s="282"/>
      <c r="B563" s="282"/>
      <c r="C563" s="282"/>
      <c r="D563" s="283"/>
      <c r="E563" s="283"/>
      <c r="F563" s="283"/>
      <c r="G563" s="284"/>
      <c r="H563" s="284"/>
      <c r="I563" s="285"/>
      <c r="J563" s="286"/>
      <c r="K563" s="319">
        <f t="shared" si="30"/>
        <v>0</v>
      </c>
      <c r="L563" s="292"/>
      <c r="M563" s="293"/>
      <c r="N563" s="292"/>
      <c r="O563" s="293"/>
      <c r="P563" s="282"/>
      <c r="Q563" s="282"/>
      <c r="R563" s="282"/>
      <c r="S563" s="282"/>
      <c r="T563" s="27" t="str">
        <f t="shared" si="28"/>
        <v/>
      </c>
      <c r="U563" s="49" t="str">
        <f t="shared" si="29"/>
        <v/>
      </c>
    </row>
    <row r="564" spans="1:21" ht="21.95" customHeight="1" x14ac:dyDescent="0.15">
      <c r="A564" s="282"/>
      <c r="B564" s="282"/>
      <c r="C564" s="282"/>
      <c r="D564" s="283"/>
      <c r="E564" s="283"/>
      <c r="F564" s="283"/>
      <c r="G564" s="284"/>
      <c r="H564" s="284"/>
      <c r="I564" s="285"/>
      <c r="J564" s="286"/>
      <c r="K564" s="319">
        <f t="shared" si="30"/>
        <v>0</v>
      </c>
      <c r="L564" s="292"/>
      <c r="M564" s="293"/>
      <c r="N564" s="292"/>
      <c r="O564" s="293"/>
      <c r="P564" s="282"/>
      <c r="Q564" s="282"/>
      <c r="R564" s="282"/>
      <c r="S564" s="282"/>
      <c r="T564" s="27" t="str">
        <f t="shared" si="28"/>
        <v/>
      </c>
      <c r="U564" s="49" t="str">
        <f t="shared" si="29"/>
        <v/>
      </c>
    </row>
    <row r="565" spans="1:21" ht="21.95" customHeight="1" x14ac:dyDescent="0.15">
      <c r="A565" s="282"/>
      <c r="B565" s="282"/>
      <c r="C565" s="282"/>
      <c r="D565" s="283"/>
      <c r="E565" s="283"/>
      <c r="F565" s="283"/>
      <c r="G565" s="284"/>
      <c r="H565" s="284"/>
      <c r="I565" s="285"/>
      <c r="J565" s="286"/>
      <c r="K565" s="319">
        <f t="shared" si="30"/>
        <v>0</v>
      </c>
      <c r="L565" s="292"/>
      <c r="M565" s="293"/>
      <c r="N565" s="292"/>
      <c r="O565" s="293"/>
      <c r="P565" s="282"/>
      <c r="Q565" s="282"/>
      <c r="R565" s="282"/>
      <c r="S565" s="282"/>
      <c r="T565" s="27" t="str">
        <f t="shared" si="28"/>
        <v/>
      </c>
      <c r="U565" s="49" t="str">
        <f t="shared" si="29"/>
        <v/>
      </c>
    </row>
    <row r="566" spans="1:21" ht="21.95" customHeight="1" x14ac:dyDescent="0.15">
      <c r="A566" s="282"/>
      <c r="B566" s="282"/>
      <c r="C566" s="282"/>
      <c r="D566" s="283"/>
      <c r="E566" s="283"/>
      <c r="F566" s="283"/>
      <c r="G566" s="284"/>
      <c r="H566" s="284"/>
      <c r="I566" s="285"/>
      <c r="J566" s="286"/>
      <c r="K566" s="319">
        <f t="shared" si="30"/>
        <v>0</v>
      </c>
      <c r="L566" s="292"/>
      <c r="M566" s="293"/>
      <c r="N566" s="292"/>
      <c r="O566" s="293"/>
      <c r="P566" s="282"/>
      <c r="Q566" s="282"/>
      <c r="R566" s="282"/>
      <c r="S566" s="282"/>
      <c r="T566" s="27" t="str">
        <f t="shared" si="28"/>
        <v/>
      </c>
      <c r="U566" s="49" t="str">
        <f t="shared" si="29"/>
        <v/>
      </c>
    </row>
    <row r="567" spans="1:21" ht="21.95" customHeight="1" x14ac:dyDescent="0.15">
      <c r="A567" s="282"/>
      <c r="B567" s="282"/>
      <c r="C567" s="282"/>
      <c r="D567" s="283"/>
      <c r="E567" s="283"/>
      <c r="F567" s="283"/>
      <c r="G567" s="284"/>
      <c r="H567" s="284"/>
      <c r="I567" s="285"/>
      <c r="J567" s="286"/>
      <c r="K567" s="319">
        <f t="shared" si="30"/>
        <v>0</v>
      </c>
      <c r="L567" s="292"/>
      <c r="M567" s="293"/>
      <c r="N567" s="292"/>
      <c r="O567" s="293"/>
      <c r="P567" s="282"/>
      <c r="Q567" s="282"/>
      <c r="R567" s="282"/>
      <c r="S567" s="282"/>
      <c r="T567" s="27" t="str">
        <f t="shared" si="28"/>
        <v/>
      </c>
      <c r="U567" s="49" t="str">
        <f t="shared" si="29"/>
        <v/>
      </c>
    </row>
    <row r="568" spans="1:21" ht="21.95" customHeight="1" x14ac:dyDescent="0.15">
      <c r="A568" s="282"/>
      <c r="B568" s="282"/>
      <c r="C568" s="282"/>
      <c r="D568" s="283"/>
      <c r="E568" s="283"/>
      <c r="F568" s="283"/>
      <c r="G568" s="284"/>
      <c r="H568" s="284"/>
      <c r="I568" s="285"/>
      <c r="J568" s="286"/>
      <c r="K568" s="319">
        <f t="shared" si="30"/>
        <v>0</v>
      </c>
      <c r="L568" s="292"/>
      <c r="M568" s="293"/>
      <c r="N568" s="292"/>
      <c r="O568" s="293"/>
      <c r="P568" s="282"/>
      <c r="Q568" s="282"/>
      <c r="R568" s="282"/>
      <c r="S568" s="282"/>
      <c r="T568" s="27" t="str">
        <f t="shared" si="28"/>
        <v/>
      </c>
      <c r="U568" s="49" t="str">
        <f t="shared" si="29"/>
        <v/>
      </c>
    </row>
    <row r="569" spans="1:21" ht="21.95" customHeight="1" x14ac:dyDescent="0.15">
      <c r="A569" s="282"/>
      <c r="B569" s="282"/>
      <c r="C569" s="282"/>
      <c r="D569" s="283"/>
      <c r="E569" s="283"/>
      <c r="F569" s="283"/>
      <c r="G569" s="284"/>
      <c r="H569" s="284"/>
      <c r="I569" s="285"/>
      <c r="J569" s="286"/>
      <c r="K569" s="319">
        <f t="shared" si="30"/>
        <v>0</v>
      </c>
      <c r="L569" s="292"/>
      <c r="M569" s="293"/>
      <c r="N569" s="292"/>
      <c r="O569" s="293"/>
      <c r="P569" s="282"/>
      <c r="Q569" s="282"/>
      <c r="R569" s="282"/>
      <c r="S569" s="282"/>
      <c r="T569" s="27" t="str">
        <f t="shared" si="28"/>
        <v/>
      </c>
      <c r="U569" s="49" t="str">
        <f t="shared" si="29"/>
        <v/>
      </c>
    </row>
    <row r="570" spans="1:21" ht="21.95" customHeight="1" x14ac:dyDescent="0.15">
      <c r="A570" s="282"/>
      <c r="B570" s="282"/>
      <c r="C570" s="282"/>
      <c r="D570" s="283"/>
      <c r="E570" s="283"/>
      <c r="F570" s="283"/>
      <c r="G570" s="284"/>
      <c r="H570" s="284"/>
      <c r="I570" s="285"/>
      <c r="J570" s="286"/>
      <c r="K570" s="319">
        <f t="shared" si="30"/>
        <v>0</v>
      </c>
      <c r="L570" s="292"/>
      <c r="M570" s="293"/>
      <c r="N570" s="292"/>
      <c r="O570" s="293"/>
      <c r="P570" s="282"/>
      <c r="Q570" s="282"/>
      <c r="R570" s="282"/>
      <c r="S570" s="282"/>
      <c r="T570" s="27" t="str">
        <f t="shared" si="28"/>
        <v/>
      </c>
      <c r="U570" s="49" t="str">
        <f t="shared" si="29"/>
        <v/>
      </c>
    </row>
    <row r="571" spans="1:21" ht="21.95" customHeight="1" x14ac:dyDescent="0.15">
      <c r="A571" s="282"/>
      <c r="B571" s="282"/>
      <c r="C571" s="282"/>
      <c r="D571" s="283"/>
      <c r="E571" s="283"/>
      <c r="F571" s="283"/>
      <c r="G571" s="284"/>
      <c r="H571" s="284"/>
      <c r="I571" s="285"/>
      <c r="J571" s="286"/>
      <c r="K571" s="319">
        <f t="shared" si="30"/>
        <v>0</v>
      </c>
      <c r="L571" s="292"/>
      <c r="M571" s="293"/>
      <c r="N571" s="292"/>
      <c r="O571" s="293"/>
      <c r="P571" s="282"/>
      <c r="Q571" s="282"/>
      <c r="R571" s="282"/>
      <c r="S571" s="282"/>
      <c r="T571" s="27" t="str">
        <f t="shared" si="28"/>
        <v/>
      </c>
      <c r="U571" s="49" t="str">
        <f t="shared" si="29"/>
        <v/>
      </c>
    </row>
    <row r="572" spans="1:21" ht="21.95" customHeight="1" x14ac:dyDescent="0.15">
      <c r="A572" s="282"/>
      <c r="B572" s="282"/>
      <c r="C572" s="282"/>
      <c r="D572" s="283"/>
      <c r="E572" s="283"/>
      <c r="F572" s="283"/>
      <c r="G572" s="284"/>
      <c r="H572" s="284"/>
      <c r="I572" s="285"/>
      <c r="J572" s="286"/>
      <c r="K572" s="319">
        <f t="shared" si="30"/>
        <v>0</v>
      </c>
      <c r="L572" s="292"/>
      <c r="M572" s="293"/>
      <c r="N572" s="292"/>
      <c r="O572" s="293"/>
      <c r="P572" s="282"/>
      <c r="Q572" s="282"/>
      <c r="R572" s="282"/>
      <c r="S572" s="282"/>
      <c r="T572" s="27" t="str">
        <f t="shared" si="28"/>
        <v/>
      </c>
      <c r="U572" s="49" t="str">
        <f t="shared" si="29"/>
        <v/>
      </c>
    </row>
    <row r="573" spans="1:21" ht="21.95" customHeight="1" x14ac:dyDescent="0.15">
      <c r="A573" s="282"/>
      <c r="B573" s="282"/>
      <c r="C573" s="282"/>
      <c r="D573" s="283"/>
      <c r="E573" s="283"/>
      <c r="F573" s="283"/>
      <c r="G573" s="284"/>
      <c r="H573" s="284"/>
      <c r="I573" s="285"/>
      <c r="J573" s="286"/>
      <c r="K573" s="319">
        <f t="shared" si="30"/>
        <v>0</v>
      </c>
      <c r="L573" s="292"/>
      <c r="M573" s="293"/>
      <c r="N573" s="292"/>
      <c r="O573" s="293"/>
      <c r="P573" s="282"/>
      <c r="Q573" s="282"/>
      <c r="R573" s="282"/>
      <c r="S573" s="282"/>
      <c r="T573" s="27" t="str">
        <f t="shared" si="28"/>
        <v/>
      </c>
      <c r="U573" s="49" t="str">
        <f t="shared" si="29"/>
        <v/>
      </c>
    </row>
    <row r="574" spans="1:21" ht="21.95" customHeight="1" x14ac:dyDescent="0.15">
      <c r="A574" s="282"/>
      <c r="B574" s="282"/>
      <c r="C574" s="282"/>
      <c r="D574" s="283"/>
      <c r="E574" s="283"/>
      <c r="F574" s="283"/>
      <c r="G574" s="284"/>
      <c r="H574" s="284"/>
      <c r="I574" s="285"/>
      <c r="J574" s="286"/>
      <c r="K574" s="319">
        <f t="shared" si="30"/>
        <v>0</v>
      </c>
      <c r="L574" s="292"/>
      <c r="M574" s="293"/>
      <c r="N574" s="292"/>
      <c r="O574" s="293"/>
      <c r="P574" s="282"/>
      <c r="Q574" s="282"/>
      <c r="R574" s="282"/>
      <c r="S574" s="282"/>
      <c r="T574" s="27" t="str">
        <f t="shared" si="28"/>
        <v/>
      </c>
      <c r="U574" s="49" t="str">
        <f t="shared" si="29"/>
        <v/>
      </c>
    </row>
    <row r="575" spans="1:21" ht="21.95" customHeight="1" x14ac:dyDescent="0.15">
      <c r="A575" s="282"/>
      <c r="B575" s="282"/>
      <c r="C575" s="282"/>
      <c r="D575" s="283"/>
      <c r="E575" s="283"/>
      <c r="F575" s="283"/>
      <c r="G575" s="284"/>
      <c r="H575" s="284"/>
      <c r="I575" s="285"/>
      <c r="J575" s="286"/>
      <c r="K575" s="319">
        <f t="shared" si="30"/>
        <v>0</v>
      </c>
      <c r="L575" s="292"/>
      <c r="M575" s="293"/>
      <c r="N575" s="292"/>
      <c r="O575" s="293"/>
      <c r="P575" s="282"/>
      <c r="Q575" s="282"/>
      <c r="R575" s="282"/>
      <c r="S575" s="282"/>
      <c r="T575" s="27" t="str">
        <f t="shared" si="28"/>
        <v/>
      </c>
      <c r="U575" s="49" t="str">
        <f t="shared" si="29"/>
        <v/>
      </c>
    </row>
    <row r="576" spans="1:21" ht="21.95" customHeight="1" x14ac:dyDescent="0.15">
      <c r="A576" s="282"/>
      <c r="B576" s="282"/>
      <c r="C576" s="282"/>
      <c r="D576" s="283"/>
      <c r="E576" s="283"/>
      <c r="F576" s="283"/>
      <c r="G576" s="284"/>
      <c r="H576" s="284"/>
      <c r="I576" s="285"/>
      <c r="J576" s="286"/>
      <c r="K576" s="319">
        <f t="shared" si="30"/>
        <v>0</v>
      </c>
      <c r="L576" s="292"/>
      <c r="M576" s="293"/>
      <c r="N576" s="292"/>
      <c r="O576" s="293"/>
      <c r="P576" s="282"/>
      <c r="Q576" s="282"/>
      <c r="R576" s="282"/>
      <c r="S576" s="282"/>
      <c r="T576" s="27" t="str">
        <f t="shared" si="28"/>
        <v/>
      </c>
      <c r="U576" s="49" t="str">
        <f t="shared" si="29"/>
        <v/>
      </c>
    </row>
    <row r="577" spans="1:21" ht="21.95" customHeight="1" x14ac:dyDescent="0.15">
      <c r="A577" s="282"/>
      <c r="B577" s="282"/>
      <c r="C577" s="282"/>
      <c r="D577" s="283"/>
      <c r="E577" s="283"/>
      <c r="F577" s="283"/>
      <c r="G577" s="284"/>
      <c r="H577" s="284"/>
      <c r="I577" s="285"/>
      <c r="J577" s="286"/>
      <c r="K577" s="319">
        <f t="shared" si="30"/>
        <v>0</v>
      </c>
      <c r="L577" s="292"/>
      <c r="M577" s="293"/>
      <c r="N577" s="292"/>
      <c r="O577" s="293"/>
      <c r="P577" s="282"/>
      <c r="Q577" s="282"/>
      <c r="R577" s="282"/>
      <c r="S577" s="282"/>
      <c r="T577" s="27" t="str">
        <f t="shared" si="28"/>
        <v/>
      </c>
      <c r="U577" s="49" t="str">
        <f t="shared" si="29"/>
        <v/>
      </c>
    </row>
    <row r="578" spans="1:21" ht="21.95" customHeight="1" x14ac:dyDescent="0.15">
      <c r="A578" s="282"/>
      <c r="B578" s="282"/>
      <c r="C578" s="282"/>
      <c r="D578" s="283"/>
      <c r="E578" s="283"/>
      <c r="F578" s="283"/>
      <c r="G578" s="284"/>
      <c r="H578" s="284"/>
      <c r="I578" s="285"/>
      <c r="J578" s="286"/>
      <c r="K578" s="319">
        <f t="shared" si="30"/>
        <v>0</v>
      </c>
      <c r="L578" s="292"/>
      <c r="M578" s="293"/>
      <c r="N578" s="292"/>
      <c r="O578" s="293"/>
      <c r="P578" s="282"/>
      <c r="Q578" s="282"/>
      <c r="R578" s="282"/>
      <c r="S578" s="282"/>
      <c r="T578" s="27" t="str">
        <f t="shared" si="28"/>
        <v/>
      </c>
      <c r="U578" s="49" t="str">
        <f t="shared" si="29"/>
        <v/>
      </c>
    </row>
    <row r="579" spans="1:21" ht="21.95" customHeight="1" x14ac:dyDescent="0.15">
      <c r="A579" s="282"/>
      <c r="B579" s="282"/>
      <c r="C579" s="282"/>
      <c r="D579" s="283"/>
      <c r="E579" s="283"/>
      <c r="F579" s="283"/>
      <c r="G579" s="284"/>
      <c r="H579" s="284"/>
      <c r="I579" s="285"/>
      <c r="J579" s="286"/>
      <c r="K579" s="319">
        <f t="shared" si="30"/>
        <v>0</v>
      </c>
      <c r="L579" s="292"/>
      <c r="M579" s="293"/>
      <c r="N579" s="292"/>
      <c r="O579" s="293"/>
      <c r="P579" s="282"/>
      <c r="Q579" s="282"/>
      <c r="R579" s="282"/>
      <c r="S579" s="282"/>
      <c r="T579" s="27" t="str">
        <f t="shared" si="28"/>
        <v/>
      </c>
      <c r="U579" s="49" t="str">
        <f t="shared" si="29"/>
        <v/>
      </c>
    </row>
    <row r="580" spans="1:21" ht="21.95" customHeight="1" x14ac:dyDescent="0.15">
      <c r="A580" s="282"/>
      <c r="B580" s="282"/>
      <c r="C580" s="282"/>
      <c r="D580" s="283"/>
      <c r="E580" s="283"/>
      <c r="F580" s="283"/>
      <c r="G580" s="284"/>
      <c r="H580" s="284"/>
      <c r="I580" s="285"/>
      <c r="J580" s="286"/>
      <c r="K580" s="319">
        <f t="shared" si="30"/>
        <v>0</v>
      </c>
      <c r="L580" s="292"/>
      <c r="M580" s="293"/>
      <c r="N580" s="292"/>
      <c r="O580" s="293"/>
      <c r="P580" s="282"/>
      <c r="Q580" s="282"/>
      <c r="R580" s="282"/>
      <c r="S580" s="282"/>
      <c r="T580" s="27" t="str">
        <f t="shared" si="28"/>
        <v/>
      </c>
      <c r="U580" s="49" t="str">
        <f t="shared" si="29"/>
        <v/>
      </c>
    </row>
    <row r="581" spans="1:21" ht="21.95" customHeight="1" x14ac:dyDescent="0.15">
      <c r="A581" s="282"/>
      <c r="B581" s="282"/>
      <c r="C581" s="282"/>
      <c r="D581" s="283"/>
      <c r="E581" s="283"/>
      <c r="F581" s="283"/>
      <c r="G581" s="284"/>
      <c r="H581" s="284"/>
      <c r="I581" s="285"/>
      <c r="J581" s="286"/>
      <c r="K581" s="319">
        <f t="shared" si="30"/>
        <v>0</v>
      </c>
      <c r="L581" s="292"/>
      <c r="M581" s="293"/>
      <c r="N581" s="292"/>
      <c r="O581" s="293"/>
      <c r="P581" s="282"/>
      <c r="Q581" s="282"/>
      <c r="R581" s="282"/>
      <c r="S581" s="282"/>
      <c r="T581" s="27" t="str">
        <f t="shared" si="28"/>
        <v/>
      </c>
      <c r="U581" s="49" t="str">
        <f t="shared" si="29"/>
        <v/>
      </c>
    </row>
    <row r="582" spans="1:21" ht="21.95" customHeight="1" x14ac:dyDescent="0.15">
      <c r="A582" s="282"/>
      <c r="B582" s="282"/>
      <c r="C582" s="282"/>
      <c r="D582" s="283"/>
      <c r="E582" s="283"/>
      <c r="F582" s="283"/>
      <c r="G582" s="284"/>
      <c r="H582" s="284"/>
      <c r="I582" s="285"/>
      <c r="J582" s="286"/>
      <c r="K582" s="319">
        <f t="shared" si="30"/>
        <v>0</v>
      </c>
      <c r="L582" s="292"/>
      <c r="M582" s="293"/>
      <c r="N582" s="292"/>
      <c r="O582" s="293"/>
      <c r="P582" s="282"/>
      <c r="Q582" s="282"/>
      <c r="R582" s="282"/>
      <c r="S582" s="282"/>
      <c r="T582" s="27" t="str">
        <f t="shared" si="28"/>
        <v/>
      </c>
      <c r="U582" s="49" t="str">
        <f t="shared" si="29"/>
        <v/>
      </c>
    </row>
    <row r="583" spans="1:21" ht="21.95" customHeight="1" x14ac:dyDescent="0.15">
      <c r="A583" s="282"/>
      <c r="B583" s="282"/>
      <c r="C583" s="282"/>
      <c r="D583" s="283"/>
      <c r="E583" s="283"/>
      <c r="F583" s="283"/>
      <c r="G583" s="284"/>
      <c r="H583" s="284"/>
      <c r="I583" s="285"/>
      <c r="J583" s="286"/>
      <c r="K583" s="319">
        <f t="shared" si="30"/>
        <v>0</v>
      </c>
      <c r="L583" s="292"/>
      <c r="M583" s="293"/>
      <c r="N583" s="292"/>
      <c r="O583" s="293"/>
      <c r="P583" s="282"/>
      <c r="Q583" s="282"/>
      <c r="R583" s="282"/>
      <c r="S583" s="282"/>
      <c r="T583" s="27" t="str">
        <f t="shared" ref="T583:T646" si="31">CONCATENATE(L583,C583)</f>
        <v/>
      </c>
      <c r="U583" s="49" t="str">
        <f t="shared" ref="U583:U646" si="32">CONCATENATE(N583,H583)</f>
        <v/>
      </c>
    </row>
    <row r="584" spans="1:21" ht="21.95" customHeight="1" x14ac:dyDescent="0.15">
      <c r="A584" s="282"/>
      <c r="B584" s="282"/>
      <c r="C584" s="282"/>
      <c r="D584" s="283"/>
      <c r="E584" s="283"/>
      <c r="F584" s="283"/>
      <c r="G584" s="284"/>
      <c r="H584" s="284"/>
      <c r="I584" s="285"/>
      <c r="J584" s="286"/>
      <c r="K584" s="319">
        <f t="shared" si="30"/>
        <v>0</v>
      </c>
      <c r="L584" s="292"/>
      <c r="M584" s="293"/>
      <c r="N584" s="292"/>
      <c r="O584" s="293"/>
      <c r="P584" s="282"/>
      <c r="Q584" s="282"/>
      <c r="R584" s="282"/>
      <c r="S584" s="282"/>
      <c r="T584" s="27" t="str">
        <f t="shared" si="31"/>
        <v/>
      </c>
      <c r="U584" s="49" t="str">
        <f t="shared" si="32"/>
        <v/>
      </c>
    </row>
    <row r="585" spans="1:21" ht="21.95" customHeight="1" x14ac:dyDescent="0.15">
      <c r="A585" s="282"/>
      <c r="B585" s="282"/>
      <c r="C585" s="282"/>
      <c r="D585" s="283"/>
      <c r="E585" s="283"/>
      <c r="F585" s="283"/>
      <c r="G585" s="284"/>
      <c r="H585" s="284"/>
      <c r="I585" s="285"/>
      <c r="J585" s="286"/>
      <c r="K585" s="319">
        <f t="shared" si="30"/>
        <v>0</v>
      </c>
      <c r="L585" s="292"/>
      <c r="M585" s="293"/>
      <c r="N585" s="292"/>
      <c r="O585" s="293"/>
      <c r="P585" s="282"/>
      <c r="Q585" s="282"/>
      <c r="R585" s="282"/>
      <c r="S585" s="282"/>
      <c r="T585" s="27" t="str">
        <f t="shared" si="31"/>
        <v/>
      </c>
      <c r="U585" s="49" t="str">
        <f t="shared" si="32"/>
        <v/>
      </c>
    </row>
    <row r="586" spans="1:21" ht="21.95" customHeight="1" x14ac:dyDescent="0.15">
      <c r="A586" s="282"/>
      <c r="B586" s="282"/>
      <c r="C586" s="282"/>
      <c r="D586" s="283"/>
      <c r="E586" s="283"/>
      <c r="F586" s="283"/>
      <c r="G586" s="284"/>
      <c r="H586" s="284"/>
      <c r="I586" s="285"/>
      <c r="J586" s="286"/>
      <c r="K586" s="319">
        <f t="shared" si="30"/>
        <v>0</v>
      </c>
      <c r="L586" s="292"/>
      <c r="M586" s="293"/>
      <c r="N586" s="292"/>
      <c r="O586" s="293"/>
      <c r="P586" s="282"/>
      <c r="Q586" s="282"/>
      <c r="R586" s="282"/>
      <c r="S586" s="282"/>
      <c r="T586" s="27" t="str">
        <f t="shared" si="31"/>
        <v/>
      </c>
      <c r="U586" s="49" t="str">
        <f t="shared" si="32"/>
        <v/>
      </c>
    </row>
    <row r="587" spans="1:21" ht="21.95" customHeight="1" x14ac:dyDescent="0.15">
      <c r="A587" s="282"/>
      <c r="B587" s="282"/>
      <c r="C587" s="282"/>
      <c r="D587" s="283"/>
      <c r="E587" s="283"/>
      <c r="F587" s="283"/>
      <c r="G587" s="284"/>
      <c r="H587" s="284"/>
      <c r="I587" s="285"/>
      <c r="J587" s="286"/>
      <c r="K587" s="319">
        <f t="shared" si="30"/>
        <v>0</v>
      </c>
      <c r="L587" s="292"/>
      <c r="M587" s="293"/>
      <c r="N587" s="292"/>
      <c r="O587" s="293"/>
      <c r="P587" s="282"/>
      <c r="Q587" s="282"/>
      <c r="R587" s="282"/>
      <c r="S587" s="282"/>
      <c r="T587" s="27" t="str">
        <f t="shared" si="31"/>
        <v/>
      </c>
      <c r="U587" s="49" t="str">
        <f t="shared" si="32"/>
        <v/>
      </c>
    </row>
    <row r="588" spans="1:21" ht="21.95" customHeight="1" x14ac:dyDescent="0.15">
      <c r="A588" s="282"/>
      <c r="B588" s="282"/>
      <c r="C588" s="282"/>
      <c r="D588" s="283"/>
      <c r="E588" s="283"/>
      <c r="F588" s="283"/>
      <c r="G588" s="284"/>
      <c r="H588" s="284"/>
      <c r="I588" s="285"/>
      <c r="J588" s="286"/>
      <c r="K588" s="319">
        <f t="shared" si="30"/>
        <v>0</v>
      </c>
      <c r="L588" s="292"/>
      <c r="M588" s="293"/>
      <c r="N588" s="292"/>
      <c r="O588" s="293"/>
      <c r="P588" s="282"/>
      <c r="Q588" s="282"/>
      <c r="R588" s="282"/>
      <c r="S588" s="282"/>
      <c r="T588" s="27" t="str">
        <f t="shared" si="31"/>
        <v/>
      </c>
      <c r="U588" s="49" t="str">
        <f t="shared" si="32"/>
        <v/>
      </c>
    </row>
    <row r="589" spans="1:21" ht="21.95" customHeight="1" x14ac:dyDescent="0.15">
      <c r="A589" s="282"/>
      <c r="B589" s="282"/>
      <c r="C589" s="282"/>
      <c r="D589" s="283"/>
      <c r="E589" s="283"/>
      <c r="F589" s="283"/>
      <c r="G589" s="284"/>
      <c r="H589" s="284"/>
      <c r="I589" s="285"/>
      <c r="J589" s="286"/>
      <c r="K589" s="319">
        <f t="shared" si="30"/>
        <v>0</v>
      </c>
      <c r="L589" s="292"/>
      <c r="M589" s="293"/>
      <c r="N589" s="292"/>
      <c r="O589" s="293"/>
      <c r="P589" s="282"/>
      <c r="Q589" s="282"/>
      <c r="R589" s="282"/>
      <c r="S589" s="282"/>
      <c r="T589" s="27" t="str">
        <f t="shared" si="31"/>
        <v/>
      </c>
      <c r="U589" s="49" t="str">
        <f t="shared" si="32"/>
        <v/>
      </c>
    </row>
    <row r="590" spans="1:21" ht="21.95" customHeight="1" x14ac:dyDescent="0.15">
      <c r="A590" s="282"/>
      <c r="B590" s="282"/>
      <c r="C590" s="282"/>
      <c r="D590" s="283"/>
      <c r="E590" s="283"/>
      <c r="F590" s="283"/>
      <c r="G590" s="284"/>
      <c r="H590" s="284"/>
      <c r="I590" s="285"/>
      <c r="J590" s="286"/>
      <c r="K590" s="319">
        <f t="shared" si="30"/>
        <v>0</v>
      </c>
      <c r="L590" s="292"/>
      <c r="M590" s="293"/>
      <c r="N590" s="292"/>
      <c r="O590" s="293"/>
      <c r="P590" s="282"/>
      <c r="Q590" s="282"/>
      <c r="R590" s="282"/>
      <c r="S590" s="282"/>
      <c r="T590" s="27" t="str">
        <f t="shared" si="31"/>
        <v/>
      </c>
      <c r="U590" s="49" t="str">
        <f t="shared" si="32"/>
        <v/>
      </c>
    </row>
    <row r="591" spans="1:21" ht="21.95" customHeight="1" x14ac:dyDescent="0.15">
      <c r="A591" s="282"/>
      <c r="B591" s="282"/>
      <c r="C591" s="282"/>
      <c r="D591" s="283"/>
      <c r="E591" s="283"/>
      <c r="F591" s="283"/>
      <c r="G591" s="284"/>
      <c r="H591" s="284"/>
      <c r="I591" s="285"/>
      <c r="J591" s="286"/>
      <c r="K591" s="319">
        <f t="shared" si="30"/>
        <v>0</v>
      </c>
      <c r="L591" s="292"/>
      <c r="M591" s="293"/>
      <c r="N591" s="292"/>
      <c r="O591" s="293"/>
      <c r="P591" s="282"/>
      <c r="Q591" s="282"/>
      <c r="R591" s="282"/>
      <c r="S591" s="282"/>
      <c r="T591" s="27" t="str">
        <f t="shared" si="31"/>
        <v/>
      </c>
      <c r="U591" s="49" t="str">
        <f t="shared" si="32"/>
        <v/>
      </c>
    </row>
    <row r="592" spans="1:21" ht="21.95" customHeight="1" x14ac:dyDescent="0.15">
      <c r="A592" s="282"/>
      <c r="B592" s="282"/>
      <c r="C592" s="282"/>
      <c r="D592" s="283"/>
      <c r="E592" s="283"/>
      <c r="F592" s="283"/>
      <c r="G592" s="284"/>
      <c r="H592" s="284"/>
      <c r="I592" s="285"/>
      <c r="J592" s="286"/>
      <c r="K592" s="319">
        <f t="shared" si="30"/>
        <v>0</v>
      </c>
      <c r="L592" s="292"/>
      <c r="M592" s="293"/>
      <c r="N592" s="292"/>
      <c r="O592" s="293"/>
      <c r="P592" s="282"/>
      <c r="Q592" s="282"/>
      <c r="R592" s="282"/>
      <c r="S592" s="282"/>
      <c r="T592" s="27" t="str">
        <f t="shared" si="31"/>
        <v/>
      </c>
      <c r="U592" s="49" t="str">
        <f t="shared" si="32"/>
        <v/>
      </c>
    </row>
    <row r="593" spans="1:21" ht="21.95" customHeight="1" x14ac:dyDescent="0.15">
      <c r="A593" s="282"/>
      <c r="B593" s="282"/>
      <c r="C593" s="282"/>
      <c r="D593" s="283"/>
      <c r="E593" s="283"/>
      <c r="F593" s="283"/>
      <c r="G593" s="284"/>
      <c r="H593" s="284"/>
      <c r="I593" s="285"/>
      <c r="J593" s="286"/>
      <c r="K593" s="319">
        <f t="shared" si="30"/>
        <v>0</v>
      </c>
      <c r="L593" s="292"/>
      <c r="M593" s="293"/>
      <c r="N593" s="292"/>
      <c r="O593" s="293"/>
      <c r="P593" s="282"/>
      <c r="Q593" s="282"/>
      <c r="R593" s="282"/>
      <c r="S593" s="282"/>
      <c r="T593" s="27" t="str">
        <f t="shared" si="31"/>
        <v/>
      </c>
      <c r="U593" s="49" t="str">
        <f t="shared" si="32"/>
        <v/>
      </c>
    </row>
    <row r="594" spans="1:21" ht="21.95" customHeight="1" x14ac:dyDescent="0.15">
      <c r="A594" s="282"/>
      <c r="B594" s="282"/>
      <c r="C594" s="282"/>
      <c r="D594" s="283"/>
      <c r="E594" s="283"/>
      <c r="F594" s="283"/>
      <c r="G594" s="284"/>
      <c r="H594" s="284"/>
      <c r="I594" s="285"/>
      <c r="J594" s="286"/>
      <c r="K594" s="319">
        <f t="shared" si="30"/>
        <v>0</v>
      </c>
      <c r="L594" s="292"/>
      <c r="M594" s="293"/>
      <c r="N594" s="292"/>
      <c r="O594" s="293"/>
      <c r="P594" s="282"/>
      <c r="Q594" s="282"/>
      <c r="R594" s="282"/>
      <c r="S594" s="282"/>
      <c r="T594" s="27" t="str">
        <f t="shared" si="31"/>
        <v/>
      </c>
      <c r="U594" s="49" t="str">
        <f t="shared" si="32"/>
        <v/>
      </c>
    </row>
    <row r="595" spans="1:21" ht="21.95" customHeight="1" x14ac:dyDescent="0.15">
      <c r="A595" s="282"/>
      <c r="B595" s="282"/>
      <c r="C595" s="282"/>
      <c r="D595" s="283"/>
      <c r="E595" s="283"/>
      <c r="F595" s="283"/>
      <c r="G595" s="284"/>
      <c r="H595" s="284"/>
      <c r="I595" s="285"/>
      <c r="J595" s="286"/>
      <c r="K595" s="319">
        <f t="shared" si="30"/>
        <v>0</v>
      </c>
      <c r="L595" s="292"/>
      <c r="M595" s="293"/>
      <c r="N595" s="292"/>
      <c r="O595" s="293"/>
      <c r="P595" s="282"/>
      <c r="Q595" s="282"/>
      <c r="R595" s="282"/>
      <c r="S595" s="282"/>
      <c r="T595" s="27" t="str">
        <f t="shared" si="31"/>
        <v/>
      </c>
      <c r="U595" s="49" t="str">
        <f t="shared" si="32"/>
        <v/>
      </c>
    </row>
    <row r="596" spans="1:21" ht="21.95" customHeight="1" x14ac:dyDescent="0.15">
      <c r="A596" s="282"/>
      <c r="B596" s="282"/>
      <c r="C596" s="282"/>
      <c r="D596" s="283"/>
      <c r="E596" s="283"/>
      <c r="F596" s="283"/>
      <c r="G596" s="284"/>
      <c r="H596" s="284"/>
      <c r="I596" s="285"/>
      <c r="J596" s="286"/>
      <c r="K596" s="319">
        <f t="shared" si="30"/>
        <v>0</v>
      </c>
      <c r="L596" s="292"/>
      <c r="M596" s="293"/>
      <c r="N596" s="292"/>
      <c r="O596" s="293"/>
      <c r="P596" s="282"/>
      <c r="Q596" s="282"/>
      <c r="R596" s="282"/>
      <c r="S596" s="282"/>
      <c r="T596" s="27" t="str">
        <f t="shared" si="31"/>
        <v/>
      </c>
      <c r="U596" s="49" t="str">
        <f t="shared" si="32"/>
        <v/>
      </c>
    </row>
    <row r="597" spans="1:21" ht="21.95" customHeight="1" x14ac:dyDescent="0.15">
      <c r="A597" s="282"/>
      <c r="B597" s="282"/>
      <c r="C597" s="282"/>
      <c r="D597" s="283"/>
      <c r="E597" s="283"/>
      <c r="F597" s="283"/>
      <c r="G597" s="284"/>
      <c r="H597" s="284"/>
      <c r="I597" s="285"/>
      <c r="J597" s="286"/>
      <c r="K597" s="319">
        <f t="shared" ref="K597:K627" si="33">J597-E597</f>
        <v>0</v>
      </c>
      <c r="L597" s="292"/>
      <c r="M597" s="293"/>
      <c r="N597" s="292"/>
      <c r="O597" s="293"/>
      <c r="P597" s="282"/>
      <c r="Q597" s="282"/>
      <c r="R597" s="282"/>
      <c r="S597" s="282"/>
      <c r="T597" s="27" t="str">
        <f t="shared" si="31"/>
        <v/>
      </c>
      <c r="U597" s="49" t="str">
        <f t="shared" si="32"/>
        <v/>
      </c>
    </row>
    <row r="598" spans="1:21" ht="21.95" customHeight="1" x14ac:dyDescent="0.15">
      <c r="A598" s="282"/>
      <c r="B598" s="282"/>
      <c r="C598" s="282"/>
      <c r="D598" s="283"/>
      <c r="E598" s="283"/>
      <c r="F598" s="283"/>
      <c r="G598" s="284"/>
      <c r="H598" s="284"/>
      <c r="I598" s="285"/>
      <c r="J598" s="286"/>
      <c r="K598" s="319">
        <f t="shared" si="33"/>
        <v>0</v>
      </c>
      <c r="L598" s="292"/>
      <c r="M598" s="293"/>
      <c r="N598" s="292"/>
      <c r="O598" s="293"/>
      <c r="P598" s="282"/>
      <c r="Q598" s="282"/>
      <c r="R598" s="282"/>
      <c r="S598" s="282"/>
      <c r="T598" s="27" t="str">
        <f t="shared" si="31"/>
        <v/>
      </c>
      <c r="U598" s="49" t="str">
        <f t="shared" si="32"/>
        <v/>
      </c>
    </row>
    <row r="599" spans="1:21" ht="21.95" customHeight="1" x14ac:dyDescent="0.15">
      <c r="A599" s="282"/>
      <c r="B599" s="282"/>
      <c r="C599" s="282"/>
      <c r="D599" s="283"/>
      <c r="E599" s="283"/>
      <c r="F599" s="283"/>
      <c r="G599" s="284"/>
      <c r="H599" s="284"/>
      <c r="I599" s="285"/>
      <c r="J599" s="286"/>
      <c r="K599" s="319">
        <f t="shared" si="33"/>
        <v>0</v>
      </c>
      <c r="L599" s="292"/>
      <c r="M599" s="293"/>
      <c r="N599" s="292"/>
      <c r="O599" s="293"/>
      <c r="P599" s="282"/>
      <c r="Q599" s="282"/>
      <c r="R599" s="282"/>
      <c r="S599" s="282"/>
      <c r="T599" s="27" t="str">
        <f t="shared" si="31"/>
        <v/>
      </c>
      <c r="U599" s="49" t="str">
        <f t="shared" si="32"/>
        <v/>
      </c>
    </row>
    <row r="600" spans="1:21" ht="21.95" customHeight="1" x14ac:dyDescent="0.15">
      <c r="A600" s="282"/>
      <c r="B600" s="282"/>
      <c r="C600" s="282"/>
      <c r="D600" s="283"/>
      <c r="E600" s="283"/>
      <c r="F600" s="283"/>
      <c r="G600" s="284"/>
      <c r="H600" s="284"/>
      <c r="I600" s="285"/>
      <c r="J600" s="286"/>
      <c r="K600" s="319">
        <f t="shared" si="33"/>
        <v>0</v>
      </c>
      <c r="L600" s="292"/>
      <c r="M600" s="293"/>
      <c r="N600" s="292"/>
      <c r="O600" s="293"/>
      <c r="P600" s="282"/>
      <c r="Q600" s="282"/>
      <c r="R600" s="282"/>
      <c r="S600" s="282"/>
      <c r="T600" s="27" t="str">
        <f t="shared" si="31"/>
        <v/>
      </c>
      <c r="U600" s="49" t="str">
        <f t="shared" si="32"/>
        <v/>
      </c>
    </row>
    <row r="601" spans="1:21" ht="21.95" customHeight="1" x14ac:dyDescent="0.15">
      <c r="A601" s="282"/>
      <c r="B601" s="282"/>
      <c r="C601" s="282"/>
      <c r="D601" s="283"/>
      <c r="E601" s="283"/>
      <c r="F601" s="283"/>
      <c r="G601" s="284"/>
      <c r="H601" s="284"/>
      <c r="I601" s="285"/>
      <c r="J601" s="286"/>
      <c r="K601" s="319">
        <f t="shared" si="33"/>
        <v>0</v>
      </c>
      <c r="L601" s="292"/>
      <c r="M601" s="293"/>
      <c r="N601" s="292"/>
      <c r="O601" s="293"/>
      <c r="P601" s="282"/>
      <c r="Q601" s="282"/>
      <c r="R601" s="282"/>
      <c r="S601" s="282"/>
      <c r="T601" s="27" t="str">
        <f t="shared" si="31"/>
        <v/>
      </c>
      <c r="U601" s="49" t="str">
        <f t="shared" si="32"/>
        <v/>
      </c>
    </row>
    <row r="602" spans="1:21" ht="21.95" customHeight="1" x14ac:dyDescent="0.15">
      <c r="A602" s="282"/>
      <c r="B602" s="282"/>
      <c r="C602" s="282"/>
      <c r="D602" s="283"/>
      <c r="E602" s="283"/>
      <c r="F602" s="283"/>
      <c r="G602" s="284"/>
      <c r="H602" s="284"/>
      <c r="I602" s="285"/>
      <c r="J602" s="286"/>
      <c r="K602" s="319">
        <f t="shared" si="33"/>
        <v>0</v>
      </c>
      <c r="L602" s="292"/>
      <c r="M602" s="293"/>
      <c r="N602" s="292"/>
      <c r="O602" s="293"/>
      <c r="P602" s="282"/>
      <c r="Q602" s="282"/>
      <c r="R602" s="282"/>
      <c r="S602" s="282"/>
      <c r="T602" s="27" t="str">
        <f t="shared" si="31"/>
        <v/>
      </c>
      <c r="U602" s="49" t="str">
        <f t="shared" si="32"/>
        <v/>
      </c>
    </row>
    <row r="603" spans="1:21" ht="21.95" customHeight="1" x14ac:dyDescent="0.15">
      <c r="A603" s="282"/>
      <c r="B603" s="282"/>
      <c r="C603" s="282"/>
      <c r="D603" s="283"/>
      <c r="E603" s="283"/>
      <c r="F603" s="283"/>
      <c r="G603" s="284"/>
      <c r="H603" s="284"/>
      <c r="I603" s="285"/>
      <c r="J603" s="286"/>
      <c r="K603" s="319">
        <f t="shared" si="33"/>
        <v>0</v>
      </c>
      <c r="L603" s="292"/>
      <c r="M603" s="293"/>
      <c r="N603" s="292"/>
      <c r="O603" s="293"/>
      <c r="P603" s="282"/>
      <c r="Q603" s="282"/>
      <c r="R603" s="282"/>
      <c r="S603" s="282"/>
      <c r="T603" s="27" t="str">
        <f t="shared" si="31"/>
        <v/>
      </c>
      <c r="U603" s="49" t="str">
        <f t="shared" si="32"/>
        <v/>
      </c>
    </row>
    <row r="604" spans="1:21" ht="21.95" customHeight="1" x14ac:dyDescent="0.15">
      <c r="A604" s="282"/>
      <c r="B604" s="282"/>
      <c r="C604" s="282"/>
      <c r="D604" s="283"/>
      <c r="E604" s="283"/>
      <c r="F604" s="283"/>
      <c r="G604" s="284"/>
      <c r="H604" s="284"/>
      <c r="I604" s="285"/>
      <c r="J604" s="286"/>
      <c r="K604" s="319">
        <f t="shared" si="33"/>
        <v>0</v>
      </c>
      <c r="L604" s="292"/>
      <c r="M604" s="293"/>
      <c r="N604" s="292"/>
      <c r="O604" s="293"/>
      <c r="P604" s="282"/>
      <c r="Q604" s="282"/>
      <c r="R604" s="282"/>
      <c r="S604" s="282"/>
      <c r="T604" s="27" t="str">
        <f t="shared" si="31"/>
        <v/>
      </c>
      <c r="U604" s="49" t="str">
        <f t="shared" si="32"/>
        <v/>
      </c>
    </row>
    <row r="605" spans="1:21" ht="21.95" customHeight="1" x14ac:dyDescent="0.15">
      <c r="A605" s="282"/>
      <c r="B605" s="282"/>
      <c r="C605" s="282"/>
      <c r="D605" s="283"/>
      <c r="E605" s="283"/>
      <c r="F605" s="283"/>
      <c r="G605" s="284"/>
      <c r="H605" s="284"/>
      <c r="I605" s="285"/>
      <c r="J605" s="286"/>
      <c r="K605" s="319">
        <f t="shared" si="33"/>
        <v>0</v>
      </c>
      <c r="L605" s="292"/>
      <c r="M605" s="293"/>
      <c r="N605" s="292"/>
      <c r="O605" s="293"/>
      <c r="P605" s="282"/>
      <c r="Q605" s="282"/>
      <c r="R605" s="282"/>
      <c r="S605" s="282"/>
      <c r="T605" s="27" t="str">
        <f t="shared" si="31"/>
        <v/>
      </c>
      <c r="U605" s="49" t="str">
        <f t="shared" si="32"/>
        <v/>
      </c>
    </row>
    <row r="606" spans="1:21" ht="21.95" customHeight="1" x14ac:dyDescent="0.15">
      <c r="A606" s="282"/>
      <c r="B606" s="282"/>
      <c r="C606" s="282"/>
      <c r="D606" s="283"/>
      <c r="E606" s="283"/>
      <c r="F606" s="283"/>
      <c r="G606" s="284"/>
      <c r="H606" s="284"/>
      <c r="I606" s="285"/>
      <c r="J606" s="286"/>
      <c r="K606" s="319">
        <f t="shared" si="33"/>
        <v>0</v>
      </c>
      <c r="L606" s="292"/>
      <c r="M606" s="293"/>
      <c r="N606" s="292"/>
      <c r="O606" s="293"/>
      <c r="P606" s="282"/>
      <c r="Q606" s="282"/>
      <c r="R606" s="282"/>
      <c r="S606" s="282"/>
      <c r="T606" s="27" t="str">
        <f t="shared" si="31"/>
        <v/>
      </c>
      <c r="U606" s="49" t="str">
        <f t="shared" si="32"/>
        <v/>
      </c>
    </row>
    <row r="607" spans="1:21" ht="21.95" customHeight="1" x14ac:dyDescent="0.15">
      <c r="A607" s="282"/>
      <c r="B607" s="282"/>
      <c r="C607" s="282"/>
      <c r="D607" s="283"/>
      <c r="E607" s="283"/>
      <c r="F607" s="283"/>
      <c r="G607" s="284"/>
      <c r="H607" s="284"/>
      <c r="I607" s="285"/>
      <c r="J607" s="286"/>
      <c r="K607" s="319">
        <f t="shared" si="33"/>
        <v>0</v>
      </c>
      <c r="L607" s="292"/>
      <c r="M607" s="293"/>
      <c r="N607" s="292"/>
      <c r="O607" s="293"/>
      <c r="P607" s="282"/>
      <c r="Q607" s="282"/>
      <c r="R607" s="282"/>
      <c r="S607" s="282"/>
      <c r="T607" s="27" t="str">
        <f t="shared" si="31"/>
        <v/>
      </c>
      <c r="U607" s="49" t="str">
        <f t="shared" si="32"/>
        <v/>
      </c>
    </row>
    <row r="608" spans="1:21" ht="21.95" customHeight="1" x14ac:dyDescent="0.15">
      <c r="A608" s="282"/>
      <c r="B608" s="282"/>
      <c r="C608" s="282"/>
      <c r="D608" s="283"/>
      <c r="E608" s="283"/>
      <c r="F608" s="283"/>
      <c r="G608" s="284"/>
      <c r="H608" s="284"/>
      <c r="I608" s="285"/>
      <c r="J608" s="286"/>
      <c r="K608" s="319">
        <f t="shared" si="33"/>
        <v>0</v>
      </c>
      <c r="L608" s="292"/>
      <c r="M608" s="293"/>
      <c r="N608" s="292"/>
      <c r="O608" s="293"/>
      <c r="P608" s="282"/>
      <c r="Q608" s="282"/>
      <c r="R608" s="282"/>
      <c r="S608" s="282"/>
      <c r="T608" s="27" t="str">
        <f t="shared" si="31"/>
        <v/>
      </c>
      <c r="U608" s="49" t="str">
        <f t="shared" si="32"/>
        <v/>
      </c>
    </row>
    <row r="609" spans="1:21" ht="21.95" customHeight="1" x14ac:dyDescent="0.15">
      <c r="A609" s="282"/>
      <c r="B609" s="282"/>
      <c r="C609" s="282"/>
      <c r="D609" s="283"/>
      <c r="E609" s="283"/>
      <c r="F609" s="283"/>
      <c r="G609" s="284"/>
      <c r="H609" s="284"/>
      <c r="I609" s="285"/>
      <c r="J609" s="286"/>
      <c r="K609" s="319">
        <f t="shared" si="33"/>
        <v>0</v>
      </c>
      <c r="L609" s="292"/>
      <c r="M609" s="293"/>
      <c r="N609" s="292"/>
      <c r="O609" s="293"/>
      <c r="P609" s="282"/>
      <c r="Q609" s="282"/>
      <c r="R609" s="282"/>
      <c r="S609" s="282"/>
      <c r="T609" s="27" t="str">
        <f t="shared" si="31"/>
        <v/>
      </c>
      <c r="U609" s="49" t="str">
        <f t="shared" si="32"/>
        <v/>
      </c>
    </row>
    <row r="610" spans="1:21" ht="21.95" customHeight="1" x14ac:dyDescent="0.15">
      <c r="A610" s="282"/>
      <c r="B610" s="282"/>
      <c r="C610" s="282"/>
      <c r="D610" s="283"/>
      <c r="E610" s="283"/>
      <c r="F610" s="283"/>
      <c r="G610" s="284"/>
      <c r="H610" s="284"/>
      <c r="I610" s="285"/>
      <c r="J610" s="286"/>
      <c r="K610" s="319">
        <f t="shared" si="33"/>
        <v>0</v>
      </c>
      <c r="L610" s="292"/>
      <c r="M610" s="293"/>
      <c r="N610" s="292"/>
      <c r="O610" s="293"/>
      <c r="P610" s="282"/>
      <c r="Q610" s="282"/>
      <c r="R610" s="282"/>
      <c r="S610" s="282"/>
      <c r="T610" s="27" t="str">
        <f t="shared" si="31"/>
        <v/>
      </c>
      <c r="U610" s="49" t="str">
        <f t="shared" si="32"/>
        <v/>
      </c>
    </row>
    <row r="611" spans="1:21" ht="21.95" customHeight="1" x14ac:dyDescent="0.15">
      <c r="A611" s="282"/>
      <c r="B611" s="282"/>
      <c r="C611" s="282"/>
      <c r="D611" s="283"/>
      <c r="E611" s="283"/>
      <c r="F611" s="283"/>
      <c r="G611" s="284"/>
      <c r="H611" s="284"/>
      <c r="I611" s="285"/>
      <c r="J611" s="286"/>
      <c r="K611" s="319">
        <f t="shared" si="33"/>
        <v>0</v>
      </c>
      <c r="L611" s="292"/>
      <c r="M611" s="293"/>
      <c r="N611" s="292"/>
      <c r="O611" s="293"/>
      <c r="P611" s="282"/>
      <c r="Q611" s="282"/>
      <c r="R611" s="282"/>
      <c r="S611" s="282"/>
      <c r="T611" s="27" t="str">
        <f t="shared" si="31"/>
        <v/>
      </c>
      <c r="U611" s="49" t="str">
        <f t="shared" si="32"/>
        <v/>
      </c>
    </row>
    <row r="612" spans="1:21" ht="21.95" customHeight="1" x14ac:dyDescent="0.15">
      <c r="A612" s="282"/>
      <c r="B612" s="282"/>
      <c r="C612" s="282"/>
      <c r="D612" s="283"/>
      <c r="E612" s="283"/>
      <c r="F612" s="283"/>
      <c r="G612" s="284"/>
      <c r="H612" s="284"/>
      <c r="I612" s="285"/>
      <c r="J612" s="286"/>
      <c r="K612" s="319">
        <f t="shared" si="33"/>
        <v>0</v>
      </c>
      <c r="L612" s="292"/>
      <c r="M612" s="293"/>
      <c r="N612" s="292"/>
      <c r="O612" s="293"/>
      <c r="P612" s="282"/>
      <c r="Q612" s="282"/>
      <c r="R612" s="282"/>
      <c r="S612" s="282"/>
      <c r="T612" s="27" t="str">
        <f t="shared" si="31"/>
        <v/>
      </c>
      <c r="U612" s="49" t="str">
        <f t="shared" si="32"/>
        <v/>
      </c>
    </row>
    <row r="613" spans="1:21" ht="21.95" customHeight="1" x14ac:dyDescent="0.15">
      <c r="A613" s="282"/>
      <c r="B613" s="282"/>
      <c r="C613" s="282"/>
      <c r="D613" s="283"/>
      <c r="E613" s="283"/>
      <c r="F613" s="283"/>
      <c r="G613" s="284"/>
      <c r="H613" s="284"/>
      <c r="I613" s="285"/>
      <c r="J613" s="286"/>
      <c r="K613" s="319">
        <f t="shared" si="33"/>
        <v>0</v>
      </c>
      <c r="L613" s="292"/>
      <c r="M613" s="293"/>
      <c r="N613" s="292"/>
      <c r="O613" s="293"/>
      <c r="P613" s="282"/>
      <c r="Q613" s="282"/>
      <c r="R613" s="282"/>
      <c r="S613" s="282"/>
      <c r="T613" s="27" t="str">
        <f t="shared" si="31"/>
        <v/>
      </c>
      <c r="U613" s="49" t="str">
        <f t="shared" si="32"/>
        <v/>
      </c>
    </row>
    <row r="614" spans="1:21" ht="21.95" customHeight="1" x14ac:dyDescent="0.15">
      <c r="A614" s="282"/>
      <c r="B614" s="282"/>
      <c r="C614" s="282"/>
      <c r="D614" s="283"/>
      <c r="E614" s="283"/>
      <c r="F614" s="283"/>
      <c r="G614" s="284"/>
      <c r="H614" s="284"/>
      <c r="I614" s="285"/>
      <c r="J614" s="286"/>
      <c r="K614" s="319">
        <f t="shared" si="33"/>
        <v>0</v>
      </c>
      <c r="L614" s="292"/>
      <c r="M614" s="293"/>
      <c r="N614" s="292"/>
      <c r="O614" s="293"/>
      <c r="P614" s="282"/>
      <c r="Q614" s="282"/>
      <c r="R614" s="282"/>
      <c r="S614" s="282"/>
      <c r="T614" s="27" t="str">
        <f t="shared" si="31"/>
        <v/>
      </c>
      <c r="U614" s="49" t="str">
        <f t="shared" si="32"/>
        <v/>
      </c>
    </row>
    <row r="615" spans="1:21" ht="21.95" customHeight="1" x14ac:dyDescent="0.15">
      <c r="A615" s="282"/>
      <c r="B615" s="282"/>
      <c r="C615" s="282"/>
      <c r="D615" s="283"/>
      <c r="E615" s="283"/>
      <c r="F615" s="283"/>
      <c r="G615" s="284"/>
      <c r="H615" s="284"/>
      <c r="I615" s="285"/>
      <c r="J615" s="286"/>
      <c r="K615" s="319">
        <f t="shared" si="33"/>
        <v>0</v>
      </c>
      <c r="L615" s="292"/>
      <c r="M615" s="293"/>
      <c r="N615" s="292"/>
      <c r="O615" s="293"/>
      <c r="P615" s="282"/>
      <c r="Q615" s="282"/>
      <c r="R615" s="282"/>
      <c r="S615" s="282"/>
      <c r="T615" s="27" t="str">
        <f t="shared" si="31"/>
        <v/>
      </c>
      <c r="U615" s="49" t="str">
        <f t="shared" si="32"/>
        <v/>
      </c>
    </row>
    <row r="616" spans="1:21" ht="21.95" customHeight="1" x14ac:dyDescent="0.15">
      <c r="A616" s="282"/>
      <c r="B616" s="282"/>
      <c r="C616" s="282"/>
      <c r="D616" s="283"/>
      <c r="E616" s="283"/>
      <c r="F616" s="283"/>
      <c r="G616" s="284"/>
      <c r="H616" s="284"/>
      <c r="I616" s="285"/>
      <c r="J616" s="286"/>
      <c r="K616" s="319">
        <f t="shared" si="33"/>
        <v>0</v>
      </c>
      <c r="L616" s="292"/>
      <c r="M616" s="293"/>
      <c r="N616" s="292"/>
      <c r="O616" s="293"/>
      <c r="P616" s="282"/>
      <c r="Q616" s="282"/>
      <c r="R616" s="282"/>
      <c r="S616" s="282"/>
      <c r="T616" s="27" t="str">
        <f t="shared" si="31"/>
        <v/>
      </c>
      <c r="U616" s="49" t="str">
        <f t="shared" si="32"/>
        <v/>
      </c>
    </row>
    <row r="617" spans="1:21" ht="21.95" customHeight="1" x14ac:dyDescent="0.15">
      <c r="A617" s="282"/>
      <c r="B617" s="282"/>
      <c r="C617" s="282"/>
      <c r="D617" s="283"/>
      <c r="E617" s="283"/>
      <c r="F617" s="283"/>
      <c r="G617" s="284"/>
      <c r="H617" s="284"/>
      <c r="I617" s="285"/>
      <c r="J617" s="286"/>
      <c r="K617" s="319">
        <f t="shared" si="33"/>
        <v>0</v>
      </c>
      <c r="L617" s="292"/>
      <c r="M617" s="293"/>
      <c r="N617" s="292"/>
      <c r="O617" s="293"/>
      <c r="P617" s="282"/>
      <c r="Q617" s="282"/>
      <c r="R617" s="282"/>
      <c r="S617" s="282"/>
      <c r="T617" s="27" t="str">
        <f t="shared" si="31"/>
        <v/>
      </c>
      <c r="U617" s="49" t="str">
        <f t="shared" si="32"/>
        <v/>
      </c>
    </row>
    <row r="618" spans="1:21" ht="21.95" customHeight="1" x14ac:dyDescent="0.15">
      <c r="A618" s="282"/>
      <c r="B618" s="282"/>
      <c r="C618" s="282"/>
      <c r="D618" s="283"/>
      <c r="E618" s="283"/>
      <c r="F618" s="283"/>
      <c r="G618" s="284"/>
      <c r="H618" s="284"/>
      <c r="I618" s="285"/>
      <c r="J618" s="286"/>
      <c r="K618" s="319">
        <f t="shared" si="33"/>
        <v>0</v>
      </c>
      <c r="L618" s="292"/>
      <c r="M618" s="293"/>
      <c r="N618" s="292"/>
      <c r="O618" s="293"/>
      <c r="P618" s="282"/>
      <c r="Q618" s="282"/>
      <c r="R618" s="282"/>
      <c r="S618" s="282"/>
      <c r="T618" s="27" t="str">
        <f t="shared" si="31"/>
        <v/>
      </c>
      <c r="U618" s="49" t="str">
        <f t="shared" si="32"/>
        <v/>
      </c>
    </row>
    <row r="619" spans="1:21" ht="21.95" customHeight="1" x14ac:dyDescent="0.15">
      <c r="A619" s="282"/>
      <c r="B619" s="282"/>
      <c r="C619" s="282"/>
      <c r="D619" s="283"/>
      <c r="E619" s="283"/>
      <c r="F619" s="283"/>
      <c r="G619" s="284"/>
      <c r="H619" s="284"/>
      <c r="I619" s="285"/>
      <c r="J619" s="286"/>
      <c r="K619" s="319">
        <f t="shared" si="33"/>
        <v>0</v>
      </c>
      <c r="L619" s="292"/>
      <c r="M619" s="293"/>
      <c r="N619" s="292"/>
      <c r="O619" s="293"/>
      <c r="P619" s="282"/>
      <c r="Q619" s="282"/>
      <c r="R619" s="282"/>
      <c r="S619" s="282"/>
      <c r="T619" s="27" t="str">
        <f t="shared" si="31"/>
        <v/>
      </c>
      <c r="U619" s="49" t="str">
        <f t="shared" si="32"/>
        <v/>
      </c>
    </row>
    <row r="620" spans="1:21" ht="21.95" customHeight="1" x14ac:dyDescent="0.15">
      <c r="A620" s="282"/>
      <c r="B620" s="282"/>
      <c r="C620" s="282"/>
      <c r="D620" s="283"/>
      <c r="E620" s="283"/>
      <c r="F620" s="283"/>
      <c r="G620" s="284"/>
      <c r="H620" s="284"/>
      <c r="I620" s="285"/>
      <c r="J620" s="286"/>
      <c r="K620" s="319">
        <f t="shared" si="33"/>
        <v>0</v>
      </c>
      <c r="L620" s="292"/>
      <c r="M620" s="293"/>
      <c r="N620" s="292"/>
      <c r="O620" s="293"/>
      <c r="P620" s="282"/>
      <c r="Q620" s="282"/>
      <c r="R620" s="282"/>
      <c r="S620" s="282"/>
      <c r="T620" s="27" t="str">
        <f t="shared" si="31"/>
        <v/>
      </c>
      <c r="U620" s="49" t="str">
        <f t="shared" si="32"/>
        <v/>
      </c>
    </row>
    <row r="621" spans="1:21" ht="21.95" customHeight="1" x14ac:dyDescent="0.15">
      <c r="A621" s="282"/>
      <c r="B621" s="282"/>
      <c r="C621" s="282"/>
      <c r="D621" s="283"/>
      <c r="E621" s="283"/>
      <c r="F621" s="283"/>
      <c r="G621" s="284"/>
      <c r="H621" s="284"/>
      <c r="I621" s="285"/>
      <c r="J621" s="286"/>
      <c r="K621" s="319">
        <f t="shared" si="33"/>
        <v>0</v>
      </c>
      <c r="L621" s="292"/>
      <c r="M621" s="293"/>
      <c r="N621" s="292"/>
      <c r="O621" s="293"/>
      <c r="P621" s="282"/>
      <c r="Q621" s="282"/>
      <c r="R621" s="282"/>
      <c r="S621" s="282"/>
      <c r="T621" s="27" t="str">
        <f t="shared" si="31"/>
        <v/>
      </c>
      <c r="U621" s="49" t="str">
        <f t="shared" si="32"/>
        <v/>
      </c>
    </row>
    <row r="622" spans="1:21" ht="21.95" customHeight="1" x14ac:dyDescent="0.15">
      <c r="A622" s="282"/>
      <c r="B622" s="282"/>
      <c r="C622" s="282"/>
      <c r="D622" s="283"/>
      <c r="E622" s="283"/>
      <c r="F622" s="283"/>
      <c r="G622" s="284"/>
      <c r="H622" s="284"/>
      <c r="I622" s="285"/>
      <c r="J622" s="286"/>
      <c r="K622" s="319">
        <f t="shared" si="33"/>
        <v>0</v>
      </c>
      <c r="L622" s="292"/>
      <c r="M622" s="293"/>
      <c r="N622" s="292"/>
      <c r="O622" s="293"/>
      <c r="P622" s="282"/>
      <c r="Q622" s="282"/>
      <c r="R622" s="282"/>
      <c r="S622" s="282"/>
      <c r="T622" s="27" t="str">
        <f t="shared" si="31"/>
        <v/>
      </c>
      <c r="U622" s="49" t="str">
        <f t="shared" si="32"/>
        <v/>
      </c>
    </row>
    <row r="623" spans="1:21" ht="21.95" customHeight="1" x14ac:dyDescent="0.15">
      <c r="A623" s="282"/>
      <c r="B623" s="282"/>
      <c r="C623" s="282"/>
      <c r="D623" s="283"/>
      <c r="E623" s="283"/>
      <c r="F623" s="283"/>
      <c r="G623" s="284"/>
      <c r="H623" s="284"/>
      <c r="I623" s="285"/>
      <c r="J623" s="286"/>
      <c r="K623" s="319">
        <f t="shared" si="33"/>
        <v>0</v>
      </c>
      <c r="L623" s="292"/>
      <c r="M623" s="293"/>
      <c r="N623" s="292"/>
      <c r="O623" s="293"/>
      <c r="P623" s="282"/>
      <c r="Q623" s="282"/>
      <c r="R623" s="282"/>
      <c r="S623" s="282"/>
      <c r="T623" s="27" t="str">
        <f t="shared" si="31"/>
        <v/>
      </c>
      <c r="U623" s="49" t="str">
        <f t="shared" si="32"/>
        <v/>
      </c>
    </row>
    <row r="624" spans="1:21" ht="21.95" customHeight="1" x14ac:dyDescent="0.15">
      <c r="A624" s="282"/>
      <c r="B624" s="282"/>
      <c r="C624" s="282"/>
      <c r="D624" s="283"/>
      <c r="E624" s="283"/>
      <c r="F624" s="283"/>
      <c r="G624" s="284"/>
      <c r="H624" s="284"/>
      <c r="I624" s="285"/>
      <c r="J624" s="286"/>
      <c r="K624" s="319">
        <f t="shared" si="33"/>
        <v>0</v>
      </c>
      <c r="L624" s="292"/>
      <c r="M624" s="293"/>
      <c r="N624" s="292"/>
      <c r="O624" s="293"/>
      <c r="P624" s="282"/>
      <c r="Q624" s="282"/>
      <c r="R624" s="282"/>
      <c r="S624" s="282"/>
      <c r="T624" s="27" t="str">
        <f t="shared" si="31"/>
        <v/>
      </c>
      <c r="U624" s="49" t="str">
        <f t="shared" si="32"/>
        <v/>
      </c>
    </row>
    <row r="625" spans="1:21" ht="21.95" customHeight="1" x14ac:dyDescent="0.15">
      <c r="A625" s="282"/>
      <c r="B625" s="282"/>
      <c r="C625" s="282"/>
      <c r="D625" s="283"/>
      <c r="E625" s="283"/>
      <c r="F625" s="283"/>
      <c r="G625" s="284"/>
      <c r="H625" s="284"/>
      <c r="I625" s="285"/>
      <c r="J625" s="286"/>
      <c r="K625" s="319">
        <f t="shared" si="33"/>
        <v>0</v>
      </c>
      <c r="L625" s="292"/>
      <c r="M625" s="293"/>
      <c r="N625" s="292"/>
      <c r="O625" s="293"/>
      <c r="P625" s="282"/>
      <c r="Q625" s="282"/>
      <c r="R625" s="282"/>
      <c r="S625" s="282"/>
      <c r="T625" s="27" t="str">
        <f t="shared" si="31"/>
        <v/>
      </c>
      <c r="U625" s="49" t="str">
        <f t="shared" si="32"/>
        <v/>
      </c>
    </row>
    <row r="626" spans="1:21" ht="21.95" customHeight="1" x14ac:dyDescent="0.15">
      <c r="A626" s="282"/>
      <c r="B626" s="282"/>
      <c r="C626" s="282"/>
      <c r="D626" s="283"/>
      <c r="E626" s="283"/>
      <c r="F626" s="283"/>
      <c r="G626" s="284"/>
      <c r="H626" s="284"/>
      <c r="I626" s="285"/>
      <c r="J626" s="286"/>
      <c r="K626" s="319">
        <f t="shared" si="33"/>
        <v>0</v>
      </c>
      <c r="L626" s="292"/>
      <c r="M626" s="293"/>
      <c r="N626" s="292"/>
      <c r="O626" s="293"/>
      <c r="P626" s="282"/>
      <c r="Q626" s="282"/>
      <c r="R626" s="282"/>
      <c r="S626" s="282"/>
      <c r="T626" s="27" t="str">
        <f t="shared" si="31"/>
        <v/>
      </c>
      <c r="U626" s="49" t="str">
        <f t="shared" si="32"/>
        <v/>
      </c>
    </row>
    <row r="627" spans="1:21" ht="21.95" customHeight="1" x14ac:dyDescent="0.15">
      <c r="A627" s="282"/>
      <c r="B627" s="282"/>
      <c r="C627" s="282"/>
      <c r="D627" s="283"/>
      <c r="E627" s="283"/>
      <c r="F627" s="283"/>
      <c r="G627" s="284"/>
      <c r="H627" s="284"/>
      <c r="I627" s="285"/>
      <c r="J627" s="286"/>
      <c r="K627" s="319">
        <f t="shared" si="33"/>
        <v>0</v>
      </c>
      <c r="L627" s="292"/>
      <c r="M627" s="293"/>
      <c r="N627" s="292"/>
      <c r="O627" s="293"/>
      <c r="P627" s="282"/>
      <c r="Q627" s="282"/>
      <c r="R627" s="282"/>
      <c r="S627" s="282"/>
      <c r="T627" s="27" t="str">
        <f t="shared" si="31"/>
        <v/>
      </c>
      <c r="U627" s="49" t="str">
        <f t="shared" si="32"/>
        <v/>
      </c>
    </row>
    <row r="628" spans="1:21" ht="21.95" customHeight="1" x14ac:dyDescent="0.15">
      <c r="A628" s="282"/>
      <c r="B628" s="282"/>
      <c r="C628" s="282"/>
      <c r="D628" s="283"/>
      <c r="E628" s="283"/>
      <c r="F628" s="283"/>
      <c r="G628" s="284"/>
      <c r="H628" s="284"/>
      <c r="I628" s="285"/>
      <c r="J628" s="286"/>
      <c r="K628" s="319"/>
      <c r="L628" s="292"/>
      <c r="M628" s="293"/>
      <c r="N628" s="292"/>
      <c r="O628" s="293"/>
      <c r="P628" s="282"/>
      <c r="Q628" s="282"/>
      <c r="R628" s="282"/>
      <c r="S628" s="282"/>
      <c r="T628" s="27" t="str">
        <f t="shared" si="31"/>
        <v/>
      </c>
      <c r="U628" s="49" t="str">
        <f t="shared" si="32"/>
        <v/>
      </c>
    </row>
    <row r="629" spans="1:21" ht="21.95" customHeight="1" x14ac:dyDescent="0.15">
      <c r="A629" s="282"/>
      <c r="B629" s="282"/>
      <c r="C629" s="282"/>
      <c r="D629" s="283"/>
      <c r="E629" s="283"/>
      <c r="F629" s="283"/>
      <c r="G629" s="284"/>
      <c r="H629" s="284"/>
      <c r="I629" s="285"/>
      <c r="J629" s="286"/>
      <c r="K629" s="319"/>
      <c r="L629" s="292"/>
      <c r="M629" s="293"/>
      <c r="N629" s="292"/>
      <c r="O629" s="293"/>
      <c r="P629" s="282"/>
      <c r="Q629" s="282"/>
      <c r="R629" s="282"/>
      <c r="S629" s="282"/>
      <c r="T629" s="27" t="str">
        <f t="shared" si="31"/>
        <v/>
      </c>
      <c r="U629" s="49" t="str">
        <f t="shared" si="32"/>
        <v/>
      </c>
    </row>
    <row r="630" spans="1:21" ht="21.95" customHeight="1" x14ac:dyDescent="0.15">
      <c r="A630" s="282"/>
      <c r="B630" s="282"/>
      <c r="C630" s="282"/>
      <c r="D630" s="283"/>
      <c r="E630" s="283"/>
      <c r="F630" s="283"/>
      <c r="G630" s="284"/>
      <c r="H630" s="284"/>
      <c r="I630" s="285"/>
      <c r="J630" s="286"/>
      <c r="K630" s="319"/>
      <c r="L630" s="292"/>
      <c r="M630" s="293"/>
      <c r="N630" s="292"/>
      <c r="O630" s="293"/>
      <c r="P630" s="282"/>
      <c r="Q630" s="282"/>
      <c r="R630" s="282"/>
      <c r="S630" s="282"/>
      <c r="T630" s="27" t="str">
        <f t="shared" si="31"/>
        <v/>
      </c>
      <c r="U630" s="49" t="str">
        <f t="shared" si="32"/>
        <v/>
      </c>
    </row>
    <row r="631" spans="1:21" ht="21.95" customHeight="1" x14ac:dyDescent="0.15">
      <c r="A631" s="282"/>
      <c r="B631" s="282"/>
      <c r="C631" s="282"/>
      <c r="D631" s="283"/>
      <c r="E631" s="283"/>
      <c r="F631" s="283"/>
      <c r="G631" s="284"/>
      <c r="H631" s="284"/>
      <c r="I631" s="285"/>
      <c r="J631" s="286"/>
      <c r="K631" s="319"/>
      <c r="L631" s="292"/>
      <c r="M631" s="293"/>
      <c r="N631" s="292"/>
      <c r="O631" s="293"/>
      <c r="P631" s="282"/>
      <c r="Q631" s="282"/>
      <c r="R631" s="282"/>
      <c r="S631" s="282"/>
      <c r="T631" s="27" t="str">
        <f t="shared" si="31"/>
        <v/>
      </c>
      <c r="U631" s="49" t="str">
        <f t="shared" si="32"/>
        <v/>
      </c>
    </row>
    <row r="632" spans="1:21" ht="21.95" customHeight="1" x14ac:dyDescent="0.15">
      <c r="A632" s="282"/>
      <c r="B632" s="282"/>
      <c r="C632" s="282"/>
      <c r="D632" s="283"/>
      <c r="E632" s="283"/>
      <c r="F632" s="283"/>
      <c r="G632" s="284"/>
      <c r="H632" s="284"/>
      <c r="I632" s="285"/>
      <c r="J632" s="286"/>
      <c r="K632" s="319"/>
      <c r="L632" s="292"/>
      <c r="M632" s="293"/>
      <c r="N632" s="292"/>
      <c r="O632" s="293"/>
      <c r="P632" s="282"/>
      <c r="Q632" s="282"/>
      <c r="R632" s="282"/>
      <c r="S632" s="282"/>
      <c r="T632" s="27" t="str">
        <f t="shared" si="31"/>
        <v/>
      </c>
      <c r="U632" s="49" t="str">
        <f t="shared" si="32"/>
        <v/>
      </c>
    </row>
    <row r="633" spans="1:21" ht="21.95" customHeight="1" x14ac:dyDescent="0.15">
      <c r="A633" s="282"/>
      <c r="B633" s="282"/>
      <c r="C633" s="282"/>
      <c r="D633" s="283"/>
      <c r="E633" s="283"/>
      <c r="F633" s="283"/>
      <c r="G633" s="284"/>
      <c r="H633" s="284"/>
      <c r="I633" s="285"/>
      <c r="J633" s="286"/>
      <c r="K633" s="319"/>
      <c r="L633" s="292"/>
      <c r="M633" s="293"/>
      <c r="N633" s="292"/>
      <c r="O633" s="293"/>
      <c r="P633" s="282"/>
      <c r="Q633" s="282"/>
      <c r="R633" s="282"/>
      <c r="S633" s="282"/>
      <c r="T633" s="27" t="str">
        <f t="shared" si="31"/>
        <v/>
      </c>
      <c r="U633" s="49" t="str">
        <f t="shared" si="32"/>
        <v/>
      </c>
    </row>
    <row r="634" spans="1:21" ht="21.95" customHeight="1" x14ac:dyDescent="0.15">
      <c r="A634" s="282"/>
      <c r="B634" s="282"/>
      <c r="C634" s="282"/>
      <c r="D634" s="283"/>
      <c r="E634" s="283"/>
      <c r="F634" s="283"/>
      <c r="G634" s="284"/>
      <c r="H634" s="284"/>
      <c r="I634" s="285"/>
      <c r="J634" s="286"/>
      <c r="K634" s="319"/>
      <c r="L634" s="292"/>
      <c r="M634" s="293"/>
      <c r="N634" s="292"/>
      <c r="O634" s="293"/>
      <c r="P634" s="282"/>
      <c r="Q634" s="282"/>
      <c r="R634" s="282"/>
      <c r="S634" s="282"/>
      <c r="T634" s="27" t="str">
        <f t="shared" si="31"/>
        <v/>
      </c>
      <c r="U634" s="49" t="str">
        <f t="shared" si="32"/>
        <v/>
      </c>
    </row>
    <row r="635" spans="1:21" ht="21.95" customHeight="1" x14ac:dyDescent="0.15">
      <c r="A635" s="282"/>
      <c r="B635" s="282"/>
      <c r="C635" s="282"/>
      <c r="D635" s="283"/>
      <c r="E635" s="283"/>
      <c r="F635" s="283"/>
      <c r="G635" s="284"/>
      <c r="H635" s="284"/>
      <c r="I635" s="285"/>
      <c r="J635" s="286"/>
      <c r="K635" s="319"/>
      <c r="L635" s="292"/>
      <c r="M635" s="293"/>
      <c r="N635" s="292"/>
      <c r="O635" s="293"/>
      <c r="P635" s="282"/>
      <c r="Q635" s="282"/>
      <c r="R635" s="282"/>
      <c r="S635" s="282"/>
      <c r="T635" s="27" t="str">
        <f t="shared" si="31"/>
        <v/>
      </c>
      <c r="U635" s="49" t="str">
        <f t="shared" si="32"/>
        <v/>
      </c>
    </row>
    <row r="636" spans="1:21" ht="21.95" customHeight="1" x14ac:dyDescent="0.15">
      <c r="A636" s="282"/>
      <c r="B636" s="282"/>
      <c r="C636" s="282"/>
      <c r="D636" s="283"/>
      <c r="E636" s="283"/>
      <c r="F636" s="283"/>
      <c r="G636" s="284"/>
      <c r="H636" s="284"/>
      <c r="I636" s="285"/>
      <c r="J636" s="286"/>
      <c r="K636" s="319"/>
      <c r="L636" s="292"/>
      <c r="M636" s="293"/>
      <c r="N636" s="292"/>
      <c r="O636" s="293"/>
      <c r="P636" s="282"/>
      <c r="Q636" s="282"/>
      <c r="R636" s="282"/>
      <c r="S636" s="282"/>
      <c r="T636" s="27" t="str">
        <f t="shared" si="31"/>
        <v/>
      </c>
      <c r="U636" s="49" t="str">
        <f t="shared" si="32"/>
        <v/>
      </c>
    </row>
    <row r="637" spans="1:21" ht="21.95" customHeight="1" x14ac:dyDescent="0.15">
      <c r="A637" s="282"/>
      <c r="B637" s="282"/>
      <c r="C637" s="282"/>
      <c r="D637" s="283"/>
      <c r="E637" s="283"/>
      <c r="F637" s="283"/>
      <c r="G637" s="284"/>
      <c r="H637" s="284"/>
      <c r="I637" s="285"/>
      <c r="J637" s="286"/>
      <c r="K637" s="319"/>
      <c r="L637" s="292"/>
      <c r="M637" s="293"/>
      <c r="N637" s="292"/>
      <c r="O637" s="293"/>
      <c r="P637" s="282"/>
      <c r="Q637" s="282"/>
      <c r="R637" s="282"/>
      <c r="S637" s="282"/>
      <c r="T637" s="27" t="str">
        <f t="shared" si="31"/>
        <v/>
      </c>
      <c r="U637" s="49" t="str">
        <f t="shared" si="32"/>
        <v/>
      </c>
    </row>
    <row r="638" spans="1:21" ht="21.95" customHeight="1" x14ac:dyDescent="0.15">
      <c r="A638" s="282"/>
      <c r="B638" s="282"/>
      <c r="C638" s="282"/>
      <c r="D638" s="283"/>
      <c r="E638" s="283"/>
      <c r="F638" s="283"/>
      <c r="G638" s="284"/>
      <c r="H638" s="284"/>
      <c r="I638" s="285"/>
      <c r="J638" s="286"/>
      <c r="K638" s="319"/>
      <c r="L638" s="292"/>
      <c r="M638" s="293"/>
      <c r="N638" s="292"/>
      <c r="O638" s="293"/>
      <c r="P638" s="282"/>
      <c r="Q638" s="282"/>
      <c r="R638" s="282"/>
      <c r="S638" s="282"/>
      <c r="T638" s="27" t="str">
        <f t="shared" si="31"/>
        <v/>
      </c>
      <c r="U638" s="49" t="str">
        <f t="shared" si="32"/>
        <v/>
      </c>
    </row>
    <row r="639" spans="1:21" ht="21.95" customHeight="1" x14ac:dyDescent="0.15">
      <c r="A639" s="282"/>
      <c r="B639" s="282"/>
      <c r="C639" s="282"/>
      <c r="D639" s="283"/>
      <c r="E639" s="283"/>
      <c r="F639" s="283"/>
      <c r="G639" s="284"/>
      <c r="H639" s="284"/>
      <c r="I639" s="285"/>
      <c r="J639" s="286"/>
      <c r="K639" s="319"/>
      <c r="L639" s="292"/>
      <c r="M639" s="293"/>
      <c r="N639" s="292"/>
      <c r="O639" s="293"/>
      <c r="P639" s="282"/>
      <c r="Q639" s="282"/>
      <c r="R639" s="282"/>
      <c r="S639" s="282"/>
      <c r="T639" s="27" t="str">
        <f t="shared" si="31"/>
        <v/>
      </c>
      <c r="U639" s="49" t="str">
        <f t="shared" si="32"/>
        <v/>
      </c>
    </row>
    <row r="640" spans="1:21" ht="21.95" customHeight="1" x14ac:dyDescent="0.15">
      <c r="A640" s="282"/>
      <c r="B640" s="282"/>
      <c r="C640" s="282"/>
      <c r="D640" s="283"/>
      <c r="E640" s="283"/>
      <c r="F640" s="283"/>
      <c r="G640" s="284"/>
      <c r="H640" s="284"/>
      <c r="I640" s="285"/>
      <c r="J640" s="286"/>
      <c r="K640" s="319"/>
      <c r="L640" s="292"/>
      <c r="M640" s="293"/>
      <c r="N640" s="292"/>
      <c r="O640" s="293"/>
      <c r="P640" s="282"/>
      <c r="Q640" s="282"/>
      <c r="R640" s="282"/>
      <c r="S640" s="282"/>
      <c r="T640" s="27" t="str">
        <f t="shared" si="31"/>
        <v/>
      </c>
      <c r="U640" s="49" t="str">
        <f t="shared" si="32"/>
        <v/>
      </c>
    </row>
    <row r="641" spans="1:21" ht="21.95" customHeight="1" x14ac:dyDescent="0.15">
      <c r="A641" s="282"/>
      <c r="B641" s="282"/>
      <c r="C641" s="282"/>
      <c r="D641" s="283"/>
      <c r="E641" s="283"/>
      <c r="F641" s="283"/>
      <c r="G641" s="284"/>
      <c r="H641" s="284"/>
      <c r="I641" s="285"/>
      <c r="J641" s="286"/>
      <c r="K641" s="319"/>
      <c r="L641" s="292"/>
      <c r="M641" s="293"/>
      <c r="N641" s="292"/>
      <c r="O641" s="293"/>
      <c r="P641" s="282"/>
      <c r="Q641" s="282"/>
      <c r="R641" s="282"/>
      <c r="S641" s="282"/>
      <c r="T641" s="27" t="str">
        <f t="shared" si="31"/>
        <v/>
      </c>
      <c r="U641" s="49" t="str">
        <f t="shared" si="32"/>
        <v/>
      </c>
    </row>
    <row r="642" spans="1:21" ht="21.95" customHeight="1" x14ac:dyDescent="0.15">
      <c r="A642" s="282"/>
      <c r="B642" s="282"/>
      <c r="C642" s="282"/>
      <c r="D642" s="283"/>
      <c r="E642" s="283"/>
      <c r="F642" s="283"/>
      <c r="G642" s="284"/>
      <c r="H642" s="284"/>
      <c r="I642" s="285"/>
      <c r="J642" s="286"/>
      <c r="K642" s="319"/>
      <c r="L642" s="292"/>
      <c r="M642" s="293"/>
      <c r="N642" s="292"/>
      <c r="O642" s="293"/>
      <c r="P642" s="282"/>
      <c r="Q642" s="282"/>
      <c r="R642" s="282"/>
      <c r="S642" s="282"/>
      <c r="T642" s="27" t="str">
        <f t="shared" si="31"/>
        <v/>
      </c>
      <c r="U642" s="49" t="str">
        <f t="shared" si="32"/>
        <v/>
      </c>
    </row>
    <row r="643" spans="1:21" ht="21.95" customHeight="1" x14ac:dyDescent="0.15">
      <c r="A643" s="282"/>
      <c r="B643" s="282"/>
      <c r="C643" s="282"/>
      <c r="D643" s="283"/>
      <c r="E643" s="283"/>
      <c r="F643" s="283"/>
      <c r="G643" s="284"/>
      <c r="H643" s="284"/>
      <c r="I643" s="285"/>
      <c r="J643" s="286"/>
      <c r="K643" s="319"/>
      <c r="L643" s="292"/>
      <c r="M643" s="293"/>
      <c r="N643" s="292"/>
      <c r="O643" s="293"/>
      <c r="P643" s="282"/>
      <c r="Q643" s="282"/>
      <c r="R643" s="282"/>
      <c r="S643" s="282"/>
      <c r="T643" s="27" t="str">
        <f t="shared" si="31"/>
        <v/>
      </c>
      <c r="U643" s="49" t="str">
        <f t="shared" si="32"/>
        <v/>
      </c>
    </row>
    <row r="644" spans="1:21" ht="21.95" customHeight="1" x14ac:dyDescent="0.15">
      <c r="A644" s="282"/>
      <c r="B644" s="282"/>
      <c r="C644" s="282"/>
      <c r="D644" s="283"/>
      <c r="E644" s="283"/>
      <c r="F644" s="283"/>
      <c r="G644" s="284"/>
      <c r="H644" s="284"/>
      <c r="I644" s="285"/>
      <c r="J644" s="286"/>
      <c r="K644" s="319"/>
      <c r="L644" s="292"/>
      <c r="M644" s="293"/>
      <c r="N644" s="292"/>
      <c r="O644" s="293"/>
      <c r="P644" s="282"/>
      <c r="Q644" s="282"/>
      <c r="R644" s="282"/>
      <c r="S644" s="282"/>
      <c r="T644" s="27" t="str">
        <f t="shared" si="31"/>
        <v/>
      </c>
      <c r="U644" s="49" t="str">
        <f t="shared" si="32"/>
        <v/>
      </c>
    </row>
    <row r="645" spans="1:21" ht="21.95" customHeight="1" x14ac:dyDescent="0.15">
      <c r="A645" s="282"/>
      <c r="B645" s="282"/>
      <c r="C645" s="282"/>
      <c r="D645" s="283"/>
      <c r="E645" s="283"/>
      <c r="F645" s="283"/>
      <c r="G645" s="284"/>
      <c r="H645" s="284"/>
      <c r="I645" s="285"/>
      <c r="J645" s="286"/>
      <c r="K645" s="319"/>
      <c r="L645" s="292"/>
      <c r="M645" s="293"/>
      <c r="N645" s="292"/>
      <c r="O645" s="293"/>
      <c r="P645" s="282"/>
      <c r="Q645" s="282"/>
      <c r="R645" s="282"/>
      <c r="S645" s="282"/>
      <c r="T645" s="27" t="str">
        <f t="shared" si="31"/>
        <v/>
      </c>
      <c r="U645" s="49" t="str">
        <f t="shared" si="32"/>
        <v/>
      </c>
    </row>
    <row r="646" spans="1:21" ht="21.95" customHeight="1" x14ac:dyDescent="0.15">
      <c r="A646" s="282"/>
      <c r="B646" s="282"/>
      <c r="C646" s="282"/>
      <c r="D646" s="283"/>
      <c r="E646" s="283"/>
      <c r="F646" s="283"/>
      <c r="G646" s="284"/>
      <c r="H646" s="284"/>
      <c r="I646" s="285"/>
      <c r="J646" s="286"/>
      <c r="K646" s="319"/>
      <c r="L646" s="292"/>
      <c r="M646" s="293"/>
      <c r="N646" s="292"/>
      <c r="O646" s="293"/>
      <c r="P646" s="282"/>
      <c r="Q646" s="282"/>
      <c r="R646" s="282"/>
      <c r="S646" s="282"/>
      <c r="T646" s="27" t="str">
        <f t="shared" si="31"/>
        <v/>
      </c>
      <c r="U646" s="49" t="str">
        <f t="shared" si="32"/>
        <v/>
      </c>
    </row>
    <row r="647" spans="1:21" ht="21.95" customHeight="1" x14ac:dyDescent="0.15">
      <c r="A647" s="282"/>
      <c r="B647" s="282"/>
      <c r="C647" s="282"/>
      <c r="D647" s="283"/>
      <c r="E647" s="283"/>
      <c r="F647" s="283"/>
      <c r="G647" s="284"/>
      <c r="H647" s="284"/>
      <c r="I647" s="285"/>
      <c r="J647" s="286"/>
      <c r="K647" s="319"/>
      <c r="L647" s="292"/>
      <c r="M647" s="293"/>
      <c r="N647" s="292"/>
      <c r="O647" s="293"/>
      <c r="P647" s="282"/>
      <c r="Q647" s="282"/>
      <c r="R647" s="282"/>
      <c r="S647" s="282"/>
      <c r="T647" s="27" t="str">
        <f t="shared" ref="T647:T710" si="34">CONCATENATE(L647,C647)</f>
        <v/>
      </c>
      <c r="U647" s="49" t="str">
        <f t="shared" ref="U647:U710" si="35">CONCATENATE(N647,H647)</f>
        <v/>
      </c>
    </row>
    <row r="648" spans="1:21" ht="21.95" customHeight="1" x14ac:dyDescent="0.15">
      <c r="A648" s="282"/>
      <c r="B648" s="282"/>
      <c r="C648" s="282"/>
      <c r="D648" s="283"/>
      <c r="E648" s="283"/>
      <c r="F648" s="283"/>
      <c r="G648" s="284"/>
      <c r="H648" s="284"/>
      <c r="I648" s="285"/>
      <c r="J648" s="286"/>
      <c r="K648" s="319"/>
      <c r="L648" s="292"/>
      <c r="M648" s="293"/>
      <c r="N648" s="292"/>
      <c r="O648" s="293"/>
      <c r="P648" s="282"/>
      <c r="Q648" s="282"/>
      <c r="R648" s="282"/>
      <c r="S648" s="282"/>
      <c r="T648" s="27" t="str">
        <f t="shared" si="34"/>
        <v/>
      </c>
      <c r="U648" s="49" t="str">
        <f t="shared" si="35"/>
        <v/>
      </c>
    </row>
    <row r="649" spans="1:21" ht="21.95" customHeight="1" x14ac:dyDescent="0.15">
      <c r="A649" s="282"/>
      <c r="B649" s="282"/>
      <c r="C649" s="282"/>
      <c r="D649" s="283"/>
      <c r="E649" s="283"/>
      <c r="F649" s="283"/>
      <c r="G649" s="284"/>
      <c r="H649" s="284"/>
      <c r="I649" s="285"/>
      <c r="J649" s="286"/>
      <c r="K649" s="319"/>
      <c r="L649" s="292"/>
      <c r="M649" s="293"/>
      <c r="N649" s="292"/>
      <c r="O649" s="293"/>
      <c r="P649" s="282"/>
      <c r="Q649" s="282"/>
      <c r="R649" s="282"/>
      <c r="S649" s="282"/>
      <c r="T649" s="27" t="str">
        <f t="shared" si="34"/>
        <v/>
      </c>
      <c r="U649" s="49" t="str">
        <f t="shared" si="35"/>
        <v/>
      </c>
    </row>
    <row r="650" spans="1:21" ht="21.95" customHeight="1" x14ac:dyDescent="0.15">
      <c r="A650" s="282"/>
      <c r="B650" s="282"/>
      <c r="C650" s="282"/>
      <c r="D650" s="283"/>
      <c r="E650" s="283"/>
      <c r="F650" s="283"/>
      <c r="G650" s="284"/>
      <c r="H650" s="284"/>
      <c r="I650" s="285"/>
      <c r="J650" s="286"/>
      <c r="K650" s="319"/>
      <c r="L650" s="292"/>
      <c r="M650" s="293"/>
      <c r="N650" s="292"/>
      <c r="O650" s="293"/>
      <c r="P650" s="282"/>
      <c r="Q650" s="282"/>
      <c r="R650" s="282"/>
      <c r="S650" s="282"/>
      <c r="T650" s="27" t="str">
        <f t="shared" si="34"/>
        <v/>
      </c>
      <c r="U650" s="49" t="str">
        <f t="shared" si="35"/>
        <v/>
      </c>
    </row>
    <row r="651" spans="1:21" ht="21.95" customHeight="1" x14ac:dyDescent="0.15">
      <c r="A651" s="282"/>
      <c r="B651" s="282"/>
      <c r="C651" s="282"/>
      <c r="D651" s="283"/>
      <c r="E651" s="283"/>
      <c r="F651" s="283"/>
      <c r="G651" s="284"/>
      <c r="H651" s="284"/>
      <c r="I651" s="285"/>
      <c r="J651" s="286"/>
      <c r="K651" s="319"/>
      <c r="L651" s="292"/>
      <c r="M651" s="293"/>
      <c r="N651" s="292"/>
      <c r="O651" s="293"/>
      <c r="P651" s="282"/>
      <c r="Q651" s="282"/>
      <c r="R651" s="282"/>
      <c r="S651" s="282"/>
      <c r="T651" s="27" t="str">
        <f t="shared" si="34"/>
        <v/>
      </c>
      <c r="U651" s="49" t="str">
        <f t="shared" si="35"/>
        <v/>
      </c>
    </row>
    <row r="652" spans="1:21" ht="21.95" customHeight="1" x14ac:dyDescent="0.15">
      <c r="A652" s="282"/>
      <c r="B652" s="282"/>
      <c r="C652" s="282"/>
      <c r="D652" s="283"/>
      <c r="E652" s="283"/>
      <c r="F652" s="283"/>
      <c r="G652" s="284"/>
      <c r="H652" s="284"/>
      <c r="I652" s="285"/>
      <c r="J652" s="286"/>
      <c r="K652" s="319"/>
      <c r="L652" s="292"/>
      <c r="M652" s="293"/>
      <c r="N652" s="292"/>
      <c r="O652" s="293"/>
      <c r="P652" s="282"/>
      <c r="Q652" s="282"/>
      <c r="R652" s="282"/>
      <c r="S652" s="282"/>
      <c r="T652" s="27" t="str">
        <f t="shared" si="34"/>
        <v/>
      </c>
      <c r="U652" s="49" t="str">
        <f t="shared" si="35"/>
        <v/>
      </c>
    </row>
    <row r="653" spans="1:21" ht="21.95" customHeight="1" x14ac:dyDescent="0.15">
      <c r="A653" s="282"/>
      <c r="B653" s="282"/>
      <c r="C653" s="282"/>
      <c r="D653" s="283"/>
      <c r="E653" s="283"/>
      <c r="F653" s="283"/>
      <c r="G653" s="284"/>
      <c r="H653" s="284"/>
      <c r="I653" s="285"/>
      <c r="J653" s="286"/>
      <c r="K653" s="319"/>
      <c r="L653" s="292"/>
      <c r="M653" s="293"/>
      <c r="N653" s="292"/>
      <c r="O653" s="293"/>
      <c r="P653" s="282"/>
      <c r="Q653" s="282"/>
      <c r="R653" s="282"/>
      <c r="S653" s="282"/>
      <c r="T653" s="27" t="str">
        <f t="shared" si="34"/>
        <v/>
      </c>
      <c r="U653" s="49" t="str">
        <f t="shared" si="35"/>
        <v/>
      </c>
    </row>
    <row r="654" spans="1:21" ht="21.95" customHeight="1" x14ac:dyDescent="0.15">
      <c r="A654" s="282"/>
      <c r="B654" s="282"/>
      <c r="C654" s="282"/>
      <c r="D654" s="283"/>
      <c r="E654" s="283"/>
      <c r="F654" s="283"/>
      <c r="G654" s="284"/>
      <c r="H654" s="284"/>
      <c r="I654" s="285"/>
      <c r="J654" s="286"/>
      <c r="K654" s="319"/>
      <c r="L654" s="292"/>
      <c r="M654" s="293"/>
      <c r="N654" s="292"/>
      <c r="O654" s="293"/>
      <c r="P654" s="282"/>
      <c r="Q654" s="282"/>
      <c r="R654" s="282"/>
      <c r="S654" s="282"/>
      <c r="T654" s="27" t="str">
        <f t="shared" si="34"/>
        <v/>
      </c>
      <c r="U654" s="49" t="str">
        <f t="shared" si="35"/>
        <v/>
      </c>
    </row>
    <row r="655" spans="1:21" ht="21.95" customHeight="1" x14ac:dyDescent="0.15">
      <c r="A655" s="282"/>
      <c r="B655" s="282"/>
      <c r="C655" s="282"/>
      <c r="D655" s="283"/>
      <c r="E655" s="283"/>
      <c r="F655" s="283"/>
      <c r="G655" s="284"/>
      <c r="H655" s="284"/>
      <c r="I655" s="285"/>
      <c r="J655" s="286"/>
      <c r="K655" s="319"/>
      <c r="L655" s="292"/>
      <c r="M655" s="293"/>
      <c r="N655" s="292"/>
      <c r="O655" s="293"/>
      <c r="P655" s="282"/>
      <c r="Q655" s="282"/>
      <c r="R655" s="282"/>
      <c r="S655" s="282"/>
      <c r="T655" s="27" t="str">
        <f t="shared" si="34"/>
        <v/>
      </c>
      <c r="U655" s="49" t="str">
        <f t="shared" si="35"/>
        <v/>
      </c>
    </row>
    <row r="656" spans="1:21" ht="21.95" customHeight="1" x14ac:dyDescent="0.15">
      <c r="A656" s="282"/>
      <c r="B656" s="282"/>
      <c r="C656" s="282"/>
      <c r="D656" s="283"/>
      <c r="E656" s="283"/>
      <c r="F656" s="283"/>
      <c r="G656" s="284"/>
      <c r="H656" s="284"/>
      <c r="I656" s="285"/>
      <c r="J656" s="286"/>
      <c r="K656" s="319"/>
      <c r="L656" s="292"/>
      <c r="M656" s="293"/>
      <c r="N656" s="292"/>
      <c r="O656" s="293"/>
      <c r="P656" s="282"/>
      <c r="Q656" s="282"/>
      <c r="R656" s="282"/>
      <c r="S656" s="282"/>
      <c r="T656" s="27" t="str">
        <f t="shared" si="34"/>
        <v/>
      </c>
      <c r="U656" s="49" t="str">
        <f t="shared" si="35"/>
        <v/>
      </c>
    </row>
    <row r="657" spans="1:21" ht="21.95" customHeight="1" x14ac:dyDescent="0.15">
      <c r="A657" s="282"/>
      <c r="B657" s="282"/>
      <c r="C657" s="282"/>
      <c r="D657" s="283"/>
      <c r="E657" s="283"/>
      <c r="F657" s="283"/>
      <c r="G657" s="284"/>
      <c r="H657" s="284"/>
      <c r="I657" s="285"/>
      <c r="J657" s="286"/>
      <c r="K657" s="319"/>
      <c r="L657" s="292"/>
      <c r="M657" s="293"/>
      <c r="N657" s="292"/>
      <c r="O657" s="293"/>
      <c r="P657" s="282"/>
      <c r="Q657" s="282"/>
      <c r="R657" s="282"/>
      <c r="S657" s="282"/>
      <c r="T657" s="27" t="str">
        <f t="shared" si="34"/>
        <v/>
      </c>
      <c r="U657" s="49" t="str">
        <f t="shared" si="35"/>
        <v/>
      </c>
    </row>
    <row r="658" spans="1:21" ht="21.95" customHeight="1" x14ac:dyDescent="0.15">
      <c r="A658" s="282"/>
      <c r="B658" s="282"/>
      <c r="C658" s="282"/>
      <c r="D658" s="283"/>
      <c r="E658" s="283"/>
      <c r="F658" s="283"/>
      <c r="G658" s="284"/>
      <c r="H658" s="284"/>
      <c r="I658" s="285"/>
      <c r="J658" s="286"/>
      <c r="K658" s="319"/>
      <c r="L658" s="292"/>
      <c r="M658" s="293"/>
      <c r="N658" s="292"/>
      <c r="O658" s="293"/>
      <c r="P658" s="282"/>
      <c r="Q658" s="282"/>
      <c r="R658" s="282"/>
      <c r="S658" s="282"/>
      <c r="T658" s="27" t="str">
        <f t="shared" si="34"/>
        <v/>
      </c>
      <c r="U658" s="49" t="str">
        <f t="shared" si="35"/>
        <v/>
      </c>
    </row>
    <row r="659" spans="1:21" ht="21.95" customHeight="1" x14ac:dyDescent="0.15">
      <c r="A659" s="282"/>
      <c r="B659" s="282"/>
      <c r="C659" s="282"/>
      <c r="D659" s="283"/>
      <c r="E659" s="283"/>
      <c r="F659" s="283"/>
      <c r="G659" s="284"/>
      <c r="H659" s="284"/>
      <c r="I659" s="285"/>
      <c r="J659" s="286"/>
      <c r="K659" s="319"/>
      <c r="L659" s="292"/>
      <c r="M659" s="293"/>
      <c r="N659" s="292"/>
      <c r="O659" s="293"/>
      <c r="P659" s="282"/>
      <c r="Q659" s="282"/>
      <c r="R659" s="282"/>
      <c r="S659" s="282"/>
      <c r="T659" s="27" t="str">
        <f t="shared" si="34"/>
        <v/>
      </c>
      <c r="U659" s="49" t="str">
        <f t="shared" si="35"/>
        <v/>
      </c>
    </row>
    <row r="660" spans="1:21" ht="21.95" customHeight="1" x14ac:dyDescent="0.15">
      <c r="A660" s="282"/>
      <c r="B660" s="282"/>
      <c r="C660" s="282"/>
      <c r="D660" s="283"/>
      <c r="E660" s="283"/>
      <c r="F660" s="283"/>
      <c r="G660" s="284"/>
      <c r="H660" s="284"/>
      <c r="I660" s="285"/>
      <c r="J660" s="286"/>
      <c r="K660" s="319"/>
      <c r="L660" s="292"/>
      <c r="M660" s="293"/>
      <c r="N660" s="292"/>
      <c r="O660" s="293"/>
      <c r="P660" s="282"/>
      <c r="Q660" s="282"/>
      <c r="R660" s="282"/>
      <c r="S660" s="282"/>
      <c r="T660" s="27" t="str">
        <f t="shared" si="34"/>
        <v/>
      </c>
      <c r="U660" s="49" t="str">
        <f t="shared" si="35"/>
        <v/>
      </c>
    </row>
    <row r="661" spans="1:21" ht="21.95" customHeight="1" x14ac:dyDescent="0.15">
      <c r="A661" s="282"/>
      <c r="B661" s="282"/>
      <c r="C661" s="282"/>
      <c r="D661" s="283"/>
      <c r="E661" s="283"/>
      <c r="F661" s="283"/>
      <c r="G661" s="284"/>
      <c r="H661" s="284"/>
      <c r="I661" s="285"/>
      <c r="J661" s="286"/>
      <c r="K661" s="319"/>
      <c r="L661" s="292"/>
      <c r="M661" s="293"/>
      <c r="N661" s="292"/>
      <c r="O661" s="293"/>
      <c r="P661" s="282"/>
      <c r="Q661" s="282"/>
      <c r="R661" s="282"/>
      <c r="S661" s="282"/>
      <c r="T661" s="27" t="str">
        <f t="shared" si="34"/>
        <v/>
      </c>
      <c r="U661" s="49" t="str">
        <f t="shared" si="35"/>
        <v/>
      </c>
    </row>
    <row r="662" spans="1:21" ht="21.95" customHeight="1" x14ac:dyDescent="0.15">
      <c r="A662" s="282"/>
      <c r="B662" s="282"/>
      <c r="C662" s="282"/>
      <c r="D662" s="283"/>
      <c r="E662" s="283"/>
      <c r="F662" s="283"/>
      <c r="G662" s="284"/>
      <c r="H662" s="284"/>
      <c r="I662" s="285"/>
      <c r="J662" s="286"/>
      <c r="K662" s="319"/>
      <c r="L662" s="292"/>
      <c r="M662" s="293"/>
      <c r="N662" s="292"/>
      <c r="O662" s="293"/>
      <c r="P662" s="282"/>
      <c r="Q662" s="282"/>
      <c r="R662" s="282"/>
      <c r="S662" s="282"/>
      <c r="T662" s="27" t="str">
        <f t="shared" si="34"/>
        <v/>
      </c>
      <c r="U662" s="49" t="str">
        <f t="shared" si="35"/>
        <v/>
      </c>
    </row>
    <row r="663" spans="1:21" ht="21.95" customHeight="1" x14ac:dyDescent="0.15">
      <c r="A663" s="282"/>
      <c r="B663" s="282"/>
      <c r="C663" s="282"/>
      <c r="D663" s="283"/>
      <c r="E663" s="283"/>
      <c r="F663" s="283"/>
      <c r="G663" s="284"/>
      <c r="H663" s="284"/>
      <c r="I663" s="285"/>
      <c r="J663" s="286"/>
      <c r="K663" s="319"/>
      <c r="L663" s="292"/>
      <c r="M663" s="293"/>
      <c r="N663" s="292"/>
      <c r="O663" s="293"/>
      <c r="P663" s="282"/>
      <c r="Q663" s="282"/>
      <c r="R663" s="282"/>
      <c r="S663" s="282"/>
      <c r="T663" s="27" t="str">
        <f t="shared" si="34"/>
        <v/>
      </c>
      <c r="U663" s="49" t="str">
        <f t="shared" si="35"/>
        <v/>
      </c>
    </row>
    <row r="664" spans="1:21" ht="21.95" customHeight="1" x14ac:dyDescent="0.15">
      <c r="A664" s="282"/>
      <c r="B664" s="282"/>
      <c r="C664" s="282"/>
      <c r="D664" s="283"/>
      <c r="E664" s="283"/>
      <c r="F664" s="283"/>
      <c r="G664" s="284"/>
      <c r="H664" s="284"/>
      <c r="I664" s="285"/>
      <c r="J664" s="286"/>
      <c r="K664" s="319"/>
      <c r="L664" s="292"/>
      <c r="M664" s="293"/>
      <c r="N664" s="292"/>
      <c r="O664" s="293"/>
      <c r="P664" s="282"/>
      <c r="Q664" s="282"/>
      <c r="R664" s="282"/>
      <c r="S664" s="282"/>
      <c r="T664" s="27" t="str">
        <f t="shared" si="34"/>
        <v/>
      </c>
      <c r="U664" s="49" t="str">
        <f t="shared" si="35"/>
        <v/>
      </c>
    </row>
    <row r="665" spans="1:21" ht="21.95" customHeight="1" x14ac:dyDescent="0.15">
      <c r="A665" s="282"/>
      <c r="B665" s="282"/>
      <c r="C665" s="282"/>
      <c r="D665" s="283"/>
      <c r="E665" s="283"/>
      <c r="F665" s="283"/>
      <c r="G665" s="284"/>
      <c r="H665" s="284"/>
      <c r="I665" s="285"/>
      <c r="J665" s="286"/>
      <c r="K665" s="319"/>
      <c r="L665" s="292"/>
      <c r="M665" s="293"/>
      <c r="N665" s="292"/>
      <c r="O665" s="293"/>
      <c r="P665" s="282"/>
      <c r="Q665" s="282"/>
      <c r="R665" s="282"/>
      <c r="S665" s="282"/>
      <c r="T665" s="27" t="str">
        <f t="shared" si="34"/>
        <v/>
      </c>
      <c r="U665" s="49" t="str">
        <f t="shared" si="35"/>
        <v/>
      </c>
    </row>
    <row r="666" spans="1:21" ht="21.95" customHeight="1" x14ac:dyDescent="0.15">
      <c r="A666" s="282"/>
      <c r="B666" s="282"/>
      <c r="C666" s="282"/>
      <c r="D666" s="283"/>
      <c r="E666" s="283"/>
      <c r="F666" s="283"/>
      <c r="G666" s="284"/>
      <c r="H666" s="284"/>
      <c r="I666" s="285"/>
      <c r="J666" s="286"/>
      <c r="K666" s="319"/>
      <c r="L666" s="292"/>
      <c r="M666" s="293"/>
      <c r="N666" s="292"/>
      <c r="O666" s="293"/>
      <c r="P666" s="282"/>
      <c r="Q666" s="282"/>
      <c r="R666" s="282"/>
      <c r="S666" s="282"/>
      <c r="T666" s="27" t="str">
        <f t="shared" si="34"/>
        <v/>
      </c>
      <c r="U666" s="49" t="str">
        <f t="shared" si="35"/>
        <v/>
      </c>
    </row>
    <row r="667" spans="1:21" ht="21.95" customHeight="1" x14ac:dyDescent="0.15">
      <c r="L667" s="292"/>
      <c r="M667" s="293"/>
      <c r="N667" s="292"/>
      <c r="O667" s="293"/>
      <c r="T667" s="27" t="str">
        <f t="shared" si="34"/>
        <v/>
      </c>
      <c r="U667" s="49" t="str">
        <f t="shared" si="35"/>
        <v/>
      </c>
    </row>
    <row r="668" spans="1:21" ht="21.95" customHeight="1" x14ac:dyDescent="0.15">
      <c r="L668" s="292"/>
      <c r="M668" s="293"/>
      <c r="N668" s="292"/>
      <c r="O668" s="293"/>
      <c r="T668" s="27" t="str">
        <f t="shared" si="34"/>
        <v/>
      </c>
      <c r="U668" s="49" t="str">
        <f t="shared" si="35"/>
        <v/>
      </c>
    </row>
    <row r="669" spans="1:21" ht="21.95" customHeight="1" x14ac:dyDescent="0.15">
      <c r="L669" s="292"/>
      <c r="M669" s="293"/>
      <c r="N669" s="292"/>
      <c r="O669" s="293"/>
      <c r="T669" s="27" t="str">
        <f t="shared" si="34"/>
        <v/>
      </c>
      <c r="U669" s="49" t="str">
        <f t="shared" si="35"/>
        <v/>
      </c>
    </row>
    <row r="670" spans="1:21" ht="21.95" customHeight="1" x14ac:dyDescent="0.15">
      <c r="L670" s="292"/>
      <c r="M670" s="293"/>
      <c r="N670" s="292"/>
      <c r="O670" s="293"/>
      <c r="T670" s="27" t="str">
        <f t="shared" si="34"/>
        <v/>
      </c>
      <c r="U670" s="49" t="str">
        <f t="shared" si="35"/>
        <v/>
      </c>
    </row>
    <row r="671" spans="1:21" ht="21.95" customHeight="1" x14ac:dyDescent="0.15">
      <c r="L671" s="292"/>
      <c r="M671" s="293"/>
      <c r="N671" s="292"/>
      <c r="O671" s="293"/>
      <c r="T671" s="27" t="str">
        <f t="shared" si="34"/>
        <v/>
      </c>
      <c r="U671" s="49" t="str">
        <f t="shared" si="35"/>
        <v/>
      </c>
    </row>
    <row r="672" spans="1:21" ht="21.95" customHeight="1" x14ac:dyDescent="0.15">
      <c r="L672" s="292"/>
      <c r="M672" s="293"/>
      <c r="N672" s="292"/>
      <c r="O672" s="293"/>
      <c r="T672" s="27" t="str">
        <f t="shared" si="34"/>
        <v/>
      </c>
      <c r="U672" s="49" t="str">
        <f t="shared" si="35"/>
        <v/>
      </c>
    </row>
    <row r="673" spans="12:21" ht="21.95" customHeight="1" x14ac:dyDescent="0.15">
      <c r="L673" s="292"/>
      <c r="M673" s="293"/>
      <c r="N673" s="292"/>
      <c r="O673" s="293"/>
      <c r="T673" s="27" t="str">
        <f t="shared" si="34"/>
        <v/>
      </c>
      <c r="U673" s="49" t="str">
        <f t="shared" si="35"/>
        <v/>
      </c>
    </row>
    <row r="674" spans="12:21" ht="21.95" customHeight="1" x14ac:dyDescent="0.15">
      <c r="L674" s="292"/>
      <c r="M674" s="293"/>
      <c r="N674" s="292"/>
      <c r="O674" s="293"/>
      <c r="T674" s="27" t="str">
        <f t="shared" si="34"/>
        <v/>
      </c>
      <c r="U674" s="49" t="str">
        <f t="shared" si="35"/>
        <v/>
      </c>
    </row>
    <row r="675" spans="12:21" ht="21.95" customHeight="1" x14ac:dyDescent="0.15">
      <c r="L675" s="292"/>
      <c r="M675" s="293"/>
      <c r="N675" s="292"/>
      <c r="O675" s="293"/>
      <c r="T675" s="27" t="str">
        <f t="shared" si="34"/>
        <v/>
      </c>
      <c r="U675" s="49" t="str">
        <f t="shared" si="35"/>
        <v/>
      </c>
    </row>
    <row r="676" spans="12:21" ht="21.95" customHeight="1" x14ac:dyDescent="0.15">
      <c r="L676" s="292"/>
      <c r="M676" s="293"/>
      <c r="N676" s="292"/>
      <c r="O676" s="293"/>
      <c r="T676" s="27" t="str">
        <f t="shared" si="34"/>
        <v/>
      </c>
      <c r="U676" s="49" t="str">
        <f t="shared" si="35"/>
        <v/>
      </c>
    </row>
    <row r="677" spans="12:21" ht="21.95" customHeight="1" x14ac:dyDescent="0.15">
      <c r="L677" s="292"/>
      <c r="M677" s="293"/>
      <c r="N677" s="292"/>
      <c r="O677" s="293"/>
      <c r="T677" s="27" t="str">
        <f t="shared" si="34"/>
        <v/>
      </c>
      <c r="U677" s="49" t="str">
        <f t="shared" si="35"/>
        <v/>
      </c>
    </row>
    <row r="678" spans="12:21" ht="21.95" customHeight="1" x14ac:dyDescent="0.15">
      <c r="L678" s="292"/>
      <c r="M678" s="293"/>
      <c r="N678" s="292"/>
      <c r="O678" s="293"/>
      <c r="T678" s="27" t="str">
        <f t="shared" si="34"/>
        <v/>
      </c>
      <c r="U678" s="49" t="str">
        <f t="shared" si="35"/>
        <v/>
      </c>
    </row>
    <row r="679" spans="12:21" ht="21.95" customHeight="1" x14ac:dyDescent="0.15">
      <c r="L679" s="292"/>
      <c r="M679" s="293"/>
      <c r="N679" s="292"/>
      <c r="O679" s="293"/>
      <c r="T679" s="27" t="str">
        <f t="shared" si="34"/>
        <v/>
      </c>
      <c r="U679" s="49" t="str">
        <f t="shared" si="35"/>
        <v/>
      </c>
    </row>
    <row r="680" spans="12:21" ht="21.95" customHeight="1" x14ac:dyDescent="0.15">
      <c r="L680" s="292"/>
      <c r="M680" s="293"/>
      <c r="N680" s="292"/>
      <c r="O680" s="293"/>
      <c r="T680" s="27" t="str">
        <f t="shared" si="34"/>
        <v/>
      </c>
      <c r="U680" s="49" t="str">
        <f t="shared" si="35"/>
        <v/>
      </c>
    </row>
    <row r="681" spans="12:21" ht="21.95" customHeight="1" x14ac:dyDescent="0.15">
      <c r="L681" s="292"/>
      <c r="M681" s="293"/>
      <c r="N681" s="292"/>
      <c r="O681" s="293"/>
      <c r="T681" s="27" t="str">
        <f t="shared" si="34"/>
        <v/>
      </c>
      <c r="U681" s="49" t="str">
        <f t="shared" si="35"/>
        <v/>
      </c>
    </row>
    <row r="682" spans="12:21" ht="21.95" customHeight="1" x14ac:dyDescent="0.15">
      <c r="L682" s="292"/>
      <c r="M682" s="293"/>
      <c r="N682" s="292"/>
      <c r="O682" s="293"/>
      <c r="T682" s="27" t="str">
        <f t="shared" si="34"/>
        <v/>
      </c>
      <c r="U682" s="49" t="str">
        <f t="shared" si="35"/>
        <v/>
      </c>
    </row>
    <row r="683" spans="12:21" ht="21.95" customHeight="1" x14ac:dyDescent="0.15">
      <c r="L683" s="292"/>
      <c r="M683" s="293"/>
      <c r="N683" s="292"/>
      <c r="O683" s="293"/>
      <c r="T683" s="27" t="str">
        <f t="shared" si="34"/>
        <v/>
      </c>
      <c r="U683" s="49" t="str">
        <f t="shared" si="35"/>
        <v/>
      </c>
    </row>
    <row r="684" spans="12:21" ht="21.95" customHeight="1" x14ac:dyDescent="0.15">
      <c r="L684" s="292"/>
      <c r="M684" s="293"/>
      <c r="N684" s="292"/>
      <c r="O684" s="293"/>
      <c r="T684" s="27" t="str">
        <f t="shared" si="34"/>
        <v/>
      </c>
      <c r="U684" s="49" t="str">
        <f t="shared" si="35"/>
        <v/>
      </c>
    </row>
    <row r="685" spans="12:21" ht="21.95" customHeight="1" x14ac:dyDescent="0.15">
      <c r="L685" s="292"/>
      <c r="M685" s="293"/>
      <c r="N685" s="292"/>
      <c r="O685" s="293"/>
      <c r="T685" s="27" t="str">
        <f t="shared" si="34"/>
        <v/>
      </c>
      <c r="U685" s="49" t="str">
        <f t="shared" si="35"/>
        <v/>
      </c>
    </row>
    <row r="686" spans="12:21" ht="21.95" customHeight="1" x14ac:dyDescent="0.15">
      <c r="L686" s="292"/>
      <c r="M686" s="293"/>
      <c r="N686" s="292"/>
      <c r="O686" s="293"/>
      <c r="T686" s="27" t="str">
        <f t="shared" si="34"/>
        <v/>
      </c>
      <c r="U686" s="49" t="str">
        <f t="shared" si="35"/>
        <v/>
      </c>
    </row>
    <row r="687" spans="12:21" ht="21.95" customHeight="1" x14ac:dyDescent="0.15">
      <c r="L687" s="292"/>
      <c r="M687" s="293"/>
      <c r="N687" s="292"/>
      <c r="O687" s="293"/>
      <c r="T687" s="27" t="str">
        <f t="shared" si="34"/>
        <v/>
      </c>
      <c r="U687" s="49" t="str">
        <f t="shared" si="35"/>
        <v/>
      </c>
    </row>
    <row r="688" spans="12:21" ht="21.95" customHeight="1" x14ac:dyDescent="0.15">
      <c r="L688" s="292"/>
      <c r="M688" s="293"/>
      <c r="N688" s="292"/>
      <c r="O688" s="293"/>
      <c r="T688" s="27" t="str">
        <f t="shared" si="34"/>
        <v/>
      </c>
      <c r="U688" s="49" t="str">
        <f t="shared" si="35"/>
        <v/>
      </c>
    </row>
    <row r="689" spans="12:21" ht="21.95" customHeight="1" x14ac:dyDescent="0.15">
      <c r="L689" s="292"/>
      <c r="M689" s="293"/>
      <c r="N689" s="292"/>
      <c r="O689" s="293"/>
      <c r="T689" s="27" t="str">
        <f t="shared" si="34"/>
        <v/>
      </c>
      <c r="U689" s="49" t="str">
        <f t="shared" si="35"/>
        <v/>
      </c>
    </row>
    <row r="690" spans="12:21" ht="21.95" customHeight="1" x14ac:dyDescent="0.15">
      <c r="L690" s="292"/>
      <c r="M690" s="293"/>
      <c r="N690" s="292"/>
      <c r="O690" s="293"/>
      <c r="T690" s="27" t="str">
        <f t="shared" si="34"/>
        <v/>
      </c>
      <c r="U690" s="49" t="str">
        <f t="shared" si="35"/>
        <v/>
      </c>
    </row>
    <row r="691" spans="12:21" ht="21.95" customHeight="1" x14ac:dyDescent="0.15">
      <c r="L691" s="292"/>
      <c r="M691" s="293"/>
      <c r="N691" s="292"/>
      <c r="O691" s="293"/>
      <c r="T691" s="27" t="str">
        <f t="shared" si="34"/>
        <v/>
      </c>
      <c r="U691" s="49" t="str">
        <f t="shared" si="35"/>
        <v/>
      </c>
    </row>
    <row r="692" spans="12:21" ht="21.95" customHeight="1" x14ac:dyDescent="0.15">
      <c r="L692" s="292"/>
      <c r="M692" s="293"/>
      <c r="N692" s="292"/>
      <c r="O692" s="293"/>
      <c r="T692" s="27" t="str">
        <f t="shared" si="34"/>
        <v/>
      </c>
      <c r="U692" s="49" t="str">
        <f t="shared" si="35"/>
        <v/>
      </c>
    </row>
    <row r="693" spans="12:21" ht="21.95" customHeight="1" x14ac:dyDescent="0.15">
      <c r="L693" s="292"/>
      <c r="M693" s="293"/>
      <c r="N693" s="292"/>
      <c r="O693" s="293"/>
      <c r="T693" s="27" t="str">
        <f t="shared" si="34"/>
        <v/>
      </c>
      <c r="U693" s="49" t="str">
        <f t="shared" si="35"/>
        <v/>
      </c>
    </row>
    <row r="694" spans="12:21" ht="21.95" customHeight="1" x14ac:dyDescent="0.15">
      <c r="L694" s="292"/>
      <c r="M694" s="293"/>
      <c r="N694" s="292"/>
      <c r="O694" s="293"/>
      <c r="T694" s="27" t="str">
        <f t="shared" si="34"/>
        <v/>
      </c>
      <c r="U694" s="49" t="str">
        <f t="shared" si="35"/>
        <v/>
      </c>
    </row>
    <row r="695" spans="12:21" ht="21.95" customHeight="1" x14ac:dyDescent="0.15">
      <c r="L695" s="292"/>
      <c r="M695" s="293"/>
      <c r="N695" s="292"/>
      <c r="O695" s="293"/>
      <c r="T695" s="27" t="str">
        <f t="shared" si="34"/>
        <v/>
      </c>
      <c r="U695" s="49" t="str">
        <f t="shared" si="35"/>
        <v/>
      </c>
    </row>
    <row r="696" spans="12:21" ht="21.95" customHeight="1" x14ac:dyDescent="0.15">
      <c r="L696" s="292"/>
      <c r="M696" s="293"/>
      <c r="N696" s="292"/>
      <c r="O696" s="293"/>
      <c r="T696" s="27" t="str">
        <f t="shared" si="34"/>
        <v/>
      </c>
      <c r="U696" s="49" t="str">
        <f t="shared" si="35"/>
        <v/>
      </c>
    </row>
    <row r="697" spans="12:21" ht="21.95" customHeight="1" x14ac:dyDescent="0.15">
      <c r="L697" s="292"/>
      <c r="M697" s="293"/>
      <c r="N697" s="292"/>
      <c r="O697" s="293"/>
      <c r="T697" s="27" t="str">
        <f t="shared" si="34"/>
        <v/>
      </c>
      <c r="U697" s="49" t="str">
        <f t="shared" si="35"/>
        <v/>
      </c>
    </row>
    <row r="698" spans="12:21" ht="21.95" customHeight="1" x14ac:dyDescent="0.15">
      <c r="L698" s="292"/>
      <c r="M698" s="293"/>
      <c r="N698" s="292"/>
      <c r="O698" s="293"/>
      <c r="T698" s="27" t="str">
        <f t="shared" si="34"/>
        <v/>
      </c>
      <c r="U698" s="49" t="str">
        <f t="shared" si="35"/>
        <v/>
      </c>
    </row>
    <row r="699" spans="12:21" ht="21.95" customHeight="1" x14ac:dyDescent="0.15">
      <c r="L699" s="292"/>
      <c r="M699" s="293"/>
      <c r="N699" s="292"/>
      <c r="O699" s="293"/>
      <c r="T699" s="27" t="str">
        <f t="shared" si="34"/>
        <v/>
      </c>
      <c r="U699" s="49" t="str">
        <f t="shared" si="35"/>
        <v/>
      </c>
    </row>
    <row r="700" spans="12:21" ht="21.95" customHeight="1" x14ac:dyDescent="0.15">
      <c r="L700" s="292"/>
      <c r="M700" s="293"/>
      <c r="N700" s="292"/>
      <c r="O700" s="293"/>
      <c r="T700" s="27" t="str">
        <f t="shared" si="34"/>
        <v/>
      </c>
      <c r="U700" s="49" t="str">
        <f t="shared" si="35"/>
        <v/>
      </c>
    </row>
    <row r="701" spans="12:21" ht="21.95" customHeight="1" x14ac:dyDescent="0.15">
      <c r="L701" s="292"/>
      <c r="M701" s="293"/>
      <c r="N701" s="292"/>
      <c r="O701" s="293"/>
      <c r="T701" s="27" t="str">
        <f t="shared" si="34"/>
        <v/>
      </c>
      <c r="U701" s="49" t="str">
        <f t="shared" si="35"/>
        <v/>
      </c>
    </row>
    <row r="702" spans="12:21" ht="21.95" customHeight="1" x14ac:dyDescent="0.15">
      <c r="L702" s="292"/>
      <c r="M702" s="293"/>
      <c r="N702" s="292"/>
      <c r="O702" s="293"/>
      <c r="T702" s="27" t="str">
        <f t="shared" si="34"/>
        <v/>
      </c>
      <c r="U702" s="49" t="str">
        <f t="shared" si="35"/>
        <v/>
      </c>
    </row>
    <row r="703" spans="12:21" ht="21.95" customHeight="1" x14ac:dyDescent="0.15">
      <c r="L703" s="292"/>
      <c r="M703" s="293"/>
      <c r="N703" s="292"/>
      <c r="O703" s="293"/>
      <c r="T703" s="27" t="str">
        <f t="shared" si="34"/>
        <v/>
      </c>
      <c r="U703" s="49" t="str">
        <f t="shared" si="35"/>
        <v/>
      </c>
    </row>
    <row r="704" spans="12:21" ht="21.95" customHeight="1" x14ac:dyDescent="0.15">
      <c r="L704" s="292"/>
      <c r="M704" s="293"/>
      <c r="N704" s="292"/>
      <c r="O704" s="293"/>
      <c r="T704" s="27" t="str">
        <f t="shared" si="34"/>
        <v/>
      </c>
      <c r="U704" s="49" t="str">
        <f t="shared" si="35"/>
        <v/>
      </c>
    </row>
    <row r="705" spans="12:21" ht="21.95" customHeight="1" x14ac:dyDescent="0.15">
      <c r="L705" s="292"/>
      <c r="M705" s="293"/>
      <c r="N705" s="292"/>
      <c r="O705" s="293"/>
      <c r="T705" s="27" t="str">
        <f t="shared" si="34"/>
        <v/>
      </c>
      <c r="U705" s="49" t="str">
        <f t="shared" si="35"/>
        <v/>
      </c>
    </row>
    <row r="706" spans="12:21" ht="21.95" customHeight="1" x14ac:dyDescent="0.15">
      <c r="L706" s="292"/>
      <c r="M706" s="293"/>
      <c r="N706" s="292"/>
      <c r="O706" s="293"/>
      <c r="T706" s="27" t="str">
        <f t="shared" si="34"/>
        <v/>
      </c>
      <c r="U706" s="49" t="str">
        <f t="shared" si="35"/>
        <v/>
      </c>
    </row>
    <row r="707" spans="12:21" ht="21.95" customHeight="1" x14ac:dyDescent="0.15">
      <c r="L707" s="292"/>
      <c r="M707" s="293"/>
      <c r="N707" s="292"/>
      <c r="O707" s="293"/>
      <c r="T707" s="27" t="str">
        <f t="shared" si="34"/>
        <v/>
      </c>
      <c r="U707" s="49" t="str">
        <f t="shared" si="35"/>
        <v/>
      </c>
    </row>
    <row r="708" spans="12:21" ht="21.95" customHeight="1" x14ac:dyDescent="0.15">
      <c r="L708" s="292"/>
      <c r="M708" s="293"/>
      <c r="N708" s="292"/>
      <c r="O708" s="293"/>
      <c r="T708" s="27" t="str">
        <f t="shared" si="34"/>
        <v/>
      </c>
      <c r="U708" s="49" t="str">
        <f t="shared" si="35"/>
        <v/>
      </c>
    </row>
    <row r="709" spans="12:21" ht="21.95" customHeight="1" x14ac:dyDescent="0.15">
      <c r="L709" s="292"/>
      <c r="M709" s="293"/>
      <c r="N709" s="292"/>
      <c r="O709" s="293"/>
      <c r="T709" s="27" t="str">
        <f t="shared" si="34"/>
        <v/>
      </c>
      <c r="U709" s="49" t="str">
        <f t="shared" si="35"/>
        <v/>
      </c>
    </row>
    <row r="710" spans="12:21" ht="21.95" customHeight="1" x14ac:dyDescent="0.15">
      <c r="L710" s="292"/>
      <c r="M710" s="293"/>
      <c r="N710" s="292"/>
      <c r="O710" s="293"/>
      <c r="T710" s="27" t="str">
        <f t="shared" si="34"/>
        <v/>
      </c>
      <c r="U710" s="49" t="str">
        <f t="shared" si="35"/>
        <v/>
      </c>
    </row>
    <row r="711" spans="12:21" ht="21.95" customHeight="1" x14ac:dyDescent="0.15">
      <c r="L711" s="292"/>
      <c r="M711" s="293"/>
      <c r="N711" s="292"/>
      <c r="O711" s="293"/>
      <c r="T711" s="27" t="str">
        <f t="shared" ref="T711:T774" si="36">CONCATENATE(L711,C711)</f>
        <v/>
      </c>
      <c r="U711" s="49" t="str">
        <f t="shared" ref="U711:U774" si="37">CONCATENATE(N711,H711)</f>
        <v/>
      </c>
    </row>
    <row r="712" spans="12:21" ht="21.95" customHeight="1" x14ac:dyDescent="0.15">
      <c r="L712" s="292"/>
      <c r="M712" s="293"/>
      <c r="N712" s="292"/>
      <c r="O712" s="293"/>
      <c r="T712" s="27" t="str">
        <f t="shared" si="36"/>
        <v/>
      </c>
      <c r="U712" s="49" t="str">
        <f t="shared" si="37"/>
        <v/>
      </c>
    </row>
    <row r="713" spans="12:21" ht="21.95" customHeight="1" x14ac:dyDescent="0.15">
      <c r="L713" s="292"/>
      <c r="M713" s="293"/>
      <c r="N713" s="292"/>
      <c r="O713" s="293"/>
      <c r="T713" s="27" t="str">
        <f t="shared" si="36"/>
        <v/>
      </c>
      <c r="U713" s="49" t="str">
        <f t="shared" si="37"/>
        <v/>
      </c>
    </row>
    <row r="714" spans="12:21" ht="21.95" customHeight="1" x14ac:dyDescent="0.15">
      <c r="L714" s="292"/>
      <c r="M714" s="293"/>
      <c r="N714" s="292"/>
      <c r="O714" s="293"/>
      <c r="T714" s="27" t="str">
        <f t="shared" si="36"/>
        <v/>
      </c>
      <c r="U714" s="49" t="str">
        <f t="shared" si="37"/>
        <v/>
      </c>
    </row>
    <row r="715" spans="12:21" ht="21.95" customHeight="1" x14ac:dyDescent="0.15">
      <c r="L715" s="292"/>
      <c r="M715" s="293"/>
      <c r="N715" s="292"/>
      <c r="O715" s="293"/>
      <c r="T715" s="27" t="str">
        <f t="shared" si="36"/>
        <v/>
      </c>
      <c r="U715" s="49" t="str">
        <f t="shared" si="37"/>
        <v/>
      </c>
    </row>
    <row r="716" spans="12:21" ht="21.95" customHeight="1" x14ac:dyDescent="0.15">
      <c r="L716" s="292"/>
      <c r="M716" s="293"/>
      <c r="N716" s="292"/>
      <c r="O716" s="293"/>
      <c r="T716" s="27" t="str">
        <f t="shared" si="36"/>
        <v/>
      </c>
      <c r="U716" s="49" t="str">
        <f t="shared" si="37"/>
        <v/>
      </c>
    </row>
    <row r="717" spans="12:21" ht="21.95" customHeight="1" x14ac:dyDescent="0.15">
      <c r="L717" s="292"/>
      <c r="M717" s="293"/>
      <c r="N717" s="292"/>
      <c r="O717" s="293"/>
      <c r="T717" s="27" t="str">
        <f t="shared" si="36"/>
        <v/>
      </c>
      <c r="U717" s="49" t="str">
        <f t="shared" si="37"/>
        <v/>
      </c>
    </row>
    <row r="718" spans="12:21" ht="21.95" customHeight="1" x14ac:dyDescent="0.15">
      <c r="L718" s="292"/>
      <c r="M718" s="293"/>
      <c r="N718" s="292"/>
      <c r="O718" s="293"/>
      <c r="T718" s="27" t="str">
        <f t="shared" si="36"/>
        <v/>
      </c>
      <c r="U718" s="49" t="str">
        <f t="shared" si="37"/>
        <v/>
      </c>
    </row>
    <row r="719" spans="12:21" ht="21.95" customHeight="1" x14ac:dyDescent="0.15">
      <c r="L719" s="292"/>
      <c r="M719" s="293"/>
      <c r="N719" s="292"/>
      <c r="O719" s="293"/>
      <c r="T719" s="27" t="str">
        <f t="shared" si="36"/>
        <v/>
      </c>
      <c r="U719" s="49" t="str">
        <f t="shared" si="37"/>
        <v/>
      </c>
    </row>
    <row r="720" spans="12:21" ht="21.95" customHeight="1" x14ac:dyDescent="0.15">
      <c r="L720" s="292"/>
      <c r="M720" s="293"/>
      <c r="N720" s="292"/>
      <c r="O720" s="293"/>
      <c r="T720" s="27" t="str">
        <f t="shared" si="36"/>
        <v/>
      </c>
      <c r="U720" s="49" t="str">
        <f t="shared" si="37"/>
        <v/>
      </c>
    </row>
    <row r="721" spans="12:21" ht="21.95" customHeight="1" x14ac:dyDescent="0.15">
      <c r="L721" s="292"/>
      <c r="M721" s="293"/>
      <c r="N721" s="292"/>
      <c r="O721" s="293"/>
      <c r="T721" s="27" t="str">
        <f t="shared" si="36"/>
        <v/>
      </c>
      <c r="U721" s="49" t="str">
        <f t="shared" si="37"/>
        <v/>
      </c>
    </row>
    <row r="722" spans="12:21" ht="21.95" customHeight="1" x14ac:dyDescent="0.15">
      <c r="L722" s="292"/>
      <c r="M722" s="293"/>
      <c r="N722" s="292"/>
      <c r="O722" s="293"/>
      <c r="T722" s="27" t="str">
        <f t="shared" si="36"/>
        <v/>
      </c>
      <c r="U722" s="49" t="str">
        <f t="shared" si="37"/>
        <v/>
      </c>
    </row>
    <row r="723" spans="12:21" ht="21.95" customHeight="1" x14ac:dyDescent="0.15">
      <c r="L723" s="292"/>
      <c r="M723" s="293"/>
      <c r="N723" s="292"/>
      <c r="O723" s="293"/>
      <c r="T723" s="27" t="str">
        <f t="shared" si="36"/>
        <v/>
      </c>
      <c r="U723" s="49" t="str">
        <f t="shared" si="37"/>
        <v/>
      </c>
    </row>
    <row r="724" spans="12:21" ht="21.95" customHeight="1" x14ac:dyDescent="0.15">
      <c r="L724" s="292"/>
      <c r="M724" s="293"/>
      <c r="N724" s="292"/>
      <c r="O724" s="293"/>
      <c r="T724" s="27" t="str">
        <f t="shared" si="36"/>
        <v/>
      </c>
      <c r="U724" s="49" t="str">
        <f t="shared" si="37"/>
        <v/>
      </c>
    </row>
    <row r="725" spans="12:21" ht="21.95" customHeight="1" x14ac:dyDescent="0.15">
      <c r="L725" s="292"/>
      <c r="M725" s="293"/>
      <c r="N725" s="292"/>
      <c r="O725" s="293"/>
      <c r="T725" s="27" t="str">
        <f t="shared" si="36"/>
        <v/>
      </c>
      <c r="U725" s="49" t="str">
        <f t="shared" si="37"/>
        <v/>
      </c>
    </row>
    <row r="726" spans="12:21" ht="21.95" customHeight="1" x14ac:dyDescent="0.15">
      <c r="L726" s="292"/>
      <c r="M726" s="293"/>
      <c r="N726" s="292"/>
      <c r="O726" s="293"/>
      <c r="T726" s="27" t="str">
        <f t="shared" si="36"/>
        <v/>
      </c>
      <c r="U726" s="49" t="str">
        <f t="shared" si="37"/>
        <v/>
      </c>
    </row>
    <row r="727" spans="12:21" ht="21.95" customHeight="1" x14ac:dyDescent="0.15">
      <c r="L727" s="292"/>
      <c r="M727" s="293"/>
      <c r="N727" s="292"/>
      <c r="O727" s="293"/>
      <c r="T727" s="27" t="str">
        <f t="shared" si="36"/>
        <v/>
      </c>
      <c r="U727" s="49" t="str">
        <f t="shared" si="37"/>
        <v/>
      </c>
    </row>
    <row r="728" spans="12:21" ht="21.95" customHeight="1" x14ac:dyDescent="0.15">
      <c r="L728" s="292"/>
      <c r="M728" s="293"/>
      <c r="N728" s="292"/>
      <c r="O728" s="293"/>
      <c r="T728" s="27" t="str">
        <f t="shared" si="36"/>
        <v/>
      </c>
      <c r="U728" s="49" t="str">
        <f t="shared" si="37"/>
        <v/>
      </c>
    </row>
    <row r="729" spans="12:21" ht="21.95" customHeight="1" x14ac:dyDescent="0.15">
      <c r="L729" s="292"/>
      <c r="M729" s="293"/>
      <c r="N729" s="292"/>
      <c r="O729" s="293"/>
      <c r="T729" s="27" t="str">
        <f t="shared" si="36"/>
        <v/>
      </c>
      <c r="U729" s="49" t="str">
        <f t="shared" si="37"/>
        <v/>
      </c>
    </row>
    <row r="730" spans="12:21" ht="21.95" customHeight="1" x14ac:dyDescent="0.15">
      <c r="L730" s="292"/>
      <c r="M730" s="293"/>
      <c r="N730" s="292"/>
      <c r="O730" s="293"/>
      <c r="T730" s="27" t="str">
        <f t="shared" si="36"/>
        <v/>
      </c>
      <c r="U730" s="49" t="str">
        <f t="shared" si="37"/>
        <v/>
      </c>
    </row>
    <row r="731" spans="12:21" ht="21.95" customHeight="1" x14ac:dyDescent="0.15">
      <c r="L731" s="292"/>
      <c r="M731" s="293"/>
      <c r="N731" s="292"/>
      <c r="O731" s="293"/>
      <c r="T731" s="27" t="str">
        <f t="shared" si="36"/>
        <v/>
      </c>
      <c r="U731" s="49" t="str">
        <f t="shared" si="37"/>
        <v/>
      </c>
    </row>
    <row r="732" spans="12:21" ht="21.95" customHeight="1" x14ac:dyDescent="0.15">
      <c r="L732" s="292"/>
      <c r="M732" s="293"/>
      <c r="N732" s="292"/>
      <c r="O732" s="293"/>
      <c r="T732" s="27" t="str">
        <f t="shared" si="36"/>
        <v/>
      </c>
      <c r="U732" s="49" t="str">
        <f t="shared" si="37"/>
        <v/>
      </c>
    </row>
    <row r="733" spans="12:21" ht="21.95" customHeight="1" x14ac:dyDescent="0.15">
      <c r="L733" s="292"/>
      <c r="M733" s="293"/>
      <c r="N733" s="292"/>
      <c r="O733" s="293"/>
      <c r="T733" s="27" t="str">
        <f t="shared" si="36"/>
        <v/>
      </c>
      <c r="U733" s="49" t="str">
        <f t="shared" si="37"/>
        <v/>
      </c>
    </row>
    <row r="734" spans="12:21" ht="21.95" customHeight="1" x14ac:dyDescent="0.15">
      <c r="L734" s="292"/>
      <c r="M734" s="293"/>
      <c r="N734" s="292"/>
      <c r="O734" s="293"/>
      <c r="T734" s="27" t="str">
        <f t="shared" si="36"/>
        <v/>
      </c>
      <c r="U734" s="49" t="str">
        <f t="shared" si="37"/>
        <v/>
      </c>
    </row>
    <row r="735" spans="12:21" ht="21.95" customHeight="1" x14ac:dyDescent="0.15">
      <c r="L735" s="292"/>
      <c r="M735" s="293"/>
      <c r="N735" s="292"/>
      <c r="O735" s="293"/>
      <c r="T735" s="27" t="str">
        <f t="shared" si="36"/>
        <v/>
      </c>
      <c r="U735" s="49" t="str">
        <f t="shared" si="37"/>
        <v/>
      </c>
    </row>
    <row r="736" spans="12:21" ht="21.95" customHeight="1" x14ac:dyDescent="0.15">
      <c r="L736" s="292"/>
      <c r="M736" s="293"/>
      <c r="N736" s="292"/>
      <c r="O736" s="293"/>
      <c r="T736" s="27" t="str">
        <f t="shared" si="36"/>
        <v/>
      </c>
      <c r="U736" s="49" t="str">
        <f t="shared" si="37"/>
        <v/>
      </c>
    </row>
    <row r="737" spans="12:21" ht="21.95" customHeight="1" x14ac:dyDescent="0.15">
      <c r="L737" s="292"/>
      <c r="M737" s="293"/>
      <c r="N737" s="292"/>
      <c r="O737" s="293"/>
      <c r="T737" s="27" t="str">
        <f t="shared" si="36"/>
        <v/>
      </c>
      <c r="U737" s="49" t="str">
        <f t="shared" si="37"/>
        <v/>
      </c>
    </row>
    <row r="738" spans="12:21" ht="21.95" customHeight="1" x14ac:dyDescent="0.15">
      <c r="L738" s="292"/>
      <c r="M738" s="293"/>
      <c r="N738" s="292"/>
      <c r="O738" s="293"/>
      <c r="T738" s="27" t="str">
        <f t="shared" si="36"/>
        <v/>
      </c>
      <c r="U738" s="49" t="str">
        <f t="shared" si="37"/>
        <v/>
      </c>
    </row>
    <row r="739" spans="12:21" ht="21.95" customHeight="1" x14ac:dyDescent="0.15">
      <c r="L739" s="292"/>
      <c r="M739" s="293"/>
      <c r="N739" s="292"/>
      <c r="O739" s="293"/>
      <c r="T739" s="27" t="str">
        <f t="shared" si="36"/>
        <v/>
      </c>
      <c r="U739" s="49" t="str">
        <f t="shared" si="37"/>
        <v/>
      </c>
    </row>
    <row r="740" spans="12:21" ht="21.95" customHeight="1" x14ac:dyDescent="0.15">
      <c r="L740" s="292"/>
      <c r="M740" s="293"/>
      <c r="N740" s="292"/>
      <c r="O740" s="293"/>
      <c r="T740" s="27" t="str">
        <f t="shared" si="36"/>
        <v/>
      </c>
      <c r="U740" s="49" t="str">
        <f t="shared" si="37"/>
        <v/>
      </c>
    </row>
    <row r="741" spans="12:21" ht="21.95" customHeight="1" x14ac:dyDescent="0.15">
      <c r="L741" s="292"/>
      <c r="M741" s="293"/>
      <c r="N741" s="292"/>
      <c r="O741" s="293"/>
      <c r="T741" s="27" t="str">
        <f t="shared" si="36"/>
        <v/>
      </c>
      <c r="U741" s="49" t="str">
        <f t="shared" si="37"/>
        <v/>
      </c>
    </row>
    <row r="742" spans="12:21" ht="21.95" customHeight="1" x14ac:dyDescent="0.15">
      <c r="L742" s="292"/>
      <c r="M742" s="293"/>
      <c r="N742" s="292"/>
      <c r="O742" s="293"/>
      <c r="T742" s="27" t="str">
        <f t="shared" si="36"/>
        <v/>
      </c>
      <c r="U742" s="49" t="str">
        <f t="shared" si="37"/>
        <v/>
      </c>
    </row>
    <row r="743" spans="12:21" ht="21.95" customHeight="1" x14ac:dyDescent="0.15">
      <c r="L743" s="292"/>
      <c r="M743" s="293"/>
      <c r="N743" s="292"/>
      <c r="O743" s="293"/>
      <c r="T743" s="27" t="str">
        <f t="shared" si="36"/>
        <v/>
      </c>
      <c r="U743" s="49" t="str">
        <f t="shared" si="37"/>
        <v/>
      </c>
    </row>
    <row r="744" spans="12:21" ht="21.95" customHeight="1" x14ac:dyDescent="0.15">
      <c r="L744" s="292"/>
      <c r="M744" s="293"/>
      <c r="N744" s="292"/>
      <c r="O744" s="293"/>
      <c r="T744" s="27" t="str">
        <f t="shared" si="36"/>
        <v/>
      </c>
      <c r="U744" s="49" t="str">
        <f t="shared" si="37"/>
        <v/>
      </c>
    </row>
    <row r="745" spans="12:21" ht="21.95" customHeight="1" x14ac:dyDescent="0.15">
      <c r="L745" s="292"/>
      <c r="M745" s="293"/>
      <c r="N745" s="292"/>
      <c r="O745" s="293"/>
      <c r="T745" s="27" t="str">
        <f t="shared" si="36"/>
        <v/>
      </c>
      <c r="U745" s="49" t="str">
        <f t="shared" si="37"/>
        <v/>
      </c>
    </row>
    <row r="746" spans="12:21" ht="21.95" customHeight="1" x14ac:dyDescent="0.15">
      <c r="L746" s="292"/>
      <c r="M746" s="293"/>
      <c r="N746" s="292"/>
      <c r="O746" s="293"/>
      <c r="T746" s="27" t="str">
        <f t="shared" si="36"/>
        <v/>
      </c>
      <c r="U746" s="49" t="str">
        <f t="shared" si="37"/>
        <v/>
      </c>
    </row>
    <row r="747" spans="12:21" ht="21.95" customHeight="1" x14ac:dyDescent="0.15">
      <c r="L747" s="292"/>
      <c r="M747" s="293"/>
      <c r="N747" s="292"/>
      <c r="O747" s="293"/>
      <c r="T747" s="27" t="str">
        <f t="shared" si="36"/>
        <v/>
      </c>
      <c r="U747" s="49" t="str">
        <f t="shared" si="37"/>
        <v/>
      </c>
    </row>
    <row r="748" spans="12:21" ht="21.95" customHeight="1" x14ac:dyDescent="0.15">
      <c r="L748" s="292"/>
      <c r="M748" s="293"/>
      <c r="N748" s="292"/>
      <c r="O748" s="293"/>
      <c r="T748" s="27" t="str">
        <f t="shared" si="36"/>
        <v/>
      </c>
      <c r="U748" s="49" t="str">
        <f t="shared" si="37"/>
        <v/>
      </c>
    </row>
    <row r="749" spans="12:21" ht="21.95" customHeight="1" x14ac:dyDescent="0.15">
      <c r="L749" s="292"/>
      <c r="M749" s="293"/>
      <c r="N749" s="292"/>
      <c r="O749" s="293"/>
      <c r="T749" s="27" t="str">
        <f t="shared" si="36"/>
        <v/>
      </c>
      <c r="U749" s="49" t="str">
        <f t="shared" si="37"/>
        <v/>
      </c>
    </row>
    <row r="750" spans="12:21" ht="21.95" customHeight="1" x14ac:dyDescent="0.15">
      <c r="L750" s="292"/>
      <c r="M750" s="293"/>
      <c r="N750" s="292"/>
      <c r="O750" s="293"/>
      <c r="T750" s="27" t="str">
        <f t="shared" si="36"/>
        <v/>
      </c>
      <c r="U750" s="49" t="str">
        <f t="shared" si="37"/>
        <v/>
      </c>
    </row>
    <row r="751" spans="12:21" ht="21.95" customHeight="1" x14ac:dyDescent="0.15">
      <c r="L751" s="292"/>
      <c r="M751" s="293"/>
      <c r="N751" s="292"/>
      <c r="O751" s="293"/>
      <c r="T751" s="27" t="str">
        <f t="shared" si="36"/>
        <v/>
      </c>
      <c r="U751" s="49" t="str">
        <f t="shared" si="37"/>
        <v/>
      </c>
    </row>
    <row r="752" spans="12:21" ht="21.95" customHeight="1" x14ac:dyDescent="0.15">
      <c r="L752" s="292"/>
      <c r="M752" s="293"/>
      <c r="N752" s="292"/>
      <c r="O752" s="293"/>
      <c r="T752" s="27" t="str">
        <f t="shared" si="36"/>
        <v/>
      </c>
      <c r="U752" s="49" t="str">
        <f t="shared" si="37"/>
        <v/>
      </c>
    </row>
    <row r="753" spans="12:21" ht="21.95" customHeight="1" x14ac:dyDescent="0.15">
      <c r="L753" s="292"/>
      <c r="M753" s="293"/>
      <c r="N753" s="292"/>
      <c r="O753" s="293"/>
      <c r="T753" s="27" t="str">
        <f t="shared" si="36"/>
        <v/>
      </c>
      <c r="U753" s="49" t="str">
        <f t="shared" si="37"/>
        <v/>
      </c>
    </row>
    <row r="754" spans="12:21" ht="21.95" customHeight="1" x14ac:dyDescent="0.15">
      <c r="L754" s="292"/>
      <c r="M754" s="293"/>
      <c r="N754" s="292"/>
      <c r="O754" s="293"/>
      <c r="T754" s="27" t="str">
        <f t="shared" si="36"/>
        <v/>
      </c>
      <c r="U754" s="49" t="str">
        <f t="shared" si="37"/>
        <v/>
      </c>
    </row>
    <row r="755" spans="12:21" ht="21.95" customHeight="1" x14ac:dyDescent="0.15">
      <c r="L755" s="292"/>
      <c r="M755" s="293"/>
      <c r="N755" s="292"/>
      <c r="O755" s="293"/>
      <c r="T755" s="27" t="str">
        <f t="shared" si="36"/>
        <v/>
      </c>
      <c r="U755" s="49" t="str">
        <f t="shared" si="37"/>
        <v/>
      </c>
    </row>
    <row r="756" spans="12:21" ht="21.95" customHeight="1" x14ac:dyDescent="0.15">
      <c r="L756" s="292"/>
      <c r="M756" s="293"/>
      <c r="N756" s="292"/>
      <c r="O756" s="293"/>
      <c r="T756" s="27" t="str">
        <f t="shared" si="36"/>
        <v/>
      </c>
      <c r="U756" s="49" t="str">
        <f t="shared" si="37"/>
        <v/>
      </c>
    </row>
    <row r="757" spans="12:21" ht="21.95" customHeight="1" x14ac:dyDescent="0.15">
      <c r="L757" s="292"/>
      <c r="M757" s="293"/>
      <c r="N757" s="292"/>
      <c r="O757" s="293"/>
      <c r="T757" s="27" t="str">
        <f t="shared" si="36"/>
        <v/>
      </c>
      <c r="U757" s="49" t="str">
        <f t="shared" si="37"/>
        <v/>
      </c>
    </row>
    <row r="758" spans="12:21" ht="21.95" customHeight="1" x14ac:dyDescent="0.15">
      <c r="L758" s="292"/>
      <c r="M758" s="293"/>
      <c r="N758" s="292"/>
      <c r="O758" s="293"/>
      <c r="T758" s="27" t="str">
        <f t="shared" si="36"/>
        <v/>
      </c>
      <c r="U758" s="49" t="str">
        <f t="shared" si="37"/>
        <v/>
      </c>
    </row>
    <row r="759" spans="12:21" ht="21.95" customHeight="1" x14ac:dyDescent="0.15">
      <c r="L759" s="292"/>
      <c r="M759" s="293"/>
      <c r="N759" s="292"/>
      <c r="O759" s="293"/>
      <c r="T759" s="27" t="str">
        <f t="shared" si="36"/>
        <v/>
      </c>
      <c r="U759" s="49" t="str">
        <f t="shared" si="37"/>
        <v/>
      </c>
    </row>
    <row r="760" spans="12:21" ht="21.95" customHeight="1" x14ac:dyDescent="0.15">
      <c r="L760" s="292"/>
      <c r="M760" s="293"/>
      <c r="N760" s="292"/>
      <c r="O760" s="293"/>
      <c r="T760" s="27" t="str">
        <f t="shared" si="36"/>
        <v/>
      </c>
      <c r="U760" s="49" t="str">
        <f t="shared" si="37"/>
        <v/>
      </c>
    </row>
    <row r="761" spans="12:21" ht="21.95" customHeight="1" x14ac:dyDescent="0.15">
      <c r="L761" s="292"/>
      <c r="M761" s="293"/>
      <c r="N761" s="292"/>
      <c r="O761" s="293"/>
      <c r="T761" s="27" t="str">
        <f t="shared" si="36"/>
        <v/>
      </c>
      <c r="U761" s="49" t="str">
        <f t="shared" si="37"/>
        <v/>
      </c>
    </row>
    <row r="762" spans="12:21" ht="21.95" customHeight="1" x14ac:dyDescent="0.15">
      <c r="L762" s="292"/>
      <c r="M762" s="293"/>
      <c r="N762" s="292"/>
      <c r="O762" s="293"/>
      <c r="T762" s="27" t="str">
        <f t="shared" si="36"/>
        <v/>
      </c>
      <c r="U762" s="49" t="str">
        <f t="shared" si="37"/>
        <v/>
      </c>
    </row>
    <row r="763" spans="12:21" ht="21.95" customHeight="1" x14ac:dyDescent="0.15">
      <c r="L763" s="292"/>
      <c r="M763" s="293"/>
      <c r="N763" s="292"/>
      <c r="O763" s="293"/>
      <c r="T763" s="27" t="str">
        <f t="shared" si="36"/>
        <v/>
      </c>
      <c r="U763" s="49" t="str">
        <f t="shared" si="37"/>
        <v/>
      </c>
    </row>
    <row r="764" spans="12:21" ht="21.95" customHeight="1" x14ac:dyDescent="0.15">
      <c r="L764" s="292"/>
      <c r="M764" s="293"/>
      <c r="N764" s="292"/>
      <c r="O764" s="293"/>
      <c r="T764" s="27" t="str">
        <f t="shared" si="36"/>
        <v/>
      </c>
      <c r="U764" s="49" t="str">
        <f t="shared" si="37"/>
        <v/>
      </c>
    </row>
    <row r="765" spans="12:21" ht="21.95" customHeight="1" x14ac:dyDescent="0.15">
      <c r="L765" s="292"/>
      <c r="M765" s="293"/>
      <c r="N765" s="292"/>
      <c r="O765" s="293"/>
      <c r="T765" s="27" t="str">
        <f t="shared" si="36"/>
        <v/>
      </c>
      <c r="U765" s="49" t="str">
        <f t="shared" si="37"/>
        <v/>
      </c>
    </row>
    <row r="766" spans="12:21" ht="21.95" customHeight="1" x14ac:dyDescent="0.15">
      <c r="L766" s="292"/>
      <c r="M766" s="293"/>
      <c r="N766" s="292"/>
      <c r="O766" s="293"/>
      <c r="T766" s="27" t="str">
        <f t="shared" si="36"/>
        <v/>
      </c>
      <c r="U766" s="49" t="str">
        <f t="shared" si="37"/>
        <v/>
      </c>
    </row>
    <row r="767" spans="12:21" ht="21.95" customHeight="1" x14ac:dyDescent="0.15">
      <c r="L767" s="292"/>
      <c r="M767" s="293"/>
      <c r="N767" s="292"/>
      <c r="O767" s="293"/>
      <c r="T767" s="27" t="str">
        <f t="shared" si="36"/>
        <v/>
      </c>
      <c r="U767" s="49" t="str">
        <f t="shared" si="37"/>
        <v/>
      </c>
    </row>
    <row r="768" spans="12:21" ht="21.95" customHeight="1" x14ac:dyDescent="0.15">
      <c r="L768" s="292"/>
      <c r="M768" s="293"/>
      <c r="N768" s="292"/>
      <c r="O768" s="293"/>
      <c r="T768" s="27" t="str">
        <f t="shared" si="36"/>
        <v/>
      </c>
      <c r="U768" s="49" t="str">
        <f t="shared" si="37"/>
        <v/>
      </c>
    </row>
    <row r="769" spans="12:21" ht="21.95" customHeight="1" x14ac:dyDescent="0.15">
      <c r="L769" s="292"/>
      <c r="M769" s="293"/>
      <c r="N769" s="292"/>
      <c r="O769" s="293"/>
      <c r="T769" s="27" t="str">
        <f t="shared" si="36"/>
        <v/>
      </c>
      <c r="U769" s="49" t="str">
        <f t="shared" si="37"/>
        <v/>
      </c>
    </row>
    <row r="770" spans="12:21" ht="21.95" customHeight="1" x14ac:dyDescent="0.15">
      <c r="L770" s="292"/>
      <c r="M770" s="293"/>
      <c r="N770" s="292"/>
      <c r="O770" s="293"/>
      <c r="T770" s="27" t="str">
        <f t="shared" si="36"/>
        <v/>
      </c>
      <c r="U770" s="49" t="str">
        <f t="shared" si="37"/>
        <v/>
      </c>
    </row>
    <row r="771" spans="12:21" ht="21.95" customHeight="1" x14ac:dyDescent="0.15">
      <c r="L771" s="292"/>
      <c r="M771" s="293"/>
      <c r="N771" s="292"/>
      <c r="O771" s="293"/>
      <c r="T771" s="27" t="str">
        <f t="shared" si="36"/>
        <v/>
      </c>
      <c r="U771" s="49" t="str">
        <f t="shared" si="37"/>
        <v/>
      </c>
    </row>
    <row r="772" spans="12:21" ht="21.95" customHeight="1" x14ac:dyDescent="0.15">
      <c r="L772" s="292"/>
      <c r="M772" s="293"/>
      <c r="N772" s="292"/>
      <c r="O772" s="293"/>
      <c r="T772" s="27" t="str">
        <f t="shared" si="36"/>
        <v/>
      </c>
      <c r="U772" s="49" t="str">
        <f t="shared" si="37"/>
        <v/>
      </c>
    </row>
    <row r="773" spans="12:21" ht="21.95" customHeight="1" x14ac:dyDescent="0.15">
      <c r="L773" s="292"/>
      <c r="M773" s="293"/>
      <c r="N773" s="292"/>
      <c r="O773" s="293"/>
      <c r="T773" s="27" t="str">
        <f t="shared" si="36"/>
        <v/>
      </c>
      <c r="U773" s="49" t="str">
        <f t="shared" si="37"/>
        <v/>
      </c>
    </row>
    <row r="774" spans="12:21" ht="21.95" customHeight="1" x14ac:dyDescent="0.15">
      <c r="L774" s="292"/>
      <c r="M774" s="293"/>
      <c r="N774" s="292"/>
      <c r="O774" s="293"/>
      <c r="T774" s="27" t="str">
        <f t="shared" si="36"/>
        <v/>
      </c>
      <c r="U774" s="49" t="str">
        <f t="shared" si="37"/>
        <v/>
      </c>
    </row>
    <row r="775" spans="12:21" ht="21.95" customHeight="1" x14ac:dyDescent="0.15">
      <c r="L775" s="292"/>
      <c r="M775" s="293"/>
      <c r="N775" s="292"/>
      <c r="O775" s="293"/>
      <c r="T775" s="27" t="str">
        <f t="shared" ref="T775:T838" si="38">CONCATENATE(L775,C775)</f>
        <v/>
      </c>
      <c r="U775" s="49" t="str">
        <f t="shared" ref="U775:U838" si="39">CONCATENATE(N775,H775)</f>
        <v/>
      </c>
    </row>
    <row r="776" spans="12:21" ht="21.95" customHeight="1" x14ac:dyDescent="0.15">
      <c r="L776" s="292"/>
      <c r="M776" s="293"/>
      <c r="N776" s="292"/>
      <c r="O776" s="293"/>
      <c r="T776" s="27" t="str">
        <f t="shared" si="38"/>
        <v/>
      </c>
      <c r="U776" s="49" t="str">
        <f t="shared" si="39"/>
        <v/>
      </c>
    </row>
    <row r="777" spans="12:21" ht="21.95" customHeight="1" x14ac:dyDescent="0.15">
      <c r="L777" s="292"/>
      <c r="M777" s="293"/>
      <c r="N777" s="292"/>
      <c r="O777" s="293"/>
      <c r="T777" s="27" t="str">
        <f t="shared" si="38"/>
        <v/>
      </c>
      <c r="U777" s="49" t="str">
        <f t="shared" si="39"/>
        <v/>
      </c>
    </row>
    <row r="778" spans="12:21" ht="21.95" customHeight="1" x14ac:dyDescent="0.15">
      <c r="L778" s="292"/>
      <c r="M778" s="293"/>
      <c r="N778" s="292"/>
      <c r="O778" s="293"/>
      <c r="T778" s="27" t="str">
        <f t="shared" si="38"/>
        <v/>
      </c>
      <c r="U778" s="49" t="str">
        <f t="shared" si="39"/>
        <v/>
      </c>
    </row>
    <row r="779" spans="12:21" ht="21.95" customHeight="1" x14ac:dyDescent="0.15">
      <c r="L779" s="292"/>
      <c r="M779" s="293"/>
      <c r="N779" s="292"/>
      <c r="O779" s="293"/>
      <c r="T779" s="27" t="str">
        <f t="shared" si="38"/>
        <v/>
      </c>
      <c r="U779" s="49" t="str">
        <f t="shared" si="39"/>
        <v/>
      </c>
    </row>
    <row r="780" spans="12:21" ht="21.95" customHeight="1" x14ac:dyDescent="0.15">
      <c r="L780" s="292"/>
      <c r="M780" s="293"/>
      <c r="N780" s="292"/>
      <c r="O780" s="293"/>
      <c r="T780" s="27" t="str">
        <f t="shared" si="38"/>
        <v/>
      </c>
      <c r="U780" s="49" t="str">
        <f t="shared" si="39"/>
        <v/>
      </c>
    </row>
    <row r="781" spans="12:21" ht="21.95" customHeight="1" x14ac:dyDescent="0.15">
      <c r="L781" s="292"/>
      <c r="M781" s="293"/>
      <c r="N781" s="292"/>
      <c r="O781" s="293"/>
      <c r="T781" s="27" t="str">
        <f t="shared" si="38"/>
        <v/>
      </c>
      <c r="U781" s="49" t="str">
        <f t="shared" si="39"/>
        <v/>
      </c>
    </row>
    <row r="782" spans="12:21" ht="21.95" customHeight="1" x14ac:dyDescent="0.15">
      <c r="L782" s="292"/>
      <c r="M782" s="293"/>
      <c r="N782" s="292"/>
      <c r="O782" s="293"/>
      <c r="T782" s="27" t="str">
        <f t="shared" si="38"/>
        <v/>
      </c>
      <c r="U782" s="49" t="str">
        <f t="shared" si="39"/>
        <v/>
      </c>
    </row>
    <row r="783" spans="12:21" ht="21.95" customHeight="1" x14ac:dyDescent="0.15">
      <c r="L783" s="292"/>
      <c r="M783" s="293"/>
      <c r="N783" s="292"/>
      <c r="O783" s="293"/>
      <c r="T783" s="27" t="str">
        <f t="shared" si="38"/>
        <v/>
      </c>
      <c r="U783" s="49" t="str">
        <f t="shared" si="39"/>
        <v/>
      </c>
    </row>
    <row r="784" spans="12:21" ht="21.95" customHeight="1" x14ac:dyDescent="0.15">
      <c r="L784" s="292"/>
      <c r="M784" s="293"/>
      <c r="N784" s="292"/>
      <c r="O784" s="293"/>
      <c r="T784" s="27" t="str">
        <f t="shared" si="38"/>
        <v/>
      </c>
      <c r="U784" s="49" t="str">
        <f t="shared" si="39"/>
        <v/>
      </c>
    </row>
    <row r="785" spans="12:21" ht="21.95" customHeight="1" x14ac:dyDescent="0.15">
      <c r="L785" s="292"/>
      <c r="M785" s="293"/>
      <c r="N785" s="292"/>
      <c r="O785" s="293"/>
      <c r="T785" s="27" t="str">
        <f t="shared" si="38"/>
        <v/>
      </c>
      <c r="U785" s="49" t="str">
        <f t="shared" si="39"/>
        <v/>
      </c>
    </row>
    <row r="786" spans="12:21" ht="21.95" customHeight="1" x14ac:dyDescent="0.15">
      <c r="L786" s="292"/>
      <c r="M786" s="293"/>
      <c r="N786" s="292"/>
      <c r="O786" s="293"/>
      <c r="T786" s="27" t="str">
        <f t="shared" si="38"/>
        <v/>
      </c>
      <c r="U786" s="49" t="str">
        <f t="shared" si="39"/>
        <v/>
      </c>
    </row>
    <row r="787" spans="12:21" ht="21.95" customHeight="1" x14ac:dyDescent="0.15">
      <c r="L787" s="292"/>
      <c r="M787" s="293"/>
      <c r="N787" s="292"/>
      <c r="O787" s="293"/>
      <c r="T787" s="27" t="str">
        <f t="shared" si="38"/>
        <v/>
      </c>
      <c r="U787" s="49" t="str">
        <f t="shared" si="39"/>
        <v/>
      </c>
    </row>
    <row r="788" spans="12:21" ht="21.95" customHeight="1" x14ac:dyDescent="0.15">
      <c r="L788" s="292"/>
      <c r="M788" s="293"/>
      <c r="N788" s="292"/>
      <c r="O788" s="293"/>
      <c r="T788" s="27" t="str">
        <f t="shared" si="38"/>
        <v/>
      </c>
      <c r="U788" s="49" t="str">
        <f t="shared" si="39"/>
        <v/>
      </c>
    </row>
    <row r="789" spans="12:21" ht="21.95" customHeight="1" x14ac:dyDescent="0.15">
      <c r="L789" s="292"/>
      <c r="M789" s="293"/>
      <c r="N789" s="292"/>
      <c r="O789" s="293"/>
      <c r="T789" s="27" t="str">
        <f t="shared" si="38"/>
        <v/>
      </c>
      <c r="U789" s="49" t="str">
        <f t="shared" si="39"/>
        <v/>
      </c>
    </row>
    <row r="790" spans="12:21" ht="21.95" customHeight="1" x14ac:dyDescent="0.15">
      <c r="L790" s="292"/>
      <c r="M790" s="293"/>
      <c r="N790" s="292"/>
      <c r="O790" s="293"/>
      <c r="T790" s="27" t="str">
        <f t="shared" si="38"/>
        <v/>
      </c>
      <c r="U790" s="49" t="str">
        <f t="shared" si="39"/>
        <v/>
      </c>
    </row>
    <row r="791" spans="12:21" ht="21.95" customHeight="1" x14ac:dyDescent="0.15">
      <c r="T791" s="27" t="str">
        <f t="shared" si="38"/>
        <v/>
      </c>
      <c r="U791" s="49" t="str">
        <f t="shared" si="39"/>
        <v/>
      </c>
    </row>
    <row r="792" spans="12:21" ht="21.95" customHeight="1" x14ac:dyDescent="0.15">
      <c r="T792" s="27" t="str">
        <f t="shared" si="38"/>
        <v/>
      </c>
      <c r="U792" s="49" t="str">
        <f t="shared" si="39"/>
        <v/>
      </c>
    </row>
    <row r="793" spans="12:21" ht="21.95" customHeight="1" x14ac:dyDescent="0.15">
      <c r="T793" s="27" t="str">
        <f t="shared" si="38"/>
        <v/>
      </c>
      <c r="U793" s="49" t="str">
        <f t="shared" si="39"/>
        <v/>
      </c>
    </row>
    <row r="794" spans="12:21" ht="21.95" customHeight="1" x14ac:dyDescent="0.15">
      <c r="T794" s="27" t="str">
        <f t="shared" si="38"/>
        <v/>
      </c>
      <c r="U794" s="49" t="str">
        <f t="shared" si="39"/>
        <v/>
      </c>
    </row>
    <row r="795" spans="12:21" ht="21.95" customHeight="1" x14ac:dyDescent="0.15">
      <c r="T795" s="27" t="str">
        <f t="shared" si="38"/>
        <v/>
      </c>
      <c r="U795" s="49" t="str">
        <f t="shared" si="39"/>
        <v/>
      </c>
    </row>
    <row r="796" spans="12:21" ht="21.95" customHeight="1" x14ac:dyDescent="0.15">
      <c r="T796" s="27" t="str">
        <f t="shared" si="38"/>
        <v/>
      </c>
      <c r="U796" s="49" t="str">
        <f t="shared" si="39"/>
        <v/>
      </c>
    </row>
    <row r="797" spans="12:21" ht="21.95" customHeight="1" x14ac:dyDescent="0.15">
      <c r="T797" s="27" t="str">
        <f t="shared" si="38"/>
        <v/>
      </c>
      <c r="U797" s="49" t="str">
        <f t="shared" si="39"/>
        <v/>
      </c>
    </row>
    <row r="798" spans="12:21" ht="21.95" customHeight="1" x14ac:dyDescent="0.15">
      <c r="T798" s="27" t="str">
        <f t="shared" si="38"/>
        <v/>
      </c>
      <c r="U798" s="49" t="str">
        <f t="shared" si="39"/>
        <v/>
      </c>
    </row>
    <row r="799" spans="12:21" ht="21.95" customHeight="1" x14ac:dyDescent="0.15">
      <c r="T799" s="27" t="str">
        <f t="shared" si="38"/>
        <v/>
      </c>
      <c r="U799" s="49" t="str">
        <f t="shared" si="39"/>
        <v/>
      </c>
    </row>
    <row r="800" spans="12:21" ht="21.95" customHeight="1" x14ac:dyDescent="0.15">
      <c r="T800" s="27" t="str">
        <f t="shared" si="38"/>
        <v/>
      </c>
      <c r="U800" s="49" t="str">
        <f t="shared" si="39"/>
        <v/>
      </c>
    </row>
    <row r="801" spans="20:21" ht="21.95" customHeight="1" x14ac:dyDescent="0.15">
      <c r="T801" s="27" t="str">
        <f t="shared" si="38"/>
        <v/>
      </c>
      <c r="U801" s="49" t="str">
        <f t="shared" si="39"/>
        <v/>
      </c>
    </row>
    <row r="802" spans="20:21" ht="21.95" customHeight="1" x14ac:dyDescent="0.15">
      <c r="T802" s="27" t="str">
        <f t="shared" si="38"/>
        <v/>
      </c>
      <c r="U802" s="49" t="str">
        <f t="shared" si="39"/>
        <v/>
      </c>
    </row>
    <row r="803" spans="20:21" ht="21.95" customHeight="1" x14ac:dyDescent="0.15">
      <c r="T803" s="27" t="str">
        <f t="shared" si="38"/>
        <v/>
      </c>
      <c r="U803" s="49" t="str">
        <f t="shared" si="39"/>
        <v/>
      </c>
    </row>
    <row r="804" spans="20:21" ht="21.95" customHeight="1" x14ac:dyDescent="0.15">
      <c r="T804" s="27" t="str">
        <f t="shared" si="38"/>
        <v/>
      </c>
      <c r="U804" s="49" t="str">
        <f t="shared" si="39"/>
        <v/>
      </c>
    </row>
    <row r="805" spans="20:21" ht="21.95" customHeight="1" x14ac:dyDescent="0.15">
      <c r="T805" s="27" t="str">
        <f t="shared" si="38"/>
        <v/>
      </c>
      <c r="U805" s="49" t="str">
        <f t="shared" si="39"/>
        <v/>
      </c>
    </row>
    <row r="806" spans="20:21" ht="21.95" customHeight="1" x14ac:dyDescent="0.15">
      <c r="T806" s="27" t="str">
        <f t="shared" si="38"/>
        <v/>
      </c>
      <c r="U806" s="49" t="str">
        <f t="shared" si="39"/>
        <v/>
      </c>
    </row>
    <row r="807" spans="20:21" ht="21.95" customHeight="1" x14ac:dyDescent="0.15">
      <c r="T807" s="27" t="str">
        <f t="shared" si="38"/>
        <v/>
      </c>
      <c r="U807" s="49" t="str">
        <f t="shared" si="39"/>
        <v/>
      </c>
    </row>
    <row r="808" spans="20:21" ht="21.95" customHeight="1" x14ac:dyDescent="0.15">
      <c r="T808" s="27" t="str">
        <f t="shared" si="38"/>
        <v/>
      </c>
      <c r="U808" s="49" t="str">
        <f t="shared" si="39"/>
        <v/>
      </c>
    </row>
    <row r="809" spans="20:21" ht="21.95" customHeight="1" x14ac:dyDescent="0.15">
      <c r="T809" s="27" t="str">
        <f t="shared" si="38"/>
        <v/>
      </c>
      <c r="U809" s="49" t="str">
        <f t="shared" si="39"/>
        <v/>
      </c>
    </row>
    <row r="810" spans="20:21" ht="21.95" customHeight="1" x14ac:dyDescent="0.15">
      <c r="T810" s="27" t="str">
        <f t="shared" si="38"/>
        <v/>
      </c>
      <c r="U810" s="49" t="str">
        <f t="shared" si="39"/>
        <v/>
      </c>
    </row>
    <row r="811" spans="20:21" ht="21.95" customHeight="1" x14ac:dyDescent="0.15">
      <c r="T811" s="27" t="str">
        <f t="shared" si="38"/>
        <v/>
      </c>
      <c r="U811" s="49" t="str">
        <f t="shared" si="39"/>
        <v/>
      </c>
    </row>
    <row r="812" spans="20:21" ht="21.95" customHeight="1" x14ac:dyDescent="0.15">
      <c r="T812" s="27" t="str">
        <f t="shared" si="38"/>
        <v/>
      </c>
      <c r="U812" s="49" t="str">
        <f t="shared" si="39"/>
        <v/>
      </c>
    </row>
    <row r="813" spans="20:21" ht="21.95" customHeight="1" x14ac:dyDescent="0.15">
      <c r="T813" s="27" t="str">
        <f t="shared" si="38"/>
        <v/>
      </c>
      <c r="U813" s="49" t="str">
        <f t="shared" si="39"/>
        <v/>
      </c>
    </row>
    <row r="814" spans="20:21" ht="21.95" customHeight="1" x14ac:dyDescent="0.15">
      <c r="T814" s="27" t="str">
        <f t="shared" si="38"/>
        <v/>
      </c>
      <c r="U814" s="49" t="str">
        <f t="shared" si="39"/>
        <v/>
      </c>
    </row>
    <row r="815" spans="20:21" ht="21.95" customHeight="1" x14ac:dyDescent="0.15">
      <c r="T815" s="27" t="str">
        <f t="shared" si="38"/>
        <v/>
      </c>
      <c r="U815" s="49" t="str">
        <f t="shared" si="39"/>
        <v/>
      </c>
    </row>
    <row r="816" spans="20:21" ht="21.95" customHeight="1" x14ac:dyDescent="0.15">
      <c r="T816" s="27" t="str">
        <f t="shared" si="38"/>
        <v/>
      </c>
      <c r="U816" s="49" t="str">
        <f t="shared" si="39"/>
        <v/>
      </c>
    </row>
    <row r="817" spans="20:21" ht="21.95" customHeight="1" x14ac:dyDescent="0.15">
      <c r="T817" s="27" t="str">
        <f t="shared" si="38"/>
        <v/>
      </c>
      <c r="U817" s="49" t="str">
        <f t="shared" si="39"/>
        <v/>
      </c>
    </row>
    <row r="818" spans="20:21" ht="21.95" customHeight="1" x14ac:dyDescent="0.15">
      <c r="T818" s="27" t="str">
        <f t="shared" si="38"/>
        <v/>
      </c>
      <c r="U818" s="49" t="str">
        <f t="shared" si="39"/>
        <v/>
      </c>
    </row>
    <row r="819" spans="20:21" ht="21.95" customHeight="1" x14ac:dyDescent="0.15">
      <c r="T819" s="27" t="str">
        <f t="shared" si="38"/>
        <v/>
      </c>
      <c r="U819" s="49" t="str">
        <f t="shared" si="39"/>
        <v/>
      </c>
    </row>
    <row r="820" spans="20:21" ht="21.95" customHeight="1" x14ac:dyDescent="0.15">
      <c r="T820" s="27" t="str">
        <f t="shared" si="38"/>
        <v/>
      </c>
      <c r="U820" s="49" t="str">
        <f t="shared" si="39"/>
        <v/>
      </c>
    </row>
    <row r="821" spans="20:21" ht="21.95" customHeight="1" x14ac:dyDescent="0.15">
      <c r="T821" s="27" t="str">
        <f t="shared" si="38"/>
        <v/>
      </c>
      <c r="U821" s="49" t="str">
        <f t="shared" si="39"/>
        <v/>
      </c>
    </row>
    <row r="822" spans="20:21" ht="21.95" customHeight="1" x14ac:dyDescent="0.15">
      <c r="T822" s="27" t="str">
        <f t="shared" si="38"/>
        <v/>
      </c>
      <c r="U822" s="49" t="str">
        <f t="shared" si="39"/>
        <v/>
      </c>
    </row>
    <row r="823" spans="20:21" ht="21.95" customHeight="1" x14ac:dyDescent="0.15">
      <c r="T823" s="27" t="str">
        <f t="shared" si="38"/>
        <v/>
      </c>
      <c r="U823" s="49" t="str">
        <f t="shared" si="39"/>
        <v/>
      </c>
    </row>
    <row r="824" spans="20:21" ht="21.95" customHeight="1" x14ac:dyDescent="0.15">
      <c r="T824" s="27" t="str">
        <f t="shared" si="38"/>
        <v/>
      </c>
      <c r="U824" s="49" t="str">
        <f t="shared" si="39"/>
        <v/>
      </c>
    </row>
    <row r="825" spans="20:21" ht="21.95" customHeight="1" x14ac:dyDescent="0.15">
      <c r="T825" s="27" t="str">
        <f t="shared" si="38"/>
        <v/>
      </c>
      <c r="U825" s="49" t="str">
        <f t="shared" si="39"/>
        <v/>
      </c>
    </row>
    <row r="826" spans="20:21" ht="21.95" customHeight="1" x14ac:dyDescent="0.15">
      <c r="T826" s="27" t="str">
        <f t="shared" si="38"/>
        <v/>
      </c>
      <c r="U826" s="49" t="str">
        <f t="shared" si="39"/>
        <v/>
      </c>
    </row>
    <row r="827" spans="20:21" ht="21.95" customHeight="1" x14ac:dyDescent="0.15">
      <c r="T827" s="27" t="str">
        <f t="shared" si="38"/>
        <v/>
      </c>
      <c r="U827" s="49" t="str">
        <f t="shared" si="39"/>
        <v/>
      </c>
    </row>
    <row r="828" spans="20:21" ht="21.95" customHeight="1" x14ac:dyDescent="0.15">
      <c r="T828" s="27" t="str">
        <f t="shared" si="38"/>
        <v/>
      </c>
      <c r="U828" s="49" t="str">
        <f t="shared" si="39"/>
        <v/>
      </c>
    </row>
    <row r="829" spans="20:21" ht="21.95" customHeight="1" x14ac:dyDescent="0.15">
      <c r="T829" s="27" t="str">
        <f t="shared" si="38"/>
        <v/>
      </c>
      <c r="U829" s="49" t="str">
        <f t="shared" si="39"/>
        <v/>
      </c>
    </row>
    <row r="830" spans="20:21" ht="21.95" customHeight="1" x14ac:dyDescent="0.15">
      <c r="T830" s="27" t="str">
        <f t="shared" si="38"/>
        <v/>
      </c>
      <c r="U830" s="49" t="str">
        <f t="shared" si="39"/>
        <v/>
      </c>
    </row>
    <row r="831" spans="20:21" ht="21.95" customHeight="1" x14ac:dyDescent="0.15">
      <c r="T831" s="27" t="str">
        <f t="shared" si="38"/>
        <v/>
      </c>
      <c r="U831" s="49" t="str">
        <f t="shared" si="39"/>
        <v/>
      </c>
    </row>
    <row r="832" spans="20:21" ht="21.95" customHeight="1" x14ac:dyDescent="0.15">
      <c r="T832" s="27" t="str">
        <f t="shared" si="38"/>
        <v/>
      </c>
      <c r="U832" s="49" t="str">
        <f t="shared" si="39"/>
        <v/>
      </c>
    </row>
    <row r="833" spans="20:21" ht="21.95" customHeight="1" x14ac:dyDescent="0.15">
      <c r="T833" s="27" t="str">
        <f t="shared" si="38"/>
        <v/>
      </c>
      <c r="U833" s="49" t="str">
        <f t="shared" si="39"/>
        <v/>
      </c>
    </row>
    <row r="834" spans="20:21" ht="21.95" customHeight="1" x14ac:dyDescent="0.15">
      <c r="T834" s="27" t="str">
        <f t="shared" si="38"/>
        <v/>
      </c>
      <c r="U834" s="49" t="str">
        <f t="shared" si="39"/>
        <v/>
      </c>
    </row>
    <row r="835" spans="20:21" ht="21.95" customHeight="1" x14ac:dyDescent="0.15">
      <c r="T835" s="27" t="str">
        <f t="shared" si="38"/>
        <v/>
      </c>
      <c r="U835" s="49" t="str">
        <f t="shared" si="39"/>
        <v/>
      </c>
    </row>
    <row r="836" spans="20:21" ht="21.95" customHeight="1" x14ac:dyDescent="0.15">
      <c r="T836" s="27" t="str">
        <f t="shared" si="38"/>
        <v/>
      </c>
      <c r="U836" s="49" t="str">
        <f t="shared" si="39"/>
        <v/>
      </c>
    </row>
    <row r="837" spans="20:21" ht="21.95" customHeight="1" x14ac:dyDescent="0.15">
      <c r="T837" s="27" t="str">
        <f t="shared" si="38"/>
        <v/>
      </c>
      <c r="U837" s="49" t="str">
        <f t="shared" si="39"/>
        <v/>
      </c>
    </row>
    <row r="838" spans="20:21" ht="21.95" customHeight="1" x14ac:dyDescent="0.15">
      <c r="T838" s="27" t="str">
        <f t="shared" si="38"/>
        <v/>
      </c>
      <c r="U838" s="49" t="str">
        <f t="shared" si="39"/>
        <v/>
      </c>
    </row>
    <row r="839" spans="20:21" ht="21.95" customHeight="1" x14ac:dyDescent="0.15">
      <c r="T839" s="27" t="str">
        <f t="shared" ref="T839:T902" si="40">CONCATENATE(L839,C839)</f>
        <v/>
      </c>
      <c r="U839" s="49" t="str">
        <f t="shared" ref="U839:U902" si="41">CONCATENATE(N839,H839)</f>
        <v/>
      </c>
    </row>
    <row r="840" spans="20:21" ht="21.95" customHeight="1" x14ac:dyDescent="0.15">
      <c r="T840" s="27" t="str">
        <f t="shared" si="40"/>
        <v/>
      </c>
      <c r="U840" s="49" t="str">
        <f t="shared" si="41"/>
        <v/>
      </c>
    </row>
    <row r="841" spans="20:21" ht="21.95" customHeight="1" x14ac:dyDescent="0.15">
      <c r="T841" s="27" t="str">
        <f t="shared" si="40"/>
        <v/>
      </c>
      <c r="U841" s="49" t="str">
        <f t="shared" si="41"/>
        <v/>
      </c>
    </row>
    <row r="842" spans="20:21" ht="21.95" customHeight="1" x14ac:dyDescent="0.15">
      <c r="T842" s="27" t="str">
        <f t="shared" si="40"/>
        <v/>
      </c>
      <c r="U842" s="49" t="str">
        <f t="shared" si="41"/>
        <v/>
      </c>
    </row>
    <row r="843" spans="20:21" ht="21.95" customHeight="1" x14ac:dyDescent="0.15">
      <c r="T843" s="27" t="str">
        <f t="shared" si="40"/>
        <v/>
      </c>
      <c r="U843" s="49" t="str">
        <f t="shared" si="41"/>
        <v/>
      </c>
    </row>
    <row r="844" spans="20:21" ht="21.95" customHeight="1" x14ac:dyDescent="0.15">
      <c r="T844" s="27" t="str">
        <f t="shared" si="40"/>
        <v/>
      </c>
      <c r="U844" s="49" t="str">
        <f t="shared" si="41"/>
        <v/>
      </c>
    </row>
    <row r="845" spans="20:21" ht="21.95" customHeight="1" x14ac:dyDescent="0.15">
      <c r="T845" s="27" t="str">
        <f t="shared" si="40"/>
        <v/>
      </c>
      <c r="U845" s="49" t="str">
        <f t="shared" si="41"/>
        <v/>
      </c>
    </row>
    <row r="846" spans="20:21" ht="21.95" customHeight="1" x14ac:dyDescent="0.15">
      <c r="T846" s="27" t="str">
        <f t="shared" si="40"/>
        <v/>
      </c>
      <c r="U846" s="49" t="str">
        <f t="shared" si="41"/>
        <v/>
      </c>
    </row>
    <row r="847" spans="20:21" ht="21.95" customHeight="1" x14ac:dyDescent="0.15">
      <c r="T847" s="27" t="str">
        <f t="shared" si="40"/>
        <v/>
      </c>
      <c r="U847" s="49" t="str">
        <f t="shared" si="41"/>
        <v/>
      </c>
    </row>
    <row r="848" spans="20:21" ht="21.95" customHeight="1" x14ac:dyDescent="0.15">
      <c r="T848" s="27" t="str">
        <f t="shared" si="40"/>
        <v/>
      </c>
      <c r="U848" s="49" t="str">
        <f t="shared" si="41"/>
        <v/>
      </c>
    </row>
    <row r="849" spans="20:21" ht="21.95" customHeight="1" x14ac:dyDescent="0.15">
      <c r="T849" s="27" t="str">
        <f t="shared" si="40"/>
        <v/>
      </c>
      <c r="U849" s="49" t="str">
        <f t="shared" si="41"/>
        <v/>
      </c>
    </row>
    <row r="850" spans="20:21" ht="21.95" customHeight="1" x14ac:dyDescent="0.15">
      <c r="T850" s="27" t="str">
        <f t="shared" si="40"/>
        <v/>
      </c>
      <c r="U850" s="49" t="str">
        <f t="shared" si="41"/>
        <v/>
      </c>
    </row>
    <row r="851" spans="20:21" ht="21.95" customHeight="1" x14ac:dyDescent="0.15">
      <c r="T851" s="27" t="str">
        <f t="shared" si="40"/>
        <v/>
      </c>
      <c r="U851" s="49" t="str">
        <f t="shared" si="41"/>
        <v/>
      </c>
    </row>
    <row r="852" spans="20:21" ht="21.95" customHeight="1" x14ac:dyDescent="0.15">
      <c r="T852" s="27" t="str">
        <f t="shared" si="40"/>
        <v/>
      </c>
      <c r="U852" s="49" t="str">
        <f t="shared" si="41"/>
        <v/>
      </c>
    </row>
    <row r="853" spans="20:21" ht="21.95" customHeight="1" x14ac:dyDescent="0.15">
      <c r="T853" s="27" t="str">
        <f t="shared" si="40"/>
        <v/>
      </c>
      <c r="U853" s="49" t="str">
        <f t="shared" si="41"/>
        <v/>
      </c>
    </row>
    <row r="854" spans="20:21" ht="21.95" customHeight="1" x14ac:dyDescent="0.15">
      <c r="T854" s="27" t="str">
        <f t="shared" si="40"/>
        <v/>
      </c>
      <c r="U854" s="49" t="str">
        <f t="shared" si="41"/>
        <v/>
      </c>
    </row>
    <row r="855" spans="20:21" ht="21.95" customHeight="1" x14ac:dyDescent="0.15">
      <c r="T855" s="27" t="str">
        <f t="shared" si="40"/>
        <v/>
      </c>
      <c r="U855" s="49" t="str">
        <f t="shared" si="41"/>
        <v/>
      </c>
    </row>
    <row r="856" spans="20:21" ht="21.95" customHeight="1" x14ac:dyDescent="0.15">
      <c r="T856" s="27" t="str">
        <f t="shared" si="40"/>
        <v/>
      </c>
      <c r="U856" s="49" t="str">
        <f t="shared" si="41"/>
        <v/>
      </c>
    </row>
    <row r="857" spans="20:21" ht="21.95" customHeight="1" x14ac:dyDescent="0.15">
      <c r="T857" s="27" t="str">
        <f t="shared" si="40"/>
        <v/>
      </c>
      <c r="U857" s="49" t="str">
        <f t="shared" si="41"/>
        <v/>
      </c>
    </row>
    <row r="858" spans="20:21" ht="21.95" customHeight="1" x14ac:dyDescent="0.15">
      <c r="T858" s="27" t="str">
        <f t="shared" si="40"/>
        <v/>
      </c>
      <c r="U858" s="49" t="str">
        <f t="shared" si="41"/>
        <v/>
      </c>
    </row>
    <row r="859" spans="20:21" ht="21.95" customHeight="1" x14ac:dyDescent="0.15">
      <c r="T859" s="27" t="str">
        <f t="shared" si="40"/>
        <v/>
      </c>
      <c r="U859" s="49" t="str">
        <f t="shared" si="41"/>
        <v/>
      </c>
    </row>
    <row r="860" spans="20:21" ht="21.95" customHeight="1" x14ac:dyDescent="0.15">
      <c r="T860" s="27" t="str">
        <f t="shared" si="40"/>
        <v/>
      </c>
      <c r="U860" s="49" t="str">
        <f t="shared" si="41"/>
        <v/>
      </c>
    </row>
    <row r="861" spans="20:21" ht="21.95" customHeight="1" x14ac:dyDescent="0.15">
      <c r="T861" s="27" t="str">
        <f t="shared" si="40"/>
        <v/>
      </c>
      <c r="U861" s="49" t="str">
        <f t="shared" si="41"/>
        <v/>
      </c>
    </row>
    <row r="862" spans="20:21" ht="21.95" customHeight="1" x14ac:dyDescent="0.15">
      <c r="T862" s="27" t="str">
        <f t="shared" si="40"/>
        <v/>
      </c>
      <c r="U862" s="49" t="str">
        <f t="shared" si="41"/>
        <v/>
      </c>
    </row>
    <row r="863" spans="20:21" ht="21.95" customHeight="1" x14ac:dyDescent="0.15">
      <c r="T863" s="27" t="str">
        <f t="shared" si="40"/>
        <v/>
      </c>
      <c r="U863" s="49" t="str">
        <f t="shared" si="41"/>
        <v/>
      </c>
    </row>
    <row r="864" spans="20:21" ht="21.95" customHeight="1" x14ac:dyDescent="0.15">
      <c r="T864" s="27" t="str">
        <f t="shared" si="40"/>
        <v/>
      </c>
      <c r="U864" s="49" t="str">
        <f t="shared" si="41"/>
        <v/>
      </c>
    </row>
    <row r="865" spans="20:21" ht="21.95" customHeight="1" x14ac:dyDescent="0.15">
      <c r="T865" s="27" t="str">
        <f t="shared" si="40"/>
        <v/>
      </c>
      <c r="U865" s="49" t="str">
        <f t="shared" si="41"/>
        <v/>
      </c>
    </row>
    <row r="866" spans="20:21" ht="21.95" customHeight="1" x14ac:dyDescent="0.15">
      <c r="T866" s="27" t="str">
        <f t="shared" si="40"/>
        <v/>
      </c>
      <c r="U866" s="49" t="str">
        <f t="shared" si="41"/>
        <v/>
      </c>
    </row>
    <row r="867" spans="20:21" ht="21.95" customHeight="1" x14ac:dyDescent="0.15">
      <c r="T867" s="27" t="str">
        <f t="shared" si="40"/>
        <v/>
      </c>
      <c r="U867" s="49" t="str">
        <f t="shared" si="41"/>
        <v/>
      </c>
    </row>
    <row r="868" spans="20:21" ht="21.95" customHeight="1" x14ac:dyDescent="0.15">
      <c r="T868" s="27" t="str">
        <f t="shared" si="40"/>
        <v/>
      </c>
      <c r="U868" s="49" t="str">
        <f t="shared" si="41"/>
        <v/>
      </c>
    </row>
    <row r="869" spans="20:21" ht="21.95" customHeight="1" x14ac:dyDescent="0.15">
      <c r="T869" s="27" t="str">
        <f t="shared" si="40"/>
        <v/>
      </c>
      <c r="U869" s="49" t="str">
        <f t="shared" si="41"/>
        <v/>
      </c>
    </row>
    <row r="870" spans="20:21" ht="21.95" customHeight="1" x14ac:dyDescent="0.15">
      <c r="T870" s="27" t="str">
        <f t="shared" si="40"/>
        <v/>
      </c>
      <c r="U870" s="49" t="str">
        <f t="shared" si="41"/>
        <v/>
      </c>
    </row>
    <row r="871" spans="20:21" ht="21.95" customHeight="1" x14ac:dyDescent="0.15">
      <c r="T871" s="27" t="str">
        <f t="shared" si="40"/>
        <v/>
      </c>
      <c r="U871" s="49" t="str">
        <f t="shared" si="41"/>
        <v/>
      </c>
    </row>
    <row r="872" spans="20:21" ht="21.95" customHeight="1" x14ac:dyDescent="0.15">
      <c r="T872" s="27" t="str">
        <f t="shared" si="40"/>
        <v/>
      </c>
      <c r="U872" s="49" t="str">
        <f t="shared" si="41"/>
        <v/>
      </c>
    </row>
    <row r="873" spans="20:21" ht="21.95" customHeight="1" x14ac:dyDescent="0.15">
      <c r="T873" s="27" t="str">
        <f t="shared" si="40"/>
        <v/>
      </c>
      <c r="U873" s="49" t="str">
        <f t="shared" si="41"/>
        <v/>
      </c>
    </row>
    <row r="874" spans="20:21" ht="21.95" customHeight="1" x14ac:dyDescent="0.15">
      <c r="T874" s="27" t="str">
        <f t="shared" si="40"/>
        <v/>
      </c>
      <c r="U874" s="49" t="str">
        <f t="shared" si="41"/>
        <v/>
      </c>
    </row>
    <row r="875" spans="20:21" ht="21.95" customHeight="1" x14ac:dyDescent="0.15">
      <c r="T875" s="27" t="str">
        <f t="shared" si="40"/>
        <v/>
      </c>
      <c r="U875" s="49" t="str">
        <f t="shared" si="41"/>
        <v/>
      </c>
    </row>
    <row r="876" spans="20:21" ht="21.95" customHeight="1" x14ac:dyDescent="0.15">
      <c r="T876" s="27" t="str">
        <f t="shared" si="40"/>
        <v/>
      </c>
      <c r="U876" s="49" t="str">
        <f t="shared" si="41"/>
        <v/>
      </c>
    </row>
    <row r="877" spans="20:21" ht="21.95" customHeight="1" x14ac:dyDescent="0.15">
      <c r="T877" s="27" t="str">
        <f t="shared" si="40"/>
        <v/>
      </c>
      <c r="U877" s="49" t="str">
        <f t="shared" si="41"/>
        <v/>
      </c>
    </row>
    <row r="878" spans="20:21" ht="21.95" customHeight="1" x14ac:dyDescent="0.15">
      <c r="T878" s="27" t="str">
        <f t="shared" si="40"/>
        <v/>
      </c>
      <c r="U878" s="49" t="str">
        <f t="shared" si="41"/>
        <v/>
      </c>
    </row>
    <row r="879" spans="20:21" ht="21.95" customHeight="1" x14ac:dyDescent="0.15">
      <c r="T879" s="27" t="str">
        <f t="shared" si="40"/>
        <v/>
      </c>
      <c r="U879" s="49" t="str">
        <f t="shared" si="41"/>
        <v/>
      </c>
    </row>
    <row r="880" spans="20:21" ht="21.95" customHeight="1" x14ac:dyDescent="0.15">
      <c r="T880" s="27" t="str">
        <f t="shared" si="40"/>
        <v/>
      </c>
      <c r="U880" s="49" t="str">
        <f t="shared" si="41"/>
        <v/>
      </c>
    </row>
    <row r="881" spans="20:21" ht="21.95" customHeight="1" x14ac:dyDescent="0.15">
      <c r="T881" s="27" t="str">
        <f t="shared" si="40"/>
        <v/>
      </c>
      <c r="U881" s="49" t="str">
        <f t="shared" si="41"/>
        <v/>
      </c>
    </row>
    <row r="882" spans="20:21" ht="21.95" customHeight="1" x14ac:dyDescent="0.15">
      <c r="T882" s="27" t="str">
        <f t="shared" si="40"/>
        <v/>
      </c>
      <c r="U882" s="49" t="str">
        <f t="shared" si="41"/>
        <v/>
      </c>
    </row>
    <row r="883" spans="20:21" ht="21.95" customHeight="1" x14ac:dyDescent="0.15">
      <c r="T883" s="27" t="str">
        <f t="shared" si="40"/>
        <v/>
      </c>
      <c r="U883" s="49" t="str">
        <f t="shared" si="41"/>
        <v/>
      </c>
    </row>
    <row r="884" spans="20:21" ht="21.95" customHeight="1" x14ac:dyDescent="0.15">
      <c r="T884" s="27" t="str">
        <f t="shared" si="40"/>
        <v/>
      </c>
      <c r="U884" s="49" t="str">
        <f t="shared" si="41"/>
        <v/>
      </c>
    </row>
    <row r="885" spans="20:21" ht="21.95" customHeight="1" x14ac:dyDescent="0.15">
      <c r="T885" s="27" t="str">
        <f t="shared" si="40"/>
        <v/>
      </c>
      <c r="U885" s="49" t="str">
        <f t="shared" si="41"/>
        <v/>
      </c>
    </row>
    <row r="886" spans="20:21" ht="21.95" customHeight="1" x14ac:dyDescent="0.15">
      <c r="T886" s="27" t="str">
        <f t="shared" si="40"/>
        <v/>
      </c>
      <c r="U886" s="49" t="str">
        <f t="shared" si="41"/>
        <v/>
      </c>
    </row>
    <row r="887" spans="20:21" ht="21.95" customHeight="1" x14ac:dyDescent="0.15">
      <c r="T887" s="27" t="str">
        <f t="shared" si="40"/>
        <v/>
      </c>
      <c r="U887" s="49" t="str">
        <f t="shared" si="41"/>
        <v/>
      </c>
    </row>
    <row r="888" spans="20:21" ht="21.95" customHeight="1" x14ac:dyDescent="0.15">
      <c r="T888" s="27" t="str">
        <f t="shared" si="40"/>
        <v/>
      </c>
      <c r="U888" s="49" t="str">
        <f t="shared" si="41"/>
        <v/>
      </c>
    </row>
    <row r="889" spans="20:21" ht="21.95" customHeight="1" x14ac:dyDescent="0.15">
      <c r="T889" s="27" t="str">
        <f t="shared" si="40"/>
        <v/>
      </c>
      <c r="U889" s="49" t="str">
        <f t="shared" si="41"/>
        <v/>
      </c>
    </row>
    <row r="890" spans="20:21" ht="21.95" customHeight="1" x14ac:dyDescent="0.15">
      <c r="T890" s="27" t="str">
        <f t="shared" si="40"/>
        <v/>
      </c>
      <c r="U890" s="49" t="str">
        <f t="shared" si="41"/>
        <v/>
      </c>
    </row>
    <row r="891" spans="20:21" ht="21.95" customHeight="1" x14ac:dyDescent="0.15">
      <c r="T891" s="27" t="str">
        <f t="shared" si="40"/>
        <v/>
      </c>
      <c r="U891" s="49" t="str">
        <f t="shared" si="41"/>
        <v/>
      </c>
    </row>
    <row r="892" spans="20:21" ht="21.95" customHeight="1" x14ac:dyDescent="0.15">
      <c r="T892" s="27" t="str">
        <f t="shared" si="40"/>
        <v/>
      </c>
      <c r="U892" s="49" t="str">
        <f t="shared" si="41"/>
        <v/>
      </c>
    </row>
    <row r="893" spans="20:21" ht="21.95" customHeight="1" x14ac:dyDescent="0.15">
      <c r="T893" s="27" t="str">
        <f t="shared" si="40"/>
        <v/>
      </c>
      <c r="U893" s="49" t="str">
        <f t="shared" si="41"/>
        <v/>
      </c>
    </row>
    <row r="894" spans="20:21" ht="21.95" customHeight="1" x14ac:dyDescent="0.15">
      <c r="T894" s="27" t="str">
        <f t="shared" si="40"/>
        <v/>
      </c>
      <c r="U894" s="49" t="str">
        <f t="shared" si="41"/>
        <v/>
      </c>
    </row>
    <row r="895" spans="20:21" ht="21.95" customHeight="1" x14ac:dyDescent="0.15">
      <c r="T895" s="27" t="str">
        <f t="shared" si="40"/>
        <v/>
      </c>
      <c r="U895" s="49" t="str">
        <f t="shared" si="41"/>
        <v/>
      </c>
    </row>
    <row r="896" spans="20:21" ht="21.95" customHeight="1" x14ac:dyDescent="0.15">
      <c r="T896" s="27" t="str">
        <f t="shared" si="40"/>
        <v/>
      </c>
      <c r="U896" s="49" t="str">
        <f t="shared" si="41"/>
        <v/>
      </c>
    </row>
    <row r="897" spans="20:21" ht="21.95" customHeight="1" x14ac:dyDescent="0.15">
      <c r="T897" s="27" t="str">
        <f t="shared" si="40"/>
        <v/>
      </c>
      <c r="U897" s="49" t="str">
        <f t="shared" si="41"/>
        <v/>
      </c>
    </row>
    <row r="898" spans="20:21" ht="21.95" customHeight="1" x14ac:dyDescent="0.15">
      <c r="T898" s="27" t="str">
        <f t="shared" si="40"/>
        <v/>
      </c>
      <c r="U898" s="49" t="str">
        <f t="shared" si="41"/>
        <v/>
      </c>
    </row>
    <row r="899" spans="20:21" ht="21.95" customHeight="1" x14ac:dyDescent="0.15">
      <c r="T899" s="27" t="str">
        <f t="shared" si="40"/>
        <v/>
      </c>
      <c r="U899" s="49" t="str">
        <f t="shared" si="41"/>
        <v/>
      </c>
    </row>
    <row r="900" spans="20:21" ht="21.95" customHeight="1" x14ac:dyDescent="0.15">
      <c r="T900" s="27" t="str">
        <f t="shared" si="40"/>
        <v/>
      </c>
      <c r="U900" s="49" t="str">
        <f t="shared" si="41"/>
        <v/>
      </c>
    </row>
    <row r="901" spans="20:21" ht="21.95" customHeight="1" x14ac:dyDescent="0.15">
      <c r="T901" s="27" t="str">
        <f t="shared" si="40"/>
        <v/>
      </c>
      <c r="U901" s="49" t="str">
        <f t="shared" si="41"/>
        <v/>
      </c>
    </row>
    <row r="902" spans="20:21" ht="21.95" customHeight="1" x14ac:dyDescent="0.15">
      <c r="T902" s="27" t="str">
        <f t="shared" si="40"/>
        <v/>
      </c>
      <c r="U902" s="49" t="str">
        <f t="shared" si="41"/>
        <v/>
      </c>
    </row>
    <row r="903" spans="20:21" ht="21.95" customHeight="1" x14ac:dyDescent="0.15">
      <c r="T903" s="27" t="str">
        <f t="shared" ref="T903:T922" si="42">CONCATENATE(L903,C903)</f>
        <v/>
      </c>
      <c r="U903" s="49" t="str">
        <f t="shared" ref="U903:U922" si="43">CONCATENATE(N903,H903)</f>
        <v/>
      </c>
    </row>
    <row r="904" spans="20:21" ht="21.95" customHeight="1" x14ac:dyDescent="0.15">
      <c r="T904" s="27" t="str">
        <f t="shared" si="42"/>
        <v/>
      </c>
      <c r="U904" s="49" t="str">
        <f t="shared" si="43"/>
        <v/>
      </c>
    </row>
    <row r="905" spans="20:21" ht="21.95" customHeight="1" x14ac:dyDescent="0.15">
      <c r="T905" s="27" t="str">
        <f t="shared" si="42"/>
        <v/>
      </c>
      <c r="U905" s="49" t="str">
        <f t="shared" si="43"/>
        <v/>
      </c>
    </row>
    <row r="906" spans="20:21" ht="21.95" customHeight="1" x14ac:dyDescent="0.15">
      <c r="T906" s="27" t="str">
        <f t="shared" si="42"/>
        <v/>
      </c>
      <c r="U906" s="49" t="str">
        <f t="shared" si="43"/>
        <v/>
      </c>
    </row>
    <row r="907" spans="20:21" ht="21.95" customHeight="1" x14ac:dyDescent="0.15">
      <c r="T907" s="27" t="str">
        <f t="shared" si="42"/>
        <v/>
      </c>
      <c r="U907" s="49" t="str">
        <f t="shared" si="43"/>
        <v/>
      </c>
    </row>
    <row r="908" spans="20:21" ht="21.95" customHeight="1" x14ac:dyDescent="0.15">
      <c r="T908" s="27" t="str">
        <f t="shared" si="42"/>
        <v/>
      </c>
      <c r="U908" s="49" t="str">
        <f t="shared" si="43"/>
        <v/>
      </c>
    </row>
    <row r="909" spans="20:21" ht="21.95" customHeight="1" x14ac:dyDescent="0.15">
      <c r="T909" s="27" t="str">
        <f t="shared" si="42"/>
        <v/>
      </c>
      <c r="U909" s="49" t="str">
        <f t="shared" si="43"/>
        <v/>
      </c>
    </row>
    <row r="910" spans="20:21" ht="21.95" customHeight="1" x14ac:dyDescent="0.15">
      <c r="T910" s="27" t="str">
        <f t="shared" si="42"/>
        <v/>
      </c>
      <c r="U910" s="49" t="str">
        <f t="shared" si="43"/>
        <v/>
      </c>
    </row>
    <row r="911" spans="20:21" ht="21.95" customHeight="1" x14ac:dyDescent="0.15">
      <c r="T911" s="27" t="str">
        <f t="shared" si="42"/>
        <v/>
      </c>
      <c r="U911" s="49" t="str">
        <f t="shared" si="43"/>
        <v/>
      </c>
    </row>
    <row r="912" spans="20:21" ht="21.95" customHeight="1" x14ac:dyDescent="0.15">
      <c r="T912" s="27" t="str">
        <f t="shared" si="42"/>
        <v/>
      </c>
      <c r="U912" s="49" t="str">
        <f t="shared" si="43"/>
        <v/>
      </c>
    </row>
    <row r="913" spans="20:21" ht="21.95" customHeight="1" x14ac:dyDescent="0.15">
      <c r="T913" s="27" t="str">
        <f t="shared" si="42"/>
        <v/>
      </c>
      <c r="U913" s="49" t="str">
        <f t="shared" si="43"/>
        <v/>
      </c>
    </row>
    <row r="914" spans="20:21" ht="21.95" customHeight="1" x14ac:dyDescent="0.15">
      <c r="T914" s="27" t="str">
        <f t="shared" si="42"/>
        <v/>
      </c>
      <c r="U914" s="49" t="str">
        <f t="shared" si="43"/>
        <v/>
      </c>
    </row>
    <row r="915" spans="20:21" ht="21.95" customHeight="1" x14ac:dyDescent="0.15">
      <c r="T915" s="27" t="str">
        <f t="shared" si="42"/>
        <v/>
      </c>
      <c r="U915" s="49" t="str">
        <f t="shared" si="43"/>
        <v/>
      </c>
    </row>
    <row r="916" spans="20:21" ht="21.95" customHeight="1" x14ac:dyDescent="0.15">
      <c r="T916" s="27" t="str">
        <f t="shared" si="42"/>
        <v/>
      </c>
      <c r="U916" s="49" t="str">
        <f t="shared" si="43"/>
        <v/>
      </c>
    </row>
    <row r="917" spans="20:21" ht="21.95" customHeight="1" x14ac:dyDescent="0.15">
      <c r="T917" s="27" t="str">
        <f t="shared" si="42"/>
        <v/>
      </c>
      <c r="U917" s="49" t="str">
        <f t="shared" si="43"/>
        <v/>
      </c>
    </row>
    <row r="918" spans="20:21" ht="21.95" customHeight="1" x14ac:dyDescent="0.15">
      <c r="T918" s="27" t="str">
        <f t="shared" si="42"/>
        <v/>
      </c>
      <c r="U918" s="49" t="str">
        <f t="shared" si="43"/>
        <v/>
      </c>
    </row>
    <row r="919" spans="20:21" ht="21.95" customHeight="1" x14ac:dyDescent="0.15">
      <c r="T919" s="27" t="str">
        <f t="shared" si="42"/>
        <v/>
      </c>
      <c r="U919" s="49" t="str">
        <f t="shared" si="43"/>
        <v/>
      </c>
    </row>
    <row r="920" spans="20:21" ht="21.95" customHeight="1" x14ac:dyDescent="0.15">
      <c r="T920" s="27" t="str">
        <f t="shared" si="42"/>
        <v/>
      </c>
      <c r="U920" s="49" t="str">
        <f t="shared" si="43"/>
        <v/>
      </c>
    </row>
    <row r="921" spans="20:21" ht="21.95" customHeight="1" x14ac:dyDescent="0.15">
      <c r="T921" s="27" t="str">
        <f t="shared" si="42"/>
        <v/>
      </c>
      <c r="U921" s="49" t="str">
        <f t="shared" si="43"/>
        <v/>
      </c>
    </row>
    <row r="922" spans="20:21" ht="21.95" customHeight="1" x14ac:dyDescent="0.15">
      <c r="T922" s="27" t="str">
        <f t="shared" si="42"/>
        <v/>
      </c>
      <c r="U922" s="49" t="str">
        <f t="shared" si="43"/>
        <v/>
      </c>
    </row>
  </sheetData>
  <autoFilter ref="A6:AM922"/>
  <mergeCells count="10">
    <mergeCell ref="K373:K375"/>
    <mergeCell ref="S4:S6"/>
    <mergeCell ref="K121:K122"/>
    <mergeCell ref="K126:K127"/>
    <mergeCell ref="A4:A6"/>
    <mergeCell ref="K4:K6"/>
    <mergeCell ref="B4:E5"/>
    <mergeCell ref="F4:J5"/>
    <mergeCell ref="K146:K148"/>
    <mergeCell ref="K232:K234"/>
  </mergeCells>
  <phoneticPr fontId="4" type="noConversion"/>
  <conditionalFormatting sqref="J143 J176:J179 J129 J150:J151 J181:J185 J153:J156 J170:J173 J158:J166 J131:J138 J141 J118:J121 J124 J126 J77:J79 J85 J82:J83 J91:J93 J96:J114">
    <cfRule type="cellIs" dxfId="7" priority="1" stopIfTrue="1" operator="greaterThan">
      <formula>D77</formula>
    </cfRule>
  </conditionalFormatting>
  <conditionalFormatting sqref="H187">
    <cfRule type="cellIs" dxfId="6" priority="2" stopIfTrue="1" operator="greaterThan">
      <formula>D187</formula>
    </cfRule>
  </conditionalFormatting>
  <printOptions horizontalCentered="1"/>
  <pageMargins left="0.78740157480314965" right="0.23622047244094491" top="0.39370078740157483" bottom="0.39370078740157483" header="0" footer="0"/>
  <pageSetup paperSize="9" scale="93" orientation="landscape" horizontalDpi="4294967292" verticalDpi="300" r:id="rId1"/>
  <headerFooter alignWithMargins="0">
    <oddHeader xml:space="preserve">&amp;C
</oddHeader>
    <oddFooter xml:space="preserve">&amp;C
</oddFooter>
  </headerFooter>
  <rowBreaks count="7" manualBreakCount="7">
    <brk id="26" max="18" man="1"/>
    <brk id="46" max="18" man="1"/>
    <brk id="66" max="18" man="1"/>
    <brk id="86" max="18" man="1"/>
    <brk id="106" max="18" man="1"/>
    <brk id="125" max="18" man="1"/>
    <brk id="145" max="18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indexed="48"/>
  </sheetPr>
  <dimension ref="A1:AM923"/>
  <sheetViews>
    <sheetView showZeros="0" view="pageBreakPreview" zoomScale="40" workbookViewId="0">
      <selection activeCell="N25" sqref="N25"/>
    </sheetView>
  </sheetViews>
  <sheetFormatPr defaultColWidth="6.109375" defaultRowHeight="21.95" customHeight="1" x14ac:dyDescent="0.15"/>
  <cols>
    <col min="1" max="1" width="4.33203125" style="100" customWidth="1"/>
    <col min="2" max="2" width="6.77734375" style="100" customWidth="1"/>
    <col min="3" max="3" width="3.77734375" style="100" customWidth="1"/>
    <col min="4" max="5" width="8.77734375" style="174" customWidth="1"/>
    <col min="6" max="6" width="6.33203125" style="174" hidden="1" customWidth="1"/>
    <col min="7" max="7" width="6.77734375" style="222" customWidth="1"/>
    <col min="8" max="8" width="3.77734375" style="222" customWidth="1"/>
    <col min="9" max="9" width="8.77734375" style="288" customWidth="1"/>
    <col min="10" max="10" width="8.77734375" style="289" customWidth="1"/>
    <col min="11" max="11" width="6.77734375" style="320" customWidth="1"/>
    <col min="12" max="12" width="8.6640625" style="287" customWidth="1"/>
    <col min="13" max="13" width="15.77734375" style="282" customWidth="1"/>
    <col min="14" max="14" width="8.6640625" style="287" customWidth="1"/>
    <col min="15" max="15" width="15.77734375" style="282" customWidth="1"/>
    <col min="16" max="16" width="7.33203125" style="100" hidden="1" customWidth="1"/>
    <col min="17" max="17" width="13.77734375" style="100" hidden="1" customWidth="1"/>
    <col min="18" max="18" width="7.33203125" style="100" hidden="1" customWidth="1"/>
    <col min="19" max="19" width="6.77734375" style="100" customWidth="1"/>
    <col min="20" max="20" width="12.77734375" style="13" customWidth="1"/>
    <col min="21" max="21" width="14.5546875" style="48" customWidth="1"/>
    <col min="22" max="22" width="6.109375" style="13" customWidth="1"/>
    <col min="23" max="23" width="1.21875" style="2" customWidth="1"/>
    <col min="24" max="24" width="6.109375" style="2" customWidth="1"/>
    <col min="25" max="25" width="6.109375" style="13" customWidth="1"/>
    <col min="26" max="26" width="5" style="2" customWidth="1"/>
    <col min="27" max="27" width="5" style="13" customWidth="1"/>
    <col min="28" max="28" width="1" style="2" customWidth="1"/>
    <col min="29" max="29" width="4.88671875" style="2" customWidth="1"/>
    <col min="30" max="30" width="4.88671875" style="13" customWidth="1"/>
    <col min="31" max="31" width="6.109375" style="2" customWidth="1"/>
    <col min="32" max="32" width="6.109375" style="13" customWidth="1"/>
    <col min="33" max="33" width="1.109375" style="2" customWidth="1"/>
    <col min="34" max="34" width="5.33203125" style="2" customWidth="1"/>
    <col min="35" max="35" width="5.33203125" style="13" customWidth="1"/>
    <col min="36" max="36" width="8.88671875" style="2" customWidth="1"/>
    <col min="37" max="37" width="8" style="2" customWidth="1"/>
    <col min="38" max="16384" width="6.109375" style="2"/>
  </cols>
  <sheetData>
    <row r="1" spans="1:39" s="36" customFormat="1" ht="38.25" customHeight="1" x14ac:dyDescent="0.15">
      <c r="A1" s="160" t="s">
        <v>160</v>
      </c>
      <c r="B1" s="107"/>
      <c r="C1" s="90"/>
      <c r="D1" s="90"/>
      <c r="E1" s="90"/>
      <c r="F1" s="90"/>
      <c r="G1" s="161"/>
      <c r="H1" s="162"/>
      <c r="I1" s="90"/>
      <c r="J1" s="240"/>
      <c r="K1" s="311"/>
      <c r="L1" s="241"/>
      <c r="M1" s="241"/>
      <c r="N1" s="241"/>
      <c r="O1" s="241"/>
      <c r="P1" s="162"/>
      <c r="Q1" s="162"/>
      <c r="R1" s="162"/>
      <c r="S1" s="162"/>
      <c r="T1" s="39"/>
      <c r="U1" s="43"/>
      <c r="AM1" s="36" t="s">
        <v>161</v>
      </c>
    </row>
    <row r="2" spans="1:39" s="24" customFormat="1" ht="11.1" customHeight="1" x14ac:dyDescent="0.15">
      <c r="A2" s="91"/>
      <c r="B2" s="108"/>
      <c r="C2" s="91"/>
      <c r="D2" s="91"/>
      <c r="E2" s="91"/>
      <c r="F2" s="91"/>
      <c r="G2" s="183"/>
      <c r="H2" s="184"/>
      <c r="I2" s="91"/>
      <c r="J2" s="242"/>
      <c r="K2" s="312"/>
      <c r="L2" s="243"/>
      <c r="M2" s="243"/>
      <c r="N2" s="243"/>
      <c r="O2" s="243"/>
      <c r="P2" s="185"/>
      <c r="Q2" s="185"/>
      <c r="R2" s="185"/>
      <c r="S2" s="184"/>
      <c r="T2" s="40"/>
      <c r="U2" s="44"/>
    </row>
    <row r="3" spans="1:39" s="22" customFormat="1" ht="15" customHeight="1" x14ac:dyDescent="0.15">
      <c r="A3" s="201"/>
      <c r="B3" s="113"/>
      <c r="C3" s="92"/>
      <c r="D3" s="92"/>
      <c r="E3" s="92"/>
      <c r="F3" s="92"/>
      <c r="G3" s="202"/>
      <c r="H3" s="203"/>
      <c r="I3" s="92"/>
      <c r="J3" s="244"/>
      <c r="K3" s="313"/>
      <c r="L3" s="243"/>
      <c r="M3" s="245"/>
      <c r="N3" s="243"/>
      <c r="O3" s="245"/>
      <c r="P3" s="204"/>
      <c r="Q3" s="204"/>
      <c r="R3" s="204"/>
      <c r="S3" s="186">
        <v>20</v>
      </c>
      <c r="T3" s="41"/>
      <c r="U3" s="45"/>
      <c r="V3" s="37"/>
    </row>
    <row r="4" spans="1:39" s="22" customFormat="1" ht="21" customHeight="1" x14ac:dyDescent="0.15">
      <c r="A4" s="896" t="s">
        <v>162</v>
      </c>
      <c r="B4" s="899" t="s">
        <v>163</v>
      </c>
      <c r="C4" s="900"/>
      <c r="D4" s="900"/>
      <c r="E4" s="901"/>
      <c r="F4" s="905" t="s">
        <v>164</v>
      </c>
      <c r="G4" s="906"/>
      <c r="H4" s="906"/>
      <c r="I4" s="906"/>
      <c r="J4" s="907"/>
      <c r="K4" s="893" t="s">
        <v>165</v>
      </c>
      <c r="L4" s="114" t="s">
        <v>166</v>
      </c>
      <c r="M4" s="114"/>
      <c r="N4" s="114" t="s">
        <v>167</v>
      </c>
      <c r="O4" s="114"/>
      <c r="P4" s="114" t="s">
        <v>168</v>
      </c>
      <c r="Q4" s="114"/>
      <c r="R4" s="114"/>
      <c r="S4" s="890" t="s">
        <v>225</v>
      </c>
      <c r="T4" s="41"/>
      <c r="U4" s="45"/>
    </row>
    <row r="5" spans="1:39" s="22" customFormat="1" ht="21" customHeight="1" x14ac:dyDescent="0.15">
      <c r="A5" s="897"/>
      <c r="B5" s="902"/>
      <c r="C5" s="903"/>
      <c r="D5" s="903"/>
      <c r="E5" s="904"/>
      <c r="F5" s="908"/>
      <c r="G5" s="909"/>
      <c r="H5" s="909"/>
      <c r="I5" s="909"/>
      <c r="J5" s="910"/>
      <c r="K5" s="894"/>
      <c r="L5" s="246" t="s">
        <v>169</v>
      </c>
      <c r="M5" s="246"/>
      <c r="N5" s="246" t="s">
        <v>169</v>
      </c>
      <c r="O5" s="246"/>
      <c r="P5" s="115"/>
      <c r="Q5" s="115"/>
      <c r="R5" s="115"/>
      <c r="S5" s="891"/>
      <c r="T5" s="41"/>
      <c r="U5" s="45"/>
    </row>
    <row r="6" spans="1:39" s="22" customFormat="1" ht="24.95" customHeight="1" x14ac:dyDescent="0.15">
      <c r="A6" s="898"/>
      <c r="B6" s="247" t="s">
        <v>170</v>
      </c>
      <c r="C6" s="248" t="s">
        <v>171</v>
      </c>
      <c r="D6" s="249" t="s">
        <v>172</v>
      </c>
      <c r="E6" s="249" t="s">
        <v>173</v>
      </c>
      <c r="F6" s="250" t="s">
        <v>174</v>
      </c>
      <c r="G6" s="251" t="s">
        <v>170</v>
      </c>
      <c r="H6" s="252" t="s">
        <v>171</v>
      </c>
      <c r="I6" s="253" t="s">
        <v>172</v>
      </c>
      <c r="J6" s="253" t="s">
        <v>173</v>
      </c>
      <c r="K6" s="895"/>
      <c r="L6" s="254" t="s">
        <v>245</v>
      </c>
      <c r="M6" s="254" t="s">
        <v>246</v>
      </c>
      <c r="N6" s="254" t="s">
        <v>245</v>
      </c>
      <c r="O6" s="254" t="s">
        <v>246</v>
      </c>
      <c r="P6" s="254" t="s">
        <v>175</v>
      </c>
      <c r="Q6" s="254" t="s">
        <v>176</v>
      </c>
      <c r="R6" s="254" t="s">
        <v>177</v>
      </c>
      <c r="S6" s="892"/>
      <c r="T6" s="42" t="s">
        <v>178</v>
      </c>
      <c r="U6" s="46" t="s">
        <v>179</v>
      </c>
      <c r="AE6" s="23"/>
      <c r="AF6" s="23"/>
      <c r="AG6" s="23"/>
    </row>
    <row r="7" spans="1:39" ht="21" customHeight="1" x14ac:dyDescent="0.15">
      <c r="A7" s="163"/>
      <c r="B7" s="99"/>
      <c r="C7" s="97"/>
      <c r="D7" s="98"/>
      <c r="E7" s="98"/>
      <c r="F7" s="164"/>
      <c r="G7" s="221"/>
      <c r="H7" s="223"/>
      <c r="I7" s="224"/>
      <c r="J7" s="224"/>
      <c r="K7" s="314">
        <f>J7-E7</f>
        <v>0</v>
      </c>
      <c r="L7" s="69"/>
      <c r="M7" s="69"/>
      <c r="N7" s="69"/>
      <c r="O7" s="69"/>
      <c r="P7" s="152"/>
      <c r="Q7" s="152"/>
      <c r="R7" s="152"/>
      <c r="S7" s="153"/>
      <c r="T7" s="27" t="str">
        <f t="shared" ref="T7:T70" si="0">CONCATENATE(L7,C7)</f>
        <v/>
      </c>
      <c r="U7" s="49" t="str">
        <f t="shared" ref="U7:U70" si="1">CONCATENATE(N7,H7)</f>
        <v/>
      </c>
      <c r="V7" s="27"/>
      <c r="W7" s="26"/>
      <c r="X7" s="26"/>
      <c r="Y7" s="27"/>
      <c r="Z7" s="3"/>
      <c r="AA7" s="14"/>
      <c r="AB7" s="3"/>
      <c r="AC7" s="3"/>
      <c r="AD7" s="14"/>
      <c r="AE7" s="26"/>
      <c r="AF7" s="27"/>
      <c r="AG7" s="26"/>
      <c r="AH7" s="26"/>
      <c r="AI7" s="27"/>
      <c r="AJ7" s="26"/>
      <c r="AK7" s="26"/>
      <c r="AL7" s="6"/>
      <c r="AM7" s="6"/>
    </row>
    <row r="8" spans="1:39" ht="21" customHeight="1" x14ac:dyDescent="0.15">
      <c r="A8" s="74"/>
      <c r="B8" s="63"/>
      <c r="C8" s="57"/>
      <c r="D8" s="60"/>
      <c r="E8" s="60"/>
      <c r="F8" s="77"/>
      <c r="G8" s="219"/>
      <c r="H8" s="213"/>
      <c r="I8" s="214"/>
      <c r="J8" s="214"/>
      <c r="K8" s="315">
        <f t="shared" ref="K8:K71" si="2">J8-E8</f>
        <v>0</v>
      </c>
      <c r="L8" s="58"/>
      <c r="M8" s="58"/>
      <c r="N8" s="58"/>
      <c r="O8" s="58"/>
      <c r="P8" s="65"/>
      <c r="Q8" s="59"/>
      <c r="R8" s="65"/>
      <c r="S8" s="72"/>
      <c r="T8" s="27" t="str">
        <f t="shared" si="0"/>
        <v/>
      </c>
      <c r="U8" s="49" t="str">
        <f t="shared" si="1"/>
        <v/>
      </c>
      <c r="V8" s="27"/>
      <c r="W8" s="26"/>
      <c r="X8" s="26"/>
      <c r="Y8" s="27"/>
      <c r="Z8" s="3"/>
      <c r="AA8" s="14"/>
      <c r="AB8" s="3"/>
      <c r="AC8" s="3"/>
      <c r="AD8" s="14"/>
      <c r="AE8" s="26"/>
      <c r="AF8" s="27"/>
      <c r="AG8" s="26"/>
      <c r="AH8" s="26"/>
      <c r="AI8" s="27"/>
      <c r="AJ8" s="26"/>
      <c r="AK8" s="26"/>
      <c r="AL8" s="6"/>
      <c r="AM8" s="6"/>
    </row>
    <row r="9" spans="1:39" ht="21" customHeight="1" x14ac:dyDescent="0.15">
      <c r="A9" s="74"/>
      <c r="B9" s="63"/>
      <c r="C9" s="57"/>
      <c r="D9" s="60"/>
      <c r="E9" s="60"/>
      <c r="F9" s="77"/>
      <c r="G9" s="219"/>
      <c r="H9" s="213"/>
      <c r="I9" s="214"/>
      <c r="J9" s="214"/>
      <c r="K9" s="315">
        <f t="shared" si="2"/>
        <v>0</v>
      </c>
      <c r="L9" s="58"/>
      <c r="M9" s="58"/>
      <c r="N9" s="58"/>
      <c r="O9" s="58"/>
      <c r="P9" s="65"/>
      <c r="Q9" s="65"/>
      <c r="R9" s="65"/>
      <c r="S9" s="72"/>
      <c r="T9" s="27" t="str">
        <f t="shared" si="0"/>
        <v/>
      </c>
      <c r="U9" s="49" t="str">
        <f t="shared" si="1"/>
        <v/>
      </c>
      <c r="V9" s="27"/>
      <c r="W9" s="26"/>
      <c r="X9" s="26"/>
      <c r="Y9" s="27"/>
      <c r="Z9" s="3"/>
      <c r="AA9" s="14"/>
      <c r="AB9" s="3"/>
      <c r="AC9" s="3"/>
      <c r="AD9" s="14"/>
      <c r="AE9" s="26"/>
      <c r="AF9" s="27"/>
      <c r="AG9" s="26"/>
      <c r="AH9" s="26"/>
      <c r="AI9" s="27"/>
      <c r="AJ9" s="26"/>
      <c r="AK9" s="26"/>
      <c r="AL9" s="6"/>
      <c r="AM9" s="6"/>
    </row>
    <row r="10" spans="1:39" ht="21" customHeight="1" x14ac:dyDescent="0.15">
      <c r="A10" s="74"/>
      <c r="B10" s="63"/>
      <c r="C10" s="57"/>
      <c r="D10" s="60"/>
      <c r="E10" s="60"/>
      <c r="F10" s="77"/>
      <c r="G10" s="219"/>
      <c r="H10" s="213"/>
      <c r="I10" s="214"/>
      <c r="J10" s="214"/>
      <c r="K10" s="315">
        <f t="shared" si="2"/>
        <v>0</v>
      </c>
      <c r="L10" s="58"/>
      <c r="M10" s="58"/>
      <c r="N10" s="58"/>
      <c r="O10" s="58"/>
      <c r="P10" s="65"/>
      <c r="Q10" s="65"/>
      <c r="R10" s="65"/>
      <c r="S10" s="72"/>
      <c r="T10" s="27" t="str">
        <f t="shared" si="0"/>
        <v/>
      </c>
      <c r="U10" s="49" t="str">
        <f t="shared" si="1"/>
        <v/>
      </c>
      <c r="V10" s="27"/>
      <c r="W10" s="26"/>
      <c r="X10" s="26"/>
      <c r="Y10" s="27"/>
      <c r="Z10" s="3"/>
      <c r="AA10" s="14"/>
      <c r="AB10" s="3"/>
      <c r="AC10" s="3"/>
      <c r="AD10" s="14"/>
      <c r="AE10" s="26"/>
      <c r="AF10" s="27"/>
      <c r="AG10" s="26"/>
      <c r="AH10" s="26"/>
      <c r="AI10" s="27"/>
      <c r="AJ10" s="26"/>
      <c r="AK10" s="26"/>
      <c r="AL10" s="6"/>
      <c r="AM10" s="6"/>
    </row>
    <row r="11" spans="1:39" ht="21" customHeight="1" x14ac:dyDescent="0.15">
      <c r="A11" s="74"/>
      <c r="B11" s="63"/>
      <c r="C11" s="57"/>
      <c r="D11" s="255"/>
      <c r="E11" s="60"/>
      <c r="F11" s="77"/>
      <c r="G11" s="219"/>
      <c r="H11" s="213"/>
      <c r="I11" s="256"/>
      <c r="J11" s="214"/>
      <c r="K11" s="315">
        <f t="shared" si="2"/>
        <v>0</v>
      </c>
      <c r="L11" s="58"/>
      <c r="M11" s="58"/>
      <c r="N11" s="58"/>
      <c r="O11" s="58"/>
      <c r="P11" s="65"/>
      <c r="Q11" s="65"/>
      <c r="R11" s="65"/>
      <c r="S11" s="72"/>
      <c r="T11" s="27" t="str">
        <f t="shared" si="0"/>
        <v/>
      </c>
      <c r="U11" s="49" t="str">
        <f t="shared" si="1"/>
        <v/>
      </c>
      <c r="V11" s="27"/>
      <c r="W11" s="26"/>
      <c r="X11" s="26"/>
      <c r="Y11" s="27"/>
      <c r="Z11" s="3"/>
      <c r="AA11" s="14"/>
      <c r="AB11" s="3"/>
      <c r="AC11" s="3"/>
      <c r="AD11" s="14"/>
      <c r="AE11" s="26"/>
      <c r="AF11" s="27"/>
      <c r="AG11" s="26"/>
      <c r="AH11" s="26"/>
      <c r="AI11" s="27"/>
      <c r="AJ11" s="26"/>
      <c r="AK11" s="26"/>
      <c r="AL11" s="6"/>
      <c r="AM11" s="6"/>
    </row>
    <row r="12" spans="1:39" ht="21" customHeight="1" x14ac:dyDescent="0.15">
      <c r="A12" s="74"/>
      <c r="B12" s="63"/>
      <c r="C12" s="57"/>
      <c r="D12" s="60"/>
      <c r="E12" s="60"/>
      <c r="F12" s="77"/>
      <c r="G12" s="219"/>
      <c r="H12" s="213"/>
      <c r="I12" s="214"/>
      <c r="J12" s="214"/>
      <c r="K12" s="315">
        <f t="shared" si="2"/>
        <v>0</v>
      </c>
      <c r="L12" s="58"/>
      <c r="M12" s="58"/>
      <c r="N12" s="58"/>
      <c r="O12" s="58"/>
      <c r="P12" s="65"/>
      <c r="Q12" s="65"/>
      <c r="R12" s="65"/>
      <c r="S12" s="72"/>
      <c r="T12" s="27" t="str">
        <f t="shared" si="0"/>
        <v/>
      </c>
      <c r="U12" s="49" t="str">
        <f t="shared" si="1"/>
        <v/>
      </c>
      <c r="V12" s="30"/>
      <c r="W12" s="26"/>
      <c r="X12" s="26"/>
      <c r="Y12" s="27"/>
      <c r="Z12" s="3"/>
      <c r="AA12" s="14"/>
      <c r="AB12" s="3"/>
      <c r="AC12" s="3"/>
      <c r="AD12" s="14"/>
      <c r="AE12" s="26"/>
      <c r="AF12" s="27"/>
      <c r="AG12" s="26"/>
      <c r="AH12" s="26"/>
      <c r="AI12" s="27"/>
      <c r="AJ12" s="26"/>
      <c r="AK12" s="26"/>
      <c r="AL12" s="6"/>
      <c r="AM12" s="6"/>
    </row>
    <row r="13" spans="1:39" ht="21" customHeight="1" x14ac:dyDescent="0.15">
      <c r="A13" s="74"/>
      <c r="B13" s="63"/>
      <c r="C13" s="57"/>
      <c r="D13" s="60"/>
      <c r="E13" s="60"/>
      <c r="F13" s="77"/>
      <c r="G13" s="219"/>
      <c r="H13" s="213"/>
      <c r="I13" s="214"/>
      <c r="J13" s="214"/>
      <c r="K13" s="315">
        <f t="shared" si="2"/>
        <v>0</v>
      </c>
      <c r="L13" s="58"/>
      <c r="M13" s="58"/>
      <c r="N13" s="58"/>
      <c r="O13" s="58"/>
      <c r="P13" s="65"/>
      <c r="Q13" s="65"/>
      <c r="R13" s="65"/>
      <c r="S13" s="72"/>
      <c r="T13" s="27" t="str">
        <f t="shared" si="0"/>
        <v/>
      </c>
      <c r="U13" s="49" t="str">
        <f t="shared" si="1"/>
        <v/>
      </c>
      <c r="V13" s="27"/>
      <c r="W13" s="26"/>
      <c r="X13" s="26"/>
      <c r="Y13" s="27"/>
      <c r="Z13" s="3"/>
      <c r="AA13" s="14"/>
      <c r="AB13" s="3"/>
      <c r="AC13" s="3"/>
      <c r="AD13" s="14"/>
      <c r="AE13" s="26"/>
      <c r="AF13" s="27"/>
      <c r="AG13" s="26"/>
      <c r="AH13" s="26"/>
      <c r="AI13" s="27"/>
      <c r="AJ13" s="26"/>
      <c r="AK13" s="26"/>
      <c r="AL13" s="6"/>
      <c r="AM13" s="6"/>
    </row>
    <row r="14" spans="1:39" ht="21" customHeight="1" x14ac:dyDescent="0.15">
      <c r="A14" s="74"/>
      <c r="B14" s="63"/>
      <c r="C14" s="57"/>
      <c r="D14" s="60"/>
      <c r="E14" s="60"/>
      <c r="F14" s="77"/>
      <c r="G14" s="219"/>
      <c r="H14" s="213"/>
      <c r="I14" s="214"/>
      <c r="J14" s="214"/>
      <c r="K14" s="315">
        <f t="shared" si="2"/>
        <v>0</v>
      </c>
      <c r="L14" s="58"/>
      <c r="M14" s="58"/>
      <c r="N14" s="58"/>
      <c r="O14" s="58"/>
      <c r="P14" s="65"/>
      <c r="Q14" s="65"/>
      <c r="R14" s="65"/>
      <c r="S14" s="72"/>
      <c r="T14" s="27" t="str">
        <f t="shared" si="0"/>
        <v/>
      </c>
      <c r="U14" s="49" t="str">
        <f t="shared" si="1"/>
        <v/>
      </c>
      <c r="V14" s="27"/>
      <c r="W14" s="26"/>
      <c r="X14" s="26"/>
      <c r="Y14" s="27"/>
      <c r="Z14" s="3"/>
      <c r="AA14" s="14"/>
      <c r="AB14" s="3"/>
      <c r="AC14" s="3"/>
      <c r="AD14" s="14"/>
      <c r="AE14" s="26"/>
      <c r="AF14" s="27"/>
      <c r="AG14" s="26"/>
      <c r="AH14" s="26"/>
      <c r="AI14" s="27"/>
      <c r="AJ14" s="26"/>
      <c r="AK14" s="26"/>
      <c r="AL14" s="6"/>
      <c r="AM14" s="6"/>
    </row>
    <row r="15" spans="1:39" ht="21" customHeight="1" x14ac:dyDescent="0.15">
      <c r="A15" s="74"/>
      <c r="B15" s="63"/>
      <c r="C15" s="57"/>
      <c r="D15" s="60"/>
      <c r="E15" s="60"/>
      <c r="F15" s="77"/>
      <c r="G15" s="219"/>
      <c r="H15" s="213"/>
      <c r="I15" s="214"/>
      <c r="J15" s="214"/>
      <c r="K15" s="315">
        <f t="shared" si="2"/>
        <v>0</v>
      </c>
      <c r="L15" s="58"/>
      <c r="M15" s="58"/>
      <c r="N15" s="58"/>
      <c r="O15" s="58"/>
      <c r="P15" s="65" t="s">
        <v>243</v>
      </c>
      <c r="Q15" s="65"/>
      <c r="R15" s="65"/>
      <c r="S15" s="72"/>
      <c r="T15" s="27" t="str">
        <f t="shared" si="0"/>
        <v/>
      </c>
      <c r="U15" s="49" t="str">
        <f t="shared" si="1"/>
        <v/>
      </c>
      <c r="V15" s="27"/>
      <c r="W15" s="26"/>
      <c r="X15" s="26"/>
      <c r="Y15" s="27"/>
      <c r="Z15" s="3"/>
      <c r="AA15" s="14"/>
      <c r="AB15" s="3"/>
      <c r="AC15" s="3"/>
      <c r="AD15" s="14"/>
      <c r="AE15" s="26"/>
      <c r="AF15" s="27"/>
      <c r="AG15" s="26"/>
      <c r="AH15" s="26"/>
      <c r="AI15" s="27"/>
      <c r="AJ15" s="26"/>
      <c r="AK15" s="26"/>
      <c r="AL15" s="6"/>
      <c r="AM15" s="6"/>
    </row>
    <row r="16" spans="1:39" ht="21" customHeight="1" x14ac:dyDescent="0.15">
      <c r="A16" s="74"/>
      <c r="B16" s="63"/>
      <c r="C16" s="57"/>
      <c r="D16" s="60"/>
      <c r="E16" s="60"/>
      <c r="F16" s="77"/>
      <c r="G16" s="219"/>
      <c r="H16" s="213"/>
      <c r="I16" s="214"/>
      <c r="J16" s="214"/>
      <c r="K16" s="315">
        <f t="shared" si="2"/>
        <v>0</v>
      </c>
      <c r="L16" s="58"/>
      <c r="M16" s="58"/>
      <c r="N16" s="58"/>
      <c r="O16" s="58"/>
      <c r="P16" s="65"/>
      <c r="Q16" s="65"/>
      <c r="R16" s="65"/>
      <c r="S16" s="72"/>
      <c r="T16" s="27" t="str">
        <f t="shared" si="0"/>
        <v/>
      </c>
      <c r="U16" s="49" t="str">
        <f t="shared" si="1"/>
        <v/>
      </c>
      <c r="V16" s="27"/>
      <c r="W16" s="26"/>
      <c r="X16" s="26"/>
      <c r="Y16" s="27"/>
      <c r="Z16" s="3"/>
      <c r="AA16" s="14"/>
      <c r="AB16" s="3"/>
      <c r="AC16" s="3"/>
      <c r="AD16" s="14"/>
      <c r="AE16" s="26"/>
      <c r="AF16" s="27"/>
      <c r="AG16" s="26"/>
      <c r="AH16" s="26"/>
      <c r="AI16" s="27"/>
      <c r="AJ16" s="26"/>
      <c r="AK16" s="26"/>
      <c r="AL16" s="6"/>
      <c r="AM16" s="6"/>
    </row>
    <row r="17" spans="1:39" ht="21" customHeight="1" x14ac:dyDescent="0.15">
      <c r="A17" s="74"/>
      <c r="B17" s="63"/>
      <c r="C17" s="57"/>
      <c r="D17" s="60"/>
      <c r="E17" s="60"/>
      <c r="F17" s="77"/>
      <c r="G17" s="219"/>
      <c r="H17" s="213"/>
      <c r="I17" s="214"/>
      <c r="J17" s="214"/>
      <c r="K17" s="315">
        <f t="shared" si="2"/>
        <v>0</v>
      </c>
      <c r="L17" s="58"/>
      <c r="M17" s="58"/>
      <c r="N17" s="58"/>
      <c r="O17" s="58"/>
      <c r="P17" s="65"/>
      <c r="Q17" s="65"/>
      <c r="R17" s="65"/>
      <c r="S17" s="72"/>
      <c r="T17" s="27" t="str">
        <f t="shared" si="0"/>
        <v/>
      </c>
      <c r="U17" s="49" t="str">
        <f t="shared" si="1"/>
        <v/>
      </c>
      <c r="V17" s="27"/>
      <c r="W17" s="26"/>
      <c r="X17" s="26"/>
      <c r="Y17" s="27"/>
      <c r="Z17" s="3"/>
      <c r="AA17" s="14"/>
      <c r="AB17" s="3"/>
      <c r="AC17" s="3"/>
      <c r="AD17" s="14"/>
      <c r="AE17" s="26"/>
      <c r="AF17" s="27"/>
      <c r="AG17" s="26"/>
      <c r="AH17" s="26"/>
      <c r="AI17" s="27"/>
      <c r="AJ17" s="26"/>
      <c r="AK17" s="26"/>
      <c r="AL17" s="6"/>
      <c r="AM17" s="6"/>
    </row>
    <row r="18" spans="1:39" ht="21" customHeight="1" x14ac:dyDescent="0.15">
      <c r="A18" s="74"/>
      <c r="B18" s="63"/>
      <c r="C18" s="57"/>
      <c r="D18" s="60"/>
      <c r="E18" s="60"/>
      <c r="F18" s="77"/>
      <c r="G18" s="219"/>
      <c r="H18" s="213"/>
      <c r="I18" s="214"/>
      <c r="J18" s="214"/>
      <c r="K18" s="315">
        <f t="shared" si="2"/>
        <v>0</v>
      </c>
      <c r="L18" s="58"/>
      <c r="M18" s="58"/>
      <c r="N18" s="58"/>
      <c r="O18" s="58"/>
      <c r="P18" s="65"/>
      <c r="Q18" s="65"/>
      <c r="R18" s="65"/>
      <c r="S18" s="72"/>
      <c r="T18" s="27" t="str">
        <f t="shared" si="0"/>
        <v/>
      </c>
      <c r="U18" s="49" t="str">
        <f t="shared" si="1"/>
        <v/>
      </c>
      <c r="V18" s="27"/>
      <c r="W18" s="26"/>
      <c r="X18" s="26"/>
      <c r="Y18" s="27"/>
      <c r="Z18" s="3"/>
      <c r="AA18" s="14"/>
      <c r="AB18" s="3"/>
      <c r="AC18" s="3"/>
      <c r="AD18" s="14"/>
      <c r="AE18" s="26"/>
      <c r="AF18" s="27"/>
      <c r="AG18" s="26"/>
      <c r="AH18" s="26"/>
      <c r="AI18" s="27"/>
      <c r="AJ18" s="26"/>
      <c r="AK18" s="26"/>
      <c r="AL18" s="6"/>
      <c r="AM18" s="6"/>
    </row>
    <row r="19" spans="1:39" ht="21" customHeight="1" x14ac:dyDescent="0.15">
      <c r="A19" s="173"/>
      <c r="B19" s="63"/>
      <c r="C19" s="57"/>
      <c r="D19" s="60"/>
      <c r="E19" s="60"/>
      <c r="F19" s="77"/>
      <c r="G19" s="219"/>
      <c r="H19" s="213"/>
      <c r="I19" s="214"/>
      <c r="J19" s="214"/>
      <c r="K19" s="315">
        <f t="shared" si="2"/>
        <v>0</v>
      </c>
      <c r="L19" s="58"/>
      <c r="M19" s="58"/>
      <c r="N19" s="58"/>
      <c r="O19" s="58"/>
      <c r="P19" s="65"/>
      <c r="Q19" s="65"/>
      <c r="R19" s="65"/>
      <c r="S19" s="72"/>
      <c r="T19" s="27" t="str">
        <f t="shared" si="0"/>
        <v/>
      </c>
      <c r="U19" s="49" t="str">
        <f t="shared" si="1"/>
        <v/>
      </c>
      <c r="V19" s="27"/>
      <c r="W19" s="26"/>
      <c r="X19" s="26"/>
      <c r="Y19" s="27"/>
      <c r="Z19" s="3"/>
      <c r="AA19" s="14"/>
      <c r="AB19" s="3"/>
      <c r="AC19" s="3"/>
      <c r="AD19" s="14"/>
      <c r="AE19" s="26"/>
      <c r="AF19" s="27"/>
      <c r="AG19" s="26"/>
      <c r="AH19" s="26"/>
      <c r="AI19" s="27"/>
      <c r="AJ19" s="26"/>
      <c r="AK19" s="26"/>
      <c r="AL19" s="6"/>
      <c r="AM19" s="6"/>
    </row>
    <row r="20" spans="1:39" ht="21" customHeight="1" x14ac:dyDescent="0.15">
      <c r="A20" s="74"/>
      <c r="B20" s="63"/>
      <c r="C20" s="57"/>
      <c r="D20" s="60"/>
      <c r="E20" s="60"/>
      <c r="F20" s="77"/>
      <c r="G20" s="219"/>
      <c r="H20" s="213"/>
      <c r="I20" s="214"/>
      <c r="J20" s="214"/>
      <c r="K20" s="315">
        <f t="shared" si="2"/>
        <v>0</v>
      </c>
      <c r="L20" s="58"/>
      <c r="M20" s="58"/>
      <c r="N20" s="58"/>
      <c r="O20" s="58"/>
      <c r="P20" s="65"/>
      <c r="Q20" s="65"/>
      <c r="R20" s="65"/>
      <c r="S20" s="72"/>
      <c r="T20" s="27" t="str">
        <f t="shared" si="0"/>
        <v/>
      </c>
      <c r="U20" s="49" t="str">
        <f t="shared" si="1"/>
        <v/>
      </c>
      <c r="V20" s="27"/>
      <c r="W20" s="26"/>
      <c r="X20" s="26"/>
      <c r="Y20" s="27"/>
      <c r="Z20" s="3"/>
      <c r="AA20" s="14"/>
      <c r="AB20" s="3"/>
      <c r="AC20" s="3"/>
      <c r="AD20" s="14"/>
      <c r="AE20" s="26"/>
      <c r="AF20" s="27"/>
      <c r="AG20" s="26"/>
      <c r="AH20" s="26"/>
      <c r="AI20" s="27"/>
      <c r="AJ20" s="26"/>
      <c r="AK20" s="26"/>
      <c r="AL20" s="6"/>
      <c r="AM20" s="6"/>
    </row>
    <row r="21" spans="1:39" ht="21" customHeight="1" x14ac:dyDescent="0.15">
      <c r="A21" s="74"/>
      <c r="B21" s="63"/>
      <c r="C21" s="57"/>
      <c r="D21" s="60"/>
      <c r="E21" s="60"/>
      <c r="F21" s="77"/>
      <c r="G21" s="219"/>
      <c r="H21" s="213"/>
      <c r="I21" s="214"/>
      <c r="J21" s="214"/>
      <c r="K21" s="315">
        <f t="shared" si="2"/>
        <v>0</v>
      </c>
      <c r="L21" s="58"/>
      <c r="M21" s="58"/>
      <c r="N21" s="58"/>
      <c r="O21" s="58"/>
      <c r="P21" s="65"/>
      <c r="Q21" s="59"/>
      <c r="R21" s="65"/>
      <c r="S21" s="72"/>
      <c r="T21" s="27" t="str">
        <f t="shared" si="0"/>
        <v/>
      </c>
      <c r="U21" s="49" t="str">
        <f t="shared" si="1"/>
        <v/>
      </c>
      <c r="V21" s="27"/>
      <c r="W21" s="26"/>
      <c r="X21" s="26"/>
      <c r="Y21" s="27"/>
      <c r="Z21" s="3"/>
      <c r="AA21" s="14"/>
      <c r="AB21" s="3"/>
      <c r="AC21" s="3"/>
      <c r="AD21" s="14"/>
      <c r="AE21" s="26"/>
      <c r="AF21" s="27"/>
      <c r="AG21" s="26"/>
      <c r="AH21" s="26"/>
      <c r="AI21" s="27"/>
      <c r="AJ21" s="26"/>
      <c r="AK21" s="26"/>
      <c r="AL21" s="6"/>
      <c r="AM21" s="6"/>
    </row>
    <row r="22" spans="1:39" ht="21" customHeight="1" x14ac:dyDescent="0.15">
      <c r="A22" s="74"/>
      <c r="B22" s="63"/>
      <c r="C22" s="57"/>
      <c r="D22" s="60"/>
      <c r="E22" s="60"/>
      <c r="F22" s="77"/>
      <c r="G22" s="219"/>
      <c r="H22" s="213"/>
      <c r="I22" s="214"/>
      <c r="J22" s="214"/>
      <c r="K22" s="315">
        <f t="shared" si="2"/>
        <v>0</v>
      </c>
      <c r="L22" s="58"/>
      <c r="M22" s="58"/>
      <c r="N22" s="58"/>
      <c r="O22" s="58"/>
      <c r="P22" s="65"/>
      <c r="Q22" s="65"/>
      <c r="R22" s="65"/>
      <c r="S22" s="72"/>
      <c r="T22" s="27" t="str">
        <f t="shared" si="0"/>
        <v/>
      </c>
      <c r="U22" s="49" t="str">
        <f t="shared" si="1"/>
        <v/>
      </c>
      <c r="V22" s="27"/>
      <c r="W22" s="26"/>
      <c r="X22" s="26"/>
      <c r="Y22" s="27"/>
      <c r="Z22" s="3"/>
      <c r="AA22" s="14"/>
      <c r="AB22" s="3"/>
      <c r="AC22" s="3"/>
      <c r="AD22" s="14"/>
      <c r="AE22" s="26"/>
      <c r="AF22" s="27"/>
      <c r="AG22" s="26"/>
      <c r="AH22" s="26"/>
      <c r="AI22" s="27"/>
      <c r="AJ22" s="26"/>
      <c r="AK22" s="26"/>
      <c r="AL22" s="6"/>
      <c r="AM22" s="6"/>
    </row>
    <row r="23" spans="1:39" ht="21" customHeight="1" x14ac:dyDescent="0.15">
      <c r="A23" s="74"/>
      <c r="B23" s="63"/>
      <c r="C23" s="57"/>
      <c r="D23" s="60"/>
      <c r="E23" s="60"/>
      <c r="F23" s="77"/>
      <c r="G23" s="219"/>
      <c r="H23" s="213"/>
      <c r="I23" s="214"/>
      <c r="J23" s="214"/>
      <c r="K23" s="315">
        <f t="shared" si="2"/>
        <v>0</v>
      </c>
      <c r="L23" s="58"/>
      <c r="M23" s="58"/>
      <c r="N23" s="58"/>
      <c r="O23" s="58"/>
      <c r="P23" s="65"/>
      <c r="Q23" s="65"/>
      <c r="R23" s="65"/>
      <c r="S23" s="72"/>
      <c r="T23" s="27" t="str">
        <f t="shared" si="0"/>
        <v/>
      </c>
      <c r="U23" s="49" t="str">
        <f t="shared" si="1"/>
        <v/>
      </c>
      <c r="V23" s="27"/>
      <c r="W23" s="26"/>
      <c r="X23" s="26"/>
      <c r="Y23" s="27"/>
      <c r="Z23" s="3"/>
      <c r="AA23" s="14"/>
      <c r="AB23" s="3"/>
      <c r="AC23" s="3"/>
      <c r="AD23" s="14"/>
      <c r="AE23" s="26"/>
      <c r="AF23" s="27"/>
      <c r="AG23" s="26"/>
      <c r="AH23" s="26"/>
      <c r="AI23" s="27"/>
      <c r="AJ23" s="26"/>
      <c r="AK23" s="26"/>
      <c r="AL23" s="6"/>
      <c r="AM23" s="6"/>
    </row>
    <row r="24" spans="1:39" ht="21" customHeight="1" x14ac:dyDescent="0.15">
      <c r="A24" s="74"/>
      <c r="B24" s="63"/>
      <c r="C24" s="57"/>
      <c r="D24" s="60"/>
      <c r="E24" s="60"/>
      <c r="F24" s="77"/>
      <c r="G24" s="219"/>
      <c r="H24" s="213"/>
      <c r="I24" s="214"/>
      <c r="J24" s="214"/>
      <c r="K24" s="315">
        <f t="shared" si="2"/>
        <v>0</v>
      </c>
      <c r="L24" s="58"/>
      <c r="M24" s="58"/>
      <c r="N24" s="58"/>
      <c r="O24" s="58"/>
      <c r="P24" s="65"/>
      <c r="Q24" s="65"/>
      <c r="R24" s="65"/>
      <c r="S24" s="72"/>
      <c r="T24" s="27" t="str">
        <f t="shared" si="0"/>
        <v/>
      </c>
      <c r="U24" s="49" t="str">
        <f t="shared" si="1"/>
        <v/>
      </c>
      <c r="V24" s="32"/>
      <c r="W24" s="31"/>
      <c r="X24" s="31"/>
      <c r="Y24" s="32"/>
      <c r="Z24" s="3"/>
      <c r="AA24" s="14"/>
      <c r="AB24" s="4"/>
      <c r="AC24" s="3"/>
      <c r="AD24" s="14"/>
      <c r="AE24" s="31"/>
      <c r="AF24" s="32"/>
      <c r="AG24" s="31"/>
      <c r="AH24" s="31"/>
      <c r="AI24" s="32"/>
      <c r="AJ24" s="26"/>
      <c r="AK24" s="26"/>
      <c r="AL24" s="6"/>
      <c r="AM24" s="6"/>
    </row>
    <row r="25" spans="1:39" ht="21" customHeight="1" x14ac:dyDescent="0.15">
      <c r="A25" s="173"/>
      <c r="B25" s="63"/>
      <c r="C25" s="57"/>
      <c r="D25" s="60"/>
      <c r="E25" s="60"/>
      <c r="F25" s="77"/>
      <c r="G25" s="219"/>
      <c r="H25" s="213"/>
      <c r="I25" s="214"/>
      <c r="J25" s="214"/>
      <c r="K25" s="315">
        <f t="shared" si="2"/>
        <v>0</v>
      </c>
      <c r="L25" s="58"/>
      <c r="M25" s="58"/>
      <c r="N25" s="58"/>
      <c r="O25" s="58"/>
      <c r="P25" s="65"/>
      <c r="Q25" s="65"/>
      <c r="R25" s="65"/>
      <c r="S25" s="72"/>
      <c r="T25" s="27" t="str">
        <f t="shared" si="0"/>
        <v/>
      </c>
      <c r="U25" s="49" t="str">
        <f t="shared" si="1"/>
        <v/>
      </c>
      <c r="V25" s="32"/>
      <c r="W25" s="31"/>
      <c r="X25" s="31"/>
      <c r="Y25" s="32"/>
      <c r="Z25" s="3"/>
      <c r="AA25" s="14"/>
      <c r="AB25" s="4"/>
      <c r="AC25" s="3"/>
      <c r="AD25" s="14"/>
      <c r="AE25" s="31"/>
      <c r="AF25" s="32"/>
      <c r="AG25" s="31"/>
      <c r="AH25" s="31"/>
      <c r="AI25" s="32"/>
      <c r="AJ25" s="26"/>
      <c r="AK25" s="26"/>
      <c r="AL25" s="6"/>
      <c r="AM25" s="6"/>
    </row>
    <row r="26" spans="1:39" ht="21" customHeight="1" x14ac:dyDescent="0.15">
      <c r="A26" s="187"/>
      <c r="B26" s="105"/>
      <c r="C26" s="111"/>
      <c r="D26" s="95"/>
      <c r="E26" s="95"/>
      <c r="F26" s="166"/>
      <c r="G26" s="220"/>
      <c r="H26" s="228"/>
      <c r="I26" s="229"/>
      <c r="J26" s="229"/>
      <c r="K26" s="316">
        <f t="shared" si="2"/>
        <v>0</v>
      </c>
      <c r="L26" s="68"/>
      <c r="M26" s="68"/>
      <c r="N26" s="68"/>
      <c r="O26" s="68"/>
      <c r="P26" s="154"/>
      <c r="Q26" s="154"/>
      <c r="R26" s="154"/>
      <c r="S26" s="155"/>
      <c r="T26" s="27" t="str">
        <f t="shared" si="0"/>
        <v/>
      </c>
      <c r="U26" s="49" t="str">
        <f t="shared" si="1"/>
        <v/>
      </c>
      <c r="V26" s="34"/>
      <c r="W26" s="33"/>
      <c r="X26" s="33"/>
      <c r="Y26" s="34"/>
      <c r="Z26" s="3"/>
      <c r="AA26" s="14"/>
      <c r="AB26" s="5"/>
      <c r="AC26" s="3"/>
      <c r="AD26" s="14"/>
      <c r="AE26" s="33"/>
      <c r="AF26" s="34"/>
      <c r="AG26" s="33"/>
      <c r="AH26" s="33"/>
      <c r="AI26" s="34"/>
      <c r="AJ26" s="26"/>
      <c r="AK26" s="26"/>
      <c r="AL26" s="6"/>
      <c r="AM26" s="6"/>
    </row>
    <row r="27" spans="1:39" ht="21" customHeight="1" x14ac:dyDescent="0.15">
      <c r="A27" s="257"/>
      <c r="B27" s="99"/>
      <c r="C27" s="97"/>
      <c r="D27" s="98"/>
      <c r="E27" s="98"/>
      <c r="F27" s="164"/>
      <c r="G27" s="221"/>
      <c r="H27" s="223"/>
      <c r="I27" s="258"/>
      <c r="J27" s="258"/>
      <c r="K27" s="314">
        <f t="shared" si="2"/>
        <v>0</v>
      </c>
      <c r="L27" s="69"/>
      <c r="M27" s="69"/>
      <c r="N27" s="69"/>
      <c r="O27" s="69"/>
      <c r="P27" s="152"/>
      <c r="Q27" s="152"/>
      <c r="R27" s="152"/>
      <c r="S27" s="153"/>
      <c r="T27" s="27" t="str">
        <f t="shared" si="0"/>
        <v/>
      </c>
      <c r="U27" s="49" t="str">
        <f t="shared" si="1"/>
        <v/>
      </c>
      <c r="V27" s="27"/>
      <c r="W27" s="26"/>
      <c r="X27" s="26"/>
      <c r="Y27" s="27"/>
      <c r="Z27" s="3"/>
      <c r="AA27" s="14"/>
      <c r="AB27" s="3"/>
      <c r="AC27" s="3"/>
      <c r="AD27" s="14"/>
      <c r="AE27" s="26"/>
      <c r="AF27" s="27"/>
      <c r="AG27" s="26"/>
      <c r="AH27" s="26"/>
      <c r="AI27" s="27"/>
      <c r="AJ27" s="26"/>
      <c r="AK27" s="26"/>
    </row>
    <row r="28" spans="1:39" ht="21" customHeight="1" x14ac:dyDescent="0.15">
      <c r="A28" s="74"/>
      <c r="B28" s="63"/>
      <c r="C28" s="57"/>
      <c r="D28" s="60"/>
      <c r="E28" s="60"/>
      <c r="F28" s="77"/>
      <c r="G28" s="219"/>
      <c r="H28" s="213"/>
      <c r="I28" s="214"/>
      <c r="J28" s="214"/>
      <c r="K28" s="315">
        <f t="shared" si="2"/>
        <v>0</v>
      </c>
      <c r="L28" s="58"/>
      <c r="M28" s="58"/>
      <c r="N28" s="58"/>
      <c r="O28" s="58"/>
      <c r="P28" s="170"/>
      <c r="Q28" s="170"/>
      <c r="R28" s="170"/>
      <c r="S28" s="73"/>
      <c r="T28" s="27" t="str">
        <f t="shared" si="0"/>
        <v/>
      </c>
      <c r="U28" s="49" t="str">
        <f t="shared" si="1"/>
        <v/>
      </c>
      <c r="V28" s="27"/>
      <c r="W28" s="26"/>
      <c r="X28" s="26"/>
      <c r="Y28" s="27"/>
      <c r="Z28" s="3"/>
      <c r="AA28" s="14"/>
      <c r="AB28" s="3"/>
      <c r="AC28" s="3"/>
      <c r="AD28" s="14"/>
      <c r="AE28" s="26"/>
      <c r="AF28" s="27"/>
      <c r="AG28" s="26"/>
      <c r="AH28" s="26"/>
      <c r="AI28" s="27"/>
      <c r="AJ28" s="26"/>
      <c r="AK28" s="26"/>
    </row>
    <row r="29" spans="1:39" ht="21" customHeight="1" x14ac:dyDescent="0.15">
      <c r="A29" s="74"/>
      <c r="B29" s="64"/>
      <c r="C29" s="57"/>
      <c r="D29" s="60"/>
      <c r="E29" s="60"/>
      <c r="F29" s="77"/>
      <c r="G29" s="212"/>
      <c r="H29" s="213"/>
      <c r="I29" s="214"/>
      <c r="J29" s="214"/>
      <c r="K29" s="315">
        <f t="shared" si="2"/>
        <v>0</v>
      </c>
      <c r="L29" s="58"/>
      <c r="M29" s="58"/>
      <c r="N29" s="58"/>
      <c r="O29" s="58"/>
      <c r="P29" s="79"/>
      <c r="Q29" s="79"/>
      <c r="R29" s="65"/>
      <c r="S29" s="73"/>
      <c r="T29" s="27" t="str">
        <f t="shared" si="0"/>
        <v/>
      </c>
      <c r="U29" s="49" t="str">
        <f t="shared" si="1"/>
        <v/>
      </c>
      <c r="V29" s="27"/>
      <c r="W29" s="26"/>
      <c r="X29" s="26"/>
      <c r="Y29" s="27"/>
      <c r="Z29" s="3"/>
      <c r="AA29" s="14"/>
      <c r="AB29" s="3"/>
      <c r="AC29" s="3"/>
      <c r="AD29" s="14"/>
      <c r="AE29" s="26"/>
      <c r="AF29" s="27"/>
      <c r="AG29" s="26"/>
      <c r="AH29" s="26"/>
      <c r="AI29" s="27"/>
      <c r="AJ29" s="26"/>
      <c r="AK29" s="26"/>
      <c r="AL29" s="6"/>
      <c r="AM29" s="6"/>
    </row>
    <row r="30" spans="1:39" ht="21" customHeight="1" x14ac:dyDescent="0.15">
      <c r="A30" s="74"/>
      <c r="B30" s="63"/>
      <c r="C30" s="57"/>
      <c r="D30" s="60"/>
      <c r="E30" s="60"/>
      <c r="F30" s="77"/>
      <c r="G30" s="219"/>
      <c r="H30" s="213"/>
      <c r="I30" s="214"/>
      <c r="J30" s="214"/>
      <c r="K30" s="315">
        <f t="shared" si="2"/>
        <v>0</v>
      </c>
      <c r="L30" s="58"/>
      <c r="M30" s="58"/>
      <c r="N30" s="58"/>
      <c r="O30" s="58"/>
      <c r="P30" s="79"/>
      <c r="Q30" s="79"/>
      <c r="R30" s="65"/>
      <c r="S30" s="73"/>
      <c r="T30" s="27" t="str">
        <f t="shared" si="0"/>
        <v/>
      </c>
      <c r="U30" s="49" t="str">
        <f t="shared" si="1"/>
        <v/>
      </c>
      <c r="V30" s="27"/>
      <c r="W30" s="26"/>
      <c r="X30" s="26"/>
      <c r="Y30" s="27"/>
      <c r="Z30" s="3"/>
      <c r="AA30" s="14"/>
      <c r="AB30" s="3"/>
      <c r="AC30" s="3"/>
      <c r="AD30" s="14"/>
      <c r="AE30" s="26"/>
      <c r="AF30" s="27"/>
      <c r="AG30" s="26"/>
      <c r="AH30" s="26"/>
      <c r="AI30" s="27"/>
      <c r="AJ30" s="26"/>
      <c r="AK30" s="26"/>
      <c r="AL30" s="6"/>
      <c r="AM30" s="6"/>
    </row>
    <row r="31" spans="1:39" ht="21" customHeight="1" x14ac:dyDescent="0.15">
      <c r="A31" s="74"/>
      <c r="B31" s="63"/>
      <c r="C31" s="57"/>
      <c r="D31" s="60"/>
      <c r="E31" s="60"/>
      <c r="F31" s="77"/>
      <c r="G31" s="219"/>
      <c r="H31" s="213"/>
      <c r="I31" s="214"/>
      <c r="J31" s="214"/>
      <c r="K31" s="315">
        <f t="shared" si="2"/>
        <v>0</v>
      </c>
      <c r="L31" s="58"/>
      <c r="M31" s="58"/>
      <c r="N31" s="58"/>
      <c r="O31" s="58"/>
      <c r="P31" s="65"/>
      <c r="Q31" s="65"/>
      <c r="R31" s="65"/>
      <c r="S31" s="73"/>
      <c r="T31" s="27" t="str">
        <f t="shared" si="0"/>
        <v/>
      </c>
      <c r="U31" s="49" t="str">
        <f t="shared" si="1"/>
        <v/>
      </c>
      <c r="V31" s="27"/>
      <c r="W31" s="26"/>
      <c r="X31" s="26"/>
      <c r="Y31" s="27"/>
      <c r="Z31" s="3"/>
      <c r="AA31" s="14"/>
      <c r="AB31" s="3"/>
      <c r="AC31" s="3"/>
      <c r="AD31" s="14"/>
      <c r="AE31" s="26"/>
      <c r="AF31" s="27"/>
      <c r="AG31" s="26"/>
      <c r="AH31" s="26"/>
      <c r="AI31" s="27"/>
      <c r="AJ31" s="26"/>
      <c r="AK31" s="26"/>
      <c r="AL31" s="6"/>
      <c r="AM31" s="6"/>
    </row>
    <row r="32" spans="1:39" ht="21" customHeight="1" x14ac:dyDescent="0.15">
      <c r="A32" s="74"/>
      <c r="B32" s="63"/>
      <c r="C32" s="57"/>
      <c r="D32" s="60"/>
      <c r="E32" s="60"/>
      <c r="F32" s="77"/>
      <c r="G32" s="219"/>
      <c r="H32" s="213"/>
      <c r="I32" s="214"/>
      <c r="J32" s="214"/>
      <c r="K32" s="315">
        <f t="shared" si="2"/>
        <v>0</v>
      </c>
      <c r="L32" s="58"/>
      <c r="M32" s="58"/>
      <c r="N32" s="58"/>
      <c r="O32" s="58"/>
      <c r="P32" s="65"/>
      <c r="Q32" s="65"/>
      <c r="R32" s="65"/>
      <c r="S32" s="73"/>
      <c r="T32" s="27" t="str">
        <f t="shared" si="0"/>
        <v/>
      </c>
      <c r="U32" s="49" t="str">
        <f t="shared" si="1"/>
        <v/>
      </c>
      <c r="V32" s="27"/>
      <c r="W32" s="26"/>
      <c r="X32" s="26"/>
      <c r="Y32" s="27"/>
      <c r="Z32" s="3"/>
      <c r="AA32" s="14"/>
      <c r="AB32" s="3"/>
      <c r="AC32" s="3"/>
      <c r="AD32" s="14"/>
      <c r="AE32" s="26"/>
      <c r="AF32" s="27"/>
      <c r="AG32" s="26"/>
      <c r="AH32" s="26"/>
      <c r="AI32" s="27"/>
      <c r="AJ32" s="26"/>
      <c r="AK32" s="26"/>
      <c r="AL32" s="6"/>
      <c r="AM32" s="6"/>
    </row>
    <row r="33" spans="1:39" ht="21" customHeight="1" x14ac:dyDescent="0.15">
      <c r="A33" s="74"/>
      <c r="B33" s="63"/>
      <c r="C33" s="57"/>
      <c r="D33" s="60"/>
      <c r="E33" s="60"/>
      <c r="F33" s="77"/>
      <c r="G33" s="219"/>
      <c r="H33" s="213"/>
      <c r="I33" s="214"/>
      <c r="J33" s="214"/>
      <c r="K33" s="315">
        <f t="shared" si="2"/>
        <v>0</v>
      </c>
      <c r="L33" s="58"/>
      <c r="M33" s="58"/>
      <c r="N33" s="58"/>
      <c r="O33" s="58"/>
      <c r="P33" s="65"/>
      <c r="Q33" s="65"/>
      <c r="R33" s="65"/>
      <c r="S33" s="73"/>
      <c r="T33" s="27" t="str">
        <f t="shared" si="0"/>
        <v/>
      </c>
      <c r="U33" s="49" t="str">
        <f t="shared" si="1"/>
        <v/>
      </c>
      <c r="V33" s="30"/>
      <c r="W33" s="26"/>
      <c r="X33" s="26"/>
      <c r="Y33" s="27"/>
      <c r="Z33" s="3"/>
      <c r="AA33" s="14"/>
      <c r="AB33" s="3"/>
      <c r="AC33" s="3"/>
      <c r="AD33" s="14"/>
      <c r="AE33" s="26"/>
      <c r="AF33" s="27"/>
      <c r="AG33" s="26"/>
      <c r="AH33" s="26"/>
      <c r="AI33" s="27"/>
      <c r="AJ33" s="26"/>
      <c r="AK33" s="26"/>
      <c r="AL33" s="6"/>
      <c r="AM33" s="6"/>
    </row>
    <row r="34" spans="1:39" ht="21" customHeight="1" x14ac:dyDescent="0.15">
      <c r="A34" s="74"/>
      <c r="B34" s="63"/>
      <c r="C34" s="57"/>
      <c r="D34" s="60"/>
      <c r="E34" s="60"/>
      <c r="F34" s="77"/>
      <c r="G34" s="219"/>
      <c r="H34" s="213"/>
      <c r="I34" s="214"/>
      <c r="J34" s="214"/>
      <c r="K34" s="315">
        <f t="shared" si="2"/>
        <v>0</v>
      </c>
      <c r="L34" s="58"/>
      <c r="M34" s="58"/>
      <c r="N34" s="58"/>
      <c r="O34" s="58"/>
      <c r="P34" s="65"/>
      <c r="Q34" s="65"/>
      <c r="R34" s="65"/>
      <c r="S34" s="73"/>
      <c r="T34" s="27" t="str">
        <f t="shared" si="0"/>
        <v/>
      </c>
      <c r="U34" s="49" t="str">
        <f t="shared" si="1"/>
        <v/>
      </c>
      <c r="V34" s="27"/>
      <c r="W34" s="26"/>
      <c r="X34" s="26"/>
      <c r="Y34" s="27"/>
      <c r="Z34" s="3"/>
      <c r="AA34" s="14"/>
      <c r="AB34" s="3"/>
      <c r="AC34" s="3"/>
      <c r="AD34" s="14"/>
      <c r="AE34" s="26"/>
      <c r="AF34" s="27"/>
      <c r="AG34" s="26"/>
      <c r="AH34" s="26"/>
      <c r="AI34" s="27"/>
      <c r="AJ34" s="26"/>
      <c r="AK34" s="26"/>
      <c r="AL34" s="6"/>
      <c r="AM34" s="6"/>
    </row>
    <row r="35" spans="1:39" ht="21" customHeight="1" x14ac:dyDescent="0.15">
      <c r="A35" s="74"/>
      <c r="B35" s="63"/>
      <c r="C35" s="57"/>
      <c r="D35" s="60"/>
      <c r="E35" s="60"/>
      <c r="F35" s="77"/>
      <c r="G35" s="219"/>
      <c r="H35" s="213"/>
      <c r="I35" s="214"/>
      <c r="J35" s="214"/>
      <c r="K35" s="315">
        <f t="shared" si="2"/>
        <v>0</v>
      </c>
      <c r="L35" s="58"/>
      <c r="M35" s="58"/>
      <c r="N35" s="58"/>
      <c r="O35" s="58"/>
      <c r="P35" s="65"/>
      <c r="Q35" s="65"/>
      <c r="R35" s="65"/>
      <c r="S35" s="72"/>
      <c r="T35" s="27" t="str">
        <f t="shared" si="0"/>
        <v/>
      </c>
      <c r="U35" s="49" t="str">
        <f t="shared" si="1"/>
        <v/>
      </c>
      <c r="V35" s="27"/>
      <c r="W35" s="26"/>
      <c r="X35" s="26"/>
      <c r="Y35" s="27"/>
      <c r="Z35" s="3"/>
      <c r="AA35" s="14"/>
      <c r="AB35" s="3"/>
      <c r="AC35" s="3"/>
      <c r="AD35" s="14"/>
      <c r="AE35" s="26"/>
      <c r="AF35" s="27"/>
      <c r="AG35" s="26"/>
      <c r="AH35" s="26"/>
      <c r="AI35" s="27"/>
      <c r="AJ35" s="26"/>
      <c r="AK35" s="26"/>
      <c r="AL35" s="6"/>
      <c r="AM35" s="6"/>
    </row>
    <row r="36" spans="1:39" ht="21" customHeight="1" x14ac:dyDescent="0.15">
      <c r="A36" s="74"/>
      <c r="B36" s="64"/>
      <c r="C36" s="57"/>
      <c r="D36" s="60"/>
      <c r="E36" s="60"/>
      <c r="F36" s="77"/>
      <c r="G36" s="212"/>
      <c r="H36" s="213"/>
      <c r="I36" s="214"/>
      <c r="J36" s="214"/>
      <c r="K36" s="315">
        <f t="shared" si="2"/>
        <v>0</v>
      </c>
      <c r="L36" s="58"/>
      <c r="M36" s="58"/>
      <c r="N36" s="58"/>
      <c r="O36" s="58"/>
      <c r="P36" s="65"/>
      <c r="Q36" s="65"/>
      <c r="R36" s="65"/>
      <c r="S36" s="72"/>
      <c r="T36" s="27" t="str">
        <f t="shared" si="0"/>
        <v/>
      </c>
      <c r="U36" s="49" t="str">
        <f t="shared" si="1"/>
        <v/>
      </c>
      <c r="V36" s="27"/>
      <c r="W36" s="26"/>
      <c r="X36" s="26"/>
      <c r="Y36" s="27"/>
      <c r="Z36" s="3"/>
      <c r="AA36" s="14"/>
      <c r="AB36" s="3"/>
      <c r="AC36" s="3"/>
      <c r="AD36" s="14"/>
      <c r="AE36" s="26"/>
      <c r="AF36" s="27"/>
      <c r="AG36" s="26"/>
      <c r="AH36" s="26"/>
      <c r="AI36" s="27"/>
      <c r="AJ36" s="26"/>
      <c r="AK36" s="26"/>
      <c r="AL36" s="6"/>
      <c r="AM36" s="6"/>
    </row>
    <row r="37" spans="1:39" ht="21" customHeight="1" x14ac:dyDescent="0.15">
      <c r="A37" s="74"/>
      <c r="B37" s="63"/>
      <c r="C37" s="57"/>
      <c r="D37" s="60"/>
      <c r="E37" s="60"/>
      <c r="F37" s="77"/>
      <c r="G37" s="219"/>
      <c r="H37" s="213"/>
      <c r="I37" s="214"/>
      <c r="J37" s="214"/>
      <c r="K37" s="315">
        <f t="shared" si="2"/>
        <v>0</v>
      </c>
      <c r="L37" s="58"/>
      <c r="M37" s="58"/>
      <c r="N37" s="58"/>
      <c r="O37" s="58"/>
      <c r="P37" s="65"/>
      <c r="Q37" s="65"/>
      <c r="R37" s="65"/>
      <c r="S37" s="72"/>
      <c r="T37" s="27" t="str">
        <f t="shared" si="0"/>
        <v/>
      </c>
      <c r="U37" s="49" t="str">
        <f t="shared" si="1"/>
        <v/>
      </c>
      <c r="V37" s="27"/>
      <c r="W37" s="26"/>
      <c r="X37" s="26"/>
      <c r="Y37" s="27"/>
      <c r="Z37" s="3"/>
      <c r="AA37" s="14"/>
      <c r="AB37" s="3"/>
      <c r="AC37" s="3"/>
      <c r="AD37" s="14"/>
      <c r="AE37" s="26"/>
      <c r="AF37" s="27"/>
      <c r="AG37" s="26"/>
      <c r="AH37" s="26"/>
      <c r="AI37" s="27"/>
      <c r="AJ37" s="26"/>
      <c r="AK37" s="26"/>
      <c r="AL37" s="6"/>
      <c r="AM37" s="6"/>
    </row>
    <row r="38" spans="1:39" ht="21" customHeight="1" x14ac:dyDescent="0.15">
      <c r="A38" s="74"/>
      <c r="B38" s="63"/>
      <c r="C38" s="57"/>
      <c r="D38" s="60"/>
      <c r="E38" s="60"/>
      <c r="F38" s="77"/>
      <c r="G38" s="219"/>
      <c r="H38" s="213"/>
      <c r="I38" s="214"/>
      <c r="J38" s="214"/>
      <c r="K38" s="315">
        <f t="shared" si="2"/>
        <v>0</v>
      </c>
      <c r="L38" s="58"/>
      <c r="M38" s="58"/>
      <c r="N38" s="58"/>
      <c r="O38" s="58"/>
      <c r="P38" s="65"/>
      <c r="Q38" s="65"/>
      <c r="R38" s="65"/>
      <c r="S38" s="72"/>
      <c r="T38" s="27" t="str">
        <f t="shared" si="0"/>
        <v/>
      </c>
      <c r="U38" s="49" t="str">
        <f t="shared" si="1"/>
        <v/>
      </c>
      <c r="V38" s="27"/>
      <c r="W38" s="26"/>
      <c r="X38" s="26"/>
      <c r="Y38" s="27"/>
      <c r="Z38" s="3"/>
      <c r="AA38" s="14"/>
      <c r="AB38" s="3"/>
      <c r="AC38" s="3"/>
      <c r="AD38" s="14"/>
      <c r="AE38" s="26"/>
      <c r="AF38" s="27"/>
      <c r="AG38" s="26"/>
      <c r="AH38" s="26"/>
      <c r="AI38" s="27"/>
      <c r="AJ38" s="26"/>
      <c r="AK38" s="26"/>
      <c r="AL38" s="6"/>
      <c r="AM38" s="6"/>
    </row>
    <row r="39" spans="1:39" ht="21" customHeight="1" x14ac:dyDescent="0.15">
      <c r="A39" s="74"/>
      <c r="B39" s="63"/>
      <c r="C39" s="57"/>
      <c r="D39" s="60"/>
      <c r="E39" s="60"/>
      <c r="F39" s="77"/>
      <c r="G39" s="219"/>
      <c r="H39" s="213"/>
      <c r="I39" s="214"/>
      <c r="J39" s="214"/>
      <c r="K39" s="315">
        <f t="shared" si="2"/>
        <v>0</v>
      </c>
      <c r="L39" s="58"/>
      <c r="M39" s="58"/>
      <c r="N39" s="58"/>
      <c r="O39" s="58"/>
      <c r="P39" s="65"/>
      <c r="Q39" s="65"/>
      <c r="R39" s="65"/>
      <c r="S39" s="72"/>
      <c r="T39" s="27" t="str">
        <f t="shared" si="0"/>
        <v/>
      </c>
      <c r="U39" s="49" t="str">
        <f t="shared" si="1"/>
        <v/>
      </c>
      <c r="V39" s="27"/>
      <c r="W39" s="26"/>
      <c r="X39" s="26"/>
      <c r="Y39" s="27"/>
      <c r="Z39" s="3"/>
      <c r="AA39" s="14"/>
      <c r="AB39" s="3"/>
      <c r="AC39" s="3"/>
      <c r="AD39" s="14"/>
      <c r="AE39" s="26"/>
      <c r="AF39" s="27"/>
      <c r="AG39" s="26"/>
      <c r="AH39" s="26"/>
      <c r="AI39" s="27"/>
      <c r="AJ39" s="26"/>
      <c r="AK39" s="26"/>
      <c r="AL39" s="6"/>
      <c r="AM39" s="6"/>
    </row>
    <row r="40" spans="1:39" ht="21" customHeight="1" x14ac:dyDescent="0.15">
      <c r="A40" s="74"/>
      <c r="B40" s="63"/>
      <c r="C40" s="57"/>
      <c r="D40" s="60"/>
      <c r="E40" s="60"/>
      <c r="F40" s="77"/>
      <c r="G40" s="219"/>
      <c r="H40" s="213"/>
      <c r="I40" s="214"/>
      <c r="J40" s="214"/>
      <c r="K40" s="315">
        <f t="shared" si="2"/>
        <v>0</v>
      </c>
      <c r="L40" s="58"/>
      <c r="M40" s="58"/>
      <c r="N40" s="58"/>
      <c r="O40" s="58"/>
      <c r="P40" s="65"/>
      <c r="Q40" s="65"/>
      <c r="R40" s="65"/>
      <c r="S40" s="72"/>
      <c r="T40" s="27" t="str">
        <f t="shared" si="0"/>
        <v/>
      </c>
      <c r="U40" s="49" t="str">
        <f t="shared" si="1"/>
        <v/>
      </c>
      <c r="V40" s="27"/>
      <c r="W40" s="26"/>
      <c r="X40" s="26"/>
      <c r="Y40" s="27"/>
      <c r="Z40" s="3"/>
      <c r="AA40" s="14"/>
      <c r="AB40" s="3"/>
      <c r="AC40" s="3"/>
      <c r="AD40" s="14"/>
      <c r="AE40" s="26"/>
      <c r="AF40" s="27"/>
      <c r="AG40" s="26"/>
      <c r="AH40" s="26"/>
      <c r="AI40" s="27"/>
      <c r="AJ40" s="26"/>
      <c r="AK40" s="26"/>
      <c r="AL40" s="6"/>
      <c r="AM40" s="6"/>
    </row>
    <row r="41" spans="1:39" ht="21" customHeight="1" x14ac:dyDescent="0.15">
      <c r="A41" s="74"/>
      <c r="B41" s="63"/>
      <c r="C41" s="57"/>
      <c r="D41" s="60"/>
      <c r="E41" s="60"/>
      <c r="F41" s="77"/>
      <c r="G41" s="219"/>
      <c r="H41" s="213"/>
      <c r="I41" s="214"/>
      <c r="J41" s="214"/>
      <c r="K41" s="315">
        <f t="shared" si="2"/>
        <v>0</v>
      </c>
      <c r="L41" s="58"/>
      <c r="M41" s="58"/>
      <c r="N41" s="58"/>
      <c r="O41" s="58"/>
      <c r="P41" s="65"/>
      <c r="Q41" s="65"/>
      <c r="R41" s="65"/>
      <c r="S41" s="72"/>
      <c r="T41" s="27" t="str">
        <f t="shared" si="0"/>
        <v/>
      </c>
      <c r="U41" s="49" t="str">
        <f t="shared" si="1"/>
        <v/>
      </c>
      <c r="V41" s="27"/>
      <c r="W41" s="26"/>
      <c r="X41" s="26"/>
      <c r="Y41" s="27"/>
      <c r="Z41" s="3"/>
      <c r="AA41" s="14"/>
      <c r="AB41" s="3"/>
      <c r="AC41" s="3"/>
      <c r="AD41" s="14"/>
      <c r="AE41" s="26"/>
      <c r="AF41" s="27"/>
      <c r="AG41" s="26"/>
      <c r="AH41" s="26"/>
      <c r="AI41" s="27"/>
      <c r="AJ41" s="26"/>
      <c r="AK41" s="26"/>
      <c r="AL41" s="6"/>
      <c r="AM41" s="6"/>
    </row>
    <row r="42" spans="1:39" ht="21" customHeight="1" x14ac:dyDescent="0.15">
      <c r="A42" s="74"/>
      <c r="B42" s="63"/>
      <c r="C42" s="57"/>
      <c r="D42" s="60"/>
      <c r="E42" s="60"/>
      <c r="F42" s="77"/>
      <c r="G42" s="219"/>
      <c r="H42" s="213"/>
      <c r="I42" s="214"/>
      <c r="J42" s="214"/>
      <c r="K42" s="315">
        <f t="shared" si="2"/>
        <v>0</v>
      </c>
      <c r="L42" s="58"/>
      <c r="M42" s="58"/>
      <c r="N42" s="58"/>
      <c r="O42" s="58"/>
      <c r="P42" s="65"/>
      <c r="Q42" s="65"/>
      <c r="R42" s="65"/>
      <c r="S42" s="72"/>
      <c r="T42" s="27" t="str">
        <f t="shared" si="0"/>
        <v/>
      </c>
      <c r="U42" s="49" t="str">
        <f t="shared" si="1"/>
        <v/>
      </c>
      <c r="V42" s="27"/>
      <c r="W42" s="26"/>
      <c r="X42" s="26"/>
      <c r="Y42" s="27"/>
      <c r="Z42" s="3"/>
      <c r="AA42" s="14"/>
      <c r="AB42" s="3"/>
      <c r="AC42" s="3"/>
      <c r="AD42" s="14"/>
      <c r="AE42" s="26"/>
      <c r="AF42" s="27"/>
      <c r="AG42" s="26"/>
      <c r="AH42" s="26"/>
      <c r="AI42" s="27"/>
      <c r="AJ42" s="26"/>
      <c r="AK42" s="26"/>
      <c r="AL42" s="6"/>
      <c r="AM42" s="6"/>
    </row>
    <row r="43" spans="1:39" ht="21" customHeight="1" x14ac:dyDescent="0.15">
      <c r="A43" s="74"/>
      <c r="B43" s="63"/>
      <c r="C43" s="57"/>
      <c r="D43" s="60"/>
      <c r="E43" s="60"/>
      <c r="F43" s="77"/>
      <c r="G43" s="219"/>
      <c r="H43" s="213"/>
      <c r="I43" s="214"/>
      <c r="J43" s="214"/>
      <c r="K43" s="315">
        <f t="shared" si="2"/>
        <v>0</v>
      </c>
      <c r="L43" s="58"/>
      <c r="M43" s="58"/>
      <c r="N43" s="58"/>
      <c r="O43" s="58"/>
      <c r="P43" s="65"/>
      <c r="Q43" s="65"/>
      <c r="R43" s="65"/>
      <c r="S43" s="72"/>
      <c r="T43" s="27" t="str">
        <f t="shared" si="0"/>
        <v/>
      </c>
      <c r="U43" s="49" t="str">
        <f t="shared" si="1"/>
        <v/>
      </c>
      <c r="V43" s="27"/>
      <c r="W43" s="26"/>
      <c r="X43" s="26"/>
      <c r="Y43" s="27"/>
      <c r="Z43" s="3"/>
      <c r="AA43" s="14"/>
      <c r="AB43" s="3"/>
      <c r="AC43" s="3"/>
      <c r="AD43" s="14"/>
      <c r="AE43" s="26"/>
      <c r="AF43" s="27"/>
      <c r="AG43" s="26"/>
      <c r="AH43" s="26"/>
      <c r="AI43" s="27"/>
      <c r="AJ43" s="26"/>
      <c r="AK43" s="26"/>
      <c r="AL43" s="6"/>
      <c r="AM43" s="6"/>
    </row>
    <row r="44" spans="1:39" ht="21" customHeight="1" x14ac:dyDescent="0.15">
      <c r="A44" s="74"/>
      <c r="B44" s="63"/>
      <c r="C44" s="57"/>
      <c r="D44" s="60"/>
      <c r="E44" s="60"/>
      <c r="F44" s="77"/>
      <c r="G44" s="219"/>
      <c r="H44" s="213"/>
      <c r="I44" s="214"/>
      <c r="J44" s="214"/>
      <c r="K44" s="315">
        <f t="shared" si="2"/>
        <v>0</v>
      </c>
      <c r="L44" s="58"/>
      <c r="M44" s="58"/>
      <c r="N44" s="58"/>
      <c r="O44" s="58"/>
      <c r="P44" s="65"/>
      <c r="Q44" s="65"/>
      <c r="R44" s="65"/>
      <c r="S44" s="72"/>
      <c r="T44" s="27" t="str">
        <f t="shared" si="0"/>
        <v/>
      </c>
      <c r="U44" s="49" t="str">
        <f t="shared" si="1"/>
        <v/>
      </c>
      <c r="V44" s="27"/>
      <c r="W44" s="26"/>
      <c r="X44" s="26"/>
      <c r="Y44" s="27"/>
      <c r="Z44" s="3"/>
      <c r="AA44" s="14"/>
      <c r="AB44" s="3"/>
      <c r="AC44" s="3"/>
      <c r="AD44" s="14"/>
      <c r="AE44" s="26"/>
      <c r="AF44" s="27"/>
      <c r="AG44" s="26"/>
      <c r="AH44" s="26"/>
      <c r="AI44" s="27"/>
      <c r="AJ44" s="26"/>
      <c r="AK44" s="26"/>
      <c r="AL44" s="6"/>
      <c r="AM44" s="6"/>
    </row>
    <row r="45" spans="1:39" ht="21" customHeight="1" x14ac:dyDescent="0.15">
      <c r="A45" s="74"/>
      <c r="B45" s="63"/>
      <c r="C45" s="57"/>
      <c r="D45" s="60"/>
      <c r="E45" s="60"/>
      <c r="F45" s="77"/>
      <c r="G45" s="219"/>
      <c r="H45" s="213"/>
      <c r="I45" s="214"/>
      <c r="J45" s="214"/>
      <c r="K45" s="315">
        <f t="shared" si="2"/>
        <v>0</v>
      </c>
      <c r="L45" s="58"/>
      <c r="M45" s="58"/>
      <c r="N45" s="58"/>
      <c r="O45" s="58"/>
      <c r="P45" s="65"/>
      <c r="Q45" s="65"/>
      <c r="R45" s="65"/>
      <c r="S45" s="72"/>
      <c r="T45" s="27" t="str">
        <f t="shared" si="0"/>
        <v/>
      </c>
      <c r="U45" s="49" t="str">
        <f t="shared" si="1"/>
        <v/>
      </c>
      <c r="V45" s="27"/>
      <c r="W45" s="26"/>
      <c r="X45" s="26"/>
      <c r="Y45" s="27"/>
      <c r="Z45" s="3"/>
      <c r="AA45" s="14"/>
      <c r="AB45" s="3"/>
      <c r="AC45" s="3"/>
      <c r="AD45" s="14"/>
      <c r="AE45" s="26"/>
      <c r="AF45" s="27"/>
      <c r="AG45" s="26"/>
      <c r="AH45" s="26"/>
      <c r="AI45" s="27"/>
      <c r="AJ45" s="26"/>
      <c r="AK45" s="26"/>
      <c r="AL45" s="6"/>
      <c r="AM45" s="6"/>
    </row>
    <row r="46" spans="1:39" ht="21" customHeight="1" x14ac:dyDescent="0.15">
      <c r="A46" s="187"/>
      <c r="B46" s="105"/>
      <c r="C46" s="111"/>
      <c r="D46" s="95"/>
      <c r="E46" s="95"/>
      <c r="F46" s="166"/>
      <c r="G46" s="220"/>
      <c r="H46" s="228"/>
      <c r="I46" s="229"/>
      <c r="J46" s="229"/>
      <c r="K46" s="316">
        <f t="shared" si="2"/>
        <v>0</v>
      </c>
      <c r="L46" s="68"/>
      <c r="M46" s="68"/>
      <c r="N46" s="68"/>
      <c r="O46" s="68"/>
      <c r="P46" s="154"/>
      <c r="Q46" s="154"/>
      <c r="R46" s="154"/>
      <c r="S46" s="155"/>
      <c r="T46" s="27" t="str">
        <f t="shared" si="0"/>
        <v/>
      </c>
      <c r="U46" s="49" t="str">
        <f t="shared" si="1"/>
        <v/>
      </c>
      <c r="V46" s="27"/>
      <c r="W46" s="26"/>
      <c r="X46" s="26"/>
      <c r="Y46" s="27"/>
      <c r="Z46" s="3"/>
      <c r="AA46" s="14"/>
      <c r="AB46" s="3"/>
      <c r="AC46" s="3"/>
      <c r="AD46" s="14"/>
      <c r="AE46" s="26"/>
      <c r="AF46" s="27"/>
      <c r="AG46" s="26"/>
      <c r="AH46" s="26"/>
      <c r="AI46" s="27"/>
      <c r="AJ46" s="26"/>
      <c r="AK46" s="26"/>
      <c r="AL46" s="6"/>
      <c r="AM46" s="6"/>
    </row>
    <row r="47" spans="1:39" ht="21" customHeight="1" x14ac:dyDescent="0.15">
      <c r="A47" s="188"/>
      <c r="B47" s="99"/>
      <c r="C47" s="97"/>
      <c r="D47" s="98"/>
      <c r="E47" s="98"/>
      <c r="F47" s="164"/>
      <c r="G47" s="221"/>
      <c r="H47" s="223"/>
      <c r="I47" s="224"/>
      <c r="J47" s="224"/>
      <c r="K47" s="314">
        <f t="shared" si="2"/>
        <v>0</v>
      </c>
      <c r="L47" s="69"/>
      <c r="M47" s="69"/>
      <c r="N47" s="69"/>
      <c r="O47" s="69"/>
      <c r="P47" s="152"/>
      <c r="Q47" s="152"/>
      <c r="R47" s="152"/>
      <c r="S47" s="153"/>
      <c r="T47" s="27" t="str">
        <f t="shared" si="0"/>
        <v/>
      </c>
      <c r="U47" s="49" t="str">
        <f t="shared" si="1"/>
        <v/>
      </c>
      <c r="V47" s="27"/>
      <c r="W47" s="26"/>
      <c r="X47" s="26"/>
      <c r="Y47" s="27"/>
      <c r="Z47" s="3"/>
      <c r="AA47" s="14"/>
      <c r="AB47" s="3"/>
      <c r="AC47" s="3"/>
      <c r="AD47" s="14"/>
      <c r="AE47" s="26"/>
      <c r="AF47" s="27"/>
      <c r="AG47" s="26"/>
      <c r="AH47" s="26"/>
      <c r="AI47" s="27"/>
      <c r="AJ47" s="26"/>
      <c r="AK47" s="26"/>
      <c r="AL47" s="6"/>
      <c r="AM47" s="6"/>
    </row>
    <row r="48" spans="1:39" ht="21" customHeight="1" x14ac:dyDescent="0.15">
      <c r="A48" s="62"/>
      <c r="B48" s="63"/>
      <c r="C48" s="57"/>
      <c r="D48" s="60"/>
      <c r="E48" s="60"/>
      <c r="F48" s="77"/>
      <c r="G48" s="219"/>
      <c r="H48" s="213"/>
      <c r="I48" s="214"/>
      <c r="J48" s="214"/>
      <c r="K48" s="315">
        <f t="shared" si="2"/>
        <v>0</v>
      </c>
      <c r="L48" s="58"/>
      <c r="M48" s="58"/>
      <c r="N48" s="58"/>
      <c r="O48" s="58"/>
      <c r="P48" s="170"/>
      <c r="Q48" s="170"/>
      <c r="R48" s="170"/>
      <c r="S48" s="73"/>
      <c r="T48" s="27" t="str">
        <f t="shared" si="0"/>
        <v/>
      </c>
      <c r="U48" s="49" t="str">
        <f t="shared" si="1"/>
        <v/>
      </c>
      <c r="V48" s="32"/>
      <c r="W48" s="31"/>
      <c r="X48" s="31"/>
      <c r="Y48" s="32"/>
      <c r="Z48" s="3"/>
      <c r="AA48" s="14"/>
      <c r="AB48" s="4"/>
      <c r="AC48" s="3"/>
      <c r="AD48" s="14"/>
      <c r="AE48" s="31"/>
      <c r="AF48" s="32"/>
      <c r="AG48" s="31"/>
      <c r="AH48" s="31"/>
      <c r="AI48" s="32"/>
      <c r="AJ48" s="26"/>
      <c r="AK48" s="26"/>
      <c r="AL48" s="6"/>
      <c r="AM48" s="6"/>
    </row>
    <row r="49" spans="1:39" ht="21" customHeight="1" x14ac:dyDescent="0.15">
      <c r="A49" s="62"/>
      <c r="B49" s="63"/>
      <c r="C49" s="57"/>
      <c r="D49" s="60"/>
      <c r="E49" s="60"/>
      <c r="F49" s="77"/>
      <c r="G49" s="219"/>
      <c r="H49" s="213"/>
      <c r="I49" s="214"/>
      <c r="J49" s="214"/>
      <c r="K49" s="315">
        <f t="shared" si="2"/>
        <v>0</v>
      </c>
      <c r="L49" s="58"/>
      <c r="M49" s="58"/>
      <c r="N49" s="58"/>
      <c r="O49" s="58"/>
      <c r="P49" s="79"/>
      <c r="Q49" s="169"/>
      <c r="R49" s="79"/>
      <c r="S49" s="73"/>
      <c r="T49" s="27" t="str">
        <f t="shared" si="0"/>
        <v/>
      </c>
      <c r="U49" s="49" t="str">
        <f t="shared" si="1"/>
        <v/>
      </c>
      <c r="V49" s="32"/>
      <c r="W49" s="31"/>
      <c r="X49" s="31"/>
      <c r="Y49" s="32"/>
      <c r="Z49" s="3"/>
      <c r="AA49" s="14"/>
      <c r="AB49" s="4"/>
      <c r="AC49" s="3"/>
      <c r="AD49" s="14"/>
      <c r="AE49" s="31"/>
      <c r="AF49" s="32"/>
      <c r="AG49" s="31"/>
      <c r="AH49" s="31"/>
      <c r="AI49" s="32"/>
      <c r="AJ49" s="26"/>
      <c r="AK49" s="26"/>
      <c r="AL49" s="6"/>
      <c r="AM49" s="6"/>
    </row>
    <row r="50" spans="1:39" ht="21" customHeight="1" x14ac:dyDescent="0.15">
      <c r="A50" s="62"/>
      <c r="B50" s="63"/>
      <c r="C50" s="57"/>
      <c r="D50" s="60"/>
      <c r="E50" s="60"/>
      <c r="F50" s="77"/>
      <c r="G50" s="219"/>
      <c r="H50" s="213"/>
      <c r="I50" s="214"/>
      <c r="J50" s="214"/>
      <c r="K50" s="315">
        <f t="shared" si="2"/>
        <v>0</v>
      </c>
      <c r="L50" s="58"/>
      <c r="M50" s="58"/>
      <c r="N50" s="58"/>
      <c r="O50" s="58"/>
      <c r="P50" s="79"/>
      <c r="Q50" s="79"/>
      <c r="R50" s="65"/>
      <c r="S50" s="73"/>
      <c r="T50" s="27" t="str">
        <f t="shared" si="0"/>
        <v/>
      </c>
      <c r="U50" s="49" t="str">
        <f t="shared" si="1"/>
        <v/>
      </c>
      <c r="V50" s="34"/>
      <c r="W50" s="33"/>
      <c r="X50" s="33"/>
      <c r="Y50" s="34"/>
      <c r="Z50" s="3"/>
      <c r="AA50" s="14"/>
      <c r="AB50" s="5"/>
      <c r="AC50" s="3"/>
      <c r="AD50" s="14"/>
      <c r="AE50" s="33"/>
      <c r="AF50" s="34"/>
      <c r="AG50" s="33"/>
      <c r="AH50" s="33"/>
      <c r="AI50" s="34"/>
      <c r="AJ50" s="26"/>
      <c r="AK50" s="26"/>
      <c r="AL50" s="6"/>
      <c r="AM50" s="6"/>
    </row>
    <row r="51" spans="1:39" ht="21" customHeight="1" x14ac:dyDescent="0.15">
      <c r="A51" s="62"/>
      <c r="B51" s="63"/>
      <c r="C51" s="57"/>
      <c r="D51" s="60"/>
      <c r="E51" s="60"/>
      <c r="F51" s="77"/>
      <c r="G51" s="219"/>
      <c r="H51" s="213"/>
      <c r="I51" s="214"/>
      <c r="J51" s="214"/>
      <c r="K51" s="315">
        <f t="shared" si="2"/>
        <v>0</v>
      </c>
      <c r="L51" s="58"/>
      <c r="M51" s="58"/>
      <c r="N51" s="58"/>
      <c r="O51" s="58"/>
      <c r="P51" s="65"/>
      <c r="Q51" s="65"/>
      <c r="R51" s="65"/>
      <c r="S51" s="72"/>
      <c r="T51" s="27" t="str">
        <f t="shared" si="0"/>
        <v/>
      </c>
      <c r="U51" s="49" t="str">
        <f t="shared" si="1"/>
        <v/>
      </c>
      <c r="V51" s="27"/>
      <c r="W51" s="26"/>
      <c r="X51" s="26"/>
      <c r="Y51" s="27"/>
      <c r="Z51" s="3"/>
      <c r="AA51" s="14"/>
      <c r="AB51" s="3"/>
      <c r="AC51" s="3"/>
      <c r="AD51" s="14"/>
      <c r="AE51" s="26"/>
      <c r="AF51" s="27"/>
      <c r="AG51" s="26"/>
      <c r="AH51" s="26"/>
      <c r="AI51" s="27"/>
      <c r="AJ51" s="26"/>
      <c r="AK51" s="26"/>
    </row>
    <row r="52" spans="1:39" ht="21" customHeight="1" x14ac:dyDescent="0.15">
      <c r="A52" s="62"/>
      <c r="B52" s="63"/>
      <c r="C52" s="57"/>
      <c r="D52" s="60"/>
      <c r="E52" s="60"/>
      <c r="F52" s="77"/>
      <c r="G52" s="219"/>
      <c r="H52" s="213"/>
      <c r="I52" s="214"/>
      <c r="J52" s="214"/>
      <c r="K52" s="315">
        <f t="shared" si="2"/>
        <v>0</v>
      </c>
      <c r="L52" s="58"/>
      <c r="M52" s="58"/>
      <c r="N52" s="58"/>
      <c r="O52" s="58"/>
      <c r="P52" s="65"/>
      <c r="Q52" s="65"/>
      <c r="R52" s="65"/>
      <c r="S52" s="72"/>
      <c r="T52" s="27" t="str">
        <f t="shared" si="0"/>
        <v/>
      </c>
      <c r="U52" s="49" t="str">
        <f t="shared" si="1"/>
        <v/>
      </c>
      <c r="V52" s="27"/>
      <c r="W52" s="26"/>
      <c r="X52" s="26"/>
      <c r="Y52" s="27"/>
      <c r="Z52" s="3"/>
      <c r="AA52" s="14"/>
      <c r="AB52" s="3"/>
      <c r="AC52" s="3"/>
      <c r="AD52" s="14"/>
      <c r="AE52" s="26"/>
      <c r="AF52" s="27"/>
      <c r="AG52" s="26"/>
      <c r="AH52" s="26"/>
      <c r="AI52" s="27"/>
      <c r="AJ52" s="26"/>
      <c r="AK52" s="26"/>
    </row>
    <row r="53" spans="1:39" ht="21" customHeight="1" x14ac:dyDescent="0.15">
      <c r="A53" s="62"/>
      <c r="B53" s="63"/>
      <c r="C53" s="57"/>
      <c r="D53" s="60"/>
      <c r="E53" s="60"/>
      <c r="F53" s="77"/>
      <c r="G53" s="219"/>
      <c r="H53" s="213"/>
      <c r="I53" s="214"/>
      <c r="J53" s="214"/>
      <c r="K53" s="315">
        <f t="shared" si="2"/>
        <v>0</v>
      </c>
      <c r="L53" s="58"/>
      <c r="M53" s="58"/>
      <c r="N53" s="58"/>
      <c r="O53" s="58"/>
      <c r="P53" s="65"/>
      <c r="Q53" s="59"/>
      <c r="R53" s="65"/>
      <c r="S53" s="72"/>
      <c r="T53" s="27" t="str">
        <f t="shared" si="0"/>
        <v/>
      </c>
      <c r="U53" s="49" t="str">
        <f t="shared" si="1"/>
        <v/>
      </c>
      <c r="V53" s="27"/>
      <c r="W53" s="26"/>
      <c r="X53" s="26"/>
      <c r="Y53" s="27"/>
      <c r="Z53" s="3"/>
      <c r="AA53" s="14"/>
      <c r="AB53" s="3"/>
      <c r="AC53" s="3"/>
      <c r="AD53" s="14"/>
      <c r="AE53" s="26"/>
      <c r="AF53" s="27"/>
      <c r="AG53" s="26"/>
      <c r="AH53" s="26"/>
      <c r="AI53" s="27"/>
      <c r="AJ53" s="26"/>
      <c r="AK53" s="26"/>
      <c r="AL53" s="6"/>
      <c r="AM53" s="6"/>
    </row>
    <row r="54" spans="1:39" ht="21" customHeight="1" x14ac:dyDescent="0.15">
      <c r="A54" s="62"/>
      <c r="B54" s="63"/>
      <c r="C54" s="57"/>
      <c r="D54" s="60"/>
      <c r="E54" s="60"/>
      <c r="F54" s="77"/>
      <c r="G54" s="219"/>
      <c r="H54" s="213"/>
      <c r="I54" s="214"/>
      <c r="J54" s="214"/>
      <c r="K54" s="315">
        <f t="shared" si="2"/>
        <v>0</v>
      </c>
      <c r="L54" s="58"/>
      <c r="M54" s="58"/>
      <c r="N54" s="58"/>
      <c r="O54" s="58"/>
      <c r="P54" s="65"/>
      <c r="Q54" s="65"/>
      <c r="R54" s="65"/>
      <c r="S54" s="72"/>
      <c r="T54" s="27" t="str">
        <f t="shared" si="0"/>
        <v/>
      </c>
      <c r="U54" s="49" t="str">
        <f t="shared" si="1"/>
        <v/>
      </c>
      <c r="V54" s="27"/>
      <c r="W54" s="26"/>
      <c r="X54" s="26"/>
      <c r="Y54" s="27"/>
      <c r="Z54" s="3"/>
      <c r="AA54" s="14"/>
      <c r="AB54" s="3"/>
      <c r="AC54" s="3"/>
      <c r="AD54" s="14"/>
      <c r="AE54" s="26"/>
      <c r="AF54" s="27"/>
      <c r="AG54" s="26"/>
      <c r="AH54" s="26"/>
      <c r="AI54" s="27"/>
      <c r="AJ54" s="26"/>
      <c r="AK54" s="26"/>
      <c r="AL54" s="6"/>
      <c r="AM54" s="6"/>
    </row>
    <row r="55" spans="1:39" ht="21" customHeight="1" x14ac:dyDescent="0.15">
      <c r="A55" s="62"/>
      <c r="B55" s="63"/>
      <c r="C55" s="57"/>
      <c r="D55" s="60"/>
      <c r="E55" s="60"/>
      <c r="F55" s="77"/>
      <c r="G55" s="219"/>
      <c r="H55" s="213"/>
      <c r="I55" s="214"/>
      <c r="J55" s="214"/>
      <c r="K55" s="315">
        <f t="shared" si="2"/>
        <v>0</v>
      </c>
      <c r="L55" s="58"/>
      <c r="M55" s="58"/>
      <c r="N55" s="58"/>
      <c r="O55" s="58"/>
      <c r="P55" s="65"/>
      <c r="Q55" s="65"/>
      <c r="R55" s="65"/>
      <c r="S55" s="72"/>
      <c r="T55" s="27" t="str">
        <f t="shared" si="0"/>
        <v/>
      </c>
      <c r="U55" s="49" t="str">
        <f t="shared" si="1"/>
        <v/>
      </c>
      <c r="V55" s="27"/>
      <c r="W55" s="26"/>
      <c r="X55" s="26"/>
      <c r="Y55" s="27"/>
      <c r="Z55" s="3"/>
      <c r="AA55" s="14"/>
      <c r="AB55" s="3"/>
      <c r="AC55" s="3"/>
      <c r="AD55" s="14"/>
      <c r="AE55" s="26"/>
      <c r="AF55" s="27"/>
      <c r="AG55" s="26"/>
      <c r="AH55" s="26"/>
      <c r="AI55" s="27"/>
      <c r="AJ55" s="26"/>
      <c r="AK55" s="26"/>
      <c r="AL55" s="6"/>
      <c r="AM55" s="6"/>
    </row>
    <row r="56" spans="1:39" ht="21" customHeight="1" x14ac:dyDescent="0.15">
      <c r="A56" s="62"/>
      <c r="B56" s="63"/>
      <c r="C56" s="57"/>
      <c r="D56" s="60"/>
      <c r="E56" s="60"/>
      <c r="F56" s="77"/>
      <c r="G56" s="219"/>
      <c r="H56" s="213"/>
      <c r="I56" s="214"/>
      <c r="J56" s="214"/>
      <c r="K56" s="315">
        <f t="shared" si="2"/>
        <v>0</v>
      </c>
      <c r="L56" s="58"/>
      <c r="M56" s="58"/>
      <c r="N56" s="58"/>
      <c r="O56" s="58"/>
      <c r="P56" s="65"/>
      <c r="Q56" s="65"/>
      <c r="R56" s="65"/>
      <c r="S56" s="72"/>
      <c r="T56" s="27" t="str">
        <f t="shared" si="0"/>
        <v/>
      </c>
      <c r="U56" s="49" t="str">
        <f t="shared" si="1"/>
        <v/>
      </c>
      <c r="V56" s="30"/>
      <c r="W56" s="26"/>
      <c r="X56" s="26"/>
      <c r="Y56" s="27"/>
      <c r="Z56" s="3"/>
      <c r="AA56" s="14"/>
      <c r="AB56" s="3"/>
      <c r="AC56" s="3"/>
      <c r="AD56" s="14"/>
      <c r="AE56" s="26"/>
      <c r="AF56" s="27"/>
      <c r="AG56" s="26"/>
      <c r="AH56" s="26"/>
      <c r="AI56" s="27"/>
      <c r="AJ56" s="26"/>
      <c r="AK56" s="26"/>
      <c r="AL56" s="6"/>
      <c r="AM56" s="6"/>
    </row>
    <row r="57" spans="1:39" ht="21" customHeight="1" x14ac:dyDescent="0.15">
      <c r="A57" s="62"/>
      <c r="B57" s="63"/>
      <c r="C57" s="57"/>
      <c r="D57" s="60"/>
      <c r="E57" s="60"/>
      <c r="F57" s="77"/>
      <c r="G57" s="219"/>
      <c r="H57" s="213"/>
      <c r="I57" s="214"/>
      <c r="J57" s="214"/>
      <c r="K57" s="315">
        <f t="shared" si="2"/>
        <v>0</v>
      </c>
      <c r="L57" s="58"/>
      <c r="M57" s="58"/>
      <c r="N57" s="58"/>
      <c r="O57" s="58"/>
      <c r="P57" s="65"/>
      <c r="Q57" s="65"/>
      <c r="R57" s="65"/>
      <c r="S57" s="72"/>
      <c r="T57" s="27" t="str">
        <f t="shared" si="0"/>
        <v/>
      </c>
      <c r="U57" s="49" t="str">
        <f t="shared" si="1"/>
        <v/>
      </c>
      <c r="V57" s="27"/>
      <c r="W57" s="26"/>
      <c r="X57" s="26"/>
      <c r="Y57" s="27"/>
      <c r="Z57" s="3"/>
      <c r="AA57" s="14"/>
      <c r="AB57" s="3"/>
      <c r="AC57" s="3"/>
      <c r="AD57" s="14"/>
      <c r="AE57" s="26"/>
      <c r="AF57" s="27"/>
      <c r="AG57" s="26"/>
      <c r="AH57" s="26"/>
      <c r="AI57" s="27"/>
      <c r="AJ57" s="26"/>
      <c r="AK57" s="26"/>
      <c r="AL57" s="6"/>
      <c r="AM57" s="6"/>
    </row>
    <row r="58" spans="1:39" ht="21" customHeight="1" x14ac:dyDescent="0.15">
      <c r="A58" s="62"/>
      <c r="B58" s="63"/>
      <c r="C58" s="57"/>
      <c r="D58" s="60"/>
      <c r="E58" s="60"/>
      <c r="F58" s="77"/>
      <c r="G58" s="219"/>
      <c r="H58" s="213"/>
      <c r="I58" s="214"/>
      <c r="J58" s="214"/>
      <c r="K58" s="315">
        <f t="shared" si="2"/>
        <v>0</v>
      </c>
      <c r="L58" s="58"/>
      <c r="M58" s="58"/>
      <c r="N58" s="58"/>
      <c r="O58" s="58"/>
      <c r="P58" s="65"/>
      <c r="Q58" s="65"/>
      <c r="R58" s="65"/>
      <c r="S58" s="72"/>
      <c r="T58" s="27" t="str">
        <f t="shared" si="0"/>
        <v/>
      </c>
      <c r="U58" s="49" t="str">
        <f t="shared" si="1"/>
        <v/>
      </c>
      <c r="V58" s="27"/>
      <c r="W58" s="26"/>
      <c r="X58" s="26"/>
      <c r="Y58" s="27"/>
      <c r="Z58" s="3"/>
      <c r="AA58" s="14"/>
      <c r="AB58" s="3"/>
      <c r="AC58" s="3"/>
      <c r="AD58" s="14"/>
      <c r="AE58" s="26"/>
      <c r="AF58" s="27"/>
      <c r="AG58" s="26"/>
      <c r="AH58" s="26"/>
      <c r="AI58" s="27"/>
      <c r="AJ58" s="26"/>
      <c r="AK58" s="26"/>
      <c r="AL58" s="6"/>
      <c r="AM58" s="6"/>
    </row>
    <row r="59" spans="1:39" ht="21" customHeight="1" x14ac:dyDescent="0.15">
      <c r="A59" s="62"/>
      <c r="B59" s="63"/>
      <c r="C59" s="57"/>
      <c r="D59" s="60"/>
      <c r="E59" s="60"/>
      <c r="F59" s="77"/>
      <c r="G59" s="219"/>
      <c r="H59" s="213"/>
      <c r="I59" s="214"/>
      <c r="J59" s="214"/>
      <c r="K59" s="315">
        <f t="shared" si="2"/>
        <v>0</v>
      </c>
      <c r="L59" s="58"/>
      <c r="M59" s="58"/>
      <c r="N59" s="58"/>
      <c r="O59" s="58"/>
      <c r="P59" s="65"/>
      <c r="Q59" s="65"/>
      <c r="R59" s="65"/>
      <c r="S59" s="72"/>
      <c r="T59" s="27" t="str">
        <f t="shared" si="0"/>
        <v/>
      </c>
      <c r="U59" s="49" t="str">
        <f t="shared" si="1"/>
        <v/>
      </c>
      <c r="V59" s="27"/>
      <c r="W59" s="26"/>
      <c r="X59" s="26"/>
      <c r="Y59" s="27"/>
      <c r="Z59" s="3"/>
      <c r="AA59" s="14"/>
      <c r="AB59" s="3"/>
      <c r="AC59" s="3"/>
      <c r="AD59" s="14"/>
      <c r="AE59" s="26"/>
      <c r="AF59" s="27"/>
      <c r="AG59" s="26"/>
      <c r="AH59" s="26"/>
      <c r="AI59" s="27"/>
      <c r="AJ59" s="26"/>
      <c r="AK59" s="26"/>
      <c r="AL59" s="6"/>
      <c r="AM59" s="6"/>
    </row>
    <row r="60" spans="1:39" ht="21" customHeight="1" x14ac:dyDescent="0.15">
      <c r="A60" s="62"/>
      <c r="B60" s="63"/>
      <c r="C60" s="57"/>
      <c r="D60" s="60"/>
      <c r="E60" s="60"/>
      <c r="F60" s="77"/>
      <c r="G60" s="219"/>
      <c r="H60" s="213"/>
      <c r="I60" s="214"/>
      <c r="J60" s="214"/>
      <c r="K60" s="315">
        <f t="shared" si="2"/>
        <v>0</v>
      </c>
      <c r="L60" s="58"/>
      <c r="M60" s="58"/>
      <c r="N60" s="58"/>
      <c r="O60" s="58"/>
      <c r="P60" s="65"/>
      <c r="Q60" s="65"/>
      <c r="R60" s="65"/>
      <c r="S60" s="72"/>
      <c r="T60" s="27" t="str">
        <f t="shared" si="0"/>
        <v/>
      </c>
      <c r="U60" s="49" t="str">
        <f t="shared" si="1"/>
        <v/>
      </c>
      <c r="V60" s="27"/>
      <c r="W60" s="26"/>
      <c r="X60" s="26"/>
      <c r="Y60" s="27"/>
      <c r="Z60" s="3"/>
      <c r="AA60" s="14"/>
      <c r="AB60" s="3"/>
      <c r="AC60" s="3"/>
      <c r="AD60" s="14"/>
      <c r="AE60" s="26"/>
      <c r="AF60" s="27"/>
      <c r="AG60" s="26"/>
      <c r="AH60" s="26"/>
      <c r="AI60" s="27"/>
      <c r="AJ60" s="26"/>
      <c r="AK60" s="26"/>
      <c r="AL60" s="6"/>
      <c r="AM60" s="6"/>
    </row>
    <row r="61" spans="1:39" ht="21" customHeight="1" x14ac:dyDescent="0.15">
      <c r="A61" s="62"/>
      <c r="B61" s="63"/>
      <c r="C61" s="57"/>
      <c r="D61" s="60"/>
      <c r="E61" s="60"/>
      <c r="F61" s="77"/>
      <c r="G61" s="219"/>
      <c r="H61" s="213"/>
      <c r="I61" s="214"/>
      <c r="J61" s="214"/>
      <c r="K61" s="315">
        <f t="shared" si="2"/>
        <v>0</v>
      </c>
      <c r="L61" s="58"/>
      <c r="M61" s="58"/>
      <c r="N61" s="58"/>
      <c r="O61" s="58"/>
      <c r="P61" s="65"/>
      <c r="Q61" s="65"/>
      <c r="R61" s="65"/>
      <c r="S61" s="72"/>
      <c r="T61" s="27" t="str">
        <f t="shared" si="0"/>
        <v/>
      </c>
      <c r="U61" s="49" t="str">
        <f t="shared" si="1"/>
        <v/>
      </c>
      <c r="V61" s="27"/>
      <c r="W61" s="26"/>
      <c r="X61" s="26"/>
      <c r="Y61" s="27"/>
      <c r="Z61" s="3"/>
      <c r="AA61" s="14"/>
      <c r="AB61" s="3"/>
      <c r="AC61" s="3"/>
      <c r="AD61" s="14"/>
      <c r="AE61" s="26"/>
      <c r="AF61" s="27"/>
      <c r="AG61" s="26"/>
      <c r="AH61" s="26"/>
      <c r="AI61" s="27"/>
      <c r="AJ61" s="26"/>
      <c r="AK61" s="26"/>
      <c r="AL61" s="6"/>
      <c r="AM61" s="6"/>
    </row>
    <row r="62" spans="1:39" ht="21" customHeight="1" x14ac:dyDescent="0.15">
      <c r="A62" s="62"/>
      <c r="B62" s="63"/>
      <c r="C62" s="57"/>
      <c r="D62" s="60"/>
      <c r="E62" s="60"/>
      <c r="F62" s="77"/>
      <c r="G62" s="219"/>
      <c r="H62" s="213"/>
      <c r="I62" s="214"/>
      <c r="J62" s="214"/>
      <c r="K62" s="315">
        <f t="shared" si="2"/>
        <v>0</v>
      </c>
      <c r="L62" s="58"/>
      <c r="M62" s="58"/>
      <c r="N62" s="58"/>
      <c r="O62" s="58"/>
      <c r="P62" s="65"/>
      <c r="Q62" s="65"/>
      <c r="R62" s="65"/>
      <c r="S62" s="72"/>
      <c r="T62" s="27" t="str">
        <f t="shared" si="0"/>
        <v/>
      </c>
      <c r="U62" s="49" t="str">
        <f t="shared" si="1"/>
        <v/>
      </c>
      <c r="V62" s="27"/>
      <c r="W62" s="26"/>
      <c r="X62" s="26"/>
      <c r="Y62" s="27"/>
      <c r="Z62" s="3"/>
      <c r="AA62" s="14"/>
      <c r="AB62" s="3"/>
      <c r="AC62" s="3"/>
      <c r="AD62" s="14"/>
      <c r="AE62" s="26"/>
      <c r="AF62" s="27"/>
      <c r="AG62" s="26"/>
      <c r="AH62" s="26"/>
      <c r="AI62" s="27"/>
      <c r="AJ62" s="26"/>
      <c r="AK62" s="26"/>
      <c r="AL62" s="6"/>
      <c r="AM62" s="6"/>
    </row>
    <row r="63" spans="1:39" ht="21" customHeight="1" x14ac:dyDescent="0.15">
      <c r="A63" s="62"/>
      <c r="B63" s="63"/>
      <c r="C63" s="57"/>
      <c r="D63" s="60"/>
      <c r="E63" s="60"/>
      <c r="F63" s="77"/>
      <c r="G63" s="219"/>
      <c r="H63" s="213"/>
      <c r="I63" s="214"/>
      <c r="J63" s="214"/>
      <c r="K63" s="315">
        <f t="shared" si="2"/>
        <v>0</v>
      </c>
      <c r="L63" s="58"/>
      <c r="M63" s="58"/>
      <c r="N63" s="58"/>
      <c r="O63" s="58"/>
      <c r="P63" s="65"/>
      <c r="Q63" s="65"/>
      <c r="R63" s="65"/>
      <c r="S63" s="72"/>
      <c r="T63" s="27" t="str">
        <f t="shared" si="0"/>
        <v/>
      </c>
      <c r="U63" s="49" t="str">
        <f t="shared" si="1"/>
        <v/>
      </c>
      <c r="V63" s="27"/>
      <c r="W63" s="26"/>
      <c r="X63" s="26"/>
      <c r="Y63" s="27"/>
      <c r="Z63" s="3"/>
      <c r="AA63" s="14"/>
      <c r="AB63" s="3"/>
      <c r="AC63" s="3"/>
      <c r="AD63" s="14"/>
      <c r="AE63" s="26"/>
      <c r="AF63" s="27"/>
      <c r="AG63" s="26"/>
      <c r="AH63" s="26"/>
      <c r="AI63" s="27"/>
      <c r="AJ63" s="26"/>
      <c r="AK63" s="26"/>
      <c r="AL63" s="6"/>
      <c r="AM63" s="6"/>
    </row>
    <row r="64" spans="1:39" ht="21" customHeight="1" x14ac:dyDescent="0.15">
      <c r="A64" s="62"/>
      <c r="B64" s="63"/>
      <c r="C64" s="57"/>
      <c r="D64" s="60"/>
      <c r="E64" s="60"/>
      <c r="F64" s="77"/>
      <c r="G64" s="219"/>
      <c r="H64" s="213"/>
      <c r="I64" s="214"/>
      <c r="J64" s="214"/>
      <c r="K64" s="315">
        <f t="shared" si="2"/>
        <v>0</v>
      </c>
      <c r="L64" s="58"/>
      <c r="M64" s="58"/>
      <c r="N64" s="58"/>
      <c r="O64" s="58"/>
      <c r="P64" s="65"/>
      <c r="Q64" s="65"/>
      <c r="R64" s="65"/>
      <c r="S64" s="72"/>
      <c r="T64" s="27" t="str">
        <f t="shared" si="0"/>
        <v/>
      </c>
      <c r="U64" s="49" t="str">
        <f t="shared" si="1"/>
        <v/>
      </c>
      <c r="V64" s="27"/>
      <c r="W64" s="26"/>
      <c r="X64" s="26"/>
      <c r="Y64" s="27"/>
      <c r="Z64" s="3"/>
      <c r="AA64" s="14"/>
      <c r="AB64" s="3"/>
      <c r="AC64" s="3"/>
      <c r="AD64" s="14"/>
      <c r="AE64" s="26"/>
      <c r="AF64" s="27"/>
      <c r="AG64" s="26"/>
      <c r="AH64" s="26"/>
      <c r="AI64" s="27"/>
      <c r="AJ64" s="26"/>
      <c r="AK64" s="26"/>
      <c r="AL64" s="6"/>
      <c r="AM64" s="6"/>
    </row>
    <row r="65" spans="1:39" ht="21" customHeight="1" x14ac:dyDescent="0.15">
      <c r="A65" s="62"/>
      <c r="B65" s="64"/>
      <c r="C65" s="57"/>
      <c r="D65" s="60"/>
      <c r="E65" s="60"/>
      <c r="F65" s="77"/>
      <c r="G65" s="212"/>
      <c r="H65" s="213"/>
      <c r="I65" s="214"/>
      <c r="J65" s="214"/>
      <c r="K65" s="315">
        <f t="shared" si="2"/>
        <v>0</v>
      </c>
      <c r="L65" s="58"/>
      <c r="M65" s="58"/>
      <c r="N65" s="58"/>
      <c r="O65" s="58"/>
      <c r="P65" s="65"/>
      <c r="Q65" s="65"/>
      <c r="R65" s="65"/>
      <c r="S65" s="72"/>
      <c r="T65" s="27" t="str">
        <f t="shared" si="0"/>
        <v/>
      </c>
      <c r="U65" s="49" t="str">
        <f t="shared" si="1"/>
        <v/>
      </c>
      <c r="V65" s="27"/>
      <c r="W65" s="26"/>
      <c r="X65" s="26"/>
      <c r="Y65" s="27"/>
      <c r="Z65" s="3"/>
      <c r="AA65" s="14"/>
      <c r="AB65" s="3"/>
      <c r="AC65" s="3"/>
      <c r="AD65" s="14"/>
      <c r="AE65" s="26"/>
      <c r="AF65" s="27"/>
      <c r="AG65" s="26"/>
      <c r="AH65" s="26"/>
      <c r="AI65" s="27"/>
      <c r="AJ65" s="26"/>
      <c r="AK65" s="26"/>
      <c r="AL65" s="6"/>
      <c r="AM65" s="6"/>
    </row>
    <row r="66" spans="1:39" ht="21" customHeight="1" x14ac:dyDescent="0.15">
      <c r="A66" s="172"/>
      <c r="B66" s="105"/>
      <c r="C66" s="111"/>
      <c r="D66" s="95"/>
      <c r="E66" s="95"/>
      <c r="F66" s="166"/>
      <c r="G66" s="220"/>
      <c r="H66" s="228"/>
      <c r="I66" s="229"/>
      <c r="J66" s="229"/>
      <c r="K66" s="316">
        <f t="shared" si="2"/>
        <v>0</v>
      </c>
      <c r="L66" s="68"/>
      <c r="M66" s="68"/>
      <c r="N66" s="68"/>
      <c r="O66" s="68"/>
      <c r="P66" s="154"/>
      <c r="Q66" s="154"/>
      <c r="R66" s="154"/>
      <c r="S66" s="155"/>
      <c r="T66" s="27" t="str">
        <f t="shared" si="0"/>
        <v/>
      </c>
      <c r="U66" s="49" t="str">
        <f t="shared" si="1"/>
        <v/>
      </c>
      <c r="V66" s="27"/>
      <c r="W66" s="26"/>
      <c r="X66" s="26"/>
      <c r="Y66" s="27"/>
      <c r="Z66" s="3"/>
      <c r="AA66" s="14"/>
      <c r="AB66" s="3"/>
      <c r="AC66" s="3"/>
      <c r="AD66" s="14"/>
      <c r="AE66" s="26"/>
      <c r="AF66" s="27"/>
      <c r="AG66" s="26"/>
      <c r="AH66" s="26"/>
      <c r="AI66" s="27"/>
      <c r="AJ66" s="26"/>
      <c r="AK66" s="26"/>
      <c r="AL66" s="6"/>
      <c r="AM66" s="6"/>
    </row>
    <row r="67" spans="1:39" ht="21" customHeight="1" x14ac:dyDescent="0.15">
      <c r="A67" s="171"/>
      <c r="B67" s="99"/>
      <c r="C67" s="97"/>
      <c r="D67" s="98"/>
      <c r="E67" s="98"/>
      <c r="F67" s="164"/>
      <c r="G67" s="221"/>
      <c r="H67" s="223"/>
      <c r="I67" s="224"/>
      <c r="J67" s="224"/>
      <c r="K67" s="314">
        <f t="shared" si="2"/>
        <v>0</v>
      </c>
      <c r="L67" s="69"/>
      <c r="M67" s="69"/>
      <c r="N67" s="69"/>
      <c r="O67" s="69"/>
      <c r="P67" s="152"/>
      <c r="Q67" s="152"/>
      <c r="R67" s="152"/>
      <c r="S67" s="153"/>
      <c r="T67" s="27" t="str">
        <f t="shared" si="0"/>
        <v/>
      </c>
      <c r="U67" s="49" t="str">
        <f t="shared" si="1"/>
        <v/>
      </c>
      <c r="V67" s="27"/>
      <c r="W67" s="26"/>
      <c r="X67" s="26"/>
      <c r="Y67" s="27"/>
      <c r="Z67" s="3"/>
      <c r="AA67" s="14"/>
      <c r="AB67" s="3"/>
      <c r="AC67" s="3"/>
      <c r="AD67" s="14"/>
      <c r="AE67" s="26"/>
      <c r="AF67" s="27"/>
      <c r="AG67" s="26"/>
      <c r="AH67" s="26"/>
      <c r="AI67" s="27"/>
      <c r="AJ67" s="26"/>
      <c r="AK67" s="26"/>
      <c r="AL67" s="6"/>
      <c r="AM67" s="6"/>
    </row>
    <row r="68" spans="1:39" ht="21" customHeight="1" x14ac:dyDescent="0.15">
      <c r="A68" s="62"/>
      <c r="B68" s="63"/>
      <c r="C68" s="57"/>
      <c r="D68" s="60"/>
      <c r="E68" s="60"/>
      <c r="F68" s="77"/>
      <c r="G68" s="219"/>
      <c r="H68" s="213"/>
      <c r="I68" s="238"/>
      <c r="J68" s="238"/>
      <c r="K68" s="315">
        <f t="shared" si="2"/>
        <v>0</v>
      </c>
      <c r="L68" s="58"/>
      <c r="M68" s="58"/>
      <c r="N68" s="58"/>
      <c r="O68" s="58"/>
      <c r="P68" s="79"/>
      <c r="Q68" s="79"/>
      <c r="R68" s="79"/>
      <c r="S68" s="73"/>
      <c r="T68" s="27" t="str">
        <f t="shared" si="0"/>
        <v/>
      </c>
      <c r="U68" s="49" t="str">
        <f t="shared" si="1"/>
        <v/>
      </c>
      <c r="V68" s="27"/>
      <c r="W68" s="26"/>
      <c r="X68" s="26"/>
      <c r="Y68" s="27"/>
      <c r="Z68" s="3"/>
      <c r="AA68" s="14"/>
      <c r="AB68" s="3"/>
      <c r="AC68" s="3"/>
      <c r="AD68" s="14"/>
      <c r="AE68" s="26"/>
      <c r="AF68" s="27"/>
      <c r="AG68" s="26"/>
      <c r="AH68" s="26"/>
      <c r="AI68" s="27"/>
      <c r="AJ68" s="26"/>
      <c r="AK68" s="26"/>
      <c r="AL68" s="6"/>
      <c r="AM68" s="6"/>
    </row>
    <row r="69" spans="1:39" ht="21" customHeight="1" x14ac:dyDescent="0.15">
      <c r="A69" s="176"/>
      <c r="B69" s="63"/>
      <c r="C69" s="57"/>
      <c r="D69" s="60"/>
      <c r="E69" s="60"/>
      <c r="F69" s="77"/>
      <c r="G69" s="219"/>
      <c r="H69" s="213"/>
      <c r="I69" s="238"/>
      <c r="J69" s="238"/>
      <c r="K69" s="315">
        <f t="shared" si="2"/>
        <v>0</v>
      </c>
      <c r="L69" s="58"/>
      <c r="M69" s="58"/>
      <c r="N69" s="58"/>
      <c r="O69" s="58"/>
      <c r="P69" s="79"/>
      <c r="Q69" s="79"/>
      <c r="R69" s="79"/>
      <c r="S69" s="73"/>
      <c r="T69" s="27" t="str">
        <f t="shared" si="0"/>
        <v/>
      </c>
      <c r="U69" s="49" t="str">
        <f t="shared" si="1"/>
        <v/>
      </c>
      <c r="V69" s="27"/>
      <c r="W69" s="26"/>
      <c r="X69" s="26"/>
      <c r="Y69" s="27"/>
      <c r="Z69" s="3"/>
      <c r="AA69" s="14"/>
      <c r="AB69" s="3"/>
      <c r="AC69" s="3"/>
      <c r="AD69" s="14"/>
      <c r="AE69" s="26"/>
      <c r="AF69" s="27"/>
      <c r="AG69" s="26"/>
      <c r="AH69" s="26"/>
      <c r="AI69" s="27"/>
      <c r="AJ69" s="26"/>
      <c r="AK69" s="26"/>
      <c r="AL69" s="6"/>
      <c r="AM69" s="6"/>
    </row>
    <row r="70" spans="1:39" ht="21" customHeight="1" x14ac:dyDescent="0.15">
      <c r="A70" s="62"/>
      <c r="B70" s="63"/>
      <c r="C70" s="57"/>
      <c r="D70" s="60"/>
      <c r="E70" s="60"/>
      <c r="F70" s="77"/>
      <c r="G70" s="219"/>
      <c r="H70" s="213"/>
      <c r="I70" s="214"/>
      <c r="J70" s="214"/>
      <c r="K70" s="315">
        <f t="shared" si="2"/>
        <v>0</v>
      </c>
      <c r="L70" s="58"/>
      <c r="M70" s="58"/>
      <c r="N70" s="58"/>
      <c r="O70" s="58"/>
      <c r="P70" s="79"/>
      <c r="Q70" s="79"/>
      <c r="R70" s="79"/>
      <c r="S70" s="73"/>
      <c r="T70" s="27" t="str">
        <f t="shared" si="0"/>
        <v/>
      </c>
      <c r="U70" s="49" t="str">
        <f t="shared" si="1"/>
        <v/>
      </c>
      <c r="V70" s="32"/>
      <c r="W70" s="31"/>
      <c r="X70" s="31"/>
      <c r="Y70" s="32"/>
      <c r="Z70" s="3"/>
      <c r="AA70" s="14"/>
      <c r="AB70" s="4"/>
      <c r="AC70" s="3"/>
      <c r="AD70" s="14"/>
      <c r="AE70" s="31"/>
      <c r="AF70" s="32"/>
      <c r="AG70" s="31"/>
      <c r="AH70" s="31"/>
      <c r="AI70" s="32"/>
      <c r="AJ70" s="26"/>
      <c r="AK70" s="26"/>
      <c r="AL70" s="6"/>
      <c r="AM70" s="6"/>
    </row>
    <row r="71" spans="1:39" ht="21" customHeight="1" x14ac:dyDescent="0.15">
      <c r="A71" s="173"/>
      <c r="B71" s="63"/>
      <c r="C71" s="57"/>
      <c r="D71" s="60"/>
      <c r="E71" s="60"/>
      <c r="F71" s="77"/>
      <c r="G71" s="219"/>
      <c r="H71" s="213"/>
      <c r="I71" s="214"/>
      <c r="J71" s="214"/>
      <c r="K71" s="315">
        <f t="shared" si="2"/>
        <v>0</v>
      </c>
      <c r="L71" s="58"/>
      <c r="M71" s="58"/>
      <c r="N71" s="58"/>
      <c r="O71" s="58"/>
      <c r="P71" s="65"/>
      <c r="Q71" s="65"/>
      <c r="R71" s="65"/>
      <c r="S71" s="72"/>
      <c r="T71" s="27" t="str">
        <f t="shared" ref="T71:T134" si="3">CONCATENATE(L71,C71)</f>
        <v/>
      </c>
      <c r="U71" s="49" t="str">
        <f t="shared" ref="U71:U134" si="4">CONCATENATE(N71,H71)</f>
        <v/>
      </c>
      <c r="V71" s="32"/>
      <c r="W71" s="31"/>
      <c r="X71" s="31"/>
      <c r="Y71" s="32"/>
      <c r="Z71" s="3"/>
      <c r="AA71" s="14"/>
      <c r="AB71" s="4"/>
      <c r="AC71" s="3"/>
      <c r="AD71" s="14"/>
      <c r="AE71" s="31"/>
      <c r="AF71" s="32"/>
      <c r="AG71" s="31"/>
      <c r="AH71" s="31"/>
      <c r="AI71" s="32"/>
      <c r="AJ71" s="26"/>
      <c r="AK71" s="26"/>
      <c r="AL71" s="6"/>
      <c r="AM71" s="6"/>
    </row>
    <row r="72" spans="1:39" ht="21" customHeight="1" x14ac:dyDescent="0.15">
      <c r="A72" s="62"/>
      <c r="B72" s="63"/>
      <c r="C72" s="57"/>
      <c r="D72" s="60"/>
      <c r="E72" s="60"/>
      <c r="F72" s="77"/>
      <c r="G72" s="219"/>
      <c r="H72" s="213"/>
      <c r="I72" s="214"/>
      <c r="J72" s="214"/>
      <c r="K72" s="315">
        <f t="shared" ref="K72:K105" si="5">J72-E72</f>
        <v>0</v>
      </c>
      <c r="L72" s="58"/>
      <c r="M72" s="58"/>
      <c r="N72" s="58"/>
      <c r="O72" s="58"/>
      <c r="P72" s="65"/>
      <c r="Q72" s="65"/>
      <c r="R72" s="65"/>
      <c r="S72" s="72"/>
      <c r="T72" s="27" t="str">
        <f t="shared" si="3"/>
        <v/>
      </c>
      <c r="U72" s="49" t="str">
        <f t="shared" si="4"/>
        <v/>
      </c>
      <c r="V72" s="34"/>
      <c r="W72" s="33"/>
      <c r="X72" s="33"/>
      <c r="Y72" s="34"/>
      <c r="Z72" s="3"/>
      <c r="AA72" s="14"/>
      <c r="AB72" s="5"/>
      <c r="AC72" s="3"/>
      <c r="AD72" s="14"/>
      <c r="AE72" s="33"/>
      <c r="AF72" s="34"/>
      <c r="AG72" s="33"/>
      <c r="AH72" s="33"/>
      <c r="AI72" s="34"/>
      <c r="AJ72" s="26"/>
      <c r="AK72" s="26"/>
      <c r="AL72" s="6"/>
      <c r="AM72" s="6"/>
    </row>
    <row r="73" spans="1:39" ht="21" customHeight="1" x14ac:dyDescent="0.15">
      <c r="A73" s="62"/>
      <c r="B73" s="63"/>
      <c r="C73" s="57"/>
      <c r="D73" s="60"/>
      <c r="E73" s="60"/>
      <c r="F73" s="77"/>
      <c r="G73" s="219"/>
      <c r="H73" s="213"/>
      <c r="I73" s="214"/>
      <c r="J73" s="214"/>
      <c r="K73" s="315">
        <f t="shared" si="5"/>
        <v>0</v>
      </c>
      <c r="L73" s="58"/>
      <c r="M73" s="58"/>
      <c r="N73" s="58"/>
      <c r="O73" s="58"/>
      <c r="P73" s="65"/>
      <c r="Q73" s="65"/>
      <c r="R73" s="65"/>
      <c r="S73" s="72"/>
      <c r="T73" s="27" t="str">
        <f t="shared" si="3"/>
        <v/>
      </c>
      <c r="U73" s="49" t="str">
        <f t="shared" si="4"/>
        <v/>
      </c>
      <c r="V73" s="27"/>
      <c r="W73" s="26"/>
      <c r="X73" s="26"/>
      <c r="Y73" s="27"/>
      <c r="Z73" s="3"/>
      <c r="AA73" s="14"/>
      <c r="AB73" s="3"/>
      <c r="AC73" s="3"/>
      <c r="AD73" s="14"/>
      <c r="AE73" s="26"/>
      <c r="AF73" s="27"/>
      <c r="AG73" s="26"/>
      <c r="AH73" s="26"/>
      <c r="AI73" s="27"/>
      <c r="AJ73" s="26"/>
      <c r="AK73" s="26"/>
    </row>
    <row r="74" spans="1:39" ht="21" customHeight="1" x14ac:dyDescent="0.15">
      <c r="A74" s="173"/>
      <c r="B74" s="63"/>
      <c r="C74" s="57"/>
      <c r="D74" s="60"/>
      <c r="E74" s="60"/>
      <c r="F74" s="77"/>
      <c r="G74" s="219"/>
      <c r="H74" s="213"/>
      <c r="I74" s="238"/>
      <c r="J74" s="238"/>
      <c r="K74" s="315">
        <f t="shared" si="5"/>
        <v>0</v>
      </c>
      <c r="L74" s="58"/>
      <c r="M74" s="58"/>
      <c r="N74" s="58"/>
      <c r="O74" s="58"/>
      <c r="P74" s="65"/>
      <c r="Q74" s="65"/>
      <c r="R74" s="65"/>
      <c r="S74" s="72"/>
      <c r="T74" s="27" t="str">
        <f t="shared" si="3"/>
        <v/>
      </c>
      <c r="U74" s="49" t="str">
        <f t="shared" si="4"/>
        <v/>
      </c>
      <c r="V74" s="27"/>
      <c r="W74" s="26"/>
      <c r="X74" s="26"/>
      <c r="Y74" s="27"/>
      <c r="Z74" s="3"/>
      <c r="AA74" s="14"/>
      <c r="AB74" s="3"/>
      <c r="AC74" s="3"/>
      <c r="AD74" s="14"/>
      <c r="AE74" s="26"/>
      <c r="AF74" s="27"/>
      <c r="AG74" s="26"/>
      <c r="AH74" s="26"/>
      <c r="AI74" s="27"/>
      <c r="AJ74" s="26"/>
      <c r="AK74" s="26"/>
      <c r="AM74" s="6"/>
    </row>
    <row r="75" spans="1:39" ht="21" customHeight="1" x14ac:dyDescent="0.15">
      <c r="A75" s="178"/>
      <c r="B75" s="63"/>
      <c r="C75" s="57"/>
      <c r="D75" s="60"/>
      <c r="E75" s="60"/>
      <c r="F75" s="77"/>
      <c r="G75" s="219"/>
      <c r="H75" s="213"/>
      <c r="I75" s="238"/>
      <c r="J75" s="238"/>
      <c r="K75" s="315">
        <f t="shared" si="5"/>
        <v>0</v>
      </c>
      <c r="L75" s="58"/>
      <c r="M75" s="58"/>
      <c r="N75" s="58"/>
      <c r="O75" s="58"/>
      <c r="P75" s="65"/>
      <c r="Q75" s="65"/>
      <c r="R75" s="65"/>
      <c r="S75" s="72"/>
      <c r="T75" s="27" t="str">
        <f t="shared" si="3"/>
        <v/>
      </c>
      <c r="U75" s="49" t="str">
        <f t="shared" si="4"/>
        <v/>
      </c>
      <c r="V75" s="27"/>
      <c r="W75" s="26"/>
      <c r="X75" s="26"/>
      <c r="Y75" s="27"/>
      <c r="Z75" s="3"/>
      <c r="AA75" s="14"/>
      <c r="AB75" s="3"/>
      <c r="AC75" s="3"/>
      <c r="AD75" s="14"/>
      <c r="AE75" s="26"/>
      <c r="AF75" s="27"/>
      <c r="AG75" s="26"/>
      <c r="AH75" s="26"/>
      <c r="AI75" s="27"/>
      <c r="AJ75" s="26"/>
      <c r="AK75" s="26"/>
      <c r="AL75" s="6"/>
      <c r="AM75" s="6"/>
    </row>
    <row r="76" spans="1:39" ht="21" customHeight="1" x14ac:dyDescent="0.15">
      <c r="A76" s="62"/>
      <c r="B76" s="63"/>
      <c r="C76" s="57"/>
      <c r="D76" s="60"/>
      <c r="E76" s="60"/>
      <c r="F76" s="77"/>
      <c r="G76" s="219"/>
      <c r="H76" s="213"/>
      <c r="I76" s="238"/>
      <c r="J76" s="238"/>
      <c r="K76" s="315">
        <f t="shared" si="5"/>
        <v>0</v>
      </c>
      <c r="L76" s="58"/>
      <c r="M76" s="58"/>
      <c r="N76" s="58"/>
      <c r="O76" s="58"/>
      <c r="P76" s="65"/>
      <c r="Q76" s="65"/>
      <c r="R76" s="65"/>
      <c r="S76" s="72"/>
      <c r="T76" s="27" t="str">
        <f t="shared" si="3"/>
        <v/>
      </c>
      <c r="U76" s="49" t="str">
        <f t="shared" si="4"/>
        <v/>
      </c>
      <c r="V76" s="27"/>
      <c r="W76" s="26"/>
      <c r="X76" s="26"/>
      <c r="Y76" s="27"/>
      <c r="Z76" s="3"/>
      <c r="AA76" s="14"/>
      <c r="AB76" s="3"/>
      <c r="AC76" s="3"/>
      <c r="AD76" s="14"/>
      <c r="AE76" s="26"/>
      <c r="AF76" s="27"/>
      <c r="AG76" s="26"/>
      <c r="AH76" s="26"/>
      <c r="AI76" s="27"/>
      <c r="AJ76" s="26"/>
      <c r="AK76" s="26"/>
      <c r="AL76" s="6"/>
      <c r="AM76" s="6"/>
    </row>
    <row r="77" spans="1:39" ht="21" customHeight="1" x14ac:dyDescent="0.15">
      <c r="A77" s="176"/>
      <c r="B77" s="63"/>
      <c r="C77" s="57"/>
      <c r="D77" s="60"/>
      <c r="E77" s="60"/>
      <c r="F77" s="77"/>
      <c r="G77" s="219"/>
      <c r="H77" s="213"/>
      <c r="I77" s="238"/>
      <c r="J77" s="238"/>
      <c r="K77" s="315">
        <f t="shared" si="5"/>
        <v>0</v>
      </c>
      <c r="L77" s="58"/>
      <c r="M77" s="58"/>
      <c r="N77" s="58"/>
      <c r="O77" s="58"/>
      <c r="P77" s="65"/>
      <c r="Q77" s="65"/>
      <c r="R77" s="65"/>
      <c r="S77" s="72"/>
      <c r="T77" s="27" t="str">
        <f t="shared" si="3"/>
        <v/>
      </c>
      <c r="U77" s="49" t="str">
        <f t="shared" si="4"/>
        <v/>
      </c>
      <c r="V77" s="27"/>
      <c r="W77" s="26"/>
      <c r="X77" s="26"/>
      <c r="Y77" s="27"/>
      <c r="Z77" s="3"/>
      <c r="AA77" s="14"/>
      <c r="AB77" s="3"/>
      <c r="AC77" s="3"/>
      <c r="AD77" s="14"/>
      <c r="AE77" s="26"/>
      <c r="AF77" s="27"/>
      <c r="AG77" s="26"/>
      <c r="AH77" s="26"/>
      <c r="AI77" s="27"/>
      <c r="AJ77" s="26"/>
      <c r="AK77" s="26"/>
      <c r="AL77" s="6"/>
      <c r="AM77" s="6"/>
    </row>
    <row r="78" spans="1:39" ht="21" customHeight="1" x14ac:dyDescent="0.15">
      <c r="A78" s="62"/>
      <c r="B78" s="63"/>
      <c r="C78" s="57"/>
      <c r="D78" s="60"/>
      <c r="E78" s="60"/>
      <c r="F78" s="77"/>
      <c r="G78" s="219"/>
      <c r="H78" s="213"/>
      <c r="I78" s="214"/>
      <c r="J78" s="214"/>
      <c r="K78" s="315">
        <f t="shared" si="5"/>
        <v>0</v>
      </c>
      <c r="L78" s="58"/>
      <c r="M78" s="58"/>
      <c r="N78" s="58"/>
      <c r="O78" s="58"/>
      <c r="P78" s="65"/>
      <c r="Q78" s="65"/>
      <c r="R78" s="65"/>
      <c r="S78" s="72"/>
      <c r="T78" s="27" t="str">
        <f t="shared" si="3"/>
        <v/>
      </c>
      <c r="U78" s="49" t="str">
        <f t="shared" si="4"/>
        <v/>
      </c>
      <c r="V78" s="30"/>
      <c r="W78" s="26"/>
      <c r="X78" s="26"/>
      <c r="Y78" s="27"/>
      <c r="Z78" s="3"/>
      <c r="AA78" s="14"/>
      <c r="AB78" s="3"/>
      <c r="AC78" s="3"/>
      <c r="AD78" s="14"/>
      <c r="AE78" s="26"/>
      <c r="AF78" s="27"/>
      <c r="AG78" s="26"/>
      <c r="AH78" s="26"/>
      <c r="AI78" s="27"/>
      <c r="AJ78" s="26"/>
      <c r="AK78" s="26"/>
      <c r="AL78" s="6"/>
      <c r="AM78" s="6"/>
    </row>
    <row r="79" spans="1:39" ht="21" customHeight="1" x14ac:dyDescent="0.15">
      <c r="A79" s="173"/>
      <c r="B79" s="63"/>
      <c r="C79" s="57"/>
      <c r="D79" s="60"/>
      <c r="E79" s="60"/>
      <c r="F79" s="77"/>
      <c r="G79" s="219"/>
      <c r="H79" s="213"/>
      <c r="I79" s="214"/>
      <c r="J79" s="214"/>
      <c r="K79" s="315">
        <f t="shared" si="5"/>
        <v>0</v>
      </c>
      <c r="L79" s="58"/>
      <c r="M79" s="58"/>
      <c r="N79" s="58"/>
      <c r="O79" s="58"/>
      <c r="P79" s="65"/>
      <c r="Q79" s="65"/>
      <c r="R79" s="65"/>
      <c r="S79" s="72"/>
      <c r="T79" s="27" t="str">
        <f t="shared" si="3"/>
        <v/>
      </c>
      <c r="U79" s="49" t="str">
        <f t="shared" si="4"/>
        <v/>
      </c>
      <c r="V79" s="27"/>
      <c r="W79" s="26"/>
      <c r="X79" s="26"/>
      <c r="Y79" s="27"/>
      <c r="Z79" s="3"/>
      <c r="AA79" s="14"/>
      <c r="AB79" s="3"/>
      <c r="AC79" s="3"/>
      <c r="AD79" s="14"/>
      <c r="AE79" s="26"/>
      <c r="AF79" s="27"/>
      <c r="AG79" s="26"/>
      <c r="AH79" s="26"/>
      <c r="AI79" s="27"/>
      <c r="AJ79" s="26"/>
      <c r="AK79" s="26"/>
      <c r="AL79" s="6"/>
      <c r="AM79" s="6"/>
    </row>
    <row r="80" spans="1:39" ht="21" customHeight="1" x14ac:dyDescent="0.15">
      <c r="A80" s="62"/>
      <c r="B80" s="63"/>
      <c r="C80" s="57"/>
      <c r="D80" s="60"/>
      <c r="E80" s="60"/>
      <c r="F80" s="77"/>
      <c r="G80" s="219"/>
      <c r="H80" s="213"/>
      <c r="I80" s="214"/>
      <c r="J80" s="214"/>
      <c r="K80" s="315">
        <f t="shared" si="5"/>
        <v>0</v>
      </c>
      <c r="L80" s="58"/>
      <c r="M80" s="58"/>
      <c r="N80" s="58"/>
      <c r="O80" s="58"/>
      <c r="P80" s="65"/>
      <c r="Q80" s="65"/>
      <c r="R80" s="65"/>
      <c r="S80" s="72"/>
      <c r="T80" s="27" t="str">
        <f t="shared" si="3"/>
        <v/>
      </c>
      <c r="U80" s="49" t="str">
        <f t="shared" si="4"/>
        <v/>
      </c>
      <c r="V80" s="27"/>
      <c r="W80" s="26"/>
      <c r="X80" s="26"/>
      <c r="Y80" s="27"/>
      <c r="Z80" s="3"/>
      <c r="AA80" s="14"/>
      <c r="AB80" s="3"/>
      <c r="AC80" s="3"/>
      <c r="AD80" s="14"/>
      <c r="AE80" s="26"/>
      <c r="AF80" s="27"/>
      <c r="AG80" s="26"/>
      <c r="AH80" s="26"/>
      <c r="AI80" s="27"/>
      <c r="AJ80" s="26"/>
      <c r="AK80" s="26"/>
      <c r="AL80" s="6"/>
      <c r="AM80" s="6"/>
    </row>
    <row r="81" spans="1:39" ht="21" customHeight="1" x14ac:dyDescent="0.15">
      <c r="A81" s="62"/>
      <c r="B81" s="64"/>
      <c r="C81" s="57"/>
      <c r="D81" s="60"/>
      <c r="E81" s="60"/>
      <c r="F81" s="77"/>
      <c r="G81" s="212"/>
      <c r="H81" s="213"/>
      <c r="I81" s="214"/>
      <c r="J81" s="214"/>
      <c r="K81" s="315">
        <f t="shared" si="5"/>
        <v>0</v>
      </c>
      <c r="L81" s="58"/>
      <c r="M81" s="58"/>
      <c r="N81" s="58"/>
      <c r="O81" s="58"/>
      <c r="P81" s="65"/>
      <c r="Q81" s="65"/>
      <c r="R81" s="65"/>
      <c r="S81" s="72"/>
      <c r="T81" s="27" t="str">
        <f t="shared" si="3"/>
        <v/>
      </c>
      <c r="U81" s="49" t="str">
        <f t="shared" si="4"/>
        <v/>
      </c>
      <c r="V81" s="27"/>
      <c r="W81" s="26"/>
      <c r="X81" s="26"/>
      <c r="Y81" s="27"/>
      <c r="Z81" s="3"/>
      <c r="AA81" s="14"/>
      <c r="AB81" s="3"/>
      <c r="AC81" s="3"/>
      <c r="AD81" s="14"/>
      <c r="AE81" s="26"/>
      <c r="AF81" s="27"/>
      <c r="AG81" s="26"/>
      <c r="AH81" s="26"/>
      <c r="AI81" s="27"/>
      <c r="AJ81" s="26"/>
      <c r="AK81" s="26"/>
      <c r="AL81" s="6"/>
      <c r="AM81" s="6"/>
    </row>
    <row r="82" spans="1:39" ht="21" customHeight="1" x14ac:dyDescent="0.15">
      <c r="A82" s="62"/>
      <c r="B82" s="63"/>
      <c r="C82" s="57"/>
      <c r="D82" s="60"/>
      <c r="E82" s="60"/>
      <c r="F82" s="77"/>
      <c r="G82" s="219"/>
      <c r="H82" s="213"/>
      <c r="I82" s="214"/>
      <c r="J82" s="214"/>
      <c r="K82" s="315">
        <f t="shared" si="5"/>
        <v>0</v>
      </c>
      <c r="L82" s="58"/>
      <c r="M82" s="58"/>
      <c r="N82" s="58"/>
      <c r="O82" s="58"/>
      <c r="P82" s="65"/>
      <c r="Q82" s="65"/>
      <c r="R82" s="65"/>
      <c r="S82" s="72"/>
      <c r="T82" s="27" t="str">
        <f t="shared" si="3"/>
        <v/>
      </c>
      <c r="U82" s="49" t="str">
        <f t="shared" si="4"/>
        <v/>
      </c>
      <c r="V82" s="27"/>
      <c r="W82" s="26"/>
      <c r="X82" s="26"/>
      <c r="Y82" s="27"/>
      <c r="Z82" s="3"/>
      <c r="AA82" s="14"/>
      <c r="AB82" s="3"/>
      <c r="AC82" s="3"/>
      <c r="AD82" s="14"/>
      <c r="AE82" s="26"/>
      <c r="AF82" s="27"/>
      <c r="AG82" s="26"/>
      <c r="AH82" s="26"/>
      <c r="AI82" s="27"/>
      <c r="AJ82" s="26"/>
      <c r="AK82" s="26"/>
      <c r="AL82" s="6"/>
      <c r="AM82" s="6"/>
    </row>
    <row r="83" spans="1:39" ht="21" customHeight="1" x14ac:dyDescent="0.15">
      <c r="A83" s="62"/>
      <c r="B83" s="63"/>
      <c r="C83" s="57"/>
      <c r="D83" s="60"/>
      <c r="E83" s="60"/>
      <c r="F83" s="77"/>
      <c r="G83" s="219"/>
      <c r="H83" s="213"/>
      <c r="I83" s="238"/>
      <c r="J83" s="238"/>
      <c r="K83" s="315">
        <f t="shared" si="5"/>
        <v>0</v>
      </c>
      <c r="L83" s="58"/>
      <c r="M83" s="58"/>
      <c r="N83" s="58"/>
      <c r="O83" s="58"/>
      <c r="P83" s="65"/>
      <c r="Q83" s="65"/>
      <c r="R83" s="65"/>
      <c r="S83" s="72"/>
      <c r="T83" s="27" t="str">
        <f t="shared" si="3"/>
        <v/>
      </c>
      <c r="U83" s="49" t="str">
        <f t="shared" si="4"/>
        <v/>
      </c>
      <c r="V83" s="27"/>
      <c r="W83" s="26"/>
      <c r="X83" s="26"/>
      <c r="Y83" s="27"/>
      <c r="Z83" s="3"/>
      <c r="AA83" s="14"/>
      <c r="AB83" s="3"/>
      <c r="AC83" s="3"/>
      <c r="AD83" s="14"/>
      <c r="AE83" s="26"/>
      <c r="AF83" s="27"/>
      <c r="AG83" s="26"/>
      <c r="AH83" s="26"/>
      <c r="AI83" s="27"/>
      <c r="AJ83" s="26"/>
      <c r="AK83" s="26"/>
      <c r="AL83" s="6"/>
      <c r="AM83" s="6"/>
    </row>
    <row r="84" spans="1:39" ht="21" customHeight="1" x14ac:dyDescent="0.15">
      <c r="A84" s="176"/>
      <c r="B84" s="63"/>
      <c r="C84" s="57"/>
      <c r="D84" s="60"/>
      <c r="E84" s="60"/>
      <c r="F84" s="77"/>
      <c r="G84" s="219"/>
      <c r="H84" s="213"/>
      <c r="I84" s="238"/>
      <c r="J84" s="238"/>
      <c r="K84" s="315">
        <f t="shared" si="5"/>
        <v>0</v>
      </c>
      <c r="L84" s="58"/>
      <c r="M84" s="58"/>
      <c r="N84" s="58"/>
      <c r="O84" s="58"/>
      <c r="P84" s="65"/>
      <c r="Q84" s="65"/>
      <c r="R84" s="65"/>
      <c r="S84" s="72"/>
      <c r="T84" s="27" t="str">
        <f t="shared" si="3"/>
        <v/>
      </c>
      <c r="U84" s="49" t="str">
        <f t="shared" si="4"/>
        <v/>
      </c>
      <c r="V84" s="27"/>
      <c r="W84" s="26"/>
      <c r="X84" s="26"/>
      <c r="Y84" s="27"/>
      <c r="Z84" s="3"/>
      <c r="AA84" s="14"/>
      <c r="AB84" s="3"/>
      <c r="AC84" s="3"/>
      <c r="AD84" s="14"/>
      <c r="AE84" s="26"/>
      <c r="AF84" s="27"/>
      <c r="AG84" s="26"/>
      <c r="AH84" s="26"/>
      <c r="AI84" s="27"/>
      <c r="AJ84" s="26"/>
      <c r="AK84" s="26"/>
      <c r="AL84" s="6"/>
      <c r="AM84" s="6"/>
    </row>
    <row r="85" spans="1:39" ht="21" customHeight="1" x14ac:dyDescent="0.15">
      <c r="A85" s="62"/>
      <c r="B85" s="63"/>
      <c r="C85" s="57"/>
      <c r="D85" s="60"/>
      <c r="E85" s="60"/>
      <c r="F85" s="77"/>
      <c r="G85" s="219"/>
      <c r="H85" s="213"/>
      <c r="I85" s="238"/>
      <c r="J85" s="238"/>
      <c r="K85" s="315">
        <f t="shared" si="5"/>
        <v>0</v>
      </c>
      <c r="L85" s="58"/>
      <c r="M85" s="58"/>
      <c r="N85" s="58"/>
      <c r="O85" s="58"/>
      <c r="P85" s="65"/>
      <c r="Q85" s="65"/>
      <c r="R85" s="65"/>
      <c r="S85" s="72"/>
      <c r="T85" s="27" t="str">
        <f t="shared" si="3"/>
        <v/>
      </c>
      <c r="U85" s="49" t="str">
        <f t="shared" si="4"/>
        <v/>
      </c>
      <c r="V85" s="27"/>
      <c r="W85" s="26"/>
      <c r="X85" s="26"/>
      <c r="Y85" s="27"/>
      <c r="Z85" s="3"/>
      <c r="AA85" s="14"/>
      <c r="AB85" s="3"/>
      <c r="AC85" s="3"/>
      <c r="AD85" s="14"/>
      <c r="AE85" s="26"/>
      <c r="AF85" s="27"/>
      <c r="AG85" s="26"/>
      <c r="AH85" s="26"/>
      <c r="AI85" s="27"/>
      <c r="AJ85" s="26"/>
      <c r="AK85" s="26"/>
      <c r="AL85" s="6"/>
      <c r="AM85" s="6"/>
    </row>
    <row r="86" spans="1:39" ht="21" customHeight="1" x14ac:dyDescent="0.15">
      <c r="A86" s="259"/>
      <c r="B86" s="105"/>
      <c r="C86" s="111"/>
      <c r="D86" s="95"/>
      <c r="E86" s="95"/>
      <c r="F86" s="166"/>
      <c r="G86" s="220"/>
      <c r="H86" s="228"/>
      <c r="I86" s="260"/>
      <c r="J86" s="260"/>
      <c r="K86" s="316">
        <f t="shared" si="5"/>
        <v>0</v>
      </c>
      <c r="L86" s="68"/>
      <c r="M86" s="68"/>
      <c r="N86" s="68"/>
      <c r="O86" s="68"/>
      <c r="P86" s="154"/>
      <c r="Q86" s="154"/>
      <c r="R86" s="154"/>
      <c r="S86" s="155"/>
      <c r="T86" s="27" t="str">
        <f t="shared" si="3"/>
        <v/>
      </c>
      <c r="U86" s="49" t="str">
        <f t="shared" si="4"/>
        <v/>
      </c>
      <c r="V86" s="27"/>
      <c r="W86" s="26"/>
      <c r="X86" s="26"/>
      <c r="Y86" s="27"/>
      <c r="Z86" s="3"/>
      <c r="AA86" s="14"/>
      <c r="AB86" s="3"/>
      <c r="AC86" s="3"/>
      <c r="AD86" s="14"/>
      <c r="AE86" s="26"/>
      <c r="AF86" s="27"/>
      <c r="AG86" s="26"/>
      <c r="AH86" s="26"/>
      <c r="AI86" s="27"/>
      <c r="AJ86" s="26"/>
      <c r="AK86" s="26"/>
      <c r="AL86" s="6"/>
      <c r="AM86" s="6"/>
    </row>
    <row r="87" spans="1:39" ht="21" customHeight="1" x14ac:dyDescent="0.15">
      <c r="A87" s="171"/>
      <c r="B87" s="99"/>
      <c r="C87" s="97"/>
      <c r="D87" s="98"/>
      <c r="E87" s="98"/>
      <c r="F87" s="164"/>
      <c r="G87" s="221"/>
      <c r="H87" s="223"/>
      <c r="I87" s="258"/>
      <c r="J87" s="258"/>
      <c r="K87" s="314">
        <f t="shared" si="5"/>
        <v>0</v>
      </c>
      <c r="L87" s="69"/>
      <c r="M87" s="69"/>
      <c r="N87" s="69"/>
      <c r="O87" s="69"/>
      <c r="P87" s="152"/>
      <c r="Q87" s="152"/>
      <c r="R87" s="152"/>
      <c r="S87" s="153"/>
      <c r="T87" s="27" t="str">
        <f t="shared" si="3"/>
        <v/>
      </c>
      <c r="U87" s="49" t="str">
        <f t="shared" si="4"/>
        <v/>
      </c>
      <c r="V87" s="27"/>
      <c r="W87" s="26"/>
      <c r="X87" s="26"/>
      <c r="Y87" s="27"/>
      <c r="Z87" s="3"/>
      <c r="AA87" s="14"/>
      <c r="AB87" s="3"/>
      <c r="AC87" s="3"/>
      <c r="AD87" s="14"/>
      <c r="AE87" s="26"/>
      <c r="AF87" s="27"/>
      <c r="AG87" s="26"/>
      <c r="AH87" s="26"/>
      <c r="AI87" s="27"/>
      <c r="AJ87" s="26"/>
      <c r="AK87" s="26"/>
      <c r="AL87" s="6"/>
      <c r="AM87" s="6"/>
    </row>
    <row r="88" spans="1:39" ht="21" customHeight="1" x14ac:dyDescent="0.15">
      <c r="A88" s="176"/>
      <c r="B88" s="63"/>
      <c r="C88" s="57"/>
      <c r="D88" s="60"/>
      <c r="E88" s="60"/>
      <c r="F88" s="77"/>
      <c r="G88" s="219"/>
      <c r="H88" s="213"/>
      <c r="I88" s="238"/>
      <c r="J88" s="238"/>
      <c r="K88" s="315">
        <f t="shared" si="5"/>
        <v>0</v>
      </c>
      <c r="L88" s="58"/>
      <c r="M88" s="58"/>
      <c r="N88" s="58"/>
      <c r="O88" s="58"/>
      <c r="P88" s="65"/>
      <c r="Q88" s="65"/>
      <c r="R88" s="65"/>
      <c r="S88" s="72"/>
      <c r="T88" s="27" t="str">
        <f t="shared" si="3"/>
        <v/>
      </c>
      <c r="U88" s="49" t="str">
        <f t="shared" si="4"/>
        <v/>
      </c>
      <c r="V88" s="27"/>
      <c r="W88" s="26"/>
      <c r="X88" s="26"/>
      <c r="Y88" s="27"/>
      <c r="Z88" s="3"/>
      <c r="AA88" s="14"/>
      <c r="AB88" s="3"/>
      <c r="AC88" s="3"/>
      <c r="AD88" s="14"/>
      <c r="AE88" s="26"/>
      <c r="AF88" s="27"/>
      <c r="AG88" s="26"/>
      <c r="AH88" s="26"/>
      <c r="AI88" s="27"/>
      <c r="AJ88" s="26"/>
      <c r="AK88" s="26"/>
      <c r="AL88" s="6"/>
      <c r="AM88" s="6"/>
    </row>
    <row r="89" spans="1:39" ht="21" customHeight="1" x14ac:dyDescent="0.15">
      <c r="A89" s="62"/>
      <c r="B89" s="63"/>
      <c r="C89" s="57"/>
      <c r="D89" s="60"/>
      <c r="E89" s="60"/>
      <c r="F89" s="77"/>
      <c r="G89" s="219"/>
      <c r="H89" s="213"/>
      <c r="I89" s="238"/>
      <c r="J89" s="238"/>
      <c r="K89" s="315">
        <f t="shared" si="5"/>
        <v>0</v>
      </c>
      <c r="L89" s="58"/>
      <c r="M89" s="58"/>
      <c r="N89" s="58"/>
      <c r="O89" s="58"/>
      <c r="P89" s="65"/>
      <c r="Q89" s="65"/>
      <c r="R89" s="65"/>
      <c r="S89" s="72"/>
      <c r="T89" s="27" t="str">
        <f t="shared" si="3"/>
        <v/>
      </c>
      <c r="U89" s="49" t="str">
        <f t="shared" si="4"/>
        <v/>
      </c>
      <c r="V89" s="27"/>
      <c r="W89" s="26"/>
      <c r="X89" s="26"/>
      <c r="Y89" s="27"/>
      <c r="Z89" s="3"/>
      <c r="AA89" s="14"/>
      <c r="AB89" s="3"/>
      <c r="AC89" s="3"/>
      <c r="AD89" s="14"/>
      <c r="AE89" s="26"/>
      <c r="AF89" s="27"/>
      <c r="AG89" s="26"/>
      <c r="AH89" s="26"/>
      <c r="AI89" s="27"/>
      <c r="AJ89" s="26"/>
      <c r="AK89" s="26"/>
      <c r="AL89" s="6"/>
      <c r="AM89" s="6"/>
    </row>
    <row r="90" spans="1:39" ht="21" customHeight="1" x14ac:dyDescent="0.15">
      <c r="A90" s="176"/>
      <c r="B90" s="63"/>
      <c r="C90" s="57"/>
      <c r="D90" s="60"/>
      <c r="E90" s="60"/>
      <c r="F90" s="77"/>
      <c r="G90" s="219"/>
      <c r="H90" s="213"/>
      <c r="I90" s="238"/>
      <c r="J90" s="238"/>
      <c r="K90" s="315">
        <f t="shared" si="5"/>
        <v>0</v>
      </c>
      <c r="L90" s="58"/>
      <c r="M90" s="58"/>
      <c r="N90" s="58"/>
      <c r="O90" s="58"/>
      <c r="P90" s="65"/>
      <c r="Q90" s="65"/>
      <c r="R90" s="65"/>
      <c r="S90" s="72"/>
      <c r="T90" s="27" t="str">
        <f t="shared" si="3"/>
        <v/>
      </c>
      <c r="U90" s="49" t="str">
        <f t="shared" si="4"/>
        <v/>
      </c>
      <c r="V90" s="32"/>
      <c r="W90" s="31"/>
      <c r="X90" s="31"/>
      <c r="Y90" s="32"/>
      <c r="Z90" s="3"/>
      <c r="AA90" s="14"/>
      <c r="AB90" s="4"/>
      <c r="AC90" s="3"/>
      <c r="AD90" s="14"/>
      <c r="AE90" s="31"/>
      <c r="AF90" s="32"/>
      <c r="AG90" s="31"/>
      <c r="AH90" s="31"/>
      <c r="AI90" s="32"/>
      <c r="AJ90" s="26"/>
      <c r="AK90" s="26"/>
      <c r="AL90" s="6"/>
      <c r="AM90" s="6"/>
    </row>
    <row r="91" spans="1:39" ht="21" customHeight="1" x14ac:dyDescent="0.15">
      <c r="A91" s="176"/>
      <c r="B91" s="63"/>
      <c r="C91" s="57"/>
      <c r="D91" s="60"/>
      <c r="E91" s="60"/>
      <c r="F91" s="77"/>
      <c r="G91" s="219"/>
      <c r="H91" s="213"/>
      <c r="I91" s="238"/>
      <c r="J91" s="238"/>
      <c r="K91" s="315">
        <f t="shared" si="5"/>
        <v>0</v>
      </c>
      <c r="L91" s="58"/>
      <c r="M91" s="58"/>
      <c r="N91" s="58"/>
      <c r="O91" s="58"/>
      <c r="P91" s="65"/>
      <c r="Q91" s="65"/>
      <c r="R91" s="65"/>
      <c r="S91" s="72"/>
      <c r="T91" s="27" t="str">
        <f t="shared" si="3"/>
        <v/>
      </c>
      <c r="U91" s="49" t="str">
        <f t="shared" si="4"/>
        <v/>
      </c>
      <c r="V91" s="32"/>
      <c r="W91" s="31"/>
      <c r="X91" s="31"/>
      <c r="Y91" s="32"/>
      <c r="Z91" s="3"/>
      <c r="AA91" s="14"/>
      <c r="AB91" s="4"/>
      <c r="AC91" s="3"/>
      <c r="AD91" s="14"/>
      <c r="AE91" s="31"/>
      <c r="AF91" s="32"/>
      <c r="AG91" s="31"/>
      <c r="AH91" s="31"/>
      <c r="AI91" s="32"/>
      <c r="AJ91" s="26"/>
      <c r="AK91" s="26"/>
      <c r="AL91" s="6"/>
      <c r="AM91" s="6"/>
    </row>
    <row r="92" spans="1:39" ht="21" customHeight="1" x14ac:dyDescent="0.15">
      <c r="A92" s="62"/>
      <c r="B92" s="63"/>
      <c r="C92" s="57"/>
      <c r="D92" s="60"/>
      <c r="E92" s="60"/>
      <c r="F92" s="77"/>
      <c r="G92" s="219"/>
      <c r="H92" s="213"/>
      <c r="I92" s="238"/>
      <c r="J92" s="238"/>
      <c r="K92" s="315">
        <f t="shared" si="5"/>
        <v>0</v>
      </c>
      <c r="L92" s="58"/>
      <c r="M92" s="58"/>
      <c r="N92" s="58"/>
      <c r="O92" s="58"/>
      <c r="P92" s="65"/>
      <c r="Q92" s="59"/>
      <c r="R92" s="65"/>
      <c r="S92" s="72"/>
      <c r="T92" s="27" t="str">
        <f t="shared" si="3"/>
        <v/>
      </c>
      <c r="U92" s="49" t="str">
        <f t="shared" si="4"/>
        <v/>
      </c>
      <c r="V92" s="34"/>
      <c r="W92" s="33"/>
      <c r="X92" s="33"/>
      <c r="Y92" s="34"/>
      <c r="Z92" s="3"/>
      <c r="AA92" s="14"/>
      <c r="AB92" s="5"/>
      <c r="AC92" s="3"/>
      <c r="AD92" s="14"/>
      <c r="AE92" s="33"/>
      <c r="AF92" s="34"/>
      <c r="AG92" s="33"/>
      <c r="AH92" s="33"/>
      <c r="AI92" s="34"/>
      <c r="AJ92" s="26"/>
      <c r="AK92" s="26"/>
      <c r="AL92" s="6"/>
      <c r="AM92" s="6"/>
    </row>
    <row r="93" spans="1:39" ht="21" customHeight="1" x14ac:dyDescent="0.15">
      <c r="A93" s="176"/>
      <c r="B93" s="63"/>
      <c r="C93" s="57"/>
      <c r="D93" s="60"/>
      <c r="E93" s="60"/>
      <c r="F93" s="77"/>
      <c r="G93" s="219"/>
      <c r="H93" s="213"/>
      <c r="I93" s="238"/>
      <c r="J93" s="238"/>
      <c r="K93" s="315">
        <f t="shared" si="5"/>
        <v>0</v>
      </c>
      <c r="L93" s="58"/>
      <c r="M93" s="58"/>
      <c r="N93" s="58"/>
      <c r="O93" s="58"/>
      <c r="P93" s="65"/>
      <c r="Q93" s="59"/>
      <c r="R93" s="65"/>
      <c r="S93" s="72"/>
      <c r="T93" s="27" t="str">
        <f t="shared" si="3"/>
        <v/>
      </c>
      <c r="U93" s="49" t="str">
        <f t="shared" si="4"/>
        <v/>
      </c>
      <c r="V93" s="27"/>
      <c r="W93" s="26"/>
      <c r="X93" s="26"/>
      <c r="Y93" s="27"/>
      <c r="Z93" s="3"/>
      <c r="AA93" s="14"/>
      <c r="AB93" s="3"/>
      <c r="AC93" s="3"/>
      <c r="AD93" s="14"/>
      <c r="AE93" s="26"/>
      <c r="AF93" s="27"/>
      <c r="AG93" s="26"/>
      <c r="AH93" s="26"/>
      <c r="AI93" s="27"/>
      <c r="AJ93" s="26"/>
      <c r="AK93" s="26"/>
    </row>
    <row r="94" spans="1:39" ht="21" customHeight="1" x14ac:dyDescent="0.15">
      <c r="A94" s="62"/>
      <c r="B94" s="63"/>
      <c r="C94" s="57"/>
      <c r="D94" s="60"/>
      <c r="E94" s="60"/>
      <c r="F94" s="77"/>
      <c r="G94" s="219"/>
      <c r="H94" s="213"/>
      <c r="I94" s="214"/>
      <c r="J94" s="214"/>
      <c r="K94" s="315">
        <f t="shared" si="5"/>
        <v>0</v>
      </c>
      <c r="L94" s="58"/>
      <c r="M94" s="58"/>
      <c r="N94" s="58"/>
      <c r="O94" s="58"/>
      <c r="P94" s="65"/>
      <c r="Q94" s="65"/>
      <c r="R94" s="65"/>
      <c r="S94" s="72"/>
      <c r="T94" s="27" t="str">
        <f t="shared" si="3"/>
        <v/>
      </c>
      <c r="U94" s="49" t="str">
        <f t="shared" si="4"/>
        <v/>
      </c>
      <c r="V94" s="27"/>
      <c r="W94" s="26"/>
      <c r="X94" s="26"/>
      <c r="Y94" s="27"/>
      <c r="Z94" s="3"/>
      <c r="AA94" s="14"/>
      <c r="AB94" s="3"/>
      <c r="AC94" s="3"/>
      <c r="AD94" s="14"/>
      <c r="AE94" s="26"/>
      <c r="AF94" s="27"/>
      <c r="AG94" s="26"/>
      <c r="AH94" s="26"/>
      <c r="AI94" s="27"/>
      <c r="AJ94" s="26"/>
      <c r="AK94" s="26"/>
    </row>
    <row r="95" spans="1:39" ht="21" customHeight="1" x14ac:dyDescent="0.15">
      <c r="A95" s="62"/>
      <c r="B95" s="63"/>
      <c r="C95" s="57"/>
      <c r="D95" s="60"/>
      <c r="E95" s="60"/>
      <c r="F95" s="77"/>
      <c r="G95" s="219"/>
      <c r="H95" s="213"/>
      <c r="I95" s="214"/>
      <c r="J95" s="214"/>
      <c r="K95" s="315">
        <f t="shared" si="5"/>
        <v>0</v>
      </c>
      <c r="L95" s="58"/>
      <c r="M95" s="58"/>
      <c r="N95" s="58"/>
      <c r="O95" s="58"/>
      <c r="P95" s="65"/>
      <c r="Q95" s="65"/>
      <c r="R95" s="65"/>
      <c r="S95" s="72"/>
      <c r="T95" s="27" t="str">
        <f t="shared" si="3"/>
        <v/>
      </c>
      <c r="U95" s="49" t="str">
        <f t="shared" si="4"/>
        <v/>
      </c>
      <c r="V95" s="27"/>
      <c r="W95" s="26"/>
      <c r="X95" s="26"/>
      <c r="Y95" s="27"/>
      <c r="Z95" s="3"/>
      <c r="AA95" s="14"/>
      <c r="AB95" s="3"/>
      <c r="AC95" s="3"/>
      <c r="AD95" s="14"/>
      <c r="AE95" s="26"/>
      <c r="AF95" s="27"/>
      <c r="AG95" s="26"/>
      <c r="AH95" s="26"/>
      <c r="AI95" s="27"/>
      <c r="AJ95" s="26"/>
      <c r="AK95" s="26"/>
      <c r="AL95" s="6"/>
      <c r="AM95" s="6"/>
    </row>
    <row r="96" spans="1:39" ht="21" customHeight="1" x14ac:dyDescent="0.15">
      <c r="A96" s="62"/>
      <c r="B96" s="63"/>
      <c r="C96" s="57"/>
      <c r="D96" s="60"/>
      <c r="E96" s="60"/>
      <c r="F96" s="77"/>
      <c r="G96" s="219"/>
      <c r="H96" s="213"/>
      <c r="I96" s="214"/>
      <c r="J96" s="214"/>
      <c r="K96" s="315">
        <f t="shared" si="5"/>
        <v>0</v>
      </c>
      <c r="L96" s="58"/>
      <c r="M96" s="58"/>
      <c r="N96" s="58"/>
      <c r="O96" s="58"/>
      <c r="P96" s="65"/>
      <c r="Q96" s="65"/>
      <c r="R96" s="65"/>
      <c r="S96" s="72"/>
      <c r="T96" s="27" t="str">
        <f t="shared" si="3"/>
        <v/>
      </c>
      <c r="U96" s="49" t="str">
        <f t="shared" si="4"/>
        <v/>
      </c>
      <c r="V96" s="27"/>
      <c r="W96" s="26"/>
      <c r="X96" s="26"/>
      <c r="Y96" s="27"/>
      <c r="Z96" s="3"/>
      <c r="AA96" s="14"/>
      <c r="AB96" s="3"/>
      <c r="AC96" s="3"/>
      <c r="AD96" s="14"/>
      <c r="AE96" s="26"/>
      <c r="AF96" s="27"/>
      <c r="AG96" s="26"/>
      <c r="AH96" s="26"/>
      <c r="AI96" s="27"/>
      <c r="AJ96" s="26"/>
      <c r="AK96" s="26"/>
      <c r="AL96" s="6"/>
      <c r="AM96" s="6"/>
    </row>
    <row r="97" spans="1:39" ht="21" customHeight="1" x14ac:dyDescent="0.15">
      <c r="A97" s="62"/>
      <c r="B97" s="63"/>
      <c r="C97" s="57"/>
      <c r="D97" s="60"/>
      <c r="E97" s="60"/>
      <c r="F97" s="77"/>
      <c r="G97" s="219"/>
      <c r="H97" s="213"/>
      <c r="I97" s="214"/>
      <c r="J97" s="214"/>
      <c r="K97" s="315">
        <f t="shared" si="5"/>
        <v>0</v>
      </c>
      <c r="L97" s="58"/>
      <c r="M97" s="58"/>
      <c r="N97" s="58"/>
      <c r="O97" s="58"/>
      <c r="P97" s="79"/>
      <c r="Q97" s="79"/>
      <c r="R97" s="79"/>
      <c r="S97" s="73"/>
      <c r="T97" s="27" t="str">
        <f t="shared" si="3"/>
        <v/>
      </c>
      <c r="U97" s="49" t="str">
        <f t="shared" si="4"/>
        <v/>
      </c>
      <c r="V97" s="27"/>
      <c r="W97" s="26"/>
      <c r="X97" s="26"/>
      <c r="Y97" s="27"/>
      <c r="Z97" s="3"/>
      <c r="AA97" s="14"/>
      <c r="AB97" s="3"/>
      <c r="AC97" s="3"/>
      <c r="AD97" s="14"/>
      <c r="AE97" s="26"/>
      <c r="AF97" s="27"/>
      <c r="AG97" s="26"/>
      <c r="AH97" s="26"/>
      <c r="AI97" s="27"/>
      <c r="AJ97" s="26"/>
      <c r="AK97" s="26"/>
      <c r="AL97" s="6"/>
      <c r="AM97" s="6"/>
    </row>
    <row r="98" spans="1:39" ht="21" customHeight="1" x14ac:dyDescent="0.15">
      <c r="A98" s="62"/>
      <c r="B98" s="63"/>
      <c r="C98" s="57"/>
      <c r="D98" s="60"/>
      <c r="E98" s="60"/>
      <c r="F98" s="77"/>
      <c r="G98" s="219"/>
      <c r="H98" s="213"/>
      <c r="I98" s="214"/>
      <c r="J98" s="214"/>
      <c r="K98" s="315">
        <f t="shared" si="5"/>
        <v>0</v>
      </c>
      <c r="L98" s="58"/>
      <c r="M98" s="58"/>
      <c r="N98" s="58"/>
      <c r="O98" s="58"/>
      <c r="P98" s="79"/>
      <c r="Q98" s="79"/>
      <c r="R98" s="79"/>
      <c r="S98" s="73"/>
      <c r="T98" s="27" t="str">
        <f t="shared" si="3"/>
        <v/>
      </c>
      <c r="U98" s="49" t="str">
        <f t="shared" si="4"/>
        <v/>
      </c>
      <c r="V98" s="30"/>
      <c r="W98" s="26"/>
      <c r="X98" s="26"/>
      <c r="Y98" s="27"/>
      <c r="Z98" s="3"/>
      <c r="AA98" s="14"/>
      <c r="AB98" s="3"/>
      <c r="AC98" s="3"/>
      <c r="AD98" s="14"/>
      <c r="AE98" s="26"/>
      <c r="AF98" s="27"/>
      <c r="AG98" s="26"/>
      <c r="AH98" s="26"/>
      <c r="AI98" s="27"/>
      <c r="AJ98" s="26"/>
      <c r="AK98" s="26"/>
      <c r="AL98" s="6"/>
      <c r="AM98" s="6"/>
    </row>
    <row r="99" spans="1:39" ht="21" customHeight="1" x14ac:dyDescent="0.15">
      <c r="A99" s="62"/>
      <c r="B99" s="63"/>
      <c r="C99" s="57"/>
      <c r="D99" s="60"/>
      <c r="E99" s="60"/>
      <c r="F99" s="77"/>
      <c r="G99" s="219"/>
      <c r="H99" s="213"/>
      <c r="I99" s="214"/>
      <c r="J99" s="214"/>
      <c r="K99" s="315">
        <f t="shared" si="5"/>
        <v>0</v>
      </c>
      <c r="L99" s="58"/>
      <c r="M99" s="58"/>
      <c r="N99" s="58"/>
      <c r="O99" s="58"/>
      <c r="P99" s="65"/>
      <c r="Q99" s="65"/>
      <c r="R99" s="65"/>
      <c r="S99" s="72"/>
      <c r="T99" s="27" t="str">
        <f t="shared" si="3"/>
        <v/>
      </c>
      <c r="U99" s="49" t="str">
        <f t="shared" si="4"/>
        <v/>
      </c>
      <c r="V99" s="27"/>
      <c r="W99" s="26"/>
      <c r="X99" s="26"/>
      <c r="Y99" s="27"/>
      <c r="Z99" s="3"/>
      <c r="AA99" s="14"/>
      <c r="AB99" s="3"/>
      <c r="AC99" s="3"/>
      <c r="AD99" s="14"/>
      <c r="AE99" s="26"/>
      <c r="AF99" s="27"/>
      <c r="AG99" s="26"/>
      <c r="AH99" s="26"/>
      <c r="AI99" s="27"/>
      <c r="AJ99" s="26"/>
      <c r="AK99" s="26"/>
      <c r="AL99" s="6"/>
      <c r="AM99" s="6"/>
    </row>
    <row r="100" spans="1:39" ht="21" customHeight="1" x14ac:dyDescent="0.15">
      <c r="A100" s="62"/>
      <c r="B100" s="63"/>
      <c r="C100" s="57"/>
      <c r="D100" s="60"/>
      <c r="E100" s="60"/>
      <c r="F100" s="77"/>
      <c r="G100" s="219"/>
      <c r="H100" s="213"/>
      <c r="I100" s="214"/>
      <c r="J100" s="214"/>
      <c r="K100" s="315">
        <f t="shared" si="5"/>
        <v>0</v>
      </c>
      <c r="L100" s="58"/>
      <c r="M100" s="58"/>
      <c r="N100" s="58"/>
      <c r="O100" s="58"/>
      <c r="P100" s="65"/>
      <c r="Q100" s="65"/>
      <c r="R100" s="65"/>
      <c r="S100" s="72"/>
      <c r="T100" s="27" t="str">
        <f t="shared" si="3"/>
        <v/>
      </c>
      <c r="U100" s="49" t="str">
        <f t="shared" si="4"/>
        <v/>
      </c>
      <c r="V100" s="27"/>
      <c r="W100" s="26"/>
      <c r="X100" s="26"/>
      <c r="Y100" s="27"/>
      <c r="Z100" s="3"/>
      <c r="AA100" s="14"/>
      <c r="AB100" s="3"/>
      <c r="AC100" s="3"/>
      <c r="AD100" s="14"/>
      <c r="AE100" s="26"/>
      <c r="AF100" s="27"/>
      <c r="AG100" s="26"/>
      <c r="AH100" s="26"/>
      <c r="AI100" s="27"/>
      <c r="AJ100" s="26"/>
      <c r="AK100" s="26"/>
      <c r="AL100" s="6"/>
      <c r="AM100" s="6"/>
    </row>
    <row r="101" spans="1:39" ht="21" customHeight="1" x14ac:dyDescent="0.15">
      <c r="A101" s="62"/>
      <c r="B101" s="63"/>
      <c r="C101" s="57"/>
      <c r="D101" s="60"/>
      <c r="E101" s="60"/>
      <c r="F101" s="77"/>
      <c r="G101" s="219"/>
      <c r="H101" s="213"/>
      <c r="I101" s="214"/>
      <c r="J101" s="214"/>
      <c r="K101" s="315">
        <f t="shared" si="5"/>
        <v>0</v>
      </c>
      <c r="L101" s="58"/>
      <c r="M101" s="58"/>
      <c r="N101" s="58"/>
      <c r="O101" s="58"/>
      <c r="P101" s="65"/>
      <c r="Q101" s="65"/>
      <c r="R101" s="65"/>
      <c r="S101" s="72"/>
      <c r="T101" s="27" t="str">
        <f t="shared" si="3"/>
        <v/>
      </c>
      <c r="U101" s="49" t="str">
        <f t="shared" si="4"/>
        <v/>
      </c>
      <c r="V101" s="27"/>
      <c r="W101" s="26"/>
      <c r="X101" s="26"/>
      <c r="Y101" s="27"/>
      <c r="Z101" s="3"/>
      <c r="AA101" s="14"/>
      <c r="AB101" s="3"/>
      <c r="AC101" s="3"/>
      <c r="AD101" s="14"/>
      <c r="AE101" s="26"/>
      <c r="AF101" s="27"/>
      <c r="AG101" s="26"/>
      <c r="AH101" s="26"/>
      <c r="AI101" s="27"/>
      <c r="AJ101" s="26"/>
      <c r="AK101" s="26"/>
      <c r="AL101" s="6"/>
      <c r="AM101" s="6"/>
    </row>
    <row r="102" spans="1:39" ht="21" customHeight="1" x14ac:dyDescent="0.15">
      <c r="A102" s="62"/>
      <c r="B102" s="63"/>
      <c r="C102" s="57"/>
      <c r="D102" s="60"/>
      <c r="E102" s="60"/>
      <c r="F102" s="77"/>
      <c r="G102" s="219"/>
      <c r="H102" s="213"/>
      <c r="I102" s="214"/>
      <c r="J102" s="214"/>
      <c r="K102" s="315">
        <f t="shared" si="5"/>
        <v>0</v>
      </c>
      <c r="L102" s="58"/>
      <c r="M102" s="58"/>
      <c r="N102" s="58"/>
      <c r="O102" s="58"/>
      <c r="P102" s="65"/>
      <c r="Q102" s="65"/>
      <c r="R102" s="65"/>
      <c r="S102" s="72"/>
      <c r="T102" s="27" t="str">
        <f t="shared" si="3"/>
        <v/>
      </c>
      <c r="U102" s="49" t="str">
        <f t="shared" si="4"/>
        <v/>
      </c>
      <c r="V102" s="27"/>
      <c r="W102" s="26"/>
      <c r="X102" s="26"/>
      <c r="Y102" s="27"/>
      <c r="Z102" s="3"/>
      <c r="AA102" s="14"/>
      <c r="AB102" s="3"/>
      <c r="AC102" s="3"/>
      <c r="AD102" s="14"/>
      <c r="AE102" s="26"/>
      <c r="AF102" s="27"/>
      <c r="AG102" s="26"/>
      <c r="AH102" s="26"/>
      <c r="AI102" s="27"/>
      <c r="AJ102" s="26"/>
      <c r="AK102" s="26"/>
      <c r="AL102" s="6"/>
      <c r="AM102" s="6"/>
    </row>
    <row r="103" spans="1:39" ht="21" customHeight="1" x14ac:dyDescent="0.15">
      <c r="A103" s="62"/>
      <c r="B103" s="63"/>
      <c r="C103" s="57"/>
      <c r="D103" s="60"/>
      <c r="E103" s="60"/>
      <c r="F103" s="77"/>
      <c r="G103" s="219"/>
      <c r="H103" s="213"/>
      <c r="I103" s="214"/>
      <c r="J103" s="214"/>
      <c r="K103" s="315">
        <f t="shared" si="5"/>
        <v>0</v>
      </c>
      <c r="L103" s="58"/>
      <c r="M103" s="58"/>
      <c r="N103" s="58"/>
      <c r="O103" s="58"/>
      <c r="P103" s="65"/>
      <c r="Q103" s="65"/>
      <c r="R103" s="65"/>
      <c r="S103" s="72"/>
      <c r="T103" s="27" t="str">
        <f t="shared" si="3"/>
        <v/>
      </c>
      <c r="U103" s="49" t="str">
        <f t="shared" si="4"/>
        <v/>
      </c>
      <c r="V103" s="27"/>
      <c r="W103" s="26"/>
      <c r="X103" s="26"/>
      <c r="Y103" s="27"/>
      <c r="Z103" s="3"/>
      <c r="AA103" s="14"/>
      <c r="AB103" s="3"/>
      <c r="AC103" s="3"/>
      <c r="AD103" s="14"/>
      <c r="AE103" s="26"/>
      <c r="AF103" s="27"/>
      <c r="AG103" s="26"/>
      <c r="AH103" s="26"/>
      <c r="AI103" s="27"/>
      <c r="AJ103" s="26"/>
      <c r="AK103" s="26"/>
      <c r="AL103" s="6"/>
      <c r="AM103" s="6"/>
    </row>
    <row r="104" spans="1:39" ht="21" customHeight="1" x14ac:dyDescent="0.15">
      <c r="A104" s="62"/>
      <c r="B104" s="63"/>
      <c r="C104" s="57"/>
      <c r="D104" s="60"/>
      <c r="E104" s="60"/>
      <c r="F104" s="77"/>
      <c r="G104" s="219"/>
      <c r="H104" s="213"/>
      <c r="I104" s="214"/>
      <c r="J104" s="214"/>
      <c r="K104" s="315">
        <f t="shared" si="5"/>
        <v>0</v>
      </c>
      <c r="L104" s="58"/>
      <c r="M104" s="58"/>
      <c r="N104" s="58"/>
      <c r="O104" s="58"/>
      <c r="P104" s="65"/>
      <c r="Q104" s="65"/>
      <c r="R104" s="65"/>
      <c r="S104" s="72"/>
      <c r="T104" s="27" t="str">
        <f t="shared" si="3"/>
        <v/>
      </c>
      <c r="U104" s="49" t="str">
        <f t="shared" si="4"/>
        <v/>
      </c>
      <c r="V104" s="27"/>
      <c r="W104" s="26"/>
      <c r="X104" s="26"/>
      <c r="Y104" s="27"/>
      <c r="Z104" s="3"/>
      <c r="AA104" s="14"/>
      <c r="AB104" s="3"/>
      <c r="AC104" s="3"/>
      <c r="AD104" s="14"/>
      <c r="AE104" s="26"/>
      <c r="AF104" s="27"/>
      <c r="AG104" s="26"/>
      <c r="AH104" s="26"/>
      <c r="AI104" s="27"/>
      <c r="AJ104" s="26"/>
      <c r="AK104" s="26"/>
      <c r="AL104" s="6"/>
      <c r="AM104" s="6"/>
    </row>
    <row r="105" spans="1:39" ht="21" customHeight="1" x14ac:dyDescent="0.15">
      <c r="A105" s="62"/>
      <c r="B105" s="63"/>
      <c r="C105" s="57"/>
      <c r="D105" s="60"/>
      <c r="E105" s="60"/>
      <c r="F105" s="77"/>
      <c r="G105" s="219"/>
      <c r="H105" s="213"/>
      <c r="I105" s="214"/>
      <c r="J105" s="214"/>
      <c r="K105" s="315">
        <f t="shared" si="5"/>
        <v>0</v>
      </c>
      <c r="L105" s="58"/>
      <c r="M105" s="58"/>
      <c r="N105" s="58"/>
      <c r="O105" s="58"/>
      <c r="P105" s="65"/>
      <c r="Q105" s="65"/>
      <c r="R105" s="65"/>
      <c r="S105" s="72"/>
      <c r="T105" s="27" t="str">
        <f t="shared" si="3"/>
        <v/>
      </c>
      <c r="U105" s="49" t="str">
        <f t="shared" si="4"/>
        <v/>
      </c>
      <c r="V105" s="27"/>
      <c r="W105" s="26"/>
      <c r="X105" s="26"/>
      <c r="Y105" s="27"/>
      <c r="Z105" s="3"/>
      <c r="AA105" s="14"/>
      <c r="AB105" s="3"/>
      <c r="AC105" s="3"/>
      <c r="AD105" s="14"/>
      <c r="AE105" s="26"/>
      <c r="AF105" s="27"/>
      <c r="AG105" s="26"/>
      <c r="AH105" s="26"/>
      <c r="AI105" s="27"/>
      <c r="AJ105" s="26"/>
      <c r="AK105" s="26"/>
      <c r="AL105" s="6"/>
      <c r="AM105" s="6"/>
    </row>
    <row r="106" spans="1:39" ht="21" customHeight="1" x14ac:dyDescent="0.15">
      <c r="A106" s="172">
        <v>94</v>
      </c>
      <c r="B106" s="105"/>
      <c r="C106" s="111"/>
      <c r="D106" s="95"/>
      <c r="E106" s="95"/>
      <c r="F106" s="166"/>
      <c r="G106" s="220"/>
      <c r="H106" s="228"/>
      <c r="I106" s="229"/>
      <c r="J106" s="229"/>
      <c r="K106" s="316">
        <f t="shared" ref="K106:K134" si="6">J106-E106</f>
        <v>0</v>
      </c>
      <c r="L106" s="68"/>
      <c r="M106" s="68"/>
      <c r="N106" s="68"/>
      <c r="O106" s="68"/>
      <c r="P106" s="154"/>
      <c r="Q106" s="154"/>
      <c r="R106" s="154"/>
      <c r="S106" s="155"/>
      <c r="T106" s="27" t="str">
        <f t="shared" si="3"/>
        <v/>
      </c>
      <c r="U106" s="49" t="str">
        <f t="shared" si="4"/>
        <v/>
      </c>
      <c r="V106" s="27"/>
      <c r="W106" s="26"/>
      <c r="X106" s="26"/>
      <c r="Y106" s="27"/>
      <c r="Z106" s="3"/>
      <c r="AA106" s="14"/>
      <c r="AB106" s="3"/>
      <c r="AC106" s="3"/>
      <c r="AD106" s="14"/>
      <c r="AE106" s="26"/>
      <c r="AF106" s="27"/>
      <c r="AG106" s="26"/>
      <c r="AH106" s="26"/>
      <c r="AI106" s="27"/>
      <c r="AJ106" s="26"/>
      <c r="AK106" s="26"/>
      <c r="AL106" s="6"/>
      <c r="AM106" s="6"/>
    </row>
    <row r="107" spans="1:39" ht="21" customHeight="1" x14ac:dyDescent="0.15">
      <c r="A107" s="171">
        <v>95</v>
      </c>
      <c r="B107" s="99"/>
      <c r="C107" s="97"/>
      <c r="D107" s="98"/>
      <c r="E107" s="98"/>
      <c r="F107" s="164"/>
      <c r="G107" s="221"/>
      <c r="H107" s="223"/>
      <c r="I107" s="224"/>
      <c r="J107" s="224"/>
      <c r="K107" s="314">
        <f t="shared" si="6"/>
        <v>0</v>
      </c>
      <c r="L107" s="69"/>
      <c r="M107" s="69"/>
      <c r="N107" s="69"/>
      <c r="O107" s="69"/>
      <c r="P107" s="152"/>
      <c r="Q107" s="152"/>
      <c r="R107" s="152"/>
      <c r="S107" s="153"/>
      <c r="T107" s="27" t="str">
        <f t="shared" si="3"/>
        <v/>
      </c>
      <c r="U107" s="49" t="str">
        <f t="shared" si="4"/>
        <v/>
      </c>
      <c r="V107" s="27"/>
      <c r="W107" s="26"/>
      <c r="X107" s="26"/>
      <c r="Y107" s="27"/>
      <c r="Z107" s="3"/>
      <c r="AA107" s="14"/>
      <c r="AB107" s="3"/>
      <c r="AC107" s="3"/>
      <c r="AD107" s="14"/>
      <c r="AE107" s="26"/>
      <c r="AF107" s="27"/>
      <c r="AG107" s="26"/>
      <c r="AH107" s="26"/>
      <c r="AI107" s="27"/>
      <c r="AJ107" s="26"/>
      <c r="AK107" s="26"/>
      <c r="AL107" s="6"/>
      <c r="AM107" s="6"/>
    </row>
    <row r="108" spans="1:39" ht="21" customHeight="1" x14ac:dyDescent="0.15">
      <c r="A108" s="62">
        <v>96</v>
      </c>
      <c r="B108" s="63"/>
      <c r="C108" s="57"/>
      <c r="D108" s="60"/>
      <c r="E108" s="60"/>
      <c r="F108" s="77"/>
      <c r="G108" s="219"/>
      <c r="H108" s="213"/>
      <c r="I108" s="214"/>
      <c r="J108" s="214"/>
      <c r="K108" s="315">
        <f t="shared" si="6"/>
        <v>0</v>
      </c>
      <c r="L108" s="58"/>
      <c r="M108" s="58"/>
      <c r="N108" s="58"/>
      <c r="O108" s="58"/>
      <c r="P108" s="65"/>
      <c r="Q108" s="65"/>
      <c r="R108" s="65"/>
      <c r="S108" s="72"/>
      <c r="T108" s="27" t="str">
        <f t="shared" si="3"/>
        <v/>
      </c>
      <c r="U108" s="49" t="str">
        <f t="shared" si="4"/>
        <v/>
      </c>
      <c r="V108" s="27"/>
      <c r="W108" s="26"/>
      <c r="X108" s="26"/>
      <c r="Y108" s="27"/>
      <c r="Z108" s="3"/>
      <c r="AA108" s="14"/>
      <c r="AB108" s="3"/>
      <c r="AC108" s="3"/>
      <c r="AD108" s="14"/>
      <c r="AE108" s="26"/>
      <c r="AF108" s="27"/>
      <c r="AG108" s="26"/>
      <c r="AH108" s="26"/>
      <c r="AI108" s="27"/>
      <c r="AJ108" s="26"/>
      <c r="AK108" s="26"/>
      <c r="AL108" s="6"/>
      <c r="AM108" s="6"/>
    </row>
    <row r="109" spans="1:39" ht="21" customHeight="1" x14ac:dyDescent="0.15">
      <c r="A109" s="62" t="s">
        <v>180</v>
      </c>
      <c r="B109" s="63"/>
      <c r="C109" s="57"/>
      <c r="D109" s="60"/>
      <c r="E109" s="60"/>
      <c r="F109" s="77"/>
      <c r="G109" s="219"/>
      <c r="H109" s="213"/>
      <c r="I109" s="214"/>
      <c r="J109" s="214"/>
      <c r="K109" s="315">
        <f t="shared" si="6"/>
        <v>0</v>
      </c>
      <c r="L109" s="58"/>
      <c r="M109" s="58"/>
      <c r="N109" s="58"/>
      <c r="O109" s="58"/>
      <c r="P109" s="65"/>
      <c r="Q109" s="65"/>
      <c r="R109" s="65"/>
      <c r="S109" s="72"/>
      <c r="T109" s="27" t="str">
        <f t="shared" si="3"/>
        <v/>
      </c>
      <c r="U109" s="49" t="str">
        <f t="shared" si="4"/>
        <v/>
      </c>
      <c r="V109" s="27"/>
      <c r="W109" s="26"/>
      <c r="X109" s="26"/>
      <c r="Y109" s="27"/>
      <c r="Z109" s="3"/>
      <c r="AA109" s="14"/>
      <c r="AB109" s="3"/>
      <c r="AC109" s="3"/>
      <c r="AD109" s="14"/>
      <c r="AE109" s="26"/>
      <c r="AF109" s="27"/>
      <c r="AG109" s="26"/>
      <c r="AH109" s="26"/>
      <c r="AI109" s="27"/>
      <c r="AJ109" s="26"/>
      <c r="AK109" s="26"/>
      <c r="AL109" s="6"/>
      <c r="AM109" s="6"/>
    </row>
    <row r="110" spans="1:39" ht="21" customHeight="1" x14ac:dyDescent="0.15">
      <c r="A110" s="62"/>
      <c r="B110" s="63"/>
      <c r="C110" s="57"/>
      <c r="D110" s="60"/>
      <c r="E110" s="60"/>
      <c r="F110" s="77"/>
      <c r="G110" s="219"/>
      <c r="H110" s="213"/>
      <c r="I110" s="214"/>
      <c r="J110" s="214"/>
      <c r="K110" s="315">
        <f t="shared" si="6"/>
        <v>0</v>
      </c>
      <c r="L110" s="58"/>
      <c r="M110" s="58"/>
      <c r="N110" s="58"/>
      <c r="O110" s="58"/>
      <c r="P110" s="65"/>
      <c r="Q110" s="65"/>
      <c r="R110" s="65"/>
      <c r="S110" s="72"/>
      <c r="T110" s="27" t="str">
        <f t="shared" si="3"/>
        <v/>
      </c>
      <c r="U110" s="49" t="str">
        <f t="shared" si="4"/>
        <v/>
      </c>
      <c r="V110" s="32"/>
      <c r="W110" s="31"/>
      <c r="X110" s="31"/>
      <c r="Y110" s="32"/>
      <c r="Z110" s="3"/>
      <c r="AA110" s="14"/>
      <c r="AB110" s="4"/>
      <c r="AC110" s="3"/>
      <c r="AD110" s="14"/>
      <c r="AE110" s="31"/>
      <c r="AF110" s="32"/>
      <c r="AG110" s="31"/>
      <c r="AH110" s="31"/>
      <c r="AI110" s="32"/>
      <c r="AJ110" s="26"/>
      <c r="AK110" s="26"/>
      <c r="AL110" s="6"/>
      <c r="AM110" s="6"/>
    </row>
    <row r="111" spans="1:39" ht="21" customHeight="1" x14ac:dyDescent="0.15">
      <c r="A111" s="62"/>
      <c r="B111" s="63"/>
      <c r="C111" s="57"/>
      <c r="D111" s="60"/>
      <c r="E111" s="60"/>
      <c r="F111" s="77"/>
      <c r="G111" s="219"/>
      <c r="H111" s="213"/>
      <c r="I111" s="214"/>
      <c r="J111" s="214"/>
      <c r="K111" s="315">
        <f t="shared" si="6"/>
        <v>0</v>
      </c>
      <c r="L111" s="58"/>
      <c r="M111" s="58"/>
      <c r="N111" s="58"/>
      <c r="O111" s="58"/>
      <c r="P111" s="65"/>
      <c r="Q111" s="65"/>
      <c r="R111" s="65"/>
      <c r="S111" s="72"/>
      <c r="T111" s="27" t="str">
        <f t="shared" si="3"/>
        <v/>
      </c>
      <c r="U111" s="49" t="str">
        <f t="shared" si="4"/>
        <v/>
      </c>
      <c r="V111" s="32"/>
      <c r="W111" s="31"/>
      <c r="X111" s="31"/>
      <c r="Y111" s="32"/>
      <c r="Z111" s="3"/>
      <c r="AA111" s="14"/>
      <c r="AB111" s="4"/>
      <c r="AC111" s="3"/>
      <c r="AD111" s="14"/>
      <c r="AE111" s="31"/>
      <c r="AF111" s="32"/>
      <c r="AG111" s="31"/>
      <c r="AH111" s="31"/>
      <c r="AI111" s="32"/>
      <c r="AJ111" s="26"/>
      <c r="AK111" s="26"/>
      <c r="AL111" s="6"/>
      <c r="AM111" s="6"/>
    </row>
    <row r="112" spans="1:39" ht="21" customHeight="1" x14ac:dyDescent="0.15">
      <c r="A112" s="62"/>
      <c r="B112" s="63"/>
      <c r="C112" s="57"/>
      <c r="D112" s="60"/>
      <c r="E112" s="60"/>
      <c r="F112" s="77"/>
      <c r="G112" s="219"/>
      <c r="H112" s="213"/>
      <c r="I112" s="214"/>
      <c r="J112" s="214"/>
      <c r="K112" s="315">
        <f t="shared" si="6"/>
        <v>0</v>
      </c>
      <c r="L112" s="58"/>
      <c r="M112" s="58"/>
      <c r="N112" s="58"/>
      <c r="O112" s="58"/>
      <c r="P112" s="65"/>
      <c r="Q112" s="65"/>
      <c r="R112" s="65"/>
      <c r="S112" s="72"/>
      <c r="T112" s="27" t="str">
        <f t="shared" si="3"/>
        <v/>
      </c>
      <c r="U112" s="49" t="str">
        <f t="shared" si="4"/>
        <v/>
      </c>
      <c r="V112" s="34"/>
      <c r="W112" s="33"/>
      <c r="X112" s="33"/>
      <c r="Y112" s="34"/>
      <c r="Z112" s="3"/>
      <c r="AA112" s="14"/>
      <c r="AB112" s="5"/>
      <c r="AC112" s="3"/>
      <c r="AD112" s="14"/>
      <c r="AE112" s="33"/>
      <c r="AF112" s="34"/>
      <c r="AG112" s="33"/>
      <c r="AH112" s="33"/>
      <c r="AI112" s="34"/>
      <c r="AJ112" s="26"/>
      <c r="AK112" s="26"/>
      <c r="AL112" s="6"/>
      <c r="AM112" s="6"/>
    </row>
    <row r="113" spans="1:39" ht="21" customHeight="1" x14ac:dyDescent="0.15">
      <c r="A113" s="62"/>
      <c r="B113" s="63"/>
      <c r="C113" s="57"/>
      <c r="D113" s="60"/>
      <c r="E113" s="60"/>
      <c r="F113" s="77"/>
      <c r="G113" s="219"/>
      <c r="H113" s="213"/>
      <c r="I113" s="214"/>
      <c r="J113" s="214"/>
      <c r="K113" s="315">
        <f t="shared" si="6"/>
        <v>0</v>
      </c>
      <c r="L113" s="58"/>
      <c r="M113" s="58"/>
      <c r="N113" s="58"/>
      <c r="O113" s="58"/>
      <c r="P113" s="65"/>
      <c r="Q113" s="65"/>
      <c r="R113" s="65"/>
      <c r="S113" s="72"/>
      <c r="T113" s="27" t="str">
        <f t="shared" si="3"/>
        <v/>
      </c>
      <c r="U113" s="49" t="str">
        <f t="shared" si="4"/>
        <v/>
      </c>
      <c r="V113" s="27"/>
      <c r="W113" s="26"/>
      <c r="X113" s="26"/>
      <c r="Y113" s="27"/>
      <c r="Z113" s="3"/>
      <c r="AA113" s="14"/>
      <c r="AB113" s="3"/>
      <c r="AC113" s="3"/>
      <c r="AD113" s="14"/>
      <c r="AE113" s="26"/>
      <c r="AF113" s="27"/>
      <c r="AG113" s="26"/>
      <c r="AH113" s="26"/>
      <c r="AI113" s="27"/>
      <c r="AJ113" s="26"/>
      <c r="AK113" s="26"/>
    </row>
    <row r="114" spans="1:39" ht="21" customHeight="1" x14ac:dyDescent="0.15">
      <c r="A114" s="62"/>
      <c r="B114" s="63"/>
      <c r="C114" s="57"/>
      <c r="D114" s="60"/>
      <c r="E114" s="60"/>
      <c r="F114" s="77"/>
      <c r="G114" s="219"/>
      <c r="H114" s="213"/>
      <c r="I114" s="214"/>
      <c r="J114" s="214"/>
      <c r="K114" s="315">
        <f t="shared" si="6"/>
        <v>0</v>
      </c>
      <c r="L114" s="58"/>
      <c r="M114" s="58"/>
      <c r="N114" s="58"/>
      <c r="O114" s="58"/>
      <c r="P114" s="65"/>
      <c r="Q114" s="65"/>
      <c r="R114" s="65"/>
      <c r="S114" s="72"/>
      <c r="T114" s="27" t="str">
        <f t="shared" si="3"/>
        <v/>
      </c>
      <c r="U114" s="49" t="str">
        <f t="shared" si="4"/>
        <v/>
      </c>
      <c r="V114" s="27"/>
      <c r="W114" s="26"/>
      <c r="X114" s="26"/>
      <c r="Y114" s="27"/>
      <c r="Z114" s="3"/>
      <c r="AA114" s="14"/>
      <c r="AB114" s="3"/>
      <c r="AC114" s="3"/>
      <c r="AD114" s="14"/>
      <c r="AE114" s="26"/>
      <c r="AF114" s="27"/>
      <c r="AG114" s="26"/>
      <c r="AH114" s="26"/>
      <c r="AI114" s="27"/>
      <c r="AJ114" s="26"/>
      <c r="AK114" s="26"/>
    </row>
    <row r="115" spans="1:39" ht="21" customHeight="1" x14ac:dyDescent="0.15">
      <c r="A115" s="62"/>
      <c r="B115" s="63"/>
      <c r="C115" s="57"/>
      <c r="D115" s="60"/>
      <c r="E115" s="60"/>
      <c r="F115" s="77"/>
      <c r="G115" s="219"/>
      <c r="H115" s="213"/>
      <c r="I115" s="214"/>
      <c r="J115" s="214"/>
      <c r="K115" s="315">
        <f t="shared" si="6"/>
        <v>0</v>
      </c>
      <c r="L115" s="58"/>
      <c r="M115" s="58"/>
      <c r="N115" s="58"/>
      <c r="O115" s="58"/>
      <c r="P115" s="65"/>
      <c r="Q115" s="65"/>
      <c r="R115" s="65"/>
      <c r="S115" s="72"/>
      <c r="T115" s="27" t="str">
        <f t="shared" si="3"/>
        <v/>
      </c>
      <c r="U115" s="49" t="str">
        <f t="shared" si="4"/>
        <v/>
      </c>
      <c r="V115" s="27"/>
      <c r="W115" s="26"/>
      <c r="X115" s="26"/>
      <c r="Y115" s="27"/>
      <c r="Z115" s="3"/>
      <c r="AA115" s="14"/>
      <c r="AB115" s="3"/>
      <c r="AC115" s="3"/>
      <c r="AD115" s="14"/>
      <c r="AE115" s="26"/>
      <c r="AF115" s="27"/>
      <c r="AG115" s="26"/>
      <c r="AH115" s="26"/>
      <c r="AI115" s="27"/>
      <c r="AJ115" s="26"/>
      <c r="AK115" s="26"/>
      <c r="AL115" s="6"/>
      <c r="AM115" s="6"/>
    </row>
    <row r="116" spans="1:39" ht="21" customHeight="1" x14ac:dyDescent="0.15">
      <c r="A116" s="206"/>
      <c r="B116" s="63"/>
      <c r="C116" s="57"/>
      <c r="D116" s="60"/>
      <c r="E116" s="60"/>
      <c r="F116" s="77"/>
      <c r="G116" s="219"/>
      <c r="H116" s="213"/>
      <c r="I116" s="214"/>
      <c r="J116" s="214"/>
      <c r="K116" s="315">
        <f t="shared" si="6"/>
        <v>0</v>
      </c>
      <c r="L116" s="58"/>
      <c r="M116" s="58"/>
      <c r="N116" s="58"/>
      <c r="O116" s="58"/>
      <c r="P116" s="65"/>
      <c r="Q116" s="65"/>
      <c r="R116" s="65"/>
      <c r="S116" s="72"/>
      <c r="T116" s="27" t="str">
        <f t="shared" si="3"/>
        <v/>
      </c>
      <c r="U116" s="49" t="str">
        <f t="shared" si="4"/>
        <v/>
      </c>
      <c r="V116" s="27"/>
      <c r="W116" s="26"/>
      <c r="X116" s="26"/>
      <c r="Y116" s="27"/>
      <c r="Z116" s="3"/>
      <c r="AA116" s="14"/>
      <c r="AB116" s="3"/>
      <c r="AC116" s="3"/>
      <c r="AD116" s="14"/>
      <c r="AE116" s="26"/>
      <c r="AF116" s="27"/>
      <c r="AG116" s="26"/>
      <c r="AH116" s="26"/>
      <c r="AI116" s="27"/>
      <c r="AJ116" s="26"/>
      <c r="AK116" s="26"/>
      <c r="AL116" s="6"/>
      <c r="AM116" s="6"/>
    </row>
    <row r="117" spans="1:39" ht="21" customHeight="1" x14ac:dyDescent="0.15">
      <c r="A117" s="62"/>
      <c r="B117" s="63"/>
      <c r="C117" s="57"/>
      <c r="D117" s="60"/>
      <c r="E117" s="60"/>
      <c r="F117" s="77"/>
      <c r="G117" s="219"/>
      <c r="H117" s="213"/>
      <c r="I117" s="214"/>
      <c r="J117" s="214"/>
      <c r="K117" s="315">
        <f t="shared" si="6"/>
        <v>0</v>
      </c>
      <c r="L117" s="58"/>
      <c r="M117" s="58"/>
      <c r="N117" s="58"/>
      <c r="O117" s="58"/>
      <c r="P117" s="170"/>
      <c r="Q117" s="170"/>
      <c r="R117" s="170"/>
      <c r="S117" s="73"/>
      <c r="T117" s="27" t="str">
        <f t="shared" si="3"/>
        <v/>
      </c>
      <c r="U117" s="49" t="str">
        <f t="shared" si="4"/>
        <v/>
      </c>
      <c r="V117" s="27"/>
      <c r="W117" s="26"/>
      <c r="X117" s="26"/>
      <c r="Y117" s="27"/>
      <c r="Z117" s="3"/>
      <c r="AA117" s="14"/>
      <c r="AB117" s="3"/>
      <c r="AC117" s="3"/>
      <c r="AD117" s="14"/>
      <c r="AE117" s="26"/>
      <c r="AF117" s="27"/>
      <c r="AG117" s="26"/>
      <c r="AH117" s="26"/>
      <c r="AI117" s="27"/>
      <c r="AJ117" s="26"/>
      <c r="AK117" s="26"/>
      <c r="AL117" s="6"/>
      <c r="AM117" s="6"/>
    </row>
    <row r="118" spans="1:39" ht="21" customHeight="1" x14ac:dyDescent="0.15">
      <c r="A118" s="62"/>
      <c r="B118" s="64"/>
      <c r="C118" s="57"/>
      <c r="D118" s="60"/>
      <c r="E118" s="60"/>
      <c r="F118" s="77"/>
      <c r="G118" s="212"/>
      <c r="H118" s="213"/>
      <c r="I118" s="214"/>
      <c r="J118" s="214"/>
      <c r="K118" s="315">
        <f t="shared" si="6"/>
        <v>0</v>
      </c>
      <c r="L118" s="58"/>
      <c r="M118" s="58"/>
      <c r="N118" s="58"/>
      <c r="O118" s="58"/>
      <c r="P118" s="79"/>
      <c r="Q118" s="79"/>
      <c r="R118" s="79"/>
      <c r="S118" s="73"/>
      <c r="T118" s="27" t="str">
        <f t="shared" si="3"/>
        <v/>
      </c>
      <c r="U118" s="49" t="str">
        <f t="shared" si="4"/>
        <v/>
      </c>
      <c r="V118" s="30"/>
      <c r="W118" s="26"/>
      <c r="X118" s="26"/>
      <c r="Y118" s="27"/>
      <c r="Z118" s="3"/>
      <c r="AA118" s="14"/>
      <c r="AB118" s="3"/>
      <c r="AC118" s="3"/>
      <c r="AD118" s="14"/>
      <c r="AE118" s="26"/>
      <c r="AF118" s="27"/>
      <c r="AG118" s="26"/>
      <c r="AH118" s="26"/>
      <c r="AI118" s="27"/>
      <c r="AJ118" s="26"/>
      <c r="AK118" s="26"/>
      <c r="AL118" s="6"/>
      <c r="AM118" s="6"/>
    </row>
    <row r="119" spans="1:39" ht="21" customHeight="1" x14ac:dyDescent="0.15">
      <c r="A119" s="62"/>
      <c r="B119" s="63"/>
      <c r="C119" s="57"/>
      <c r="D119" s="60"/>
      <c r="E119" s="60"/>
      <c r="F119" s="77"/>
      <c r="G119" s="219"/>
      <c r="H119" s="213"/>
      <c r="I119" s="214"/>
      <c r="J119" s="214"/>
      <c r="K119" s="315">
        <f t="shared" si="6"/>
        <v>0</v>
      </c>
      <c r="L119" s="58"/>
      <c r="M119" s="58"/>
      <c r="N119" s="58"/>
      <c r="O119" s="58"/>
      <c r="P119" s="79"/>
      <c r="Q119" s="79"/>
      <c r="R119" s="79"/>
      <c r="S119" s="73"/>
      <c r="T119" s="27" t="str">
        <f t="shared" si="3"/>
        <v/>
      </c>
      <c r="U119" s="49" t="str">
        <f t="shared" si="4"/>
        <v/>
      </c>
      <c r="V119" s="27"/>
      <c r="W119" s="26"/>
      <c r="X119" s="26"/>
      <c r="Y119" s="27"/>
      <c r="Z119" s="3"/>
      <c r="AA119" s="14"/>
      <c r="AB119" s="3"/>
      <c r="AC119" s="3"/>
      <c r="AD119" s="14"/>
      <c r="AE119" s="26"/>
      <c r="AF119" s="27"/>
      <c r="AG119" s="26"/>
      <c r="AH119" s="26"/>
      <c r="AI119" s="27"/>
      <c r="AJ119" s="26"/>
      <c r="AK119" s="26"/>
      <c r="AL119" s="6"/>
      <c r="AM119" s="6"/>
    </row>
    <row r="120" spans="1:39" ht="21" customHeight="1" x14ac:dyDescent="0.15">
      <c r="A120" s="62"/>
      <c r="B120" s="64"/>
      <c r="C120" s="57"/>
      <c r="D120" s="60"/>
      <c r="E120" s="60"/>
      <c r="F120" s="77"/>
      <c r="G120" s="212"/>
      <c r="H120" s="213"/>
      <c r="I120" s="214"/>
      <c r="J120" s="214"/>
      <c r="K120" s="315">
        <f t="shared" si="6"/>
        <v>0</v>
      </c>
      <c r="L120" s="58"/>
      <c r="M120" s="58"/>
      <c r="N120" s="58"/>
      <c r="O120" s="58"/>
      <c r="P120" s="65"/>
      <c r="Q120" s="65"/>
      <c r="R120" s="65"/>
      <c r="S120" s="72"/>
      <c r="T120" s="27" t="str">
        <f t="shared" si="3"/>
        <v/>
      </c>
      <c r="U120" s="49" t="str">
        <f t="shared" si="4"/>
        <v/>
      </c>
      <c r="V120" s="27"/>
      <c r="W120" s="26"/>
      <c r="X120" s="26"/>
      <c r="Y120" s="27"/>
      <c r="Z120" s="3"/>
      <c r="AA120" s="14"/>
      <c r="AB120" s="3"/>
      <c r="AC120" s="3"/>
      <c r="AD120" s="14"/>
      <c r="AE120" s="26"/>
      <c r="AF120" s="27"/>
      <c r="AG120" s="26"/>
      <c r="AH120" s="26"/>
      <c r="AI120" s="27"/>
      <c r="AJ120" s="26"/>
      <c r="AK120" s="26"/>
      <c r="AL120" s="6"/>
      <c r="AM120" s="6"/>
    </row>
    <row r="121" spans="1:39" ht="21" customHeight="1" x14ac:dyDescent="0.15">
      <c r="A121" s="62"/>
      <c r="B121" s="63"/>
      <c r="C121" s="57"/>
      <c r="D121" s="60"/>
      <c r="E121" s="60"/>
      <c r="F121" s="77"/>
      <c r="G121" s="219"/>
      <c r="H121" s="213"/>
      <c r="I121" s="214"/>
      <c r="J121" s="214"/>
      <c r="K121" s="315">
        <f t="shared" si="6"/>
        <v>0</v>
      </c>
      <c r="L121" s="58"/>
      <c r="M121" s="58"/>
      <c r="N121" s="58"/>
      <c r="O121" s="58"/>
      <c r="P121" s="65"/>
      <c r="Q121" s="65"/>
      <c r="R121" s="65"/>
      <c r="S121" s="72"/>
      <c r="T121" s="27" t="str">
        <f t="shared" si="3"/>
        <v/>
      </c>
      <c r="U121" s="49" t="str">
        <f t="shared" si="4"/>
        <v/>
      </c>
      <c r="V121" s="27"/>
      <c r="W121" s="26"/>
      <c r="X121" s="26"/>
      <c r="Y121" s="27"/>
      <c r="Z121" s="3"/>
      <c r="AA121" s="14"/>
      <c r="AB121" s="3"/>
      <c r="AC121" s="3"/>
      <c r="AD121" s="14"/>
      <c r="AE121" s="26"/>
      <c r="AF121" s="27"/>
      <c r="AG121" s="26"/>
      <c r="AH121" s="26"/>
      <c r="AI121" s="27"/>
      <c r="AJ121" s="26"/>
      <c r="AK121" s="26"/>
      <c r="AL121" s="6"/>
      <c r="AM121" s="6"/>
    </row>
    <row r="122" spans="1:39" ht="21" customHeight="1" x14ac:dyDescent="0.15">
      <c r="A122" s="62"/>
      <c r="B122" s="63"/>
      <c r="C122" s="57"/>
      <c r="D122" s="60"/>
      <c r="E122" s="60"/>
      <c r="F122" s="77"/>
      <c r="G122" s="219"/>
      <c r="H122" s="213"/>
      <c r="I122" s="214"/>
      <c r="J122" s="214"/>
      <c r="K122" s="315">
        <f t="shared" si="6"/>
        <v>0</v>
      </c>
      <c r="L122" s="58"/>
      <c r="M122" s="58"/>
      <c r="N122" s="58"/>
      <c r="O122" s="58"/>
      <c r="P122" s="65"/>
      <c r="Q122" s="65"/>
      <c r="R122" s="65"/>
      <c r="S122" s="72"/>
      <c r="T122" s="27" t="str">
        <f t="shared" si="3"/>
        <v/>
      </c>
      <c r="U122" s="49" t="str">
        <f t="shared" si="4"/>
        <v/>
      </c>
      <c r="V122" s="27"/>
      <c r="W122" s="26"/>
      <c r="X122" s="26"/>
      <c r="Y122" s="27"/>
      <c r="Z122" s="3"/>
      <c r="AA122" s="14"/>
      <c r="AB122" s="3"/>
      <c r="AC122" s="3"/>
      <c r="AD122" s="14"/>
      <c r="AE122" s="26"/>
      <c r="AF122" s="27"/>
      <c r="AG122" s="26"/>
      <c r="AH122" s="26"/>
      <c r="AI122" s="27"/>
      <c r="AJ122" s="26"/>
      <c r="AK122" s="26"/>
      <c r="AL122" s="6"/>
      <c r="AM122" s="6"/>
    </row>
    <row r="123" spans="1:39" ht="21" customHeight="1" x14ac:dyDescent="0.15">
      <c r="A123" s="62"/>
      <c r="B123" s="63"/>
      <c r="C123" s="57"/>
      <c r="D123" s="60"/>
      <c r="E123" s="60"/>
      <c r="F123" s="77"/>
      <c r="G123" s="219"/>
      <c r="H123" s="213"/>
      <c r="I123" s="214"/>
      <c r="J123" s="214"/>
      <c r="K123" s="315">
        <f t="shared" si="6"/>
        <v>0</v>
      </c>
      <c r="L123" s="58"/>
      <c r="M123" s="58"/>
      <c r="N123" s="58"/>
      <c r="O123" s="58"/>
      <c r="P123" s="65"/>
      <c r="Q123" s="59"/>
      <c r="R123" s="65"/>
      <c r="S123" s="72"/>
      <c r="T123" s="27" t="str">
        <f t="shared" si="3"/>
        <v/>
      </c>
      <c r="U123" s="49" t="str">
        <f t="shared" si="4"/>
        <v/>
      </c>
      <c r="V123" s="27"/>
      <c r="W123" s="26"/>
      <c r="X123" s="26"/>
      <c r="Y123" s="27"/>
      <c r="Z123" s="3"/>
      <c r="AA123" s="14"/>
      <c r="AB123" s="3"/>
      <c r="AC123" s="3"/>
      <c r="AD123" s="14"/>
      <c r="AE123" s="26"/>
      <c r="AF123" s="27"/>
      <c r="AG123" s="26"/>
      <c r="AH123" s="26"/>
      <c r="AI123" s="27"/>
      <c r="AJ123" s="26"/>
      <c r="AK123" s="26"/>
      <c r="AL123" s="6"/>
      <c r="AM123" s="6"/>
    </row>
    <row r="124" spans="1:39" ht="21" customHeight="1" x14ac:dyDescent="0.15">
      <c r="A124" s="62"/>
      <c r="B124" s="63"/>
      <c r="C124" s="57"/>
      <c r="D124" s="60"/>
      <c r="E124" s="60"/>
      <c r="F124" s="77"/>
      <c r="G124" s="219"/>
      <c r="H124" s="213"/>
      <c r="I124" s="214"/>
      <c r="J124" s="214"/>
      <c r="K124" s="315">
        <f t="shared" si="6"/>
        <v>0</v>
      </c>
      <c r="L124" s="58"/>
      <c r="M124" s="58"/>
      <c r="N124" s="58"/>
      <c r="O124" s="58"/>
      <c r="P124" s="65"/>
      <c r="Q124" s="65"/>
      <c r="R124" s="65"/>
      <c r="S124" s="72"/>
      <c r="T124" s="27" t="str">
        <f t="shared" si="3"/>
        <v/>
      </c>
      <c r="U124" s="49" t="str">
        <f t="shared" si="4"/>
        <v/>
      </c>
      <c r="V124" s="27"/>
      <c r="W124" s="26"/>
      <c r="X124" s="26"/>
      <c r="Y124" s="27"/>
      <c r="Z124" s="3"/>
      <c r="AA124" s="14"/>
      <c r="AB124" s="3"/>
      <c r="AC124" s="3"/>
      <c r="AD124" s="14"/>
      <c r="AE124" s="26"/>
      <c r="AF124" s="27"/>
      <c r="AG124" s="26"/>
      <c r="AH124" s="26"/>
      <c r="AI124" s="27"/>
      <c r="AJ124" s="26"/>
      <c r="AK124" s="26"/>
      <c r="AL124" s="6"/>
      <c r="AM124" s="6"/>
    </row>
    <row r="125" spans="1:39" ht="21" customHeight="1" x14ac:dyDescent="0.15">
      <c r="A125" s="62"/>
      <c r="B125" s="63"/>
      <c r="C125" s="57"/>
      <c r="D125" s="60"/>
      <c r="E125" s="60"/>
      <c r="F125" s="77"/>
      <c r="G125" s="219"/>
      <c r="H125" s="213"/>
      <c r="I125" s="214"/>
      <c r="J125" s="214"/>
      <c r="K125" s="315">
        <f t="shared" si="6"/>
        <v>0</v>
      </c>
      <c r="L125" s="58"/>
      <c r="M125" s="58"/>
      <c r="N125" s="58"/>
      <c r="O125" s="58"/>
      <c r="P125" s="65"/>
      <c r="Q125" s="65"/>
      <c r="R125" s="65"/>
      <c r="S125" s="72"/>
      <c r="T125" s="27" t="str">
        <f t="shared" si="3"/>
        <v/>
      </c>
      <c r="U125" s="49" t="str">
        <f t="shared" si="4"/>
        <v/>
      </c>
      <c r="V125" s="27"/>
      <c r="W125" s="26"/>
      <c r="X125" s="26"/>
      <c r="Y125" s="27"/>
      <c r="Z125" s="3"/>
      <c r="AA125" s="14"/>
      <c r="AB125" s="3"/>
      <c r="AC125" s="3"/>
      <c r="AD125" s="14"/>
      <c r="AE125" s="26"/>
      <c r="AF125" s="27"/>
      <c r="AG125" s="26"/>
      <c r="AH125" s="26"/>
      <c r="AI125" s="27"/>
      <c r="AJ125" s="26"/>
      <c r="AK125" s="26"/>
      <c r="AL125" s="6"/>
      <c r="AM125" s="6"/>
    </row>
    <row r="126" spans="1:39" ht="21" customHeight="1" x14ac:dyDescent="0.15">
      <c r="A126" s="172"/>
      <c r="B126" s="105"/>
      <c r="C126" s="111"/>
      <c r="D126" s="95"/>
      <c r="E126" s="95"/>
      <c r="F126" s="166"/>
      <c r="G126" s="220"/>
      <c r="H126" s="228"/>
      <c r="I126" s="229"/>
      <c r="J126" s="229"/>
      <c r="K126" s="316">
        <f t="shared" si="6"/>
        <v>0</v>
      </c>
      <c r="L126" s="68"/>
      <c r="M126" s="68"/>
      <c r="N126" s="68"/>
      <c r="O126" s="68"/>
      <c r="P126" s="154"/>
      <c r="Q126" s="154"/>
      <c r="R126" s="154"/>
      <c r="S126" s="155"/>
      <c r="T126" s="27" t="str">
        <f t="shared" si="3"/>
        <v/>
      </c>
      <c r="U126" s="49" t="str">
        <f t="shared" si="4"/>
        <v/>
      </c>
      <c r="V126" s="27"/>
      <c r="W126" s="26"/>
      <c r="X126" s="26"/>
      <c r="Y126" s="27"/>
      <c r="Z126" s="3"/>
      <c r="AA126" s="14"/>
      <c r="AB126" s="3"/>
      <c r="AC126" s="3"/>
      <c r="AD126" s="14"/>
      <c r="AE126" s="26"/>
      <c r="AF126" s="27"/>
      <c r="AG126" s="26"/>
      <c r="AH126" s="26"/>
      <c r="AI126" s="27"/>
      <c r="AJ126" s="26"/>
      <c r="AK126" s="26"/>
      <c r="AL126" s="6"/>
      <c r="AM126" s="6"/>
    </row>
    <row r="127" spans="1:39" ht="21" customHeight="1" x14ac:dyDescent="0.15">
      <c r="A127" s="171"/>
      <c r="B127" s="99"/>
      <c r="C127" s="97"/>
      <c r="D127" s="98"/>
      <c r="E127" s="98"/>
      <c r="F127" s="164"/>
      <c r="G127" s="221"/>
      <c r="H127" s="223"/>
      <c r="I127" s="224"/>
      <c r="J127" s="224"/>
      <c r="K127" s="314">
        <f t="shared" si="6"/>
        <v>0</v>
      </c>
      <c r="L127" s="69"/>
      <c r="M127" s="69"/>
      <c r="N127" s="69"/>
      <c r="O127" s="69"/>
      <c r="P127" s="152"/>
      <c r="Q127" s="152"/>
      <c r="R127" s="152"/>
      <c r="S127" s="153"/>
      <c r="T127" s="27" t="str">
        <f t="shared" si="3"/>
        <v/>
      </c>
      <c r="U127" s="49" t="str">
        <f t="shared" si="4"/>
        <v/>
      </c>
      <c r="V127" s="27"/>
      <c r="W127" s="26"/>
      <c r="X127" s="26"/>
      <c r="Y127" s="27"/>
      <c r="Z127" s="3"/>
      <c r="AA127" s="14"/>
      <c r="AB127" s="3"/>
      <c r="AC127" s="3"/>
      <c r="AD127" s="14"/>
      <c r="AE127" s="26"/>
      <c r="AF127" s="27"/>
      <c r="AG127" s="26"/>
      <c r="AH127" s="26"/>
      <c r="AI127" s="27"/>
      <c r="AJ127" s="26"/>
      <c r="AK127" s="26"/>
      <c r="AL127" s="6"/>
      <c r="AM127" s="6"/>
    </row>
    <row r="128" spans="1:39" ht="21" customHeight="1" x14ac:dyDescent="0.15">
      <c r="A128" s="62"/>
      <c r="B128" s="64"/>
      <c r="C128" s="57"/>
      <c r="D128" s="60"/>
      <c r="E128" s="60"/>
      <c r="F128" s="77"/>
      <c r="G128" s="212"/>
      <c r="H128" s="213"/>
      <c r="I128" s="214"/>
      <c r="J128" s="214"/>
      <c r="K128" s="315">
        <f t="shared" si="6"/>
        <v>0</v>
      </c>
      <c r="L128" s="58"/>
      <c r="M128" s="58"/>
      <c r="N128" s="58"/>
      <c r="O128" s="58"/>
      <c r="P128" s="65"/>
      <c r="Q128" s="65"/>
      <c r="R128" s="65"/>
      <c r="S128" s="72"/>
      <c r="T128" s="27" t="str">
        <f t="shared" si="3"/>
        <v/>
      </c>
      <c r="U128" s="49" t="str">
        <f t="shared" si="4"/>
        <v/>
      </c>
      <c r="V128" s="27"/>
      <c r="W128" s="26"/>
      <c r="X128" s="26"/>
      <c r="Y128" s="27"/>
      <c r="Z128" s="3"/>
      <c r="AA128" s="14"/>
      <c r="AB128" s="3"/>
      <c r="AC128" s="3"/>
      <c r="AD128" s="14"/>
      <c r="AE128" s="26"/>
      <c r="AF128" s="27"/>
      <c r="AG128" s="26"/>
      <c r="AH128" s="26"/>
      <c r="AI128" s="27"/>
      <c r="AJ128" s="26"/>
      <c r="AK128" s="26"/>
      <c r="AL128" s="6"/>
      <c r="AM128" s="6"/>
    </row>
    <row r="129" spans="1:39" ht="21" customHeight="1" x14ac:dyDescent="0.15">
      <c r="A129" s="62"/>
      <c r="B129" s="64"/>
      <c r="C129" s="57"/>
      <c r="D129" s="60"/>
      <c r="E129" s="60"/>
      <c r="F129" s="77"/>
      <c r="G129" s="212"/>
      <c r="H129" s="213"/>
      <c r="I129" s="214"/>
      <c r="J129" s="214"/>
      <c r="K129" s="315">
        <f t="shared" si="6"/>
        <v>0</v>
      </c>
      <c r="L129" s="58"/>
      <c r="M129" s="58"/>
      <c r="N129" s="58"/>
      <c r="O129" s="58"/>
      <c r="P129" s="65"/>
      <c r="Q129" s="65"/>
      <c r="R129" s="65"/>
      <c r="S129" s="72"/>
      <c r="T129" s="27" t="str">
        <f t="shared" si="3"/>
        <v/>
      </c>
      <c r="U129" s="49" t="str">
        <f t="shared" si="4"/>
        <v/>
      </c>
      <c r="V129" s="27"/>
      <c r="W129" s="26"/>
      <c r="X129" s="26"/>
      <c r="Y129" s="27"/>
      <c r="Z129" s="3"/>
      <c r="AA129" s="14"/>
      <c r="AB129" s="3"/>
      <c r="AC129" s="3"/>
      <c r="AD129" s="14"/>
      <c r="AE129" s="26"/>
      <c r="AF129" s="27"/>
      <c r="AG129" s="26"/>
      <c r="AH129" s="26"/>
      <c r="AI129" s="27"/>
      <c r="AJ129" s="26"/>
      <c r="AK129" s="26"/>
      <c r="AL129" s="6"/>
      <c r="AM129" s="6"/>
    </row>
    <row r="130" spans="1:39" ht="21" customHeight="1" x14ac:dyDescent="0.15">
      <c r="A130" s="62"/>
      <c r="B130" s="64"/>
      <c r="C130" s="57"/>
      <c r="D130" s="60"/>
      <c r="E130" s="60"/>
      <c r="F130" s="77"/>
      <c r="G130" s="212"/>
      <c r="H130" s="213"/>
      <c r="I130" s="214"/>
      <c r="J130" s="214"/>
      <c r="K130" s="315">
        <f t="shared" si="6"/>
        <v>0</v>
      </c>
      <c r="L130" s="58"/>
      <c r="M130" s="58"/>
      <c r="N130" s="58"/>
      <c r="O130" s="58"/>
      <c r="P130" s="65"/>
      <c r="Q130" s="65"/>
      <c r="R130" s="65"/>
      <c r="S130" s="72"/>
      <c r="T130" s="27" t="str">
        <f t="shared" si="3"/>
        <v/>
      </c>
      <c r="U130" s="49" t="str">
        <f t="shared" si="4"/>
        <v/>
      </c>
      <c r="V130" s="32"/>
      <c r="W130" s="31"/>
      <c r="X130" s="31"/>
      <c r="Y130" s="32"/>
      <c r="Z130" s="3"/>
      <c r="AA130" s="14"/>
      <c r="AB130" s="4"/>
      <c r="AC130" s="3"/>
      <c r="AD130" s="14"/>
      <c r="AE130" s="31"/>
      <c r="AF130" s="32"/>
      <c r="AG130" s="31"/>
      <c r="AH130" s="31"/>
      <c r="AI130" s="32"/>
      <c r="AJ130" s="26"/>
      <c r="AK130" s="26"/>
      <c r="AL130" s="6"/>
      <c r="AM130" s="6"/>
    </row>
    <row r="131" spans="1:39" ht="21" customHeight="1" x14ac:dyDescent="0.15">
      <c r="A131" s="62"/>
      <c r="B131" s="67"/>
      <c r="C131" s="63"/>
      <c r="D131" s="86"/>
      <c r="E131" s="86"/>
      <c r="F131" s="77"/>
      <c r="G131" s="216"/>
      <c r="H131" s="219"/>
      <c r="I131" s="225"/>
      <c r="J131" s="225"/>
      <c r="K131" s="315">
        <f t="shared" si="6"/>
        <v>0</v>
      </c>
      <c r="L131" s="65"/>
      <c r="M131" s="65"/>
      <c r="N131" s="65"/>
      <c r="O131" s="65"/>
      <c r="P131" s="65"/>
      <c r="Q131" s="65"/>
      <c r="R131" s="65"/>
      <c r="S131" s="72"/>
      <c r="T131" s="27" t="str">
        <f t="shared" si="3"/>
        <v/>
      </c>
      <c r="U131" s="49" t="str">
        <f t="shared" si="4"/>
        <v/>
      </c>
      <c r="V131" s="32"/>
      <c r="W131" s="31"/>
      <c r="X131" s="31"/>
      <c r="Y131" s="32"/>
      <c r="Z131" s="3"/>
      <c r="AA131" s="14"/>
      <c r="AB131" s="4"/>
      <c r="AC131" s="3"/>
      <c r="AD131" s="14"/>
      <c r="AE131" s="31"/>
      <c r="AF131" s="32"/>
      <c r="AG131" s="31"/>
      <c r="AH131" s="31"/>
      <c r="AI131" s="32"/>
      <c r="AJ131" s="26"/>
      <c r="AK131" s="26"/>
      <c r="AL131" s="6"/>
      <c r="AM131" s="6"/>
    </row>
    <row r="132" spans="1:39" ht="21" customHeight="1" x14ac:dyDescent="0.15">
      <c r="A132" s="62"/>
      <c r="B132" s="67"/>
      <c r="C132" s="63"/>
      <c r="D132" s="86"/>
      <c r="E132" s="86"/>
      <c r="F132" s="77"/>
      <c r="G132" s="216"/>
      <c r="H132" s="219"/>
      <c r="I132" s="225"/>
      <c r="J132" s="225"/>
      <c r="K132" s="315">
        <f t="shared" si="6"/>
        <v>0</v>
      </c>
      <c r="L132" s="65"/>
      <c r="M132" s="65"/>
      <c r="N132" s="65"/>
      <c r="O132" s="65"/>
      <c r="P132" s="65"/>
      <c r="Q132" s="65"/>
      <c r="R132" s="65"/>
      <c r="S132" s="72"/>
      <c r="T132" s="27" t="str">
        <f t="shared" si="3"/>
        <v/>
      </c>
      <c r="U132" s="49" t="str">
        <f t="shared" si="4"/>
        <v/>
      </c>
      <c r="V132" s="34"/>
      <c r="W132" s="33"/>
      <c r="X132" s="33"/>
      <c r="Y132" s="34"/>
      <c r="Z132" s="3"/>
      <c r="AA132" s="14"/>
      <c r="AB132" s="5"/>
      <c r="AC132" s="3"/>
      <c r="AD132" s="14"/>
      <c r="AE132" s="33"/>
      <c r="AF132" s="34"/>
      <c r="AG132" s="33"/>
      <c r="AH132" s="33"/>
      <c r="AI132" s="34"/>
      <c r="AJ132" s="26"/>
      <c r="AK132" s="26"/>
      <c r="AL132" s="6"/>
      <c r="AM132" s="6"/>
    </row>
    <row r="133" spans="1:39" s="22" customFormat="1" ht="21" customHeight="1" x14ac:dyDescent="0.15">
      <c r="A133" s="205"/>
      <c r="B133" s="80"/>
      <c r="C133" s="81"/>
      <c r="D133" s="89"/>
      <c r="E133" s="60"/>
      <c r="F133" s="81"/>
      <c r="G133" s="263"/>
      <c r="H133" s="264"/>
      <c r="I133" s="230"/>
      <c r="J133" s="214"/>
      <c r="K133" s="315">
        <f t="shared" si="6"/>
        <v>0</v>
      </c>
      <c r="L133" s="189"/>
      <c r="M133" s="189"/>
      <c r="N133" s="189"/>
      <c r="O133" s="189"/>
      <c r="P133" s="189"/>
      <c r="Q133" s="189"/>
      <c r="R133" s="189"/>
      <c r="S133" s="180"/>
      <c r="T133" s="27" t="str">
        <f t="shared" si="3"/>
        <v/>
      </c>
      <c r="U133" s="49" t="str">
        <f t="shared" si="4"/>
        <v/>
      </c>
      <c r="V133" s="25"/>
      <c r="W133" s="25"/>
      <c r="X133" s="25"/>
      <c r="Y133" s="25"/>
      <c r="Z133" s="11"/>
      <c r="AA133" s="18"/>
      <c r="AB133" s="11"/>
      <c r="AC133" s="11"/>
      <c r="AD133" s="18"/>
      <c r="AE133" s="25"/>
      <c r="AF133" s="25"/>
      <c r="AG133" s="25"/>
      <c r="AH133" s="25"/>
      <c r="AI133" s="25"/>
      <c r="AJ133" s="25"/>
    </row>
    <row r="134" spans="1:39" ht="21" customHeight="1" x14ac:dyDescent="0.15">
      <c r="A134" s="173"/>
      <c r="B134" s="67"/>
      <c r="C134" s="63"/>
      <c r="D134" s="86"/>
      <c r="E134" s="86"/>
      <c r="F134" s="77"/>
      <c r="G134" s="216"/>
      <c r="H134" s="219"/>
      <c r="I134" s="225"/>
      <c r="J134" s="225"/>
      <c r="K134" s="315">
        <f t="shared" si="6"/>
        <v>0</v>
      </c>
      <c r="L134" s="65"/>
      <c r="M134" s="65"/>
      <c r="N134" s="65"/>
      <c r="O134" s="65"/>
      <c r="P134" s="65"/>
      <c r="Q134" s="65"/>
      <c r="R134" s="65"/>
      <c r="S134" s="72"/>
      <c r="T134" s="27" t="str">
        <f t="shared" si="3"/>
        <v/>
      </c>
      <c r="U134" s="49" t="str">
        <f t="shared" si="4"/>
        <v/>
      </c>
      <c r="V134" s="27"/>
      <c r="W134" s="26"/>
      <c r="X134" s="26"/>
      <c r="Y134" s="27"/>
      <c r="Z134" s="3"/>
      <c r="AA134" s="14"/>
      <c r="AB134" s="3"/>
      <c r="AC134" s="3"/>
      <c r="AD134" s="14"/>
      <c r="AE134" s="26"/>
      <c r="AF134" s="27"/>
      <c r="AG134" s="26"/>
      <c r="AH134" s="26"/>
      <c r="AI134" s="27"/>
      <c r="AJ134" s="26"/>
      <c r="AK134" s="26"/>
    </row>
    <row r="135" spans="1:39" ht="21" customHeight="1" x14ac:dyDescent="0.15">
      <c r="A135" s="173"/>
      <c r="B135" s="67"/>
      <c r="C135" s="63"/>
      <c r="D135" s="86"/>
      <c r="E135" s="86"/>
      <c r="F135" s="77"/>
      <c r="G135" s="216"/>
      <c r="H135" s="219"/>
      <c r="I135" s="225"/>
      <c r="J135" s="225"/>
      <c r="K135" s="315">
        <f t="shared" ref="K135:K198" si="7">J135-E135</f>
        <v>0</v>
      </c>
      <c r="L135" s="65"/>
      <c r="M135" s="65"/>
      <c r="N135" s="65"/>
      <c r="O135" s="65"/>
      <c r="P135" s="65"/>
      <c r="Q135" s="65"/>
      <c r="R135" s="65"/>
      <c r="S135" s="72"/>
      <c r="T135" s="27" t="str">
        <f t="shared" ref="T135:T198" si="8">CONCATENATE(L135,C135)</f>
        <v/>
      </c>
      <c r="U135" s="49" t="str">
        <f t="shared" ref="U135:U198" si="9">CONCATENATE(N135,H135)</f>
        <v/>
      </c>
      <c r="V135" s="27"/>
      <c r="W135" s="26"/>
      <c r="X135" s="26"/>
      <c r="Y135" s="27"/>
      <c r="Z135" s="3"/>
      <c r="AA135" s="14"/>
      <c r="AB135" s="3"/>
      <c r="AC135" s="3"/>
      <c r="AD135" s="14"/>
      <c r="AE135" s="26"/>
      <c r="AF135" s="27"/>
      <c r="AG135" s="26"/>
      <c r="AH135" s="26"/>
      <c r="AI135" s="27"/>
      <c r="AJ135" s="26"/>
      <c r="AK135" s="26"/>
    </row>
    <row r="136" spans="1:39" ht="21" customHeight="1" x14ac:dyDescent="0.15">
      <c r="A136" s="205"/>
      <c r="B136" s="80"/>
      <c r="C136" s="81"/>
      <c r="D136" s="89"/>
      <c r="E136" s="60"/>
      <c r="F136" s="81"/>
      <c r="G136" s="263"/>
      <c r="H136" s="264"/>
      <c r="I136" s="230"/>
      <c r="J136" s="214"/>
      <c r="K136" s="315">
        <f t="shared" si="7"/>
        <v>0</v>
      </c>
      <c r="L136" s="189"/>
      <c r="M136" s="189"/>
      <c r="N136" s="189"/>
      <c r="O136" s="189"/>
      <c r="P136" s="189"/>
      <c r="Q136" s="189"/>
      <c r="R136" s="189"/>
      <c r="S136" s="180"/>
      <c r="T136" s="27" t="str">
        <f t="shared" si="8"/>
        <v/>
      </c>
      <c r="U136" s="49" t="str">
        <f t="shared" si="9"/>
        <v/>
      </c>
      <c r="V136" s="27"/>
      <c r="W136" s="26"/>
      <c r="X136" s="26"/>
      <c r="Y136" s="27"/>
      <c r="Z136" s="3"/>
      <c r="AA136" s="14"/>
      <c r="AB136" s="3"/>
      <c r="AC136" s="3"/>
      <c r="AD136" s="14"/>
      <c r="AE136" s="26"/>
      <c r="AF136" s="27"/>
      <c r="AG136" s="26"/>
      <c r="AH136" s="26"/>
      <c r="AI136" s="27"/>
      <c r="AJ136" s="26"/>
      <c r="AK136" s="26"/>
      <c r="AL136" s="6"/>
      <c r="AM136" s="6"/>
    </row>
    <row r="137" spans="1:39" ht="21" customHeight="1" x14ac:dyDescent="0.15">
      <c r="A137" s="62"/>
      <c r="B137" s="78"/>
      <c r="C137" s="78"/>
      <c r="D137" s="86"/>
      <c r="E137" s="86"/>
      <c r="F137" s="77"/>
      <c r="G137" s="215"/>
      <c r="H137" s="215"/>
      <c r="I137" s="225"/>
      <c r="J137" s="225"/>
      <c r="K137" s="315">
        <f t="shared" si="7"/>
        <v>0</v>
      </c>
      <c r="L137" s="290"/>
      <c r="M137" s="169"/>
      <c r="N137" s="290"/>
      <c r="O137" s="169"/>
      <c r="P137" s="79"/>
      <c r="Q137" s="79"/>
      <c r="R137" s="79"/>
      <c r="S137" s="73"/>
      <c r="T137" s="27" t="str">
        <f t="shared" si="8"/>
        <v/>
      </c>
      <c r="U137" s="49" t="str">
        <f t="shared" si="9"/>
        <v/>
      </c>
      <c r="V137" s="27"/>
      <c r="W137" s="26"/>
      <c r="X137" s="26"/>
      <c r="Y137" s="27"/>
      <c r="Z137" s="3"/>
      <c r="AA137" s="14"/>
      <c r="AB137" s="3"/>
      <c r="AC137" s="3"/>
      <c r="AD137" s="14"/>
      <c r="AE137" s="26"/>
      <c r="AF137" s="27"/>
      <c r="AG137" s="26"/>
      <c r="AH137" s="26"/>
      <c r="AI137" s="27"/>
      <c r="AJ137" s="26"/>
      <c r="AK137" s="26"/>
      <c r="AL137" s="6"/>
      <c r="AM137" s="6"/>
    </row>
    <row r="138" spans="1:39" ht="21" customHeight="1" x14ac:dyDescent="0.15">
      <c r="A138" s="62"/>
      <c r="B138" s="78"/>
      <c r="C138" s="78"/>
      <c r="D138" s="86"/>
      <c r="E138" s="86"/>
      <c r="F138" s="77"/>
      <c r="G138" s="215"/>
      <c r="H138" s="215"/>
      <c r="I138" s="225"/>
      <c r="J138" s="225"/>
      <c r="K138" s="315">
        <f t="shared" si="7"/>
        <v>0</v>
      </c>
      <c r="L138" s="290"/>
      <c r="M138" s="169"/>
      <c r="N138" s="290"/>
      <c r="O138" s="169"/>
      <c r="P138" s="79"/>
      <c r="Q138" s="79"/>
      <c r="R138" s="79"/>
      <c r="S138" s="73"/>
      <c r="T138" s="27" t="str">
        <f t="shared" si="8"/>
        <v/>
      </c>
      <c r="U138" s="49" t="str">
        <f t="shared" si="9"/>
        <v/>
      </c>
      <c r="V138" s="27"/>
      <c r="W138" s="26"/>
      <c r="X138" s="26"/>
      <c r="Y138" s="27"/>
      <c r="Z138" s="3"/>
      <c r="AA138" s="14"/>
      <c r="AB138" s="3"/>
      <c r="AC138" s="3"/>
      <c r="AD138" s="14"/>
      <c r="AE138" s="26"/>
      <c r="AF138" s="27"/>
      <c r="AG138" s="26"/>
      <c r="AH138" s="26"/>
      <c r="AI138" s="27"/>
      <c r="AJ138" s="26"/>
      <c r="AK138" s="26"/>
      <c r="AL138" s="6"/>
      <c r="AM138" s="6"/>
    </row>
    <row r="139" spans="1:39" ht="21" customHeight="1" x14ac:dyDescent="0.15">
      <c r="A139" s="173"/>
      <c r="B139" s="67"/>
      <c r="C139" s="63"/>
      <c r="D139" s="86"/>
      <c r="E139" s="86"/>
      <c r="F139" s="77"/>
      <c r="G139" s="216"/>
      <c r="H139" s="219"/>
      <c r="I139" s="225"/>
      <c r="J139" s="225"/>
      <c r="K139" s="315">
        <f t="shared" si="7"/>
        <v>0</v>
      </c>
      <c r="L139" s="65"/>
      <c r="M139" s="65"/>
      <c r="N139" s="65"/>
      <c r="O139" s="65"/>
      <c r="P139" s="65"/>
      <c r="Q139" s="65"/>
      <c r="R139" s="65"/>
      <c r="S139" s="72"/>
      <c r="T139" s="27" t="str">
        <f t="shared" si="8"/>
        <v/>
      </c>
      <c r="U139" s="49" t="str">
        <f t="shared" si="9"/>
        <v/>
      </c>
      <c r="V139" s="30"/>
      <c r="W139" s="26"/>
      <c r="X139" s="26"/>
      <c r="Y139" s="27"/>
      <c r="Z139" s="3"/>
      <c r="AA139" s="14"/>
      <c r="AB139" s="3"/>
      <c r="AC139" s="3"/>
      <c r="AD139" s="14"/>
      <c r="AE139" s="26"/>
      <c r="AF139" s="27"/>
      <c r="AG139" s="26"/>
      <c r="AH139" s="26"/>
      <c r="AI139" s="27"/>
      <c r="AJ139" s="26"/>
      <c r="AK139" s="26"/>
      <c r="AL139" s="6"/>
      <c r="AM139" s="6"/>
    </row>
    <row r="140" spans="1:39" ht="21" customHeight="1" x14ac:dyDescent="0.15">
      <c r="A140" s="173"/>
      <c r="B140" s="67"/>
      <c r="C140" s="63"/>
      <c r="D140" s="86"/>
      <c r="E140" s="86"/>
      <c r="F140" s="77"/>
      <c r="G140" s="216"/>
      <c r="H140" s="219"/>
      <c r="I140" s="225"/>
      <c r="J140" s="225"/>
      <c r="K140" s="315">
        <f t="shared" si="7"/>
        <v>0</v>
      </c>
      <c r="L140" s="65"/>
      <c r="M140" s="65"/>
      <c r="N140" s="65"/>
      <c r="O140" s="65"/>
      <c r="P140" s="65"/>
      <c r="Q140" s="65"/>
      <c r="R140" s="65"/>
      <c r="S140" s="72"/>
      <c r="T140" s="27" t="str">
        <f t="shared" si="8"/>
        <v/>
      </c>
      <c r="U140" s="49" t="str">
        <f t="shared" si="9"/>
        <v/>
      </c>
      <c r="V140" s="27"/>
      <c r="W140" s="26"/>
      <c r="X140" s="26"/>
      <c r="Y140" s="27"/>
      <c r="Z140" s="3"/>
      <c r="AA140" s="14"/>
      <c r="AB140" s="3"/>
      <c r="AC140" s="3"/>
      <c r="AD140" s="14"/>
      <c r="AE140" s="26"/>
      <c r="AF140" s="27"/>
      <c r="AG140" s="26"/>
      <c r="AH140" s="26"/>
      <c r="AI140" s="27"/>
      <c r="AJ140" s="26"/>
      <c r="AK140" s="26"/>
      <c r="AL140" s="6"/>
      <c r="AM140" s="6"/>
    </row>
    <row r="141" spans="1:39" ht="21" customHeight="1" x14ac:dyDescent="0.15">
      <c r="A141" s="173"/>
      <c r="B141" s="67"/>
      <c r="C141" s="63"/>
      <c r="D141" s="86"/>
      <c r="E141" s="86"/>
      <c r="F141" s="77"/>
      <c r="G141" s="216"/>
      <c r="H141" s="219"/>
      <c r="I141" s="225"/>
      <c r="J141" s="225"/>
      <c r="K141" s="315">
        <f t="shared" si="7"/>
        <v>0</v>
      </c>
      <c r="L141" s="65"/>
      <c r="M141" s="65"/>
      <c r="N141" s="65"/>
      <c r="O141" s="65"/>
      <c r="P141" s="65"/>
      <c r="Q141" s="65"/>
      <c r="R141" s="65"/>
      <c r="S141" s="72"/>
      <c r="T141" s="27" t="str">
        <f t="shared" si="8"/>
        <v/>
      </c>
      <c r="U141" s="49" t="str">
        <f t="shared" si="9"/>
        <v/>
      </c>
      <c r="V141" s="27"/>
      <c r="W141" s="26"/>
      <c r="X141" s="26"/>
      <c r="Y141" s="27"/>
      <c r="Z141" s="3"/>
      <c r="AA141" s="14"/>
      <c r="AB141" s="3"/>
      <c r="AC141" s="3"/>
      <c r="AD141" s="14"/>
      <c r="AE141" s="26"/>
      <c r="AF141" s="27"/>
      <c r="AG141" s="26"/>
      <c r="AH141" s="26"/>
      <c r="AI141" s="27"/>
      <c r="AJ141" s="26"/>
      <c r="AK141" s="26"/>
      <c r="AL141" s="6"/>
      <c r="AM141" s="6"/>
    </row>
    <row r="142" spans="1:39" ht="21" customHeight="1" x14ac:dyDescent="0.15">
      <c r="A142" s="173"/>
      <c r="B142" s="67"/>
      <c r="C142" s="63"/>
      <c r="D142" s="86"/>
      <c r="E142" s="86"/>
      <c r="F142" s="77"/>
      <c r="G142" s="216"/>
      <c r="H142" s="219"/>
      <c r="I142" s="225"/>
      <c r="J142" s="225"/>
      <c r="K142" s="315">
        <f t="shared" si="7"/>
        <v>0</v>
      </c>
      <c r="L142" s="65"/>
      <c r="M142" s="65"/>
      <c r="N142" s="65"/>
      <c r="O142" s="65"/>
      <c r="P142" s="65"/>
      <c r="Q142" s="65"/>
      <c r="R142" s="65"/>
      <c r="S142" s="72"/>
      <c r="T142" s="27" t="str">
        <f t="shared" si="8"/>
        <v/>
      </c>
      <c r="U142" s="49" t="str">
        <f t="shared" si="9"/>
        <v/>
      </c>
      <c r="V142" s="27"/>
      <c r="W142" s="26"/>
      <c r="X142" s="26"/>
      <c r="Y142" s="27"/>
      <c r="Z142" s="3"/>
      <c r="AA142" s="14"/>
      <c r="AB142" s="3"/>
      <c r="AC142" s="3"/>
      <c r="AD142" s="14"/>
      <c r="AE142" s="26"/>
      <c r="AF142" s="27"/>
      <c r="AG142" s="26"/>
      <c r="AH142" s="26"/>
      <c r="AI142" s="27"/>
      <c r="AJ142" s="26"/>
      <c r="AK142" s="26"/>
      <c r="AL142" s="6"/>
      <c r="AM142" s="6"/>
    </row>
    <row r="143" spans="1:39" ht="21" customHeight="1" x14ac:dyDescent="0.15">
      <c r="A143" s="173"/>
      <c r="B143" s="67"/>
      <c r="C143" s="63"/>
      <c r="D143" s="86"/>
      <c r="E143" s="86"/>
      <c r="F143" s="77"/>
      <c r="G143" s="216"/>
      <c r="H143" s="219"/>
      <c r="I143" s="225"/>
      <c r="J143" s="225"/>
      <c r="K143" s="315">
        <f t="shared" si="7"/>
        <v>0</v>
      </c>
      <c r="L143" s="65"/>
      <c r="M143" s="65"/>
      <c r="N143" s="65"/>
      <c r="O143" s="65"/>
      <c r="P143" s="65"/>
      <c r="Q143" s="65"/>
      <c r="R143" s="65"/>
      <c r="S143" s="72"/>
      <c r="T143" s="27" t="str">
        <f t="shared" si="8"/>
        <v/>
      </c>
      <c r="U143" s="49" t="str">
        <f t="shared" si="9"/>
        <v/>
      </c>
      <c r="V143" s="27"/>
      <c r="W143" s="26"/>
      <c r="X143" s="26"/>
      <c r="Y143" s="27"/>
      <c r="Z143" s="3"/>
      <c r="AA143" s="14"/>
      <c r="AB143" s="3"/>
      <c r="AC143" s="3"/>
      <c r="AD143" s="14"/>
      <c r="AE143" s="26"/>
      <c r="AF143" s="27"/>
      <c r="AG143" s="26"/>
      <c r="AH143" s="26"/>
      <c r="AI143" s="27"/>
      <c r="AJ143" s="26"/>
      <c r="AK143" s="26"/>
      <c r="AL143" s="6"/>
      <c r="AM143" s="6"/>
    </row>
    <row r="144" spans="1:39" ht="21" customHeight="1" x14ac:dyDescent="0.15">
      <c r="A144" s="173"/>
      <c r="B144" s="67"/>
      <c r="C144" s="63"/>
      <c r="D144" s="86"/>
      <c r="E144" s="86"/>
      <c r="F144" s="77"/>
      <c r="G144" s="216"/>
      <c r="H144" s="219"/>
      <c r="I144" s="225"/>
      <c r="J144" s="225"/>
      <c r="K144" s="315">
        <f t="shared" si="7"/>
        <v>0</v>
      </c>
      <c r="L144" s="65"/>
      <c r="M144" s="65"/>
      <c r="N144" s="65"/>
      <c r="O144" s="65"/>
      <c r="P144" s="65"/>
      <c r="Q144" s="65"/>
      <c r="R144" s="65"/>
      <c r="S144" s="72"/>
      <c r="T144" s="27" t="str">
        <f t="shared" si="8"/>
        <v/>
      </c>
      <c r="U144" s="49" t="str">
        <f t="shared" si="9"/>
        <v/>
      </c>
      <c r="V144" s="27"/>
      <c r="W144" s="26"/>
      <c r="X144" s="26"/>
      <c r="Y144" s="27"/>
      <c r="Z144" s="3"/>
      <c r="AA144" s="14"/>
      <c r="AB144" s="3"/>
      <c r="AC144" s="3"/>
      <c r="AD144" s="14"/>
      <c r="AE144" s="26"/>
      <c r="AF144" s="27"/>
      <c r="AG144" s="26"/>
      <c r="AH144" s="26"/>
      <c r="AI144" s="27"/>
      <c r="AJ144" s="26"/>
      <c r="AK144" s="26"/>
      <c r="AL144" s="6"/>
      <c r="AM144" s="6"/>
    </row>
    <row r="145" spans="1:39" ht="21" customHeight="1" x14ac:dyDescent="0.15">
      <c r="A145" s="173"/>
      <c r="B145" s="67"/>
      <c r="C145" s="63"/>
      <c r="D145" s="86"/>
      <c r="E145" s="86"/>
      <c r="F145" s="77"/>
      <c r="G145" s="216"/>
      <c r="H145" s="219"/>
      <c r="I145" s="225"/>
      <c r="J145" s="225"/>
      <c r="K145" s="315">
        <f t="shared" si="7"/>
        <v>0</v>
      </c>
      <c r="L145" s="65"/>
      <c r="M145" s="65"/>
      <c r="N145" s="65"/>
      <c r="O145" s="65"/>
      <c r="P145" s="65"/>
      <c r="Q145" s="65"/>
      <c r="R145" s="65"/>
      <c r="S145" s="72"/>
      <c r="T145" s="27" t="str">
        <f t="shared" si="8"/>
        <v/>
      </c>
      <c r="U145" s="49" t="str">
        <f t="shared" si="9"/>
        <v/>
      </c>
      <c r="V145" s="27"/>
      <c r="W145" s="26"/>
      <c r="X145" s="26"/>
      <c r="Y145" s="27"/>
      <c r="Z145" s="3"/>
      <c r="AA145" s="14"/>
      <c r="AB145" s="3"/>
      <c r="AC145" s="3"/>
      <c r="AD145" s="14"/>
      <c r="AE145" s="26"/>
      <c r="AF145" s="27"/>
      <c r="AG145" s="26"/>
      <c r="AH145" s="26"/>
      <c r="AI145" s="27"/>
      <c r="AJ145" s="26"/>
      <c r="AK145" s="26"/>
      <c r="AL145" s="6"/>
      <c r="AM145" s="6"/>
    </row>
    <row r="146" spans="1:39" ht="21" customHeight="1" x14ac:dyDescent="0.15">
      <c r="A146" s="179"/>
      <c r="B146" s="104"/>
      <c r="C146" s="105"/>
      <c r="D146" s="106"/>
      <c r="E146" s="106"/>
      <c r="F146" s="166"/>
      <c r="G146" s="218"/>
      <c r="H146" s="220"/>
      <c r="I146" s="226"/>
      <c r="J146" s="226"/>
      <c r="K146" s="316">
        <f t="shared" si="7"/>
        <v>0</v>
      </c>
      <c r="L146" s="154"/>
      <c r="M146" s="154"/>
      <c r="N146" s="154"/>
      <c r="O146" s="154"/>
      <c r="P146" s="154"/>
      <c r="Q146" s="154"/>
      <c r="R146" s="154"/>
      <c r="S146" s="155"/>
      <c r="T146" s="27" t="str">
        <f t="shared" si="8"/>
        <v/>
      </c>
      <c r="U146" s="49" t="str">
        <f t="shared" si="9"/>
        <v/>
      </c>
      <c r="V146" s="27"/>
      <c r="W146" s="26"/>
      <c r="X146" s="26"/>
      <c r="Y146" s="27"/>
      <c r="Z146" s="3"/>
      <c r="AA146" s="14"/>
      <c r="AB146" s="3"/>
      <c r="AC146" s="3"/>
      <c r="AD146" s="14"/>
      <c r="AE146" s="26"/>
      <c r="AF146" s="27"/>
      <c r="AG146" s="26"/>
      <c r="AH146" s="26"/>
      <c r="AI146" s="27"/>
      <c r="AJ146" s="26"/>
      <c r="AK146" s="26"/>
      <c r="AL146" s="6"/>
      <c r="AM146" s="6"/>
    </row>
    <row r="147" spans="1:39" ht="21" customHeight="1" x14ac:dyDescent="0.15">
      <c r="A147" s="163"/>
      <c r="B147" s="71"/>
      <c r="C147" s="99"/>
      <c r="D147" s="102"/>
      <c r="E147" s="102"/>
      <c r="F147" s="164"/>
      <c r="G147" s="211"/>
      <c r="H147" s="221"/>
      <c r="I147" s="227"/>
      <c r="J147" s="227"/>
      <c r="K147" s="314">
        <f t="shared" si="7"/>
        <v>0</v>
      </c>
      <c r="L147" s="152"/>
      <c r="M147" s="152"/>
      <c r="N147" s="152"/>
      <c r="O147" s="152"/>
      <c r="P147" s="152"/>
      <c r="Q147" s="152"/>
      <c r="R147" s="152"/>
      <c r="S147" s="153"/>
      <c r="T147" s="27" t="str">
        <f t="shared" si="8"/>
        <v/>
      </c>
      <c r="U147" s="49" t="str">
        <f t="shared" si="9"/>
        <v/>
      </c>
      <c r="V147" s="27"/>
      <c r="W147" s="26"/>
      <c r="X147" s="26"/>
      <c r="Y147" s="27"/>
      <c r="Z147" s="3"/>
      <c r="AA147" s="14"/>
      <c r="AB147" s="3"/>
      <c r="AC147" s="3"/>
      <c r="AD147" s="14"/>
      <c r="AE147" s="26"/>
      <c r="AF147" s="27"/>
      <c r="AG147" s="26"/>
      <c r="AH147" s="26"/>
      <c r="AI147" s="27"/>
      <c r="AJ147" s="26"/>
      <c r="AK147" s="26"/>
      <c r="AL147" s="6"/>
      <c r="AM147" s="6"/>
    </row>
    <row r="148" spans="1:39" ht="21" customHeight="1" x14ac:dyDescent="0.15">
      <c r="A148" s="173"/>
      <c r="B148" s="67"/>
      <c r="C148" s="63"/>
      <c r="D148" s="86"/>
      <c r="E148" s="86"/>
      <c r="F148" s="77"/>
      <c r="G148" s="216"/>
      <c r="H148" s="219"/>
      <c r="I148" s="225"/>
      <c r="J148" s="225"/>
      <c r="K148" s="315">
        <f t="shared" si="7"/>
        <v>0</v>
      </c>
      <c r="L148" s="65"/>
      <c r="M148" s="65"/>
      <c r="N148" s="65"/>
      <c r="O148" s="65"/>
      <c r="P148" s="65"/>
      <c r="Q148" s="65"/>
      <c r="R148" s="65"/>
      <c r="S148" s="72"/>
      <c r="T148" s="27" t="str">
        <f t="shared" si="8"/>
        <v/>
      </c>
      <c r="U148" s="49" t="str">
        <f t="shared" si="9"/>
        <v/>
      </c>
      <c r="V148" s="27"/>
      <c r="W148" s="26"/>
      <c r="X148" s="26"/>
      <c r="Y148" s="27"/>
      <c r="Z148" s="3"/>
      <c r="AA148" s="14"/>
      <c r="AB148" s="3"/>
      <c r="AC148" s="3"/>
      <c r="AD148" s="14"/>
      <c r="AE148" s="26"/>
      <c r="AF148" s="27"/>
      <c r="AG148" s="26"/>
      <c r="AH148" s="26"/>
      <c r="AI148" s="27"/>
      <c r="AJ148" s="26"/>
      <c r="AK148" s="26"/>
      <c r="AL148" s="6"/>
      <c r="AM148" s="6"/>
    </row>
    <row r="149" spans="1:39" ht="21" customHeight="1" x14ac:dyDescent="0.15">
      <c r="A149" s="173"/>
      <c r="B149" s="67"/>
      <c r="C149" s="63"/>
      <c r="D149" s="86"/>
      <c r="E149" s="86"/>
      <c r="F149" s="77"/>
      <c r="G149" s="216"/>
      <c r="H149" s="219"/>
      <c r="I149" s="225"/>
      <c r="J149" s="225"/>
      <c r="K149" s="315">
        <f t="shared" si="7"/>
        <v>0</v>
      </c>
      <c r="L149" s="65"/>
      <c r="M149" s="65"/>
      <c r="N149" s="65"/>
      <c r="O149" s="65"/>
      <c r="P149" s="65"/>
      <c r="Q149" s="65"/>
      <c r="R149" s="65"/>
      <c r="S149" s="72"/>
      <c r="T149" s="27" t="str">
        <f t="shared" si="8"/>
        <v/>
      </c>
      <c r="U149" s="49" t="str">
        <f t="shared" si="9"/>
        <v/>
      </c>
      <c r="V149" s="27"/>
      <c r="W149" s="26"/>
      <c r="X149" s="26"/>
      <c r="Y149" s="27"/>
      <c r="Z149" s="3"/>
      <c r="AA149" s="14"/>
      <c r="AB149" s="3"/>
      <c r="AC149" s="3"/>
      <c r="AD149" s="14"/>
      <c r="AE149" s="26"/>
      <c r="AF149" s="27"/>
      <c r="AG149" s="26"/>
      <c r="AH149" s="26"/>
      <c r="AI149" s="27"/>
      <c r="AJ149" s="26"/>
      <c r="AK149" s="26"/>
      <c r="AL149" s="6"/>
      <c r="AM149" s="6"/>
    </row>
    <row r="150" spans="1:39" ht="21" customHeight="1" x14ac:dyDescent="0.15">
      <c r="A150" s="173"/>
      <c r="B150" s="67"/>
      <c r="C150" s="63"/>
      <c r="D150" s="86"/>
      <c r="E150" s="86"/>
      <c r="F150" s="77"/>
      <c r="G150" s="216"/>
      <c r="H150" s="219"/>
      <c r="I150" s="225"/>
      <c r="J150" s="225"/>
      <c r="K150" s="315">
        <f t="shared" si="7"/>
        <v>0</v>
      </c>
      <c r="L150" s="65"/>
      <c r="M150" s="65"/>
      <c r="N150" s="65"/>
      <c r="O150" s="65"/>
      <c r="P150" s="65"/>
      <c r="Q150" s="65"/>
      <c r="R150" s="65"/>
      <c r="S150" s="72"/>
      <c r="T150" s="27" t="str">
        <f t="shared" si="8"/>
        <v/>
      </c>
      <c r="U150" s="49" t="str">
        <f t="shared" si="9"/>
        <v/>
      </c>
      <c r="V150" s="27"/>
      <c r="W150" s="26"/>
      <c r="X150" s="26"/>
      <c r="Y150" s="27"/>
      <c r="Z150" s="3"/>
      <c r="AA150" s="14"/>
      <c r="AB150" s="3"/>
      <c r="AC150" s="3"/>
      <c r="AD150" s="14"/>
      <c r="AE150" s="26"/>
      <c r="AF150" s="27"/>
      <c r="AG150" s="26"/>
      <c r="AH150" s="26"/>
      <c r="AI150" s="27"/>
      <c r="AJ150" s="26"/>
      <c r="AK150" s="26"/>
      <c r="AL150" s="6"/>
      <c r="AM150" s="6"/>
    </row>
    <row r="151" spans="1:39" ht="21" customHeight="1" x14ac:dyDescent="0.15">
      <c r="A151" s="173"/>
      <c r="B151" s="67"/>
      <c r="C151" s="63"/>
      <c r="D151" s="86"/>
      <c r="E151" s="86"/>
      <c r="F151" s="77"/>
      <c r="G151" s="216"/>
      <c r="H151" s="219"/>
      <c r="I151" s="225"/>
      <c r="J151" s="225"/>
      <c r="K151" s="315">
        <f t="shared" si="7"/>
        <v>0</v>
      </c>
      <c r="L151" s="65"/>
      <c r="M151" s="65"/>
      <c r="N151" s="65"/>
      <c r="O151" s="65"/>
      <c r="P151" s="65"/>
      <c r="Q151" s="65"/>
      <c r="R151" s="65"/>
      <c r="S151" s="72"/>
      <c r="T151" s="27" t="str">
        <f t="shared" si="8"/>
        <v/>
      </c>
      <c r="U151" s="49" t="str">
        <f t="shared" si="9"/>
        <v/>
      </c>
      <c r="V151" s="32"/>
      <c r="W151" s="31"/>
      <c r="X151" s="31"/>
      <c r="Y151" s="32"/>
      <c r="Z151" s="3"/>
      <c r="AA151" s="14"/>
      <c r="AB151" s="4"/>
      <c r="AC151" s="3"/>
      <c r="AD151" s="14"/>
      <c r="AE151" s="31"/>
      <c r="AF151" s="32"/>
      <c r="AG151" s="31"/>
      <c r="AH151" s="31"/>
      <c r="AI151" s="32"/>
      <c r="AJ151" s="26"/>
      <c r="AK151" s="26"/>
      <c r="AL151" s="6"/>
      <c r="AM151" s="6"/>
    </row>
    <row r="152" spans="1:39" ht="21" customHeight="1" x14ac:dyDescent="0.15">
      <c r="A152" s="173"/>
      <c r="B152" s="67"/>
      <c r="C152" s="63"/>
      <c r="D152" s="86"/>
      <c r="E152" s="86"/>
      <c r="F152" s="77"/>
      <c r="G152" s="216"/>
      <c r="H152" s="219"/>
      <c r="I152" s="225"/>
      <c r="J152" s="225"/>
      <c r="K152" s="315">
        <f t="shared" si="7"/>
        <v>0</v>
      </c>
      <c r="L152" s="65"/>
      <c r="M152" s="65"/>
      <c r="N152" s="65"/>
      <c r="O152" s="65"/>
      <c r="P152" s="65"/>
      <c r="Q152" s="65"/>
      <c r="R152" s="65"/>
      <c r="S152" s="72"/>
      <c r="T152" s="27" t="str">
        <f t="shared" si="8"/>
        <v/>
      </c>
      <c r="U152" s="49" t="str">
        <f t="shared" si="9"/>
        <v/>
      </c>
      <c r="V152" s="32"/>
      <c r="W152" s="31"/>
      <c r="X152" s="31"/>
      <c r="Y152" s="32"/>
      <c r="Z152" s="3"/>
      <c r="AA152" s="14"/>
      <c r="AB152" s="4"/>
      <c r="AC152" s="3"/>
      <c r="AD152" s="14"/>
      <c r="AE152" s="31"/>
      <c r="AF152" s="32"/>
      <c r="AG152" s="31"/>
      <c r="AH152" s="31"/>
      <c r="AI152" s="32"/>
      <c r="AJ152" s="26"/>
      <c r="AK152" s="26"/>
      <c r="AL152" s="6"/>
      <c r="AM152" s="6"/>
    </row>
    <row r="153" spans="1:39" ht="21" customHeight="1" x14ac:dyDescent="0.15">
      <c r="A153" s="173"/>
      <c r="B153" s="67"/>
      <c r="C153" s="63"/>
      <c r="D153" s="86"/>
      <c r="E153" s="86"/>
      <c r="F153" s="77"/>
      <c r="G153" s="216"/>
      <c r="H153" s="219"/>
      <c r="I153" s="225"/>
      <c r="J153" s="225"/>
      <c r="K153" s="315">
        <f t="shared" si="7"/>
        <v>0</v>
      </c>
      <c r="L153" s="65"/>
      <c r="M153" s="65"/>
      <c r="N153" s="65"/>
      <c r="O153" s="65"/>
      <c r="P153" s="65"/>
      <c r="Q153" s="65"/>
      <c r="R153" s="65"/>
      <c r="S153" s="72"/>
      <c r="T153" s="27" t="str">
        <f t="shared" si="8"/>
        <v/>
      </c>
      <c r="U153" s="49" t="str">
        <f t="shared" si="9"/>
        <v/>
      </c>
      <c r="V153" s="34"/>
      <c r="W153" s="33"/>
      <c r="X153" s="33"/>
      <c r="Y153" s="34"/>
      <c r="Z153" s="3"/>
      <c r="AA153" s="14"/>
      <c r="AB153" s="5"/>
      <c r="AC153" s="3"/>
      <c r="AD153" s="14"/>
      <c r="AE153" s="33"/>
      <c r="AF153" s="34"/>
      <c r="AG153" s="33"/>
      <c r="AH153" s="33"/>
      <c r="AI153" s="34"/>
      <c r="AJ153" s="26"/>
      <c r="AK153" s="26"/>
      <c r="AL153" s="6"/>
      <c r="AM153" s="6"/>
    </row>
    <row r="154" spans="1:39" s="22" customFormat="1" ht="21" customHeight="1" x14ac:dyDescent="0.15">
      <c r="A154" s="173"/>
      <c r="B154" s="67"/>
      <c r="C154" s="63"/>
      <c r="D154" s="86"/>
      <c r="E154" s="86"/>
      <c r="F154" s="77"/>
      <c r="G154" s="216"/>
      <c r="H154" s="219"/>
      <c r="I154" s="225"/>
      <c r="J154" s="225"/>
      <c r="K154" s="315">
        <f t="shared" si="7"/>
        <v>0</v>
      </c>
      <c r="L154" s="65"/>
      <c r="M154" s="65"/>
      <c r="N154" s="65"/>
      <c r="O154" s="65"/>
      <c r="P154" s="65"/>
      <c r="Q154" s="65"/>
      <c r="R154" s="65"/>
      <c r="S154" s="72"/>
      <c r="T154" s="27" t="str">
        <f t="shared" si="8"/>
        <v/>
      </c>
      <c r="U154" s="49" t="str">
        <f t="shared" si="9"/>
        <v/>
      </c>
      <c r="V154" s="25"/>
      <c r="W154" s="25"/>
      <c r="X154" s="25"/>
      <c r="Y154" s="25"/>
      <c r="Z154" s="11"/>
      <c r="AA154" s="18"/>
      <c r="AB154" s="11"/>
      <c r="AC154" s="11"/>
      <c r="AD154" s="18"/>
      <c r="AE154" s="25"/>
      <c r="AF154" s="25"/>
      <c r="AG154" s="25"/>
      <c r="AH154" s="25"/>
      <c r="AI154" s="25"/>
      <c r="AJ154" s="25"/>
    </row>
    <row r="155" spans="1:39" ht="21" customHeight="1" x14ac:dyDescent="0.15">
      <c r="A155" s="173"/>
      <c r="B155" s="67"/>
      <c r="C155" s="63"/>
      <c r="D155" s="86"/>
      <c r="E155" s="86"/>
      <c r="F155" s="77"/>
      <c r="G155" s="216"/>
      <c r="H155" s="219"/>
      <c r="I155" s="225"/>
      <c r="J155" s="225"/>
      <c r="K155" s="315">
        <f t="shared" si="7"/>
        <v>0</v>
      </c>
      <c r="L155" s="65"/>
      <c r="M155" s="65"/>
      <c r="N155" s="65"/>
      <c r="O155" s="65"/>
      <c r="P155" s="65"/>
      <c r="Q155" s="65"/>
      <c r="R155" s="65"/>
      <c r="S155" s="72"/>
      <c r="T155" s="27" t="str">
        <f t="shared" si="8"/>
        <v/>
      </c>
      <c r="U155" s="49" t="str">
        <f t="shared" si="9"/>
        <v/>
      </c>
      <c r="V155" s="27"/>
      <c r="W155" s="26"/>
      <c r="X155" s="26"/>
      <c r="Y155" s="27"/>
      <c r="Z155" s="3"/>
      <c r="AA155" s="14"/>
      <c r="AB155" s="3"/>
      <c r="AC155" s="3"/>
      <c r="AD155" s="14"/>
      <c r="AE155" s="26"/>
      <c r="AF155" s="27"/>
      <c r="AG155" s="26"/>
      <c r="AH155" s="26"/>
      <c r="AI155" s="27"/>
      <c r="AJ155" s="26"/>
      <c r="AK155" s="26"/>
    </row>
    <row r="156" spans="1:39" ht="21" customHeight="1" x14ac:dyDescent="0.15">
      <c r="A156" s="173"/>
      <c r="B156" s="67"/>
      <c r="C156" s="63"/>
      <c r="D156" s="86"/>
      <c r="E156" s="86"/>
      <c r="F156" s="77"/>
      <c r="G156" s="216"/>
      <c r="H156" s="219"/>
      <c r="I156" s="225"/>
      <c r="J156" s="225"/>
      <c r="K156" s="315">
        <f t="shared" si="7"/>
        <v>0</v>
      </c>
      <c r="L156" s="65"/>
      <c r="M156" s="65"/>
      <c r="N156" s="65"/>
      <c r="O156" s="65"/>
      <c r="P156" s="65"/>
      <c r="Q156" s="65"/>
      <c r="R156" s="65"/>
      <c r="S156" s="72"/>
      <c r="T156" s="334" t="str">
        <f t="shared" si="8"/>
        <v/>
      </c>
      <c r="U156" s="335" t="str">
        <f t="shared" si="9"/>
        <v/>
      </c>
      <c r="V156" s="334"/>
      <c r="W156" s="336"/>
      <c r="X156" s="336"/>
      <c r="Y156" s="334"/>
      <c r="Z156" s="333"/>
      <c r="AA156" s="328"/>
      <c r="AB156" s="333"/>
      <c r="AC156" s="333"/>
      <c r="AD156" s="328"/>
      <c r="AE156" s="26"/>
      <c r="AF156" s="27"/>
      <c r="AG156" s="26"/>
      <c r="AH156" s="26"/>
      <c r="AI156" s="27"/>
      <c r="AJ156" s="26"/>
      <c r="AK156" s="26"/>
    </row>
    <row r="157" spans="1:39" ht="21" customHeight="1" x14ac:dyDescent="0.15">
      <c r="A157" s="62"/>
      <c r="B157" s="78"/>
      <c r="C157" s="78"/>
      <c r="D157" s="86"/>
      <c r="E157" s="86"/>
      <c r="F157" s="77"/>
      <c r="G157" s="215"/>
      <c r="H157" s="215"/>
      <c r="I157" s="225"/>
      <c r="J157" s="225"/>
      <c r="K157" s="315">
        <f t="shared" si="7"/>
        <v>0</v>
      </c>
      <c r="L157" s="290"/>
      <c r="M157" s="169"/>
      <c r="N157" s="290"/>
      <c r="O157" s="169"/>
      <c r="P157" s="79"/>
      <c r="Q157" s="79"/>
      <c r="R157" s="79"/>
      <c r="S157" s="73"/>
      <c r="T157" s="27" t="str">
        <f t="shared" si="8"/>
        <v/>
      </c>
      <c r="U157" s="49" t="str">
        <f t="shared" si="9"/>
        <v/>
      </c>
      <c r="V157" s="27"/>
      <c r="W157" s="26"/>
      <c r="X157" s="26"/>
      <c r="Y157" s="27"/>
      <c r="Z157" s="3"/>
      <c r="AA157" s="14"/>
      <c r="AB157" s="3"/>
      <c r="AC157" s="3"/>
      <c r="AD157" s="14"/>
      <c r="AE157" s="26"/>
      <c r="AF157" s="27"/>
      <c r="AG157" s="26"/>
      <c r="AH157" s="26"/>
      <c r="AI157" s="27"/>
      <c r="AJ157" s="26"/>
      <c r="AK157" s="26"/>
      <c r="AL157" s="6"/>
      <c r="AM157" s="6"/>
    </row>
    <row r="158" spans="1:39" ht="21" customHeight="1" x14ac:dyDescent="0.15">
      <c r="A158" s="62"/>
      <c r="B158" s="78"/>
      <c r="C158" s="78"/>
      <c r="D158" s="86"/>
      <c r="E158" s="86"/>
      <c r="F158" s="77"/>
      <c r="G158" s="215"/>
      <c r="H158" s="215"/>
      <c r="I158" s="225"/>
      <c r="J158" s="225"/>
      <c r="K158" s="315">
        <f t="shared" si="7"/>
        <v>0</v>
      </c>
      <c r="L158" s="290"/>
      <c r="M158" s="169"/>
      <c r="N158" s="290"/>
      <c r="O158" s="169"/>
      <c r="P158" s="79"/>
      <c r="Q158" s="79"/>
      <c r="R158" s="79"/>
      <c r="S158" s="73"/>
      <c r="T158" s="27" t="str">
        <f t="shared" si="8"/>
        <v/>
      </c>
      <c r="U158" s="49" t="str">
        <f t="shared" si="9"/>
        <v/>
      </c>
      <c r="V158" s="27"/>
      <c r="W158" s="26"/>
      <c r="X158" s="26"/>
      <c r="Y158" s="27"/>
      <c r="Z158" s="3"/>
      <c r="AA158" s="14"/>
      <c r="AB158" s="3"/>
      <c r="AC158" s="3"/>
      <c r="AD158" s="14"/>
      <c r="AE158" s="26"/>
      <c r="AF158" s="27"/>
      <c r="AG158" s="26"/>
      <c r="AH158" s="26"/>
      <c r="AI158" s="27"/>
      <c r="AJ158" s="26"/>
      <c r="AK158" s="26"/>
      <c r="AL158" s="6"/>
      <c r="AM158" s="6"/>
    </row>
    <row r="159" spans="1:39" ht="21" customHeight="1" x14ac:dyDescent="0.15">
      <c r="A159" s="173"/>
      <c r="B159" s="67"/>
      <c r="C159" s="63"/>
      <c r="D159" s="86"/>
      <c r="E159" s="86"/>
      <c r="F159" s="77"/>
      <c r="G159" s="216"/>
      <c r="H159" s="219"/>
      <c r="I159" s="225"/>
      <c r="J159" s="225"/>
      <c r="K159" s="315">
        <f t="shared" si="7"/>
        <v>0</v>
      </c>
      <c r="L159" s="65"/>
      <c r="M159" s="65"/>
      <c r="N159" s="65"/>
      <c r="O159" s="65"/>
      <c r="P159" s="65"/>
      <c r="Q159" s="65"/>
      <c r="R159" s="65"/>
      <c r="S159" s="72"/>
      <c r="T159" s="27" t="str">
        <f t="shared" si="8"/>
        <v/>
      </c>
      <c r="U159" s="49" t="str">
        <f t="shared" si="9"/>
        <v/>
      </c>
      <c r="V159" s="27"/>
      <c r="W159" s="26"/>
      <c r="X159" s="26"/>
      <c r="Y159" s="27"/>
      <c r="Z159" s="3"/>
      <c r="AA159" s="14"/>
      <c r="AB159" s="3"/>
      <c r="AC159" s="3"/>
      <c r="AD159" s="14"/>
      <c r="AE159" s="26"/>
      <c r="AF159" s="27"/>
      <c r="AG159" s="26"/>
      <c r="AH159" s="26"/>
      <c r="AI159" s="27"/>
      <c r="AJ159" s="26"/>
      <c r="AK159" s="26"/>
      <c r="AL159" s="6"/>
      <c r="AM159" s="6"/>
    </row>
    <row r="160" spans="1:39" ht="21" customHeight="1" x14ac:dyDescent="0.15">
      <c r="A160" s="173"/>
      <c r="B160" s="67"/>
      <c r="C160" s="63"/>
      <c r="D160" s="86"/>
      <c r="E160" s="86"/>
      <c r="F160" s="77"/>
      <c r="G160" s="216"/>
      <c r="H160" s="219"/>
      <c r="I160" s="225"/>
      <c r="J160" s="225"/>
      <c r="K160" s="315">
        <f t="shared" si="7"/>
        <v>0</v>
      </c>
      <c r="L160" s="65"/>
      <c r="M160" s="65"/>
      <c r="N160" s="65"/>
      <c r="O160" s="65"/>
      <c r="P160" s="65"/>
      <c r="Q160" s="65"/>
      <c r="R160" s="65"/>
      <c r="S160" s="72"/>
      <c r="T160" s="27" t="str">
        <f t="shared" si="8"/>
        <v/>
      </c>
      <c r="U160" s="49" t="str">
        <f t="shared" si="9"/>
        <v/>
      </c>
      <c r="V160" s="30"/>
      <c r="W160" s="26"/>
      <c r="X160" s="26"/>
      <c r="Y160" s="27"/>
      <c r="Z160" s="3"/>
      <c r="AA160" s="14"/>
      <c r="AB160" s="3"/>
      <c r="AC160" s="3"/>
      <c r="AD160" s="14"/>
      <c r="AE160" s="26"/>
      <c r="AF160" s="27"/>
      <c r="AG160" s="26"/>
      <c r="AH160" s="26"/>
      <c r="AI160" s="27"/>
      <c r="AJ160" s="26"/>
      <c r="AK160" s="26"/>
      <c r="AL160" s="6"/>
      <c r="AM160" s="6"/>
    </row>
    <row r="161" spans="1:39" ht="21" customHeight="1" x14ac:dyDescent="0.15">
      <c r="A161" s="173"/>
      <c r="B161" s="67"/>
      <c r="C161" s="63"/>
      <c r="D161" s="86"/>
      <c r="E161" s="86"/>
      <c r="F161" s="77"/>
      <c r="G161" s="216"/>
      <c r="H161" s="219"/>
      <c r="I161" s="225"/>
      <c r="J161" s="225"/>
      <c r="K161" s="315">
        <f t="shared" si="7"/>
        <v>0</v>
      </c>
      <c r="L161" s="65"/>
      <c r="M161" s="65"/>
      <c r="N161" s="65"/>
      <c r="O161" s="65"/>
      <c r="P161" s="65"/>
      <c r="Q161" s="65"/>
      <c r="R161" s="65"/>
      <c r="S161" s="72"/>
      <c r="T161" s="27" t="str">
        <f t="shared" si="8"/>
        <v/>
      </c>
      <c r="U161" s="49" t="str">
        <f t="shared" si="9"/>
        <v/>
      </c>
      <c r="V161" s="27"/>
      <c r="W161" s="26"/>
      <c r="X161" s="26"/>
      <c r="Y161" s="27"/>
      <c r="Z161" s="3"/>
      <c r="AA161" s="14"/>
      <c r="AB161" s="3"/>
      <c r="AC161" s="3"/>
      <c r="AD161" s="14"/>
      <c r="AE161" s="26"/>
      <c r="AF161" s="27"/>
      <c r="AG161" s="26"/>
      <c r="AH161" s="26"/>
      <c r="AI161" s="27"/>
      <c r="AJ161" s="26"/>
      <c r="AK161" s="26"/>
      <c r="AL161" s="6"/>
      <c r="AM161" s="6"/>
    </row>
    <row r="162" spans="1:39" ht="21" customHeight="1" x14ac:dyDescent="0.15">
      <c r="A162" s="173"/>
      <c r="B162" s="67"/>
      <c r="C162" s="63"/>
      <c r="D162" s="86"/>
      <c r="E162" s="86"/>
      <c r="F162" s="77"/>
      <c r="G162" s="216"/>
      <c r="H162" s="219"/>
      <c r="I162" s="225"/>
      <c r="J162" s="225"/>
      <c r="K162" s="315">
        <f t="shared" si="7"/>
        <v>0</v>
      </c>
      <c r="L162" s="65"/>
      <c r="M162" s="65"/>
      <c r="N162" s="65"/>
      <c r="O162" s="65"/>
      <c r="P162" s="65"/>
      <c r="Q162" s="65"/>
      <c r="R162" s="65"/>
      <c r="S162" s="72"/>
      <c r="T162" s="27" t="str">
        <f t="shared" si="8"/>
        <v/>
      </c>
      <c r="U162" s="49" t="str">
        <f t="shared" si="9"/>
        <v/>
      </c>
      <c r="V162" s="27"/>
      <c r="W162" s="26"/>
      <c r="X162" s="26"/>
      <c r="Y162" s="27"/>
      <c r="Z162" s="3"/>
      <c r="AA162" s="14"/>
      <c r="AB162" s="3"/>
      <c r="AC162" s="3"/>
      <c r="AD162" s="14"/>
      <c r="AE162" s="26"/>
      <c r="AF162" s="27"/>
      <c r="AG162" s="26"/>
      <c r="AH162" s="26"/>
      <c r="AI162" s="27"/>
      <c r="AJ162" s="26"/>
      <c r="AK162" s="26"/>
      <c r="AL162" s="6"/>
      <c r="AM162" s="6"/>
    </row>
    <row r="163" spans="1:39" ht="21" customHeight="1" x14ac:dyDescent="0.15">
      <c r="A163" s="173"/>
      <c r="B163" s="67"/>
      <c r="C163" s="63"/>
      <c r="D163" s="86"/>
      <c r="E163" s="86"/>
      <c r="F163" s="77"/>
      <c r="G163" s="216"/>
      <c r="H163" s="219"/>
      <c r="I163" s="225"/>
      <c r="J163" s="225"/>
      <c r="K163" s="315">
        <f t="shared" si="7"/>
        <v>0</v>
      </c>
      <c r="L163" s="65"/>
      <c r="M163" s="65"/>
      <c r="N163" s="65"/>
      <c r="O163" s="65"/>
      <c r="P163" s="65"/>
      <c r="Q163" s="65"/>
      <c r="R163" s="65"/>
      <c r="S163" s="72"/>
      <c r="T163" s="27" t="str">
        <f t="shared" si="8"/>
        <v/>
      </c>
      <c r="U163" s="49" t="str">
        <f t="shared" si="9"/>
        <v/>
      </c>
      <c r="V163" s="27"/>
      <c r="W163" s="26"/>
      <c r="X163" s="26"/>
      <c r="Y163" s="27"/>
      <c r="Z163" s="3"/>
      <c r="AA163" s="14"/>
      <c r="AB163" s="3"/>
      <c r="AC163" s="3"/>
      <c r="AD163" s="14"/>
      <c r="AE163" s="26"/>
      <c r="AF163" s="27"/>
      <c r="AG163" s="26"/>
      <c r="AH163" s="26"/>
      <c r="AI163" s="27"/>
      <c r="AJ163" s="26"/>
      <c r="AK163" s="26"/>
      <c r="AL163" s="6"/>
      <c r="AM163" s="6"/>
    </row>
    <row r="164" spans="1:39" ht="21" customHeight="1" x14ac:dyDescent="0.15">
      <c r="A164" s="173"/>
      <c r="B164" s="67"/>
      <c r="C164" s="63"/>
      <c r="D164" s="86"/>
      <c r="E164" s="86"/>
      <c r="F164" s="77"/>
      <c r="G164" s="216"/>
      <c r="H164" s="219"/>
      <c r="I164" s="225"/>
      <c r="J164" s="225"/>
      <c r="K164" s="315">
        <f t="shared" si="7"/>
        <v>0</v>
      </c>
      <c r="L164" s="65"/>
      <c r="M164" s="65"/>
      <c r="N164" s="65"/>
      <c r="O164" s="65"/>
      <c r="P164" s="65"/>
      <c r="Q164" s="65"/>
      <c r="R164" s="65"/>
      <c r="S164" s="72"/>
      <c r="T164" s="27" t="str">
        <f t="shared" si="8"/>
        <v/>
      </c>
      <c r="U164" s="49" t="str">
        <f t="shared" si="9"/>
        <v/>
      </c>
      <c r="V164" s="27"/>
      <c r="W164" s="26"/>
      <c r="X164" s="26"/>
      <c r="Y164" s="27"/>
      <c r="Z164" s="3"/>
      <c r="AA164" s="14"/>
      <c r="AB164" s="3"/>
      <c r="AC164" s="3"/>
      <c r="AD164" s="14"/>
      <c r="AE164" s="26"/>
      <c r="AF164" s="27"/>
      <c r="AG164" s="26"/>
      <c r="AH164" s="26"/>
      <c r="AI164" s="27"/>
      <c r="AJ164" s="26"/>
      <c r="AK164" s="26"/>
      <c r="AL164" s="6"/>
      <c r="AM164" s="6"/>
    </row>
    <row r="165" spans="1:39" ht="21" customHeight="1" x14ac:dyDescent="0.15">
      <c r="A165" s="173"/>
      <c r="B165" s="67"/>
      <c r="C165" s="63"/>
      <c r="D165" s="86"/>
      <c r="E165" s="86"/>
      <c r="F165" s="77"/>
      <c r="G165" s="216"/>
      <c r="H165" s="219"/>
      <c r="I165" s="225"/>
      <c r="J165" s="225"/>
      <c r="K165" s="315">
        <f t="shared" si="7"/>
        <v>0</v>
      </c>
      <c r="L165" s="65"/>
      <c r="M165" s="65"/>
      <c r="N165" s="65"/>
      <c r="O165" s="65"/>
      <c r="P165" s="65"/>
      <c r="Q165" s="65"/>
      <c r="R165" s="65"/>
      <c r="S165" s="72"/>
      <c r="T165" s="27" t="str">
        <f t="shared" si="8"/>
        <v/>
      </c>
      <c r="U165" s="49" t="str">
        <f t="shared" si="9"/>
        <v/>
      </c>
      <c r="V165" s="27"/>
      <c r="W165" s="26"/>
      <c r="X165" s="26"/>
      <c r="Y165" s="27"/>
      <c r="Z165" s="3"/>
      <c r="AA165" s="14"/>
      <c r="AB165" s="3"/>
      <c r="AC165" s="3"/>
      <c r="AD165" s="14"/>
      <c r="AE165" s="26"/>
      <c r="AF165" s="27"/>
      <c r="AG165" s="26"/>
      <c r="AH165" s="26"/>
      <c r="AI165" s="27"/>
      <c r="AJ165" s="26"/>
      <c r="AK165" s="26"/>
      <c r="AL165" s="6"/>
      <c r="AM165" s="6"/>
    </row>
    <row r="166" spans="1:39" ht="21" customHeight="1" x14ac:dyDescent="0.15">
      <c r="A166" s="179"/>
      <c r="B166" s="104"/>
      <c r="C166" s="105"/>
      <c r="D166" s="106"/>
      <c r="E166" s="106"/>
      <c r="F166" s="166"/>
      <c r="G166" s="218"/>
      <c r="H166" s="220"/>
      <c r="I166" s="226"/>
      <c r="J166" s="226"/>
      <c r="K166" s="316">
        <f t="shared" si="7"/>
        <v>0</v>
      </c>
      <c r="L166" s="154"/>
      <c r="M166" s="154"/>
      <c r="N166" s="154"/>
      <c r="O166" s="154"/>
      <c r="P166" s="154"/>
      <c r="Q166" s="154"/>
      <c r="R166" s="154"/>
      <c r="S166" s="155"/>
      <c r="T166" s="27" t="str">
        <f t="shared" si="8"/>
        <v/>
      </c>
      <c r="U166" s="49" t="str">
        <f t="shared" si="9"/>
        <v/>
      </c>
      <c r="V166" s="27"/>
      <c r="W166" s="26"/>
      <c r="X166" s="26"/>
      <c r="Y166" s="27"/>
      <c r="Z166" s="3"/>
      <c r="AA166" s="14"/>
      <c r="AB166" s="3"/>
      <c r="AC166" s="3"/>
      <c r="AD166" s="14"/>
      <c r="AE166" s="26"/>
      <c r="AF166" s="27"/>
      <c r="AG166" s="26"/>
      <c r="AH166" s="26"/>
      <c r="AI166" s="27"/>
      <c r="AJ166" s="26"/>
      <c r="AK166" s="26"/>
      <c r="AL166" s="6"/>
      <c r="AM166" s="6"/>
    </row>
    <row r="167" spans="1:39" ht="21" customHeight="1" x14ac:dyDescent="0.15">
      <c r="A167" s="163"/>
      <c r="B167" s="71"/>
      <c r="C167" s="99"/>
      <c r="D167" s="102"/>
      <c r="E167" s="102"/>
      <c r="F167" s="164"/>
      <c r="G167" s="211"/>
      <c r="H167" s="221"/>
      <c r="I167" s="227"/>
      <c r="J167" s="227"/>
      <c r="K167" s="314">
        <f t="shared" si="7"/>
        <v>0</v>
      </c>
      <c r="L167" s="152"/>
      <c r="M167" s="152"/>
      <c r="N167" s="152"/>
      <c r="O167" s="152"/>
      <c r="P167" s="152"/>
      <c r="Q167" s="152"/>
      <c r="R167" s="152"/>
      <c r="S167" s="153"/>
      <c r="T167" s="27" t="str">
        <f t="shared" si="8"/>
        <v/>
      </c>
      <c r="U167" s="49" t="str">
        <f t="shared" si="9"/>
        <v/>
      </c>
      <c r="V167" s="27"/>
      <c r="W167" s="26"/>
      <c r="X167" s="26"/>
      <c r="Y167" s="27"/>
      <c r="Z167" s="3"/>
      <c r="AA167" s="14"/>
      <c r="AB167" s="3"/>
      <c r="AC167" s="3"/>
      <c r="AD167" s="14"/>
      <c r="AE167" s="26"/>
      <c r="AF167" s="27"/>
      <c r="AG167" s="26"/>
      <c r="AH167" s="26"/>
      <c r="AI167" s="27"/>
      <c r="AJ167" s="26"/>
      <c r="AK167" s="26"/>
      <c r="AL167" s="6"/>
      <c r="AM167" s="6"/>
    </row>
    <row r="168" spans="1:39" ht="21" customHeight="1" x14ac:dyDescent="0.15">
      <c r="A168" s="173"/>
      <c r="B168" s="67"/>
      <c r="C168" s="63"/>
      <c r="D168" s="86"/>
      <c r="E168" s="86"/>
      <c r="F168" s="77"/>
      <c r="G168" s="216"/>
      <c r="H168" s="219"/>
      <c r="I168" s="225"/>
      <c r="J168" s="225"/>
      <c r="K168" s="315">
        <f t="shared" si="7"/>
        <v>0</v>
      </c>
      <c r="L168" s="65"/>
      <c r="M168" s="65"/>
      <c r="N168" s="65"/>
      <c r="O168" s="65"/>
      <c r="P168" s="65"/>
      <c r="Q168" s="65"/>
      <c r="R168" s="65"/>
      <c r="S168" s="72"/>
      <c r="T168" s="27" t="str">
        <f t="shared" si="8"/>
        <v/>
      </c>
      <c r="U168" s="49" t="str">
        <f t="shared" si="9"/>
        <v/>
      </c>
      <c r="V168" s="27"/>
      <c r="W168" s="26"/>
      <c r="X168" s="26"/>
      <c r="Y168" s="27"/>
      <c r="Z168" s="3"/>
      <c r="AA168" s="14"/>
      <c r="AB168" s="3"/>
      <c r="AC168" s="3"/>
      <c r="AD168" s="14"/>
      <c r="AE168" s="26"/>
      <c r="AF168" s="27"/>
      <c r="AG168" s="26"/>
      <c r="AH168" s="26"/>
      <c r="AI168" s="27"/>
      <c r="AJ168" s="26"/>
      <c r="AK168" s="26"/>
      <c r="AL168" s="6"/>
      <c r="AM168" s="6"/>
    </row>
    <row r="169" spans="1:39" ht="21" customHeight="1" x14ac:dyDescent="0.15">
      <c r="A169" s="173"/>
      <c r="B169" s="67"/>
      <c r="C169" s="63"/>
      <c r="D169" s="86"/>
      <c r="E169" s="86"/>
      <c r="F169" s="77"/>
      <c r="G169" s="216"/>
      <c r="H169" s="219"/>
      <c r="I169" s="225"/>
      <c r="J169" s="225"/>
      <c r="K169" s="315">
        <f t="shared" si="7"/>
        <v>0</v>
      </c>
      <c r="L169" s="65"/>
      <c r="M169" s="65"/>
      <c r="N169" s="65"/>
      <c r="O169" s="65"/>
      <c r="P169" s="65"/>
      <c r="Q169" s="65"/>
      <c r="R169" s="65"/>
      <c r="S169" s="72"/>
      <c r="T169" s="27" t="str">
        <f t="shared" si="8"/>
        <v/>
      </c>
      <c r="U169" s="49" t="str">
        <f t="shared" si="9"/>
        <v/>
      </c>
      <c r="V169" s="27"/>
      <c r="W169" s="26"/>
      <c r="X169" s="26"/>
      <c r="Y169" s="27"/>
      <c r="Z169" s="3"/>
      <c r="AA169" s="14"/>
      <c r="AB169" s="3"/>
      <c r="AC169" s="3"/>
      <c r="AD169" s="14"/>
      <c r="AE169" s="26"/>
      <c r="AF169" s="27"/>
      <c r="AG169" s="26"/>
      <c r="AH169" s="26"/>
      <c r="AI169" s="27"/>
      <c r="AJ169" s="26"/>
      <c r="AK169" s="26"/>
      <c r="AL169" s="6"/>
      <c r="AM169" s="6"/>
    </row>
    <row r="170" spans="1:39" ht="21" customHeight="1" x14ac:dyDescent="0.15">
      <c r="A170" s="173"/>
      <c r="B170" s="67"/>
      <c r="C170" s="63"/>
      <c r="D170" s="86"/>
      <c r="E170" s="86"/>
      <c r="F170" s="77"/>
      <c r="G170" s="216"/>
      <c r="H170" s="219"/>
      <c r="I170" s="225"/>
      <c r="J170" s="225"/>
      <c r="K170" s="315">
        <f t="shared" si="7"/>
        <v>0</v>
      </c>
      <c r="L170" s="65"/>
      <c r="M170" s="65"/>
      <c r="N170" s="65"/>
      <c r="O170" s="65"/>
      <c r="P170" s="65"/>
      <c r="Q170" s="65"/>
      <c r="R170" s="65"/>
      <c r="S170" s="72"/>
      <c r="T170" s="27" t="str">
        <f t="shared" si="8"/>
        <v/>
      </c>
      <c r="U170" s="49" t="str">
        <f t="shared" si="9"/>
        <v/>
      </c>
      <c r="V170" s="27"/>
      <c r="W170" s="26"/>
      <c r="X170" s="26"/>
      <c r="Y170" s="27"/>
      <c r="Z170" s="3"/>
      <c r="AA170" s="14"/>
      <c r="AB170" s="3"/>
      <c r="AC170" s="3"/>
      <c r="AD170" s="14"/>
      <c r="AE170" s="26"/>
      <c r="AF170" s="27"/>
      <c r="AG170" s="26"/>
      <c r="AH170" s="26"/>
      <c r="AI170" s="27"/>
      <c r="AJ170" s="26"/>
      <c r="AK170" s="26"/>
      <c r="AL170" s="6"/>
      <c r="AM170" s="6"/>
    </row>
    <row r="171" spans="1:39" ht="21" customHeight="1" x14ac:dyDescent="0.15">
      <c r="A171" s="173"/>
      <c r="B171" s="67"/>
      <c r="C171" s="63"/>
      <c r="D171" s="86"/>
      <c r="E171" s="86"/>
      <c r="F171" s="77"/>
      <c r="G171" s="216"/>
      <c r="H171" s="219"/>
      <c r="I171" s="225"/>
      <c r="J171" s="225"/>
      <c r="K171" s="315">
        <f t="shared" si="7"/>
        <v>0</v>
      </c>
      <c r="L171" s="65"/>
      <c r="M171" s="65"/>
      <c r="N171" s="65"/>
      <c r="O171" s="65"/>
      <c r="P171" s="65"/>
      <c r="Q171" s="65"/>
      <c r="R171" s="65"/>
      <c r="S171" s="72"/>
      <c r="T171" s="27" t="str">
        <f t="shared" si="8"/>
        <v/>
      </c>
      <c r="U171" s="49" t="str">
        <f t="shared" si="9"/>
        <v/>
      </c>
      <c r="V171" s="27"/>
      <c r="W171" s="26"/>
      <c r="X171" s="26"/>
      <c r="Y171" s="27"/>
      <c r="Z171" s="3"/>
      <c r="AA171" s="14"/>
      <c r="AB171" s="3"/>
      <c r="AC171" s="3"/>
      <c r="AD171" s="14"/>
      <c r="AE171" s="26"/>
      <c r="AF171" s="27"/>
      <c r="AG171" s="26"/>
      <c r="AH171" s="26"/>
      <c r="AI171" s="27"/>
      <c r="AJ171" s="26"/>
      <c r="AK171" s="26"/>
      <c r="AL171" s="6"/>
      <c r="AM171" s="6"/>
    </row>
    <row r="172" spans="1:39" ht="21" customHeight="1" x14ac:dyDescent="0.15">
      <c r="A172" s="173"/>
      <c r="B172" s="67"/>
      <c r="C172" s="63"/>
      <c r="D172" s="86"/>
      <c r="E172" s="86"/>
      <c r="F172" s="77"/>
      <c r="G172" s="216"/>
      <c r="H172" s="219"/>
      <c r="I172" s="225"/>
      <c r="J172" s="225"/>
      <c r="K172" s="315">
        <f t="shared" si="7"/>
        <v>0</v>
      </c>
      <c r="L172" s="65"/>
      <c r="M172" s="65"/>
      <c r="N172" s="65"/>
      <c r="O172" s="65"/>
      <c r="P172" s="65"/>
      <c r="Q172" s="65"/>
      <c r="R172" s="65"/>
      <c r="S172" s="72"/>
      <c r="T172" s="27" t="str">
        <f t="shared" si="8"/>
        <v/>
      </c>
      <c r="U172" s="49" t="str">
        <f t="shared" si="9"/>
        <v/>
      </c>
      <c r="V172" s="32"/>
      <c r="W172" s="31"/>
      <c r="X172" s="31"/>
      <c r="Y172" s="32"/>
      <c r="Z172" s="3"/>
      <c r="AA172" s="14"/>
      <c r="AB172" s="4"/>
      <c r="AC172" s="3"/>
      <c r="AD172" s="14"/>
      <c r="AE172" s="31"/>
      <c r="AF172" s="32"/>
      <c r="AG172" s="31"/>
      <c r="AH172" s="31"/>
      <c r="AI172" s="32"/>
      <c r="AJ172" s="26"/>
      <c r="AK172" s="26"/>
      <c r="AL172" s="6"/>
      <c r="AM172" s="6"/>
    </row>
    <row r="173" spans="1:39" ht="21" customHeight="1" x14ac:dyDescent="0.15">
      <c r="A173" s="173"/>
      <c r="B173" s="67"/>
      <c r="C173" s="63"/>
      <c r="D173" s="86"/>
      <c r="E173" s="86"/>
      <c r="F173" s="77"/>
      <c r="G173" s="216"/>
      <c r="H173" s="219"/>
      <c r="I173" s="225"/>
      <c r="J173" s="225"/>
      <c r="K173" s="315">
        <f t="shared" si="7"/>
        <v>0</v>
      </c>
      <c r="L173" s="65"/>
      <c r="M173" s="65"/>
      <c r="N173" s="65"/>
      <c r="O173" s="65"/>
      <c r="P173" s="65"/>
      <c r="Q173" s="65"/>
      <c r="R173" s="65"/>
      <c r="S173" s="72"/>
      <c r="T173" s="27" t="str">
        <f t="shared" si="8"/>
        <v/>
      </c>
      <c r="U173" s="49" t="str">
        <f t="shared" si="9"/>
        <v/>
      </c>
      <c r="V173" s="32"/>
      <c r="W173" s="31"/>
      <c r="X173" s="31"/>
      <c r="Y173" s="32"/>
      <c r="Z173" s="3"/>
      <c r="AA173" s="14"/>
      <c r="AB173" s="4"/>
      <c r="AC173" s="3"/>
      <c r="AD173" s="14"/>
      <c r="AE173" s="31"/>
      <c r="AF173" s="32"/>
      <c r="AG173" s="31"/>
      <c r="AH173" s="31"/>
      <c r="AI173" s="32"/>
      <c r="AJ173" s="26"/>
      <c r="AK173" s="26"/>
      <c r="AL173" s="6"/>
      <c r="AM173" s="6"/>
    </row>
    <row r="174" spans="1:39" ht="21" customHeight="1" x14ac:dyDescent="0.15">
      <c r="A174" s="173"/>
      <c r="B174" s="67"/>
      <c r="C174" s="63"/>
      <c r="D174" s="86"/>
      <c r="E174" s="86"/>
      <c r="F174" s="77"/>
      <c r="G174" s="216"/>
      <c r="H174" s="219"/>
      <c r="I174" s="225"/>
      <c r="J174" s="225"/>
      <c r="K174" s="315">
        <f t="shared" si="7"/>
        <v>0</v>
      </c>
      <c r="L174" s="65"/>
      <c r="M174" s="65"/>
      <c r="N174" s="65"/>
      <c r="O174" s="65"/>
      <c r="P174" s="65"/>
      <c r="Q174" s="65"/>
      <c r="R174" s="65"/>
      <c r="S174" s="72"/>
      <c r="T174" s="27" t="str">
        <f t="shared" si="8"/>
        <v/>
      </c>
      <c r="U174" s="49" t="str">
        <f t="shared" si="9"/>
        <v/>
      </c>
      <c r="V174" s="34"/>
      <c r="W174" s="33"/>
      <c r="X174" s="33"/>
      <c r="Y174" s="34"/>
      <c r="Z174" s="3"/>
      <c r="AA174" s="14"/>
      <c r="AB174" s="5"/>
      <c r="AC174" s="3"/>
      <c r="AD174" s="14"/>
      <c r="AE174" s="33"/>
      <c r="AF174" s="34"/>
      <c r="AG174" s="33"/>
      <c r="AH174" s="33"/>
      <c r="AI174" s="34"/>
      <c r="AJ174" s="26"/>
      <c r="AK174" s="26"/>
      <c r="AL174" s="6"/>
      <c r="AM174" s="6"/>
    </row>
    <row r="175" spans="1:39" s="22" customFormat="1" ht="21" customHeight="1" x14ac:dyDescent="0.15">
      <c r="A175" s="173"/>
      <c r="B175" s="67"/>
      <c r="C175" s="63"/>
      <c r="D175" s="86"/>
      <c r="E175" s="86"/>
      <c r="F175" s="77"/>
      <c r="G175" s="216"/>
      <c r="H175" s="219"/>
      <c r="I175" s="225"/>
      <c r="J175" s="225"/>
      <c r="K175" s="315">
        <f t="shared" si="7"/>
        <v>0</v>
      </c>
      <c r="L175" s="65"/>
      <c r="M175" s="65"/>
      <c r="N175" s="65"/>
      <c r="O175" s="65"/>
      <c r="P175" s="65"/>
      <c r="Q175" s="65"/>
      <c r="R175" s="65"/>
      <c r="S175" s="72"/>
      <c r="T175" s="27" t="str">
        <f t="shared" si="8"/>
        <v/>
      </c>
      <c r="U175" s="49" t="str">
        <f t="shared" si="9"/>
        <v/>
      </c>
      <c r="V175" s="25"/>
      <c r="W175" s="25"/>
      <c r="X175" s="25"/>
      <c r="Y175" s="25"/>
      <c r="Z175" s="11"/>
      <c r="AA175" s="18"/>
      <c r="AB175" s="11"/>
      <c r="AC175" s="11"/>
      <c r="AD175" s="18"/>
      <c r="AE175" s="25"/>
      <c r="AF175" s="25"/>
      <c r="AG175" s="25"/>
      <c r="AH175" s="25"/>
      <c r="AI175" s="25"/>
      <c r="AJ175" s="25"/>
    </row>
    <row r="176" spans="1:39" ht="21" customHeight="1" x14ac:dyDescent="0.15">
      <c r="A176" s="173"/>
      <c r="B176" s="67"/>
      <c r="C176" s="63"/>
      <c r="D176" s="86"/>
      <c r="E176" s="86"/>
      <c r="F176" s="77"/>
      <c r="G176" s="216"/>
      <c r="H176" s="219"/>
      <c r="I176" s="225"/>
      <c r="J176" s="225"/>
      <c r="K176" s="315">
        <f t="shared" si="7"/>
        <v>0</v>
      </c>
      <c r="L176" s="65"/>
      <c r="M176" s="65"/>
      <c r="N176" s="65"/>
      <c r="O176" s="65"/>
      <c r="P176" s="65"/>
      <c r="Q176" s="65"/>
      <c r="R176" s="65"/>
      <c r="S176" s="72"/>
      <c r="T176" s="27" t="str">
        <f t="shared" si="8"/>
        <v/>
      </c>
      <c r="U176" s="49" t="str">
        <f t="shared" si="9"/>
        <v/>
      </c>
      <c r="V176" s="27"/>
      <c r="W176" s="26"/>
      <c r="X176" s="26"/>
      <c r="Y176" s="27"/>
      <c r="Z176" s="3"/>
      <c r="AA176" s="14"/>
      <c r="AB176" s="3"/>
      <c r="AC176" s="3"/>
      <c r="AD176" s="14"/>
      <c r="AE176" s="26"/>
      <c r="AF176" s="27"/>
      <c r="AG176" s="26"/>
      <c r="AH176" s="26"/>
      <c r="AI176" s="27"/>
      <c r="AJ176" s="26"/>
      <c r="AK176" s="26"/>
    </row>
    <row r="177" spans="1:39" ht="21" customHeight="1" x14ac:dyDescent="0.15">
      <c r="A177" s="173"/>
      <c r="B177" s="67"/>
      <c r="C177" s="63"/>
      <c r="D177" s="86"/>
      <c r="E177" s="86"/>
      <c r="F177" s="77"/>
      <c r="G177" s="216"/>
      <c r="H177" s="219"/>
      <c r="I177" s="225"/>
      <c r="J177" s="225"/>
      <c r="K177" s="315">
        <f t="shared" si="7"/>
        <v>0</v>
      </c>
      <c r="L177" s="65"/>
      <c r="M177" s="65"/>
      <c r="N177" s="65"/>
      <c r="O177" s="65"/>
      <c r="P177" s="65"/>
      <c r="Q177" s="65"/>
      <c r="R177" s="65"/>
      <c r="S177" s="72"/>
      <c r="T177" s="27" t="str">
        <f t="shared" si="8"/>
        <v/>
      </c>
      <c r="U177" s="49" t="str">
        <f t="shared" si="9"/>
        <v/>
      </c>
      <c r="V177" s="27"/>
      <c r="W177" s="26"/>
      <c r="X177" s="26"/>
      <c r="Y177" s="27"/>
      <c r="Z177" s="3"/>
      <c r="AA177" s="14"/>
      <c r="AB177" s="3"/>
      <c r="AC177" s="3"/>
      <c r="AD177" s="14"/>
      <c r="AE177" s="26"/>
      <c r="AF177" s="27"/>
      <c r="AG177" s="26"/>
      <c r="AH177" s="26"/>
      <c r="AI177" s="27"/>
      <c r="AJ177" s="26"/>
      <c r="AK177" s="26"/>
    </row>
    <row r="178" spans="1:39" ht="21" customHeight="1" x14ac:dyDescent="0.15">
      <c r="A178" s="173"/>
      <c r="B178" s="67"/>
      <c r="C178" s="63"/>
      <c r="D178" s="86"/>
      <c r="E178" s="86"/>
      <c r="F178" s="77"/>
      <c r="G178" s="216"/>
      <c r="H178" s="219"/>
      <c r="I178" s="225"/>
      <c r="J178" s="225"/>
      <c r="K178" s="315">
        <f t="shared" si="7"/>
        <v>0</v>
      </c>
      <c r="L178" s="65"/>
      <c r="M178" s="65"/>
      <c r="N178" s="65"/>
      <c r="O178" s="65"/>
      <c r="P178" s="65"/>
      <c r="Q178" s="65"/>
      <c r="R178" s="65"/>
      <c r="S178" s="72"/>
      <c r="T178" s="27" t="str">
        <f t="shared" si="8"/>
        <v/>
      </c>
      <c r="U178" s="49" t="str">
        <f t="shared" si="9"/>
        <v/>
      </c>
      <c r="V178" s="27"/>
      <c r="W178" s="26"/>
      <c r="X178" s="26"/>
      <c r="Y178" s="27"/>
      <c r="Z178" s="3"/>
      <c r="AA178" s="14"/>
      <c r="AB178" s="3"/>
      <c r="AC178" s="3"/>
      <c r="AD178" s="14"/>
      <c r="AE178" s="26"/>
      <c r="AF178" s="27"/>
      <c r="AG178" s="26"/>
      <c r="AH178" s="26"/>
      <c r="AI178" s="27"/>
      <c r="AJ178" s="26"/>
      <c r="AK178" s="26"/>
      <c r="AL178" s="6"/>
      <c r="AM178" s="6"/>
    </row>
    <row r="179" spans="1:39" ht="21" customHeight="1" x14ac:dyDescent="0.15">
      <c r="A179" s="173"/>
      <c r="B179" s="67"/>
      <c r="C179" s="63"/>
      <c r="D179" s="86"/>
      <c r="E179" s="86"/>
      <c r="F179" s="77"/>
      <c r="G179" s="216"/>
      <c r="H179" s="219"/>
      <c r="I179" s="225"/>
      <c r="J179" s="225"/>
      <c r="K179" s="315">
        <f t="shared" si="7"/>
        <v>0</v>
      </c>
      <c r="L179" s="65"/>
      <c r="M179" s="65"/>
      <c r="N179" s="65"/>
      <c r="O179" s="65"/>
      <c r="P179" s="65"/>
      <c r="Q179" s="65"/>
      <c r="R179" s="65"/>
      <c r="S179" s="72"/>
      <c r="T179" s="27" t="str">
        <f t="shared" si="8"/>
        <v/>
      </c>
      <c r="U179" s="49" t="str">
        <f t="shared" si="9"/>
        <v/>
      </c>
      <c r="V179" s="27"/>
      <c r="W179" s="26"/>
      <c r="X179" s="26"/>
      <c r="Y179" s="27"/>
      <c r="Z179" s="3"/>
      <c r="AA179" s="14"/>
      <c r="AB179" s="3"/>
      <c r="AC179" s="3"/>
      <c r="AD179" s="14"/>
      <c r="AE179" s="26"/>
      <c r="AF179" s="27"/>
      <c r="AG179" s="26"/>
      <c r="AH179" s="26"/>
      <c r="AI179" s="27"/>
      <c r="AJ179" s="26"/>
      <c r="AK179" s="26"/>
      <c r="AL179" s="6"/>
      <c r="AM179" s="6"/>
    </row>
    <row r="180" spans="1:39" ht="21" customHeight="1" x14ac:dyDescent="0.15">
      <c r="A180" s="173"/>
      <c r="B180" s="67"/>
      <c r="C180" s="63"/>
      <c r="D180" s="86"/>
      <c r="E180" s="86"/>
      <c r="F180" s="77"/>
      <c r="G180" s="216"/>
      <c r="H180" s="219"/>
      <c r="I180" s="225"/>
      <c r="J180" s="225"/>
      <c r="K180" s="315">
        <f t="shared" si="7"/>
        <v>0</v>
      </c>
      <c r="L180" s="65"/>
      <c r="M180" s="65"/>
      <c r="N180" s="65"/>
      <c r="O180" s="65"/>
      <c r="P180" s="65"/>
      <c r="Q180" s="65"/>
      <c r="R180" s="65"/>
      <c r="S180" s="72"/>
      <c r="T180" s="27" t="str">
        <f t="shared" si="8"/>
        <v/>
      </c>
      <c r="U180" s="49" t="str">
        <f t="shared" si="9"/>
        <v/>
      </c>
      <c r="V180" s="27"/>
      <c r="W180" s="26"/>
      <c r="X180" s="26"/>
      <c r="Y180" s="27"/>
      <c r="Z180" s="3"/>
      <c r="AA180" s="14"/>
      <c r="AB180" s="3"/>
      <c r="AC180" s="3"/>
      <c r="AD180" s="14"/>
      <c r="AE180" s="26"/>
      <c r="AF180" s="27"/>
      <c r="AG180" s="26"/>
      <c r="AH180" s="26"/>
      <c r="AI180" s="27"/>
      <c r="AJ180" s="26"/>
      <c r="AK180" s="26"/>
      <c r="AL180" s="6"/>
      <c r="AM180" s="6"/>
    </row>
    <row r="181" spans="1:39" ht="21" customHeight="1" x14ac:dyDescent="0.15">
      <c r="A181" s="173"/>
      <c r="B181" s="67"/>
      <c r="C181" s="63"/>
      <c r="D181" s="86"/>
      <c r="E181" s="86"/>
      <c r="F181" s="77"/>
      <c r="G181" s="216"/>
      <c r="H181" s="219"/>
      <c r="I181" s="225"/>
      <c r="J181" s="225"/>
      <c r="K181" s="315">
        <f t="shared" si="7"/>
        <v>0</v>
      </c>
      <c r="L181" s="65"/>
      <c r="M181" s="65"/>
      <c r="N181" s="65"/>
      <c r="O181" s="65"/>
      <c r="P181" s="65"/>
      <c r="Q181" s="65"/>
      <c r="R181" s="65"/>
      <c r="S181" s="72"/>
      <c r="T181" s="27" t="str">
        <f t="shared" si="8"/>
        <v/>
      </c>
      <c r="U181" s="49" t="str">
        <f t="shared" si="9"/>
        <v/>
      </c>
      <c r="V181" s="30"/>
      <c r="W181" s="26"/>
      <c r="X181" s="26"/>
      <c r="Y181" s="27"/>
      <c r="Z181" s="3"/>
      <c r="AA181" s="14"/>
      <c r="AB181" s="3"/>
      <c r="AC181" s="3"/>
      <c r="AD181" s="14"/>
      <c r="AE181" s="26"/>
      <c r="AF181" s="27"/>
      <c r="AG181" s="26"/>
      <c r="AH181" s="26"/>
      <c r="AI181" s="27"/>
      <c r="AJ181" s="26"/>
      <c r="AK181" s="26"/>
      <c r="AL181" s="6"/>
      <c r="AM181" s="6"/>
    </row>
    <row r="182" spans="1:39" ht="21" customHeight="1" x14ac:dyDescent="0.15">
      <c r="A182" s="173"/>
      <c r="B182" s="67"/>
      <c r="C182" s="63"/>
      <c r="D182" s="86"/>
      <c r="E182" s="86"/>
      <c r="F182" s="77"/>
      <c r="G182" s="216"/>
      <c r="H182" s="219"/>
      <c r="I182" s="225"/>
      <c r="J182" s="225"/>
      <c r="K182" s="315">
        <f t="shared" si="7"/>
        <v>0</v>
      </c>
      <c r="L182" s="65"/>
      <c r="M182" s="65"/>
      <c r="N182" s="65"/>
      <c r="O182" s="65"/>
      <c r="P182" s="65"/>
      <c r="Q182" s="65"/>
      <c r="R182" s="65"/>
      <c r="S182" s="72"/>
      <c r="T182" s="27" t="str">
        <f t="shared" si="8"/>
        <v/>
      </c>
      <c r="U182" s="49" t="str">
        <f t="shared" si="9"/>
        <v/>
      </c>
      <c r="V182" s="27"/>
      <c r="W182" s="26"/>
      <c r="X182" s="26"/>
      <c r="Y182" s="27"/>
      <c r="Z182" s="3"/>
      <c r="AA182" s="14"/>
      <c r="AB182" s="3"/>
      <c r="AC182" s="3"/>
      <c r="AD182" s="14"/>
      <c r="AE182" s="26"/>
      <c r="AF182" s="27"/>
      <c r="AG182" s="26"/>
      <c r="AH182" s="26"/>
      <c r="AI182" s="27"/>
      <c r="AJ182" s="26"/>
      <c r="AK182" s="26"/>
      <c r="AL182" s="6"/>
      <c r="AM182" s="6"/>
    </row>
    <row r="183" spans="1:39" ht="21" customHeight="1" x14ac:dyDescent="0.15">
      <c r="A183" s="173"/>
      <c r="B183" s="67"/>
      <c r="C183" s="63"/>
      <c r="D183" s="86"/>
      <c r="E183" s="86"/>
      <c r="F183" s="77"/>
      <c r="G183" s="216"/>
      <c r="H183" s="219"/>
      <c r="I183" s="225"/>
      <c r="J183" s="225"/>
      <c r="K183" s="315">
        <f t="shared" si="7"/>
        <v>0</v>
      </c>
      <c r="L183" s="65"/>
      <c r="M183" s="65"/>
      <c r="N183" s="65"/>
      <c r="O183" s="65"/>
      <c r="P183" s="65"/>
      <c r="Q183" s="65"/>
      <c r="R183" s="65"/>
      <c r="S183" s="72"/>
      <c r="T183" s="27" t="str">
        <f t="shared" si="8"/>
        <v/>
      </c>
      <c r="U183" s="49" t="str">
        <f t="shared" si="9"/>
        <v/>
      </c>
      <c r="V183" s="27"/>
      <c r="W183" s="26"/>
      <c r="X183" s="26"/>
      <c r="Y183" s="27"/>
      <c r="Z183" s="3"/>
      <c r="AA183" s="14"/>
      <c r="AB183" s="3"/>
      <c r="AC183" s="3"/>
      <c r="AD183" s="14"/>
      <c r="AE183" s="26"/>
      <c r="AF183" s="27"/>
      <c r="AG183" s="26"/>
      <c r="AH183" s="26"/>
      <c r="AI183" s="27"/>
      <c r="AJ183" s="26"/>
      <c r="AK183" s="26"/>
      <c r="AL183" s="6"/>
      <c r="AM183" s="6"/>
    </row>
    <row r="184" spans="1:39" ht="21" customHeight="1" x14ac:dyDescent="0.15">
      <c r="A184" s="173"/>
      <c r="B184" s="67"/>
      <c r="C184" s="63"/>
      <c r="D184" s="86"/>
      <c r="E184" s="86"/>
      <c r="F184" s="77"/>
      <c r="G184" s="216"/>
      <c r="H184" s="219"/>
      <c r="I184" s="225"/>
      <c r="J184" s="225"/>
      <c r="K184" s="315">
        <f t="shared" si="7"/>
        <v>0</v>
      </c>
      <c r="L184" s="65"/>
      <c r="M184" s="65"/>
      <c r="N184" s="65"/>
      <c r="O184" s="65"/>
      <c r="P184" s="65"/>
      <c r="Q184" s="65"/>
      <c r="R184" s="65"/>
      <c r="S184" s="72"/>
      <c r="T184" s="27" t="str">
        <f t="shared" si="8"/>
        <v/>
      </c>
      <c r="U184" s="49" t="str">
        <f t="shared" si="9"/>
        <v/>
      </c>
      <c r="V184" s="27"/>
      <c r="W184" s="26"/>
      <c r="X184" s="26"/>
      <c r="Y184" s="27"/>
      <c r="Z184" s="3"/>
      <c r="AA184" s="14"/>
      <c r="AB184" s="3"/>
      <c r="AC184" s="3"/>
      <c r="AD184" s="14"/>
      <c r="AE184" s="26"/>
      <c r="AF184" s="27"/>
      <c r="AG184" s="26"/>
      <c r="AH184" s="26"/>
      <c r="AI184" s="27"/>
      <c r="AJ184" s="26"/>
      <c r="AK184" s="26"/>
      <c r="AL184" s="6"/>
      <c r="AM184" s="6"/>
    </row>
    <row r="185" spans="1:39" ht="21" customHeight="1" x14ac:dyDescent="0.15">
      <c r="A185" s="173"/>
      <c r="B185" s="67"/>
      <c r="C185" s="63"/>
      <c r="D185" s="86"/>
      <c r="E185" s="86"/>
      <c r="F185" s="77"/>
      <c r="G185" s="216"/>
      <c r="H185" s="219"/>
      <c r="I185" s="225"/>
      <c r="J185" s="225"/>
      <c r="K185" s="315">
        <f t="shared" si="7"/>
        <v>0</v>
      </c>
      <c r="L185" s="65"/>
      <c r="M185" s="65"/>
      <c r="N185" s="65"/>
      <c r="O185" s="65"/>
      <c r="P185" s="65"/>
      <c r="Q185" s="65"/>
      <c r="R185" s="65"/>
      <c r="S185" s="72"/>
      <c r="T185" s="27" t="str">
        <f t="shared" si="8"/>
        <v/>
      </c>
      <c r="U185" s="49" t="str">
        <f t="shared" si="9"/>
        <v/>
      </c>
      <c r="V185" s="27"/>
      <c r="W185" s="26"/>
      <c r="X185" s="26"/>
      <c r="Y185" s="27"/>
      <c r="Z185" s="3"/>
      <c r="AA185" s="14"/>
      <c r="AB185" s="3"/>
      <c r="AC185" s="3"/>
      <c r="AD185" s="14"/>
      <c r="AE185" s="26"/>
      <c r="AF185" s="27"/>
      <c r="AG185" s="26"/>
      <c r="AH185" s="26"/>
      <c r="AI185" s="27"/>
      <c r="AJ185" s="26"/>
      <c r="AK185" s="26"/>
      <c r="AL185" s="6"/>
      <c r="AM185" s="6"/>
    </row>
    <row r="186" spans="1:39" ht="21" customHeight="1" x14ac:dyDescent="0.15">
      <c r="A186" s="179"/>
      <c r="B186" s="104"/>
      <c r="C186" s="105"/>
      <c r="D186" s="106"/>
      <c r="E186" s="106"/>
      <c r="F186" s="166"/>
      <c r="G186" s="218"/>
      <c r="H186" s="220"/>
      <c r="I186" s="226"/>
      <c r="J186" s="226"/>
      <c r="K186" s="316">
        <f t="shared" si="7"/>
        <v>0</v>
      </c>
      <c r="L186" s="154"/>
      <c r="M186" s="154"/>
      <c r="N186" s="154"/>
      <c r="O186" s="154"/>
      <c r="P186" s="154"/>
      <c r="Q186" s="154"/>
      <c r="R186" s="154"/>
      <c r="S186" s="155"/>
      <c r="T186" s="27" t="str">
        <f t="shared" si="8"/>
        <v/>
      </c>
      <c r="U186" s="49" t="str">
        <f t="shared" si="9"/>
        <v/>
      </c>
      <c r="V186" s="27"/>
      <c r="W186" s="26"/>
      <c r="X186" s="26"/>
      <c r="Y186" s="27"/>
      <c r="Z186" s="3"/>
      <c r="AA186" s="14"/>
      <c r="AB186" s="3"/>
      <c r="AC186" s="3"/>
      <c r="AD186" s="14"/>
      <c r="AE186" s="26"/>
      <c r="AF186" s="27"/>
      <c r="AG186" s="26"/>
      <c r="AH186" s="26"/>
      <c r="AI186" s="27"/>
      <c r="AJ186" s="26"/>
      <c r="AK186" s="26"/>
      <c r="AL186" s="6"/>
      <c r="AM186" s="6"/>
    </row>
    <row r="187" spans="1:39" ht="21" customHeight="1" x14ac:dyDescent="0.15">
      <c r="A187" s="163"/>
      <c r="B187" s="71"/>
      <c r="C187" s="99"/>
      <c r="D187" s="102"/>
      <c r="E187" s="102"/>
      <c r="F187" s="164"/>
      <c r="G187" s="211"/>
      <c r="H187" s="221"/>
      <c r="I187" s="227"/>
      <c r="J187" s="227"/>
      <c r="K187" s="314">
        <f t="shared" si="7"/>
        <v>0</v>
      </c>
      <c r="L187" s="152"/>
      <c r="M187" s="152"/>
      <c r="N187" s="152"/>
      <c r="O187" s="152"/>
      <c r="P187" s="152"/>
      <c r="Q187" s="152"/>
      <c r="R187" s="152"/>
      <c r="S187" s="153"/>
      <c r="T187" s="27" t="str">
        <f t="shared" si="8"/>
        <v/>
      </c>
      <c r="U187" s="49" t="str">
        <f t="shared" si="9"/>
        <v/>
      </c>
      <c r="V187" s="27"/>
      <c r="W187" s="26"/>
      <c r="X187" s="26"/>
      <c r="Y187" s="27"/>
      <c r="Z187" s="3"/>
      <c r="AA187" s="14"/>
      <c r="AB187" s="3"/>
      <c r="AC187" s="3"/>
      <c r="AD187" s="14"/>
      <c r="AE187" s="26"/>
      <c r="AF187" s="27"/>
      <c r="AG187" s="26"/>
      <c r="AH187" s="26"/>
      <c r="AI187" s="27"/>
      <c r="AJ187" s="26"/>
      <c r="AK187" s="26"/>
      <c r="AL187" s="6"/>
      <c r="AM187" s="6"/>
    </row>
    <row r="188" spans="1:39" ht="21" customHeight="1" x14ac:dyDescent="0.15">
      <c r="A188" s="173"/>
      <c r="B188" s="67"/>
      <c r="C188" s="63"/>
      <c r="D188" s="86"/>
      <c r="E188" s="86"/>
      <c r="F188" s="77"/>
      <c r="G188" s="216"/>
      <c r="H188" s="219"/>
      <c r="I188" s="225"/>
      <c r="J188" s="225"/>
      <c r="K188" s="315">
        <f t="shared" si="7"/>
        <v>0</v>
      </c>
      <c r="L188" s="65"/>
      <c r="M188" s="65"/>
      <c r="N188" s="65"/>
      <c r="O188" s="65"/>
      <c r="P188" s="65"/>
      <c r="Q188" s="65"/>
      <c r="R188" s="65"/>
      <c r="S188" s="72"/>
      <c r="T188" s="27" t="str">
        <f t="shared" si="8"/>
        <v/>
      </c>
      <c r="U188" s="49" t="str">
        <f t="shared" si="9"/>
        <v/>
      </c>
      <c r="V188" s="27"/>
      <c r="W188" s="26"/>
      <c r="X188" s="26"/>
      <c r="Y188" s="27"/>
      <c r="Z188" s="3"/>
      <c r="AA188" s="14"/>
      <c r="AB188" s="3"/>
      <c r="AC188" s="3"/>
      <c r="AD188" s="14"/>
      <c r="AE188" s="26"/>
      <c r="AF188" s="27"/>
      <c r="AG188" s="26"/>
      <c r="AH188" s="26"/>
      <c r="AI188" s="27"/>
      <c r="AJ188" s="26"/>
      <c r="AK188" s="26"/>
      <c r="AL188" s="6"/>
      <c r="AM188" s="6"/>
    </row>
    <row r="189" spans="1:39" ht="21" customHeight="1" x14ac:dyDescent="0.15">
      <c r="A189" s="173"/>
      <c r="B189" s="67"/>
      <c r="C189" s="63"/>
      <c r="D189" s="86"/>
      <c r="E189" s="86"/>
      <c r="F189" s="77"/>
      <c r="G189" s="216"/>
      <c r="H189" s="219"/>
      <c r="I189" s="225"/>
      <c r="J189" s="225"/>
      <c r="K189" s="315">
        <f t="shared" si="7"/>
        <v>0</v>
      </c>
      <c r="L189" s="65"/>
      <c r="M189" s="65"/>
      <c r="N189" s="65"/>
      <c r="O189" s="65"/>
      <c r="P189" s="65"/>
      <c r="Q189" s="65"/>
      <c r="R189" s="65"/>
      <c r="S189" s="72"/>
      <c r="T189" s="27" t="str">
        <f t="shared" si="8"/>
        <v/>
      </c>
      <c r="U189" s="49" t="str">
        <f t="shared" si="9"/>
        <v/>
      </c>
      <c r="V189" s="27"/>
      <c r="W189" s="26"/>
      <c r="X189" s="26"/>
      <c r="Y189" s="27"/>
      <c r="Z189" s="3"/>
      <c r="AA189" s="14"/>
      <c r="AB189" s="3"/>
      <c r="AC189" s="3"/>
      <c r="AD189" s="14"/>
      <c r="AE189" s="26"/>
      <c r="AF189" s="27"/>
      <c r="AG189" s="26"/>
      <c r="AH189" s="26"/>
      <c r="AI189" s="27"/>
      <c r="AJ189" s="26"/>
      <c r="AK189" s="26"/>
      <c r="AL189" s="6"/>
      <c r="AM189" s="6"/>
    </row>
    <row r="190" spans="1:39" ht="21" customHeight="1" x14ac:dyDescent="0.15">
      <c r="A190" s="173"/>
      <c r="B190" s="67"/>
      <c r="C190" s="63"/>
      <c r="D190" s="86"/>
      <c r="E190" s="86"/>
      <c r="F190" s="77"/>
      <c r="G190" s="216"/>
      <c r="H190" s="219"/>
      <c r="I190" s="225"/>
      <c r="J190" s="225"/>
      <c r="K190" s="315">
        <f t="shared" si="7"/>
        <v>0</v>
      </c>
      <c r="L190" s="65"/>
      <c r="M190" s="65"/>
      <c r="N190" s="65"/>
      <c r="O190" s="65"/>
      <c r="P190" s="65"/>
      <c r="Q190" s="65"/>
      <c r="R190" s="65"/>
      <c r="S190" s="72"/>
      <c r="T190" s="27" t="str">
        <f t="shared" si="8"/>
        <v/>
      </c>
      <c r="U190" s="49" t="str">
        <f t="shared" si="9"/>
        <v/>
      </c>
      <c r="V190" s="27"/>
      <c r="W190" s="26"/>
      <c r="X190" s="26"/>
      <c r="Y190" s="27"/>
      <c r="Z190" s="3"/>
      <c r="AA190" s="14"/>
      <c r="AB190" s="3"/>
      <c r="AC190" s="3"/>
      <c r="AD190" s="14"/>
      <c r="AE190" s="26"/>
      <c r="AF190" s="27"/>
      <c r="AG190" s="26"/>
      <c r="AH190" s="26"/>
      <c r="AI190" s="27"/>
      <c r="AJ190" s="26"/>
      <c r="AK190" s="26"/>
      <c r="AL190" s="6"/>
      <c r="AM190" s="6"/>
    </row>
    <row r="191" spans="1:39" ht="21" customHeight="1" x14ac:dyDescent="0.15">
      <c r="A191" s="181"/>
      <c r="B191" s="63"/>
      <c r="C191" s="57"/>
      <c r="D191" s="88"/>
      <c r="E191" s="88"/>
      <c r="F191" s="190"/>
      <c r="G191" s="219"/>
      <c r="H191" s="213"/>
      <c r="I191" s="231"/>
      <c r="J191" s="231"/>
      <c r="K191" s="315">
        <f t="shared" si="7"/>
        <v>0</v>
      </c>
      <c r="L191" s="66"/>
      <c r="M191" s="58"/>
      <c r="N191" s="66"/>
      <c r="O191" s="58"/>
      <c r="P191" s="57"/>
      <c r="Q191" s="57"/>
      <c r="R191" s="57"/>
      <c r="S191" s="158"/>
      <c r="T191" s="27" t="str">
        <f t="shared" si="8"/>
        <v/>
      </c>
      <c r="U191" s="49" t="str">
        <f t="shared" si="9"/>
        <v/>
      </c>
      <c r="V191" s="27"/>
      <c r="W191" s="26"/>
      <c r="X191" s="26"/>
      <c r="Y191" s="27"/>
      <c r="Z191" s="3"/>
      <c r="AA191" s="14"/>
      <c r="AB191" s="3"/>
      <c r="AC191" s="3"/>
      <c r="AD191" s="14"/>
      <c r="AE191" s="26"/>
      <c r="AF191" s="27"/>
      <c r="AG191" s="26"/>
      <c r="AH191" s="26"/>
      <c r="AI191" s="27"/>
      <c r="AJ191" s="26"/>
      <c r="AK191" s="26"/>
      <c r="AL191" s="6"/>
      <c r="AM191" s="6"/>
    </row>
    <row r="192" spans="1:39" ht="21" customHeight="1" x14ac:dyDescent="0.15">
      <c r="A192" s="181"/>
      <c r="B192" s="63"/>
      <c r="C192" s="57"/>
      <c r="D192" s="88"/>
      <c r="E192" s="88"/>
      <c r="F192" s="190"/>
      <c r="G192" s="219"/>
      <c r="H192" s="213"/>
      <c r="I192" s="231"/>
      <c r="J192" s="231"/>
      <c r="K192" s="315">
        <f t="shared" si="7"/>
        <v>0</v>
      </c>
      <c r="L192" s="66"/>
      <c r="M192" s="58"/>
      <c r="N192" s="66"/>
      <c r="O192" s="58"/>
      <c r="P192" s="57"/>
      <c r="Q192" s="57"/>
      <c r="R192" s="57"/>
      <c r="S192" s="158"/>
      <c r="T192" s="27" t="str">
        <f t="shared" si="8"/>
        <v/>
      </c>
      <c r="U192" s="49" t="str">
        <f t="shared" si="9"/>
        <v/>
      </c>
      <c r="V192" s="27"/>
      <c r="W192" s="26"/>
      <c r="X192" s="26"/>
      <c r="Y192" s="27"/>
      <c r="Z192" s="3"/>
      <c r="AA192" s="14"/>
      <c r="AB192" s="3"/>
      <c r="AC192" s="3"/>
      <c r="AD192" s="14"/>
      <c r="AE192" s="26"/>
      <c r="AF192" s="27"/>
      <c r="AG192" s="26"/>
      <c r="AH192" s="26"/>
      <c r="AI192" s="27"/>
      <c r="AJ192" s="26"/>
      <c r="AK192" s="26"/>
      <c r="AL192" s="6"/>
      <c r="AM192" s="6"/>
    </row>
    <row r="193" spans="1:39" ht="21" customHeight="1" x14ac:dyDescent="0.15">
      <c r="A193" s="181"/>
      <c r="B193" s="63"/>
      <c r="C193" s="57"/>
      <c r="D193" s="88"/>
      <c r="E193" s="88"/>
      <c r="F193" s="190"/>
      <c r="G193" s="219"/>
      <c r="H193" s="213"/>
      <c r="I193" s="231"/>
      <c r="J193" s="231"/>
      <c r="K193" s="315">
        <f t="shared" si="7"/>
        <v>0</v>
      </c>
      <c r="L193" s="66"/>
      <c r="M193" s="58"/>
      <c r="N193" s="66"/>
      <c r="O193" s="58"/>
      <c r="P193" s="57"/>
      <c r="Q193" s="57"/>
      <c r="R193" s="57"/>
      <c r="S193" s="158"/>
      <c r="T193" s="27" t="str">
        <f t="shared" si="8"/>
        <v/>
      </c>
      <c r="U193" s="49" t="str">
        <f t="shared" si="9"/>
        <v/>
      </c>
      <c r="V193" s="32"/>
      <c r="W193" s="31"/>
      <c r="X193" s="31"/>
      <c r="Y193" s="32"/>
      <c r="Z193" s="3"/>
      <c r="AA193" s="14"/>
      <c r="AB193" s="4"/>
      <c r="AC193" s="3"/>
      <c r="AD193" s="14"/>
      <c r="AE193" s="31"/>
      <c r="AF193" s="32"/>
      <c r="AG193" s="31"/>
      <c r="AH193" s="31"/>
      <c r="AI193" s="32"/>
      <c r="AJ193" s="26"/>
      <c r="AK193" s="26"/>
      <c r="AL193" s="6"/>
      <c r="AM193" s="6"/>
    </row>
    <row r="194" spans="1:39" ht="21" customHeight="1" x14ac:dyDescent="0.15">
      <c r="A194" s="181"/>
      <c r="B194" s="63"/>
      <c r="C194" s="57"/>
      <c r="D194" s="87"/>
      <c r="E194" s="87"/>
      <c r="F194" s="191"/>
      <c r="G194" s="219"/>
      <c r="H194" s="213"/>
      <c r="I194" s="233"/>
      <c r="J194" s="233"/>
      <c r="K194" s="315">
        <f t="shared" si="7"/>
        <v>0</v>
      </c>
      <c r="L194" s="66"/>
      <c r="M194" s="58"/>
      <c r="N194" s="66"/>
      <c r="O194" s="58"/>
      <c r="P194" s="57"/>
      <c r="Q194" s="57"/>
      <c r="R194" s="57"/>
      <c r="S194" s="158"/>
      <c r="T194" s="27" t="str">
        <f t="shared" si="8"/>
        <v/>
      </c>
      <c r="U194" s="49" t="str">
        <f t="shared" si="9"/>
        <v/>
      </c>
      <c r="V194" s="32"/>
      <c r="W194" s="31"/>
      <c r="X194" s="31"/>
      <c r="Y194" s="32"/>
      <c r="Z194" s="3"/>
      <c r="AA194" s="14"/>
      <c r="AB194" s="4"/>
      <c r="AC194" s="3"/>
      <c r="AD194" s="14"/>
      <c r="AE194" s="31"/>
      <c r="AF194" s="32"/>
      <c r="AG194" s="31"/>
      <c r="AH194" s="31"/>
      <c r="AI194" s="32"/>
      <c r="AJ194" s="26"/>
      <c r="AK194" s="26"/>
      <c r="AL194" s="6"/>
      <c r="AM194" s="6"/>
    </row>
    <row r="195" spans="1:39" ht="21" customHeight="1" x14ac:dyDescent="0.15">
      <c r="A195" s="181"/>
      <c r="B195" s="63"/>
      <c r="C195" s="57"/>
      <c r="D195" s="88"/>
      <c r="E195" s="88"/>
      <c r="F195" s="190"/>
      <c r="G195" s="219"/>
      <c r="H195" s="213"/>
      <c r="I195" s="231"/>
      <c r="J195" s="231"/>
      <c r="K195" s="315">
        <f t="shared" si="7"/>
        <v>0</v>
      </c>
      <c r="L195" s="66"/>
      <c r="M195" s="58"/>
      <c r="N195" s="66"/>
      <c r="O195" s="58"/>
      <c r="P195" s="57"/>
      <c r="Q195" s="57"/>
      <c r="R195" s="57"/>
      <c r="S195" s="158"/>
      <c r="T195" s="27" t="str">
        <f t="shared" si="8"/>
        <v/>
      </c>
      <c r="U195" s="49" t="str">
        <f t="shared" si="9"/>
        <v/>
      </c>
      <c r="V195" s="34"/>
      <c r="W195" s="33"/>
      <c r="X195" s="33"/>
      <c r="Y195" s="34"/>
      <c r="Z195" s="3"/>
      <c r="AA195" s="14"/>
      <c r="AB195" s="5"/>
      <c r="AC195" s="3"/>
      <c r="AD195" s="14"/>
      <c r="AE195" s="33"/>
      <c r="AF195" s="34"/>
      <c r="AG195" s="33"/>
      <c r="AH195" s="33"/>
      <c r="AI195" s="34"/>
      <c r="AJ195" s="26"/>
      <c r="AK195" s="26"/>
      <c r="AL195" s="6"/>
      <c r="AM195" s="6"/>
    </row>
    <row r="196" spans="1:39" s="22" customFormat="1" ht="21" customHeight="1" x14ac:dyDescent="0.15">
      <c r="A196" s="177"/>
      <c r="B196" s="78"/>
      <c r="C196" s="78"/>
      <c r="D196" s="86"/>
      <c r="E196" s="86"/>
      <c r="F196" s="77"/>
      <c r="G196" s="215"/>
      <c r="H196" s="215"/>
      <c r="I196" s="225"/>
      <c r="J196" s="225"/>
      <c r="K196" s="315">
        <f t="shared" si="7"/>
        <v>0</v>
      </c>
      <c r="L196" s="70"/>
      <c r="M196" s="67"/>
      <c r="N196" s="70"/>
      <c r="O196" s="67"/>
      <c r="P196" s="78"/>
      <c r="Q196" s="78"/>
      <c r="R196" s="78"/>
      <c r="S196" s="192"/>
      <c r="T196" s="27" t="str">
        <f t="shared" si="8"/>
        <v/>
      </c>
      <c r="U196" s="49" t="str">
        <f t="shared" si="9"/>
        <v/>
      </c>
      <c r="V196" s="25"/>
      <c r="W196" s="25"/>
      <c r="X196" s="25"/>
      <c r="Y196" s="25"/>
      <c r="Z196" s="11"/>
      <c r="AA196" s="18"/>
      <c r="AB196" s="11"/>
      <c r="AC196" s="11"/>
      <c r="AD196" s="18"/>
      <c r="AE196" s="25"/>
      <c r="AF196" s="25"/>
      <c r="AG196" s="25"/>
      <c r="AH196" s="25"/>
      <c r="AI196" s="25"/>
      <c r="AJ196" s="25"/>
    </row>
    <row r="197" spans="1:39" ht="21" customHeight="1" x14ac:dyDescent="0.15">
      <c r="A197" s="181"/>
      <c r="B197" s="63"/>
      <c r="C197" s="57"/>
      <c r="D197" s="88"/>
      <c r="E197" s="88"/>
      <c r="F197" s="190"/>
      <c r="G197" s="219"/>
      <c r="H197" s="213"/>
      <c r="I197" s="231"/>
      <c r="J197" s="231"/>
      <c r="K197" s="315">
        <f t="shared" si="7"/>
        <v>0</v>
      </c>
      <c r="L197" s="66"/>
      <c r="M197" s="58"/>
      <c r="N197" s="66"/>
      <c r="O197" s="58"/>
      <c r="P197" s="57"/>
      <c r="Q197" s="57"/>
      <c r="R197" s="57"/>
      <c r="S197" s="158"/>
      <c r="T197" s="27" t="str">
        <f t="shared" si="8"/>
        <v/>
      </c>
      <c r="U197" s="49" t="str">
        <f t="shared" si="9"/>
        <v/>
      </c>
      <c r="V197" s="27"/>
      <c r="W197" s="26"/>
      <c r="X197" s="26"/>
      <c r="Y197" s="27"/>
      <c r="Z197" s="3"/>
      <c r="AA197" s="14"/>
      <c r="AB197" s="3"/>
      <c r="AC197" s="3"/>
      <c r="AD197" s="14"/>
      <c r="AE197" s="26"/>
      <c r="AF197" s="27"/>
      <c r="AG197" s="26"/>
      <c r="AH197" s="26"/>
      <c r="AI197" s="27"/>
      <c r="AJ197" s="26"/>
      <c r="AK197" s="26"/>
    </row>
    <row r="198" spans="1:39" ht="21" customHeight="1" x14ac:dyDescent="0.15">
      <c r="A198" s="181"/>
      <c r="B198" s="63"/>
      <c r="C198" s="57"/>
      <c r="D198" s="88"/>
      <c r="E198" s="88"/>
      <c r="F198" s="190"/>
      <c r="G198" s="219"/>
      <c r="H198" s="213"/>
      <c r="I198" s="231"/>
      <c r="J198" s="231"/>
      <c r="K198" s="315">
        <f t="shared" si="7"/>
        <v>0</v>
      </c>
      <c r="L198" s="66"/>
      <c r="M198" s="58"/>
      <c r="N198" s="66"/>
      <c r="O198" s="58"/>
      <c r="P198" s="57"/>
      <c r="Q198" s="58"/>
      <c r="R198" s="57"/>
      <c r="S198" s="158"/>
      <c r="T198" s="27" t="str">
        <f t="shared" si="8"/>
        <v/>
      </c>
      <c r="U198" s="49" t="str">
        <f t="shared" si="9"/>
        <v/>
      </c>
      <c r="V198" s="27"/>
      <c r="W198" s="26"/>
      <c r="X198" s="26"/>
      <c r="Y198" s="27"/>
      <c r="Z198" s="3"/>
      <c r="AA198" s="14"/>
      <c r="AB198" s="3"/>
      <c r="AC198" s="3"/>
      <c r="AD198" s="14"/>
      <c r="AE198" s="26"/>
      <c r="AF198" s="27"/>
      <c r="AG198" s="26"/>
      <c r="AH198" s="26"/>
      <c r="AI198" s="27"/>
      <c r="AJ198" s="26"/>
      <c r="AK198" s="26"/>
    </row>
    <row r="199" spans="1:39" ht="21" customHeight="1" x14ac:dyDescent="0.15">
      <c r="A199" s="181"/>
      <c r="B199" s="63"/>
      <c r="C199" s="57"/>
      <c r="D199" s="88"/>
      <c r="E199" s="88"/>
      <c r="F199" s="190"/>
      <c r="G199" s="219"/>
      <c r="H199" s="213"/>
      <c r="I199" s="231"/>
      <c r="J199" s="231"/>
      <c r="K199" s="315">
        <f t="shared" ref="K199:K262" si="10">J199-E199</f>
        <v>0</v>
      </c>
      <c r="L199" s="66"/>
      <c r="M199" s="58"/>
      <c r="N199" s="66"/>
      <c r="O199" s="58"/>
      <c r="P199" s="57"/>
      <c r="Q199" s="58"/>
      <c r="R199" s="57"/>
      <c r="S199" s="158"/>
      <c r="T199" s="27" t="str">
        <f t="shared" ref="T199:T262" si="11">CONCATENATE(L199,C199)</f>
        <v/>
      </c>
      <c r="U199" s="49" t="str">
        <f t="shared" ref="U199:U262" si="12">CONCATENATE(N199,H199)</f>
        <v/>
      </c>
      <c r="V199" s="27"/>
      <c r="W199" s="26"/>
      <c r="X199" s="26"/>
      <c r="Y199" s="27"/>
      <c r="Z199" s="3"/>
      <c r="AA199" s="14"/>
      <c r="AB199" s="3"/>
      <c r="AC199" s="3"/>
      <c r="AD199" s="14"/>
      <c r="AE199" s="26"/>
      <c r="AF199" s="27"/>
      <c r="AG199" s="26"/>
      <c r="AH199" s="26"/>
      <c r="AI199" s="27"/>
      <c r="AJ199" s="26"/>
      <c r="AK199" s="26"/>
      <c r="AL199" s="6"/>
      <c r="AM199" s="6"/>
    </row>
    <row r="200" spans="1:39" ht="21" customHeight="1" x14ac:dyDescent="0.15">
      <c r="A200" s="181"/>
      <c r="B200" s="63"/>
      <c r="C200" s="57"/>
      <c r="D200" s="88"/>
      <c r="E200" s="88"/>
      <c r="F200" s="190"/>
      <c r="G200" s="219"/>
      <c r="H200" s="213"/>
      <c r="I200" s="231"/>
      <c r="J200" s="231"/>
      <c r="K200" s="315">
        <f t="shared" si="10"/>
        <v>0</v>
      </c>
      <c r="L200" s="66"/>
      <c r="M200" s="58"/>
      <c r="N200" s="66"/>
      <c r="O200" s="58"/>
      <c r="P200" s="57"/>
      <c r="Q200" s="57"/>
      <c r="R200" s="57"/>
      <c r="S200" s="158"/>
      <c r="T200" s="27" t="str">
        <f t="shared" si="11"/>
        <v/>
      </c>
      <c r="U200" s="49" t="str">
        <f t="shared" si="12"/>
        <v/>
      </c>
      <c r="V200" s="27"/>
      <c r="W200" s="26"/>
      <c r="X200" s="26"/>
      <c r="Y200" s="27"/>
      <c r="Z200" s="3"/>
      <c r="AA200" s="14"/>
      <c r="AB200" s="3"/>
      <c r="AC200" s="3"/>
      <c r="AD200" s="14"/>
      <c r="AE200" s="26"/>
      <c r="AF200" s="27"/>
      <c r="AG200" s="26"/>
      <c r="AH200" s="26"/>
      <c r="AI200" s="27"/>
      <c r="AJ200" s="26"/>
      <c r="AK200" s="26"/>
      <c r="AL200" s="6"/>
      <c r="AM200" s="6"/>
    </row>
    <row r="201" spans="1:39" ht="21" customHeight="1" x14ac:dyDescent="0.15">
      <c r="A201" s="181"/>
      <c r="B201" s="63"/>
      <c r="C201" s="57"/>
      <c r="D201" s="88"/>
      <c r="E201" s="88"/>
      <c r="F201" s="190"/>
      <c r="G201" s="219"/>
      <c r="H201" s="213"/>
      <c r="I201" s="231"/>
      <c r="J201" s="231"/>
      <c r="K201" s="315">
        <f t="shared" si="10"/>
        <v>0</v>
      </c>
      <c r="L201" s="66"/>
      <c r="M201" s="58"/>
      <c r="N201" s="66"/>
      <c r="O201" s="58"/>
      <c r="P201" s="57"/>
      <c r="Q201" s="58"/>
      <c r="R201" s="57"/>
      <c r="S201" s="158"/>
      <c r="T201" s="27" t="str">
        <f t="shared" si="11"/>
        <v/>
      </c>
      <c r="U201" s="49" t="str">
        <f t="shared" si="12"/>
        <v/>
      </c>
      <c r="V201" s="27"/>
      <c r="W201" s="26"/>
      <c r="X201" s="26"/>
      <c r="Y201" s="27"/>
      <c r="Z201" s="3"/>
      <c r="AA201" s="14"/>
      <c r="AB201" s="3"/>
      <c r="AC201" s="3"/>
      <c r="AD201" s="14"/>
      <c r="AE201" s="26"/>
      <c r="AF201" s="27"/>
      <c r="AG201" s="26"/>
      <c r="AH201" s="26"/>
      <c r="AI201" s="27"/>
      <c r="AJ201" s="26"/>
      <c r="AK201" s="26"/>
      <c r="AL201" s="6"/>
      <c r="AM201" s="6"/>
    </row>
    <row r="202" spans="1:39" ht="21" customHeight="1" x14ac:dyDescent="0.15">
      <c r="A202" s="181"/>
      <c r="B202" s="63"/>
      <c r="C202" s="57"/>
      <c r="D202" s="88"/>
      <c r="E202" s="88"/>
      <c r="F202" s="190"/>
      <c r="G202" s="219"/>
      <c r="H202" s="213"/>
      <c r="I202" s="231"/>
      <c r="J202" s="231"/>
      <c r="K202" s="315">
        <f t="shared" si="10"/>
        <v>0</v>
      </c>
      <c r="L202" s="66"/>
      <c r="M202" s="58"/>
      <c r="N202" s="66"/>
      <c r="O202" s="58"/>
      <c r="P202" s="57"/>
      <c r="Q202" s="57"/>
      <c r="R202" s="57"/>
      <c r="S202" s="158"/>
      <c r="T202" s="27" t="str">
        <f t="shared" si="11"/>
        <v/>
      </c>
      <c r="U202" s="49" t="str">
        <f t="shared" si="12"/>
        <v/>
      </c>
      <c r="V202" s="30"/>
      <c r="W202" s="26"/>
      <c r="X202" s="26"/>
      <c r="Y202" s="27"/>
      <c r="Z202" s="3"/>
      <c r="AA202" s="14"/>
      <c r="AB202" s="3"/>
      <c r="AC202" s="3"/>
      <c r="AD202" s="14"/>
      <c r="AE202" s="26"/>
      <c r="AF202" s="27"/>
      <c r="AG202" s="26"/>
      <c r="AH202" s="26"/>
      <c r="AI202" s="27"/>
      <c r="AJ202" s="26"/>
      <c r="AK202" s="26"/>
      <c r="AL202" s="6"/>
      <c r="AM202" s="6"/>
    </row>
    <row r="203" spans="1:39" ht="21" customHeight="1" x14ac:dyDescent="0.15">
      <c r="A203" s="181"/>
      <c r="B203" s="63"/>
      <c r="C203" s="57"/>
      <c r="D203" s="88"/>
      <c r="E203" s="88"/>
      <c r="F203" s="190"/>
      <c r="G203" s="219"/>
      <c r="H203" s="213"/>
      <c r="I203" s="231"/>
      <c r="J203" s="231"/>
      <c r="K203" s="315">
        <f t="shared" si="10"/>
        <v>0</v>
      </c>
      <c r="L203" s="66"/>
      <c r="M203" s="58"/>
      <c r="N203" s="66"/>
      <c r="O203" s="58"/>
      <c r="P203" s="57"/>
      <c r="Q203" s="57"/>
      <c r="R203" s="57"/>
      <c r="S203" s="158"/>
      <c r="T203" s="27" t="str">
        <f t="shared" si="11"/>
        <v/>
      </c>
      <c r="U203" s="49" t="str">
        <f t="shared" si="12"/>
        <v/>
      </c>
      <c r="V203" s="27"/>
      <c r="W203" s="26"/>
      <c r="X203" s="26"/>
      <c r="Y203" s="27"/>
      <c r="Z203" s="3"/>
      <c r="AA203" s="14"/>
      <c r="AB203" s="3"/>
      <c r="AC203" s="3"/>
      <c r="AD203" s="14"/>
      <c r="AE203" s="26"/>
      <c r="AF203" s="27"/>
      <c r="AG203" s="26"/>
      <c r="AH203" s="26"/>
      <c r="AI203" s="27"/>
      <c r="AJ203" s="26"/>
      <c r="AK203" s="26"/>
      <c r="AL203" s="6"/>
      <c r="AM203" s="6"/>
    </row>
    <row r="204" spans="1:39" ht="21" customHeight="1" x14ac:dyDescent="0.15">
      <c r="A204" s="181"/>
      <c r="B204" s="63"/>
      <c r="C204" s="57"/>
      <c r="D204" s="88"/>
      <c r="E204" s="88"/>
      <c r="F204" s="190"/>
      <c r="G204" s="219"/>
      <c r="H204" s="213"/>
      <c r="I204" s="231"/>
      <c r="J204" s="231"/>
      <c r="K204" s="315">
        <f t="shared" si="10"/>
        <v>0</v>
      </c>
      <c r="L204" s="66"/>
      <c r="M204" s="58"/>
      <c r="N204" s="66"/>
      <c r="O204" s="58"/>
      <c r="P204" s="57"/>
      <c r="Q204" s="57"/>
      <c r="R204" s="57"/>
      <c r="S204" s="158"/>
      <c r="T204" s="27" t="str">
        <f t="shared" si="11"/>
        <v/>
      </c>
      <c r="U204" s="49" t="str">
        <f t="shared" si="12"/>
        <v/>
      </c>
      <c r="V204" s="27"/>
      <c r="W204" s="26"/>
      <c r="X204" s="26"/>
      <c r="Y204" s="27"/>
      <c r="Z204" s="3"/>
      <c r="AA204" s="14"/>
      <c r="AB204" s="3"/>
      <c r="AC204" s="3"/>
      <c r="AD204" s="14"/>
      <c r="AE204" s="26"/>
      <c r="AF204" s="27"/>
      <c r="AG204" s="26"/>
      <c r="AH204" s="26"/>
      <c r="AI204" s="27"/>
      <c r="AJ204" s="26"/>
      <c r="AK204" s="26"/>
      <c r="AL204" s="6"/>
      <c r="AM204" s="6"/>
    </row>
    <row r="205" spans="1:39" ht="21" customHeight="1" x14ac:dyDescent="0.15">
      <c r="A205" s="181"/>
      <c r="B205" s="63"/>
      <c r="C205" s="57"/>
      <c r="D205" s="88"/>
      <c r="E205" s="88"/>
      <c r="F205" s="190"/>
      <c r="G205" s="219"/>
      <c r="H205" s="213"/>
      <c r="I205" s="231"/>
      <c r="J205" s="231"/>
      <c r="K205" s="315">
        <f t="shared" si="10"/>
        <v>0</v>
      </c>
      <c r="L205" s="66"/>
      <c r="M205" s="58"/>
      <c r="N205" s="66"/>
      <c r="O205" s="58"/>
      <c r="P205" s="57"/>
      <c r="Q205" s="57"/>
      <c r="R205" s="57"/>
      <c r="S205" s="158"/>
      <c r="T205" s="27" t="str">
        <f t="shared" si="11"/>
        <v/>
      </c>
      <c r="U205" s="49" t="str">
        <f t="shared" si="12"/>
        <v/>
      </c>
      <c r="V205" s="27"/>
      <c r="W205" s="26"/>
      <c r="X205" s="26"/>
      <c r="Y205" s="27"/>
      <c r="Z205" s="3"/>
      <c r="AA205" s="14"/>
      <c r="AB205" s="3"/>
      <c r="AC205" s="3"/>
      <c r="AD205" s="14"/>
      <c r="AE205" s="26"/>
      <c r="AF205" s="27"/>
      <c r="AG205" s="26"/>
      <c r="AH205" s="26"/>
      <c r="AI205" s="27"/>
      <c r="AJ205" s="26"/>
      <c r="AK205" s="26"/>
      <c r="AL205" s="6"/>
      <c r="AM205" s="6"/>
    </row>
    <row r="206" spans="1:39" ht="21" customHeight="1" x14ac:dyDescent="0.15">
      <c r="A206" s="193"/>
      <c r="B206" s="105"/>
      <c r="C206" s="111"/>
      <c r="D206" s="157"/>
      <c r="E206" s="157"/>
      <c r="F206" s="199"/>
      <c r="G206" s="220"/>
      <c r="H206" s="228"/>
      <c r="I206" s="236"/>
      <c r="J206" s="236"/>
      <c r="K206" s="316">
        <f t="shared" si="10"/>
        <v>0</v>
      </c>
      <c r="L206" s="265"/>
      <c r="M206" s="68"/>
      <c r="N206" s="265"/>
      <c r="O206" s="68"/>
      <c r="P206" s="111"/>
      <c r="Q206" s="111"/>
      <c r="R206" s="111"/>
      <c r="S206" s="195"/>
      <c r="T206" s="27" t="str">
        <f t="shared" si="11"/>
        <v/>
      </c>
      <c r="U206" s="49" t="str">
        <f t="shared" si="12"/>
        <v/>
      </c>
      <c r="V206" s="27"/>
      <c r="W206" s="26"/>
      <c r="X206" s="26"/>
      <c r="Y206" s="27"/>
      <c r="Z206" s="3"/>
      <c r="AA206" s="14"/>
      <c r="AB206" s="3"/>
      <c r="AC206" s="3"/>
      <c r="AD206" s="14"/>
      <c r="AE206" s="26"/>
      <c r="AF206" s="27"/>
      <c r="AG206" s="26"/>
      <c r="AH206" s="26"/>
      <c r="AI206" s="27"/>
      <c r="AJ206" s="26"/>
      <c r="AK206" s="26"/>
      <c r="AL206" s="6"/>
      <c r="AM206" s="6"/>
    </row>
    <row r="207" spans="1:39" ht="21" customHeight="1" x14ac:dyDescent="0.15">
      <c r="A207" s="196"/>
      <c r="B207" s="96"/>
      <c r="C207" s="97"/>
      <c r="D207" s="156"/>
      <c r="E207" s="156"/>
      <c r="F207" s="198"/>
      <c r="G207" s="237"/>
      <c r="H207" s="223"/>
      <c r="I207" s="235"/>
      <c r="J207" s="235"/>
      <c r="K207" s="314">
        <f t="shared" si="10"/>
        <v>0</v>
      </c>
      <c r="L207" s="291"/>
      <c r="M207" s="69"/>
      <c r="N207" s="291"/>
      <c r="O207" s="69"/>
      <c r="P207" s="97"/>
      <c r="Q207" s="97"/>
      <c r="R207" s="97"/>
      <c r="S207" s="116"/>
      <c r="T207" s="27" t="str">
        <f t="shared" si="11"/>
        <v/>
      </c>
      <c r="U207" s="49" t="str">
        <f t="shared" si="12"/>
        <v/>
      </c>
      <c r="V207" s="27"/>
      <c r="W207" s="26"/>
      <c r="X207" s="26"/>
      <c r="Y207" s="27"/>
      <c r="Z207" s="3"/>
      <c r="AA207" s="14"/>
      <c r="AB207" s="3"/>
      <c r="AC207" s="3"/>
      <c r="AD207" s="14"/>
      <c r="AE207" s="26"/>
      <c r="AF207" s="27"/>
      <c r="AG207" s="26"/>
      <c r="AH207" s="26"/>
      <c r="AI207" s="27"/>
      <c r="AJ207" s="26"/>
      <c r="AK207" s="26"/>
      <c r="AL207" s="6"/>
      <c r="AM207" s="6"/>
    </row>
    <row r="208" spans="1:39" ht="21" customHeight="1" x14ac:dyDescent="0.15">
      <c r="A208" s="181"/>
      <c r="B208" s="63"/>
      <c r="C208" s="57"/>
      <c r="D208" s="88"/>
      <c r="E208" s="88"/>
      <c r="F208" s="190"/>
      <c r="G208" s="219"/>
      <c r="H208" s="213"/>
      <c r="I208" s="231"/>
      <c r="J208" s="231"/>
      <c r="K208" s="315">
        <f t="shared" si="10"/>
        <v>0</v>
      </c>
      <c r="L208" s="66"/>
      <c r="M208" s="58"/>
      <c r="N208" s="66"/>
      <c r="O208" s="58"/>
      <c r="P208" s="57"/>
      <c r="Q208" s="58"/>
      <c r="R208" s="57"/>
      <c r="S208" s="158"/>
      <c r="T208" s="27" t="str">
        <f t="shared" si="11"/>
        <v/>
      </c>
      <c r="U208" s="49" t="str">
        <f t="shared" si="12"/>
        <v/>
      </c>
      <c r="V208" s="27"/>
      <c r="W208" s="26"/>
      <c r="X208" s="26"/>
      <c r="Y208" s="27"/>
      <c r="Z208" s="3"/>
      <c r="AA208" s="14"/>
      <c r="AB208" s="3"/>
      <c r="AC208" s="3"/>
      <c r="AD208" s="14"/>
      <c r="AE208" s="26"/>
      <c r="AF208" s="27"/>
      <c r="AG208" s="26"/>
      <c r="AH208" s="26"/>
      <c r="AI208" s="27"/>
      <c r="AJ208" s="26"/>
      <c r="AK208" s="26"/>
      <c r="AL208" s="6"/>
      <c r="AM208" s="6"/>
    </row>
    <row r="209" spans="1:39" ht="21" customHeight="1" x14ac:dyDescent="0.15">
      <c r="A209" s="181"/>
      <c r="B209" s="63"/>
      <c r="C209" s="57"/>
      <c r="D209" s="88"/>
      <c r="E209" s="88"/>
      <c r="F209" s="190"/>
      <c r="G209" s="219"/>
      <c r="H209" s="213"/>
      <c r="I209" s="231"/>
      <c r="J209" s="231"/>
      <c r="K209" s="315">
        <f t="shared" si="10"/>
        <v>0</v>
      </c>
      <c r="L209" s="66"/>
      <c r="M209" s="58"/>
      <c r="N209" s="66"/>
      <c r="O209" s="58"/>
      <c r="P209" s="57"/>
      <c r="Q209" s="57"/>
      <c r="R209" s="57"/>
      <c r="S209" s="158"/>
      <c r="T209" s="27" t="str">
        <f t="shared" si="11"/>
        <v/>
      </c>
      <c r="U209" s="49" t="str">
        <f t="shared" si="12"/>
        <v/>
      </c>
      <c r="V209" s="27"/>
      <c r="W209" s="26"/>
      <c r="X209" s="26"/>
      <c r="Y209" s="27"/>
      <c r="Z209" s="3"/>
      <c r="AA209" s="14"/>
      <c r="AB209" s="3"/>
      <c r="AC209" s="3"/>
      <c r="AD209" s="14"/>
      <c r="AE209" s="26"/>
      <c r="AF209" s="27"/>
      <c r="AG209" s="26"/>
      <c r="AH209" s="26"/>
      <c r="AI209" s="27"/>
      <c r="AJ209" s="26"/>
      <c r="AK209" s="26"/>
      <c r="AL209" s="6"/>
      <c r="AM209" s="6"/>
    </row>
    <row r="210" spans="1:39" ht="21" customHeight="1" x14ac:dyDescent="0.15">
      <c r="A210" s="181"/>
      <c r="B210" s="63"/>
      <c r="C210" s="57"/>
      <c r="D210" s="88"/>
      <c r="E210" s="88"/>
      <c r="F210" s="190"/>
      <c r="G210" s="219"/>
      <c r="H210" s="213"/>
      <c r="I210" s="231"/>
      <c r="J210" s="231"/>
      <c r="K210" s="315">
        <f t="shared" si="10"/>
        <v>0</v>
      </c>
      <c r="L210" s="66"/>
      <c r="M210" s="58"/>
      <c r="N210" s="66"/>
      <c r="O210" s="58"/>
      <c r="P210" s="57"/>
      <c r="Q210" s="57"/>
      <c r="R210" s="57"/>
      <c r="S210" s="158"/>
      <c r="T210" s="27" t="str">
        <f t="shared" si="11"/>
        <v/>
      </c>
      <c r="U210" s="49" t="str">
        <f t="shared" si="12"/>
        <v/>
      </c>
      <c r="V210" s="27"/>
      <c r="W210" s="26"/>
      <c r="X210" s="26"/>
      <c r="Y210" s="27"/>
      <c r="Z210" s="3"/>
      <c r="AA210" s="14"/>
      <c r="AB210" s="3"/>
      <c r="AC210" s="3"/>
      <c r="AD210" s="14"/>
      <c r="AE210" s="26"/>
      <c r="AF210" s="27"/>
      <c r="AG210" s="26"/>
      <c r="AH210" s="26"/>
      <c r="AI210" s="27"/>
      <c r="AJ210" s="26"/>
      <c r="AK210" s="26"/>
      <c r="AL210" s="6"/>
      <c r="AM210" s="6"/>
    </row>
    <row r="211" spans="1:39" ht="21" customHeight="1" x14ac:dyDescent="0.15">
      <c r="A211" s="181"/>
      <c r="B211" s="63"/>
      <c r="C211" s="57"/>
      <c r="D211" s="87"/>
      <c r="E211" s="87"/>
      <c r="F211" s="191"/>
      <c r="G211" s="219"/>
      <c r="H211" s="213"/>
      <c r="I211" s="233"/>
      <c r="J211" s="233"/>
      <c r="K211" s="315">
        <f t="shared" si="10"/>
        <v>0</v>
      </c>
      <c r="L211" s="66"/>
      <c r="M211" s="58"/>
      <c r="N211" s="66"/>
      <c r="O211" s="58"/>
      <c r="P211" s="57"/>
      <c r="Q211" s="57"/>
      <c r="R211" s="57"/>
      <c r="S211" s="158"/>
      <c r="T211" s="27" t="str">
        <f t="shared" si="11"/>
        <v/>
      </c>
      <c r="U211" s="49" t="str">
        <f t="shared" si="12"/>
        <v/>
      </c>
      <c r="V211" s="27"/>
      <c r="W211" s="26"/>
      <c r="X211" s="26"/>
      <c r="Y211" s="27"/>
      <c r="Z211" s="3"/>
      <c r="AA211" s="14"/>
      <c r="AB211" s="3"/>
      <c r="AC211" s="3"/>
      <c r="AD211" s="14"/>
      <c r="AE211" s="26"/>
      <c r="AF211" s="27"/>
      <c r="AG211" s="26"/>
      <c r="AH211" s="26"/>
      <c r="AI211" s="27"/>
      <c r="AJ211" s="26"/>
      <c r="AK211" s="26"/>
      <c r="AL211" s="6"/>
      <c r="AM211" s="6"/>
    </row>
    <row r="212" spans="1:39" ht="21" customHeight="1" x14ac:dyDescent="0.15">
      <c r="A212" s="181"/>
      <c r="B212" s="64"/>
      <c r="C212" s="57"/>
      <c r="D212" s="88"/>
      <c r="E212" s="88"/>
      <c r="F212" s="190"/>
      <c r="G212" s="212"/>
      <c r="H212" s="213"/>
      <c r="I212" s="231"/>
      <c r="J212" s="231"/>
      <c r="K212" s="315">
        <f t="shared" si="10"/>
        <v>0</v>
      </c>
      <c r="L212" s="66"/>
      <c r="M212" s="58"/>
      <c r="N212" s="66"/>
      <c r="O212" s="58"/>
      <c r="P212" s="57"/>
      <c r="Q212" s="58"/>
      <c r="R212" s="57"/>
      <c r="S212" s="158"/>
      <c r="T212" s="27" t="str">
        <f t="shared" si="11"/>
        <v/>
      </c>
      <c r="U212" s="49" t="str">
        <f t="shared" si="12"/>
        <v/>
      </c>
      <c r="V212" s="27"/>
      <c r="W212" s="26"/>
      <c r="X212" s="26"/>
      <c r="Y212" s="27"/>
      <c r="Z212" s="3"/>
      <c r="AA212" s="14"/>
      <c r="AB212" s="3"/>
      <c r="AC212" s="3"/>
      <c r="AD212" s="14"/>
      <c r="AE212" s="26"/>
      <c r="AF212" s="27"/>
      <c r="AG212" s="26"/>
      <c r="AH212" s="26"/>
      <c r="AI212" s="27"/>
      <c r="AJ212" s="26"/>
      <c r="AK212" s="26"/>
      <c r="AL212" s="6"/>
      <c r="AM212" s="6"/>
    </row>
    <row r="213" spans="1:39" ht="21" customHeight="1" x14ac:dyDescent="0.15">
      <c r="A213" s="181"/>
      <c r="B213" s="63"/>
      <c r="C213" s="57"/>
      <c r="D213" s="88"/>
      <c r="E213" s="88"/>
      <c r="F213" s="190"/>
      <c r="G213" s="219"/>
      <c r="H213" s="213"/>
      <c r="I213" s="231"/>
      <c r="J213" s="231"/>
      <c r="K213" s="315">
        <f t="shared" si="10"/>
        <v>0</v>
      </c>
      <c r="L213" s="66"/>
      <c r="M213" s="58"/>
      <c r="N213" s="66"/>
      <c r="O213" s="58"/>
      <c r="P213" s="57"/>
      <c r="Q213" s="58"/>
      <c r="R213" s="57"/>
      <c r="S213" s="158"/>
      <c r="T213" s="27" t="str">
        <f t="shared" si="11"/>
        <v/>
      </c>
      <c r="U213" s="49" t="str">
        <f t="shared" si="12"/>
        <v/>
      </c>
      <c r="V213" s="27"/>
      <c r="W213" s="26"/>
      <c r="X213" s="26"/>
      <c r="Y213" s="27"/>
      <c r="Z213" s="3"/>
      <c r="AA213" s="14"/>
      <c r="AB213" s="3"/>
      <c r="AC213" s="3"/>
      <c r="AD213" s="14"/>
      <c r="AE213" s="26"/>
      <c r="AF213" s="27"/>
      <c r="AG213" s="26"/>
      <c r="AH213" s="26"/>
      <c r="AI213" s="27"/>
      <c r="AJ213" s="26"/>
      <c r="AK213" s="26"/>
      <c r="AL213" s="6"/>
      <c r="AM213" s="6"/>
    </row>
    <row r="214" spans="1:39" ht="21" customHeight="1" x14ac:dyDescent="0.15">
      <c r="A214" s="181"/>
      <c r="B214" s="63"/>
      <c r="C214" s="57"/>
      <c r="D214" s="88"/>
      <c r="E214" s="88"/>
      <c r="F214" s="190"/>
      <c r="G214" s="219"/>
      <c r="H214" s="213"/>
      <c r="I214" s="231"/>
      <c r="J214" s="231"/>
      <c r="K214" s="315">
        <f t="shared" si="10"/>
        <v>0</v>
      </c>
      <c r="L214" s="66"/>
      <c r="M214" s="58"/>
      <c r="N214" s="66"/>
      <c r="O214" s="58"/>
      <c r="P214" s="57"/>
      <c r="Q214" s="57"/>
      <c r="R214" s="57"/>
      <c r="S214" s="158"/>
      <c r="T214" s="27" t="str">
        <f t="shared" si="11"/>
        <v/>
      </c>
      <c r="U214" s="49" t="str">
        <f t="shared" si="12"/>
        <v/>
      </c>
      <c r="V214" s="32"/>
      <c r="W214" s="31"/>
      <c r="X214" s="31"/>
      <c r="Y214" s="32"/>
      <c r="Z214" s="3"/>
      <c r="AA214" s="14"/>
      <c r="AB214" s="4"/>
      <c r="AC214" s="3"/>
      <c r="AD214" s="14"/>
      <c r="AE214" s="31"/>
      <c r="AF214" s="32"/>
      <c r="AG214" s="31"/>
      <c r="AH214" s="31"/>
      <c r="AI214" s="32"/>
      <c r="AJ214" s="26"/>
      <c r="AK214" s="26"/>
      <c r="AL214" s="6"/>
      <c r="AM214" s="6"/>
    </row>
    <row r="215" spans="1:39" ht="21" customHeight="1" x14ac:dyDescent="0.15">
      <c r="A215" s="181"/>
      <c r="B215" s="63"/>
      <c r="C215" s="57"/>
      <c r="D215" s="88"/>
      <c r="E215" s="88"/>
      <c r="F215" s="190"/>
      <c r="G215" s="219"/>
      <c r="H215" s="213"/>
      <c r="I215" s="231"/>
      <c r="J215" s="231"/>
      <c r="K215" s="315">
        <f t="shared" si="10"/>
        <v>0</v>
      </c>
      <c r="L215" s="66"/>
      <c r="M215" s="58"/>
      <c r="N215" s="66"/>
      <c r="O215" s="58"/>
      <c r="P215" s="57"/>
      <c r="Q215" s="57"/>
      <c r="R215" s="57"/>
      <c r="S215" s="158"/>
      <c r="T215" s="27" t="str">
        <f t="shared" si="11"/>
        <v/>
      </c>
      <c r="U215" s="49" t="str">
        <f t="shared" si="12"/>
        <v/>
      </c>
      <c r="V215" s="32"/>
      <c r="W215" s="31"/>
      <c r="X215" s="31"/>
      <c r="Y215" s="32"/>
      <c r="Z215" s="3"/>
      <c r="AA215" s="14"/>
      <c r="AB215" s="4"/>
      <c r="AC215" s="3"/>
      <c r="AD215" s="14"/>
      <c r="AE215" s="31"/>
      <c r="AF215" s="32"/>
      <c r="AG215" s="31"/>
      <c r="AH215" s="31"/>
      <c r="AI215" s="32"/>
      <c r="AJ215" s="26"/>
      <c r="AK215" s="26"/>
      <c r="AL215" s="6"/>
      <c r="AM215" s="6"/>
    </row>
    <row r="216" spans="1:39" ht="21" customHeight="1" x14ac:dyDescent="0.15">
      <c r="A216" s="177"/>
      <c r="B216" s="78"/>
      <c r="C216" s="78"/>
      <c r="D216" s="86"/>
      <c r="E216" s="86"/>
      <c r="F216" s="77"/>
      <c r="G216" s="215"/>
      <c r="H216" s="215"/>
      <c r="I216" s="225"/>
      <c r="J216" s="225"/>
      <c r="K216" s="315">
        <f t="shared" si="10"/>
        <v>0</v>
      </c>
      <c r="L216" s="70"/>
      <c r="M216" s="67"/>
      <c r="N216" s="70"/>
      <c r="O216" s="67"/>
      <c r="P216" s="78"/>
      <c r="Q216" s="78"/>
      <c r="R216" s="78"/>
      <c r="S216" s="192"/>
      <c r="T216" s="27" t="str">
        <f t="shared" si="11"/>
        <v/>
      </c>
      <c r="U216" s="49" t="str">
        <f t="shared" si="12"/>
        <v/>
      </c>
      <c r="V216" s="34"/>
      <c r="W216" s="33"/>
      <c r="X216" s="33"/>
      <c r="Y216" s="34"/>
      <c r="Z216" s="3"/>
      <c r="AA216" s="14"/>
      <c r="AB216" s="5"/>
      <c r="AC216" s="3"/>
      <c r="AD216" s="14"/>
      <c r="AE216" s="33"/>
      <c r="AF216" s="34"/>
      <c r="AG216" s="33"/>
      <c r="AH216" s="33"/>
      <c r="AI216" s="34"/>
      <c r="AJ216" s="26"/>
      <c r="AK216" s="26"/>
      <c r="AL216" s="6"/>
      <c r="AM216" s="6"/>
    </row>
    <row r="217" spans="1:39" s="22" customFormat="1" ht="21" customHeight="1" x14ac:dyDescent="0.15">
      <c r="A217" s="181"/>
      <c r="B217" s="63"/>
      <c r="C217" s="57"/>
      <c r="D217" s="88"/>
      <c r="E217" s="88"/>
      <c r="F217" s="190"/>
      <c r="G217" s="219"/>
      <c r="H217" s="213"/>
      <c r="I217" s="231"/>
      <c r="J217" s="231"/>
      <c r="K217" s="315">
        <f t="shared" si="10"/>
        <v>0</v>
      </c>
      <c r="L217" s="66"/>
      <c r="M217" s="58"/>
      <c r="N217" s="66"/>
      <c r="O217" s="58"/>
      <c r="P217" s="57"/>
      <c r="Q217" s="57"/>
      <c r="R217" s="57"/>
      <c r="S217" s="158"/>
      <c r="T217" s="27" t="str">
        <f t="shared" si="11"/>
        <v/>
      </c>
      <c r="U217" s="49" t="str">
        <f t="shared" si="12"/>
        <v/>
      </c>
      <c r="V217" s="25"/>
      <c r="W217" s="25"/>
      <c r="X217" s="25"/>
      <c r="Y217" s="25"/>
      <c r="Z217" s="11"/>
      <c r="AA217" s="18"/>
      <c r="AB217" s="11"/>
      <c r="AC217" s="11"/>
      <c r="AD217" s="18"/>
      <c r="AE217" s="25"/>
      <c r="AF217" s="25"/>
      <c r="AG217" s="25"/>
      <c r="AH217" s="25"/>
      <c r="AI217" s="25"/>
      <c r="AJ217" s="25"/>
    </row>
    <row r="218" spans="1:39" ht="21" customHeight="1" x14ac:dyDescent="0.15">
      <c r="A218" s="181"/>
      <c r="B218" s="63"/>
      <c r="C218" s="57"/>
      <c r="D218" s="88"/>
      <c r="E218" s="88"/>
      <c r="F218" s="190"/>
      <c r="G218" s="219"/>
      <c r="H218" s="213"/>
      <c r="I218" s="231"/>
      <c r="J218" s="231"/>
      <c r="K218" s="315">
        <f t="shared" si="10"/>
        <v>0</v>
      </c>
      <c r="L218" s="66"/>
      <c r="M218" s="58"/>
      <c r="N218" s="66"/>
      <c r="O218" s="58"/>
      <c r="P218" s="57"/>
      <c r="Q218" s="58"/>
      <c r="R218" s="57"/>
      <c r="S218" s="158"/>
      <c r="T218" s="27" t="str">
        <f t="shared" si="11"/>
        <v/>
      </c>
      <c r="U218" s="49" t="str">
        <f t="shared" si="12"/>
        <v/>
      </c>
      <c r="V218" s="27"/>
      <c r="W218" s="26"/>
      <c r="X218" s="26"/>
      <c r="Y218" s="27"/>
      <c r="Z218" s="3"/>
      <c r="AA218" s="14"/>
      <c r="AB218" s="3"/>
      <c r="AC218" s="3"/>
      <c r="AD218" s="14"/>
      <c r="AE218" s="26"/>
      <c r="AF218" s="27"/>
      <c r="AG218" s="26"/>
      <c r="AH218" s="26"/>
      <c r="AI218" s="27"/>
      <c r="AJ218" s="26"/>
      <c r="AK218" s="26"/>
    </row>
    <row r="219" spans="1:39" ht="21" customHeight="1" x14ac:dyDescent="0.15">
      <c r="A219" s="181"/>
      <c r="B219" s="63"/>
      <c r="C219" s="57"/>
      <c r="D219" s="88"/>
      <c r="E219" s="88"/>
      <c r="F219" s="190"/>
      <c r="G219" s="219"/>
      <c r="H219" s="213"/>
      <c r="I219" s="231"/>
      <c r="J219" s="231"/>
      <c r="K219" s="315">
        <f t="shared" si="10"/>
        <v>0</v>
      </c>
      <c r="L219" s="66"/>
      <c r="M219" s="58"/>
      <c r="N219" s="66"/>
      <c r="O219" s="58"/>
      <c r="P219" s="57"/>
      <c r="Q219" s="58"/>
      <c r="R219" s="57"/>
      <c r="S219" s="158"/>
      <c r="T219" s="27" t="str">
        <f t="shared" si="11"/>
        <v/>
      </c>
      <c r="U219" s="49" t="str">
        <f t="shared" si="12"/>
        <v/>
      </c>
      <c r="V219" s="27"/>
      <c r="W219" s="26"/>
      <c r="X219" s="26"/>
      <c r="Y219" s="27"/>
      <c r="Z219" s="3"/>
      <c r="AA219" s="14"/>
      <c r="AB219" s="3"/>
      <c r="AC219" s="3"/>
      <c r="AD219" s="14"/>
      <c r="AE219" s="26"/>
      <c r="AF219" s="27"/>
      <c r="AG219" s="26"/>
      <c r="AH219" s="26"/>
      <c r="AI219" s="27"/>
      <c r="AJ219" s="26"/>
      <c r="AK219" s="26"/>
    </row>
    <row r="220" spans="1:39" ht="21" customHeight="1" x14ac:dyDescent="0.15">
      <c r="A220" s="181"/>
      <c r="B220" s="63"/>
      <c r="C220" s="57"/>
      <c r="D220" s="88"/>
      <c r="E220" s="88"/>
      <c r="F220" s="190"/>
      <c r="G220" s="219"/>
      <c r="H220" s="213"/>
      <c r="I220" s="231"/>
      <c r="J220" s="231"/>
      <c r="K220" s="315">
        <f t="shared" si="10"/>
        <v>0</v>
      </c>
      <c r="L220" s="66"/>
      <c r="M220" s="58"/>
      <c r="N220" s="66"/>
      <c r="O220" s="58"/>
      <c r="P220" s="57"/>
      <c r="Q220" s="57"/>
      <c r="R220" s="57"/>
      <c r="S220" s="158"/>
      <c r="T220" s="27" t="str">
        <f t="shared" si="11"/>
        <v/>
      </c>
      <c r="U220" s="49" t="str">
        <f t="shared" si="12"/>
        <v/>
      </c>
      <c r="V220" s="27"/>
      <c r="W220" s="26"/>
      <c r="X220" s="26"/>
      <c r="Y220" s="27"/>
      <c r="Z220" s="3"/>
      <c r="AA220" s="14"/>
      <c r="AB220" s="3"/>
      <c r="AC220" s="3"/>
      <c r="AD220" s="14"/>
      <c r="AE220" s="26"/>
      <c r="AF220" s="27"/>
      <c r="AG220" s="26"/>
      <c r="AH220" s="26"/>
      <c r="AI220" s="27"/>
      <c r="AJ220" s="26"/>
      <c r="AK220" s="26"/>
      <c r="AL220" s="6"/>
      <c r="AM220" s="6"/>
    </row>
    <row r="221" spans="1:39" ht="21" customHeight="1" x14ac:dyDescent="0.15">
      <c r="A221" s="181"/>
      <c r="B221" s="63"/>
      <c r="C221" s="57"/>
      <c r="D221" s="87"/>
      <c r="E221" s="87"/>
      <c r="F221" s="191"/>
      <c r="G221" s="219"/>
      <c r="H221" s="213"/>
      <c r="I221" s="233"/>
      <c r="J221" s="233"/>
      <c r="K221" s="315">
        <f t="shared" si="10"/>
        <v>0</v>
      </c>
      <c r="L221" s="66"/>
      <c r="M221" s="58"/>
      <c r="N221" s="66"/>
      <c r="O221" s="58"/>
      <c r="P221" s="57"/>
      <c r="Q221" s="58"/>
      <c r="R221" s="57"/>
      <c r="S221" s="158"/>
      <c r="T221" s="27" t="str">
        <f t="shared" si="11"/>
        <v/>
      </c>
      <c r="U221" s="49" t="str">
        <f t="shared" si="12"/>
        <v/>
      </c>
      <c r="V221" s="27"/>
      <c r="W221" s="26"/>
      <c r="X221" s="26"/>
      <c r="Y221" s="27"/>
      <c r="Z221" s="3"/>
      <c r="AA221" s="14"/>
      <c r="AB221" s="3"/>
      <c r="AC221" s="3"/>
      <c r="AD221" s="14"/>
      <c r="AE221" s="26"/>
      <c r="AF221" s="27"/>
      <c r="AG221" s="26"/>
      <c r="AH221" s="26"/>
      <c r="AI221" s="27"/>
      <c r="AJ221" s="26"/>
      <c r="AK221" s="26"/>
      <c r="AL221" s="6"/>
      <c r="AM221" s="6"/>
    </row>
    <row r="222" spans="1:39" ht="21" customHeight="1" x14ac:dyDescent="0.15">
      <c r="A222" s="181"/>
      <c r="B222" s="64"/>
      <c r="C222" s="57"/>
      <c r="D222" s="88"/>
      <c r="E222" s="88"/>
      <c r="F222" s="190"/>
      <c r="G222" s="212"/>
      <c r="H222" s="213"/>
      <c r="I222" s="231"/>
      <c r="J222" s="231"/>
      <c r="K222" s="315">
        <f t="shared" si="10"/>
        <v>0</v>
      </c>
      <c r="L222" s="66"/>
      <c r="M222" s="58"/>
      <c r="N222" s="66"/>
      <c r="O222" s="58"/>
      <c r="P222" s="57"/>
      <c r="Q222" s="57"/>
      <c r="R222" s="57"/>
      <c r="S222" s="158"/>
      <c r="T222" s="27" t="str">
        <f t="shared" si="11"/>
        <v/>
      </c>
      <c r="U222" s="49" t="str">
        <f t="shared" si="12"/>
        <v/>
      </c>
      <c r="V222" s="27"/>
      <c r="W222" s="26"/>
      <c r="X222" s="26"/>
      <c r="Y222" s="27"/>
      <c r="Z222" s="3"/>
      <c r="AA222" s="14"/>
      <c r="AB222" s="3"/>
      <c r="AC222" s="3"/>
      <c r="AD222" s="14"/>
      <c r="AE222" s="26"/>
      <c r="AF222" s="27"/>
      <c r="AG222" s="26"/>
      <c r="AH222" s="26"/>
      <c r="AI222" s="27"/>
      <c r="AJ222" s="26"/>
      <c r="AK222" s="26"/>
      <c r="AL222" s="6"/>
      <c r="AM222" s="6"/>
    </row>
    <row r="223" spans="1:39" ht="21" customHeight="1" x14ac:dyDescent="0.15">
      <c r="A223" s="181"/>
      <c r="B223" s="63"/>
      <c r="C223" s="57"/>
      <c r="D223" s="88"/>
      <c r="E223" s="88"/>
      <c r="F223" s="190"/>
      <c r="G223" s="219"/>
      <c r="H223" s="213"/>
      <c r="I223" s="231"/>
      <c r="J223" s="231"/>
      <c r="K223" s="315">
        <f t="shared" si="10"/>
        <v>0</v>
      </c>
      <c r="L223" s="66"/>
      <c r="M223" s="165"/>
      <c r="N223" s="66"/>
      <c r="O223" s="165"/>
      <c r="P223" s="57"/>
      <c r="Q223" s="58"/>
      <c r="R223" s="57"/>
      <c r="S223" s="158"/>
      <c r="T223" s="27" t="str">
        <f t="shared" si="11"/>
        <v/>
      </c>
      <c r="U223" s="49" t="str">
        <f t="shared" si="12"/>
        <v/>
      </c>
      <c r="V223" s="30"/>
      <c r="W223" s="26"/>
      <c r="X223" s="26"/>
      <c r="Y223" s="27"/>
      <c r="Z223" s="3"/>
      <c r="AA223" s="14"/>
      <c r="AB223" s="3"/>
      <c r="AC223" s="3"/>
      <c r="AD223" s="14"/>
      <c r="AE223" s="26"/>
      <c r="AF223" s="27"/>
      <c r="AG223" s="26"/>
      <c r="AH223" s="26"/>
      <c r="AI223" s="27"/>
      <c r="AJ223" s="26"/>
      <c r="AK223" s="26"/>
      <c r="AL223" s="6"/>
      <c r="AM223" s="6"/>
    </row>
    <row r="224" spans="1:39" ht="21" customHeight="1" x14ac:dyDescent="0.15">
      <c r="A224" s="181"/>
      <c r="B224" s="63"/>
      <c r="C224" s="57"/>
      <c r="D224" s="88"/>
      <c r="E224" s="88"/>
      <c r="F224" s="190"/>
      <c r="G224" s="219"/>
      <c r="H224" s="213"/>
      <c r="I224" s="231"/>
      <c r="J224" s="231"/>
      <c r="K224" s="315">
        <f t="shared" si="10"/>
        <v>0</v>
      </c>
      <c r="L224" s="66"/>
      <c r="M224" s="58"/>
      <c r="N224" s="66"/>
      <c r="O224" s="58"/>
      <c r="P224" s="57"/>
      <c r="Q224" s="58"/>
      <c r="R224" s="57"/>
      <c r="S224" s="158"/>
      <c r="T224" s="27" t="str">
        <f t="shared" si="11"/>
        <v/>
      </c>
      <c r="U224" s="49" t="str">
        <f t="shared" si="12"/>
        <v/>
      </c>
      <c r="V224" s="27"/>
      <c r="W224" s="26"/>
      <c r="X224" s="26"/>
      <c r="Y224" s="27"/>
      <c r="Z224" s="3"/>
      <c r="AA224" s="14"/>
      <c r="AB224" s="3"/>
      <c r="AC224" s="3"/>
      <c r="AD224" s="14"/>
      <c r="AE224" s="26"/>
      <c r="AF224" s="27"/>
      <c r="AG224" s="26"/>
      <c r="AH224" s="26"/>
      <c r="AI224" s="27"/>
      <c r="AJ224" s="26"/>
      <c r="AK224" s="26"/>
      <c r="AL224" s="6"/>
      <c r="AM224" s="6"/>
    </row>
    <row r="225" spans="1:39" ht="21" customHeight="1" x14ac:dyDescent="0.15">
      <c r="A225" s="181"/>
      <c r="B225" s="63"/>
      <c r="C225" s="57"/>
      <c r="D225" s="88"/>
      <c r="E225" s="88"/>
      <c r="F225" s="190"/>
      <c r="G225" s="219"/>
      <c r="H225" s="213"/>
      <c r="I225" s="231"/>
      <c r="J225" s="231"/>
      <c r="K225" s="315">
        <f t="shared" si="10"/>
        <v>0</v>
      </c>
      <c r="L225" s="66"/>
      <c r="M225" s="58"/>
      <c r="N225" s="66"/>
      <c r="O225" s="58"/>
      <c r="P225" s="57"/>
      <c r="Q225" s="57"/>
      <c r="R225" s="57"/>
      <c r="S225" s="158"/>
      <c r="T225" s="27" t="str">
        <f t="shared" si="11"/>
        <v/>
      </c>
      <c r="U225" s="49" t="str">
        <f t="shared" si="12"/>
        <v/>
      </c>
      <c r="V225" s="27"/>
      <c r="W225" s="26"/>
      <c r="X225" s="26"/>
      <c r="Y225" s="27"/>
      <c r="Z225" s="3"/>
      <c r="AA225" s="14"/>
      <c r="AB225" s="3"/>
      <c r="AC225" s="3"/>
      <c r="AD225" s="14"/>
      <c r="AE225" s="26"/>
      <c r="AF225" s="27"/>
      <c r="AG225" s="26"/>
      <c r="AH225" s="26"/>
      <c r="AI225" s="27"/>
      <c r="AJ225" s="26"/>
      <c r="AK225" s="26"/>
      <c r="AL225" s="6"/>
      <c r="AM225" s="6"/>
    </row>
    <row r="226" spans="1:39" ht="21" customHeight="1" x14ac:dyDescent="0.15">
      <c r="A226" s="193"/>
      <c r="B226" s="105"/>
      <c r="C226" s="111"/>
      <c r="D226" s="157"/>
      <c r="E226" s="157"/>
      <c r="F226" s="199"/>
      <c r="G226" s="220"/>
      <c r="H226" s="228"/>
      <c r="I226" s="236"/>
      <c r="J226" s="236"/>
      <c r="K226" s="316">
        <f t="shared" si="10"/>
        <v>0</v>
      </c>
      <c r="L226" s="265"/>
      <c r="M226" s="68"/>
      <c r="N226" s="265"/>
      <c r="O226" s="68"/>
      <c r="P226" s="111"/>
      <c r="Q226" s="111"/>
      <c r="R226" s="111"/>
      <c r="S226" s="195"/>
      <c r="T226" s="27" t="str">
        <f t="shared" si="11"/>
        <v/>
      </c>
      <c r="U226" s="49" t="str">
        <f t="shared" si="12"/>
        <v/>
      </c>
      <c r="V226" s="27"/>
      <c r="W226" s="26"/>
      <c r="X226" s="26"/>
      <c r="Y226" s="27"/>
      <c r="Z226" s="3"/>
      <c r="AA226" s="14"/>
      <c r="AB226" s="3"/>
      <c r="AC226" s="3"/>
      <c r="AD226" s="14"/>
      <c r="AE226" s="26"/>
      <c r="AF226" s="27"/>
      <c r="AG226" s="26"/>
      <c r="AH226" s="26"/>
      <c r="AI226" s="27"/>
      <c r="AJ226" s="26"/>
      <c r="AK226" s="26"/>
      <c r="AL226" s="6"/>
      <c r="AM226" s="6"/>
    </row>
    <row r="227" spans="1:39" ht="21" customHeight="1" x14ac:dyDescent="0.15">
      <c r="A227" s="196"/>
      <c r="B227" s="99"/>
      <c r="C227" s="97"/>
      <c r="D227" s="110"/>
      <c r="E227" s="110"/>
      <c r="F227" s="197"/>
      <c r="G227" s="221"/>
      <c r="H227" s="223"/>
      <c r="I227" s="232"/>
      <c r="J227" s="232"/>
      <c r="K227" s="314">
        <f t="shared" si="10"/>
        <v>0</v>
      </c>
      <c r="L227" s="291"/>
      <c r="M227" s="69"/>
      <c r="N227" s="291"/>
      <c r="O227" s="69"/>
      <c r="P227" s="97"/>
      <c r="Q227" s="97"/>
      <c r="R227" s="97"/>
      <c r="S227" s="116"/>
      <c r="T227" s="27" t="str">
        <f t="shared" si="11"/>
        <v/>
      </c>
      <c r="U227" s="49" t="str">
        <f t="shared" si="12"/>
        <v/>
      </c>
      <c r="V227" s="27"/>
      <c r="W227" s="26"/>
      <c r="X227" s="26"/>
      <c r="Y227" s="27"/>
      <c r="Z227" s="3"/>
      <c r="AA227" s="14"/>
      <c r="AB227" s="3"/>
      <c r="AC227" s="3"/>
      <c r="AD227" s="14"/>
      <c r="AE227" s="26"/>
      <c r="AF227" s="27"/>
      <c r="AG227" s="26"/>
      <c r="AH227" s="26"/>
      <c r="AI227" s="27"/>
      <c r="AJ227" s="26"/>
      <c r="AK227" s="26"/>
      <c r="AL227" s="6"/>
      <c r="AM227" s="6"/>
    </row>
    <row r="228" spans="1:39" ht="21" customHeight="1" x14ac:dyDescent="0.15">
      <c r="A228" s="181"/>
      <c r="B228" s="63"/>
      <c r="C228" s="57"/>
      <c r="D228" s="88"/>
      <c r="E228" s="88"/>
      <c r="F228" s="190"/>
      <c r="G228" s="219"/>
      <c r="H228" s="213"/>
      <c r="I228" s="231"/>
      <c r="J228" s="231"/>
      <c r="K228" s="315">
        <f t="shared" si="10"/>
        <v>0</v>
      </c>
      <c r="L228" s="66"/>
      <c r="M228" s="58"/>
      <c r="N228" s="66"/>
      <c r="O228" s="58"/>
      <c r="P228" s="57"/>
      <c r="Q228" s="57"/>
      <c r="R228" s="57"/>
      <c r="S228" s="158"/>
      <c r="T228" s="27" t="str">
        <f t="shared" si="11"/>
        <v/>
      </c>
      <c r="U228" s="49" t="str">
        <f t="shared" si="12"/>
        <v/>
      </c>
      <c r="V228" s="27"/>
      <c r="W228" s="26"/>
      <c r="X228" s="26"/>
      <c r="Y228" s="27"/>
      <c r="Z228" s="3"/>
      <c r="AA228" s="14"/>
      <c r="AB228" s="3"/>
      <c r="AC228" s="3"/>
      <c r="AD228" s="14"/>
      <c r="AE228" s="26"/>
      <c r="AF228" s="27"/>
      <c r="AG228" s="26"/>
      <c r="AH228" s="26"/>
      <c r="AI228" s="27"/>
      <c r="AJ228" s="26"/>
      <c r="AK228" s="26"/>
      <c r="AL228" s="6"/>
      <c r="AM228" s="6"/>
    </row>
    <row r="229" spans="1:39" ht="21" customHeight="1" x14ac:dyDescent="0.15">
      <c r="A229" s="181"/>
      <c r="B229" s="63"/>
      <c r="C229" s="57"/>
      <c r="D229" s="88"/>
      <c r="E229" s="88"/>
      <c r="F229" s="190"/>
      <c r="G229" s="219"/>
      <c r="H229" s="213"/>
      <c r="I229" s="231"/>
      <c r="J229" s="231"/>
      <c r="K229" s="315">
        <f t="shared" si="10"/>
        <v>0</v>
      </c>
      <c r="L229" s="66"/>
      <c r="M229" s="58"/>
      <c r="N229" s="66"/>
      <c r="O229" s="58"/>
      <c r="P229" s="57"/>
      <c r="Q229" s="57"/>
      <c r="R229" s="57"/>
      <c r="S229" s="158"/>
      <c r="T229" s="27" t="str">
        <f t="shared" si="11"/>
        <v/>
      </c>
      <c r="U229" s="49" t="str">
        <f t="shared" si="12"/>
        <v/>
      </c>
      <c r="V229" s="27"/>
      <c r="W229" s="26"/>
      <c r="X229" s="26"/>
      <c r="Y229" s="27"/>
      <c r="Z229" s="3"/>
      <c r="AA229" s="14"/>
      <c r="AB229" s="3"/>
      <c r="AC229" s="3"/>
      <c r="AD229" s="14"/>
      <c r="AE229" s="26"/>
      <c r="AF229" s="27"/>
      <c r="AG229" s="26"/>
      <c r="AH229" s="26"/>
      <c r="AI229" s="27"/>
      <c r="AJ229" s="26"/>
      <c r="AK229" s="26"/>
      <c r="AL229" s="6"/>
      <c r="AM229" s="6"/>
    </row>
    <row r="230" spans="1:39" ht="21" customHeight="1" x14ac:dyDescent="0.15">
      <c r="A230" s="181"/>
      <c r="B230" s="63"/>
      <c r="C230" s="57"/>
      <c r="D230" s="88"/>
      <c r="E230" s="88"/>
      <c r="F230" s="190"/>
      <c r="G230" s="219"/>
      <c r="H230" s="213"/>
      <c r="I230" s="231"/>
      <c r="J230" s="231"/>
      <c r="K230" s="315">
        <f t="shared" si="10"/>
        <v>0</v>
      </c>
      <c r="L230" s="66"/>
      <c r="M230" s="58"/>
      <c r="N230" s="66"/>
      <c r="O230" s="58"/>
      <c r="P230" s="57"/>
      <c r="Q230" s="57"/>
      <c r="R230" s="57"/>
      <c r="S230" s="158"/>
      <c r="T230" s="27" t="str">
        <f t="shared" si="11"/>
        <v/>
      </c>
      <c r="U230" s="49" t="str">
        <f t="shared" si="12"/>
        <v/>
      </c>
      <c r="V230" s="27"/>
      <c r="W230" s="26"/>
      <c r="X230" s="26"/>
      <c r="Y230" s="27"/>
      <c r="Z230" s="3"/>
      <c r="AA230" s="14"/>
      <c r="AB230" s="3"/>
      <c r="AC230" s="3"/>
      <c r="AD230" s="14"/>
      <c r="AE230" s="26"/>
      <c r="AF230" s="27"/>
      <c r="AG230" s="26"/>
      <c r="AH230" s="26"/>
      <c r="AI230" s="27"/>
      <c r="AJ230" s="26"/>
      <c r="AK230" s="26"/>
      <c r="AL230" s="6"/>
      <c r="AM230" s="6"/>
    </row>
    <row r="231" spans="1:39" ht="21" customHeight="1" x14ac:dyDescent="0.15">
      <c r="A231" s="181"/>
      <c r="B231" s="63"/>
      <c r="C231" s="57"/>
      <c r="D231" s="88"/>
      <c r="E231" s="88"/>
      <c r="F231" s="190"/>
      <c r="G231" s="219"/>
      <c r="H231" s="213"/>
      <c r="I231" s="231"/>
      <c r="J231" s="231"/>
      <c r="K231" s="315">
        <f t="shared" si="10"/>
        <v>0</v>
      </c>
      <c r="L231" s="66"/>
      <c r="M231" s="58"/>
      <c r="N231" s="66"/>
      <c r="O231" s="58"/>
      <c r="P231" s="57"/>
      <c r="Q231" s="57"/>
      <c r="R231" s="57"/>
      <c r="S231" s="158"/>
      <c r="T231" s="27" t="str">
        <f t="shared" si="11"/>
        <v/>
      </c>
      <c r="U231" s="49" t="str">
        <f t="shared" si="12"/>
        <v/>
      </c>
      <c r="V231" s="27"/>
      <c r="W231" s="26"/>
      <c r="X231" s="26"/>
      <c r="Y231" s="27"/>
      <c r="Z231" s="3"/>
      <c r="AA231" s="14"/>
      <c r="AB231" s="3"/>
      <c r="AC231" s="3"/>
      <c r="AD231" s="14"/>
      <c r="AE231" s="26"/>
      <c r="AF231" s="27"/>
      <c r="AG231" s="26"/>
      <c r="AH231" s="26"/>
      <c r="AI231" s="27"/>
      <c r="AJ231" s="26"/>
      <c r="AK231" s="26"/>
      <c r="AL231" s="6"/>
      <c r="AM231" s="6"/>
    </row>
    <row r="232" spans="1:39" ht="21" customHeight="1" x14ac:dyDescent="0.15">
      <c r="A232" s="181"/>
      <c r="B232" s="63"/>
      <c r="C232" s="57"/>
      <c r="D232" s="88"/>
      <c r="E232" s="88"/>
      <c r="F232" s="190"/>
      <c r="G232" s="219"/>
      <c r="H232" s="213"/>
      <c r="I232" s="231"/>
      <c r="J232" s="231"/>
      <c r="K232" s="831">
        <f t="shared" si="10"/>
        <v>0</v>
      </c>
      <c r="L232" s="66"/>
      <c r="M232" s="58"/>
      <c r="N232" s="66"/>
      <c r="O232" s="58"/>
      <c r="P232" s="57"/>
      <c r="Q232" s="57"/>
      <c r="R232" s="57"/>
      <c r="S232" s="158"/>
      <c r="T232" s="27" t="str">
        <f t="shared" si="11"/>
        <v/>
      </c>
      <c r="U232" s="49" t="str">
        <f t="shared" si="12"/>
        <v/>
      </c>
      <c r="V232" s="27"/>
      <c r="W232" s="26"/>
      <c r="X232" s="26"/>
      <c r="Y232" s="27"/>
      <c r="Z232" s="3"/>
      <c r="AA232" s="14"/>
      <c r="AB232" s="3"/>
      <c r="AC232" s="3"/>
      <c r="AD232" s="14"/>
      <c r="AE232" s="26"/>
      <c r="AF232" s="27"/>
      <c r="AG232" s="26"/>
      <c r="AH232" s="26"/>
      <c r="AI232" s="27"/>
      <c r="AJ232" s="26"/>
      <c r="AK232" s="26"/>
      <c r="AL232" s="6"/>
      <c r="AM232" s="6"/>
    </row>
    <row r="233" spans="1:39" ht="21" customHeight="1" x14ac:dyDescent="0.15">
      <c r="A233" s="182"/>
      <c r="B233" s="63"/>
      <c r="C233" s="57"/>
      <c r="D233" s="88"/>
      <c r="E233" s="88"/>
      <c r="F233" s="190"/>
      <c r="G233" s="219"/>
      <c r="H233" s="213"/>
      <c r="I233" s="231"/>
      <c r="J233" s="231"/>
      <c r="K233" s="831">
        <f t="shared" si="10"/>
        <v>0</v>
      </c>
      <c r="L233" s="66"/>
      <c r="M233" s="58"/>
      <c r="N233" s="66"/>
      <c r="O233" s="58"/>
      <c r="P233" s="57"/>
      <c r="Q233" s="57"/>
      <c r="R233" s="57"/>
      <c r="S233" s="158"/>
      <c r="T233" s="27" t="str">
        <f t="shared" si="11"/>
        <v/>
      </c>
      <c r="U233" s="49" t="str">
        <f t="shared" si="12"/>
        <v/>
      </c>
      <c r="V233" s="27"/>
      <c r="W233" s="26"/>
      <c r="X233" s="26"/>
      <c r="Y233" s="27"/>
      <c r="Z233" s="3"/>
      <c r="AA233" s="14"/>
      <c r="AB233" s="3"/>
      <c r="AC233" s="3"/>
      <c r="AD233" s="14"/>
      <c r="AE233" s="26"/>
      <c r="AF233" s="27"/>
      <c r="AG233" s="26"/>
      <c r="AH233" s="26"/>
      <c r="AI233" s="27"/>
      <c r="AJ233" s="26"/>
      <c r="AK233" s="26"/>
      <c r="AL233" s="6"/>
      <c r="AM233" s="6"/>
    </row>
    <row r="234" spans="1:39" ht="21" customHeight="1" x14ac:dyDescent="0.15">
      <c r="A234" s="182"/>
      <c r="B234" s="63"/>
      <c r="C234" s="57"/>
      <c r="D234" s="88"/>
      <c r="E234" s="88"/>
      <c r="F234" s="190"/>
      <c r="G234" s="219"/>
      <c r="H234" s="213"/>
      <c r="I234" s="231"/>
      <c r="J234" s="231"/>
      <c r="K234" s="831">
        <f t="shared" si="10"/>
        <v>0</v>
      </c>
      <c r="L234" s="66"/>
      <c r="M234" s="58"/>
      <c r="N234" s="66"/>
      <c r="O234" s="58"/>
      <c r="P234" s="57"/>
      <c r="Q234" s="57"/>
      <c r="R234" s="57"/>
      <c r="S234" s="158"/>
      <c r="T234" s="27" t="str">
        <f t="shared" si="11"/>
        <v/>
      </c>
      <c r="U234" s="49" t="str">
        <f t="shared" si="12"/>
        <v/>
      </c>
      <c r="V234" s="27"/>
      <c r="W234" s="26"/>
      <c r="X234" s="26"/>
      <c r="Y234" s="27"/>
      <c r="Z234" s="3"/>
      <c r="AA234" s="14"/>
      <c r="AB234" s="3"/>
      <c r="AC234" s="3"/>
      <c r="AD234" s="14"/>
      <c r="AE234" s="26"/>
      <c r="AF234" s="27"/>
      <c r="AG234" s="26"/>
      <c r="AH234" s="26"/>
      <c r="AI234" s="27"/>
      <c r="AJ234" s="26"/>
      <c r="AK234" s="26"/>
      <c r="AL234" s="6"/>
      <c r="AM234" s="6"/>
    </row>
    <row r="235" spans="1:39" ht="21" customHeight="1" x14ac:dyDescent="0.15">
      <c r="A235" s="182"/>
      <c r="B235" s="63"/>
      <c r="C235" s="57"/>
      <c r="D235" s="88"/>
      <c r="E235" s="88"/>
      <c r="F235" s="190"/>
      <c r="G235" s="219"/>
      <c r="H235" s="213"/>
      <c r="I235" s="231"/>
      <c r="J235" s="231"/>
      <c r="K235" s="318">
        <f t="shared" si="10"/>
        <v>0</v>
      </c>
      <c r="L235" s="66"/>
      <c r="M235" s="58"/>
      <c r="N235" s="66"/>
      <c r="O235" s="58"/>
      <c r="P235" s="57"/>
      <c r="Q235" s="57"/>
      <c r="R235" s="57"/>
      <c r="S235" s="158"/>
      <c r="T235" s="27" t="str">
        <f t="shared" si="11"/>
        <v/>
      </c>
      <c r="U235" s="49" t="str">
        <f t="shared" si="12"/>
        <v/>
      </c>
      <c r="V235" s="32"/>
      <c r="W235" s="31"/>
      <c r="X235" s="31"/>
      <c r="Y235" s="32"/>
      <c r="Z235" s="3"/>
      <c r="AA235" s="14"/>
      <c r="AB235" s="4"/>
      <c r="AC235" s="3"/>
      <c r="AD235" s="14"/>
      <c r="AE235" s="31"/>
      <c r="AF235" s="32"/>
      <c r="AG235" s="31"/>
      <c r="AH235" s="31"/>
      <c r="AI235" s="32"/>
      <c r="AJ235" s="26"/>
      <c r="AK235" s="26"/>
      <c r="AL235" s="6"/>
      <c r="AM235" s="6"/>
    </row>
    <row r="236" spans="1:39" ht="21" customHeight="1" x14ac:dyDescent="0.15">
      <c r="A236" s="181"/>
      <c r="B236" s="63"/>
      <c r="C236" s="57"/>
      <c r="D236" s="88"/>
      <c r="E236" s="88"/>
      <c r="F236" s="190"/>
      <c r="G236" s="219"/>
      <c r="H236" s="213"/>
      <c r="I236" s="231"/>
      <c r="J236" s="231"/>
      <c r="K236" s="315">
        <f t="shared" si="10"/>
        <v>0</v>
      </c>
      <c r="L236" s="66"/>
      <c r="M236" s="58"/>
      <c r="N236" s="66"/>
      <c r="O236" s="58"/>
      <c r="P236" s="57"/>
      <c r="Q236" s="57"/>
      <c r="R236" s="57"/>
      <c r="S236" s="158"/>
      <c r="T236" s="27" t="str">
        <f t="shared" si="11"/>
        <v/>
      </c>
      <c r="U236" s="49" t="str">
        <f t="shared" si="12"/>
        <v/>
      </c>
      <c r="V236" s="32"/>
      <c r="W236" s="31"/>
      <c r="X236" s="31"/>
      <c r="Y236" s="32"/>
      <c r="Z236" s="3"/>
      <c r="AA236" s="14"/>
      <c r="AB236" s="4"/>
      <c r="AC236" s="3"/>
      <c r="AD236" s="14"/>
      <c r="AE236" s="31"/>
      <c r="AF236" s="32"/>
      <c r="AG236" s="31"/>
      <c r="AH236" s="31"/>
      <c r="AI236" s="32"/>
      <c r="AJ236" s="26"/>
      <c r="AK236" s="26"/>
      <c r="AL236" s="6"/>
      <c r="AM236" s="6"/>
    </row>
    <row r="237" spans="1:39" ht="21" customHeight="1" x14ac:dyDescent="0.15">
      <c r="A237" s="181"/>
      <c r="B237" s="63"/>
      <c r="C237" s="57"/>
      <c r="D237" s="88"/>
      <c r="E237" s="88"/>
      <c r="F237" s="190"/>
      <c r="G237" s="219"/>
      <c r="H237" s="213"/>
      <c r="I237" s="231"/>
      <c r="J237" s="231"/>
      <c r="K237" s="315">
        <f t="shared" si="10"/>
        <v>0</v>
      </c>
      <c r="L237" s="66"/>
      <c r="M237" s="58"/>
      <c r="N237" s="66"/>
      <c r="O237" s="58"/>
      <c r="P237" s="57"/>
      <c r="Q237" s="57"/>
      <c r="R237" s="57"/>
      <c r="S237" s="158"/>
      <c r="T237" s="27" t="str">
        <f t="shared" si="11"/>
        <v/>
      </c>
      <c r="U237" s="49" t="str">
        <f t="shared" si="12"/>
        <v/>
      </c>
      <c r="V237" s="34"/>
      <c r="W237" s="33"/>
      <c r="X237" s="33"/>
      <c r="Y237" s="34"/>
      <c r="Z237" s="3"/>
      <c r="AA237" s="14"/>
      <c r="AB237" s="5"/>
      <c r="AC237" s="3"/>
      <c r="AD237" s="14"/>
      <c r="AE237" s="33"/>
      <c r="AF237" s="34"/>
      <c r="AG237" s="33"/>
      <c r="AH237" s="33"/>
      <c r="AI237" s="34"/>
      <c r="AJ237" s="26"/>
      <c r="AK237" s="26"/>
      <c r="AL237" s="6"/>
      <c r="AM237" s="6"/>
    </row>
    <row r="238" spans="1:39" s="22" customFormat="1" ht="21" customHeight="1" x14ac:dyDescent="0.15">
      <c r="A238" s="181"/>
      <c r="B238" s="63"/>
      <c r="C238" s="57"/>
      <c r="D238" s="88"/>
      <c r="E238" s="88"/>
      <c r="F238" s="190"/>
      <c r="G238" s="219"/>
      <c r="H238" s="213"/>
      <c r="I238" s="231"/>
      <c r="J238" s="231"/>
      <c r="K238" s="315">
        <f t="shared" si="10"/>
        <v>0</v>
      </c>
      <c r="L238" s="66"/>
      <c r="M238" s="58"/>
      <c r="N238" s="66"/>
      <c r="O238" s="58"/>
      <c r="P238" s="57"/>
      <c r="Q238" s="57"/>
      <c r="R238" s="57"/>
      <c r="S238" s="158"/>
      <c r="T238" s="27" t="str">
        <f t="shared" si="11"/>
        <v/>
      </c>
      <c r="U238" s="49" t="str">
        <f t="shared" si="12"/>
        <v/>
      </c>
      <c r="V238" s="25"/>
      <c r="W238" s="25"/>
      <c r="X238" s="25"/>
      <c r="Y238" s="25"/>
      <c r="Z238" s="11"/>
      <c r="AA238" s="18"/>
      <c r="AB238" s="11"/>
      <c r="AC238" s="11"/>
      <c r="AD238" s="18"/>
      <c r="AE238" s="25"/>
      <c r="AF238" s="25"/>
      <c r="AG238" s="25"/>
      <c r="AH238" s="25"/>
      <c r="AI238" s="25"/>
      <c r="AJ238" s="25"/>
    </row>
    <row r="239" spans="1:39" ht="21" customHeight="1" x14ac:dyDescent="0.15">
      <c r="A239" s="177"/>
      <c r="B239" s="78"/>
      <c r="C239" s="78"/>
      <c r="D239" s="86"/>
      <c r="E239" s="86"/>
      <c r="F239" s="77"/>
      <c r="G239" s="215"/>
      <c r="H239" s="215"/>
      <c r="I239" s="225"/>
      <c r="J239" s="225"/>
      <c r="K239" s="315">
        <f t="shared" si="10"/>
        <v>0</v>
      </c>
      <c r="L239" s="70"/>
      <c r="M239" s="67"/>
      <c r="N239" s="70"/>
      <c r="O239" s="67"/>
      <c r="P239" s="78"/>
      <c r="Q239" s="78"/>
      <c r="R239" s="78"/>
      <c r="S239" s="192"/>
      <c r="T239" s="27" t="str">
        <f t="shared" si="11"/>
        <v/>
      </c>
      <c r="U239" s="49" t="str">
        <f t="shared" si="12"/>
        <v/>
      </c>
      <c r="V239" s="27"/>
      <c r="W239" s="26"/>
      <c r="X239" s="26"/>
      <c r="Y239" s="27"/>
      <c r="Z239" s="3"/>
      <c r="AA239" s="14"/>
      <c r="AB239" s="3"/>
      <c r="AC239" s="3"/>
      <c r="AD239" s="14"/>
      <c r="AE239" s="26"/>
      <c r="AF239" s="27"/>
      <c r="AG239" s="26"/>
      <c r="AH239" s="26"/>
      <c r="AI239" s="27"/>
      <c r="AJ239" s="26"/>
      <c r="AK239" s="26"/>
    </row>
    <row r="240" spans="1:39" ht="21" customHeight="1" x14ac:dyDescent="0.15">
      <c r="A240" s="181"/>
      <c r="B240" s="63"/>
      <c r="C240" s="57"/>
      <c r="D240" s="88"/>
      <c r="E240" s="88"/>
      <c r="F240" s="190"/>
      <c r="G240" s="219"/>
      <c r="H240" s="213"/>
      <c r="I240" s="231"/>
      <c r="J240" s="231"/>
      <c r="K240" s="315">
        <f t="shared" si="10"/>
        <v>0</v>
      </c>
      <c r="L240" s="66"/>
      <c r="M240" s="58"/>
      <c r="N240" s="66"/>
      <c r="O240" s="58"/>
      <c r="P240" s="57"/>
      <c r="Q240" s="57"/>
      <c r="R240" s="57"/>
      <c r="S240" s="158"/>
      <c r="T240" s="27" t="str">
        <f t="shared" si="11"/>
        <v/>
      </c>
      <c r="U240" s="49" t="str">
        <f t="shared" si="12"/>
        <v/>
      </c>
      <c r="V240" s="27"/>
      <c r="W240" s="26"/>
      <c r="X240" s="26"/>
      <c r="Y240" s="27"/>
      <c r="Z240" s="3"/>
      <c r="AA240" s="14"/>
      <c r="AB240" s="3"/>
      <c r="AC240" s="3"/>
      <c r="AD240" s="14"/>
      <c r="AE240" s="26"/>
      <c r="AF240" s="27"/>
      <c r="AG240" s="26"/>
      <c r="AH240" s="26"/>
      <c r="AI240" s="27"/>
      <c r="AJ240" s="26"/>
      <c r="AK240" s="26"/>
    </row>
    <row r="241" spans="1:39" ht="21" customHeight="1" x14ac:dyDescent="0.15">
      <c r="A241" s="181"/>
      <c r="B241" s="63"/>
      <c r="C241" s="57"/>
      <c r="D241" s="88"/>
      <c r="E241" s="88"/>
      <c r="F241" s="190"/>
      <c r="G241" s="219"/>
      <c r="H241" s="213"/>
      <c r="I241" s="231"/>
      <c r="J241" s="231"/>
      <c r="K241" s="315">
        <f t="shared" si="10"/>
        <v>0</v>
      </c>
      <c r="L241" s="66"/>
      <c r="M241" s="58"/>
      <c r="N241" s="66"/>
      <c r="O241" s="58"/>
      <c r="P241" s="57"/>
      <c r="Q241" s="57"/>
      <c r="R241" s="57"/>
      <c r="S241" s="158"/>
      <c r="T241" s="27" t="str">
        <f t="shared" si="11"/>
        <v/>
      </c>
      <c r="U241" s="49" t="str">
        <f t="shared" si="12"/>
        <v/>
      </c>
      <c r="V241" s="27"/>
      <c r="W241" s="26"/>
      <c r="X241" s="26"/>
      <c r="Y241" s="27"/>
      <c r="Z241" s="3"/>
      <c r="AA241" s="14"/>
      <c r="AB241" s="3"/>
      <c r="AC241" s="3"/>
      <c r="AD241" s="14"/>
      <c r="AE241" s="26"/>
      <c r="AF241" s="27"/>
      <c r="AG241" s="26"/>
      <c r="AH241" s="26"/>
      <c r="AI241" s="27"/>
      <c r="AJ241" s="26"/>
      <c r="AK241" s="26"/>
      <c r="AL241" s="6"/>
      <c r="AM241" s="6"/>
    </row>
    <row r="242" spans="1:39" ht="21" customHeight="1" x14ac:dyDescent="0.15">
      <c r="A242" s="181"/>
      <c r="B242" s="63"/>
      <c r="C242" s="57"/>
      <c r="D242" s="87"/>
      <c r="E242" s="87"/>
      <c r="F242" s="191"/>
      <c r="G242" s="219"/>
      <c r="H242" s="213"/>
      <c r="I242" s="233"/>
      <c r="J242" s="233"/>
      <c r="K242" s="315">
        <f t="shared" si="10"/>
        <v>0</v>
      </c>
      <c r="L242" s="66"/>
      <c r="M242" s="58"/>
      <c r="N242" s="66"/>
      <c r="O242" s="58"/>
      <c r="P242" s="57"/>
      <c r="Q242" s="58"/>
      <c r="R242" s="57"/>
      <c r="S242" s="158"/>
      <c r="T242" s="27" t="str">
        <f t="shared" si="11"/>
        <v/>
      </c>
      <c r="U242" s="49" t="str">
        <f t="shared" si="12"/>
        <v/>
      </c>
      <c r="V242" s="27"/>
      <c r="W242" s="26"/>
      <c r="X242" s="26"/>
      <c r="Y242" s="27"/>
      <c r="Z242" s="3"/>
      <c r="AA242" s="14"/>
      <c r="AB242" s="3"/>
      <c r="AC242" s="3"/>
      <c r="AD242" s="14"/>
      <c r="AE242" s="26"/>
      <c r="AF242" s="27"/>
      <c r="AG242" s="26"/>
      <c r="AH242" s="26"/>
      <c r="AI242" s="27"/>
      <c r="AJ242" s="26"/>
      <c r="AK242" s="26"/>
      <c r="AL242" s="6"/>
      <c r="AM242" s="6"/>
    </row>
    <row r="243" spans="1:39" ht="21" customHeight="1" x14ac:dyDescent="0.15">
      <c r="A243" s="181"/>
      <c r="B243" s="63"/>
      <c r="C243" s="57"/>
      <c r="D243" s="88"/>
      <c r="E243" s="88"/>
      <c r="F243" s="190"/>
      <c r="G243" s="219"/>
      <c r="H243" s="213"/>
      <c r="I243" s="231"/>
      <c r="J243" s="231"/>
      <c r="K243" s="315">
        <f t="shared" si="10"/>
        <v>0</v>
      </c>
      <c r="L243" s="66"/>
      <c r="M243" s="58"/>
      <c r="N243" s="66"/>
      <c r="O243" s="58"/>
      <c r="P243" s="57"/>
      <c r="Q243" s="57"/>
      <c r="R243" s="57"/>
      <c r="S243" s="158"/>
      <c r="T243" s="27" t="str">
        <f t="shared" si="11"/>
        <v/>
      </c>
      <c r="U243" s="49" t="str">
        <f t="shared" si="12"/>
        <v/>
      </c>
      <c r="V243" s="27"/>
      <c r="W243" s="26"/>
      <c r="X243" s="26"/>
      <c r="Y243" s="27"/>
      <c r="Z243" s="3"/>
      <c r="AA243" s="14"/>
      <c r="AB243" s="3"/>
      <c r="AC243" s="3"/>
      <c r="AD243" s="14"/>
      <c r="AE243" s="26"/>
      <c r="AF243" s="27"/>
      <c r="AG243" s="26"/>
      <c r="AH243" s="26"/>
      <c r="AI243" s="27"/>
      <c r="AJ243" s="26"/>
      <c r="AK243" s="26"/>
      <c r="AL243" s="6"/>
      <c r="AM243" s="6"/>
    </row>
    <row r="244" spans="1:39" ht="21" customHeight="1" x14ac:dyDescent="0.15">
      <c r="A244" s="181"/>
      <c r="B244" s="63"/>
      <c r="C244" s="57"/>
      <c r="D244" s="87"/>
      <c r="E244" s="87"/>
      <c r="F244" s="191"/>
      <c r="G244" s="219"/>
      <c r="H244" s="213"/>
      <c r="I244" s="233"/>
      <c r="J244" s="233"/>
      <c r="K244" s="315">
        <f t="shared" si="10"/>
        <v>0</v>
      </c>
      <c r="L244" s="66"/>
      <c r="M244" s="58"/>
      <c r="N244" s="66"/>
      <c r="O244" s="58"/>
      <c r="P244" s="57"/>
      <c r="Q244" s="57"/>
      <c r="R244" s="57"/>
      <c r="S244" s="158"/>
      <c r="T244" s="27" t="str">
        <f t="shared" si="11"/>
        <v/>
      </c>
      <c r="U244" s="49" t="str">
        <f t="shared" si="12"/>
        <v/>
      </c>
      <c r="V244" s="30"/>
      <c r="W244" s="26"/>
      <c r="X244" s="26"/>
      <c r="Y244" s="27"/>
      <c r="Z244" s="3"/>
      <c r="AA244" s="14"/>
      <c r="AB244" s="3"/>
      <c r="AC244" s="3"/>
      <c r="AD244" s="14"/>
      <c r="AE244" s="26"/>
      <c r="AF244" s="27"/>
      <c r="AG244" s="26"/>
      <c r="AH244" s="26"/>
      <c r="AI244" s="27"/>
      <c r="AJ244" s="26"/>
      <c r="AK244" s="26"/>
      <c r="AL244" s="6"/>
      <c r="AM244" s="6"/>
    </row>
    <row r="245" spans="1:39" ht="21" customHeight="1" x14ac:dyDescent="0.15">
      <c r="A245" s="181"/>
      <c r="B245" s="63"/>
      <c r="C245" s="57"/>
      <c r="D245" s="88"/>
      <c r="E245" s="88"/>
      <c r="F245" s="190"/>
      <c r="G245" s="219"/>
      <c r="H245" s="213"/>
      <c r="I245" s="231"/>
      <c r="J245" s="231"/>
      <c r="K245" s="315">
        <f t="shared" si="10"/>
        <v>0</v>
      </c>
      <c r="L245" s="66"/>
      <c r="M245" s="58"/>
      <c r="N245" s="66"/>
      <c r="O245" s="58"/>
      <c r="P245" s="57"/>
      <c r="Q245" s="57"/>
      <c r="R245" s="57"/>
      <c r="S245" s="158"/>
      <c r="T245" s="27" t="str">
        <f t="shared" si="11"/>
        <v/>
      </c>
      <c r="U245" s="49" t="str">
        <f t="shared" si="12"/>
        <v/>
      </c>
      <c r="V245" s="27"/>
      <c r="W245" s="26"/>
      <c r="X245" s="26"/>
      <c r="Y245" s="27"/>
      <c r="Z245" s="3"/>
      <c r="AA245" s="14"/>
      <c r="AB245" s="3"/>
      <c r="AC245" s="3"/>
      <c r="AD245" s="14"/>
      <c r="AE245" s="26"/>
      <c r="AF245" s="27"/>
      <c r="AG245" s="26"/>
      <c r="AH245" s="26"/>
      <c r="AI245" s="27"/>
      <c r="AJ245" s="26"/>
      <c r="AK245" s="26"/>
      <c r="AL245" s="6"/>
      <c r="AM245" s="6"/>
    </row>
    <row r="246" spans="1:39" ht="21" customHeight="1" x14ac:dyDescent="0.15">
      <c r="A246" s="193"/>
      <c r="B246" s="105"/>
      <c r="C246" s="111"/>
      <c r="D246" s="112"/>
      <c r="E246" s="112"/>
      <c r="F246" s="194"/>
      <c r="G246" s="220"/>
      <c r="H246" s="228"/>
      <c r="I246" s="234"/>
      <c r="J246" s="234"/>
      <c r="K246" s="316">
        <f t="shared" si="10"/>
        <v>0</v>
      </c>
      <c r="L246" s="265"/>
      <c r="M246" s="68"/>
      <c r="N246" s="265"/>
      <c r="O246" s="68"/>
      <c r="P246" s="111"/>
      <c r="Q246" s="111"/>
      <c r="R246" s="111"/>
      <c r="S246" s="195"/>
      <c r="T246" s="27" t="str">
        <f t="shared" si="11"/>
        <v/>
      </c>
      <c r="U246" s="49" t="str">
        <f t="shared" si="12"/>
        <v/>
      </c>
      <c r="V246" s="27"/>
      <c r="W246" s="26"/>
      <c r="X246" s="26"/>
      <c r="Y246" s="27"/>
      <c r="Z246" s="3"/>
      <c r="AA246" s="14"/>
      <c r="AB246" s="3"/>
      <c r="AC246" s="3"/>
      <c r="AD246" s="14"/>
      <c r="AE246" s="26"/>
      <c r="AF246" s="27"/>
      <c r="AG246" s="26"/>
      <c r="AH246" s="26"/>
      <c r="AI246" s="27"/>
      <c r="AJ246" s="26"/>
      <c r="AK246" s="26"/>
      <c r="AL246" s="6"/>
      <c r="AM246" s="6"/>
    </row>
    <row r="247" spans="1:39" ht="21" customHeight="1" x14ac:dyDescent="0.15">
      <c r="A247" s="196"/>
      <c r="B247" s="99"/>
      <c r="C247" s="97"/>
      <c r="D247" s="110"/>
      <c r="E247" s="110"/>
      <c r="F247" s="197"/>
      <c r="G247" s="221"/>
      <c r="H247" s="223"/>
      <c r="I247" s="232"/>
      <c r="J247" s="232"/>
      <c r="K247" s="314">
        <f t="shared" si="10"/>
        <v>0</v>
      </c>
      <c r="L247" s="291"/>
      <c r="M247" s="69"/>
      <c r="N247" s="291"/>
      <c r="O247" s="69"/>
      <c r="P247" s="97"/>
      <c r="Q247" s="97"/>
      <c r="R247" s="97"/>
      <c r="S247" s="116"/>
      <c r="T247" s="27" t="str">
        <f t="shared" si="11"/>
        <v/>
      </c>
      <c r="U247" s="49" t="str">
        <f t="shared" si="12"/>
        <v/>
      </c>
      <c r="V247" s="27"/>
      <c r="W247" s="26"/>
      <c r="X247" s="26"/>
      <c r="Y247" s="27"/>
      <c r="Z247" s="3"/>
      <c r="AA247" s="14"/>
      <c r="AB247" s="3"/>
      <c r="AC247" s="3"/>
      <c r="AD247" s="14"/>
      <c r="AE247" s="26"/>
      <c r="AF247" s="27"/>
      <c r="AG247" s="26"/>
      <c r="AH247" s="26"/>
      <c r="AI247" s="27"/>
      <c r="AJ247" s="26"/>
      <c r="AK247" s="26"/>
      <c r="AL247" s="6"/>
      <c r="AM247" s="6"/>
    </row>
    <row r="248" spans="1:39" ht="21" customHeight="1" x14ac:dyDescent="0.15">
      <c r="A248" s="181"/>
      <c r="B248" s="63"/>
      <c r="C248" s="57"/>
      <c r="D248" s="88"/>
      <c r="E248" s="88"/>
      <c r="F248" s="190"/>
      <c r="G248" s="219"/>
      <c r="H248" s="213"/>
      <c r="I248" s="231"/>
      <c r="J248" s="231"/>
      <c r="K248" s="315">
        <f t="shared" si="10"/>
        <v>0</v>
      </c>
      <c r="L248" s="66"/>
      <c r="M248" s="58"/>
      <c r="N248" s="66"/>
      <c r="O248" s="58"/>
      <c r="P248" s="57"/>
      <c r="Q248" s="57"/>
      <c r="R248" s="57"/>
      <c r="S248" s="158"/>
      <c r="T248" s="27" t="str">
        <f t="shared" si="11"/>
        <v/>
      </c>
      <c r="U248" s="49" t="str">
        <f t="shared" si="12"/>
        <v/>
      </c>
      <c r="V248" s="27"/>
      <c r="W248" s="26"/>
      <c r="X248" s="26"/>
      <c r="Y248" s="27"/>
      <c r="Z248" s="3"/>
      <c r="AA248" s="14"/>
      <c r="AB248" s="3"/>
      <c r="AC248" s="3"/>
      <c r="AD248" s="14"/>
      <c r="AE248" s="26"/>
      <c r="AF248" s="27"/>
      <c r="AG248" s="26"/>
      <c r="AH248" s="26"/>
      <c r="AI248" s="27"/>
      <c r="AJ248" s="26"/>
      <c r="AK248" s="26"/>
      <c r="AL248" s="6"/>
      <c r="AM248" s="6"/>
    </row>
    <row r="249" spans="1:39" ht="21" customHeight="1" x14ac:dyDescent="0.15">
      <c r="A249" s="181"/>
      <c r="B249" s="63"/>
      <c r="C249" s="57"/>
      <c r="D249" s="87"/>
      <c r="E249" s="87"/>
      <c r="F249" s="191"/>
      <c r="G249" s="219"/>
      <c r="H249" s="213"/>
      <c r="I249" s="233"/>
      <c r="J249" s="233"/>
      <c r="K249" s="315">
        <f t="shared" si="10"/>
        <v>0</v>
      </c>
      <c r="L249" s="66"/>
      <c r="M249" s="58"/>
      <c r="N249" s="66"/>
      <c r="O249" s="58"/>
      <c r="P249" s="57"/>
      <c r="Q249" s="57"/>
      <c r="R249" s="57"/>
      <c r="S249" s="158"/>
      <c r="T249" s="27" t="str">
        <f t="shared" si="11"/>
        <v/>
      </c>
      <c r="U249" s="49" t="str">
        <f t="shared" si="12"/>
        <v/>
      </c>
      <c r="V249" s="27"/>
      <c r="W249" s="26"/>
      <c r="X249" s="26"/>
      <c r="Y249" s="27"/>
      <c r="Z249" s="3"/>
      <c r="AA249" s="14"/>
      <c r="AB249" s="3"/>
      <c r="AC249" s="3"/>
      <c r="AD249" s="14"/>
      <c r="AE249" s="26"/>
      <c r="AF249" s="27"/>
      <c r="AG249" s="26"/>
      <c r="AH249" s="26"/>
      <c r="AI249" s="27"/>
      <c r="AJ249" s="26"/>
      <c r="AK249" s="26"/>
      <c r="AL249" s="6"/>
      <c r="AM249" s="6"/>
    </row>
    <row r="250" spans="1:39" ht="21" customHeight="1" x14ac:dyDescent="0.15">
      <c r="A250" s="181"/>
      <c r="B250" s="63"/>
      <c r="C250" s="57"/>
      <c r="D250" s="88"/>
      <c r="E250" s="88"/>
      <c r="F250" s="190"/>
      <c r="G250" s="219"/>
      <c r="H250" s="213"/>
      <c r="I250" s="231"/>
      <c r="J250" s="231"/>
      <c r="K250" s="315">
        <f t="shared" si="10"/>
        <v>0</v>
      </c>
      <c r="L250" s="66"/>
      <c r="M250" s="58"/>
      <c r="N250" s="66"/>
      <c r="O250" s="58"/>
      <c r="P250" s="57"/>
      <c r="Q250" s="57"/>
      <c r="R250" s="57"/>
      <c r="S250" s="158"/>
      <c r="T250" s="27" t="str">
        <f t="shared" si="11"/>
        <v/>
      </c>
      <c r="U250" s="49" t="str">
        <f t="shared" si="12"/>
        <v/>
      </c>
      <c r="V250" s="27"/>
      <c r="W250" s="26"/>
      <c r="X250" s="26"/>
      <c r="Y250" s="27"/>
      <c r="Z250" s="3"/>
      <c r="AA250" s="14"/>
      <c r="AB250" s="3"/>
      <c r="AC250" s="3"/>
      <c r="AD250" s="14"/>
      <c r="AE250" s="26"/>
      <c r="AF250" s="27"/>
      <c r="AG250" s="26"/>
      <c r="AH250" s="26"/>
      <c r="AI250" s="27"/>
      <c r="AJ250" s="26"/>
      <c r="AK250" s="26"/>
      <c r="AL250" s="6"/>
      <c r="AM250" s="6"/>
    </row>
    <row r="251" spans="1:39" ht="21" customHeight="1" x14ac:dyDescent="0.15">
      <c r="A251" s="181"/>
      <c r="B251" s="63"/>
      <c r="C251" s="57"/>
      <c r="D251" s="88"/>
      <c r="E251" s="88"/>
      <c r="F251" s="190"/>
      <c r="G251" s="219"/>
      <c r="H251" s="213"/>
      <c r="I251" s="231"/>
      <c r="J251" s="231"/>
      <c r="K251" s="315">
        <f t="shared" si="10"/>
        <v>0</v>
      </c>
      <c r="L251" s="66"/>
      <c r="M251" s="58"/>
      <c r="N251" s="66"/>
      <c r="O251" s="58"/>
      <c r="P251" s="57"/>
      <c r="Q251" s="57"/>
      <c r="R251" s="57"/>
      <c r="S251" s="158"/>
      <c r="T251" s="27" t="str">
        <f t="shared" si="11"/>
        <v/>
      </c>
      <c r="U251" s="49" t="str">
        <f t="shared" si="12"/>
        <v/>
      </c>
      <c r="V251" s="27"/>
      <c r="W251" s="26"/>
      <c r="X251" s="26"/>
      <c r="Y251" s="27"/>
      <c r="Z251" s="3"/>
      <c r="AA251" s="14"/>
      <c r="AB251" s="3"/>
      <c r="AC251" s="3"/>
      <c r="AD251" s="14"/>
      <c r="AE251" s="26"/>
      <c r="AF251" s="27"/>
      <c r="AG251" s="26"/>
      <c r="AH251" s="26"/>
      <c r="AI251" s="27"/>
      <c r="AJ251" s="26"/>
      <c r="AK251" s="26"/>
      <c r="AL251" s="6"/>
      <c r="AM251" s="6"/>
    </row>
    <row r="252" spans="1:39" ht="21" customHeight="1" x14ac:dyDescent="0.15">
      <c r="A252" s="181"/>
      <c r="B252" s="63"/>
      <c r="C252" s="57"/>
      <c r="D252" s="88"/>
      <c r="E252" s="88"/>
      <c r="F252" s="190"/>
      <c r="G252" s="219"/>
      <c r="H252" s="213"/>
      <c r="I252" s="231"/>
      <c r="J252" s="231"/>
      <c r="K252" s="315">
        <f t="shared" si="10"/>
        <v>0</v>
      </c>
      <c r="L252" s="66"/>
      <c r="M252" s="58"/>
      <c r="N252" s="66"/>
      <c r="O252" s="58"/>
      <c r="P252" s="57"/>
      <c r="Q252" s="57"/>
      <c r="R252" s="57"/>
      <c r="S252" s="158"/>
      <c r="T252" s="27" t="str">
        <f t="shared" si="11"/>
        <v/>
      </c>
      <c r="U252" s="49" t="str">
        <f t="shared" si="12"/>
        <v/>
      </c>
      <c r="V252" s="27"/>
      <c r="W252" s="26"/>
      <c r="X252" s="26"/>
      <c r="Y252" s="27"/>
      <c r="Z252" s="3"/>
      <c r="AA252" s="14"/>
      <c r="AB252" s="3"/>
      <c r="AC252" s="3"/>
      <c r="AD252" s="14"/>
      <c r="AE252" s="26"/>
      <c r="AF252" s="27"/>
      <c r="AG252" s="26"/>
      <c r="AH252" s="26"/>
      <c r="AI252" s="27"/>
      <c r="AJ252" s="26"/>
      <c r="AK252" s="26"/>
      <c r="AL252" s="6"/>
      <c r="AM252" s="6"/>
    </row>
    <row r="253" spans="1:39" ht="21" customHeight="1" x14ac:dyDescent="0.15">
      <c r="A253" s="181"/>
      <c r="B253" s="63"/>
      <c r="C253" s="57"/>
      <c r="D253" s="88"/>
      <c r="E253" s="88"/>
      <c r="F253" s="190"/>
      <c r="G253" s="219"/>
      <c r="H253" s="213"/>
      <c r="I253" s="231"/>
      <c r="J253" s="231"/>
      <c r="K253" s="315">
        <f t="shared" si="10"/>
        <v>0</v>
      </c>
      <c r="L253" s="66"/>
      <c r="M253" s="58"/>
      <c r="N253" s="66"/>
      <c r="O253" s="58"/>
      <c r="P253" s="57"/>
      <c r="Q253" s="57"/>
      <c r="R253" s="57"/>
      <c r="S253" s="158"/>
      <c r="T253" s="27" t="str">
        <f t="shared" si="11"/>
        <v/>
      </c>
      <c r="U253" s="49" t="str">
        <f t="shared" si="12"/>
        <v/>
      </c>
      <c r="V253" s="27"/>
      <c r="W253" s="26"/>
      <c r="X253" s="26"/>
      <c r="Y253" s="27"/>
      <c r="Z253" s="3"/>
      <c r="AA253" s="14"/>
      <c r="AB253" s="3"/>
      <c r="AC253" s="3"/>
      <c r="AD253" s="14"/>
      <c r="AE253" s="26"/>
      <c r="AF253" s="27"/>
      <c r="AG253" s="26"/>
      <c r="AH253" s="26"/>
      <c r="AI253" s="27"/>
      <c r="AJ253" s="26"/>
      <c r="AK253" s="26"/>
      <c r="AL253" s="6"/>
      <c r="AM253" s="6"/>
    </row>
    <row r="254" spans="1:39" ht="21" customHeight="1" x14ac:dyDescent="0.15">
      <c r="A254" s="181"/>
      <c r="B254" s="63"/>
      <c r="C254" s="57"/>
      <c r="D254" s="88"/>
      <c r="E254" s="88"/>
      <c r="F254" s="190"/>
      <c r="G254" s="219"/>
      <c r="H254" s="213"/>
      <c r="I254" s="231"/>
      <c r="J254" s="231"/>
      <c r="K254" s="315">
        <f t="shared" si="10"/>
        <v>0</v>
      </c>
      <c r="L254" s="66"/>
      <c r="M254" s="58"/>
      <c r="N254" s="66"/>
      <c r="O254" s="58"/>
      <c r="P254" s="57"/>
      <c r="Q254" s="57"/>
      <c r="R254" s="57"/>
      <c r="S254" s="158"/>
      <c r="T254" s="27" t="str">
        <f t="shared" si="11"/>
        <v/>
      </c>
      <c r="U254" s="49" t="str">
        <f t="shared" si="12"/>
        <v/>
      </c>
      <c r="V254" s="27"/>
      <c r="W254" s="26"/>
      <c r="X254" s="26"/>
      <c r="Y254" s="27"/>
      <c r="Z254" s="3"/>
      <c r="AA254" s="14"/>
      <c r="AB254" s="3"/>
      <c r="AC254" s="3"/>
      <c r="AD254" s="14"/>
      <c r="AE254" s="26"/>
      <c r="AF254" s="27"/>
      <c r="AG254" s="26"/>
      <c r="AH254" s="26"/>
      <c r="AI254" s="27"/>
      <c r="AJ254" s="26"/>
      <c r="AK254" s="26"/>
      <c r="AL254" s="6"/>
      <c r="AM254" s="6"/>
    </row>
    <row r="255" spans="1:39" ht="21" customHeight="1" x14ac:dyDescent="0.15">
      <c r="A255" s="181"/>
      <c r="B255" s="63"/>
      <c r="C255" s="57"/>
      <c r="D255" s="88"/>
      <c r="E255" s="88"/>
      <c r="F255" s="190"/>
      <c r="G255" s="219"/>
      <c r="H255" s="213"/>
      <c r="I255" s="231"/>
      <c r="J255" s="231"/>
      <c r="K255" s="315">
        <f t="shared" si="10"/>
        <v>0</v>
      </c>
      <c r="L255" s="66"/>
      <c r="M255" s="58"/>
      <c r="N255" s="66"/>
      <c r="O255" s="58"/>
      <c r="P255" s="57"/>
      <c r="Q255" s="57"/>
      <c r="R255" s="57"/>
      <c r="S255" s="158"/>
      <c r="T255" s="27" t="str">
        <f t="shared" si="11"/>
        <v/>
      </c>
      <c r="U255" s="49" t="str">
        <f t="shared" si="12"/>
        <v/>
      </c>
      <c r="V255" s="27"/>
      <c r="W255" s="26"/>
      <c r="X255" s="26"/>
      <c r="Y255" s="27"/>
      <c r="Z255" s="3"/>
      <c r="AA255" s="14"/>
      <c r="AB255" s="3"/>
      <c r="AC255" s="3"/>
      <c r="AD255" s="14"/>
      <c r="AE255" s="26"/>
      <c r="AF255" s="27"/>
      <c r="AG255" s="26"/>
      <c r="AH255" s="26"/>
      <c r="AI255" s="27"/>
      <c r="AJ255" s="26"/>
      <c r="AK255" s="26"/>
      <c r="AL255" s="6"/>
      <c r="AM255" s="6"/>
    </row>
    <row r="256" spans="1:39" ht="21" customHeight="1" x14ac:dyDescent="0.15">
      <c r="A256" s="181"/>
      <c r="B256" s="63"/>
      <c r="C256" s="57"/>
      <c r="D256" s="88"/>
      <c r="E256" s="88"/>
      <c r="F256" s="190"/>
      <c r="G256" s="219"/>
      <c r="H256" s="213"/>
      <c r="I256" s="231"/>
      <c r="J256" s="231"/>
      <c r="K256" s="315">
        <f t="shared" si="10"/>
        <v>0</v>
      </c>
      <c r="L256" s="66"/>
      <c r="M256" s="165"/>
      <c r="N256" s="66"/>
      <c r="O256" s="165"/>
      <c r="P256" s="57"/>
      <c r="Q256" s="57"/>
      <c r="R256" s="57"/>
      <c r="S256" s="158"/>
      <c r="T256" s="27" t="str">
        <f t="shared" si="11"/>
        <v/>
      </c>
      <c r="U256" s="49" t="str">
        <f t="shared" si="12"/>
        <v/>
      </c>
      <c r="V256" s="32"/>
      <c r="W256" s="31"/>
      <c r="X256" s="31"/>
      <c r="Y256" s="32"/>
      <c r="Z256" s="3"/>
      <c r="AA256" s="14"/>
      <c r="AB256" s="4"/>
      <c r="AC256" s="3"/>
      <c r="AD256" s="14"/>
      <c r="AE256" s="31"/>
      <c r="AF256" s="32"/>
      <c r="AG256" s="31"/>
      <c r="AH256" s="31"/>
      <c r="AI256" s="32"/>
      <c r="AJ256" s="26"/>
      <c r="AK256" s="26"/>
      <c r="AL256" s="6"/>
      <c r="AM256" s="6"/>
    </row>
    <row r="257" spans="1:39" ht="21" customHeight="1" x14ac:dyDescent="0.15">
      <c r="A257" s="181"/>
      <c r="B257" s="63"/>
      <c r="C257" s="57"/>
      <c r="D257" s="88"/>
      <c r="E257" s="88"/>
      <c r="F257" s="190"/>
      <c r="G257" s="219"/>
      <c r="H257" s="213"/>
      <c r="I257" s="231"/>
      <c r="J257" s="231"/>
      <c r="K257" s="315">
        <f t="shared" si="10"/>
        <v>0</v>
      </c>
      <c r="L257" s="66"/>
      <c r="M257" s="165"/>
      <c r="N257" s="66"/>
      <c r="O257" s="165"/>
      <c r="P257" s="57"/>
      <c r="Q257" s="57"/>
      <c r="R257" s="57"/>
      <c r="S257" s="158"/>
      <c r="T257" s="27" t="str">
        <f t="shared" si="11"/>
        <v/>
      </c>
      <c r="U257" s="49" t="str">
        <f t="shared" si="12"/>
        <v/>
      </c>
      <c r="V257" s="32"/>
      <c r="W257" s="31"/>
      <c r="X257" s="31"/>
      <c r="Y257" s="32"/>
      <c r="Z257" s="3"/>
      <c r="AA257" s="14"/>
      <c r="AB257" s="4"/>
      <c r="AC257" s="3"/>
      <c r="AD257" s="14"/>
      <c r="AE257" s="31"/>
      <c r="AF257" s="32"/>
      <c r="AG257" s="31"/>
      <c r="AH257" s="31"/>
      <c r="AI257" s="32"/>
      <c r="AJ257" s="26"/>
      <c r="AK257" s="26"/>
      <c r="AL257" s="6"/>
      <c r="AM257" s="6"/>
    </row>
    <row r="258" spans="1:39" ht="21" customHeight="1" x14ac:dyDescent="0.15">
      <c r="A258" s="181"/>
      <c r="B258" s="63"/>
      <c r="C258" s="57"/>
      <c r="D258" s="88"/>
      <c r="E258" s="88"/>
      <c r="F258" s="190"/>
      <c r="G258" s="219"/>
      <c r="H258" s="213"/>
      <c r="I258" s="231"/>
      <c r="J258" s="231"/>
      <c r="K258" s="315">
        <f t="shared" si="10"/>
        <v>0</v>
      </c>
      <c r="L258" s="66"/>
      <c r="M258" s="58"/>
      <c r="N258" s="66"/>
      <c r="O258" s="58"/>
      <c r="P258" s="57"/>
      <c r="Q258" s="57"/>
      <c r="R258" s="57"/>
      <c r="S258" s="158"/>
      <c r="T258" s="27" t="str">
        <f t="shared" si="11"/>
        <v/>
      </c>
      <c r="U258" s="49" t="str">
        <f t="shared" si="12"/>
        <v/>
      </c>
      <c r="V258" s="34"/>
      <c r="W258" s="33"/>
      <c r="X258" s="33"/>
      <c r="Y258" s="34"/>
      <c r="Z258" s="3"/>
      <c r="AA258" s="14"/>
      <c r="AB258" s="5"/>
      <c r="AC258" s="3"/>
      <c r="AD258" s="14"/>
      <c r="AE258" s="33"/>
      <c r="AF258" s="34"/>
      <c r="AG258" s="33"/>
      <c r="AH258" s="33"/>
      <c r="AI258" s="34"/>
      <c r="AJ258" s="26"/>
      <c r="AK258" s="26"/>
      <c r="AL258" s="6"/>
      <c r="AM258" s="6"/>
    </row>
    <row r="259" spans="1:39" s="22" customFormat="1" ht="21" customHeight="1" x14ac:dyDescent="0.15">
      <c r="A259" s="177"/>
      <c r="B259" s="78"/>
      <c r="C259" s="78"/>
      <c r="D259" s="86"/>
      <c r="E259" s="86"/>
      <c r="F259" s="77"/>
      <c r="G259" s="215"/>
      <c r="H259" s="215"/>
      <c r="I259" s="225"/>
      <c r="J259" s="225"/>
      <c r="K259" s="315">
        <f t="shared" si="10"/>
        <v>0</v>
      </c>
      <c r="L259" s="70"/>
      <c r="M259" s="271"/>
      <c r="N259" s="70"/>
      <c r="O259" s="271"/>
      <c r="P259" s="78"/>
      <c r="Q259" s="78"/>
      <c r="R259" s="78"/>
      <c r="S259" s="192"/>
      <c r="T259" s="27" t="str">
        <f t="shared" si="11"/>
        <v/>
      </c>
      <c r="U259" s="49" t="str">
        <f t="shared" si="12"/>
        <v/>
      </c>
      <c r="V259" s="25"/>
      <c r="W259" s="25"/>
      <c r="X259" s="25"/>
      <c r="Y259" s="25"/>
      <c r="Z259" s="11"/>
      <c r="AA259" s="18"/>
      <c r="AB259" s="11"/>
      <c r="AC259" s="11"/>
      <c r="AD259" s="18"/>
      <c r="AE259" s="25"/>
      <c r="AF259" s="25"/>
      <c r="AG259" s="25"/>
      <c r="AH259" s="25"/>
      <c r="AI259" s="25"/>
      <c r="AJ259" s="25"/>
    </row>
    <row r="260" spans="1:39" ht="21" customHeight="1" x14ac:dyDescent="0.15">
      <c r="A260" s="266"/>
      <c r="B260" s="67"/>
      <c r="C260" s="78"/>
      <c r="D260" s="86"/>
      <c r="E260" s="86"/>
      <c r="F260" s="190"/>
      <c r="G260" s="216"/>
      <c r="H260" s="215"/>
      <c r="I260" s="225"/>
      <c r="J260" s="225"/>
      <c r="K260" s="315">
        <f t="shared" si="10"/>
        <v>0</v>
      </c>
      <c r="L260" s="66"/>
      <c r="M260" s="165"/>
      <c r="N260" s="66"/>
      <c r="O260" s="165"/>
      <c r="P260" s="57"/>
      <c r="Q260" s="57"/>
      <c r="R260" s="57"/>
      <c r="S260" s="158"/>
      <c r="T260" s="27" t="str">
        <f t="shared" si="11"/>
        <v/>
      </c>
      <c r="U260" s="49" t="str">
        <f t="shared" si="12"/>
        <v/>
      </c>
      <c r="V260" s="27"/>
      <c r="W260" s="26"/>
      <c r="X260" s="26"/>
      <c r="Y260" s="27"/>
      <c r="Z260" s="3"/>
      <c r="AA260" s="14"/>
      <c r="AB260" s="3"/>
      <c r="AC260" s="3"/>
      <c r="AD260" s="14"/>
      <c r="AE260" s="26"/>
      <c r="AF260" s="27"/>
      <c r="AG260" s="26"/>
      <c r="AH260" s="26"/>
      <c r="AI260" s="27"/>
      <c r="AJ260" s="26"/>
      <c r="AK260" s="26"/>
    </row>
    <row r="261" spans="1:39" ht="21" customHeight="1" x14ac:dyDescent="0.15">
      <c r="A261" s="266"/>
      <c r="B261" s="67"/>
      <c r="C261" s="78"/>
      <c r="D261" s="86"/>
      <c r="E261" s="86"/>
      <c r="F261" s="191"/>
      <c r="G261" s="216"/>
      <c r="H261" s="215"/>
      <c r="I261" s="225"/>
      <c r="J261" s="225"/>
      <c r="K261" s="315">
        <f t="shared" si="10"/>
        <v>0</v>
      </c>
      <c r="L261" s="66"/>
      <c r="M261" s="58"/>
      <c r="N261" s="66"/>
      <c r="O261" s="58"/>
      <c r="P261" s="57"/>
      <c r="Q261" s="57"/>
      <c r="R261" s="57"/>
      <c r="S261" s="158"/>
      <c r="T261" s="27" t="str">
        <f t="shared" si="11"/>
        <v/>
      </c>
      <c r="U261" s="49" t="str">
        <f t="shared" si="12"/>
        <v/>
      </c>
      <c r="V261" s="27"/>
      <c r="W261" s="26"/>
      <c r="X261" s="26"/>
      <c r="Y261" s="27"/>
      <c r="Z261" s="3"/>
      <c r="AA261" s="14"/>
      <c r="AB261" s="3"/>
      <c r="AC261" s="3"/>
      <c r="AD261" s="14"/>
      <c r="AE261" s="26"/>
      <c r="AF261" s="27"/>
      <c r="AG261" s="26"/>
      <c r="AH261" s="26"/>
      <c r="AI261" s="27"/>
      <c r="AJ261" s="26"/>
      <c r="AK261" s="26"/>
    </row>
    <row r="262" spans="1:39" ht="21" customHeight="1" x14ac:dyDescent="0.15">
      <c r="A262" s="266"/>
      <c r="B262" s="67"/>
      <c r="C262" s="78"/>
      <c r="D262" s="86"/>
      <c r="E262" s="86"/>
      <c r="F262" s="190"/>
      <c r="G262" s="216"/>
      <c r="H262" s="215"/>
      <c r="I262" s="225"/>
      <c r="J262" s="225"/>
      <c r="K262" s="315">
        <f t="shared" si="10"/>
        <v>0</v>
      </c>
      <c r="L262" s="66"/>
      <c r="M262" s="58"/>
      <c r="N262" s="66"/>
      <c r="O262" s="58"/>
      <c r="P262" s="57"/>
      <c r="Q262" s="57"/>
      <c r="R262" s="57"/>
      <c r="S262" s="158"/>
      <c r="T262" s="27" t="str">
        <f t="shared" si="11"/>
        <v/>
      </c>
      <c r="U262" s="49" t="str">
        <f t="shared" si="12"/>
        <v/>
      </c>
      <c r="V262" s="27"/>
      <c r="W262" s="26"/>
      <c r="X262" s="26"/>
      <c r="Y262" s="27"/>
      <c r="Z262" s="3"/>
      <c r="AA262" s="14"/>
      <c r="AB262" s="3"/>
      <c r="AC262" s="3"/>
      <c r="AD262" s="14"/>
      <c r="AE262" s="26"/>
      <c r="AF262" s="27"/>
      <c r="AG262" s="26"/>
      <c r="AH262" s="26"/>
      <c r="AI262" s="27"/>
      <c r="AJ262" s="26"/>
      <c r="AK262" s="26"/>
      <c r="AL262" s="6"/>
      <c r="AM262" s="6"/>
    </row>
    <row r="263" spans="1:39" ht="21" customHeight="1" x14ac:dyDescent="0.15">
      <c r="A263" s="266"/>
      <c r="B263" s="67"/>
      <c r="C263" s="78"/>
      <c r="D263" s="86"/>
      <c r="E263" s="86"/>
      <c r="F263" s="190"/>
      <c r="G263" s="216"/>
      <c r="H263" s="215"/>
      <c r="I263" s="225"/>
      <c r="J263" s="225"/>
      <c r="K263" s="315">
        <f t="shared" ref="K263:K326" si="13">J263-E263</f>
        <v>0</v>
      </c>
      <c r="L263" s="66"/>
      <c r="M263" s="58"/>
      <c r="N263" s="66"/>
      <c r="O263" s="58"/>
      <c r="P263" s="57"/>
      <c r="Q263" s="57"/>
      <c r="R263" s="57"/>
      <c r="S263" s="158"/>
      <c r="T263" s="27" t="str">
        <f t="shared" ref="T263:T326" si="14">CONCATENATE(L263,C263)</f>
        <v/>
      </c>
      <c r="U263" s="49" t="str">
        <f t="shared" ref="U263:U326" si="15">CONCATENATE(N263,H263)</f>
        <v/>
      </c>
      <c r="V263" s="27"/>
      <c r="W263" s="26"/>
      <c r="X263" s="26"/>
      <c r="Y263" s="27"/>
      <c r="Z263" s="3"/>
      <c r="AA263" s="14"/>
      <c r="AB263" s="3"/>
      <c r="AC263" s="3"/>
      <c r="AD263" s="14"/>
      <c r="AE263" s="26"/>
      <c r="AF263" s="27"/>
      <c r="AG263" s="26"/>
      <c r="AH263" s="26"/>
      <c r="AI263" s="27"/>
      <c r="AJ263" s="26"/>
      <c r="AK263" s="26"/>
      <c r="AL263" s="6"/>
      <c r="AM263" s="6"/>
    </row>
    <row r="264" spans="1:39" ht="21" customHeight="1" x14ac:dyDescent="0.15">
      <c r="A264" s="266"/>
      <c r="B264" s="67"/>
      <c r="C264" s="78"/>
      <c r="D264" s="86"/>
      <c r="E264" s="86"/>
      <c r="F264" s="190"/>
      <c r="G264" s="216"/>
      <c r="H264" s="215"/>
      <c r="I264" s="225"/>
      <c r="J264" s="225"/>
      <c r="K264" s="315">
        <f t="shared" si="13"/>
        <v>0</v>
      </c>
      <c r="L264" s="66"/>
      <c r="M264" s="58"/>
      <c r="N264" s="66"/>
      <c r="O264" s="58"/>
      <c r="P264" s="57"/>
      <c r="Q264" s="57"/>
      <c r="R264" s="57"/>
      <c r="S264" s="158"/>
      <c r="T264" s="27" t="str">
        <f t="shared" si="14"/>
        <v/>
      </c>
      <c r="U264" s="49" t="str">
        <f t="shared" si="15"/>
        <v/>
      </c>
      <c r="V264" s="27"/>
      <c r="W264" s="26"/>
      <c r="X264" s="26"/>
      <c r="Y264" s="27"/>
      <c r="Z264" s="3"/>
      <c r="AA264" s="14"/>
      <c r="AB264" s="3"/>
      <c r="AC264" s="3"/>
      <c r="AD264" s="14"/>
      <c r="AE264" s="26"/>
      <c r="AF264" s="27"/>
      <c r="AG264" s="26"/>
      <c r="AH264" s="26"/>
      <c r="AI264" s="27"/>
      <c r="AJ264" s="26"/>
      <c r="AK264" s="26"/>
      <c r="AL264" s="6"/>
      <c r="AM264" s="6"/>
    </row>
    <row r="265" spans="1:39" ht="21" customHeight="1" x14ac:dyDescent="0.15">
      <c r="A265" s="266"/>
      <c r="B265" s="67"/>
      <c r="C265" s="78"/>
      <c r="D265" s="86"/>
      <c r="E265" s="86"/>
      <c r="F265" s="190"/>
      <c r="G265" s="216"/>
      <c r="H265" s="215"/>
      <c r="I265" s="225"/>
      <c r="J265" s="225"/>
      <c r="K265" s="315">
        <f t="shared" si="13"/>
        <v>0</v>
      </c>
      <c r="L265" s="66"/>
      <c r="M265" s="58"/>
      <c r="N265" s="66"/>
      <c r="O265" s="58"/>
      <c r="P265" s="58"/>
      <c r="Q265" s="57"/>
      <c r="R265" s="57"/>
      <c r="S265" s="158"/>
      <c r="T265" s="27" t="str">
        <f t="shared" si="14"/>
        <v/>
      </c>
      <c r="U265" s="49" t="str">
        <f t="shared" si="15"/>
        <v/>
      </c>
      <c r="V265" s="30"/>
      <c r="W265" s="26"/>
      <c r="X265" s="26"/>
      <c r="Y265" s="27"/>
      <c r="Z265" s="3"/>
      <c r="AA265" s="14"/>
      <c r="AB265" s="3"/>
      <c r="AC265" s="3"/>
      <c r="AD265" s="14"/>
      <c r="AE265" s="26"/>
      <c r="AF265" s="27"/>
      <c r="AG265" s="26"/>
      <c r="AH265" s="26"/>
      <c r="AI265" s="27"/>
      <c r="AJ265" s="26"/>
      <c r="AK265" s="26"/>
      <c r="AL265" s="6"/>
      <c r="AM265" s="6"/>
    </row>
    <row r="266" spans="1:39" ht="21" customHeight="1" x14ac:dyDescent="0.15">
      <c r="A266" s="267"/>
      <c r="B266" s="104"/>
      <c r="C266" s="167"/>
      <c r="D266" s="106"/>
      <c r="E266" s="106"/>
      <c r="F266" s="199"/>
      <c r="G266" s="218"/>
      <c r="H266" s="217"/>
      <c r="I266" s="226"/>
      <c r="J266" s="226"/>
      <c r="K266" s="316">
        <f t="shared" si="13"/>
        <v>0</v>
      </c>
      <c r="L266" s="265"/>
      <c r="M266" s="68"/>
      <c r="N266" s="265"/>
      <c r="O266" s="68"/>
      <c r="P266" s="111"/>
      <c r="Q266" s="111"/>
      <c r="R266" s="111"/>
      <c r="S266" s="195"/>
      <c r="T266" s="27" t="str">
        <f t="shared" si="14"/>
        <v/>
      </c>
      <c r="U266" s="49" t="str">
        <f t="shared" si="15"/>
        <v/>
      </c>
      <c r="V266" s="27"/>
      <c r="W266" s="26"/>
      <c r="X266" s="26"/>
      <c r="Y266" s="27"/>
      <c r="Z266" s="3"/>
      <c r="AA266" s="14"/>
      <c r="AB266" s="3"/>
      <c r="AC266" s="3"/>
      <c r="AD266" s="14"/>
      <c r="AE266" s="26"/>
      <c r="AF266" s="27"/>
      <c r="AG266" s="26"/>
      <c r="AH266" s="26"/>
      <c r="AI266" s="27"/>
      <c r="AJ266" s="26"/>
      <c r="AK266" s="26"/>
      <c r="AL266" s="6"/>
      <c r="AM266" s="6"/>
    </row>
    <row r="267" spans="1:39" ht="21" customHeight="1" x14ac:dyDescent="0.15">
      <c r="A267" s="268"/>
      <c r="B267" s="103"/>
      <c r="C267" s="103"/>
      <c r="D267" s="102"/>
      <c r="E267" s="102"/>
      <c r="F267" s="197"/>
      <c r="G267" s="210"/>
      <c r="H267" s="210"/>
      <c r="I267" s="227"/>
      <c r="J267" s="227"/>
      <c r="K267" s="314">
        <f t="shared" si="13"/>
        <v>0</v>
      </c>
      <c r="L267" s="291"/>
      <c r="M267" s="69"/>
      <c r="N267" s="291"/>
      <c r="O267" s="69"/>
      <c r="P267" s="97"/>
      <c r="Q267" s="97"/>
      <c r="R267" s="97"/>
      <c r="S267" s="116"/>
      <c r="T267" s="27" t="str">
        <f t="shared" si="14"/>
        <v/>
      </c>
      <c r="U267" s="49" t="str">
        <f t="shared" si="15"/>
        <v/>
      </c>
      <c r="V267" s="27"/>
      <c r="W267" s="26"/>
      <c r="X267" s="26"/>
      <c r="Y267" s="27"/>
      <c r="Z267" s="3"/>
      <c r="AA267" s="14"/>
      <c r="AB267" s="3"/>
      <c r="AC267" s="3"/>
      <c r="AD267" s="14"/>
      <c r="AE267" s="26"/>
      <c r="AF267" s="27"/>
      <c r="AG267" s="26"/>
      <c r="AH267" s="26"/>
      <c r="AI267" s="27"/>
      <c r="AJ267" s="26"/>
      <c r="AK267" s="26"/>
      <c r="AL267" s="6"/>
      <c r="AM267" s="6"/>
    </row>
    <row r="268" spans="1:39" ht="21" customHeight="1" x14ac:dyDescent="0.15">
      <c r="A268" s="266"/>
      <c r="B268" s="78"/>
      <c r="C268" s="78"/>
      <c r="D268" s="86"/>
      <c r="E268" s="86"/>
      <c r="F268" s="190"/>
      <c r="G268" s="215"/>
      <c r="H268" s="215"/>
      <c r="I268" s="225"/>
      <c r="J268" s="225"/>
      <c r="K268" s="315">
        <f t="shared" si="13"/>
        <v>0</v>
      </c>
      <c r="L268" s="66"/>
      <c r="M268" s="58"/>
      <c r="N268" s="66"/>
      <c r="O268" s="58"/>
      <c r="P268" s="57"/>
      <c r="Q268" s="57"/>
      <c r="R268" s="57"/>
      <c r="S268" s="158"/>
      <c r="T268" s="27" t="str">
        <f t="shared" si="14"/>
        <v/>
      </c>
      <c r="U268" s="49" t="str">
        <f t="shared" si="15"/>
        <v/>
      </c>
      <c r="V268" s="27"/>
      <c r="W268" s="26"/>
      <c r="X268" s="26"/>
      <c r="Y268" s="27"/>
      <c r="Z268" s="3"/>
      <c r="AA268" s="14"/>
      <c r="AB268" s="3"/>
      <c r="AC268" s="3"/>
      <c r="AD268" s="14"/>
      <c r="AE268" s="26"/>
      <c r="AF268" s="27"/>
      <c r="AG268" s="26"/>
      <c r="AH268" s="26"/>
      <c r="AI268" s="27"/>
      <c r="AJ268" s="26"/>
      <c r="AK268" s="26"/>
      <c r="AL268" s="6"/>
      <c r="AM268" s="6"/>
    </row>
    <row r="269" spans="1:39" ht="21" customHeight="1" x14ac:dyDescent="0.15">
      <c r="A269" s="266"/>
      <c r="B269" s="78"/>
      <c r="C269" s="78"/>
      <c r="D269" s="86"/>
      <c r="E269" s="86"/>
      <c r="F269" s="190"/>
      <c r="G269" s="215"/>
      <c r="H269" s="215"/>
      <c r="I269" s="225"/>
      <c r="J269" s="225"/>
      <c r="K269" s="315">
        <f t="shared" si="13"/>
        <v>0</v>
      </c>
      <c r="L269" s="66"/>
      <c r="M269" s="58"/>
      <c r="N269" s="66"/>
      <c r="O269" s="58"/>
      <c r="P269" s="57"/>
      <c r="Q269" s="57"/>
      <c r="R269" s="57"/>
      <c r="S269" s="158"/>
      <c r="T269" s="27" t="str">
        <f t="shared" si="14"/>
        <v/>
      </c>
      <c r="U269" s="49" t="str">
        <f t="shared" si="15"/>
        <v/>
      </c>
      <c r="V269" s="27"/>
      <c r="W269" s="26"/>
      <c r="X269" s="26"/>
      <c r="Y269" s="27"/>
      <c r="Z269" s="3"/>
      <c r="AA269" s="14"/>
      <c r="AB269" s="3"/>
      <c r="AC269" s="3"/>
      <c r="AD269" s="14"/>
      <c r="AE269" s="26"/>
      <c r="AF269" s="27"/>
      <c r="AG269" s="26"/>
      <c r="AH269" s="26"/>
      <c r="AI269" s="27"/>
      <c r="AJ269" s="26"/>
      <c r="AK269" s="26"/>
      <c r="AL269" s="6"/>
      <c r="AM269" s="6"/>
    </row>
    <row r="270" spans="1:39" ht="21" customHeight="1" x14ac:dyDescent="0.15">
      <c r="A270" s="266"/>
      <c r="B270" s="78"/>
      <c r="C270" s="78"/>
      <c r="D270" s="86"/>
      <c r="E270" s="86"/>
      <c r="F270" s="191"/>
      <c r="G270" s="215"/>
      <c r="H270" s="215"/>
      <c r="I270" s="225"/>
      <c r="J270" s="225"/>
      <c r="K270" s="315">
        <f t="shared" si="13"/>
        <v>0</v>
      </c>
      <c r="L270" s="66"/>
      <c r="M270" s="58"/>
      <c r="N270" s="66"/>
      <c r="O270" s="58"/>
      <c r="P270" s="58"/>
      <c r="Q270" s="57"/>
      <c r="R270" s="57"/>
      <c r="S270" s="158"/>
      <c r="T270" s="27" t="str">
        <f t="shared" si="14"/>
        <v/>
      </c>
      <c r="U270" s="49" t="str">
        <f t="shared" si="15"/>
        <v/>
      </c>
      <c r="V270" s="27"/>
      <c r="W270" s="26"/>
      <c r="X270" s="26"/>
      <c r="Y270" s="27"/>
      <c r="Z270" s="3"/>
      <c r="AA270" s="14"/>
      <c r="AB270" s="3"/>
      <c r="AC270" s="3"/>
      <c r="AD270" s="14"/>
      <c r="AE270" s="26"/>
      <c r="AF270" s="27"/>
      <c r="AG270" s="26"/>
      <c r="AH270" s="26"/>
      <c r="AI270" s="27"/>
      <c r="AJ270" s="26"/>
      <c r="AK270" s="26"/>
      <c r="AL270" s="6"/>
      <c r="AM270" s="6"/>
    </row>
    <row r="271" spans="1:39" ht="21" customHeight="1" x14ac:dyDescent="0.15">
      <c r="A271" s="266"/>
      <c r="B271" s="78"/>
      <c r="C271" s="78"/>
      <c r="D271" s="86"/>
      <c r="E271" s="86"/>
      <c r="F271" s="190"/>
      <c r="G271" s="215"/>
      <c r="H271" s="215"/>
      <c r="I271" s="225"/>
      <c r="J271" s="225"/>
      <c r="K271" s="315">
        <f t="shared" si="13"/>
        <v>0</v>
      </c>
      <c r="L271" s="66"/>
      <c r="M271" s="58"/>
      <c r="N271" s="66"/>
      <c r="O271" s="58"/>
      <c r="P271" s="57"/>
      <c r="Q271" s="57"/>
      <c r="R271" s="57"/>
      <c r="S271" s="158"/>
      <c r="T271" s="27" t="str">
        <f t="shared" si="14"/>
        <v/>
      </c>
      <c r="U271" s="49" t="str">
        <f t="shared" si="15"/>
        <v/>
      </c>
      <c r="V271" s="27"/>
      <c r="W271" s="26"/>
      <c r="X271" s="26"/>
      <c r="Y271" s="27"/>
      <c r="Z271" s="3"/>
      <c r="AA271" s="14"/>
      <c r="AB271" s="3"/>
      <c r="AC271" s="3"/>
      <c r="AD271" s="14"/>
      <c r="AE271" s="26"/>
      <c r="AF271" s="27"/>
      <c r="AG271" s="26"/>
      <c r="AH271" s="26"/>
      <c r="AI271" s="27"/>
      <c r="AJ271" s="26"/>
      <c r="AK271" s="26"/>
      <c r="AL271" s="6"/>
      <c r="AM271" s="6"/>
    </row>
    <row r="272" spans="1:39" ht="21" customHeight="1" x14ac:dyDescent="0.15">
      <c r="A272" s="266"/>
      <c r="B272" s="78"/>
      <c r="C272" s="78"/>
      <c r="D272" s="86"/>
      <c r="E272" s="86"/>
      <c r="F272" s="190"/>
      <c r="G272" s="215"/>
      <c r="H272" s="215"/>
      <c r="I272" s="225"/>
      <c r="J272" s="225"/>
      <c r="K272" s="315">
        <f t="shared" si="13"/>
        <v>0</v>
      </c>
      <c r="L272" s="66"/>
      <c r="M272" s="58"/>
      <c r="N272" s="66"/>
      <c r="O272" s="58"/>
      <c r="P272" s="57"/>
      <c r="Q272" s="57"/>
      <c r="R272" s="57"/>
      <c r="S272" s="158"/>
      <c r="T272" s="27" t="str">
        <f t="shared" si="14"/>
        <v/>
      </c>
      <c r="U272" s="49" t="str">
        <f t="shared" si="15"/>
        <v/>
      </c>
      <c r="V272" s="27"/>
      <c r="W272" s="26"/>
      <c r="X272" s="26"/>
      <c r="Y272" s="27"/>
      <c r="Z272" s="3"/>
      <c r="AA272" s="14"/>
      <c r="AB272" s="3"/>
      <c r="AC272" s="3"/>
      <c r="AD272" s="14"/>
      <c r="AE272" s="26"/>
      <c r="AF272" s="27"/>
      <c r="AG272" s="26"/>
      <c r="AH272" s="26"/>
      <c r="AI272" s="27"/>
      <c r="AJ272" s="26"/>
      <c r="AK272" s="26"/>
      <c r="AL272" s="6"/>
      <c r="AM272" s="6"/>
    </row>
    <row r="273" spans="1:39" ht="21" customHeight="1" x14ac:dyDescent="0.15">
      <c r="A273" s="266"/>
      <c r="B273" s="78"/>
      <c r="C273" s="78"/>
      <c r="D273" s="86"/>
      <c r="E273" s="86"/>
      <c r="F273" s="190"/>
      <c r="G273" s="215"/>
      <c r="H273" s="215"/>
      <c r="I273" s="225"/>
      <c r="J273" s="225"/>
      <c r="K273" s="315">
        <f t="shared" si="13"/>
        <v>0</v>
      </c>
      <c r="L273" s="66"/>
      <c r="M273" s="58"/>
      <c r="N273" s="66"/>
      <c r="O273" s="58"/>
      <c r="P273" s="58"/>
      <c r="Q273" s="58"/>
      <c r="R273" s="57"/>
      <c r="S273" s="158"/>
      <c r="T273" s="27" t="str">
        <f t="shared" si="14"/>
        <v/>
      </c>
      <c r="U273" s="49" t="str">
        <f t="shared" si="15"/>
        <v/>
      </c>
      <c r="V273" s="27"/>
      <c r="W273" s="26"/>
      <c r="X273" s="26"/>
      <c r="Y273" s="27"/>
      <c r="Z273" s="3"/>
      <c r="AA273" s="14"/>
      <c r="AB273" s="3"/>
      <c r="AC273" s="3"/>
      <c r="AD273" s="14"/>
      <c r="AE273" s="26"/>
      <c r="AF273" s="27"/>
      <c r="AG273" s="26"/>
      <c r="AH273" s="26"/>
      <c r="AI273" s="27"/>
      <c r="AJ273" s="26"/>
      <c r="AK273" s="26"/>
      <c r="AL273" s="6"/>
      <c r="AM273" s="6"/>
    </row>
    <row r="274" spans="1:39" ht="21" customHeight="1" x14ac:dyDescent="0.15">
      <c r="A274" s="266"/>
      <c r="B274" s="78"/>
      <c r="C274" s="78"/>
      <c r="D274" s="86"/>
      <c r="E274" s="86"/>
      <c r="F274" s="77"/>
      <c r="G274" s="215"/>
      <c r="H274" s="215"/>
      <c r="I274" s="225"/>
      <c r="J274" s="225"/>
      <c r="K274" s="315">
        <f t="shared" si="13"/>
        <v>0</v>
      </c>
      <c r="L274" s="70"/>
      <c r="M274" s="67"/>
      <c r="N274" s="70"/>
      <c r="O274" s="67"/>
      <c r="P274" s="78"/>
      <c r="Q274" s="78"/>
      <c r="R274" s="78"/>
      <c r="S274" s="192"/>
      <c r="T274" s="27" t="str">
        <f t="shared" si="14"/>
        <v/>
      </c>
      <c r="U274" s="49" t="str">
        <f t="shared" si="15"/>
        <v/>
      </c>
      <c r="V274" s="27"/>
      <c r="W274" s="26"/>
      <c r="X274" s="26"/>
      <c r="Y274" s="27"/>
      <c r="Z274" s="3"/>
      <c r="AA274" s="14"/>
      <c r="AB274" s="3"/>
      <c r="AC274" s="3"/>
      <c r="AD274" s="14"/>
      <c r="AE274" s="26"/>
      <c r="AF274" s="27"/>
      <c r="AG274" s="26"/>
      <c r="AH274" s="26"/>
      <c r="AI274" s="27"/>
      <c r="AJ274" s="26"/>
      <c r="AK274" s="26"/>
      <c r="AL274" s="6"/>
      <c r="AM274" s="6"/>
    </row>
    <row r="275" spans="1:39" ht="21" customHeight="1" x14ac:dyDescent="0.15">
      <c r="A275" s="266"/>
      <c r="B275" s="78"/>
      <c r="C275" s="78"/>
      <c r="D275" s="86"/>
      <c r="E275" s="86"/>
      <c r="F275" s="77"/>
      <c r="G275" s="215"/>
      <c r="H275" s="215"/>
      <c r="I275" s="225"/>
      <c r="J275" s="225"/>
      <c r="K275" s="315">
        <f t="shared" si="13"/>
        <v>0</v>
      </c>
      <c r="L275" s="70"/>
      <c r="M275" s="271"/>
      <c r="N275" s="70"/>
      <c r="O275" s="271"/>
      <c r="P275" s="78"/>
      <c r="Q275" s="78"/>
      <c r="R275" s="78"/>
      <c r="S275" s="192"/>
      <c r="T275" s="27" t="str">
        <f t="shared" si="14"/>
        <v/>
      </c>
      <c r="U275" s="49" t="str">
        <f t="shared" si="15"/>
        <v/>
      </c>
      <c r="V275" s="27"/>
      <c r="W275" s="26"/>
      <c r="X275" s="26"/>
      <c r="Y275" s="27"/>
      <c r="Z275" s="3"/>
      <c r="AA275" s="14"/>
      <c r="AB275" s="3"/>
      <c r="AC275" s="3"/>
      <c r="AD275" s="14"/>
      <c r="AE275" s="26"/>
      <c r="AF275" s="27"/>
      <c r="AG275" s="26"/>
      <c r="AH275" s="26"/>
      <c r="AI275" s="27"/>
      <c r="AJ275" s="26"/>
      <c r="AK275" s="26"/>
      <c r="AL275" s="6"/>
      <c r="AM275" s="6"/>
    </row>
    <row r="276" spans="1:39" ht="21" customHeight="1" x14ac:dyDescent="0.15">
      <c r="A276" s="266"/>
      <c r="B276" s="78"/>
      <c r="C276" s="78"/>
      <c r="D276" s="86"/>
      <c r="E276" s="86"/>
      <c r="F276" s="77"/>
      <c r="G276" s="215"/>
      <c r="H276" s="215"/>
      <c r="I276" s="225"/>
      <c r="J276" s="225"/>
      <c r="K276" s="315">
        <f t="shared" si="13"/>
        <v>0</v>
      </c>
      <c r="L276" s="70"/>
      <c r="M276" s="271"/>
      <c r="N276" s="70"/>
      <c r="O276" s="271"/>
      <c r="P276" s="78"/>
      <c r="Q276" s="78"/>
      <c r="R276" s="78"/>
      <c r="S276" s="192"/>
      <c r="T276" s="27" t="str">
        <f t="shared" si="14"/>
        <v/>
      </c>
      <c r="U276" s="49" t="str">
        <f t="shared" si="15"/>
        <v/>
      </c>
      <c r="V276" s="27"/>
      <c r="W276" s="26"/>
      <c r="X276" s="26"/>
      <c r="Y276" s="27"/>
      <c r="Z276" s="3"/>
      <c r="AA276" s="14"/>
      <c r="AB276" s="3"/>
      <c r="AC276" s="3"/>
      <c r="AD276" s="14"/>
      <c r="AE276" s="26"/>
      <c r="AF276" s="27"/>
      <c r="AG276" s="26"/>
      <c r="AH276" s="26"/>
      <c r="AI276" s="27"/>
      <c r="AJ276" s="26"/>
      <c r="AK276" s="26"/>
      <c r="AL276" s="6"/>
      <c r="AM276" s="6"/>
    </row>
    <row r="277" spans="1:39" ht="21" customHeight="1" x14ac:dyDescent="0.15">
      <c r="A277" s="266"/>
      <c r="B277" s="78"/>
      <c r="C277" s="78"/>
      <c r="D277" s="86"/>
      <c r="E277" s="86"/>
      <c r="F277" s="77"/>
      <c r="G277" s="215"/>
      <c r="H277" s="215"/>
      <c r="I277" s="225"/>
      <c r="J277" s="225"/>
      <c r="K277" s="315">
        <f t="shared" si="13"/>
        <v>0</v>
      </c>
      <c r="L277" s="70"/>
      <c r="M277" s="271"/>
      <c r="N277" s="70"/>
      <c r="O277" s="271"/>
      <c r="P277" s="78"/>
      <c r="Q277" s="78"/>
      <c r="R277" s="78"/>
      <c r="S277" s="192"/>
      <c r="T277" s="27" t="str">
        <f t="shared" si="14"/>
        <v/>
      </c>
      <c r="U277" s="49" t="str">
        <f t="shared" si="15"/>
        <v/>
      </c>
      <c r="V277" s="32"/>
      <c r="W277" s="31"/>
      <c r="X277" s="31"/>
      <c r="Y277" s="32"/>
      <c r="Z277" s="3"/>
      <c r="AA277" s="14"/>
      <c r="AB277" s="4"/>
      <c r="AC277" s="3"/>
      <c r="AD277" s="14"/>
      <c r="AE277" s="31"/>
      <c r="AF277" s="32"/>
      <c r="AG277" s="31"/>
      <c r="AH277" s="31"/>
      <c r="AI277" s="32"/>
      <c r="AJ277" s="26"/>
      <c r="AK277" s="26"/>
      <c r="AL277" s="6"/>
      <c r="AM277" s="6"/>
    </row>
    <row r="278" spans="1:39" ht="21" customHeight="1" x14ac:dyDescent="0.15">
      <c r="A278" s="266"/>
      <c r="B278" s="78"/>
      <c r="C278" s="78"/>
      <c r="D278" s="86"/>
      <c r="E278" s="86"/>
      <c r="F278" s="77"/>
      <c r="G278" s="215"/>
      <c r="H278" s="215"/>
      <c r="I278" s="225"/>
      <c r="J278" s="225"/>
      <c r="K278" s="315">
        <f t="shared" si="13"/>
        <v>0</v>
      </c>
      <c r="L278" s="70"/>
      <c r="M278" s="67"/>
      <c r="N278" s="70"/>
      <c r="O278" s="67"/>
      <c r="P278" s="78"/>
      <c r="Q278" s="78"/>
      <c r="R278" s="78"/>
      <c r="S278" s="192"/>
      <c r="T278" s="27" t="str">
        <f t="shared" si="14"/>
        <v/>
      </c>
      <c r="U278" s="49" t="str">
        <f t="shared" si="15"/>
        <v/>
      </c>
      <c r="V278" s="32"/>
      <c r="W278" s="31"/>
      <c r="X278" s="31"/>
      <c r="Y278" s="32"/>
      <c r="Z278" s="3"/>
      <c r="AA278" s="14"/>
      <c r="AB278" s="4"/>
      <c r="AC278" s="3"/>
      <c r="AD278" s="14"/>
      <c r="AE278" s="31"/>
      <c r="AF278" s="32"/>
      <c r="AG278" s="31"/>
      <c r="AH278" s="31"/>
      <c r="AI278" s="32"/>
      <c r="AJ278" s="26"/>
      <c r="AK278" s="26"/>
      <c r="AL278" s="6"/>
      <c r="AM278" s="6"/>
    </row>
    <row r="279" spans="1:39" ht="21" customHeight="1" x14ac:dyDescent="0.15">
      <c r="A279" s="177"/>
      <c r="B279" s="78"/>
      <c r="C279" s="78"/>
      <c r="D279" s="86"/>
      <c r="E279" s="86"/>
      <c r="F279" s="77"/>
      <c r="G279" s="215"/>
      <c r="H279" s="215"/>
      <c r="I279" s="225"/>
      <c r="J279" s="225"/>
      <c r="K279" s="315">
        <f t="shared" si="13"/>
        <v>0</v>
      </c>
      <c r="L279" s="70"/>
      <c r="M279" s="67"/>
      <c r="N279" s="70"/>
      <c r="O279" s="67"/>
      <c r="P279" s="78"/>
      <c r="Q279" s="78"/>
      <c r="R279" s="78"/>
      <c r="S279" s="192"/>
      <c r="T279" s="27" t="str">
        <f t="shared" si="14"/>
        <v/>
      </c>
      <c r="U279" s="49" t="str">
        <f t="shared" si="15"/>
        <v/>
      </c>
      <c r="V279" s="34"/>
      <c r="W279" s="33"/>
      <c r="X279" s="33"/>
      <c r="Y279" s="34"/>
      <c r="Z279" s="3"/>
      <c r="AA279" s="14"/>
      <c r="AB279" s="5"/>
      <c r="AC279" s="3"/>
      <c r="AD279" s="14"/>
      <c r="AE279" s="33"/>
      <c r="AF279" s="34"/>
      <c r="AG279" s="33"/>
      <c r="AH279" s="33"/>
      <c r="AI279" s="34"/>
      <c r="AJ279" s="26"/>
      <c r="AK279" s="26"/>
      <c r="AL279" s="6"/>
      <c r="AM279" s="6"/>
    </row>
    <row r="280" spans="1:39" s="22" customFormat="1" ht="21" customHeight="1" x14ac:dyDescent="0.15">
      <c r="A280" s="266"/>
      <c r="B280" s="67"/>
      <c r="C280" s="78"/>
      <c r="D280" s="86"/>
      <c r="E280" s="86"/>
      <c r="F280" s="77"/>
      <c r="G280" s="216"/>
      <c r="H280" s="215"/>
      <c r="I280" s="225"/>
      <c r="J280" s="225"/>
      <c r="K280" s="315">
        <f t="shared" si="13"/>
        <v>0</v>
      </c>
      <c r="L280" s="70"/>
      <c r="M280" s="67"/>
      <c r="N280" s="70"/>
      <c r="O280" s="67"/>
      <c r="P280" s="67"/>
      <c r="Q280" s="67"/>
      <c r="R280" s="67"/>
      <c r="S280" s="192"/>
      <c r="T280" s="27" t="str">
        <f t="shared" si="14"/>
        <v/>
      </c>
      <c r="U280" s="49" t="str">
        <f t="shared" si="15"/>
        <v/>
      </c>
      <c r="V280" s="25"/>
      <c r="W280" s="25"/>
      <c r="X280" s="25"/>
      <c r="Y280" s="25"/>
      <c r="Z280" s="11"/>
      <c r="AA280" s="18"/>
      <c r="AB280" s="11"/>
      <c r="AC280" s="11"/>
      <c r="AD280" s="18"/>
      <c r="AE280" s="25"/>
      <c r="AF280" s="25"/>
      <c r="AG280" s="25"/>
      <c r="AH280" s="25"/>
      <c r="AI280" s="25"/>
      <c r="AJ280" s="25"/>
    </row>
    <row r="281" spans="1:39" ht="21" customHeight="1" x14ac:dyDescent="0.15">
      <c r="A281" s="266"/>
      <c r="B281" s="67"/>
      <c r="C281" s="78"/>
      <c r="D281" s="86"/>
      <c r="E281" s="86"/>
      <c r="F281" s="77"/>
      <c r="G281" s="216"/>
      <c r="H281" s="215"/>
      <c r="I281" s="225"/>
      <c r="J281" s="225"/>
      <c r="K281" s="315">
        <f t="shared" si="13"/>
        <v>0</v>
      </c>
      <c r="L281" s="70"/>
      <c r="M281" s="67"/>
      <c r="N281" s="70"/>
      <c r="O281" s="67"/>
      <c r="P281" s="67"/>
      <c r="Q281" s="67"/>
      <c r="R281" s="67"/>
      <c r="S281" s="192"/>
      <c r="T281" s="27" t="str">
        <f t="shared" si="14"/>
        <v/>
      </c>
      <c r="U281" s="49" t="str">
        <f t="shared" si="15"/>
        <v/>
      </c>
      <c r="V281" s="27"/>
      <c r="W281" s="26"/>
      <c r="X281" s="26"/>
      <c r="Y281" s="27"/>
      <c r="Z281" s="3"/>
      <c r="AA281" s="14"/>
      <c r="AB281" s="3"/>
      <c r="AC281" s="3"/>
      <c r="AD281" s="14"/>
      <c r="AE281" s="26"/>
      <c r="AF281" s="27"/>
      <c r="AG281" s="26"/>
      <c r="AH281" s="26"/>
      <c r="AI281" s="27"/>
      <c r="AJ281" s="26"/>
      <c r="AK281" s="26"/>
    </row>
    <row r="282" spans="1:39" ht="21" customHeight="1" x14ac:dyDescent="0.15">
      <c r="A282" s="266"/>
      <c r="B282" s="67"/>
      <c r="C282" s="78"/>
      <c r="D282" s="86"/>
      <c r="E282" s="86"/>
      <c r="F282" s="77"/>
      <c r="G282" s="216"/>
      <c r="H282" s="215"/>
      <c r="I282" s="225"/>
      <c r="J282" s="225"/>
      <c r="K282" s="315">
        <f t="shared" si="13"/>
        <v>0</v>
      </c>
      <c r="L282" s="70"/>
      <c r="M282" s="67"/>
      <c r="N282" s="70"/>
      <c r="O282" s="67"/>
      <c r="P282" s="67"/>
      <c r="Q282" s="67"/>
      <c r="R282" s="67"/>
      <c r="S282" s="192"/>
      <c r="T282" s="27" t="str">
        <f t="shared" si="14"/>
        <v/>
      </c>
      <c r="U282" s="49" t="str">
        <f t="shared" si="15"/>
        <v/>
      </c>
      <c r="V282" s="27"/>
      <c r="W282" s="26"/>
      <c r="X282" s="26"/>
      <c r="Y282" s="27"/>
      <c r="Z282" s="3"/>
      <c r="AA282" s="14"/>
      <c r="AB282" s="3"/>
      <c r="AC282" s="3"/>
      <c r="AD282" s="14"/>
      <c r="AE282" s="26"/>
      <c r="AF282" s="27"/>
      <c r="AG282" s="26"/>
      <c r="AH282" s="26"/>
      <c r="AI282" s="27"/>
      <c r="AJ282" s="26"/>
      <c r="AK282" s="26"/>
    </row>
    <row r="283" spans="1:39" ht="21" customHeight="1" x14ac:dyDescent="0.15">
      <c r="A283" s="266"/>
      <c r="B283" s="67"/>
      <c r="C283" s="78"/>
      <c r="D283" s="86"/>
      <c r="E283" s="86"/>
      <c r="F283" s="77"/>
      <c r="G283" s="216"/>
      <c r="H283" s="215"/>
      <c r="I283" s="225"/>
      <c r="J283" s="225"/>
      <c r="K283" s="315">
        <f t="shared" si="13"/>
        <v>0</v>
      </c>
      <c r="L283" s="70"/>
      <c r="M283" s="67"/>
      <c r="N283" s="70"/>
      <c r="O283" s="67"/>
      <c r="P283" s="67"/>
      <c r="Q283" s="67"/>
      <c r="R283" s="67"/>
      <c r="S283" s="192"/>
      <c r="T283" s="27" t="str">
        <f t="shared" si="14"/>
        <v/>
      </c>
      <c r="U283" s="49" t="str">
        <f t="shared" si="15"/>
        <v/>
      </c>
      <c r="V283" s="27"/>
      <c r="W283" s="26"/>
      <c r="X283" s="26"/>
      <c r="Y283" s="27"/>
      <c r="Z283" s="3"/>
      <c r="AA283" s="14"/>
      <c r="AB283" s="3"/>
      <c r="AC283" s="3"/>
      <c r="AD283" s="14"/>
      <c r="AE283" s="26"/>
      <c r="AF283" s="27"/>
      <c r="AG283" s="26"/>
      <c r="AH283" s="26"/>
      <c r="AI283" s="27"/>
      <c r="AJ283" s="26"/>
      <c r="AK283" s="26"/>
      <c r="AL283" s="6"/>
      <c r="AM283" s="6"/>
    </row>
    <row r="284" spans="1:39" ht="21" customHeight="1" x14ac:dyDescent="0.15">
      <c r="A284" s="266"/>
      <c r="B284" s="67"/>
      <c r="C284" s="78"/>
      <c r="D284" s="86"/>
      <c r="E284" s="86"/>
      <c r="F284" s="77"/>
      <c r="G284" s="216"/>
      <c r="H284" s="215"/>
      <c r="I284" s="225"/>
      <c r="J284" s="225"/>
      <c r="K284" s="315">
        <f t="shared" si="13"/>
        <v>0</v>
      </c>
      <c r="L284" s="70"/>
      <c r="M284" s="67"/>
      <c r="N284" s="70"/>
      <c r="O284" s="67"/>
      <c r="P284" s="67"/>
      <c r="Q284" s="67"/>
      <c r="R284" s="67"/>
      <c r="S284" s="192"/>
      <c r="T284" s="27" t="str">
        <f t="shared" si="14"/>
        <v/>
      </c>
      <c r="U284" s="49" t="str">
        <f t="shared" si="15"/>
        <v/>
      </c>
      <c r="V284" s="27"/>
      <c r="W284" s="26"/>
      <c r="X284" s="26"/>
      <c r="Y284" s="27"/>
      <c r="Z284" s="3"/>
      <c r="AA284" s="14"/>
      <c r="AB284" s="3"/>
      <c r="AC284" s="3"/>
      <c r="AD284" s="14"/>
      <c r="AE284" s="26"/>
      <c r="AF284" s="27"/>
      <c r="AG284" s="26"/>
      <c r="AH284" s="26"/>
      <c r="AI284" s="27"/>
      <c r="AJ284" s="26"/>
      <c r="AK284" s="26"/>
      <c r="AL284" s="6"/>
      <c r="AM284" s="6"/>
    </row>
    <row r="285" spans="1:39" ht="21" customHeight="1" x14ac:dyDescent="0.15">
      <c r="A285" s="266"/>
      <c r="B285" s="67"/>
      <c r="C285" s="78"/>
      <c r="D285" s="86"/>
      <c r="E285" s="86"/>
      <c r="F285" s="77"/>
      <c r="G285" s="216"/>
      <c r="H285" s="215"/>
      <c r="I285" s="225"/>
      <c r="J285" s="225"/>
      <c r="K285" s="315">
        <f t="shared" si="13"/>
        <v>0</v>
      </c>
      <c r="L285" s="70"/>
      <c r="M285" s="67"/>
      <c r="N285" s="70"/>
      <c r="O285" s="67"/>
      <c r="P285" s="67"/>
      <c r="Q285" s="67"/>
      <c r="R285" s="67"/>
      <c r="S285" s="192"/>
      <c r="T285" s="27" t="str">
        <f t="shared" si="14"/>
        <v/>
      </c>
      <c r="U285" s="49" t="str">
        <f t="shared" si="15"/>
        <v/>
      </c>
      <c r="V285" s="27"/>
      <c r="W285" s="26"/>
      <c r="X285" s="26"/>
      <c r="Y285" s="27"/>
      <c r="Z285" s="3"/>
      <c r="AA285" s="14"/>
      <c r="AB285" s="3"/>
      <c r="AC285" s="3"/>
      <c r="AD285" s="14"/>
      <c r="AE285" s="26"/>
      <c r="AF285" s="27"/>
      <c r="AG285" s="26"/>
      <c r="AH285" s="26"/>
      <c r="AI285" s="27"/>
      <c r="AJ285" s="26"/>
      <c r="AK285" s="26"/>
      <c r="AL285" s="6"/>
      <c r="AM285" s="6"/>
    </row>
    <row r="286" spans="1:39" ht="21" customHeight="1" x14ac:dyDescent="0.15">
      <c r="A286" s="267"/>
      <c r="B286" s="104"/>
      <c r="C286" s="167"/>
      <c r="D286" s="106"/>
      <c r="E286" s="106"/>
      <c r="F286" s="166"/>
      <c r="G286" s="218"/>
      <c r="H286" s="217"/>
      <c r="I286" s="226"/>
      <c r="J286" s="226"/>
      <c r="K286" s="316">
        <f t="shared" si="13"/>
        <v>0</v>
      </c>
      <c r="L286" s="159"/>
      <c r="M286" s="104"/>
      <c r="N286" s="159"/>
      <c r="O286" s="104"/>
      <c r="P286" s="104"/>
      <c r="Q286" s="104"/>
      <c r="R286" s="104"/>
      <c r="S286" s="269"/>
      <c r="T286" s="27" t="str">
        <f t="shared" si="14"/>
        <v/>
      </c>
      <c r="U286" s="49" t="str">
        <f t="shared" si="15"/>
        <v/>
      </c>
      <c r="V286" s="30"/>
      <c r="W286" s="26"/>
      <c r="X286" s="26"/>
      <c r="Y286" s="27"/>
      <c r="Z286" s="3"/>
      <c r="AA286" s="14"/>
      <c r="AB286" s="3"/>
      <c r="AC286" s="3"/>
      <c r="AD286" s="14"/>
      <c r="AE286" s="26"/>
      <c r="AF286" s="27"/>
      <c r="AG286" s="26"/>
      <c r="AH286" s="26"/>
      <c r="AI286" s="27"/>
      <c r="AJ286" s="26"/>
      <c r="AK286" s="26"/>
      <c r="AL286" s="6"/>
      <c r="AM286" s="6"/>
    </row>
    <row r="287" spans="1:39" ht="21" customHeight="1" x14ac:dyDescent="0.15">
      <c r="A287" s="268"/>
      <c r="B287" s="103"/>
      <c r="C287" s="103"/>
      <c r="D287" s="102"/>
      <c r="E287" s="102"/>
      <c r="F287" s="164"/>
      <c r="G287" s="210"/>
      <c r="H287" s="210"/>
      <c r="I287" s="227"/>
      <c r="J287" s="227"/>
      <c r="K287" s="314">
        <f t="shared" si="13"/>
        <v>0</v>
      </c>
      <c r="L287" s="200"/>
      <c r="M287" s="71"/>
      <c r="N287" s="200"/>
      <c r="O287" s="71"/>
      <c r="P287" s="103"/>
      <c r="Q287" s="103"/>
      <c r="R287" s="103"/>
      <c r="S287" s="270"/>
      <c r="T287" s="27" t="str">
        <f t="shared" si="14"/>
        <v/>
      </c>
      <c r="U287" s="49" t="str">
        <f t="shared" si="15"/>
        <v/>
      </c>
      <c r="V287" s="27"/>
      <c r="W287" s="26"/>
      <c r="X287" s="26"/>
      <c r="Y287" s="27"/>
      <c r="Z287" s="3"/>
      <c r="AA287" s="14"/>
      <c r="AB287" s="3"/>
      <c r="AC287" s="3"/>
      <c r="AD287" s="14"/>
      <c r="AE287" s="26"/>
      <c r="AF287" s="27"/>
      <c r="AG287" s="26"/>
      <c r="AH287" s="26"/>
      <c r="AI287" s="27"/>
      <c r="AJ287" s="26"/>
      <c r="AK287" s="26"/>
      <c r="AL287" s="6"/>
      <c r="AM287" s="6"/>
    </row>
    <row r="288" spans="1:39" ht="21" customHeight="1" x14ac:dyDescent="0.15">
      <c r="A288" s="266"/>
      <c r="B288" s="78"/>
      <c r="C288" s="78"/>
      <c r="D288" s="86"/>
      <c r="E288" s="86"/>
      <c r="F288" s="77"/>
      <c r="G288" s="215"/>
      <c r="H288" s="215"/>
      <c r="I288" s="225"/>
      <c r="J288" s="225"/>
      <c r="K288" s="315">
        <f t="shared" si="13"/>
        <v>0</v>
      </c>
      <c r="L288" s="70"/>
      <c r="M288" s="67"/>
      <c r="N288" s="70"/>
      <c r="O288" s="67"/>
      <c r="P288" s="78"/>
      <c r="Q288" s="78"/>
      <c r="R288" s="78"/>
      <c r="S288" s="192"/>
      <c r="T288" s="27" t="str">
        <f t="shared" si="14"/>
        <v/>
      </c>
      <c r="U288" s="49" t="str">
        <f t="shared" si="15"/>
        <v/>
      </c>
      <c r="V288" s="27"/>
      <c r="W288" s="26"/>
      <c r="X288" s="26"/>
      <c r="Y288" s="27"/>
      <c r="Z288" s="3"/>
      <c r="AA288" s="14"/>
      <c r="AB288" s="3"/>
      <c r="AC288" s="3"/>
      <c r="AD288" s="14"/>
      <c r="AE288" s="26"/>
      <c r="AF288" s="27"/>
      <c r="AG288" s="26"/>
      <c r="AH288" s="26"/>
      <c r="AI288" s="27"/>
      <c r="AJ288" s="26"/>
      <c r="AK288" s="26"/>
      <c r="AL288" s="6"/>
      <c r="AM288" s="6"/>
    </row>
    <row r="289" spans="1:39" ht="21" customHeight="1" x14ac:dyDescent="0.15">
      <c r="A289" s="266"/>
      <c r="B289" s="78"/>
      <c r="C289" s="78"/>
      <c r="D289" s="86"/>
      <c r="E289" s="86"/>
      <c r="F289" s="77"/>
      <c r="G289" s="215"/>
      <c r="H289" s="215"/>
      <c r="I289" s="225"/>
      <c r="J289" s="225"/>
      <c r="K289" s="315">
        <f t="shared" si="13"/>
        <v>0</v>
      </c>
      <c r="L289" s="70"/>
      <c r="M289" s="67"/>
      <c r="N289" s="70"/>
      <c r="O289" s="67"/>
      <c r="P289" s="78"/>
      <c r="Q289" s="78"/>
      <c r="R289" s="78"/>
      <c r="S289" s="192"/>
      <c r="T289" s="27" t="str">
        <f t="shared" si="14"/>
        <v/>
      </c>
      <c r="U289" s="49" t="str">
        <f t="shared" si="15"/>
        <v/>
      </c>
      <c r="V289" s="27"/>
      <c r="W289" s="26"/>
      <c r="X289" s="26"/>
      <c r="Y289" s="27"/>
      <c r="Z289" s="3"/>
      <c r="AA289" s="14"/>
      <c r="AB289" s="3"/>
      <c r="AC289" s="3"/>
      <c r="AD289" s="14"/>
      <c r="AE289" s="26"/>
      <c r="AF289" s="27"/>
      <c r="AG289" s="26"/>
      <c r="AH289" s="26"/>
      <c r="AI289" s="27"/>
      <c r="AJ289" s="26"/>
      <c r="AK289" s="26"/>
      <c r="AL289" s="6"/>
      <c r="AM289" s="6"/>
    </row>
    <row r="290" spans="1:39" ht="21" customHeight="1" x14ac:dyDescent="0.15">
      <c r="A290" s="266"/>
      <c r="B290" s="78"/>
      <c r="C290" s="78"/>
      <c r="D290" s="86"/>
      <c r="E290" s="86"/>
      <c r="F290" s="77"/>
      <c r="G290" s="215"/>
      <c r="H290" s="215"/>
      <c r="I290" s="225"/>
      <c r="J290" s="225"/>
      <c r="K290" s="315">
        <f t="shared" si="13"/>
        <v>0</v>
      </c>
      <c r="L290" s="70"/>
      <c r="M290" s="67"/>
      <c r="N290" s="70"/>
      <c r="O290" s="67"/>
      <c r="P290" s="78"/>
      <c r="Q290" s="78"/>
      <c r="R290" s="78"/>
      <c r="S290" s="192"/>
      <c r="T290" s="27" t="str">
        <f t="shared" si="14"/>
        <v/>
      </c>
      <c r="U290" s="49" t="str">
        <f t="shared" si="15"/>
        <v/>
      </c>
      <c r="V290" s="27"/>
      <c r="W290" s="26"/>
      <c r="X290" s="26"/>
      <c r="Y290" s="27"/>
      <c r="Z290" s="3"/>
      <c r="AA290" s="14"/>
      <c r="AB290" s="3"/>
      <c r="AC290" s="3"/>
      <c r="AD290" s="14"/>
      <c r="AE290" s="26"/>
      <c r="AF290" s="27"/>
      <c r="AG290" s="26"/>
      <c r="AH290" s="26"/>
      <c r="AI290" s="27"/>
      <c r="AJ290" s="26"/>
      <c r="AK290" s="26"/>
      <c r="AL290" s="6"/>
      <c r="AM290" s="6"/>
    </row>
    <row r="291" spans="1:39" ht="21" customHeight="1" x14ac:dyDescent="0.15">
      <c r="A291" s="266"/>
      <c r="B291" s="78"/>
      <c r="C291" s="78"/>
      <c r="D291" s="86"/>
      <c r="E291" s="86"/>
      <c r="F291" s="77"/>
      <c r="G291" s="215"/>
      <c r="H291" s="215"/>
      <c r="I291" s="225"/>
      <c r="J291" s="225"/>
      <c r="K291" s="315">
        <f t="shared" si="13"/>
        <v>0</v>
      </c>
      <c r="L291" s="70"/>
      <c r="M291" s="67"/>
      <c r="N291" s="70"/>
      <c r="O291" s="67"/>
      <c r="P291" s="78"/>
      <c r="Q291" s="78"/>
      <c r="R291" s="78"/>
      <c r="S291" s="192"/>
      <c r="T291" s="27" t="str">
        <f t="shared" si="14"/>
        <v/>
      </c>
      <c r="U291" s="49" t="str">
        <f t="shared" si="15"/>
        <v/>
      </c>
      <c r="V291" s="27"/>
      <c r="W291" s="26"/>
      <c r="X291" s="26"/>
      <c r="Y291" s="27"/>
      <c r="Z291" s="3"/>
      <c r="AA291" s="14"/>
      <c r="AB291" s="3"/>
      <c r="AC291" s="3"/>
      <c r="AD291" s="14"/>
      <c r="AE291" s="26"/>
      <c r="AF291" s="27"/>
      <c r="AG291" s="26"/>
      <c r="AH291" s="26"/>
      <c r="AI291" s="27"/>
      <c r="AJ291" s="26"/>
      <c r="AK291" s="26"/>
      <c r="AL291" s="6"/>
      <c r="AM291" s="6"/>
    </row>
    <row r="292" spans="1:39" ht="21" customHeight="1" x14ac:dyDescent="0.15">
      <c r="A292" s="266"/>
      <c r="B292" s="78"/>
      <c r="C292" s="78"/>
      <c r="D292" s="86"/>
      <c r="E292" s="86"/>
      <c r="F292" s="77"/>
      <c r="G292" s="215"/>
      <c r="H292" s="215"/>
      <c r="I292" s="225"/>
      <c r="J292" s="225"/>
      <c r="K292" s="315">
        <f t="shared" si="13"/>
        <v>0</v>
      </c>
      <c r="L292" s="70"/>
      <c r="M292" s="67"/>
      <c r="N292" s="70"/>
      <c r="O292" s="67"/>
      <c r="P292" s="78"/>
      <c r="Q292" s="78"/>
      <c r="R292" s="78"/>
      <c r="S292" s="192"/>
      <c r="T292" s="27" t="str">
        <f t="shared" si="14"/>
        <v/>
      </c>
      <c r="U292" s="49" t="str">
        <f t="shared" si="15"/>
        <v/>
      </c>
      <c r="V292" s="27"/>
      <c r="W292" s="26"/>
      <c r="X292" s="26"/>
      <c r="Y292" s="27"/>
      <c r="Z292" s="3"/>
      <c r="AA292" s="14"/>
      <c r="AB292" s="3"/>
      <c r="AC292" s="3"/>
      <c r="AD292" s="14"/>
      <c r="AE292" s="26"/>
      <c r="AF292" s="27"/>
      <c r="AG292" s="26"/>
      <c r="AH292" s="26"/>
      <c r="AI292" s="27"/>
      <c r="AJ292" s="26"/>
      <c r="AK292" s="26"/>
      <c r="AL292" s="6"/>
      <c r="AM292" s="6"/>
    </row>
    <row r="293" spans="1:39" ht="21" customHeight="1" x14ac:dyDescent="0.15">
      <c r="A293" s="266"/>
      <c r="B293" s="78"/>
      <c r="C293" s="78"/>
      <c r="D293" s="86"/>
      <c r="E293" s="86"/>
      <c r="F293" s="77"/>
      <c r="G293" s="215"/>
      <c r="H293" s="215"/>
      <c r="I293" s="225"/>
      <c r="J293" s="225"/>
      <c r="K293" s="315">
        <f t="shared" si="13"/>
        <v>0</v>
      </c>
      <c r="L293" s="70"/>
      <c r="M293" s="67"/>
      <c r="N293" s="70"/>
      <c r="O293" s="67"/>
      <c r="P293" s="78"/>
      <c r="Q293" s="78"/>
      <c r="R293" s="78"/>
      <c r="S293" s="192"/>
      <c r="T293" s="27" t="str">
        <f t="shared" si="14"/>
        <v/>
      </c>
      <c r="U293" s="49" t="str">
        <f t="shared" si="15"/>
        <v/>
      </c>
      <c r="V293" s="27"/>
      <c r="W293" s="26"/>
      <c r="X293" s="26"/>
      <c r="Y293" s="27"/>
      <c r="Z293" s="3"/>
      <c r="AA293" s="14"/>
      <c r="AB293" s="3"/>
      <c r="AC293" s="3"/>
      <c r="AD293" s="14"/>
      <c r="AE293" s="26"/>
      <c r="AF293" s="27"/>
      <c r="AG293" s="26"/>
      <c r="AH293" s="26"/>
      <c r="AI293" s="27"/>
      <c r="AJ293" s="26"/>
      <c r="AK293" s="26"/>
      <c r="AL293" s="6"/>
      <c r="AM293" s="6"/>
    </row>
    <row r="294" spans="1:39" ht="21" customHeight="1" x14ac:dyDescent="0.15">
      <c r="A294" s="266"/>
      <c r="B294" s="78"/>
      <c r="C294" s="78"/>
      <c r="D294" s="86"/>
      <c r="E294" s="86"/>
      <c r="F294" s="77"/>
      <c r="G294" s="215"/>
      <c r="H294" s="215"/>
      <c r="I294" s="225"/>
      <c r="J294" s="225"/>
      <c r="K294" s="315">
        <f t="shared" si="13"/>
        <v>0</v>
      </c>
      <c r="L294" s="70"/>
      <c r="M294" s="67"/>
      <c r="N294" s="70"/>
      <c r="O294" s="67"/>
      <c r="P294" s="78"/>
      <c r="Q294" s="78"/>
      <c r="R294" s="78"/>
      <c r="S294" s="192"/>
      <c r="T294" s="27" t="str">
        <f t="shared" si="14"/>
        <v/>
      </c>
      <c r="U294" s="49" t="str">
        <f t="shared" si="15"/>
        <v/>
      </c>
      <c r="V294" s="27"/>
      <c r="W294" s="26"/>
      <c r="X294" s="26"/>
      <c r="Y294" s="27"/>
      <c r="Z294" s="3"/>
      <c r="AA294" s="14"/>
      <c r="AB294" s="3"/>
      <c r="AC294" s="3"/>
      <c r="AD294" s="14"/>
      <c r="AE294" s="26"/>
      <c r="AF294" s="27"/>
      <c r="AG294" s="26"/>
      <c r="AH294" s="26"/>
      <c r="AI294" s="27"/>
      <c r="AJ294" s="26"/>
      <c r="AK294" s="26"/>
      <c r="AL294" s="6"/>
      <c r="AM294" s="6"/>
    </row>
    <row r="295" spans="1:39" ht="21" customHeight="1" x14ac:dyDescent="0.15">
      <c r="A295" s="266"/>
      <c r="B295" s="78"/>
      <c r="C295" s="78"/>
      <c r="D295" s="86"/>
      <c r="E295" s="86"/>
      <c r="F295" s="77"/>
      <c r="G295" s="215"/>
      <c r="H295" s="215"/>
      <c r="I295" s="225"/>
      <c r="J295" s="225"/>
      <c r="K295" s="315">
        <f t="shared" si="13"/>
        <v>0</v>
      </c>
      <c r="L295" s="70"/>
      <c r="M295" s="67"/>
      <c r="N295" s="70"/>
      <c r="O295" s="67"/>
      <c r="P295" s="78"/>
      <c r="Q295" s="78"/>
      <c r="R295" s="78"/>
      <c r="S295" s="192"/>
      <c r="T295" s="27" t="str">
        <f t="shared" si="14"/>
        <v/>
      </c>
      <c r="U295" s="49" t="str">
        <f t="shared" si="15"/>
        <v/>
      </c>
      <c r="V295" s="27"/>
      <c r="W295" s="26"/>
      <c r="X295" s="26"/>
      <c r="Y295" s="27"/>
      <c r="Z295" s="3"/>
      <c r="AA295" s="14"/>
      <c r="AB295" s="3"/>
      <c r="AC295" s="3"/>
      <c r="AD295" s="14"/>
      <c r="AE295" s="26"/>
      <c r="AF295" s="27"/>
      <c r="AG295" s="26"/>
      <c r="AH295" s="26"/>
      <c r="AI295" s="27"/>
      <c r="AJ295" s="26"/>
      <c r="AK295" s="26"/>
      <c r="AL295" s="6"/>
      <c r="AM295" s="6"/>
    </row>
    <row r="296" spans="1:39" ht="21" customHeight="1" x14ac:dyDescent="0.15">
      <c r="A296" s="266"/>
      <c r="B296" s="78"/>
      <c r="C296" s="78"/>
      <c r="D296" s="86"/>
      <c r="E296" s="86"/>
      <c r="F296" s="77"/>
      <c r="G296" s="215"/>
      <c r="H296" s="215"/>
      <c r="I296" s="225"/>
      <c r="J296" s="225"/>
      <c r="K296" s="315">
        <f t="shared" si="13"/>
        <v>0</v>
      </c>
      <c r="L296" s="70"/>
      <c r="M296" s="67"/>
      <c r="N296" s="70"/>
      <c r="O296" s="67"/>
      <c r="P296" s="78"/>
      <c r="Q296" s="78"/>
      <c r="R296" s="78"/>
      <c r="S296" s="192"/>
      <c r="T296" s="27" t="str">
        <f t="shared" si="14"/>
        <v/>
      </c>
      <c r="U296" s="49" t="str">
        <f t="shared" si="15"/>
        <v/>
      </c>
      <c r="V296" s="27"/>
      <c r="W296" s="26"/>
      <c r="X296" s="26"/>
      <c r="Y296" s="27"/>
      <c r="Z296" s="3"/>
      <c r="AA296" s="14"/>
      <c r="AB296" s="3"/>
      <c r="AC296" s="3"/>
      <c r="AD296" s="14"/>
      <c r="AE296" s="26"/>
      <c r="AF296" s="27"/>
      <c r="AG296" s="26"/>
      <c r="AH296" s="26"/>
      <c r="AI296" s="27"/>
      <c r="AJ296" s="26"/>
      <c r="AK296" s="26"/>
      <c r="AL296" s="6"/>
      <c r="AM296" s="6"/>
    </row>
    <row r="297" spans="1:39" ht="21" customHeight="1" x14ac:dyDescent="0.15">
      <c r="A297" s="266"/>
      <c r="B297" s="78"/>
      <c r="C297" s="78"/>
      <c r="D297" s="86"/>
      <c r="E297" s="86"/>
      <c r="F297" s="77"/>
      <c r="G297" s="215"/>
      <c r="H297" s="215"/>
      <c r="I297" s="225"/>
      <c r="J297" s="225"/>
      <c r="K297" s="315">
        <f t="shared" si="13"/>
        <v>0</v>
      </c>
      <c r="L297" s="70"/>
      <c r="M297" s="67"/>
      <c r="N297" s="70"/>
      <c r="O297" s="67"/>
      <c r="P297" s="78"/>
      <c r="Q297" s="78"/>
      <c r="R297" s="78"/>
      <c r="S297" s="192"/>
      <c r="T297" s="27" t="str">
        <f t="shared" si="14"/>
        <v/>
      </c>
      <c r="U297" s="49" t="str">
        <f t="shared" si="15"/>
        <v/>
      </c>
      <c r="V297" s="27"/>
      <c r="W297" s="26"/>
      <c r="X297" s="26"/>
      <c r="Y297" s="27"/>
      <c r="Z297" s="3"/>
      <c r="AA297" s="14"/>
      <c r="AB297" s="3"/>
      <c r="AC297" s="3"/>
      <c r="AD297" s="14"/>
      <c r="AE297" s="26"/>
      <c r="AF297" s="27"/>
      <c r="AG297" s="26"/>
      <c r="AH297" s="26"/>
      <c r="AI297" s="27"/>
      <c r="AJ297" s="26"/>
      <c r="AK297" s="26"/>
      <c r="AL297" s="6"/>
      <c r="AM297" s="6"/>
    </row>
    <row r="298" spans="1:39" ht="21" customHeight="1" x14ac:dyDescent="0.15">
      <c r="A298" s="266"/>
      <c r="B298" s="78"/>
      <c r="C298" s="78"/>
      <c r="D298" s="86"/>
      <c r="E298" s="86"/>
      <c r="F298" s="77"/>
      <c r="G298" s="215"/>
      <c r="H298" s="215"/>
      <c r="I298" s="225"/>
      <c r="J298" s="225"/>
      <c r="K298" s="315">
        <f t="shared" si="13"/>
        <v>0</v>
      </c>
      <c r="L298" s="70"/>
      <c r="M298" s="67"/>
      <c r="N298" s="70"/>
      <c r="O298" s="67"/>
      <c r="P298" s="78"/>
      <c r="Q298" s="78"/>
      <c r="R298" s="78"/>
      <c r="S298" s="192"/>
      <c r="T298" s="27" t="str">
        <f t="shared" si="14"/>
        <v/>
      </c>
      <c r="U298" s="49" t="str">
        <f t="shared" si="15"/>
        <v/>
      </c>
      <c r="V298" s="32"/>
      <c r="W298" s="31"/>
      <c r="X298" s="31"/>
      <c r="Y298" s="32"/>
      <c r="Z298" s="3"/>
      <c r="AA298" s="14"/>
      <c r="AB298" s="4"/>
      <c r="AC298" s="3"/>
      <c r="AD298" s="14"/>
      <c r="AE298" s="31"/>
      <c r="AF298" s="32"/>
      <c r="AG298" s="31"/>
      <c r="AH298" s="31"/>
      <c r="AI298" s="32"/>
      <c r="AJ298" s="26"/>
      <c r="AK298" s="26"/>
      <c r="AL298" s="6"/>
      <c r="AM298" s="6"/>
    </row>
    <row r="299" spans="1:39" ht="21" customHeight="1" x14ac:dyDescent="0.15">
      <c r="A299" s="177"/>
      <c r="B299" s="78"/>
      <c r="C299" s="78"/>
      <c r="D299" s="86"/>
      <c r="E299" s="86"/>
      <c r="F299" s="77"/>
      <c r="G299" s="215"/>
      <c r="H299" s="215"/>
      <c r="I299" s="225"/>
      <c r="J299" s="225"/>
      <c r="K299" s="315">
        <f t="shared" si="13"/>
        <v>0</v>
      </c>
      <c r="L299" s="70"/>
      <c r="M299" s="67"/>
      <c r="N299" s="70"/>
      <c r="O299" s="67"/>
      <c r="P299" s="78"/>
      <c r="Q299" s="78"/>
      <c r="R299" s="78"/>
      <c r="S299" s="192"/>
      <c r="T299" s="27" t="str">
        <f t="shared" si="14"/>
        <v/>
      </c>
      <c r="U299" s="49" t="str">
        <f t="shared" si="15"/>
        <v/>
      </c>
      <c r="V299" s="32"/>
      <c r="W299" s="31"/>
      <c r="X299" s="31"/>
      <c r="Y299" s="32"/>
      <c r="Z299" s="3"/>
      <c r="AA299" s="14"/>
      <c r="AB299" s="4"/>
      <c r="AC299" s="3"/>
      <c r="AD299" s="14"/>
      <c r="AE299" s="31"/>
      <c r="AF299" s="32"/>
      <c r="AG299" s="31"/>
      <c r="AH299" s="31"/>
      <c r="AI299" s="32"/>
      <c r="AJ299" s="26"/>
      <c r="AK299" s="26"/>
      <c r="AL299" s="6"/>
      <c r="AM299" s="6"/>
    </row>
    <row r="300" spans="1:39" ht="21" customHeight="1" x14ac:dyDescent="0.15">
      <c r="A300" s="266"/>
      <c r="B300" s="67"/>
      <c r="C300" s="78"/>
      <c r="D300" s="86"/>
      <c r="E300" s="86"/>
      <c r="F300" s="77"/>
      <c r="G300" s="216"/>
      <c r="H300" s="215"/>
      <c r="I300" s="225"/>
      <c r="J300" s="225"/>
      <c r="K300" s="315">
        <f t="shared" si="13"/>
        <v>0</v>
      </c>
      <c r="L300" s="70"/>
      <c r="M300" s="67"/>
      <c r="N300" s="70"/>
      <c r="O300" s="67"/>
      <c r="P300" s="67"/>
      <c r="Q300" s="67"/>
      <c r="R300" s="67"/>
      <c r="S300" s="192"/>
      <c r="T300" s="27" t="str">
        <f t="shared" si="14"/>
        <v/>
      </c>
      <c r="U300" s="49" t="str">
        <f t="shared" si="15"/>
        <v/>
      </c>
      <c r="V300" s="34"/>
      <c r="W300" s="33"/>
      <c r="X300" s="33"/>
      <c r="Y300" s="34"/>
      <c r="Z300" s="3"/>
      <c r="AA300" s="14"/>
      <c r="AB300" s="5"/>
      <c r="AC300" s="3"/>
      <c r="AD300" s="14"/>
      <c r="AE300" s="33"/>
      <c r="AF300" s="34"/>
      <c r="AG300" s="33"/>
      <c r="AH300" s="33"/>
      <c r="AI300" s="34"/>
      <c r="AJ300" s="26"/>
      <c r="AK300" s="26"/>
      <c r="AL300" s="6"/>
      <c r="AM300" s="6"/>
    </row>
    <row r="301" spans="1:39" s="22" customFormat="1" ht="21" customHeight="1" x14ac:dyDescent="0.15">
      <c r="A301" s="266"/>
      <c r="B301" s="67"/>
      <c r="C301" s="78"/>
      <c r="D301" s="86"/>
      <c r="E301" s="86"/>
      <c r="F301" s="77"/>
      <c r="G301" s="216"/>
      <c r="H301" s="215"/>
      <c r="I301" s="225"/>
      <c r="J301" s="225"/>
      <c r="K301" s="315">
        <f t="shared" si="13"/>
        <v>0</v>
      </c>
      <c r="L301" s="70"/>
      <c r="M301" s="67"/>
      <c r="N301" s="70"/>
      <c r="O301" s="67"/>
      <c r="P301" s="67"/>
      <c r="Q301" s="67"/>
      <c r="R301" s="67"/>
      <c r="S301" s="192"/>
      <c r="T301" s="27" t="str">
        <f t="shared" si="14"/>
        <v/>
      </c>
      <c r="U301" s="49" t="str">
        <f t="shared" si="15"/>
        <v/>
      </c>
      <c r="V301" s="25"/>
      <c r="W301" s="25"/>
      <c r="X301" s="25"/>
      <c r="Y301" s="25"/>
      <c r="Z301" s="11"/>
      <c r="AA301" s="18"/>
      <c r="AB301" s="11"/>
      <c r="AC301" s="11"/>
      <c r="AD301" s="18"/>
      <c r="AE301" s="25"/>
      <c r="AF301" s="25"/>
      <c r="AG301" s="25"/>
      <c r="AH301" s="25"/>
      <c r="AI301" s="25"/>
      <c r="AJ301" s="25"/>
    </row>
    <row r="302" spans="1:39" ht="21" customHeight="1" x14ac:dyDescent="0.15">
      <c r="A302" s="266"/>
      <c r="B302" s="67"/>
      <c r="C302" s="78"/>
      <c r="D302" s="86"/>
      <c r="E302" s="86"/>
      <c r="F302" s="77"/>
      <c r="G302" s="216"/>
      <c r="H302" s="215"/>
      <c r="I302" s="225"/>
      <c r="J302" s="225"/>
      <c r="K302" s="315">
        <f t="shared" si="13"/>
        <v>0</v>
      </c>
      <c r="L302" s="70"/>
      <c r="M302" s="67"/>
      <c r="N302" s="70"/>
      <c r="O302" s="67"/>
      <c r="P302" s="67"/>
      <c r="Q302" s="67"/>
      <c r="R302" s="67"/>
      <c r="S302" s="192"/>
      <c r="T302" s="27" t="str">
        <f t="shared" si="14"/>
        <v/>
      </c>
      <c r="U302" s="49" t="str">
        <f t="shared" si="15"/>
        <v/>
      </c>
      <c r="V302" s="35"/>
      <c r="W302" s="29"/>
      <c r="X302" s="29"/>
      <c r="Y302" s="35"/>
      <c r="AE302" s="29"/>
      <c r="AF302" s="35"/>
      <c r="AG302" s="29"/>
      <c r="AH302" s="29"/>
      <c r="AI302" s="35"/>
      <c r="AJ302" s="29"/>
      <c r="AK302" s="29"/>
    </row>
    <row r="303" spans="1:39" ht="21" customHeight="1" x14ac:dyDescent="0.15">
      <c r="A303" s="266"/>
      <c r="B303" s="67"/>
      <c r="C303" s="78"/>
      <c r="D303" s="86"/>
      <c r="E303" s="86"/>
      <c r="F303" s="77"/>
      <c r="G303" s="216"/>
      <c r="H303" s="215"/>
      <c r="I303" s="225"/>
      <c r="J303" s="225"/>
      <c r="K303" s="315">
        <f t="shared" si="13"/>
        <v>0</v>
      </c>
      <c r="L303" s="70"/>
      <c r="M303" s="67"/>
      <c r="N303" s="70"/>
      <c r="O303" s="67"/>
      <c r="P303" s="67"/>
      <c r="Q303" s="67"/>
      <c r="R303" s="67"/>
      <c r="S303" s="192"/>
      <c r="T303" s="27" t="str">
        <f t="shared" si="14"/>
        <v/>
      </c>
      <c r="U303" s="49" t="str">
        <f t="shared" si="15"/>
        <v/>
      </c>
      <c r="V303" s="35"/>
      <c r="W303" s="29"/>
      <c r="X303" s="29"/>
      <c r="Y303" s="35"/>
      <c r="AE303" s="29"/>
      <c r="AF303" s="35"/>
      <c r="AG303" s="29"/>
      <c r="AH303" s="29"/>
      <c r="AI303" s="35"/>
      <c r="AJ303" s="29"/>
      <c r="AK303" s="29"/>
    </row>
    <row r="304" spans="1:39" ht="21" customHeight="1" x14ac:dyDescent="0.15">
      <c r="A304" s="266"/>
      <c r="B304" s="67"/>
      <c r="C304" s="78"/>
      <c r="D304" s="86"/>
      <c r="E304" s="86"/>
      <c r="F304" s="77"/>
      <c r="G304" s="216"/>
      <c r="H304" s="215"/>
      <c r="I304" s="225"/>
      <c r="J304" s="225"/>
      <c r="K304" s="315">
        <f t="shared" si="13"/>
        <v>0</v>
      </c>
      <c r="L304" s="70"/>
      <c r="M304" s="67"/>
      <c r="N304" s="70"/>
      <c r="O304" s="67"/>
      <c r="P304" s="67"/>
      <c r="Q304" s="67"/>
      <c r="R304" s="67"/>
      <c r="S304" s="192"/>
      <c r="T304" s="27" t="str">
        <f t="shared" si="14"/>
        <v/>
      </c>
      <c r="U304" s="49" t="str">
        <f t="shared" si="15"/>
        <v/>
      </c>
      <c r="V304" s="35"/>
      <c r="W304" s="29"/>
      <c r="X304" s="29"/>
      <c r="Y304" s="35"/>
      <c r="AE304" s="29"/>
      <c r="AF304" s="35"/>
      <c r="AG304" s="29"/>
      <c r="AH304" s="29"/>
      <c r="AI304" s="35"/>
      <c r="AJ304" s="29"/>
      <c r="AK304" s="29"/>
      <c r="AL304" s="6"/>
      <c r="AM304" s="6"/>
    </row>
    <row r="305" spans="1:39" ht="21" customHeight="1" x14ac:dyDescent="0.15">
      <c r="A305" s="266"/>
      <c r="B305" s="67"/>
      <c r="C305" s="78"/>
      <c r="D305" s="86"/>
      <c r="E305" s="86"/>
      <c r="F305" s="77"/>
      <c r="G305" s="216"/>
      <c r="H305" s="215"/>
      <c r="I305" s="225"/>
      <c r="J305" s="225"/>
      <c r="K305" s="315">
        <f t="shared" si="13"/>
        <v>0</v>
      </c>
      <c r="L305" s="70"/>
      <c r="M305" s="67"/>
      <c r="N305" s="70"/>
      <c r="O305" s="67"/>
      <c r="P305" s="67"/>
      <c r="Q305" s="67"/>
      <c r="R305" s="67"/>
      <c r="S305" s="192"/>
      <c r="T305" s="27" t="str">
        <f t="shared" si="14"/>
        <v/>
      </c>
      <c r="U305" s="49" t="str">
        <f t="shared" si="15"/>
        <v/>
      </c>
      <c r="V305" s="35"/>
      <c r="W305" s="29"/>
      <c r="X305" s="29"/>
      <c r="Y305" s="35"/>
      <c r="AE305" s="29"/>
      <c r="AF305" s="35"/>
      <c r="AG305" s="29"/>
      <c r="AH305" s="29"/>
      <c r="AI305" s="35"/>
      <c r="AJ305" s="29"/>
      <c r="AK305" s="29"/>
      <c r="AL305" s="6"/>
      <c r="AM305" s="6"/>
    </row>
    <row r="306" spans="1:39" ht="21" customHeight="1" x14ac:dyDescent="0.15">
      <c r="A306" s="267"/>
      <c r="B306" s="104"/>
      <c r="C306" s="167"/>
      <c r="D306" s="106"/>
      <c r="E306" s="106"/>
      <c r="F306" s="166"/>
      <c r="G306" s="218"/>
      <c r="H306" s="217"/>
      <c r="I306" s="226"/>
      <c r="J306" s="226"/>
      <c r="K306" s="316">
        <f t="shared" si="13"/>
        <v>0</v>
      </c>
      <c r="L306" s="159"/>
      <c r="M306" s="104"/>
      <c r="N306" s="159"/>
      <c r="O306" s="104"/>
      <c r="P306" s="104"/>
      <c r="Q306" s="104"/>
      <c r="R306" s="104"/>
      <c r="S306" s="269"/>
      <c r="T306" s="27" t="str">
        <f t="shared" si="14"/>
        <v/>
      </c>
      <c r="U306" s="49" t="str">
        <f t="shared" si="15"/>
        <v/>
      </c>
      <c r="V306" s="35"/>
      <c r="W306" s="29"/>
      <c r="X306" s="29"/>
      <c r="Y306" s="35"/>
      <c r="AE306" s="29"/>
      <c r="AF306" s="35"/>
      <c r="AG306" s="29"/>
      <c r="AH306" s="29"/>
      <c r="AI306" s="35"/>
      <c r="AJ306" s="29"/>
      <c r="AK306" s="29"/>
      <c r="AL306" s="6"/>
      <c r="AM306" s="6"/>
    </row>
    <row r="307" spans="1:39" ht="21" customHeight="1" x14ac:dyDescent="0.15">
      <c r="A307" s="268"/>
      <c r="B307" s="103"/>
      <c r="C307" s="103"/>
      <c r="D307" s="102"/>
      <c r="E307" s="102"/>
      <c r="F307" s="164"/>
      <c r="G307" s="210"/>
      <c r="H307" s="210"/>
      <c r="I307" s="227"/>
      <c r="J307" s="227"/>
      <c r="K307" s="314">
        <f t="shared" si="13"/>
        <v>0</v>
      </c>
      <c r="L307" s="200"/>
      <c r="M307" s="71"/>
      <c r="N307" s="200"/>
      <c r="O307" s="71"/>
      <c r="P307" s="103"/>
      <c r="Q307" s="103"/>
      <c r="R307" s="103"/>
      <c r="S307" s="270"/>
      <c r="T307" s="27" t="str">
        <f t="shared" si="14"/>
        <v/>
      </c>
      <c r="U307" s="49" t="str">
        <f t="shared" si="15"/>
        <v/>
      </c>
      <c r="V307" s="35"/>
      <c r="W307" s="29"/>
      <c r="X307" s="29"/>
      <c r="Y307" s="35"/>
      <c r="AE307" s="29"/>
      <c r="AF307" s="35"/>
      <c r="AG307" s="29"/>
      <c r="AH307" s="29"/>
      <c r="AI307" s="35"/>
      <c r="AJ307" s="29"/>
      <c r="AK307" s="29"/>
      <c r="AL307" s="6"/>
      <c r="AM307" s="6"/>
    </row>
    <row r="308" spans="1:39" ht="21" customHeight="1" x14ac:dyDescent="0.15">
      <c r="A308" s="266"/>
      <c r="B308" s="78"/>
      <c r="C308" s="78"/>
      <c r="D308" s="86"/>
      <c r="E308" s="86"/>
      <c r="F308" s="77"/>
      <c r="G308" s="215"/>
      <c r="H308" s="215"/>
      <c r="I308" s="225"/>
      <c r="J308" s="225"/>
      <c r="K308" s="315">
        <f t="shared" si="13"/>
        <v>0</v>
      </c>
      <c r="L308" s="70"/>
      <c r="M308" s="67"/>
      <c r="N308" s="70"/>
      <c r="O308" s="67"/>
      <c r="P308" s="78"/>
      <c r="Q308" s="78"/>
      <c r="R308" s="78"/>
      <c r="S308" s="192"/>
      <c r="T308" s="27" t="str">
        <f t="shared" si="14"/>
        <v/>
      </c>
      <c r="U308" s="49" t="str">
        <f t="shared" si="15"/>
        <v/>
      </c>
      <c r="V308" s="35"/>
      <c r="W308" s="29"/>
      <c r="X308" s="29"/>
      <c r="Y308" s="35"/>
      <c r="AE308" s="29"/>
      <c r="AF308" s="35"/>
      <c r="AG308" s="29"/>
      <c r="AH308" s="29"/>
      <c r="AI308" s="35"/>
      <c r="AJ308" s="29"/>
      <c r="AK308" s="29"/>
      <c r="AL308" s="6"/>
      <c r="AM308" s="6"/>
    </row>
    <row r="309" spans="1:39" ht="21" customHeight="1" x14ac:dyDescent="0.15">
      <c r="A309" s="266"/>
      <c r="B309" s="78"/>
      <c r="C309" s="78"/>
      <c r="D309" s="86"/>
      <c r="E309" s="86"/>
      <c r="F309" s="77"/>
      <c r="G309" s="215"/>
      <c r="H309" s="215"/>
      <c r="I309" s="225"/>
      <c r="J309" s="225"/>
      <c r="K309" s="315">
        <f t="shared" si="13"/>
        <v>0</v>
      </c>
      <c r="L309" s="70"/>
      <c r="M309" s="67"/>
      <c r="N309" s="70"/>
      <c r="O309" s="67"/>
      <c r="P309" s="78"/>
      <c r="Q309" s="78"/>
      <c r="R309" s="78"/>
      <c r="S309" s="192"/>
      <c r="T309" s="27" t="str">
        <f t="shared" si="14"/>
        <v/>
      </c>
      <c r="U309" s="49" t="str">
        <f t="shared" si="15"/>
        <v/>
      </c>
      <c r="V309" s="35"/>
      <c r="W309" s="29"/>
      <c r="X309" s="29"/>
      <c r="Y309" s="35"/>
      <c r="AE309" s="29"/>
      <c r="AF309" s="35"/>
      <c r="AG309" s="29"/>
      <c r="AH309" s="29"/>
      <c r="AI309" s="35"/>
      <c r="AJ309" s="29"/>
      <c r="AK309" s="29"/>
      <c r="AL309" s="6"/>
      <c r="AM309" s="6"/>
    </row>
    <row r="310" spans="1:39" ht="21" customHeight="1" x14ac:dyDescent="0.15">
      <c r="A310" s="266"/>
      <c r="B310" s="78"/>
      <c r="C310" s="78"/>
      <c r="D310" s="86"/>
      <c r="E310" s="86"/>
      <c r="F310" s="77"/>
      <c r="G310" s="215"/>
      <c r="H310" s="215"/>
      <c r="I310" s="225"/>
      <c r="J310" s="225"/>
      <c r="K310" s="315">
        <f t="shared" si="13"/>
        <v>0</v>
      </c>
      <c r="L310" s="70"/>
      <c r="M310" s="67"/>
      <c r="N310" s="70"/>
      <c r="O310" s="67"/>
      <c r="P310" s="78"/>
      <c r="Q310" s="78"/>
      <c r="R310" s="78"/>
      <c r="S310" s="192"/>
      <c r="T310" s="27" t="str">
        <f t="shared" si="14"/>
        <v/>
      </c>
      <c r="U310" s="49" t="str">
        <f t="shared" si="15"/>
        <v/>
      </c>
      <c r="V310" s="35"/>
      <c r="W310" s="29"/>
      <c r="X310" s="29"/>
      <c r="Y310" s="35"/>
      <c r="AE310" s="29"/>
      <c r="AF310" s="35"/>
      <c r="AG310" s="29"/>
      <c r="AH310" s="29"/>
      <c r="AI310" s="35"/>
      <c r="AJ310" s="29"/>
      <c r="AK310" s="29"/>
      <c r="AL310" s="6"/>
      <c r="AM310" s="6"/>
    </row>
    <row r="311" spans="1:39" ht="21" customHeight="1" x14ac:dyDescent="0.15">
      <c r="A311" s="266"/>
      <c r="B311" s="78"/>
      <c r="C311" s="78"/>
      <c r="D311" s="86"/>
      <c r="E311" s="86"/>
      <c r="F311" s="77"/>
      <c r="G311" s="215"/>
      <c r="H311" s="215"/>
      <c r="I311" s="225"/>
      <c r="J311" s="225"/>
      <c r="K311" s="315">
        <f t="shared" si="13"/>
        <v>0</v>
      </c>
      <c r="L311" s="70"/>
      <c r="M311" s="67"/>
      <c r="N311" s="70"/>
      <c r="O311" s="67"/>
      <c r="P311" s="78"/>
      <c r="Q311" s="78"/>
      <c r="R311" s="78"/>
      <c r="S311" s="192"/>
      <c r="T311" s="27" t="str">
        <f t="shared" si="14"/>
        <v/>
      </c>
      <c r="U311" s="49" t="str">
        <f t="shared" si="15"/>
        <v/>
      </c>
      <c r="V311" s="35"/>
      <c r="W311" s="29"/>
      <c r="X311" s="29"/>
      <c r="Y311" s="35"/>
      <c r="AE311" s="29"/>
      <c r="AF311" s="35"/>
      <c r="AG311" s="29"/>
      <c r="AH311" s="29"/>
      <c r="AI311" s="35"/>
      <c r="AJ311" s="29"/>
      <c r="AK311" s="29"/>
      <c r="AL311" s="6"/>
      <c r="AM311" s="6"/>
    </row>
    <row r="312" spans="1:39" ht="21" customHeight="1" x14ac:dyDescent="0.15">
      <c r="A312" s="266"/>
      <c r="B312" s="78"/>
      <c r="C312" s="78"/>
      <c r="D312" s="86"/>
      <c r="E312" s="86"/>
      <c r="F312" s="77"/>
      <c r="G312" s="215"/>
      <c r="H312" s="215"/>
      <c r="I312" s="225"/>
      <c r="J312" s="225"/>
      <c r="K312" s="315">
        <f t="shared" si="13"/>
        <v>0</v>
      </c>
      <c r="L312" s="70"/>
      <c r="M312" s="271"/>
      <c r="N312" s="70"/>
      <c r="O312" s="271"/>
      <c r="P312" s="78"/>
      <c r="Q312" s="78"/>
      <c r="R312" s="78"/>
      <c r="S312" s="192"/>
      <c r="T312" s="27" t="str">
        <f t="shared" si="14"/>
        <v/>
      </c>
      <c r="U312" s="49" t="str">
        <f t="shared" si="15"/>
        <v/>
      </c>
      <c r="V312" s="35"/>
      <c r="W312" s="29"/>
      <c r="X312" s="29"/>
      <c r="Y312" s="35"/>
      <c r="AE312" s="29"/>
      <c r="AF312" s="35"/>
      <c r="AG312" s="29"/>
      <c r="AH312" s="29"/>
      <c r="AI312" s="35"/>
      <c r="AJ312" s="29"/>
      <c r="AK312" s="29"/>
      <c r="AL312" s="6"/>
      <c r="AM312" s="6"/>
    </row>
    <row r="313" spans="1:39" ht="21" customHeight="1" x14ac:dyDescent="0.15">
      <c r="A313" s="266"/>
      <c r="B313" s="78"/>
      <c r="C313" s="78"/>
      <c r="D313" s="86"/>
      <c r="E313" s="86"/>
      <c r="F313" s="77"/>
      <c r="G313" s="215"/>
      <c r="H313" s="215"/>
      <c r="I313" s="225"/>
      <c r="J313" s="225"/>
      <c r="K313" s="315">
        <f t="shared" si="13"/>
        <v>0</v>
      </c>
      <c r="L313" s="70"/>
      <c r="M313" s="67"/>
      <c r="N313" s="70"/>
      <c r="O313" s="67"/>
      <c r="P313" s="78"/>
      <c r="Q313" s="78"/>
      <c r="R313" s="78"/>
      <c r="S313" s="192"/>
      <c r="T313" s="27" t="str">
        <f t="shared" si="14"/>
        <v/>
      </c>
      <c r="U313" s="49" t="str">
        <f t="shared" si="15"/>
        <v/>
      </c>
      <c r="AL313" s="6"/>
      <c r="AM313" s="6"/>
    </row>
    <row r="314" spans="1:39" ht="21" customHeight="1" x14ac:dyDescent="0.15">
      <c r="A314" s="266"/>
      <c r="B314" s="78"/>
      <c r="C314" s="78"/>
      <c r="D314" s="86"/>
      <c r="E314" s="86"/>
      <c r="F314" s="77"/>
      <c r="G314" s="215"/>
      <c r="H314" s="215"/>
      <c r="I314" s="225"/>
      <c r="J314" s="225"/>
      <c r="K314" s="315">
        <f t="shared" si="13"/>
        <v>0</v>
      </c>
      <c r="L314" s="70"/>
      <c r="M314" s="67"/>
      <c r="N314" s="70"/>
      <c r="O314" s="67"/>
      <c r="P314" s="78"/>
      <c r="Q314" s="78"/>
      <c r="R314" s="78"/>
      <c r="S314" s="192"/>
      <c r="T314" s="27" t="str">
        <f t="shared" si="14"/>
        <v/>
      </c>
      <c r="U314" s="49" t="str">
        <f t="shared" si="15"/>
        <v/>
      </c>
      <c r="AL314" s="6"/>
      <c r="AM314" s="6"/>
    </row>
    <row r="315" spans="1:39" ht="21" customHeight="1" x14ac:dyDescent="0.15">
      <c r="A315" s="266"/>
      <c r="B315" s="78"/>
      <c r="C315" s="78"/>
      <c r="D315" s="86"/>
      <c r="E315" s="86"/>
      <c r="F315" s="77"/>
      <c r="G315" s="215"/>
      <c r="H315" s="215"/>
      <c r="I315" s="225"/>
      <c r="J315" s="225"/>
      <c r="K315" s="315">
        <f t="shared" si="13"/>
        <v>0</v>
      </c>
      <c r="L315" s="70"/>
      <c r="M315" s="67"/>
      <c r="N315" s="70"/>
      <c r="O315" s="67"/>
      <c r="P315" s="78"/>
      <c r="Q315" s="78"/>
      <c r="R315" s="78"/>
      <c r="S315" s="192"/>
      <c r="T315" s="27" t="str">
        <f t="shared" si="14"/>
        <v/>
      </c>
      <c r="U315" s="49" t="str">
        <f t="shared" si="15"/>
        <v/>
      </c>
      <c r="AL315" s="6"/>
      <c r="AM315" s="6"/>
    </row>
    <row r="316" spans="1:39" ht="21" customHeight="1" x14ac:dyDescent="0.15">
      <c r="A316" s="266"/>
      <c r="B316" s="78"/>
      <c r="C316" s="78"/>
      <c r="D316" s="86"/>
      <c r="E316" s="86"/>
      <c r="F316" s="77"/>
      <c r="G316" s="215"/>
      <c r="H316" s="215"/>
      <c r="I316" s="225"/>
      <c r="J316" s="225"/>
      <c r="K316" s="315">
        <f t="shared" si="13"/>
        <v>0</v>
      </c>
      <c r="L316" s="70"/>
      <c r="M316" s="67"/>
      <c r="N316" s="70"/>
      <c r="O316" s="67"/>
      <c r="P316" s="78"/>
      <c r="Q316" s="78"/>
      <c r="R316" s="78"/>
      <c r="S316" s="192"/>
      <c r="T316" s="27" t="str">
        <f t="shared" si="14"/>
        <v/>
      </c>
      <c r="U316" s="49" t="str">
        <f t="shared" si="15"/>
        <v/>
      </c>
      <c r="AL316" s="6"/>
      <c r="AM316" s="6"/>
    </row>
    <row r="317" spans="1:39" ht="21" customHeight="1" x14ac:dyDescent="0.15">
      <c r="A317" s="266"/>
      <c r="B317" s="78"/>
      <c r="C317" s="78"/>
      <c r="D317" s="86"/>
      <c r="E317" s="86"/>
      <c r="F317" s="77"/>
      <c r="G317" s="215"/>
      <c r="H317" s="215"/>
      <c r="I317" s="225"/>
      <c r="J317" s="225"/>
      <c r="K317" s="315">
        <f t="shared" si="13"/>
        <v>0</v>
      </c>
      <c r="L317" s="70"/>
      <c r="M317" s="67"/>
      <c r="N317" s="70"/>
      <c r="O317" s="67"/>
      <c r="P317" s="78"/>
      <c r="Q317" s="78"/>
      <c r="R317" s="78"/>
      <c r="S317" s="192"/>
      <c r="T317" s="27" t="str">
        <f t="shared" si="14"/>
        <v/>
      </c>
      <c r="U317" s="49" t="str">
        <f t="shared" si="15"/>
        <v/>
      </c>
      <c r="AL317" s="6"/>
      <c r="AM317" s="6"/>
    </row>
    <row r="318" spans="1:39" ht="21" customHeight="1" x14ac:dyDescent="0.15">
      <c r="A318" s="266"/>
      <c r="B318" s="78"/>
      <c r="C318" s="78"/>
      <c r="D318" s="86"/>
      <c r="E318" s="86"/>
      <c r="F318" s="77"/>
      <c r="G318" s="215"/>
      <c r="H318" s="215"/>
      <c r="I318" s="225"/>
      <c r="J318" s="225"/>
      <c r="K318" s="315">
        <f t="shared" si="13"/>
        <v>0</v>
      </c>
      <c r="L318" s="70"/>
      <c r="M318" s="271"/>
      <c r="N318" s="70"/>
      <c r="O318" s="271"/>
      <c r="P318" s="78"/>
      <c r="Q318" s="78"/>
      <c r="R318" s="78"/>
      <c r="S318" s="192"/>
      <c r="T318" s="27" t="str">
        <f t="shared" si="14"/>
        <v/>
      </c>
      <c r="U318" s="49" t="str">
        <f t="shared" si="15"/>
        <v/>
      </c>
      <c r="AL318" s="6"/>
      <c r="AM318" s="6"/>
    </row>
    <row r="319" spans="1:39" ht="21" customHeight="1" x14ac:dyDescent="0.15">
      <c r="A319" s="177"/>
      <c r="B319" s="78"/>
      <c r="C319" s="78"/>
      <c r="D319" s="86"/>
      <c r="E319" s="86"/>
      <c r="F319" s="77"/>
      <c r="G319" s="215"/>
      <c r="H319" s="215"/>
      <c r="I319" s="225"/>
      <c r="J319" s="225"/>
      <c r="K319" s="315">
        <f t="shared" si="13"/>
        <v>0</v>
      </c>
      <c r="L319" s="70"/>
      <c r="M319" s="67"/>
      <c r="N319" s="70"/>
      <c r="O319" s="67"/>
      <c r="P319" s="78"/>
      <c r="Q319" s="78"/>
      <c r="R319" s="78"/>
      <c r="S319" s="192"/>
      <c r="T319" s="27" t="str">
        <f t="shared" si="14"/>
        <v/>
      </c>
      <c r="U319" s="49" t="str">
        <f t="shared" si="15"/>
        <v/>
      </c>
      <c r="AL319" s="6"/>
      <c r="AM319" s="6"/>
    </row>
    <row r="320" spans="1:39" ht="21" customHeight="1" x14ac:dyDescent="0.15">
      <c r="A320" s="266"/>
      <c r="B320" s="67"/>
      <c r="C320" s="78"/>
      <c r="D320" s="86"/>
      <c r="E320" s="86"/>
      <c r="F320" s="77"/>
      <c r="G320" s="216"/>
      <c r="H320" s="215"/>
      <c r="I320" s="225"/>
      <c r="J320" s="225"/>
      <c r="K320" s="315">
        <f t="shared" si="13"/>
        <v>0</v>
      </c>
      <c r="L320" s="70"/>
      <c r="M320" s="67"/>
      <c r="N320" s="70"/>
      <c r="O320" s="67"/>
      <c r="P320" s="67"/>
      <c r="Q320" s="67"/>
      <c r="R320" s="67"/>
      <c r="S320" s="192"/>
      <c r="T320" s="27" t="str">
        <f t="shared" si="14"/>
        <v/>
      </c>
      <c r="U320" s="49" t="str">
        <f t="shared" si="15"/>
        <v/>
      </c>
      <c r="AL320" s="6"/>
      <c r="AM320" s="6"/>
    </row>
    <row r="321" spans="1:39" ht="21" customHeight="1" x14ac:dyDescent="0.15">
      <c r="A321" s="266"/>
      <c r="B321" s="67"/>
      <c r="C321" s="78"/>
      <c r="D321" s="86"/>
      <c r="E321" s="86"/>
      <c r="F321" s="77"/>
      <c r="G321" s="216"/>
      <c r="H321" s="215"/>
      <c r="I321" s="225"/>
      <c r="J321" s="225"/>
      <c r="K321" s="315">
        <f t="shared" si="13"/>
        <v>0</v>
      </c>
      <c r="L321" s="70"/>
      <c r="M321" s="67"/>
      <c r="N321" s="70"/>
      <c r="O321" s="67"/>
      <c r="P321" s="67"/>
      <c r="Q321" s="67"/>
      <c r="R321" s="67"/>
      <c r="S321" s="192"/>
      <c r="T321" s="27" t="str">
        <f t="shared" si="14"/>
        <v/>
      </c>
      <c r="U321" s="49" t="str">
        <f t="shared" si="15"/>
        <v/>
      </c>
      <c r="AL321" s="6"/>
      <c r="AM321" s="6"/>
    </row>
    <row r="322" spans="1:39" s="22" customFormat="1" ht="21" customHeight="1" x14ac:dyDescent="0.15">
      <c r="A322" s="266"/>
      <c r="B322" s="67"/>
      <c r="C322" s="78"/>
      <c r="D322" s="86"/>
      <c r="E322" s="86"/>
      <c r="F322" s="77"/>
      <c r="G322" s="216"/>
      <c r="H322" s="215"/>
      <c r="I322" s="225"/>
      <c r="J322" s="225"/>
      <c r="K322" s="315">
        <f t="shared" si="13"/>
        <v>0</v>
      </c>
      <c r="L322" s="70"/>
      <c r="M322" s="67"/>
      <c r="N322" s="70"/>
      <c r="O322" s="67"/>
      <c r="P322" s="67"/>
      <c r="Q322" s="67"/>
      <c r="R322" s="67"/>
      <c r="S322" s="192"/>
      <c r="T322" s="27" t="str">
        <f t="shared" si="14"/>
        <v/>
      </c>
      <c r="U322" s="49" t="str">
        <f t="shared" si="15"/>
        <v/>
      </c>
      <c r="V322" s="13"/>
      <c r="W322" s="2"/>
      <c r="X322" s="2"/>
      <c r="Y322" s="13"/>
      <c r="Z322" s="2"/>
      <c r="AA322" s="13"/>
      <c r="AB322" s="2"/>
      <c r="AC322" s="2"/>
      <c r="AD322" s="13"/>
      <c r="AE322" s="2"/>
      <c r="AF322" s="13"/>
      <c r="AG322" s="2"/>
      <c r="AH322" s="2"/>
      <c r="AI322" s="13"/>
      <c r="AJ322" s="2"/>
      <c r="AK322" s="2"/>
    </row>
    <row r="323" spans="1:39" ht="21" customHeight="1" x14ac:dyDescent="0.15">
      <c r="A323" s="266"/>
      <c r="B323" s="67"/>
      <c r="C323" s="78"/>
      <c r="D323" s="86"/>
      <c r="E323" s="86"/>
      <c r="F323" s="77"/>
      <c r="G323" s="216"/>
      <c r="H323" s="215"/>
      <c r="I323" s="225"/>
      <c r="J323" s="225"/>
      <c r="K323" s="315">
        <f t="shared" si="13"/>
        <v>0</v>
      </c>
      <c r="L323" s="70"/>
      <c r="M323" s="67"/>
      <c r="N323" s="70"/>
      <c r="O323" s="67"/>
      <c r="P323" s="67"/>
      <c r="Q323" s="67"/>
      <c r="R323" s="67"/>
      <c r="S323" s="192"/>
      <c r="T323" s="27" t="str">
        <f t="shared" si="14"/>
        <v/>
      </c>
      <c r="U323" s="49" t="str">
        <f t="shared" si="15"/>
        <v/>
      </c>
    </row>
    <row r="324" spans="1:39" ht="21" customHeight="1" x14ac:dyDescent="0.15">
      <c r="A324" s="266"/>
      <c r="B324" s="67"/>
      <c r="C324" s="78"/>
      <c r="D324" s="86"/>
      <c r="E324" s="86"/>
      <c r="F324" s="77"/>
      <c r="G324" s="216"/>
      <c r="H324" s="215"/>
      <c r="I324" s="225"/>
      <c r="J324" s="225"/>
      <c r="K324" s="315">
        <f t="shared" si="13"/>
        <v>0</v>
      </c>
      <c r="L324" s="70"/>
      <c r="M324" s="67"/>
      <c r="N324" s="70"/>
      <c r="O324" s="67"/>
      <c r="P324" s="67"/>
      <c r="Q324" s="67"/>
      <c r="R324" s="67"/>
      <c r="S324" s="192"/>
      <c r="T324" s="27" t="str">
        <f t="shared" si="14"/>
        <v/>
      </c>
      <c r="U324" s="49" t="str">
        <f t="shared" si="15"/>
        <v/>
      </c>
    </row>
    <row r="325" spans="1:39" ht="21" customHeight="1" x14ac:dyDescent="0.15">
      <c r="A325" s="266"/>
      <c r="B325" s="67"/>
      <c r="C325" s="78"/>
      <c r="D325" s="86"/>
      <c r="E325" s="86"/>
      <c r="F325" s="77"/>
      <c r="G325" s="216"/>
      <c r="H325" s="215"/>
      <c r="I325" s="225"/>
      <c r="J325" s="225"/>
      <c r="K325" s="315">
        <f t="shared" si="13"/>
        <v>0</v>
      </c>
      <c r="L325" s="70"/>
      <c r="M325" s="67"/>
      <c r="N325" s="70"/>
      <c r="O325" s="67"/>
      <c r="P325" s="67"/>
      <c r="Q325" s="67"/>
      <c r="R325" s="67"/>
      <c r="S325" s="192"/>
      <c r="T325" s="27" t="str">
        <f t="shared" si="14"/>
        <v/>
      </c>
      <c r="U325" s="49" t="str">
        <f t="shared" si="15"/>
        <v/>
      </c>
      <c r="AL325" s="6"/>
      <c r="AM325" s="6"/>
    </row>
    <row r="326" spans="1:39" ht="21" customHeight="1" x14ac:dyDescent="0.15">
      <c r="A326" s="267"/>
      <c r="B326" s="104"/>
      <c r="C326" s="167"/>
      <c r="D326" s="106"/>
      <c r="E326" s="106"/>
      <c r="F326" s="166"/>
      <c r="G326" s="218"/>
      <c r="H326" s="217"/>
      <c r="I326" s="226"/>
      <c r="J326" s="226"/>
      <c r="K326" s="316">
        <f t="shared" si="13"/>
        <v>0</v>
      </c>
      <c r="L326" s="159"/>
      <c r="M326" s="104"/>
      <c r="N326" s="159"/>
      <c r="O326" s="104"/>
      <c r="P326" s="104"/>
      <c r="Q326" s="104"/>
      <c r="R326" s="104"/>
      <c r="S326" s="269"/>
      <c r="T326" s="27" t="str">
        <f t="shared" si="14"/>
        <v/>
      </c>
      <c r="U326" s="49" t="str">
        <f t="shared" si="15"/>
        <v/>
      </c>
      <c r="AL326" s="6"/>
      <c r="AM326" s="6"/>
    </row>
    <row r="327" spans="1:39" ht="21" customHeight="1" x14ac:dyDescent="0.15">
      <c r="A327" s="268"/>
      <c r="B327" s="103"/>
      <c r="C327" s="103"/>
      <c r="D327" s="102"/>
      <c r="E327" s="102"/>
      <c r="F327" s="164"/>
      <c r="G327" s="210"/>
      <c r="H327" s="210"/>
      <c r="I327" s="227"/>
      <c r="J327" s="227"/>
      <c r="K327" s="314">
        <f t="shared" ref="K327:K390" si="16">J327-E327</f>
        <v>0</v>
      </c>
      <c r="L327" s="200"/>
      <c r="M327" s="71"/>
      <c r="N327" s="200"/>
      <c r="O327" s="71"/>
      <c r="P327" s="103"/>
      <c r="Q327" s="103"/>
      <c r="R327" s="103"/>
      <c r="S327" s="270"/>
      <c r="T327" s="27" t="str">
        <f t="shared" ref="T327:T390" si="17">CONCATENATE(L327,C327)</f>
        <v/>
      </c>
      <c r="U327" s="49" t="str">
        <f t="shared" ref="U327:U390" si="18">CONCATENATE(N327,H327)</f>
        <v/>
      </c>
      <c r="AL327" s="6"/>
      <c r="AM327" s="6"/>
    </row>
    <row r="328" spans="1:39" ht="21" customHeight="1" x14ac:dyDescent="0.15">
      <c r="A328" s="266"/>
      <c r="B328" s="78"/>
      <c r="C328" s="78"/>
      <c r="D328" s="86"/>
      <c r="E328" s="86"/>
      <c r="F328" s="77"/>
      <c r="G328" s="215"/>
      <c r="H328" s="215"/>
      <c r="I328" s="225"/>
      <c r="J328" s="225"/>
      <c r="K328" s="315">
        <f t="shared" si="16"/>
        <v>0</v>
      </c>
      <c r="L328" s="70"/>
      <c r="M328" s="67"/>
      <c r="N328" s="70"/>
      <c r="O328" s="67"/>
      <c r="P328" s="78"/>
      <c r="Q328" s="78"/>
      <c r="R328" s="78"/>
      <c r="S328" s="192"/>
      <c r="T328" s="27" t="str">
        <f t="shared" si="17"/>
        <v/>
      </c>
      <c r="U328" s="49" t="str">
        <f t="shared" si="18"/>
        <v/>
      </c>
      <c r="AL328" s="6"/>
      <c r="AM328" s="6"/>
    </row>
    <row r="329" spans="1:39" ht="21" customHeight="1" x14ac:dyDescent="0.15">
      <c r="A329" s="266"/>
      <c r="B329" s="78"/>
      <c r="C329" s="78"/>
      <c r="D329" s="86"/>
      <c r="E329" s="86"/>
      <c r="F329" s="77"/>
      <c r="G329" s="215"/>
      <c r="H329" s="215"/>
      <c r="I329" s="225"/>
      <c r="J329" s="225"/>
      <c r="K329" s="315">
        <f t="shared" si="16"/>
        <v>0</v>
      </c>
      <c r="L329" s="70"/>
      <c r="M329" s="67"/>
      <c r="N329" s="70"/>
      <c r="O329" s="67"/>
      <c r="P329" s="78"/>
      <c r="Q329" s="78"/>
      <c r="R329" s="78"/>
      <c r="S329" s="192"/>
      <c r="T329" s="27" t="str">
        <f t="shared" si="17"/>
        <v/>
      </c>
      <c r="U329" s="49" t="str">
        <f t="shared" si="18"/>
        <v/>
      </c>
      <c r="AL329" s="6"/>
      <c r="AM329" s="6"/>
    </row>
    <row r="330" spans="1:39" ht="21" customHeight="1" x14ac:dyDescent="0.15">
      <c r="A330" s="266"/>
      <c r="B330" s="78"/>
      <c r="C330" s="78"/>
      <c r="D330" s="86"/>
      <c r="E330" s="86"/>
      <c r="F330" s="77"/>
      <c r="G330" s="215"/>
      <c r="H330" s="215"/>
      <c r="I330" s="225"/>
      <c r="J330" s="225"/>
      <c r="K330" s="315">
        <f t="shared" si="16"/>
        <v>0</v>
      </c>
      <c r="L330" s="70"/>
      <c r="M330" s="67"/>
      <c r="N330" s="70"/>
      <c r="O330" s="67"/>
      <c r="P330" s="78"/>
      <c r="Q330" s="78"/>
      <c r="R330" s="78"/>
      <c r="S330" s="192"/>
      <c r="T330" s="27" t="str">
        <f t="shared" si="17"/>
        <v/>
      </c>
      <c r="U330" s="49" t="str">
        <f t="shared" si="18"/>
        <v/>
      </c>
      <c r="AL330" s="6"/>
      <c r="AM330" s="6"/>
    </row>
    <row r="331" spans="1:39" ht="21" customHeight="1" x14ac:dyDescent="0.15">
      <c r="A331" s="266"/>
      <c r="B331" s="78"/>
      <c r="C331" s="78"/>
      <c r="D331" s="86"/>
      <c r="E331" s="86"/>
      <c r="F331" s="77"/>
      <c r="G331" s="215"/>
      <c r="H331" s="215"/>
      <c r="I331" s="225"/>
      <c r="J331" s="225"/>
      <c r="K331" s="315">
        <f t="shared" si="16"/>
        <v>0</v>
      </c>
      <c r="L331" s="70"/>
      <c r="M331" s="67"/>
      <c r="N331" s="70"/>
      <c r="O331" s="67"/>
      <c r="P331" s="78"/>
      <c r="Q331" s="78"/>
      <c r="R331" s="78"/>
      <c r="S331" s="192"/>
      <c r="T331" s="27" t="str">
        <f t="shared" si="17"/>
        <v/>
      </c>
      <c r="U331" s="49" t="str">
        <f t="shared" si="18"/>
        <v/>
      </c>
      <c r="AL331" s="6"/>
      <c r="AM331" s="6"/>
    </row>
    <row r="332" spans="1:39" ht="21" customHeight="1" x14ac:dyDescent="0.15">
      <c r="A332" s="266"/>
      <c r="B332" s="78"/>
      <c r="C332" s="78"/>
      <c r="D332" s="86"/>
      <c r="E332" s="86"/>
      <c r="F332" s="77"/>
      <c r="G332" s="215"/>
      <c r="H332" s="215"/>
      <c r="I332" s="225"/>
      <c r="J332" s="225"/>
      <c r="K332" s="315">
        <f t="shared" si="16"/>
        <v>0</v>
      </c>
      <c r="L332" s="70"/>
      <c r="M332" s="271"/>
      <c r="N332" s="70"/>
      <c r="O332" s="271"/>
      <c r="P332" s="78"/>
      <c r="Q332" s="78"/>
      <c r="R332" s="78"/>
      <c r="S332" s="192"/>
      <c r="T332" s="27" t="str">
        <f t="shared" si="17"/>
        <v/>
      </c>
      <c r="U332" s="49" t="str">
        <f t="shared" si="18"/>
        <v/>
      </c>
      <c r="AL332" s="6"/>
      <c r="AM332" s="6"/>
    </row>
    <row r="333" spans="1:39" ht="21" customHeight="1" x14ac:dyDescent="0.15">
      <c r="A333" s="266"/>
      <c r="B333" s="78"/>
      <c r="C333" s="78"/>
      <c r="D333" s="86"/>
      <c r="E333" s="86"/>
      <c r="F333" s="77"/>
      <c r="G333" s="215"/>
      <c r="H333" s="215"/>
      <c r="I333" s="225"/>
      <c r="J333" s="225"/>
      <c r="K333" s="315">
        <f t="shared" si="16"/>
        <v>0</v>
      </c>
      <c r="L333" s="70"/>
      <c r="M333" s="271"/>
      <c r="N333" s="70"/>
      <c r="O333" s="271"/>
      <c r="P333" s="78"/>
      <c r="Q333" s="78"/>
      <c r="R333" s="78"/>
      <c r="S333" s="192"/>
      <c r="T333" s="27" t="str">
        <f t="shared" si="17"/>
        <v/>
      </c>
      <c r="U333" s="49" t="str">
        <f t="shared" si="18"/>
        <v/>
      </c>
      <c r="AL333" s="6"/>
      <c r="AM333" s="6"/>
    </row>
    <row r="334" spans="1:39" ht="21" customHeight="1" x14ac:dyDescent="0.15">
      <c r="A334" s="266"/>
      <c r="B334" s="78"/>
      <c r="C334" s="78"/>
      <c r="D334" s="86"/>
      <c r="E334" s="86"/>
      <c r="F334" s="77"/>
      <c r="G334" s="215"/>
      <c r="H334" s="215"/>
      <c r="I334" s="225"/>
      <c r="J334" s="225"/>
      <c r="K334" s="315">
        <f t="shared" si="16"/>
        <v>0</v>
      </c>
      <c r="L334" s="70"/>
      <c r="M334" s="67"/>
      <c r="N334" s="70"/>
      <c r="O334" s="67"/>
      <c r="P334" s="78"/>
      <c r="Q334" s="78"/>
      <c r="R334" s="78"/>
      <c r="S334" s="192"/>
      <c r="T334" s="27" t="str">
        <f t="shared" si="17"/>
        <v/>
      </c>
      <c r="U334" s="49" t="str">
        <f t="shared" si="18"/>
        <v/>
      </c>
      <c r="AL334" s="6"/>
      <c r="AM334" s="6"/>
    </row>
    <row r="335" spans="1:39" ht="21" customHeight="1" x14ac:dyDescent="0.15">
      <c r="A335" s="266"/>
      <c r="B335" s="78"/>
      <c r="C335" s="78"/>
      <c r="D335" s="86"/>
      <c r="E335" s="86"/>
      <c r="F335" s="77"/>
      <c r="G335" s="215"/>
      <c r="H335" s="215"/>
      <c r="I335" s="225"/>
      <c r="J335" s="225"/>
      <c r="K335" s="315">
        <f t="shared" si="16"/>
        <v>0</v>
      </c>
      <c r="L335" s="70"/>
      <c r="M335" s="67"/>
      <c r="N335" s="70"/>
      <c r="O335" s="67"/>
      <c r="P335" s="78"/>
      <c r="Q335" s="78"/>
      <c r="R335" s="78"/>
      <c r="S335" s="192"/>
      <c r="T335" s="27" t="str">
        <f t="shared" si="17"/>
        <v/>
      </c>
      <c r="U335" s="49" t="str">
        <f t="shared" si="18"/>
        <v/>
      </c>
      <c r="AL335" s="6"/>
      <c r="AM335" s="6"/>
    </row>
    <row r="336" spans="1:39" ht="21" customHeight="1" x14ac:dyDescent="0.15">
      <c r="A336" s="266"/>
      <c r="B336" s="78"/>
      <c r="C336" s="78"/>
      <c r="D336" s="86"/>
      <c r="E336" s="86"/>
      <c r="F336" s="77"/>
      <c r="G336" s="215"/>
      <c r="H336" s="215"/>
      <c r="I336" s="225"/>
      <c r="J336" s="225"/>
      <c r="K336" s="315">
        <f t="shared" si="16"/>
        <v>0</v>
      </c>
      <c r="L336" s="70"/>
      <c r="M336" s="67"/>
      <c r="N336" s="70"/>
      <c r="O336" s="67"/>
      <c r="P336" s="78"/>
      <c r="Q336" s="78"/>
      <c r="R336" s="78"/>
      <c r="S336" s="192"/>
      <c r="T336" s="27" t="str">
        <f t="shared" si="17"/>
        <v/>
      </c>
      <c r="U336" s="49" t="str">
        <f t="shared" si="18"/>
        <v/>
      </c>
      <c r="AL336" s="6"/>
      <c r="AM336" s="6"/>
    </row>
    <row r="337" spans="1:39" ht="21" customHeight="1" x14ac:dyDescent="0.15">
      <c r="A337" s="266"/>
      <c r="B337" s="78"/>
      <c r="C337" s="78"/>
      <c r="D337" s="86"/>
      <c r="E337" s="86"/>
      <c r="F337" s="77"/>
      <c r="G337" s="215"/>
      <c r="H337" s="215"/>
      <c r="I337" s="225"/>
      <c r="J337" s="225"/>
      <c r="K337" s="315">
        <f t="shared" si="16"/>
        <v>0</v>
      </c>
      <c r="L337" s="70"/>
      <c r="M337" s="67"/>
      <c r="N337" s="70"/>
      <c r="O337" s="67"/>
      <c r="P337" s="78"/>
      <c r="Q337" s="78"/>
      <c r="R337" s="78"/>
      <c r="S337" s="192"/>
      <c r="T337" s="27" t="str">
        <f t="shared" si="17"/>
        <v/>
      </c>
      <c r="U337" s="49" t="str">
        <f t="shared" si="18"/>
        <v/>
      </c>
      <c r="AL337" s="6"/>
      <c r="AM337" s="6"/>
    </row>
    <row r="338" spans="1:39" ht="21" customHeight="1" x14ac:dyDescent="0.15">
      <c r="A338" s="266"/>
      <c r="B338" s="78"/>
      <c r="C338" s="78"/>
      <c r="D338" s="86"/>
      <c r="E338" s="86"/>
      <c r="F338" s="77"/>
      <c r="G338" s="215"/>
      <c r="H338" s="215"/>
      <c r="I338" s="225"/>
      <c r="J338" s="225"/>
      <c r="K338" s="315">
        <f t="shared" si="16"/>
        <v>0</v>
      </c>
      <c r="L338" s="70"/>
      <c r="M338" s="67"/>
      <c r="N338" s="70"/>
      <c r="O338" s="67"/>
      <c r="P338" s="78"/>
      <c r="Q338" s="78"/>
      <c r="R338" s="78"/>
      <c r="S338" s="192"/>
      <c r="T338" s="27" t="str">
        <f t="shared" si="17"/>
        <v/>
      </c>
      <c r="U338" s="49" t="str">
        <f t="shared" si="18"/>
        <v/>
      </c>
      <c r="AL338" s="6"/>
      <c r="AM338" s="6"/>
    </row>
    <row r="339" spans="1:39" ht="21" customHeight="1" x14ac:dyDescent="0.15">
      <c r="A339" s="177"/>
      <c r="B339" s="78"/>
      <c r="C339" s="78"/>
      <c r="D339" s="86"/>
      <c r="E339" s="86"/>
      <c r="F339" s="77"/>
      <c r="G339" s="215"/>
      <c r="H339" s="215"/>
      <c r="I339" s="225"/>
      <c r="J339" s="225"/>
      <c r="K339" s="315">
        <f t="shared" si="16"/>
        <v>0</v>
      </c>
      <c r="L339" s="70"/>
      <c r="M339" s="67"/>
      <c r="N339" s="70"/>
      <c r="O339" s="67"/>
      <c r="P339" s="78"/>
      <c r="Q339" s="78"/>
      <c r="R339" s="78"/>
      <c r="S339" s="192"/>
      <c r="T339" s="27" t="str">
        <f t="shared" si="17"/>
        <v/>
      </c>
      <c r="U339" s="49" t="str">
        <f t="shared" si="18"/>
        <v/>
      </c>
      <c r="AL339" s="6"/>
      <c r="AM339" s="6"/>
    </row>
    <row r="340" spans="1:39" ht="21" customHeight="1" x14ac:dyDescent="0.15">
      <c r="A340" s="266"/>
      <c r="B340" s="67"/>
      <c r="C340" s="78"/>
      <c r="D340" s="86"/>
      <c r="E340" s="86"/>
      <c r="F340" s="77"/>
      <c r="G340" s="216"/>
      <c r="H340" s="215"/>
      <c r="I340" s="225"/>
      <c r="J340" s="225"/>
      <c r="K340" s="315">
        <f t="shared" si="16"/>
        <v>0</v>
      </c>
      <c r="L340" s="70"/>
      <c r="M340" s="67"/>
      <c r="N340" s="70"/>
      <c r="O340" s="67"/>
      <c r="P340" s="67"/>
      <c r="Q340" s="67"/>
      <c r="R340" s="67"/>
      <c r="S340" s="192"/>
      <c r="T340" s="27" t="str">
        <f t="shared" si="17"/>
        <v/>
      </c>
      <c r="U340" s="49" t="str">
        <f t="shared" si="18"/>
        <v/>
      </c>
      <c r="AL340" s="6"/>
      <c r="AM340" s="6"/>
    </row>
    <row r="341" spans="1:39" ht="21" customHeight="1" x14ac:dyDescent="0.15">
      <c r="A341" s="266"/>
      <c r="B341" s="67"/>
      <c r="C341" s="78"/>
      <c r="D341" s="86"/>
      <c r="E341" s="86"/>
      <c r="F341" s="77"/>
      <c r="G341" s="216"/>
      <c r="H341" s="215"/>
      <c r="I341" s="225"/>
      <c r="J341" s="225"/>
      <c r="K341" s="315">
        <f t="shared" si="16"/>
        <v>0</v>
      </c>
      <c r="L341" s="70"/>
      <c r="M341" s="67"/>
      <c r="N341" s="70"/>
      <c r="O341" s="67"/>
      <c r="P341" s="67"/>
      <c r="Q341" s="67"/>
      <c r="R341" s="67"/>
      <c r="S341" s="192"/>
      <c r="T341" s="27" t="str">
        <f t="shared" si="17"/>
        <v/>
      </c>
      <c r="U341" s="49" t="str">
        <f t="shared" si="18"/>
        <v/>
      </c>
      <c r="AL341" s="6"/>
      <c r="AM341" s="6"/>
    </row>
    <row r="342" spans="1:39" ht="21" customHeight="1" x14ac:dyDescent="0.15">
      <c r="A342" s="266"/>
      <c r="B342" s="67"/>
      <c r="C342" s="78"/>
      <c r="D342" s="86"/>
      <c r="E342" s="86"/>
      <c r="F342" s="77"/>
      <c r="G342" s="216"/>
      <c r="H342" s="215"/>
      <c r="I342" s="225"/>
      <c r="J342" s="225"/>
      <c r="K342" s="315">
        <f t="shared" si="16"/>
        <v>0</v>
      </c>
      <c r="L342" s="70"/>
      <c r="M342" s="67"/>
      <c r="N342" s="70"/>
      <c r="O342" s="67"/>
      <c r="P342" s="67"/>
      <c r="Q342" s="67"/>
      <c r="R342" s="67"/>
      <c r="S342" s="192"/>
      <c r="T342" s="27" t="str">
        <f t="shared" si="17"/>
        <v/>
      </c>
      <c r="U342" s="49" t="str">
        <f t="shared" si="18"/>
        <v/>
      </c>
      <c r="AL342" s="6"/>
      <c r="AM342" s="6"/>
    </row>
    <row r="343" spans="1:39" s="22" customFormat="1" ht="21" customHeight="1" x14ac:dyDescent="0.15">
      <c r="A343" s="266"/>
      <c r="B343" s="67"/>
      <c r="C343" s="78"/>
      <c r="D343" s="86"/>
      <c r="E343" s="86"/>
      <c r="F343" s="77"/>
      <c r="G343" s="216"/>
      <c r="H343" s="215"/>
      <c r="I343" s="225"/>
      <c r="J343" s="225"/>
      <c r="K343" s="315">
        <f t="shared" si="16"/>
        <v>0</v>
      </c>
      <c r="L343" s="70"/>
      <c r="M343" s="67"/>
      <c r="N343" s="70"/>
      <c r="O343" s="67"/>
      <c r="P343" s="67"/>
      <c r="Q343" s="67"/>
      <c r="R343" s="67"/>
      <c r="S343" s="192"/>
      <c r="T343" s="27" t="str">
        <f t="shared" si="17"/>
        <v/>
      </c>
      <c r="U343" s="49" t="str">
        <f t="shared" si="18"/>
        <v/>
      </c>
      <c r="V343" s="13"/>
      <c r="W343" s="2"/>
      <c r="X343" s="2"/>
      <c r="Y343" s="13"/>
      <c r="Z343" s="2"/>
      <c r="AA343" s="13"/>
      <c r="AB343" s="2"/>
      <c r="AC343" s="2"/>
      <c r="AD343" s="13"/>
      <c r="AE343" s="2"/>
      <c r="AF343" s="13"/>
      <c r="AG343" s="2"/>
      <c r="AH343" s="2"/>
      <c r="AI343" s="13"/>
      <c r="AJ343" s="2"/>
      <c r="AK343" s="2"/>
    </row>
    <row r="344" spans="1:39" ht="21" customHeight="1" x14ac:dyDescent="0.15">
      <c r="A344" s="266"/>
      <c r="B344" s="67"/>
      <c r="C344" s="78"/>
      <c r="D344" s="86"/>
      <c r="E344" s="86"/>
      <c r="F344" s="77"/>
      <c r="G344" s="216"/>
      <c r="H344" s="215"/>
      <c r="I344" s="225"/>
      <c r="J344" s="225"/>
      <c r="K344" s="315">
        <f t="shared" si="16"/>
        <v>0</v>
      </c>
      <c r="L344" s="70"/>
      <c r="M344" s="67"/>
      <c r="N344" s="70"/>
      <c r="O344" s="67"/>
      <c r="P344" s="67"/>
      <c r="Q344" s="67"/>
      <c r="R344" s="67"/>
      <c r="S344" s="192"/>
      <c r="T344" s="27" t="str">
        <f t="shared" si="17"/>
        <v/>
      </c>
      <c r="U344" s="49" t="str">
        <f t="shared" si="18"/>
        <v/>
      </c>
    </row>
    <row r="345" spans="1:39" ht="21" customHeight="1" x14ac:dyDescent="0.15">
      <c r="A345" s="266"/>
      <c r="B345" s="67"/>
      <c r="C345" s="78"/>
      <c r="D345" s="86"/>
      <c r="E345" s="86"/>
      <c r="F345" s="77"/>
      <c r="G345" s="216"/>
      <c r="H345" s="215"/>
      <c r="I345" s="225"/>
      <c r="J345" s="225"/>
      <c r="K345" s="315">
        <f t="shared" si="16"/>
        <v>0</v>
      </c>
      <c r="L345" s="70"/>
      <c r="M345" s="67"/>
      <c r="N345" s="70"/>
      <c r="O345" s="67"/>
      <c r="P345" s="67"/>
      <c r="Q345" s="67"/>
      <c r="R345" s="67"/>
      <c r="S345" s="192"/>
      <c r="T345" s="27" t="str">
        <f t="shared" si="17"/>
        <v/>
      </c>
      <c r="U345" s="49" t="str">
        <f t="shared" si="18"/>
        <v/>
      </c>
    </row>
    <row r="346" spans="1:39" ht="21" customHeight="1" x14ac:dyDescent="0.15">
      <c r="A346" s="267"/>
      <c r="B346" s="104"/>
      <c r="C346" s="167"/>
      <c r="D346" s="106"/>
      <c r="E346" s="106"/>
      <c r="F346" s="166"/>
      <c r="G346" s="218"/>
      <c r="H346" s="217"/>
      <c r="I346" s="226"/>
      <c r="J346" s="226"/>
      <c r="K346" s="316">
        <f t="shared" si="16"/>
        <v>0</v>
      </c>
      <c r="L346" s="159"/>
      <c r="M346" s="104"/>
      <c r="N346" s="159"/>
      <c r="O346" s="104"/>
      <c r="P346" s="104"/>
      <c r="Q346" s="104"/>
      <c r="R346" s="104"/>
      <c r="S346" s="269"/>
      <c r="T346" s="27" t="str">
        <f t="shared" si="17"/>
        <v/>
      </c>
      <c r="U346" s="49" t="str">
        <f t="shared" si="18"/>
        <v/>
      </c>
      <c r="AL346" s="6"/>
      <c r="AM346" s="6"/>
    </row>
    <row r="347" spans="1:39" ht="21" customHeight="1" x14ac:dyDescent="0.15">
      <c r="A347" s="268"/>
      <c r="B347" s="103"/>
      <c r="C347" s="103"/>
      <c r="D347" s="102"/>
      <c r="E347" s="102"/>
      <c r="F347" s="164"/>
      <c r="G347" s="210"/>
      <c r="H347" s="210"/>
      <c r="I347" s="227"/>
      <c r="J347" s="227"/>
      <c r="K347" s="314">
        <f t="shared" si="16"/>
        <v>0</v>
      </c>
      <c r="L347" s="200"/>
      <c r="M347" s="71"/>
      <c r="N347" s="200"/>
      <c r="O347" s="71"/>
      <c r="P347" s="103"/>
      <c r="Q347" s="103"/>
      <c r="R347" s="103"/>
      <c r="S347" s="270"/>
      <c r="T347" s="27" t="str">
        <f t="shared" si="17"/>
        <v/>
      </c>
      <c r="U347" s="49" t="str">
        <f t="shared" si="18"/>
        <v/>
      </c>
      <c r="AL347" s="6"/>
      <c r="AM347" s="6"/>
    </row>
    <row r="348" spans="1:39" ht="21" customHeight="1" x14ac:dyDescent="0.15">
      <c r="A348" s="266"/>
      <c r="B348" s="78"/>
      <c r="C348" s="78"/>
      <c r="D348" s="86"/>
      <c r="E348" s="86"/>
      <c r="F348" s="77"/>
      <c r="G348" s="215"/>
      <c r="H348" s="215"/>
      <c r="I348" s="225"/>
      <c r="J348" s="225"/>
      <c r="K348" s="315">
        <f t="shared" si="16"/>
        <v>0</v>
      </c>
      <c r="L348" s="70"/>
      <c r="M348" s="67"/>
      <c r="N348" s="70"/>
      <c r="O348" s="67"/>
      <c r="P348" s="78"/>
      <c r="Q348" s="78"/>
      <c r="R348" s="78"/>
      <c r="S348" s="192"/>
      <c r="T348" s="27" t="str">
        <f t="shared" si="17"/>
        <v/>
      </c>
      <c r="U348" s="49" t="str">
        <f t="shared" si="18"/>
        <v/>
      </c>
      <c r="AL348" s="6"/>
      <c r="AM348" s="6"/>
    </row>
    <row r="349" spans="1:39" ht="21" customHeight="1" x14ac:dyDescent="0.15">
      <c r="A349" s="266"/>
      <c r="B349" s="78"/>
      <c r="C349" s="78"/>
      <c r="D349" s="86"/>
      <c r="E349" s="86"/>
      <c r="F349" s="77"/>
      <c r="G349" s="215"/>
      <c r="H349" s="215"/>
      <c r="I349" s="225"/>
      <c r="J349" s="225"/>
      <c r="K349" s="315">
        <f t="shared" si="16"/>
        <v>0</v>
      </c>
      <c r="L349" s="70"/>
      <c r="M349" s="67"/>
      <c r="N349" s="70"/>
      <c r="O349" s="67"/>
      <c r="P349" s="78"/>
      <c r="Q349" s="78"/>
      <c r="R349" s="78"/>
      <c r="S349" s="192"/>
      <c r="T349" s="27" t="str">
        <f t="shared" si="17"/>
        <v/>
      </c>
      <c r="U349" s="49" t="str">
        <f t="shared" si="18"/>
        <v/>
      </c>
      <c r="AL349" s="6"/>
      <c r="AM349" s="6"/>
    </row>
    <row r="350" spans="1:39" ht="21" customHeight="1" x14ac:dyDescent="0.15">
      <c r="A350" s="266"/>
      <c r="B350" s="78"/>
      <c r="C350" s="78"/>
      <c r="D350" s="86"/>
      <c r="E350" s="86"/>
      <c r="F350" s="77"/>
      <c r="G350" s="215"/>
      <c r="H350" s="215"/>
      <c r="I350" s="225"/>
      <c r="J350" s="225"/>
      <c r="K350" s="315">
        <f t="shared" si="16"/>
        <v>0</v>
      </c>
      <c r="L350" s="70"/>
      <c r="M350" s="67"/>
      <c r="N350" s="70"/>
      <c r="O350" s="67"/>
      <c r="P350" s="78"/>
      <c r="Q350" s="78"/>
      <c r="R350" s="78"/>
      <c r="S350" s="192"/>
      <c r="T350" s="27" t="str">
        <f t="shared" si="17"/>
        <v/>
      </c>
      <c r="U350" s="49" t="str">
        <f t="shared" si="18"/>
        <v/>
      </c>
      <c r="AL350" s="6"/>
      <c r="AM350" s="6"/>
    </row>
    <row r="351" spans="1:39" ht="21" customHeight="1" x14ac:dyDescent="0.15">
      <c r="A351" s="266"/>
      <c r="B351" s="78"/>
      <c r="C351" s="78"/>
      <c r="D351" s="86"/>
      <c r="E351" s="86"/>
      <c r="F351" s="77"/>
      <c r="G351" s="215"/>
      <c r="H351" s="215"/>
      <c r="I351" s="225"/>
      <c r="J351" s="225"/>
      <c r="K351" s="315">
        <f t="shared" si="16"/>
        <v>0</v>
      </c>
      <c r="L351" s="70"/>
      <c r="M351" s="67"/>
      <c r="N351" s="70"/>
      <c r="O351" s="67"/>
      <c r="P351" s="78"/>
      <c r="Q351" s="78"/>
      <c r="R351" s="78"/>
      <c r="S351" s="192"/>
      <c r="T351" s="27" t="str">
        <f t="shared" si="17"/>
        <v/>
      </c>
      <c r="U351" s="49" t="str">
        <f t="shared" si="18"/>
        <v/>
      </c>
      <c r="AL351" s="6"/>
      <c r="AM351" s="6"/>
    </row>
    <row r="352" spans="1:39" ht="21" customHeight="1" x14ac:dyDescent="0.15">
      <c r="A352" s="266"/>
      <c r="B352" s="78"/>
      <c r="C352" s="78"/>
      <c r="D352" s="86"/>
      <c r="E352" s="86"/>
      <c r="F352" s="77"/>
      <c r="G352" s="215"/>
      <c r="H352" s="215"/>
      <c r="I352" s="225"/>
      <c r="J352" s="225"/>
      <c r="K352" s="315">
        <f t="shared" si="16"/>
        <v>0</v>
      </c>
      <c r="L352" s="70"/>
      <c r="M352" s="67"/>
      <c r="N352" s="70"/>
      <c r="O352" s="67"/>
      <c r="P352" s="78"/>
      <c r="Q352" s="78"/>
      <c r="R352" s="78"/>
      <c r="S352" s="192"/>
      <c r="T352" s="27" t="str">
        <f t="shared" si="17"/>
        <v/>
      </c>
      <c r="U352" s="49" t="str">
        <f t="shared" si="18"/>
        <v/>
      </c>
      <c r="AL352" s="6"/>
      <c r="AM352" s="6"/>
    </row>
    <row r="353" spans="1:39" ht="21" customHeight="1" x14ac:dyDescent="0.15">
      <c r="A353" s="266"/>
      <c r="B353" s="78"/>
      <c r="C353" s="78"/>
      <c r="D353" s="86"/>
      <c r="E353" s="86"/>
      <c r="F353" s="77"/>
      <c r="G353" s="215"/>
      <c r="H353" s="215"/>
      <c r="I353" s="225"/>
      <c r="J353" s="225"/>
      <c r="K353" s="315">
        <f t="shared" si="16"/>
        <v>0</v>
      </c>
      <c r="L353" s="70"/>
      <c r="M353" s="67"/>
      <c r="N353" s="70"/>
      <c r="O353" s="67"/>
      <c r="P353" s="78"/>
      <c r="Q353" s="78"/>
      <c r="R353" s="78"/>
      <c r="S353" s="192"/>
      <c r="T353" s="27" t="str">
        <f t="shared" si="17"/>
        <v/>
      </c>
      <c r="U353" s="49" t="str">
        <f t="shared" si="18"/>
        <v/>
      </c>
      <c r="AL353" s="6"/>
      <c r="AM353" s="6"/>
    </row>
    <row r="354" spans="1:39" ht="21" customHeight="1" x14ac:dyDescent="0.15">
      <c r="A354" s="266"/>
      <c r="B354" s="78"/>
      <c r="C354" s="78"/>
      <c r="D354" s="86"/>
      <c r="E354" s="86"/>
      <c r="F354" s="77"/>
      <c r="G354" s="215"/>
      <c r="H354" s="215"/>
      <c r="I354" s="225"/>
      <c r="J354" s="225"/>
      <c r="K354" s="315">
        <f t="shared" si="16"/>
        <v>0</v>
      </c>
      <c r="L354" s="70"/>
      <c r="M354" s="67"/>
      <c r="N354" s="70"/>
      <c r="O354" s="67"/>
      <c r="P354" s="78"/>
      <c r="Q354" s="78"/>
      <c r="R354" s="78"/>
      <c r="S354" s="192"/>
      <c r="T354" s="27" t="str">
        <f t="shared" si="17"/>
        <v/>
      </c>
      <c r="U354" s="49" t="str">
        <f t="shared" si="18"/>
        <v/>
      </c>
      <c r="AL354" s="6"/>
      <c r="AM354" s="6"/>
    </row>
    <row r="355" spans="1:39" ht="21" customHeight="1" x14ac:dyDescent="0.15">
      <c r="A355" s="266"/>
      <c r="B355" s="78"/>
      <c r="C355" s="78"/>
      <c r="D355" s="86"/>
      <c r="E355" s="86"/>
      <c r="F355" s="77"/>
      <c r="G355" s="215"/>
      <c r="H355" s="215"/>
      <c r="I355" s="225"/>
      <c r="J355" s="225"/>
      <c r="K355" s="315">
        <f t="shared" si="16"/>
        <v>0</v>
      </c>
      <c r="L355" s="70"/>
      <c r="M355" s="67"/>
      <c r="N355" s="70"/>
      <c r="O355" s="67"/>
      <c r="P355" s="78"/>
      <c r="Q355" s="78"/>
      <c r="R355" s="78"/>
      <c r="S355" s="192"/>
      <c r="T355" s="27" t="str">
        <f t="shared" si="17"/>
        <v/>
      </c>
      <c r="U355" s="49" t="str">
        <f t="shared" si="18"/>
        <v/>
      </c>
      <c r="AL355" s="6"/>
      <c r="AM355" s="6"/>
    </row>
    <row r="356" spans="1:39" ht="21" customHeight="1" x14ac:dyDescent="0.15">
      <c r="A356" s="266"/>
      <c r="B356" s="78"/>
      <c r="C356" s="78"/>
      <c r="D356" s="86"/>
      <c r="E356" s="86"/>
      <c r="F356" s="77"/>
      <c r="G356" s="215"/>
      <c r="H356" s="215"/>
      <c r="I356" s="225"/>
      <c r="J356" s="225"/>
      <c r="K356" s="315">
        <f t="shared" si="16"/>
        <v>0</v>
      </c>
      <c r="L356" s="70"/>
      <c r="M356" s="67"/>
      <c r="N356" s="70"/>
      <c r="O356" s="67"/>
      <c r="P356" s="78"/>
      <c r="Q356" s="78"/>
      <c r="R356" s="78"/>
      <c r="S356" s="192"/>
      <c r="T356" s="27" t="str">
        <f t="shared" si="17"/>
        <v/>
      </c>
      <c r="U356" s="49" t="str">
        <f t="shared" si="18"/>
        <v/>
      </c>
      <c r="AL356" s="6"/>
      <c r="AM356" s="6"/>
    </row>
    <row r="357" spans="1:39" ht="21" customHeight="1" x14ac:dyDescent="0.15">
      <c r="A357" s="266"/>
      <c r="B357" s="78"/>
      <c r="C357" s="78"/>
      <c r="D357" s="86"/>
      <c r="E357" s="86"/>
      <c r="F357" s="77"/>
      <c r="G357" s="215"/>
      <c r="H357" s="215"/>
      <c r="I357" s="225"/>
      <c r="J357" s="225"/>
      <c r="K357" s="315">
        <f t="shared" si="16"/>
        <v>0</v>
      </c>
      <c r="L357" s="70"/>
      <c r="M357" s="67"/>
      <c r="N357" s="70"/>
      <c r="O357" s="67"/>
      <c r="P357" s="78"/>
      <c r="Q357" s="78"/>
      <c r="R357" s="78"/>
      <c r="S357" s="192"/>
      <c r="T357" s="27" t="str">
        <f t="shared" si="17"/>
        <v/>
      </c>
      <c r="U357" s="49" t="str">
        <f t="shared" si="18"/>
        <v/>
      </c>
      <c r="AL357" s="6"/>
      <c r="AM357" s="6"/>
    </row>
    <row r="358" spans="1:39" ht="21" customHeight="1" x14ac:dyDescent="0.15">
      <c r="A358" s="266"/>
      <c r="B358" s="78"/>
      <c r="C358" s="78"/>
      <c r="D358" s="86"/>
      <c r="E358" s="86"/>
      <c r="F358" s="77"/>
      <c r="G358" s="215"/>
      <c r="H358" s="215"/>
      <c r="I358" s="225"/>
      <c r="J358" s="225"/>
      <c r="K358" s="315">
        <f t="shared" si="16"/>
        <v>0</v>
      </c>
      <c r="L358" s="70"/>
      <c r="M358" s="67"/>
      <c r="N358" s="70"/>
      <c r="O358" s="67"/>
      <c r="P358" s="78"/>
      <c r="Q358" s="78"/>
      <c r="R358" s="78"/>
      <c r="S358" s="192"/>
      <c r="T358" s="27" t="str">
        <f t="shared" si="17"/>
        <v/>
      </c>
      <c r="U358" s="49" t="str">
        <f t="shared" si="18"/>
        <v/>
      </c>
      <c r="AL358" s="6"/>
      <c r="AM358" s="6"/>
    </row>
    <row r="359" spans="1:39" ht="21" customHeight="1" x14ac:dyDescent="0.15">
      <c r="A359" s="177"/>
      <c r="B359" s="78"/>
      <c r="C359" s="78"/>
      <c r="D359" s="86"/>
      <c r="E359" s="86"/>
      <c r="F359" s="77"/>
      <c r="G359" s="215"/>
      <c r="H359" s="215"/>
      <c r="I359" s="225"/>
      <c r="J359" s="225"/>
      <c r="K359" s="315">
        <f t="shared" si="16"/>
        <v>0</v>
      </c>
      <c r="L359" s="70"/>
      <c r="M359" s="67"/>
      <c r="N359" s="70"/>
      <c r="O359" s="67"/>
      <c r="P359" s="78"/>
      <c r="Q359" s="78"/>
      <c r="R359" s="78"/>
      <c r="S359" s="192"/>
      <c r="T359" s="27" t="str">
        <f t="shared" si="17"/>
        <v/>
      </c>
      <c r="U359" s="49" t="str">
        <f t="shared" si="18"/>
        <v/>
      </c>
      <c r="AL359" s="6"/>
      <c r="AM359" s="6"/>
    </row>
    <row r="360" spans="1:39" ht="21" customHeight="1" x14ac:dyDescent="0.15">
      <c r="A360" s="266"/>
      <c r="B360" s="67"/>
      <c r="C360" s="78"/>
      <c r="D360" s="86"/>
      <c r="E360" s="86"/>
      <c r="F360" s="77"/>
      <c r="G360" s="216"/>
      <c r="H360" s="215"/>
      <c r="I360" s="225"/>
      <c r="J360" s="225"/>
      <c r="K360" s="315">
        <f t="shared" si="16"/>
        <v>0</v>
      </c>
      <c r="L360" s="70"/>
      <c r="M360" s="67"/>
      <c r="N360" s="70"/>
      <c r="O360" s="67"/>
      <c r="P360" s="67"/>
      <c r="Q360" s="67"/>
      <c r="R360" s="67"/>
      <c r="S360" s="192"/>
      <c r="T360" s="27" t="str">
        <f t="shared" si="17"/>
        <v/>
      </c>
      <c r="U360" s="49" t="str">
        <f t="shared" si="18"/>
        <v/>
      </c>
      <c r="AL360" s="6"/>
      <c r="AM360" s="6"/>
    </row>
    <row r="361" spans="1:39" ht="21" customHeight="1" x14ac:dyDescent="0.15">
      <c r="A361" s="266"/>
      <c r="B361" s="67"/>
      <c r="C361" s="78"/>
      <c r="D361" s="86"/>
      <c r="E361" s="86"/>
      <c r="F361" s="77"/>
      <c r="G361" s="216"/>
      <c r="H361" s="215"/>
      <c r="I361" s="225"/>
      <c r="J361" s="225"/>
      <c r="K361" s="315">
        <f t="shared" si="16"/>
        <v>0</v>
      </c>
      <c r="L361" s="70"/>
      <c r="M361" s="67"/>
      <c r="N361" s="70"/>
      <c r="O361" s="67"/>
      <c r="P361" s="67"/>
      <c r="Q361" s="67"/>
      <c r="R361" s="67"/>
      <c r="S361" s="192"/>
      <c r="T361" s="27" t="str">
        <f t="shared" si="17"/>
        <v/>
      </c>
      <c r="U361" s="49" t="str">
        <f t="shared" si="18"/>
        <v/>
      </c>
      <c r="AL361" s="6"/>
      <c r="AM361" s="6"/>
    </row>
    <row r="362" spans="1:39" ht="21" customHeight="1" x14ac:dyDescent="0.15">
      <c r="A362" s="266"/>
      <c r="B362" s="67"/>
      <c r="C362" s="78"/>
      <c r="D362" s="86"/>
      <c r="E362" s="86"/>
      <c r="F362" s="77"/>
      <c r="G362" s="216"/>
      <c r="H362" s="215"/>
      <c r="I362" s="225"/>
      <c r="J362" s="225"/>
      <c r="K362" s="315">
        <f t="shared" si="16"/>
        <v>0</v>
      </c>
      <c r="L362" s="70"/>
      <c r="M362" s="67"/>
      <c r="N362" s="70"/>
      <c r="O362" s="67"/>
      <c r="P362" s="67"/>
      <c r="Q362" s="67"/>
      <c r="R362" s="67"/>
      <c r="S362" s="192"/>
      <c r="T362" s="27" t="str">
        <f t="shared" si="17"/>
        <v/>
      </c>
      <c r="U362" s="49" t="str">
        <f t="shared" si="18"/>
        <v/>
      </c>
      <c r="AL362" s="6"/>
      <c r="AM362" s="6"/>
    </row>
    <row r="363" spans="1:39" ht="21" customHeight="1" x14ac:dyDescent="0.15">
      <c r="A363" s="266"/>
      <c r="B363" s="67"/>
      <c r="C363" s="78"/>
      <c r="D363" s="86"/>
      <c r="E363" s="86"/>
      <c r="F363" s="77"/>
      <c r="G363" s="216"/>
      <c r="H363" s="215"/>
      <c r="I363" s="225"/>
      <c r="J363" s="225"/>
      <c r="K363" s="315">
        <f t="shared" si="16"/>
        <v>0</v>
      </c>
      <c r="L363" s="70"/>
      <c r="M363" s="67"/>
      <c r="N363" s="70"/>
      <c r="O363" s="67"/>
      <c r="P363" s="67"/>
      <c r="Q363" s="67"/>
      <c r="R363" s="67"/>
      <c r="S363" s="192"/>
      <c r="T363" s="27" t="str">
        <f t="shared" si="17"/>
        <v/>
      </c>
      <c r="U363" s="49" t="str">
        <f t="shared" si="18"/>
        <v/>
      </c>
      <c r="AL363" s="6"/>
      <c r="AM363" s="6"/>
    </row>
    <row r="364" spans="1:39" s="22" customFormat="1" ht="21" customHeight="1" x14ac:dyDescent="0.15">
      <c r="A364" s="266" t="s">
        <v>242</v>
      </c>
      <c r="B364" s="67"/>
      <c r="C364" s="78"/>
      <c r="D364" s="86"/>
      <c r="E364" s="86"/>
      <c r="F364" s="77"/>
      <c r="G364" s="216"/>
      <c r="H364" s="215"/>
      <c r="I364" s="225"/>
      <c r="J364" s="225"/>
      <c r="K364" s="315">
        <f t="shared" si="16"/>
        <v>0</v>
      </c>
      <c r="L364" s="70"/>
      <c r="M364" s="67"/>
      <c r="N364" s="70"/>
      <c r="O364" s="67"/>
      <c r="P364" s="67"/>
      <c r="Q364" s="67"/>
      <c r="R364" s="67"/>
      <c r="S364" s="192"/>
      <c r="T364" s="27" t="str">
        <f t="shared" si="17"/>
        <v/>
      </c>
      <c r="U364" s="49" t="str">
        <f t="shared" si="18"/>
        <v/>
      </c>
      <c r="V364" s="13"/>
      <c r="W364" s="2"/>
      <c r="X364" s="2"/>
      <c r="Y364" s="13"/>
      <c r="Z364" s="2"/>
      <c r="AA364" s="13"/>
      <c r="AB364" s="2"/>
      <c r="AC364" s="2"/>
      <c r="AD364" s="13"/>
      <c r="AE364" s="2"/>
      <c r="AF364" s="13"/>
      <c r="AG364" s="2"/>
      <c r="AH364" s="2"/>
      <c r="AI364" s="13"/>
      <c r="AJ364" s="2"/>
      <c r="AK364" s="2"/>
    </row>
    <row r="365" spans="1:39" ht="21" customHeight="1" x14ac:dyDescent="0.15">
      <c r="A365" s="266"/>
      <c r="B365" s="67"/>
      <c r="C365" s="78"/>
      <c r="D365" s="86"/>
      <c r="E365" s="86"/>
      <c r="F365" s="77"/>
      <c r="G365" s="216"/>
      <c r="H365" s="215"/>
      <c r="I365" s="225"/>
      <c r="J365" s="225"/>
      <c r="K365" s="315">
        <f t="shared" si="16"/>
        <v>0</v>
      </c>
      <c r="L365" s="70"/>
      <c r="M365" s="67"/>
      <c r="N365" s="70"/>
      <c r="O365" s="67"/>
      <c r="P365" s="67"/>
      <c r="Q365" s="67"/>
      <c r="R365" s="67"/>
      <c r="S365" s="192"/>
      <c r="T365" s="27" t="str">
        <f t="shared" si="17"/>
        <v/>
      </c>
      <c r="U365" s="49" t="str">
        <f t="shared" si="18"/>
        <v/>
      </c>
    </row>
    <row r="366" spans="1:39" ht="21" customHeight="1" x14ac:dyDescent="0.15">
      <c r="A366" s="267"/>
      <c r="B366" s="104"/>
      <c r="C366" s="167"/>
      <c r="D366" s="106"/>
      <c r="E366" s="106"/>
      <c r="F366" s="166"/>
      <c r="G366" s="218"/>
      <c r="H366" s="217"/>
      <c r="I366" s="226"/>
      <c r="J366" s="226"/>
      <c r="K366" s="316">
        <f t="shared" si="16"/>
        <v>0</v>
      </c>
      <c r="L366" s="159"/>
      <c r="M366" s="104"/>
      <c r="N366" s="159"/>
      <c r="O366" s="104"/>
      <c r="P366" s="104"/>
      <c r="Q366" s="104"/>
      <c r="R366" s="104"/>
      <c r="S366" s="269"/>
      <c r="T366" s="27" t="str">
        <f t="shared" si="17"/>
        <v/>
      </c>
      <c r="U366" s="49" t="str">
        <f t="shared" si="18"/>
        <v/>
      </c>
    </row>
    <row r="367" spans="1:39" ht="21" customHeight="1" x14ac:dyDescent="0.15">
      <c r="A367" s="268"/>
      <c r="B367" s="103"/>
      <c r="C367" s="103"/>
      <c r="D367" s="102"/>
      <c r="E367" s="102"/>
      <c r="F367" s="164"/>
      <c r="G367" s="210"/>
      <c r="H367" s="210"/>
      <c r="I367" s="227"/>
      <c r="J367" s="227"/>
      <c r="K367" s="314">
        <f t="shared" si="16"/>
        <v>0</v>
      </c>
      <c r="L367" s="200"/>
      <c r="M367" s="71"/>
      <c r="N367" s="200"/>
      <c r="O367" s="71"/>
      <c r="P367" s="103"/>
      <c r="Q367" s="103"/>
      <c r="R367" s="103"/>
      <c r="S367" s="270"/>
      <c r="T367" s="27" t="str">
        <f t="shared" si="17"/>
        <v/>
      </c>
      <c r="U367" s="49" t="str">
        <f t="shared" si="18"/>
        <v/>
      </c>
    </row>
    <row r="368" spans="1:39" ht="21" customHeight="1" x14ac:dyDescent="0.15">
      <c r="A368" s="266"/>
      <c r="B368" s="78"/>
      <c r="C368" s="78"/>
      <c r="D368" s="86"/>
      <c r="E368" s="86"/>
      <c r="F368" s="77"/>
      <c r="G368" s="215"/>
      <c r="H368" s="215"/>
      <c r="I368" s="225"/>
      <c r="J368" s="225"/>
      <c r="K368" s="315">
        <f t="shared" si="16"/>
        <v>0</v>
      </c>
      <c r="L368" s="70"/>
      <c r="M368" s="67"/>
      <c r="N368" s="70"/>
      <c r="O368" s="67"/>
      <c r="P368" s="78"/>
      <c r="Q368" s="78"/>
      <c r="R368" s="78"/>
      <c r="S368" s="192"/>
      <c r="T368" s="27" t="str">
        <f t="shared" si="17"/>
        <v/>
      </c>
      <c r="U368" s="49" t="str">
        <f t="shared" si="18"/>
        <v/>
      </c>
    </row>
    <row r="369" spans="1:21" ht="21" customHeight="1" x14ac:dyDescent="0.15">
      <c r="A369" s="266"/>
      <c r="B369" s="78"/>
      <c r="C369" s="78"/>
      <c r="D369" s="86"/>
      <c r="E369" s="86"/>
      <c r="F369" s="77"/>
      <c r="G369" s="215"/>
      <c r="H369" s="215"/>
      <c r="I369" s="225"/>
      <c r="J369" s="225"/>
      <c r="K369" s="315">
        <f t="shared" si="16"/>
        <v>0</v>
      </c>
      <c r="L369" s="70"/>
      <c r="M369" s="271"/>
      <c r="N369" s="70"/>
      <c r="O369" s="271"/>
      <c r="P369" s="78"/>
      <c r="Q369" s="78"/>
      <c r="R369" s="78"/>
      <c r="S369" s="192"/>
      <c r="T369" s="27" t="str">
        <f t="shared" si="17"/>
        <v/>
      </c>
      <c r="U369" s="49" t="str">
        <f t="shared" si="18"/>
        <v/>
      </c>
    </row>
    <row r="370" spans="1:21" ht="21" customHeight="1" x14ac:dyDescent="0.15">
      <c r="A370" s="266"/>
      <c r="B370" s="78"/>
      <c r="C370" s="78"/>
      <c r="D370" s="86"/>
      <c r="E370" s="86"/>
      <c r="F370" s="77"/>
      <c r="G370" s="215"/>
      <c r="H370" s="215"/>
      <c r="I370" s="225"/>
      <c r="J370" s="225"/>
      <c r="K370" s="315">
        <f t="shared" si="16"/>
        <v>0</v>
      </c>
      <c r="L370" s="70"/>
      <c r="M370" s="271"/>
      <c r="N370" s="70"/>
      <c r="O370" s="271"/>
      <c r="P370" s="78"/>
      <c r="Q370" s="78"/>
      <c r="R370" s="78"/>
      <c r="S370" s="192"/>
      <c r="T370" s="27" t="str">
        <f t="shared" si="17"/>
        <v/>
      </c>
      <c r="U370" s="49" t="str">
        <f t="shared" si="18"/>
        <v/>
      </c>
    </row>
    <row r="371" spans="1:21" ht="21" customHeight="1" x14ac:dyDescent="0.15">
      <c r="A371" s="266"/>
      <c r="B371" s="78"/>
      <c r="C371" s="78"/>
      <c r="D371" s="86"/>
      <c r="E371" s="86"/>
      <c r="F371" s="77"/>
      <c r="G371" s="215"/>
      <c r="H371" s="215"/>
      <c r="I371" s="225"/>
      <c r="J371" s="225"/>
      <c r="K371" s="315">
        <f t="shared" si="16"/>
        <v>0</v>
      </c>
      <c r="L371" s="70"/>
      <c r="M371" s="67"/>
      <c r="N371" s="70"/>
      <c r="O371" s="67"/>
      <c r="P371" s="78"/>
      <c r="Q371" s="78"/>
      <c r="R371" s="78"/>
      <c r="S371" s="192"/>
      <c r="T371" s="27" t="str">
        <f t="shared" si="17"/>
        <v/>
      </c>
      <c r="U371" s="49" t="str">
        <f t="shared" si="18"/>
        <v/>
      </c>
    </row>
    <row r="372" spans="1:21" ht="21" customHeight="1" x14ac:dyDescent="0.15">
      <c r="A372" s="266"/>
      <c r="B372" s="78"/>
      <c r="C372" s="78"/>
      <c r="D372" s="86"/>
      <c r="E372" s="86"/>
      <c r="F372" s="77"/>
      <c r="G372" s="215"/>
      <c r="H372" s="215"/>
      <c r="I372" s="225"/>
      <c r="J372" s="225"/>
      <c r="K372" s="315">
        <f t="shared" si="16"/>
        <v>0</v>
      </c>
      <c r="L372" s="70"/>
      <c r="M372" s="67"/>
      <c r="N372" s="70"/>
      <c r="O372" s="67"/>
      <c r="P372" s="78"/>
      <c r="Q372" s="78"/>
      <c r="R372" s="78"/>
      <c r="S372" s="192"/>
      <c r="T372" s="27" t="str">
        <f t="shared" si="17"/>
        <v/>
      </c>
      <c r="U372" s="49" t="str">
        <f t="shared" si="18"/>
        <v/>
      </c>
    </row>
    <row r="373" spans="1:21" ht="21" customHeight="1" x14ac:dyDescent="0.15">
      <c r="A373" s="266"/>
      <c r="B373" s="78"/>
      <c r="C373" s="78"/>
      <c r="D373" s="86"/>
      <c r="E373" s="86"/>
      <c r="F373" s="77"/>
      <c r="G373" s="215"/>
      <c r="H373" s="215"/>
      <c r="I373" s="225"/>
      <c r="J373" s="225"/>
      <c r="K373" s="831">
        <f t="shared" si="16"/>
        <v>0</v>
      </c>
      <c r="L373" s="70"/>
      <c r="M373" s="67"/>
      <c r="N373" s="70"/>
      <c r="O373" s="67"/>
      <c r="P373" s="78"/>
      <c r="Q373" s="78"/>
      <c r="R373" s="78"/>
      <c r="S373" s="192"/>
      <c r="T373" s="27" t="str">
        <f t="shared" si="17"/>
        <v/>
      </c>
      <c r="U373" s="49" t="str">
        <f t="shared" si="18"/>
        <v/>
      </c>
    </row>
    <row r="374" spans="1:21" ht="21" customHeight="1" x14ac:dyDescent="0.15">
      <c r="A374" s="272"/>
      <c r="B374" s="78"/>
      <c r="C374" s="78"/>
      <c r="D374" s="86"/>
      <c r="E374" s="86"/>
      <c r="F374" s="77"/>
      <c r="G374" s="215"/>
      <c r="H374" s="215"/>
      <c r="I374" s="225"/>
      <c r="J374" s="225"/>
      <c r="K374" s="831">
        <f t="shared" si="16"/>
        <v>0</v>
      </c>
      <c r="L374" s="70"/>
      <c r="M374" s="67"/>
      <c r="N374" s="70"/>
      <c r="O374" s="67"/>
      <c r="P374" s="78"/>
      <c r="Q374" s="78"/>
      <c r="R374" s="78"/>
      <c r="S374" s="192"/>
      <c r="T374" s="27" t="str">
        <f t="shared" si="17"/>
        <v/>
      </c>
      <c r="U374" s="49" t="str">
        <f t="shared" si="18"/>
        <v/>
      </c>
    </row>
    <row r="375" spans="1:21" ht="21" customHeight="1" x14ac:dyDescent="0.15">
      <c r="A375" s="272"/>
      <c r="B375" s="78"/>
      <c r="C375" s="78"/>
      <c r="D375" s="86"/>
      <c r="E375" s="86"/>
      <c r="F375" s="77"/>
      <c r="G375" s="215"/>
      <c r="H375" s="215"/>
      <c r="I375" s="225"/>
      <c r="J375" s="225"/>
      <c r="K375" s="831">
        <f t="shared" si="16"/>
        <v>0</v>
      </c>
      <c r="L375" s="70"/>
      <c r="M375" s="67"/>
      <c r="N375" s="70"/>
      <c r="O375" s="67"/>
      <c r="P375" s="78"/>
      <c r="Q375" s="78"/>
      <c r="R375" s="78"/>
      <c r="S375" s="192"/>
      <c r="T375" s="27" t="str">
        <f t="shared" si="17"/>
        <v/>
      </c>
      <c r="U375" s="49" t="str">
        <f t="shared" si="18"/>
        <v/>
      </c>
    </row>
    <row r="376" spans="1:21" ht="21" customHeight="1" x14ac:dyDescent="0.15">
      <c r="A376" s="272"/>
      <c r="B376" s="78"/>
      <c r="C376" s="78"/>
      <c r="D376" s="86"/>
      <c r="E376" s="86"/>
      <c r="F376" s="77"/>
      <c r="G376" s="215"/>
      <c r="H376" s="215"/>
      <c r="I376" s="225"/>
      <c r="J376" s="225"/>
      <c r="K376" s="318">
        <f t="shared" si="16"/>
        <v>0</v>
      </c>
      <c r="L376" s="70"/>
      <c r="M376" s="67"/>
      <c r="N376" s="70"/>
      <c r="O376" s="67"/>
      <c r="P376" s="78"/>
      <c r="Q376" s="78"/>
      <c r="R376" s="78"/>
      <c r="S376" s="192"/>
      <c r="T376" s="27" t="str">
        <f t="shared" si="17"/>
        <v/>
      </c>
      <c r="U376" s="49" t="str">
        <f t="shared" si="18"/>
        <v/>
      </c>
    </row>
    <row r="377" spans="1:21" ht="21" customHeight="1" x14ac:dyDescent="0.15">
      <c r="A377" s="266"/>
      <c r="B377" s="78"/>
      <c r="C377" s="78"/>
      <c r="D377" s="86"/>
      <c r="E377" s="86"/>
      <c r="F377" s="77"/>
      <c r="G377" s="215"/>
      <c r="H377" s="215"/>
      <c r="I377" s="225"/>
      <c r="J377" s="225"/>
      <c r="K377" s="315">
        <f t="shared" si="16"/>
        <v>0</v>
      </c>
      <c r="L377" s="70"/>
      <c r="M377" s="67"/>
      <c r="N377" s="70"/>
      <c r="O377" s="67"/>
      <c r="P377" s="78"/>
      <c r="Q377" s="78"/>
      <c r="R377" s="78"/>
      <c r="S377" s="192"/>
      <c r="T377" s="27" t="str">
        <f t="shared" si="17"/>
        <v/>
      </c>
      <c r="U377" s="49" t="str">
        <f t="shared" si="18"/>
        <v/>
      </c>
    </row>
    <row r="378" spans="1:21" ht="21" customHeight="1" x14ac:dyDescent="0.15">
      <c r="A378" s="266"/>
      <c r="B378" s="78"/>
      <c r="C378" s="78"/>
      <c r="D378" s="86"/>
      <c r="E378" s="86"/>
      <c r="F378" s="77"/>
      <c r="G378" s="215"/>
      <c r="H378" s="215"/>
      <c r="I378" s="225"/>
      <c r="J378" s="225"/>
      <c r="K378" s="315">
        <f t="shared" si="16"/>
        <v>0</v>
      </c>
      <c r="L378" s="70"/>
      <c r="M378" s="67"/>
      <c r="N378" s="70"/>
      <c r="O378" s="67"/>
      <c r="P378" s="78"/>
      <c r="Q378" s="78"/>
      <c r="R378" s="78"/>
      <c r="S378" s="192"/>
      <c r="T378" s="27" t="str">
        <f t="shared" si="17"/>
        <v/>
      </c>
      <c r="U378" s="49" t="str">
        <f t="shared" si="18"/>
        <v/>
      </c>
    </row>
    <row r="379" spans="1:21" ht="21" customHeight="1" x14ac:dyDescent="0.15">
      <c r="A379" s="266"/>
      <c r="B379" s="78"/>
      <c r="C379" s="78"/>
      <c r="D379" s="86"/>
      <c r="E379" s="86"/>
      <c r="F379" s="77"/>
      <c r="G379" s="215"/>
      <c r="H379" s="215"/>
      <c r="I379" s="225"/>
      <c r="J379" s="225"/>
      <c r="K379" s="315">
        <f t="shared" si="16"/>
        <v>0</v>
      </c>
      <c r="L379" s="70"/>
      <c r="M379" s="67"/>
      <c r="N379" s="70"/>
      <c r="O379" s="67"/>
      <c r="P379" s="78"/>
      <c r="Q379" s="78"/>
      <c r="R379" s="78"/>
      <c r="S379" s="192"/>
      <c r="T379" s="27" t="str">
        <f t="shared" si="17"/>
        <v/>
      </c>
      <c r="U379" s="49" t="str">
        <f t="shared" si="18"/>
        <v/>
      </c>
    </row>
    <row r="380" spans="1:21" ht="21" customHeight="1" x14ac:dyDescent="0.15">
      <c r="A380" s="266"/>
      <c r="B380" s="78"/>
      <c r="C380" s="78"/>
      <c r="D380" s="86"/>
      <c r="E380" s="86"/>
      <c r="F380" s="77"/>
      <c r="G380" s="215"/>
      <c r="H380" s="215"/>
      <c r="I380" s="225"/>
      <c r="J380" s="225"/>
      <c r="K380" s="315">
        <f t="shared" si="16"/>
        <v>0</v>
      </c>
      <c r="L380" s="70"/>
      <c r="M380" s="67"/>
      <c r="N380" s="70"/>
      <c r="O380" s="67"/>
      <c r="P380" s="78"/>
      <c r="Q380" s="78"/>
      <c r="R380" s="78"/>
      <c r="S380" s="192"/>
      <c r="T380" s="27" t="str">
        <f t="shared" si="17"/>
        <v/>
      </c>
      <c r="U380" s="49" t="str">
        <f t="shared" si="18"/>
        <v/>
      </c>
    </row>
    <row r="381" spans="1:21" ht="21" customHeight="1" x14ac:dyDescent="0.15">
      <c r="A381" s="266"/>
      <c r="B381" s="78"/>
      <c r="C381" s="78"/>
      <c r="D381" s="86"/>
      <c r="E381" s="86"/>
      <c r="F381" s="77"/>
      <c r="G381" s="215"/>
      <c r="H381" s="215"/>
      <c r="I381" s="225"/>
      <c r="J381" s="225"/>
      <c r="K381" s="315">
        <f t="shared" si="16"/>
        <v>0</v>
      </c>
      <c r="L381" s="70"/>
      <c r="M381" s="67"/>
      <c r="N381" s="70"/>
      <c r="O381" s="67"/>
      <c r="P381" s="78"/>
      <c r="Q381" s="78"/>
      <c r="R381" s="78"/>
      <c r="S381" s="192"/>
      <c r="T381" s="27" t="str">
        <f t="shared" si="17"/>
        <v/>
      </c>
      <c r="U381" s="49" t="str">
        <f t="shared" si="18"/>
        <v/>
      </c>
    </row>
    <row r="382" spans="1:21" ht="21" customHeight="1" x14ac:dyDescent="0.15">
      <c r="A382" s="177"/>
      <c r="B382" s="78"/>
      <c r="C382" s="78"/>
      <c r="D382" s="86"/>
      <c r="E382" s="86"/>
      <c r="F382" s="77"/>
      <c r="G382" s="215"/>
      <c r="H382" s="215"/>
      <c r="I382" s="225"/>
      <c r="J382" s="225"/>
      <c r="K382" s="315">
        <f t="shared" si="16"/>
        <v>0</v>
      </c>
      <c r="L382" s="70"/>
      <c r="M382" s="67"/>
      <c r="N382" s="70"/>
      <c r="O382" s="67"/>
      <c r="P382" s="78"/>
      <c r="Q382" s="78"/>
      <c r="R382" s="78"/>
      <c r="S382" s="192"/>
      <c r="T382" s="27" t="str">
        <f t="shared" si="17"/>
        <v/>
      </c>
      <c r="U382" s="49" t="str">
        <f t="shared" si="18"/>
        <v/>
      </c>
    </row>
    <row r="383" spans="1:21" ht="21" customHeight="1" x14ac:dyDescent="0.15">
      <c r="A383" s="266"/>
      <c r="B383" s="67"/>
      <c r="C383" s="78"/>
      <c r="D383" s="86"/>
      <c r="E383" s="86"/>
      <c r="F383" s="77"/>
      <c r="G383" s="216"/>
      <c r="H383" s="215"/>
      <c r="I383" s="225"/>
      <c r="J383" s="225"/>
      <c r="K383" s="315">
        <f t="shared" si="16"/>
        <v>0</v>
      </c>
      <c r="L383" s="70"/>
      <c r="M383" s="67"/>
      <c r="N383" s="70"/>
      <c r="O383" s="67"/>
      <c r="P383" s="67"/>
      <c r="Q383" s="67"/>
      <c r="R383" s="67"/>
      <c r="S383" s="192"/>
      <c r="T383" s="27" t="str">
        <f t="shared" si="17"/>
        <v/>
      </c>
      <c r="U383" s="49" t="str">
        <f t="shared" si="18"/>
        <v/>
      </c>
    </row>
    <row r="384" spans="1:21" ht="21" customHeight="1" x14ac:dyDescent="0.15">
      <c r="A384" s="266"/>
      <c r="B384" s="67"/>
      <c r="C384" s="78"/>
      <c r="D384" s="86"/>
      <c r="E384" s="86"/>
      <c r="F384" s="77"/>
      <c r="G384" s="216"/>
      <c r="H384" s="215"/>
      <c r="I384" s="225"/>
      <c r="J384" s="225"/>
      <c r="K384" s="315">
        <f t="shared" si="16"/>
        <v>0</v>
      </c>
      <c r="L384" s="70"/>
      <c r="M384" s="67"/>
      <c r="N384" s="70"/>
      <c r="O384" s="67"/>
      <c r="P384" s="67"/>
      <c r="Q384" s="67"/>
      <c r="R384" s="67"/>
      <c r="S384" s="192"/>
      <c r="T384" s="27" t="str">
        <f t="shared" si="17"/>
        <v/>
      </c>
      <c r="U384" s="49" t="str">
        <f t="shared" si="18"/>
        <v/>
      </c>
    </row>
    <row r="385" spans="1:21" ht="21" customHeight="1" x14ac:dyDescent="0.15">
      <c r="A385" s="266"/>
      <c r="B385" s="67"/>
      <c r="C385" s="78"/>
      <c r="D385" s="86"/>
      <c r="E385" s="86"/>
      <c r="F385" s="77"/>
      <c r="G385" s="216"/>
      <c r="H385" s="215"/>
      <c r="I385" s="225"/>
      <c r="J385" s="225"/>
      <c r="K385" s="315">
        <f t="shared" si="16"/>
        <v>0</v>
      </c>
      <c r="L385" s="70"/>
      <c r="M385" s="67"/>
      <c r="N385" s="70"/>
      <c r="O385" s="67"/>
      <c r="P385" s="67"/>
      <c r="Q385" s="67"/>
      <c r="R385" s="67"/>
      <c r="S385" s="192"/>
      <c r="T385" s="27" t="str">
        <f t="shared" si="17"/>
        <v/>
      </c>
      <c r="U385" s="49" t="str">
        <f t="shared" si="18"/>
        <v/>
      </c>
    </row>
    <row r="386" spans="1:21" ht="21" customHeight="1" x14ac:dyDescent="0.15">
      <c r="A386" s="267"/>
      <c r="B386" s="104"/>
      <c r="C386" s="167"/>
      <c r="D386" s="106"/>
      <c r="E386" s="106"/>
      <c r="F386" s="166"/>
      <c r="G386" s="218"/>
      <c r="H386" s="217"/>
      <c r="I386" s="226"/>
      <c r="J386" s="226"/>
      <c r="K386" s="316">
        <f t="shared" si="16"/>
        <v>0</v>
      </c>
      <c r="L386" s="159"/>
      <c r="M386" s="104"/>
      <c r="N386" s="159"/>
      <c r="O386" s="104"/>
      <c r="P386" s="104"/>
      <c r="Q386" s="104"/>
      <c r="R386" s="104"/>
      <c r="S386" s="269"/>
      <c r="T386" s="27" t="str">
        <f t="shared" si="17"/>
        <v/>
      </c>
      <c r="U386" s="49" t="str">
        <f t="shared" si="18"/>
        <v/>
      </c>
    </row>
    <row r="387" spans="1:21" ht="21.95" customHeight="1" x14ac:dyDescent="0.15">
      <c r="A387" s="268"/>
      <c r="B387" s="71"/>
      <c r="C387" s="103"/>
      <c r="D387" s="102"/>
      <c r="E387" s="102"/>
      <c r="F387" s="164"/>
      <c r="G387" s="211"/>
      <c r="H387" s="210"/>
      <c r="I387" s="227"/>
      <c r="J387" s="227"/>
      <c r="K387" s="314">
        <f t="shared" si="16"/>
        <v>0</v>
      </c>
      <c r="L387" s="200"/>
      <c r="M387" s="71"/>
      <c r="N387" s="200"/>
      <c r="O387" s="71"/>
      <c r="P387" s="71"/>
      <c r="Q387" s="71"/>
      <c r="R387" s="71"/>
      <c r="S387" s="270"/>
      <c r="T387" s="27" t="str">
        <f t="shared" si="17"/>
        <v/>
      </c>
      <c r="U387" s="49" t="str">
        <f t="shared" si="18"/>
        <v/>
      </c>
    </row>
    <row r="388" spans="1:21" ht="21.95" customHeight="1" x14ac:dyDescent="0.15">
      <c r="A388" s="266"/>
      <c r="B388" s="67"/>
      <c r="C388" s="78"/>
      <c r="D388" s="86"/>
      <c r="E388" s="86"/>
      <c r="F388" s="77"/>
      <c r="G388" s="216"/>
      <c r="H388" s="215"/>
      <c r="I388" s="225"/>
      <c r="J388" s="225"/>
      <c r="K388" s="315">
        <f t="shared" si="16"/>
        <v>0</v>
      </c>
      <c r="L388" s="70"/>
      <c r="M388" s="67"/>
      <c r="N388" s="70"/>
      <c r="O388" s="67"/>
      <c r="P388" s="67"/>
      <c r="Q388" s="67"/>
      <c r="R388" s="67"/>
      <c r="S388" s="192"/>
      <c r="T388" s="27" t="str">
        <f t="shared" si="17"/>
        <v/>
      </c>
      <c r="U388" s="49" t="str">
        <f t="shared" si="18"/>
        <v/>
      </c>
    </row>
    <row r="389" spans="1:21" ht="21.95" customHeight="1" x14ac:dyDescent="0.15">
      <c r="A389" s="266"/>
      <c r="B389" s="67"/>
      <c r="C389" s="78"/>
      <c r="D389" s="86"/>
      <c r="E389" s="86"/>
      <c r="F389" s="77"/>
      <c r="G389" s="216"/>
      <c r="H389" s="215"/>
      <c r="I389" s="225"/>
      <c r="J389" s="225"/>
      <c r="K389" s="315">
        <f t="shared" si="16"/>
        <v>0</v>
      </c>
      <c r="L389" s="70"/>
      <c r="M389" s="67"/>
      <c r="N389" s="70"/>
      <c r="O389" s="67"/>
      <c r="P389" s="67"/>
      <c r="Q389" s="67"/>
      <c r="R389" s="67"/>
      <c r="S389" s="192"/>
      <c r="T389" s="27" t="str">
        <f t="shared" si="17"/>
        <v/>
      </c>
      <c r="U389" s="49" t="str">
        <f t="shared" si="18"/>
        <v/>
      </c>
    </row>
    <row r="390" spans="1:21" ht="21.95" customHeight="1" x14ac:dyDescent="0.15">
      <c r="A390" s="266"/>
      <c r="B390" s="78"/>
      <c r="C390" s="78"/>
      <c r="D390" s="86"/>
      <c r="E390" s="86"/>
      <c r="F390" s="77"/>
      <c r="G390" s="215"/>
      <c r="H390" s="215"/>
      <c r="I390" s="225"/>
      <c r="J390" s="225"/>
      <c r="K390" s="315">
        <f t="shared" si="16"/>
        <v>0</v>
      </c>
      <c r="L390" s="70"/>
      <c r="M390" s="67"/>
      <c r="N390" s="70"/>
      <c r="O390" s="67"/>
      <c r="P390" s="78"/>
      <c r="Q390" s="78"/>
      <c r="R390" s="78"/>
      <c r="S390" s="192"/>
      <c r="T390" s="27" t="str">
        <f t="shared" si="17"/>
        <v/>
      </c>
      <c r="U390" s="49" t="str">
        <f t="shared" si="18"/>
        <v/>
      </c>
    </row>
    <row r="391" spans="1:21" ht="21.95" customHeight="1" x14ac:dyDescent="0.15">
      <c r="A391" s="266"/>
      <c r="B391" s="78"/>
      <c r="C391" s="78"/>
      <c r="D391" s="86"/>
      <c r="E391" s="86"/>
      <c r="F391" s="77"/>
      <c r="G391" s="215"/>
      <c r="H391" s="215"/>
      <c r="I391" s="225"/>
      <c r="J391" s="225"/>
      <c r="K391" s="315">
        <f t="shared" ref="K391:K454" si="19">J391-E391</f>
        <v>0</v>
      </c>
      <c r="L391" s="70"/>
      <c r="M391" s="67"/>
      <c r="N391" s="70"/>
      <c r="O391" s="67"/>
      <c r="P391" s="78"/>
      <c r="Q391" s="78"/>
      <c r="R391" s="78"/>
      <c r="S391" s="192"/>
      <c r="T391" s="27" t="str">
        <f t="shared" ref="T391:T454" si="20">CONCATENATE(L391,C391)</f>
        <v/>
      </c>
      <c r="U391" s="49" t="str">
        <f t="shared" ref="U391:U454" si="21">CONCATENATE(N391,H391)</f>
        <v/>
      </c>
    </row>
    <row r="392" spans="1:21" ht="21.95" customHeight="1" x14ac:dyDescent="0.15">
      <c r="A392" s="266"/>
      <c r="B392" s="78"/>
      <c r="C392" s="78"/>
      <c r="D392" s="86"/>
      <c r="E392" s="86"/>
      <c r="F392" s="77"/>
      <c r="G392" s="215"/>
      <c r="H392" s="215"/>
      <c r="I392" s="225"/>
      <c r="J392" s="225"/>
      <c r="K392" s="315">
        <f t="shared" si="19"/>
        <v>0</v>
      </c>
      <c r="L392" s="70"/>
      <c r="M392" s="67"/>
      <c r="N392" s="70"/>
      <c r="O392" s="67"/>
      <c r="P392" s="78"/>
      <c r="Q392" s="78"/>
      <c r="R392" s="78"/>
      <c r="S392" s="192"/>
      <c r="T392" s="27" t="str">
        <f t="shared" si="20"/>
        <v/>
      </c>
      <c r="U392" s="49" t="str">
        <f t="shared" si="21"/>
        <v/>
      </c>
    </row>
    <row r="393" spans="1:21" ht="21.95" customHeight="1" x14ac:dyDescent="0.15">
      <c r="A393" s="266"/>
      <c r="B393" s="78"/>
      <c r="C393" s="78"/>
      <c r="D393" s="86"/>
      <c r="E393" s="86"/>
      <c r="F393" s="77"/>
      <c r="G393" s="215"/>
      <c r="H393" s="215"/>
      <c r="I393" s="225"/>
      <c r="J393" s="225"/>
      <c r="K393" s="315">
        <f t="shared" si="19"/>
        <v>0</v>
      </c>
      <c r="L393" s="70"/>
      <c r="M393" s="67"/>
      <c r="N393" s="70"/>
      <c r="O393" s="67"/>
      <c r="P393" s="78"/>
      <c r="Q393" s="78"/>
      <c r="R393" s="78"/>
      <c r="S393" s="192"/>
      <c r="T393" s="27" t="str">
        <f t="shared" si="20"/>
        <v/>
      </c>
      <c r="U393" s="49" t="str">
        <f t="shared" si="21"/>
        <v/>
      </c>
    </row>
    <row r="394" spans="1:21" ht="21.95" customHeight="1" x14ac:dyDescent="0.15">
      <c r="A394" s="266"/>
      <c r="B394" s="78"/>
      <c r="C394" s="78"/>
      <c r="D394" s="86"/>
      <c r="E394" s="86"/>
      <c r="F394" s="77"/>
      <c r="G394" s="215"/>
      <c r="H394" s="215"/>
      <c r="I394" s="225"/>
      <c r="J394" s="225"/>
      <c r="K394" s="315">
        <f t="shared" si="19"/>
        <v>0</v>
      </c>
      <c r="L394" s="70"/>
      <c r="M394" s="67"/>
      <c r="N394" s="70"/>
      <c r="O394" s="67"/>
      <c r="P394" s="78"/>
      <c r="Q394" s="78"/>
      <c r="R394" s="78"/>
      <c r="S394" s="192"/>
      <c r="T394" s="27" t="str">
        <f t="shared" si="20"/>
        <v/>
      </c>
      <c r="U394" s="49" t="str">
        <f t="shared" si="21"/>
        <v/>
      </c>
    </row>
    <row r="395" spans="1:21" ht="21.95" customHeight="1" x14ac:dyDescent="0.15">
      <c r="A395" s="266"/>
      <c r="B395" s="78"/>
      <c r="C395" s="78"/>
      <c r="D395" s="86"/>
      <c r="E395" s="86"/>
      <c r="F395" s="77"/>
      <c r="G395" s="215"/>
      <c r="H395" s="215"/>
      <c r="I395" s="225"/>
      <c r="J395" s="225"/>
      <c r="K395" s="315">
        <f t="shared" si="19"/>
        <v>0</v>
      </c>
      <c r="L395" s="70"/>
      <c r="M395" s="67"/>
      <c r="N395" s="70"/>
      <c r="O395" s="67"/>
      <c r="P395" s="78"/>
      <c r="Q395" s="78"/>
      <c r="R395" s="78"/>
      <c r="S395" s="192"/>
      <c r="T395" s="27" t="str">
        <f t="shared" si="20"/>
        <v/>
      </c>
      <c r="U395" s="49" t="str">
        <f t="shared" si="21"/>
        <v/>
      </c>
    </row>
    <row r="396" spans="1:21" ht="21.95" customHeight="1" x14ac:dyDescent="0.15">
      <c r="A396" s="266"/>
      <c r="B396" s="78"/>
      <c r="C396" s="78"/>
      <c r="D396" s="86"/>
      <c r="E396" s="86"/>
      <c r="F396" s="77"/>
      <c r="G396" s="215"/>
      <c r="H396" s="215"/>
      <c r="I396" s="225"/>
      <c r="J396" s="225"/>
      <c r="K396" s="315">
        <f t="shared" si="19"/>
        <v>0</v>
      </c>
      <c r="L396" s="70"/>
      <c r="M396" s="67"/>
      <c r="N396" s="70"/>
      <c r="O396" s="67"/>
      <c r="P396" s="78"/>
      <c r="Q396" s="78"/>
      <c r="R396" s="78"/>
      <c r="S396" s="192"/>
      <c r="T396" s="27" t="str">
        <f t="shared" si="20"/>
        <v/>
      </c>
      <c r="U396" s="49" t="str">
        <f t="shared" si="21"/>
        <v/>
      </c>
    </row>
    <row r="397" spans="1:21" ht="21.95" customHeight="1" x14ac:dyDescent="0.15">
      <c r="A397" s="266"/>
      <c r="B397" s="78"/>
      <c r="C397" s="78"/>
      <c r="D397" s="86"/>
      <c r="E397" s="86"/>
      <c r="F397" s="77"/>
      <c r="G397" s="215"/>
      <c r="H397" s="215"/>
      <c r="I397" s="225"/>
      <c r="J397" s="225"/>
      <c r="K397" s="315">
        <f t="shared" si="19"/>
        <v>0</v>
      </c>
      <c r="L397" s="70"/>
      <c r="M397" s="67"/>
      <c r="N397" s="70"/>
      <c r="O397" s="67"/>
      <c r="P397" s="78"/>
      <c r="Q397" s="78"/>
      <c r="R397" s="78"/>
      <c r="S397" s="192"/>
      <c r="T397" s="27" t="str">
        <f t="shared" si="20"/>
        <v/>
      </c>
      <c r="U397" s="49" t="str">
        <f t="shared" si="21"/>
        <v/>
      </c>
    </row>
    <row r="398" spans="1:21" ht="21.95" customHeight="1" x14ac:dyDescent="0.15">
      <c r="A398" s="266"/>
      <c r="B398" s="78"/>
      <c r="C398" s="78"/>
      <c r="D398" s="86"/>
      <c r="E398" s="86"/>
      <c r="F398" s="77"/>
      <c r="G398" s="215"/>
      <c r="H398" s="215"/>
      <c r="I398" s="225"/>
      <c r="J398" s="225"/>
      <c r="K398" s="315">
        <f t="shared" si="19"/>
        <v>0</v>
      </c>
      <c r="L398" s="70"/>
      <c r="M398" s="67"/>
      <c r="N398" s="70"/>
      <c r="O398" s="67"/>
      <c r="P398" s="78"/>
      <c r="Q398" s="78"/>
      <c r="R398" s="78"/>
      <c r="S398" s="192"/>
      <c r="T398" s="27" t="str">
        <f t="shared" si="20"/>
        <v/>
      </c>
      <c r="U398" s="49" t="str">
        <f t="shared" si="21"/>
        <v/>
      </c>
    </row>
    <row r="399" spans="1:21" ht="21.95" customHeight="1" x14ac:dyDescent="0.15">
      <c r="A399" s="266"/>
      <c r="B399" s="78"/>
      <c r="C399" s="78"/>
      <c r="D399" s="86"/>
      <c r="E399" s="86"/>
      <c r="F399" s="77"/>
      <c r="G399" s="215"/>
      <c r="H399" s="215"/>
      <c r="I399" s="225"/>
      <c r="J399" s="225"/>
      <c r="K399" s="315">
        <f t="shared" si="19"/>
        <v>0</v>
      </c>
      <c r="L399" s="70"/>
      <c r="M399" s="67"/>
      <c r="N399" s="70"/>
      <c r="O399" s="67"/>
      <c r="P399" s="78"/>
      <c r="Q399" s="78"/>
      <c r="R399" s="78"/>
      <c r="S399" s="192"/>
      <c r="T399" s="27" t="str">
        <f t="shared" si="20"/>
        <v/>
      </c>
      <c r="U399" s="49" t="str">
        <f t="shared" si="21"/>
        <v/>
      </c>
    </row>
    <row r="400" spans="1:21" ht="21.95" customHeight="1" x14ac:dyDescent="0.15">
      <c r="A400" s="266"/>
      <c r="B400" s="78"/>
      <c r="C400" s="78"/>
      <c r="D400" s="86"/>
      <c r="E400" s="86"/>
      <c r="F400" s="77"/>
      <c r="G400" s="215"/>
      <c r="H400" s="215"/>
      <c r="I400" s="225"/>
      <c r="J400" s="225"/>
      <c r="K400" s="315">
        <f t="shared" si="19"/>
        <v>0</v>
      </c>
      <c r="L400" s="70"/>
      <c r="M400" s="67"/>
      <c r="N400" s="70"/>
      <c r="O400" s="67"/>
      <c r="P400" s="78"/>
      <c r="Q400" s="78"/>
      <c r="R400" s="78"/>
      <c r="S400" s="192"/>
      <c r="T400" s="27" t="str">
        <f t="shared" si="20"/>
        <v/>
      </c>
      <c r="U400" s="49" t="str">
        <f t="shared" si="21"/>
        <v/>
      </c>
    </row>
    <row r="401" spans="1:21" ht="21.95" customHeight="1" x14ac:dyDescent="0.15">
      <c r="A401" s="266"/>
      <c r="B401" s="78"/>
      <c r="C401" s="78"/>
      <c r="D401" s="86"/>
      <c r="E401" s="86"/>
      <c r="F401" s="77"/>
      <c r="G401" s="215"/>
      <c r="H401" s="215"/>
      <c r="I401" s="225"/>
      <c r="J401" s="225"/>
      <c r="K401" s="315">
        <f t="shared" si="19"/>
        <v>0</v>
      </c>
      <c r="L401" s="70"/>
      <c r="M401" s="67"/>
      <c r="N401" s="70"/>
      <c r="O401" s="67"/>
      <c r="P401" s="78"/>
      <c r="Q401" s="78"/>
      <c r="R401" s="78"/>
      <c r="S401" s="192"/>
      <c r="T401" s="27" t="str">
        <f t="shared" si="20"/>
        <v/>
      </c>
      <c r="U401" s="49" t="str">
        <f t="shared" si="21"/>
        <v/>
      </c>
    </row>
    <row r="402" spans="1:21" ht="21.95" customHeight="1" x14ac:dyDescent="0.15">
      <c r="A402" s="177"/>
      <c r="B402" s="78"/>
      <c r="C402" s="78"/>
      <c r="D402" s="86"/>
      <c r="E402" s="86"/>
      <c r="F402" s="77"/>
      <c r="G402" s="215"/>
      <c r="H402" s="215"/>
      <c r="I402" s="225"/>
      <c r="J402" s="225"/>
      <c r="K402" s="315">
        <f t="shared" si="19"/>
        <v>0</v>
      </c>
      <c r="L402" s="70"/>
      <c r="M402" s="67"/>
      <c r="N402" s="70"/>
      <c r="O402" s="67"/>
      <c r="P402" s="78"/>
      <c r="Q402" s="78"/>
      <c r="R402" s="78"/>
      <c r="S402" s="192"/>
      <c r="T402" s="27" t="str">
        <f t="shared" si="20"/>
        <v/>
      </c>
      <c r="U402" s="49" t="str">
        <f t="shared" si="21"/>
        <v/>
      </c>
    </row>
    <row r="403" spans="1:21" ht="21.95" customHeight="1" x14ac:dyDescent="0.15">
      <c r="A403" s="266"/>
      <c r="B403" s="67"/>
      <c r="C403" s="78"/>
      <c r="D403" s="86"/>
      <c r="E403" s="86"/>
      <c r="F403" s="77"/>
      <c r="G403" s="216"/>
      <c r="H403" s="215"/>
      <c r="I403" s="225"/>
      <c r="J403" s="225"/>
      <c r="K403" s="315">
        <f t="shared" si="19"/>
        <v>0</v>
      </c>
      <c r="L403" s="70"/>
      <c r="M403" s="67"/>
      <c r="N403" s="70"/>
      <c r="O403" s="67"/>
      <c r="P403" s="67"/>
      <c r="Q403" s="67"/>
      <c r="R403" s="67"/>
      <c r="S403" s="192"/>
      <c r="T403" s="27" t="str">
        <f t="shared" si="20"/>
        <v/>
      </c>
      <c r="U403" s="49" t="str">
        <f t="shared" si="21"/>
        <v/>
      </c>
    </row>
    <row r="404" spans="1:21" ht="21.95" customHeight="1" x14ac:dyDescent="0.15">
      <c r="A404" s="266"/>
      <c r="B404" s="67"/>
      <c r="C404" s="78"/>
      <c r="D404" s="86"/>
      <c r="E404" s="86"/>
      <c r="F404" s="77"/>
      <c r="G404" s="216"/>
      <c r="H404" s="215"/>
      <c r="I404" s="225"/>
      <c r="J404" s="225"/>
      <c r="K404" s="315">
        <f t="shared" si="19"/>
        <v>0</v>
      </c>
      <c r="L404" s="70"/>
      <c r="M404" s="67"/>
      <c r="N404" s="70"/>
      <c r="O404" s="67"/>
      <c r="P404" s="67"/>
      <c r="Q404" s="67"/>
      <c r="R404" s="67"/>
      <c r="S404" s="192"/>
      <c r="T404" s="27" t="str">
        <f t="shared" si="20"/>
        <v/>
      </c>
      <c r="U404" s="49" t="str">
        <f t="shared" si="21"/>
        <v/>
      </c>
    </row>
    <row r="405" spans="1:21" ht="21.95" customHeight="1" x14ac:dyDescent="0.15">
      <c r="A405" s="266"/>
      <c r="B405" s="67"/>
      <c r="C405" s="78"/>
      <c r="D405" s="86"/>
      <c r="E405" s="86"/>
      <c r="F405" s="77"/>
      <c r="G405" s="216"/>
      <c r="H405" s="215"/>
      <c r="I405" s="225"/>
      <c r="J405" s="225"/>
      <c r="K405" s="315">
        <f t="shared" si="19"/>
        <v>0</v>
      </c>
      <c r="L405" s="70"/>
      <c r="M405" s="67"/>
      <c r="N405" s="70"/>
      <c r="O405" s="67"/>
      <c r="P405" s="67"/>
      <c r="Q405" s="67"/>
      <c r="R405" s="67"/>
      <c r="S405" s="192"/>
      <c r="T405" s="27" t="str">
        <f t="shared" si="20"/>
        <v/>
      </c>
      <c r="U405" s="49" t="str">
        <f t="shared" si="21"/>
        <v/>
      </c>
    </row>
    <row r="406" spans="1:21" ht="21.95" customHeight="1" x14ac:dyDescent="0.15">
      <c r="A406" s="267"/>
      <c r="B406" s="104"/>
      <c r="C406" s="167"/>
      <c r="D406" s="106"/>
      <c r="E406" s="106"/>
      <c r="F406" s="166"/>
      <c r="G406" s="218"/>
      <c r="H406" s="217"/>
      <c r="I406" s="226"/>
      <c r="J406" s="226"/>
      <c r="K406" s="316">
        <f t="shared" si="19"/>
        <v>0</v>
      </c>
      <c r="L406" s="159"/>
      <c r="M406" s="104"/>
      <c r="N406" s="159"/>
      <c r="O406" s="104"/>
      <c r="P406" s="104"/>
      <c r="Q406" s="104"/>
      <c r="R406" s="104"/>
      <c r="S406" s="269"/>
      <c r="T406" s="27" t="str">
        <f t="shared" si="20"/>
        <v/>
      </c>
      <c r="U406" s="49" t="str">
        <f t="shared" si="21"/>
        <v/>
      </c>
    </row>
    <row r="407" spans="1:21" ht="21.95" customHeight="1" x14ac:dyDescent="0.15">
      <c r="A407" s="268"/>
      <c r="B407" s="71"/>
      <c r="C407" s="103"/>
      <c r="D407" s="102"/>
      <c r="E407" s="102"/>
      <c r="F407" s="164"/>
      <c r="G407" s="211"/>
      <c r="H407" s="210"/>
      <c r="I407" s="227"/>
      <c r="J407" s="227"/>
      <c r="K407" s="314">
        <f t="shared" si="19"/>
        <v>0</v>
      </c>
      <c r="L407" s="200"/>
      <c r="M407" s="71"/>
      <c r="N407" s="200"/>
      <c r="O407" s="71"/>
      <c r="P407" s="71"/>
      <c r="Q407" s="71"/>
      <c r="R407" s="71"/>
      <c r="S407" s="270"/>
      <c r="T407" s="27" t="str">
        <f t="shared" si="20"/>
        <v/>
      </c>
      <c r="U407" s="49" t="str">
        <f t="shared" si="21"/>
        <v/>
      </c>
    </row>
    <row r="408" spans="1:21" ht="21.95" customHeight="1" x14ac:dyDescent="0.15">
      <c r="A408" s="266"/>
      <c r="B408" s="67"/>
      <c r="C408" s="78"/>
      <c r="D408" s="86"/>
      <c r="E408" s="86"/>
      <c r="F408" s="77"/>
      <c r="G408" s="216"/>
      <c r="H408" s="215"/>
      <c r="I408" s="225"/>
      <c r="J408" s="225"/>
      <c r="K408" s="315">
        <f t="shared" si="19"/>
        <v>0</v>
      </c>
      <c r="L408" s="70"/>
      <c r="M408" s="67"/>
      <c r="N408" s="70"/>
      <c r="O408" s="67"/>
      <c r="P408" s="67"/>
      <c r="Q408" s="67"/>
      <c r="R408" s="67"/>
      <c r="S408" s="192"/>
      <c r="T408" s="27" t="str">
        <f t="shared" si="20"/>
        <v/>
      </c>
      <c r="U408" s="49" t="str">
        <f t="shared" si="21"/>
        <v/>
      </c>
    </row>
    <row r="409" spans="1:21" ht="21.95" customHeight="1" x14ac:dyDescent="0.15">
      <c r="A409" s="266"/>
      <c r="B409" s="67"/>
      <c r="C409" s="78"/>
      <c r="D409" s="86"/>
      <c r="E409" s="86"/>
      <c r="F409" s="77"/>
      <c r="G409" s="216"/>
      <c r="H409" s="215"/>
      <c r="I409" s="225"/>
      <c r="J409" s="225"/>
      <c r="K409" s="315">
        <f t="shared" si="19"/>
        <v>0</v>
      </c>
      <c r="L409" s="70"/>
      <c r="M409" s="67"/>
      <c r="N409" s="70"/>
      <c r="O409" s="67"/>
      <c r="P409" s="67"/>
      <c r="Q409" s="67"/>
      <c r="R409" s="67"/>
      <c r="S409" s="192"/>
      <c r="T409" s="27" t="str">
        <f t="shared" si="20"/>
        <v/>
      </c>
      <c r="U409" s="49" t="str">
        <f t="shared" si="21"/>
        <v/>
      </c>
    </row>
    <row r="410" spans="1:21" ht="21.95" customHeight="1" x14ac:dyDescent="0.15">
      <c r="A410" s="266"/>
      <c r="B410" s="78"/>
      <c r="C410" s="78"/>
      <c r="D410" s="86"/>
      <c r="E410" s="86"/>
      <c r="F410" s="77"/>
      <c r="G410" s="215"/>
      <c r="H410" s="215"/>
      <c r="I410" s="225"/>
      <c r="J410" s="225"/>
      <c r="K410" s="315">
        <f t="shared" si="19"/>
        <v>0</v>
      </c>
      <c r="L410" s="70"/>
      <c r="M410" s="67"/>
      <c r="N410" s="70"/>
      <c r="O410" s="67"/>
      <c r="P410" s="78"/>
      <c r="Q410" s="78"/>
      <c r="R410" s="78"/>
      <c r="S410" s="192"/>
      <c r="T410" s="27" t="str">
        <f t="shared" si="20"/>
        <v/>
      </c>
      <c r="U410" s="49" t="str">
        <f t="shared" si="21"/>
        <v/>
      </c>
    </row>
    <row r="411" spans="1:21" ht="21.95" customHeight="1" x14ac:dyDescent="0.15">
      <c r="A411" s="266"/>
      <c r="B411" s="78"/>
      <c r="C411" s="78"/>
      <c r="D411" s="86"/>
      <c r="E411" s="86"/>
      <c r="F411" s="77"/>
      <c r="G411" s="215"/>
      <c r="H411" s="215"/>
      <c r="I411" s="225"/>
      <c r="J411" s="225"/>
      <c r="K411" s="315">
        <f t="shared" si="19"/>
        <v>0</v>
      </c>
      <c r="L411" s="70"/>
      <c r="M411" s="67"/>
      <c r="N411" s="70"/>
      <c r="O411" s="67"/>
      <c r="P411" s="78"/>
      <c r="Q411" s="78"/>
      <c r="R411" s="78"/>
      <c r="S411" s="192"/>
      <c r="T411" s="27" t="str">
        <f t="shared" si="20"/>
        <v/>
      </c>
      <c r="U411" s="49" t="str">
        <f t="shared" si="21"/>
        <v/>
      </c>
    </row>
    <row r="412" spans="1:21" ht="21.95" customHeight="1" x14ac:dyDescent="0.15">
      <c r="A412" s="266"/>
      <c r="B412" s="78"/>
      <c r="C412" s="78"/>
      <c r="D412" s="86"/>
      <c r="E412" s="86"/>
      <c r="F412" s="77"/>
      <c r="G412" s="215"/>
      <c r="H412" s="215"/>
      <c r="I412" s="225"/>
      <c r="J412" s="225"/>
      <c r="K412" s="315">
        <f t="shared" si="19"/>
        <v>0</v>
      </c>
      <c r="L412" s="70"/>
      <c r="M412" s="67"/>
      <c r="N412" s="70"/>
      <c r="O412" s="67"/>
      <c r="P412" s="78"/>
      <c r="Q412" s="78"/>
      <c r="R412" s="78"/>
      <c r="S412" s="192"/>
      <c r="T412" s="27" t="str">
        <f t="shared" si="20"/>
        <v/>
      </c>
      <c r="U412" s="49" t="str">
        <f t="shared" si="21"/>
        <v/>
      </c>
    </row>
    <row r="413" spans="1:21" ht="21.95" customHeight="1" x14ac:dyDescent="0.15">
      <c r="A413" s="266"/>
      <c r="B413" s="78"/>
      <c r="C413" s="78"/>
      <c r="D413" s="86"/>
      <c r="E413" s="86"/>
      <c r="F413" s="77"/>
      <c r="G413" s="215"/>
      <c r="H413" s="215"/>
      <c r="I413" s="225"/>
      <c r="J413" s="225"/>
      <c r="K413" s="315">
        <f t="shared" si="19"/>
        <v>0</v>
      </c>
      <c r="L413" s="70"/>
      <c r="M413" s="67"/>
      <c r="N413" s="70"/>
      <c r="O413" s="67"/>
      <c r="P413" s="78"/>
      <c r="Q413" s="78"/>
      <c r="R413" s="78"/>
      <c r="S413" s="192"/>
      <c r="T413" s="27" t="str">
        <f t="shared" si="20"/>
        <v/>
      </c>
      <c r="U413" s="49" t="str">
        <f t="shared" si="21"/>
        <v/>
      </c>
    </row>
    <row r="414" spans="1:21" ht="21.95" customHeight="1" x14ac:dyDescent="0.15">
      <c r="A414" s="266"/>
      <c r="B414" s="78"/>
      <c r="C414" s="78"/>
      <c r="D414" s="86"/>
      <c r="E414" s="86"/>
      <c r="F414" s="77"/>
      <c r="G414" s="215"/>
      <c r="H414" s="215"/>
      <c r="I414" s="225"/>
      <c r="J414" s="225"/>
      <c r="K414" s="315">
        <f t="shared" si="19"/>
        <v>0</v>
      </c>
      <c r="L414" s="70"/>
      <c r="M414" s="67"/>
      <c r="N414" s="70"/>
      <c r="O414" s="67"/>
      <c r="P414" s="78"/>
      <c r="Q414" s="78"/>
      <c r="R414" s="78"/>
      <c r="S414" s="192"/>
      <c r="T414" s="27" t="str">
        <f t="shared" si="20"/>
        <v/>
      </c>
      <c r="U414" s="49" t="str">
        <f t="shared" si="21"/>
        <v/>
      </c>
    </row>
    <row r="415" spans="1:21" ht="21.95" customHeight="1" x14ac:dyDescent="0.15">
      <c r="A415" s="266"/>
      <c r="B415" s="78"/>
      <c r="C415" s="78"/>
      <c r="D415" s="86"/>
      <c r="E415" s="86"/>
      <c r="F415" s="77"/>
      <c r="G415" s="215"/>
      <c r="H415" s="215"/>
      <c r="I415" s="225"/>
      <c r="J415" s="225"/>
      <c r="K415" s="315">
        <f t="shared" si="19"/>
        <v>0</v>
      </c>
      <c r="L415" s="70"/>
      <c r="M415" s="67"/>
      <c r="N415" s="70"/>
      <c r="O415" s="67"/>
      <c r="P415" s="78"/>
      <c r="Q415" s="78"/>
      <c r="R415" s="78"/>
      <c r="S415" s="192"/>
      <c r="T415" s="27" t="str">
        <f t="shared" si="20"/>
        <v/>
      </c>
      <c r="U415" s="49" t="str">
        <f t="shared" si="21"/>
        <v/>
      </c>
    </row>
    <row r="416" spans="1:21" ht="21.95" customHeight="1" x14ac:dyDescent="0.15">
      <c r="A416" s="266"/>
      <c r="B416" s="78"/>
      <c r="C416" s="78"/>
      <c r="D416" s="86"/>
      <c r="E416" s="86"/>
      <c r="F416" s="77"/>
      <c r="G416" s="215"/>
      <c r="H416" s="215"/>
      <c r="I416" s="225"/>
      <c r="J416" s="225"/>
      <c r="K416" s="315">
        <f t="shared" si="19"/>
        <v>0</v>
      </c>
      <c r="L416" s="70"/>
      <c r="M416" s="67"/>
      <c r="N416" s="70"/>
      <c r="O416" s="67"/>
      <c r="P416" s="78"/>
      <c r="Q416" s="78"/>
      <c r="R416" s="78"/>
      <c r="S416" s="192"/>
      <c r="T416" s="27" t="str">
        <f t="shared" si="20"/>
        <v/>
      </c>
      <c r="U416" s="49" t="str">
        <f t="shared" si="21"/>
        <v/>
      </c>
    </row>
    <row r="417" spans="1:21" ht="21.95" customHeight="1" x14ac:dyDescent="0.15">
      <c r="A417" s="266"/>
      <c r="B417" s="78"/>
      <c r="C417" s="78"/>
      <c r="D417" s="86"/>
      <c r="E417" s="86"/>
      <c r="F417" s="77"/>
      <c r="G417" s="215"/>
      <c r="H417" s="215"/>
      <c r="I417" s="225"/>
      <c r="J417" s="225"/>
      <c r="K417" s="315">
        <f t="shared" si="19"/>
        <v>0</v>
      </c>
      <c r="L417" s="70"/>
      <c r="M417" s="67"/>
      <c r="N417" s="70"/>
      <c r="O417" s="67"/>
      <c r="P417" s="78"/>
      <c r="Q417" s="78"/>
      <c r="R417" s="78"/>
      <c r="S417" s="192"/>
      <c r="T417" s="27" t="str">
        <f t="shared" si="20"/>
        <v/>
      </c>
      <c r="U417" s="49" t="str">
        <f t="shared" si="21"/>
        <v/>
      </c>
    </row>
    <row r="418" spans="1:21" ht="21.95" customHeight="1" x14ac:dyDescent="0.15">
      <c r="A418" s="266"/>
      <c r="B418" s="78"/>
      <c r="C418" s="78"/>
      <c r="D418" s="86"/>
      <c r="E418" s="86"/>
      <c r="F418" s="77"/>
      <c r="G418" s="215"/>
      <c r="H418" s="215"/>
      <c r="I418" s="225"/>
      <c r="J418" s="225"/>
      <c r="K418" s="315">
        <f t="shared" si="19"/>
        <v>0</v>
      </c>
      <c r="L418" s="70"/>
      <c r="M418" s="67"/>
      <c r="N418" s="70"/>
      <c r="O418" s="67"/>
      <c r="P418" s="78"/>
      <c r="Q418" s="78"/>
      <c r="R418" s="78"/>
      <c r="S418" s="192"/>
      <c r="T418" s="27" t="str">
        <f t="shared" si="20"/>
        <v/>
      </c>
      <c r="U418" s="49" t="str">
        <f t="shared" si="21"/>
        <v/>
      </c>
    </row>
    <row r="419" spans="1:21" ht="21.95" customHeight="1" x14ac:dyDescent="0.15">
      <c r="A419" s="266"/>
      <c r="B419" s="78"/>
      <c r="C419" s="78"/>
      <c r="D419" s="86"/>
      <c r="E419" s="86"/>
      <c r="F419" s="77"/>
      <c r="G419" s="215"/>
      <c r="H419" s="215"/>
      <c r="I419" s="225"/>
      <c r="J419" s="225"/>
      <c r="K419" s="315">
        <f t="shared" si="19"/>
        <v>0</v>
      </c>
      <c r="L419" s="70"/>
      <c r="M419" s="67"/>
      <c r="N419" s="70"/>
      <c r="O419" s="67"/>
      <c r="P419" s="78"/>
      <c r="Q419" s="78"/>
      <c r="R419" s="78"/>
      <c r="S419" s="192"/>
      <c r="T419" s="27" t="str">
        <f t="shared" si="20"/>
        <v/>
      </c>
      <c r="U419" s="49" t="str">
        <f t="shared" si="21"/>
        <v/>
      </c>
    </row>
    <row r="420" spans="1:21" ht="21.95" customHeight="1" x14ac:dyDescent="0.15">
      <c r="A420" s="266"/>
      <c r="B420" s="78"/>
      <c r="C420" s="78"/>
      <c r="D420" s="86"/>
      <c r="E420" s="86"/>
      <c r="F420" s="77"/>
      <c r="G420" s="215"/>
      <c r="H420" s="215"/>
      <c r="I420" s="225"/>
      <c r="J420" s="225"/>
      <c r="K420" s="315">
        <f t="shared" si="19"/>
        <v>0</v>
      </c>
      <c r="L420" s="70"/>
      <c r="M420" s="67"/>
      <c r="N420" s="70"/>
      <c r="O420" s="67"/>
      <c r="P420" s="78"/>
      <c r="Q420" s="78"/>
      <c r="R420" s="78"/>
      <c r="S420" s="192"/>
      <c r="T420" s="27" t="str">
        <f t="shared" si="20"/>
        <v/>
      </c>
      <c r="U420" s="49" t="str">
        <f t="shared" si="21"/>
        <v/>
      </c>
    </row>
    <row r="421" spans="1:21" ht="21.95" customHeight="1" x14ac:dyDescent="0.15">
      <c r="A421" s="266"/>
      <c r="B421" s="78"/>
      <c r="C421" s="78"/>
      <c r="D421" s="86"/>
      <c r="E421" s="86"/>
      <c r="F421" s="77"/>
      <c r="G421" s="215"/>
      <c r="H421" s="215"/>
      <c r="I421" s="225"/>
      <c r="J421" s="225"/>
      <c r="K421" s="315">
        <f t="shared" si="19"/>
        <v>0</v>
      </c>
      <c r="L421" s="70"/>
      <c r="M421" s="67"/>
      <c r="N421" s="70"/>
      <c r="O421" s="67"/>
      <c r="P421" s="78"/>
      <c r="Q421" s="78"/>
      <c r="R421" s="78"/>
      <c r="S421" s="192"/>
      <c r="T421" s="27" t="str">
        <f t="shared" si="20"/>
        <v/>
      </c>
      <c r="U421" s="49" t="str">
        <f t="shared" si="21"/>
        <v/>
      </c>
    </row>
    <row r="422" spans="1:21" ht="21.95" customHeight="1" x14ac:dyDescent="0.15">
      <c r="A422" s="177"/>
      <c r="B422" s="78"/>
      <c r="C422" s="78"/>
      <c r="D422" s="86"/>
      <c r="E422" s="86"/>
      <c r="F422" s="77"/>
      <c r="G422" s="215"/>
      <c r="H422" s="215"/>
      <c r="I422" s="225"/>
      <c r="J422" s="225"/>
      <c r="K422" s="315">
        <f t="shared" si="19"/>
        <v>0</v>
      </c>
      <c r="L422" s="70"/>
      <c r="M422" s="67"/>
      <c r="N422" s="70"/>
      <c r="O422" s="67"/>
      <c r="P422" s="78"/>
      <c r="Q422" s="78"/>
      <c r="R422" s="78"/>
      <c r="S422" s="192"/>
      <c r="T422" s="27" t="str">
        <f t="shared" si="20"/>
        <v/>
      </c>
      <c r="U422" s="49" t="str">
        <f t="shared" si="21"/>
        <v/>
      </c>
    </row>
    <row r="423" spans="1:21" ht="21.95" customHeight="1" x14ac:dyDescent="0.15">
      <c r="A423" s="266"/>
      <c r="B423" s="67"/>
      <c r="C423" s="78"/>
      <c r="D423" s="86"/>
      <c r="E423" s="86"/>
      <c r="F423" s="77"/>
      <c r="G423" s="216"/>
      <c r="H423" s="215"/>
      <c r="I423" s="225"/>
      <c r="J423" s="225"/>
      <c r="K423" s="315">
        <f t="shared" si="19"/>
        <v>0</v>
      </c>
      <c r="L423" s="70"/>
      <c r="M423" s="67"/>
      <c r="N423" s="70"/>
      <c r="O423" s="67"/>
      <c r="P423" s="67"/>
      <c r="Q423" s="67"/>
      <c r="R423" s="67"/>
      <c r="S423" s="192"/>
      <c r="T423" s="27" t="str">
        <f t="shared" si="20"/>
        <v/>
      </c>
      <c r="U423" s="49" t="str">
        <f t="shared" si="21"/>
        <v/>
      </c>
    </row>
    <row r="424" spans="1:21" ht="21.95" customHeight="1" x14ac:dyDescent="0.15">
      <c r="A424" s="266"/>
      <c r="B424" s="67"/>
      <c r="C424" s="78"/>
      <c r="D424" s="86"/>
      <c r="E424" s="86"/>
      <c r="F424" s="77"/>
      <c r="G424" s="216"/>
      <c r="H424" s="215"/>
      <c r="I424" s="225"/>
      <c r="J424" s="225"/>
      <c r="K424" s="315">
        <f t="shared" si="19"/>
        <v>0</v>
      </c>
      <c r="L424" s="70"/>
      <c r="M424" s="67"/>
      <c r="N424" s="70"/>
      <c r="O424" s="67"/>
      <c r="P424" s="67"/>
      <c r="Q424" s="67"/>
      <c r="R424" s="67"/>
      <c r="S424" s="192"/>
      <c r="T424" s="27" t="str">
        <f t="shared" si="20"/>
        <v/>
      </c>
      <c r="U424" s="49" t="str">
        <f t="shared" si="21"/>
        <v/>
      </c>
    </row>
    <row r="425" spans="1:21" ht="21.95" customHeight="1" x14ac:dyDescent="0.15">
      <c r="A425" s="266"/>
      <c r="B425" s="67"/>
      <c r="C425" s="78"/>
      <c r="D425" s="86"/>
      <c r="E425" s="86"/>
      <c r="F425" s="77"/>
      <c r="G425" s="216"/>
      <c r="H425" s="215"/>
      <c r="I425" s="225"/>
      <c r="J425" s="225"/>
      <c r="K425" s="315">
        <f t="shared" si="19"/>
        <v>0</v>
      </c>
      <c r="L425" s="70"/>
      <c r="M425" s="67"/>
      <c r="N425" s="70"/>
      <c r="O425" s="67"/>
      <c r="P425" s="67"/>
      <c r="Q425" s="67"/>
      <c r="R425" s="67"/>
      <c r="S425" s="192"/>
      <c r="T425" s="27" t="str">
        <f t="shared" si="20"/>
        <v/>
      </c>
      <c r="U425" s="49" t="str">
        <f t="shared" si="21"/>
        <v/>
      </c>
    </row>
    <row r="426" spans="1:21" ht="21.95" customHeight="1" x14ac:dyDescent="0.15">
      <c r="A426" s="267"/>
      <c r="B426" s="104"/>
      <c r="C426" s="167"/>
      <c r="D426" s="106"/>
      <c r="E426" s="106"/>
      <c r="F426" s="166"/>
      <c r="G426" s="218"/>
      <c r="H426" s="217"/>
      <c r="I426" s="226"/>
      <c r="J426" s="226"/>
      <c r="K426" s="316">
        <f t="shared" si="19"/>
        <v>0</v>
      </c>
      <c r="L426" s="159"/>
      <c r="M426" s="104"/>
      <c r="N426" s="159"/>
      <c r="O426" s="104"/>
      <c r="P426" s="104"/>
      <c r="Q426" s="104"/>
      <c r="R426" s="104"/>
      <c r="S426" s="269"/>
      <c r="T426" s="27" t="str">
        <f t="shared" si="20"/>
        <v/>
      </c>
      <c r="U426" s="49" t="str">
        <f t="shared" si="21"/>
        <v/>
      </c>
    </row>
    <row r="427" spans="1:21" ht="21.95" customHeight="1" x14ac:dyDescent="0.15">
      <c r="A427" s="268"/>
      <c r="B427" s="71"/>
      <c r="C427" s="103"/>
      <c r="D427" s="102"/>
      <c r="E427" s="102"/>
      <c r="F427" s="164"/>
      <c r="G427" s="211"/>
      <c r="H427" s="210"/>
      <c r="I427" s="227"/>
      <c r="J427" s="227"/>
      <c r="K427" s="314">
        <f t="shared" si="19"/>
        <v>0</v>
      </c>
      <c r="L427" s="200"/>
      <c r="M427" s="71"/>
      <c r="N427" s="200"/>
      <c r="O427" s="71"/>
      <c r="P427" s="71"/>
      <c r="Q427" s="71"/>
      <c r="R427" s="71"/>
      <c r="S427" s="270"/>
      <c r="T427" s="27" t="str">
        <f t="shared" si="20"/>
        <v/>
      </c>
      <c r="U427" s="49" t="str">
        <f t="shared" si="21"/>
        <v/>
      </c>
    </row>
    <row r="428" spans="1:21" ht="21.95" customHeight="1" x14ac:dyDescent="0.15">
      <c r="A428" s="266"/>
      <c r="B428" s="67"/>
      <c r="C428" s="78"/>
      <c r="D428" s="86"/>
      <c r="E428" s="86"/>
      <c r="F428" s="77"/>
      <c r="G428" s="216"/>
      <c r="H428" s="215"/>
      <c r="I428" s="225"/>
      <c r="J428" s="225"/>
      <c r="K428" s="315">
        <f t="shared" si="19"/>
        <v>0</v>
      </c>
      <c r="L428" s="70"/>
      <c r="M428" s="67"/>
      <c r="N428" s="70"/>
      <c r="O428" s="67"/>
      <c r="P428" s="67"/>
      <c r="Q428" s="67"/>
      <c r="R428" s="67"/>
      <c r="S428" s="192"/>
      <c r="T428" s="27" t="str">
        <f t="shared" si="20"/>
        <v/>
      </c>
      <c r="U428" s="49" t="str">
        <f t="shared" si="21"/>
        <v/>
      </c>
    </row>
    <row r="429" spans="1:21" ht="21.95" customHeight="1" x14ac:dyDescent="0.15">
      <c r="A429" s="266"/>
      <c r="B429" s="67"/>
      <c r="C429" s="78"/>
      <c r="D429" s="86"/>
      <c r="E429" s="86"/>
      <c r="F429" s="77"/>
      <c r="G429" s="215"/>
      <c r="H429" s="215"/>
      <c r="I429" s="225"/>
      <c r="J429" s="225"/>
      <c r="K429" s="315">
        <f t="shared" si="19"/>
        <v>0</v>
      </c>
      <c r="L429" s="70"/>
      <c r="M429" s="67"/>
      <c r="N429" s="70"/>
      <c r="O429" s="67"/>
      <c r="P429" s="78"/>
      <c r="Q429" s="78"/>
      <c r="R429" s="78"/>
      <c r="S429" s="192"/>
      <c r="T429" s="27" t="str">
        <f t="shared" si="20"/>
        <v/>
      </c>
      <c r="U429" s="49" t="str">
        <f t="shared" si="21"/>
        <v/>
      </c>
    </row>
    <row r="430" spans="1:21" ht="21.95" customHeight="1" x14ac:dyDescent="0.15">
      <c r="A430" s="266"/>
      <c r="B430" s="78"/>
      <c r="C430" s="78"/>
      <c r="D430" s="86"/>
      <c r="E430" s="86"/>
      <c r="F430" s="77"/>
      <c r="G430" s="215"/>
      <c r="H430" s="215"/>
      <c r="I430" s="225"/>
      <c r="J430" s="225"/>
      <c r="K430" s="315">
        <f t="shared" si="19"/>
        <v>0</v>
      </c>
      <c r="L430" s="70"/>
      <c r="M430" s="67"/>
      <c r="N430" s="70"/>
      <c r="O430" s="67"/>
      <c r="P430" s="78"/>
      <c r="Q430" s="78"/>
      <c r="R430" s="78"/>
      <c r="S430" s="192"/>
      <c r="T430" s="27" t="str">
        <f t="shared" si="20"/>
        <v/>
      </c>
      <c r="U430" s="49" t="str">
        <f t="shared" si="21"/>
        <v/>
      </c>
    </row>
    <row r="431" spans="1:21" ht="21.95" customHeight="1" x14ac:dyDescent="0.15">
      <c r="A431" s="266"/>
      <c r="B431" s="78"/>
      <c r="C431" s="78"/>
      <c r="D431" s="86"/>
      <c r="E431" s="86"/>
      <c r="F431" s="77"/>
      <c r="G431" s="215"/>
      <c r="H431" s="215"/>
      <c r="I431" s="273"/>
      <c r="J431" s="273"/>
      <c r="K431" s="315">
        <f t="shared" si="19"/>
        <v>0</v>
      </c>
      <c r="L431" s="70"/>
      <c r="M431" s="67"/>
      <c r="N431" s="70"/>
      <c r="O431" s="67"/>
      <c r="P431" s="78"/>
      <c r="Q431" s="78"/>
      <c r="R431" s="78"/>
      <c r="S431" s="192"/>
      <c r="T431" s="27" t="str">
        <f t="shared" si="20"/>
        <v/>
      </c>
      <c r="U431" s="49" t="str">
        <f t="shared" si="21"/>
        <v/>
      </c>
    </row>
    <row r="432" spans="1:21" ht="21.95" customHeight="1" x14ac:dyDescent="0.15">
      <c r="A432" s="266"/>
      <c r="B432" s="78"/>
      <c r="C432" s="78"/>
      <c r="D432" s="86"/>
      <c r="E432" s="86"/>
      <c r="F432" s="77"/>
      <c r="G432" s="215"/>
      <c r="H432" s="215"/>
      <c r="I432" s="273"/>
      <c r="J432" s="273"/>
      <c r="K432" s="315">
        <f t="shared" si="19"/>
        <v>0</v>
      </c>
      <c r="L432" s="70"/>
      <c r="M432" s="67"/>
      <c r="N432" s="70"/>
      <c r="O432" s="67"/>
      <c r="P432" s="78"/>
      <c r="Q432" s="78"/>
      <c r="R432" s="78"/>
      <c r="S432" s="192"/>
      <c r="T432" s="27" t="str">
        <f t="shared" si="20"/>
        <v/>
      </c>
      <c r="U432" s="49" t="str">
        <f t="shared" si="21"/>
        <v/>
      </c>
    </row>
    <row r="433" spans="1:21" ht="21.95" customHeight="1" x14ac:dyDescent="0.15">
      <c r="A433" s="266"/>
      <c r="B433" s="78"/>
      <c r="C433" s="78"/>
      <c r="D433" s="86"/>
      <c r="E433" s="86"/>
      <c r="F433" s="77"/>
      <c r="G433" s="215"/>
      <c r="H433" s="215"/>
      <c r="I433" s="273"/>
      <c r="J433" s="273"/>
      <c r="K433" s="315">
        <f t="shared" si="19"/>
        <v>0</v>
      </c>
      <c r="L433" s="70"/>
      <c r="M433" s="67"/>
      <c r="N433" s="70"/>
      <c r="O433" s="67"/>
      <c r="P433" s="78"/>
      <c r="Q433" s="78"/>
      <c r="R433" s="78"/>
      <c r="S433" s="192"/>
      <c r="T433" s="27" t="str">
        <f t="shared" si="20"/>
        <v/>
      </c>
      <c r="U433" s="49" t="str">
        <f t="shared" si="21"/>
        <v/>
      </c>
    </row>
    <row r="434" spans="1:21" ht="21.95" customHeight="1" x14ac:dyDescent="0.15">
      <c r="A434" s="266"/>
      <c r="B434" s="78"/>
      <c r="C434" s="78"/>
      <c r="D434" s="86"/>
      <c r="E434" s="86"/>
      <c r="F434" s="77"/>
      <c r="G434" s="215"/>
      <c r="H434" s="215"/>
      <c r="I434" s="273"/>
      <c r="J434" s="273"/>
      <c r="K434" s="315">
        <f t="shared" si="19"/>
        <v>0</v>
      </c>
      <c r="L434" s="70"/>
      <c r="M434" s="67"/>
      <c r="N434" s="70"/>
      <c r="O434" s="67"/>
      <c r="P434" s="78"/>
      <c r="Q434" s="78"/>
      <c r="R434" s="78"/>
      <c r="S434" s="192"/>
      <c r="T434" s="27" t="str">
        <f t="shared" si="20"/>
        <v/>
      </c>
      <c r="U434" s="49" t="str">
        <f t="shared" si="21"/>
        <v/>
      </c>
    </row>
    <row r="435" spans="1:21" ht="21.95" customHeight="1" x14ac:dyDescent="0.15">
      <c r="A435" s="266"/>
      <c r="B435" s="78"/>
      <c r="C435" s="78"/>
      <c r="D435" s="86"/>
      <c r="E435" s="86"/>
      <c r="F435" s="77"/>
      <c r="G435" s="215"/>
      <c r="H435" s="215"/>
      <c r="I435" s="273"/>
      <c r="J435" s="273"/>
      <c r="K435" s="315">
        <f t="shared" si="19"/>
        <v>0</v>
      </c>
      <c r="L435" s="70"/>
      <c r="M435" s="67"/>
      <c r="N435" s="70"/>
      <c r="O435" s="67"/>
      <c r="P435" s="78"/>
      <c r="Q435" s="78"/>
      <c r="R435" s="78"/>
      <c r="S435" s="192"/>
      <c r="T435" s="27" t="str">
        <f t="shared" si="20"/>
        <v/>
      </c>
      <c r="U435" s="49" t="str">
        <f t="shared" si="21"/>
        <v/>
      </c>
    </row>
    <row r="436" spans="1:21" ht="21.95" customHeight="1" x14ac:dyDescent="0.15">
      <c r="A436" s="266"/>
      <c r="B436" s="78"/>
      <c r="C436" s="78"/>
      <c r="D436" s="86"/>
      <c r="E436" s="86"/>
      <c r="F436" s="77"/>
      <c r="G436" s="215"/>
      <c r="H436" s="215"/>
      <c r="I436" s="273"/>
      <c r="J436" s="273"/>
      <c r="K436" s="315">
        <f t="shared" si="19"/>
        <v>0</v>
      </c>
      <c r="L436" s="70"/>
      <c r="M436" s="67"/>
      <c r="N436" s="70"/>
      <c r="O436" s="67"/>
      <c r="P436" s="78"/>
      <c r="Q436" s="78"/>
      <c r="R436" s="78"/>
      <c r="S436" s="192"/>
      <c r="T436" s="27" t="str">
        <f t="shared" si="20"/>
        <v/>
      </c>
      <c r="U436" s="49" t="str">
        <f t="shared" si="21"/>
        <v/>
      </c>
    </row>
    <row r="437" spans="1:21" ht="21.95" customHeight="1" x14ac:dyDescent="0.15">
      <c r="A437" s="266"/>
      <c r="B437" s="78"/>
      <c r="C437" s="78"/>
      <c r="D437" s="86"/>
      <c r="E437" s="86"/>
      <c r="F437" s="77"/>
      <c r="G437" s="215"/>
      <c r="H437" s="215"/>
      <c r="I437" s="273"/>
      <c r="J437" s="273"/>
      <c r="K437" s="315">
        <f t="shared" si="19"/>
        <v>0</v>
      </c>
      <c r="L437" s="70"/>
      <c r="M437" s="67"/>
      <c r="N437" s="70"/>
      <c r="O437" s="67"/>
      <c r="P437" s="78"/>
      <c r="Q437" s="78"/>
      <c r="R437" s="78"/>
      <c r="S437" s="192"/>
      <c r="T437" s="27" t="str">
        <f t="shared" si="20"/>
        <v/>
      </c>
      <c r="U437" s="49" t="str">
        <f t="shared" si="21"/>
        <v/>
      </c>
    </row>
    <row r="438" spans="1:21" ht="21.95" customHeight="1" x14ac:dyDescent="0.15">
      <c r="A438" s="266"/>
      <c r="B438" s="78"/>
      <c r="C438" s="78"/>
      <c r="D438" s="86"/>
      <c r="E438" s="86"/>
      <c r="F438" s="77"/>
      <c r="G438" s="215"/>
      <c r="H438" s="215"/>
      <c r="I438" s="273"/>
      <c r="J438" s="273"/>
      <c r="K438" s="315">
        <f t="shared" si="19"/>
        <v>0</v>
      </c>
      <c r="L438" s="70"/>
      <c r="M438" s="67"/>
      <c r="N438" s="70"/>
      <c r="O438" s="67"/>
      <c r="P438" s="78"/>
      <c r="Q438" s="78"/>
      <c r="R438" s="78"/>
      <c r="S438" s="192"/>
      <c r="T438" s="27" t="str">
        <f t="shared" si="20"/>
        <v/>
      </c>
      <c r="U438" s="49" t="str">
        <f t="shared" si="21"/>
        <v/>
      </c>
    </row>
    <row r="439" spans="1:21" ht="21.95" customHeight="1" x14ac:dyDescent="0.15">
      <c r="A439" s="266"/>
      <c r="B439" s="78"/>
      <c r="C439" s="78"/>
      <c r="D439" s="86"/>
      <c r="E439" s="86"/>
      <c r="F439" s="77"/>
      <c r="G439" s="215"/>
      <c r="H439" s="215"/>
      <c r="I439" s="273"/>
      <c r="J439" s="273"/>
      <c r="K439" s="315">
        <f t="shared" si="19"/>
        <v>0</v>
      </c>
      <c r="L439" s="70"/>
      <c r="M439" s="67"/>
      <c r="N439" s="70"/>
      <c r="O439" s="67"/>
      <c r="P439" s="78"/>
      <c r="Q439" s="78"/>
      <c r="R439" s="78"/>
      <c r="S439" s="192"/>
      <c r="T439" s="27" t="str">
        <f t="shared" si="20"/>
        <v/>
      </c>
      <c r="U439" s="49" t="str">
        <f t="shared" si="21"/>
        <v/>
      </c>
    </row>
    <row r="440" spans="1:21" ht="21.95" customHeight="1" x14ac:dyDescent="0.15">
      <c r="A440" s="266"/>
      <c r="B440" s="78"/>
      <c r="C440" s="78"/>
      <c r="D440" s="86"/>
      <c r="E440" s="86"/>
      <c r="F440" s="77"/>
      <c r="G440" s="215"/>
      <c r="H440" s="215"/>
      <c r="I440" s="273"/>
      <c r="J440" s="273"/>
      <c r="K440" s="315">
        <f t="shared" si="19"/>
        <v>0</v>
      </c>
      <c r="L440" s="70"/>
      <c r="M440" s="67"/>
      <c r="N440" s="70"/>
      <c r="O440" s="67"/>
      <c r="P440" s="78"/>
      <c r="Q440" s="78"/>
      <c r="R440" s="78"/>
      <c r="S440" s="192"/>
      <c r="T440" s="27" t="str">
        <f t="shared" si="20"/>
        <v/>
      </c>
      <c r="U440" s="49" t="str">
        <f t="shared" si="21"/>
        <v/>
      </c>
    </row>
    <row r="441" spans="1:21" ht="21.95" customHeight="1" x14ac:dyDescent="0.15">
      <c r="A441" s="266"/>
      <c r="B441" s="78"/>
      <c r="C441" s="78"/>
      <c r="D441" s="86"/>
      <c r="E441" s="86"/>
      <c r="F441" s="77"/>
      <c r="G441" s="215"/>
      <c r="H441" s="215"/>
      <c r="I441" s="273"/>
      <c r="J441" s="273"/>
      <c r="K441" s="315">
        <f t="shared" si="19"/>
        <v>0</v>
      </c>
      <c r="L441" s="70"/>
      <c r="M441" s="67"/>
      <c r="N441" s="70"/>
      <c r="O441" s="67"/>
      <c r="P441" s="78"/>
      <c r="Q441" s="78"/>
      <c r="R441" s="78"/>
      <c r="S441" s="192"/>
      <c r="T441" s="27" t="str">
        <f t="shared" si="20"/>
        <v/>
      </c>
      <c r="U441" s="49" t="str">
        <f t="shared" si="21"/>
        <v/>
      </c>
    </row>
    <row r="442" spans="1:21" ht="21.95" customHeight="1" x14ac:dyDescent="0.15">
      <c r="A442" s="177"/>
      <c r="B442" s="78"/>
      <c r="C442" s="78"/>
      <c r="D442" s="86"/>
      <c r="E442" s="86"/>
      <c r="F442" s="77"/>
      <c r="G442" s="215"/>
      <c r="H442" s="215"/>
      <c r="I442" s="273"/>
      <c r="J442" s="273"/>
      <c r="K442" s="315">
        <f t="shared" si="19"/>
        <v>0</v>
      </c>
      <c r="L442" s="70"/>
      <c r="M442" s="67"/>
      <c r="N442" s="70"/>
      <c r="O442" s="67"/>
      <c r="P442" s="78"/>
      <c r="Q442" s="78"/>
      <c r="R442" s="78"/>
      <c r="S442" s="192"/>
      <c r="T442" s="27" t="str">
        <f t="shared" si="20"/>
        <v/>
      </c>
      <c r="U442" s="49" t="str">
        <f t="shared" si="21"/>
        <v/>
      </c>
    </row>
    <row r="443" spans="1:21" ht="21.95" customHeight="1" x14ac:dyDescent="0.15">
      <c r="A443" s="266"/>
      <c r="B443" s="67"/>
      <c r="C443" s="78"/>
      <c r="D443" s="77"/>
      <c r="E443" s="77"/>
      <c r="F443" s="77"/>
      <c r="G443" s="215"/>
      <c r="H443" s="216"/>
      <c r="I443" s="273"/>
      <c r="J443" s="273"/>
      <c r="K443" s="315">
        <f t="shared" si="19"/>
        <v>0</v>
      </c>
      <c r="L443" s="70"/>
      <c r="M443" s="67"/>
      <c r="N443" s="70"/>
      <c r="O443" s="67"/>
      <c r="P443" s="67"/>
      <c r="Q443" s="67"/>
      <c r="R443" s="67"/>
      <c r="S443" s="192"/>
      <c r="T443" s="27" t="str">
        <f t="shared" si="20"/>
        <v/>
      </c>
      <c r="U443" s="49" t="str">
        <f t="shared" si="21"/>
        <v/>
      </c>
    </row>
    <row r="444" spans="1:21" ht="21.95" customHeight="1" x14ac:dyDescent="0.15">
      <c r="A444" s="266"/>
      <c r="B444" s="67"/>
      <c r="C444" s="78"/>
      <c r="D444" s="77"/>
      <c r="E444" s="77"/>
      <c r="F444" s="77"/>
      <c r="G444" s="215"/>
      <c r="H444" s="216"/>
      <c r="I444" s="273"/>
      <c r="J444" s="273"/>
      <c r="K444" s="315">
        <f t="shared" si="19"/>
        <v>0</v>
      </c>
      <c r="L444" s="70"/>
      <c r="M444" s="67"/>
      <c r="N444" s="70"/>
      <c r="O444" s="67"/>
      <c r="P444" s="67"/>
      <c r="Q444" s="67"/>
      <c r="R444" s="67"/>
      <c r="S444" s="192"/>
      <c r="T444" s="27" t="str">
        <f t="shared" si="20"/>
        <v/>
      </c>
      <c r="U444" s="49" t="str">
        <f t="shared" si="21"/>
        <v/>
      </c>
    </row>
    <row r="445" spans="1:21" ht="21.95" customHeight="1" x14ac:dyDescent="0.15">
      <c r="A445" s="266"/>
      <c r="B445" s="67"/>
      <c r="C445" s="78"/>
      <c r="D445" s="77"/>
      <c r="E445" s="77"/>
      <c r="F445" s="77"/>
      <c r="G445" s="215"/>
      <c r="H445" s="216"/>
      <c r="I445" s="273"/>
      <c r="J445" s="273"/>
      <c r="K445" s="315">
        <f t="shared" si="19"/>
        <v>0</v>
      </c>
      <c r="L445" s="70"/>
      <c r="M445" s="67"/>
      <c r="N445" s="70"/>
      <c r="O445" s="67"/>
      <c r="P445" s="67"/>
      <c r="Q445" s="67"/>
      <c r="R445" s="67"/>
      <c r="S445" s="192"/>
      <c r="T445" s="27" t="str">
        <f t="shared" si="20"/>
        <v/>
      </c>
      <c r="U445" s="49" t="str">
        <f t="shared" si="21"/>
        <v/>
      </c>
    </row>
    <row r="446" spans="1:21" ht="21.95" customHeight="1" x14ac:dyDescent="0.15">
      <c r="A446" s="267"/>
      <c r="B446" s="104"/>
      <c r="C446" s="167"/>
      <c r="D446" s="166"/>
      <c r="E446" s="166"/>
      <c r="F446" s="166"/>
      <c r="G446" s="217"/>
      <c r="H446" s="218"/>
      <c r="I446" s="274"/>
      <c r="J446" s="274"/>
      <c r="K446" s="316">
        <f t="shared" si="19"/>
        <v>0</v>
      </c>
      <c r="L446" s="159"/>
      <c r="M446" s="104"/>
      <c r="N446" s="159"/>
      <c r="O446" s="104"/>
      <c r="P446" s="104"/>
      <c r="Q446" s="104"/>
      <c r="R446" s="104"/>
      <c r="S446" s="269"/>
      <c r="T446" s="27" t="str">
        <f t="shared" si="20"/>
        <v/>
      </c>
      <c r="U446" s="49" t="str">
        <f t="shared" si="21"/>
        <v/>
      </c>
    </row>
    <row r="447" spans="1:21" ht="21.95" customHeight="1" x14ac:dyDescent="0.15">
      <c r="A447" s="275"/>
      <c r="B447" s="101"/>
      <c r="C447" s="151"/>
      <c r="D447" s="76"/>
      <c r="E447" s="76"/>
      <c r="F447" s="76"/>
      <c r="G447" s="151"/>
      <c r="H447" s="101"/>
      <c r="I447" s="76"/>
      <c r="J447" s="76"/>
      <c r="K447" s="317">
        <f t="shared" si="19"/>
        <v>0</v>
      </c>
      <c r="L447" s="276"/>
      <c r="M447" s="101"/>
      <c r="N447" s="276"/>
      <c r="O447" s="101"/>
      <c r="P447" s="101"/>
      <c r="Q447" s="101"/>
      <c r="R447" s="101"/>
      <c r="S447" s="277"/>
      <c r="T447" s="27" t="str">
        <f t="shared" si="20"/>
        <v/>
      </c>
      <c r="U447" s="49" t="str">
        <f t="shared" si="21"/>
        <v/>
      </c>
    </row>
    <row r="448" spans="1:21" ht="21.95" customHeight="1" x14ac:dyDescent="0.15">
      <c r="A448" s="266"/>
      <c r="B448" s="67"/>
      <c r="C448" s="78"/>
      <c r="D448" s="77"/>
      <c r="E448" s="77"/>
      <c r="F448" s="77"/>
      <c r="G448" s="215"/>
      <c r="H448" s="216"/>
      <c r="I448" s="273"/>
      <c r="J448" s="273"/>
      <c r="K448" s="315">
        <f t="shared" si="19"/>
        <v>0</v>
      </c>
      <c r="L448" s="70"/>
      <c r="M448" s="67"/>
      <c r="N448" s="70"/>
      <c r="O448" s="67"/>
      <c r="P448" s="67"/>
      <c r="Q448" s="67"/>
      <c r="R448" s="67"/>
      <c r="S448" s="192"/>
      <c r="T448" s="27" t="str">
        <f t="shared" si="20"/>
        <v/>
      </c>
      <c r="U448" s="49" t="str">
        <f t="shared" si="21"/>
        <v/>
      </c>
    </row>
    <row r="449" spans="1:21" ht="21.95" customHeight="1" x14ac:dyDescent="0.15">
      <c r="A449" s="266"/>
      <c r="B449" s="67"/>
      <c r="C449" s="78"/>
      <c r="D449" s="77"/>
      <c r="E449" s="77"/>
      <c r="F449" s="77"/>
      <c r="G449" s="215"/>
      <c r="H449" s="216"/>
      <c r="I449" s="273"/>
      <c r="J449" s="273"/>
      <c r="K449" s="315">
        <f t="shared" si="19"/>
        <v>0</v>
      </c>
      <c r="L449" s="70"/>
      <c r="M449" s="67"/>
      <c r="N449" s="70"/>
      <c r="O449" s="67"/>
      <c r="P449" s="67"/>
      <c r="Q449" s="67"/>
      <c r="R449" s="67"/>
      <c r="S449" s="192"/>
      <c r="T449" s="27" t="str">
        <f t="shared" si="20"/>
        <v/>
      </c>
      <c r="U449" s="49" t="str">
        <f t="shared" si="21"/>
        <v/>
      </c>
    </row>
    <row r="450" spans="1:21" ht="21.95" customHeight="1" x14ac:dyDescent="0.15">
      <c r="A450" s="266"/>
      <c r="B450" s="78"/>
      <c r="C450" s="78"/>
      <c r="D450" s="77"/>
      <c r="E450" s="77"/>
      <c r="F450" s="77"/>
      <c r="G450" s="215"/>
      <c r="H450" s="215"/>
      <c r="I450" s="273"/>
      <c r="J450" s="273"/>
      <c r="K450" s="315">
        <f t="shared" si="19"/>
        <v>0</v>
      </c>
      <c r="L450" s="70"/>
      <c r="M450" s="67"/>
      <c r="N450" s="70"/>
      <c r="O450" s="67"/>
      <c r="P450" s="78"/>
      <c r="Q450" s="78"/>
      <c r="R450" s="78"/>
      <c r="S450" s="192"/>
      <c r="T450" s="27" t="str">
        <f t="shared" si="20"/>
        <v/>
      </c>
      <c r="U450" s="49" t="str">
        <f t="shared" si="21"/>
        <v/>
      </c>
    </row>
    <row r="451" spans="1:21" ht="21.95" customHeight="1" x14ac:dyDescent="0.15">
      <c r="A451" s="266"/>
      <c r="B451" s="78"/>
      <c r="C451" s="78"/>
      <c r="D451" s="77"/>
      <c r="E451" s="77"/>
      <c r="F451" s="77"/>
      <c r="G451" s="215"/>
      <c r="H451" s="215"/>
      <c r="I451" s="273"/>
      <c r="J451" s="273"/>
      <c r="K451" s="315">
        <f t="shared" si="19"/>
        <v>0</v>
      </c>
      <c r="L451" s="70"/>
      <c r="M451" s="67"/>
      <c r="N451" s="70"/>
      <c r="O451" s="67"/>
      <c r="P451" s="78"/>
      <c r="Q451" s="78"/>
      <c r="R451" s="78"/>
      <c r="S451" s="192"/>
      <c r="T451" s="27" t="str">
        <f t="shared" si="20"/>
        <v/>
      </c>
      <c r="U451" s="49" t="str">
        <f t="shared" si="21"/>
        <v/>
      </c>
    </row>
    <row r="452" spans="1:21" ht="21.95" customHeight="1" x14ac:dyDescent="0.15">
      <c r="A452" s="266"/>
      <c r="B452" s="78"/>
      <c r="C452" s="78"/>
      <c r="D452" s="77"/>
      <c r="E452" s="77"/>
      <c r="F452" s="77"/>
      <c r="G452" s="215"/>
      <c r="H452" s="215"/>
      <c r="I452" s="273"/>
      <c r="J452" s="273"/>
      <c r="K452" s="315">
        <f t="shared" si="19"/>
        <v>0</v>
      </c>
      <c r="L452" s="70"/>
      <c r="M452" s="67"/>
      <c r="N452" s="70"/>
      <c r="O452" s="67"/>
      <c r="P452" s="78"/>
      <c r="Q452" s="78"/>
      <c r="R452" s="78"/>
      <c r="S452" s="192"/>
      <c r="T452" s="27" t="str">
        <f t="shared" si="20"/>
        <v/>
      </c>
      <c r="U452" s="49" t="str">
        <f t="shared" si="21"/>
        <v/>
      </c>
    </row>
    <row r="453" spans="1:21" ht="21.95" customHeight="1" x14ac:dyDescent="0.15">
      <c r="A453" s="266"/>
      <c r="B453" s="78"/>
      <c r="C453" s="78"/>
      <c r="D453" s="77"/>
      <c r="E453" s="77"/>
      <c r="F453" s="77"/>
      <c r="G453" s="215"/>
      <c r="H453" s="215"/>
      <c r="I453" s="273"/>
      <c r="J453" s="273"/>
      <c r="K453" s="315">
        <f t="shared" si="19"/>
        <v>0</v>
      </c>
      <c r="L453" s="70"/>
      <c r="M453" s="67"/>
      <c r="N453" s="70"/>
      <c r="O453" s="67"/>
      <c r="P453" s="78"/>
      <c r="Q453" s="78"/>
      <c r="R453" s="78"/>
      <c r="S453" s="192"/>
      <c r="T453" s="27" t="str">
        <f t="shared" si="20"/>
        <v/>
      </c>
      <c r="U453" s="49" t="str">
        <f t="shared" si="21"/>
        <v/>
      </c>
    </row>
    <row r="454" spans="1:21" ht="21.95" customHeight="1" x14ac:dyDescent="0.15">
      <c r="A454" s="266"/>
      <c r="B454" s="78"/>
      <c r="C454" s="78"/>
      <c r="D454" s="77"/>
      <c r="E454" s="77"/>
      <c r="F454" s="77"/>
      <c r="G454" s="215"/>
      <c r="H454" s="215"/>
      <c r="I454" s="273"/>
      <c r="J454" s="273"/>
      <c r="K454" s="315">
        <f t="shared" si="19"/>
        <v>0</v>
      </c>
      <c r="L454" s="70"/>
      <c r="M454" s="67"/>
      <c r="N454" s="70"/>
      <c r="O454" s="67"/>
      <c r="P454" s="78"/>
      <c r="Q454" s="78"/>
      <c r="R454" s="78"/>
      <c r="S454" s="192"/>
      <c r="T454" s="27" t="str">
        <f t="shared" si="20"/>
        <v/>
      </c>
      <c r="U454" s="49" t="str">
        <f t="shared" si="21"/>
        <v/>
      </c>
    </row>
    <row r="455" spans="1:21" ht="21.95" customHeight="1" x14ac:dyDescent="0.15">
      <c r="A455" s="266"/>
      <c r="B455" s="78"/>
      <c r="C455" s="78"/>
      <c r="D455" s="77"/>
      <c r="E455" s="77"/>
      <c r="F455" s="77"/>
      <c r="G455" s="215"/>
      <c r="H455" s="215"/>
      <c r="I455" s="273"/>
      <c r="J455" s="273"/>
      <c r="K455" s="315">
        <f t="shared" ref="K455:K518" si="22">J455-E455</f>
        <v>0</v>
      </c>
      <c r="L455" s="70"/>
      <c r="M455" s="67"/>
      <c r="N455" s="70"/>
      <c r="O455" s="67"/>
      <c r="P455" s="78"/>
      <c r="Q455" s="78"/>
      <c r="R455" s="78"/>
      <c r="S455" s="192"/>
      <c r="T455" s="27" t="str">
        <f t="shared" ref="T455:T518" si="23">CONCATENATE(L455,C455)</f>
        <v/>
      </c>
      <c r="U455" s="49" t="str">
        <f t="shared" ref="U455:U518" si="24">CONCATENATE(N455,H455)</f>
        <v/>
      </c>
    </row>
    <row r="456" spans="1:21" ht="21.95" customHeight="1" x14ac:dyDescent="0.15">
      <c r="A456" s="266"/>
      <c r="B456" s="78"/>
      <c r="C456" s="78"/>
      <c r="D456" s="77"/>
      <c r="E456" s="77"/>
      <c r="F456" s="77"/>
      <c r="G456" s="215"/>
      <c r="H456" s="215"/>
      <c r="I456" s="273"/>
      <c r="J456" s="273"/>
      <c r="K456" s="315">
        <f t="shared" si="22"/>
        <v>0</v>
      </c>
      <c r="L456" s="70"/>
      <c r="M456" s="67"/>
      <c r="N456" s="70"/>
      <c r="O456" s="67"/>
      <c r="P456" s="78"/>
      <c r="Q456" s="78"/>
      <c r="R456" s="78"/>
      <c r="S456" s="192"/>
      <c r="T456" s="27" t="str">
        <f t="shared" si="23"/>
        <v/>
      </c>
      <c r="U456" s="49" t="str">
        <f t="shared" si="24"/>
        <v/>
      </c>
    </row>
    <row r="457" spans="1:21" ht="21.95" customHeight="1" x14ac:dyDescent="0.15">
      <c r="A457" s="266"/>
      <c r="B457" s="78"/>
      <c r="C457" s="78"/>
      <c r="D457" s="77"/>
      <c r="E457" s="77"/>
      <c r="F457" s="77"/>
      <c r="G457" s="215"/>
      <c r="H457" s="215"/>
      <c r="I457" s="273"/>
      <c r="J457" s="273"/>
      <c r="K457" s="315">
        <f t="shared" si="22"/>
        <v>0</v>
      </c>
      <c r="L457" s="70"/>
      <c r="M457" s="67"/>
      <c r="N457" s="70"/>
      <c r="O457" s="67"/>
      <c r="P457" s="78"/>
      <c r="Q457" s="78"/>
      <c r="R457" s="78"/>
      <c r="S457" s="192"/>
      <c r="T457" s="27" t="str">
        <f t="shared" si="23"/>
        <v/>
      </c>
      <c r="U457" s="49" t="str">
        <f t="shared" si="24"/>
        <v/>
      </c>
    </row>
    <row r="458" spans="1:21" ht="21.95" customHeight="1" x14ac:dyDescent="0.15">
      <c r="A458" s="266"/>
      <c r="B458" s="78"/>
      <c r="C458" s="78"/>
      <c r="D458" s="77"/>
      <c r="E458" s="77"/>
      <c r="F458" s="77"/>
      <c r="G458" s="215"/>
      <c r="H458" s="215"/>
      <c r="I458" s="273"/>
      <c r="J458" s="273"/>
      <c r="K458" s="315">
        <f t="shared" si="22"/>
        <v>0</v>
      </c>
      <c r="L458" s="70"/>
      <c r="M458" s="67"/>
      <c r="N458" s="70"/>
      <c r="O458" s="67"/>
      <c r="P458" s="78"/>
      <c r="Q458" s="78"/>
      <c r="R458" s="78"/>
      <c r="S458" s="192"/>
      <c r="T458" s="27" t="str">
        <f t="shared" si="23"/>
        <v/>
      </c>
      <c r="U458" s="49" t="str">
        <f t="shared" si="24"/>
        <v/>
      </c>
    </row>
    <row r="459" spans="1:21" ht="21.95" customHeight="1" x14ac:dyDescent="0.15">
      <c r="A459" s="266"/>
      <c r="B459" s="78"/>
      <c r="C459" s="78"/>
      <c r="D459" s="77"/>
      <c r="E459" s="77"/>
      <c r="F459" s="77"/>
      <c r="G459" s="215"/>
      <c r="H459" s="215"/>
      <c r="I459" s="273"/>
      <c r="J459" s="273"/>
      <c r="K459" s="315">
        <f t="shared" si="22"/>
        <v>0</v>
      </c>
      <c r="L459" s="70"/>
      <c r="M459" s="67"/>
      <c r="N459" s="70"/>
      <c r="O459" s="67"/>
      <c r="P459" s="78"/>
      <c r="Q459" s="78"/>
      <c r="R459" s="78"/>
      <c r="S459" s="192"/>
      <c r="T459" s="27" t="str">
        <f t="shared" si="23"/>
        <v/>
      </c>
      <c r="U459" s="49" t="str">
        <f t="shared" si="24"/>
        <v/>
      </c>
    </row>
    <row r="460" spans="1:21" ht="21.95" customHeight="1" x14ac:dyDescent="0.15">
      <c r="A460" s="266"/>
      <c r="B460" s="78"/>
      <c r="C460" s="78"/>
      <c r="D460" s="77"/>
      <c r="E460" s="77"/>
      <c r="F460" s="77"/>
      <c r="G460" s="215"/>
      <c r="H460" s="215"/>
      <c r="I460" s="273"/>
      <c r="J460" s="273"/>
      <c r="K460" s="315">
        <f t="shared" si="22"/>
        <v>0</v>
      </c>
      <c r="L460" s="70"/>
      <c r="M460" s="67"/>
      <c r="N460" s="70"/>
      <c r="O460" s="67"/>
      <c r="P460" s="78"/>
      <c r="Q460" s="78"/>
      <c r="R460" s="78"/>
      <c r="S460" s="192"/>
      <c r="T460" s="27" t="str">
        <f t="shared" si="23"/>
        <v/>
      </c>
      <c r="U460" s="49" t="str">
        <f t="shared" si="24"/>
        <v/>
      </c>
    </row>
    <row r="461" spans="1:21" ht="21.95" customHeight="1" x14ac:dyDescent="0.15">
      <c r="A461" s="266"/>
      <c r="B461" s="78"/>
      <c r="C461" s="78"/>
      <c r="D461" s="77"/>
      <c r="E461" s="77"/>
      <c r="F461" s="77"/>
      <c r="G461" s="215"/>
      <c r="H461" s="215"/>
      <c r="I461" s="273"/>
      <c r="J461" s="273"/>
      <c r="K461" s="315">
        <f t="shared" si="22"/>
        <v>0</v>
      </c>
      <c r="L461" s="70"/>
      <c r="M461" s="67"/>
      <c r="N461" s="70"/>
      <c r="O461" s="67"/>
      <c r="P461" s="78"/>
      <c r="Q461" s="78"/>
      <c r="R461" s="78"/>
      <c r="S461" s="192"/>
      <c r="T461" s="27" t="str">
        <f t="shared" si="23"/>
        <v/>
      </c>
      <c r="U461" s="49" t="str">
        <f t="shared" si="24"/>
        <v/>
      </c>
    </row>
    <row r="462" spans="1:21" ht="21.95" customHeight="1" x14ac:dyDescent="0.15">
      <c r="A462" s="177"/>
      <c r="B462" s="78"/>
      <c r="C462" s="78"/>
      <c r="D462" s="77"/>
      <c r="E462" s="77"/>
      <c r="F462" s="77"/>
      <c r="G462" s="215"/>
      <c r="H462" s="215"/>
      <c r="I462" s="273"/>
      <c r="J462" s="273"/>
      <c r="K462" s="315">
        <f t="shared" si="22"/>
        <v>0</v>
      </c>
      <c r="L462" s="70"/>
      <c r="M462" s="67"/>
      <c r="N462" s="70"/>
      <c r="O462" s="67"/>
      <c r="P462" s="78"/>
      <c r="Q462" s="78"/>
      <c r="R462" s="78"/>
      <c r="S462" s="192"/>
      <c r="T462" s="27" t="str">
        <f t="shared" si="23"/>
        <v/>
      </c>
      <c r="U462" s="49" t="str">
        <f t="shared" si="24"/>
        <v/>
      </c>
    </row>
    <row r="463" spans="1:21" ht="21.95" customHeight="1" x14ac:dyDescent="0.15">
      <c r="A463" s="207"/>
      <c r="B463" s="93"/>
      <c r="C463" s="94"/>
      <c r="D463" s="94"/>
      <c r="E463" s="278"/>
      <c r="F463" s="94"/>
      <c r="G463" s="279"/>
      <c r="H463" s="239"/>
      <c r="I463" s="280"/>
      <c r="J463" s="260"/>
      <c r="K463" s="316">
        <f t="shared" si="22"/>
        <v>0</v>
      </c>
      <c r="L463" s="208"/>
      <c r="M463" s="208"/>
      <c r="N463" s="208"/>
      <c r="O463" s="208"/>
      <c r="P463" s="208"/>
      <c r="Q463" s="208"/>
      <c r="R463" s="208"/>
      <c r="S463" s="209"/>
      <c r="T463" s="27" t="str">
        <f t="shared" si="23"/>
        <v/>
      </c>
      <c r="U463" s="49" t="str">
        <f t="shared" si="24"/>
        <v/>
      </c>
    </row>
    <row r="464" spans="1:21" ht="21.95" customHeight="1" x14ac:dyDescent="0.15">
      <c r="A464" s="268"/>
      <c r="B464" s="71"/>
      <c r="C464" s="103"/>
      <c r="D464" s="164"/>
      <c r="E464" s="164"/>
      <c r="F464" s="164"/>
      <c r="G464" s="210"/>
      <c r="H464" s="211"/>
      <c r="I464" s="281"/>
      <c r="J464" s="281"/>
      <c r="K464" s="314">
        <f t="shared" si="22"/>
        <v>0</v>
      </c>
      <c r="L464" s="200"/>
      <c r="M464" s="71"/>
      <c r="N464" s="200"/>
      <c r="O464" s="71"/>
      <c r="P464" s="71"/>
      <c r="Q464" s="71"/>
      <c r="R464" s="71"/>
      <c r="S464" s="270"/>
      <c r="T464" s="27" t="str">
        <f t="shared" si="23"/>
        <v/>
      </c>
      <c r="U464" s="49" t="str">
        <f t="shared" si="24"/>
        <v/>
      </c>
    </row>
    <row r="465" spans="1:21" ht="21.95" customHeight="1" x14ac:dyDescent="0.15">
      <c r="A465" s="266"/>
      <c r="B465" s="67"/>
      <c r="C465" s="78"/>
      <c r="D465" s="77"/>
      <c r="E465" s="77"/>
      <c r="F465" s="77"/>
      <c r="G465" s="215"/>
      <c r="H465" s="216"/>
      <c r="I465" s="273"/>
      <c r="J465" s="273"/>
      <c r="K465" s="315">
        <f t="shared" si="22"/>
        <v>0</v>
      </c>
      <c r="L465" s="70"/>
      <c r="M465" s="67"/>
      <c r="N465" s="70"/>
      <c r="O465" s="67"/>
      <c r="P465" s="67"/>
      <c r="Q465" s="67"/>
      <c r="R465" s="67"/>
      <c r="S465" s="192"/>
      <c r="T465" s="27" t="str">
        <f t="shared" si="23"/>
        <v/>
      </c>
      <c r="U465" s="49" t="str">
        <f t="shared" si="24"/>
        <v/>
      </c>
    </row>
    <row r="466" spans="1:21" ht="21.95" customHeight="1" x14ac:dyDescent="0.15">
      <c r="A466" s="266"/>
      <c r="B466" s="67"/>
      <c r="C466" s="78"/>
      <c r="D466" s="77"/>
      <c r="E466" s="77"/>
      <c r="F466" s="77"/>
      <c r="G466" s="215"/>
      <c r="H466" s="216"/>
      <c r="I466" s="273"/>
      <c r="J466" s="273"/>
      <c r="K466" s="315">
        <f t="shared" si="22"/>
        <v>0</v>
      </c>
      <c r="L466" s="70"/>
      <c r="M466" s="67"/>
      <c r="N466" s="70"/>
      <c r="O466" s="67"/>
      <c r="P466" s="67"/>
      <c r="Q466" s="67"/>
      <c r="R466" s="67"/>
      <c r="S466" s="192"/>
      <c r="T466" s="27" t="str">
        <f t="shared" si="23"/>
        <v/>
      </c>
      <c r="U466" s="49" t="str">
        <f t="shared" si="24"/>
        <v/>
      </c>
    </row>
    <row r="467" spans="1:21" ht="21.95" customHeight="1" x14ac:dyDescent="0.15">
      <c r="A467" s="266"/>
      <c r="B467" s="67"/>
      <c r="C467" s="78"/>
      <c r="D467" s="77"/>
      <c r="E467" s="77"/>
      <c r="F467" s="77"/>
      <c r="G467" s="215"/>
      <c r="H467" s="216"/>
      <c r="I467" s="273"/>
      <c r="J467" s="273"/>
      <c r="K467" s="315">
        <f t="shared" si="22"/>
        <v>0</v>
      </c>
      <c r="L467" s="70"/>
      <c r="M467" s="67"/>
      <c r="N467" s="70"/>
      <c r="O467" s="67"/>
      <c r="P467" s="67"/>
      <c r="Q467" s="67"/>
      <c r="R467" s="67"/>
      <c r="S467" s="192"/>
      <c r="T467" s="27" t="str">
        <f t="shared" si="23"/>
        <v/>
      </c>
      <c r="U467" s="49" t="str">
        <f t="shared" si="24"/>
        <v/>
      </c>
    </row>
    <row r="468" spans="1:21" ht="21.95" customHeight="1" x14ac:dyDescent="0.15">
      <c r="A468" s="266"/>
      <c r="B468" s="67"/>
      <c r="C468" s="78"/>
      <c r="D468" s="77"/>
      <c r="E468" s="77"/>
      <c r="F468" s="77"/>
      <c r="G468" s="215"/>
      <c r="H468" s="216"/>
      <c r="I468" s="273"/>
      <c r="J468" s="273"/>
      <c r="K468" s="315">
        <f t="shared" si="22"/>
        <v>0</v>
      </c>
      <c r="L468" s="70"/>
      <c r="M468" s="67"/>
      <c r="N468" s="70"/>
      <c r="O468" s="67"/>
      <c r="P468" s="67"/>
      <c r="Q468" s="67"/>
      <c r="R468" s="67"/>
      <c r="S468" s="192"/>
      <c r="T468" s="27" t="str">
        <f t="shared" si="23"/>
        <v/>
      </c>
      <c r="U468" s="49" t="str">
        <f t="shared" si="24"/>
        <v/>
      </c>
    </row>
    <row r="469" spans="1:21" ht="21.95" customHeight="1" x14ac:dyDescent="0.15">
      <c r="A469" s="266"/>
      <c r="B469" s="67"/>
      <c r="C469" s="78"/>
      <c r="D469" s="77"/>
      <c r="E469" s="77"/>
      <c r="F469" s="77"/>
      <c r="G469" s="215"/>
      <c r="H469" s="216"/>
      <c r="I469" s="273"/>
      <c r="J469" s="273"/>
      <c r="K469" s="315">
        <f t="shared" si="22"/>
        <v>0</v>
      </c>
      <c r="L469" s="70"/>
      <c r="M469" s="67"/>
      <c r="N469" s="70"/>
      <c r="O469" s="67"/>
      <c r="P469" s="67"/>
      <c r="Q469" s="67"/>
      <c r="R469" s="67"/>
      <c r="S469" s="192"/>
      <c r="T469" s="27" t="str">
        <f t="shared" si="23"/>
        <v/>
      </c>
      <c r="U469" s="49" t="str">
        <f t="shared" si="24"/>
        <v/>
      </c>
    </row>
    <row r="470" spans="1:21" ht="21.95" customHeight="1" x14ac:dyDescent="0.15">
      <c r="A470" s="266"/>
      <c r="B470" s="67"/>
      <c r="C470" s="78"/>
      <c r="D470" s="77"/>
      <c r="E470" s="77"/>
      <c r="F470" s="77"/>
      <c r="G470" s="215"/>
      <c r="H470" s="216"/>
      <c r="I470" s="273"/>
      <c r="J470" s="273"/>
      <c r="K470" s="315">
        <f t="shared" si="22"/>
        <v>0</v>
      </c>
      <c r="L470" s="70"/>
      <c r="M470" s="67"/>
      <c r="N470" s="70"/>
      <c r="O470" s="67"/>
      <c r="P470" s="67"/>
      <c r="Q470" s="67"/>
      <c r="R470" s="67"/>
      <c r="S470" s="192"/>
      <c r="T470" s="27" t="str">
        <f t="shared" si="23"/>
        <v/>
      </c>
      <c r="U470" s="49" t="str">
        <f t="shared" si="24"/>
        <v/>
      </c>
    </row>
    <row r="471" spans="1:21" ht="21.95" customHeight="1" x14ac:dyDescent="0.15">
      <c r="A471" s="266"/>
      <c r="B471" s="78"/>
      <c r="C471" s="78"/>
      <c r="D471" s="77"/>
      <c r="E471" s="77"/>
      <c r="F471" s="77"/>
      <c r="G471" s="215"/>
      <c r="H471" s="215"/>
      <c r="I471" s="273"/>
      <c r="J471" s="273"/>
      <c r="K471" s="315">
        <f t="shared" si="22"/>
        <v>0</v>
      </c>
      <c r="L471" s="70"/>
      <c r="M471" s="67"/>
      <c r="N471" s="70"/>
      <c r="O471" s="67"/>
      <c r="P471" s="78"/>
      <c r="Q471" s="78"/>
      <c r="R471" s="78"/>
      <c r="S471" s="192"/>
      <c r="T471" s="27" t="str">
        <f t="shared" si="23"/>
        <v/>
      </c>
      <c r="U471" s="49" t="str">
        <f t="shared" si="24"/>
        <v/>
      </c>
    </row>
    <row r="472" spans="1:21" ht="21.95" customHeight="1" x14ac:dyDescent="0.15">
      <c r="A472" s="266"/>
      <c r="B472" s="78"/>
      <c r="C472" s="78"/>
      <c r="D472" s="77"/>
      <c r="E472" s="77"/>
      <c r="F472" s="77"/>
      <c r="G472" s="215"/>
      <c r="H472" s="215"/>
      <c r="I472" s="273"/>
      <c r="J472" s="273"/>
      <c r="K472" s="315">
        <f t="shared" si="22"/>
        <v>0</v>
      </c>
      <c r="L472" s="70"/>
      <c r="M472" s="67"/>
      <c r="N472" s="70"/>
      <c r="O472" s="67"/>
      <c r="P472" s="78"/>
      <c r="Q472" s="78"/>
      <c r="R472" s="78"/>
      <c r="S472" s="192"/>
      <c r="T472" s="27" t="str">
        <f t="shared" si="23"/>
        <v/>
      </c>
      <c r="U472" s="49" t="str">
        <f t="shared" si="24"/>
        <v/>
      </c>
    </row>
    <row r="473" spans="1:21" ht="21.95" customHeight="1" x14ac:dyDescent="0.15">
      <c r="A473" s="266"/>
      <c r="B473" s="78"/>
      <c r="C473" s="78"/>
      <c r="D473" s="77"/>
      <c r="E473" s="77"/>
      <c r="F473" s="77"/>
      <c r="G473" s="215"/>
      <c r="H473" s="215"/>
      <c r="I473" s="273"/>
      <c r="J473" s="273"/>
      <c r="K473" s="315">
        <f t="shared" si="22"/>
        <v>0</v>
      </c>
      <c r="L473" s="70"/>
      <c r="M473" s="67"/>
      <c r="N473" s="70"/>
      <c r="O473" s="67"/>
      <c r="P473" s="78"/>
      <c r="Q473" s="78"/>
      <c r="R473" s="78"/>
      <c r="S473" s="192"/>
      <c r="T473" s="27" t="str">
        <f t="shared" si="23"/>
        <v/>
      </c>
      <c r="U473" s="49" t="str">
        <f t="shared" si="24"/>
        <v/>
      </c>
    </row>
    <row r="474" spans="1:21" ht="21.95" customHeight="1" x14ac:dyDescent="0.15">
      <c r="A474" s="266"/>
      <c r="B474" s="78"/>
      <c r="C474" s="78"/>
      <c r="D474" s="77"/>
      <c r="E474" s="77"/>
      <c r="F474" s="77"/>
      <c r="G474" s="215"/>
      <c r="H474" s="215"/>
      <c r="I474" s="273"/>
      <c r="J474" s="273"/>
      <c r="K474" s="315">
        <f t="shared" si="22"/>
        <v>0</v>
      </c>
      <c r="L474" s="70"/>
      <c r="M474" s="67"/>
      <c r="N474" s="70"/>
      <c r="O474" s="67"/>
      <c r="P474" s="78"/>
      <c r="Q474" s="78"/>
      <c r="R474" s="78"/>
      <c r="S474" s="192"/>
      <c r="T474" s="27" t="str">
        <f t="shared" si="23"/>
        <v/>
      </c>
      <c r="U474" s="49" t="str">
        <f t="shared" si="24"/>
        <v/>
      </c>
    </row>
    <row r="475" spans="1:21" ht="21.95" customHeight="1" x14ac:dyDescent="0.15">
      <c r="A475" s="266"/>
      <c r="B475" s="78"/>
      <c r="C475" s="78"/>
      <c r="D475" s="77"/>
      <c r="E475" s="77"/>
      <c r="F475" s="77"/>
      <c r="G475" s="215"/>
      <c r="H475" s="215"/>
      <c r="I475" s="273"/>
      <c r="J475" s="273"/>
      <c r="K475" s="315">
        <f t="shared" si="22"/>
        <v>0</v>
      </c>
      <c r="L475" s="70"/>
      <c r="M475" s="67"/>
      <c r="N475" s="70"/>
      <c r="O475" s="67"/>
      <c r="P475" s="78"/>
      <c r="Q475" s="78"/>
      <c r="R475" s="78"/>
      <c r="S475" s="192"/>
      <c r="T475" s="27" t="str">
        <f t="shared" si="23"/>
        <v/>
      </c>
      <c r="U475" s="49" t="str">
        <f t="shared" si="24"/>
        <v/>
      </c>
    </row>
    <row r="476" spans="1:21" ht="21.95" customHeight="1" x14ac:dyDescent="0.15">
      <c r="A476" s="266"/>
      <c r="B476" s="78"/>
      <c r="C476" s="78"/>
      <c r="D476" s="77"/>
      <c r="E476" s="77"/>
      <c r="F476" s="77"/>
      <c r="G476" s="215"/>
      <c r="H476" s="215"/>
      <c r="I476" s="273"/>
      <c r="J476" s="273"/>
      <c r="K476" s="315">
        <f t="shared" si="22"/>
        <v>0</v>
      </c>
      <c r="L476" s="70"/>
      <c r="M476" s="67"/>
      <c r="N476" s="70"/>
      <c r="O476" s="67"/>
      <c r="P476" s="78"/>
      <c r="Q476" s="78"/>
      <c r="R476" s="78"/>
      <c r="S476" s="192"/>
      <c r="T476" s="27" t="str">
        <f t="shared" si="23"/>
        <v/>
      </c>
      <c r="U476" s="49" t="str">
        <f t="shared" si="24"/>
        <v/>
      </c>
    </row>
    <row r="477" spans="1:21" ht="21.95" customHeight="1" x14ac:dyDescent="0.15">
      <c r="A477" s="266"/>
      <c r="B477" s="78"/>
      <c r="C477" s="78"/>
      <c r="D477" s="77"/>
      <c r="E477" s="77"/>
      <c r="F477" s="77"/>
      <c r="G477" s="215"/>
      <c r="H477" s="215"/>
      <c r="I477" s="273"/>
      <c r="J477" s="273"/>
      <c r="K477" s="315">
        <f t="shared" si="22"/>
        <v>0</v>
      </c>
      <c r="L477" s="70"/>
      <c r="M477" s="67"/>
      <c r="N477" s="70"/>
      <c r="O477" s="67"/>
      <c r="P477" s="78"/>
      <c r="Q477" s="78"/>
      <c r="R477" s="78"/>
      <c r="S477" s="192"/>
      <c r="T477" s="27" t="str">
        <f t="shared" si="23"/>
        <v/>
      </c>
      <c r="U477" s="49" t="str">
        <f t="shared" si="24"/>
        <v/>
      </c>
    </row>
    <row r="478" spans="1:21" ht="21.95" customHeight="1" x14ac:dyDescent="0.15">
      <c r="A478" s="266"/>
      <c r="B478" s="78"/>
      <c r="C478" s="78"/>
      <c r="D478" s="77"/>
      <c r="E478" s="77"/>
      <c r="F478" s="77"/>
      <c r="G478" s="215"/>
      <c r="H478" s="215"/>
      <c r="I478" s="273"/>
      <c r="J478" s="273"/>
      <c r="K478" s="315">
        <f t="shared" si="22"/>
        <v>0</v>
      </c>
      <c r="L478" s="70"/>
      <c r="M478" s="67"/>
      <c r="N478" s="70"/>
      <c r="O478" s="67"/>
      <c r="P478" s="78"/>
      <c r="Q478" s="78"/>
      <c r="R478" s="78"/>
      <c r="S478" s="192"/>
      <c r="T478" s="27" t="str">
        <f t="shared" si="23"/>
        <v/>
      </c>
      <c r="U478" s="49" t="str">
        <f t="shared" si="24"/>
        <v/>
      </c>
    </row>
    <row r="479" spans="1:21" ht="21.95" customHeight="1" x14ac:dyDescent="0.15">
      <c r="A479" s="266"/>
      <c r="B479" s="78"/>
      <c r="C479" s="78"/>
      <c r="D479" s="77"/>
      <c r="E479" s="77"/>
      <c r="F479" s="77"/>
      <c r="G479" s="215"/>
      <c r="H479" s="215"/>
      <c r="I479" s="273"/>
      <c r="J479" s="273"/>
      <c r="K479" s="315">
        <f t="shared" si="22"/>
        <v>0</v>
      </c>
      <c r="L479" s="70"/>
      <c r="M479" s="67"/>
      <c r="N479" s="70"/>
      <c r="O479" s="67"/>
      <c r="P479" s="78"/>
      <c r="Q479" s="78"/>
      <c r="R479" s="78"/>
      <c r="S479" s="192"/>
      <c r="T479" s="27" t="str">
        <f t="shared" si="23"/>
        <v/>
      </c>
      <c r="U479" s="49" t="str">
        <f t="shared" si="24"/>
        <v/>
      </c>
    </row>
    <row r="480" spans="1:21" ht="21.95" customHeight="1" x14ac:dyDescent="0.15">
      <c r="A480" s="266"/>
      <c r="B480" s="78"/>
      <c r="C480" s="78"/>
      <c r="D480" s="77"/>
      <c r="E480" s="77"/>
      <c r="F480" s="77"/>
      <c r="G480" s="215"/>
      <c r="H480" s="215"/>
      <c r="I480" s="273"/>
      <c r="J480" s="273"/>
      <c r="K480" s="315">
        <f t="shared" si="22"/>
        <v>0</v>
      </c>
      <c r="L480" s="70"/>
      <c r="M480" s="67"/>
      <c r="N480" s="70"/>
      <c r="O480" s="67"/>
      <c r="P480" s="78"/>
      <c r="Q480" s="78"/>
      <c r="R480" s="78"/>
      <c r="S480" s="192"/>
      <c r="T480" s="27" t="str">
        <f t="shared" si="23"/>
        <v/>
      </c>
      <c r="U480" s="49" t="str">
        <f t="shared" si="24"/>
        <v/>
      </c>
    </row>
    <row r="481" spans="1:21" ht="21.95" customHeight="1" x14ac:dyDescent="0.15">
      <c r="A481" s="266"/>
      <c r="B481" s="78"/>
      <c r="C481" s="78"/>
      <c r="D481" s="77"/>
      <c r="E481" s="77"/>
      <c r="F481" s="77"/>
      <c r="G481" s="215"/>
      <c r="H481" s="215"/>
      <c r="I481" s="273"/>
      <c r="J481" s="273"/>
      <c r="K481" s="315">
        <f t="shared" si="22"/>
        <v>0</v>
      </c>
      <c r="L481" s="70"/>
      <c r="M481" s="67"/>
      <c r="N481" s="70"/>
      <c r="O481" s="67"/>
      <c r="P481" s="78"/>
      <c r="Q481" s="78"/>
      <c r="R481" s="78"/>
      <c r="S481" s="192"/>
      <c r="T481" s="27" t="str">
        <f t="shared" si="23"/>
        <v/>
      </c>
      <c r="U481" s="49" t="str">
        <f t="shared" si="24"/>
        <v/>
      </c>
    </row>
    <row r="482" spans="1:21" ht="21.95" customHeight="1" x14ac:dyDescent="0.15">
      <c r="A482" s="266"/>
      <c r="B482" s="78"/>
      <c r="C482" s="78"/>
      <c r="D482" s="77"/>
      <c r="E482" s="77"/>
      <c r="F482" s="77"/>
      <c r="G482" s="215"/>
      <c r="H482" s="215"/>
      <c r="I482" s="273"/>
      <c r="J482" s="273"/>
      <c r="K482" s="315">
        <f t="shared" si="22"/>
        <v>0</v>
      </c>
      <c r="L482" s="70"/>
      <c r="M482" s="67"/>
      <c r="N482" s="70"/>
      <c r="O482" s="67"/>
      <c r="P482" s="78"/>
      <c r="Q482" s="78"/>
      <c r="R482" s="78"/>
      <c r="S482" s="192"/>
      <c r="T482" s="27" t="str">
        <f t="shared" si="23"/>
        <v/>
      </c>
      <c r="U482" s="49" t="str">
        <f t="shared" si="24"/>
        <v/>
      </c>
    </row>
    <row r="483" spans="1:21" ht="21.95" customHeight="1" x14ac:dyDescent="0.15">
      <c r="A483" s="177"/>
      <c r="B483" s="78"/>
      <c r="C483" s="78"/>
      <c r="D483" s="77"/>
      <c r="E483" s="77"/>
      <c r="F483" s="77"/>
      <c r="G483" s="215"/>
      <c r="H483" s="215"/>
      <c r="I483" s="273"/>
      <c r="J483" s="273"/>
      <c r="K483" s="315">
        <f t="shared" si="22"/>
        <v>0</v>
      </c>
      <c r="L483" s="70"/>
      <c r="M483" s="67"/>
      <c r="N483" s="70"/>
      <c r="O483" s="67"/>
      <c r="P483" s="78"/>
      <c r="Q483" s="78"/>
      <c r="R483" s="78"/>
      <c r="S483" s="192"/>
      <c r="T483" s="27" t="str">
        <f t="shared" si="23"/>
        <v/>
      </c>
      <c r="U483" s="49" t="str">
        <f t="shared" si="24"/>
        <v/>
      </c>
    </row>
    <row r="484" spans="1:21" ht="21.95" customHeight="1" x14ac:dyDescent="0.15">
      <c r="A484" s="207"/>
      <c r="B484" s="93"/>
      <c r="C484" s="94"/>
      <c r="D484" s="94"/>
      <c r="E484" s="278"/>
      <c r="F484" s="94"/>
      <c r="G484" s="279"/>
      <c r="H484" s="239"/>
      <c r="I484" s="280"/>
      <c r="J484" s="260"/>
      <c r="K484" s="316">
        <f t="shared" si="22"/>
        <v>0</v>
      </c>
      <c r="L484" s="208"/>
      <c r="M484" s="208"/>
      <c r="N484" s="208"/>
      <c r="O484" s="208"/>
      <c r="P484" s="208"/>
      <c r="Q484" s="208"/>
      <c r="R484" s="208"/>
      <c r="S484" s="209"/>
      <c r="T484" s="27" t="str">
        <f t="shared" si="23"/>
        <v/>
      </c>
      <c r="U484" s="49" t="str">
        <f t="shared" si="24"/>
        <v/>
      </c>
    </row>
    <row r="485" spans="1:21" ht="21.95" customHeight="1" x14ac:dyDescent="0.15">
      <c r="A485" s="268"/>
      <c r="B485" s="71"/>
      <c r="C485" s="103"/>
      <c r="D485" s="164"/>
      <c r="E485" s="164"/>
      <c r="F485" s="164"/>
      <c r="G485" s="210"/>
      <c r="H485" s="211"/>
      <c r="I485" s="281"/>
      <c r="J485" s="281"/>
      <c r="K485" s="314">
        <f t="shared" si="22"/>
        <v>0</v>
      </c>
      <c r="L485" s="200"/>
      <c r="M485" s="71"/>
      <c r="N485" s="200"/>
      <c r="O485" s="71"/>
      <c r="P485" s="71"/>
      <c r="Q485" s="71"/>
      <c r="R485" s="71"/>
      <c r="S485" s="270"/>
      <c r="T485" s="27" t="str">
        <f t="shared" si="23"/>
        <v/>
      </c>
      <c r="U485" s="49" t="str">
        <f t="shared" si="24"/>
        <v/>
      </c>
    </row>
    <row r="486" spans="1:21" ht="21.95" customHeight="1" x14ac:dyDescent="0.15">
      <c r="A486" s="266"/>
      <c r="B486" s="67"/>
      <c r="C486" s="78"/>
      <c r="D486" s="77"/>
      <c r="E486" s="77"/>
      <c r="F486" s="77"/>
      <c r="G486" s="215"/>
      <c r="H486" s="216"/>
      <c r="I486" s="273"/>
      <c r="J486" s="273"/>
      <c r="K486" s="315">
        <f t="shared" si="22"/>
        <v>0</v>
      </c>
      <c r="L486" s="70"/>
      <c r="M486" s="67"/>
      <c r="N486" s="70"/>
      <c r="O486" s="67"/>
      <c r="P486" s="67"/>
      <c r="Q486" s="67"/>
      <c r="R486" s="67"/>
      <c r="S486" s="192"/>
      <c r="T486" s="27" t="str">
        <f t="shared" si="23"/>
        <v/>
      </c>
      <c r="U486" s="49" t="str">
        <f t="shared" si="24"/>
        <v/>
      </c>
    </row>
    <row r="487" spans="1:21" ht="21.95" customHeight="1" x14ac:dyDescent="0.15">
      <c r="A487" s="266"/>
      <c r="B487" s="67"/>
      <c r="C487" s="78"/>
      <c r="D487" s="77"/>
      <c r="E487" s="77"/>
      <c r="F487" s="77"/>
      <c r="G487" s="215"/>
      <c r="H487" s="216"/>
      <c r="I487" s="273"/>
      <c r="J487" s="273"/>
      <c r="K487" s="315">
        <f t="shared" si="22"/>
        <v>0</v>
      </c>
      <c r="L487" s="70"/>
      <c r="M487" s="67"/>
      <c r="N487" s="70"/>
      <c r="O487" s="67"/>
      <c r="P487" s="67"/>
      <c r="Q487" s="67"/>
      <c r="R487" s="67"/>
      <c r="S487" s="192"/>
      <c r="T487" s="27" t="str">
        <f t="shared" si="23"/>
        <v/>
      </c>
      <c r="U487" s="49" t="str">
        <f t="shared" si="24"/>
        <v/>
      </c>
    </row>
    <row r="488" spans="1:21" ht="21.95" customHeight="1" x14ac:dyDescent="0.15">
      <c r="A488" s="266"/>
      <c r="B488" s="67"/>
      <c r="C488" s="78"/>
      <c r="D488" s="77"/>
      <c r="E488" s="77"/>
      <c r="F488" s="77"/>
      <c r="G488" s="215"/>
      <c r="H488" s="216"/>
      <c r="I488" s="273"/>
      <c r="J488" s="273"/>
      <c r="K488" s="315">
        <f t="shared" si="22"/>
        <v>0</v>
      </c>
      <c r="L488" s="70"/>
      <c r="M488" s="67"/>
      <c r="N488" s="70"/>
      <c r="O488" s="67"/>
      <c r="P488" s="67"/>
      <c r="Q488" s="67"/>
      <c r="R488" s="67"/>
      <c r="S488" s="192"/>
      <c r="T488" s="27" t="str">
        <f t="shared" si="23"/>
        <v/>
      </c>
      <c r="U488" s="49" t="str">
        <f t="shared" si="24"/>
        <v/>
      </c>
    </row>
    <row r="489" spans="1:21" ht="21.95" customHeight="1" x14ac:dyDescent="0.15">
      <c r="A489" s="266"/>
      <c r="B489" s="67"/>
      <c r="C489" s="78"/>
      <c r="D489" s="77"/>
      <c r="E489" s="77"/>
      <c r="F489" s="77"/>
      <c r="G489" s="215"/>
      <c r="H489" s="216"/>
      <c r="I489" s="273"/>
      <c r="J489" s="273"/>
      <c r="K489" s="315">
        <f t="shared" si="22"/>
        <v>0</v>
      </c>
      <c r="L489" s="70"/>
      <c r="M489" s="67"/>
      <c r="N489" s="70"/>
      <c r="O489" s="67"/>
      <c r="P489" s="67"/>
      <c r="Q489" s="67"/>
      <c r="R489" s="67"/>
      <c r="S489" s="192"/>
      <c r="T489" s="27" t="str">
        <f t="shared" si="23"/>
        <v/>
      </c>
      <c r="U489" s="49" t="str">
        <f t="shared" si="24"/>
        <v/>
      </c>
    </row>
    <row r="490" spans="1:21" ht="21.95" customHeight="1" x14ac:dyDescent="0.15">
      <c r="A490" s="266"/>
      <c r="B490" s="67"/>
      <c r="C490" s="78"/>
      <c r="D490" s="77"/>
      <c r="E490" s="77"/>
      <c r="F490" s="77"/>
      <c r="G490" s="215"/>
      <c r="H490" s="216"/>
      <c r="I490" s="273"/>
      <c r="J490" s="273"/>
      <c r="K490" s="315">
        <f t="shared" si="22"/>
        <v>0</v>
      </c>
      <c r="L490" s="70"/>
      <c r="M490" s="67"/>
      <c r="N490" s="70"/>
      <c r="O490" s="67"/>
      <c r="P490" s="67"/>
      <c r="Q490" s="67"/>
      <c r="R490" s="67"/>
      <c r="S490" s="192"/>
      <c r="T490" s="27" t="str">
        <f t="shared" si="23"/>
        <v/>
      </c>
      <c r="U490" s="49" t="str">
        <f t="shared" si="24"/>
        <v/>
      </c>
    </row>
    <row r="491" spans="1:21" ht="21.95" customHeight="1" x14ac:dyDescent="0.15">
      <c r="A491" s="266"/>
      <c r="B491" s="67"/>
      <c r="C491" s="78"/>
      <c r="D491" s="77"/>
      <c r="E491" s="77"/>
      <c r="F491" s="77"/>
      <c r="G491" s="215"/>
      <c r="H491" s="216"/>
      <c r="I491" s="273"/>
      <c r="J491" s="273"/>
      <c r="K491" s="315">
        <f t="shared" si="22"/>
        <v>0</v>
      </c>
      <c r="L491" s="70"/>
      <c r="M491" s="67"/>
      <c r="N491" s="70"/>
      <c r="O491" s="67"/>
      <c r="P491" s="67"/>
      <c r="Q491" s="67"/>
      <c r="R491" s="67"/>
      <c r="S491" s="192"/>
      <c r="T491" s="27" t="str">
        <f t="shared" si="23"/>
        <v/>
      </c>
      <c r="U491" s="49" t="str">
        <f t="shared" si="24"/>
        <v/>
      </c>
    </row>
    <row r="492" spans="1:21" ht="21.95" customHeight="1" x14ac:dyDescent="0.15">
      <c r="A492" s="266"/>
      <c r="B492" s="78"/>
      <c r="C492" s="78"/>
      <c r="D492" s="77"/>
      <c r="E492" s="77"/>
      <c r="F492" s="77"/>
      <c r="G492" s="215"/>
      <c r="H492" s="215"/>
      <c r="I492" s="273"/>
      <c r="J492" s="273"/>
      <c r="K492" s="315">
        <f t="shared" si="22"/>
        <v>0</v>
      </c>
      <c r="L492" s="70"/>
      <c r="M492" s="67"/>
      <c r="N492" s="70"/>
      <c r="O492" s="67"/>
      <c r="P492" s="78"/>
      <c r="Q492" s="78"/>
      <c r="R492" s="78"/>
      <c r="S492" s="192"/>
      <c r="T492" s="27" t="str">
        <f t="shared" si="23"/>
        <v/>
      </c>
      <c r="U492" s="49" t="str">
        <f t="shared" si="24"/>
        <v/>
      </c>
    </row>
    <row r="493" spans="1:21" ht="21.95" customHeight="1" x14ac:dyDescent="0.15">
      <c r="A493" s="266"/>
      <c r="B493" s="78"/>
      <c r="C493" s="78"/>
      <c r="D493" s="77"/>
      <c r="E493" s="77"/>
      <c r="F493" s="77"/>
      <c r="G493" s="215"/>
      <c r="H493" s="215"/>
      <c r="I493" s="273"/>
      <c r="J493" s="273"/>
      <c r="K493" s="315">
        <f t="shared" si="22"/>
        <v>0</v>
      </c>
      <c r="L493" s="70"/>
      <c r="M493" s="67"/>
      <c r="N493" s="70"/>
      <c r="O493" s="67"/>
      <c r="P493" s="78"/>
      <c r="Q493" s="78"/>
      <c r="R493" s="78"/>
      <c r="S493" s="192"/>
      <c r="T493" s="27" t="str">
        <f t="shared" si="23"/>
        <v/>
      </c>
      <c r="U493" s="49" t="str">
        <f t="shared" si="24"/>
        <v/>
      </c>
    </row>
    <row r="494" spans="1:21" ht="21.95" customHeight="1" x14ac:dyDescent="0.15">
      <c r="A494" s="266"/>
      <c r="B494" s="78"/>
      <c r="C494" s="78"/>
      <c r="D494" s="77"/>
      <c r="E494" s="77"/>
      <c r="F494" s="77"/>
      <c r="G494" s="215"/>
      <c r="H494" s="215"/>
      <c r="I494" s="273"/>
      <c r="J494" s="273"/>
      <c r="K494" s="315">
        <f t="shared" si="22"/>
        <v>0</v>
      </c>
      <c r="L494" s="70"/>
      <c r="M494" s="67"/>
      <c r="N494" s="70"/>
      <c r="O494" s="67"/>
      <c r="P494" s="78"/>
      <c r="Q494" s="78"/>
      <c r="R494" s="78"/>
      <c r="S494" s="192"/>
      <c r="T494" s="27" t="str">
        <f t="shared" si="23"/>
        <v/>
      </c>
      <c r="U494" s="49" t="str">
        <f t="shared" si="24"/>
        <v/>
      </c>
    </row>
    <row r="495" spans="1:21" ht="21.95" customHeight="1" x14ac:dyDescent="0.15">
      <c r="A495" s="266"/>
      <c r="B495" s="78"/>
      <c r="C495" s="78"/>
      <c r="D495" s="77"/>
      <c r="E495" s="77"/>
      <c r="F495" s="77"/>
      <c r="G495" s="215"/>
      <c r="H495" s="215"/>
      <c r="I495" s="273"/>
      <c r="J495" s="273"/>
      <c r="K495" s="315">
        <f t="shared" si="22"/>
        <v>0</v>
      </c>
      <c r="L495" s="70"/>
      <c r="M495" s="67"/>
      <c r="N495" s="70"/>
      <c r="O495" s="67"/>
      <c r="P495" s="78"/>
      <c r="Q495" s="78"/>
      <c r="R495" s="78"/>
      <c r="S495" s="192"/>
      <c r="T495" s="27" t="str">
        <f t="shared" si="23"/>
        <v/>
      </c>
      <c r="U495" s="49" t="str">
        <f t="shared" si="24"/>
        <v/>
      </c>
    </row>
    <row r="496" spans="1:21" ht="21.95" customHeight="1" x14ac:dyDescent="0.15">
      <c r="A496" s="266"/>
      <c r="B496" s="78"/>
      <c r="C496" s="78"/>
      <c r="D496" s="77"/>
      <c r="E496" s="77"/>
      <c r="F496" s="77"/>
      <c r="G496" s="215"/>
      <c r="H496" s="215"/>
      <c r="I496" s="273"/>
      <c r="J496" s="273"/>
      <c r="K496" s="315">
        <f t="shared" si="22"/>
        <v>0</v>
      </c>
      <c r="L496" s="70"/>
      <c r="M496" s="67"/>
      <c r="N496" s="70"/>
      <c r="O496" s="67"/>
      <c r="P496" s="78"/>
      <c r="Q496" s="78"/>
      <c r="R496" s="78"/>
      <c r="S496" s="192"/>
      <c r="T496" s="27" t="str">
        <f t="shared" si="23"/>
        <v/>
      </c>
      <c r="U496" s="49" t="str">
        <f t="shared" si="24"/>
        <v/>
      </c>
    </row>
    <row r="497" spans="1:21" ht="21.95" customHeight="1" x14ac:dyDescent="0.15">
      <c r="A497" s="266"/>
      <c r="B497" s="78"/>
      <c r="C497" s="78"/>
      <c r="D497" s="77"/>
      <c r="E497" s="77"/>
      <c r="F497" s="77"/>
      <c r="G497" s="215"/>
      <c r="H497" s="215"/>
      <c r="I497" s="273"/>
      <c r="J497" s="273"/>
      <c r="K497" s="315">
        <f t="shared" si="22"/>
        <v>0</v>
      </c>
      <c r="L497" s="70"/>
      <c r="M497" s="67"/>
      <c r="N497" s="70"/>
      <c r="O497" s="67"/>
      <c r="P497" s="78"/>
      <c r="Q497" s="78"/>
      <c r="R497" s="78"/>
      <c r="S497" s="192"/>
      <c r="T497" s="27" t="str">
        <f t="shared" si="23"/>
        <v/>
      </c>
      <c r="U497" s="49" t="str">
        <f t="shared" si="24"/>
        <v/>
      </c>
    </row>
    <row r="498" spans="1:21" ht="21.95" customHeight="1" x14ac:dyDescent="0.15">
      <c r="A498" s="266"/>
      <c r="B498" s="78"/>
      <c r="C498" s="78"/>
      <c r="D498" s="77"/>
      <c r="E498" s="77"/>
      <c r="F498" s="77"/>
      <c r="G498" s="215"/>
      <c r="H498" s="215"/>
      <c r="I498" s="273"/>
      <c r="J498" s="273"/>
      <c r="K498" s="315">
        <f t="shared" si="22"/>
        <v>0</v>
      </c>
      <c r="L498" s="70"/>
      <c r="M498" s="67"/>
      <c r="N498" s="70"/>
      <c r="O498" s="67"/>
      <c r="P498" s="78"/>
      <c r="Q498" s="78"/>
      <c r="R498" s="78"/>
      <c r="S498" s="192"/>
      <c r="T498" s="27" t="str">
        <f t="shared" si="23"/>
        <v/>
      </c>
      <c r="U498" s="49" t="str">
        <f t="shared" si="24"/>
        <v/>
      </c>
    </row>
    <row r="499" spans="1:21" ht="21.95" customHeight="1" x14ac:dyDescent="0.15">
      <c r="A499" s="266"/>
      <c r="B499" s="78"/>
      <c r="C499" s="78"/>
      <c r="D499" s="77"/>
      <c r="E499" s="77"/>
      <c r="F499" s="77"/>
      <c r="G499" s="215"/>
      <c r="H499" s="215"/>
      <c r="I499" s="273"/>
      <c r="J499" s="273"/>
      <c r="K499" s="315">
        <f t="shared" si="22"/>
        <v>0</v>
      </c>
      <c r="L499" s="70"/>
      <c r="M499" s="67"/>
      <c r="N499" s="70"/>
      <c r="O499" s="67"/>
      <c r="P499" s="78"/>
      <c r="Q499" s="78"/>
      <c r="R499" s="78"/>
      <c r="S499" s="192"/>
      <c r="T499" s="27" t="str">
        <f t="shared" si="23"/>
        <v/>
      </c>
      <c r="U499" s="49" t="str">
        <f t="shared" si="24"/>
        <v/>
      </c>
    </row>
    <row r="500" spans="1:21" ht="21.95" customHeight="1" x14ac:dyDescent="0.15">
      <c r="A500" s="266"/>
      <c r="B500" s="78"/>
      <c r="C500" s="78"/>
      <c r="D500" s="77"/>
      <c r="E500" s="77"/>
      <c r="F500" s="77"/>
      <c r="G500" s="215"/>
      <c r="H500" s="215"/>
      <c r="I500" s="273"/>
      <c r="J500" s="273"/>
      <c r="K500" s="315">
        <f t="shared" si="22"/>
        <v>0</v>
      </c>
      <c r="L500" s="70"/>
      <c r="M500" s="67"/>
      <c r="N500" s="70"/>
      <c r="O500" s="67"/>
      <c r="P500" s="78"/>
      <c r="Q500" s="78"/>
      <c r="R500" s="78"/>
      <c r="S500" s="192"/>
      <c r="T500" s="27" t="str">
        <f t="shared" si="23"/>
        <v/>
      </c>
      <c r="U500" s="49" t="str">
        <f t="shared" si="24"/>
        <v/>
      </c>
    </row>
    <row r="501" spans="1:21" ht="21.95" customHeight="1" x14ac:dyDescent="0.15">
      <c r="A501" s="266"/>
      <c r="B501" s="78"/>
      <c r="C501" s="78"/>
      <c r="D501" s="77"/>
      <c r="E501" s="77"/>
      <c r="F501" s="77"/>
      <c r="G501" s="215"/>
      <c r="H501" s="215"/>
      <c r="I501" s="273"/>
      <c r="J501" s="273"/>
      <c r="K501" s="315">
        <f t="shared" si="22"/>
        <v>0</v>
      </c>
      <c r="L501" s="70"/>
      <c r="M501" s="67"/>
      <c r="N501" s="70"/>
      <c r="O501" s="67"/>
      <c r="P501" s="78"/>
      <c r="Q501" s="78"/>
      <c r="R501" s="78"/>
      <c r="S501" s="192"/>
      <c r="T501" s="27" t="str">
        <f t="shared" si="23"/>
        <v/>
      </c>
      <c r="U501" s="49" t="str">
        <f t="shared" si="24"/>
        <v/>
      </c>
    </row>
    <row r="502" spans="1:21" ht="21.95" customHeight="1" x14ac:dyDescent="0.15">
      <c r="A502" s="266"/>
      <c r="B502" s="78"/>
      <c r="C502" s="78"/>
      <c r="D502" s="77"/>
      <c r="E502" s="77"/>
      <c r="F502" s="77"/>
      <c r="G502" s="215"/>
      <c r="H502" s="215"/>
      <c r="I502" s="273"/>
      <c r="J502" s="273"/>
      <c r="K502" s="315">
        <f t="shared" si="22"/>
        <v>0</v>
      </c>
      <c r="L502" s="70"/>
      <c r="M502" s="67"/>
      <c r="N502" s="70"/>
      <c r="O502" s="67"/>
      <c r="P502" s="78"/>
      <c r="Q502" s="78"/>
      <c r="R502" s="78"/>
      <c r="S502" s="192"/>
      <c r="T502" s="27" t="str">
        <f t="shared" si="23"/>
        <v/>
      </c>
      <c r="U502" s="49" t="str">
        <f t="shared" si="24"/>
        <v/>
      </c>
    </row>
    <row r="503" spans="1:21" ht="21.95" customHeight="1" x14ac:dyDescent="0.15">
      <c r="A503" s="266"/>
      <c r="B503" s="78"/>
      <c r="C503" s="78"/>
      <c r="D503" s="77"/>
      <c r="E503" s="77"/>
      <c r="F503" s="77"/>
      <c r="G503" s="215"/>
      <c r="H503" s="215"/>
      <c r="I503" s="273"/>
      <c r="J503" s="273"/>
      <c r="K503" s="315">
        <f t="shared" si="22"/>
        <v>0</v>
      </c>
      <c r="L503" s="70"/>
      <c r="M503" s="67"/>
      <c r="N503" s="70"/>
      <c r="O503" s="67"/>
      <c r="P503" s="78"/>
      <c r="Q503" s="78"/>
      <c r="R503" s="78"/>
      <c r="S503" s="192"/>
      <c r="T503" s="27" t="str">
        <f t="shared" si="23"/>
        <v/>
      </c>
      <c r="U503" s="49" t="str">
        <f t="shared" si="24"/>
        <v/>
      </c>
    </row>
    <row r="504" spans="1:21" ht="21.95" customHeight="1" x14ac:dyDescent="0.15">
      <c r="A504" s="177"/>
      <c r="B504" s="78"/>
      <c r="C504" s="78"/>
      <c r="D504" s="77"/>
      <c r="E504" s="77"/>
      <c r="F504" s="77"/>
      <c r="G504" s="215"/>
      <c r="H504" s="215"/>
      <c r="I504" s="273"/>
      <c r="J504" s="273"/>
      <c r="K504" s="315">
        <f t="shared" si="22"/>
        <v>0</v>
      </c>
      <c r="L504" s="70"/>
      <c r="M504" s="67"/>
      <c r="N504" s="70"/>
      <c r="O504" s="67"/>
      <c r="P504" s="78"/>
      <c r="Q504" s="78"/>
      <c r="R504" s="78"/>
      <c r="S504" s="192"/>
      <c r="T504" s="27" t="str">
        <f t="shared" si="23"/>
        <v/>
      </c>
      <c r="U504" s="49" t="str">
        <f t="shared" si="24"/>
        <v/>
      </c>
    </row>
    <row r="505" spans="1:21" ht="21.95" customHeight="1" x14ac:dyDescent="0.15">
      <c r="A505" s="207"/>
      <c r="B505" s="93"/>
      <c r="C505" s="94"/>
      <c r="D505" s="94"/>
      <c r="E505" s="278"/>
      <c r="F505" s="94"/>
      <c r="G505" s="279"/>
      <c r="H505" s="239"/>
      <c r="I505" s="280"/>
      <c r="J505" s="260"/>
      <c r="K505" s="316">
        <f t="shared" si="22"/>
        <v>0</v>
      </c>
      <c r="L505" s="208"/>
      <c r="M505" s="208"/>
      <c r="N505" s="208"/>
      <c r="O505" s="208"/>
      <c r="P505" s="208"/>
      <c r="Q505" s="208"/>
      <c r="R505" s="208"/>
      <c r="S505" s="209"/>
      <c r="T505" s="27" t="str">
        <f t="shared" si="23"/>
        <v/>
      </c>
      <c r="U505" s="49" t="str">
        <f t="shared" si="24"/>
        <v/>
      </c>
    </row>
    <row r="506" spans="1:21" ht="21.95" customHeight="1" x14ac:dyDescent="0.15">
      <c r="A506" s="268"/>
      <c r="B506" s="71"/>
      <c r="C506" s="103"/>
      <c r="D506" s="164"/>
      <c r="E506" s="164"/>
      <c r="F506" s="164"/>
      <c r="G506" s="210"/>
      <c r="H506" s="211"/>
      <c r="I506" s="281"/>
      <c r="J506" s="281"/>
      <c r="K506" s="314">
        <f t="shared" si="22"/>
        <v>0</v>
      </c>
      <c r="L506" s="200"/>
      <c r="M506" s="71"/>
      <c r="N506" s="200"/>
      <c r="O506" s="71"/>
      <c r="P506" s="71"/>
      <c r="Q506" s="71"/>
      <c r="R506" s="71"/>
      <c r="S506" s="270"/>
      <c r="T506" s="27" t="str">
        <f t="shared" si="23"/>
        <v/>
      </c>
      <c r="U506" s="49" t="str">
        <f t="shared" si="24"/>
        <v/>
      </c>
    </row>
    <row r="507" spans="1:21" ht="21.95" customHeight="1" x14ac:dyDescent="0.15">
      <c r="A507" s="266"/>
      <c r="B507" s="67"/>
      <c r="C507" s="78"/>
      <c r="D507" s="77"/>
      <c r="E507" s="77"/>
      <c r="F507" s="77"/>
      <c r="G507" s="215"/>
      <c r="H507" s="216"/>
      <c r="I507" s="273"/>
      <c r="J507" s="273"/>
      <c r="K507" s="315">
        <f t="shared" si="22"/>
        <v>0</v>
      </c>
      <c r="L507" s="70"/>
      <c r="M507" s="67"/>
      <c r="N507" s="70"/>
      <c r="O507" s="67"/>
      <c r="P507" s="67"/>
      <c r="Q507" s="67"/>
      <c r="R507" s="67"/>
      <c r="S507" s="192"/>
      <c r="T507" s="27" t="str">
        <f t="shared" si="23"/>
        <v/>
      </c>
      <c r="U507" s="49" t="str">
        <f t="shared" si="24"/>
        <v/>
      </c>
    </row>
    <row r="508" spans="1:21" ht="21.95" customHeight="1" x14ac:dyDescent="0.15">
      <c r="A508" s="266"/>
      <c r="B508" s="67"/>
      <c r="C508" s="78"/>
      <c r="D508" s="77"/>
      <c r="E508" s="77"/>
      <c r="F508" s="77"/>
      <c r="G508" s="215"/>
      <c r="H508" s="216"/>
      <c r="I508" s="273"/>
      <c r="J508" s="273"/>
      <c r="K508" s="315">
        <f t="shared" si="22"/>
        <v>0</v>
      </c>
      <c r="L508" s="70"/>
      <c r="M508" s="67"/>
      <c r="N508" s="70"/>
      <c r="O508" s="67"/>
      <c r="P508" s="67"/>
      <c r="Q508" s="67"/>
      <c r="R508" s="67"/>
      <c r="S508" s="192"/>
      <c r="T508" s="27" t="str">
        <f t="shared" si="23"/>
        <v/>
      </c>
      <c r="U508" s="49" t="str">
        <f t="shared" si="24"/>
        <v/>
      </c>
    </row>
    <row r="509" spans="1:21" ht="21.95" customHeight="1" x14ac:dyDescent="0.15">
      <c r="A509" s="266"/>
      <c r="B509" s="67"/>
      <c r="C509" s="78"/>
      <c r="D509" s="77"/>
      <c r="E509" s="77"/>
      <c r="F509" s="77"/>
      <c r="G509" s="215"/>
      <c r="H509" s="216"/>
      <c r="I509" s="273"/>
      <c r="J509" s="273"/>
      <c r="K509" s="315">
        <f t="shared" si="22"/>
        <v>0</v>
      </c>
      <c r="L509" s="70"/>
      <c r="M509" s="67"/>
      <c r="N509" s="70"/>
      <c r="O509" s="67"/>
      <c r="P509" s="67"/>
      <c r="Q509" s="67"/>
      <c r="R509" s="67"/>
      <c r="S509" s="192"/>
      <c r="T509" s="27" t="str">
        <f t="shared" si="23"/>
        <v/>
      </c>
      <c r="U509" s="49" t="str">
        <f t="shared" si="24"/>
        <v/>
      </c>
    </row>
    <row r="510" spans="1:21" ht="21.95" customHeight="1" x14ac:dyDescent="0.15">
      <c r="A510" s="266"/>
      <c r="B510" s="67"/>
      <c r="C510" s="78"/>
      <c r="D510" s="77"/>
      <c r="E510" s="77"/>
      <c r="F510" s="77"/>
      <c r="G510" s="215"/>
      <c r="H510" s="216"/>
      <c r="I510" s="273"/>
      <c r="J510" s="273"/>
      <c r="K510" s="315">
        <f t="shared" si="22"/>
        <v>0</v>
      </c>
      <c r="L510" s="70"/>
      <c r="M510" s="67"/>
      <c r="N510" s="70"/>
      <c r="O510" s="67"/>
      <c r="P510" s="67"/>
      <c r="Q510" s="67"/>
      <c r="R510" s="67"/>
      <c r="S510" s="192"/>
      <c r="T510" s="27" t="str">
        <f t="shared" si="23"/>
        <v/>
      </c>
      <c r="U510" s="49" t="str">
        <f t="shared" si="24"/>
        <v/>
      </c>
    </row>
    <row r="511" spans="1:21" ht="21.95" customHeight="1" x14ac:dyDescent="0.15">
      <c r="A511" s="266"/>
      <c r="B511" s="67"/>
      <c r="C511" s="78"/>
      <c r="D511" s="77"/>
      <c r="E511" s="77"/>
      <c r="F511" s="77"/>
      <c r="G511" s="215"/>
      <c r="H511" s="216"/>
      <c r="I511" s="273"/>
      <c r="J511" s="273"/>
      <c r="K511" s="315">
        <f t="shared" si="22"/>
        <v>0</v>
      </c>
      <c r="L511" s="70"/>
      <c r="M511" s="67"/>
      <c r="N511" s="70"/>
      <c r="O511" s="67"/>
      <c r="P511" s="67"/>
      <c r="Q511" s="67"/>
      <c r="R511" s="67"/>
      <c r="S511" s="192"/>
      <c r="T511" s="27" t="str">
        <f t="shared" si="23"/>
        <v/>
      </c>
      <c r="U511" s="49" t="str">
        <f t="shared" si="24"/>
        <v/>
      </c>
    </row>
    <row r="512" spans="1:21" ht="21.95" customHeight="1" x14ac:dyDescent="0.15">
      <c r="A512" s="266"/>
      <c r="B512" s="67"/>
      <c r="C512" s="78"/>
      <c r="D512" s="77"/>
      <c r="E512" s="77"/>
      <c r="F512" s="77"/>
      <c r="G512" s="215"/>
      <c r="H512" s="216"/>
      <c r="I512" s="273"/>
      <c r="J512" s="273"/>
      <c r="K512" s="315">
        <f t="shared" si="22"/>
        <v>0</v>
      </c>
      <c r="L512" s="70"/>
      <c r="M512" s="67"/>
      <c r="N512" s="70"/>
      <c r="O512" s="67"/>
      <c r="P512" s="67"/>
      <c r="Q512" s="67"/>
      <c r="R512" s="67"/>
      <c r="S512" s="192"/>
      <c r="T512" s="27" t="str">
        <f t="shared" si="23"/>
        <v/>
      </c>
      <c r="U512" s="49" t="str">
        <f t="shared" si="24"/>
        <v/>
      </c>
    </row>
    <row r="513" spans="1:21" ht="21.95" customHeight="1" x14ac:dyDescent="0.15">
      <c r="A513" s="266"/>
      <c r="B513" s="78"/>
      <c r="C513" s="78"/>
      <c r="D513" s="77"/>
      <c r="E513" s="77"/>
      <c r="F513" s="77"/>
      <c r="G513" s="215"/>
      <c r="H513" s="215"/>
      <c r="I513" s="273"/>
      <c r="J513" s="273"/>
      <c r="K513" s="315">
        <f t="shared" si="22"/>
        <v>0</v>
      </c>
      <c r="L513" s="70"/>
      <c r="M513" s="67"/>
      <c r="N513" s="70"/>
      <c r="O513" s="67"/>
      <c r="P513" s="78"/>
      <c r="Q513" s="78"/>
      <c r="R513" s="78"/>
      <c r="S513" s="192"/>
      <c r="T513" s="27" t="str">
        <f t="shared" si="23"/>
        <v/>
      </c>
      <c r="U513" s="49" t="str">
        <f t="shared" si="24"/>
        <v/>
      </c>
    </row>
    <row r="514" spans="1:21" ht="21.95" customHeight="1" x14ac:dyDescent="0.15">
      <c r="A514" s="266"/>
      <c r="B514" s="78"/>
      <c r="C514" s="78"/>
      <c r="D514" s="77"/>
      <c r="E514" s="77"/>
      <c r="F514" s="77"/>
      <c r="G514" s="215"/>
      <c r="H514" s="215"/>
      <c r="I514" s="273"/>
      <c r="J514" s="273"/>
      <c r="K514" s="315">
        <f t="shared" si="22"/>
        <v>0</v>
      </c>
      <c r="L514" s="70"/>
      <c r="M514" s="67"/>
      <c r="N514" s="70"/>
      <c r="O514" s="67"/>
      <c r="P514" s="78"/>
      <c r="Q514" s="78"/>
      <c r="R514" s="78"/>
      <c r="S514" s="192"/>
      <c r="T514" s="27" t="str">
        <f t="shared" si="23"/>
        <v/>
      </c>
      <c r="U514" s="49" t="str">
        <f t="shared" si="24"/>
        <v/>
      </c>
    </row>
    <row r="515" spans="1:21" ht="21.95" customHeight="1" x14ac:dyDescent="0.15">
      <c r="A515" s="266"/>
      <c r="B515" s="78"/>
      <c r="C515" s="78"/>
      <c r="D515" s="77"/>
      <c r="E515" s="77"/>
      <c r="F515" s="77"/>
      <c r="G515" s="215"/>
      <c r="H515" s="215"/>
      <c r="I515" s="273"/>
      <c r="J515" s="273"/>
      <c r="K515" s="315">
        <f t="shared" si="22"/>
        <v>0</v>
      </c>
      <c r="L515" s="70"/>
      <c r="M515" s="67"/>
      <c r="N515" s="70"/>
      <c r="O515" s="67"/>
      <c r="P515" s="78"/>
      <c r="Q515" s="78"/>
      <c r="R515" s="78"/>
      <c r="S515" s="192"/>
      <c r="T515" s="27" t="str">
        <f t="shared" si="23"/>
        <v/>
      </c>
      <c r="U515" s="49" t="str">
        <f t="shared" si="24"/>
        <v/>
      </c>
    </row>
    <row r="516" spans="1:21" ht="21.95" customHeight="1" x14ac:dyDescent="0.15">
      <c r="A516" s="266"/>
      <c r="B516" s="78"/>
      <c r="C516" s="78"/>
      <c r="D516" s="77"/>
      <c r="E516" s="77"/>
      <c r="F516" s="77"/>
      <c r="G516" s="215"/>
      <c r="H516" s="215"/>
      <c r="I516" s="273"/>
      <c r="J516" s="273"/>
      <c r="K516" s="315">
        <f t="shared" si="22"/>
        <v>0</v>
      </c>
      <c r="L516" s="70"/>
      <c r="M516" s="67"/>
      <c r="N516" s="70"/>
      <c r="O516" s="67"/>
      <c r="P516" s="78"/>
      <c r="Q516" s="78"/>
      <c r="R516" s="78"/>
      <c r="S516" s="192"/>
      <c r="T516" s="27" t="str">
        <f t="shared" si="23"/>
        <v/>
      </c>
      <c r="U516" s="49" t="str">
        <f t="shared" si="24"/>
        <v/>
      </c>
    </row>
    <row r="517" spans="1:21" ht="21.95" customHeight="1" x14ac:dyDescent="0.15">
      <c r="A517" s="266"/>
      <c r="B517" s="78"/>
      <c r="C517" s="78"/>
      <c r="D517" s="77"/>
      <c r="E517" s="77"/>
      <c r="F517" s="77"/>
      <c r="G517" s="215"/>
      <c r="H517" s="215"/>
      <c r="I517" s="273"/>
      <c r="J517" s="273"/>
      <c r="K517" s="315">
        <f t="shared" si="22"/>
        <v>0</v>
      </c>
      <c r="L517" s="70"/>
      <c r="M517" s="67"/>
      <c r="N517" s="70"/>
      <c r="O517" s="67"/>
      <c r="P517" s="78"/>
      <c r="Q517" s="78"/>
      <c r="R517" s="78"/>
      <c r="S517" s="192"/>
      <c r="T517" s="27" t="str">
        <f t="shared" si="23"/>
        <v/>
      </c>
      <c r="U517" s="49" t="str">
        <f t="shared" si="24"/>
        <v/>
      </c>
    </row>
    <row r="518" spans="1:21" ht="21.95" customHeight="1" x14ac:dyDescent="0.15">
      <c r="A518" s="266"/>
      <c r="B518" s="78"/>
      <c r="C518" s="78"/>
      <c r="D518" s="77"/>
      <c r="E518" s="77"/>
      <c r="F518" s="77"/>
      <c r="G518" s="215"/>
      <c r="H518" s="215"/>
      <c r="I518" s="273"/>
      <c r="J518" s="273"/>
      <c r="K518" s="315">
        <f t="shared" si="22"/>
        <v>0</v>
      </c>
      <c r="L518" s="70"/>
      <c r="M518" s="67"/>
      <c r="N518" s="70"/>
      <c r="O518" s="67"/>
      <c r="P518" s="78"/>
      <c r="Q518" s="78"/>
      <c r="R518" s="78"/>
      <c r="S518" s="192"/>
      <c r="T518" s="27" t="str">
        <f t="shared" si="23"/>
        <v/>
      </c>
      <c r="U518" s="49" t="str">
        <f t="shared" si="24"/>
        <v/>
      </c>
    </row>
    <row r="519" spans="1:21" ht="21.95" customHeight="1" x14ac:dyDescent="0.15">
      <c r="A519" s="266"/>
      <c r="B519" s="78"/>
      <c r="C519" s="78"/>
      <c r="D519" s="77"/>
      <c r="E519" s="77"/>
      <c r="F519" s="77"/>
      <c r="G519" s="215"/>
      <c r="H519" s="215"/>
      <c r="I519" s="273"/>
      <c r="J519" s="273"/>
      <c r="K519" s="315">
        <f t="shared" ref="K519:K582" si="25">J519-E519</f>
        <v>0</v>
      </c>
      <c r="L519" s="70"/>
      <c r="M519" s="67"/>
      <c r="N519" s="70"/>
      <c r="O519" s="67"/>
      <c r="P519" s="78"/>
      <c r="Q519" s="78"/>
      <c r="R519" s="78"/>
      <c r="S519" s="192"/>
      <c r="T519" s="27" t="str">
        <f t="shared" ref="T519:T582" si="26">CONCATENATE(L519,C519)</f>
        <v/>
      </c>
      <c r="U519" s="49" t="str">
        <f t="shared" ref="U519:U582" si="27">CONCATENATE(N519,H519)</f>
        <v/>
      </c>
    </row>
    <row r="520" spans="1:21" ht="21.95" customHeight="1" x14ac:dyDescent="0.15">
      <c r="A520" s="266"/>
      <c r="B520" s="78"/>
      <c r="C520" s="78"/>
      <c r="D520" s="77"/>
      <c r="E520" s="77"/>
      <c r="F520" s="77"/>
      <c r="G520" s="215"/>
      <c r="H520" s="215"/>
      <c r="I520" s="273"/>
      <c r="J520" s="273"/>
      <c r="K520" s="315">
        <f t="shared" si="25"/>
        <v>0</v>
      </c>
      <c r="L520" s="70"/>
      <c r="M520" s="67"/>
      <c r="N520" s="70"/>
      <c r="O520" s="67"/>
      <c r="P520" s="78"/>
      <c r="Q520" s="78"/>
      <c r="R520" s="78"/>
      <c r="S520" s="192"/>
      <c r="T520" s="27" t="str">
        <f t="shared" si="26"/>
        <v/>
      </c>
      <c r="U520" s="49" t="str">
        <f t="shared" si="27"/>
        <v/>
      </c>
    </row>
    <row r="521" spans="1:21" ht="21.95" customHeight="1" x14ac:dyDescent="0.15">
      <c r="A521" s="266"/>
      <c r="B521" s="78"/>
      <c r="C521" s="78"/>
      <c r="D521" s="77"/>
      <c r="E521" s="77"/>
      <c r="F521" s="77"/>
      <c r="G521" s="215"/>
      <c r="H521" s="215"/>
      <c r="I521" s="273"/>
      <c r="J521" s="273"/>
      <c r="K521" s="315">
        <f t="shared" si="25"/>
        <v>0</v>
      </c>
      <c r="L521" s="70"/>
      <c r="M521" s="67"/>
      <c r="N521" s="70"/>
      <c r="O521" s="67"/>
      <c r="P521" s="78"/>
      <c r="Q521" s="78"/>
      <c r="R521" s="78"/>
      <c r="S521" s="192"/>
      <c r="T521" s="27" t="str">
        <f t="shared" si="26"/>
        <v/>
      </c>
      <c r="U521" s="49" t="str">
        <f t="shared" si="27"/>
        <v/>
      </c>
    </row>
    <row r="522" spans="1:21" ht="21.95" customHeight="1" x14ac:dyDescent="0.15">
      <c r="A522" s="266"/>
      <c r="B522" s="78"/>
      <c r="C522" s="78"/>
      <c r="D522" s="77"/>
      <c r="E522" s="77"/>
      <c r="F522" s="77"/>
      <c r="G522" s="215"/>
      <c r="H522" s="215"/>
      <c r="I522" s="273"/>
      <c r="J522" s="273"/>
      <c r="K522" s="315">
        <f t="shared" si="25"/>
        <v>0</v>
      </c>
      <c r="L522" s="70"/>
      <c r="M522" s="67"/>
      <c r="N522" s="70"/>
      <c r="O522" s="67"/>
      <c r="P522" s="78"/>
      <c r="Q522" s="78"/>
      <c r="R522" s="78"/>
      <c r="S522" s="192"/>
      <c r="T522" s="27" t="str">
        <f t="shared" si="26"/>
        <v/>
      </c>
      <c r="U522" s="49" t="str">
        <f t="shared" si="27"/>
        <v/>
      </c>
    </row>
    <row r="523" spans="1:21" ht="21.95" customHeight="1" x14ac:dyDescent="0.15">
      <c r="A523" s="266"/>
      <c r="B523" s="78"/>
      <c r="C523" s="78"/>
      <c r="D523" s="77"/>
      <c r="E523" s="77"/>
      <c r="F523" s="77"/>
      <c r="G523" s="215"/>
      <c r="H523" s="215"/>
      <c r="I523" s="273"/>
      <c r="J523" s="273"/>
      <c r="K523" s="315">
        <f t="shared" si="25"/>
        <v>0</v>
      </c>
      <c r="L523" s="70"/>
      <c r="M523" s="67"/>
      <c r="N523" s="70"/>
      <c r="O523" s="67"/>
      <c r="P523" s="78"/>
      <c r="Q523" s="78"/>
      <c r="R523" s="78"/>
      <c r="S523" s="192"/>
      <c r="T523" s="27" t="str">
        <f t="shared" si="26"/>
        <v/>
      </c>
      <c r="U523" s="49" t="str">
        <f t="shared" si="27"/>
        <v/>
      </c>
    </row>
    <row r="524" spans="1:21" ht="21.95" customHeight="1" x14ac:dyDescent="0.15">
      <c r="A524" s="266"/>
      <c r="B524" s="78"/>
      <c r="C524" s="78"/>
      <c r="D524" s="77"/>
      <c r="E524" s="77"/>
      <c r="F524" s="77"/>
      <c r="G524" s="215"/>
      <c r="H524" s="215"/>
      <c r="I524" s="273"/>
      <c r="J524" s="273"/>
      <c r="K524" s="315">
        <f t="shared" si="25"/>
        <v>0</v>
      </c>
      <c r="L524" s="70"/>
      <c r="M524" s="67"/>
      <c r="N524" s="70"/>
      <c r="O524" s="67"/>
      <c r="P524" s="78"/>
      <c r="Q524" s="78"/>
      <c r="R524" s="78"/>
      <c r="S524" s="192"/>
      <c r="T524" s="27" t="str">
        <f t="shared" si="26"/>
        <v/>
      </c>
      <c r="U524" s="49" t="str">
        <f t="shared" si="27"/>
        <v/>
      </c>
    </row>
    <row r="525" spans="1:21" ht="21.95" customHeight="1" x14ac:dyDescent="0.15">
      <c r="A525" s="177"/>
      <c r="B525" s="78"/>
      <c r="C525" s="78"/>
      <c r="D525" s="77"/>
      <c r="E525" s="77"/>
      <c r="F525" s="77"/>
      <c r="G525" s="215"/>
      <c r="H525" s="215"/>
      <c r="I525" s="273"/>
      <c r="J525" s="273"/>
      <c r="K525" s="315">
        <f t="shared" si="25"/>
        <v>0</v>
      </c>
      <c r="L525" s="70"/>
      <c r="M525" s="67"/>
      <c r="N525" s="70"/>
      <c r="O525" s="67"/>
      <c r="P525" s="78"/>
      <c r="Q525" s="78"/>
      <c r="R525" s="78"/>
      <c r="S525" s="192"/>
      <c r="T525" s="27" t="str">
        <f t="shared" si="26"/>
        <v/>
      </c>
      <c r="U525" s="49" t="str">
        <f t="shared" si="27"/>
        <v/>
      </c>
    </row>
    <row r="526" spans="1:21" ht="21.95" customHeight="1" x14ac:dyDescent="0.15">
      <c r="A526" s="207"/>
      <c r="B526" s="93"/>
      <c r="C526" s="94"/>
      <c r="D526" s="94"/>
      <c r="E526" s="278"/>
      <c r="F526" s="94"/>
      <c r="G526" s="279"/>
      <c r="H526" s="239"/>
      <c r="I526" s="280"/>
      <c r="J526" s="260"/>
      <c r="K526" s="316">
        <f t="shared" si="25"/>
        <v>0</v>
      </c>
      <c r="L526" s="208"/>
      <c r="M526" s="208"/>
      <c r="N526" s="208"/>
      <c r="O526" s="208"/>
      <c r="P526" s="208"/>
      <c r="Q526" s="208"/>
      <c r="R526" s="208"/>
      <c r="S526" s="209"/>
      <c r="T526" s="27" t="str">
        <f t="shared" si="26"/>
        <v/>
      </c>
      <c r="U526" s="49" t="str">
        <f t="shared" si="27"/>
        <v/>
      </c>
    </row>
    <row r="527" spans="1:21" ht="21.95" customHeight="1" x14ac:dyDescent="0.15">
      <c r="A527" s="268"/>
      <c r="B527" s="71"/>
      <c r="C527" s="103"/>
      <c r="D527" s="164"/>
      <c r="E527" s="164"/>
      <c r="F527" s="164"/>
      <c r="G527" s="210"/>
      <c r="H527" s="211"/>
      <c r="I527" s="281"/>
      <c r="J527" s="281"/>
      <c r="K527" s="314">
        <f t="shared" si="25"/>
        <v>0</v>
      </c>
      <c r="L527" s="200"/>
      <c r="M527" s="71"/>
      <c r="N527" s="200"/>
      <c r="O527" s="71"/>
      <c r="P527" s="71"/>
      <c r="Q527" s="71"/>
      <c r="R527" s="71"/>
      <c r="S527" s="270"/>
      <c r="T527" s="27" t="str">
        <f t="shared" si="26"/>
        <v/>
      </c>
      <c r="U527" s="49" t="str">
        <f t="shared" si="27"/>
        <v/>
      </c>
    </row>
    <row r="528" spans="1:21" ht="21.95" customHeight="1" x14ac:dyDescent="0.15">
      <c r="A528" s="266"/>
      <c r="B528" s="67"/>
      <c r="C528" s="78"/>
      <c r="D528" s="77"/>
      <c r="E528" s="77"/>
      <c r="F528" s="77"/>
      <c r="G528" s="215"/>
      <c r="H528" s="216"/>
      <c r="I528" s="273"/>
      <c r="J528" s="273"/>
      <c r="K528" s="315">
        <f t="shared" si="25"/>
        <v>0</v>
      </c>
      <c r="L528" s="70"/>
      <c r="M528" s="67"/>
      <c r="N528" s="70"/>
      <c r="O528" s="67"/>
      <c r="P528" s="67"/>
      <c r="Q528" s="67"/>
      <c r="R528" s="67"/>
      <c r="S528" s="192"/>
      <c r="T528" s="27" t="str">
        <f t="shared" si="26"/>
        <v/>
      </c>
      <c r="U528" s="49" t="str">
        <f t="shared" si="27"/>
        <v/>
      </c>
    </row>
    <row r="529" spans="1:21" ht="21.95" customHeight="1" x14ac:dyDescent="0.15">
      <c r="A529" s="266"/>
      <c r="B529" s="67"/>
      <c r="C529" s="78"/>
      <c r="D529" s="77"/>
      <c r="E529" s="77"/>
      <c r="F529" s="77"/>
      <c r="G529" s="215"/>
      <c r="H529" s="216"/>
      <c r="I529" s="273"/>
      <c r="J529" s="273"/>
      <c r="K529" s="315">
        <f t="shared" si="25"/>
        <v>0</v>
      </c>
      <c r="L529" s="70"/>
      <c r="M529" s="67"/>
      <c r="N529" s="70"/>
      <c r="O529" s="67"/>
      <c r="P529" s="67"/>
      <c r="Q529" s="67"/>
      <c r="R529" s="67"/>
      <c r="S529" s="192"/>
      <c r="T529" s="27" t="str">
        <f t="shared" si="26"/>
        <v/>
      </c>
      <c r="U529" s="49" t="str">
        <f t="shared" si="27"/>
        <v/>
      </c>
    </row>
    <row r="530" spans="1:21" ht="21.95" customHeight="1" x14ac:dyDescent="0.15">
      <c r="A530" s="266"/>
      <c r="B530" s="67"/>
      <c r="C530" s="78"/>
      <c r="D530" s="77"/>
      <c r="E530" s="77"/>
      <c r="F530" s="77"/>
      <c r="G530" s="215"/>
      <c r="H530" s="216"/>
      <c r="I530" s="273"/>
      <c r="J530" s="273"/>
      <c r="K530" s="315">
        <f t="shared" si="25"/>
        <v>0</v>
      </c>
      <c r="L530" s="70"/>
      <c r="M530" s="67"/>
      <c r="N530" s="70"/>
      <c r="O530" s="67"/>
      <c r="P530" s="67"/>
      <c r="Q530" s="67"/>
      <c r="R530" s="67"/>
      <c r="S530" s="192"/>
      <c r="T530" s="27" t="str">
        <f t="shared" si="26"/>
        <v/>
      </c>
      <c r="U530" s="49" t="str">
        <f t="shared" si="27"/>
        <v/>
      </c>
    </row>
    <row r="531" spans="1:21" ht="21.95" customHeight="1" x14ac:dyDescent="0.15">
      <c r="A531" s="266"/>
      <c r="B531" s="67"/>
      <c r="C531" s="78"/>
      <c r="D531" s="77"/>
      <c r="E531" s="77"/>
      <c r="F531" s="77"/>
      <c r="G531" s="215"/>
      <c r="H531" s="216"/>
      <c r="I531" s="273"/>
      <c r="J531" s="273"/>
      <c r="K531" s="315">
        <f t="shared" si="25"/>
        <v>0</v>
      </c>
      <c r="L531" s="70"/>
      <c r="M531" s="67"/>
      <c r="N531" s="70"/>
      <c r="O531" s="67"/>
      <c r="P531" s="67"/>
      <c r="Q531" s="67"/>
      <c r="R531" s="67"/>
      <c r="S531" s="192"/>
      <c r="T531" s="27" t="str">
        <f t="shared" si="26"/>
        <v/>
      </c>
      <c r="U531" s="49" t="str">
        <f t="shared" si="27"/>
        <v/>
      </c>
    </row>
    <row r="532" spans="1:21" ht="21.95" customHeight="1" x14ac:dyDescent="0.15">
      <c r="A532" s="266"/>
      <c r="B532" s="67"/>
      <c r="C532" s="78"/>
      <c r="D532" s="77"/>
      <c r="E532" s="77"/>
      <c r="F532" s="77"/>
      <c r="G532" s="215"/>
      <c r="H532" s="216"/>
      <c r="I532" s="273"/>
      <c r="J532" s="273"/>
      <c r="K532" s="315">
        <f t="shared" si="25"/>
        <v>0</v>
      </c>
      <c r="L532" s="70"/>
      <c r="M532" s="67"/>
      <c r="N532" s="70"/>
      <c r="O532" s="67"/>
      <c r="P532" s="67"/>
      <c r="Q532" s="67"/>
      <c r="R532" s="67"/>
      <c r="S532" s="192"/>
      <c r="T532" s="27" t="str">
        <f t="shared" si="26"/>
        <v/>
      </c>
      <c r="U532" s="49" t="str">
        <f t="shared" si="27"/>
        <v/>
      </c>
    </row>
    <row r="533" spans="1:21" ht="21.95" customHeight="1" x14ac:dyDescent="0.15">
      <c r="A533" s="266"/>
      <c r="B533" s="67"/>
      <c r="C533" s="78"/>
      <c r="D533" s="77"/>
      <c r="E533" s="77"/>
      <c r="F533" s="77"/>
      <c r="G533" s="215"/>
      <c r="H533" s="216"/>
      <c r="I533" s="273"/>
      <c r="J533" s="273"/>
      <c r="K533" s="315">
        <f t="shared" si="25"/>
        <v>0</v>
      </c>
      <c r="L533" s="70"/>
      <c r="M533" s="67"/>
      <c r="N533" s="70"/>
      <c r="O533" s="67"/>
      <c r="P533" s="67"/>
      <c r="Q533" s="67"/>
      <c r="R533" s="67"/>
      <c r="S533" s="192"/>
      <c r="T533" s="27" t="str">
        <f t="shared" si="26"/>
        <v/>
      </c>
      <c r="U533" s="49" t="str">
        <f t="shared" si="27"/>
        <v/>
      </c>
    </row>
    <row r="534" spans="1:21" ht="21.95" customHeight="1" x14ac:dyDescent="0.15">
      <c r="A534" s="266"/>
      <c r="B534" s="78"/>
      <c r="C534" s="78"/>
      <c r="D534" s="77"/>
      <c r="E534" s="77"/>
      <c r="F534" s="77"/>
      <c r="G534" s="215"/>
      <c r="H534" s="215"/>
      <c r="I534" s="273"/>
      <c r="J534" s="273"/>
      <c r="K534" s="315">
        <f t="shared" si="25"/>
        <v>0</v>
      </c>
      <c r="L534" s="70"/>
      <c r="M534" s="67"/>
      <c r="N534" s="70"/>
      <c r="O534" s="67"/>
      <c r="P534" s="78"/>
      <c r="Q534" s="78"/>
      <c r="R534" s="78"/>
      <c r="S534" s="192"/>
      <c r="T534" s="27" t="str">
        <f t="shared" si="26"/>
        <v/>
      </c>
      <c r="U534" s="49" t="str">
        <f t="shared" si="27"/>
        <v/>
      </c>
    </row>
    <row r="535" spans="1:21" ht="21.95" customHeight="1" x14ac:dyDescent="0.15">
      <c r="A535" s="266"/>
      <c r="B535" s="78"/>
      <c r="C535" s="78"/>
      <c r="D535" s="77"/>
      <c r="E535" s="77"/>
      <c r="F535" s="77"/>
      <c r="G535" s="215"/>
      <c r="H535" s="215"/>
      <c r="I535" s="273"/>
      <c r="J535" s="273"/>
      <c r="K535" s="315">
        <f t="shared" si="25"/>
        <v>0</v>
      </c>
      <c r="L535" s="70"/>
      <c r="M535" s="67"/>
      <c r="N535" s="70"/>
      <c r="O535" s="67"/>
      <c r="P535" s="78"/>
      <c r="Q535" s="78"/>
      <c r="R535" s="78"/>
      <c r="S535" s="192"/>
      <c r="T535" s="27" t="str">
        <f t="shared" si="26"/>
        <v/>
      </c>
      <c r="U535" s="49" t="str">
        <f t="shared" si="27"/>
        <v/>
      </c>
    </row>
    <row r="536" spans="1:21" ht="21.95" customHeight="1" x14ac:dyDescent="0.15">
      <c r="A536" s="266"/>
      <c r="B536" s="78"/>
      <c r="C536" s="78"/>
      <c r="D536" s="77"/>
      <c r="E536" s="77"/>
      <c r="F536" s="77"/>
      <c r="G536" s="215"/>
      <c r="H536" s="215"/>
      <c r="I536" s="273"/>
      <c r="J536" s="273"/>
      <c r="K536" s="315">
        <f t="shared" si="25"/>
        <v>0</v>
      </c>
      <c r="L536" s="70"/>
      <c r="M536" s="67"/>
      <c r="N536" s="70"/>
      <c r="O536" s="67"/>
      <c r="P536" s="78"/>
      <c r="Q536" s="78"/>
      <c r="R536" s="78"/>
      <c r="S536" s="192"/>
      <c r="T536" s="27" t="str">
        <f t="shared" si="26"/>
        <v/>
      </c>
      <c r="U536" s="49" t="str">
        <f t="shared" si="27"/>
        <v/>
      </c>
    </row>
    <row r="537" spans="1:21" ht="21.95" customHeight="1" x14ac:dyDescent="0.15">
      <c r="A537" s="266"/>
      <c r="B537" s="78"/>
      <c r="C537" s="78"/>
      <c r="D537" s="77"/>
      <c r="E537" s="77"/>
      <c r="F537" s="77"/>
      <c r="G537" s="215"/>
      <c r="H537" s="215"/>
      <c r="I537" s="273"/>
      <c r="J537" s="273"/>
      <c r="K537" s="315">
        <f t="shared" si="25"/>
        <v>0</v>
      </c>
      <c r="L537" s="70"/>
      <c r="M537" s="67"/>
      <c r="N537" s="70"/>
      <c r="O537" s="67"/>
      <c r="P537" s="78"/>
      <c r="Q537" s="78"/>
      <c r="R537" s="78"/>
      <c r="S537" s="192"/>
      <c r="T537" s="27" t="str">
        <f t="shared" si="26"/>
        <v/>
      </c>
      <c r="U537" s="49" t="str">
        <f t="shared" si="27"/>
        <v/>
      </c>
    </row>
    <row r="538" spans="1:21" ht="21.95" customHeight="1" x14ac:dyDescent="0.15">
      <c r="A538" s="266"/>
      <c r="B538" s="78"/>
      <c r="C538" s="78"/>
      <c r="D538" s="77"/>
      <c r="E538" s="77"/>
      <c r="F538" s="77"/>
      <c r="G538" s="215"/>
      <c r="H538" s="215"/>
      <c r="I538" s="273"/>
      <c r="J538" s="273"/>
      <c r="K538" s="315">
        <f t="shared" si="25"/>
        <v>0</v>
      </c>
      <c r="L538" s="70"/>
      <c r="M538" s="67"/>
      <c r="N538" s="70"/>
      <c r="O538" s="67"/>
      <c r="P538" s="78"/>
      <c r="Q538" s="78"/>
      <c r="R538" s="78"/>
      <c r="S538" s="192"/>
      <c r="T538" s="27" t="str">
        <f t="shared" si="26"/>
        <v/>
      </c>
      <c r="U538" s="49" t="str">
        <f t="shared" si="27"/>
        <v/>
      </c>
    </row>
    <row r="539" spans="1:21" ht="21.95" customHeight="1" x14ac:dyDescent="0.15">
      <c r="A539" s="266"/>
      <c r="B539" s="78"/>
      <c r="C539" s="78"/>
      <c r="D539" s="77"/>
      <c r="E539" s="77"/>
      <c r="F539" s="77"/>
      <c r="G539" s="215"/>
      <c r="H539" s="215"/>
      <c r="I539" s="273"/>
      <c r="J539" s="273"/>
      <c r="K539" s="315">
        <f t="shared" si="25"/>
        <v>0</v>
      </c>
      <c r="L539" s="70"/>
      <c r="M539" s="67"/>
      <c r="N539" s="70"/>
      <c r="O539" s="67"/>
      <c r="P539" s="78"/>
      <c r="Q539" s="78"/>
      <c r="R539" s="78"/>
      <c r="S539" s="192"/>
      <c r="T539" s="27" t="str">
        <f t="shared" si="26"/>
        <v/>
      </c>
      <c r="U539" s="49" t="str">
        <f t="shared" si="27"/>
        <v/>
      </c>
    </row>
    <row r="540" spans="1:21" ht="21.95" customHeight="1" x14ac:dyDescent="0.15">
      <c r="A540" s="266"/>
      <c r="B540" s="78"/>
      <c r="C540" s="78"/>
      <c r="D540" s="77"/>
      <c r="E540" s="77"/>
      <c r="F540" s="77"/>
      <c r="G540" s="215"/>
      <c r="H540" s="215"/>
      <c r="I540" s="273"/>
      <c r="J540" s="273"/>
      <c r="K540" s="315">
        <f t="shared" si="25"/>
        <v>0</v>
      </c>
      <c r="L540" s="70"/>
      <c r="M540" s="67"/>
      <c r="N540" s="70"/>
      <c r="O540" s="67"/>
      <c r="P540" s="78"/>
      <c r="Q540" s="78"/>
      <c r="R540" s="78"/>
      <c r="S540" s="192"/>
      <c r="T540" s="27" t="str">
        <f t="shared" si="26"/>
        <v/>
      </c>
      <c r="U540" s="49" t="str">
        <f t="shared" si="27"/>
        <v/>
      </c>
    </row>
    <row r="541" spans="1:21" ht="21.95" customHeight="1" x14ac:dyDescent="0.15">
      <c r="A541" s="266"/>
      <c r="B541" s="78"/>
      <c r="C541" s="78"/>
      <c r="D541" s="77"/>
      <c r="E541" s="77"/>
      <c r="F541" s="77"/>
      <c r="G541" s="215"/>
      <c r="H541" s="215"/>
      <c r="I541" s="273"/>
      <c r="J541" s="273"/>
      <c r="K541" s="315">
        <f t="shared" si="25"/>
        <v>0</v>
      </c>
      <c r="L541" s="70"/>
      <c r="M541" s="67"/>
      <c r="N541" s="70"/>
      <c r="O541" s="67"/>
      <c r="P541" s="78"/>
      <c r="Q541" s="78"/>
      <c r="R541" s="78"/>
      <c r="S541" s="192"/>
      <c r="T541" s="27" t="str">
        <f t="shared" si="26"/>
        <v/>
      </c>
      <c r="U541" s="49" t="str">
        <f t="shared" si="27"/>
        <v/>
      </c>
    </row>
    <row r="542" spans="1:21" ht="21.95" customHeight="1" x14ac:dyDescent="0.15">
      <c r="A542" s="266"/>
      <c r="B542" s="78"/>
      <c r="C542" s="78"/>
      <c r="D542" s="77"/>
      <c r="E542" s="77"/>
      <c r="F542" s="77"/>
      <c r="G542" s="215"/>
      <c r="H542" s="215"/>
      <c r="I542" s="273"/>
      <c r="J542" s="273"/>
      <c r="K542" s="315">
        <f t="shared" si="25"/>
        <v>0</v>
      </c>
      <c r="L542" s="70"/>
      <c r="M542" s="67"/>
      <c r="N542" s="70"/>
      <c r="O542" s="67"/>
      <c r="P542" s="78"/>
      <c r="Q542" s="78"/>
      <c r="R542" s="78"/>
      <c r="S542" s="192"/>
      <c r="T542" s="27" t="str">
        <f t="shared" si="26"/>
        <v/>
      </c>
      <c r="U542" s="49" t="str">
        <f t="shared" si="27"/>
        <v/>
      </c>
    </row>
    <row r="543" spans="1:21" ht="21.95" customHeight="1" x14ac:dyDescent="0.15">
      <c r="A543" s="266"/>
      <c r="B543" s="78"/>
      <c r="C543" s="78"/>
      <c r="D543" s="77"/>
      <c r="E543" s="77"/>
      <c r="F543" s="77"/>
      <c r="G543" s="215"/>
      <c r="H543" s="215"/>
      <c r="I543" s="273"/>
      <c r="J543" s="273"/>
      <c r="K543" s="315">
        <f t="shared" si="25"/>
        <v>0</v>
      </c>
      <c r="L543" s="70"/>
      <c r="M543" s="67"/>
      <c r="N543" s="70"/>
      <c r="O543" s="67"/>
      <c r="P543" s="78"/>
      <c r="Q543" s="78"/>
      <c r="R543" s="78"/>
      <c r="S543" s="192"/>
      <c r="T543" s="27" t="str">
        <f t="shared" si="26"/>
        <v/>
      </c>
      <c r="U543" s="49" t="str">
        <f t="shared" si="27"/>
        <v/>
      </c>
    </row>
    <row r="544" spans="1:21" ht="21.95" customHeight="1" x14ac:dyDescent="0.15">
      <c r="A544" s="266"/>
      <c r="B544" s="78"/>
      <c r="C544" s="78"/>
      <c r="D544" s="77"/>
      <c r="E544" s="77"/>
      <c r="F544" s="77"/>
      <c r="G544" s="215"/>
      <c r="H544" s="215"/>
      <c r="I544" s="273"/>
      <c r="J544" s="273"/>
      <c r="K544" s="315">
        <f t="shared" si="25"/>
        <v>0</v>
      </c>
      <c r="L544" s="70"/>
      <c r="M544" s="67"/>
      <c r="N544" s="70"/>
      <c r="O544" s="67"/>
      <c r="P544" s="78"/>
      <c r="Q544" s="78"/>
      <c r="R544" s="78"/>
      <c r="S544" s="192"/>
      <c r="T544" s="27" t="str">
        <f t="shared" si="26"/>
        <v/>
      </c>
      <c r="U544" s="49" t="str">
        <f t="shared" si="27"/>
        <v/>
      </c>
    </row>
    <row r="545" spans="1:21" ht="21.95" customHeight="1" x14ac:dyDescent="0.15">
      <c r="A545" s="266"/>
      <c r="B545" s="78"/>
      <c r="C545" s="78"/>
      <c r="D545" s="77"/>
      <c r="E545" s="77"/>
      <c r="F545" s="77"/>
      <c r="G545" s="215"/>
      <c r="H545" s="215"/>
      <c r="I545" s="273"/>
      <c r="J545" s="273"/>
      <c r="K545" s="315">
        <f t="shared" si="25"/>
        <v>0</v>
      </c>
      <c r="L545" s="70"/>
      <c r="M545" s="67"/>
      <c r="N545" s="70"/>
      <c r="O545" s="67"/>
      <c r="P545" s="78"/>
      <c r="Q545" s="78"/>
      <c r="R545" s="78"/>
      <c r="S545" s="192"/>
      <c r="T545" s="27" t="str">
        <f t="shared" si="26"/>
        <v/>
      </c>
      <c r="U545" s="49" t="str">
        <f t="shared" si="27"/>
        <v/>
      </c>
    </row>
    <row r="546" spans="1:21" ht="21.95" customHeight="1" x14ac:dyDescent="0.15">
      <c r="A546" s="177"/>
      <c r="B546" s="78"/>
      <c r="C546" s="78"/>
      <c r="D546" s="77"/>
      <c r="E546" s="77"/>
      <c r="F546" s="77"/>
      <c r="G546" s="215"/>
      <c r="H546" s="215"/>
      <c r="I546" s="273"/>
      <c r="J546" s="273"/>
      <c r="K546" s="315">
        <f t="shared" si="25"/>
        <v>0</v>
      </c>
      <c r="L546" s="70"/>
      <c r="M546" s="67"/>
      <c r="N546" s="70"/>
      <c r="O546" s="67"/>
      <c r="P546" s="78"/>
      <c r="Q546" s="78"/>
      <c r="R546" s="78"/>
      <c r="S546" s="192"/>
      <c r="T546" s="27" t="str">
        <f t="shared" si="26"/>
        <v/>
      </c>
      <c r="U546" s="49" t="str">
        <f t="shared" si="27"/>
        <v/>
      </c>
    </row>
    <row r="547" spans="1:21" ht="21.95" customHeight="1" x14ac:dyDescent="0.15">
      <c r="A547" s="207"/>
      <c r="B547" s="93"/>
      <c r="C547" s="94"/>
      <c r="D547" s="94"/>
      <c r="E547" s="278"/>
      <c r="F547" s="94"/>
      <c r="G547" s="279"/>
      <c r="H547" s="239"/>
      <c r="I547" s="280"/>
      <c r="J547" s="260"/>
      <c r="K547" s="316">
        <f t="shared" si="25"/>
        <v>0</v>
      </c>
      <c r="L547" s="208"/>
      <c r="M547" s="208"/>
      <c r="N547" s="208"/>
      <c r="O547" s="208"/>
      <c r="P547" s="208"/>
      <c r="Q547" s="208"/>
      <c r="R547" s="208"/>
      <c r="S547" s="209"/>
      <c r="T547" s="27" t="str">
        <f t="shared" si="26"/>
        <v/>
      </c>
      <c r="U547" s="49" t="str">
        <f t="shared" si="27"/>
        <v/>
      </c>
    </row>
    <row r="548" spans="1:21" ht="21.95" customHeight="1" x14ac:dyDescent="0.15">
      <c r="A548" s="282"/>
      <c r="B548" s="282"/>
      <c r="C548" s="282"/>
      <c r="D548" s="283"/>
      <c r="E548" s="283"/>
      <c r="F548" s="283"/>
      <c r="G548" s="284"/>
      <c r="H548" s="284"/>
      <c r="I548" s="285"/>
      <c r="J548" s="286"/>
      <c r="K548" s="319">
        <f t="shared" si="25"/>
        <v>0</v>
      </c>
      <c r="L548" s="292"/>
      <c r="M548" s="293"/>
      <c r="N548" s="292"/>
      <c r="O548" s="293"/>
      <c r="P548" s="282"/>
      <c r="Q548" s="282"/>
      <c r="R548" s="282"/>
      <c r="S548" s="282"/>
      <c r="T548" s="27" t="str">
        <f t="shared" si="26"/>
        <v/>
      </c>
      <c r="U548" s="49" t="str">
        <f t="shared" si="27"/>
        <v/>
      </c>
    </row>
    <row r="549" spans="1:21" ht="21.95" customHeight="1" x14ac:dyDescent="0.15">
      <c r="A549" s="282"/>
      <c r="B549" s="282"/>
      <c r="C549" s="282"/>
      <c r="D549" s="283"/>
      <c r="E549" s="283"/>
      <c r="F549" s="283"/>
      <c r="G549" s="284"/>
      <c r="H549" s="284"/>
      <c r="I549" s="285"/>
      <c r="J549" s="286"/>
      <c r="K549" s="319">
        <f t="shared" si="25"/>
        <v>0</v>
      </c>
      <c r="L549" s="292"/>
      <c r="M549" s="293"/>
      <c r="N549" s="292"/>
      <c r="O549" s="293"/>
      <c r="P549" s="282"/>
      <c r="Q549" s="282"/>
      <c r="R549" s="282"/>
      <c r="S549" s="282"/>
      <c r="T549" s="27" t="str">
        <f t="shared" si="26"/>
        <v/>
      </c>
      <c r="U549" s="49" t="str">
        <f t="shared" si="27"/>
        <v/>
      </c>
    </row>
    <row r="550" spans="1:21" ht="21.95" customHeight="1" x14ac:dyDescent="0.15">
      <c r="A550" s="282"/>
      <c r="B550" s="282"/>
      <c r="C550" s="282"/>
      <c r="D550" s="283"/>
      <c r="E550" s="283"/>
      <c r="F550" s="283"/>
      <c r="G550" s="284"/>
      <c r="H550" s="284"/>
      <c r="I550" s="285"/>
      <c r="J550" s="286"/>
      <c r="K550" s="319">
        <f t="shared" si="25"/>
        <v>0</v>
      </c>
      <c r="L550" s="292"/>
      <c r="M550" s="293"/>
      <c r="N550" s="292"/>
      <c r="O550" s="293"/>
      <c r="P550" s="282"/>
      <c r="Q550" s="282"/>
      <c r="R550" s="282"/>
      <c r="S550" s="282"/>
      <c r="T550" s="27" t="str">
        <f t="shared" si="26"/>
        <v/>
      </c>
      <c r="U550" s="49" t="str">
        <f t="shared" si="27"/>
        <v/>
      </c>
    </row>
    <row r="551" spans="1:21" ht="21.95" customHeight="1" x14ac:dyDescent="0.15">
      <c r="A551" s="282"/>
      <c r="B551" s="282"/>
      <c r="C551" s="282"/>
      <c r="D551" s="283"/>
      <c r="E551" s="283"/>
      <c r="F551" s="283"/>
      <c r="G551" s="284"/>
      <c r="H551" s="284"/>
      <c r="I551" s="285"/>
      <c r="J551" s="286"/>
      <c r="K551" s="319">
        <f t="shared" si="25"/>
        <v>0</v>
      </c>
      <c r="L551" s="292"/>
      <c r="M551" s="293"/>
      <c r="N551" s="292"/>
      <c r="O551" s="293"/>
      <c r="P551" s="282"/>
      <c r="Q551" s="282"/>
      <c r="R551" s="282"/>
      <c r="S551" s="282"/>
      <c r="T551" s="27" t="str">
        <f t="shared" si="26"/>
        <v/>
      </c>
      <c r="U551" s="49" t="str">
        <f t="shared" si="27"/>
        <v/>
      </c>
    </row>
    <row r="552" spans="1:21" ht="21.95" customHeight="1" x14ac:dyDescent="0.15">
      <c r="A552" s="282"/>
      <c r="B552" s="282"/>
      <c r="C552" s="282"/>
      <c r="D552" s="283"/>
      <c r="E552" s="283"/>
      <c r="F552" s="283"/>
      <c r="G552" s="284"/>
      <c r="H552" s="284"/>
      <c r="I552" s="285"/>
      <c r="J552" s="286"/>
      <c r="K552" s="319">
        <f t="shared" si="25"/>
        <v>0</v>
      </c>
      <c r="L552" s="292"/>
      <c r="M552" s="293"/>
      <c r="N552" s="292"/>
      <c r="O552" s="293"/>
      <c r="P552" s="282"/>
      <c r="Q552" s="282"/>
      <c r="R552" s="282"/>
      <c r="S552" s="282"/>
      <c r="T552" s="27" t="str">
        <f t="shared" si="26"/>
        <v/>
      </c>
      <c r="U552" s="49" t="str">
        <f t="shared" si="27"/>
        <v/>
      </c>
    </row>
    <row r="553" spans="1:21" ht="21.95" customHeight="1" x14ac:dyDescent="0.15">
      <c r="A553" s="282"/>
      <c r="B553" s="282"/>
      <c r="C553" s="282"/>
      <c r="D553" s="283"/>
      <c r="E553" s="283"/>
      <c r="F553" s="283"/>
      <c r="G553" s="284"/>
      <c r="H553" s="284"/>
      <c r="I553" s="285"/>
      <c r="J553" s="286"/>
      <c r="K553" s="319">
        <f t="shared" si="25"/>
        <v>0</v>
      </c>
      <c r="L553" s="292"/>
      <c r="M553" s="293"/>
      <c r="N553" s="292"/>
      <c r="O553" s="293"/>
      <c r="P553" s="282"/>
      <c r="Q553" s="282"/>
      <c r="R553" s="282"/>
      <c r="S553" s="282"/>
      <c r="T553" s="27" t="str">
        <f t="shared" si="26"/>
        <v/>
      </c>
      <c r="U553" s="49" t="str">
        <f t="shared" si="27"/>
        <v/>
      </c>
    </row>
    <row r="554" spans="1:21" ht="21.95" customHeight="1" x14ac:dyDescent="0.15">
      <c r="A554" s="282"/>
      <c r="B554" s="282"/>
      <c r="C554" s="282"/>
      <c r="D554" s="283"/>
      <c r="E554" s="283"/>
      <c r="F554" s="283"/>
      <c r="G554" s="284"/>
      <c r="H554" s="284"/>
      <c r="I554" s="285"/>
      <c r="J554" s="286"/>
      <c r="K554" s="319">
        <f t="shared" si="25"/>
        <v>0</v>
      </c>
      <c r="L554" s="292"/>
      <c r="M554" s="293"/>
      <c r="N554" s="292"/>
      <c r="O554" s="293"/>
      <c r="P554" s="282"/>
      <c r="Q554" s="282"/>
      <c r="R554" s="282"/>
      <c r="S554" s="282"/>
      <c r="T554" s="27" t="str">
        <f t="shared" si="26"/>
        <v/>
      </c>
      <c r="U554" s="49" t="str">
        <f t="shared" si="27"/>
        <v/>
      </c>
    </row>
    <row r="555" spans="1:21" ht="21.95" customHeight="1" x14ac:dyDescent="0.15">
      <c r="A555" s="282"/>
      <c r="B555" s="282"/>
      <c r="C555" s="282"/>
      <c r="D555" s="283"/>
      <c r="E555" s="283"/>
      <c r="F555" s="283"/>
      <c r="G555" s="284"/>
      <c r="H555" s="284"/>
      <c r="I555" s="285"/>
      <c r="J555" s="286"/>
      <c r="K555" s="319">
        <f t="shared" si="25"/>
        <v>0</v>
      </c>
      <c r="L555" s="292"/>
      <c r="M555" s="293"/>
      <c r="N555" s="292"/>
      <c r="O555" s="293"/>
      <c r="P555" s="282"/>
      <c r="Q555" s="282"/>
      <c r="R555" s="282"/>
      <c r="S555" s="282"/>
      <c r="T555" s="27" t="str">
        <f t="shared" si="26"/>
        <v/>
      </c>
      <c r="U555" s="49" t="str">
        <f t="shared" si="27"/>
        <v/>
      </c>
    </row>
    <row r="556" spans="1:21" ht="21.95" customHeight="1" x14ac:dyDescent="0.15">
      <c r="A556" s="282"/>
      <c r="B556" s="282"/>
      <c r="C556" s="282"/>
      <c r="D556" s="283"/>
      <c r="E556" s="283"/>
      <c r="F556" s="283"/>
      <c r="G556" s="284"/>
      <c r="H556" s="284"/>
      <c r="I556" s="285"/>
      <c r="J556" s="286"/>
      <c r="K556" s="319">
        <f t="shared" si="25"/>
        <v>0</v>
      </c>
      <c r="L556" s="292"/>
      <c r="M556" s="293"/>
      <c r="N556" s="292"/>
      <c r="O556" s="293"/>
      <c r="P556" s="282"/>
      <c r="Q556" s="282"/>
      <c r="R556" s="282"/>
      <c r="S556" s="282"/>
      <c r="T556" s="27" t="str">
        <f t="shared" si="26"/>
        <v/>
      </c>
      <c r="U556" s="49" t="str">
        <f t="shared" si="27"/>
        <v/>
      </c>
    </row>
    <row r="557" spans="1:21" ht="21.95" customHeight="1" x14ac:dyDescent="0.15">
      <c r="A557" s="282"/>
      <c r="B557" s="282"/>
      <c r="C557" s="282"/>
      <c r="D557" s="283"/>
      <c r="E557" s="283"/>
      <c r="F557" s="283"/>
      <c r="G557" s="284"/>
      <c r="H557" s="284"/>
      <c r="I557" s="285"/>
      <c r="J557" s="286"/>
      <c r="K557" s="319">
        <f t="shared" si="25"/>
        <v>0</v>
      </c>
      <c r="L557" s="292"/>
      <c r="M557" s="293"/>
      <c r="N557" s="292"/>
      <c r="O557" s="293"/>
      <c r="P557" s="282"/>
      <c r="Q557" s="282"/>
      <c r="R557" s="282"/>
      <c r="S557" s="282"/>
      <c r="T557" s="27" t="str">
        <f t="shared" si="26"/>
        <v/>
      </c>
      <c r="U557" s="49" t="str">
        <f t="shared" si="27"/>
        <v/>
      </c>
    </row>
    <row r="558" spans="1:21" ht="21.95" customHeight="1" x14ac:dyDescent="0.15">
      <c r="A558" s="282"/>
      <c r="B558" s="282"/>
      <c r="C558" s="282"/>
      <c r="D558" s="283"/>
      <c r="E558" s="283"/>
      <c r="F558" s="283"/>
      <c r="G558" s="284"/>
      <c r="H558" s="284"/>
      <c r="I558" s="285"/>
      <c r="J558" s="286"/>
      <c r="K558" s="319">
        <f t="shared" si="25"/>
        <v>0</v>
      </c>
      <c r="L558" s="292"/>
      <c r="M558" s="293"/>
      <c r="N558" s="292"/>
      <c r="O558" s="293"/>
      <c r="P558" s="282"/>
      <c r="Q558" s="282"/>
      <c r="R558" s="282"/>
      <c r="S558" s="282"/>
      <c r="T558" s="27" t="str">
        <f t="shared" si="26"/>
        <v/>
      </c>
      <c r="U558" s="49" t="str">
        <f t="shared" si="27"/>
        <v/>
      </c>
    </row>
    <row r="559" spans="1:21" ht="21.95" customHeight="1" x14ac:dyDescent="0.15">
      <c r="A559" s="282"/>
      <c r="B559" s="282"/>
      <c r="C559" s="282"/>
      <c r="D559" s="283"/>
      <c r="E559" s="283"/>
      <c r="F559" s="283"/>
      <c r="G559" s="284"/>
      <c r="H559" s="284"/>
      <c r="I559" s="285"/>
      <c r="J559" s="286"/>
      <c r="K559" s="319">
        <f t="shared" si="25"/>
        <v>0</v>
      </c>
      <c r="L559" s="292"/>
      <c r="M559" s="293"/>
      <c r="N559" s="292"/>
      <c r="O559" s="293"/>
      <c r="P559" s="282"/>
      <c r="Q559" s="282"/>
      <c r="R559" s="282"/>
      <c r="S559" s="282"/>
      <c r="T559" s="27" t="str">
        <f t="shared" si="26"/>
        <v/>
      </c>
      <c r="U559" s="49" t="str">
        <f t="shared" si="27"/>
        <v/>
      </c>
    </row>
    <row r="560" spans="1:21" ht="21.95" customHeight="1" x14ac:dyDescent="0.15">
      <c r="A560" s="282"/>
      <c r="B560" s="282"/>
      <c r="C560" s="282"/>
      <c r="D560" s="283"/>
      <c r="E560" s="283"/>
      <c r="F560" s="283"/>
      <c r="G560" s="284"/>
      <c r="H560" s="284"/>
      <c r="I560" s="285"/>
      <c r="J560" s="286"/>
      <c r="K560" s="319">
        <f t="shared" si="25"/>
        <v>0</v>
      </c>
      <c r="L560" s="292"/>
      <c r="M560" s="293"/>
      <c r="N560" s="292"/>
      <c r="O560" s="293"/>
      <c r="P560" s="282"/>
      <c r="Q560" s="282"/>
      <c r="R560" s="282"/>
      <c r="S560" s="282"/>
      <c r="T560" s="27" t="str">
        <f t="shared" si="26"/>
        <v/>
      </c>
      <c r="U560" s="49" t="str">
        <f t="shared" si="27"/>
        <v/>
      </c>
    </row>
    <row r="561" spans="1:21" ht="21.95" customHeight="1" x14ac:dyDescent="0.15">
      <c r="A561" s="282"/>
      <c r="B561" s="282"/>
      <c r="C561" s="282"/>
      <c r="D561" s="283"/>
      <c r="E561" s="283"/>
      <c r="F561" s="283"/>
      <c r="G561" s="284"/>
      <c r="H561" s="284"/>
      <c r="I561" s="285"/>
      <c r="J561" s="286"/>
      <c r="K561" s="319">
        <f t="shared" si="25"/>
        <v>0</v>
      </c>
      <c r="L561" s="292"/>
      <c r="M561" s="293"/>
      <c r="N561" s="292"/>
      <c r="O561" s="293"/>
      <c r="P561" s="282"/>
      <c r="Q561" s="282"/>
      <c r="R561" s="282"/>
      <c r="S561" s="282"/>
      <c r="T561" s="27" t="str">
        <f t="shared" si="26"/>
        <v/>
      </c>
      <c r="U561" s="49" t="str">
        <f t="shared" si="27"/>
        <v/>
      </c>
    </row>
    <row r="562" spans="1:21" ht="21.95" customHeight="1" x14ac:dyDescent="0.15">
      <c r="A562" s="282"/>
      <c r="B562" s="282"/>
      <c r="C562" s="282"/>
      <c r="D562" s="283"/>
      <c r="E562" s="283"/>
      <c r="F562" s="283"/>
      <c r="G562" s="284"/>
      <c r="H562" s="284"/>
      <c r="I562" s="285"/>
      <c r="J562" s="286"/>
      <c r="K562" s="319">
        <f t="shared" si="25"/>
        <v>0</v>
      </c>
      <c r="L562" s="292"/>
      <c r="M562" s="293"/>
      <c r="N562" s="292"/>
      <c r="O562" s="293"/>
      <c r="P562" s="282"/>
      <c r="Q562" s="282"/>
      <c r="R562" s="282"/>
      <c r="S562" s="282"/>
      <c r="T562" s="27" t="str">
        <f t="shared" si="26"/>
        <v/>
      </c>
      <c r="U562" s="49" t="str">
        <f t="shared" si="27"/>
        <v/>
      </c>
    </row>
    <row r="563" spans="1:21" ht="21.95" customHeight="1" x14ac:dyDescent="0.15">
      <c r="A563" s="282"/>
      <c r="B563" s="282"/>
      <c r="C563" s="282"/>
      <c r="D563" s="283"/>
      <c r="E563" s="283"/>
      <c r="F563" s="283"/>
      <c r="G563" s="284"/>
      <c r="H563" s="284"/>
      <c r="I563" s="285"/>
      <c r="J563" s="286"/>
      <c r="K563" s="319">
        <f t="shared" si="25"/>
        <v>0</v>
      </c>
      <c r="L563" s="292"/>
      <c r="M563" s="293"/>
      <c r="N563" s="292"/>
      <c r="O563" s="293"/>
      <c r="P563" s="282"/>
      <c r="Q563" s="282"/>
      <c r="R563" s="282"/>
      <c r="S563" s="282"/>
      <c r="T563" s="27" t="str">
        <f t="shared" si="26"/>
        <v/>
      </c>
      <c r="U563" s="49" t="str">
        <f t="shared" si="27"/>
        <v/>
      </c>
    </row>
    <row r="564" spans="1:21" ht="21.95" customHeight="1" x14ac:dyDescent="0.15">
      <c r="A564" s="282"/>
      <c r="B564" s="282"/>
      <c r="C564" s="282"/>
      <c r="D564" s="283"/>
      <c r="E564" s="283"/>
      <c r="F564" s="283"/>
      <c r="G564" s="284"/>
      <c r="H564" s="284"/>
      <c r="I564" s="285"/>
      <c r="J564" s="286"/>
      <c r="K564" s="319">
        <f t="shared" si="25"/>
        <v>0</v>
      </c>
      <c r="L564" s="292"/>
      <c r="M564" s="293"/>
      <c r="N564" s="292"/>
      <c r="O564" s="293"/>
      <c r="P564" s="282"/>
      <c r="Q564" s="282"/>
      <c r="R564" s="282"/>
      <c r="S564" s="282"/>
      <c r="T564" s="27" t="str">
        <f t="shared" si="26"/>
        <v/>
      </c>
      <c r="U564" s="49" t="str">
        <f t="shared" si="27"/>
        <v/>
      </c>
    </row>
    <row r="565" spans="1:21" ht="21.95" customHeight="1" x14ac:dyDescent="0.15">
      <c r="A565" s="282"/>
      <c r="B565" s="282"/>
      <c r="C565" s="282"/>
      <c r="D565" s="283"/>
      <c r="E565" s="283"/>
      <c r="F565" s="283"/>
      <c r="G565" s="284"/>
      <c r="H565" s="284"/>
      <c r="I565" s="285"/>
      <c r="J565" s="286"/>
      <c r="K565" s="319">
        <f t="shared" si="25"/>
        <v>0</v>
      </c>
      <c r="L565" s="292"/>
      <c r="M565" s="293"/>
      <c r="N565" s="292"/>
      <c r="O565" s="293"/>
      <c r="P565" s="282"/>
      <c r="Q565" s="282"/>
      <c r="R565" s="282"/>
      <c r="S565" s="282"/>
      <c r="T565" s="27" t="str">
        <f t="shared" si="26"/>
        <v/>
      </c>
      <c r="U565" s="49" t="str">
        <f t="shared" si="27"/>
        <v/>
      </c>
    </row>
    <row r="566" spans="1:21" ht="21.95" customHeight="1" x14ac:dyDescent="0.15">
      <c r="A566" s="282"/>
      <c r="B566" s="282"/>
      <c r="C566" s="282"/>
      <c r="D566" s="283"/>
      <c r="E566" s="283"/>
      <c r="F566" s="283"/>
      <c r="G566" s="284"/>
      <c r="H566" s="284"/>
      <c r="I566" s="285"/>
      <c r="J566" s="286"/>
      <c r="K566" s="319">
        <f t="shared" si="25"/>
        <v>0</v>
      </c>
      <c r="L566" s="292"/>
      <c r="M566" s="293"/>
      <c r="N566" s="292"/>
      <c r="O566" s="293"/>
      <c r="P566" s="282"/>
      <c r="Q566" s="282"/>
      <c r="R566" s="282"/>
      <c r="S566" s="282"/>
      <c r="T566" s="27" t="str">
        <f t="shared" si="26"/>
        <v/>
      </c>
      <c r="U566" s="49" t="str">
        <f t="shared" si="27"/>
        <v/>
      </c>
    </row>
    <row r="567" spans="1:21" ht="21.95" customHeight="1" x14ac:dyDescent="0.15">
      <c r="A567" s="282"/>
      <c r="B567" s="282"/>
      <c r="C567" s="282"/>
      <c r="D567" s="283"/>
      <c r="E567" s="283"/>
      <c r="F567" s="283"/>
      <c r="G567" s="284"/>
      <c r="H567" s="284"/>
      <c r="I567" s="285"/>
      <c r="J567" s="286"/>
      <c r="K567" s="319">
        <f t="shared" si="25"/>
        <v>0</v>
      </c>
      <c r="L567" s="292"/>
      <c r="M567" s="293"/>
      <c r="N567" s="292"/>
      <c r="O567" s="293"/>
      <c r="P567" s="282"/>
      <c r="Q567" s="282"/>
      <c r="R567" s="282"/>
      <c r="S567" s="282"/>
      <c r="T567" s="27" t="str">
        <f t="shared" si="26"/>
        <v/>
      </c>
      <c r="U567" s="49" t="str">
        <f t="shared" si="27"/>
        <v/>
      </c>
    </row>
    <row r="568" spans="1:21" ht="21.95" customHeight="1" x14ac:dyDescent="0.15">
      <c r="A568" s="282"/>
      <c r="B568" s="282"/>
      <c r="C568" s="282"/>
      <c r="D568" s="283"/>
      <c r="E568" s="283"/>
      <c r="F568" s="283"/>
      <c r="G568" s="284"/>
      <c r="H568" s="284"/>
      <c r="I568" s="285"/>
      <c r="J568" s="286"/>
      <c r="K568" s="319">
        <f t="shared" si="25"/>
        <v>0</v>
      </c>
      <c r="L568" s="292"/>
      <c r="M568" s="293"/>
      <c r="N568" s="292"/>
      <c r="O568" s="293"/>
      <c r="P568" s="282"/>
      <c r="Q568" s="282"/>
      <c r="R568" s="282"/>
      <c r="S568" s="282"/>
      <c r="T568" s="27" t="str">
        <f t="shared" si="26"/>
        <v/>
      </c>
      <c r="U568" s="49" t="str">
        <f t="shared" si="27"/>
        <v/>
      </c>
    </row>
    <row r="569" spans="1:21" ht="21.95" customHeight="1" x14ac:dyDescent="0.15">
      <c r="A569" s="282"/>
      <c r="B569" s="282"/>
      <c r="C569" s="282"/>
      <c r="D569" s="283"/>
      <c r="E569" s="283"/>
      <c r="F569" s="283"/>
      <c r="G569" s="284"/>
      <c r="H569" s="284"/>
      <c r="I569" s="285"/>
      <c r="J569" s="286"/>
      <c r="K569" s="319">
        <f t="shared" si="25"/>
        <v>0</v>
      </c>
      <c r="L569" s="292"/>
      <c r="M569" s="293"/>
      <c r="N569" s="292"/>
      <c r="O569" s="293"/>
      <c r="P569" s="282"/>
      <c r="Q569" s="282"/>
      <c r="R569" s="282"/>
      <c r="S569" s="282"/>
      <c r="T569" s="27" t="str">
        <f t="shared" si="26"/>
        <v/>
      </c>
      <c r="U569" s="49" t="str">
        <f t="shared" si="27"/>
        <v/>
      </c>
    </row>
    <row r="570" spans="1:21" ht="21.95" customHeight="1" x14ac:dyDescent="0.15">
      <c r="A570" s="282"/>
      <c r="B570" s="282"/>
      <c r="C570" s="282"/>
      <c r="D570" s="283"/>
      <c r="E570" s="283"/>
      <c r="F570" s="283"/>
      <c r="G570" s="284"/>
      <c r="H570" s="284"/>
      <c r="I570" s="285"/>
      <c r="J570" s="286"/>
      <c r="K570" s="319">
        <f t="shared" si="25"/>
        <v>0</v>
      </c>
      <c r="L570" s="292"/>
      <c r="M570" s="293"/>
      <c r="N570" s="292"/>
      <c r="O570" s="293"/>
      <c r="P570" s="282"/>
      <c r="Q570" s="282"/>
      <c r="R570" s="282"/>
      <c r="S570" s="282"/>
      <c r="T570" s="27" t="str">
        <f t="shared" si="26"/>
        <v/>
      </c>
      <c r="U570" s="49" t="str">
        <f t="shared" si="27"/>
        <v/>
      </c>
    </row>
    <row r="571" spans="1:21" ht="21.95" customHeight="1" x14ac:dyDescent="0.15">
      <c r="A571" s="282"/>
      <c r="B571" s="282"/>
      <c r="C571" s="282"/>
      <c r="D571" s="283"/>
      <c r="E571" s="283"/>
      <c r="F571" s="283"/>
      <c r="G571" s="284"/>
      <c r="H571" s="284"/>
      <c r="I571" s="285"/>
      <c r="J571" s="286"/>
      <c r="K571" s="319">
        <f t="shared" si="25"/>
        <v>0</v>
      </c>
      <c r="L571" s="292"/>
      <c r="M571" s="293"/>
      <c r="N571" s="292"/>
      <c r="O571" s="293"/>
      <c r="P571" s="282"/>
      <c r="Q571" s="282"/>
      <c r="R571" s="282"/>
      <c r="S571" s="282"/>
      <c r="T571" s="27" t="str">
        <f t="shared" si="26"/>
        <v/>
      </c>
      <c r="U571" s="49" t="str">
        <f t="shared" si="27"/>
        <v/>
      </c>
    </row>
    <row r="572" spans="1:21" ht="21.95" customHeight="1" x14ac:dyDescent="0.15">
      <c r="A572" s="282"/>
      <c r="B572" s="282"/>
      <c r="C572" s="282"/>
      <c r="D572" s="283"/>
      <c r="E572" s="283"/>
      <c r="F572" s="283"/>
      <c r="G572" s="284"/>
      <c r="H572" s="284"/>
      <c r="I572" s="285"/>
      <c r="J572" s="286"/>
      <c r="K572" s="319">
        <f t="shared" si="25"/>
        <v>0</v>
      </c>
      <c r="L572" s="292"/>
      <c r="M572" s="293"/>
      <c r="N572" s="292"/>
      <c r="O572" s="293"/>
      <c r="P572" s="282"/>
      <c r="Q572" s="282"/>
      <c r="R572" s="282"/>
      <c r="S572" s="282"/>
      <c r="T572" s="27" t="str">
        <f t="shared" si="26"/>
        <v/>
      </c>
      <c r="U572" s="49" t="str">
        <f t="shared" si="27"/>
        <v/>
      </c>
    </row>
    <row r="573" spans="1:21" ht="21.95" customHeight="1" x14ac:dyDescent="0.15">
      <c r="A573" s="282"/>
      <c r="B573" s="282"/>
      <c r="C573" s="282"/>
      <c r="D573" s="283"/>
      <c r="E573" s="283"/>
      <c r="F573" s="283"/>
      <c r="G573" s="284"/>
      <c r="H573" s="284"/>
      <c r="I573" s="285"/>
      <c r="J573" s="286"/>
      <c r="K573" s="319">
        <f t="shared" si="25"/>
        <v>0</v>
      </c>
      <c r="L573" s="292"/>
      <c r="M573" s="293"/>
      <c r="N573" s="292"/>
      <c r="O573" s="293"/>
      <c r="P573" s="282"/>
      <c r="Q573" s="282"/>
      <c r="R573" s="282"/>
      <c r="S573" s="282"/>
      <c r="T573" s="27" t="str">
        <f t="shared" si="26"/>
        <v/>
      </c>
      <c r="U573" s="49" t="str">
        <f t="shared" si="27"/>
        <v/>
      </c>
    </row>
    <row r="574" spans="1:21" ht="21.95" customHeight="1" x14ac:dyDescent="0.15">
      <c r="A574" s="282"/>
      <c r="B574" s="282"/>
      <c r="C574" s="282"/>
      <c r="D574" s="283"/>
      <c r="E574" s="283"/>
      <c r="F574" s="283"/>
      <c r="G574" s="284"/>
      <c r="H574" s="284"/>
      <c r="I574" s="285"/>
      <c r="J574" s="286"/>
      <c r="K574" s="319">
        <f t="shared" si="25"/>
        <v>0</v>
      </c>
      <c r="L574" s="292"/>
      <c r="M574" s="293"/>
      <c r="N574" s="292"/>
      <c r="O574" s="293"/>
      <c r="P574" s="282"/>
      <c r="Q574" s="282"/>
      <c r="R574" s="282"/>
      <c r="S574" s="282"/>
      <c r="T574" s="27" t="str">
        <f t="shared" si="26"/>
        <v/>
      </c>
      <c r="U574" s="49" t="str">
        <f t="shared" si="27"/>
        <v/>
      </c>
    </row>
    <row r="575" spans="1:21" ht="21.95" customHeight="1" x14ac:dyDescent="0.15">
      <c r="A575" s="282"/>
      <c r="B575" s="282"/>
      <c r="C575" s="282"/>
      <c r="D575" s="283"/>
      <c r="E575" s="283"/>
      <c r="F575" s="283"/>
      <c r="G575" s="284"/>
      <c r="H575" s="284"/>
      <c r="I575" s="285"/>
      <c r="J575" s="286"/>
      <c r="K575" s="319">
        <f t="shared" si="25"/>
        <v>0</v>
      </c>
      <c r="L575" s="292"/>
      <c r="M575" s="293"/>
      <c r="N575" s="292"/>
      <c r="O575" s="293"/>
      <c r="P575" s="282"/>
      <c r="Q575" s="282"/>
      <c r="R575" s="282"/>
      <c r="S575" s="282"/>
      <c r="T575" s="27" t="str">
        <f t="shared" si="26"/>
        <v/>
      </c>
      <c r="U575" s="49" t="str">
        <f t="shared" si="27"/>
        <v/>
      </c>
    </row>
    <row r="576" spans="1:21" ht="21.95" customHeight="1" x14ac:dyDescent="0.15">
      <c r="A576" s="282"/>
      <c r="B576" s="282"/>
      <c r="C576" s="282"/>
      <c r="D576" s="283"/>
      <c r="E576" s="283"/>
      <c r="F576" s="283"/>
      <c r="G576" s="284"/>
      <c r="H576" s="284"/>
      <c r="I576" s="285"/>
      <c r="J576" s="286"/>
      <c r="K576" s="319">
        <f t="shared" si="25"/>
        <v>0</v>
      </c>
      <c r="L576" s="292"/>
      <c r="M576" s="293"/>
      <c r="N576" s="292"/>
      <c r="O576" s="293"/>
      <c r="P576" s="282"/>
      <c r="Q576" s="282"/>
      <c r="R576" s="282"/>
      <c r="S576" s="282"/>
      <c r="T576" s="27" t="str">
        <f t="shared" si="26"/>
        <v/>
      </c>
      <c r="U576" s="49" t="str">
        <f t="shared" si="27"/>
        <v/>
      </c>
    </row>
    <row r="577" spans="1:21" ht="21.95" customHeight="1" x14ac:dyDescent="0.15">
      <c r="A577" s="282"/>
      <c r="B577" s="282"/>
      <c r="C577" s="282"/>
      <c r="D577" s="283"/>
      <c r="E577" s="283"/>
      <c r="F577" s="283"/>
      <c r="G577" s="284"/>
      <c r="H577" s="284"/>
      <c r="I577" s="285"/>
      <c r="J577" s="286"/>
      <c r="K577" s="319">
        <f t="shared" si="25"/>
        <v>0</v>
      </c>
      <c r="L577" s="292"/>
      <c r="M577" s="293"/>
      <c r="N577" s="292"/>
      <c r="O577" s="293"/>
      <c r="P577" s="282"/>
      <c r="Q577" s="282"/>
      <c r="R577" s="282"/>
      <c r="S577" s="282"/>
      <c r="T577" s="27" t="str">
        <f t="shared" si="26"/>
        <v/>
      </c>
      <c r="U577" s="49" t="str">
        <f t="shared" si="27"/>
        <v/>
      </c>
    </row>
    <row r="578" spans="1:21" ht="21.95" customHeight="1" x14ac:dyDescent="0.15">
      <c r="A578" s="282"/>
      <c r="B578" s="282"/>
      <c r="C578" s="282"/>
      <c r="D578" s="283"/>
      <c r="E578" s="283"/>
      <c r="F578" s="283"/>
      <c r="G578" s="284"/>
      <c r="H578" s="284"/>
      <c r="I578" s="285"/>
      <c r="J578" s="286"/>
      <c r="K578" s="319">
        <f t="shared" si="25"/>
        <v>0</v>
      </c>
      <c r="L578" s="292"/>
      <c r="M578" s="293"/>
      <c r="N578" s="292"/>
      <c r="O578" s="293"/>
      <c r="P578" s="282"/>
      <c r="Q578" s="282"/>
      <c r="R578" s="282"/>
      <c r="S578" s="282"/>
      <c r="T578" s="27" t="str">
        <f t="shared" si="26"/>
        <v/>
      </c>
      <c r="U578" s="49" t="str">
        <f t="shared" si="27"/>
        <v/>
      </c>
    </row>
    <row r="579" spans="1:21" ht="21.95" customHeight="1" x14ac:dyDescent="0.15">
      <c r="A579" s="282"/>
      <c r="B579" s="282"/>
      <c r="C579" s="282"/>
      <c r="D579" s="283"/>
      <c r="E579" s="283"/>
      <c r="F579" s="283"/>
      <c r="G579" s="284"/>
      <c r="H579" s="284"/>
      <c r="I579" s="285"/>
      <c r="J579" s="286"/>
      <c r="K579" s="319">
        <f t="shared" si="25"/>
        <v>0</v>
      </c>
      <c r="L579" s="292"/>
      <c r="M579" s="293"/>
      <c r="N579" s="292"/>
      <c r="O579" s="293"/>
      <c r="P579" s="282"/>
      <c r="Q579" s="282"/>
      <c r="R579" s="282"/>
      <c r="S579" s="282"/>
      <c r="T579" s="27" t="str">
        <f t="shared" si="26"/>
        <v/>
      </c>
      <c r="U579" s="49" t="str">
        <f t="shared" si="27"/>
        <v/>
      </c>
    </row>
    <row r="580" spans="1:21" ht="21.95" customHeight="1" x14ac:dyDescent="0.15">
      <c r="A580" s="282"/>
      <c r="B580" s="282"/>
      <c r="C580" s="282"/>
      <c r="D580" s="283"/>
      <c r="E580" s="283"/>
      <c r="F580" s="283"/>
      <c r="G580" s="284"/>
      <c r="H580" s="284"/>
      <c r="I580" s="285"/>
      <c r="J580" s="286"/>
      <c r="K580" s="319">
        <f t="shared" si="25"/>
        <v>0</v>
      </c>
      <c r="L580" s="292"/>
      <c r="M580" s="293"/>
      <c r="N580" s="292"/>
      <c r="O580" s="293"/>
      <c r="P580" s="282"/>
      <c r="Q580" s="282"/>
      <c r="R580" s="282"/>
      <c r="S580" s="282"/>
      <c r="T580" s="27" t="str">
        <f t="shared" si="26"/>
        <v/>
      </c>
      <c r="U580" s="49" t="str">
        <f t="shared" si="27"/>
        <v/>
      </c>
    </row>
    <row r="581" spans="1:21" ht="21.95" customHeight="1" x14ac:dyDescent="0.15">
      <c r="A581" s="282"/>
      <c r="B581" s="282"/>
      <c r="C581" s="282"/>
      <c r="D581" s="283"/>
      <c r="E581" s="283"/>
      <c r="F581" s="283"/>
      <c r="G581" s="284"/>
      <c r="H581" s="284"/>
      <c r="I581" s="285"/>
      <c r="J581" s="286"/>
      <c r="K581" s="319">
        <f t="shared" si="25"/>
        <v>0</v>
      </c>
      <c r="L581" s="292"/>
      <c r="M581" s="293"/>
      <c r="N581" s="292"/>
      <c r="O581" s="293"/>
      <c r="P581" s="282"/>
      <c r="Q581" s="282"/>
      <c r="R581" s="282"/>
      <c r="S581" s="282"/>
      <c r="T581" s="27" t="str">
        <f t="shared" si="26"/>
        <v/>
      </c>
      <c r="U581" s="49" t="str">
        <f t="shared" si="27"/>
        <v/>
      </c>
    </row>
    <row r="582" spans="1:21" ht="21.95" customHeight="1" x14ac:dyDescent="0.15">
      <c r="A582" s="282"/>
      <c r="B582" s="282"/>
      <c r="C582" s="282"/>
      <c r="D582" s="283"/>
      <c r="E582" s="283"/>
      <c r="F582" s="283"/>
      <c r="G582" s="284"/>
      <c r="H582" s="284"/>
      <c r="I582" s="285"/>
      <c r="J582" s="286"/>
      <c r="K582" s="319">
        <f t="shared" si="25"/>
        <v>0</v>
      </c>
      <c r="L582" s="292"/>
      <c r="M582" s="293"/>
      <c r="N582" s="292"/>
      <c r="O582" s="293"/>
      <c r="P582" s="282"/>
      <c r="Q582" s="282"/>
      <c r="R582" s="282"/>
      <c r="S582" s="282"/>
      <c r="T582" s="27" t="str">
        <f t="shared" si="26"/>
        <v/>
      </c>
      <c r="U582" s="49" t="str">
        <f t="shared" si="27"/>
        <v/>
      </c>
    </row>
    <row r="583" spans="1:21" ht="21.95" customHeight="1" x14ac:dyDescent="0.15">
      <c r="A583" s="282"/>
      <c r="B583" s="282"/>
      <c r="C583" s="282"/>
      <c r="D583" s="283"/>
      <c r="E583" s="283"/>
      <c r="F583" s="283"/>
      <c r="G583" s="284"/>
      <c r="H583" s="284"/>
      <c r="I583" s="285"/>
      <c r="J583" s="286"/>
      <c r="K583" s="319">
        <f t="shared" ref="K583:K627" si="28">J583-E583</f>
        <v>0</v>
      </c>
      <c r="L583" s="292"/>
      <c r="M583" s="293"/>
      <c r="N583" s="292"/>
      <c r="O583" s="293"/>
      <c r="P583" s="282"/>
      <c r="Q583" s="282"/>
      <c r="R583" s="282"/>
      <c r="S583" s="282"/>
      <c r="T583" s="27" t="str">
        <f t="shared" ref="T583:T646" si="29">CONCATENATE(L583,C583)</f>
        <v/>
      </c>
      <c r="U583" s="49" t="str">
        <f t="shared" ref="U583:U646" si="30">CONCATENATE(N583,H583)</f>
        <v/>
      </c>
    </row>
    <row r="584" spans="1:21" ht="21.95" customHeight="1" x14ac:dyDescent="0.15">
      <c r="A584" s="282"/>
      <c r="B584" s="282"/>
      <c r="C584" s="282"/>
      <c r="D584" s="283"/>
      <c r="E584" s="283"/>
      <c r="F584" s="283"/>
      <c r="G584" s="284"/>
      <c r="H584" s="284"/>
      <c r="I584" s="285"/>
      <c r="J584" s="286"/>
      <c r="K584" s="319">
        <f t="shared" si="28"/>
        <v>0</v>
      </c>
      <c r="L584" s="292"/>
      <c r="M584" s="293"/>
      <c r="N584" s="292"/>
      <c r="O584" s="293"/>
      <c r="P584" s="282"/>
      <c r="Q584" s="282"/>
      <c r="R584" s="282"/>
      <c r="S584" s="282"/>
      <c r="T584" s="27" t="str">
        <f t="shared" si="29"/>
        <v/>
      </c>
      <c r="U584" s="49" t="str">
        <f t="shared" si="30"/>
        <v/>
      </c>
    </row>
    <row r="585" spans="1:21" ht="21.95" customHeight="1" x14ac:dyDescent="0.15">
      <c r="A585" s="282"/>
      <c r="B585" s="282"/>
      <c r="C585" s="282"/>
      <c r="D585" s="283"/>
      <c r="E585" s="283"/>
      <c r="F585" s="283"/>
      <c r="G585" s="284"/>
      <c r="H585" s="284"/>
      <c r="I585" s="285"/>
      <c r="J585" s="286"/>
      <c r="K585" s="319">
        <f t="shared" si="28"/>
        <v>0</v>
      </c>
      <c r="L585" s="292"/>
      <c r="M585" s="293"/>
      <c r="N585" s="292"/>
      <c r="O585" s="293"/>
      <c r="P585" s="282"/>
      <c r="Q585" s="282"/>
      <c r="R585" s="282"/>
      <c r="S585" s="282"/>
      <c r="T585" s="27" t="str">
        <f t="shared" si="29"/>
        <v/>
      </c>
      <c r="U585" s="49" t="str">
        <f t="shared" si="30"/>
        <v/>
      </c>
    </row>
    <row r="586" spans="1:21" ht="21.95" customHeight="1" x14ac:dyDescent="0.15">
      <c r="A586" s="282"/>
      <c r="B586" s="282"/>
      <c r="C586" s="282"/>
      <c r="D586" s="283"/>
      <c r="E586" s="283"/>
      <c r="F586" s="283"/>
      <c r="G586" s="284"/>
      <c r="H586" s="284"/>
      <c r="I586" s="285"/>
      <c r="J586" s="286"/>
      <c r="K586" s="319">
        <f t="shared" si="28"/>
        <v>0</v>
      </c>
      <c r="L586" s="292"/>
      <c r="M586" s="293"/>
      <c r="N586" s="292"/>
      <c r="O586" s="293"/>
      <c r="P586" s="282"/>
      <c r="Q586" s="282"/>
      <c r="R586" s="282"/>
      <c r="S586" s="282"/>
      <c r="T586" s="27" t="str">
        <f t="shared" si="29"/>
        <v/>
      </c>
      <c r="U586" s="49" t="str">
        <f t="shared" si="30"/>
        <v/>
      </c>
    </row>
    <row r="587" spans="1:21" ht="21.95" customHeight="1" x14ac:dyDescent="0.15">
      <c r="A587" s="282"/>
      <c r="B587" s="282"/>
      <c r="C587" s="282"/>
      <c r="D587" s="283"/>
      <c r="E587" s="283"/>
      <c r="F587" s="283"/>
      <c r="G587" s="284"/>
      <c r="H587" s="284"/>
      <c r="I587" s="285"/>
      <c r="J587" s="286"/>
      <c r="K587" s="319">
        <f t="shared" si="28"/>
        <v>0</v>
      </c>
      <c r="L587" s="292"/>
      <c r="M587" s="293"/>
      <c r="N587" s="292"/>
      <c r="O587" s="293"/>
      <c r="P587" s="282"/>
      <c r="Q587" s="282"/>
      <c r="R587" s="282"/>
      <c r="S587" s="282"/>
      <c r="T587" s="27" t="str">
        <f t="shared" si="29"/>
        <v/>
      </c>
      <c r="U587" s="49" t="str">
        <f t="shared" si="30"/>
        <v/>
      </c>
    </row>
    <row r="588" spans="1:21" ht="21.95" customHeight="1" x14ac:dyDescent="0.15">
      <c r="A588" s="282"/>
      <c r="B588" s="282"/>
      <c r="C588" s="282"/>
      <c r="D588" s="283"/>
      <c r="E588" s="283"/>
      <c r="F588" s="283"/>
      <c r="G588" s="284"/>
      <c r="H588" s="284"/>
      <c r="I588" s="285"/>
      <c r="J588" s="286"/>
      <c r="K588" s="319">
        <f t="shared" si="28"/>
        <v>0</v>
      </c>
      <c r="L588" s="292"/>
      <c r="M588" s="293"/>
      <c r="N588" s="292"/>
      <c r="O588" s="293"/>
      <c r="P588" s="282"/>
      <c r="Q588" s="282"/>
      <c r="R588" s="282"/>
      <c r="S588" s="282"/>
      <c r="T588" s="27" t="str">
        <f t="shared" si="29"/>
        <v/>
      </c>
      <c r="U588" s="49" t="str">
        <f t="shared" si="30"/>
        <v/>
      </c>
    </row>
    <row r="589" spans="1:21" ht="21.95" customHeight="1" x14ac:dyDescent="0.15">
      <c r="A589" s="282"/>
      <c r="B589" s="282"/>
      <c r="C589" s="282"/>
      <c r="D589" s="283"/>
      <c r="E589" s="283"/>
      <c r="F589" s="283"/>
      <c r="G589" s="284"/>
      <c r="H589" s="284"/>
      <c r="I589" s="285"/>
      <c r="J589" s="286"/>
      <c r="K589" s="319">
        <f t="shared" si="28"/>
        <v>0</v>
      </c>
      <c r="L589" s="292"/>
      <c r="M589" s="293"/>
      <c r="N589" s="292"/>
      <c r="O589" s="293"/>
      <c r="P589" s="282"/>
      <c r="Q589" s="282"/>
      <c r="R589" s="282"/>
      <c r="S589" s="282"/>
      <c r="T589" s="27" t="str">
        <f t="shared" si="29"/>
        <v/>
      </c>
      <c r="U589" s="49" t="str">
        <f t="shared" si="30"/>
        <v/>
      </c>
    </row>
    <row r="590" spans="1:21" ht="21.95" customHeight="1" x14ac:dyDescent="0.15">
      <c r="A590" s="282"/>
      <c r="B590" s="282"/>
      <c r="C590" s="282"/>
      <c r="D590" s="283"/>
      <c r="E590" s="283"/>
      <c r="F590" s="283"/>
      <c r="G590" s="284"/>
      <c r="H590" s="284"/>
      <c r="I590" s="285"/>
      <c r="J590" s="286"/>
      <c r="K590" s="319">
        <f t="shared" si="28"/>
        <v>0</v>
      </c>
      <c r="L590" s="292"/>
      <c r="M590" s="293"/>
      <c r="N590" s="292"/>
      <c r="O590" s="293"/>
      <c r="P590" s="282"/>
      <c r="Q590" s="282"/>
      <c r="R590" s="282"/>
      <c r="S590" s="282"/>
      <c r="T590" s="27" t="str">
        <f t="shared" si="29"/>
        <v/>
      </c>
      <c r="U590" s="49" t="str">
        <f t="shared" si="30"/>
        <v/>
      </c>
    </row>
    <row r="591" spans="1:21" ht="21.95" customHeight="1" x14ac:dyDescent="0.15">
      <c r="A591" s="282"/>
      <c r="B591" s="282"/>
      <c r="C591" s="282"/>
      <c r="D591" s="283"/>
      <c r="E591" s="283"/>
      <c r="F591" s="283"/>
      <c r="G591" s="284"/>
      <c r="H591" s="284"/>
      <c r="I591" s="285"/>
      <c r="J591" s="286"/>
      <c r="K591" s="319">
        <f t="shared" si="28"/>
        <v>0</v>
      </c>
      <c r="L591" s="292"/>
      <c r="M591" s="293"/>
      <c r="N591" s="292"/>
      <c r="O591" s="293"/>
      <c r="P591" s="282"/>
      <c r="Q591" s="282"/>
      <c r="R591" s="282"/>
      <c r="S591" s="282"/>
      <c r="T591" s="27" t="str">
        <f t="shared" si="29"/>
        <v/>
      </c>
      <c r="U591" s="49" t="str">
        <f t="shared" si="30"/>
        <v/>
      </c>
    </row>
    <row r="592" spans="1:21" ht="21.95" customHeight="1" x14ac:dyDescent="0.15">
      <c r="A592" s="282"/>
      <c r="B592" s="282"/>
      <c r="C592" s="282"/>
      <c r="D592" s="283"/>
      <c r="E592" s="283"/>
      <c r="F592" s="283"/>
      <c r="G592" s="284"/>
      <c r="H592" s="284"/>
      <c r="I592" s="285"/>
      <c r="J592" s="286"/>
      <c r="K592" s="319">
        <f t="shared" si="28"/>
        <v>0</v>
      </c>
      <c r="L592" s="292"/>
      <c r="M592" s="293"/>
      <c r="N592" s="292"/>
      <c r="O592" s="293"/>
      <c r="P592" s="282"/>
      <c r="Q592" s="282"/>
      <c r="R592" s="282"/>
      <c r="S592" s="282"/>
      <c r="T592" s="27" t="str">
        <f t="shared" si="29"/>
        <v/>
      </c>
      <c r="U592" s="49" t="str">
        <f t="shared" si="30"/>
        <v/>
      </c>
    </row>
    <row r="593" spans="1:21" ht="21.95" customHeight="1" x14ac:dyDescent="0.15">
      <c r="A593" s="282"/>
      <c r="B593" s="282"/>
      <c r="C593" s="282"/>
      <c r="D593" s="283"/>
      <c r="E593" s="283"/>
      <c r="F593" s="283"/>
      <c r="G593" s="284"/>
      <c r="H593" s="284"/>
      <c r="I593" s="285"/>
      <c r="J593" s="286"/>
      <c r="K593" s="319">
        <f t="shared" si="28"/>
        <v>0</v>
      </c>
      <c r="L593" s="292"/>
      <c r="M593" s="293"/>
      <c r="N593" s="292"/>
      <c r="O593" s="293"/>
      <c r="P593" s="282"/>
      <c r="Q593" s="282"/>
      <c r="R593" s="282"/>
      <c r="S593" s="282"/>
      <c r="T593" s="27" t="str">
        <f t="shared" si="29"/>
        <v/>
      </c>
      <c r="U593" s="49" t="str">
        <f t="shared" si="30"/>
        <v/>
      </c>
    </row>
    <row r="594" spans="1:21" ht="21.95" customHeight="1" x14ac:dyDescent="0.15">
      <c r="A594" s="282"/>
      <c r="B594" s="282"/>
      <c r="C594" s="282"/>
      <c r="D594" s="283"/>
      <c r="E594" s="283"/>
      <c r="F594" s="283"/>
      <c r="G594" s="284"/>
      <c r="H594" s="284"/>
      <c r="I594" s="285"/>
      <c r="J594" s="286"/>
      <c r="K594" s="319">
        <f t="shared" si="28"/>
        <v>0</v>
      </c>
      <c r="L594" s="292"/>
      <c r="M594" s="293"/>
      <c r="N594" s="292"/>
      <c r="O594" s="293"/>
      <c r="P594" s="282"/>
      <c r="Q594" s="282"/>
      <c r="R594" s="282"/>
      <c r="S594" s="282"/>
      <c r="T594" s="27" t="str">
        <f t="shared" si="29"/>
        <v/>
      </c>
      <c r="U594" s="49" t="str">
        <f t="shared" si="30"/>
        <v/>
      </c>
    </row>
    <row r="595" spans="1:21" ht="21.95" customHeight="1" x14ac:dyDescent="0.15">
      <c r="A595" s="282"/>
      <c r="B595" s="282"/>
      <c r="C595" s="282"/>
      <c r="D595" s="283"/>
      <c r="E595" s="283"/>
      <c r="F595" s="283"/>
      <c r="G595" s="284"/>
      <c r="H595" s="284"/>
      <c r="I595" s="285"/>
      <c r="J595" s="286"/>
      <c r="K595" s="319">
        <f t="shared" si="28"/>
        <v>0</v>
      </c>
      <c r="L595" s="292"/>
      <c r="M595" s="293"/>
      <c r="N595" s="292"/>
      <c r="O595" s="293"/>
      <c r="P595" s="282"/>
      <c r="Q595" s="282"/>
      <c r="R595" s="282"/>
      <c r="S595" s="282"/>
      <c r="T595" s="27" t="str">
        <f t="shared" si="29"/>
        <v/>
      </c>
      <c r="U595" s="49" t="str">
        <f t="shared" si="30"/>
        <v/>
      </c>
    </row>
    <row r="596" spans="1:21" ht="21.95" customHeight="1" x14ac:dyDescent="0.15">
      <c r="A596" s="282"/>
      <c r="B596" s="282"/>
      <c r="C596" s="282"/>
      <c r="D596" s="283"/>
      <c r="E596" s="283"/>
      <c r="F596" s="283"/>
      <c r="G596" s="284"/>
      <c r="H596" s="284"/>
      <c r="I596" s="285"/>
      <c r="J596" s="286"/>
      <c r="K596" s="319">
        <f t="shared" si="28"/>
        <v>0</v>
      </c>
      <c r="L596" s="292"/>
      <c r="M596" s="293"/>
      <c r="N596" s="292"/>
      <c r="O596" s="293"/>
      <c r="P596" s="282"/>
      <c r="Q596" s="282"/>
      <c r="R596" s="282"/>
      <c r="S596" s="282"/>
      <c r="T596" s="27" t="str">
        <f t="shared" si="29"/>
        <v/>
      </c>
      <c r="U596" s="49" t="str">
        <f t="shared" si="30"/>
        <v/>
      </c>
    </row>
    <row r="597" spans="1:21" ht="21.95" customHeight="1" x14ac:dyDescent="0.15">
      <c r="A597" s="282"/>
      <c r="B597" s="282"/>
      <c r="C597" s="282"/>
      <c r="D597" s="283"/>
      <c r="E597" s="283"/>
      <c r="F597" s="283"/>
      <c r="G597" s="284"/>
      <c r="H597" s="284"/>
      <c r="I597" s="285"/>
      <c r="J597" s="286"/>
      <c r="K597" s="319">
        <f t="shared" si="28"/>
        <v>0</v>
      </c>
      <c r="L597" s="292"/>
      <c r="M597" s="293"/>
      <c r="N597" s="292"/>
      <c r="O597" s="293"/>
      <c r="P597" s="282"/>
      <c r="Q597" s="282"/>
      <c r="R597" s="282"/>
      <c r="S597" s="282"/>
      <c r="T597" s="27" t="str">
        <f t="shared" si="29"/>
        <v/>
      </c>
      <c r="U597" s="49" t="str">
        <f t="shared" si="30"/>
        <v/>
      </c>
    </row>
    <row r="598" spans="1:21" ht="21.95" customHeight="1" x14ac:dyDescent="0.15">
      <c r="A598" s="282"/>
      <c r="B598" s="282"/>
      <c r="C598" s="282"/>
      <c r="D598" s="283"/>
      <c r="E598" s="283"/>
      <c r="F598" s="283"/>
      <c r="G598" s="284"/>
      <c r="H598" s="284"/>
      <c r="I598" s="285"/>
      <c r="J598" s="286"/>
      <c r="K598" s="319">
        <f t="shared" si="28"/>
        <v>0</v>
      </c>
      <c r="L598" s="292"/>
      <c r="M598" s="293"/>
      <c r="N598" s="292"/>
      <c r="O598" s="293"/>
      <c r="P598" s="282"/>
      <c r="Q598" s="282"/>
      <c r="R598" s="282"/>
      <c r="S598" s="282"/>
      <c r="T598" s="27" t="str">
        <f t="shared" si="29"/>
        <v/>
      </c>
      <c r="U598" s="49" t="str">
        <f t="shared" si="30"/>
        <v/>
      </c>
    </row>
    <row r="599" spans="1:21" ht="21.95" customHeight="1" x14ac:dyDescent="0.15">
      <c r="A599" s="282"/>
      <c r="B599" s="282"/>
      <c r="C599" s="282"/>
      <c r="D599" s="283"/>
      <c r="E599" s="283"/>
      <c r="F599" s="283"/>
      <c r="G599" s="284"/>
      <c r="H599" s="284"/>
      <c r="I599" s="285"/>
      <c r="J599" s="286"/>
      <c r="K599" s="319">
        <f t="shared" si="28"/>
        <v>0</v>
      </c>
      <c r="L599" s="292"/>
      <c r="M599" s="293"/>
      <c r="N599" s="292"/>
      <c r="O599" s="293"/>
      <c r="P599" s="282"/>
      <c r="Q599" s="282"/>
      <c r="R599" s="282"/>
      <c r="S599" s="282"/>
      <c r="T599" s="27" t="str">
        <f t="shared" si="29"/>
        <v/>
      </c>
      <c r="U599" s="49" t="str">
        <f t="shared" si="30"/>
        <v/>
      </c>
    </row>
    <row r="600" spans="1:21" ht="21.95" customHeight="1" x14ac:dyDescent="0.15">
      <c r="A600" s="282"/>
      <c r="B600" s="282"/>
      <c r="C600" s="282"/>
      <c r="D600" s="283"/>
      <c r="E600" s="283"/>
      <c r="F600" s="283"/>
      <c r="G600" s="284"/>
      <c r="H600" s="284"/>
      <c r="I600" s="285"/>
      <c r="J600" s="286"/>
      <c r="K600" s="319">
        <f t="shared" si="28"/>
        <v>0</v>
      </c>
      <c r="L600" s="292"/>
      <c r="M600" s="293"/>
      <c r="N600" s="292"/>
      <c r="O600" s="293"/>
      <c r="P600" s="282"/>
      <c r="Q600" s="282"/>
      <c r="R600" s="282"/>
      <c r="S600" s="282"/>
      <c r="T600" s="27" t="str">
        <f t="shared" si="29"/>
        <v/>
      </c>
      <c r="U600" s="49" t="str">
        <f t="shared" si="30"/>
        <v/>
      </c>
    </row>
    <row r="601" spans="1:21" ht="21.95" customHeight="1" x14ac:dyDescent="0.15">
      <c r="A601" s="282"/>
      <c r="B601" s="282"/>
      <c r="C601" s="282"/>
      <c r="D601" s="283"/>
      <c r="E601" s="283"/>
      <c r="F601" s="283"/>
      <c r="G601" s="284"/>
      <c r="H601" s="284"/>
      <c r="I601" s="285"/>
      <c r="J601" s="286"/>
      <c r="K601" s="319">
        <f t="shared" si="28"/>
        <v>0</v>
      </c>
      <c r="L601" s="292"/>
      <c r="M601" s="293"/>
      <c r="N601" s="292"/>
      <c r="O601" s="293"/>
      <c r="P601" s="282"/>
      <c r="Q601" s="282"/>
      <c r="R601" s="282"/>
      <c r="S601" s="282"/>
      <c r="T601" s="27" t="str">
        <f t="shared" si="29"/>
        <v/>
      </c>
      <c r="U601" s="49" t="str">
        <f t="shared" si="30"/>
        <v/>
      </c>
    </row>
    <row r="602" spans="1:21" ht="21.95" customHeight="1" x14ac:dyDescent="0.15">
      <c r="A602" s="282"/>
      <c r="B602" s="282"/>
      <c r="C602" s="282"/>
      <c r="D602" s="283"/>
      <c r="E602" s="283"/>
      <c r="F602" s="283"/>
      <c r="G602" s="284"/>
      <c r="H602" s="284"/>
      <c r="I602" s="285"/>
      <c r="J602" s="286"/>
      <c r="K602" s="319">
        <f t="shared" si="28"/>
        <v>0</v>
      </c>
      <c r="L602" s="292"/>
      <c r="M602" s="293"/>
      <c r="N602" s="292"/>
      <c r="O602" s="293"/>
      <c r="P602" s="282"/>
      <c r="Q602" s="282"/>
      <c r="R602" s="282"/>
      <c r="S602" s="282"/>
      <c r="T602" s="27" t="str">
        <f t="shared" si="29"/>
        <v/>
      </c>
      <c r="U602" s="49" t="str">
        <f t="shared" si="30"/>
        <v/>
      </c>
    </row>
    <row r="603" spans="1:21" ht="21.95" customHeight="1" x14ac:dyDescent="0.15">
      <c r="A603" s="282"/>
      <c r="B603" s="282"/>
      <c r="C603" s="282"/>
      <c r="D603" s="283"/>
      <c r="E603" s="283"/>
      <c r="F603" s="283"/>
      <c r="G603" s="284"/>
      <c r="H603" s="284"/>
      <c r="I603" s="285"/>
      <c r="J603" s="286"/>
      <c r="K603" s="319">
        <f t="shared" si="28"/>
        <v>0</v>
      </c>
      <c r="L603" s="292"/>
      <c r="M603" s="293"/>
      <c r="N603" s="292"/>
      <c r="O603" s="293"/>
      <c r="P603" s="282"/>
      <c r="Q603" s="282"/>
      <c r="R603" s="282"/>
      <c r="S603" s="282"/>
      <c r="T603" s="27" t="str">
        <f t="shared" si="29"/>
        <v/>
      </c>
      <c r="U603" s="49" t="str">
        <f t="shared" si="30"/>
        <v/>
      </c>
    </row>
    <row r="604" spans="1:21" ht="21.95" customHeight="1" x14ac:dyDescent="0.15">
      <c r="A604" s="282"/>
      <c r="B604" s="282"/>
      <c r="C604" s="282"/>
      <c r="D604" s="283"/>
      <c r="E604" s="283"/>
      <c r="F604" s="283"/>
      <c r="G604" s="284"/>
      <c r="H604" s="284"/>
      <c r="I604" s="285"/>
      <c r="J604" s="286"/>
      <c r="K604" s="319">
        <f t="shared" si="28"/>
        <v>0</v>
      </c>
      <c r="L604" s="292"/>
      <c r="M604" s="293"/>
      <c r="N604" s="292"/>
      <c r="O604" s="293"/>
      <c r="P604" s="282"/>
      <c r="Q604" s="282"/>
      <c r="R604" s="282"/>
      <c r="S604" s="282"/>
      <c r="T604" s="27" t="str">
        <f t="shared" si="29"/>
        <v/>
      </c>
      <c r="U604" s="49" t="str">
        <f t="shared" si="30"/>
        <v/>
      </c>
    </row>
    <row r="605" spans="1:21" ht="21.95" customHeight="1" x14ac:dyDescent="0.15">
      <c r="A605" s="282"/>
      <c r="B605" s="282"/>
      <c r="C605" s="282"/>
      <c r="D605" s="283"/>
      <c r="E605" s="283"/>
      <c r="F605" s="283"/>
      <c r="G605" s="284"/>
      <c r="H605" s="284"/>
      <c r="I605" s="285"/>
      <c r="J605" s="286"/>
      <c r="K605" s="319">
        <f t="shared" si="28"/>
        <v>0</v>
      </c>
      <c r="L605" s="292"/>
      <c r="M605" s="293"/>
      <c r="N605" s="292"/>
      <c r="O605" s="293"/>
      <c r="P605" s="282"/>
      <c r="Q605" s="282"/>
      <c r="R605" s="282"/>
      <c r="S605" s="282"/>
      <c r="T605" s="27" t="str">
        <f t="shared" si="29"/>
        <v/>
      </c>
      <c r="U605" s="49" t="str">
        <f t="shared" si="30"/>
        <v/>
      </c>
    </row>
    <row r="606" spans="1:21" ht="21.95" customHeight="1" x14ac:dyDescent="0.15">
      <c r="A606" s="282"/>
      <c r="B606" s="282"/>
      <c r="C606" s="282"/>
      <c r="D606" s="283"/>
      <c r="E606" s="283"/>
      <c r="F606" s="283"/>
      <c r="G606" s="284"/>
      <c r="H606" s="284"/>
      <c r="I606" s="285"/>
      <c r="J606" s="286"/>
      <c r="K606" s="319">
        <f t="shared" si="28"/>
        <v>0</v>
      </c>
      <c r="L606" s="292"/>
      <c r="M606" s="293"/>
      <c r="N606" s="292"/>
      <c r="O606" s="293"/>
      <c r="P606" s="282"/>
      <c r="Q606" s="282"/>
      <c r="R606" s="282"/>
      <c r="S606" s="282"/>
      <c r="T606" s="27" t="str">
        <f t="shared" si="29"/>
        <v/>
      </c>
      <c r="U606" s="49" t="str">
        <f t="shared" si="30"/>
        <v/>
      </c>
    </row>
    <row r="607" spans="1:21" ht="21.95" customHeight="1" x14ac:dyDescent="0.15">
      <c r="A607" s="282"/>
      <c r="B607" s="282"/>
      <c r="C607" s="282"/>
      <c r="D607" s="283"/>
      <c r="E607" s="283"/>
      <c r="F607" s="283"/>
      <c r="G607" s="284"/>
      <c r="H607" s="284"/>
      <c r="I607" s="285"/>
      <c r="J607" s="286"/>
      <c r="K607" s="319">
        <f t="shared" si="28"/>
        <v>0</v>
      </c>
      <c r="L607" s="292"/>
      <c r="M607" s="293"/>
      <c r="N607" s="292"/>
      <c r="O607" s="293"/>
      <c r="P607" s="282"/>
      <c r="Q607" s="282"/>
      <c r="R607" s="282"/>
      <c r="S607" s="282"/>
      <c r="T607" s="27" t="str">
        <f t="shared" si="29"/>
        <v/>
      </c>
      <c r="U607" s="49" t="str">
        <f t="shared" si="30"/>
        <v/>
      </c>
    </row>
    <row r="608" spans="1:21" ht="21.95" customHeight="1" x14ac:dyDescent="0.15">
      <c r="A608" s="282"/>
      <c r="B608" s="282"/>
      <c r="C608" s="282"/>
      <c r="D608" s="283"/>
      <c r="E608" s="283"/>
      <c r="F608" s="283"/>
      <c r="G608" s="284"/>
      <c r="H608" s="284"/>
      <c r="I608" s="285"/>
      <c r="J608" s="286"/>
      <c r="K608" s="319">
        <f t="shared" si="28"/>
        <v>0</v>
      </c>
      <c r="L608" s="292"/>
      <c r="M608" s="293"/>
      <c r="N608" s="292"/>
      <c r="O608" s="293"/>
      <c r="P608" s="282"/>
      <c r="Q608" s="282"/>
      <c r="R608" s="282"/>
      <c r="S608" s="282"/>
      <c r="T608" s="27" t="str">
        <f t="shared" si="29"/>
        <v/>
      </c>
      <c r="U608" s="49" t="str">
        <f t="shared" si="30"/>
        <v/>
      </c>
    </row>
    <row r="609" spans="1:21" ht="21.95" customHeight="1" x14ac:dyDescent="0.15">
      <c r="A609" s="282"/>
      <c r="B609" s="282"/>
      <c r="C609" s="282"/>
      <c r="D609" s="283"/>
      <c r="E609" s="283"/>
      <c r="F609" s="283"/>
      <c r="G609" s="284"/>
      <c r="H609" s="284"/>
      <c r="I609" s="285"/>
      <c r="J609" s="286"/>
      <c r="K609" s="319">
        <f t="shared" si="28"/>
        <v>0</v>
      </c>
      <c r="L609" s="292"/>
      <c r="M609" s="293"/>
      <c r="N609" s="292"/>
      <c r="O609" s="293"/>
      <c r="P609" s="282"/>
      <c r="Q609" s="282"/>
      <c r="R609" s="282"/>
      <c r="S609" s="282"/>
      <c r="T609" s="27" t="str">
        <f t="shared" si="29"/>
        <v/>
      </c>
      <c r="U609" s="49" t="str">
        <f t="shared" si="30"/>
        <v/>
      </c>
    </row>
    <row r="610" spans="1:21" ht="21.95" customHeight="1" x14ac:dyDescent="0.15">
      <c r="A610" s="282"/>
      <c r="B610" s="282"/>
      <c r="C610" s="282"/>
      <c r="D610" s="283"/>
      <c r="E610" s="283"/>
      <c r="F610" s="283"/>
      <c r="G610" s="284"/>
      <c r="H610" s="284"/>
      <c r="I610" s="285"/>
      <c r="J610" s="286"/>
      <c r="K610" s="319">
        <f t="shared" si="28"/>
        <v>0</v>
      </c>
      <c r="L610" s="292"/>
      <c r="M610" s="293"/>
      <c r="N610" s="292"/>
      <c r="O610" s="293"/>
      <c r="P610" s="282"/>
      <c r="Q610" s="282"/>
      <c r="R610" s="282"/>
      <c r="S610" s="282"/>
      <c r="T610" s="27" t="str">
        <f t="shared" si="29"/>
        <v/>
      </c>
      <c r="U610" s="49" t="str">
        <f t="shared" si="30"/>
        <v/>
      </c>
    </row>
    <row r="611" spans="1:21" ht="21.95" customHeight="1" x14ac:dyDescent="0.15">
      <c r="A611" s="282"/>
      <c r="B611" s="282"/>
      <c r="C611" s="282"/>
      <c r="D611" s="283"/>
      <c r="E611" s="283"/>
      <c r="F611" s="283"/>
      <c r="G611" s="284"/>
      <c r="H611" s="284"/>
      <c r="I611" s="285"/>
      <c r="J611" s="286"/>
      <c r="K611" s="319">
        <f t="shared" si="28"/>
        <v>0</v>
      </c>
      <c r="L611" s="292"/>
      <c r="M611" s="293"/>
      <c r="N611" s="292"/>
      <c r="O611" s="293"/>
      <c r="P611" s="282"/>
      <c r="Q611" s="282"/>
      <c r="R611" s="282"/>
      <c r="S611" s="282"/>
      <c r="T611" s="27" t="str">
        <f t="shared" si="29"/>
        <v/>
      </c>
      <c r="U611" s="49" t="str">
        <f t="shared" si="30"/>
        <v/>
      </c>
    </row>
    <row r="612" spans="1:21" ht="21.95" customHeight="1" x14ac:dyDescent="0.15">
      <c r="A612" s="282"/>
      <c r="B612" s="282"/>
      <c r="C612" s="282"/>
      <c r="D612" s="283"/>
      <c r="E612" s="283"/>
      <c r="F612" s="283"/>
      <c r="G612" s="284"/>
      <c r="H612" s="284"/>
      <c r="I612" s="285"/>
      <c r="J612" s="286"/>
      <c r="K612" s="319">
        <f t="shared" si="28"/>
        <v>0</v>
      </c>
      <c r="L612" s="292"/>
      <c r="M612" s="293"/>
      <c r="N612" s="292"/>
      <c r="O612" s="293"/>
      <c r="P612" s="282"/>
      <c r="Q612" s="282"/>
      <c r="R612" s="282"/>
      <c r="S612" s="282"/>
      <c r="T612" s="27" t="str">
        <f t="shared" si="29"/>
        <v/>
      </c>
      <c r="U612" s="49" t="str">
        <f t="shared" si="30"/>
        <v/>
      </c>
    </row>
    <row r="613" spans="1:21" ht="21.95" customHeight="1" x14ac:dyDescent="0.15">
      <c r="A613" s="282"/>
      <c r="B613" s="282"/>
      <c r="C613" s="282"/>
      <c r="D613" s="283"/>
      <c r="E613" s="283"/>
      <c r="F613" s="283"/>
      <c r="G613" s="284"/>
      <c r="H613" s="284"/>
      <c r="I613" s="285"/>
      <c r="J613" s="286"/>
      <c r="K613" s="319">
        <f t="shared" si="28"/>
        <v>0</v>
      </c>
      <c r="L613" s="292"/>
      <c r="M613" s="293"/>
      <c r="N613" s="292"/>
      <c r="O613" s="293"/>
      <c r="P613" s="282"/>
      <c r="Q613" s="282"/>
      <c r="R613" s="282"/>
      <c r="S613" s="282"/>
      <c r="T613" s="27" t="str">
        <f t="shared" si="29"/>
        <v/>
      </c>
      <c r="U613" s="49" t="str">
        <f t="shared" si="30"/>
        <v/>
      </c>
    </row>
    <row r="614" spans="1:21" ht="21.95" customHeight="1" x14ac:dyDescent="0.15">
      <c r="A614" s="282"/>
      <c r="B614" s="282"/>
      <c r="C614" s="282"/>
      <c r="D614" s="283"/>
      <c r="E614" s="283"/>
      <c r="F614" s="283"/>
      <c r="G614" s="284"/>
      <c r="H614" s="284"/>
      <c r="I614" s="285"/>
      <c r="J614" s="286"/>
      <c r="K614" s="319">
        <f t="shared" si="28"/>
        <v>0</v>
      </c>
      <c r="L614" s="292"/>
      <c r="M614" s="293"/>
      <c r="N614" s="292"/>
      <c r="O614" s="293"/>
      <c r="P614" s="282"/>
      <c r="Q614" s="282"/>
      <c r="R614" s="282"/>
      <c r="S614" s="282"/>
      <c r="T614" s="27" t="str">
        <f t="shared" si="29"/>
        <v/>
      </c>
      <c r="U614" s="49" t="str">
        <f t="shared" si="30"/>
        <v/>
      </c>
    </row>
    <row r="615" spans="1:21" ht="21.95" customHeight="1" x14ac:dyDescent="0.15">
      <c r="A615" s="282"/>
      <c r="B615" s="282"/>
      <c r="C615" s="282"/>
      <c r="D615" s="283"/>
      <c r="E615" s="283"/>
      <c r="F615" s="283"/>
      <c r="G615" s="284"/>
      <c r="H615" s="284"/>
      <c r="I615" s="285"/>
      <c r="J615" s="286"/>
      <c r="K615" s="319">
        <f t="shared" si="28"/>
        <v>0</v>
      </c>
      <c r="L615" s="292"/>
      <c r="M615" s="293"/>
      <c r="N615" s="292"/>
      <c r="O615" s="293"/>
      <c r="P615" s="282"/>
      <c r="Q615" s="282"/>
      <c r="R615" s="282"/>
      <c r="S615" s="282"/>
      <c r="T615" s="27" t="str">
        <f t="shared" si="29"/>
        <v/>
      </c>
      <c r="U615" s="49" t="str">
        <f t="shared" si="30"/>
        <v/>
      </c>
    </row>
    <row r="616" spans="1:21" ht="21.95" customHeight="1" x14ac:dyDescent="0.15">
      <c r="A616" s="282"/>
      <c r="B616" s="282"/>
      <c r="C616" s="282"/>
      <c r="D616" s="283"/>
      <c r="E616" s="283"/>
      <c r="F616" s="283"/>
      <c r="G616" s="284"/>
      <c r="H616" s="284"/>
      <c r="I616" s="285"/>
      <c r="J616" s="286"/>
      <c r="K616" s="319">
        <f t="shared" si="28"/>
        <v>0</v>
      </c>
      <c r="L616" s="292"/>
      <c r="M616" s="293"/>
      <c r="N616" s="292"/>
      <c r="O616" s="293"/>
      <c r="P616" s="282"/>
      <c r="Q616" s="282"/>
      <c r="R616" s="282"/>
      <c r="S616" s="282"/>
      <c r="T616" s="27" t="str">
        <f t="shared" si="29"/>
        <v/>
      </c>
      <c r="U616" s="49" t="str">
        <f t="shared" si="30"/>
        <v/>
      </c>
    </row>
    <row r="617" spans="1:21" ht="21.95" customHeight="1" x14ac:dyDescent="0.15">
      <c r="A617" s="282"/>
      <c r="B617" s="282"/>
      <c r="C617" s="282"/>
      <c r="D617" s="283"/>
      <c r="E617" s="283"/>
      <c r="F617" s="283"/>
      <c r="G617" s="284"/>
      <c r="H617" s="284"/>
      <c r="I617" s="285"/>
      <c r="J617" s="286"/>
      <c r="K617" s="319">
        <f t="shared" si="28"/>
        <v>0</v>
      </c>
      <c r="L617" s="292"/>
      <c r="M617" s="293"/>
      <c r="N617" s="292"/>
      <c r="O617" s="293"/>
      <c r="P617" s="282"/>
      <c r="Q617" s="282"/>
      <c r="R617" s="282"/>
      <c r="S617" s="282"/>
      <c r="T617" s="27" t="str">
        <f t="shared" si="29"/>
        <v/>
      </c>
      <c r="U617" s="49" t="str">
        <f t="shared" si="30"/>
        <v/>
      </c>
    </row>
    <row r="618" spans="1:21" ht="21.95" customHeight="1" x14ac:dyDescent="0.15">
      <c r="A618" s="282"/>
      <c r="B618" s="282"/>
      <c r="C618" s="282"/>
      <c r="D618" s="283"/>
      <c r="E618" s="283"/>
      <c r="F618" s="283"/>
      <c r="G618" s="284"/>
      <c r="H618" s="284"/>
      <c r="I618" s="285"/>
      <c r="J618" s="286"/>
      <c r="K618" s="319">
        <f t="shared" si="28"/>
        <v>0</v>
      </c>
      <c r="L618" s="292"/>
      <c r="M618" s="293"/>
      <c r="N618" s="292"/>
      <c r="O618" s="293"/>
      <c r="P618" s="282"/>
      <c r="Q618" s="282"/>
      <c r="R618" s="282"/>
      <c r="S618" s="282"/>
      <c r="T618" s="27" t="str">
        <f t="shared" si="29"/>
        <v/>
      </c>
      <c r="U618" s="49" t="str">
        <f t="shared" si="30"/>
        <v/>
      </c>
    </row>
    <row r="619" spans="1:21" ht="21.95" customHeight="1" x14ac:dyDescent="0.15">
      <c r="A619" s="282"/>
      <c r="B619" s="282"/>
      <c r="C619" s="282"/>
      <c r="D619" s="283"/>
      <c r="E619" s="283"/>
      <c r="F619" s="283"/>
      <c r="G619" s="284"/>
      <c r="H619" s="284"/>
      <c r="I619" s="285"/>
      <c r="J619" s="286"/>
      <c r="K619" s="319">
        <f t="shared" si="28"/>
        <v>0</v>
      </c>
      <c r="L619" s="292"/>
      <c r="M619" s="293"/>
      <c r="N619" s="292"/>
      <c r="O619" s="293"/>
      <c r="P619" s="282"/>
      <c r="Q619" s="282"/>
      <c r="R619" s="282"/>
      <c r="S619" s="282"/>
      <c r="T619" s="27" t="str">
        <f t="shared" si="29"/>
        <v/>
      </c>
      <c r="U619" s="49" t="str">
        <f t="shared" si="30"/>
        <v/>
      </c>
    </row>
    <row r="620" spans="1:21" ht="21.95" customHeight="1" x14ac:dyDescent="0.15">
      <c r="A620" s="282"/>
      <c r="B620" s="282"/>
      <c r="C620" s="282"/>
      <c r="D620" s="283"/>
      <c r="E620" s="283"/>
      <c r="F620" s="283"/>
      <c r="G620" s="284"/>
      <c r="H620" s="284"/>
      <c r="I620" s="285"/>
      <c r="J620" s="286"/>
      <c r="K620" s="319">
        <f t="shared" si="28"/>
        <v>0</v>
      </c>
      <c r="L620" s="292"/>
      <c r="M620" s="293"/>
      <c r="N620" s="292"/>
      <c r="O620" s="293"/>
      <c r="P620" s="282"/>
      <c r="Q620" s="282"/>
      <c r="R620" s="282"/>
      <c r="S620" s="282"/>
      <c r="T620" s="27" t="str">
        <f t="shared" si="29"/>
        <v/>
      </c>
      <c r="U620" s="49" t="str">
        <f t="shared" si="30"/>
        <v/>
      </c>
    </row>
    <row r="621" spans="1:21" ht="21.95" customHeight="1" x14ac:dyDescent="0.15">
      <c r="A621" s="282"/>
      <c r="B621" s="282"/>
      <c r="C621" s="282"/>
      <c r="D621" s="283"/>
      <c r="E621" s="283"/>
      <c r="F621" s="283"/>
      <c r="G621" s="284"/>
      <c r="H621" s="284"/>
      <c r="I621" s="285"/>
      <c r="J621" s="286"/>
      <c r="K621" s="319">
        <f t="shared" si="28"/>
        <v>0</v>
      </c>
      <c r="L621" s="292"/>
      <c r="M621" s="293"/>
      <c r="N621" s="292"/>
      <c r="O621" s="293"/>
      <c r="P621" s="282"/>
      <c r="Q621" s="282"/>
      <c r="R621" s="282"/>
      <c r="S621" s="282"/>
      <c r="T621" s="27" t="str">
        <f t="shared" si="29"/>
        <v/>
      </c>
      <c r="U621" s="49" t="str">
        <f t="shared" si="30"/>
        <v/>
      </c>
    </row>
    <row r="622" spans="1:21" ht="21.95" customHeight="1" x14ac:dyDescent="0.15">
      <c r="A622" s="282"/>
      <c r="B622" s="282"/>
      <c r="C622" s="282"/>
      <c r="D622" s="283"/>
      <c r="E622" s="283"/>
      <c r="F622" s="283"/>
      <c r="G622" s="284"/>
      <c r="H622" s="284"/>
      <c r="I622" s="285"/>
      <c r="J622" s="286"/>
      <c r="K622" s="319">
        <f t="shared" si="28"/>
        <v>0</v>
      </c>
      <c r="L622" s="292"/>
      <c r="M622" s="293"/>
      <c r="N622" s="292"/>
      <c r="O622" s="293"/>
      <c r="P622" s="282"/>
      <c r="Q622" s="282"/>
      <c r="R622" s="282"/>
      <c r="S622" s="282"/>
      <c r="T622" s="27" t="str">
        <f t="shared" si="29"/>
        <v/>
      </c>
      <c r="U622" s="49" t="str">
        <f t="shared" si="30"/>
        <v/>
      </c>
    </row>
    <row r="623" spans="1:21" ht="21.95" customHeight="1" x14ac:dyDescent="0.15">
      <c r="A623" s="282"/>
      <c r="B623" s="282"/>
      <c r="C623" s="282"/>
      <c r="D623" s="283"/>
      <c r="E623" s="283"/>
      <c r="F623" s="283"/>
      <c r="G623" s="284"/>
      <c r="H623" s="284"/>
      <c r="I623" s="285"/>
      <c r="J623" s="286"/>
      <c r="K623" s="319">
        <f t="shared" si="28"/>
        <v>0</v>
      </c>
      <c r="L623" s="292"/>
      <c r="M623" s="293"/>
      <c r="N623" s="292"/>
      <c r="O623" s="293"/>
      <c r="P623" s="282"/>
      <c r="Q623" s="282"/>
      <c r="R623" s="282"/>
      <c r="S623" s="282"/>
      <c r="T623" s="27" t="str">
        <f t="shared" si="29"/>
        <v/>
      </c>
      <c r="U623" s="49" t="str">
        <f t="shared" si="30"/>
        <v/>
      </c>
    </row>
    <row r="624" spans="1:21" ht="21.95" customHeight="1" x14ac:dyDescent="0.15">
      <c r="A624" s="282"/>
      <c r="B624" s="282"/>
      <c r="C624" s="282"/>
      <c r="D624" s="283"/>
      <c r="E624" s="283"/>
      <c r="F624" s="283"/>
      <c r="G624" s="284"/>
      <c r="H624" s="284"/>
      <c r="I624" s="285"/>
      <c r="J624" s="286"/>
      <c r="K624" s="319">
        <f t="shared" si="28"/>
        <v>0</v>
      </c>
      <c r="L624" s="292"/>
      <c r="M624" s="293"/>
      <c r="N624" s="292"/>
      <c r="O624" s="293"/>
      <c r="P624" s="282"/>
      <c r="Q624" s="282"/>
      <c r="R624" s="282"/>
      <c r="S624" s="282"/>
      <c r="T624" s="27" t="str">
        <f t="shared" si="29"/>
        <v/>
      </c>
      <c r="U624" s="49" t="str">
        <f t="shared" si="30"/>
        <v/>
      </c>
    </row>
    <row r="625" spans="1:21" ht="21.95" customHeight="1" x14ac:dyDescent="0.15">
      <c r="A625" s="282"/>
      <c r="B625" s="282"/>
      <c r="C625" s="282"/>
      <c r="D625" s="283"/>
      <c r="E625" s="283"/>
      <c r="F625" s="283"/>
      <c r="G625" s="284"/>
      <c r="H625" s="284"/>
      <c r="I625" s="285"/>
      <c r="J625" s="286"/>
      <c r="K625" s="319">
        <f t="shared" si="28"/>
        <v>0</v>
      </c>
      <c r="L625" s="292"/>
      <c r="M625" s="293"/>
      <c r="N625" s="292"/>
      <c r="O625" s="293"/>
      <c r="P625" s="282"/>
      <c r="Q625" s="282"/>
      <c r="R625" s="282"/>
      <c r="S625" s="282"/>
      <c r="T625" s="27" t="str">
        <f t="shared" si="29"/>
        <v/>
      </c>
      <c r="U625" s="49" t="str">
        <f t="shared" si="30"/>
        <v/>
      </c>
    </row>
    <row r="626" spans="1:21" ht="21.95" customHeight="1" x14ac:dyDescent="0.15">
      <c r="A626" s="282"/>
      <c r="B626" s="282"/>
      <c r="C626" s="282"/>
      <c r="D626" s="283"/>
      <c r="E626" s="283"/>
      <c r="F626" s="283"/>
      <c r="G626" s="284"/>
      <c r="H626" s="284"/>
      <c r="I626" s="285"/>
      <c r="J626" s="286"/>
      <c r="K626" s="319">
        <f t="shared" si="28"/>
        <v>0</v>
      </c>
      <c r="L626" s="292"/>
      <c r="M626" s="293"/>
      <c r="N626" s="292"/>
      <c r="O626" s="293"/>
      <c r="P626" s="282"/>
      <c r="Q626" s="282"/>
      <c r="R626" s="282"/>
      <c r="S626" s="282"/>
      <c r="T626" s="27" t="str">
        <f t="shared" si="29"/>
        <v/>
      </c>
      <c r="U626" s="49" t="str">
        <f t="shared" si="30"/>
        <v/>
      </c>
    </row>
    <row r="627" spans="1:21" ht="21.95" customHeight="1" x14ac:dyDescent="0.15">
      <c r="A627" s="282"/>
      <c r="B627" s="282"/>
      <c r="C627" s="282"/>
      <c r="D627" s="283"/>
      <c r="E627" s="283"/>
      <c r="F627" s="283"/>
      <c r="G627" s="284"/>
      <c r="H627" s="284"/>
      <c r="I627" s="285"/>
      <c r="J627" s="286"/>
      <c r="K627" s="319">
        <f t="shared" si="28"/>
        <v>0</v>
      </c>
      <c r="L627" s="292"/>
      <c r="M627" s="293"/>
      <c r="N627" s="292"/>
      <c r="O627" s="293"/>
      <c r="P627" s="282"/>
      <c r="Q627" s="282"/>
      <c r="R627" s="282"/>
      <c r="S627" s="282"/>
      <c r="T627" s="27" t="str">
        <f t="shared" si="29"/>
        <v/>
      </c>
      <c r="U627" s="49" t="str">
        <f t="shared" si="30"/>
        <v/>
      </c>
    </row>
    <row r="628" spans="1:21" ht="21.95" customHeight="1" x14ac:dyDescent="0.15">
      <c r="A628" s="282"/>
      <c r="B628" s="282"/>
      <c r="C628" s="282"/>
      <c r="D628" s="283"/>
      <c r="E628" s="283"/>
      <c r="F628" s="283"/>
      <c r="G628" s="284"/>
      <c r="H628" s="284"/>
      <c r="I628" s="285"/>
      <c r="J628" s="286"/>
      <c r="K628" s="319"/>
      <c r="L628" s="292"/>
      <c r="M628" s="293"/>
      <c r="N628" s="292"/>
      <c r="O628" s="293"/>
      <c r="P628" s="282"/>
      <c r="Q628" s="282"/>
      <c r="R628" s="282"/>
      <c r="S628" s="282"/>
      <c r="T628" s="27" t="str">
        <f t="shared" si="29"/>
        <v/>
      </c>
      <c r="U628" s="49" t="str">
        <f t="shared" si="30"/>
        <v/>
      </c>
    </row>
    <row r="629" spans="1:21" ht="21.95" customHeight="1" x14ac:dyDescent="0.15">
      <c r="A629" s="282"/>
      <c r="B629" s="282"/>
      <c r="C629" s="282"/>
      <c r="D629" s="283"/>
      <c r="E629" s="283"/>
      <c r="F629" s="283"/>
      <c r="G629" s="284"/>
      <c r="H629" s="284"/>
      <c r="I629" s="285"/>
      <c r="J629" s="286"/>
      <c r="K629" s="319"/>
      <c r="L629" s="292"/>
      <c r="M629" s="293"/>
      <c r="N629" s="292"/>
      <c r="O629" s="293"/>
      <c r="P629" s="282"/>
      <c r="Q629" s="282"/>
      <c r="R629" s="282"/>
      <c r="S629" s="282"/>
      <c r="T629" s="27" t="str">
        <f t="shared" si="29"/>
        <v/>
      </c>
      <c r="U629" s="49" t="str">
        <f t="shared" si="30"/>
        <v/>
      </c>
    </row>
    <row r="630" spans="1:21" ht="21.95" customHeight="1" x14ac:dyDescent="0.15">
      <c r="A630" s="282"/>
      <c r="B630" s="282"/>
      <c r="C630" s="282"/>
      <c r="D630" s="283"/>
      <c r="E630" s="283"/>
      <c r="F630" s="283"/>
      <c r="G630" s="284"/>
      <c r="H630" s="284"/>
      <c r="I630" s="285"/>
      <c r="J630" s="286"/>
      <c r="K630" s="319"/>
      <c r="L630" s="292"/>
      <c r="M630" s="293"/>
      <c r="N630" s="292"/>
      <c r="O630" s="293"/>
      <c r="P630" s="282"/>
      <c r="Q630" s="282"/>
      <c r="R630" s="282"/>
      <c r="S630" s="282"/>
      <c r="T630" s="27" t="str">
        <f t="shared" si="29"/>
        <v/>
      </c>
      <c r="U630" s="49" t="str">
        <f t="shared" si="30"/>
        <v/>
      </c>
    </row>
    <row r="631" spans="1:21" ht="21.95" customHeight="1" x14ac:dyDescent="0.15">
      <c r="A631" s="282"/>
      <c r="B631" s="282"/>
      <c r="C631" s="282"/>
      <c r="D631" s="283"/>
      <c r="E631" s="283"/>
      <c r="F631" s="283"/>
      <c r="G631" s="284"/>
      <c r="H631" s="284"/>
      <c r="I631" s="285"/>
      <c r="J631" s="286"/>
      <c r="K631" s="319"/>
      <c r="L631" s="292"/>
      <c r="M631" s="293"/>
      <c r="N631" s="292"/>
      <c r="O631" s="293"/>
      <c r="P631" s="282"/>
      <c r="Q631" s="282"/>
      <c r="R631" s="282"/>
      <c r="S631" s="282"/>
      <c r="T631" s="27" t="str">
        <f t="shared" si="29"/>
        <v/>
      </c>
      <c r="U631" s="49" t="str">
        <f t="shared" si="30"/>
        <v/>
      </c>
    </row>
    <row r="632" spans="1:21" ht="21.95" customHeight="1" x14ac:dyDescent="0.15">
      <c r="A632" s="282"/>
      <c r="B632" s="282"/>
      <c r="C632" s="282"/>
      <c r="D632" s="283"/>
      <c r="E632" s="283"/>
      <c r="F632" s="283"/>
      <c r="G632" s="284"/>
      <c r="H632" s="284"/>
      <c r="I632" s="285"/>
      <c r="J632" s="286"/>
      <c r="K632" s="319"/>
      <c r="L632" s="292"/>
      <c r="M632" s="293"/>
      <c r="N632" s="292"/>
      <c r="O632" s="293"/>
      <c r="P632" s="282"/>
      <c r="Q632" s="282"/>
      <c r="R632" s="282"/>
      <c r="S632" s="282"/>
      <c r="T632" s="27" t="str">
        <f t="shared" si="29"/>
        <v/>
      </c>
      <c r="U632" s="49" t="str">
        <f t="shared" si="30"/>
        <v/>
      </c>
    </row>
    <row r="633" spans="1:21" ht="21.95" customHeight="1" x14ac:dyDescent="0.15">
      <c r="A633" s="282"/>
      <c r="B633" s="282"/>
      <c r="C633" s="282"/>
      <c r="D633" s="283"/>
      <c r="E633" s="283"/>
      <c r="F633" s="283"/>
      <c r="G633" s="284"/>
      <c r="H633" s="284"/>
      <c r="I633" s="285"/>
      <c r="J633" s="286"/>
      <c r="K633" s="319"/>
      <c r="L633" s="292"/>
      <c r="M633" s="293"/>
      <c r="N633" s="292"/>
      <c r="O633" s="293"/>
      <c r="P633" s="282"/>
      <c r="Q633" s="282"/>
      <c r="R633" s="282"/>
      <c r="S633" s="282"/>
      <c r="T633" s="27" t="str">
        <f t="shared" si="29"/>
        <v/>
      </c>
      <c r="U633" s="49" t="str">
        <f t="shared" si="30"/>
        <v/>
      </c>
    </row>
    <row r="634" spans="1:21" ht="21.95" customHeight="1" x14ac:dyDescent="0.15">
      <c r="A634" s="282"/>
      <c r="B634" s="282"/>
      <c r="C634" s="282"/>
      <c r="D634" s="283"/>
      <c r="E634" s="283"/>
      <c r="F634" s="283"/>
      <c r="G634" s="284"/>
      <c r="H634" s="284"/>
      <c r="I634" s="285"/>
      <c r="J634" s="286"/>
      <c r="K634" s="319"/>
      <c r="L634" s="292"/>
      <c r="M634" s="293"/>
      <c r="N634" s="292"/>
      <c r="O634" s="293"/>
      <c r="P634" s="282"/>
      <c r="Q634" s="282"/>
      <c r="R634" s="282"/>
      <c r="S634" s="282"/>
      <c r="T634" s="27" t="str">
        <f t="shared" si="29"/>
        <v/>
      </c>
      <c r="U634" s="49" t="str">
        <f t="shared" si="30"/>
        <v/>
      </c>
    </row>
    <row r="635" spans="1:21" ht="21.95" customHeight="1" x14ac:dyDescent="0.15">
      <c r="A635" s="282"/>
      <c r="B635" s="282"/>
      <c r="C635" s="282"/>
      <c r="D635" s="283"/>
      <c r="E635" s="283"/>
      <c r="F635" s="283"/>
      <c r="G635" s="284"/>
      <c r="H635" s="284"/>
      <c r="I635" s="285"/>
      <c r="J635" s="286"/>
      <c r="K635" s="319"/>
      <c r="L635" s="292"/>
      <c r="M635" s="293"/>
      <c r="N635" s="292"/>
      <c r="O635" s="293"/>
      <c r="P635" s="282"/>
      <c r="Q635" s="282"/>
      <c r="R635" s="282"/>
      <c r="S635" s="282"/>
      <c r="T635" s="27" t="str">
        <f t="shared" si="29"/>
        <v/>
      </c>
      <c r="U635" s="49" t="str">
        <f t="shared" si="30"/>
        <v/>
      </c>
    </row>
    <row r="636" spans="1:21" ht="21.95" customHeight="1" x14ac:dyDescent="0.15">
      <c r="A636" s="282"/>
      <c r="B636" s="282"/>
      <c r="C636" s="282"/>
      <c r="D636" s="283"/>
      <c r="E636" s="283"/>
      <c r="F636" s="283"/>
      <c r="G636" s="284"/>
      <c r="H636" s="284"/>
      <c r="I636" s="285"/>
      <c r="J636" s="286"/>
      <c r="K636" s="319"/>
      <c r="L636" s="292"/>
      <c r="M636" s="293"/>
      <c r="N636" s="292"/>
      <c r="O636" s="293"/>
      <c r="P636" s="282"/>
      <c r="Q636" s="282"/>
      <c r="R636" s="282"/>
      <c r="S636" s="282"/>
      <c r="T636" s="27" t="str">
        <f t="shared" si="29"/>
        <v/>
      </c>
      <c r="U636" s="49" t="str">
        <f t="shared" si="30"/>
        <v/>
      </c>
    </row>
    <row r="637" spans="1:21" ht="21.95" customHeight="1" x14ac:dyDescent="0.15">
      <c r="A637" s="282"/>
      <c r="B637" s="282"/>
      <c r="C637" s="282"/>
      <c r="D637" s="283"/>
      <c r="E637" s="283"/>
      <c r="F637" s="283"/>
      <c r="G637" s="284"/>
      <c r="H637" s="284"/>
      <c r="I637" s="285"/>
      <c r="J637" s="286"/>
      <c r="K637" s="319"/>
      <c r="L637" s="292"/>
      <c r="M637" s="293"/>
      <c r="N637" s="292"/>
      <c r="O637" s="293"/>
      <c r="P637" s="282"/>
      <c r="Q637" s="282"/>
      <c r="R637" s="282"/>
      <c r="S637" s="282"/>
      <c r="T637" s="27" t="str">
        <f t="shared" si="29"/>
        <v/>
      </c>
      <c r="U637" s="49" t="str">
        <f t="shared" si="30"/>
        <v/>
      </c>
    </row>
    <row r="638" spans="1:21" ht="21.95" customHeight="1" x14ac:dyDescent="0.15">
      <c r="A638" s="282"/>
      <c r="B638" s="282"/>
      <c r="C638" s="282"/>
      <c r="D638" s="283"/>
      <c r="E638" s="283"/>
      <c r="F638" s="283"/>
      <c r="G638" s="284"/>
      <c r="H638" s="284"/>
      <c r="I638" s="285"/>
      <c r="J638" s="286"/>
      <c r="K638" s="319"/>
      <c r="L638" s="292"/>
      <c r="M638" s="293"/>
      <c r="N638" s="292"/>
      <c r="O638" s="293"/>
      <c r="P638" s="282"/>
      <c r="Q638" s="282"/>
      <c r="R638" s="282"/>
      <c r="S638" s="282"/>
      <c r="T638" s="27" t="str">
        <f t="shared" si="29"/>
        <v/>
      </c>
      <c r="U638" s="49" t="str">
        <f t="shared" si="30"/>
        <v/>
      </c>
    </row>
    <row r="639" spans="1:21" ht="21.95" customHeight="1" x14ac:dyDescent="0.15">
      <c r="A639" s="282"/>
      <c r="B639" s="282"/>
      <c r="C639" s="282"/>
      <c r="D639" s="283"/>
      <c r="E639" s="283"/>
      <c r="F639" s="283"/>
      <c r="G639" s="284"/>
      <c r="H639" s="284"/>
      <c r="I639" s="285"/>
      <c r="J639" s="286"/>
      <c r="K639" s="319"/>
      <c r="L639" s="292"/>
      <c r="M639" s="293"/>
      <c r="N639" s="292"/>
      <c r="O639" s="293"/>
      <c r="P639" s="282"/>
      <c r="Q639" s="282"/>
      <c r="R639" s="282"/>
      <c r="S639" s="282"/>
      <c r="T639" s="27" t="str">
        <f t="shared" si="29"/>
        <v/>
      </c>
      <c r="U639" s="49" t="str">
        <f t="shared" si="30"/>
        <v/>
      </c>
    </row>
    <row r="640" spans="1:21" ht="21.95" customHeight="1" x14ac:dyDescent="0.15">
      <c r="A640" s="282"/>
      <c r="B640" s="282"/>
      <c r="C640" s="282"/>
      <c r="D640" s="283"/>
      <c r="E640" s="283"/>
      <c r="F640" s="283"/>
      <c r="G640" s="284"/>
      <c r="H640" s="284"/>
      <c r="I640" s="285"/>
      <c r="J640" s="286"/>
      <c r="K640" s="319"/>
      <c r="L640" s="292"/>
      <c r="M640" s="293"/>
      <c r="N640" s="292"/>
      <c r="O640" s="293"/>
      <c r="P640" s="282"/>
      <c r="Q640" s="282"/>
      <c r="R640" s="282"/>
      <c r="S640" s="282"/>
      <c r="T640" s="27" t="str">
        <f t="shared" si="29"/>
        <v/>
      </c>
      <c r="U640" s="49" t="str">
        <f t="shared" si="30"/>
        <v/>
      </c>
    </row>
    <row r="641" spans="1:21" ht="21.95" customHeight="1" x14ac:dyDescent="0.15">
      <c r="A641" s="282"/>
      <c r="B641" s="282"/>
      <c r="C641" s="282"/>
      <c r="D641" s="283"/>
      <c r="E641" s="283"/>
      <c r="F641" s="283"/>
      <c r="G641" s="284"/>
      <c r="H641" s="284"/>
      <c r="I641" s="285"/>
      <c r="J641" s="286"/>
      <c r="K641" s="319"/>
      <c r="L641" s="292"/>
      <c r="M641" s="293"/>
      <c r="N641" s="292"/>
      <c r="O641" s="293"/>
      <c r="P641" s="282"/>
      <c r="Q641" s="282"/>
      <c r="R641" s="282"/>
      <c r="S641" s="282"/>
      <c r="T641" s="27" t="str">
        <f t="shared" si="29"/>
        <v/>
      </c>
      <c r="U641" s="49" t="str">
        <f t="shared" si="30"/>
        <v/>
      </c>
    </row>
    <row r="642" spans="1:21" ht="21.95" customHeight="1" x14ac:dyDescent="0.15">
      <c r="A642" s="282"/>
      <c r="B642" s="282"/>
      <c r="C642" s="282"/>
      <c r="D642" s="283"/>
      <c r="E642" s="283"/>
      <c r="F642" s="283"/>
      <c r="G642" s="284"/>
      <c r="H642" s="284"/>
      <c r="I642" s="285"/>
      <c r="J642" s="286"/>
      <c r="K642" s="319"/>
      <c r="L642" s="292"/>
      <c r="M642" s="293"/>
      <c r="N642" s="292"/>
      <c r="O642" s="293"/>
      <c r="P642" s="282"/>
      <c r="Q642" s="282"/>
      <c r="R642" s="282"/>
      <c r="S642" s="282"/>
      <c r="T642" s="27" t="str">
        <f t="shared" si="29"/>
        <v/>
      </c>
      <c r="U642" s="49" t="str">
        <f t="shared" si="30"/>
        <v/>
      </c>
    </row>
    <row r="643" spans="1:21" ht="21.95" customHeight="1" x14ac:dyDescent="0.15">
      <c r="A643" s="282"/>
      <c r="B643" s="282"/>
      <c r="C643" s="282"/>
      <c r="D643" s="283"/>
      <c r="E643" s="283"/>
      <c r="F643" s="283"/>
      <c r="G643" s="284"/>
      <c r="H643" s="284"/>
      <c r="I643" s="285"/>
      <c r="J643" s="286"/>
      <c r="K643" s="319"/>
      <c r="L643" s="292"/>
      <c r="M643" s="293"/>
      <c r="N643" s="292"/>
      <c r="O643" s="293"/>
      <c r="P643" s="282"/>
      <c r="Q643" s="282"/>
      <c r="R643" s="282"/>
      <c r="S643" s="282"/>
      <c r="T643" s="27" t="str">
        <f t="shared" si="29"/>
        <v/>
      </c>
      <c r="U643" s="49" t="str">
        <f t="shared" si="30"/>
        <v/>
      </c>
    </row>
    <row r="644" spans="1:21" ht="21.95" customHeight="1" x14ac:dyDescent="0.15">
      <c r="A644" s="282"/>
      <c r="B644" s="282"/>
      <c r="C644" s="282"/>
      <c r="D644" s="283"/>
      <c r="E644" s="283"/>
      <c r="F644" s="283"/>
      <c r="G644" s="284"/>
      <c r="H644" s="284"/>
      <c r="I644" s="285"/>
      <c r="J644" s="286"/>
      <c r="K644" s="319"/>
      <c r="L644" s="292"/>
      <c r="M644" s="293"/>
      <c r="N644" s="292"/>
      <c r="O644" s="293"/>
      <c r="P644" s="282"/>
      <c r="Q644" s="282"/>
      <c r="R644" s="282"/>
      <c r="S644" s="282"/>
      <c r="T644" s="27" t="str">
        <f t="shared" si="29"/>
        <v/>
      </c>
      <c r="U644" s="49" t="str">
        <f t="shared" si="30"/>
        <v/>
      </c>
    </row>
    <row r="645" spans="1:21" ht="21.95" customHeight="1" x14ac:dyDescent="0.15">
      <c r="A645" s="282"/>
      <c r="B645" s="282"/>
      <c r="C645" s="282"/>
      <c r="D645" s="283"/>
      <c r="E645" s="283"/>
      <c r="F645" s="283"/>
      <c r="G645" s="284"/>
      <c r="H645" s="284"/>
      <c r="I645" s="285"/>
      <c r="J645" s="286"/>
      <c r="K645" s="319"/>
      <c r="L645" s="292"/>
      <c r="M645" s="293"/>
      <c r="N645" s="292"/>
      <c r="O645" s="293"/>
      <c r="P645" s="282"/>
      <c r="Q645" s="282"/>
      <c r="R645" s="282"/>
      <c r="S645" s="282"/>
      <c r="T645" s="27" t="str">
        <f t="shared" si="29"/>
        <v/>
      </c>
      <c r="U645" s="49" t="str">
        <f t="shared" si="30"/>
        <v/>
      </c>
    </row>
    <row r="646" spans="1:21" ht="21.95" customHeight="1" x14ac:dyDescent="0.15">
      <c r="A646" s="282"/>
      <c r="B646" s="282"/>
      <c r="C646" s="282"/>
      <c r="D646" s="283"/>
      <c r="E646" s="283"/>
      <c r="F646" s="283"/>
      <c r="G646" s="284"/>
      <c r="H646" s="284"/>
      <c r="I646" s="285"/>
      <c r="J646" s="286"/>
      <c r="K646" s="319"/>
      <c r="L646" s="292"/>
      <c r="M646" s="293"/>
      <c r="N646" s="292"/>
      <c r="O646" s="293"/>
      <c r="P646" s="282"/>
      <c r="Q646" s="282"/>
      <c r="R646" s="282"/>
      <c r="S646" s="282"/>
      <c r="T646" s="27" t="str">
        <f t="shared" si="29"/>
        <v/>
      </c>
      <c r="U646" s="49" t="str">
        <f t="shared" si="30"/>
        <v/>
      </c>
    </row>
    <row r="647" spans="1:21" ht="21.95" customHeight="1" x14ac:dyDescent="0.15">
      <c r="A647" s="282"/>
      <c r="B647" s="282"/>
      <c r="C647" s="282"/>
      <c r="D647" s="283"/>
      <c r="E647" s="283"/>
      <c r="F647" s="283"/>
      <c r="G647" s="284"/>
      <c r="H647" s="284"/>
      <c r="I647" s="285"/>
      <c r="J647" s="286"/>
      <c r="K647" s="319"/>
      <c r="L647" s="292"/>
      <c r="M647" s="293"/>
      <c r="N647" s="292"/>
      <c r="O647" s="293"/>
      <c r="P647" s="282"/>
      <c r="Q647" s="282"/>
      <c r="R647" s="282"/>
      <c r="S647" s="282"/>
      <c r="T647" s="27" t="str">
        <f t="shared" ref="T647:T710" si="31">CONCATENATE(L647,C647)</f>
        <v/>
      </c>
      <c r="U647" s="49" t="str">
        <f t="shared" ref="U647:U710" si="32">CONCATENATE(N647,H647)</f>
        <v/>
      </c>
    </row>
    <row r="648" spans="1:21" ht="21.95" customHeight="1" x14ac:dyDescent="0.15">
      <c r="A648" s="282"/>
      <c r="B648" s="282"/>
      <c r="C648" s="282"/>
      <c r="D648" s="283"/>
      <c r="E648" s="283"/>
      <c r="F648" s="283"/>
      <c r="G648" s="284"/>
      <c r="H648" s="284"/>
      <c r="I648" s="285"/>
      <c r="J648" s="286"/>
      <c r="K648" s="319"/>
      <c r="L648" s="292"/>
      <c r="M648" s="293"/>
      <c r="N648" s="292"/>
      <c r="O648" s="293"/>
      <c r="P648" s="282"/>
      <c r="Q648" s="282"/>
      <c r="R648" s="282"/>
      <c r="S648" s="282"/>
      <c r="T648" s="27" t="str">
        <f t="shared" si="31"/>
        <v/>
      </c>
      <c r="U648" s="49" t="str">
        <f t="shared" si="32"/>
        <v/>
      </c>
    </row>
    <row r="649" spans="1:21" ht="21.95" customHeight="1" x14ac:dyDescent="0.15">
      <c r="A649" s="282"/>
      <c r="B649" s="282"/>
      <c r="C649" s="282"/>
      <c r="D649" s="283"/>
      <c r="E649" s="283"/>
      <c r="F649" s="283"/>
      <c r="G649" s="284"/>
      <c r="H649" s="284"/>
      <c r="I649" s="285"/>
      <c r="J649" s="286"/>
      <c r="K649" s="319"/>
      <c r="L649" s="292"/>
      <c r="M649" s="293"/>
      <c r="N649" s="292"/>
      <c r="O649" s="293"/>
      <c r="P649" s="282"/>
      <c r="Q649" s="282"/>
      <c r="R649" s="282"/>
      <c r="S649" s="282"/>
      <c r="T649" s="27" t="str">
        <f t="shared" si="31"/>
        <v/>
      </c>
      <c r="U649" s="49" t="str">
        <f t="shared" si="32"/>
        <v/>
      </c>
    </row>
    <row r="650" spans="1:21" ht="21.95" customHeight="1" x14ac:dyDescent="0.15">
      <c r="A650" s="282"/>
      <c r="B650" s="282"/>
      <c r="C650" s="282"/>
      <c r="D650" s="283"/>
      <c r="E650" s="283"/>
      <c r="F650" s="283"/>
      <c r="G650" s="284"/>
      <c r="H650" s="284"/>
      <c r="I650" s="285"/>
      <c r="J650" s="286"/>
      <c r="K650" s="319"/>
      <c r="L650" s="292"/>
      <c r="M650" s="293"/>
      <c r="N650" s="292"/>
      <c r="O650" s="293"/>
      <c r="P650" s="282"/>
      <c r="Q650" s="282"/>
      <c r="R650" s="282"/>
      <c r="S650" s="282"/>
      <c r="T650" s="27" t="str">
        <f t="shared" si="31"/>
        <v/>
      </c>
      <c r="U650" s="49" t="str">
        <f t="shared" si="32"/>
        <v/>
      </c>
    </row>
    <row r="651" spans="1:21" ht="21.95" customHeight="1" x14ac:dyDescent="0.15">
      <c r="A651" s="282"/>
      <c r="B651" s="282"/>
      <c r="C651" s="282"/>
      <c r="D651" s="283"/>
      <c r="E651" s="283"/>
      <c r="F651" s="283"/>
      <c r="G651" s="284"/>
      <c r="H651" s="284"/>
      <c r="I651" s="285"/>
      <c r="J651" s="286"/>
      <c r="K651" s="319"/>
      <c r="L651" s="292"/>
      <c r="M651" s="293"/>
      <c r="N651" s="292"/>
      <c r="O651" s="293"/>
      <c r="P651" s="282"/>
      <c r="Q651" s="282"/>
      <c r="R651" s="282"/>
      <c r="S651" s="282"/>
      <c r="T651" s="27" t="str">
        <f t="shared" si="31"/>
        <v/>
      </c>
      <c r="U651" s="49" t="str">
        <f t="shared" si="32"/>
        <v/>
      </c>
    </row>
    <row r="652" spans="1:21" ht="21.95" customHeight="1" x14ac:dyDescent="0.15">
      <c r="A652" s="282"/>
      <c r="B652" s="282"/>
      <c r="C652" s="282"/>
      <c r="D652" s="283"/>
      <c r="E652" s="283"/>
      <c r="F652" s="283"/>
      <c r="G652" s="284"/>
      <c r="H652" s="284"/>
      <c r="I652" s="285"/>
      <c r="J652" s="286"/>
      <c r="K652" s="319"/>
      <c r="L652" s="292"/>
      <c r="M652" s="293"/>
      <c r="N652" s="292"/>
      <c r="O652" s="293"/>
      <c r="P652" s="282"/>
      <c r="Q652" s="282"/>
      <c r="R652" s="282"/>
      <c r="S652" s="282"/>
      <c r="T652" s="27" t="str">
        <f t="shared" si="31"/>
        <v/>
      </c>
      <c r="U652" s="49" t="str">
        <f t="shared" si="32"/>
        <v/>
      </c>
    </row>
    <row r="653" spans="1:21" ht="21.95" customHeight="1" x14ac:dyDescent="0.15">
      <c r="A653" s="282"/>
      <c r="B653" s="282"/>
      <c r="C653" s="282"/>
      <c r="D653" s="283"/>
      <c r="E653" s="283"/>
      <c r="F653" s="283"/>
      <c r="G653" s="284"/>
      <c r="H653" s="284"/>
      <c r="I653" s="285"/>
      <c r="J653" s="286"/>
      <c r="K653" s="319"/>
      <c r="L653" s="292"/>
      <c r="M653" s="293"/>
      <c r="N653" s="292"/>
      <c r="O653" s="293"/>
      <c r="P653" s="282"/>
      <c r="Q653" s="282"/>
      <c r="R653" s="282"/>
      <c r="S653" s="282"/>
      <c r="T653" s="27" t="str">
        <f t="shared" si="31"/>
        <v/>
      </c>
      <c r="U653" s="49" t="str">
        <f t="shared" si="32"/>
        <v/>
      </c>
    </row>
    <row r="654" spans="1:21" ht="21.95" customHeight="1" x14ac:dyDescent="0.15">
      <c r="A654" s="282"/>
      <c r="B654" s="282"/>
      <c r="C654" s="282"/>
      <c r="D654" s="283"/>
      <c r="E654" s="283"/>
      <c r="F654" s="283"/>
      <c r="G654" s="284"/>
      <c r="H654" s="284"/>
      <c r="I654" s="285"/>
      <c r="J654" s="286"/>
      <c r="K654" s="319"/>
      <c r="L654" s="292"/>
      <c r="M654" s="293"/>
      <c r="N654" s="292"/>
      <c r="O654" s="293"/>
      <c r="P654" s="282"/>
      <c r="Q654" s="282"/>
      <c r="R654" s="282"/>
      <c r="S654" s="282"/>
      <c r="T654" s="27" t="str">
        <f t="shared" si="31"/>
        <v/>
      </c>
      <c r="U654" s="49" t="str">
        <f t="shared" si="32"/>
        <v/>
      </c>
    </row>
    <row r="655" spans="1:21" ht="21.95" customHeight="1" x14ac:dyDescent="0.15">
      <c r="A655" s="282"/>
      <c r="B655" s="282"/>
      <c r="C655" s="282"/>
      <c r="D655" s="283"/>
      <c r="E655" s="283"/>
      <c r="F655" s="283"/>
      <c r="G655" s="284"/>
      <c r="H655" s="284"/>
      <c r="I655" s="285"/>
      <c r="J655" s="286"/>
      <c r="K655" s="319"/>
      <c r="L655" s="292"/>
      <c r="M655" s="293"/>
      <c r="N655" s="292"/>
      <c r="O655" s="293"/>
      <c r="P655" s="282"/>
      <c r="Q655" s="282"/>
      <c r="R655" s="282"/>
      <c r="S655" s="282"/>
      <c r="T655" s="27" t="str">
        <f t="shared" si="31"/>
        <v/>
      </c>
      <c r="U655" s="49" t="str">
        <f t="shared" si="32"/>
        <v/>
      </c>
    </row>
    <row r="656" spans="1:21" ht="21.95" customHeight="1" x14ac:dyDescent="0.15">
      <c r="A656" s="282"/>
      <c r="B656" s="282"/>
      <c r="C656" s="282"/>
      <c r="D656" s="283"/>
      <c r="E656" s="283"/>
      <c r="F656" s="283"/>
      <c r="G656" s="284"/>
      <c r="H656" s="284"/>
      <c r="I656" s="285"/>
      <c r="J656" s="286"/>
      <c r="K656" s="319"/>
      <c r="L656" s="292"/>
      <c r="M656" s="293"/>
      <c r="N656" s="292"/>
      <c r="O656" s="293"/>
      <c r="P656" s="282"/>
      <c r="Q656" s="282"/>
      <c r="R656" s="282"/>
      <c r="S656" s="282"/>
      <c r="T656" s="27" t="str">
        <f t="shared" si="31"/>
        <v/>
      </c>
      <c r="U656" s="49" t="str">
        <f t="shared" si="32"/>
        <v/>
      </c>
    </row>
    <row r="657" spans="1:21" ht="21.95" customHeight="1" x14ac:dyDescent="0.15">
      <c r="A657" s="282"/>
      <c r="B657" s="282"/>
      <c r="C657" s="282"/>
      <c r="D657" s="283"/>
      <c r="E657" s="283"/>
      <c r="F657" s="283"/>
      <c r="G657" s="284"/>
      <c r="H657" s="284"/>
      <c r="I657" s="285"/>
      <c r="J657" s="286"/>
      <c r="K657" s="319"/>
      <c r="L657" s="292"/>
      <c r="M657" s="293"/>
      <c r="N657" s="292"/>
      <c r="O657" s="293"/>
      <c r="P657" s="282"/>
      <c r="Q657" s="282"/>
      <c r="R657" s="282"/>
      <c r="S657" s="282"/>
      <c r="T657" s="27" t="str">
        <f t="shared" si="31"/>
        <v/>
      </c>
      <c r="U657" s="49" t="str">
        <f t="shared" si="32"/>
        <v/>
      </c>
    </row>
    <row r="658" spans="1:21" ht="21.95" customHeight="1" x14ac:dyDescent="0.15">
      <c r="A658" s="282"/>
      <c r="B658" s="282"/>
      <c r="C658" s="282"/>
      <c r="D658" s="283"/>
      <c r="E658" s="283"/>
      <c r="F658" s="283"/>
      <c r="G658" s="284"/>
      <c r="H658" s="284"/>
      <c r="I658" s="285"/>
      <c r="J658" s="286"/>
      <c r="K658" s="319"/>
      <c r="L658" s="292"/>
      <c r="M658" s="293"/>
      <c r="N658" s="292"/>
      <c r="O658" s="293"/>
      <c r="P658" s="282"/>
      <c r="Q658" s="282"/>
      <c r="R658" s="282"/>
      <c r="S658" s="282"/>
      <c r="T658" s="27" t="str">
        <f t="shared" si="31"/>
        <v/>
      </c>
      <c r="U658" s="49" t="str">
        <f t="shared" si="32"/>
        <v/>
      </c>
    </row>
    <row r="659" spans="1:21" ht="21.95" customHeight="1" x14ac:dyDescent="0.15">
      <c r="A659" s="282"/>
      <c r="B659" s="282"/>
      <c r="C659" s="282"/>
      <c r="D659" s="283"/>
      <c r="E659" s="283"/>
      <c r="F659" s="283"/>
      <c r="G659" s="284"/>
      <c r="H659" s="284"/>
      <c r="I659" s="285"/>
      <c r="J659" s="286"/>
      <c r="K659" s="319"/>
      <c r="L659" s="292"/>
      <c r="M659" s="293"/>
      <c r="N659" s="292"/>
      <c r="O659" s="293"/>
      <c r="P659" s="282"/>
      <c r="Q659" s="282"/>
      <c r="R659" s="282"/>
      <c r="S659" s="282"/>
      <c r="T659" s="27" t="str">
        <f t="shared" si="31"/>
        <v/>
      </c>
      <c r="U659" s="49" t="str">
        <f t="shared" si="32"/>
        <v/>
      </c>
    </row>
    <row r="660" spans="1:21" ht="21.95" customHeight="1" x14ac:dyDescent="0.15">
      <c r="A660" s="282"/>
      <c r="B660" s="282"/>
      <c r="C660" s="282"/>
      <c r="D660" s="283"/>
      <c r="E660" s="283"/>
      <c r="F660" s="283"/>
      <c r="G660" s="284"/>
      <c r="H660" s="284"/>
      <c r="I660" s="285"/>
      <c r="J660" s="286"/>
      <c r="K660" s="319"/>
      <c r="L660" s="292"/>
      <c r="M660" s="293"/>
      <c r="N660" s="292"/>
      <c r="O660" s="293"/>
      <c r="P660" s="282"/>
      <c r="Q660" s="282"/>
      <c r="R660" s="282"/>
      <c r="S660" s="282"/>
      <c r="T660" s="27" t="str">
        <f t="shared" si="31"/>
        <v/>
      </c>
      <c r="U660" s="49" t="str">
        <f t="shared" si="32"/>
        <v/>
      </c>
    </row>
    <row r="661" spans="1:21" ht="21.95" customHeight="1" x14ac:dyDescent="0.15">
      <c r="A661" s="282"/>
      <c r="B661" s="282"/>
      <c r="C661" s="282"/>
      <c r="D661" s="283"/>
      <c r="E661" s="283"/>
      <c r="F661" s="283"/>
      <c r="G661" s="284"/>
      <c r="H661" s="284"/>
      <c r="I661" s="285"/>
      <c r="J661" s="286"/>
      <c r="K661" s="319"/>
      <c r="L661" s="292"/>
      <c r="M661" s="293"/>
      <c r="N661" s="292"/>
      <c r="O661" s="293"/>
      <c r="P661" s="282"/>
      <c r="Q661" s="282"/>
      <c r="R661" s="282"/>
      <c r="S661" s="282"/>
      <c r="T661" s="27" t="str">
        <f t="shared" si="31"/>
        <v/>
      </c>
      <c r="U661" s="49" t="str">
        <f t="shared" si="32"/>
        <v/>
      </c>
    </row>
    <row r="662" spans="1:21" ht="21.95" customHeight="1" x14ac:dyDescent="0.15">
      <c r="A662" s="282"/>
      <c r="B662" s="282"/>
      <c r="C662" s="282"/>
      <c r="D662" s="283"/>
      <c r="E662" s="283"/>
      <c r="F662" s="283"/>
      <c r="G662" s="284"/>
      <c r="H662" s="284"/>
      <c r="I662" s="285"/>
      <c r="J662" s="286"/>
      <c r="K662" s="319"/>
      <c r="L662" s="292"/>
      <c r="M662" s="293"/>
      <c r="N662" s="292"/>
      <c r="O662" s="293"/>
      <c r="P662" s="282"/>
      <c r="Q662" s="282"/>
      <c r="R662" s="282"/>
      <c r="S662" s="282"/>
      <c r="T662" s="27" t="str">
        <f t="shared" si="31"/>
        <v/>
      </c>
      <c r="U662" s="49" t="str">
        <f t="shared" si="32"/>
        <v/>
      </c>
    </row>
    <row r="663" spans="1:21" ht="21.95" customHeight="1" x14ac:dyDescent="0.15">
      <c r="A663" s="282"/>
      <c r="B663" s="282"/>
      <c r="C663" s="282"/>
      <c r="D663" s="283"/>
      <c r="E663" s="283"/>
      <c r="F663" s="283"/>
      <c r="G663" s="284"/>
      <c r="H663" s="284"/>
      <c r="I663" s="285"/>
      <c r="J663" s="286"/>
      <c r="K663" s="319"/>
      <c r="L663" s="292"/>
      <c r="M663" s="293"/>
      <c r="N663" s="292"/>
      <c r="O663" s="293"/>
      <c r="P663" s="282"/>
      <c r="Q663" s="282"/>
      <c r="R663" s="282"/>
      <c r="S663" s="282"/>
      <c r="T663" s="27" t="str">
        <f t="shared" si="31"/>
        <v/>
      </c>
      <c r="U663" s="49" t="str">
        <f t="shared" si="32"/>
        <v/>
      </c>
    </row>
    <row r="664" spans="1:21" ht="21.95" customHeight="1" x14ac:dyDescent="0.15">
      <c r="A664" s="282"/>
      <c r="B664" s="282"/>
      <c r="C664" s="282"/>
      <c r="D664" s="283"/>
      <c r="E664" s="283"/>
      <c r="F664" s="283"/>
      <c r="G664" s="284"/>
      <c r="H664" s="284"/>
      <c r="I664" s="285"/>
      <c r="J664" s="286"/>
      <c r="K664" s="319"/>
      <c r="L664" s="292"/>
      <c r="M664" s="293"/>
      <c r="N664" s="292"/>
      <c r="O664" s="293"/>
      <c r="P664" s="282"/>
      <c r="Q664" s="282"/>
      <c r="R664" s="282"/>
      <c r="S664" s="282"/>
      <c r="T664" s="27" t="str">
        <f t="shared" si="31"/>
        <v/>
      </c>
      <c r="U664" s="49" t="str">
        <f t="shared" si="32"/>
        <v/>
      </c>
    </row>
    <row r="665" spans="1:21" ht="21.95" customHeight="1" x14ac:dyDescent="0.15">
      <c r="A665" s="282"/>
      <c r="B665" s="282"/>
      <c r="C665" s="282"/>
      <c r="D665" s="283"/>
      <c r="E665" s="283"/>
      <c r="F665" s="283"/>
      <c r="G665" s="284"/>
      <c r="H665" s="284"/>
      <c r="I665" s="285"/>
      <c r="J665" s="286"/>
      <c r="K665" s="319"/>
      <c r="L665" s="292"/>
      <c r="M665" s="293"/>
      <c r="N665" s="292"/>
      <c r="O665" s="293"/>
      <c r="P665" s="282"/>
      <c r="Q665" s="282"/>
      <c r="R665" s="282"/>
      <c r="S665" s="282"/>
      <c r="T665" s="27" t="str">
        <f t="shared" si="31"/>
        <v/>
      </c>
      <c r="U665" s="49" t="str">
        <f t="shared" si="32"/>
        <v/>
      </c>
    </row>
    <row r="666" spans="1:21" ht="21.95" customHeight="1" x14ac:dyDescent="0.15">
      <c r="A666" s="282"/>
      <c r="B666" s="282"/>
      <c r="C666" s="282"/>
      <c r="D666" s="283"/>
      <c r="E666" s="283"/>
      <c r="F666" s="283"/>
      <c r="G666" s="284"/>
      <c r="H666" s="284"/>
      <c r="I666" s="285"/>
      <c r="J666" s="286"/>
      <c r="K666" s="319"/>
      <c r="L666" s="292"/>
      <c r="M666" s="293"/>
      <c r="N666" s="292"/>
      <c r="O666" s="293"/>
      <c r="P666" s="282"/>
      <c r="Q666" s="282"/>
      <c r="R666" s="282"/>
      <c r="S666" s="282"/>
      <c r="T666" s="27" t="str">
        <f t="shared" si="31"/>
        <v/>
      </c>
      <c r="U666" s="49" t="str">
        <f t="shared" si="32"/>
        <v/>
      </c>
    </row>
    <row r="667" spans="1:21" ht="21.95" customHeight="1" x14ac:dyDescent="0.15">
      <c r="L667" s="292"/>
      <c r="M667" s="293"/>
      <c r="N667" s="292"/>
      <c r="O667" s="293"/>
      <c r="T667" s="27" t="str">
        <f t="shared" si="31"/>
        <v/>
      </c>
      <c r="U667" s="49" t="str">
        <f t="shared" si="32"/>
        <v/>
      </c>
    </row>
    <row r="668" spans="1:21" ht="21.95" customHeight="1" x14ac:dyDescent="0.15">
      <c r="L668" s="292"/>
      <c r="M668" s="293"/>
      <c r="N668" s="292"/>
      <c r="O668" s="293"/>
      <c r="T668" s="27" t="str">
        <f t="shared" si="31"/>
        <v/>
      </c>
      <c r="U668" s="49" t="str">
        <f t="shared" si="32"/>
        <v/>
      </c>
    </row>
    <row r="669" spans="1:21" ht="21.95" customHeight="1" x14ac:dyDescent="0.15">
      <c r="L669" s="292"/>
      <c r="M669" s="293"/>
      <c r="N669" s="292"/>
      <c r="O669" s="293"/>
      <c r="T669" s="27" t="str">
        <f t="shared" si="31"/>
        <v/>
      </c>
      <c r="U669" s="49" t="str">
        <f t="shared" si="32"/>
        <v/>
      </c>
    </row>
    <row r="670" spans="1:21" ht="21.95" customHeight="1" x14ac:dyDescent="0.15">
      <c r="L670" s="292"/>
      <c r="M670" s="293"/>
      <c r="N670" s="292"/>
      <c r="O670" s="293"/>
      <c r="T670" s="27" t="str">
        <f t="shared" si="31"/>
        <v/>
      </c>
      <c r="U670" s="49" t="str">
        <f t="shared" si="32"/>
        <v/>
      </c>
    </row>
    <row r="671" spans="1:21" ht="21.95" customHeight="1" x14ac:dyDescent="0.15">
      <c r="L671" s="292"/>
      <c r="M671" s="293"/>
      <c r="N671" s="292"/>
      <c r="O671" s="293"/>
      <c r="T671" s="27" t="str">
        <f t="shared" si="31"/>
        <v/>
      </c>
      <c r="U671" s="49" t="str">
        <f t="shared" si="32"/>
        <v/>
      </c>
    </row>
    <row r="672" spans="1:21" ht="21.95" customHeight="1" x14ac:dyDescent="0.15">
      <c r="L672" s="292"/>
      <c r="M672" s="293"/>
      <c r="N672" s="292"/>
      <c r="O672" s="293"/>
      <c r="T672" s="27" t="str">
        <f t="shared" si="31"/>
        <v/>
      </c>
      <c r="U672" s="49" t="str">
        <f t="shared" si="32"/>
        <v/>
      </c>
    </row>
    <row r="673" spans="12:21" ht="21.95" customHeight="1" x14ac:dyDescent="0.15">
      <c r="L673" s="292"/>
      <c r="M673" s="293"/>
      <c r="N673" s="292"/>
      <c r="O673" s="293"/>
      <c r="T673" s="27" t="str">
        <f t="shared" si="31"/>
        <v/>
      </c>
      <c r="U673" s="49" t="str">
        <f t="shared" si="32"/>
        <v/>
      </c>
    </row>
    <row r="674" spans="12:21" ht="21.95" customHeight="1" x14ac:dyDescent="0.15">
      <c r="L674" s="292"/>
      <c r="M674" s="293"/>
      <c r="N674" s="292"/>
      <c r="O674" s="293"/>
      <c r="T674" s="27" t="str">
        <f t="shared" si="31"/>
        <v/>
      </c>
      <c r="U674" s="49" t="str">
        <f t="shared" si="32"/>
        <v/>
      </c>
    </row>
    <row r="675" spans="12:21" ht="21.95" customHeight="1" x14ac:dyDescent="0.15">
      <c r="L675" s="292"/>
      <c r="M675" s="293"/>
      <c r="N675" s="292"/>
      <c r="O675" s="293"/>
      <c r="T675" s="27" t="str">
        <f t="shared" si="31"/>
        <v/>
      </c>
      <c r="U675" s="49" t="str">
        <f t="shared" si="32"/>
        <v/>
      </c>
    </row>
    <row r="676" spans="12:21" ht="21.95" customHeight="1" x14ac:dyDescent="0.15">
      <c r="L676" s="292"/>
      <c r="M676" s="293"/>
      <c r="N676" s="292"/>
      <c r="O676" s="293"/>
      <c r="T676" s="27" t="str">
        <f t="shared" si="31"/>
        <v/>
      </c>
      <c r="U676" s="49" t="str">
        <f t="shared" si="32"/>
        <v/>
      </c>
    </row>
    <row r="677" spans="12:21" ht="21.95" customHeight="1" x14ac:dyDescent="0.15">
      <c r="L677" s="292"/>
      <c r="M677" s="293"/>
      <c r="N677" s="292"/>
      <c r="O677" s="293"/>
      <c r="T677" s="27" t="str">
        <f t="shared" si="31"/>
        <v/>
      </c>
      <c r="U677" s="49" t="str">
        <f t="shared" si="32"/>
        <v/>
      </c>
    </row>
    <row r="678" spans="12:21" ht="21.95" customHeight="1" x14ac:dyDescent="0.15">
      <c r="L678" s="292"/>
      <c r="M678" s="293"/>
      <c r="N678" s="292"/>
      <c r="O678" s="293"/>
      <c r="T678" s="27" t="str">
        <f t="shared" si="31"/>
        <v/>
      </c>
      <c r="U678" s="49" t="str">
        <f t="shared" si="32"/>
        <v/>
      </c>
    </row>
    <row r="679" spans="12:21" ht="21.95" customHeight="1" x14ac:dyDescent="0.15">
      <c r="L679" s="292"/>
      <c r="M679" s="293"/>
      <c r="N679" s="292"/>
      <c r="O679" s="293"/>
      <c r="T679" s="27" t="str">
        <f t="shared" si="31"/>
        <v/>
      </c>
      <c r="U679" s="49" t="str">
        <f t="shared" si="32"/>
        <v/>
      </c>
    </row>
    <row r="680" spans="12:21" ht="21.95" customHeight="1" x14ac:dyDescent="0.15">
      <c r="L680" s="292"/>
      <c r="M680" s="293"/>
      <c r="N680" s="292"/>
      <c r="O680" s="293"/>
      <c r="T680" s="27" t="str">
        <f t="shared" si="31"/>
        <v/>
      </c>
      <c r="U680" s="49" t="str">
        <f t="shared" si="32"/>
        <v/>
      </c>
    </row>
    <row r="681" spans="12:21" ht="21.95" customHeight="1" x14ac:dyDescent="0.15">
      <c r="L681" s="292"/>
      <c r="M681" s="293"/>
      <c r="N681" s="292"/>
      <c r="O681" s="293"/>
      <c r="T681" s="27" t="str">
        <f t="shared" si="31"/>
        <v/>
      </c>
      <c r="U681" s="49" t="str">
        <f t="shared" si="32"/>
        <v/>
      </c>
    </row>
    <row r="682" spans="12:21" ht="21.95" customHeight="1" x14ac:dyDescent="0.15">
      <c r="L682" s="292"/>
      <c r="M682" s="293"/>
      <c r="N682" s="292"/>
      <c r="O682" s="293"/>
      <c r="T682" s="27" t="str">
        <f t="shared" si="31"/>
        <v/>
      </c>
      <c r="U682" s="49" t="str">
        <f t="shared" si="32"/>
        <v/>
      </c>
    </row>
    <row r="683" spans="12:21" ht="21.95" customHeight="1" x14ac:dyDescent="0.15">
      <c r="L683" s="292"/>
      <c r="M683" s="293"/>
      <c r="N683" s="292"/>
      <c r="O683" s="293"/>
      <c r="T683" s="27" t="str">
        <f t="shared" si="31"/>
        <v/>
      </c>
      <c r="U683" s="49" t="str">
        <f t="shared" si="32"/>
        <v/>
      </c>
    </row>
    <row r="684" spans="12:21" ht="21.95" customHeight="1" x14ac:dyDescent="0.15">
      <c r="L684" s="292"/>
      <c r="M684" s="293"/>
      <c r="N684" s="292"/>
      <c r="O684" s="293"/>
      <c r="T684" s="27" t="str">
        <f t="shared" si="31"/>
        <v/>
      </c>
      <c r="U684" s="49" t="str">
        <f t="shared" si="32"/>
        <v/>
      </c>
    </row>
    <row r="685" spans="12:21" ht="21.95" customHeight="1" x14ac:dyDescent="0.15">
      <c r="L685" s="292"/>
      <c r="M685" s="293"/>
      <c r="N685" s="292"/>
      <c r="O685" s="293"/>
      <c r="T685" s="27" t="str">
        <f t="shared" si="31"/>
        <v/>
      </c>
      <c r="U685" s="49" t="str">
        <f t="shared" si="32"/>
        <v/>
      </c>
    </row>
    <row r="686" spans="12:21" ht="21.95" customHeight="1" x14ac:dyDescent="0.15">
      <c r="L686" s="292"/>
      <c r="M686" s="293"/>
      <c r="N686" s="292"/>
      <c r="O686" s="293"/>
      <c r="T686" s="27" t="str">
        <f t="shared" si="31"/>
        <v/>
      </c>
      <c r="U686" s="49" t="str">
        <f t="shared" si="32"/>
        <v/>
      </c>
    </row>
    <row r="687" spans="12:21" ht="21.95" customHeight="1" x14ac:dyDescent="0.15">
      <c r="L687" s="292"/>
      <c r="M687" s="293"/>
      <c r="N687" s="292"/>
      <c r="O687" s="293"/>
      <c r="T687" s="27" t="str">
        <f t="shared" si="31"/>
        <v/>
      </c>
      <c r="U687" s="49" t="str">
        <f t="shared" si="32"/>
        <v/>
      </c>
    </row>
    <row r="688" spans="12:21" ht="21.95" customHeight="1" x14ac:dyDescent="0.15">
      <c r="L688" s="292"/>
      <c r="M688" s="293"/>
      <c r="N688" s="292"/>
      <c r="O688" s="293"/>
      <c r="T688" s="27" t="str">
        <f t="shared" si="31"/>
        <v/>
      </c>
      <c r="U688" s="49" t="str">
        <f t="shared" si="32"/>
        <v/>
      </c>
    </row>
    <row r="689" spans="12:21" ht="21.95" customHeight="1" x14ac:dyDescent="0.15">
      <c r="L689" s="292"/>
      <c r="M689" s="293"/>
      <c r="N689" s="292"/>
      <c r="O689" s="293"/>
      <c r="T689" s="27" t="str">
        <f t="shared" si="31"/>
        <v/>
      </c>
      <c r="U689" s="49" t="str">
        <f t="shared" si="32"/>
        <v/>
      </c>
    </row>
    <row r="690" spans="12:21" ht="21.95" customHeight="1" x14ac:dyDescent="0.15">
      <c r="L690" s="292"/>
      <c r="M690" s="293"/>
      <c r="N690" s="292"/>
      <c r="O690" s="293"/>
      <c r="T690" s="27" t="str">
        <f t="shared" si="31"/>
        <v/>
      </c>
      <c r="U690" s="49" t="str">
        <f t="shared" si="32"/>
        <v/>
      </c>
    </row>
    <row r="691" spans="12:21" ht="21.95" customHeight="1" x14ac:dyDescent="0.15">
      <c r="L691" s="292"/>
      <c r="M691" s="293"/>
      <c r="N691" s="292"/>
      <c r="O691" s="293"/>
      <c r="T691" s="27" t="str">
        <f t="shared" si="31"/>
        <v/>
      </c>
      <c r="U691" s="49" t="str">
        <f t="shared" si="32"/>
        <v/>
      </c>
    </row>
    <row r="692" spans="12:21" ht="21.95" customHeight="1" x14ac:dyDescent="0.15">
      <c r="L692" s="292"/>
      <c r="M692" s="293"/>
      <c r="N692" s="292"/>
      <c r="O692" s="293"/>
      <c r="T692" s="27" t="str">
        <f t="shared" si="31"/>
        <v/>
      </c>
      <c r="U692" s="49" t="str">
        <f t="shared" si="32"/>
        <v/>
      </c>
    </row>
    <row r="693" spans="12:21" ht="21.95" customHeight="1" x14ac:dyDescent="0.15">
      <c r="L693" s="292"/>
      <c r="M693" s="293"/>
      <c r="N693" s="292"/>
      <c r="O693" s="293"/>
      <c r="T693" s="27" t="str">
        <f t="shared" si="31"/>
        <v/>
      </c>
      <c r="U693" s="49" t="str">
        <f t="shared" si="32"/>
        <v/>
      </c>
    </row>
    <row r="694" spans="12:21" ht="21.95" customHeight="1" x14ac:dyDescent="0.15">
      <c r="L694" s="292"/>
      <c r="M694" s="293"/>
      <c r="N694" s="292"/>
      <c r="O694" s="293"/>
      <c r="T694" s="27" t="str">
        <f t="shared" si="31"/>
        <v/>
      </c>
      <c r="U694" s="49" t="str">
        <f t="shared" si="32"/>
        <v/>
      </c>
    </row>
    <row r="695" spans="12:21" ht="21.95" customHeight="1" x14ac:dyDescent="0.15">
      <c r="L695" s="292"/>
      <c r="M695" s="293"/>
      <c r="N695" s="292"/>
      <c r="O695" s="293"/>
      <c r="T695" s="27" t="str">
        <f t="shared" si="31"/>
        <v/>
      </c>
      <c r="U695" s="49" t="str">
        <f t="shared" si="32"/>
        <v/>
      </c>
    </row>
    <row r="696" spans="12:21" ht="21.95" customHeight="1" x14ac:dyDescent="0.15">
      <c r="L696" s="292"/>
      <c r="M696" s="293"/>
      <c r="N696" s="292"/>
      <c r="O696" s="293"/>
      <c r="T696" s="27" t="str">
        <f t="shared" si="31"/>
        <v/>
      </c>
      <c r="U696" s="49" t="str">
        <f t="shared" si="32"/>
        <v/>
      </c>
    </row>
    <row r="697" spans="12:21" ht="21.95" customHeight="1" x14ac:dyDescent="0.15">
      <c r="L697" s="292"/>
      <c r="M697" s="293"/>
      <c r="N697" s="292"/>
      <c r="O697" s="293"/>
      <c r="T697" s="27" t="str">
        <f t="shared" si="31"/>
        <v/>
      </c>
      <c r="U697" s="49" t="str">
        <f t="shared" si="32"/>
        <v/>
      </c>
    </row>
    <row r="698" spans="12:21" ht="21.95" customHeight="1" x14ac:dyDescent="0.15">
      <c r="L698" s="292"/>
      <c r="M698" s="293"/>
      <c r="N698" s="292"/>
      <c r="O698" s="293"/>
      <c r="T698" s="27" t="str">
        <f t="shared" si="31"/>
        <v/>
      </c>
      <c r="U698" s="49" t="str">
        <f t="shared" si="32"/>
        <v/>
      </c>
    </row>
    <row r="699" spans="12:21" ht="21.95" customHeight="1" x14ac:dyDescent="0.15">
      <c r="L699" s="292"/>
      <c r="M699" s="293"/>
      <c r="N699" s="292"/>
      <c r="O699" s="293"/>
      <c r="T699" s="27" t="str">
        <f t="shared" si="31"/>
        <v/>
      </c>
      <c r="U699" s="49" t="str">
        <f t="shared" si="32"/>
        <v/>
      </c>
    </row>
    <row r="700" spans="12:21" ht="21.95" customHeight="1" x14ac:dyDescent="0.15">
      <c r="L700" s="292"/>
      <c r="M700" s="293"/>
      <c r="N700" s="292"/>
      <c r="O700" s="293"/>
      <c r="T700" s="27" t="str">
        <f t="shared" si="31"/>
        <v/>
      </c>
      <c r="U700" s="49" t="str">
        <f t="shared" si="32"/>
        <v/>
      </c>
    </row>
    <row r="701" spans="12:21" ht="21.95" customHeight="1" x14ac:dyDescent="0.15">
      <c r="L701" s="292"/>
      <c r="M701" s="293"/>
      <c r="N701" s="292"/>
      <c r="O701" s="293"/>
      <c r="T701" s="27" t="str">
        <f t="shared" si="31"/>
        <v/>
      </c>
      <c r="U701" s="49" t="str">
        <f t="shared" si="32"/>
        <v/>
      </c>
    </row>
    <row r="702" spans="12:21" ht="21.95" customHeight="1" x14ac:dyDescent="0.15">
      <c r="L702" s="292"/>
      <c r="M702" s="293"/>
      <c r="N702" s="292"/>
      <c r="O702" s="293"/>
      <c r="T702" s="27" t="str">
        <f t="shared" si="31"/>
        <v/>
      </c>
      <c r="U702" s="49" t="str">
        <f t="shared" si="32"/>
        <v/>
      </c>
    </row>
    <row r="703" spans="12:21" ht="21.95" customHeight="1" x14ac:dyDescent="0.15">
      <c r="L703" s="292"/>
      <c r="M703" s="293"/>
      <c r="N703" s="292"/>
      <c r="O703" s="293"/>
      <c r="T703" s="27" t="str">
        <f t="shared" si="31"/>
        <v/>
      </c>
      <c r="U703" s="49" t="str">
        <f t="shared" si="32"/>
        <v/>
      </c>
    </row>
    <row r="704" spans="12:21" ht="21.95" customHeight="1" x14ac:dyDescent="0.15">
      <c r="L704" s="292"/>
      <c r="M704" s="293"/>
      <c r="N704" s="292"/>
      <c r="O704" s="293"/>
      <c r="T704" s="27" t="str">
        <f t="shared" si="31"/>
        <v/>
      </c>
      <c r="U704" s="49" t="str">
        <f t="shared" si="32"/>
        <v/>
      </c>
    </row>
    <row r="705" spans="12:21" ht="21.95" customHeight="1" x14ac:dyDescent="0.15">
      <c r="L705" s="292"/>
      <c r="M705" s="293"/>
      <c r="N705" s="292"/>
      <c r="O705" s="293"/>
      <c r="T705" s="27" t="str">
        <f t="shared" si="31"/>
        <v/>
      </c>
      <c r="U705" s="49" t="str">
        <f t="shared" si="32"/>
        <v/>
      </c>
    </row>
    <row r="706" spans="12:21" ht="21.95" customHeight="1" x14ac:dyDescent="0.15">
      <c r="L706" s="292"/>
      <c r="M706" s="293"/>
      <c r="N706" s="292"/>
      <c r="O706" s="293"/>
      <c r="T706" s="27" t="str">
        <f t="shared" si="31"/>
        <v/>
      </c>
      <c r="U706" s="49" t="str">
        <f t="shared" si="32"/>
        <v/>
      </c>
    </row>
    <row r="707" spans="12:21" ht="21.95" customHeight="1" x14ac:dyDescent="0.15">
      <c r="L707" s="292"/>
      <c r="M707" s="293"/>
      <c r="N707" s="292"/>
      <c r="O707" s="293"/>
      <c r="T707" s="27" t="str">
        <f t="shared" si="31"/>
        <v/>
      </c>
      <c r="U707" s="49" t="str">
        <f t="shared" si="32"/>
        <v/>
      </c>
    </row>
    <row r="708" spans="12:21" ht="21.95" customHeight="1" x14ac:dyDescent="0.15">
      <c r="L708" s="292"/>
      <c r="M708" s="293"/>
      <c r="N708" s="292"/>
      <c r="O708" s="293"/>
      <c r="T708" s="27" t="str">
        <f t="shared" si="31"/>
        <v/>
      </c>
      <c r="U708" s="49" t="str">
        <f t="shared" si="32"/>
        <v/>
      </c>
    </row>
    <row r="709" spans="12:21" ht="21.95" customHeight="1" x14ac:dyDescent="0.15">
      <c r="L709" s="292"/>
      <c r="M709" s="293"/>
      <c r="N709" s="292"/>
      <c r="O709" s="293"/>
      <c r="T709" s="27" t="str">
        <f t="shared" si="31"/>
        <v/>
      </c>
      <c r="U709" s="49" t="str">
        <f t="shared" si="32"/>
        <v/>
      </c>
    </row>
    <row r="710" spans="12:21" ht="21.95" customHeight="1" x14ac:dyDescent="0.15">
      <c r="L710" s="292"/>
      <c r="M710" s="293"/>
      <c r="N710" s="292"/>
      <c r="O710" s="293"/>
      <c r="T710" s="27" t="str">
        <f t="shared" si="31"/>
        <v/>
      </c>
      <c r="U710" s="49" t="str">
        <f t="shared" si="32"/>
        <v/>
      </c>
    </row>
    <row r="711" spans="12:21" ht="21.95" customHeight="1" x14ac:dyDescent="0.15">
      <c r="L711" s="292"/>
      <c r="M711" s="293"/>
      <c r="N711" s="292"/>
      <c r="O711" s="293"/>
      <c r="T711" s="27" t="str">
        <f t="shared" ref="T711:T774" si="33">CONCATENATE(L711,C711)</f>
        <v/>
      </c>
      <c r="U711" s="49" t="str">
        <f t="shared" ref="U711:U774" si="34">CONCATENATE(N711,H711)</f>
        <v/>
      </c>
    </row>
    <row r="712" spans="12:21" ht="21.95" customHeight="1" x14ac:dyDescent="0.15">
      <c r="L712" s="292"/>
      <c r="M712" s="293"/>
      <c r="N712" s="292"/>
      <c r="O712" s="293"/>
      <c r="T712" s="27" t="str">
        <f t="shared" si="33"/>
        <v/>
      </c>
      <c r="U712" s="49" t="str">
        <f t="shared" si="34"/>
        <v/>
      </c>
    </row>
    <row r="713" spans="12:21" ht="21.95" customHeight="1" x14ac:dyDescent="0.15">
      <c r="L713" s="292"/>
      <c r="M713" s="293"/>
      <c r="N713" s="292"/>
      <c r="O713" s="293"/>
      <c r="T713" s="27" t="str">
        <f t="shared" si="33"/>
        <v/>
      </c>
      <c r="U713" s="49" t="str">
        <f t="shared" si="34"/>
        <v/>
      </c>
    </row>
    <row r="714" spans="12:21" ht="21.95" customHeight="1" x14ac:dyDescent="0.15">
      <c r="L714" s="292"/>
      <c r="M714" s="293"/>
      <c r="N714" s="292"/>
      <c r="O714" s="293"/>
      <c r="T714" s="27" t="str">
        <f t="shared" si="33"/>
        <v/>
      </c>
      <c r="U714" s="49" t="str">
        <f t="shared" si="34"/>
        <v/>
      </c>
    </row>
    <row r="715" spans="12:21" ht="21.95" customHeight="1" x14ac:dyDescent="0.15">
      <c r="L715" s="292"/>
      <c r="M715" s="293"/>
      <c r="N715" s="292"/>
      <c r="O715" s="293"/>
      <c r="T715" s="27" t="str">
        <f t="shared" si="33"/>
        <v/>
      </c>
      <c r="U715" s="49" t="str">
        <f t="shared" si="34"/>
        <v/>
      </c>
    </row>
    <row r="716" spans="12:21" ht="21.95" customHeight="1" x14ac:dyDescent="0.15">
      <c r="L716" s="292"/>
      <c r="M716" s="293"/>
      <c r="N716" s="292"/>
      <c r="O716" s="293"/>
      <c r="T716" s="27" t="str">
        <f t="shared" si="33"/>
        <v/>
      </c>
      <c r="U716" s="49" t="str">
        <f t="shared" si="34"/>
        <v/>
      </c>
    </row>
    <row r="717" spans="12:21" ht="21.95" customHeight="1" x14ac:dyDescent="0.15">
      <c r="L717" s="292"/>
      <c r="M717" s="293"/>
      <c r="N717" s="292"/>
      <c r="O717" s="293"/>
      <c r="T717" s="27" t="str">
        <f t="shared" si="33"/>
        <v/>
      </c>
      <c r="U717" s="49" t="str">
        <f t="shared" si="34"/>
        <v/>
      </c>
    </row>
    <row r="718" spans="12:21" ht="21.95" customHeight="1" x14ac:dyDescent="0.15">
      <c r="L718" s="292"/>
      <c r="M718" s="293"/>
      <c r="N718" s="292"/>
      <c r="O718" s="293"/>
      <c r="T718" s="27" t="str">
        <f t="shared" si="33"/>
        <v/>
      </c>
      <c r="U718" s="49" t="str">
        <f t="shared" si="34"/>
        <v/>
      </c>
    </row>
    <row r="719" spans="12:21" ht="21.95" customHeight="1" x14ac:dyDescent="0.15">
      <c r="L719" s="292"/>
      <c r="M719" s="293"/>
      <c r="N719" s="292"/>
      <c r="O719" s="293"/>
      <c r="T719" s="27" t="str">
        <f t="shared" si="33"/>
        <v/>
      </c>
      <c r="U719" s="49" t="str">
        <f t="shared" si="34"/>
        <v/>
      </c>
    </row>
    <row r="720" spans="12:21" ht="21.95" customHeight="1" x14ac:dyDescent="0.15">
      <c r="L720" s="292"/>
      <c r="M720" s="293"/>
      <c r="N720" s="292"/>
      <c r="O720" s="293"/>
      <c r="T720" s="27" t="str">
        <f t="shared" si="33"/>
        <v/>
      </c>
      <c r="U720" s="49" t="str">
        <f t="shared" si="34"/>
        <v/>
      </c>
    </row>
    <row r="721" spans="12:21" ht="21.95" customHeight="1" x14ac:dyDescent="0.15">
      <c r="L721" s="292"/>
      <c r="M721" s="293"/>
      <c r="N721" s="292"/>
      <c r="O721" s="293"/>
      <c r="T721" s="27" t="str">
        <f t="shared" si="33"/>
        <v/>
      </c>
      <c r="U721" s="49" t="str">
        <f t="shared" si="34"/>
        <v/>
      </c>
    </row>
    <row r="722" spans="12:21" ht="21.95" customHeight="1" x14ac:dyDescent="0.15">
      <c r="L722" s="292"/>
      <c r="M722" s="293"/>
      <c r="N722" s="292"/>
      <c r="O722" s="293"/>
      <c r="T722" s="27" t="str">
        <f t="shared" si="33"/>
        <v/>
      </c>
      <c r="U722" s="49" t="str">
        <f t="shared" si="34"/>
        <v/>
      </c>
    </row>
    <row r="723" spans="12:21" ht="21.95" customHeight="1" x14ac:dyDescent="0.15">
      <c r="L723" s="292"/>
      <c r="M723" s="293"/>
      <c r="N723" s="292"/>
      <c r="O723" s="293"/>
      <c r="T723" s="27" t="str">
        <f t="shared" si="33"/>
        <v/>
      </c>
      <c r="U723" s="49" t="str">
        <f t="shared" si="34"/>
        <v/>
      </c>
    </row>
    <row r="724" spans="12:21" ht="21.95" customHeight="1" x14ac:dyDescent="0.15">
      <c r="L724" s="292"/>
      <c r="M724" s="293"/>
      <c r="N724" s="292"/>
      <c r="O724" s="293"/>
      <c r="T724" s="27" t="str">
        <f t="shared" si="33"/>
        <v/>
      </c>
      <c r="U724" s="49" t="str">
        <f t="shared" si="34"/>
        <v/>
      </c>
    </row>
    <row r="725" spans="12:21" ht="21.95" customHeight="1" x14ac:dyDescent="0.15">
      <c r="L725" s="292"/>
      <c r="M725" s="293"/>
      <c r="N725" s="292"/>
      <c r="O725" s="293"/>
      <c r="T725" s="27" t="str">
        <f t="shared" si="33"/>
        <v/>
      </c>
      <c r="U725" s="49" t="str">
        <f t="shared" si="34"/>
        <v/>
      </c>
    </row>
    <row r="726" spans="12:21" ht="21.95" customHeight="1" x14ac:dyDescent="0.15">
      <c r="L726" s="292"/>
      <c r="M726" s="293"/>
      <c r="N726" s="292"/>
      <c r="O726" s="293"/>
      <c r="T726" s="27" t="str">
        <f t="shared" si="33"/>
        <v/>
      </c>
      <c r="U726" s="49" t="str">
        <f t="shared" si="34"/>
        <v/>
      </c>
    </row>
    <row r="727" spans="12:21" ht="21.95" customHeight="1" x14ac:dyDescent="0.15">
      <c r="L727" s="292"/>
      <c r="M727" s="293"/>
      <c r="N727" s="292"/>
      <c r="O727" s="293"/>
      <c r="T727" s="27" t="str">
        <f t="shared" si="33"/>
        <v/>
      </c>
      <c r="U727" s="49" t="str">
        <f t="shared" si="34"/>
        <v/>
      </c>
    </row>
    <row r="728" spans="12:21" ht="21.95" customHeight="1" x14ac:dyDescent="0.15">
      <c r="L728" s="292"/>
      <c r="M728" s="293"/>
      <c r="N728" s="292"/>
      <c r="O728" s="293"/>
      <c r="T728" s="27" t="str">
        <f t="shared" si="33"/>
        <v/>
      </c>
      <c r="U728" s="49" t="str">
        <f t="shared" si="34"/>
        <v/>
      </c>
    </row>
    <row r="729" spans="12:21" ht="21.95" customHeight="1" x14ac:dyDescent="0.15">
      <c r="L729" s="292"/>
      <c r="M729" s="293"/>
      <c r="N729" s="292"/>
      <c r="O729" s="293"/>
      <c r="T729" s="27" t="str">
        <f t="shared" si="33"/>
        <v/>
      </c>
      <c r="U729" s="49" t="str">
        <f t="shared" si="34"/>
        <v/>
      </c>
    </row>
    <row r="730" spans="12:21" ht="21.95" customHeight="1" x14ac:dyDescent="0.15">
      <c r="L730" s="292"/>
      <c r="M730" s="293"/>
      <c r="N730" s="292"/>
      <c r="O730" s="293"/>
      <c r="T730" s="27" t="str">
        <f t="shared" si="33"/>
        <v/>
      </c>
      <c r="U730" s="49" t="str">
        <f t="shared" si="34"/>
        <v/>
      </c>
    </row>
    <row r="731" spans="12:21" ht="21.95" customHeight="1" x14ac:dyDescent="0.15">
      <c r="L731" s="292"/>
      <c r="M731" s="293"/>
      <c r="N731" s="292"/>
      <c r="O731" s="293"/>
      <c r="T731" s="27" t="str">
        <f t="shared" si="33"/>
        <v/>
      </c>
      <c r="U731" s="49" t="str">
        <f t="shared" si="34"/>
        <v/>
      </c>
    </row>
    <row r="732" spans="12:21" ht="21.95" customHeight="1" x14ac:dyDescent="0.15">
      <c r="L732" s="292"/>
      <c r="M732" s="293"/>
      <c r="N732" s="292"/>
      <c r="O732" s="293"/>
      <c r="T732" s="27" t="str">
        <f t="shared" si="33"/>
        <v/>
      </c>
      <c r="U732" s="49" t="str">
        <f t="shared" si="34"/>
        <v/>
      </c>
    </row>
    <row r="733" spans="12:21" ht="21.95" customHeight="1" x14ac:dyDescent="0.15">
      <c r="L733" s="292"/>
      <c r="M733" s="293"/>
      <c r="N733" s="292"/>
      <c r="O733" s="293"/>
      <c r="T733" s="27" t="str">
        <f t="shared" si="33"/>
        <v/>
      </c>
      <c r="U733" s="49" t="str">
        <f t="shared" si="34"/>
        <v/>
      </c>
    </row>
    <row r="734" spans="12:21" ht="21.95" customHeight="1" x14ac:dyDescent="0.15">
      <c r="L734" s="292"/>
      <c r="M734" s="293"/>
      <c r="N734" s="292"/>
      <c r="O734" s="293"/>
      <c r="T734" s="27" t="str">
        <f t="shared" si="33"/>
        <v/>
      </c>
      <c r="U734" s="49" t="str">
        <f t="shared" si="34"/>
        <v/>
      </c>
    </row>
    <row r="735" spans="12:21" ht="21.95" customHeight="1" x14ac:dyDescent="0.15">
      <c r="L735" s="292"/>
      <c r="M735" s="293"/>
      <c r="N735" s="292"/>
      <c r="O735" s="293"/>
      <c r="T735" s="27" t="str">
        <f t="shared" si="33"/>
        <v/>
      </c>
      <c r="U735" s="49" t="str">
        <f t="shared" si="34"/>
        <v/>
      </c>
    </row>
    <row r="736" spans="12:21" ht="21.95" customHeight="1" x14ac:dyDescent="0.15">
      <c r="L736" s="292"/>
      <c r="M736" s="293"/>
      <c r="N736" s="292"/>
      <c r="O736" s="293"/>
      <c r="T736" s="27" t="str">
        <f t="shared" si="33"/>
        <v/>
      </c>
      <c r="U736" s="49" t="str">
        <f t="shared" si="34"/>
        <v/>
      </c>
    </row>
    <row r="737" spans="12:21" ht="21.95" customHeight="1" x14ac:dyDescent="0.15">
      <c r="L737" s="292"/>
      <c r="M737" s="293"/>
      <c r="N737" s="292"/>
      <c r="O737" s="293"/>
      <c r="T737" s="27" t="str">
        <f t="shared" si="33"/>
        <v/>
      </c>
      <c r="U737" s="49" t="str">
        <f t="shared" si="34"/>
        <v/>
      </c>
    </row>
    <row r="738" spans="12:21" ht="21.95" customHeight="1" x14ac:dyDescent="0.15">
      <c r="L738" s="292"/>
      <c r="M738" s="293"/>
      <c r="N738" s="292"/>
      <c r="O738" s="293"/>
      <c r="T738" s="27" t="str">
        <f t="shared" si="33"/>
        <v/>
      </c>
      <c r="U738" s="49" t="str">
        <f t="shared" si="34"/>
        <v/>
      </c>
    </row>
    <row r="739" spans="12:21" ht="21.95" customHeight="1" x14ac:dyDescent="0.15">
      <c r="L739" s="292"/>
      <c r="M739" s="293"/>
      <c r="N739" s="292"/>
      <c r="O739" s="293"/>
      <c r="T739" s="27" t="str">
        <f t="shared" si="33"/>
        <v/>
      </c>
      <c r="U739" s="49" t="str">
        <f t="shared" si="34"/>
        <v/>
      </c>
    </row>
    <row r="740" spans="12:21" ht="21.95" customHeight="1" x14ac:dyDescent="0.15">
      <c r="L740" s="292"/>
      <c r="M740" s="293"/>
      <c r="N740" s="292"/>
      <c r="O740" s="293"/>
      <c r="T740" s="27" t="str">
        <f t="shared" si="33"/>
        <v/>
      </c>
      <c r="U740" s="49" t="str">
        <f t="shared" si="34"/>
        <v/>
      </c>
    </row>
    <row r="741" spans="12:21" ht="21.95" customHeight="1" x14ac:dyDescent="0.15">
      <c r="L741" s="292"/>
      <c r="M741" s="293"/>
      <c r="N741" s="292"/>
      <c r="O741" s="293"/>
      <c r="T741" s="27" t="str">
        <f t="shared" si="33"/>
        <v/>
      </c>
      <c r="U741" s="49" t="str">
        <f t="shared" si="34"/>
        <v/>
      </c>
    </row>
    <row r="742" spans="12:21" ht="21.95" customHeight="1" x14ac:dyDescent="0.15">
      <c r="L742" s="292"/>
      <c r="M742" s="293"/>
      <c r="N742" s="292"/>
      <c r="O742" s="293"/>
      <c r="T742" s="27" t="str">
        <f t="shared" si="33"/>
        <v/>
      </c>
      <c r="U742" s="49" t="str">
        <f t="shared" si="34"/>
        <v/>
      </c>
    </row>
    <row r="743" spans="12:21" ht="21.95" customHeight="1" x14ac:dyDescent="0.15">
      <c r="L743" s="292"/>
      <c r="M743" s="293"/>
      <c r="N743" s="292"/>
      <c r="O743" s="293"/>
      <c r="T743" s="27" t="str">
        <f t="shared" si="33"/>
        <v/>
      </c>
      <c r="U743" s="49" t="str">
        <f t="shared" si="34"/>
        <v/>
      </c>
    </row>
    <row r="744" spans="12:21" ht="21.95" customHeight="1" x14ac:dyDescent="0.15">
      <c r="L744" s="292"/>
      <c r="M744" s="293"/>
      <c r="N744" s="292"/>
      <c r="O744" s="293"/>
      <c r="T744" s="27" t="str">
        <f t="shared" si="33"/>
        <v/>
      </c>
      <c r="U744" s="49" t="str">
        <f t="shared" si="34"/>
        <v/>
      </c>
    </row>
    <row r="745" spans="12:21" ht="21.95" customHeight="1" x14ac:dyDescent="0.15">
      <c r="L745" s="292"/>
      <c r="M745" s="293"/>
      <c r="N745" s="292"/>
      <c r="O745" s="293"/>
      <c r="T745" s="27" t="str">
        <f t="shared" si="33"/>
        <v/>
      </c>
      <c r="U745" s="49" t="str">
        <f t="shared" si="34"/>
        <v/>
      </c>
    </row>
    <row r="746" spans="12:21" ht="21.95" customHeight="1" x14ac:dyDescent="0.15">
      <c r="L746" s="292"/>
      <c r="M746" s="293"/>
      <c r="N746" s="292"/>
      <c r="O746" s="293"/>
      <c r="T746" s="27" t="str">
        <f t="shared" si="33"/>
        <v/>
      </c>
      <c r="U746" s="49" t="str">
        <f t="shared" si="34"/>
        <v/>
      </c>
    </row>
    <row r="747" spans="12:21" ht="21.95" customHeight="1" x14ac:dyDescent="0.15">
      <c r="L747" s="292"/>
      <c r="M747" s="293"/>
      <c r="N747" s="292"/>
      <c r="O747" s="293"/>
      <c r="T747" s="27" t="str">
        <f t="shared" si="33"/>
        <v/>
      </c>
      <c r="U747" s="49" t="str">
        <f t="shared" si="34"/>
        <v/>
      </c>
    </row>
    <row r="748" spans="12:21" ht="21.95" customHeight="1" x14ac:dyDescent="0.15">
      <c r="L748" s="292"/>
      <c r="M748" s="293"/>
      <c r="N748" s="292"/>
      <c r="O748" s="293"/>
      <c r="T748" s="27" t="str">
        <f t="shared" si="33"/>
        <v/>
      </c>
      <c r="U748" s="49" t="str">
        <f t="shared" si="34"/>
        <v/>
      </c>
    </row>
    <row r="749" spans="12:21" ht="21.95" customHeight="1" x14ac:dyDescent="0.15">
      <c r="L749" s="292"/>
      <c r="M749" s="293"/>
      <c r="N749" s="292"/>
      <c r="O749" s="293"/>
      <c r="T749" s="27" t="str">
        <f t="shared" si="33"/>
        <v/>
      </c>
      <c r="U749" s="49" t="str">
        <f t="shared" si="34"/>
        <v/>
      </c>
    </row>
    <row r="750" spans="12:21" ht="21.95" customHeight="1" x14ac:dyDescent="0.15">
      <c r="L750" s="292"/>
      <c r="M750" s="293"/>
      <c r="N750" s="292"/>
      <c r="O750" s="293"/>
      <c r="T750" s="27" t="str">
        <f t="shared" si="33"/>
        <v/>
      </c>
      <c r="U750" s="49" t="str">
        <f t="shared" si="34"/>
        <v/>
      </c>
    </row>
    <row r="751" spans="12:21" ht="21.95" customHeight="1" x14ac:dyDescent="0.15">
      <c r="L751" s="292"/>
      <c r="M751" s="293"/>
      <c r="N751" s="292"/>
      <c r="O751" s="293"/>
      <c r="T751" s="27" t="str">
        <f t="shared" si="33"/>
        <v/>
      </c>
      <c r="U751" s="49" t="str">
        <f t="shared" si="34"/>
        <v/>
      </c>
    </row>
    <row r="752" spans="12:21" ht="21.95" customHeight="1" x14ac:dyDescent="0.15">
      <c r="L752" s="292"/>
      <c r="M752" s="293"/>
      <c r="N752" s="292"/>
      <c r="O752" s="293"/>
      <c r="T752" s="27" t="str">
        <f t="shared" si="33"/>
        <v/>
      </c>
      <c r="U752" s="49" t="str">
        <f t="shared" si="34"/>
        <v/>
      </c>
    </row>
    <row r="753" spans="12:21" ht="21.95" customHeight="1" x14ac:dyDescent="0.15">
      <c r="L753" s="292"/>
      <c r="M753" s="293"/>
      <c r="N753" s="292"/>
      <c r="O753" s="293"/>
      <c r="T753" s="27" t="str">
        <f t="shared" si="33"/>
        <v/>
      </c>
      <c r="U753" s="49" t="str">
        <f t="shared" si="34"/>
        <v/>
      </c>
    </row>
    <row r="754" spans="12:21" ht="21.95" customHeight="1" x14ac:dyDescent="0.15">
      <c r="L754" s="292"/>
      <c r="M754" s="293"/>
      <c r="N754" s="292"/>
      <c r="O754" s="293"/>
      <c r="T754" s="27" t="str">
        <f t="shared" si="33"/>
        <v/>
      </c>
      <c r="U754" s="49" t="str">
        <f t="shared" si="34"/>
        <v/>
      </c>
    </row>
    <row r="755" spans="12:21" ht="21.95" customHeight="1" x14ac:dyDescent="0.15">
      <c r="L755" s="292"/>
      <c r="M755" s="293"/>
      <c r="N755" s="292"/>
      <c r="O755" s="293"/>
      <c r="T755" s="27" t="str">
        <f t="shared" si="33"/>
        <v/>
      </c>
      <c r="U755" s="49" t="str">
        <f t="shared" si="34"/>
        <v/>
      </c>
    </row>
    <row r="756" spans="12:21" ht="21.95" customHeight="1" x14ac:dyDescent="0.15">
      <c r="L756" s="292"/>
      <c r="M756" s="293"/>
      <c r="N756" s="292"/>
      <c r="O756" s="293"/>
      <c r="T756" s="27" t="str">
        <f t="shared" si="33"/>
        <v/>
      </c>
      <c r="U756" s="49" t="str">
        <f t="shared" si="34"/>
        <v/>
      </c>
    </row>
    <row r="757" spans="12:21" ht="21.95" customHeight="1" x14ac:dyDescent="0.15">
      <c r="L757" s="292"/>
      <c r="M757" s="293"/>
      <c r="N757" s="292"/>
      <c r="O757" s="293"/>
      <c r="T757" s="27" t="str">
        <f t="shared" si="33"/>
        <v/>
      </c>
      <c r="U757" s="49" t="str">
        <f t="shared" si="34"/>
        <v/>
      </c>
    </row>
    <row r="758" spans="12:21" ht="21.95" customHeight="1" x14ac:dyDescent="0.15">
      <c r="L758" s="292"/>
      <c r="M758" s="293"/>
      <c r="N758" s="292"/>
      <c r="O758" s="293"/>
      <c r="T758" s="27" t="str">
        <f t="shared" si="33"/>
        <v/>
      </c>
      <c r="U758" s="49" t="str">
        <f t="shared" si="34"/>
        <v/>
      </c>
    </row>
    <row r="759" spans="12:21" ht="21.95" customHeight="1" x14ac:dyDescent="0.15">
      <c r="L759" s="292"/>
      <c r="M759" s="293"/>
      <c r="N759" s="292"/>
      <c r="O759" s="293"/>
      <c r="T759" s="27" t="str">
        <f t="shared" si="33"/>
        <v/>
      </c>
      <c r="U759" s="49" t="str">
        <f t="shared" si="34"/>
        <v/>
      </c>
    </row>
    <row r="760" spans="12:21" ht="21.95" customHeight="1" x14ac:dyDescent="0.15">
      <c r="L760" s="292"/>
      <c r="M760" s="293"/>
      <c r="N760" s="292"/>
      <c r="O760" s="293"/>
      <c r="T760" s="27" t="str">
        <f t="shared" si="33"/>
        <v/>
      </c>
      <c r="U760" s="49" t="str">
        <f t="shared" si="34"/>
        <v/>
      </c>
    </row>
    <row r="761" spans="12:21" ht="21.95" customHeight="1" x14ac:dyDescent="0.15">
      <c r="L761" s="292"/>
      <c r="M761" s="293"/>
      <c r="N761" s="292"/>
      <c r="O761" s="293"/>
      <c r="T761" s="27" t="str">
        <f t="shared" si="33"/>
        <v/>
      </c>
      <c r="U761" s="49" t="str">
        <f t="shared" si="34"/>
        <v/>
      </c>
    </row>
    <row r="762" spans="12:21" ht="21.95" customHeight="1" x14ac:dyDescent="0.15">
      <c r="L762" s="292"/>
      <c r="M762" s="293"/>
      <c r="N762" s="292"/>
      <c r="O762" s="293"/>
      <c r="T762" s="27" t="str">
        <f t="shared" si="33"/>
        <v/>
      </c>
      <c r="U762" s="49" t="str">
        <f t="shared" si="34"/>
        <v/>
      </c>
    </row>
    <row r="763" spans="12:21" ht="21.95" customHeight="1" x14ac:dyDescent="0.15">
      <c r="L763" s="292"/>
      <c r="M763" s="293"/>
      <c r="N763" s="292"/>
      <c r="O763" s="293"/>
      <c r="T763" s="27" t="str">
        <f t="shared" si="33"/>
        <v/>
      </c>
      <c r="U763" s="49" t="str">
        <f t="shared" si="34"/>
        <v/>
      </c>
    </row>
    <row r="764" spans="12:21" ht="21.95" customHeight="1" x14ac:dyDescent="0.15">
      <c r="L764" s="292"/>
      <c r="M764" s="293"/>
      <c r="N764" s="292"/>
      <c r="O764" s="293"/>
      <c r="T764" s="27" t="str">
        <f t="shared" si="33"/>
        <v/>
      </c>
      <c r="U764" s="49" t="str">
        <f t="shared" si="34"/>
        <v/>
      </c>
    </row>
    <row r="765" spans="12:21" ht="21.95" customHeight="1" x14ac:dyDescent="0.15">
      <c r="L765" s="292"/>
      <c r="M765" s="293"/>
      <c r="N765" s="292"/>
      <c r="O765" s="293"/>
      <c r="T765" s="27" t="str">
        <f t="shared" si="33"/>
        <v/>
      </c>
      <c r="U765" s="49" t="str">
        <f t="shared" si="34"/>
        <v/>
      </c>
    </row>
    <row r="766" spans="12:21" ht="21.95" customHeight="1" x14ac:dyDescent="0.15">
      <c r="L766" s="292"/>
      <c r="M766" s="293"/>
      <c r="N766" s="292"/>
      <c r="O766" s="293"/>
      <c r="T766" s="27" t="str">
        <f t="shared" si="33"/>
        <v/>
      </c>
      <c r="U766" s="49" t="str">
        <f t="shared" si="34"/>
        <v/>
      </c>
    </row>
    <row r="767" spans="12:21" ht="21.95" customHeight="1" x14ac:dyDescent="0.15">
      <c r="L767" s="292"/>
      <c r="M767" s="293"/>
      <c r="N767" s="292"/>
      <c r="O767" s="293"/>
      <c r="T767" s="27" t="str">
        <f t="shared" si="33"/>
        <v/>
      </c>
      <c r="U767" s="49" t="str">
        <f t="shared" si="34"/>
        <v/>
      </c>
    </row>
    <row r="768" spans="12:21" ht="21.95" customHeight="1" x14ac:dyDescent="0.15">
      <c r="L768" s="292"/>
      <c r="M768" s="293"/>
      <c r="N768" s="292"/>
      <c r="O768" s="293"/>
      <c r="T768" s="27" t="str">
        <f t="shared" si="33"/>
        <v/>
      </c>
      <c r="U768" s="49" t="str">
        <f t="shared" si="34"/>
        <v/>
      </c>
    </row>
    <row r="769" spans="12:21" ht="21.95" customHeight="1" x14ac:dyDescent="0.15">
      <c r="L769" s="292"/>
      <c r="M769" s="293"/>
      <c r="N769" s="292"/>
      <c r="O769" s="293"/>
      <c r="T769" s="27" t="str">
        <f t="shared" si="33"/>
        <v/>
      </c>
      <c r="U769" s="49" t="str">
        <f t="shared" si="34"/>
        <v/>
      </c>
    </row>
    <row r="770" spans="12:21" ht="21.95" customHeight="1" x14ac:dyDescent="0.15">
      <c r="L770" s="292"/>
      <c r="M770" s="293"/>
      <c r="N770" s="292"/>
      <c r="O770" s="293"/>
      <c r="T770" s="27" t="str">
        <f t="shared" si="33"/>
        <v/>
      </c>
      <c r="U770" s="49" t="str">
        <f t="shared" si="34"/>
        <v/>
      </c>
    </row>
    <row r="771" spans="12:21" ht="21.95" customHeight="1" x14ac:dyDescent="0.15">
      <c r="L771" s="292"/>
      <c r="M771" s="293"/>
      <c r="N771" s="292"/>
      <c r="O771" s="293"/>
      <c r="T771" s="27" t="str">
        <f t="shared" si="33"/>
        <v/>
      </c>
      <c r="U771" s="49" t="str">
        <f t="shared" si="34"/>
        <v/>
      </c>
    </row>
    <row r="772" spans="12:21" ht="21.95" customHeight="1" x14ac:dyDescent="0.15">
      <c r="L772" s="292"/>
      <c r="M772" s="293"/>
      <c r="N772" s="292"/>
      <c r="O772" s="293"/>
      <c r="T772" s="27" t="str">
        <f t="shared" si="33"/>
        <v/>
      </c>
      <c r="U772" s="49" t="str">
        <f t="shared" si="34"/>
        <v/>
      </c>
    </row>
    <row r="773" spans="12:21" ht="21.95" customHeight="1" x14ac:dyDescent="0.15">
      <c r="L773" s="292"/>
      <c r="M773" s="293"/>
      <c r="N773" s="292"/>
      <c r="O773" s="293"/>
      <c r="T773" s="27" t="str">
        <f t="shared" si="33"/>
        <v/>
      </c>
      <c r="U773" s="49" t="str">
        <f t="shared" si="34"/>
        <v/>
      </c>
    </row>
    <row r="774" spans="12:21" ht="21.95" customHeight="1" x14ac:dyDescent="0.15">
      <c r="L774" s="292"/>
      <c r="M774" s="293"/>
      <c r="N774" s="292"/>
      <c r="O774" s="293"/>
      <c r="T774" s="27" t="str">
        <f t="shared" si="33"/>
        <v/>
      </c>
      <c r="U774" s="49" t="str">
        <f t="shared" si="34"/>
        <v/>
      </c>
    </row>
    <row r="775" spans="12:21" ht="21.95" customHeight="1" x14ac:dyDescent="0.15">
      <c r="L775" s="292"/>
      <c r="M775" s="293"/>
      <c r="N775" s="292"/>
      <c r="O775" s="293"/>
      <c r="T775" s="27" t="str">
        <f t="shared" ref="T775:T838" si="35">CONCATENATE(L775,C775)</f>
        <v/>
      </c>
      <c r="U775" s="49" t="str">
        <f t="shared" ref="U775:U838" si="36">CONCATENATE(N775,H775)</f>
        <v/>
      </c>
    </row>
    <row r="776" spans="12:21" ht="21.95" customHeight="1" x14ac:dyDescent="0.15">
      <c r="L776" s="292"/>
      <c r="M776" s="293"/>
      <c r="N776" s="292"/>
      <c r="O776" s="293"/>
      <c r="T776" s="27" t="str">
        <f t="shared" si="35"/>
        <v/>
      </c>
      <c r="U776" s="49" t="str">
        <f t="shared" si="36"/>
        <v/>
      </c>
    </row>
    <row r="777" spans="12:21" ht="21.95" customHeight="1" x14ac:dyDescent="0.15">
      <c r="L777" s="292"/>
      <c r="M777" s="293"/>
      <c r="N777" s="292"/>
      <c r="O777" s="293"/>
      <c r="T777" s="27" t="str">
        <f t="shared" si="35"/>
        <v/>
      </c>
      <c r="U777" s="49" t="str">
        <f t="shared" si="36"/>
        <v/>
      </c>
    </row>
    <row r="778" spans="12:21" ht="21.95" customHeight="1" x14ac:dyDescent="0.15">
      <c r="L778" s="292"/>
      <c r="M778" s="293"/>
      <c r="N778" s="292"/>
      <c r="O778" s="293"/>
      <c r="T778" s="27" t="str">
        <f t="shared" si="35"/>
        <v/>
      </c>
      <c r="U778" s="49" t="str">
        <f t="shared" si="36"/>
        <v/>
      </c>
    </row>
    <row r="779" spans="12:21" ht="21.95" customHeight="1" x14ac:dyDescent="0.15">
      <c r="L779" s="292"/>
      <c r="M779" s="293"/>
      <c r="N779" s="292"/>
      <c r="O779" s="293"/>
      <c r="T779" s="27" t="str">
        <f t="shared" si="35"/>
        <v/>
      </c>
      <c r="U779" s="49" t="str">
        <f t="shared" si="36"/>
        <v/>
      </c>
    </row>
    <row r="780" spans="12:21" ht="21.95" customHeight="1" x14ac:dyDescent="0.15">
      <c r="L780" s="292"/>
      <c r="M780" s="293"/>
      <c r="N780" s="292"/>
      <c r="O780" s="293"/>
      <c r="T780" s="27" t="str">
        <f t="shared" si="35"/>
        <v/>
      </c>
      <c r="U780" s="49" t="str">
        <f t="shared" si="36"/>
        <v/>
      </c>
    </row>
    <row r="781" spans="12:21" ht="21.95" customHeight="1" x14ac:dyDescent="0.15">
      <c r="L781" s="292"/>
      <c r="M781" s="293"/>
      <c r="N781" s="292"/>
      <c r="O781" s="293"/>
      <c r="T781" s="27" t="str">
        <f t="shared" si="35"/>
        <v/>
      </c>
      <c r="U781" s="49" t="str">
        <f t="shared" si="36"/>
        <v/>
      </c>
    </row>
    <row r="782" spans="12:21" ht="21.95" customHeight="1" x14ac:dyDescent="0.15">
      <c r="L782" s="292"/>
      <c r="M782" s="293"/>
      <c r="N782" s="292"/>
      <c r="O782" s="293"/>
      <c r="T782" s="27" t="str">
        <f t="shared" si="35"/>
        <v/>
      </c>
      <c r="U782" s="49" t="str">
        <f t="shared" si="36"/>
        <v/>
      </c>
    </row>
    <row r="783" spans="12:21" ht="21.95" customHeight="1" x14ac:dyDescent="0.15">
      <c r="L783" s="292"/>
      <c r="M783" s="293"/>
      <c r="N783" s="292"/>
      <c r="O783" s="293"/>
      <c r="T783" s="27" t="str">
        <f t="shared" si="35"/>
        <v/>
      </c>
      <c r="U783" s="49" t="str">
        <f t="shared" si="36"/>
        <v/>
      </c>
    </row>
    <row r="784" spans="12:21" ht="21.95" customHeight="1" x14ac:dyDescent="0.15">
      <c r="L784" s="292"/>
      <c r="M784" s="293"/>
      <c r="N784" s="292"/>
      <c r="O784" s="293"/>
      <c r="T784" s="27" t="str">
        <f t="shared" si="35"/>
        <v/>
      </c>
      <c r="U784" s="49" t="str">
        <f t="shared" si="36"/>
        <v/>
      </c>
    </row>
    <row r="785" spans="12:21" ht="21.95" customHeight="1" x14ac:dyDescent="0.15">
      <c r="L785" s="292"/>
      <c r="M785" s="293"/>
      <c r="N785" s="292"/>
      <c r="O785" s="293"/>
      <c r="T785" s="27" t="str">
        <f t="shared" si="35"/>
        <v/>
      </c>
      <c r="U785" s="49" t="str">
        <f t="shared" si="36"/>
        <v/>
      </c>
    </row>
    <row r="786" spans="12:21" ht="21.95" customHeight="1" x14ac:dyDescent="0.15">
      <c r="L786" s="292"/>
      <c r="M786" s="293"/>
      <c r="N786" s="292"/>
      <c r="O786" s="293"/>
      <c r="T786" s="27" t="str">
        <f t="shared" si="35"/>
        <v/>
      </c>
      <c r="U786" s="49" t="str">
        <f t="shared" si="36"/>
        <v/>
      </c>
    </row>
    <row r="787" spans="12:21" ht="21.95" customHeight="1" x14ac:dyDescent="0.15">
      <c r="L787" s="292"/>
      <c r="M787" s="293"/>
      <c r="N787" s="292"/>
      <c r="O787" s="293"/>
      <c r="T787" s="27" t="str">
        <f t="shared" si="35"/>
        <v/>
      </c>
      <c r="U787" s="49" t="str">
        <f t="shared" si="36"/>
        <v/>
      </c>
    </row>
    <row r="788" spans="12:21" ht="21.95" customHeight="1" x14ac:dyDescent="0.15">
      <c r="L788" s="292"/>
      <c r="M788" s="293"/>
      <c r="N788" s="292"/>
      <c r="O788" s="293"/>
      <c r="T788" s="27" t="str">
        <f t="shared" si="35"/>
        <v/>
      </c>
      <c r="U788" s="49" t="str">
        <f t="shared" si="36"/>
        <v/>
      </c>
    </row>
    <row r="789" spans="12:21" ht="21.95" customHeight="1" x14ac:dyDescent="0.15">
      <c r="L789" s="292"/>
      <c r="M789" s="293"/>
      <c r="N789" s="292"/>
      <c r="O789" s="293"/>
      <c r="T789" s="27" t="str">
        <f t="shared" si="35"/>
        <v/>
      </c>
      <c r="U789" s="49" t="str">
        <f t="shared" si="36"/>
        <v/>
      </c>
    </row>
    <row r="790" spans="12:21" ht="21.95" customHeight="1" x14ac:dyDescent="0.15">
      <c r="L790" s="292"/>
      <c r="M790" s="293"/>
      <c r="N790" s="292"/>
      <c r="O790" s="293"/>
      <c r="T790" s="27" t="str">
        <f t="shared" si="35"/>
        <v/>
      </c>
      <c r="U790" s="49" t="str">
        <f t="shared" si="36"/>
        <v/>
      </c>
    </row>
    <row r="791" spans="12:21" ht="21.95" customHeight="1" x14ac:dyDescent="0.15">
      <c r="T791" s="27" t="str">
        <f t="shared" si="35"/>
        <v/>
      </c>
      <c r="U791" s="49" t="str">
        <f t="shared" si="36"/>
        <v/>
      </c>
    </row>
    <row r="792" spans="12:21" ht="21.95" customHeight="1" x14ac:dyDescent="0.15">
      <c r="T792" s="27" t="str">
        <f t="shared" si="35"/>
        <v/>
      </c>
      <c r="U792" s="49" t="str">
        <f t="shared" si="36"/>
        <v/>
      </c>
    </row>
    <row r="793" spans="12:21" ht="21.95" customHeight="1" x14ac:dyDescent="0.15">
      <c r="T793" s="27" t="str">
        <f t="shared" si="35"/>
        <v/>
      </c>
      <c r="U793" s="49" t="str">
        <f t="shared" si="36"/>
        <v/>
      </c>
    </row>
    <row r="794" spans="12:21" ht="21.95" customHeight="1" x14ac:dyDescent="0.15">
      <c r="T794" s="27" t="str">
        <f t="shared" si="35"/>
        <v/>
      </c>
      <c r="U794" s="49" t="str">
        <f t="shared" si="36"/>
        <v/>
      </c>
    </row>
    <row r="795" spans="12:21" ht="21.95" customHeight="1" x14ac:dyDescent="0.15">
      <c r="T795" s="27" t="str">
        <f t="shared" si="35"/>
        <v/>
      </c>
      <c r="U795" s="49" t="str">
        <f t="shared" si="36"/>
        <v/>
      </c>
    </row>
    <row r="796" spans="12:21" ht="21.95" customHeight="1" x14ac:dyDescent="0.15">
      <c r="T796" s="27" t="str">
        <f t="shared" si="35"/>
        <v/>
      </c>
      <c r="U796" s="49" t="str">
        <f t="shared" si="36"/>
        <v/>
      </c>
    </row>
    <row r="797" spans="12:21" ht="21.95" customHeight="1" x14ac:dyDescent="0.15">
      <c r="T797" s="27" t="str">
        <f t="shared" si="35"/>
        <v/>
      </c>
      <c r="U797" s="49" t="str">
        <f t="shared" si="36"/>
        <v/>
      </c>
    </row>
    <row r="798" spans="12:21" ht="21.95" customHeight="1" x14ac:dyDescent="0.15">
      <c r="T798" s="27" t="str">
        <f t="shared" si="35"/>
        <v/>
      </c>
      <c r="U798" s="49" t="str">
        <f t="shared" si="36"/>
        <v/>
      </c>
    </row>
    <row r="799" spans="12:21" ht="21.95" customHeight="1" x14ac:dyDescent="0.15">
      <c r="T799" s="27" t="str">
        <f t="shared" si="35"/>
        <v/>
      </c>
      <c r="U799" s="49" t="str">
        <f t="shared" si="36"/>
        <v/>
      </c>
    </row>
    <row r="800" spans="12:21" ht="21.95" customHeight="1" x14ac:dyDescent="0.15">
      <c r="T800" s="27" t="str">
        <f t="shared" si="35"/>
        <v/>
      </c>
      <c r="U800" s="49" t="str">
        <f t="shared" si="36"/>
        <v/>
      </c>
    </row>
    <row r="801" spans="20:21" ht="21.95" customHeight="1" x14ac:dyDescent="0.15">
      <c r="T801" s="27" t="str">
        <f t="shared" si="35"/>
        <v/>
      </c>
      <c r="U801" s="49" t="str">
        <f t="shared" si="36"/>
        <v/>
      </c>
    </row>
    <row r="802" spans="20:21" ht="21.95" customHeight="1" x14ac:dyDescent="0.15">
      <c r="T802" s="27" t="str">
        <f t="shared" si="35"/>
        <v/>
      </c>
      <c r="U802" s="49" t="str">
        <f t="shared" si="36"/>
        <v/>
      </c>
    </row>
    <row r="803" spans="20:21" ht="21.95" customHeight="1" x14ac:dyDescent="0.15">
      <c r="T803" s="27" t="str">
        <f t="shared" si="35"/>
        <v/>
      </c>
      <c r="U803" s="49" t="str">
        <f t="shared" si="36"/>
        <v/>
      </c>
    </row>
    <row r="804" spans="20:21" ht="21.95" customHeight="1" x14ac:dyDescent="0.15">
      <c r="T804" s="27" t="str">
        <f t="shared" si="35"/>
        <v/>
      </c>
      <c r="U804" s="49" t="str">
        <f t="shared" si="36"/>
        <v/>
      </c>
    </row>
    <row r="805" spans="20:21" ht="21.95" customHeight="1" x14ac:dyDescent="0.15">
      <c r="T805" s="27" t="str">
        <f t="shared" si="35"/>
        <v/>
      </c>
      <c r="U805" s="49" t="str">
        <f t="shared" si="36"/>
        <v/>
      </c>
    </row>
    <row r="806" spans="20:21" ht="21.95" customHeight="1" x14ac:dyDescent="0.15">
      <c r="T806" s="27" t="str">
        <f t="shared" si="35"/>
        <v/>
      </c>
      <c r="U806" s="49" t="str">
        <f t="shared" si="36"/>
        <v/>
      </c>
    </row>
    <row r="807" spans="20:21" ht="21.95" customHeight="1" x14ac:dyDescent="0.15">
      <c r="T807" s="27" t="str">
        <f t="shared" si="35"/>
        <v/>
      </c>
      <c r="U807" s="49" t="str">
        <f t="shared" si="36"/>
        <v/>
      </c>
    </row>
    <row r="808" spans="20:21" ht="21.95" customHeight="1" x14ac:dyDescent="0.15">
      <c r="T808" s="27" t="str">
        <f t="shared" si="35"/>
        <v/>
      </c>
      <c r="U808" s="49" t="str">
        <f t="shared" si="36"/>
        <v/>
      </c>
    </row>
    <row r="809" spans="20:21" ht="21.95" customHeight="1" x14ac:dyDescent="0.15">
      <c r="T809" s="27" t="str">
        <f t="shared" si="35"/>
        <v/>
      </c>
      <c r="U809" s="49" t="str">
        <f t="shared" si="36"/>
        <v/>
      </c>
    </row>
    <row r="810" spans="20:21" ht="21.95" customHeight="1" x14ac:dyDescent="0.15">
      <c r="T810" s="27" t="str">
        <f t="shared" si="35"/>
        <v/>
      </c>
      <c r="U810" s="49" t="str">
        <f t="shared" si="36"/>
        <v/>
      </c>
    </row>
    <row r="811" spans="20:21" ht="21.95" customHeight="1" x14ac:dyDescent="0.15">
      <c r="T811" s="27" t="str">
        <f t="shared" si="35"/>
        <v/>
      </c>
      <c r="U811" s="49" t="str">
        <f t="shared" si="36"/>
        <v/>
      </c>
    </row>
    <row r="812" spans="20:21" ht="21.95" customHeight="1" x14ac:dyDescent="0.15">
      <c r="T812" s="27" t="str">
        <f t="shared" si="35"/>
        <v/>
      </c>
      <c r="U812" s="49" t="str">
        <f t="shared" si="36"/>
        <v/>
      </c>
    </row>
    <row r="813" spans="20:21" ht="21.95" customHeight="1" x14ac:dyDescent="0.15">
      <c r="T813" s="27" t="str">
        <f t="shared" si="35"/>
        <v/>
      </c>
      <c r="U813" s="49" t="str">
        <f t="shared" si="36"/>
        <v/>
      </c>
    </row>
    <row r="814" spans="20:21" ht="21.95" customHeight="1" x14ac:dyDescent="0.15">
      <c r="T814" s="27" t="str">
        <f t="shared" si="35"/>
        <v/>
      </c>
      <c r="U814" s="49" t="str">
        <f t="shared" si="36"/>
        <v/>
      </c>
    </row>
    <row r="815" spans="20:21" ht="21.95" customHeight="1" x14ac:dyDescent="0.15">
      <c r="T815" s="27" t="str">
        <f t="shared" si="35"/>
        <v/>
      </c>
      <c r="U815" s="49" t="str">
        <f t="shared" si="36"/>
        <v/>
      </c>
    </row>
    <row r="816" spans="20:21" ht="21.95" customHeight="1" x14ac:dyDescent="0.15">
      <c r="T816" s="27" t="str">
        <f t="shared" si="35"/>
        <v/>
      </c>
      <c r="U816" s="49" t="str">
        <f t="shared" si="36"/>
        <v/>
      </c>
    </row>
    <row r="817" spans="20:21" ht="21.95" customHeight="1" x14ac:dyDescent="0.15">
      <c r="T817" s="27" t="str">
        <f t="shared" si="35"/>
        <v/>
      </c>
      <c r="U817" s="49" t="str">
        <f t="shared" si="36"/>
        <v/>
      </c>
    </row>
    <row r="818" spans="20:21" ht="21.95" customHeight="1" x14ac:dyDescent="0.15">
      <c r="T818" s="27" t="str">
        <f t="shared" si="35"/>
        <v/>
      </c>
      <c r="U818" s="49" t="str">
        <f t="shared" si="36"/>
        <v/>
      </c>
    </row>
    <row r="819" spans="20:21" ht="21.95" customHeight="1" x14ac:dyDescent="0.15">
      <c r="T819" s="27" t="str">
        <f t="shared" si="35"/>
        <v/>
      </c>
      <c r="U819" s="49" t="str">
        <f t="shared" si="36"/>
        <v/>
      </c>
    </row>
    <row r="820" spans="20:21" ht="21.95" customHeight="1" x14ac:dyDescent="0.15">
      <c r="T820" s="27" t="str">
        <f t="shared" si="35"/>
        <v/>
      </c>
      <c r="U820" s="49" t="str">
        <f t="shared" si="36"/>
        <v/>
      </c>
    </row>
    <row r="821" spans="20:21" ht="21.95" customHeight="1" x14ac:dyDescent="0.15">
      <c r="T821" s="27" t="str">
        <f t="shared" si="35"/>
        <v/>
      </c>
      <c r="U821" s="49" t="str">
        <f t="shared" si="36"/>
        <v/>
      </c>
    </row>
    <row r="822" spans="20:21" ht="21.95" customHeight="1" x14ac:dyDescent="0.15">
      <c r="T822" s="27" t="str">
        <f t="shared" si="35"/>
        <v/>
      </c>
      <c r="U822" s="49" t="str">
        <f t="shared" si="36"/>
        <v/>
      </c>
    </row>
    <row r="823" spans="20:21" ht="21.95" customHeight="1" x14ac:dyDescent="0.15">
      <c r="T823" s="27" t="str">
        <f t="shared" si="35"/>
        <v/>
      </c>
      <c r="U823" s="49" t="str">
        <f t="shared" si="36"/>
        <v/>
      </c>
    </row>
    <row r="824" spans="20:21" ht="21.95" customHeight="1" x14ac:dyDescent="0.15">
      <c r="T824" s="27" t="str">
        <f t="shared" si="35"/>
        <v/>
      </c>
      <c r="U824" s="49" t="str">
        <f t="shared" si="36"/>
        <v/>
      </c>
    </row>
    <row r="825" spans="20:21" ht="21.95" customHeight="1" x14ac:dyDescent="0.15">
      <c r="T825" s="27" t="str">
        <f t="shared" si="35"/>
        <v/>
      </c>
      <c r="U825" s="49" t="str">
        <f t="shared" si="36"/>
        <v/>
      </c>
    </row>
    <row r="826" spans="20:21" ht="21.95" customHeight="1" x14ac:dyDescent="0.15">
      <c r="T826" s="27" t="str">
        <f t="shared" si="35"/>
        <v/>
      </c>
      <c r="U826" s="49" t="str">
        <f t="shared" si="36"/>
        <v/>
      </c>
    </row>
    <row r="827" spans="20:21" ht="21.95" customHeight="1" x14ac:dyDescent="0.15">
      <c r="T827" s="27" t="str">
        <f t="shared" si="35"/>
        <v/>
      </c>
      <c r="U827" s="49" t="str">
        <f t="shared" si="36"/>
        <v/>
      </c>
    </row>
    <row r="828" spans="20:21" ht="21.95" customHeight="1" x14ac:dyDescent="0.15">
      <c r="T828" s="27" t="str">
        <f t="shared" si="35"/>
        <v/>
      </c>
      <c r="U828" s="49" t="str">
        <f t="shared" si="36"/>
        <v/>
      </c>
    </row>
    <row r="829" spans="20:21" ht="21.95" customHeight="1" x14ac:dyDescent="0.15">
      <c r="T829" s="27" t="str">
        <f t="shared" si="35"/>
        <v/>
      </c>
      <c r="U829" s="49" t="str">
        <f t="shared" si="36"/>
        <v/>
      </c>
    </row>
    <row r="830" spans="20:21" ht="21.95" customHeight="1" x14ac:dyDescent="0.15">
      <c r="T830" s="27" t="str">
        <f t="shared" si="35"/>
        <v/>
      </c>
      <c r="U830" s="49" t="str">
        <f t="shared" si="36"/>
        <v/>
      </c>
    </row>
    <row r="831" spans="20:21" ht="21.95" customHeight="1" x14ac:dyDescent="0.15">
      <c r="T831" s="27" t="str">
        <f t="shared" si="35"/>
        <v/>
      </c>
      <c r="U831" s="49" t="str">
        <f t="shared" si="36"/>
        <v/>
      </c>
    </row>
    <row r="832" spans="20:21" ht="21.95" customHeight="1" x14ac:dyDescent="0.15">
      <c r="T832" s="27" t="str">
        <f t="shared" si="35"/>
        <v/>
      </c>
      <c r="U832" s="49" t="str">
        <f t="shared" si="36"/>
        <v/>
      </c>
    </row>
    <row r="833" spans="20:21" ht="21.95" customHeight="1" x14ac:dyDescent="0.15">
      <c r="T833" s="27" t="str">
        <f t="shared" si="35"/>
        <v/>
      </c>
      <c r="U833" s="49" t="str">
        <f t="shared" si="36"/>
        <v/>
      </c>
    </row>
    <row r="834" spans="20:21" ht="21.95" customHeight="1" x14ac:dyDescent="0.15">
      <c r="T834" s="27" t="str">
        <f t="shared" si="35"/>
        <v/>
      </c>
      <c r="U834" s="49" t="str">
        <f t="shared" si="36"/>
        <v/>
      </c>
    </row>
    <row r="835" spans="20:21" ht="21.95" customHeight="1" x14ac:dyDescent="0.15">
      <c r="T835" s="27" t="str">
        <f t="shared" si="35"/>
        <v/>
      </c>
      <c r="U835" s="49" t="str">
        <f t="shared" si="36"/>
        <v/>
      </c>
    </row>
    <row r="836" spans="20:21" ht="21.95" customHeight="1" x14ac:dyDescent="0.15">
      <c r="T836" s="27" t="str">
        <f t="shared" si="35"/>
        <v/>
      </c>
      <c r="U836" s="49" t="str">
        <f t="shared" si="36"/>
        <v/>
      </c>
    </row>
    <row r="837" spans="20:21" ht="21.95" customHeight="1" x14ac:dyDescent="0.15">
      <c r="T837" s="27" t="str">
        <f t="shared" si="35"/>
        <v/>
      </c>
      <c r="U837" s="49" t="str">
        <f t="shared" si="36"/>
        <v/>
      </c>
    </row>
    <row r="838" spans="20:21" ht="21.95" customHeight="1" x14ac:dyDescent="0.15">
      <c r="T838" s="27" t="str">
        <f t="shared" si="35"/>
        <v/>
      </c>
      <c r="U838" s="49" t="str">
        <f t="shared" si="36"/>
        <v/>
      </c>
    </row>
    <row r="839" spans="20:21" ht="21.95" customHeight="1" x14ac:dyDescent="0.15">
      <c r="T839" s="27" t="str">
        <f t="shared" ref="T839:T902" si="37">CONCATENATE(L839,C839)</f>
        <v/>
      </c>
      <c r="U839" s="49" t="str">
        <f t="shared" ref="U839:U902" si="38">CONCATENATE(N839,H839)</f>
        <v/>
      </c>
    </row>
    <row r="840" spans="20:21" ht="21.95" customHeight="1" x14ac:dyDescent="0.15">
      <c r="T840" s="27" t="str">
        <f t="shared" si="37"/>
        <v/>
      </c>
      <c r="U840" s="49" t="str">
        <f t="shared" si="38"/>
        <v/>
      </c>
    </row>
    <row r="841" spans="20:21" ht="21.95" customHeight="1" x14ac:dyDescent="0.15">
      <c r="T841" s="27" t="str">
        <f t="shared" si="37"/>
        <v/>
      </c>
      <c r="U841" s="49" t="str">
        <f t="shared" si="38"/>
        <v/>
      </c>
    </row>
    <row r="842" spans="20:21" ht="21.95" customHeight="1" x14ac:dyDescent="0.15">
      <c r="T842" s="27" t="str">
        <f t="shared" si="37"/>
        <v/>
      </c>
      <c r="U842" s="49" t="str">
        <f t="shared" si="38"/>
        <v/>
      </c>
    </row>
    <row r="843" spans="20:21" ht="21.95" customHeight="1" x14ac:dyDescent="0.15">
      <c r="T843" s="27" t="str">
        <f t="shared" si="37"/>
        <v/>
      </c>
      <c r="U843" s="49" t="str">
        <f t="shared" si="38"/>
        <v/>
      </c>
    </row>
    <row r="844" spans="20:21" ht="21.95" customHeight="1" x14ac:dyDescent="0.15">
      <c r="T844" s="27" t="str">
        <f t="shared" si="37"/>
        <v/>
      </c>
      <c r="U844" s="49" t="str">
        <f t="shared" si="38"/>
        <v/>
      </c>
    </row>
    <row r="845" spans="20:21" ht="21.95" customHeight="1" x14ac:dyDescent="0.15">
      <c r="T845" s="27" t="str">
        <f t="shared" si="37"/>
        <v/>
      </c>
      <c r="U845" s="49" t="str">
        <f t="shared" si="38"/>
        <v/>
      </c>
    </row>
    <row r="846" spans="20:21" ht="21.95" customHeight="1" x14ac:dyDescent="0.15">
      <c r="T846" s="27" t="str">
        <f t="shared" si="37"/>
        <v/>
      </c>
      <c r="U846" s="49" t="str">
        <f t="shared" si="38"/>
        <v/>
      </c>
    </row>
    <row r="847" spans="20:21" ht="21.95" customHeight="1" x14ac:dyDescent="0.15">
      <c r="T847" s="27" t="str">
        <f t="shared" si="37"/>
        <v/>
      </c>
      <c r="U847" s="49" t="str">
        <f t="shared" si="38"/>
        <v/>
      </c>
    </row>
    <row r="848" spans="20:21" ht="21.95" customHeight="1" x14ac:dyDescent="0.15">
      <c r="T848" s="27" t="str">
        <f t="shared" si="37"/>
        <v/>
      </c>
      <c r="U848" s="49" t="str">
        <f t="shared" si="38"/>
        <v/>
      </c>
    </row>
    <row r="849" spans="20:21" ht="21.95" customHeight="1" x14ac:dyDescent="0.15">
      <c r="T849" s="27" t="str">
        <f t="shared" si="37"/>
        <v/>
      </c>
      <c r="U849" s="49" t="str">
        <f t="shared" si="38"/>
        <v/>
      </c>
    </row>
    <row r="850" spans="20:21" ht="21.95" customHeight="1" x14ac:dyDescent="0.15">
      <c r="T850" s="27" t="str">
        <f t="shared" si="37"/>
        <v/>
      </c>
      <c r="U850" s="49" t="str">
        <f t="shared" si="38"/>
        <v/>
      </c>
    </row>
    <row r="851" spans="20:21" ht="21.95" customHeight="1" x14ac:dyDescent="0.15">
      <c r="T851" s="27" t="str">
        <f t="shared" si="37"/>
        <v/>
      </c>
      <c r="U851" s="49" t="str">
        <f t="shared" si="38"/>
        <v/>
      </c>
    </row>
    <row r="852" spans="20:21" ht="21.95" customHeight="1" x14ac:dyDescent="0.15">
      <c r="T852" s="27" t="str">
        <f t="shared" si="37"/>
        <v/>
      </c>
      <c r="U852" s="49" t="str">
        <f t="shared" si="38"/>
        <v/>
      </c>
    </row>
    <row r="853" spans="20:21" ht="21.95" customHeight="1" x14ac:dyDescent="0.15">
      <c r="T853" s="27" t="str">
        <f t="shared" si="37"/>
        <v/>
      </c>
      <c r="U853" s="49" t="str">
        <f t="shared" si="38"/>
        <v/>
      </c>
    </row>
    <row r="854" spans="20:21" ht="21.95" customHeight="1" x14ac:dyDescent="0.15">
      <c r="T854" s="27" t="str">
        <f t="shared" si="37"/>
        <v/>
      </c>
      <c r="U854" s="49" t="str">
        <f t="shared" si="38"/>
        <v/>
      </c>
    </row>
    <row r="855" spans="20:21" ht="21.95" customHeight="1" x14ac:dyDescent="0.15">
      <c r="T855" s="27" t="str">
        <f t="shared" si="37"/>
        <v/>
      </c>
      <c r="U855" s="49" t="str">
        <f t="shared" si="38"/>
        <v/>
      </c>
    </row>
    <row r="856" spans="20:21" ht="21.95" customHeight="1" x14ac:dyDescent="0.15">
      <c r="T856" s="27" t="str">
        <f t="shared" si="37"/>
        <v/>
      </c>
      <c r="U856" s="49" t="str">
        <f t="shared" si="38"/>
        <v/>
      </c>
    </row>
    <row r="857" spans="20:21" ht="21.95" customHeight="1" x14ac:dyDescent="0.15">
      <c r="T857" s="27" t="str">
        <f t="shared" si="37"/>
        <v/>
      </c>
      <c r="U857" s="49" t="str">
        <f t="shared" si="38"/>
        <v/>
      </c>
    </row>
    <row r="858" spans="20:21" ht="21.95" customHeight="1" x14ac:dyDescent="0.15">
      <c r="T858" s="27" t="str">
        <f t="shared" si="37"/>
        <v/>
      </c>
      <c r="U858" s="49" t="str">
        <f t="shared" si="38"/>
        <v/>
      </c>
    </row>
    <row r="859" spans="20:21" ht="21.95" customHeight="1" x14ac:dyDescent="0.15">
      <c r="T859" s="27" t="str">
        <f t="shared" si="37"/>
        <v/>
      </c>
      <c r="U859" s="49" t="str">
        <f t="shared" si="38"/>
        <v/>
      </c>
    </row>
    <row r="860" spans="20:21" ht="21.95" customHeight="1" x14ac:dyDescent="0.15">
      <c r="T860" s="27" t="str">
        <f t="shared" si="37"/>
        <v/>
      </c>
      <c r="U860" s="49" t="str">
        <f t="shared" si="38"/>
        <v/>
      </c>
    </row>
    <row r="861" spans="20:21" ht="21.95" customHeight="1" x14ac:dyDescent="0.15">
      <c r="T861" s="27" t="str">
        <f t="shared" si="37"/>
        <v/>
      </c>
      <c r="U861" s="49" t="str">
        <f t="shared" si="38"/>
        <v/>
      </c>
    </row>
    <row r="862" spans="20:21" ht="21.95" customHeight="1" x14ac:dyDescent="0.15">
      <c r="T862" s="27" t="str">
        <f t="shared" si="37"/>
        <v/>
      </c>
      <c r="U862" s="49" t="str">
        <f t="shared" si="38"/>
        <v/>
      </c>
    </row>
    <row r="863" spans="20:21" ht="21.95" customHeight="1" x14ac:dyDescent="0.15">
      <c r="T863" s="27" t="str">
        <f t="shared" si="37"/>
        <v/>
      </c>
      <c r="U863" s="49" t="str">
        <f t="shared" si="38"/>
        <v/>
      </c>
    </row>
    <row r="864" spans="20:21" ht="21.95" customHeight="1" x14ac:dyDescent="0.15">
      <c r="T864" s="27" t="str">
        <f t="shared" si="37"/>
        <v/>
      </c>
      <c r="U864" s="49" t="str">
        <f t="shared" si="38"/>
        <v/>
      </c>
    </row>
    <row r="865" spans="20:21" ht="21.95" customHeight="1" x14ac:dyDescent="0.15">
      <c r="T865" s="27" t="str">
        <f t="shared" si="37"/>
        <v/>
      </c>
      <c r="U865" s="49" t="str">
        <f t="shared" si="38"/>
        <v/>
      </c>
    </row>
    <row r="866" spans="20:21" ht="21.95" customHeight="1" x14ac:dyDescent="0.15">
      <c r="T866" s="27" t="str">
        <f t="shared" si="37"/>
        <v/>
      </c>
      <c r="U866" s="49" t="str">
        <f t="shared" si="38"/>
        <v/>
      </c>
    </row>
    <row r="867" spans="20:21" ht="21.95" customHeight="1" x14ac:dyDescent="0.15">
      <c r="T867" s="27" t="str">
        <f t="shared" si="37"/>
        <v/>
      </c>
      <c r="U867" s="49" t="str">
        <f t="shared" si="38"/>
        <v/>
      </c>
    </row>
    <row r="868" spans="20:21" ht="21.95" customHeight="1" x14ac:dyDescent="0.15">
      <c r="T868" s="27" t="str">
        <f t="shared" si="37"/>
        <v/>
      </c>
      <c r="U868" s="49" t="str">
        <f t="shared" si="38"/>
        <v/>
      </c>
    </row>
    <row r="869" spans="20:21" ht="21.95" customHeight="1" x14ac:dyDescent="0.15">
      <c r="T869" s="27" t="str">
        <f t="shared" si="37"/>
        <v/>
      </c>
      <c r="U869" s="49" t="str">
        <f t="shared" si="38"/>
        <v/>
      </c>
    </row>
    <row r="870" spans="20:21" ht="21.95" customHeight="1" x14ac:dyDescent="0.15">
      <c r="T870" s="27" t="str">
        <f t="shared" si="37"/>
        <v/>
      </c>
      <c r="U870" s="49" t="str">
        <f t="shared" si="38"/>
        <v/>
      </c>
    </row>
    <row r="871" spans="20:21" ht="21.95" customHeight="1" x14ac:dyDescent="0.15">
      <c r="T871" s="27" t="str">
        <f t="shared" si="37"/>
        <v/>
      </c>
      <c r="U871" s="49" t="str">
        <f t="shared" si="38"/>
        <v/>
      </c>
    </row>
    <row r="872" spans="20:21" ht="21.95" customHeight="1" x14ac:dyDescent="0.15">
      <c r="T872" s="27" t="str">
        <f t="shared" si="37"/>
        <v/>
      </c>
      <c r="U872" s="49" t="str">
        <f t="shared" si="38"/>
        <v/>
      </c>
    </row>
    <row r="873" spans="20:21" ht="21.95" customHeight="1" x14ac:dyDescent="0.15">
      <c r="T873" s="27" t="str">
        <f t="shared" si="37"/>
        <v/>
      </c>
      <c r="U873" s="49" t="str">
        <f t="shared" si="38"/>
        <v/>
      </c>
    </row>
    <row r="874" spans="20:21" ht="21.95" customHeight="1" x14ac:dyDescent="0.15">
      <c r="T874" s="27" t="str">
        <f t="shared" si="37"/>
        <v/>
      </c>
      <c r="U874" s="49" t="str">
        <f t="shared" si="38"/>
        <v/>
      </c>
    </row>
    <row r="875" spans="20:21" ht="21.95" customHeight="1" x14ac:dyDescent="0.15">
      <c r="T875" s="27" t="str">
        <f t="shared" si="37"/>
        <v/>
      </c>
      <c r="U875" s="49" t="str">
        <f t="shared" si="38"/>
        <v/>
      </c>
    </row>
    <row r="876" spans="20:21" ht="21.95" customHeight="1" x14ac:dyDescent="0.15">
      <c r="T876" s="27" t="str">
        <f t="shared" si="37"/>
        <v/>
      </c>
      <c r="U876" s="49" t="str">
        <f t="shared" si="38"/>
        <v/>
      </c>
    </row>
    <row r="877" spans="20:21" ht="21.95" customHeight="1" x14ac:dyDescent="0.15">
      <c r="T877" s="27" t="str">
        <f t="shared" si="37"/>
        <v/>
      </c>
      <c r="U877" s="49" t="str">
        <f t="shared" si="38"/>
        <v/>
      </c>
    </row>
    <row r="878" spans="20:21" ht="21.95" customHeight="1" x14ac:dyDescent="0.15">
      <c r="T878" s="27" t="str">
        <f t="shared" si="37"/>
        <v/>
      </c>
      <c r="U878" s="49" t="str">
        <f t="shared" si="38"/>
        <v/>
      </c>
    </row>
    <row r="879" spans="20:21" ht="21.95" customHeight="1" x14ac:dyDescent="0.15">
      <c r="T879" s="27" t="str">
        <f t="shared" si="37"/>
        <v/>
      </c>
      <c r="U879" s="49" t="str">
        <f t="shared" si="38"/>
        <v/>
      </c>
    </row>
    <row r="880" spans="20:21" ht="21.95" customHeight="1" x14ac:dyDescent="0.15">
      <c r="T880" s="27" t="str">
        <f t="shared" si="37"/>
        <v/>
      </c>
      <c r="U880" s="49" t="str">
        <f t="shared" si="38"/>
        <v/>
      </c>
    </row>
    <row r="881" spans="20:21" ht="21.95" customHeight="1" x14ac:dyDescent="0.15">
      <c r="T881" s="27" t="str">
        <f t="shared" si="37"/>
        <v/>
      </c>
      <c r="U881" s="49" t="str">
        <f t="shared" si="38"/>
        <v/>
      </c>
    </row>
    <row r="882" spans="20:21" ht="21.95" customHeight="1" x14ac:dyDescent="0.15">
      <c r="T882" s="27" t="str">
        <f t="shared" si="37"/>
        <v/>
      </c>
      <c r="U882" s="49" t="str">
        <f t="shared" si="38"/>
        <v/>
      </c>
    </row>
    <row r="883" spans="20:21" ht="21.95" customHeight="1" x14ac:dyDescent="0.15">
      <c r="T883" s="27" t="str">
        <f t="shared" si="37"/>
        <v/>
      </c>
      <c r="U883" s="49" t="str">
        <f t="shared" si="38"/>
        <v/>
      </c>
    </row>
    <row r="884" spans="20:21" ht="21.95" customHeight="1" x14ac:dyDescent="0.15">
      <c r="T884" s="27" t="str">
        <f t="shared" si="37"/>
        <v/>
      </c>
      <c r="U884" s="49" t="str">
        <f t="shared" si="38"/>
        <v/>
      </c>
    </row>
    <row r="885" spans="20:21" ht="21.95" customHeight="1" x14ac:dyDescent="0.15">
      <c r="T885" s="27" t="str">
        <f t="shared" si="37"/>
        <v/>
      </c>
      <c r="U885" s="49" t="str">
        <f t="shared" si="38"/>
        <v/>
      </c>
    </row>
    <row r="886" spans="20:21" ht="21.95" customHeight="1" x14ac:dyDescent="0.15">
      <c r="T886" s="27" t="str">
        <f t="shared" si="37"/>
        <v/>
      </c>
      <c r="U886" s="49" t="str">
        <f t="shared" si="38"/>
        <v/>
      </c>
    </row>
    <row r="887" spans="20:21" ht="21.95" customHeight="1" x14ac:dyDescent="0.15">
      <c r="T887" s="27" t="str">
        <f t="shared" si="37"/>
        <v/>
      </c>
      <c r="U887" s="49" t="str">
        <f t="shared" si="38"/>
        <v/>
      </c>
    </row>
    <row r="888" spans="20:21" ht="21.95" customHeight="1" x14ac:dyDescent="0.15">
      <c r="T888" s="27" t="str">
        <f t="shared" si="37"/>
        <v/>
      </c>
      <c r="U888" s="49" t="str">
        <f t="shared" si="38"/>
        <v/>
      </c>
    </row>
    <row r="889" spans="20:21" ht="21.95" customHeight="1" x14ac:dyDescent="0.15">
      <c r="T889" s="27" t="str">
        <f t="shared" si="37"/>
        <v/>
      </c>
      <c r="U889" s="49" t="str">
        <f t="shared" si="38"/>
        <v/>
      </c>
    </row>
    <row r="890" spans="20:21" ht="21.95" customHeight="1" x14ac:dyDescent="0.15">
      <c r="T890" s="27" t="str">
        <f t="shared" si="37"/>
        <v/>
      </c>
      <c r="U890" s="49" t="str">
        <f t="shared" si="38"/>
        <v/>
      </c>
    </row>
    <row r="891" spans="20:21" ht="21.95" customHeight="1" x14ac:dyDescent="0.15">
      <c r="T891" s="27" t="str">
        <f t="shared" si="37"/>
        <v/>
      </c>
      <c r="U891" s="49" t="str">
        <f t="shared" si="38"/>
        <v/>
      </c>
    </row>
    <row r="892" spans="20:21" ht="21.95" customHeight="1" x14ac:dyDescent="0.15">
      <c r="T892" s="27" t="str">
        <f t="shared" si="37"/>
        <v/>
      </c>
      <c r="U892" s="49" t="str">
        <f t="shared" si="38"/>
        <v/>
      </c>
    </row>
    <row r="893" spans="20:21" ht="21.95" customHeight="1" x14ac:dyDescent="0.15">
      <c r="T893" s="27" t="str">
        <f t="shared" si="37"/>
        <v/>
      </c>
      <c r="U893" s="49" t="str">
        <f t="shared" si="38"/>
        <v/>
      </c>
    </row>
    <row r="894" spans="20:21" ht="21.95" customHeight="1" x14ac:dyDescent="0.15">
      <c r="T894" s="27" t="str">
        <f t="shared" si="37"/>
        <v/>
      </c>
      <c r="U894" s="49" t="str">
        <f t="shared" si="38"/>
        <v/>
      </c>
    </row>
    <row r="895" spans="20:21" ht="21.95" customHeight="1" x14ac:dyDescent="0.15">
      <c r="T895" s="27" t="str">
        <f t="shared" si="37"/>
        <v/>
      </c>
      <c r="U895" s="49" t="str">
        <f t="shared" si="38"/>
        <v/>
      </c>
    </row>
    <row r="896" spans="20:21" ht="21.95" customHeight="1" x14ac:dyDescent="0.15">
      <c r="T896" s="27" t="str">
        <f t="shared" si="37"/>
        <v/>
      </c>
      <c r="U896" s="49" t="str">
        <f t="shared" si="38"/>
        <v/>
      </c>
    </row>
    <row r="897" spans="20:21" ht="21.95" customHeight="1" x14ac:dyDescent="0.15">
      <c r="T897" s="27" t="str">
        <f t="shared" si="37"/>
        <v/>
      </c>
      <c r="U897" s="49" t="str">
        <f t="shared" si="38"/>
        <v/>
      </c>
    </row>
    <row r="898" spans="20:21" ht="21.95" customHeight="1" x14ac:dyDescent="0.15">
      <c r="T898" s="27" t="str">
        <f t="shared" si="37"/>
        <v/>
      </c>
      <c r="U898" s="49" t="str">
        <f t="shared" si="38"/>
        <v/>
      </c>
    </row>
    <row r="899" spans="20:21" ht="21.95" customHeight="1" x14ac:dyDescent="0.15">
      <c r="T899" s="27" t="str">
        <f t="shared" si="37"/>
        <v/>
      </c>
      <c r="U899" s="49" t="str">
        <f t="shared" si="38"/>
        <v/>
      </c>
    </row>
    <row r="900" spans="20:21" ht="21.95" customHeight="1" x14ac:dyDescent="0.15">
      <c r="T900" s="27" t="str">
        <f t="shared" si="37"/>
        <v/>
      </c>
      <c r="U900" s="49" t="str">
        <f t="shared" si="38"/>
        <v/>
      </c>
    </row>
    <row r="901" spans="20:21" ht="21.95" customHeight="1" x14ac:dyDescent="0.15">
      <c r="T901" s="27" t="str">
        <f t="shared" si="37"/>
        <v/>
      </c>
      <c r="U901" s="49" t="str">
        <f t="shared" si="38"/>
        <v/>
      </c>
    </row>
    <row r="902" spans="20:21" ht="21.95" customHeight="1" x14ac:dyDescent="0.15">
      <c r="T902" s="27" t="str">
        <f t="shared" si="37"/>
        <v/>
      </c>
      <c r="U902" s="49" t="str">
        <f t="shared" si="38"/>
        <v/>
      </c>
    </row>
    <row r="903" spans="20:21" ht="21.95" customHeight="1" x14ac:dyDescent="0.15">
      <c r="T903" s="27" t="str">
        <f t="shared" ref="T903:T923" si="39">CONCATENATE(L903,C903)</f>
        <v/>
      </c>
      <c r="U903" s="49" t="str">
        <f t="shared" ref="U903:U923" si="40">CONCATENATE(N903,H903)</f>
        <v/>
      </c>
    </row>
    <row r="904" spans="20:21" ht="21.95" customHeight="1" x14ac:dyDescent="0.15">
      <c r="T904" s="27" t="str">
        <f t="shared" si="39"/>
        <v/>
      </c>
      <c r="U904" s="49" t="str">
        <f t="shared" si="40"/>
        <v/>
      </c>
    </row>
    <row r="905" spans="20:21" ht="21.95" customHeight="1" x14ac:dyDescent="0.15">
      <c r="T905" s="27" t="str">
        <f t="shared" si="39"/>
        <v/>
      </c>
      <c r="U905" s="49" t="str">
        <f t="shared" si="40"/>
        <v/>
      </c>
    </row>
    <row r="906" spans="20:21" ht="21.95" customHeight="1" x14ac:dyDescent="0.15">
      <c r="T906" s="27" t="str">
        <f t="shared" si="39"/>
        <v/>
      </c>
      <c r="U906" s="49" t="str">
        <f t="shared" si="40"/>
        <v/>
      </c>
    </row>
    <row r="907" spans="20:21" ht="21.95" customHeight="1" x14ac:dyDescent="0.15">
      <c r="T907" s="27" t="str">
        <f t="shared" si="39"/>
        <v/>
      </c>
      <c r="U907" s="49" t="str">
        <f t="shared" si="40"/>
        <v/>
      </c>
    </row>
    <row r="908" spans="20:21" ht="21.95" customHeight="1" x14ac:dyDescent="0.15">
      <c r="T908" s="27" t="str">
        <f t="shared" si="39"/>
        <v/>
      </c>
      <c r="U908" s="49" t="str">
        <f t="shared" si="40"/>
        <v/>
      </c>
    </row>
    <row r="909" spans="20:21" ht="21.95" customHeight="1" x14ac:dyDescent="0.15">
      <c r="T909" s="27" t="str">
        <f t="shared" si="39"/>
        <v/>
      </c>
      <c r="U909" s="49" t="str">
        <f t="shared" si="40"/>
        <v/>
      </c>
    </row>
    <row r="910" spans="20:21" ht="21.95" customHeight="1" x14ac:dyDescent="0.15">
      <c r="T910" s="27" t="str">
        <f t="shared" si="39"/>
        <v/>
      </c>
      <c r="U910" s="49" t="str">
        <f t="shared" si="40"/>
        <v/>
      </c>
    </row>
    <row r="911" spans="20:21" ht="21.95" customHeight="1" x14ac:dyDescent="0.15">
      <c r="T911" s="27" t="str">
        <f t="shared" si="39"/>
        <v/>
      </c>
      <c r="U911" s="49" t="str">
        <f t="shared" si="40"/>
        <v/>
      </c>
    </row>
    <row r="912" spans="20:21" ht="21.95" customHeight="1" x14ac:dyDescent="0.15">
      <c r="T912" s="27" t="str">
        <f t="shared" si="39"/>
        <v/>
      </c>
      <c r="U912" s="49" t="str">
        <f t="shared" si="40"/>
        <v/>
      </c>
    </row>
    <row r="913" spans="20:21" ht="21.95" customHeight="1" x14ac:dyDescent="0.15">
      <c r="T913" s="27" t="str">
        <f t="shared" si="39"/>
        <v/>
      </c>
      <c r="U913" s="49" t="str">
        <f t="shared" si="40"/>
        <v/>
      </c>
    </row>
    <row r="914" spans="20:21" ht="21.95" customHeight="1" x14ac:dyDescent="0.15">
      <c r="T914" s="27" t="str">
        <f t="shared" si="39"/>
        <v/>
      </c>
      <c r="U914" s="49" t="str">
        <f t="shared" si="40"/>
        <v/>
      </c>
    </row>
    <row r="915" spans="20:21" ht="21.95" customHeight="1" x14ac:dyDescent="0.15">
      <c r="T915" s="27" t="str">
        <f t="shared" si="39"/>
        <v/>
      </c>
      <c r="U915" s="49" t="str">
        <f t="shared" si="40"/>
        <v/>
      </c>
    </row>
    <row r="916" spans="20:21" ht="21.95" customHeight="1" x14ac:dyDescent="0.15">
      <c r="T916" s="27" t="str">
        <f t="shared" si="39"/>
        <v/>
      </c>
      <c r="U916" s="49" t="str">
        <f t="shared" si="40"/>
        <v/>
      </c>
    </row>
    <row r="917" spans="20:21" ht="21.95" customHeight="1" x14ac:dyDescent="0.15">
      <c r="T917" s="27" t="str">
        <f t="shared" si="39"/>
        <v/>
      </c>
      <c r="U917" s="49" t="str">
        <f t="shared" si="40"/>
        <v/>
      </c>
    </row>
    <row r="918" spans="20:21" ht="21.95" customHeight="1" x14ac:dyDescent="0.15">
      <c r="T918" s="27" t="str">
        <f t="shared" si="39"/>
        <v/>
      </c>
      <c r="U918" s="49" t="str">
        <f t="shared" si="40"/>
        <v/>
      </c>
    </row>
    <row r="919" spans="20:21" ht="21.95" customHeight="1" x14ac:dyDescent="0.15">
      <c r="T919" s="27" t="str">
        <f t="shared" si="39"/>
        <v/>
      </c>
      <c r="U919" s="49" t="str">
        <f t="shared" si="40"/>
        <v/>
      </c>
    </row>
    <row r="920" spans="20:21" ht="21.95" customHeight="1" x14ac:dyDescent="0.15">
      <c r="T920" s="27" t="str">
        <f t="shared" si="39"/>
        <v/>
      </c>
      <c r="U920" s="49" t="str">
        <f t="shared" si="40"/>
        <v/>
      </c>
    </row>
    <row r="921" spans="20:21" ht="21.95" customHeight="1" x14ac:dyDescent="0.15">
      <c r="T921" s="27" t="str">
        <f t="shared" si="39"/>
        <v/>
      </c>
      <c r="U921" s="49" t="str">
        <f t="shared" si="40"/>
        <v/>
      </c>
    </row>
    <row r="922" spans="20:21" ht="21.95" customHeight="1" x14ac:dyDescent="0.15">
      <c r="T922" s="27" t="str">
        <f t="shared" si="39"/>
        <v/>
      </c>
      <c r="U922" s="49" t="str">
        <f t="shared" si="40"/>
        <v/>
      </c>
    </row>
    <row r="923" spans="20:21" ht="21.95" customHeight="1" x14ac:dyDescent="0.15">
      <c r="T923" s="27" t="str">
        <f t="shared" si="39"/>
        <v/>
      </c>
      <c r="U923" s="49" t="str">
        <f t="shared" si="40"/>
        <v/>
      </c>
    </row>
  </sheetData>
  <autoFilter ref="A6:AM911"/>
  <mergeCells count="7">
    <mergeCell ref="K232:K234"/>
    <mergeCell ref="K373:K375"/>
    <mergeCell ref="S4:S6"/>
    <mergeCell ref="A4:A6"/>
    <mergeCell ref="K4:K6"/>
    <mergeCell ref="B4:E5"/>
    <mergeCell ref="F4:J5"/>
  </mergeCells>
  <phoneticPr fontId="4" type="noConversion"/>
  <conditionalFormatting sqref="O349:O363 M349:M363">
    <cfRule type="cellIs" dxfId="5" priority="1" stopIfTrue="1" operator="greaterThan">
      <formula>C349</formula>
    </cfRule>
  </conditionalFormatting>
  <conditionalFormatting sqref="J77:J79 J85 J82:J83 J91:J93 J96:J105">
    <cfRule type="cellIs" dxfId="4" priority="2" stopIfTrue="1" operator="greaterThan">
      <formula>D77</formula>
    </cfRule>
  </conditionalFormatting>
  <printOptions horizontalCentered="1"/>
  <pageMargins left="0.78740157480314965" right="0.23622047244094491" top="0.39370078740157483" bottom="0.39370078740157483" header="0" footer="0"/>
  <pageSetup paperSize="9" scale="95" orientation="landscape" horizontalDpi="4294967292" verticalDpi="300" r:id="rId1"/>
  <headerFooter alignWithMargins="0">
    <oddHeader xml:space="preserve">&amp;C
</oddHeader>
    <oddFooter xml:space="preserve">&amp;C
</oddFooter>
  </headerFooter>
  <rowBreaks count="7" manualBreakCount="7">
    <brk id="26" max="18" man="1"/>
    <brk id="46" max="18" man="1"/>
    <brk id="66" max="18" man="1"/>
    <brk id="86" max="18" man="1"/>
    <brk id="106" max="18" man="1"/>
    <brk id="133" max="15" man="1"/>
    <brk id="154" max="15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indexed="48"/>
  </sheetPr>
  <dimension ref="A1:AL940"/>
  <sheetViews>
    <sheetView showZeros="0" view="pageBreakPreview" topLeftCell="A51" zoomScale="55" workbookViewId="0">
      <selection activeCell="N25" sqref="N25"/>
    </sheetView>
  </sheetViews>
  <sheetFormatPr defaultColWidth="6.109375" defaultRowHeight="21.95" customHeight="1" x14ac:dyDescent="0.15"/>
  <cols>
    <col min="1" max="1" width="4.33203125" style="100" customWidth="1"/>
    <col min="2" max="2" width="6.77734375" style="100" customWidth="1"/>
    <col min="3" max="3" width="3.77734375" style="100" customWidth="1"/>
    <col min="4" max="5" width="8.77734375" style="174" customWidth="1"/>
    <col min="6" max="6" width="6.33203125" style="174" hidden="1" customWidth="1"/>
    <col min="7" max="7" width="6.77734375" style="222" customWidth="1"/>
    <col min="8" max="8" width="3.77734375" style="222" customWidth="1"/>
    <col min="9" max="9" width="8.77734375" style="288" customWidth="1"/>
    <col min="10" max="10" width="8.77734375" style="289" customWidth="1"/>
    <col min="11" max="11" width="6.77734375" style="320" customWidth="1"/>
    <col min="12" max="12" width="8.6640625" style="287" customWidth="1"/>
    <col min="13" max="13" width="15.77734375" style="282" customWidth="1"/>
    <col min="14" max="14" width="8.6640625" style="287" customWidth="1"/>
    <col min="15" max="15" width="15.77734375" style="282" customWidth="1"/>
    <col min="16" max="16" width="7.33203125" style="100" hidden="1" customWidth="1"/>
    <col min="17" max="17" width="13.77734375" style="100" hidden="1" customWidth="1"/>
    <col min="18" max="18" width="7.33203125" style="100" hidden="1" customWidth="1"/>
    <col min="19" max="19" width="6.77734375" style="100" customWidth="1"/>
    <col min="20" max="20" width="12.77734375" style="13" customWidth="1"/>
    <col min="21" max="21" width="14.5546875" style="48" customWidth="1"/>
    <col min="22" max="22" width="6.109375" style="13" customWidth="1"/>
    <col min="23" max="23" width="1.21875" style="2" customWidth="1"/>
    <col min="24" max="24" width="6.109375" style="2" customWidth="1"/>
    <col min="25" max="25" width="6.109375" style="13" customWidth="1"/>
    <col min="26" max="26" width="5" style="2" customWidth="1"/>
    <col min="27" max="27" width="5" style="13" customWidth="1"/>
    <col min="28" max="28" width="1" style="2" customWidth="1"/>
    <col min="29" max="29" width="4.88671875" style="2" customWidth="1"/>
    <col min="30" max="30" width="4.88671875" style="13" customWidth="1"/>
    <col min="31" max="31" width="6.109375" style="2" customWidth="1"/>
    <col min="32" max="32" width="6.109375" style="13" customWidth="1"/>
    <col min="33" max="33" width="1.109375" style="2" customWidth="1"/>
    <col min="34" max="34" width="5.33203125" style="2" customWidth="1"/>
    <col min="35" max="35" width="5.33203125" style="13" customWidth="1"/>
    <col min="36" max="36" width="8.88671875" style="2" customWidth="1"/>
    <col min="37" max="16384" width="6.109375" style="2"/>
  </cols>
  <sheetData>
    <row r="1" spans="1:38" s="36" customFormat="1" ht="38.25" customHeight="1" x14ac:dyDescent="0.15">
      <c r="A1" s="160" t="s">
        <v>181</v>
      </c>
      <c r="B1" s="107"/>
      <c r="C1" s="90"/>
      <c r="D1" s="90"/>
      <c r="E1" s="90"/>
      <c r="F1" s="90"/>
      <c r="G1" s="161"/>
      <c r="H1" s="162"/>
      <c r="I1" s="90"/>
      <c r="J1" s="240"/>
      <c r="K1" s="311"/>
      <c r="L1" s="241"/>
      <c r="M1" s="241"/>
      <c r="N1" s="241"/>
      <c r="O1" s="241"/>
      <c r="P1" s="162"/>
      <c r="Q1" s="162"/>
      <c r="R1" s="162"/>
      <c r="S1" s="162"/>
      <c r="T1" s="39"/>
      <c r="U1" s="43"/>
    </row>
    <row r="2" spans="1:38" s="24" customFormat="1" ht="11.1" customHeight="1" x14ac:dyDescent="0.15">
      <c r="A2" s="91"/>
      <c r="B2" s="108"/>
      <c r="C2" s="91"/>
      <c r="D2" s="91"/>
      <c r="E2" s="91"/>
      <c r="F2" s="91"/>
      <c r="G2" s="183"/>
      <c r="H2" s="184"/>
      <c r="I2" s="91"/>
      <c r="J2" s="242"/>
      <c r="K2" s="312"/>
      <c r="L2" s="243"/>
      <c r="M2" s="243"/>
      <c r="N2" s="243"/>
      <c r="O2" s="243"/>
      <c r="P2" s="185"/>
      <c r="Q2" s="185"/>
      <c r="R2" s="185"/>
      <c r="S2" s="184"/>
      <c r="T2" s="40"/>
      <c r="U2" s="44"/>
    </row>
    <row r="3" spans="1:38" s="22" customFormat="1" ht="15" customHeight="1" x14ac:dyDescent="0.15">
      <c r="A3" s="201"/>
      <c r="B3" s="113"/>
      <c r="C3" s="92"/>
      <c r="D3" s="92"/>
      <c r="E3" s="92"/>
      <c r="F3" s="92"/>
      <c r="G3" s="202"/>
      <c r="H3" s="203"/>
      <c r="I3" s="92"/>
      <c r="J3" s="244"/>
      <c r="K3" s="313"/>
      <c r="L3" s="243"/>
      <c r="M3" s="245"/>
      <c r="N3" s="243"/>
      <c r="O3" s="245"/>
      <c r="P3" s="204"/>
      <c r="Q3" s="204"/>
      <c r="R3" s="204"/>
      <c r="S3" s="186">
        <v>21</v>
      </c>
      <c r="T3" s="41"/>
      <c r="U3" s="45"/>
      <c r="V3" s="37"/>
    </row>
    <row r="4" spans="1:38" s="22" customFormat="1" ht="21" customHeight="1" x14ac:dyDescent="0.15">
      <c r="A4" s="896" t="s">
        <v>182</v>
      </c>
      <c r="B4" s="899" t="s">
        <v>183</v>
      </c>
      <c r="C4" s="900"/>
      <c r="D4" s="900"/>
      <c r="E4" s="901"/>
      <c r="F4" s="905" t="s">
        <v>185</v>
      </c>
      <c r="G4" s="906"/>
      <c r="H4" s="906"/>
      <c r="I4" s="906"/>
      <c r="J4" s="907"/>
      <c r="K4" s="893" t="s">
        <v>186</v>
      </c>
      <c r="L4" s="114" t="s">
        <v>187</v>
      </c>
      <c r="M4" s="114"/>
      <c r="N4" s="114" t="s">
        <v>188</v>
      </c>
      <c r="O4" s="114"/>
      <c r="P4" s="114" t="s">
        <v>189</v>
      </c>
      <c r="Q4" s="114"/>
      <c r="R4" s="114"/>
      <c r="S4" s="890" t="s">
        <v>225</v>
      </c>
      <c r="T4" s="41"/>
      <c r="U4" s="45"/>
    </row>
    <row r="5" spans="1:38" s="22" customFormat="1" ht="21" customHeight="1" x14ac:dyDescent="0.15">
      <c r="A5" s="897"/>
      <c r="B5" s="902"/>
      <c r="C5" s="903"/>
      <c r="D5" s="903"/>
      <c r="E5" s="904"/>
      <c r="F5" s="908"/>
      <c r="G5" s="909"/>
      <c r="H5" s="909"/>
      <c r="I5" s="909"/>
      <c r="J5" s="910"/>
      <c r="K5" s="894"/>
      <c r="L5" s="246" t="s">
        <v>190</v>
      </c>
      <c r="M5" s="246"/>
      <c r="N5" s="246" t="s">
        <v>190</v>
      </c>
      <c r="O5" s="246"/>
      <c r="P5" s="115"/>
      <c r="Q5" s="115"/>
      <c r="R5" s="115"/>
      <c r="S5" s="891"/>
      <c r="T5" s="41"/>
      <c r="U5" s="45"/>
    </row>
    <row r="6" spans="1:38" s="22" customFormat="1" ht="24.95" customHeight="1" x14ac:dyDescent="0.15">
      <c r="A6" s="898"/>
      <c r="B6" s="247" t="s">
        <v>191</v>
      </c>
      <c r="C6" s="248" t="s">
        <v>192</v>
      </c>
      <c r="D6" s="249" t="s">
        <v>193</v>
      </c>
      <c r="E6" s="249" t="s">
        <v>194</v>
      </c>
      <c r="F6" s="250" t="s">
        <v>195</v>
      </c>
      <c r="G6" s="251" t="s">
        <v>191</v>
      </c>
      <c r="H6" s="252" t="s">
        <v>192</v>
      </c>
      <c r="I6" s="253" t="s">
        <v>193</v>
      </c>
      <c r="J6" s="253" t="s">
        <v>194</v>
      </c>
      <c r="K6" s="895"/>
      <c r="L6" s="254" t="s">
        <v>245</v>
      </c>
      <c r="M6" s="254" t="s">
        <v>246</v>
      </c>
      <c r="N6" s="254" t="s">
        <v>245</v>
      </c>
      <c r="O6" s="254" t="s">
        <v>246</v>
      </c>
      <c r="P6" s="254" t="s">
        <v>196</v>
      </c>
      <c r="Q6" s="254" t="s">
        <v>197</v>
      </c>
      <c r="R6" s="254" t="s">
        <v>198</v>
      </c>
      <c r="S6" s="892"/>
      <c r="T6" s="42" t="s">
        <v>199</v>
      </c>
      <c r="U6" s="46" t="s">
        <v>200</v>
      </c>
      <c r="AE6" s="23"/>
      <c r="AF6" s="23"/>
      <c r="AG6" s="23"/>
    </row>
    <row r="7" spans="1:38" ht="21" customHeight="1" x14ac:dyDescent="0.15">
      <c r="A7" s="163"/>
      <c r="B7" s="99"/>
      <c r="C7" s="97"/>
      <c r="D7" s="98"/>
      <c r="E7" s="98"/>
      <c r="F7" s="164"/>
      <c r="G7" s="221"/>
      <c r="H7" s="223"/>
      <c r="I7" s="224"/>
      <c r="J7" s="224"/>
      <c r="K7" s="314">
        <f>J7-E7</f>
        <v>0</v>
      </c>
      <c r="L7" s="69"/>
      <c r="M7" s="69"/>
      <c r="N7" s="69"/>
      <c r="O7" s="69"/>
      <c r="P7" s="152"/>
      <c r="Q7" s="152"/>
      <c r="R7" s="152"/>
      <c r="S7" s="153"/>
      <c r="T7" s="14" t="str">
        <f t="shared" ref="T7:T70" si="0">CONCATENATE(L7,C7)</f>
        <v/>
      </c>
      <c r="U7" s="47" t="str">
        <f t="shared" ref="U7:U70" si="1">CONCATENATE(N7,H7)</f>
        <v/>
      </c>
      <c r="V7" s="14"/>
      <c r="W7" s="3"/>
      <c r="X7" s="3"/>
      <c r="Y7" s="14"/>
      <c r="Z7" s="3"/>
      <c r="AA7" s="14"/>
      <c r="AB7" s="3"/>
      <c r="AC7" s="3"/>
      <c r="AD7" s="14"/>
      <c r="AE7" s="3"/>
      <c r="AF7" s="14"/>
      <c r="AG7" s="3"/>
      <c r="AH7" s="3"/>
      <c r="AI7" s="14"/>
      <c r="AJ7" s="3"/>
      <c r="AK7" s="6"/>
      <c r="AL7" s="6"/>
    </row>
    <row r="8" spans="1:38" ht="21" customHeight="1" x14ac:dyDescent="0.15">
      <c r="A8" s="74"/>
      <c r="B8" s="63"/>
      <c r="C8" s="57"/>
      <c r="D8" s="60"/>
      <c r="E8" s="60"/>
      <c r="F8" s="77"/>
      <c r="G8" s="219"/>
      <c r="H8" s="213"/>
      <c r="I8" s="214"/>
      <c r="J8" s="214"/>
      <c r="K8" s="315">
        <f t="shared" ref="K8:K71" si="2">J8-E8</f>
        <v>0</v>
      </c>
      <c r="L8" s="58"/>
      <c r="M8" s="58"/>
      <c r="N8" s="58"/>
      <c r="O8" s="58"/>
      <c r="P8" s="65"/>
      <c r="Q8" s="59"/>
      <c r="R8" s="65"/>
      <c r="S8" s="72"/>
      <c r="T8" s="14" t="str">
        <f t="shared" si="0"/>
        <v/>
      </c>
      <c r="U8" s="47" t="str">
        <f t="shared" si="1"/>
        <v/>
      </c>
      <c r="V8" s="14"/>
      <c r="W8" s="3"/>
      <c r="X8" s="3"/>
      <c r="Y8" s="14"/>
      <c r="Z8" s="3"/>
      <c r="AA8" s="14"/>
      <c r="AB8" s="3"/>
      <c r="AC8" s="3"/>
      <c r="AD8" s="14"/>
      <c r="AE8" s="3"/>
      <c r="AF8" s="14"/>
      <c r="AG8" s="3"/>
      <c r="AH8" s="3"/>
      <c r="AI8" s="14"/>
      <c r="AJ8" s="3"/>
      <c r="AK8" s="6"/>
      <c r="AL8" s="6"/>
    </row>
    <row r="9" spans="1:38" ht="21" customHeight="1" x14ac:dyDescent="0.15">
      <c r="A9" s="74"/>
      <c r="B9" s="63"/>
      <c r="C9" s="57"/>
      <c r="D9" s="60"/>
      <c r="E9" s="60"/>
      <c r="F9" s="77"/>
      <c r="G9" s="219"/>
      <c r="H9" s="213"/>
      <c r="I9" s="214"/>
      <c r="J9" s="214"/>
      <c r="K9" s="315">
        <f t="shared" si="2"/>
        <v>0</v>
      </c>
      <c r="L9" s="58"/>
      <c r="M9" s="58"/>
      <c r="N9" s="58"/>
      <c r="O9" s="58"/>
      <c r="P9" s="65"/>
      <c r="Q9" s="65"/>
      <c r="R9" s="65"/>
      <c r="S9" s="72"/>
      <c r="T9" s="14" t="str">
        <f t="shared" si="0"/>
        <v/>
      </c>
      <c r="U9" s="47" t="str">
        <f t="shared" si="1"/>
        <v/>
      </c>
      <c r="V9" s="14"/>
      <c r="W9" s="3"/>
      <c r="X9" s="3"/>
      <c r="Y9" s="14"/>
      <c r="Z9" s="3"/>
      <c r="AA9" s="14"/>
      <c r="AB9" s="3"/>
      <c r="AC9" s="3"/>
      <c r="AD9" s="14"/>
      <c r="AE9" s="3"/>
      <c r="AF9" s="14"/>
      <c r="AG9" s="3"/>
      <c r="AH9" s="3"/>
      <c r="AI9" s="14"/>
      <c r="AJ9" s="3"/>
      <c r="AK9" s="6"/>
      <c r="AL9" s="6"/>
    </row>
    <row r="10" spans="1:38" ht="21" customHeight="1" x14ac:dyDescent="0.15">
      <c r="A10" s="74"/>
      <c r="B10" s="63"/>
      <c r="C10" s="57"/>
      <c r="D10" s="60"/>
      <c r="E10" s="60"/>
      <c r="F10" s="77"/>
      <c r="G10" s="219"/>
      <c r="H10" s="213"/>
      <c r="I10" s="214"/>
      <c r="J10" s="214"/>
      <c r="K10" s="315">
        <f t="shared" si="2"/>
        <v>0</v>
      </c>
      <c r="L10" s="58"/>
      <c r="M10" s="58"/>
      <c r="N10" s="58"/>
      <c r="O10" s="58"/>
      <c r="P10" s="65"/>
      <c r="Q10" s="65"/>
      <c r="R10" s="65"/>
      <c r="S10" s="72"/>
      <c r="T10" s="14" t="str">
        <f t="shared" si="0"/>
        <v/>
      </c>
      <c r="U10" s="47" t="str">
        <f t="shared" si="1"/>
        <v/>
      </c>
      <c r="V10" s="14"/>
      <c r="W10" s="3"/>
      <c r="X10" s="3"/>
      <c r="Y10" s="14"/>
      <c r="Z10" s="3"/>
      <c r="AA10" s="14"/>
      <c r="AB10" s="3"/>
      <c r="AC10" s="3"/>
      <c r="AD10" s="14"/>
      <c r="AE10" s="3"/>
      <c r="AF10" s="14"/>
      <c r="AG10" s="3"/>
      <c r="AH10" s="3"/>
      <c r="AI10" s="14"/>
      <c r="AJ10" s="3"/>
      <c r="AK10" s="6"/>
      <c r="AL10" s="6"/>
    </row>
    <row r="11" spans="1:38" ht="21" customHeight="1" x14ac:dyDescent="0.15">
      <c r="A11" s="74"/>
      <c r="B11" s="63"/>
      <c r="C11" s="57"/>
      <c r="D11" s="255"/>
      <c r="E11" s="60"/>
      <c r="F11" s="77"/>
      <c r="G11" s="219"/>
      <c r="H11" s="213"/>
      <c r="I11" s="256"/>
      <c r="J11" s="214"/>
      <c r="K11" s="315">
        <f t="shared" si="2"/>
        <v>0</v>
      </c>
      <c r="L11" s="58"/>
      <c r="M11" s="58"/>
      <c r="N11" s="58"/>
      <c r="O11" s="58"/>
      <c r="P11" s="65"/>
      <c r="Q11" s="65"/>
      <c r="R11" s="65"/>
      <c r="S11" s="72"/>
      <c r="T11" s="14" t="str">
        <f t="shared" si="0"/>
        <v/>
      </c>
      <c r="U11" s="47" t="str">
        <f t="shared" si="1"/>
        <v/>
      </c>
      <c r="V11" s="14"/>
      <c r="W11" s="3"/>
      <c r="X11" s="3"/>
      <c r="Y11" s="14"/>
      <c r="Z11" s="3"/>
      <c r="AA11" s="14"/>
      <c r="AB11" s="3"/>
      <c r="AC11" s="3"/>
      <c r="AD11" s="14"/>
      <c r="AE11" s="3"/>
      <c r="AF11" s="14"/>
      <c r="AG11" s="3"/>
      <c r="AH11" s="3"/>
      <c r="AI11" s="14"/>
      <c r="AJ11" s="3"/>
      <c r="AK11" s="6"/>
      <c r="AL11" s="6"/>
    </row>
    <row r="12" spans="1:38" ht="21" customHeight="1" x14ac:dyDescent="0.15">
      <c r="A12" s="74"/>
      <c r="B12" s="63"/>
      <c r="C12" s="57"/>
      <c r="D12" s="60"/>
      <c r="E12" s="60"/>
      <c r="F12" s="77"/>
      <c r="G12" s="219"/>
      <c r="H12" s="213"/>
      <c r="I12" s="214"/>
      <c r="J12" s="214"/>
      <c r="K12" s="315">
        <f t="shared" si="2"/>
        <v>0</v>
      </c>
      <c r="L12" s="58"/>
      <c r="M12" s="58"/>
      <c r="N12" s="58"/>
      <c r="O12" s="58"/>
      <c r="P12" s="65"/>
      <c r="Q12" s="65"/>
      <c r="R12" s="65"/>
      <c r="S12" s="72"/>
      <c r="T12" s="14" t="str">
        <f t="shared" si="0"/>
        <v/>
      </c>
      <c r="U12" s="47" t="str">
        <f t="shared" si="1"/>
        <v/>
      </c>
      <c r="V12" s="15"/>
      <c r="W12" s="3"/>
      <c r="X12" s="3"/>
      <c r="Y12" s="14"/>
      <c r="Z12" s="3"/>
      <c r="AA12" s="14"/>
      <c r="AB12" s="3"/>
      <c r="AC12" s="3"/>
      <c r="AD12" s="14"/>
      <c r="AE12" s="3"/>
      <c r="AF12" s="14"/>
      <c r="AG12" s="3"/>
      <c r="AH12" s="3"/>
      <c r="AI12" s="14"/>
      <c r="AJ12" s="3"/>
      <c r="AK12" s="6"/>
      <c r="AL12" s="6"/>
    </row>
    <row r="13" spans="1:38" ht="21" customHeight="1" x14ac:dyDescent="0.15">
      <c r="A13" s="74"/>
      <c r="B13" s="63"/>
      <c r="C13" s="57"/>
      <c r="D13" s="60"/>
      <c r="E13" s="60"/>
      <c r="F13" s="77"/>
      <c r="G13" s="219"/>
      <c r="H13" s="213"/>
      <c r="I13" s="214"/>
      <c r="J13" s="214"/>
      <c r="K13" s="315">
        <f t="shared" si="2"/>
        <v>0</v>
      </c>
      <c r="L13" s="58"/>
      <c r="M13" s="58"/>
      <c r="N13" s="58"/>
      <c r="O13" s="58"/>
      <c r="P13" s="65"/>
      <c r="Q13" s="65"/>
      <c r="R13" s="65"/>
      <c r="S13" s="72"/>
      <c r="T13" s="14" t="str">
        <f t="shared" si="0"/>
        <v/>
      </c>
      <c r="U13" s="47" t="str">
        <f t="shared" si="1"/>
        <v/>
      </c>
      <c r="V13" s="14"/>
      <c r="W13" s="3"/>
      <c r="X13" s="3"/>
      <c r="Y13" s="14"/>
      <c r="Z13" s="3"/>
      <c r="AA13" s="14"/>
      <c r="AB13" s="3"/>
      <c r="AC13" s="3"/>
      <c r="AD13" s="14"/>
      <c r="AE13" s="3"/>
      <c r="AF13" s="14"/>
      <c r="AG13" s="3"/>
      <c r="AH13" s="3"/>
      <c r="AI13" s="14"/>
      <c r="AJ13" s="3"/>
      <c r="AK13" s="6"/>
      <c r="AL13" s="6"/>
    </row>
    <row r="14" spans="1:38" ht="21" customHeight="1" x14ac:dyDescent="0.15">
      <c r="A14" s="74"/>
      <c r="B14" s="63"/>
      <c r="C14" s="57"/>
      <c r="D14" s="60"/>
      <c r="E14" s="60"/>
      <c r="F14" s="77"/>
      <c r="G14" s="219"/>
      <c r="H14" s="213"/>
      <c r="I14" s="214"/>
      <c r="J14" s="214"/>
      <c r="K14" s="315">
        <f t="shared" si="2"/>
        <v>0</v>
      </c>
      <c r="L14" s="58"/>
      <c r="M14" s="58"/>
      <c r="N14" s="58"/>
      <c r="O14" s="58"/>
      <c r="P14" s="65"/>
      <c r="Q14" s="65"/>
      <c r="R14" s="65"/>
      <c r="S14" s="72"/>
      <c r="T14" s="14" t="str">
        <f t="shared" si="0"/>
        <v/>
      </c>
      <c r="U14" s="47" t="str">
        <f t="shared" si="1"/>
        <v/>
      </c>
      <c r="V14" s="14"/>
      <c r="W14" s="3"/>
      <c r="X14" s="3"/>
      <c r="Y14" s="14"/>
      <c r="Z14" s="3"/>
      <c r="AA14" s="14"/>
      <c r="AB14" s="3"/>
      <c r="AC14" s="3"/>
      <c r="AD14" s="14"/>
      <c r="AE14" s="3"/>
      <c r="AF14" s="14"/>
      <c r="AG14" s="3"/>
      <c r="AH14" s="3"/>
      <c r="AI14" s="14"/>
      <c r="AJ14" s="3"/>
      <c r="AK14" s="6"/>
      <c r="AL14" s="6"/>
    </row>
    <row r="15" spans="1:38" ht="21" customHeight="1" x14ac:dyDescent="0.15">
      <c r="A15" s="74"/>
      <c r="B15" s="63"/>
      <c r="C15" s="57"/>
      <c r="D15" s="60"/>
      <c r="E15" s="60"/>
      <c r="F15" s="77"/>
      <c r="G15" s="219"/>
      <c r="H15" s="213"/>
      <c r="I15" s="214"/>
      <c r="J15" s="214"/>
      <c r="K15" s="315">
        <f t="shared" si="2"/>
        <v>0</v>
      </c>
      <c r="L15" s="58"/>
      <c r="M15" s="58"/>
      <c r="N15" s="58"/>
      <c r="O15" s="58"/>
      <c r="P15" s="65" t="s">
        <v>243</v>
      </c>
      <c r="Q15" s="65"/>
      <c r="R15" s="65"/>
      <c r="S15" s="72"/>
      <c r="T15" s="14" t="str">
        <f t="shared" si="0"/>
        <v/>
      </c>
      <c r="U15" s="47" t="str">
        <f t="shared" si="1"/>
        <v/>
      </c>
      <c r="V15" s="14"/>
      <c r="W15" s="3"/>
      <c r="X15" s="3"/>
      <c r="Y15" s="14"/>
      <c r="Z15" s="3"/>
      <c r="AA15" s="14"/>
      <c r="AB15" s="3"/>
      <c r="AC15" s="3"/>
      <c r="AD15" s="14"/>
      <c r="AE15" s="3"/>
      <c r="AF15" s="14"/>
      <c r="AG15" s="3"/>
      <c r="AH15" s="3"/>
      <c r="AI15" s="14"/>
      <c r="AJ15" s="3"/>
      <c r="AK15" s="6"/>
      <c r="AL15" s="6"/>
    </row>
    <row r="16" spans="1:38" ht="21" customHeight="1" x14ac:dyDescent="0.15">
      <c r="A16" s="74"/>
      <c r="B16" s="63"/>
      <c r="C16" s="57"/>
      <c r="D16" s="60"/>
      <c r="E16" s="60"/>
      <c r="F16" s="77"/>
      <c r="G16" s="219"/>
      <c r="H16" s="213"/>
      <c r="I16" s="214"/>
      <c r="J16" s="214"/>
      <c r="K16" s="315">
        <f t="shared" si="2"/>
        <v>0</v>
      </c>
      <c r="L16" s="58"/>
      <c r="M16" s="58"/>
      <c r="N16" s="58"/>
      <c r="O16" s="58"/>
      <c r="P16" s="65"/>
      <c r="Q16" s="65"/>
      <c r="R16" s="65"/>
      <c r="S16" s="72"/>
      <c r="T16" s="14" t="str">
        <f t="shared" si="0"/>
        <v/>
      </c>
      <c r="U16" s="47" t="str">
        <f t="shared" si="1"/>
        <v/>
      </c>
      <c r="V16" s="14"/>
      <c r="W16" s="3"/>
      <c r="X16" s="3"/>
      <c r="Y16" s="14"/>
      <c r="Z16" s="3"/>
      <c r="AA16" s="14"/>
      <c r="AB16" s="3"/>
      <c r="AC16" s="3"/>
      <c r="AD16" s="14"/>
      <c r="AE16" s="3"/>
      <c r="AF16" s="14"/>
      <c r="AG16" s="3"/>
      <c r="AH16" s="3"/>
      <c r="AI16" s="14"/>
      <c r="AJ16" s="3"/>
      <c r="AK16" s="6"/>
      <c r="AL16" s="6"/>
    </row>
    <row r="17" spans="1:38" ht="21" customHeight="1" x14ac:dyDescent="0.15">
      <c r="A17" s="74"/>
      <c r="B17" s="63"/>
      <c r="C17" s="57"/>
      <c r="D17" s="60"/>
      <c r="E17" s="60"/>
      <c r="F17" s="77"/>
      <c r="G17" s="219"/>
      <c r="H17" s="213"/>
      <c r="I17" s="214"/>
      <c r="J17" s="214"/>
      <c r="K17" s="315">
        <f t="shared" si="2"/>
        <v>0</v>
      </c>
      <c r="L17" s="58"/>
      <c r="M17" s="58"/>
      <c r="N17" s="58"/>
      <c r="O17" s="58"/>
      <c r="P17" s="65"/>
      <c r="Q17" s="65"/>
      <c r="R17" s="65"/>
      <c r="S17" s="72"/>
      <c r="T17" s="14" t="str">
        <f t="shared" si="0"/>
        <v/>
      </c>
      <c r="U17" s="47" t="str">
        <f t="shared" si="1"/>
        <v/>
      </c>
      <c r="V17" s="14"/>
      <c r="W17" s="3"/>
      <c r="X17" s="3"/>
      <c r="Y17" s="14"/>
      <c r="Z17" s="3"/>
      <c r="AA17" s="14"/>
      <c r="AB17" s="3"/>
      <c r="AC17" s="3"/>
      <c r="AD17" s="14"/>
      <c r="AE17" s="3"/>
      <c r="AF17" s="14"/>
      <c r="AG17" s="3"/>
      <c r="AH17" s="3"/>
      <c r="AI17" s="14"/>
      <c r="AJ17" s="3"/>
      <c r="AK17" s="6"/>
      <c r="AL17" s="6"/>
    </row>
    <row r="18" spans="1:38" ht="21" customHeight="1" x14ac:dyDescent="0.15">
      <c r="A18" s="74"/>
      <c r="B18" s="63"/>
      <c r="C18" s="57"/>
      <c r="D18" s="60"/>
      <c r="E18" s="60"/>
      <c r="F18" s="77"/>
      <c r="G18" s="219"/>
      <c r="H18" s="213"/>
      <c r="I18" s="214"/>
      <c r="J18" s="214"/>
      <c r="K18" s="315">
        <f t="shared" si="2"/>
        <v>0</v>
      </c>
      <c r="L18" s="58"/>
      <c r="M18" s="58"/>
      <c r="N18" s="58"/>
      <c r="O18" s="58"/>
      <c r="P18" s="65"/>
      <c r="Q18" s="65"/>
      <c r="R18" s="65"/>
      <c r="S18" s="72"/>
      <c r="T18" s="14" t="str">
        <f t="shared" si="0"/>
        <v/>
      </c>
      <c r="U18" s="47" t="str">
        <f t="shared" si="1"/>
        <v/>
      </c>
      <c r="V18" s="14"/>
      <c r="W18" s="3"/>
      <c r="X18" s="3"/>
      <c r="Y18" s="14"/>
      <c r="Z18" s="3"/>
      <c r="AA18" s="14"/>
      <c r="AB18" s="3"/>
      <c r="AC18" s="3"/>
      <c r="AD18" s="14"/>
      <c r="AE18" s="3"/>
      <c r="AF18" s="14"/>
      <c r="AG18" s="3"/>
      <c r="AH18" s="3"/>
      <c r="AI18" s="14"/>
      <c r="AJ18" s="3"/>
      <c r="AK18" s="6"/>
      <c r="AL18" s="6"/>
    </row>
    <row r="19" spans="1:38" ht="21" customHeight="1" x14ac:dyDescent="0.15">
      <c r="A19" s="173"/>
      <c r="B19" s="63"/>
      <c r="C19" s="57"/>
      <c r="D19" s="60"/>
      <c r="E19" s="60"/>
      <c r="F19" s="77"/>
      <c r="G19" s="219"/>
      <c r="H19" s="213"/>
      <c r="I19" s="214"/>
      <c r="J19" s="214"/>
      <c r="K19" s="315">
        <f t="shared" si="2"/>
        <v>0</v>
      </c>
      <c r="L19" s="58"/>
      <c r="M19" s="58"/>
      <c r="N19" s="58"/>
      <c r="O19" s="58"/>
      <c r="P19" s="65"/>
      <c r="Q19" s="65"/>
      <c r="R19" s="65"/>
      <c r="S19" s="72"/>
      <c r="T19" s="14" t="str">
        <f t="shared" si="0"/>
        <v/>
      </c>
      <c r="U19" s="47" t="str">
        <f t="shared" si="1"/>
        <v/>
      </c>
      <c r="V19" s="14"/>
      <c r="W19" s="3"/>
      <c r="X19" s="3"/>
      <c r="Y19" s="14"/>
      <c r="Z19" s="3"/>
      <c r="AA19" s="14"/>
      <c r="AB19" s="3"/>
      <c r="AC19" s="3"/>
      <c r="AD19" s="14"/>
      <c r="AE19" s="3"/>
      <c r="AF19" s="14"/>
      <c r="AG19" s="3"/>
      <c r="AH19" s="3"/>
      <c r="AI19" s="14"/>
      <c r="AJ19" s="3"/>
      <c r="AK19" s="6"/>
      <c r="AL19" s="6"/>
    </row>
    <row r="20" spans="1:38" ht="21" customHeight="1" x14ac:dyDescent="0.15">
      <c r="A20" s="74"/>
      <c r="B20" s="63"/>
      <c r="C20" s="57"/>
      <c r="D20" s="60"/>
      <c r="E20" s="60"/>
      <c r="F20" s="77"/>
      <c r="G20" s="219"/>
      <c r="H20" s="213"/>
      <c r="I20" s="214"/>
      <c r="J20" s="214"/>
      <c r="K20" s="315">
        <f t="shared" si="2"/>
        <v>0</v>
      </c>
      <c r="L20" s="58"/>
      <c r="M20" s="58"/>
      <c r="N20" s="58"/>
      <c r="O20" s="58"/>
      <c r="P20" s="65"/>
      <c r="Q20" s="65"/>
      <c r="R20" s="65"/>
      <c r="S20" s="72"/>
      <c r="T20" s="14" t="str">
        <f t="shared" si="0"/>
        <v/>
      </c>
      <c r="U20" s="47" t="str">
        <f t="shared" si="1"/>
        <v/>
      </c>
      <c r="V20" s="14"/>
      <c r="W20" s="3"/>
      <c r="X20" s="3"/>
      <c r="Y20" s="14"/>
      <c r="Z20" s="3"/>
      <c r="AA20" s="14"/>
      <c r="AB20" s="3"/>
      <c r="AC20" s="3"/>
      <c r="AD20" s="14"/>
      <c r="AE20" s="3"/>
      <c r="AF20" s="14"/>
      <c r="AG20" s="3"/>
      <c r="AH20" s="3"/>
      <c r="AI20" s="14"/>
      <c r="AJ20" s="3"/>
      <c r="AK20" s="6"/>
      <c r="AL20" s="6"/>
    </row>
    <row r="21" spans="1:38" ht="21" customHeight="1" x14ac:dyDescent="0.15">
      <c r="A21" s="74"/>
      <c r="B21" s="63"/>
      <c r="C21" s="57"/>
      <c r="D21" s="60"/>
      <c r="E21" s="60"/>
      <c r="F21" s="77"/>
      <c r="G21" s="219"/>
      <c r="H21" s="213"/>
      <c r="I21" s="214"/>
      <c r="J21" s="214"/>
      <c r="K21" s="315">
        <f t="shared" si="2"/>
        <v>0</v>
      </c>
      <c r="L21" s="58"/>
      <c r="M21" s="58"/>
      <c r="N21" s="58"/>
      <c r="O21" s="58"/>
      <c r="P21" s="65"/>
      <c r="Q21" s="59"/>
      <c r="R21" s="65"/>
      <c r="S21" s="72"/>
      <c r="T21" s="14" t="str">
        <f t="shared" si="0"/>
        <v/>
      </c>
      <c r="U21" s="47" t="str">
        <f t="shared" si="1"/>
        <v/>
      </c>
      <c r="V21" s="14"/>
      <c r="W21" s="3"/>
      <c r="X21" s="3"/>
      <c r="Y21" s="14"/>
      <c r="Z21" s="3"/>
      <c r="AA21" s="14"/>
      <c r="AB21" s="3"/>
      <c r="AC21" s="3"/>
      <c r="AD21" s="14"/>
      <c r="AE21" s="3"/>
      <c r="AF21" s="14"/>
      <c r="AG21" s="3"/>
      <c r="AH21" s="3"/>
      <c r="AI21" s="14"/>
      <c r="AJ21" s="3"/>
      <c r="AK21" s="6"/>
      <c r="AL21" s="6"/>
    </row>
    <row r="22" spans="1:38" ht="21" customHeight="1" x14ac:dyDescent="0.15">
      <c r="A22" s="74"/>
      <c r="B22" s="63"/>
      <c r="C22" s="57"/>
      <c r="D22" s="60"/>
      <c r="E22" s="60"/>
      <c r="F22" s="77"/>
      <c r="G22" s="219"/>
      <c r="H22" s="213"/>
      <c r="I22" s="214"/>
      <c r="J22" s="214"/>
      <c r="K22" s="315">
        <f t="shared" si="2"/>
        <v>0</v>
      </c>
      <c r="L22" s="58"/>
      <c r="M22" s="58"/>
      <c r="N22" s="58"/>
      <c r="O22" s="58"/>
      <c r="P22" s="65"/>
      <c r="Q22" s="65"/>
      <c r="R22" s="65"/>
      <c r="S22" s="72"/>
      <c r="T22" s="14" t="str">
        <f t="shared" si="0"/>
        <v/>
      </c>
      <c r="U22" s="47" t="str">
        <f t="shared" si="1"/>
        <v/>
      </c>
      <c r="V22" s="14"/>
      <c r="W22" s="3"/>
      <c r="X22" s="3"/>
      <c r="Y22" s="14"/>
      <c r="Z22" s="3"/>
      <c r="AA22" s="14"/>
      <c r="AB22" s="3"/>
      <c r="AC22" s="3"/>
      <c r="AD22" s="14"/>
      <c r="AE22" s="3"/>
      <c r="AF22" s="14"/>
      <c r="AG22" s="3"/>
      <c r="AH22" s="3"/>
      <c r="AI22" s="14"/>
      <c r="AJ22" s="3"/>
      <c r="AK22" s="6"/>
      <c r="AL22" s="6"/>
    </row>
    <row r="23" spans="1:38" ht="21" customHeight="1" x14ac:dyDescent="0.15">
      <c r="A23" s="74"/>
      <c r="B23" s="63"/>
      <c r="C23" s="57"/>
      <c r="D23" s="60"/>
      <c r="E23" s="60"/>
      <c r="F23" s="77"/>
      <c r="G23" s="219"/>
      <c r="H23" s="213"/>
      <c r="I23" s="214"/>
      <c r="J23" s="214"/>
      <c r="K23" s="315">
        <f t="shared" si="2"/>
        <v>0</v>
      </c>
      <c r="L23" s="58"/>
      <c r="M23" s="58"/>
      <c r="N23" s="58"/>
      <c r="O23" s="58"/>
      <c r="P23" s="65"/>
      <c r="Q23" s="65"/>
      <c r="R23" s="65"/>
      <c r="S23" s="72"/>
      <c r="T23" s="14" t="str">
        <f t="shared" si="0"/>
        <v/>
      </c>
      <c r="U23" s="47" t="str">
        <f t="shared" si="1"/>
        <v/>
      </c>
      <c r="V23" s="14"/>
      <c r="W23" s="3"/>
      <c r="X23" s="3"/>
      <c r="Y23" s="14"/>
      <c r="Z23" s="3"/>
      <c r="AA23" s="14"/>
      <c r="AB23" s="3"/>
      <c r="AC23" s="3"/>
      <c r="AD23" s="14"/>
      <c r="AE23" s="3"/>
      <c r="AF23" s="14"/>
      <c r="AG23" s="3"/>
      <c r="AH23" s="3"/>
      <c r="AI23" s="14"/>
      <c r="AJ23" s="3"/>
      <c r="AK23" s="6"/>
      <c r="AL23" s="6"/>
    </row>
    <row r="24" spans="1:38" ht="21" customHeight="1" x14ac:dyDescent="0.15">
      <c r="A24" s="74"/>
      <c r="B24" s="63"/>
      <c r="C24" s="57"/>
      <c r="D24" s="60"/>
      <c r="E24" s="60"/>
      <c r="F24" s="77"/>
      <c r="G24" s="219"/>
      <c r="H24" s="213"/>
      <c r="I24" s="214"/>
      <c r="J24" s="214"/>
      <c r="K24" s="315">
        <f t="shared" si="2"/>
        <v>0</v>
      </c>
      <c r="L24" s="58"/>
      <c r="M24" s="58"/>
      <c r="N24" s="58"/>
      <c r="O24" s="58"/>
      <c r="P24" s="65"/>
      <c r="Q24" s="65"/>
      <c r="R24" s="65"/>
      <c r="S24" s="72"/>
      <c r="T24" s="14" t="str">
        <f t="shared" si="0"/>
        <v/>
      </c>
      <c r="U24" s="47" t="str">
        <f t="shared" si="1"/>
        <v/>
      </c>
      <c r="V24" s="16"/>
      <c r="W24" s="4"/>
      <c r="X24" s="4"/>
      <c r="Y24" s="16"/>
      <c r="Z24" s="3"/>
      <c r="AA24" s="14"/>
      <c r="AB24" s="4"/>
      <c r="AC24" s="3"/>
      <c r="AD24" s="14"/>
      <c r="AE24" s="4"/>
      <c r="AF24" s="16"/>
      <c r="AG24" s="4"/>
      <c r="AH24" s="4"/>
      <c r="AI24" s="16"/>
      <c r="AJ24" s="3"/>
      <c r="AK24" s="6"/>
      <c r="AL24" s="6"/>
    </row>
    <row r="25" spans="1:38" ht="21" customHeight="1" x14ac:dyDescent="0.15">
      <c r="A25" s="173"/>
      <c r="B25" s="63"/>
      <c r="C25" s="57"/>
      <c r="D25" s="60"/>
      <c r="E25" s="60"/>
      <c r="F25" s="77"/>
      <c r="G25" s="219"/>
      <c r="H25" s="213"/>
      <c r="I25" s="214"/>
      <c r="J25" s="214"/>
      <c r="K25" s="315">
        <f t="shared" si="2"/>
        <v>0</v>
      </c>
      <c r="L25" s="58"/>
      <c r="M25" s="58"/>
      <c r="N25" s="58"/>
      <c r="O25" s="58"/>
      <c r="P25" s="65"/>
      <c r="Q25" s="65"/>
      <c r="R25" s="65"/>
      <c r="S25" s="72"/>
      <c r="T25" s="14" t="str">
        <f t="shared" si="0"/>
        <v/>
      </c>
      <c r="U25" s="47" t="str">
        <f t="shared" si="1"/>
        <v/>
      </c>
      <c r="V25" s="16"/>
      <c r="W25" s="4"/>
      <c r="X25" s="4"/>
      <c r="Y25" s="16"/>
      <c r="Z25" s="3"/>
      <c r="AA25" s="14"/>
      <c r="AB25" s="4"/>
      <c r="AC25" s="3"/>
      <c r="AD25" s="14"/>
      <c r="AE25" s="4"/>
      <c r="AF25" s="16"/>
      <c r="AG25" s="4"/>
      <c r="AH25" s="4"/>
      <c r="AI25" s="16"/>
      <c r="AJ25" s="3"/>
      <c r="AK25" s="6"/>
      <c r="AL25" s="6"/>
    </row>
    <row r="26" spans="1:38" ht="21" customHeight="1" x14ac:dyDescent="0.15">
      <c r="A26" s="187"/>
      <c r="B26" s="105"/>
      <c r="C26" s="111"/>
      <c r="D26" s="95"/>
      <c r="E26" s="95"/>
      <c r="F26" s="166"/>
      <c r="G26" s="220"/>
      <c r="H26" s="228"/>
      <c r="I26" s="229"/>
      <c r="J26" s="229"/>
      <c r="K26" s="316">
        <f t="shared" si="2"/>
        <v>0</v>
      </c>
      <c r="L26" s="68"/>
      <c r="M26" s="68"/>
      <c r="N26" s="68"/>
      <c r="O26" s="68"/>
      <c r="P26" s="154"/>
      <c r="Q26" s="154"/>
      <c r="R26" s="154"/>
      <c r="S26" s="155"/>
      <c r="T26" s="14" t="str">
        <f t="shared" si="0"/>
        <v/>
      </c>
      <c r="U26" s="47" t="str">
        <f t="shared" si="1"/>
        <v/>
      </c>
      <c r="V26" s="16"/>
      <c r="W26" s="4"/>
      <c r="X26" s="4"/>
      <c r="Y26" s="16"/>
      <c r="Z26" s="3"/>
      <c r="AA26" s="14"/>
      <c r="AB26" s="4"/>
      <c r="AC26" s="3"/>
      <c r="AD26" s="14"/>
      <c r="AE26" s="4"/>
      <c r="AF26" s="16"/>
      <c r="AG26" s="4"/>
      <c r="AH26" s="4"/>
      <c r="AI26" s="16"/>
      <c r="AJ26" s="3"/>
      <c r="AK26" s="6"/>
      <c r="AL26" s="6"/>
    </row>
    <row r="27" spans="1:38" ht="21" customHeight="1" x14ac:dyDescent="0.15">
      <c r="A27" s="257"/>
      <c r="B27" s="99"/>
      <c r="C27" s="97"/>
      <c r="D27" s="98"/>
      <c r="E27" s="98"/>
      <c r="F27" s="164"/>
      <c r="G27" s="221"/>
      <c r="H27" s="223"/>
      <c r="I27" s="258"/>
      <c r="J27" s="258"/>
      <c r="K27" s="314">
        <f t="shared" si="2"/>
        <v>0</v>
      </c>
      <c r="L27" s="69"/>
      <c r="M27" s="69"/>
      <c r="N27" s="69"/>
      <c r="O27" s="69"/>
      <c r="P27" s="152"/>
      <c r="Q27" s="152"/>
      <c r="R27" s="152"/>
      <c r="S27" s="153"/>
      <c r="T27" s="14" t="str">
        <f t="shared" si="0"/>
        <v/>
      </c>
      <c r="U27" s="47" t="str">
        <f t="shared" si="1"/>
        <v/>
      </c>
      <c r="V27" s="16"/>
      <c r="W27" s="4"/>
      <c r="X27" s="4"/>
      <c r="Y27" s="16"/>
      <c r="Z27" s="3"/>
      <c r="AA27" s="14"/>
      <c r="AB27" s="4"/>
      <c r="AC27" s="3"/>
      <c r="AD27" s="14"/>
      <c r="AE27" s="4"/>
      <c r="AF27" s="16"/>
      <c r="AG27" s="4"/>
      <c r="AH27" s="4"/>
      <c r="AI27" s="16"/>
      <c r="AJ27" s="3"/>
      <c r="AK27" s="6"/>
      <c r="AL27" s="6"/>
    </row>
    <row r="28" spans="1:38" ht="21" customHeight="1" x14ac:dyDescent="0.15">
      <c r="A28" s="74"/>
      <c r="B28" s="63"/>
      <c r="C28" s="57"/>
      <c r="D28" s="60"/>
      <c r="E28" s="60"/>
      <c r="F28" s="77"/>
      <c r="G28" s="219"/>
      <c r="H28" s="213"/>
      <c r="I28" s="214"/>
      <c r="J28" s="214"/>
      <c r="K28" s="315">
        <f t="shared" si="2"/>
        <v>0</v>
      </c>
      <c r="L28" s="58"/>
      <c r="M28" s="58"/>
      <c r="N28" s="58"/>
      <c r="O28" s="58"/>
      <c r="P28" s="170"/>
      <c r="Q28" s="170"/>
      <c r="R28" s="170"/>
      <c r="S28" s="73"/>
      <c r="T28" s="14" t="str">
        <f t="shared" si="0"/>
        <v/>
      </c>
      <c r="U28" s="47" t="str">
        <f t="shared" si="1"/>
        <v/>
      </c>
      <c r="V28" s="16"/>
      <c r="W28" s="4"/>
      <c r="X28" s="4"/>
      <c r="Y28" s="16"/>
      <c r="Z28" s="3"/>
      <c r="AA28" s="14"/>
      <c r="AB28" s="4"/>
      <c r="AC28" s="3"/>
      <c r="AD28" s="14"/>
      <c r="AE28" s="4"/>
      <c r="AF28" s="16"/>
      <c r="AG28" s="4"/>
      <c r="AH28" s="4"/>
      <c r="AI28" s="16"/>
      <c r="AJ28" s="3"/>
      <c r="AK28" s="6"/>
      <c r="AL28" s="6"/>
    </row>
    <row r="29" spans="1:38" ht="21" customHeight="1" x14ac:dyDescent="0.15">
      <c r="A29" s="74"/>
      <c r="B29" s="64"/>
      <c r="C29" s="57"/>
      <c r="D29" s="60"/>
      <c r="E29" s="60"/>
      <c r="F29" s="77"/>
      <c r="G29" s="212"/>
      <c r="H29" s="213"/>
      <c r="I29" s="214"/>
      <c r="J29" s="214"/>
      <c r="K29" s="315">
        <f t="shared" si="2"/>
        <v>0</v>
      </c>
      <c r="L29" s="58"/>
      <c r="M29" s="58"/>
      <c r="N29" s="58"/>
      <c r="O29" s="58"/>
      <c r="P29" s="79"/>
      <c r="Q29" s="79"/>
      <c r="R29" s="65"/>
      <c r="S29" s="73"/>
      <c r="T29" s="14" t="str">
        <f t="shared" si="0"/>
        <v/>
      </c>
      <c r="U29" s="47" t="str">
        <f t="shared" si="1"/>
        <v/>
      </c>
      <c r="V29" s="16"/>
      <c r="W29" s="4"/>
      <c r="X29" s="4"/>
      <c r="Y29" s="16"/>
      <c r="Z29" s="3"/>
      <c r="AA29" s="14"/>
      <c r="AB29" s="4"/>
      <c r="AC29" s="3"/>
      <c r="AD29" s="14"/>
      <c r="AE29" s="4"/>
      <c r="AF29" s="16"/>
      <c r="AG29" s="4"/>
      <c r="AH29" s="4"/>
      <c r="AI29" s="16"/>
      <c r="AJ29" s="3"/>
      <c r="AK29" s="6"/>
      <c r="AL29" s="6"/>
    </row>
    <row r="30" spans="1:38" ht="21" customHeight="1" x14ac:dyDescent="0.15">
      <c r="A30" s="74"/>
      <c r="B30" s="63"/>
      <c r="C30" s="57"/>
      <c r="D30" s="60"/>
      <c r="E30" s="60"/>
      <c r="F30" s="77"/>
      <c r="G30" s="219"/>
      <c r="H30" s="213"/>
      <c r="I30" s="214"/>
      <c r="J30" s="214"/>
      <c r="K30" s="315">
        <f t="shared" si="2"/>
        <v>0</v>
      </c>
      <c r="L30" s="58"/>
      <c r="M30" s="58"/>
      <c r="N30" s="58"/>
      <c r="O30" s="58"/>
      <c r="P30" s="79"/>
      <c r="Q30" s="79"/>
      <c r="R30" s="65"/>
      <c r="S30" s="73"/>
      <c r="T30" s="14" t="str">
        <f t="shared" si="0"/>
        <v/>
      </c>
      <c r="U30" s="47" t="str">
        <f t="shared" si="1"/>
        <v/>
      </c>
      <c r="V30" s="17"/>
      <c r="W30" s="5"/>
      <c r="X30" s="5"/>
      <c r="Y30" s="17"/>
      <c r="Z30" s="3"/>
      <c r="AA30" s="14"/>
      <c r="AB30" s="5"/>
      <c r="AC30" s="3"/>
      <c r="AD30" s="14"/>
      <c r="AE30" s="5"/>
      <c r="AF30" s="17"/>
      <c r="AG30" s="5"/>
      <c r="AH30" s="5"/>
      <c r="AI30" s="17"/>
      <c r="AJ30" s="3"/>
      <c r="AK30" s="6"/>
      <c r="AL30" s="6"/>
    </row>
    <row r="31" spans="1:38" ht="21" customHeight="1" x14ac:dyDescent="0.15">
      <c r="A31" s="74"/>
      <c r="B31" s="63"/>
      <c r="C31" s="57"/>
      <c r="D31" s="60"/>
      <c r="E31" s="60"/>
      <c r="F31" s="77"/>
      <c r="G31" s="219"/>
      <c r="H31" s="213"/>
      <c r="I31" s="214"/>
      <c r="J31" s="214"/>
      <c r="K31" s="315">
        <f t="shared" si="2"/>
        <v>0</v>
      </c>
      <c r="L31" s="58"/>
      <c r="M31" s="58"/>
      <c r="N31" s="58"/>
      <c r="O31" s="58"/>
      <c r="P31" s="65"/>
      <c r="Q31" s="65"/>
      <c r="R31" s="65"/>
      <c r="S31" s="73"/>
      <c r="T31" s="14" t="str">
        <f t="shared" si="0"/>
        <v/>
      </c>
      <c r="U31" s="47" t="str">
        <f t="shared" si="1"/>
        <v/>
      </c>
      <c r="V31" s="17"/>
      <c r="W31" s="5"/>
      <c r="X31" s="5"/>
      <c r="Y31" s="17"/>
      <c r="Z31" s="3"/>
      <c r="AA31" s="14"/>
      <c r="AB31" s="5"/>
      <c r="AC31" s="3"/>
      <c r="AD31" s="14"/>
      <c r="AE31" s="5"/>
      <c r="AF31" s="17"/>
      <c r="AG31" s="5"/>
      <c r="AH31" s="5"/>
      <c r="AI31" s="17"/>
      <c r="AJ31" s="3"/>
      <c r="AK31" s="6"/>
      <c r="AL31" s="6"/>
    </row>
    <row r="32" spans="1:38" ht="21" customHeight="1" x14ac:dyDescent="0.15">
      <c r="A32" s="74"/>
      <c r="B32" s="63"/>
      <c r="C32" s="57"/>
      <c r="D32" s="60"/>
      <c r="E32" s="60"/>
      <c r="F32" s="77"/>
      <c r="G32" s="219"/>
      <c r="H32" s="213"/>
      <c r="I32" s="214"/>
      <c r="J32" s="214"/>
      <c r="K32" s="315">
        <f t="shared" si="2"/>
        <v>0</v>
      </c>
      <c r="L32" s="58"/>
      <c r="M32" s="58"/>
      <c r="N32" s="58"/>
      <c r="O32" s="58"/>
      <c r="P32" s="65"/>
      <c r="Q32" s="65"/>
      <c r="R32" s="65"/>
      <c r="S32" s="73"/>
      <c r="T32" s="14" t="str">
        <f t="shared" si="0"/>
        <v/>
      </c>
      <c r="U32" s="47" t="str">
        <f t="shared" si="1"/>
        <v/>
      </c>
      <c r="V32" s="14"/>
      <c r="W32" s="3"/>
      <c r="X32" s="3"/>
      <c r="Y32" s="14"/>
      <c r="Z32" s="3"/>
      <c r="AA32" s="14"/>
      <c r="AB32" s="3"/>
      <c r="AC32" s="3"/>
      <c r="AD32" s="14"/>
      <c r="AE32" s="3"/>
      <c r="AF32" s="14"/>
      <c r="AG32" s="3"/>
      <c r="AH32" s="3"/>
      <c r="AI32" s="14"/>
      <c r="AJ32" s="3"/>
    </row>
    <row r="33" spans="1:38" ht="21" customHeight="1" x14ac:dyDescent="0.15">
      <c r="A33" s="74"/>
      <c r="B33" s="63"/>
      <c r="C33" s="57"/>
      <c r="D33" s="60"/>
      <c r="E33" s="60"/>
      <c r="F33" s="77"/>
      <c r="G33" s="219"/>
      <c r="H33" s="213"/>
      <c r="I33" s="214"/>
      <c r="J33" s="214"/>
      <c r="K33" s="315">
        <f t="shared" si="2"/>
        <v>0</v>
      </c>
      <c r="L33" s="58"/>
      <c r="M33" s="58"/>
      <c r="N33" s="58"/>
      <c r="O33" s="58"/>
      <c r="P33" s="65"/>
      <c r="Q33" s="65"/>
      <c r="R33" s="65"/>
      <c r="S33" s="73"/>
      <c r="T33" s="14" t="str">
        <f t="shared" si="0"/>
        <v/>
      </c>
      <c r="U33" s="47" t="str">
        <f t="shared" si="1"/>
        <v/>
      </c>
      <c r="V33" s="14"/>
      <c r="W33" s="3"/>
      <c r="X33" s="3"/>
      <c r="Y33" s="14"/>
      <c r="Z33" s="3"/>
      <c r="AA33" s="14"/>
      <c r="AB33" s="3"/>
      <c r="AC33" s="3"/>
      <c r="AD33" s="14"/>
      <c r="AE33" s="3"/>
      <c r="AF33" s="14"/>
      <c r="AG33" s="3"/>
      <c r="AH33" s="3"/>
      <c r="AI33" s="14"/>
      <c r="AJ33" s="3"/>
    </row>
    <row r="34" spans="1:38" ht="21" customHeight="1" x14ac:dyDescent="0.15">
      <c r="A34" s="74"/>
      <c r="B34" s="63"/>
      <c r="C34" s="57"/>
      <c r="D34" s="60"/>
      <c r="E34" s="60"/>
      <c r="F34" s="77"/>
      <c r="G34" s="219"/>
      <c r="H34" s="213"/>
      <c r="I34" s="214"/>
      <c r="J34" s="214"/>
      <c r="K34" s="315">
        <f t="shared" si="2"/>
        <v>0</v>
      </c>
      <c r="L34" s="58"/>
      <c r="M34" s="58"/>
      <c r="N34" s="58"/>
      <c r="O34" s="58"/>
      <c r="P34" s="65"/>
      <c r="Q34" s="65"/>
      <c r="R34" s="65"/>
      <c r="S34" s="73"/>
      <c r="T34" s="14" t="str">
        <f t="shared" si="0"/>
        <v/>
      </c>
      <c r="U34" s="47" t="str">
        <f t="shared" si="1"/>
        <v/>
      </c>
      <c r="V34" s="14"/>
      <c r="W34" s="3"/>
      <c r="X34" s="3"/>
      <c r="Y34" s="14"/>
      <c r="Z34" s="3"/>
      <c r="AA34" s="14"/>
      <c r="AB34" s="3"/>
      <c r="AC34" s="3"/>
      <c r="AD34" s="14"/>
      <c r="AE34" s="3"/>
      <c r="AF34" s="14"/>
      <c r="AG34" s="3"/>
      <c r="AH34" s="3"/>
      <c r="AI34" s="14"/>
      <c r="AJ34" s="3"/>
    </row>
    <row r="35" spans="1:38" ht="21" customHeight="1" x14ac:dyDescent="0.15">
      <c r="A35" s="74"/>
      <c r="B35" s="63"/>
      <c r="C35" s="57"/>
      <c r="D35" s="60"/>
      <c r="E35" s="60"/>
      <c r="F35" s="77"/>
      <c r="G35" s="219"/>
      <c r="H35" s="213"/>
      <c r="I35" s="214"/>
      <c r="J35" s="214"/>
      <c r="K35" s="315">
        <f t="shared" si="2"/>
        <v>0</v>
      </c>
      <c r="L35" s="58"/>
      <c r="M35" s="58"/>
      <c r="N35" s="58"/>
      <c r="O35" s="58"/>
      <c r="P35" s="65"/>
      <c r="Q35" s="65"/>
      <c r="R35" s="65"/>
      <c r="S35" s="72"/>
      <c r="T35" s="14" t="str">
        <f t="shared" si="0"/>
        <v/>
      </c>
      <c r="U35" s="47" t="str">
        <f t="shared" si="1"/>
        <v/>
      </c>
      <c r="V35" s="14"/>
      <c r="W35" s="3"/>
      <c r="X35" s="3"/>
      <c r="Y35" s="14"/>
      <c r="Z35" s="3"/>
      <c r="AA35" s="14"/>
      <c r="AB35" s="3"/>
      <c r="AC35" s="3"/>
      <c r="AD35" s="14"/>
      <c r="AE35" s="3"/>
      <c r="AF35" s="14"/>
      <c r="AG35" s="3"/>
      <c r="AH35" s="3"/>
      <c r="AI35" s="14"/>
      <c r="AJ35" s="3"/>
      <c r="AK35" s="6"/>
      <c r="AL35" s="6"/>
    </row>
    <row r="36" spans="1:38" ht="21" customHeight="1" x14ac:dyDescent="0.15">
      <c r="A36" s="74"/>
      <c r="B36" s="64"/>
      <c r="C36" s="57"/>
      <c r="D36" s="60"/>
      <c r="E36" s="60"/>
      <c r="F36" s="77"/>
      <c r="G36" s="212"/>
      <c r="H36" s="213"/>
      <c r="I36" s="214"/>
      <c r="J36" s="214"/>
      <c r="K36" s="315">
        <f t="shared" si="2"/>
        <v>0</v>
      </c>
      <c r="L36" s="58"/>
      <c r="M36" s="58"/>
      <c r="N36" s="58"/>
      <c r="O36" s="58"/>
      <c r="P36" s="65"/>
      <c r="Q36" s="65"/>
      <c r="R36" s="65"/>
      <c r="S36" s="72"/>
      <c r="T36" s="14" t="str">
        <f t="shared" si="0"/>
        <v/>
      </c>
      <c r="U36" s="47" t="str">
        <f t="shared" si="1"/>
        <v/>
      </c>
      <c r="V36" s="14"/>
      <c r="W36" s="3"/>
      <c r="X36" s="3"/>
      <c r="Y36" s="14"/>
      <c r="Z36" s="3"/>
      <c r="AA36" s="14"/>
      <c r="AB36" s="3"/>
      <c r="AC36" s="3"/>
      <c r="AD36" s="14"/>
      <c r="AE36" s="3"/>
      <c r="AF36" s="14"/>
      <c r="AG36" s="3"/>
      <c r="AH36" s="3"/>
      <c r="AI36" s="14"/>
      <c r="AJ36" s="3"/>
      <c r="AK36" s="6"/>
      <c r="AL36" s="6"/>
    </row>
    <row r="37" spans="1:38" ht="21" customHeight="1" x14ac:dyDescent="0.15">
      <c r="A37" s="74"/>
      <c r="B37" s="63"/>
      <c r="C37" s="57"/>
      <c r="D37" s="60"/>
      <c r="E37" s="60"/>
      <c r="F37" s="77"/>
      <c r="G37" s="219"/>
      <c r="H37" s="213"/>
      <c r="I37" s="214"/>
      <c r="J37" s="214"/>
      <c r="K37" s="315">
        <f t="shared" si="2"/>
        <v>0</v>
      </c>
      <c r="L37" s="58"/>
      <c r="M37" s="58"/>
      <c r="N37" s="58"/>
      <c r="O37" s="58"/>
      <c r="P37" s="65"/>
      <c r="Q37" s="65"/>
      <c r="R37" s="65"/>
      <c r="S37" s="72"/>
      <c r="T37" s="14" t="str">
        <f t="shared" si="0"/>
        <v/>
      </c>
      <c r="U37" s="47" t="str">
        <f t="shared" si="1"/>
        <v/>
      </c>
      <c r="V37" s="14"/>
      <c r="W37" s="3"/>
      <c r="X37" s="3"/>
      <c r="Y37" s="14"/>
      <c r="Z37" s="3"/>
      <c r="AA37" s="14"/>
      <c r="AB37" s="3"/>
      <c r="AC37" s="3"/>
      <c r="AD37" s="14"/>
      <c r="AE37" s="3"/>
      <c r="AF37" s="14"/>
      <c r="AG37" s="3"/>
      <c r="AH37" s="3"/>
      <c r="AI37" s="14"/>
      <c r="AJ37" s="3"/>
      <c r="AK37" s="6"/>
      <c r="AL37" s="6"/>
    </row>
    <row r="38" spans="1:38" ht="21" customHeight="1" x14ac:dyDescent="0.15">
      <c r="A38" s="74"/>
      <c r="B38" s="63"/>
      <c r="C38" s="57"/>
      <c r="D38" s="60"/>
      <c r="E38" s="60"/>
      <c r="F38" s="77"/>
      <c r="G38" s="219"/>
      <c r="H38" s="213"/>
      <c r="I38" s="214"/>
      <c r="J38" s="214"/>
      <c r="K38" s="315">
        <f t="shared" si="2"/>
        <v>0</v>
      </c>
      <c r="L38" s="58"/>
      <c r="M38" s="58"/>
      <c r="N38" s="58"/>
      <c r="O38" s="58"/>
      <c r="P38" s="65"/>
      <c r="Q38" s="65"/>
      <c r="R38" s="65"/>
      <c r="S38" s="72"/>
      <c r="T38" s="14" t="str">
        <f t="shared" si="0"/>
        <v/>
      </c>
      <c r="U38" s="47" t="str">
        <f t="shared" si="1"/>
        <v/>
      </c>
      <c r="V38" s="14"/>
      <c r="W38" s="3"/>
      <c r="X38" s="3"/>
      <c r="Y38" s="14"/>
      <c r="Z38" s="3"/>
      <c r="AA38" s="14"/>
      <c r="AB38" s="3"/>
      <c r="AC38" s="3"/>
      <c r="AD38" s="14"/>
      <c r="AE38" s="3"/>
      <c r="AF38" s="14"/>
      <c r="AG38" s="3"/>
      <c r="AH38" s="3"/>
      <c r="AI38" s="14"/>
      <c r="AJ38" s="3"/>
      <c r="AK38" s="6"/>
      <c r="AL38" s="6"/>
    </row>
    <row r="39" spans="1:38" ht="21" customHeight="1" x14ac:dyDescent="0.15">
      <c r="A39" s="74"/>
      <c r="B39" s="63"/>
      <c r="C39" s="57"/>
      <c r="D39" s="60"/>
      <c r="E39" s="60"/>
      <c r="F39" s="77"/>
      <c r="G39" s="219"/>
      <c r="H39" s="213"/>
      <c r="I39" s="214"/>
      <c r="J39" s="214"/>
      <c r="K39" s="315">
        <f t="shared" si="2"/>
        <v>0</v>
      </c>
      <c r="L39" s="58"/>
      <c r="M39" s="58"/>
      <c r="N39" s="58"/>
      <c r="O39" s="58"/>
      <c r="P39" s="65"/>
      <c r="Q39" s="65"/>
      <c r="R39" s="65"/>
      <c r="S39" s="72"/>
      <c r="T39" s="14" t="str">
        <f t="shared" si="0"/>
        <v/>
      </c>
      <c r="U39" s="47" t="str">
        <f t="shared" si="1"/>
        <v/>
      </c>
      <c r="V39" s="14"/>
      <c r="W39" s="3"/>
      <c r="X39" s="3"/>
      <c r="Y39" s="14"/>
      <c r="Z39" s="3"/>
      <c r="AA39" s="14"/>
      <c r="AB39" s="3"/>
      <c r="AC39" s="3"/>
      <c r="AD39" s="14"/>
      <c r="AE39" s="3"/>
      <c r="AF39" s="14"/>
      <c r="AG39" s="3"/>
      <c r="AH39" s="3"/>
      <c r="AI39" s="14"/>
      <c r="AJ39" s="3"/>
      <c r="AK39" s="6"/>
      <c r="AL39" s="6"/>
    </row>
    <row r="40" spans="1:38" ht="21" customHeight="1" x14ac:dyDescent="0.15">
      <c r="A40" s="74"/>
      <c r="B40" s="63"/>
      <c r="C40" s="57"/>
      <c r="D40" s="60"/>
      <c r="E40" s="60"/>
      <c r="F40" s="77"/>
      <c r="G40" s="219"/>
      <c r="H40" s="213"/>
      <c r="I40" s="214"/>
      <c r="J40" s="214"/>
      <c r="K40" s="315">
        <f t="shared" si="2"/>
        <v>0</v>
      </c>
      <c r="L40" s="58"/>
      <c r="M40" s="58"/>
      <c r="N40" s="58"/>
      <c r="O40" s="58"/>
      <c r="P40" s="65"/>
      <c r="Q40" s="65"/>
      <c r="R40" s="65"/>
      <c r="S40" s="72"/>
      <c r="T40" s="14" t="str">
        <f t="shared" si="0"/>
        <v/>
      </c>
      <c r="U40" s="47" t="str">
        <f t="shared" si="1"/>
        <v/>
      </c>
      <c r="V40" s="15"/>
      <c r="W40" s="3"/>
      <c r="X40" s="3"/>
      <c r="Y40" s="14"/>
      <c r="Z40" s="3"/>
      <c r="AA40" s="14"/>
      <c r="AB40" s="3"/>
      <c r="AC40" s="3"/>
      <c r="AD40" s="14"/>
      <c r="AE40" s="3"/>
      <c r="AF40" s="14"/>
      <c r="AG40" s="3"/>
      <c r="AH40" s="3"/>
      <c r="AI40" s="14"/>
      <c r="AJ40" s="3"/>
      <c r="AK40" s="6"/>
      <c r="AL40" s="6"/>
    </row>
    <row r="41" spans="1:38" ht="21" customHeight="1" x14ac:dyDescent="0.15">
      <c r="A41" s="74"/>
      <c r="B41" s="63"/>
      <c r="C41" s="57"/>
      <c r="D41" s="60"/>
      <c r="E41" s="60"/>
      <c r="F41" s="77"/>
      <c r="G41" s="219"/>
      <c r="H41" s="213"/>
      <c r="I41" s="214"/>
      <c r="J41" s="214"/>
      <c r="K41" s="315">
        <f t="shared" si="2"/>
        <v>0</v>
      </c>
      <c r="L41" s="58"/>
      <c r="M41" s="58"/>
      <c r="N41" s="58"/>
      <c r="O41" s="58"/>
      <c r="P41" s="65"/>
      <c r="Q41" s="65"/>
      <c r="R41" s="65"/>
      <c r="S41" s="72"/>
      <c r="T41" s="14" t="str">
        <f t="shared" si="0"/>
        <v/>
      </c>
      <c r="U41" s="47" t="str">
        <f t="shared" si="1"/>
        <v/>
      </c>
      <c r="V41" s="15"/>
      <c r="W41" s="3"/>
      <c r="X41" s="3"/>
      <c r="Y41" s="14"/>
      <c r="Z41" s="3"/>
      <c r="AA41" s="14"/>
      <c r="AB41" s="3"/>
      <c r="AC41" s="3"/>
      <c r="AD41" s="14"/>
      <c r="AE41" s="3"/>
      <c r="AF41" s="14"/>
      <c r="AG41" s="3"/>
      <c r="AH41" s="3"/>
      <c r="AI41" s="14"/>
      <c r="AJ41" s="3"/>
      <c r="AK41" s="6"/>
      <c r="AL41" s="6"/>
    </row>
    <row r="42" spans="1:38" ht="21" customHeight="1" x14ac:dyDescent="0.15">
      <c r="A42" s="74"/>
      <c r="B42" s="63"/>
      <c r="C42" s="57"/>
      <c r="D42" s="60"/>
      <c r="E42" s="60"/>
      <c r="F42" s="77"/>
      <c r="G42" s="219"/>
      <c r="H42" s="213"/>
      <c r="I42" s="214"/>
      <c r="J42" s="214"/>
      <c r="K42" s="315">
        <f t="shared" si="2"/>
        <v>0</v>
      </c>
      <c r="L42" s="58"/>
      <c r="M42" s="58"/>
      <c r="N42" s="58"/>
      <c r="O42" s="58"/>
      <c r="P42" s="65"/>
      <c r="Q42" s="65"/>
      <c r="R42" s="65"/>
      <c r="S42" s="72"/>
      <c r="T42" s="14" t="str">
        <f t="shared" si="0"/>
        <v/>
      </c>
      <c r="U42" s="47" t="str">
        <f t="shared" si="1"/>
        <v/>
      </c>
      <c r="V42" s="14"/>
      <c r="W42" s="3"/>
      <c r="X42" s="3"/>
      <c r="Y42" s="14"/>
      <c r="Z42" s="3"/>
      <c r="AA42" s="14"/>
      <c r="AB42" s="3"/>
      <c r="AC42" s="3"/>
      <c r="AD42" s="14"/>
      <c r="AE42" s="3"/>
      <c r="AF42" s="14"/>
      <c r="AG42" s="3"/>
      <c r="AH42" s="3"/>
      <c r="AI42" s="14"/>
      <c r="AJ42" s="3"/>
      <c r="AK42" s="6"/>
      <c r="AL42" s="6"/>
    </row>
    <row r="43" spans="1:38" ht="21" customHeight="1" x14ac:dyDescent="0.15">
      <c r="A43" s="74"/>
      <c r="B43" s="63"/>
      <c r="C43" s="57"/>
      <c r="D43" s="60"/>
      <c r="E43" s="60"/>
      <c r="F43" s="77"/>
      <c r="G43" s="219"/>
      <c r="H43" s="213"/>
      <c r="I43" s="214"/>
      <c r="J43" s="214"/>
      <c r="K43" s="315">
        <f t="shared" si="2"/>
        <v>0</v>
      </c>
      <c r="L43" s="58"/>
      <c r="M43" s="58"/>
      <c r="N43" s="58"/>
      <c r="O43" s="58"/>
      <c r="P43" s="65"/>
      <c r="Q43" s="65"/>
      <c r="R43" s="65"/>
      <c r="S43" s="72"/>
      <c r="T43" s="14" t="str">
        <f t="shared" si="0"/>
        <v/>
      </c>
      <c r="U43" s="47" t="str">
        <f t="shared" si="1"/>
        <v/>
      </c>
      <c r="V43" s="14"/>
      <c r="W43" s="3"/>
      <c r="X43" s="3"/>
      <c r="Y43" s="14"/>
      <c r="Z43" s="3"/>
      <c r="AA43" s="14"/>
      <c r="AB43" s="3"/>
      <c r="AC43" s="3"/>
      <c r="AD43" s="14"/>
      <c r="AE43" s="3"/>
      <c r="AF43" s="14"/>
      <c r="AG43" s="3"/>
      <c r="AH43" s="3"/>
      <c r="AI43" s="14"/>
      <c r="AJ43" s="3"/>
      <c r="AK43" s="6"/>
      <c r="AL43" s="6"/>
    </row>
    <row r="44" spans="1:38" ht="21" customHeight="1" x14ac:dyDescent="0.15">
      <c r="A44" s="74"/>
      <c r="B44" s="63"/>
      <c r="C44" s="57"/>
      <c r="D44" s="60"/>
      <c r="E44" s="60"/>
      <c r="F44" s="77"/>
      <c r="G44" s="219"/>
      <c r="H44" s="213"/>
      <c r="I44" s="214"/>
      <c r="J44" s="214"/>
      <c r="K44" s="315">
        <f t="shared" si="2"/>
        <v>0</v>
      </c>
      <c r="L44" s="58"/>
      <c r="M44" s="58"/>
      <c r="N44" s="58"/>
      <c r="O44" s="58"/>
      <c r="P44" s="65"/>
      <c r="Q44" s="65"/>
      <c r="R44" s="65"/>
      <c r="S44" s="72"/>
      <c r="T44" s="14" t="str">
        <f t="shared" si="0"/>
        <v/>
      </c>
      <c r="U44" s="47" t="str">
        <f t="shared" si="1"/>
        <v/>
      </c>
      <c r="V44" s="14"/>
      <c r="W44" s="3"/>
      <c r="X44" s="3"/>
      <c r="Y44" s="14"/>
      <c r="Z44" s="3"/>
      <c r="AA44" s="14"/>
      <c r="AB44" s="3"/>
      <c r="AC44" s="3"/>
      <c r="AD44" s="14"/>
      <c r="AE44" s="3"/>
      <c r="AF44" s="14"/>
      <c r="AG44" s="3"/>
      <c r="AH44" s="3"/>
      <c r="AI44" s="14"/>
      <c r="AJ44" s="3"/>
      <c r="AK44" s="6"/>
      <c r="AL44" s="6"/>
    </row>
    <row r="45" spans="1:38" ht="21" customHeight="1" x14ac:dyDescent="0.15">
      <c r="A45" s="74"/>
      <c r="B45" s="63"/>
      <c r="C45" s="57"/>
      <c r="D45" s="60"/>
      <c r="E45" s="60"/>
      <c r="F45" s="77"/>
      <c r="G45" s="219"/>
      <c r="H45" s="213"/>
      <c r="I45" s="214"/>
      <c r="J45" s="214"/>
      <c r="K45" s="315">
        <f t="shared" si="2"/>
        <v>0</v>
      </c>
      <c r="L45" s="58"/>
      <c r="M45" s="58"/>
      <c r="N45" s="58"/>
      <c r="O45" s="58"/>
      <c r="P45" s="65"/>
      <c r="Q45" s="65"/>
      <c r="R45" s="65"/>
      <c r="S45" s="72"/>
      <c r="T45" s="14" t="str">
        <f t="shared" si="0"/>
        <v/>
      </c>
      <c r="U45" s="47" t="str">
        <f t="shared" si="1"/>
        <v/>
      </c>
      <c r="V45" s="14"/>
      <c r="W45" s="3"/>
      <c r="X45" s="3"/>
      <c r="Y45" s="14"/>
      <c r="Z45" s="3"/>
      <c r="AA45" s="14"/>
      <c r="AB45" s="3"/>
      <c r="AC45" s="3"/>
      <c r="AD45" s="14"/>
      <c r="AE45" s="3"/>
      <c r="AF45" s="14"/>
      <c r="AG45" s="3"/>
      <c r="AH45" s="3"/>
      <c r="AI45" s="14"/>
      <c r="AJ45" s="3"/>
      <c r="AK45" s="6"/>
      <c r="AL45" s="6"/>
    </row>
    <row r="46" spans="1:38" ht="21" customHeight="1" x14ac:dyDescent="0.15">
      <c r="A46" s="187"/>
      <c r="B46" s="105"/>
      <c r="C46" s="111"/>
      <c r="D46" s="95"/>
      <c r="E46" s="95"/>
      <c r="F46" s="166"/>
      <c r="G46" s="220"/>
      <c r="H46" s="228"/>
      <c r="I46" s="229"/>
      <c r="J46" s="229"/>
      <c r="K46" s="316">
        <f t="shared" si="2"/>
        <v>0</v>
      </c>
      <c r="L46" s="68"/>
      <c r="M46" s="68"/>
      <c r="N46" s="68"/>
      <c r="O46" s="68"/>
      <c r="P46" s="154"/>
      <c r="Q46" s="154"/>
      <c r="R46" s="154"/>
      <c r="S46" s="155"/>
      <c r="T46" s="14" t="str">
        <f t="shared" si="0"/>
        <v/>
      </c>
      <c r="U46" s="47" t="str">
        <f t="shared" si="1"/>
        <v/>
      </c>
      <c r="V46" s="14"/>
      <c r="W46" s="3"/>
      <c r="X46" s="3"/>
      <c r="Y46" s="14"/>
      <c r="Z46" s="3"/>
      <c r="AA46" s="14"/>
      <c r="AB46" s="3"/>
      <c r="AC46" s="3"/>
      <c r="AD46" s="14"/>
      <c r="AE46" s="3"/>
      <c r="AF46" s="14"/>
      <c r="AG46" s="3"/>
      <c r="AH46" s="3"/>
      <c r="AI46" s="14"/>
      <c r="AJ46" s="3"/>
      <c r="AK46" s="6"/>
      <c r="AL46" s="6"/>
    </row>
    <row r="47" spans="1:38" ht="21" customHeight="1" x14ac:dyDescent="0.15">
      <c r="A47" s="188"/>
      <c r="B47" s="99"/>
      <c r="C47" s="97"/>
      <c r="D47" s="98"/>
      <c r="E47" s="98"/>
      <c r="F47" s="164"/>
      <c r="G47" s="221"/>
      <c r="H47" s="223"/>
      <c r="I47" s="224"/>
      <c r="J47" s="224"/>
      <c r="K47" s="314">
        <f t="shared" si="2"/>
        <v>0</v>
      </c>
      <c r="L47" s="69"/>
      <c r="M47" s="69"/>
      <c r="N47" s="69"/>
      <c r="O47" s="69"/>
      <c r="P47" s="152"/>
      <c r="Q47" s="152"/>
      <c r="R47" s="152"/>
      <c r="S47" s="153"/>
      <c r="T47" s="14" t="str">
        <f t="shared" si="0"/>
        <v/>
      </c>
      <c r="U47" s="47" t="str">
        <f t="shared" si="1"/>
        <v/>
      </c>
      <c r="V47" s="14"/>
      <c r="W47" s="3"/>
      <c r="X47" s="3"/>
      <c r="Y47" s="14"/>
      <c r="Z47" s="3"/>
      <c r="AA47" s="14"/>
      <c r="AB47" s="3"/>
      <c r="AC47" s="3"/>
      <c r="AD47" s="14"/>
      <c r="AE47" s="3"/>
      <c r="AF47" s="14"/>
      <c r="AG47" s="3"/>
      <c r="AH47" s="3"/>
      <c r="AI47" s="14"/>
      <c r="AJ47" s="3"/>
      <c r="AK47" s="6"/>
      <c r="AL47" s="6"/>
    </row>
    <row r="48" spans="1:38" ht="21" customHeight="1" x14ac:dyDescent="0.15">
      <c r="A48" s="62"/>
      <c r="B48" s="63"/>
      <c r="C48" s="57"/>
      <c r="D48" s="60"/>
      <c r="E48" s="60"/>
      <c r="F48" s="77"/>
      <c r="G48" s="219"/>
      <c r="H48" s="213"/>
      <c r="I48" s="214"/>
      <c r="J48" s="214"/>
      <c r="K48" s="315">
        <f t="shared" si="2"/>
        <v>0</v>
      </c>
      <c r="L48" s="58"/>
      <c r="M48" s="58"/>
      <c r="N48" s="58"/>
      <c r="O48" s="58"/>
      <c r="P48" s="170"/>
      <c r="Q48" s="170"/>
      <c r="R48" s="170"/>
      <c r="S48" s="73"/>
      <c r="T48" s="14" t="str">
        <f t="shared" si="0"/>
        <v/>
      </c>
      <c r="U48" s="47" t="str">
        <f t="shared" si="1"/>
        <v/>
      </c>
      <c r="V48" s="14"/>
      <c r="W48" s="3"/>
      <c r="X48" s="3"/>
      <c r="Y48" s="14"/>
      <c r="Z48" s="3"/>
      <c r="AA48" s="14"/>
      <c r="AB48" s="3"/>
      <c r="AC48" s="3"/>
      <c r="AD48" s="14"/>
      <c r="AE48" s="3"/>
      <c r="AF48" s="14"/>
      <c r="AG48" s="3"/>
      <c r="AH48" s="3"/>
      <c r="AI48" s="14"/>
      <c r="AJ48" s="3"/>
      <c r="AK48" s="6"/>
      <c r="AL48" s="6"/>
    </row>
    <row r="49" spans="1:38" ht="21" customHeight="1" x14ac:dyDescent="0.15">
      <c r="A49" s="62"/>
      <c r="B49" s="63"/>
      <c r="C49" s="57"/>
      <c r="D49" s="60"/>
      <c r="E49" s="60"/>
      <c r="F49" s="77"/>
      <c r="G49" s="219"/>
      <c r="H49" s="213"/>
      <c r="I49" s="214"/>
      <c r="J49" s="214"/>
      <c r="K49" s="315">
        <f t="shared" si="2"/>
        <v>0</v>
      </c>
      <c r="L49" s="58"/>
      <c r="M49" s="58"/>
      <c r="N49" s="58"/>
      <c r="O49" s="58"/>
      <c r="P49" s="79"/>
      <c r="Q49" s="169"/>
      <c r="R49" s="79"/>
      <c r="S49" s="73"/>
      <c r="T49" s="14" t="str">
        <f t="shared" si="0"/>
        <v/>
      </c>
      <c r="U49" s="47" t="str">
        <f t="shared" si="1"/>
        <v/>
      </c>
      <c r="V49" s="14"/>
      <c r="W49" s="3"/>
      <c r="X49" s="3"/>
      <c r="Y49" s="14"/>
      <c r="Z49" s="3"/>
      <c r="AA49" s="14"/>
      <c r="AB49" s="3"/>
      <c r="AC49" s="3"/>
      <c r="AD49" s="14"/>
      <c r="AE49" s="3"/>
      <c r="AF49" s="14"/>
      <c r="AG49" s="3"/>
      <c r="AH49" s="3"/>
      <c r="AI49" s="14"/>
      <c r="AJ49" s="3"/>
      <c r="AK49" s="6"/>
      <c r="AL49" s="6"/>
    </row>
    <row r="50" spans="1:38" ht="21" customHeight="1" x14ac:dyDescent="0.15">
      <c r="A50" s="62"/>
      <c r="B50" s="63"/>
      <c r="C50" s="57"/>
      <c r="D50" s="60"/>
      <c r="E50" s="60"/>
      <c r="F50" s="77"/>
      <c r="G50" s="219"/>
      <c r="H50" s="213"/>
      <c r="I50" s="214"/>
      <c r="J50" s="214"/>
      <c r="K50" s="315">
        <f t="shared" si="2"/>
        <v>0</v>
      </c>
      <c r="L50" s="58"/>
      <c r="M50" s="58"/>
      <c r="N50" s="58"/>
      <c r="O50" s="58"/>
      <c r="P50" s="79"/>
      <c r="Q50" s="79"/>
      <c r="R50" s="65"/>
      <c r="S50" s="73"/>
      <c r="T50" s="14" t="str">
        <f t="shared" si="0"/>
        <v/>
      </c>
      <c r="U50" s="47" t="str">
        <f t="shared" si="1"/>
        <v/>
      </c>
      <c r="V50" s="14"/>
      <c r="W50" s="3"/>
      <c r="X50" s="3"/>
      <c r="Y50" s="14"/>
      <c r="Z50" s="3"/>
      <c r="AA50" s="14"/>
      <c r="AB50" s="3"/>
      <c r="AC50" s="3"/>
      <c r="AD50" s="14"/>
      <c r="AE50" s="3"/>
      <c r="AF50" s="14"/>
      <c r="AG50" s="3"/>
      <c r="AH50" s="3"/>
      <c r="AI50" s="14"/>
      <c r="AJ50" s="3"/>
      <c r="AK50" s="6"/>
      <c r="AL50" s="6"/>
    </row>
    <row r="51" spans="1:38" ht="21" customHeight="1" x14ac:dyDescent="0.15">
      <c r="A51" s="62"/>
      <c r="B51" s="63"/>
      <c r="C51" s="57"/>
      <c r="D51" s="60"/>
      <c r="E51" s="60"/>
      <c r="F51" s="77"/>
      <c r="G51" s="219"/>
      <c r="H51" s="213"/>
      <c r="I51" s="214"/>
      <c r="J51" s="214"/>
      <c r="K51" s="315">
        <f t="shared" si="2"/>
        <v>0</v>
      </c>
      <c r="L51" s="58"/>
      <c r="M51" s="58"/>
      <c r="N51" s="58"/>
      <c r="O51" s="58"/>
      <c r="P51" s="65"/>
      <c r="Q51" s="65"/>
      <c r="R51" s="65"/>
      <c r="S51" s="72"/>
      <c r="T51" s="14" t="str">
        <f t="shared" si="0"/>
        <v/>
      </c>
      <c r="U51" s="47" t="str">
        <f t="shared" si="1"/>
        <v/>
      </c>
      <c r="V51" s="14"/>
      <c r="W51" s="3"/>
      <c r="X51" s="3"/>
      <c r="Y51" s="14"/>
      <c r="Z51" s="3"/>
      <c r="AA51" s="14"/>
      <c r="AB51" s="3"/>
      <c r="AC51" s="3"/>
      <c r="AD51" s="14"/>
      <c r="AE51" s="3"/>
      <c r="AF51" s="14"/>
      <c r="AG51" s="3"/>
      <c r="AH51" s="3"/>
      <c r="AI51" s="14"/>
      <c r="AJ51" s="3"/>
      <c r="AK51" s="6"/>
      <c r="AL51" s="6"/>
    </row>
    <row r="52" spans="1:38" ht="21" customHeight="1" x14ac:dyDescent="0.15">
      <c r="A52" s="62"/>
      <c r="B52" s="63"/>
      <c r="C52" s="57"/>
      <c r="D52" s="60"/>
      <c r="E52" s="60"/>
      <c r="F52" s="77"/>
      <c r="G52" s="219"/>
      <c r="H52" s="213"/>
      <c r="I52" s="214"/>
      <c r="J52" s="214"/>
      <c r="K52" s="315">
        <f t="shared" si="2"/>
        <v>0</v>
      </c>
      <c r="L52" s="58"/>
      <c r="M52" s="58"/>
      <c r="N52" s="58"/>
      <c r="O52" s="58"/>
      <c r="P52" s="65"/>
      <c r="Q52" s="65"/>
      <c r="R52" s="65"/>
      <c r="S52" s="72"/>
      <c r="T52" s="14" t="str">
        <f t="shared" si="0"/>
        <v/>
      </c>
      <c r="U52" s="47" t="str">
        <f t="shared" si="1"/>
        <v/>
      </c>
      <c r="V52" s="14"/>
      <c r="W52" s="3"/>
      <c r="X52" s="3"/>
      <c r="Y52" s="14"/>
      <c r="Z52" s="3"/>
      <c r="AA52" s="14"/>
      <c r="AB52" s="3"/>
      <c r="AC52" s="3"/>
      <c r="AD52" s="14"/>
      <c r="AE52" s="3"/>
      <c r="AF52" s="14"/>
      <c r="AG52" s="3"/>
      <c r="AH52" s="3"/>
      <c r="AI52" s="14"/>
      <c r="AJ52" s="3"/>
      <c r="AK52" s="6"/>
      <c r="AL52" s="6"/>
    </row>
    <row r="53" spans="1:38" ht="21" customHeight="1" x14ac:dyDescent="0.15">
      <c r="A53" s="62"/>
      <c r="B53" s="63"/>
      <c r="C53" s="57"/>
      <c r="D53" s="60"/>
      <c r="E53" s="60"/>
      <c r="F53" s="77"/>
      <c r="G53" s="219"/>
      <c r="H53" s="213"/>
      <c r="I53" s="214"/>
      <c r="J53" s="214"/>
      <c r="K53" s="315">
        <f t="shared" si="2"/>
        <v>0</v>
      </c>
      <c r="L53" s="58"/>
      <c r="M53" s="58"/>
      <c r="N53" s="58"/>
      <c r="O53" s="58"/>
      <c r="P53" s="65"/>
      <c r="Q53" s="59"/>
      <c r="R53" s="65"/>
      <c r="S53" s="72"/>
      <c r="T53" s="14" t="str">
        <f t="shared" si="0"/>
        <v/>
      </c>
      <c r="U53" s="47" t="str">
        <f t="shared" si="1"/>
        <v/>
      </c>
      <c r="V53" s="14"/>
      <c r="W53" s="3"/>
      <c r="X53" s="3"/>
      <c r="Y53" s="14"/>
      <c r="Z53" s="3"/>
      <c r="AA53" s="14"/>
      <c r="AB53" s="3"/>
      <c r="AC53" s="3"/>
      <c r="AD53" s="14"/>
      <c r="AE53" s="3"/>
      <c r="AF53" s="14"/>
      <c r="AG53" s="3"/>
      <c r="AH53" s="3"/>
      <c r="AI53" s="14"/>
      <c r="AJ53" s="3"/>
      <c r="AK53" s="6"/>
      <c r="AL53" s="6"/>
    </row>
    <row r="54" spans="1:38" ht="21" customHeight="1" x14ac:dyDescent="0.15">
      <c r="A54" s="62"/>
      <c r="B54" s="63"/>
      <c r="C54" s="57"/>
      <c r="D54" s="60"/>
      <c r="E54" s="60"/>
      <c r="F54" s="77"/>
      <c r="G54" s="219"/>
      <c r="H54" s="213"/>
      <c r="I54" s="214"/>
      <c r="J54" s="214"/>
      <c r="K54" s="315">
        <f t="shared" si="2"/>
        <v>0</v>
      </c>
      <c r="L54" s="58"/>
      <c r="M54" s="58"/>
      <c r="N54" s="58"/>
      <c r="O54" s="58"/>
      <c r="P54" s="65"/>
      <c r="Q54" s="65"/>
      <c r="R54" s="65"/>
      <c r="S54" s="72"/>
      <c r="T54" s="14" t="str">
        <f t="shared" si="0"/>
        <v/>
      </c>
      <c r="U54" s="47" t="str">
        <f t="shared" si="1"/>
        <v/>
      </c>
      <c r="V54" s="14"/>
      <c r="W54" s="3"/>
      <c r="X54" s="3"/>
      <c r="Y54" s="14"/>
      <c r="Z54" s="3"/>
      <c r="AA54" s="14"/>
      <c r="AB54" s="3"/>
      <c r="AC54" s="3"/>
      <c r="AD54" s="14"/>
      <c r="AE54" s="3"/>
      <c r="AF54" s="14"/>
      <c r="AG54" s="3"/>
      <c r="AH54" s="3"/>
      <c r="AI54" s="14"/>
      <c r="AJ54" s="3"/>
      <c r="AK54" s="6"/>
      <c r="AL54" s="6"/>
    </row>
    <row r="55" spans="1:38" ht="21" customHeight="1" x14ac:dyDescent="0.15">
      <c r="A55" s="62"/>
      <c r="B55" s="63"/>
      <c r="C55" s="57"/>
      <c r="D55" s="60"/>
      <c r="E55" s="60"/>
      <c r="F55" s="77"/>
      <c r="G55" s="219"/>
      <c r="H55" s="213"/>
      <c r="I55" s="214"/>
      <c r="J55" s="214"/>
      <c r="K55" s="315">
        <f t="shared" si="2"/>
        <v>0</v>
      </c>
      <c r="L55" s="58"/>
      <c r="M55" s="58"/>
      <c r="N55" s="58"/>
      <c r="O55" s="58"/>
      <c r="P55" s="65"/>
      <c r="Q55" s="65"/>
      <c r="R55" s="65"/>
      <c r="S55" s="72"/>
      <c r="T55" s="14" t="str">
        <f t="shared" si="0"/>
        <v/>
      </c>
      <c r="U55" s="47" t="str">
        <f t="shared" si="1"/>
        <v/>
      </c>
      <c r="V55" s="14"/>
      <c r="W55" s="3"/>
      <c r="X55" s="3"/>
      <c r="Y55" s="14"/>
      <c r="Z55" s="3"/>
      <c r="AA55" s="14"/>
      <c r="AB55" s="3"/>
      <c r="AC55" s="3"/>
      <c r="AD55" s="14"/>
      <c r="AE55" s="3"/>
      <c r="AF55" s="14"/>
      <c r="AG55" s="3"/>
      <c r="AH55" s="3"/>
      <c r="AI55" s="14"/>
      <c r="AJ55" s="3"/>
      <c r="AK55" s="6"/>
      <c r="AL55" s="6"/>
    </row>
    <row r="56" spans="1:38" ht="21" customHeight="1" x14ac:dyDescent="0.15">
      <c r="A56" s="62"/>
      <c r="B56" s="63"/>
      <c r="C56" s="57"/>
      <c r="D56" s="60"/>
      <c r="E56" s="60"/>
      <c r="F56" s="77"/>
      <c r="G56" s="219"/>
      <c r="H56" s="213"/>
      <c r="I56" s="214"/>
      <c r="J56" s="214"/>
      <c r="K56" s="315">
        <f t="shared" si="2"/>
        <v>0</v>
      </c>
      <c r="L56" s="58"/>
      <c r="M56" s="58"/>
      <c r="N56" s="58"/>
      <c r="O56" s="58"/>
      <c r="P56" s="65"/>
      <c r="Q56" s="65"/>
      <c r="R56" s="65"/>
      <c r="S56" s="72"/>
      <c r="T56" s="14" t="str">
        <f t="shared" si="0"/>
        <v/>
      </c>
      <c r="U56" s="47" t="str">
        <f t="shared" si="1"/>
        <v/>
      </c>
      <c r="V56" s="14"/>
      <c r="W56" s="3"/>
      <c r="X56" s="3"/>
      <c r="Y56" s="14"/>
      <c r="Z56" s="3"/>
      <c r="AA56" s="14"/>
      <c r="AB56" s="3"/>
      <c r="AC56" s="3"/>
      <c r="AD56" s="14"/>
      <c r="AE56" s="3"/>
      <c r="AF56" s="14"/>
      <c r="AG56" s="3"/>
      <c r="AH56" s="3"/>
      <c r="AI56" s="14"/>
      <c r="AJ56" s="3"/>
      <c r="AK56" s="6"/>
      <c r="AL56" s="6"/>
    </row>
    <row r="57" spans="1:38" ht="21" customHeight="1" x14ac:dyDescent="0.15">
      <c r="A57" s="62"/>
      <c r="B57" s="63"/>
      <c r="C57" s="57"/>
      <c r="D57" s="60"/>
      <c r="E57" s="60"/>
      <c r="F57" s="77"/>
      <c r="G57" s="219"/>
      <c r="H57" s="213"/>
      <c r="I57" s="214"/>
      <c r="J57" s="214"/>
      <c r="K57" s="315">
        <f t="shared" si="2"/>
        <v>0</v>
      </c>
      <c r="L57" s="58"/>
      <c r="M57" s="58"/>
      <c r="N57" s="58"/>
      <c r="O57" s="58"/>
      <c r="P57" s="65"/>
      <c r="Q57" s="65"/>
      <c r="R57" s="65"/>
      <c r="S57" s="72"/>
      <c r="T57" s="14" t="str">
        <f t="shared" si="0"/>
        <v/>
      </c>
      <c r="U57" s="47" t="str">
        <f t="shared" si="1"/>
        <v/>
      </c>
      <c r="V57" s="14"/>
      <c r="W57" s="3"/>
      <c r="X57" s="3"/>
      <c r="Y57" s="14"/>
      <c r="Z57" s="3"/>
      <c r="AA57" s="14"/>
      <c r="AB57" s="3"/>
      <c r="AC57" s="3"/>
      <c r="AD57" s="14"/>
      <c r="AE57" s="3"/>
      <c r="AF57" s="14"/>
      <c r="AG57" s="3"/>
      <c r="AH57" s="3"/>
      <c r="AI57" s="14"/>
      <c r="AJ57" s="3"/>
      <c r="AK57" s="6"/>
      <c r="AL57" s="6"/>
    </row>
    <row r="58" spans="1:38" ht="21" customHeight="1" x14ac:dyDescent="0.15">
      <c r="A58" s="62"/>
      <c r="B58" s="63"/>
      <c r="C58" s="57"/>
      <c r="D58" s="60"/>
      <c r="E58" s="60"/>
      <c r="F58" s="77"/>
      <c r="G58" s="219"/>
      <c r="H58" s="213"/>
      <c r="I58" s="214"/>
      <c r="J58" s="214"/>
      <c r="K58" s="315">
        <f t="shared" si="2"/>
        <v>0</v>
      </c>
      <c r="L58" s="58"/>
      <c r="M58" s="58"/>
      <c r="N58" s="58"/>
      <c r="O58" s="58"/>
      <c r="P58" s="65"/>
      <c r="Q58" s="65"/>
      <c r="R58" s="65"/>
      <c r="S58" s="72"/>
      <c r="T58" s="14" t="str">
        <f t="shared" si="0"/>
        <v/>
      </c>
      <c r="U58" s="47" t="str">
        <f t="shared" si="1"/>
        <v/>
      </c>
      <c r="V58" s="16"/>
      <c r="W58" s="4"/>
      <c r="X58" s="4"/>
      <c r="Y58" s="16"/>
      <c r="Z58" s="3"/>
      <c r="AA58" s="14"/>
      <c r="AB58" s="4"/>
      <c r="AC58" s="3"/>
      <c r="AD58" s="14"/>
      <c r="AE58" s="4"/>
      <c r="AF58" s="16"/>
      <c r="AG58" s="4"/>
      <c r="AH58" s="4"/>
      <c r="AI58" s="16"/>
      <c r="AJ58" s="3"/>
      <c r="AK58" s="6"/>
      <c r="AL58" s="6"/>
    </row>
    <row r="59" spans="1:38" ht="21" customHeight="1" x14ac:dyDescent="0.15">
      <c r="A59" s="62"/>
      <c r="B59" s="63"/>
      <c r="C59" s="57"/>
      <c r="D59" s="60"/>
      <c r="E59" s="60"/>
      <c r="F59" s="77"/>
      <c r="G59" s="219"/>
      <c r="H59" s="213"/>
      <c r="I59" s="214"/>
      <c r="J59" s="214"/>
      <c r="K59" s="315">
        <f t="shared" si="2"/>
        <v>0</v>
      </c>
      <c r="L59" s="58"/>
      <c r="M59" s="58"/>
      <c r="N59" s="58"/>
      <c r="O59" s="58"/>
      <c r="P59" s="65"/>
      <c r="Q59" s="65"/>
      <c r="R59" s="65"/>
      <c r="S59" s="72"/>
      <c r="T59" s="14" t="str">
        <f t="shared" si="0"/>
        <v/>
      </c>
      <c r="U59" s="47" t="str">
        <f t="shared" si="1"/>
        <v/>
      </c>
      <c r="V59" s="16"/>
      <c r="W59" s="4"/>
      <c r="X59" s="4"/>
      <c r="Y59" s="16"/>
      <c r="Z59" s="3"/>
      <c r="AA59" s="14"/>
      <c r="AB59" s="4"/>
      <c r="AC59" s="3"/>
      <c r="AD59" s="14"/>
      <c r="AE59" s="4"/>
      <c r="AF59" s="16"/>
      <c r="AG59" s="4"/>
      <c r="AH59" s="4"/>
      <c r="AI59" s="16"/>
      <c r="AJ59" s="3"/>
      <c r="AK59" s="6"/>
      <c r="AL59" s="6"/>
    </row>
    <row r="60" spans="1:38" ht="21" customHeight="1" x14ac:dyDescent="0.15">
      <c r="A60" s="62"/>
      <c r="B60" s="63"/>
      <c r="C60" s="57"/>
      <c r="D60" s="60"/>
      <c r="E60" s="60"/>
      <c r="F60" s="77"/>
      <c r="G60" s="219"/>
      <c r="H60" s="213"/>
      <c r="I60" s="214"/>
      <c r="J60" s="214"/>
      <c r="K60" s="315">
        <f t="shared" si="2"/>
        <v>0</v>
      </c>
      <c r="L60" s="58"/>
      <c r="M60" s="58"/>
      <c r="N60" s="58"/>
      <c r="O60" s="58"/>
      <c r="P60" s="65"/>
      <c r="Q60" s="65"/>
      <c r="R60" s="65"/>
      <c r="S60" s="72"/>
      <c r="T60" s="14" t="str">
        <f t="shared" si="0"/>
        <v/>
      </c>
      <c r="U60" s="47" t="str">
        <f t="shared" si="1"/>
        <v/>
      </c>
      <c r="V60" s="17"/>
      <c r="W60" s="5"/>
      <c r="X60" s="5"/>
      <c r="Y60" s="17"/>
      <c r="Z60" s="3"/>
      <c r="AA60" s="14"/>
      <c r="AB60" s="5"/>
      <c r="AC60" s="3"/>
      <c r="AD60" s="14"/>
      <c r="AE60" s="5"/>
      <c r="AF60" s="17"/>
      <c r="AG60" s="5"/>
      <c r="AH60" s="5"/>
      <c r="AI60" s="17"/>
      <c r="AJ60" s="3"/>
      <c r="AK60" s="6"/>
      <c r="AL60" s="6"/>
    </row>
    <row r="61" spans="1:38" ht="21" customHeight="1" x14ac:dyDescent="0.15">
      <c r="A61" s="62"/>
      <c r="B61" s="63"/>
      <c r="C61" s="57"/>
      <c r="D61" s="60"/>
      <c r="E61" s="60"/>
      <c r="F61" s="77"/>
      <c r="G61" s="219"/>
      <c r="H61" s="213"/>
      <c r="I61" s="214"/>
      <c r="J61" s="214"/>
      <c r="K61" s="315">
        <f t="shared" si="2"/>
        <v>0</v>
      </c>
      <c r="L61" s="58"/>
      <c r="M61" s="58"/>
      <c r="N61" s="58"/>
      <c r="O61" s="58"/>
      <c r="P61" s="65"/>
      <c r="Q61" s="65"/>
      <c r="R61" s="65"/>
      <c r="S61" s="72"/>
      <c r="T61" s="14" t="str">
        <f t="shared" si="0"/>
        <v/>
      </c>
      <c r="U61" s="47" t="str">
        <f t="shared" si="1"/>
        <v/>
      </c>
      <c r="V61" s="14"/>
      <c r="W61" s="3"/>
      <c r="X61" s="3"/>
      <c r="Y61" s="14"/>
      <c r="Z61" s="3"/>
      <c r="AA61" s="14"/>
      <c r="AB61" s="3"/>
      <c r="AC61" s="3"/>
      <c r="AD61" s="14"/>
      <c r="AE61" s="3"/>
      <c r="AF61" s="14"/>
      <c r="AG61" s="3"/>
      <c r="AH61" s="3"/>
      <c r="AI61" s="14"/>
      <c r="AJ61" s="3"/>
    </row>
    <row r="62" spans="1:38" ht="21" customHeight="1" x14ac:dyDescent="0.15">
      <c r="A62" s="62"/>
      <c r="B62" s="63"/>
      <c r="C62" s="57"/>
      <c r="D62" s="60"/>
      <c r="E62" s="60"/>
      <c r="F62" s="77"/>
      <c r="G62" s="219"/>
      <c r="H62" s="213"/>
      <c r="I62" s="214"/>
      <c r="J62" s="214"/>
      <c r="K62" s="315">
        <f t="shared" si="2"/>
        <v>0</v>
      </c>
      <c r="L62" s="58"/>
      <c r="M62" s="58"/>
      <c r="N62" s="58"/>
      <c r="O62" s="58"/>
      <c r="P62" s="65"/>
      <c r="Q62" s="65"/>
      <c r="R62" s="65"/>
      <c r="S62" s="72"/>
      <c r="T62" s="14" t="str">
        <f t="shared" si="0"/>
        <v/>
      </c>
      <c r="U62" s="47" t="str">
        <f t="shared" si="1"/>
        <v/>
      </c>
      <c r="V62" s="14"/>
      <c r="W62" s="3"/>
      <c r="X62" s="3"/>
      <c r="Y62" s="14"/>
      <c r="Z62" s="3"/>
      <c r="AA62" s="14"/>
      <c r="AB62" s="3"/>
      <c r="AC62" s="3"/>
      <c r="AD62" s="14"/>
      <c r="AE62" s="3"/>
      <c r="AF62" s="14"/>
      <c r="AG62" s="3"/>
      <c r="AH62" s="3"/>
      <c r="AI62" s="14"/>
      <c r="AJ62" s="3"/>
    </row>
    <row r="63" spans="1:38" ht="21" customHeight="1" x14ac:dyDescent="0.15">
      <c r="A63" s="62"/>
      <c r="B63" s="63"/>
      <c r="C63" s="57"/>
      <c r="D63" s="60"/>
      <c r="E63" s="60"/>
      <c r="F63" s="77"/>
      <c r="G63" s="219"/>
      <c r="H63" s="213"/>
      <c r="I63" s="214"/>
      <c r="J63" s="214"/>
      <c r="K63" s="315">
        <f t="shared" si="2"/>
        <v>0</v>
      </c>
      <c r="L63" s="58"/>
      <c r="M63" s="58"/>
      <c r="N63" s="58"/>
      <c r="O63" s="58"/>
      <c r="P63" s="65"/>
      <c r="Q63" s="65"/>
      <c r="R63" s="65"/>
      <c r="S63" s="72"/>
      <c r="T63" s="14" t="str">
        <f t="shared" si="0"/>
        <v/>
      </c>
      <c r="U63" s="47" t="str">
        <f t="shared" si="1"/>
        <v/>
      </c>
      <c r="V63" s="14"/>
      <c r="W63" s="3"/>
      <c r="X63" s="3"/>
      <c r="Y63" s="14"/>
      <c r="Z63" s="3"/>
      <c r="AA63" s="14"/>
      <c r="AB63" s="3"/>
      <c r="AC63" s="3"/>
      <c r="AD63" s="14"/>
      <c r="AE63" s="3"/>
      <c r="AF63" s="14"/>
      <c r="AG63" s="3"/>
      <c r="AH63" s="3"/>
      <c r="AI63" s="14"/>
      <c r="AJ63" s="3"/>
      <c r="AK63" s="6"/>
      <c r="AL63" s="6"/>
    </row>
    <row r="64" spans="1:38" ht="21" customHeight="1" x14ac:dyDescent="0.15">
      <c r="A64" s="62"/>
      <c r="B64" s="63"/>
      <c r="C64" s="57"/>
      <c r="D64" s="60"/>
      <c r="E64" s="60"/>
      <c r="F64" s="77"/>
      <c r="G64" s="219"/>
      <c r="H64" s="213"/>
      <c r="I64" s="214"/>
      <c r="J64" s="214"/>
      <c r="K64" s="315">
        <f t="shared" si="2"/>
        <v>0</v>
      </c>
      <c r="L64" s="58"/>
      <c r="M64" s="58"/>
      <c r="N64" s="58"/>
      <c r="O64" s="58"/>
      <c r="P64" s="65"/>
      <c r="Q64" s="65"/>
      <c r="R64" s="65"/>
      <c r="S64" s="72"/>
      <c r="T64" s="14" t="str">
        <f t="shared" si="0"/>
        <v/>
      </c>
      <c r="U64" s="47" t="str">
        <f t="shared" si="1"/>
        <v/>
      </c>
      <c r="V64" s="14"/>
      <c r="W64" s="3"/>
      <c r="X64" s="3"/>
      <c r="Y64" s="14"/>
      <c r="Z64" s="3"/>
      <c r="AA64" s="14"/>
      <c r="AB64" s="3"/>
      <c r="AC64" s="3"/>
      <c r="AD64" s="14"/>
      <c r="AE64" s="3"/>
      <c r="AF64" s="14"/>
      <c r="AG64" s="3"/>
      <c r="AH64" s="3"/>
      <c r="AI64" s="14"/>
      <c r="AJ64" s="3"/>
      <c r="AK64" s="6"/>
      <c r="AL64" s="6"/>
    </row>
    <row r="65" spans="1:38" ht="21" customHeight="1" x14ac:dyDescent="0.15">
      <c r="A65" s="62"/>
      <c r="B65" s="64"/>
      <c r="C65" s="57"/>
      <c r="D65" s="60"/>
      <c r="E65" s="60"/>
      <c r="F65" s="77"/>
      <c r="G65" s="212"/>
      <c r="H65" s="213"/>
      <c r="I65" s="214"/>
      <c r="J65" s="214"/>
      <c r="K65" s="315">
        <f t="shared" si="2"/>
        <v>0</v>
      </c>
      <c r="L65" s="58"/>
      <c r="M65" s="58"/>
      <c r="N65" s="58"/>
      <c r="O65" s="58"/>
      <c r="P65" s="65"/>
      <c r="Q65" s="65"/>
      <c r="R65" s="65"/>
      <c r="S65" s="72"/>
      <c r="T65" s="14" t="str">
        <f t="shared" si="0"/>
        <v/>
      </c>
      <c r="U65" s="47" t="str">
        <f t="shared" si="1"/>
        <v/>
      </c>
      <c r="V65" s="14"/>
      <c r="W65" s="3"/>
      <c r="X65" s="3"/>
      <c r="Y65" s="14"/>
      <c r="Z65" s="3"/>
      <c r="AA65" s="14"/>
      <c r="AB65" s="3"/>
      <c r="AC65" s="3"/>
      <c r="AD65" s="14"/>
      <c r="AE65" s="3"/>
      <c r="AF65" s="14"/>
      <c r="AG65" s="3"/>
      <c r="AH65" s="3"/>
      <c r="AI65" s="14"/>
      <c r="AJ65" s="3"/>
      <c r="AK65" s="6"/>
      <c r="AL65" s="6"/>
    </row>
    <row r="66" spans="1:38" ht="21" customHeight="1" x14ac:dyDescent="0.15">
      <c r="A66" s="172"/>
      <c r="B66" s="105"/>
      <c r="C66" s="111"/>
      <c r="D66" s="95"/>
      <c r="E66" s="95"/>
      <c r="F66" s="166"/>
      <c r="G66" s="220"/>
      <c r="H66" s="228"/>
      <c r="I66" s="229"/>
      <c r="J66" s="229"/>
      <c r="K66" s="316">
        <f t="shared" si="2"/>
        <v>0</v>
      </c>
      <c r="L66" s="68"/>
      <c r="M66" s="68"/>
      <c r="N66" s="68"/>
      <c r="O66" s="68"/>
      <c r="P66" s="154"/>
      <c r="Q66" s="154"/>
      <c r="R66" s="154"/>
      <c r="S66" s="155"/>
      <c r="T66" s="14" t="str">
        <f t="shared" si="0"/>
        <v/>
      </c>
      <c r="U66" s="47" t="str">
        <f t="shared" si="1"/>
        <v/>
      </c>
      <c r="V66" s="15"/>
      <c r="W66" s="3"/>
      <c r="X66" s="3"/>
      <c r="Y66" s="14"/>
      <c r="Z66" s="3"/>
      <c r="AA66" s="14"/>
      <c r="AB66" s="3"/>
      <c r="AC66" s="3"/>
      <c r="AD66" s="14"/>
      <c r="AE66" s="3"/>
      <c r="AF66" s="14"/>
      <c r="AG66" s="3"/>
      <c r="AH66" s="3"/>
      <c r="AI66" s="14"/>
      <c r="AJ66" s="3"/>
      <c r="AK66" s="6"/>
      <c r="AL66" s="6"/>
    </row>
    <row r="67" spans="1:38" ht="21" customHeight="1" x14ac:dyDescent="0.15">
      <c r="A67" s="171"/>
      <c r="B67" s="99"/>
      <c r="C67" s="97"/>
      <c r="D67" s="98"/>
      <c r="E67" s="98"/>
      <c r="F67" s="164"/>
      <c r="G67" s="221"/>
      <c r="H67" s="223"/>
      <c r="I67" s="224"/>
      <c r="J67" s="224"/>
      <c r="K67" s="314">
        <f t="shared" si="2"/>
        <v>0</v>
      </c>
      <c r="L67" s="69"/>
      <c r="M67" s="69"/>
      <c r="N67" s="69"/>
      <c r="O67" s="69"/>
      <c r="P67" s="152"/>
      <c r="Q67" s="152"/>
      <c r="R67" s="152"/>
      <c r="S67" s="153"/>
      <c r="T67" s="14" t="str">
        <f t="shared" si="0"/>
        <v/>
      </c>
      <c r="U67" s="47" t="str">
        <f t="shared" si="1"/>
        <v/>
      </c>
      <c r="V67" s="14"/>
      <c r="W67" s="3"/>
      <c r="X67" s="3"/>
      <c r="Y67" s="14"/>
      <c r="Z67" s="3"/>
      <c r="AA67" s="14"/>
      <c r="AB67" s="3"/>
      <c r="AC67" s="3"/>
      <c r="AD67" s="14"/>
      <c r="AE67" s="3"/>
      <c r="AF67" s="14"/>
      <c r="AG67" s="3"/>
      <c r="AH67" s="3"/>
      <c r="AI67" s="14"/>
      <c r="AJ67" s="3"/>
      <c r="AK67" s="6"/>
      <c r="AL67" s="6"/>
    </row>
    <row r="68" spans="1:38" ht="21" customHeight="1" x14ac:dyDescent="0.15">
      <c r="A68" s="62"/>
      <c r="B68" s="63"/>
      <c r="C68" s="57"/>
      <c r="D68" s="60"/>
      <c r="E68" s="60"/>
      <c r="F68" s="77"/>
      <c r="G68" s="219"/>
      <c r="H68" s="213"/>
      <c r="I68" s="238"/>
      <c r="J68" s="238"/>
      <c r="K68" s="315">
        <f t="shared" si="2"/>
        <v>0</v>
      </c>
      <c r="L68" s="58"/>
      <c r="M68" s="58"/>
      <c r="N68" s="58"/>
      <c r="O68" s="58"/>
      <c r="P68" s="79"/>
      <c r="Q68" s="79"/>
      <c r="R68" s="79"/>
      <c r="S68" s="73"/>
      <c r="T68" s="14" t="str">
        <f t="shared" si="0"/>
        <v/>
      </c>
      <c r="U68" s="47" t="str">
        <f t="shared" si="1"/>
        <v/>
      </c>
      <c r="V68" s="14"/>
      <c r="W68" s="3"/>
      <c r="X68" s="3"/>
      <c r="Y68" s="14"/>
      <c r="Z68" s="3"/>
      <c r="AA68" s="14"/>
      <c r="AB68" s="3"/>
      <c r="AC68" s="3"/>
      <c r="AD68" s="14"/>
      <c r="AE68" s="3"/>
      <c r="AF68" s="14"/>
      <c r="AG68" s="3"/>
      <c r="AH68" s="3"/>
      <c r="AI68" s="14"/>
      <c r="AJ68" s="3"/>
      <c r="AK68" s="6"/>
      <c r="AL68" s="6"/>
    </row>
    <row r="69" spans="1:38" ht="21" customHeight="1" x14ac:dyDescent="0.15">
      <c r="A69" s="176"/>
      <c r="B69" s="63"/>
      <c r="C69" s="57"/>
      <c r="D69" s="60"/>
      <c r="E69" s="60"/>
      <c r="F69" s="77"/>
      <c r="G69" s="219"/>
      <c r="H69" s="213"/>
      <c r="I69" s="238"/>
      <c r="J69" s="238"/>
      <c r="K69" s="315">
        <f t="shared" si="2"/>
        <v>0</v>
      </c>
      <c r="L69" s="58"/>
      <c r="M69" s="58"/>
      <c r="N69" s="58"/>
      <c r="O69" s="58"/>
      <c r="P69" s="79"/>
      <c r="Q69" s="79"/>
      <c r="R69" s="79"/>
      <c r="S69" s="73"/>
      <c r="T69" s="14" t="str">
        <f t="shared" si="0"/>
        <v/>
      </c>
      <c r="U69" s="47" t="str">
        <f t="shared" si="1"/>
        <v/>
      </c>
      <c r="V69" s="14"/>
      <c r="W69" s="3"/>
      <c r="X69" s="3"/>
      <c r="Y69" s="14"/>
      <c r="Z69" s="3"/>
      <c r="AA69" s="14"/>
      <c r="AB69" s="3"/>
      <c r="AC69" s="3"/>
      <c r="AD69" s="14"/>
      <c r="AE69" s="3"/>
      <c r="AF69" s="14"/>
      <c r="AG69" s="3"/>
      <c r="AH69" s="3"/>
      <c r="AI69" s="14"/>
      <c r="AJ69" s="3"/>
      <c r="AK69" s="6"/>
      <c r="AL69" s="6"/>
    </row>
    <row r="70" spans="1:38" ht="21" customHeight="1" x14ac:dyDescent="0.15">
      <c r="A70" s="62"/>
      <c r="B70" s="63"/>
      <c r="C70" s="57"/>
      <c r="D70" s="60"/>
      <c r="E70" s="60"/>
      <c r="F70" s="77"/>
      <c r="G70" s="219"/>
      <c r="H70" s="213"/>
      <c r="I70" s="214"/>
      <c r="J70" s="214"/>
      <c r="K70" s="315">
        <f t="shared" si="2"/>
        <v>0</v>
      </c>
      <c r="L70" s="58"/>
      <c r="M70" s="58"/>
      <c r="N70" s="58"/>
      <c r="O70" s="58"/>
      <c r="P70" s="79"/>
      <c r="Q70" s="79"/>
      <c r="R70" s="79"/>
      <c r="S70" s="73"/>
      <c r="T70" s="14" t="str">
        <f t="shared" si="0"/>
        <v/>
      </c>
      <c r="U70" s="47" t="str">
        <f t="shared" si="1"/>
        <v/>
      </c>
      <c r="V70" s="14"/>
      <c r="W70" s="3"/>
      <c r="X70" s="3"/>
      <c r="Y70" s="14"/>
      <c r="Z70" s="3"/>
      <c r="AA70" s="14"/>
      <c r="AB70" s="3"/>
      <c r="AC70" s="3"/>
      <c r="AD70" s="14"/>
      <c r="AE70" s="3"/>
      <c r="AF70" s="14"/>
      <c r="AG70" s="3"/>
      <c r="AH70" s="3"/>
      <c r="AI70" s="14"/>
      <c r="AJ70" s="3"/>
      <c r="AK70" s="6"/>
      <c r="AL70" s="6"/>
    </row>
    <row r="71" spans="1:38" ht="21" customHeight="1" x14ac:dyDescent="0.15">
      <c r="A71" s="173"/>
      <c r="B71" s="63"/>
      <c r="C71" s="57"/>
      <c r="D71" s="60"/>
      <c r="E71" s="60"/>
      <c r="F71" s="77"/>
      <c r="G71" s="219"/>
      <c r="H71" s="213"/>
      <c r="I71" s="214"/>
      <c r="J71" s="214"/>
      <c r="K71" s="315">
        <f t="shared" si="2"/>
        <v>0</v>
      </c>
      <c r="L71" s="58"/>
      <c r="M71" s="58"/>
      <c r="N71" s="58"/>
      <c r="O71" s="58"/>
      <c r="P71" s="65"/>
      <c r="Q71" s="65"/>
      <c r="R71" s="65"/>
      <c r="S71" s="72"/>
      <c r="T71" s="14" t="str">
        <f t="shared" ref="T71:T134" si="3">CONCATENATE(L71,C71)</f>
        <v/>
      </c>
      <c r="U71" s="47" t="str">
        <f t="shared" ref="U71:U134" si="4">CONCATENATE(N71,H71)</f>
        <v/>
      </c>
      <c r="V71" s="14"/>
      <c r="W71" s="3"/>
      <c r="X71" s="3"/>
      <c r="Y71" s="14"/>
      <c r="Z71" s="3"/>
      <c r="AA71" s="14"/>
      <c r="AB71" s="3"/>
      <c r="AC71" s="3"/>
      <c r="AD71" s="14"/>
      <c r="AE71" s="3"/>
      <c r="AF71" s="14"/>
      <c r="AG71" s="3"/>
      <c r="AH71" s="3"/>
      <c r="AI71" s="14"/>
      <c r="AJ71" s="3"/>
      <c r="AK71" s="6"/>
      <c r="AL71" s="6"/>
    </row>
    <row r="72" spans="1:38" ht="21" customHeight="1" x14ac:dyDescent="0.15">
      <c r="A72" s="62"/>
      <c r="B72" s="63"/>
      <c r="C72" s="57"/>
      <c r="D72" s="60"/>
      <c r="E72" s="60"/>
      <c r="F72" s="77"/>
      <c r="G72" s="219"/>
      <c r="H72" s="213"/>
      <c r="I72" s="214"/>
      <c r="J72" s="214"/>
      <c r="K72" s="315">
        <f t="shared" ref="K72:K105" si="5">J72-E72</f>
        <v>0</v>
      </c>
      <c r="L72" s="58"/>
      <c r="M72" s="58"/>
      <c r="N72" s="58"/>
      <c r="O72" s="58"/>
      <c r="P72" s="65"/>
      <c r="Q72" s="65"/>
      <c r="R72" s="65"/>
      <c r="S72" s="72"/>
      <c r="T72" s="14" t="str">
        <f t="shared" si="3"/>
        <v/>
      </c>
      <c r="U72" s="47" t="str">
        <f t="shared" si="4"/>
        <v/>
      </c>
      <c r="V72" s="14"/>
      <c r="W72" s="3"/>
      <c r="X72" s="3"/>
      <c r="Y72" s="14"/>
      <c r="Z72" s="3"/>
      <c r="AA72" s="14"/>
      <c r="AB72" s="3"/>
      <c r="AC72" s="3"/>
      <c r="AD72" s="14"/>
      <c r="AE72" s="3"/>
      <c r="AF72" s="14"/>
      <c r="AG72" s="3"/>
      <c r="AH72" s="3"/>
      <c r="AI72" s="14"/>
      <c r="AJ72" s="3"/>
      <c r="AK72" s="6"/>
      <c r="AL72" s="6"/>
    </row>
    <row r="73" spans="1:38" ht="21" customHeight="1" x14ac:dyDescent="0.15">
      <c r="A73" s="62"/>
      <c r="B73" s="63"/>
      <c r="C73" s="57"/>
      <c r="D73" s="60"/>
      <c r="E73" s="60"/>
      <c r="F73" s="77"/>
      <c r="G73" s="219"/>
      <c r="H73" s="213"/>
      <c r="I73" s="214"/>
      <c r="J73" s="214"/>
      <c r="K73" s="315">
        <f t="shared" si="5"/>
        <v>0</v>
      </c>
      <c r="L73" s="58"/>
      <c r="M73" s="58"/>
      <c r="N73" s="58"/>
      <c r="O73" s="58"/>
      <c r="P73" s="65"/>
      <c r="Q73" s="65"/>
      <c r="R73" s="65"/>
      <c r="S73" s="72"/>
      <c r="T73" s="14" t="str">
        <f t="shared" si="3"/>
        <v/>
      </c>
      <c r="U73" s="47" t="str">
        <f t="shared" si="4"/>
        <v/>
      </c>
      <c r="V73" s="14"/>
      <c r="W73" s="3"/>
      <c r="X73" s="3"/>
      <c r="Y73" s="14"/>
      <c r="Z73" s="3"/>
      <c r="AA73" s="14"/>
      <c r="AB73" s="3"/>
      <c r="AC73" s="3"/>
      <c r="AD73" s="14"/>
      <c r="AE73" s="3"/>
      <c r="AF73" s="14"/>
      <c r="AG73" s="3"/>
      <c r="AH73" s="3"/>
      <c r="AI73" s="14"/>
      <c r="AJ73" s="3"/>
      <c r="AK73" s="6"/>
      <c r="AL73" s="6"/>
    </row>
    <row r="74" spans="1:38" ht="21" customHeight="1" x14ac:dyDescent="0.15">
      <c r="A74" s="173"/>
      <c r="B74" s="63"/>
      <c r="C74" s="57"/>
      <c r="D74" s="60"/>
      <c r="E74" s="60"/>
      <c r="F74" s="77"/>
      <c r="G74" s="219"/>
      <c r="H74" s="213"/>
      <c r="I74" s="238"/>
      <c r="J74" s="238"/>
      <c r="K74" s="315">
        <f t="shared" si="5"/>
        <v>0</v>
      </c>
      <c r="L74" s="58"/>
      <c r="M74" s="58"/>
      <c r="N74" s="58"/>
      <c r="O74" s="58"/>
      <c r="P74" s="65"/>
      <c r="Q74" s="65"/>
      <c r="R74" s="65"/>
      <c r="S74" s="72"/>
      <c r="T74" s="14" t="str">
        <f t="shared" si="3"/>
        <v/>
      </c>
      <c r="U74" s="47" t="str">
        <f t="shared" si="4"/>
        <v/>
      </c>
      <c r="V74" s="14"/>
      <c r="W74" s="3"/>
      <c r="X74" s="3"/>
      <c r="Y74" s="14"/>
      <c r="Z74" s="3"/>
      <c r="AA74" s="14"/>
      <c r="AB74" s="3"/>
      <c r="AC74" s="3"/>
      <c r="AD74" s="14"/>
      <c r="AE74" s="3"/>
      <c r="AF74" s="14"/>
      <c r="AG74" s="3"/>
      <c r="AH74" s="3"/>
      <c r="AI74" s="14"/>
      <c r="AJ74" s="3"/>
      <c r="AK74" s="6"/>
      <c r="AL74" s="6"/>
    </row>
    <row r="75" spans="1:38" ht="21" customHeight="1" x14ac:dyDescent="0.15">
      <c r="A75" s="178"/>
      <c r="B75" s="63"/>
      <c r="C75" s="57"/>
      <c r="D75" s="60"/>
      <c r="E75" s="60"/>
      <c r="F75" s="77"/>
      <c r="G75" s="219"/>
      <c r="H75" s="213"/>
      <c r="I75" s="238"/>
      <c r="J75" s="238"/>
      <c r="K75" s="315">
        <f t="shared" si="5"/>
        <v>0</v>
      </c>
      <c r="L75" s="58"/>
      <c r="M75" s="58"/>
      <c r="N75" s="58"/>
      <c r="O75" s="58"/>
      <c r="P75" s="65"/>
      <c r="Q75" s="65"/>
      <c r="R75" s="65"/>
      <c r="S75" s="72"/>
      <c r="T75" s="14" t="str">
        <f t="shared" si="3"/>
        <v/>
      </c>
      <c r="U75" s="47" t="str">
        <f t="shared" si="4"/>
        <v/>
      </c>
      <c r="V75" s="14"/>
      <c r="W75" s="3"/>
      <c r="X75" s="3"/>
      <c r="Y75" s="14"/>
      <c r="Z75" s="3"/>
      <c r="AA75" s="14"/>
      <c r="AB75" s="3"/>
      <c r="AC75" s="3"/>
      <c r="AD75" s="14"/>
      <c r="AE75" s="3"/>
      <c r="AF75" s="14"/>
      <c r="AG75" s="3"/>
      <c r="AH75" s="3"/>
      <c r="AI75" s="14"/>
      <c r="AJ75" s="3"/>
      <c r="AK75" s="6"/>
      <c r="AL75" s="6"/>
    </row>
    <row r="76" spans="1:38" ht="21" customHeight="1" x14ac:dyDescent="0.15">
      <c r="A76" s="62"/>
      <c r="B76" s="63"/>
      <c r="C76" s="57"/>
      <c r="D76" s="60"/>
      <c r="E76" s="60"/>
      <c r="F76" s="77"/>
      <c r="G76" s="219"/>
      <c r="H76" s="213"/>
      <c r="I76" s="238"/>
      <c r="J76" s="238"/>
      <c r="K76" s="315">
        <f t="shared" si="5"/>
        <v>0</v>
      </c>
      <c r="L76" s="58"/>
      <c r="M76" s="58"/>
      <c r="N76" s="58"/>
      <c r="O76" s="58"/>
      <c r="P76" s="65"/>
      <c r="Q76" s="65"/>
      <c r="R76" s="65"/>
      <c r="S76" s="72"/>
      <c r="T76" s="14" t="str">
        <f t="shared" si="3"/>
        <v/>
      </c>
      <c r="U76" s="47" t="str">
        <f t="shared" si="4"/>
        <v/>
      </c>
      <c r="V76" s="14"/>
      <c r="W76" s="3"/>
      <c r="X76" s="3"/>
      <c r="Y76" s="14"/>
      <c r="Z76" s="3"/>
      <c r="AA76" s="14"/>
      <c r="AB76" s="3"/>
      <c r="AC76" s="3"/>
      <c r="AD76" s="14"/>
      <c r="AE76" s="3"/>
      <c r="AF76" s="14"/>
      <c r="AG76" s="3"/>
      <c r="AH76" s="3"/>
      <c r="AI76" s="14"/>
      <c r="AJ76" s="3"/>
      <c r="AK76" s="6"/>
      <c r="AL76" s="6"/>
    </row>
    <row r="77" spans="1:38" ht="21" customHeight="1" x14ac:dyDescent="0.15">
      <c r="A77" s="176"/>
      <c r="B77" s="63"/>
      <c r="C77" s="57"/>
      <c r="D77" s="60"/>
      <c r="E77" s="60"/>
      <c r="F77" s="77"/>
      <c r="G77" s="219"/>
      <c r="H77" s="213"/>
      <c r="I77" s="238"/>
      <c r="J77" s="238"/>
      <c r="K77" s="315">
        <f t="shared" si="5"/>
        <v>0</v>
      </c>
      <c r="L77" s="58"/>
      <c r="M77" s="58"/>
      <c r="N77" s="58"/>
      <c r="O77" s="58"/>
      <c r="P77" s="65"/>
      <c r="Q77" s="65"/>
      <c r="R77" s="65"/>
      <c r="S77" s="72"/>
      <c r="T77" s="14" t="str">
        <f t="shared" si="3"/>
        <v/>
      </c>
      <c r="U77" s="47" t="str">
        <f t="shared" si="4"/>
        <v/>
      </c>
      <c r="V77" s="14"/>
      <c r="W77" s="3"/>
      <c r="X77" s="3"/>
      <c r="Y77" s="14"/>
      <c r="Z77" s="3"/>
      <c r="AA77" s="14"/>
      <c r="AB77" s="3"/>
      <c r="AC77" s="3"/>
      <c r="AD77" s="14"/>
      <c r="AE77" s="3"/>
      <c r="AF77" s="14"/>
      <c r="AG77" s="3"/>
      <c r="AH77" s="3"/>
      <c r="AI77" s="14"/>
      <c r="AJ77" s="3"/>
      <c r="AK77" s="6"/>
      <c r="AL77" s="6"/>
    </row>
    <row r="78" spans="1:38" ht="21" customHeight="1" x14ac:dyDescent="0.15">
      <c r="A78" s="62"/>
      <c r="B78" s="63"/>
      <c r="C78" s="57"/>
      <c r="D78" s="60"/>
      <c r="E78" s="60"/>
      <c r="F78" s="77"/>
      <c r="G78" s="219"/>
      <c r="H78" s="213"/>
      <c r="I78" s="214"/>
      <c r="J78" s="214"/>
      <c r="K78" s="315">
        <f t="shared" si="5"/>
        <v>0</v>
      </c>
      <c r="L78" s="58"/>
      <c r="M78" s="58"/>
      <c r="N78" s="58"/>
      <c r="O78" s="58"/>
      <c r="P78" s="65"/>
      <c r="Q78" s="65"/>
      <c r="R78" s="65"/>
      <c r="S78" s="72"/>
      <c r="T78" s="14" t="str">
        <f t="shared" si="3"/>
        <v/>
      </c>
      <c r="U78" s="47" t="str">
        <f t="shared" si="4"/>
        <v/>
      </c>
      <c r="V78" s="16"/>
      <c r="W78" s="4"/>
      <c r="X78" s="4"/>
      <c r="Y78" s="16"/>
      <c r="Z78" s="3"/>
      <c r="AA78" s="14"/>
      <c r="AB78" s="4"/>
      <c r="AC78" s="3"/>
      <c r="AD78" s="14"/>
      <c r="AE78" s="4"/>
      <c r="AF78" s="16"/>
      <c r="AG78" s="4"/>
      <c r="AH78" s="4"/>
      <c r="AI78" s="16"/>
      <c r="AJ78" s="3"/>
      <c r="AK78" s="6"/>
      <c r="AL78" s="6"/>
    </row>
    <row r="79" spans="1:38" ht="21" customHeight="1" x14ac:dyDescent="0.15">
      <c r="A79" s="173"/>
      <c r="B79" s="63"/>
      <c r="C79" s="57"/>
      <c r="D79" s="60"/>
      <c r="E79" s="60"/>
      <c r="F79" s="77"/>
      <c r="G79" s="219"/>
      <c r="H79" s="213"/>
      <c r="I79" s="214"/>
      <c r="J79" s="214"/>
      <c r="K79" s="315">
        <f t="shared" si="5"/>
        <v>0</v>
      </c>
      <c r="L79" s="58"/>
      <c r="M79" s="58"/>
      <c r="N79" s="58"/>
      <c r="O79" s="58"/>
      <c r="P79" s="65"/>
      <c r="Q79" s="65"/>
      <c r="R79" s="65"/>
      <c r="S79" s="72"/>
      <c r="T79" s="14" t="str">
        <f t="shared" si="3"/>
        <v/>
      </c>
      <c r="U79" s="47" t="str">
        <f t="shared" si="4"/>
        <v/>
      </c>
      <c r="V79" s="16"/>
      <c r="W79" s="4"/>
      <c r="X79" s="4"/>
      <c r="Y79" s="16"/>
      <c r="Z79" s="3"/>
      <c r="AA79" s="14"/>
      <c r="AB79" s="4"/>
      <c r="AC79" s="3"/>
      <c r="AD79" s="14"/>
      <c r="AE79" s="4"/>
      <c r="AF79" s="16"/>
      <c r="AG79" s="4"/>
      <c r="AH79" s="4"/>
      <c r="AI79" s="16"/>
      <c r="AJ79" s="3"/>
      <c r="AK79" s="6"/>
      <c r="AL79" s="6"/>
    </row>
    <row r="80" spans="1:38" ht="21" customHeight="1" x14ac:dyDescent="0.15">
      <c r="A80" s="62"/>
      <c r="B80" s="63"/>
      <c r="C80" s="57"/>
      <c r="D80" s="60"/>
      <c r="E80" s="60"/>
      <c r="F80" s="77"/>
      <c r="G80" s="219"/>
      <c r="H80" s="213"/>
      <c r="I80" s="214"/>
      <c r="J80" s="214"/>
      <c r="K80" s="315">
        <f t="shared" si="5"/>
        <v>0</v>
      </c>
      <c r="L80" s="58"/>
      <c r="M80" s="58"/>
      <c r="N80" s="58"/>
      <c r="O80" s="58"/>
      <c r="P80" s="65"/>
      <c r="Q80" s="65"/>
      <c r="R80" s="65"/>
      <c r="S80" s="72"/>
      <c r="T80" s="14" t="str">
        <f t="shared" si="3"/>
        <v/>
      </c>
      <c r="U80" s="47" t="str">
        <f t="shared" si="4"/>
        <v/>
      </c>
      <c r="V80" s="17"/>
      <c r="W80" s="5"/>
      <c r="X80" s="5"/>
      <c r="Y80" s="17"/>
      <c r="Z80" s="3"/>
      <c r="AA80" s="14"/>
      <c r="AB80" s="5"/>
      <c r="AC80" s="3"/>
      <c r="AD80" s="14"/>
      <c r="AE80" s="5"/>
      <c r="AF80" s="17"/>
      <c r="AG80" s="5"/>
      <c r="AH80" s="5"/>
      <c r="AI80" s="17"/>
      <c r="AJ80" s="3"/>
      <c r="AK80" s="6"/>
      <c r="AL80" s="6"/>
    </row>
    <row r="81" spans="1:38" ht="21" customHeight="1" x14ac:dyDescent="0.15">
      <c r="A81" s="62"/>
      <c r="B81" s="64"/>
      <c r="C81" s="57"/>
      <c r="D81" s="60"/>
      <c r="E81" s="60"/>
      <c r="F81" s="77"/>
      <c r="G81" s="212"/>
      <c r="H81" s="213"/>
      <c r="I81" s="214"/>
      <c r="J81" s="214"/>
      <c r="K81" s="315">
        <f t="shared" si="5"/>
        <v>0</v>
      </c>
      <c r="L81" s="58"/>
      <c r="M81" s="58"/>
      <c r="N81" s="58"/>
      <c r="O81" s="58"/>
      <c r="P81" s="65"/>
      <c r="Q81" s="65"/>
      <c r="R81" s="65"/>
      <c r="S81" s="72"/>
      <c r="T81" s="14" t="str">
        <f t="shared" si="3"/>
        <v/>
      </c>
      <c r="U81" s="47" t="str">
        <f t="shared" si="4"/>
        <v/>
      </c>
      <c r="V81" s="14"/>
      <c r="W81" s="3"/>
      <c r="X81" s="3"/>
      <c r="Y81" s="14"/>
      <c r="Z81" s="3"/>
      <c r="AA81" s="14"/>
      <c r="AB81" s="3"/>
      <c r="AC81" s="3"/>
      <c r="AD81" s="14"/>
      <c r="AE81" s="3"/>
      <c r="AF81" s="14"/>
      <c r="AG81" s="3"/>
      <c r="AH81" s="3"/>
      <c r="AI81" s="14"/>
      <c r="AJ81" s="3"/>
    </row>
    <row r="82" spans="1:38" ht="21" customHeight="1" x14ac:dyDescent="0.15">
      <c r="A82" s="62"/>
      <c r="B82" s="63"/>
      <c r="C82" s="57"/>
      <c r="D82" s="60"/>
      <c r="E82" s="60"/>
      <c r="F82" s="77"/>
      <c r="G82" s="219"/>
      <c r="H82" s="213"/>
      <c r="I82" s="214"/>
      <c r="J82" s="214"/>
      <c r="K82" s="315">
        <f t="shared" si="5"/>
        <v>0</v>
      </c>
      <c r="L82" s="58"/>
      <c r="M82" s="58"/>
      <c r="N82" s="58"/>
      <c r="O82" s="58"/>
      <c r="P82" s="65"/>
      <c r="Q82" s="65"/>
      <c r="R82" s="65"/>
      <c r="S82" s="72"/>
      <c r="T82" s="14" t="str">
        <f t="shared" si="3"/>
        <v/>
      </c>
      <c r="U82" s="47" t="str">
        <f t="shared" si="4"/>
        <v/>
      </c>
      <c r="V82" s="14"/>
      <c r="W82" s="3"/>
      <c r="X82" s="3"/>
      <c r="Y82" s="14"/>
      <c r="Z82" s="3"/>
      <c r="AA82" s="14"/>
      <c r="AB82" s="3"/>
      <c r="AC82" s="3"/>
      <c r="AD82" s="14"/>
      <c r="AE82" s="3"/>
      <c r="AF82" s="14"/>
      <c r="AG82" s="3"/>
      <c r="AH82" s="3"/>
      <c r="AI82" s="14"/>
      <c r="AJ82" s="3"/>
      <c r="AL82" s="6"/>
    </row>
    <row r="83" spans="1:38" ht="21" customHeight="1" x14ac:dyDescent="0.15">
      <c r="A83" s="62"/>
      <c r="B83" s="63"/>
      <c r="C83" s="57"/>
      <c r="D83" s="60"/>
      <c r="E83" s="60"/>
      <c r="F83" s="77"/>
      <c r="G83" s="219"/>
      <c r="H83" s="213"/>
      <c r="I83" s="238"/>
      <c r="J83" s="238"/>
      <c r="K83" s="315">
        <f t="shared" si="5"/>
        <v>0</v>
      </c>
      <c r="L83" s="58"/>
      <c r="M83" s="58"/>
      <c r="N83" s="58"/>
      <c r="O83" s="58"/>
      <c r="P83" s="65"/>
      <c r="Q83" s="65"/>
      <c r="R83" s="65"/>
      <c r="S83" s="72"/>
      <c r="T83" s="14" t="str">
        <f t="shared" si="3"/>
        <v/>
      </c>
      <c r="U83" s="47" t="str">
        <f t="shared" si="4"/>
        <v/>
      </c>
      <c r="V83" s="14"/>
      <c r="W83" s="3"/>
      <c r="X83" s="3"/>
      <c r="Y83" s="14"/>
      <c r="Z83" s="3"/>
      <c r="AA83" s="14"/>
      <c r="AB83" s="3"/>
      <c r="AC83" s="3"/>
      <c r="AD83" s="14"/>
      <c r="AE83" s="3"/>
      <c r="AF83" s="14"/>
      <c r="AG83" s="3"/>
      <c r="AH83" s="3"/>
      <c r="AI83" s="14"/>
      <c r="AJ83" s="3"/>
      <c r="AK83" s="6"/>
      <c r="AL83" s="6"/>
    </row>
    <row r="84" spans="1:38" ht="21" customHeight="1" x14ac:dyDescent="0.15">
      <c r="A84" s="176"/>
      <c r="B84" s="63"/>
      <c r="C84" s="57"/>
      <c r="D84" s="60"/>
      <c r="E84" s="60"/>
      <c r="F84" s="77"/>
      <c r="G84" s="219"/>
      <c r="H84" s="213"/>
      <c r="I84" s="238"/>
      <c r="J84" s="238"/>
      <c r="K84" s="315">
        <f t="shared" si="5"/>
        <v>0</v>
      </c>
      <c r="L84" s="58"/>
      <c r="M84" s="58"/>
      <c r="N84" s="58"/>
      <c r="O84" s="58"/>
      <c r="P84" s="65"/>
      <c r="Q84" s="65"/>
      <c r="R84" s="65"/>
      <c r="S84" s="72"/>
      <c r="T84" s="14" t="str">
        <f t="shared" si="3"/>
        <v/>
      </c>
      <c r="U84" s="47" t="str">
        <f t="shared" si="4"/>
        <v/>
      </c>
      <c r="V84" s="14"/>
      <c r="W84" s="3"/>
      <c r="X84" s="3"/>
      <c r="Y84" s="14"/>
      <c r="Z84" s="3"/>
      <c r="AA84" s="14"/>
      <c r="AB84" s="3"/>
      <c r="AC84" s="3"/>
      <c r="AD84" s="14"/>
      <c r="AE84" s="3"/>
      <c r="AF84" s="14"/>
      <c r="AG84" s="3"/>
      <c r="AH84" s="3"/>
      <c r="AI84" s="14"/>
      <c r="AJ84" s="3"/>
      <c r="AK84" s="6"/>
      <c r="AL84" s="6"/>
    </row>
    <row r="85" spans="1:38" ht="21" customHeight="1" x14ac:dyDescent="0.15">
      <c r="A85" s="62"/>
      <c r="B85" s="63"/>
      <c r="C85" s="57"/>
      <c r="D85" s="60"/>
      <c r="E85" s="60"/>
      <c r="F85" s="77"/>
      <c r="G85" s="219"/>
      <c r="H85" s="213"/>
      <c r="I85" s="238"/>
      <c r="J85" s="238"/>
      <c r="K85" s="315">
        <f t="shared" si="5"/>
        <v>0</v>
      </c>
      <c r="L85" s="58"/>
      <c r="M85" s="58"/>
      <c r="N85" s="58"/>
      <c r="O85" s="58"/>
      <c r="P85" s="65"/>
      <c r="Q85" s="65"/>
      <c r="R85" s="65"/>
      <c r="S85" s="72"/>
      <c r="T85" s="14" t="str">
        <f t="shared" si="3"/>
        <v/>
      </c>
      <c r="U85" s="47" t="str">
        <f t="shared" si="4"/>
        <v/>
      </c>
      <c r="V85" s="14"/>
      <c r="W85" s="3"/>
      <c r="X85" s="3"/>
      <c r="Y85" s="14"/>
      <c r="Z85" s="3"/>
      <c r="AA85" s="14"/>
      <c r="AB85" s="3"/>
      <c r="AC85" s="3"/>
      <c r="AD85" s="14"/>
      <c r="AE85" s="3"/>
      <c r="AF85" s="14"/>
      <c r="AG85" s="3"/>
      <c r="AH85" s="3"/>
      <c r="AI85" s="14"/>
      <c r="AJ85" s="3"/>
      <c r="AK85" s="6"/>
      <c r="AL85" s="6"/>
    </row>
    <row r="86" spans="1:38" ht="21" customHeight="1" x14ac:dyDescent="0.15">
      <c r="A86" s="259"/>
      <c r="B86" s="105"/>
      <c r="C86" s="111"/>
      <c r="D86" s="95"/>
      <c r="E86" s="95"/>
      <c r="F86" s="166"/>
      <c r="G86" s="220"/>
      <c r="H86" s="228"/>
      <c r="I86" s="260"/>
      <c r="J86" s="260"/>
      <c r="K86" s="316">
        <f t="shared" si="5"/>
        <v>0</v>
      </c>
      <c r="L86" s="68"/>
      <c r="M86" s="68"/>
      <c r="N86" s="68"/>
      <c r="O86" s="68"/>
      <c r="P86" s="154"/>
      <c r="Q86" s="154"/>
      <c r="R86" s="154"/>
      <c r="S86" s="155"/>
      <c r="T86" s="14" t="str">
        <f t="shared" si="3"/>
        <v/>
      </c>
      <c r="U86" s="47" t="str">
        <f t="shared" si="4"/>
        <v/>
      </c>
      <c r="V86" s="15"/>
      <c r="W86" s="3"/>
      <c r="X86" s="3"/>
      <c r="Y86" s="14"/>
      <c r="Z86" s="3"/>
      <c r="AA86" s="14"/>
      <c r="AB86" s="3"/>
      <c r="AC86" s="3"/>
      <c r="AD86" s="14"/>
      <c r="AE86" s="3"/>
      <c r="AF86" s="14"/>
      <c r="AG86" s="3"/>
      <c r="AH86" s="3"/>
      <c r="AI86" s="14"/>
      <c r="AJ86" s="3"/>
      <c r="AK86" s="6"/>
      <c r="AL86" s="6"/>
    </row>
    <row r="87" spans="1:38" ht="21" customHeight="1" x14ac:dyDescent="0.15">
      <c r="A87" s="171"/>
      <c r="B87" s="99"/>
      <c r="C87" s="97"/>
      <c r="D87" s="98"/>
      <c r="E87" s="98"/>
      <c r="F87" s="164"/>
      <c r="G87" s="221"/>
      <c r="H87" s="223"/>
      <c r="I87" s="258"/>
      <c r="J87" s="258"/>
      <c r="K87" s="314">
        <f t="shared" si="5"/>
        <v>0</v>
      </c>
      <c r="L87" s="69"/>
      <c r="M87" s="69"/>
      <c r="N87" s="69"/>
      <c r="O87" s="69"/>
      <c r="P87" s="152"/>
      <c r="Q87" s="152"/>
      <c r="R87" s="152"/>
      <c r="S87" s="153"/>
      <c r="T87" s="14" t="str">
        <f t="shared" si="3"/>
        <v/>
      </c>
      <c r="U87" s="47" t="str">
        <f t="shared" si="4"/>
        <v/>
      </c>
      <c r="V87" s="14"/>
      <c r="W87" s="3"/>
      <c r="X87" s="3"/>
      <c r="Y87" s="14"/>
      <c r="Z87" s="3"/>
      <c r="AA87" s="14"/>
      <c r="AB87" s="3"/>
      <c r="AC87" s="3"/>
      <c r="AD87" s="14"/>
      <c r="AE87" s="3"/>
      <c r="AF87" s="14"/>
      <c r="AG87" s="3"/>
      <c r="AH87" s="3"/>
      <c r="AI87" s="14"/>
      <c r="AJ87" s="3"/>
      <c r="AK87" s="6"/>
      <c r="AL87" s="6"/>
    </row>
    <row r="88" spans="1:38" ht="21" customHeight="1" x14ac:dyDescent="0.15">
      <c r="A88" s="176"/>
      <c r="B88" s="63"/>
      <c r="C88" s="57"/>
      <c r="D88" s="60"/>
      <c r="E88" s="60"/>
      <c r="F88" s="77"/>
      <c r="G88" s="219"/>
      <c r="H88" s="213"/>
      <c r="I88" s="238"/>
      <c r="J88" s="238"/>
      <c r="K88" s="315">
        <f t="shared" si="5"/>
        <v>0</v>
      </c>
      <c r="L88" s="58"/>
      <c r="M88" s="58"/>
      <c r="N88" s="58"/>
      <c r="O88" s="58"/>
      <c r="P88" s="65"/>
      <c r="Q88" s="65"/>
      <c r="R88" s="65"/>
      <c r="S88" s="72"/>
      <c r="T88" s="14" t="str">
        <f t="shared" si="3"/>
        <v/>
      </c>
      <c r="U88" s="47" t="str">
        <f t="shared" si="4"/>
        <v/>
      </c>
      <c r="V88" s="14"/>
      <c r="W88" s="3"/>
      <c r="X88" s="3"/>
      <c r="Y88" s="14"/>
      <c r="Z88" s="3"/>
      <c r="AA88" s="14"/>
      <c r="AB88" s="3"/>
      <c r="AC88" s="3"/>
      <c r="AD88" s="14"/>
      <c r="AE88" s="3"/>
      <c r="AF88" s="14"/>
      <c r="AG88" s="3"/>
      <c r="AH88" s="3"/>
      <c r="AI88" s="14"/>
      <c r="AJ88" s="3"/>
      <c r="AK88" s="6"/>
      <c r="AL88" s="6"/>
    </row>
    <row r="89" spans="1:38" ht="21" customHeight="1" x14ac:dyDescent="0.15">
      <c r="A89" s="62"/>
      <c r="B89" s="63"/>
      <c r="C89" s="57"/>
      <c r="D89" s="60"/>
      <c r="E89" s="60"/>
      <c r="F89" s="77"/>
      <c r="G89" s="219"/>
      <c r="H89" s="213"/>
      <c r="I89" s="238"/>
      <c r="J89" s="238"/>
      <c r="K89" s="315">
        <f t="shared" si="5"/>
        <v>0</v>
      </c>
      <c r="L89" s="58"/>
      <c r="M89" s="58"/>
      <c r="N89" s="58"/>
      <c r="O89" s="58"/>
      <c r="P89" s="65"/>
      <c r="Q89" s="65"/>
      <c r="R89" s="65"/>
      <c r="S89" s="72"/>
      <c r="T89" s="14" t="str">
        <f t="shared" si="3"/>
        <v/>
      </c>
      <c r="U89" s="47" t="str">
        <f t="shared" si="4"/>
        <v/>
      </c>
      <c r="V89" s="14"/>
      <c r="W89" s="3"/>
      <c r="X89" s="3"/>
      <c r="Y89" s="14"/>
      <c r="Z89" s="3"/>
      <c r="AA89" s="14"/>
      <c r="AB89" s="3"/>
      <c r="AC89" s="3"/>
      <c r="AD89" s="14"/>
      <c r="AE89" s="3"/>
      <c r="AF89" s="14"/>
      <c r="AG89" s="3"/>
      <c r="AH89" s="3"/>
      <c r="AI89" s="14"/>
      <c r="AJ89" s="3"/>
      <c r="AK89" s="6"/>
      <c r="AL89" s="6"/>
    </row>
    <row r="90" spans="1:38" ht="21" customHeight="1" x14ac:dyDescent="0.15">
      <c r="A90" s="176"/>
      <c r="B90" s="63"/>
      <c r="C90" s="57"/>
      <c r="D90" s="60"/>
      <c r="E90" s="60"/>
      <c r="F90" s="77"/>
      <c r="G90" s="219"/>
      <c r="H90" s="213"/>
      <c r="I90" s="238"/>
      <c r="J90" s="238"/>
      <c r="K90" s="315">
        <f t="shared" si="5"/>
        <v>0</v>
      </c>
      <c r="L90" s="58"/>
      <c r="M90" s="58"/>
      <c r="N90" s="58"/>
      <c r="O90" s="58"/>
      <c r="P90" s="65"/>
      <c r="Q90" s="65"/>
      <c r="R90" s="65"/>
      <c r="S90" s="72"/>
      <c r="T90" s="14" t="str">
        <f t="shared" si="3"/>
        <v/>
      </c>
      <c r="U90" s="47" t="str">
        <f t="shared" si="4"/>
        <v/>
      </c>
      <c r="V90" s="14"/>
      <c r="W90" s="3"/>
      <c r="X90" s="3"/>
      <c r="Y90" s="14"/>
      <c r="Z90" s="3"/>
      <c r="AA90" s="14"/>
      <c r="AB90" s="3"/>
      <c r="AC90" s="3"/>
      <c r="AD90" s="14"/>
      <c r="AE90" s="3"/>
      <c r="AF90" s="14"/>
      <c r="AG90" s="3"/>
      <c r="AH90" s="3"/>
      <c r="AI90" s="14"/>
      <c r="AJ90" s="3"/>
      <c r="AK90" s="6"/>
      <c r="AL90" s="6"/>
    </row>
    <row r="91" spans="1:38" ht="21" customHeight="1" x14ac:dyDescent="0.15">
      <c r="A91" s="176"/>
      <c r="B91" s="63"/>
      <c r="C91" s="57"/>
      <c r="D91" s="60"/>
      <c r="E91" s="60"/>
      <c r="F91" s="77"/>
      <c r="G91" s="219"/>
      <c r="H91" s="213"/>
      <c r="I91" s="238"/>
      <c r="J91" s="238"/>
      <c r="K91" s="315">
        <f t="shared" si="5"/>
        <v>0</v>
      </c>
      <c r="L91" s="58"/>
      <c r="M91" s="58"/>
      <c r="N91" s="58"/>
      <c r="O91" s="58"/>
      <c r="P91" s="65"/>
      <c r="Q91" s="65"/>
      <c r="R91" s="65"/>
      <c r="S91" s="72"/>
      <c r="T91" s="14" t="str">
        <f t="shared" si="3"/>
        <v/>
      </c>
      <c r="U91" s="47" t="str">
        <f t="shared" si="4"/>
        <v/>
      </c>
      <c r="V91" s="14"/>
      <c r="W91" s="3"/>
      <c r="X91" s="3"/>
      <c r="Y91" s="14"/>
      <c r="Z91" s="3"/>
      <c r="AA91" s="14"/>
      <c r="AB91" s="3"/>
      <c r="AC91" s="3"/>
      <c r="AD91" s="14"/>
      <c r="AE91" s="3"/>
      <c r="AF91" s="14"/>
      <c r="AG91" s="3"/>
      <c r="AH91" s="3"/>
      <c r="AI91" s="14"/>
      <c r="AJ91" s="3"/>
      <c r="AK91" s="6"/>
      <c r="AL91" s="6"/>
    </row>
    <row r="92" spans="1:38" ht="21" customHeight="1" x14ac:dyDescent="0.15">
      <c r="A92" s="62"/>
      <c r="B92" s="63"/>
      <c r="C92" s="57"/>
      <c r="D92" s="60"/>
      <c r="E92" s="60"/>
      <c r="F92" s="77"/>
      <c r="G92" s="219"/>
      <c r="H92" s="213"/>
      <c r="I92" s="238"/>
      <c r="J92" s="238"/>
      <c r="K92" s="315">
        <f t="shared" si="5"/>
        <v>0</v>
      </c>
      <c r="L92" s="58"/>
      <c r="M92" s="58"/>
      <c r="N92" s="58"/>
      <c r="O92" s="58"/>
      <c r="P92" s="65"/>
      <c r="Q92" s="59"/>
      <c r="R92" s="65"/>
      <c r="S92" s="72"/>
      <c r="T92" s="14" t="str">
        <f t="shared" si="3"/>
        <v/>
      </c>
      <c r="U92" s="47" t="str">
        <f t="shared" si="4"/>
        <v/>
      </c>
      <c r="V92" s="14"/>
      <c r="W92" s="3"/>
      <c r="X92" s="3"/>
      <c r="Y92" s="14"/>
      <c r="Z92" s="3"/>
      <c r="AA92" s="14"/>
      <c r="AB92" s="3"/>
      <c r="AC92" s="3"/>
      <c r="AD92" s="14"/>
      <c r="AE92" s="3"/>
      <c r="AF92" s="14"/>
      <c r="AG92" s="3"/>
      <c r="AH92" s="3"/>
      <c r="AI92" s="14"/>
      <c r="AJ92" s="3"/>
      <c r="AK92" s="6"/>
      <c r="AL92" s="6"/>
    </row>
    <row r="93" spans="1:38" ht="21" customHeight="1" x14ac:dyDescent="0.15">
      <c r="A93" s="176"/>
      <c r="B93" s="63"/>
      <c r="C93" s="57"/>
      <c r="D93" s="60"/>
      <c r="E93" s="60"/>
      <c r="F93" s="77"/>
      <c r="G93" s="219"/>
      <c r="H93" s="213"/>
      <c r="I93" s="238"/>
      <c r="J93" s="238"/>
      <c r="K93" s="315">
        <f t="shared" si="5"/>
        <v>0</v>
      </c>
      <c r="L93" s="58"/>
      <c r="M93" s="58"/>
      <c r="N93" s="58"/>
      <c r="O93" s="58"/>
      <c r="P93" s="65"/>
      <c r="Q93" s="59"/>
      <c r="R93" s="65"/>
      <c r="S93" s="72"/>
      <c r="T93" s="14" t="str">
        <f t="shared" si="3"/>
        <v/>
      </c>
      <c r="U93" s="47" t="str">
        <f t="shared" si="4"/>
        <v/>
      </c>
      <c r="V93" s="14"/>
      <c r="W93" s="3"/>
      <c r="X93" s="3"/>
      <c r="Y93" s="14"/>
      <c r="Z93" s="3"/>
      <c r="AA93" s="14"/>
      <c r="AB93" s="3"/>
      <c r="AC93" s="3"/>
      <c r="AD93" s="14"/>
      <c r="AE93" s="3"/>
      <c r="AF93" s="14"/>
      <c r="AG93" s="3"/>
      <c r="AH93" s="3"/>
      <c r="AI93" s="14"/>
      <c r="AJ93" s="3"/>
      <c r="AK93" s="6"/>
      <c r="AL93" s="6"/>
    </row>
    <row r="94" spans="1:38" ht="21" customHeight="1" x14ac:dyDescent="0.15">
      <c r="A94" s="62"/>
      <c r="B94" s="63"/>
      <c r="C94" s="57"/>
      <c r="D94" s="60"/>
      <c r="E94" s="60"/>
      <c r="F94" s="77"/>
      <c r="G94" s="219"/>
      <c r="H94" s="213"/>
      <c r="I94" s="214"/>
      <c r="J94" s="214"/>
      <c r="K94" s="315">
        <f t="shared" si="5"/>
        <v>0</v>
      </c>
      <c r="L94" s="58"/>
      <c r="M94" s="58"/>
      <c r="N94" s="58"/>
      <c r="O94" s="58"/>
      <c r="P94" s="65"/>
      <c r="Q94" s="65"/>
      <c r="R94" s="65"/>
      <c r="S94" s="72"/>
      <c r="T94" s="14" t="str">
        <f t="shared" si="3"/>
        <v/>
      </c>
      <c r="U94" s="47" t="str">
        <f t="shared" si="4"/>
        <v/>
      </c>
      <c r="V94" s="14"/>
      <c r="W94" s="3"/>
      <c r="X94" s="3"/>
      <c r="Y94" s="14"/>
      <c r="Z94" s="3"/>
      <c r="AA94" s="14"/>
      <c r="AB94" s="3"/>
      <c r="AC94" s="3"/>
      <c r="AD94" s="14"/>
      <c r="AE94" s="3"/>
      <c r="AF94" s="14"/>
      <c r="AG94" s="3"/>
      <c r="AH94" s="3"/>
      <c r="AI94" s="14"/>
      <c r="AJ94" s="3"/>
      <c r="AK94" s="6"/>
      <c r="AL94" s="6"/>
    </row>
    <row r="95" spans="1:38" ht="21" customHeight="1" x14ac:dyDescent="0.15">
      <c r="A95" s="62"/>
      <c r="B95" s="63"/>
      <c r="C95" s="57"/>
      <c r="D95" s="60"/>
      <c r="E95" s="60"/>
      <c r="F95" s="77"/>
      <c r="G95" s="219"/>
      <c r="H95" s="213"/>
      <c r="I95" s="214"/>
      <c r="J95" s="214"/>
      <c r="K95" s="315">
        <f t="shared" si="5"/>
        <v>0</v>
      </c>
      <c r="L95" s="58"/>
      <c r="M95" s="58"/>
      <c r="N95" s="58"/>
      <c r="O95" s="58"/>
      <c r="P95" s="65"/>
      <c r="Q95" s="65"/>
      <c r="R95" s="65"/>
      <c r="S95" s="72"/>
      <c r="T95" s="14" t="str">
        <f t="shared" si="3"/>
        <v/>
      </c>
      <c r="U95" s="47" t="str">
        <f t="shared" si="4"/>
        <v/>
      </c>
      <c r="V95" s="14"/>
      <c r="W95" s="3"/>
      <c r="X95" s="3"/>
      <c r="Y95" s="14"/>
      <c r="Z95" s="3"/>
      <c r="AA95" s="14"/>
      <c r="AB95" s="3"/>
      <c r="AC95" s="3"/>
      <c r="AD95" s="14"/>
      <c r="AE95" s="3"/>
      <c r="AF95" s="14"/>
      <c r="AG95" s="3"/>
      <c r="AH95" s="3"/>
      <c r="AI95" s="14"/>
      <c r="AJ95" s="3"/>
      <c r="AK95" s="6"/>
      <c r="AL95" s="6"/>
    </row>
    <row r="96" spans="1:38" ht="21" customHeight="1" x14ac:dyDescent="0.15">
      <c r="A96" s="62"/>
      <c r="B96" s="63"/>
      <c r="C96" s="57"/>
      <c r="D96" s="60"/>
      <c r="E96" s="60"/>
      <c r="F96" s="77"/>
      <c r="G96" s="219"/>
      <c r="H96" s="213"/>
      <c r="I96" s="214"/>
      <c r="J96" s="214"/>
      <c r="K96" s="315">
        <f t="shared" si="5"/>
        <v>0</v>
      </c>
      <c r="L96" s="58"/>
      <c r="M96" s="58"/>
      <c r="N96" s="58"/>
      <c r="O96" s="58"/>
      <c r="P96" s="65"/>
      <c r="Q96" s="65"/>
      <c r="R96" s="65"/>
      <c r="S96" s="72"/>
      <c r="T96" s="14" t="str">
        <f t="shared" si="3"/>
        <v/>
      </c>
      <c r="U96" s="47" t="str">
        <f t="shared" si="4"/>
        <v/>
      </c>
      <c r="V96" s="14"/>
      <c r="W96" s="3"/>
      <c r="X96" s="3"/>
      <c r="Y96" s="14"/>
      <c r="Z96" s="3"/>
      <c r="AA96" s="14"/>
      <c r="AB96" s="3"/>
      <c r="AC96" s="3"/>
      <c r="AD96" s="14"/>
      <c r="AE96" s="3"/>
      <c r="AF96" s="14"/>
      <c r="AG96" s="3"/>
      <c r="AH96" s="3"/>
      <c r="AI96" s="14"/>
      <c r="AJ96" s="3"/>
      <c r="AK96" s="6"/>
      <c r="AL96" s="6"/>
    </row>
    <row r="97" spans="1:38" ht="21" customHeight="1" x14ac:dyDescent="0.15">
      <c r="A97" s="62"/>
      <c r="B97" s="63"/>
      <c r="C97" s="57"/>
      <c r="D97" s="60"/>
      <c r="E97" s="60"/>
      <c r="F97" s="77"/>
      <c r="G97" s="219"/>
      <c r="H97" s="213"/>
      <c r="I97" s="214"/>
      <c r="J97" s="214"/>
      <c r="K97" s="315">
        <f t="shared" si="5"/>
        <v>0</v>
      </c>
      <c r="L97" s="58"/>
      <c r="M97" s="58"/>
      <c r="N97" s="58"/>
      <c r="O97" s="58"/>
      <c r="P97" s="79"/>
      <c r="Q97" s="79"/>
      <c r="R97" s="79"/>
      <c r="S97" s="73"/>
      <c r="T97" s="14" t="str">
        <f t="shared" si="3"/>
        <v/>
      </c>
      <c r="U97" s="47" t="str">
        <f t="shared" si="4"/>
        <v/>
      </c>
      <c r="V97" s="14"/>
      <c r="W97" s="3"/>
      <c r="X97" s="3"/>
      <c r="Y97" s="14"/>
      <c r="Z97" s="3"/>
      <c r="AA97" s="14"/>
      <c r="AB97" s="3"/>
      <c r="AC97" s="3"/>
      <c r="AD97" s="14"/>
      <c r="AE97" s="3"/>
      <c r="AF97" s="14"/>
      <c r="AG97" s="3"/>
      <c r="AH97" s="3"/>
      <c r="AI97" s="14"/>
      <c r="AJ97" s="3"/>
      <c r="AK97" s="6"/>
      <c r="AL97" s="6"/>
    </row>
    <row r="98" spans="1:38" ht="21" customHeight="1" x14ac:dyDescent="0.15">
      <c r="A98" s="62"/>
      <c r="B98" s="63"/>
      <c r="C98" s="57"/>
      <c r="D98" s="60"/>
      <c r="E98" s="60"/>
      <c r="F98" s="77"/>
      <c r="G98" s="219"/>
      <c r="H98" s="213"/>
      <c r="I98" s="214"/>
      <c r="J98" s="214"/>
      <c r="K98" s="315">
        <f t="shared" si="5"/>
        <v>0</v>
      </c>
      <c r="L98" s="58"/>
      <c r="M98" s="58"/>
      <c r="N98" s="58"/>
      <c r="O98" s="58"/>
      <c r="P98" s="79"/>
      <c r="Q98" s="79"/>
      <c r="R98" s="79"/>
      <c r="S98" s="73"/>
      <c r="T98" s="14" t="str">
        <f t="shared" si="3"/>
        <v/>
      </c>
      <c r="U98" s="47" t="str">
        <f t="shared" si="4"/>
        <v/>
      </c>
      <c r="V98" s="16"/>
      <c r="W98" s="4"/>
      <c r="X98" s="4"/>
      <c r="Y98" s="16"/>
      <c r="Z98" s="3"/>
      <c r="AA98" s="14"/>
      <c r="AB98" s="4"/>
      <c r="AC98" s="3"/>
      <c r="AD98" s="14"/>
      <c r="AE98" s="4"/>
      <c r="AF98" s="16"/>
      <c r="AG98" s="4"/>
      <c r="AH98" s="4"/>
      <c r="AI98" s="16"/>
      <c r="AJ98" s="3"/>
      <c r="AK98" s="6"/>
      <c r="AL98" s="6"/>
    </row>
    <row r="99" spans="1:38" ht="21" customHeight="1" x14ac:dyDescent="0.15">
      <c r="A99" s="62"/>
      <c r="B99" s="63"/>
      <c r="C99" s="57"/>
      <c r="D99" s="60"/>
      <c r="E99" s="60"/>
      <c r="F99" s="77"/>
      <c r="G99" s="219"/>
      <c r="H99" s="213"/>
      <c r="I99" s="214"/>
      <c r="J99" s="214"/>
      <c r="K99" s="315">
        <f t="shared" si="5"/>
        <v>0</v>
      </c>
      <c r="L99" s="58"/>
      <c r="M99" s="58"/>
      <c r="N99" s="58"/>
      <c r="O99" s="58"/>
      <c r="P99" s="65"/>
      <c r="Q99" s="65"/>
      <c r="R99" s="65"/>
      <c r="S99" s="72"/>
      <c r="T99" s="14" t="str">
        <f t="shared" si="3"/>
        <v/>
      </c>
      <c r="U99" s="47" t="str">
        <f t="shared" si="4"/>
        <v/>
      </c>
      <c r="V99" s="16"/>
      <c r="W99" s="4"/>
      <c r="X99" s="4"/>
      <c r="Y99" s="16"/>
      <c r="Z99" s="3"/>
      <c r="AA99" s="14"/>
      <c r="AB99" s="4"/>
      <c r="AC99" s="3"/>
      <c r="AD99" s="14"/>
      <c r="AE99" s="4"/>
      <c r="AF99" s="16"/>
      <c r="AG99" s="4"/>
      <c r="AH99" s="4"/>
      <c r="AI99" s="16"/>
      <c r="AJ99" s="3"/>
      <c r="AK99" s="6"/>
      <c r="AL99" s="6"/>
    </row>
    <row r="100" spans="1:38" ht="21" customHeight="1" x14ac:dyDescent="0.15">
      <c r="A100" s="62"/>
      <c r="B100" s="63"/>
      <c r="C100" s="57"/>
      <c r="D100" s="60"/>
      <c r="E100" s="60"/>
      <c r="F100" s="77"/>
      <c r="G100" s="219"/>
      <c r="H100" s="213"/>
      <c r="I100" s="214"/>
      <c r="J100" s="214"/>
      <c r="K100" s="315">
        <f t="shared" si="5"/>
        <v>0</v>
      </c>
      <c r="L100" s="58"/>
      <c r="M100" s="58"/>
      <c r="N100" s="58"/>
      <c r="O100" s="58"/>
      <c r="P100" s="65"/>
      <c r="Q100" s="65"/>
      <c r="R100" s="65"/>
      <c r="S100" s="72"/>
      <c r="T100" s="14" t="str">
        <f t="shared" si="3"/>
        <v/>
      </c>
      <c r="U100" s="47" t="str">
        <f t="shared" si="4"/>
        <v/>
      </c>
      <c r="V100" s="17"/>
      <c r="W100" s="5"/>
      <c r="X100" s="5"/>
      <c r="Y100" s="17"/>
      <c r="Z100" s="3"/>
      <c r="AA100" s="14"/>
      <c r="AB100" s="5"/>
      <c r="AC100" s="3"/>
      <c r="AD100" s="14"/>
      <c r="AE100" s="5"/>
      <c r="AF100" s="17"/>
      <c r="AG100" s="5"/>
      <c r="AH100" s="5"/>
      <c r="AI100" s="17"/>
      <c r="AJ100" s="3"/>
      <c r="AK100" s="6"/>
      <c r="AL100" s="6"/>
    </row>
    <row r="101" spans="1:38" ht="21" customHeight="1" x14ac:dyDescent="0.15">
      <c r="A101" s="62"/>
      <c r="B101" s="63"/>
      <c r="C101" s="57"/>
      <c r="D101" s="60"/>
      <c r="E101" s="60"/>
      <c r="F101" s="77"/>
      <c r="G101" s="219"/>
      <c r="H101" s="213"/>
      <c r="I101" s="214"/>
      <c r="J101" s="214"/>
      <c r="K101" s="315">
        <f t="shared" si="5"/>
        <v>0</v>
      </c>
      <c r="L101" s="58"/>
      <c r="M101" s="58"/>
      <c r="N101" s="58"/>
      <c r="O101" s="58"/>
      <c r="P101" s="65"/>
      <c r="Q101" s="65"/>
      <c r="R101" s="65"/>
      <c r="S101" s="72"/>
      <c r="T101" s="14" t="str">
        <f t="shared" si="3"/>
        <v/>
      </c>
      <c r="U101" s="47" t="str">
        <f t="shared" si="4"/>
        <v/>
      </c>
      <c r="V101" s="14"/>
      <c r="W101" s="3"/>
      <c r="X101" s="3"/>
      <c r="Y101" s="14"/>
      <c r="Z101" s="3"/>
      <c r="AA101" s="14"/>
      <c r="AB101" s="3"/>
      <c r="AC101" s="3"/>
      <c r="AD101" s="14"/>
      <c r="AE101" s="3"/>
      <c r="AF101" s="14"/>
      <c r="AG101" s="3"/>
      <c r="AH101" s="3"/>
      <c r="AI101" s="14"/>
      <c r="AJ101" s="3"/>
    </row>
    <row r="102" spans="1:38" ht="21" customHeight="1" x14ac:dyDescent="0.15">
      <c r="A102" s="62"/>
      <c r="B102" s="63"/>
      <c r="C102" s="57"/>
      <c r="D102" s="60"/>
      <c r="E102" s="60"/>
      <c r="F102" s="77"/>
      <c r="G102" s="219"/>
      <c r="H102" s="213"/>
      <c r="I102" s="214"/>
      <c r="J102" s="214"/>
      <c r="K102" s="315">
        <f t="shared" si="5"/>
        <v>0</v>
      </c>
      <c r="L102" s="58"/>
      <c r="M102" s="58"/>
      <c r="N102" s="58"/>
      <c r="O102" s="58"/>
      <c r="P102" s="65"/>
      <c r="Q102" s="65"/>
      <c r="R102" s="65"/>
      <c r="S102" s="72"/>
      <c r="T102" s="14" t="str">
        <f t="shared" si="3"/>
        <v/>
      </c>
      <c r="U102" s="47" t="str">
        <f t="shared" si="4"/>
        <v/>
      </c>
      <c r="V102" s="14"/>
      <c r="W102" s="3"/>
      <c r="X102" s="3"/>
      <c r="Y102" s="14"/>
      <c r="Z102" s="3"/>
      <c r="AA102" s="14"/>
      <c r="AB102" s="3"/>
      <c r="AC102" s="3"/>
      <c r="AD102" s="14"/>
      <c r="AE102" s="3"/>
      <c r="AF102" s="14"/>
      <c r="AG102" s="3"/>
      <c r="AH102" s="3"/>
      <c r="AI102" s="14"/>
      <c r="AJ102" s="3"/>
    </row>
    <row r="103" spans="1:38" ht="21" customHeight="1" x14ac:dyDescent="0.15">
      <c r="A103" s="62"/>
      <c r="B103" s="63"/>
      <c r="C103" s="57"/>
      <c r="D103" s="60"/>
      <c r="E103" s="60"/>
      <c r="F103" s="77"/>
      <c r="G103" s="219"/>
      <c r="H103" s="213"/>
      <c r="I103" s="214"/>
      <c r="J103" s="214"/>
      <c r="K103" s="315">
        <f t="shared" si="5"/>
        <v>0</v>
      </c>
      <c r="L103" s="58"/>
      <c r="M103" s="58"/>
      <c r="N103" s="58"/>
      <c r="O103" s="58"/>
      <c r="P103" s="65"/>
      <c r="Q103" s="65"/>
      <c r="R103" s="65"/>
      <c r="S103" s="72"/>
      <c r="T103" s="14" t="str">
        <f t="shared" si="3"/>
        <v/>
      </c>
      <c r="U103" s="47" t="str">
        <f t="shared" si="4"/>
        <v/>
      </c>
      <c r="V103" s="14"/>
      <c r="W103" s="3"/>
      <c r="X103" s="3"/>
      <c r="Y103" s="14"/>
      <c r="Z103" s="3"/>
      <c r="AA103" s="14"/>
      <c r="AB103" s="3"/>
      <c r="AC103" s="3"/>
      <c r="AD103" s="14"/>
      <c r="AE103" s="3"/>
      <c r="AF103" s="14"/>
      <c r="AG103" s="3"/>
      <c r="AH103" s="3"/>
      <c r="AI103" s="14"/>
      <c r="AJ103" s="3"/>
      <c r="AK103" s="6"/>
      <c r="AL103" s="6"/>
    </row>
    <row r="104" spans="1:38" ht="21" customHeight="1" x14ac:dyDescent="0.15">
      <c r="A104" s="62"/>
      <c r="B104" s="63"/>
      <c r="C104" s="57"/>
      <c r="D104" s="60"/>
      <c r="E104" s="60"/>
      <c r="F104" s="77"/>
      <c r="G104" s="219"/>
      <c r="H104" s="213"/>
      <c r="I104" s="214"/>
      <c r="J104" s="214"/>
      <c r="K104" s="315">
        <f t="shared" si="5"/>
        <v>0</v>
      </c>
      <c r="L104" s="58"/>
      <c r="M104" s="58"/>
      <c r="N104" s="58"/>
      <c r="O104" s="58"/>
      <c r="P104" s="65"/>
      <c r="Q104" s="65"/>
      <c r="R104" s="65"/>
      <c r="S104" s="72"/>
      <c r="T104" s="14" t="str">
        <f t="shared" si="3"/>
        <v/>
      </c>
      <c r="U104" s="47" t="str">
        <f t="shared" si="4"/>
        <v/>
      </c>
      <c r="V104" s="14"/>
      <c r="W104" s="3"/>
      <c r="X104" s="3"/>
      <c r="Y104" s="14"/>
      <c r="Z104" s="3"/>
      <c r="AA104" s="14"/>
      <c r="AB104" s="3"/>
      <c r="AC104" s="3"/>
      <c r="AD104" s="14"/>
      <c r="AE104" s="3"/>
      <c r="AF104" s="14"/>
      <c r="AG104" s="3"/>
      <c r="AH104" s="3"/>
      <c r="AI104" s="14"/>
      <c r="AJ104" s="3"/>
      <c r="AK104" s="6"/>
      <c r="AL104" s="6"/>
    </row>
    <row r="105" spans="1:38" ht="21" customHeight="1" x14ac:dyDescent="0.15">
      <c r="A105" s="62"/>
      <c r="B105" s="63"/>
      <c r="C105" s="57"/>
      <c r="D105" s="60"/>
      <c r="E105" s="60"/>
      <c r="F105" s="77"/>
      <c r="G105" s="219"/>
      <c r="H105" s="213"/>
      <c r="I105" s="214"/>
      <c r="J105" s="214"/>
      <c r="K105" s="315">
        <f t="shared" si="5"/>
        <v>0</v>
      </c>
      <c r="L105" s="58"/>
      <c r="M105" s="58"/>
      <c r="N105" s="58"/>
      <c r="O105" s="58"/>
      <c r="P105" s="65"/>
      <c r="Q105" s="65"/>
      <c r="R105" s="65"/>
      <c r="S105" s="72"/>
      <c r="T105" s="14" t="str">
        <f t="shared" si="3"/>
        <v/>
      </c>
      <c r="U105" s="47" t="str">
        <f t="shared" si="4"/>
        <v/>
      </c>
      <c r="V105" s="14"/>
      <c r="W105" s="3"/>
      <c r="X105" s="3"/>
      <c r="Y105" s="14"/>
      <c r="Z105" s="3"/>
      <c r="AA105" s="14"/>
      <c r="AB105" s="3"/>
      <c r="AC105" s="3"/>
      <c r="AD105" s="14"/>
      <c r="AE105" s="3"/>
      <c r="AF105" s="14"/>
      <c r="AG105" s="3"/>
      <c r="AH105" s="3"/>
      <c r="AI105" s="14"/>
      <c r="AJ105" s="3"/>
      <c r="AK105" s="6"/>
      <c r="AL105" s="6"/>
    </row>
    <row r="106" spans="1:38" ht="21" customHeight="1" x14ac:dyDescent="0.15">
      <c r="A106" s="62">
        <v>86</v>
      </c>
      <c r="B106" s="63"/>
      <c r="C106" s="57"/>
      <c r="D106" s="60"/>
      <c r="E106" s="60"/>
      <c r="F106" s="77"/>
      <c r="G106" s="219"/>
      <c r="H106" s="213"/>
      <c r="I106" s="214"/>
      <c r="J106" s="214"/>
      <c r="K106" s="315">
        <f t="shared" ref="K106:K123" si="6">J106-E106</f>
        <v>0</v>
      </c>
      <c r="L106" s="58"/>
      <c r="M106" s="58"/>
      <c r="N106" s="58"/>
      <c r="O106" s="58"/>
      <c r="P106" s="65"/>
      <c r="Q106" s="65"/>
      <c r="R106" s="65"/>
      <c r="S106" s="72"/>
      <c r="T106" s="14" t="str">
        <f t="shared" si="3"/>
        <v/>
      </c>
      <c r="U106" s="47" t="str">
        <f t="shared" si="4"/>
        <v/>
      </c>
      <c r="V106" s="15"/>
      <c r="W106" s="3"/>
      <c r="X106" s="3"/>
      <c r="Y106" s="14"/>
      <c r="Z106" s="3"/>
      <c r="AA106" s="14"/>
      <c r="AB106" s="3"/>
      <c r="AC106" s="3"/>
      <c r="AD106" s="14"/>
      <c r="AE106" s="3"/>
      <c r="AF106" s="14"/>
      <c r="AG106" s="3"/>
      <c r="AH106" s="3"/>
      <c r="AI106" s="14"/>
      <c r="AJ106" s="3"/>
      <c r="AK106" s="6"/>
      <c r="AL106" s="6"/>
    </row>
    <row r="107" spans="1:38" ht="21" customHeight="1" x14ac:dyDescent="0.15">
      <c r="A107" s="62" t="s">
        <v>201</v>
      </c>
      <c r="B107" s="63"/>
      <c r="C107" s="57"/>
      <c r="D107" s="60"/>
      <c r="E107" s="60"/>
      <c r="F107" s="77"/>
      <c r="G107" s="219"/>
      <c r="H107" s="213"/>
      <c r="I107" s="214"/>
      <c r="J107" s="214"/>
      <c r="K107" s="315">
        <f t="shared" si="6"/>
        <v>0</v>
      </c>
      <c r="L107" s="58"/>
      <c r="M107" s="58"/>
      <c r="N107" s="58"/>
      <c r="O107" s="58"/>
      <c r="P107" s="65"/>
      <c r="Q107" s="65"/>
      <c r="R107" s="65"/>
      <c r="S107" s="72"/>
      <c r="T107" s="14" t="str">
        <f t="shared" si="3"/>
        <v/>
      </c>
      <c r="U107" s="47" t="str">
        <f t="shared" si="4"/>
        <v/>
      </c>
      <c r="V107" s="15"/>
      <c r="W107" s="3"/>
      <c r="X107" s="3"/>
      <c r="Y107" s="14"/>
      <c r="Z107" s="3"/>
      <c r="AA107" s="14"/>
      <c r="AB107" s="3"/>
      <c r="AC107" s="3"/>
      <c r="AD107" s="14"/>
      <c r="AE107" s="3"/>
      <c r="AF107" s="14"/>
      <c r="AG107" s="3"/>
      <c r="AH107" s="3"/>
      <c r="AI107" s="14"/>
      <c r="AJ107" s="3"/>
      <c r="AK107" s="6"/>
      <c r="AL107" s="6"/>
    </row>
    <row r="108" spans="1:38" ht="21" customHeight="1" x14ac:dyDescent="0.15">
      <c r="A108" s="172">
        <v>87</v>
      </c>
      <c r="B108" s="105"/>
      <c r="C108" s="111"/>
      <c r="D108" s="95"/>
      <c r="E108" s="95"/>
      <c r="F108" s="166"/>
      <c r="G108" s="220"/>
      <c r="H108" s="228"/>
      <c r="I108" s="229"/>
      <c r="J108" s="229"/>
      <c r="K108" s="316">
        <f t="shared" si="6"/>
        <v>0</v>
      </c>
      <c r="L108" s="68"/>
      <c r="M108" s="68"/>
      <c r="N108" s="68"/>
      <c r="O108" s="68"/>
      <c r="P108" s="154"/>
      <c r="Q108" s="154"/>
      <c r="R108" s="154"/>
      <c r="S108" s="155"/>
      <c r="T108" s="14" t="str">
        <f t="shared" si="3"/>
        <v/>
      </c>
      <c r="U108" s="47" t="str">
        <f t="shared" si="4"/>
        <v/>
      </c>
      <c r="V108" s="14"/>
      <c r="W108" s="3"/>
      <c r="X108" s="3"/>
      <c r="Y108" s="14"/>
      <c r="Z108" s="3"/>
      <c r="AA108" s="14"/>
      <c r="AB108" s="3"/>
      <c r="AC108" s="3"/>
      <c r="AD108" s="14"/>
      <c r="AE108" s="3"/>
      <c r="AF108" s="14"/>
      <c r="AG108" s="3"/>
      <c r="AH108" s="3"/>
      <c r="AI108" s="14"/>
      <c r="AJ108" s="3"/>
      <c r="AK108" s="6"/>
      <c r="AL108" s="6"/>
    </row>
    <row r="109" spans="1:38" ht="21" customHeight="1" x14ac:dyDescent="0.15">
      <c r="A109" s="171" t="s">
        <v>202</v>
      </c>
      <c r="B109" s="99"/>
      <c r="C109" s="97"/>
      <c r="D109" s="98"/>
      <c r="E109" s="98"/>
      <c r="F109" s="164"/>
      <c r="G109" s="221"/>
      <c r="H109" s="223"/>
      <c r="I109" s="224"/>
      <c r="J109" s="224"/>
      <c r="K109" s="314">
        <f t="shared" si="6"/>
        <v>0</v>
      </c>
      <c r="L109" s="69"/>
      <c r="M109" s="69"/>
      <c r="N109" s="69"/>
      <c r="O109" s="69"/>
      <c r="P109" s="152"/>
      <c r="Q109" s="152"/>
      <c r="R109" s="152"/>
      <c r="S109" s="153"/>
      <c r="T109" s="14" t="str">
        <f t="shared" si="3"/>
        <v/>
      </c>
      <c r="U109" s="47" t="str">
        <f t="shared" si="4"/>
        <v/>
      </c>
      <c r="V109" s="14"/>
      <c r="W109" s="3"/>
      <c r="X109" s="3"/>
      <c r="Y109" s="14"/>
      <c r="Z109" s="3"/>
      <c r="AA109" s="14"/>
      <c r="AB109" s="3"/>
      <c r="AC109" s="3"/>
      <c r="AD109" s="14"/>
      <c r="AE109" s="3"/>
      <c r="AF109" s="14"/>
      <c r="AG109" s="3"/>
      <c r="AH109" s="3"/>
      <c r="AI109" s="14"/>
      <c r="AJ109" s="3"/>
      <c r="AK109" s="6"/>
      <c r="AL109" s="6"/>
    </row>
    <row r="110" spans="1:38" ht="21" customHeight="1" x14ac:dyDescent="0.15">
      <c r="A110" s="62">
        <v>88</v>
      </c>
      <c r="B110" s="63"/>
      <c r="C110" s="57"/>
      <c r="D110" s="60"/>
      <c r="E110" s="60"/>
      <c r="F110" s="77"/>
      <c r="G110" s="219"/>
      <c r="H110" s="213"/>
      <c r="I110" s="214"/>
      <c r="J110" s="214"/>
      <c r="K110" s="315">
        <f t="shared" si="6"/>
        <v>0</v>
      </c>
      <c r="L110" s="58"/>
      <c r="M110" s="58"/>
      <c r="N110" s="58"/>
      <c r="O110" s="58"/>
      <c r="P110" s="65"/>
      <c r="Q110" s="65"/>
      <c r="R110" s="65"/>
      <c r="S110" s="72"/>
      <c r="T110" s="14" t="str">
        <f t="shared" si="3"/>
        <v/>
      </c>
      <c r="U110" s="47" t="str">
        <f t="shared" si="4"/>
        <v/>
      </c>
      <c r="V110" s="14"/>
      <c r="W110" s="3"/>
      <c r="X110" s="3"/>
      <c r="Y110" s="14"/>
      <c r="Z110" s="3"/>
      <c r="AA110" s="14"/>
      <c r="AB110" s="3"/>
      <c r="AC110" s="3"/>
      <c r="AD110" s="14"/>
      <c r="AE110" s="3"/>
      <c r="AF110" s="14"/>
      <c r="AG110" s="3"/>
      <c r="AH110" s="3"/>
      <c r="AI110" s="14"/>
      <c r="AJ110" s="3"/>
      <c r="AK110" s="6"/>
      <c r="AL110" s="6"/>
    </row>
    <row r="111" spans="1:38" ht="21" customHeight="1" x14ac:dyDescent="0.15">
      <c r="A111" s="62">
        <v>89</v>
      </c>
      <c r="B111" s="63"/>
      <c r="C111" s="57"/>
      <c r="D111" s="60"/>
      <c r="E111" s="60"/>
      <c r="F111" s="77"/>
      <c r="G111" s="219"/>
      <c r="H111" s="213"/>
      <c r="I111" s="214"/>
      <c r="J111" s="214"/>
      <c r="K111" s="315">
        <f t="shared" si="6"/>
        <v>0</v>
      </c>
      <c r="L111" s="58"/>
      <c r="M111" s="58"/>
      <c r="N111" s="58"/>
      <c r="O111" s="58"/>
      <c r="P111" s="65"/>
      <c r="Q111" s="65"/>
      <c r="R111" s="65"/>
      <c r="S111" s="72"/>
      <c r="T111" s="14" t="str">
        <f t="shared" si="3"/>
        <v/>
      </c>
      <c r="U111" s="47" t="str">
        <f t="shared" si="4"/>
        <v/>
      </c>
      <c r="V111" s="14"/>
      <c r="W111" s="3"/>
      <c r="X111" s="3"/>
      <c r="Y111" s="14"/>
      <c r="Z111" s="3"/>
      <c r="AA111" s="14"/>
      <c r="AB111" s="3"/>
      <c r="AC111" s="3"/>
      <c r="AD111" s="14"/>
      <c r="AE111" s="3"/>
      <c r="AF111" s="14"/>
      <c r="AG111" s="3"/>
      <c r="AH111" s="3"/>
      <c r="AI111" s="14"/>
      <c r="AJ111" s="3"/>
      <c r="AK111" s="6"/>
      <c r="AL111" s="6"/>
    </row>
    <row r="112" spans="1:38" ht="21" customHeight="1" x14ac:dyDescent="0.15">
      <c r="A112" s="62">
        <v>90</v>
      </c>
      <c r="B112" s="63"/>
      <c r="C112" s="57"/>
      <c r="D112" s="60"/>
      <c r="E112" s="60"/>
      <c r="F112" s="77"/>
      <c r="G112" s="219"/>
      <c r="H112" s="213"/>
      <c r="I112" s="214"/>
      <c r="J112" s="214"/>
      <c r="K112" s="315">
        <f t="shared" si="6"/>
        <v>0</v>
      </c>
      <c r="L112" s="58"/>
      <c r="M112" s="58"/>
      <c r="N112" s="58"/>
      <c r="O112" s="58"/>
      <c r="P112" s="65"/>
      <c r="Q112" s="65"/>
      <c r="R112" s="65"/>
      <c r="S112" s="72"/>
      <c r="T112" s="14" t="str">
        <f t="shared" si="3"/>
        <v/>
      </c>
      <c r="U112" s="47" t="str">
        <f t="shared" si="4"/>
        <v/>
      </c>
      <c r="V112" s="14"/>
      <c r="W112" s="3"/>
      <c r="X112" s="3"/>
      <c r="Y112" s="14"/>
      <c r="Z112" s="3"/>
      <c r="AA112" s="14"/>
      <c r="AB112" s="3"/>
      <c r="AC112" s="3"/>
      <c r="AD112" s="14"/>
      <c r="AE112" s="3"/>
      <c r="AF112" s="14"/>
      <c r="AG112" s="3"/>
      <c r="AH112" s="3"/>
      <c r="AI112" s="14"/>
      <c r="AJ112" s="3"/>
      <c r="AK112" s="6"/>
      <c r="AL112" s="6"/>
    </row>
    <row r="113" spans="1:38" ht="21" customHeight="1" x14ac:dyDescent="0.15">
      <c r="A113" s="62">
        <v>91</v>
      </c>
      <c r="B113" s="63"/>
      <c r="C113" s="57"/>
      <c r="D113" s="60"/>
      <c r="E113" s="60"/>
      <c r="F113" s="77"/>
      <c r="G113" s="219"/>
      <c r="H113" s="213"/>
      <c r="I113" s="214"/>
      <c r="J113" s="214"/>
      <c r="K113" s="315">
        <f t="shared" si="6"/>
        <v>0</v>
      </c>
      <c r="L113" s="58"/>
      <c r="M113" s="58"/>
      <c r="N113" s="58"/>
      <c r="O113" s="58"/>
      <c r="P113" s="65"/>
      <c r="Q113" s="65"/>
      <c r="R113" s="65"/>
      <c r="S113" s="72"/>
      <c r="T113" s="14" t="str">
        <f t="shared" si="3"/>
        <v/>
      </c>
      <c r="U113" s="47" t="str">
        <f t="shared" si="4"/>
        <v/>
      </c>
      <c r="V113" s="14"/>
      <c r="W113" s="3"/>
      <c r="X113" s="3"/>
      <c r="Y113" s="14"/>
      <c r="Z113" s="3"/>
      <c r="AA113" s="14"/>
      <c r="AB113" s="3"/>
      <c r="AC113" s="3"/>
      <c r="AD113" s="14"/>
      <c r="AE113" s="3"/>
      <c r="AF113" s="14"/>
      <c r="AG113" s="3"/>
      <c r="AH113" s="3"/>
      <c r="AI113" s="14"/>
      <c r="AJ113" s="3"/>
      <c r="AK113" s="6"/>
      <c r="AL113" s="6"/>
    </row>
    <row r="114" spans="1:38" ht="21" customHeight="1" x14ac:dyDescent="0.15">
      <c r="A114" s="62">
        <v>92</v>
      </c>
      <c r="B114" s="63"/>
      <c r="C114" s="57"/>
      <c r="D114" s="60"/>
      <c r="E114" s="60"/>
      <c r="F114" s="77"/>
      <c r="G114" s="219"/>
      <c r="H114" s="213"/>
      <c r="I114" s="214"/>
      <c r="J114" s="214"/>
      <c r="K114" s="315">
        <f t="shared" si="6"/>
        <v>0</v>
      </c>
      <c r="L114" s="58"/>
      <c r="M114" s="58"/>
      <c r="N114" s="58"/>
      <c r="O114" s="58"/>
      <c r="P114" s="65"/>
      <c r="Q114" s="65"/>
      <c r="R114" s="65"/>
      <c r="S114" s="72"/>
      <c r="T114" s="14" t="str">
        <f t="shared" si="3"/>
        <v/>
      </c>
      <c r="U114" s="47" t="str">
        <f t="shared" si="4"/>
        <v/>
      </c>
      <c r="V114" s="14"/>
      <c r="W114" s="3"/>
      <c r="X114" s="3"/>
      <c r="Y114" s="14"/>
      <c r="Z114" s="3"/>
      <c r="AA114" s="14"/>
      <c r="AB114" s="3"/>
      <c r="AC114" s="3"/>
      <c r="AD114" s="14"/>
      <c r="AE114" s="3"/>
      <c r="AF114" s="14"/>
      <c r="AG114" s="3"/>
      <c r="AH114" s="3"/>
      <c r="AI114" s="14"/>
      <c r="AJ114" s="3"/>
      <c r="AK114" s="6"/>
      <c r="AL114" s="6"/>
    </row>
    <row r="115" spans="1:38" ht="21" customHeight="1" x14ac:dyDescent="0.15">
      <c r="A115" s="62">
        <v>93</v>
      </c>
      <c r="B115" s="63"/>
      <c r="C115" s="57"/>
      <c r="D115" s="60"/>
      <c r="E115" s="60"/>
      <c r="F115" s="77"/>
      <c r="G115" s="219"/>
      <c r="H115" s="213"/>
      <c r="I115" s="214"/>
      <c r="J115" s="214"/>
      <c r="K115" s="315">
        <f t="shared" si="6"/>
        <v>0</v>
      </c>
      <c r="L115" s="58"/>
      <c r="M115" s="58"/>
      <c r="N115" s="58"/>
      <c r="O115" s="58"/>
      <c r="P115" s="65"/>
      <c r="Q115" s="65"/>
      <c r="R115" s="65"/>
      <c r="S115" s="72"/>
      <c r="T115" s="14" t="str">
        <f t="shared" si="3"/>
        <v/>
      </c>
      <c r="U115" s="47" t="str">
        <f t="shared" si="4"/>
        <v/>
      </c>
      <c r="V115" s="14"/>
      <c r="W115" s="3"/>
      <c r="X115" s="3"/>
      <c r="Y115" s="14"/>
      <c r="Z115" s="3"/>
      <c r="AA115" s="14"/>
      <c r="AB115" s="3"/>
      <c r="AC115" s="3"/>
      <c r="AD115" s="14"/>
      <c r="AE115" s="3"/>
      <c r="AF115" s="14"/>
      <c r="AG115" s="3"/>
      <c r="AH115" s="3"/>
      <c r="AI115" s="14"/>
      <c r="AJ115" s="3"/>
      <c r="AK115" s="6"/>
      <c r="AL115" s="6"/>
    </row>
    <row r="116" spans="1:38" ht="21" customHeight="1" x14ac:dyDescent="0.15">
      <c r="A116" s="62">
        <v>94</v>
      </c>
      <c r="B116" s="63"/>
      <c r="C116" s="57"/>
      <c r="D116" s="60"/>
      <c r="E116" s="60"/>
      <c r="F116" s="77"/>
      <c r="G116" s="219"/>
      <c r="H116" s="213"/>
      <c r="I116" s="214"/>
      <c r="J116" s="214"/>
      <c r="K116" s="315">
        <f t="shared" si="6"/>
        <v>0</v>
      </c>
      <c r="L116" s="58"/>
      <c r="M116" s="58"/>
      <c r="N116" s="58"/>
      <c r="O116" s="58"/>
      <c r="P116" s="65"/>
      <c r="Q116" s="65"/>
      <c r="R116" s="65"/>
      <c r="S116" s="72"/>
      <c r="T116" s="14" t="str">
        <f t="shared" si="3"/>
        <v/>
      </c>
      <c r="U116" s="47" t="str">
        <f t="shared" si="4"/>
        <v/>
      </c>
      <c r="V116" s="14"/>
      <c r="W116" s="3"/>
      <c r="X116" s="3"/>
      <c r="Y116" s="14"/>
      <c r="Z116" s="3"/>
      <c r="AA116" s="14"/>
      <c r="AB116" s="3"/>
      <c r="AC116" s="3"/>
      <c r="AD116" s="14"/>
      <c r="AE116" s="3"/>
      <c r="AF116" s="14"/>
      <c r="AG116" s="3"/>
      <c r="AH116" s="3"/>
      <c r="AI116" s="14"/>
      <c r="AJ116" s="3"/>
      <c r="AK116" s="6"/>
      <c r="AL116" s="6"/>
    </row>
    <row r="117" spans="1:38" ht="21" customHeight="1" x14ac:dyDescent="0.15">
      <c r="A117" s="62">
        <v>95</v>
      </c>
      <c r="B117" s="63"/>
      <c r="C117" s="57"/>
      <c r="D117" s="60"/>
      <c r="E117" s="60"/>
      <c r="F117" s="77"/>
      <c r="G117" s="219"/>
      <c r="H117" s="213"/>
      <c r="I117" s="214"/>
      <c r="J117" s="214"/>
      <c r="K117" s="315">
        <f t="shared" si="6"/>
        <v>0</v>
      </c>
      <c r="L117" s="58"/>
      <c r="M117" s="58"/>
      <c r="N117" s="58"/>
      <c r="O117" s="58"/>
      <c r="P117" s="65"/>
      <c r="Q117" s="65"/>
      <c r="R117" s="65"/>
      <c r="S117" s="72"/>
      <c r="T117" s="14" t="str">
        <f t="shared" si="3"/>
        <v/>
      </c>
      <c r="U117" s="47" t="str">
        <f t="shared" si="4"/>
        <v/>
      </c>
      <c r="V117" s="14"/>
      <c r="W117" s="3"/>
      <c r="X117" s="3"/>
      <c r="Y117" s="14"/>
      <c r="Z117" s="3"/>
      <c r="AA117" s="14"/>
      <c r="AB117" s="3"/>
      <c r="AC117" s="3"/>
      <c r="AD117" s="14"/>
      <c r="AE117" s="3"/>
      <c r="AF117" s="14"/>
      <c r="AG117" s="3"/>
      <c r="AH117" s="3"/>
      <c r="AI117" s="14"/>
      <c r="AJ117" s="3"/>
      <c r="AK117" s="6"/>
      <c r="AL117" s="6"/>
    </row>
    <row r="118" spans="1:38" ht="21" customHeight="1" x14ac:dyDescent="0.15">
      <c r="A118" s="206">
        <v>96</v>
      </c>
      <c r="B118" s="63"/>
      <c r="C118" s="57"/>
      <c r="D118" s="60"/>
      <c r="E118" s="60"/>
      <c r="F118" s="77"/>
      <c r="G118" s="219"/>
      <c r="H118" s="213"/>
      <c r="I118" s="214"/>
      <c r="J118" s="214"/>
      <c r="K118" s="315">
        <f t="shared" si="6"/>
        <v>0</v>
      </c>
      <c r="L118" s="58"/>
      <c r="M118" s="58"/>
      <c r="N118" s="58"/>
      <c r="O118" s="58"/>
      <c r="P118" s="65"/>
      <c r="Q118" s="65"/>
      <c r="R118" s="65"/>
      <c r="S118" s="72"/>
      <c r="T118" s="14" t="str">
        <f t="shared" si="3"/>
        <v/>
      </c>
      <c r="U118" s="47" t="str">
        <f t="shared" si="4"/>
        <v/>
      </c>
      <c r="V118" s="14"/>
      <c r="W118" s="3"/>
      <c r="X118" s="3"/>
      <c r="Y118" s="14"/>
      <c r="Z118" s="3"/>
      <c r="AA118" s="14"/>
      <c r="AB118" s="3"/>
      <c r="AC118" s="3"/>
      <c r="AD118" s="14"/>
      <c r="AE118" s="3"/>
      <c r="AF118" s="14"/>
      <c r="AG118" s="3"/>
      <c r="AH118" s="3"/>
      <c r="AI118" s="14"/>
      <c r="AJ118" s="3"/>
      <c r="AK118" s="6"/>
      <c r="AL118" s="6"/>
    </row>
    <row r="119" spans="1:38" ht="21" customHeight="1" x14ac:dyDescent="0.15">
      <c r="A119" s="62">
        <v>97</v>
      </c>
      <c r="B119" s="63"/>
      <c r="C119" s="57"/>
      <c r="D119" s="60"/>
      <c r="E119" s="60"/>
      <c r="F119" s="77"/>
      <c r="G119" s="219"/>
      <c r="H119" s="213"/>
      <c r="I119" s="214"/>
      <c r="J119" s="214"/>
      <c r="K119" s="315">
        <f t="shared" si="6"/>
        <v>0</v>
      </c>
      <c r="L119" s="58"/>
      <c r="M119" s="58"/>
      <c r="N119" s="58"/>
      <c r="O119" s="58"/>
      <c r="P119" s="170"/>
      <c r="Q119" s="170"/>
      <c r="R119" s="170"/>
      <c r="S119" s="73"/>
      <c r="T119" s="14" t="str">
        <f t="shared" si="3"/>
        <v/>
      </c>
      <c r="U119" s="47" t="str">
        <f t="shared" si="4"/>
        <v/>
      </c>
      <c r="V119" s="14"/>
      <c r="W119" s="3"/>
      <c r="X119" s="3"/>
      <c r="Y119" s="14"/>
      <c r="Z119" s="3"/>
      <c r="AA119" s="14"/>
      <c r="AB119" s="3"/>
      <c r="AC119" s="3"/>
      <c r="AD119" s="14"/>
      <c r="AE119" s="3"/>
      <c r="AF119" s="14"/>
      <c r="AG119" s="3"/>
      <c r="AH119" s="3"/>
      <c r="AI119" s="14"/>
      <c r="AJ119" s="3"/>
      <c r="AK119" s="6"/>
      <c r="AL119" s="6"/>
    </row>
    <row r="120" spans="1:38" ht="21" customHeight="1" x14ac:dyDescent="0.15">
      <c r="A120" s="62">
        <v>98</v>
      </c>
      <c r="B120" s="64"/>
      <c r="C120" s="57"/>
      <c r="D120" s="60"/>
      <c r="E120" s="60"/>
      <c r="F120" s="77"/>
      <c r="G120" s="212"/>
      <c r="H120" s="213"/>
      <c r="I120" s="214"/>
      <c r="J120" s="214"/>
      <c r="K120" s="315">
        <f t="shared" si="6"/>
        <v>0</v>
      </c>
      <c r="L120" s="58"/>
      <c r="M120" s="58"/>
      <c r="N120" s="58"/>
      <c r="O120" s="58"/>
      <c r="P120" s="79"/>
      <c r="Q120" s="79"/>
      <c r="R120" s="79"/>
      <c r="S120" s="73"/>
      <c r="T120" s="14" t="str">
        <f t="shared" si="3"/>
        <v/>
      </c>
      <c r="U120" s="47" t="str">
        <f t="shared" si="4"/>
        <v/>
      </c>
      <c r="V120" s="16"/>
      <c r="W120" s="4"/>
      <c r="X120" s="4"/>
      <c r="Y120" s="16"/>
      <c r="Z120" s="3"/>
      <c r="AA120" s="14"/>
      <c r="AB120" s="4"/>
      <c r="AC120" s="3"/>
      <c r="AD120" s="14"/>
      <c r="AE120" s="4"/>
      <c r="AF120" s="16"/>
      <c r="AG120" s="4"/>
      <c r="AH120" s="4"/>
      <c r="AI120" s="16"/>
      <c r="AJ120" s="3"/>
      <c r="AK120" s="6"/>
      <c r="AL120" s="6"/>
    </row>
    <row r="121" spans="1:38" ht="21" customHeight="1" x14ac:dyDescent="0.15">
      <c r="A121" s="62">
        <v>99</v>
      </c>
      <c r="B121" s="63"/>
      <c r="C121" s="57"/>
      <c r="D121" s="60"/>
      <c r="E121" s="60"/>
      <c r="F121" s="77"/>
      <c r="G121" s="219"/>
      <c r="H121" s="213"/>
      <c r="I121" s="214"/>
      <c r="J121" s="214"/>
      <c r="K121" s="315">
        <f t="shared" si="6"/>
        <v>0</v>
      </c>
      <c r="L121" s="58"/>
      <c r="M121" s="58"/>
      <c r="N121" s="58"/>
      <c r="O121" s="58"/>
      <c r="P121" s="79"/>
      <c r="Q121" s="79"/>
      <c r="R121" s="79"/>
      <c r="S121" s="73"/>
      <c r="T121" s="14" t="str">
        <f t="shared" si="3"/>
        <v/>
      </c>
      <c r="U121" s="47" t="str">
        <f t="shared" si="4"/>
        <v/>
      </c>
      <c r="V121" s="16"/>
      <c r="W121" s="4"/>
      <c r="X121" s="4"/>
      <c r="Y121" s="16"/>
      <c r="Z121" s="3"/>
      <c r="AA121" s="14"/>
      <c r="AB121" s="4"/>
      <c r="AC121" s="3"/>
      <c r="AD121" s="14"/>
      <c r="AE121" s="4"/>
      <c r="AF121" s="16"/>
      <c r="AG121" s="4"/>
      <c r="AH121" s="4"/>
      <c r="AI121" s="16"/>
      <c r="AJ121" s="3"/>
      <c r="AK121" s="6"/>
      <c r="AL121" s="6"/>
    </row>
    <row r="122" spans="1:38" ht="21" customHeight="1" x14ac:dyDescent="0.15">
      <c r="A122" s="62">
        <v>100</v>
      </c>
      <c r="B122" s="64"/>
      <c r="C122" s="57"/>
      <c r="D122" s="60"/>
      <c r="E122" s="60"/>
      <c r="F122" s="77"/>
      <c r="G122" s="212"/>
      <c r="H122" s="213"/>
      <c r="I122" s="214"/>
      <c r="J122" s="214"/>
      <c r="K122" s="315">
        <f t="shared" si="6"/>
        <v>0</v>
      </c>
      <c r="L122" s="58"/>
      <c r="M122" s="58"/>
      <c r="N122" s="58"/>
      <c r="O122" s="58"/>
      <c r="P122" s="65"/>
      <c r="Q122" s="65"/>
      <c r="R122" s="65"/>
      <c r="S122" s="72"/>
      <c r="T122" s="14" t="str">
        <f t="shared" si="3"/>
        <v/>
      </c>
      <c r="U122" s="47" t="str">
        <f t="shared" si="4"/>
        <v/>
      </c>
      <c r="V122" s="17"/>
      <c r="W122" s="5"/>
      <c r="X122" s="5"/>
      <c r="Y122" s="17"/>
      <c r="Z122" s="3"/>
      <c r="AA122" s="14"/>
      <c r="AB122" s="5"/>
      <c r="AC122" s="3"/>
      <c r="AD122" s="14"/>
      <c r="AE122" s="5"/>
      <c r="AF122" s="17"/>
      <c r="AG122" s="5"/>
      <c r="AH122" s="5"/>
      <c r="AI122" s="17"/>
      <c r="AJ122" s="3"/>
      <c r="AK122" s="6"/>
      <c r="AL122" s="6"/>
    </row>
    <row r="123" spans="1:38" ht="21" customHeight="1" x14ac:dyDescent="0.15">
      <c r="A123" s="62">
        <v>101</v>
      </c>
      <c r="B123" s="63"/>
      <c r="C123" s="57"/>
      <c r="D123" s="60"/>
      <c r="E123" s="60"/>
      <c r="F123" s="77"/>
      <c r="G123" s="219"/>
      <c r="H123" s="213"/>
      <c r="I123" s="214"/>
      <c r="J123" s="214"/>
      <c r="K123" s="315">
        <f t="shared" si="6"/>
        <v>0</v>
      </c>
      <c r="L123" s="58"/>
      <c r="M123" s="58"/>
      <c r="N123" s="58"/>
      <c r="O123" s="58"/>
      <c r="P123" s="65"/>
      <c r="Q123" s="65"/>
      <c r="R123" s="65"/>
      <c r="S123" s="72"/>
      <c r="T123" s="14" t="str">
        <f t="shared" si="3"/>
        <v/>
      </c>
      <c r="U123" s="47" t="str">
        <f t="shared" si="4"/>
        <v/>
      </c>
      <c r="V123" s="14"/>
      <c r="W123" s="3"/>
      <c r="X123" s="3"/>
      <c r="Y123" s="14"/>
      <c r="Z123" s="3"/>
      <c r="AA123" s="14"/>
      <c r="AB123" s="3"/>
      <c r="AC123" s="3"/>
      <c r="AD123" s="14"/>
      <c r="AE123" s="3"/>
      <c r="AF123" s="14"/>
      <c r="AG123" s="3"/>
      <c r="AH123" s="3"/>
      <c r="AI123" s="14"/>
      <c r="AJ123" s="3"/>
    </row>
    <row r="124" spans="1:38" ht="21" customHeight="1" x14ac:dyDescent="0.15">
      <c r="A124" s="62">
        <v>102</v>
      </c>
      <c r="B124" s="63"/>
      <c r="C124" s="57"/>
      <c r="D124" s="60"/>
      <c r="E124" s="60"/>
      <c r="F124" s="77"/>
      <c r="G124" s="219"/>
      <c r="H124" s="213"/>
      <c r="I124" s="214"/>
      <c r="J124" s="214"/>
      <c r="K124" s="315">
        <f t="shared" ref="K124:K143" si="7">J124-E124</f>
        <v>0</v>
      </c>
      <c r="L124" s="58"/>
      <c r="M124" s="58"/>
      <c r="N124" s="58"/>
      <c r="O124" s="58"/>
      <c r="P124" s="65"/>
      <c r="Q124" s="65"/>
      <c r="R124" s="65"/>
      <c r="S124" s="72"/>
      <c r="T124" s="14" t="str">
        <f t="shared" si="3"/>
        <v/>
      </c>
      <c r="U124" s="47" t="str">
        <f t="shared" si="4"/>
        <v/>
      </c>
      <c r="V124" s="14"/>
      <c r="W124" s="3"/>
      <c r="X124" s="3"/>
      <c r="Y124" s="14"/>
      <c r="Z124" s="3"/>
      <c r="AA124" s="14"/>
      <c r="AB124" s="3"/>
      <c r="AC124" s="3"/>
      <c r="AD124" s="14"/>
      <c r="AE124" s="3"/>
      <c r="AF124" s="14"/>
      <c r="AG124" s="3"/>
      <c r="AH124" s="3"/>
      <c r="AI124" s="14"/>
      <c r="AJ124" s="3"/>
    </row>
    <row r="125" spans="1:38" ht="21" customHeight="1" x14ac:dyDescent="0.15">
      <c r="A125" s="62">
        <v>103</v>
      </c>
      <c r="B125" s="63"/>
      <c r="C125" s="57"/>
      <c r="D125" s="60"/>
      <c r="E125" s="60"/>
      <c r="F125" s="77"/>
      <c r="G125" s="219"/>
      <c r="H125" s="213"/>
      <c r="I125" s="214"/>
      <c r="J125" s="214"/>
      <c r="K125" s="315">
        <f t="shared" si="7"/>
        <v>0</v>
      </c>
      <c r="L125" s="58"/>
      <c r="M125" s="58"/>
      <c r="N125" s="58"/>
      <c r="O125" s="58"/>
      <c r="P125" s="65"/>
      <c r="Q125" s="59"/>
      <c r="R125" s="65"/>
      <c r="S125" s="72"/>
      <c r="T125" s="14" t="str">
        <f t="shared" si="3"/>
        <v/>
      </c>
      <c r="U125" s="47" t="str">
        <f t="shared" si="4"/>
        <v/>
      </c>
      <c r="V125" s="14"/>
      <c r="W125" s="3"/>
      <c r="X125" s="3"/>
      <c r="Y125" s="14"/>
      <c r="Z125" s="3"/>
      <c r="AA125" s="14"/>
      <c r="AB125" s="3"/>
      <c r="AC125" s="3"/>
      <c r="AD125" s="14"/>
      <c r="AE125" s="3"/>
      <c r="AF125" s="14"/>
      <c r="AG125" s="3"/>
      <c r="AH125" s="3"/>
      <c r="AI125" s="14"/>
      <c r="AJ125" s="3"/>
      <c r="AK125" s="6"/>
      <c r="AL125" s="6"/>
    </row>
    <row r="126" spans="1:38" ht="21" customHeight="1" x14ac:dyDescent="0.15">
      <c r="A126" s="62" t="s">
        <v>203</v>
      </c>
      <c r="B126" s="63"/>
      <c r="C126" s="57"/>
      <c r="D126" s="60"/>
      <c r="E126" s="60"/>
      <c r="F126" s="77"/>
      <c r="G126" s="219"/>
      <c r="H126" s="213"/>
      <c r="I126" s="214"/>
      <c r="J126" s="214"/>
      <c r="K126" s="315">
        <f t="shared" si="7"/>
        <v>0</v>
      </c>
      <c r="L126" s="58"/>
      <c r="M126" s="58"/>
      <c r="N126" s="58"/>
      <c r="O126" s="58"/>
      <c r="P126" s="65"/>
      <c r="Q126" s="65"/>
      <c r="R126" s="65"/>
      <c r="S126" s="72"/>
      <c r="T126" s="14" t="str">
        <f t="shared" si="3"/>
        <v/>
      </c>
      <c r="U126" s="47" t="str">
        <f t="shared" si="4"/>
        <v/>
      </c>
      <c r="V126" s="14"/>
      <c r="W126" s="3"/>
      <c r="X126" s="3"/>
      <c r="Y126" s="14"/>
      <c r="Z126" s="3"/>
      <c r="AA126" s="14"/>
      <c r="AB126" s="3"/>
      <c r="AC126" s="3"/>
      <c r="AD126" s="14"/>
      <c r="AE126" s="3"/>
      <c r="AF126" s="14"/>
      <c r="AG126" s="3"/>
      <c r="AH126" s="3"/>
      <c r="AI126" s="14"/>
      <c r="AJ126" s="3"/>
      <c r="AK126" s="6"/>
      <c r="AL126" s="6"/>
    </row>
    <row r="127" spans="1:38" ht="21" customHeight="1" x14ac:dyDescent="0.15">
      <c r="A127" s="62">
        <v>104</v>
      </c>
      <c r="B127" s="63"/>
      <c r="C127" s="57"/>
      <c r="D127" s="60"/>
      <c r="E127" s="60"/>
      <c r="F127" s="77"/>
      <c r="G127" s="219"/>
      <c r="H127" s="213"/>
      <c r="I127" s="214"/>
      <c r="J127" s="214"/>
      <c r="K127" s="315">
        <f t="shared" si="7"/>
        <v>0</v>
      </c>
      <c r="L127" s="58"/>
      <c r="M127" s="58"/>
      <c r="N127" s="58"/>
      <c r="O127" s="58"/>
      <c r="P127" s="65"/>
      <c r="Q127" s="65"/>
      <c r="R127" s="65"/>
      <c r="S127" s="72"/>
      <c r="T127" s="14" t="str">
        <f t="shared" si="3"/>
        <v/>
      </c>
      <c r="U127" s="47" t="str">
        <f t="shared" si="4"/>
        <v/>
      </c>
      <c r="V127" s="14"/>
      <c r="W127" s="3"/>
      <c r="X127" s="3"/>
      <c r="Y127" s="14"/>
      <c r="Z127" s="3"/>
      <c r="AA127" s="14"/>
      <c r="AB127" s="3"/>
      <c r="AC127" s="3"/>
      <c r="AD127" s="14"/>
      <c r="AE127" s="3"/>
      <c r="AF127" s="14"/>
      <c r="AG127" s="3"/>
      <c r="AH127" s="3"/>
      <c r="AI127" s="14"/>
      <c r="AJ127" s="3"/>
      <c r="AK127" s="6"/>
      <c r="AL127" s="6"/>
    </row>
    <row r="128" spans="1:38" ht="21" customHeight="1" x14ac:dyDescent="0.15">
      <c r="A128" s="172" t="s">
        <v>204</v>
      </c>
      <c r="B128" s="105"/>
      <c r="C128" s="111"/>
      <c r="D128" s="95"/>
      <c r="E128" s="95"/>
      <c r="F128" s="166"/>
      <c r="G128" s="220"/>
      <c r="H128" s="228"/>
      <c r="I128" s="229"/>
      <c r="J128" s="229"/>
      <c r="K128" s="316">
        <f t="shared" si="7"/>
        <v>0</v>
      </c>
      <c r="L128" s="68"/>
      <c r="M128" s="68"/>
      <c r="N128" s="68"/>
      <c r="O128" s="68"/>
      <c r="P128" s="154"/>
      <c r="Q128" s="154"/>
      <c r="R128" s="154"/>
      <c r="S128" s="155"/>
      <c r="T128" s="14" t="str">
        <f t="shared" si="3"/>
        <v/>
      </c>
      <c r="U128" s="47" t="str">
        <f t="shared" si="4"/>
        <v/>
      </c>
      <c r="V128" s="14"/>
      <c r="W128" s="3"/>
      <c r="X128" s="3"/>
      <c r="Y128" s="14"/>
      <c r="Z128" s="3"/>
      <c r="AA128" s="14"/>
      <c r="AB128" s="3"/>
      <c r="AC128" s="3"/>
      <c r="AD128" s="14"/>
      <c r="AE128" s="3"/>
      <c r="AF128" s="14"/>
      <c r="AG128" s="3"/>
      <c r="AH128" s="3"/>
      <c r="AI128" s="14"/>
      <c r="AJ128" s="3"/>
      <c r="AK128" s="6"/>
      <c r="AL128" s="6"/>
    </row>
    <row r="129" spans="1:38" ht="21" customHeight="1" x14ac:dyDescent="0.15">
      <c r="A129" s="171">
        <v>105</v>
      </c>
      <c r="B129" s="99"/>
      <c r="C129" s="97"/>
      <c r="D129" s="98"/>
      <c r="E129" s="98"/>
      <c r="F129" s="164"/>
      <c r="G129" s="221"/>
      <c r="H129" s="223"/>
      <c r="I129" s="224"/>
      <c r="J129" s="224"/>
      <c r="K129" s="314">
        <f t="shared" si="7"/>
        <v>0</v>
      </c>
      <c r="L129" s="69"/>
      <c r="M129" s="69"/>
      <c r="N129" s="69"/>
      <c r="O129" s="69"/>
      <c r="P129" s="152"/>
      <c r="Q129" s="152"/>
      <c r="R129" s="152"/>
      <c r="S129" s="153"/>
      <c r="T129" s="14" t="str">
        <f t="shared" si="3"/>
        <v/>
      </c>
      <c r="U129" s="47" t="str">
        <f t="shared" si="4"/>
        <v/>
      </c>
      <c r="V129" s="14"/>
      <c r="W129" s="3"/>
      <c r="X129" s="3"/>
      <c r="Y129" s="14"/>
      <c r="Z129" s="3"/>
      <c r="AA129" s="14"/>
      <c r="AB129" s="3"/>
      <c r="AC129" s="3"/>
      <c r="AD129" s="14"/>
      <c r="AE129" s="3"/>
      <c r="AF129" s="14"/>
      <c r="AG129" s="3"/>
      <c r="AH129" s="3"/>
      <c r="AI129" s="14"/>
      <c r="AJ129" s="3"/>
      <c r="AK129" s="6"/>
      <c r="AL129" s="6"/>
    </row>
    <row r="130" spans="1:38" ht="21" customHeight="1" x14ac:dyDescent="0.15">
      <c r="A130" s="62">
        <v>106</v>
      </c>
      <c r="B130" s="64"/>
      <c r="C130" s="57"/>
      <c r="D130" s="60"/>
      <c r="E130" s="60"/>
      <c r="F130" s="77"/>
      <c r="G130" s="212"/>
      <c r="H130" s="213"/>
      <c r="I130" s="214"/>
      <c r="J130" s="214"/>
      <c r="K130" s="315">
        <f t="shared" si="7"/>
        <v>0</v>
      </c>
      <c r="L130" s="58"/>
      <c r="M130" s="58"/>
      <c r="N130" s="58"/>
      <c r="O130" s="58"/>
      <c r="P130" s="65"/>
      <c r="Q130" s="65"/>
      <c r="R130" s="65"/>
      <c r="S130" s="72"/>
      <c r="T130" s="14" t="str">
        <f t="shared" si="3"/>
        <v/>
      </c>
      <c r="U130" s="47" t="str">
        <f t="shared" si="4"/>
        <v/>
      </c>
      <c r="V130" s="15"/>
      <c r="W130" s="3"/>
      <c r="X130" s="3"/>
      <c r="Y130" s="14"/>
      <c r="Z130" s="3"/>
      <c r="AA130" s="14"/>
      <c r="AB130" s="3"/>
      <c r="AC130" s="3"/>
      <c r="AD130" s="14"/>
      <c r="AE130" s="3"/>
      <c r="AF130" s="14"/>
      <c r="AG130" s="3"/>
      <c r="AH130" s="3"/>
      <c r="AI130" s="14"/>
      <c r="AJ130" s="3"/>
      <c r="AK130" s="6"/>
      <c r="AL130" s="6"/>
    </row>
    <row r="131" spans="1:38" ht="21" customHeight="1" x14ac:dyDescent="0.15">
      <c r="A131" s="62" t="s">
        <v>205</v>
      </c>
      <c r="B131" s="64"/>
      <c r="C131" s="57"/>
      <c r="D131" s="60"/>
      <c r="E131" s="60"/>
      <c r="F131" s="77"/>
      <c r="G131" s="212"/>
      <c r="H131" s="213"/>
      <c r="I131" s="214"/>
      <c r="J131" s="214"/>
      <c r="K131" s="315">
        <f t="shared" si="7"/>
        <v>0</v>
      </c>
      <c r="L131" s="58"/>
      <c r="M131" s="58"/>
      <c r="N131" s="58"/>
      <c r="O131" s="58"/>
      <c r="P131" s="65"/>
      <c r="Q131" s="65"/>
      <c r="R131" s="65"/>
      <c r="S131" s="72"/>
      <c r="T131" s="14" t="str">
        <f t="shared" si="3"/>
        <v/>
      </c>
      <c r="U131" s="47" t="str">
        <f t="shared" si="4"/>
        <v/>
      </c>
      <c r="V131" s="15"/>
      <c r="W131" s="3"/>
      <c r="X131" s="3"/>
      <c r="Y131" s="14"/>
      <c r="Z131" s="3"/>
      <c r="AA131" s="14"/>
      <c r="AB131" s="3"/>
      <c r="AC131" s="3"/>
      <c r="AD131" s="14"/>
      <c r="AE131" s="3"/>
      <c r="AF131" s="14"/>
      <c r="AG131" s="3"/>
      <c r="AH131" s="3"/>
      <c r="AI131" s="14"/>
      <c r="AJ131" s="3"/>
      <c r="AK131" s="6"/>
      <c r="AL131" s="6"/>
    </row>
    <row r="132" spans="1:38" ht="21" customHeight="1" x14ac:dyDescent="0.15">
      <c r="A132" s="62">
        <v>107</v>
      </c>
      <c r="B132" s="64"/>
      <c r="C132" s="57"/>
      <c r="D132" s="60"/>
      <c r="E132" s="60"/>
      <c r="F132" s="77"/>
      <c r="G132" s="212"/>
      <c r="H132" s="213"/>
      <c r="I132" s="214"/>
      <c r="J132" s="214"/>
      <c r="K132" s="315">
        <f t="shared" si="7"/>
        <v>0</v>
      </c>
      <c r="L132" s="165"/>
      <c r="M132" s="58"/>
      <c r="N132" s="58"/>
      <c r="O132" s="58"/>
      <c r="P132" s="65"/>
      <c r="Q132" s="65"/>
      <c r="R132" s="65"/>
      <c r="S132" s="72"/>
      <c r="T132" s="14" t="str">
        <f t="shared" si="3"/>
        <v/>
      </c>
      <c r="U132" s="47" t="str">
        <f t="shared" si="4"/>
        <v/>
      </c>
      <c r="V132" s="14"/>
      <c r="W132" s="3"/>
      <c r="X132" s="3"/>
      <c r="Y132" s="14"/>
      <c r="Z132" s="3"/>
      <c r="AA132" s="14"/>
      <c r="AB132" s="3"/>
      <c r="AC132" s="3"/>
      <c r="AD132" s="14"/>
      <c r="AE132" s="3"/>
      <c r="AF132" s="14"/>
      <c r="AG132" s="3"/>
      <c r="AH132" s="3"/>
      <c r="AI132" s="14"/>
      <c r="AJ132" s="3"/>
      <c r="AK132" s="6"/>
      <c r="AL132" s="6"/>
    </row>
    <row r="133" spans="1:38" ht="21" customHeight="1" x14ac:dyDescent="0.15">
      <c r="A133" s="62" t="s">
        <v>206</v>
      </c>
      <c r="B133" s="67"/>
      <c r="C133" s="63"/>
      <c r="D133" s="86"/>
      <c r="E133" s="86"/>
      <c r="F133" s="77"/>
      <c r="G133" s="216"/>
      <c r="H133" s="219"/>
      <c r="I133" s="225"/>
      <c r="J133" s="225"/>
      <c r="K133" s="315">
        <f t="shared" si="7"/>
        <v>0</v>
      </c>
      <c r="L133" s="65"/>
      <c r="M133" s="65"/>
      <c r="N133" s="65"/>
      <c r="O133" s="65"/>
      <c r="P133" s="65"/>
      <c r="Q133" s="65"/>
      <c r="R133" s="65"/>
      <c r="S133" s="72"/>
      <c r="T133" s="14" t="str">
        <f t="shared" si="3"/>
        <v/>
      </c>
      <c r="U133" s="47" t="str">
        <f t="shared" si="4"/>
        <v/>
      </c>
      <c r="V133" s="14"/>
      <c r="W133" s="3"/>
      <c r="X133" s="3"/>
      <c r="Y133" s="14"/>
      <c r="Z133" s="3"/>
      <c r="AA133" s="14"/>
      <c r="AB133" s="3"/>
      <c r="AC133" s="3"/>
      <c r="AD133" s="14"/>
      <c r="AE133" s="3"/>
      <c r="AF133" s="14"/>
      <c r="AG133" s="3"/>
      <c r="AH133" s="3"/>
      <c r="AI133" s="14"/>
      <c r="AJ133" s="3"/>
      <c r="AK133" s="6"/>
      <c r="AL133" s="6"/>
    </row>
    <row r="134" spans="1:38" ht="21" customHeight="1" x14ac:dyDescent="0.15">
      <c r="A134" s="62">
        <v>108</v>
      </c>
      <c r="B134" s="67"/>
      <c r="C134" s="63"/>
      <c r="D134" s="86"/>
      <c r="E134" s="86"/>
      <c r="F134" s="77"/>
      <c r="G134" s="216"/>
      <c r="H134" s="219"/>
      <c r="I134" s="225"/>
      <c r="J134" s="225"/>
      <c r="K134" s="315">
        <f t="shared" si="7"/>
        <v>0</v>
      </c>
      <c r="L134" s="65"/>
      <c r="M134" s="65"/>
      <c r="N134" s="65"/>
      <c r="O134" s="65"/>
      <c r="P134" s="65"/>
      <c r="Q134" s="65"/>
      <c r="R134" s="65"/>
      <c r="S134" s="72"/>
      <c r="T134" s="14" t="str">
        <f t="shared" si="3"/>
        <v/>
      </c>
      <c r="U134" s="47" t="str">
        <f t="shared" si="4"/>
        <v/>
      </c>
      <c r="V134" s="14"/>
      <c r="W134" s="3"/>
      <c r="X134" s="3"/>
      <c r="Y134" s="14"/>
      <c r="Z134" s="3"/>
      <c r="AA134" s="14"/>
      <c r="AB134" s="3"/>
      <c r="AC134" s="3"/>
      <c r="AD134" s="14"/>
      <c r="AE134" s="3"/>
      <c r="AF134" s="14"/>
      <c r="AG134" s="3"/>
      <c r="AH134" s="3"/>
      <c r="AI134" s="14"/>
      <c r="AJ134" s="3"/>
      <c r="AK134" s="6"/>
      <c r="AL134" s="6"/>
    </row>
    <row r="135" spans="1:38" ht="21" customHeight="1" x14ac:dyDescent="0.15">
      <c r="A135" s="205">
        <v>109</v>
      </c>
      <c r="B135" s="80"/>
      <c r="C135" s="81"/>
      <c r="D135" s="89"/>
      <c r="E135" s="60"/>
      <c r="F135" s="81"/>
      <c r="G135" s="263"/>
      <c r="H135" s="264"/>
      <c r="I135" s="230"/>
      <c r="J135" s="214"/>
      <c r="K135" s="315">
        <f t="shared" si="7"/>
        <v>0</v>
      </c>
      <c r="L135" s="189"/>
      <c r="M135" s="189"/>
      <c r="N135" s="189"/>
      <c r="O135" s="189"/>
      <c r="P135" s="189"/>
      <c r="Q135" s="189"/>
      <c r="R135" s="189"/>
      <c r="S135" s="180"/>
      <c r="T135" s="14" t="str">
        <f t="shared" ref="T135:T198" si="8">CONCATENATE(L135,C135)</f>
        <v/>
      </c>
      <c r="U135" s="47" t="str">
        <f t="shared" ref="U135:U198" si="9">CONCATENATE(N135,H135)</f>
        <v/>
      </c>
      <c r="V135" s="14"/>
      <c r="W135" s="3"/>
      <c r="X135" s="3"/>
      <c r="Y135" s="14"/>
      <c r="Z135" s="3"/>
      <c r="AA135" s="14"/>
      <c r="AB135" s="3"/>
      <c r="AC135" s="3"/>
      <c r="AD135" s="14"/>
      <c r="AE135" s="3"/>
      <c r="AF135" s="14"/>
      <c r="AG135" s="3"/>
      <c r="AH135" s="3"/>
      <c r="AI135" s="14"/>
      <c r="AJ135" s="3"/>
      <c r="AK135" s="6"/>
      <c r="AL135" s="6"/>
    </row>
    <row r="136" spans="1:38" ht="21" customHeight="1" x14ac:dyDescent="0.15">
      <c r="A136" s="173">
        <v>110</v>
      </c>
      <c r="B136" s="67"/>
      <c r="C136" s="63"/>
      <c r="D136" s="86"/>
      <c r="E136" s="86"/>
      <c r="F136" s="77"/>
      <c r="G136" s="216"/>
      <c r="H136" s="219"/>
      <c r="I136" s="225"/>
      <c r="J136" s="225"/>
      <c r="K136" s="315">
        <f t="shared" si="7"/>
        <v>0</v>
      </c>
      <c r="L136" s="65"/>
      <c r="M136" s="65"/>
      <c r="N136" s="65"/>
      <c r="O136" s="65"/>
      <c r="P136" s="65"/>
      <c r="Q136" s="65"/>
      <c r="R136" s="65"/>
      <c r="S136" s="72"/>
      <c r="T136" s="14" t="str">
        <f t="shared" si="8"/>
        <v/>
      </c>
      <c r="U136" s="47" t="str">
        <f t="shared" si="9"/>
        <v/>
      </c>
      <c r="V136" s="14"/>
      <c r="W136" s="3"/>
      <c r="X136" s="3"/>
      <c r="Y136" s="14"/>
      <c r="Z136" s="3"/>
      <c r="AA136" s="14"/>
      <c r="AB136" s="3"/>
      <c r="AC136" s="3"/>
      <c r="AD136" s="14"/>
      <c r="AE136" s="3"/>
      <c r="AF136" s="14"/>
      <c r="AG136" s="3"/>
      <c r="AH136" s="3"/>
      <c r="AI136" s="14"/>
      <c r="AJ136" s="3"/>
      <c r="AK136" s="6"/>
      <c r="AL136" s="6"/>
    </row>
    <row r="137" spans="1:38" ht="21" customHeight="1" x14ac:dyDescent="0.15">
      <c r="A137" s="173">
        <v>111</v>
      </c>
      <c r="B137" s="67"/>
      <c r="C137" s="63"/>
      <c r="D137" s="86"/>
      <c r="E137" s="86"/>
      <c r="F137" s="77"/>
      <c r="G137" s="216"/>
      <c r="H137" s="219"/>
      <c r="I137" s="225"/>
      <c r="J137" s="225"/>
      <c r="K137" s="315">
        <f t="shared" si="7"/>
        <v>0</v>
      </c>
      <c r="L137" s="65"/>
      <c r="M137" s="65"/>
      <c r="N137" s="65"/>
      <c r="O137" s="65"/>
      <c r="P137" s="65"/>
      <c r="Q137" s="65"/>
      <c r="R137" s="65"/>
      <c r="S137" s="72"/>
      <c r="T137" s="14" t="str">
        <f t="shared" si="8"/>
        <v/>
      </c>
      <c r="U137" s="47" t="str">
        <f t="shared" si="9"/>
        <v/>
      </c>
      <c r="V137" s="14"/>
      <c r="W137" s="3"/>
      <c r="X137" s="3"/>
      <c r="Y137" s="14"/>
      <c r="Z137" s="3"/>
      <c r="AA137" s="14"/>
      <c r="AB137" s="3"/>
      <c r="AC137" s="3"/>
      <c r="AD137" s="14"/>
      <c r="AE137" s="3"/>
      <c r="AF137" s="14"/>
      <c r="AG137" s="3"/>
      <c r="AH137" s="3"/>
      <c r="AI137" s="14"/>
      <c r="AJ137" s="3"/>
      <c r="AK137" s="6"/>
      <c r="AL137" s="6"/>
    </row>
    <row r="138" spans="1:38" ht="21" customHeight="1" x14ac:dyDescent="0.15">
      <c r="A138" s="205">
        <v>112</v>
      </c>
      <c r="B138" s="80"/>
      <c r="C138" s="81"/>
      <c r="D138" s="89"/>
      <c r="E138" s="60"/>
      <c r="F138" s="81"/>
      <c r="G138" s="263"/>
      <c r="H138" s="264"/>
      <c r="I138" s="230"/>
      <c r="J138" s="214"/>
      <c r="K138" s="315">
        <f t="shared" si="7"/>
        <v>0</v>
      </c>
      <c r="L138" s="189"/>
      <c r="M138" s="189"/>
      <c r="N138" s="189"/>
      <c r="O138" s="189"/>
      <c r="P138" s="189"/>
      <c r="Q138" s="189"/>
      <c r="R138" s="189"/>
      <c r="S138" s="180"/>
      <c r="T138" s="14" t="str">
        <f t="shared" si="8"/>
        <v/>
      </c>
      <c r="U138" s="47" t="str">
        <f t="shared" si="9"/>
        <v/>
      </c>
      <c r="V138" s="14"/>
      <c r="W138" s="3"/>
      <c r="X138" s="3"/>
      <c r="Y138" s="14"/>
      <c r="Z138" s="3"/>
      <c r="AA138" s="14"/>
      <c r="AB138" s="3"/>
      <c r="AC138" s="3"/>
      <c r="AD138" s="14"/>
      <c r="AE138" s="3"/>
      <c r="AF138" s="14"/>
      <c r="AG138" s="3"/>
      <c r="AH138" s="3"/>
      <c r="AI138" s="14"/>
      <c r="AJ138" s="3"/>
      <c r="AK138" s="6"/>
      <c r="AL138" s="6"/>
    </row>
    <row r="139" spans="1:38" ht="21" customHeight="1" x14ac:dyDescent="0.15">
      <c r="A139" s="62">
        <v>113</v>
      </c>
      <c r="B139" s="78"/>
      <c r="C139" s="78"/>
      <c r="D139" s="86"/>
      <c r="E139" s="86"/>
      <c r="F139" s="77"/>
      <c r="G139" s="215"/>
      <c r="H139" s="215"/>
      <c r="I139" s="225"/>
      <c r="J139" s="225"/>
      <c r="K139" s="315">
        <f t="shared" si="7"/>
        <v>0</v>
      </c>
      <c r="L139" s="290"/>
      <c r="M139" s="169"/>
      <c r="N139" s="290"/>
      <c r="O139" s="169"/>
      <c r="P139" s="79"/>
      <c r="Q139" s="79"/>
      <c r="R139" s="79"/>
      <c r="S139" s="73"/>
      <c r="T139" s="14" t="str">
        <f t="shared" si="8"/>
        <v/>
      </c>
      <c r="U139" s="47" t="str">
        <f t="shared" si="9"/>
        <v/>
      </c>
      <c r="V139" s="14"/>
      <c r="W139" s="3"/>
      <c r="X139" s="3"/>
      <c r="Y139" s="14"/>
      <c r="Z139" s="3"/>
      <c r="AA139" s="14"/>
      <c r="AB139" s="3"/>
      <c r="AC139" s="3"/>
      <c r="AD139" s="14"/>
      <c r="AE139" s="3"/>
      <c r="AF139" s="14"/>
      <c r="AG139" s="3"/>
      <c r="AH139" s="3"/>
      <c r="AI139" s="14"/>
      <c r="AJ139" s="3"/>
      <c r="AK139" s="6"/>
      <c r="AL139" s="6"/>
    </row>
    <row r="140" spans="1:38" ht="21" customHeight="1" x14ac:dyDescent="0.15">
      <c r="A140" s="62">
        <v>114</v>
      </c>
      <c r="B140" s="78"/>
      <c r="C140" s="78"/>
      <c r="D140" s="86"/>
      <c r="E140" s="86"/>
      <c r="F140" s="77"/>
      <c r="G140" s="215"/>
      <c r="H140" s="215"/>
      <c r="I140" s="225"/>
      <c r="J140" s="225"/>
      <c r="K140" s="315">
        <f t="shared" si="7"/>
        <v>0</v>
      </c>
      <c r="L140" s="290"/>
      <c r="M140" s="169"/>
      <c r="N140" s="290"/>
      <c r="O140" s="295"/>
      <c r="P140" s="79"/>
      <c r="Q140" s="79"/>
      <c r="R140" s="79"/>
      <c r="S140" s="73"/>
      <c r="T140" s="14" t="str">
        <f t="shared" si="8"/>
        <v/>
      </c>
      <c r="U140" s="47" t="str">
        <f t="shared" si="9"/>
        <v/>
      </c>
      <c r="V140" s="14"/>
      <c r="W140" s="3"/>
      <c r="X140" s="3"/>
      <c r="Y140" s="14"/>
      <c r="Z140" s="3"/>
      <c r="AA140" s="14"/>
      <c r="AB140" s="3"/>
      <c r="AC140" s="3"/>
      <c r="AD140" s="14"/>
      <c r="AE140" s="3"/>
      <c r="AF140" s="14"/>
      <c r="AG140" s="3"/>
      <c r="AH140" s="3"/>
      <c r="AI140" s="14"/>
      <c r="AJ140" s="3"/>
      <c r="AK140" s="6"/>
      <c r="AL140" s="6"/>
    </row>
    <row r="141" spans="1:38" ht="21" customHeight="1" x14ac:dyDescent="0.15">
      <c r="A141" s="173">
        <v>115</v>
      </c>
      <c r="B141" s="67"/>
      <c r="C141" s="63"/>
      <c r="D141" s="86"/>
      <c r="E141" s="86"/>
      <c r="F141" s="77"/>
      <c r="G141" s="216"/>
      <c r="H141" s="219"/>
      <c r="I141" s="225"/>
      <c r="J141" s="225"/>
      <c r="K141" s="315">
        <f t="shared" si="7"/>
        <v>0</v>
      </c>
      <c r="L141" s="65"/>
      <c r="M141" s="65"/>
      <c r="N141" s="65"/>
      <c r="O141" s="65"/>
      <c r="P141" s="65"/>
      <c r="Q141" s="65"/>
      <c r="R141" s="65"/>
      <c r="S141" s="72"/>
      <c r="T141" s="14" t="str">
        <f t="shared" si="8"/>
        <v/>
      </c>
      <c r="U141" s="47" t="str">
        <f t="shared" si="9"/>
        <v/>
      </c>
      <c r="V141" s="14"/>
      <c r="W141" s="3"/>
      <c r="X141" s="3"/>
      <c r="Y141" s="14"/>
      <c r="Z141" s="3"/>
      <c r="AA141" s="14"/>
      <c r="AB141" s="3"/>
      <c r="AC141" s="3"/>
      <c r="AD141" s="14"/>
      <c r="AE141" s="3"/>
      <c r="AF141" s="14"/>
      <c r="AG141" s="3"/>
      <c r="AH141" s="3"/>
      <c r="AI141" s="14"/>
      <c r="AJ141" s="3"/>
      <c r="AK141" s="6"/>
      <c r="AL141" s="6"/>
    </row>
    <row r="142" spans="1:38" ht="21" customHeight="1" x14ac:dyDescent="0.15">
      <c r="A142" s="173">
        <v>116</v>
      </c>
      <c r="B142" s="67"/>
      <c r="C142" s="63"/>
      <c r="D142" s="86"/>
      <c r="E142" s="86"/>
      <c r="F142" s="77"/>
      <c r="G142" s="216"/>
      <c r="H142" s="219"/>
      <c r="I142" s="225"/>
      <c r="J142" s="225"/>
      <c r="K142" s="315">
        <f t="shared" si="7"/>
        <v>0</v>
      </c>
      <c r="L142" s="65"/>
      <c r="M142" s="65"/>
      <c r="N142" s="65"/>
      <c r="O142" s="65"/>
      <c r="P142" s="65"/>
      <c r="Q142" s="65"/>
      <c r="R142" s="65"/>
      <c r="S142" s="72"/>
      <c r="T142" s="14" t="str">
        <f t="shared" si="8"/>
        <v/>
      </c>
      <c r="U142" s="47" t="str">
        <f t="shared" si="9"/>
        <v/>
      </c>
      <c r="V142" s="14"/>
      <c r="W142" s="3"/>
      <c r="X142" s="3"/>
      <c r="Y142" s="14"/>
      <c r="Z142" s="3"/>
      <c r="AA142" s="14"/>
      <c r="AB142" s="3"/>
      <c r="AC142" s="3"/>
      <c r="AD142" s="14"/>
      <c r="AE142" s="3"/>
      <c r="AF142" s="14"/>
      <c r="AG142" s="3"/>
      <c r="AH142" s="3"/>
      <c r="AI142" s="14"/>
      <c r="AJ142" s="3"/>
      <c r="AK142" s="6"/>
      <c r="AL142" s="6"/>
    </row>
    <row r="143" spans="1:38" ht="21" customHeight="1" x14ac:dyDescent="0.15">
      <c r="A143" s="173" t="s">
        <v>207</v>
      </c>
      <c r="B143" s="67"/>
      <c r="C143" s="63"/>
      <c r="D143" s="86"/>
      <c r="E143" s="86"/>
      <c r="F143" s="77"/>
      <c r="G143" s="216"/>
      <c r="H143" s="219"/>
      <c r="I143" s="225"/>
      <c r="J143" s="225"/>
      <c r="K143" s="315">
        <f t="shared" si="7"/>
        <v>0</v>
      </c>
      <c r="L143" s="65"/>
      <c r="M143" s="65"/>
      <c r="N143" s="65"/>
      <c r="O143" s="65"/>
      <c r="P143" s="65"/>
      <c r="Q143" s="65"/>
      <c r="R143" s="65"/>
      <c r="S143" s="72"/>
      <c r="T143" s="14" t="str">
        <f t="shared" si="8"/>
        <v/>
      </c>
      <c r="U143" s="47" t="str">
        <f t="shared" si="9"/>
        <v/>
      </c>
      <c r="V143" s="14"/>
      <c r="W143" s="3"/>
      <c r="X143" s="3"/>
      <c r="Y143" s="14"/>
      <c r="Z143" s="3"/>
      <c r="AA143" s="14"/>
      <c r="AB143" s="3"/>
      <c r="AC143" s="3"/>
      <c r="AD143" s="14"/>
      <c r="AE143" s="3"/>
      <c r="AF143" s="14"/>
      <c r="AG143" s="3"/>
      <c r="AH143" s="3"/>
      <c r="AI143" s="14"/>
      <c r="AJ143" s="3"/>
      <c r="AK143" s="6"/>
      <c r="AL143" s="6"/>
    </row>
    <row r="144" spans="1:38" ht="21" customHeight="1" x14ac:dyDescent="0.15">
      <c r="A144" s="173">
        <v>117</v>
      </c>
      <c r="B144" s="67"/>
      <c r="C144" s="63"/>
      <c r="D144" s="86"/>
      <c r="E144" s="86"/>
      <c r="F144" s="77"/>
      <c r="G144" s="216"/>
      <c r="H144" s="219"/>
      <c r="I144" s="225"/>
      <c r="J144" s="225"/>
      <c r="K144" s="911">
        <f>J144-E144+J145</f>
        <v>0</v>
      </c>
      <c r="L144" s="175"/>
      <c r="M144" s="65"/>
      <c r="N144" s="65"/>
      <c r="O144" s="65"/>
      <c r="P144" s="65"/>
      <c r="Q144" s="65"/>
      <c r="R144" s="65"/>
      <c r="S144" s="72"/>
      <c r="T144" s="14" t="str">
        <f t="shared" si="8"/>
        <v/>
      </c>
      <c r="U144" s="47" t="str">
        <f t="shared" si="9"/>
        <v/>
      </c>
      <c r="V144" s="14"/>
      <c r="W144" s="3"/>
      <c r="X144" s="3"/>
      <c r="Y144" s="14"/>
      <c r="Z144" s="3"/>
      <c r="AA144" s="14"/>
      <c r="AB144" s="3"/>
      <c r="AC144" s="3"/>
      <c r="AD144" s="14"/>
      <c r="AE144" s="3"/>
      <c r="AF144" s="14"/>
      <c r="AG144" s="3"/>
      <c r="AH144" s="3"/>
      <c r="AI144" s="14"/>
      <c r="AJ144" s="3"/>
      <c r="AK144" s="6"/>
      <c r="AL144" s="6"/>
    </row>
    <row r="145" spans="1:38" ht="21" customHeight="1" x14ac:dyDescent="0.15">
      <c r="A145" s="173" t="s">
        <v>208</v>
      </c>
      <c r="B145" s="67"/>
      <c r="C145" s="63"/>
      <c r="D145" s="86"/>
      <c r="E145" s="86"/>
      <c r="F145" s="77"/>
      <c r="G145" s="216"/>
      <c r="H145" s="219"/>
      <c r="I145" s="225"/>
      <c r="J145" s="225"/>
      <c r="K145" s="847"/>
      <c r="L145" s="65"/>
      <c r="M145" s="65"/>
      <c r="N145" s="65"/>
      <c r="O145" s="65"/>
      <c r="P145" s="65"/>
      <c r="Q145" s="65"/>
      <c r="R145" s="65"/>
      <c r="S145" s="72"/>
      <c r="T145" s="14" t="str">
        <f t="shared" si="8"/>
        <v/>
      </c>
      <c r="U145" s="47" t="str">
        <f t="shared" si="9"/>
        <v/>
      </c>
      <c r="V145" s="14"/>
      <c r="W145" s="3"/>
      <c r="X145" s="3"/>
      <c r="Y145" s="14"/>
      <c r="Z145" s="3"/>
      <c r="AA145" s="14"/>
      <c r="AB145" s="3"/>
      <c r="AC145" s="3"/>
      <c r="AD145" s="14"/>
      <c r="AE145" s="3"/>
      <c r="AF145" s="14"/>
      <c r="AG145" s="3"/>
      <c r="AH145" s="3"/>
      <c r="AI145" s="14"/>
      <c r="AJ145" s="3"/>
      <c r="AK145" s="6"/>
      <c r="AL145" s="6"/>
    </row>
    <row r="146" spans="1:38" ht="21" customHeight="1" x14ac:dyDescent="0.15">
      <c r="A146" s="173" t="s">
        <v>209</v>
      </c>
      <c r="B146" s="67"/>
      <c r="C146" s="63"/>
      <c r="D146" s="86"/>
      <c r="E146" s="86"/>
      <c r="F146" s="77"/>
      <c r="G146" s="216"/>
      <c r="H146" s="219"/>
      <c r="I146" s="225"/>
      <c r="J146" s="225"/>
      <c r="K146" s="315">
        <f t="shared" ref="K146:K155" si="10">J146-E146</f>
        <v>0</v>
      </c>
      <c r="L146" s="65"/>
      <c r="M146" s="65"/>
      <c r="N146" s="175"/>
      <c r="O146" s="65"/>
      <c r="P146" s="65"/>
      <c r="Q146" s="65"/>
      <c r="R146" s="65"/>
      <c r="S146" s="72"/>
      <c r="T146" s="14" t="str">
        <f t="shared" si="8"/>
        <v/>
      </c>
      <c r="U146" s="47" t="str">
        <f t="shared" si="9"/>
        <v/>
      </c>
      <c r="V146" s="14"/>
      <c r="W146" s="3"/>
      <c r="X146" s="3"/>
      <c r="Y146" s="14"/>
      <c r="Z146" s="3"/>
      <c r="AA146" s="14"/>
      <c r="AB146" s="3"/>
      <c r="AC146" s="3"/>
      <c r="AD146" s="14"/>
      <c r="AE146" s="3"/>
      <c r="AF146" s="14"/>
      <c r="AG146" s="3"/>
      <c r="AH146" s="3"/>
      <c r="AI146" s="14"/>
      <c r="AJ146" s="3"/>
      <c r="AK146" s="6"/>
      <c r="AL146" s="6"/>
    </row>
    <row r="147" spans="1:38" ht="21" customHeight="1" x14ac:dyDescent="0.15">
      <c r="A147" s="173">
        <v>118</v>
      </c>
      <c r="B147" s="67"/>
      <c r="C147" s="63"/>
      <c r="D147" s="86"/>
      <c r="E147" s="86"/>
      <c r="F147" s="77"/>
      <c r="G147" s="216"/>
      <c r="H147" s="219"/>
      <c r="I147" s="225"/>
      <c r="J147" s="225"/>
      <c r="K147" s="315">
        <f t="shared" si="10"/>
        <v>0</v>
      </c>
      <c r="L147" s="65"/>
      <c r="M147" s="65"/>
      <c r="N147" s="65"/>
      <c r="O147" s="65"/>
      <c r="P147" s="65"/>
      <c r="Q147" s="65"/>
      <c r="R147" s="65"/>
      <c r="S147" s="72"/>
      <c r="T147" s="14" t="str">
        <f t="shared" si="8"/>
        <v/>
      </c>
      <c r="U147" s="47" t="str">
        <f t="shared" si="9"/>
        <v/>
      </c>
      <c r="V147" s="16"/>
      <c r="W147" s="4"/>
      <c r="X147" s="4"/>
      <c r="Y147" s="16"/>
      <c r="Z147" s="3"/>
      <c r="AA147" s="14"/>
      <c r="AB147" s="4"/>
      <c r="AC147" s="3"/>
      <c r="AD147" s="14"/>
      <c r="AE147" s="4"/>
      <c r="AF147" s="16"/>
      <c r="AG147" s="4"/>
      <c r="AH147" s="4"/>
      <c r="AI147" s="16"/>
      <c r="AJ147" s="3"/>
      <c r="AK147" s="6"/>
      <c r="AL147" s="6"/>
    </row>
    <row r="148" spans="1:38" ht="21" customHeight="1" x14ac:dyDescent="0.15">
      <c r="A148" s="179">
        <v>119</v>
      </c>
      <c r="B148" s="104"/>
      <c r="C148" s="105"/>
      <c r="D148" s="106"/>
      <c r="E148" s="106"/>
      <c r="F148" s="166"/>
      <c r="G148" s="218"/>
      <c r="H148" s="220"/>
      <c r="I148" s="226"/>
      <c r="J148" s="226"/>
      <c r="K148" s="316">
        <f t="shared" si="10"/>
        <v>0</v>
      </c>
      <c r="L148" s="154"/>
      <c r="M148" s="154"/>
      <c r="N148" s="154"/>
      <c r="O148" s="154"/>
      <c r="P148" s="154"/>
      <c r="Q148" s="154"/>
      <c r="R148" s="154"/>
      <c r="S148" s="155"/>
      <c r="T148" s="14" t="str">
        <f t="shared" si="8"/>
        <v/>
      </c>
      <c r="U148" s="47" t="str">
        <f t="shared" si="9"/>
        <v/>
      </c>
      <c r="V148" s="16"/>
      <c r="W148" s="4"/>
      <c r="X148" s="4"/>
      <c r="Y148" s="16"/>
      <c r="Z148" s="3"/>
      <c r="AA148" s="14"/>
      <c r="AB148" s="4"/>
      <c r="AC148" s="3"/>
      <c r="AD148" s="14"/>
      <c r="AE148" s="4"/>
      <c r="AF148" s="16"/>
      <c r="AG148" s="4"/>
      <c r="AH148" s="4"/>
      <c r="AI148" s="16"/>
      <c r="AJ148" s="3"/>
      <c r="AK148" s="6"/>
      <c r="AL148" s="6"/>
    </row>
    <row r="149" spans="1:38" ht="21" customHeight="1" x14ac:dyDescent="0.15">
      <c r="A149" s="163" t="s">
        <v>210</v>
      </c>
      <c r="B149" s="71"/>
      <c r="C149" s="99"/>
      <c r="D149" s="102"/>
      <c r="E149" s="102"/>
      <c r="F149" s="164"/>
      <c r="G149" s="211"/>
      <c r="H149" s="221"/>
      <c r="I149" s="227"/>
      <c r="J149" s="227"/>
      <c r="K149" s="314">
        <f t="shared" si="10"/>
        <v>0</v>
      </c>
      <c r="L149" s="152"/>
      <c r="M149" s="152"/>
      <c r="N149" s="152"/>
      <c r="O149" s="152"/>
      <c r="P149" s="152"/>
      <c r="Q149" s="152"/>
      <c r="R149" s="152"/>
      <c r="S149" s="153"/>
      <c r="T149" s="14" t="str">
        <f t="shared" si="8"/>
        <v/>
      </c>
      <c r="U149" s="47" t="str">
        <f t="shared" si="9"/>
        <v/>
      </c>
      <c r="V149" s="16"/>
      <c r="W149" s="4"/>
      <c r="X149" s="4"/>
      <c r="Y149" s="16"/>
      <c r="Z149" s="3"/>
      <c r="AA149" s="14"/>
      <c r="AB149" s="4"/>
      <c r="AC149" s="3"/>
      <c r="AD149" s="14"/>
      <c r="AE149" s="4"/>
      <c r="AF149" s="16"/>
      <c r="AG149" s="4"/>
      <c r="AH149" s="4"/>
      <c r="AI149" s="16"/>
      <c r="AJ149" s="3"/>
      <c r="AK149" s="6"/>
      <c r="AL149" s="6"/>
    </row>
    <row r="150" spans="1:38" ht="21" customHeight="1" x14ac:dyDescent="0.15">
      <c r="A150" s="173">
        <v>120</v>
      </c>
      <c r="B150" s="67"/>
      <c r="C150" s="63"/>
      <c r="D150" s="86"/>
      <c r="E150" s="86"/>
      <c r="F150" s="77"/>
      <c r="G150" s="216"/>
      <c r="H150" s="219"/>
      <c r="I150" s="225"/>
      <c r="J150" s="225"/>
      <c r="K150" s="315">
        <f t="shared" si="10"/>
        <v>0</v>
      </c>
      <c r="L150" s="65"/>
      <c r="M150" s="65"/>
      <c r="N150" s="65"/>
      <c r="O150" s="65"/>
      <c r="P150" s="65"/>
      <c r="Q150" s="65"/>
      <c r="R150" s="65"/>
      <c r="S150" s="72"/>
      <c r="T150" s="14" t="str">
        <f t="shared" si="8"/>
        <v/>
      </c>
      <c r="U150" s="47" t="str">
        <f t="shared" si="9"/>
        <v/>
      </c>
      <c r="V150" s="17"/>
      <c r="W150" s="5"/>
      <c r="X150" s="5"/>
      <c r="Y150" s="17"/>
      <c r="Z150" s="3"/>
      <c r="AA150" s="14"/>
      <c r="AB150" s="5"/>
      <c r="AC150" s="3"/>
      <c r="AD150" s="14"/>
      <c r="AE150" s="5"/>
      <c r="AF150" s="17"/>
      <c r="AG150" s="5"/>
      <c r="AH150" s="5"/>
      <c r="AI150" s="17"/>
      <c r="AJ150" s="3"/>
      <c r="AK150" s="6"/>
      <c r="AL150" s="6"/>
    </row>
    <row r="151" spans="1:38" ht="21" customHeight="1" x14ac:dyDescent="0.15">
      <c r="A151" s="173">
        <v>121</v>
      </c>
      <c r="B151" s="67"/>
      <c r="C151" s="63"/>
      <c r="D151" s="86"/>
      <c r="E151" s="86"/>
      <c r="F151" s="77"/>
      <c r="G151" s="216"/>
      <c r="H151" s="219"/>
      <c r="I151" s="225"/>
      <c r="J151" s="225"/>
      <c r="K151" s="315">
        <f t="shared" si="10"/>
        <v>0</v>
      </c>
      <c r="L151" s="65"/>
      <c r="M151" s="65"/>
      <c r="N151" s="65"/>
      <c r="O151" s="65"/>
      <c r="P151" s="65"/>
      <c r="Q151" s="65"/>
      <c r="R151" s="65"/>
      <c r="S151" s="72"/>
      <c r="T151" s="14" t="str">
        <f t="shared" si="8"/>
        <v/>
      </c>
      <c r="U151" s="47" t="str">
        <f t="shared" si="9"/>
        <v/>
      </c>
      <c r="V151" s="14"/>
      <c r="W151" s="3"/>
      <c r="X151" s="3"/>
      <c r="Y151" s="14"/>
      <c r="Z151" s="3"/>
      <c r="AA151" s="14"/>
      <c r="AB151" s="3"/>
      <c r="AC151" s="3"/>
      <c r="AD151" s="14"/>
      <c r="AE151" s="3"/>
      <c r="AF151" s="14"/>
      <c r="AG151" s="3"/>
      <c r="AH151" s="3"/>
      <c r="AI151" s="14"/>
      <c r="AJ151" s="3"/>
    </row>
    <row r="152" spans="1:38" ht="21" customHeight="1" x14ac:dyDescent="0.15">
      <c r="A152" s="173">
        <v>122</v>
      </c>
      <c r="B152" s="67"/>
      <c r="C152" s="63"/>
      <c r="D152" s="86"/>
      <c r="E152" s="86"/>
      <c r="F152" s="77"/>
      <c r="G152" s="216"/>
      <c r="H152" s="219"/>
      <c r="I152" s="225"/>
      <c r="J152" s="225"/>
      <c r="K152" s="315">
        <f t="shared" si="10"/>
        <v>0</v>
      </c>
      <c r="L152" s="65"/>
      <c r="M152" s="65"/>
      <c r="N152" s="65"/>
      <c r="O152" s="65"/>
      <c r="P152" s="65"/>
      <c r="Q152" s="65"/>
      <c r="R152" s="65"/>
      <c r="S152" s="72"/>
      <c r="T152" s="14" t="str">
        <f t="shared" si="8"/>
        <v/>
      </c>
      <c r="U152" s="47" t="str">
        <f t="shared" si="9"/>
        <v/>
      </c>
      <c r="V152" s="14"/>
      <c r="W152" s="3"/>
      <c r="X152" s="3"/>
      <c r="Y152" s="14"/>
      <c r="Z152" s="3"/>
      <c r="AA152" s="14"/>
      <c r="AB152" s="3"/>
      <c r="AC152" s="3"/>
      <c r="AD152" s="14"/>
      <c r="AE152" s="3"/>
      <c r="AF152" s="14"/>
      <c r="AG152" s="3"/>
      <c r="AH152" s="3"/>
      <c r="AI152" s="14"/>
      <c r="AJ152" s="3"/>
    </row>
    <row r="153" spans="1:38" ht="21" customHeight="1" x14ac:dyDescent="0.15">
      <c r="A153" s="173">
        <v>123</v>
      </c>
      <c r="B153" s="67"/>
      <c r="C153" s="63"/>
      <c r="D153" s="86"/>
      <c r="E153" s="86"/>
      <c r="F153" s="77"/>
      <c r="G153" s="216"/>
      <c r="H153" s="219"/>
      <c r="I153" s="225"/>
      <c r="J153" s="225"/>
      <c r="K153" s="315">
        <f t="shared" si="10"/>
        <v>0</v>
      </c>
      <c r="L153" s="65"/>
      <c r="M153" s="65"/>
      <c r="N153" s="65"/>
      <c r="O153" s="65"/>
      <c r="P153" s="65"/>
      <c r="Q153" s="65"/>
      <c r="R153" s="65"/>
      <c r="S153" s="72"/>
      <c r="T153" s="14" t="str">
        <f t="shared" si="8"/>
        <v/>
      </c>
      <c r="U153" s="47" t="str">
        <f t="shared" si="9"/>
        <v/>
      </c>
      <c r="V153" s="14"/>
      <c r="W153" s="3"/>
      <c r="X153" s="3"/>
      <c r="Y153" s="14"/>
      <c r="Z153" s="3"/>
      <c r="AA153" s="14"/>
      <c r="AB153" s="3"/>
      <c r="AC153" s="3"/>
      <c r="AD153" s="14"/>
      <c r="AE153" s="3"/>
      <c r="AF153" s="14"/>
      <c r="AG153" s="3"/>
      <c r="AH153" s="3"/>
      <c r="AI153" s="14"/>
      <c r="AJ153" s="3"/>
      <c r="AK153" s="6"/>
      <c r="AL153" s="6"/>
    </row>
    <row r="154" spans="1:38" ht="21" customHeight="1" x14ac:dyDescent="0.15">
      <c r="A154" s="173" t="s">
        <v>211</v>
      </c>
      <c r="B154" s="67"/>
      <c r="C154" s="63"/>
      <c r="D154" s="86"/>
      <c r="E154" s="86"/>
      <c r="F154" s="77"/>
      <c r="G154" s="216"/>
      <c r="H154" s="219"/>
      <c r="I154" s="225"/>
      <c r="J154" s="225"/>
      <c r="K154" s="315">
        <f t="shared" si="10"/>
        <v>0</v>
      </c>
      <c r="L154" s="65"/>
      <c r="M154" s="65"/>
      <c r="N154" s="65"/>
      <c r="O154" s="65"/>
      <c r="P154" s="65"/>
      <c r="Q154" s="65"/>
      <c r="R154" s="65"/>
      <c r="S154" s="72"/>
      <c r="T154" s="14" t="str">
        <f t="shared" si="8"/>
        <v/>
      </c>
      <c r="U154" s="47" t="str">
        <f t="shared" si="9"/>
        <v/>
      </c>
      <c r="V154" s="14"/>
      <c r="W154" s="3"/>
      <c r="X154" s="3"/>
      <c r="Y154" s="14"/>
      <c r="Z154" s="3"/>
      <c r="AA154" s="14"/>
      <c r="AB154" s="3"/>
      <c r="AC154" s="3"/>
      <c r="AD154" s="14"/>
      <c r="AE154" s="3"/>
      <c r="AF154" s="14"/>
      <c r="AG154" s="3"/>
      <c r="AH154" s="3"/>
      <c r="AI154" s="14"/>
      <c r="AJ154" s="3"/>
      <c r="AK154" s="6"/>
      <c r="AL154" s="6"/>
    </row>
    <row r="155" spans="1:38" ht="21" customHeight="1" x14ac:dyDescent="0.15">
      <c r="A155" s="173">
        <v>124</v>
      </c>
      <c r="B155" s="67"/>
      <c r="C155" s="63"/>
      <c r="D155" s="86"/>
      <c r="E155" s="86"/>
      <c r="F155" s="77"/>
      <c r="G155" s="216"/>
      <c r="H155" s="219"/>
      <c r="I155" s="225"/>
      <c r="J155" s="225"/>
      <c r="K155" s="315">
        <f t="shared" si="10"/>
        <v>0</v>
      </c>
      <c r="L155" s="65"/>
      <c r="M155" s="65"/>
      <c r="N155" s="65"/>
      <c r="O155" s="65"/>
      <c r="P155" s="65"/>
      <c r="Q155" s="65"/>
      <c r="R155" s="65"/>
      <c r="S155" s="72"/>
      <c r="T155" s="14" t="str">
        <f t="shared" si="8"/>
        <v/>
      </c>
      <c r="U155" s="47" t="str">
        <f t="shared" si="9"/>
        <v/>
      </c>
      <c r="V155" s="14"/>
      <c r="W155" s="3"/>
      <c r="X155" s="3"/>
      <c r="Y155" s="14"/>
      <c r="Z155" s="3"/>
      <c r="AA155" s="14"/>
      <c r="AB155" s="3"/>
      <c r="AC155" s="3"/>
      <c r="AD155" s="14"/>
      <c r="AE155" s="3"/>
      <c r="AF155" s="14"/>
      <c r="AG155" s="3"/>
      <c r="AH155" s="3"/>
      <c r="AI155" s="14"/>
      <c r="AJ155" s="3"/>
      <c r="AK155" s="6"/>
      <c r="AL155" s="6"/>
    </row>
    <row r="156" spans="1:38" ht="21" customHeight="1" x14ac:dyDescent="0.15">
      <c r="A156" s="173">
        <v>125</v>
      </c>
      <c r="B156" s="67"/>
      <c r="C156" s="63"/>
      <c r="D156" s="86"/>
      <c r="E156" s="86"/>
      <c r="F156" s="77"/>
      <c r="G156" s="216"/>
      <c r="H156" s="219"/>
      <c r="I156" s="225"/>
      <c r="J156" s="225"/>
      <c r="K156" s="911">
        <f>J156-E156+J157</f>
        <v>0</v>
      </c>
      <c r="L156" s="65"/>
      <c r="M156" s="65"/>
      <c r="N156" s="65"/>
      <c r="O156" s="65"/>
      <c r="P156" s="65"/>
      <c r="Q156" s="65"/>
      <c r="R156" s="65"/>
      <c r="S156" s="72"/>
      <c r="T156" s="14" t="str">
        <f t="shared" si="8"/>
        <v/>
      </c>
      <c r="U156" s="47" t="str">
        <f t="shared" si="9"/>
        <v/>
      </c>
      <c r="V156" s="14"/>
      <c r="W156" s="3"/>
      <c r="X156" s="3"/>
      <c r="Y156" s="14"/>
      <c r="Z156" s="3"/>
      <c r="AA156" s="14"/>
      <c r="AB156" s="3"/>
      <c r="AC156" s="3"/>
      <c r="AD156" s="14"/>
      <c r="AE156" s="3"/>
      <c r="AF156" s="14"/>
      <c r="AG156" s="3"/>
      <c r="AH156" s="3"/>
      <c r="AI156" s="14"/>
      <c r="AJ156" s="3"/>
      <c r="AK156" s="6"/>
      <c r="AL156" s="6"/>
    </row>
    <row r="157" spans="1:38" ht="21" customHeight="1" x14ac:dyDescent="0.15">
      <c r="A157" s="173" t="s">
        <v>212</v>
      </c>
      <c r="B157" s="67"/>
      <c r="C157" s="63"/>
      <c r="D157" s="86"/>
      <c r="E157" s="86"/>
      <c r="F157" s="77"/>
      <c r="G157" s="216"/>
      <c r="H157" s="219"/>
      <c r="I157" s="225"/>
      <c r="J157" s="225"/>
      <c r="K157" s="847"/>
      <c r="L157" s="65"/>
      <c r="M157" s="65"/>
      <c r="N157" s="65"/>
      <c r="O157" s="65"/>
      <c r="P157" s="65"/>
      <c r="Q157" s="65"/>
      <c r="R157" s="65"/>
      <c r="S157" s="72"/>
      <c r="T157" s="14" t="str">
        <f t="shared" si="8"/>
        <v/>
      </c>
      <c r="U157" s="47" t="str">
        <f t="shared" si="9"/>
        <v/>
      </c>
      <c r="V157" s="14"/>
      <c r="W157" s="3"/>
      <c r="X157" s="3"/>
      <c r="Y157" s="14"/>
      <c r="Z157" s="3"/>
      <c r="AA157" s="14"/>
      <c r="AB157" s="3"/>
      <c r="AC157" s="3"/>
      <c r="AD157" s="14"/>
      <c r="AE157" s="3"/>
      <c r="AF157" s="14"/>
      <c r="AG157" s="3"/>
      <c r="AH157" s="3"/>
      <c r="AI157" s="14"/>
      <c r="AJ157" s="3"/>
      <c r="AK157" s="6"/>
      <c r="AL157" s="6"/>
    </row>
    <row r="158" spans="1:38" ht="21" customHeight="1" x14ac:dyDescent="0.15">
      <c r="A158" s="173" t="s">
        <v>213</v>
      </c>
      <c r="B158" s="67"/>
      <c r="C158" s="63"/>
      <c r="D158" s="86"/>
      <c r="E158" s="86"/>
      <c r="F158" s="77"/>
      <c r="G158" s="216"/>
      <c r="H158" s="219"/>
      <c r="I158" s="225"/>
      <c r="J158" s="225"/>
      <c r="K158" s="315">
        <f t="shared" ref="K158:K189" si="11">J158-E158</f>
        <v>0</v>
      </c>
      <c r="L158" s="65"/>
      <c r="M158" s="65"/>
      <c r="N158" s="65"/>
      <c r="O158" s="65"/>
      <c r="P158" s="65"/>
      <c r="Q158" s="65"/>
      <c r="R158" s="65"/>
      <c r="S158" s="72"/>
      <c r="T158" s="14" t="str">
        <f t="shared" si="8"/>
        <v/>
      </c>
      <c r="U158" s="47" t="str">
        <f t="shared" si="9"/>
        <v/>
      </c>
      <c r="V158" s="328"/>
      <c r="W158" s="333"/>
      <c r="X158" s="333"/>
      <c r="Y158" s="328"/>
      <c r="Z158" s="333"/>
      <c r="AA158" s="328"/>
      <c r="AB158" s="333"/>
      <c r="AC158" s="333"/>
      <c r="AD158" s="328"/>
      <c r="AE158" s="3"/>
      <c r="AF158" s="14"/>
      <c r="AG158" s="3"/>
      <c r="AH158" s="3"/>
      <c r="AI158" s="14"/>
      <c r="AJ158" s="3"/>
      <c r="AK158" s="6"/>
      <c r="AL158" s="6"/>
    </row>
    <row r="159" spans="1:38" ht="21" customHeight="1" x14ac:dyDescent="0.15">
      <c r="A159" s="62">
        <v>126</v>
      </c>
      <c r="B159" s="78"/>
      <c r="C159" s="78"/>
      <c r="D159" s="86"/>
      <c r="E159" s="86"/>
      <c r="F159" s="77"/>
      <c r="G159" s="215"/>
      <c r="H159" s="215"/>
      <c r="I159" s="225"/>
      <c r="J159" s="225"/>
      <c r="K159" s="315">
        <f t="shared" si="11"/>
        <v>0</v>
      </c>
      <c r="L159" s="290"/>
      <c r="M159" s="169"/>
      <c r="N159" s="290"/>
      <c r="O159" s="169"/>
      <c r="P159" s="79"/>
      <c r="Q159" s="79"/>
      <c r="R159" s="79"/>
      <c r="S159" s="73"/>
      <c r="T159" s="14" t="str">
        <f t="shared" si="8"/>
        <v/>
      </c>
      <c r="U159" s="47" t="str">
        <f t="shared" si="9"/>
        <v/>
      </c>
      <c r="V159" s="15"/>
      <c r="W159" s="3"/>
      <c r="X159" s="3"/>
      <c r="Y159" s="14"/>
      <c r="Z159" s="3"/>
      <c r="AA159" s="14"/>
      <c r="AB159" s="3"/>
      <c r="AC159" s="3"/>
      <c r="AD159" s="14"/>
      <c r="AE159" s="3"/>
      <c r="AF159" s="14"/>
      <c r="AG159" s="3"/>
      <c r="AH159" s="3"/>
      <c r="AI159" s="14"/>
      <c r="AJ159" s="3"/>
      <c r="AK159" s="6"/>
      <c r="AL159" s="6"/>
    </row>
    <row r="160" spans="1:38" ht="21" customHeight="1" x14ac:dyDescent="0.15">
      <c r="A160" s="62">
        <v>127</v>
      </c>
      <c r="B160" s="78"/>
      <c r="C160" s="78"/>
      <c r="D160" s="86"/>
      <c r="E160" s="86"/>
      <c r="F160" s="77"/>
      <c r="G160" s="215"/>
      <c r="H160" s="215"/>
      <c r="I160" s="225"/>
      <c r="J160" s="225"/>
      <c r="K160" s="315">
        <f t="shared" si="11"/>
        <v>0</v>
      </c>
      <c r="L160" s="290"/>
      <c r="M160" s="169"/>
      <c r="N160" s="290"/>
      <c r="O160" s="169"/>
      <c r="P160" s="79"/>
      <c r="Q160" s="79"/>
      <c r="R160" s="79"/>
      <c r="S160" s="73"/>
      <c r="T160" s="14" t="str">
        <f t="shared" si="8"/>
        <v/>
      </c>
      <c r="U160" s="47" t="str">
        <f t="shared" si="9"/>
        <v/>
      </c>
      <c r="V160" s="14"/>
      <c r="W160" s="3"/>
      <c r="X160" s="3"/>
      <c r="Y160" s="14"/>
      <c r="Z160" s="3"/>
      <c r="AA160" s="14"/>
      <c r="AB160" s="3"/>
      <c r="AC160" s="3"/>
      <c r="AD160" s="14"/>
      <c r="AE160" s="3"/>
      <c r="AF160" s="14"/>
      <c r="AG160" s="3"/>
      <c r="AH160" s="3"/>
      <c r="AI160" s="14"/>
      <c r="AJ160" s="3"/>
      <c r="AK160" s="6"/>
      <c r="AL160" s="6"/>
    </row>
    <row r="161" spans="1:38" ht="21" customHeight="1" x14ac:dyDescent="0.15">
      <c r="A161" s="173" t="s">
        <v>214</v>
      </c>
      <c r="B161" s="67"/>
      <c r="C161" s="63"/>
      <c r="D161" s="86"/>
      <c r="E161" s="86"/>
      <c r="F161" s="77"/>
      <c r="G161" s="216"/>
      <c r="H161" s="219"/>
      <c r="I161" s="225"/>
      <c r="J161" s="225"/>
      <c r="K161" s="315">
        <f t="shared" si="11"/>
        <v>0</v>
      </c>
      <c r="L161" s="65"/>
      <c r="M161" s="65"/>
      <c r="N161" s="65"/>
      <c r="O161" s="65"/>
      <c r="P161" s="65"/>
      <c r="Q161" s="65"/>
      <c r="R161" s="65"/>
      <c r="S161" s="72"/>
      <c r="T161" s="14" t="str">
        <f t="shared" si="8"/>
        <v/>
      </c>
      <c r="U161" s="47" t="str">
        <f t="shared" si="9"/>
        <v/>
      </c>
      <c r="V161" s="14"/>
      <c r="W161" s="3"/>
      <c r="X161" s="3"/>
      <c r="Y161" s="14"/>
      <c r="Z161" s="3"/>
      <c r="AA161" s="14"/>
      <c r="AB161" s="3"/>
      <c r="AC161" s="3"/>
      <c r="AD161" s="14"/>
      <c r="AE161" s="3"/>
      <c r="AF161" s="14"/>
      <c r="AG161" s="3"/>
      <c r="AH161" s="3"/>
      <c r="AI161" s="14"/>
      <c r="AJ161" s="3"/>
      <c r="AK161" s="6"/>
      <c r="AL161" s="6"/>
    </row>
    <row r="162" spans="1:38" ht="21" customHeight="1" x14ac:dyDescent="0.15">
      <c r="A162" s="173">
        <v>128</v>
      </c>
      <c r="B162" s="67"/>
      <c r="C162" s="63"/>
      <c r="D162" s="86"/>
      <c r="E162" s="86"/>
      <c r="F162" s="77"/>
      <c r="G162" s="216"/>
      <c r="H162" s="219"/>
      <c r="I162" s="225"/>
      <c r="J162" s="225"/>
      <c r="K162" s="315">
        <f t="shared" si="11"/>
        <v>0</v>
      </c>
      <c r="L162" s="65"/>
      <c r="M162" s="65"/>
      <c r="N162" s="65"/>
      <c r="O162" s="65"/>
      <c r="P162" s="65"/>
      <c r="Q162" s="65"/>
      <c r="R162" s="65"/>
      <c r="S162" s="72"/>
      <c r="T162" s="14" t="str">
        <f t="shared" si="8"/>
        <v/>
      </c>
      <c r="U162" s="47" t="str">
        <f t="shared" si="9"/>
        <v/>
      </c>
      <c r="V162" s="14"/>
      <c r="W162" s="3"/>
      <c r="X162" s="3"/>
      <c r="Y162" s="14"/>
      <c r="Z162" s="3"/>
      <c r="AA162" s="14"/>
      <c r="AB162" s="3"/>
      <c r="AC162" s="3"/>
      <c r="AD162" s="14"/>
      <c r="AE162" s="3"/>
      <c r="AF162" s="14"/>
      <c r="AG162" s="3"/>
      <c r="AH162" s="3"/>
      <c r="AI162" s="14"/>
      <c r="AJ162" s="3"/>
      <c r="AK162" s="6"/>
      <c r="AL162" s="6"/>
    </row>
    <row r="163" spans="1:38" ht="21" customHeight="1" x14ac:dyDescent="0.15">
      <c r="A163" s="173">
        <v>129</v>
      </c>
      <c r="B163" s="67"/>
      <c r="C163" s="63"/>
      <c r="D163" s="86"/>
      <c r="E163" s="86"/>
      <c r="F163" s="77"/>
      <c r="G163" s="216"/>
      <c r="H163" s="219"/>
      <c r="I163" s="225"/>
      <c r="J163" s="225"/>
      <c r="K163" s="315">
        <f t="shared" si="11"/>
        <v>0</v>
      </c>
      <c r="L163" s="65"/>
      <c r="M163" s="65"/>
      <c r="N163" s="65"/>
      <c r="O163" s="65"/>
      <c r="P163" s="65"/>
      <c r="Q163" s="65"/>
      <c r="R163" s="65"/>
      <c r="S163" s="72"/>
      <c r="T163" s="14" t="str">
        <f t="shared" si="8"/>
        <v/>
      </c>
      <c r="U163" s="47" t="str">
        <f t="shared" si="9"/>
        <v/>
      </c>
      <c r="V163" s="14"/>
      <c r="W163" s="3"/>
      <c r="X163" s="3"/>
      <c r="Y163" s="14"/>
      <c r="Z163" s="3"/>
      <c r="AA163" s="14"/>
      <c r="AB163" s="3"/>
      <c r="AC163" s="3"/>
      <c r="AD163" s="14"/>
      <c r="AE163" s="3"/>
      <c r="AF163" s="14"/>
      <c r="AG163" s="3"/>
      <c r="AH163" s="3"/>
      <c r="AI163" s="14"/>
      <c r="AJ163" s="3"/>
      <c r="AK163" s="6"/>
      <c r="AL163" s="6"/>
    </row>
    <row r="164" spans="1:38" ht="21" customHeight="1" x14ac:dyDescent="0.15">
      <c r="A164" s="173">
        <v>130</v>
      </c>
      <c r="B164" s="67"/>
      <c r="C164" s="63"/>
      <c r="D164" s="86"/>
      <c r="E164" s="86"/>
      <c r="F164" s="77"/>
      <c r="G164" s="216"/>
      <c r="H164" s="219"/>
      <c r="I164" s="225"/>
      <c r="J164" s="225"/>
      <c r="K164" s="315">
        <f t="shared" si="11"/>
        <v>0</v>
      </c>
      <c r="L164" s="65"/>
      <c r="M164" s="65"/>
      <c r="N164" s="65"/>
      <c r="O164" s="65"/>
      <c r="P164" s="65"/>
      <c r="Q164" s="65"/>
      <c r="R164" s="65"/>
      <c r="S164" s="72"/>
      <c r="T164" s="14" t="str">
        <f t="shared" si="8"/>
        <v/>
      </c>
      <c r="U164" s="47" t="str">
        <f t="shared" si="9"/>
        <v/>
      </c>
      <c r="V164" s="14"/>
      <c r="W164" s="3"/>
      <c r="X164" s="3"/>
      <c r="Y164" s="14"/>
      <c r="Z164" s="3"/>
      <c r="AA164" s="14"/>
      <c r="AB164" s="3"/>
      <c r="AC164" s="3"/>
      <c r="AD164" s="14"/>
      <c r="AE164" s="3"/>
      <c r="AF164" s="14"/>
      <c r="AG164" s="3"/>
      <c r="AH164" s="3"/>
      <c r="AI164" s="14"/>
      <c r="AJ164" s="3"/>
      <c r="AK164" s="6"/>
      <c r="AL164" s="6"/>
    </row>
    <row r="165" spans="1:38" ht="21" customHeight="1" x14ac:dyDescent="0.15">
      <c r="A165" s="173">
        <v>131</v>
      </c>
      <c r="B165" s="67"/>
      <c r="C165" s="63"/>
      <c r="D165" s="86"/>
      <c r="E165" s="86"/>
      <c r="F165" s="77"/>
      <c r="G165" s="216"/>
      <c r="H165" s="219"/>
      <c r="I165" s="225"/>
      <c r="J165" s="225"/>
      <c r="K165" s="315">
        <f t="shared" si="11"/>
        <v>0</v>
      </c>
      <c r="L165" s="65"/>
      <c r="M165" s="65"/>
      <c r="N165" s="65"/>
      <c r="O165" s="65"/>
      <c r="P165" s="65"/>
      <c r="Q165" s="65"/>
      <c r="R165" s="65"/>
      <c r="S165" s="72"/>
      <c r="T165" s="14" t="str">
        <f t="shared" si="8"/>
        <v/>
      </c>
      <c r="U165" s="47" t="str">
        <f t="shared" si="9"/>
        <v/>
      </c>
      <c r="V165" s="14"/>
      <c r="W165" s="3"/>
      <c r="X165" s="3"/>
      <c r="Y165" s="14"/>
      <c r="Z165" s="3"/>
      <c r="AA165" s="14"/>
      <c r="AB165" s="3"/>
      <c r="AC165" s="3"/>
      <c r="AD165" s="14"/>
      <c r="AE165" s="3"/>
      <c r="AF165" s="14"/>
      <c r="AG165" s="3"/>
      <c r="AH165" s="3"/>
      <c r="AI165" s="14"/>
      <c r="AJ165" s="3"/>
      <c r="AK165" s="6"/>
      <c r="AL165" s="6"/>
    </row>
    <row r="166" spans="1:38" ht="21" customHeight="1" x14ac:dyDescent="0.15">
      <c r="A166" s="173" t="s">
        <v>215</v>
      </c>
      <c r="B166" s="67"/>
      <c r="C166" s="63"/>
      <c r="D166" s="86"/>
      <c r="E166" s="86"/>
      <c r="F166" s="77"/>
      <c r="G166" s="216"/>
      <c r="H166" s="219"/>
      <c r="I166" s="225"/>
      <c r="J166" s="225"/>
      <c r="K166" s="315">
        <f t="shared" si="11"/>
        <v>0</v>
      </c>
      <c r="L166" s="65"/>
      <c r="M166" s="65"/>
      <c r="N166" s="65"/>
      <c r="O166" s="65"/>
      <c r="P166" s="65"/>
      <c r="Q166" s="65"/>
      <c r="R166" s="65"/>
      <c r="S166" s="72"/>
      <c r="T166" s="14" t="str">
        <f t="shared" si="8"/>
        <v/>
      </c>
      <c r="U166" s="47" t="str">
        <f t="shared" si="9"/>
        <v/>
      </c>
      <c r="V166" s="14"/>
      <c r="W166" s="3"/>
      <c r="X166" s="3"/>
      <c r="Y166" s="14"/>
      <c r="Z166" s="3"/>
      <c r="AA166" s="14"/>
      <c r="AB166" s="3"/>
      <c r="AC166" s="3"/>
      <c r="AD166" s="14"/>
      <c r="AE166" s="3"/>
      <c r="AF166" s="14"/>
      <c r="AG166" s="3"/>
      <c r="AH166" s="3"/>
      <c r="AI166" s="14"/>
      <c r="AJ166" s="3"/>
      <c r="AK166" s="6"/>
      <c r="AL166" s="6"/>
    </row>
    <row r="167" spans="1:38" ht="21" customHeight="1" x14ac:dyDescent="0.15">
      <c r="A167" s="173">
        <v>132</v>
      </c>
      <c r="B167" s="67"/>
      <c r="C167" s="63"/>
      <c r="D167" s="86"/>
      <c r="E167" s="86"/>
      <c r="F167" s="77"/>
      <c r="G167" s="216"/>
      <c r="H167" s="219"/>
      <c r="I167" s="225"/>
      <c r="J167" s="225"/>
      <c r="K167" s="315">
        <f t="shared" si="11"/>
        <v>0</v>
      </c>
      <c r="L167" s="65"/>
      <c r="M167" s="65"/>
      <c r="N167" s="65"/>
      <c r="O167" s="65"/>
      <c r="P167" s="65"/>
      <c r="Q167" s="65"/>
      <c r="R167" s="65"/>
      <c r="S167" s="72"/>
      <c r="T167" s="14" t="str">
        <f t="shared" si="8"/>
        <v/>
      </c>
      <c r="U167" s="47" t="str">
        <f t="shared" si="9"/>
        <v/>
      </c>
      <c r="V167" s="14"/>
      <c r="W167" s="3"/>
      <c r="X167" s="3"/>
      <c r="Y167" s="14"/>
      <c r="Z167" s="3"/>
      <c r="AA167" s="14"/>
      <c r="AB167" s="3"/>
      <c r="AC167" s="3"/>
      <c r="AD167" s="14"/>
      <c r="AE167" s="3"/>
      <c r="AF167" s="14"/>
      <c r="AG167" s="3"/>
      <c r="AH167" s="3"/>
      <c r="AI167" s="14"/>
      <c r="AJ167" s="3"/>
      <c r="AK167" s="6"/>
      <c r="AL167" s="6"/>
    </row>
    <row r="168" spans="1:38" ht="21" customHeight="1" x14ac:dyDescent="0.15">
      <c r="A168" s="179">
        <v>133</v>
      </c>
      <c r="B168" s="104"/>
      <c r="C168" s="105"/>
      <c r="D168" s="106"/>
      <c r="E168" s="106"/>
      <c r="F168" s="166"/>
      <c r="G168" s="218"/>
      <c r="H168" s="220"/>
      <c r="I168" s="226"/>
      <c r="J168" s="226"/>
      <c r="K168" s="316">
        <f t="shared" si="11"/>
        <v>0</v>
      </c>
      <c r="L168" s="154"/>
      <c r="M168" s="154"/>
      <c r="N168" s="154"/>
      <c r="O168" s="154"/>
      <c r="P168" s="154"/>
      <c r="Q168" s="154"/>
      <c r="R168" s="154"/>
      <c r="S168" s="155"/>
      <c r="T168" s="14" t="str">
        <f t="shared" si="8"/>
        <v/>
      </c>
      <c r="U168" s="47" t="str">
        <f t="shared" si="9"/>
        <v/>
      </c>
      <c r="V168" s="14"/>
      <c r="W168" s="3"/>
      <c r="X168" s="3"/>
      <c r="Y168" s="14"/>
      <c r="Z168" s="3"/>
      <c r="AA168" s="14"/>
      <c r="AB168" s="3"/>
      <c r="AC168" s="3"/>
      <c r="AD168" s="14"/>
      <c r="AE168" s="3"/>
      <c r="AF168" s="14"/>
      <c r="AG168" s="3"/>
      <c r="AH168" s="3"/>
      <c r="AI168" s="14"/>
      <c r="AJ168" s="3"/>
      <c r="AK168" s="6"/>
      <c r="AL168" s="6"/>
    </row>
    <row r="169" spans="1:38" ht="21" customHeight="1" x14ac:dyDescent="0.15">
      <c r="A169" s="163" t="s">
        <v>216</v>
      </c>
      <c r="B169" s="71"/>
      <c r="C169" s="99"/>
      <c r="D169" s="102"/>
      <c r="E169" s="102"/>
      <c r="F169" s="164"/>
      <c r="G169" s="211"/>
      <c r="H169" s="221"/>
      <c r="I169" s="227"/>
      <c r="J169" s="227"/>
      <c r="K169" s="314">
        <f t="shared" si="11"/>
        <v>0</v>
      </c>
      <c r="L169" s="152"/>
      <c r="M169" s="152"/>
      <c r="N169" s="152"/>
      <c r="O169" s="152"/>
      <c r="P169" s="152"/>
      <c r="Q169" s="152"/>
      <c r="R169" s="152"/>
      <c r="S169" s="153"/>
      <c r="T169" s="14" t="str">
        <f t="shared" si="8"/>
        <v/>
      </c>
      <c r="U169" s="47" t="str">
        <f t="shared" si="9"/>
        <v/>
      </c>
      <c r="V169" s="14"/>
      <c r="W169" s="3"/>
      <c r="X169" s="3"/>
      <c r="Y169" s="14"/>
      <c r="Z169" s="3"/>
      <c r="AA169" s="14"/>
      <c r="AB169" s="3"/>
      <c r="AC169" s="3"/>
      <c r="AD169" s="14"/>
      <c r="AE169" s="3"/>
      <c r="AF169" s="14"/>
      <c r="AG169" s="3"/>
      <c r="AH169" s="3"/>
      <c r="AI169" s="14"/>
      <c r="AJ169" s="3"/>
      <c r="AK169" s="6"/>
      <c r="AL169" s="6"/>
    </row>
    <row r="170" spans="1:38" ht="21" customHeight="1" x14ac:dyDescent="0.15">
      <c r="A170" s="173">
        <v>134</v>
      </c>
      <c r="B170" s="67"/>
      <c r="C170" s="63"/>
      <c r="D170" s="86"/>
      <c r="E170" s="86"/>
      <c r="F170" s="77"/>
      <c r="G170" s="216"/>
      <c r="H170" s="219"/>
      <c r="I170" s="225"/>
      <c r="J170" s="225"/>
      <c r="K170" s="315">
        <f t="shared" si="11"/>
        <v>0</v>
      </c>
      <c r="L170" s="65"/>
      <c r="M170" s="65"/>
      <c r="N170" s="65"/>
      <c r="O170" s="65"/>
      <c r="P170" s="65"/>
      <c r="Q170" s="65"/>
      <c r="R170" s="65"/>
      <c r="S170" s="72"/>
      <c r="T170" s="14" t="str">
        <f t="shared" si="8"/>
        <v/>
      </c>
      <c r="U170" s="47" t="str">
        <f t="shared" si="9"/>
        <v/>
      </c>
      <c r="V170" s="14"/>
      <c r="W170" s="3"/>
      <c r="X170" s="3"/>
      <c r="Y170" s="14"/>
      <c r="Z170" s="3"/>
      <c r="AA170" s="14"/>
      <c r="AB170" s="3"/>
      <c r="AC170" s="3"/>
      <c r="AD170" s="14"/>
      <c r="AE170" s="3"/>
      <c r="AF170" s="14"/>
      <c r="AG170" s="3"/>
      <c r="AH170" s="3"/>
      <c r="AI170" s="14"/>
      <c r="AJ170" s="3"/>
      <c r="AK170" s="6"/>
      <c r="AL170" s="6"/>
    </row>
    <row r="171" spans="1:38" ht="21" customHeight="1" x14ac:dyDescent="0.15">
      <c r="A171" s="173">
        <v>135</v>
      </c>
      <c r="B171" s="67"/>
      <c r="C171" s="63"/>
      <c r="D171" s="86"/>
      <c r="E171" s="86"/>
      <c r="F171" s="77"/>
      <c r="G171" s="216"/>
      <c r="H171" s="219"/>
      <c r="I171" s="225"/>
      <c r="J171" s="225"/>
      <c r="K171" s="315">
        <f t="shared" si="11"/>
        <v>0</v>
      </c>
      <c r="L171" s="65"/>
      <c r="M171" s="65"/>
      <c r="N171" s="65"/>
      <c r="O171" s="65"/>
      <c r="P171" s="65"/>
      <c r="Q171" s="65"/>
      <c r="R171" s="65"/>
      <c r="S171" s="72"/>
      <c r="T171" s="14" t="str">
        <f t="shared" si="8"/>
        <v/>
      </c>
      <c r="U171" s="47" t="str">
        <f t="shared" si="9"/>
        <v/>
      </c>
      <c r="V171" s="14"/>
      <c r="W171" s="3"/>
      <c r="X171" s="3"/>
      <c r="Y171" s="14"/>
      <c r="Z171" s="3"/>
      <c r="AA171" s="14"/>
      <c r="AB171" s="3"/>
      <c r="AC171" s="3"/>
      <c r="AD171" s="14"/>
      <c r="AE171" s="3"/>
      <c r="AF171" s="14"/>
      <c r="AG171" s="3"/>
      <c r="AH171" s="3"/>
      <c r="AI171" s="14"/>
      <c r="AJ171" s="3"/>
      <c r="AK171" s="6"/>
      <c r="AL171" s="6"/>
    </row>
    <row r="172" spans="1:38" ht="21" customHeight="1" x14ac:dyDescent="0.15">
      <c r="A172" s="173" t="s">
        <v>217</v>
      </c>
      <c r="B172" s="67"/>
      <c r="C172" s="63"/>
      <c r="D172" s="86"/>
      <c r="E172" s="86"/>
      <c r="F172" s="77"/>
      <c r="G172" s="216"/>
      <c r="H172" s="219"/>
      <c r="I172" s="225"/>
      <c r="J172" s="225"/>
      <c r="K172" s="315">
        <f t="shared" si="11"/>
        <v>0</v>
      </c>
      <c r="L172" s="65"/>
      <c r="M172" s="65"/>
      <c r="N172" s="65"/>
      <c r="O172" s="65"/>
      <c r="P172" s="65"/>
      <c r="Q172" s="65"/>
      <c r="R172" s="65"/>
      <c r="S172" s="72"/>
      <c r="T172" s="14" t="str">
        <f t="shared" si="8"/>
        <v/>
      </c>
      <c r="U172" s="47" t="str">
        <f t="shared" si="9"/>
        <v/>
      </c>
      <c r="V172" s="14"/>
      <c r="W172" s="3"/>
      <c r="X172" s="3"/>
      <c r="Y172" s="14"/>
      <c r="Z172" s="3"/>
      <c r="AA172" s="14"/>
      <c r="AB172" s="3"/>
      <c r="AC172" s="3"/>
      <c r="AD172" s="14"/>
      <c r="AE172" s="3"/>
      <c r="AF172" s="14"/>
      <c r="AG172" s="3"/>
      <c r="AH172" s="3"/>
      <c r="AI172" s="14"/>
      <c r="AJ172" s="3"/>
      <c r="AK172" s="6"/>
      <c r="AL172" s="6"/>
    </row>
    <row r="173" spans="1:38" ht="21" customHeight="1" x14ac:dyDescent="0.15">
      <c r="A173" s="173">
        <v>136</v>
      </c>
      <c r="B173" s="67"/>
      <c r="C173" s="63"/>
      <c r="D173" s="86"/>
      <c r="E173" s="86"/>
      <c r="F173" s="77"/>
      <c r="G173" s="216"/>
      <c r="H173" s="219"/>
      <c r="I173" s="225"/>
      <c r="J173" s="225"/>
      <c r="K173" s="315">
        <f t="shared" si="11"/>
        <v>0</v>
      </c>
      <c r="L173" s="65"/>
      <c r="M173" s="65"/>
      <c r="N173" s="65"/>
      <c r="O173" s="65"/>
      <c r="P173" s="65"/>
      <c r="Q173" s="65"/>
      <c r="R173" s="65"/>
      <c r="S173" s="72"/>
      <c r="T173" s="14" t="str">
        <f t="shared" si="8"/>
        <v/>
      </c>
      <c r="U173" s="47" t="str">
        <f t="shared" si="9"/>
        <v/>
      </c>
      <c r="V173" s="14"/>
      <c r="W173" s="3"/>
      <c r="X173" s="3"/>
      <c r="Y173" s="14"/>
      <c r="Z173" s="3"/>
      <c r="AA173" s="14"/>
      <c r="AB173" s="3"/>
      <c r="AC173" s="3"/>
      <c r="AD173" s="14"/>
      <c r="AE173" s="3"/>
      <c r="AF173" s="14"/>
      <c r="AG173" s="3"/>
      <c r="AH173" s="3"/>
      <c r="AI173" s="14"/>
      <c r="AJ173" s="3"/>
      <c r="AK173" s="6"/>
      <c r="AL173" s="6"/>
    </row>
    <row r="174" spans="1:38" ht="21" customHeight="1" x14ac:dyDescent="0.15">
      <c r="A174" s="173">
        <v>137</v>
      </c>
      <c r="B174" s="67"/>
      <c r="C174" s="63"/>
      <c r="D174" s="86"/>
      <c r="E174" s="86"/>
      <c r="F174" s="77"/>
      <c r="G174" s="216"/>
      <c r="H174" s="219"/>
      <c r="I174" s="225"/>
      <c r="J174" s="225"/>
      <c r="K174" s="315">
        <f t="shared" si="11"/>
        <v>0</v>
      </c>
      <c r="L174" s="65"/>
      <c r="M174" s="65"/>
      <c r="N174" s="65"/>
      <c r="O174" s="65"/>
      <c r="P174" s="65"/>
      <c r="Q174" s="65"/>
      <c r="R174" s="65"/>
      <c r="S174" s="72"/>
      <c r="T174" s="14" t="str">
        <f t="shared" si="8"/>
        <v/>
      </c>
      <c r="U174" s="47" t="str">
        <f t="shared" si="9"/>
        <v/>
      </c>
      <c r="V174" s="14"/>
      <c r="W174" s="3"/>
      <c r="X174" s="3"/>
      <c r="Y174" s="14"/>
      <c r="Z174" s="3"/>
      <c r="AA174" s="14"/>
      <c r="AB174" s="3"/>
      <c r="AC174" s="3"/>
      <c r="AD174" s="14"/>
      <c r="AE174" s="3"/>
      <c r="AF174" s="14"/>
      <c r="AG174" s="3"/>
      <c r="AH174" s="3"/>
      <c r="AI174" s="14"/>
      <c r="AJ174" s="3"/>
      <c r="AK174" s="6"/>
      <c r="AL174" s="6"/>
    </row>
    <row r="175" spans="1:38" ht="21" customHeight="1" x14ac:dyDescent="0.15">
      <c r="A175" s="173">
        <v>138</v>
      </c>
      <c r="B175" s="67"/>
      <c r="C175" s="63"/>
      <c r="D175" s="86"/>
      <c r="E175" s="86"/>
      <c r="F175" s="77"/>
      <c r="G175" s="216"/>
      <c r="H175" s="219"/>
      <c r="I175" s="225"/>
      <c r="J175" s="225"/>
      <c r="K175" s="315">
        <f t="shared" si="11"/>
        <v>0</v>
      </c>
      <c r="L175" s="65"/>
      <c r="M175" s="65"/>
      <c r="N175" s="65"/>
      <c r="O175" s="65"/>
      <c r="P175" s="65"/>
      <c r="Q175" s="65"/>
      <c r="R175" s="65"/>
      <c r="S175" s="72"/>
      <c r="T175" s="14" t="str">
        <f t="shared" si="8"/>
        <v/>
      </c>
      <c r="U175" s="47" t="str">
        <f t="shared" si="9"/>
        <v/>
      </c>
      <c r="V175" s="16"/>
      <c r="W175" s="4"/>
      <c r="X175" s="4"/>
      <c r="Y175" s="16"/>
      <c r="Z175" s="3"/>
      <c r="AA175" s="14"/>
      <c r="AB175" s="4"/>
      <c r="AC175" s="3"/>
      <c r="AD175" s="14"/>
      <c r="AE175" s="4"/>
      <c r="AF175" s="16"/>
      <c r="AG175" s="4"/>
      <c r="AH175" s="4"/>
      <c r="AI175" s="16"/>
      <c r="AJ175" s="3"/>
      <c r="AK175" s="6"/>
      <c r="AL175" s="6"/>
    </row>
    <row r="176" spans="1:38" ht="21" customHeight="1" x14ac:dyDescent="0.15">
      <c r="A176" s="173">
        <v>139</v>
      </c>
      <c r="B176" s="67"/>
      <c r="C176" s="63"/>
      <c r="D176" s="86"/>
      <c r="E176" s="86"/>
      <c r="F176" s="77"/>
      <c r="G176" s="216"/>
      <c r="H176" s="219"/>
      <c r="I176" s="225"/>
      <c r="J176" s="225"/>
      <c r="K176" s="315">
        <f t="shared" si="11"/>
        <v>0</v>
      </c>
      <c r="L176" s="65"/>
      <c r="M176" s="65"/>
      <c r="N176" s="65"/>
      <c r="O176" s="65"/>
      <c r="P176" s="65"/>
      <c r="Q176" s="65"/>
      <c r="R176" s="65"/>
      <c r="S176" s="72"/>
      <c r="T176" s="14" t="str">
        <f t="shared" si="8"/>
        <v/>
      </c>
      <c r="U176" s="47" t="str">
        <f t="shared" si="9"/>
        <v/>
      </c>
      <c r="V176" s="16"/>
      <c r="W176" s="4"/>
      <c r="X176" s="4"/>
      <c r="Y176" s="16"/>
      <c r="Z176" s="3"/>
      <c r="AA176" s="14"/>
      <c r="AB176" s="4"/>
      <c r="AC176" s="3"/>
      <c r="AD176" s="14"/>
      <c r="AE176" s="4"/>
      <c r="AF176" s="16"/>
      <c r="AG176" s="4"/>
      <c r="AH176" s="4"/>
      <c r="AI176" s="16"/>
      <c r="AJ176" s="3"/>
      <c r="AK176" s="6"/>
      <c r="AL176" s="6"/>
    </row>
    <row r="177" spans="1:38" ht="21" customHeight="1" x14ac:dyDescent="0.15">
      <c r="A177" s="173">
        <v>140</v>
      </c>
      <c r="B177" s="67"/>
      <c r="C177" s="63"/>
      <c r="D177" s="86"/>
      <c r="E177" s="86"/>
      <c r="F177" s="77"/>
      <c r="G177" s="216"/>
      <c r="H177" s="219"/>
      <c r="I177" s="225"/>
      <c r="J177" s="225"/>
      <c r="K177" s="315">
        <f t="shared" si="11"/>
        <v>0</v>
      </c>
      <c r="L177" s="65"/>
      <c r="M177" s="65"/>
      <c r="N177" s="65"/>
      <c r="O177" s="65"/>
      <c r="P177" s="65"/>
      <c r="Q177" s="65"/>
      <c r="R177" s="65"/>
      <c r="S177" s="72"/>
      <c r="T177" s="14" t="str">
        <f t="shared" si="8"/>
        <v/>
      </c>
      <c r="U177" s="47" t="str">
        <f t="shared" si="9"/>
        <v/>
      </c>
      <c r="V177" s="17"/>
      <c r="W177" s="5"/>
      <c r="X177" s="5"/>
      <c r="Y177" s="17"/>
      <c r="Z177" s="3"/>
      <c r="AA177" s="14"/>
      <c r="AB177" s="5"/>
      <c r="AC177" s="3"/>
      <c r="AD177" s="14"/>
      <c r="AE177" s="5"/>
      <c r="AF177" s="17"/>
      <c r="AG177" s="5"/>
      <c r="AH177" s="5"/>
      <c r="AI177" s="17"/>
      <c r="AJ177" s="3"/>
      <c r="AK177" s="6"/>
      <c r="AL177" s="6"/>
    </row>
    <row r="178" spans="1:38" ht="21" customHeight="1" x14ac:dyDescent="0.15">
      <c r="A178" s="173">
        <v>141</v>
      </c>
      <c r="B178" s="67"/>
      <c r="C178" s="63"/>
      <c r="D178" s="86"/>
      <c r="E178" s="86"/>
      <c r="F178" s="77"/>
      <c r="G178" s="216"/>
      <c r="H178" s="219"/>
      <c r="I178" s="225"/>
      <c r="J178" s="225"/>
      <c r="K178" s="315">
        <f t="shared" si="11"/>
        <v>0</v>
      </c>
      <c r="L178" s="65"/>
      <c r="M178" s="65"/>
      <c r="N178" s="65"/>
      <c r="O178" s="65"/>
      <c r="P178" s="65"/>
      <c r="Q178" s="65"/>
      <c r="R178" s="65"/>
      <c r="S178" s="72"/>
      <c r="T178" s="14" t="str">
        <f t="shared" si="8"/>
        <v/>
      </c>
      <c r="U178" s="47" t="str">
        <f t="shared" si="9"/>
        <v/>
      </c>
      <c r="V178" s="14"/>
      <c r="W178" s="3"/>
      <c r="X178" s="3"/>
      <c r="Y178" s="14"/>
      <c r="Z178" s="3"/>
      <c r="AA178" s="14"/>
      <c r="AB178" s="3"/>
      <c r="AC178" s="3"/>
      <c r="AD178" s="14"/>
      <c r="AE178" s="3"/>
      <c r="AF178" s="14"/>
      <c r="AG178" s="3"/>
      <c r="AH178" s="3"/>
      <c r="AI178" s="14"/>
      <c r="AJ178" s="3"/>
    </row>
    <row r="179" spans="1:38" ht="21" customHeight="1" x14ac:dyDescent="0.15">
      <c r="A179" s="173">
        <v>142</v>
      </c>
      <c r="B179" s="67"/>
      <c r="C179" s="63"/>
      <c r="D179" s="86"/>
      <c r="E179" s="86"/>
      <c r="F179" s="77"/>
      <c r="G179" s="216"/>
      <c r="H179" s="219"/>
      <c r="I179" s="225"/>
      <c r="J179" s="225"/>
      <c r="K179" s="315">
        <f t="shared" si="11"/>
        <v>0</v>
      </c>
      <c r="L179" s="65"/>
      <c r="M179" s="65"/>
      <c r="N179" s="65"/>
      <c r="O179" s="65"/>
      <c r="P179" s="65"/>
      <c r="Q179" s="65"/>
      <c r="R179" s="65"/>
      <c r="S179" s="72"/>
      <c r="T179" s="14" t="str">
        <f t="shared" si="8"/>
        <v/>
      </c>
      <c r="U179" s="47" t="str">
        <f t="shared" si="9"/>
        <v/>
      </c>
      <c r="V179" s="14"/>
      <c r="W179" s="3"/>
      <c r="X179" s="3"/>
      <c r="Y179" s="14"/>
      <c r="Z179" s="3"/>
      <c r="AA179" s="14"/>
      <c r="AB179" s="3"/>
      <c r="AC179" s="3"/>
      <c r="AD179" s="14"/>
      <c r="AE179" s="3"/>
      <c r="AF179" s="14"/>
      <c r="AG179" s="3"/>
      <c r="AH179" s="3"/>
      <c r="AI179" s="14"/>
      <c r="AJ179" s="3"/>
    </row>
    <row r="180" spans="1:38" ht="21" customHeight="1" x14ac:dyDescent="0.15">
      <c r="A180" s="173">
        <v>143</v>
      </c>
      <c r="B180" s="67"/>
      <c r="C180" s="63"/>
      <c r="D180" s="86"/>
      <c r="E180" s="86"/>
      <c r="F180" s="77"/>
      <c r="G180" s="216"/>
      <c r="H180" s="219"/>
      <c r="I180" s="225"/>
      <c r="J180" s="225"/>
      <c r="K180" s="315">
        <f t="shared" si="11"/>
        <v>0</v>
      </c>
      <c r="L180" s="65"/>
      <c r="M180" s="65"/>
      <c r="N180" s="65"/>
      <c r="O180" s="65"/>
      <c r="P180" s="65"/>
      <c r="Q180" s="65"/>
      <c r="R180" s="65"/>
      <c r="S180" s="72"/>
      <c r="T180" s="14" t="str">
        <f t="shared" si="8"/>
        <v/>
      </c>
      <c r="U180" s="47" t="str">
        <f t="shared" si="9"/>
        <v/>
      </c>
      <c r="V180" s="14"/>
      <c r="W180" s="3"/>
      <c r="X180" s="3"/>
      <c r="Y180" s="14"/>
      <c r="Z180" s="3"/>
      <c r="AA180" s="14"/>
      <c r="AB180" s="3"/>
      <c r="AC180" s="3"/>
      <c r="AD180" s="14"/>
      <c r="AE180" s="3"/>
      <c r="AF180" s="14"/>
      <c r="AG180" s="3"/>
      <c r="AH180" s="3"/>
      <c r="AI180" s="14"/>
      <c r="AJ180" s="3"/>
      <c r="AK180" s="6"/>
      <c r="AL180" s="6"/>
    </row>
    <row r="181" spans="1:38" ht="21" customHeight="1" x14ac:dyDescent="0.15">
      <c r="A181" s="173">
        <v>144</v>
      </c>
      <c r="B181" s="67"/>
      <c r="C181" s="63"/>
      <c r="D181" s="86"/>
      <c r="E181" s="86"/>
      <c r="F181" s="77"/>
      <c r="G181" s="216"/>
      <c r="H181" s="219"/>
      <c r="I181" s="225"/>
      <c r="J181" s="225"/>
      <c r="K181" s="315">
        <f t="shared" si="11"/>
        <v>0</v>
      </c>
      <c r="L181" s="65"/>
      <c r="M181" s="65"/>
      <c r="N181" s="65"/>
      <c r="O181" s="65"/>
      <c r="P181" s="65"/>
      <c r="Q181" s="65"/>
      <c r="R181" s="65"/>
      <c r="S181" s="72"/>
      <c r="T181" s="14" t="str">
        <f t="shared" si="8"/>
        <v/>
      </c>
      <c r="U181" s="47" t="str">
        <f t="shared" si="9"/>
        <v/>
      </c>
      <c r="V181" s="14"/>
      <c r="W181" s="3"/>
      <c r="X181" s="3"/>
      <c r="Y181" s="14"/>
      <c r="Z181" s="3"/>
      <c r="AA181" s="14"/>
      <c r="AB181" s="3"/>
      <c r="AC181" s="3"/>
      <c r="AD181" s="14"/>
      <c r="AE181" s="3"/>
      <c r="AF181" s="14"/>
      <c r="AG181" s="3"/>
      <c r="AH181" s="3"/>
      <c r="AI181" s="14"/>
      <c r="AJ181" s="3"/>
      <c r="AK181" s="6"/>
      <c r="AL181" s="6"/>
    </row>
    <row r="182" spans="1:38" ht="21" customHeight="1" x14ac:dyDescent="0.15">
      <c r="A182" s="173">
        <v>145</v>
      </c>
      <c r="B182" s="67"/>
      <c r="C182" s="63"/>
      <c r="D182" s="86"/>
      <c r="E182" s="86"/>
      <c r="F182" s="77"/>
      <c r="G182" s="216"/>
      <c r="H182" s="219"/>
      <c r="I182" s="225"/>
      <c r="J182" s="225"/>
      <c r="K182" s="315">
        <f t="shared" si="11"/>
        <v>0</v>
      </c>
      <c r="L182" s="65"/>
      <c r="M182" s="65"/>
      <c r="N182" s="65"/>
      <c r="O182" s="65"/>
      <c r="P182" s="65"/>
      <c r="Q182" s="65"/>
      <c r="R182" s="65"/>
      <c r="S182" s="72"/>
      <c r="T182" s="14" t="str">
        <f t="shared" si="8"/>
        <v/>
      </c>
      <c r="U182" s="47" t="str">
        <f t="shared" si="9"/>
        <v/>
      </c>
      <c r="V182" s="14"/>
      <c r="W182" s="3"/>
      <c r="X182" s="3"/>
      <c r="Y182" s="14"/>
      <c r="Z182" s="3"/>
      <c r="AA182" s="14"/>
      <c r="AB182" s="3"/>
      <c r="AC182" s="3"/>
      <c r="AD182" s="14"/>
      <c r="AE182" s="3"/>
      <c r="AF182" s="14"/>
      <c r="AG182" s="3"/>
      <c r="AH182" s="3"/>
      <c r="AI182" s="14"/>
      <c r="AJ182" s="3"/>
      <c r="AK182" s="6"/>
      <c r="AL182" s="6"/>
    </row>
    <row r="183" spans="1:38" ht="21" customHeight="1" x14ac:dyDescent="0.15">
      <c r="A183" s="173">
        <v>146</v>
      </c>
      <c r="B183" s="67"/>
      <c r="C183" s="63"/>
      <c r="D183" s="86"/>
      <c r="E183" s="86"/>
      <c r="F183" s="77"/>
      <c r="G183" s="216"/>
      <c r="H183" s="219"/>
      <c r="I183" s="225"/>
      <c r="J183" s="225"/>
      <c r="K183" s="315">
        <f t="shared" si="11"/>
        <v>0</v>
      </c>
      <c r="L183" s="65"/>
      <c r="M183" s="65"/>
      <c r="N183" s="65"/>
      <c r="O183" s="65"/>
      <c r="P183" s="65"/>
      <c r="Q183" s="65"/>
      <c r="R183" s="65"/>
      <c r="S183" s="72"/>
      <c r="T183" s="14" t="str">
        <f t="shared" si="8"/>
        <v/>
      </c>
      <c r="U183" s="47" t="str">
        <f t="shared" si="9"/>
        <v/>
      </c>
      <c r="V183" s="15"/>
      <c r="W183" s="3"/>
      <c r="X183" s="3"/>
      <c r="Y183" s="14"/>
      <c r="Z183" s="3"/>
      <c r="AA183" s="14"/>
      <c r="AB183" s="3"/>
      <c r="AC183" s="3"/>
      <c r="AD183" s="14"/>
      <c r="AE183" s="3"/>
      <c r="AF183" s="14"/>
      <c r="AG183" s="3"/>
      <c r="AH183" s="3"/>
      <c r="AI183" s="14"/>
      <c r="AJ183" s="3"/>
      <c r="AK183" s="6"/>
      <c r="AL183" s="6"/>
    </row>
    <row r="184" spans="1:38" ht="21" customHeight="1" x14ac:dyDescent="0.15">
      <c r="A184" s="173">
        <v>147</v>
      </c>
      <c r="B184" s="67"/>
      <c r="C184" s="63"/>
      <c r="D184" s="86"/>
      <c r="E184" s="86"/>
      <c r="F184" s="77"/>
      <c r="G184" s="216"/>
      <c r="H184" s="219"/>
      <c r="I184" s="225"/>
      <c r="J184" s="225"/>
      <c r="K184" s="315">
        <f t="shared" si="11"/>
        <v>0</v>
      </c>
      <c r="L184" s="175"/>
      <c r="M184" s="65"/>
      <c r="N184" s="175"/>
      <c r="O184" s="65"/>
      <c r="P184" s="65"/>
      <c r="Q184" s="65"/>
      <c r="R184" s="65"/>
      <c r="S184" s="72"/>
      <c r="T184" s="14" t="str">
        <f t="shared" si="8"/>
        <v/>
      </c>
      <c r="U184" s="47" t="str">
        <f t="shared" si="9"/>
        <v/>
      </c>
      <c r="V184" s="14"/>
      <c r="W184" s="3"/>
      <c r="X184" s="3"/>
      <c r="Y184" s="14"/>
      <c r="Z184" s="3"/>
      <c r="AA184" s="14"/>
      <c r="AB184" s="3"/>
      <c r="AC184" s="3"/>
      <c r="AD184" s="14"/>
      <c r="AE184" s="3"/>
      <c r="AF184" s="14"/>
      <c r="AG184" s="3"/>
      <c r="AH184" s="3"/>
      <c r="AI184" s="14"/>
      <c r="AJ184" s="3"/>
      <c r="AK184" s="6"/>
      <c r="AL184" s="6"/>
    </row>
    <row r="185" spans="1:38" ht="21" customHeight="1" x14ac:dyDescent="0.15">
      <c r="A185" s="173">
        <v>148</v>
      </c>
      <c r="B185" s="67"/>
      <c r="C185" s="63"/>
      <c r="D185" s="86"/>
      <c r="E185" s="86"/>
      <c r="F185" s="77"/>
      <c r="G185" s="216"/>
      <c r="H185" s="219"/>
      <c r="I185" s="225"/>
      <c r="J185" s="225"/>
      <c r="K185" s="315">
        <f t="shared" si="11"/>
        <v>0</v>
      </c>
      <c r="L185" s="175"/>
      <c r="M185" s="65"/>
      <c r="N185" s="175"/>
      <c r="O185" s="65"/>
      <c r="P185" s="65"/>
      <c r="Q185" s="65"/>
      <c r="R185" s="65"/>
      <c r="S185" s="72"/>
      <c r="T185" s="14" t="str">
        <f t="shared" si="8"/>
        <v/>
      </c>
      <c r="U185" s="47" t="str">
        <f t="shared" si="9"/>
        <v/>
      </c>
      <c r="V185" s="14"/>
      <c r="W185" s="3"/>
      <c r="X185" s="3"/>
      <c r="Y185" s="14"/>
      <c r="Z185" s="3"/>
      <c r="AA185" s="14"/>
      <c r="AB185" s="3"/>
      <c r="AC185" s="3"/>
      <c r="AD185" s="14"/>
      <c r="AE185" s="3"/>
      <c r="AF185" s="14"/>
      <c r="AG185" s="3"/>
      <c r="AH185" s="3"/>
      <c r="AI185" s="14"/>
      <c r="AJ185" s="3"/>
      <c r="AK185" s="6"/>
      <c r="AL185" s="6"/>
    </row>
    <row r="186" spans="1:38" ht="21" customHeight="1" x14ac:dyDescent="0.15">
      <c r="A186" s="173">
        <v>149</v>
      </c>
      <c r="B186" s="67"/>
      <c r="C186" s="63"/>
      <c r="D186" s="86"/>
      <c r="E186" s="86"/>
      <c r="F186" s="77"/>
      <c r="G186" s="216"/>
      <c r="H186" s="219"/>
      <c r="I186" s="225"/>
      <c r="J186" s="225"/>
      <c r="K186" s="315">
        <f t="shared" si="11"/>
        <v>0</v>
      </c>
      <c r="L186" s="65"/>
      <c r="M186" s="65"/>
      <c r="N186" s="65"/>
      <c r="O186" s="65"/>
      <c r="P186" s="65"/>
      <c r="Q186" s="65"/>
      <c r="R186" s="65"/>
      <c r="S186" s="72"/>
      <c r="T186" s="14" t="str">
        <f t="shared" si="8"/>
        <v/>
      </c>
      <c r="U186" s="47" t="str">
        <f t="shared" si="9"/>
        <v/>
      </c>
      <c r="V186" s="14"/>
      <c r="W186" s="3"/>
      <c r="X186" s="3"/>
      <c r="Y186" s="14"/>
      <c r="Z186" s="3"/>
      <c r="AA186" s="14"/>
      <c r="AB186" s="3"/>
      <c r="AC186" s="3"/>
      <c r="AD186" s="14"/>
      <c r="AE186" s="3"/>
      <c r="AF186" s="14"/>
      <c r="AG186" s="3"/>
      <c r="AH186" s="3"/>
      <c r="AI186" s="14"/>
      <c r="AJ186" s="3"/>
      <c r="AK186" s="6"/>
      <c r="AL186" s="6"/>
    </row>
    <row r="187" spans="1:38" ht="21" customHeight="1" x14ac:dyDescent="0.15">
      <c r="A187" s="173">
        <v>150</v>
      </c>
      <c r="B187" s="67"/>
      <c r="C187" s="63"/>
      <c r="D187" s="86"/>
      <c r="E187" s="86"/>
      <c r="F187" s="77"/>
      <c r="G187" s="216"/>
      <c r="H187" s="219"/>
      <c r="I187" s="225"/>
      <c r="J187" s="225"/>
      <c r="K187" s="315">
        <f t="shared" si="11"/>
        <v>0</v>
      </c>
      <c r="L187" s="175"/>
      <c r="M187" s="65"/>
      <c r="N187" s="175"/>
      <c r="O187" s="65"/>
      <c r="P187" s="65"/>
      <c r="Q187" s="65"/>
      <c r="R187" s="65"/>
      <c r="S187" s="72"/>
      <c r="T187" s="14" t="str">
        <f t="shared" si="8"/>
        <v/>
      </c>
      <c r="U187" s="47" t="str">
        <f t="shared" si="9"/>
        <v/>
      </c>
      <c r="V187" s="14"/>
      <c r="W187" s="3"/>
      <c r="X187" s="3"/>
      <c r="Y187" s="14"/>
      <c r="Z187" s="3"/>
      <c r="AA187" s="14"/>
      <c r="AB187" s="3"/>
      <c r="AC187" s="3"/>
      <c r="AD187" s="14"/>
      <c r="AE187" s="3"/>
      <c r="AF187" s="14"/>
      <c r="AG187" s="3"/>
      <c r="AH187" s="3"/>
      <c r="AI187" s="14"/>
      <c r="AJ187" s="3"/>
      <c r="AK187" s="6"/>
      <c r="AL187" s="6"/>
    </row>
    <row r="188" spans="1:38" ht="21" customHeight="1" x14ac:dyDescent="0.15">
      <c r="A188" s="179">
        <v>151</v>
      </c>
      <c r="B188" s="104"/>
      <c r="C188" s="105"/>
      <c r="D188" s="106"/>
      <c r="E188" s="106"/>
      <c r="F188" s="166"/>
      <c r="G188" s="218"/>
      <c r="H188" s="220"/>
      <c r="I188" s="226"/>
      <c r="J188" s="226"/>
      <c r="K188" s="316">
        <f t="shared" si="11"/>
        <v>0</v>
      </c>
      <c r="L188" s="168"/>
      <c r="M188" s="154"/>
      <c r="N188" s="168"/>
      <c r="O188" s="154"/>
      <c r="P188" s="154"/>
      <c r="Q188" s="154"/>
      <c r="R188" s="154"/>
      <c r="S188" s="155"/>
      <c r="T188" s="14" t="str">
        <f t="shared" si="8"/>
        <v/>
      </c>
      <c r="U188" s="47" t="str">
        <f t="shared" si="9"/>
        <v/>
      </c>
      <c r="V188" s="14"/>
      <c r="W188" s="3"/>
      <c r="X188" s="3"/>
      <c r="Y188" s="14"/>
      <c r="Z188" s="3"/>
      <c r="AA188" s="14"/>
      <c r="AB188" s="3"/>
      <c r="AC188" s="3"/>
      <c r="AD188" s="14"/>
      <c r="AE188" s="3"/>
      <c r="AF188" s="14"/>
      <c r="AG188" s="3"/>
      <c r="AH188" s="3"/>
      <c r="AI188" s="14"/>
      <c r="AJ188" s="3"/>
      <c r="AK188" s="6"/>
      <c r="AL188" s="6"/>
    </row>
    <row r="189" spans="1:38" ht="21" customHeight="1" x14ac:dyDescent="0.15">
      <c r="A189" s="163">
        <v>152</v>
      </c>
      <c r="B189" s="71"/>
      <c r="C189" s="99"/>
      <c r="D189" s="102"/>
      <c r="E189" s="102"/>
      <c r="F189" s="164"/>
      <c r="G189" s="211"/>
      <c r="H189" s="221"/>
      <c r="I189" s="227"/>
      <c r="J189" s="227"/>
      <c r="K189" s="314">
        <f t="shared" si="11"/>
        <v>0</v>
      </c>
      <c r="L189" s="152"/>
      <c r="M189" s="152"/>
      <c r="N189" s="152"/>
      <c r="O189" s="152"/>
      <c r="P189" s="152"/>
      <c r="Q189" s="152"/>
      <c r="R189" s="152"/>
      <c r="S189" s="153"/>
      <c r="T189" s="14" t="str">
        <f t="shared" si="8"/>
        <v/>
      </c>
      <c r="U189" s="47" t="str">
        <f t="shared" si="9"/>
        <v/>
      </c>
      <c r="V189" s="14"/>
      <c r="W189" s="3"/>
      <c r="X189" s="3"/>
      <c r="Y189" s="14"/>
      <c r="Z189" s="3"/>
      <c r="AA189" s="14"/>
      <c r="AB189" s="3"/>
      <c r="AC189" s="3"/>
      <c r="AD189" s="14"/>
      <c r="AE189" s="3"/>
      <c r="AF189" s="14"/>
      <c r="AG189" s="3"/>
      <c r="AH189" s="3"/>
      <c r="AI189" s="14"/>
      <c r="AJ189" s="3"/>
      <c r="AK189" s="6"/>
      <c r="AL189" s="6"/>
    </row>
    <row r="190" spans="1:38" ht="21" customHeight="1" x14ac:dyDescent="0.15">
      <c r="A190" s="173">
        <v>153</v>
      </c>
      <c r="B190" s="67"/>
      <c r="C190" s="63"/>
      <c r="D190" s="86"/>
      <c r="E190" s="86"/>
      <c r="F190" s="77"/>
      <c r="G190" s="216"/>
      <c r="H190" s="219"/>
      <c r="I190" s="225"/>
      <c r="J190" s="225"/>
      <c r="K190" s="315">
        <f t="shared" ref="K190:K212" si="12">J190-E190</f>
        <v>0</v>
      </c>
      <c r="L190" s="65"/>
      <c r="M190" s="65"/>
      <c r="N190" s="65"/>
      <c r="O190" s="65"/>
      <c r="P190" s="65"/>
      <c r="Q190" s="65"/>
      <c r="R190" s="65"/>
      <c r="S190" s="72"/>
      <c r="T190" s="14" t="str">
        <f t="shared" si="8"/>
        <v/>
      </c>
      <c r="U190" s="47" t="str">
        <f t="shared" si="9"/>
        <v/>
      </c>
      <c r="V190" s="14"/>
      <c r="W190" s="3"/>
      <c r="X190" s="3"/>
      <c r="Y190" s="14"/>
      <c r="Z190" s="3"/>
      <c r="AA190" s="14"/>
      <c r="AB190" s="3"/>
      <c r="AC190" s="3"/>
      <c r="AD190" s="14"/>
      <c r="AE190" s="3"/>
      <c r="AF190" s="14"/>
      <c r="AG190" s="3"/>
      <c r="AH190" s="3"/>
      <c r="AI190" s="14"/>
      <c r="AJ190" s="3"/>
      <c r="AK190" s="6"/>
      <c r="AL190" s="6"/>
    </row>
    <row r="191" spans="1:38" ht="21" customHeight="1" x14ac:dyDescent="0.15">
      <c r="A191" s="173">
        <v>154</v>
      </c>
      <c r="B191" s="67"/>
      <c r="C191" s="63"/>
      <c r="D191" s="86"/>
      <c r="E191" s="86"/>
      <c r="F191" s="77"/>
      <c r="G191" s="216"/>
      <c r="H191" s="219"/>
      <c r="I191" s="225"/>
      <c r="J191" s="225"/>
      <c r="K191" s="315">
        <f t="shared" si="12"/>
        <v>0</v>
      </c>
      <c r="L191" s="65"/>
      <c r="M191" s="65"/>
      <c r="N191" s="65"/>
      <c r="O191" s="65"/>
      <c r="P191" s="65"/>
      <c r="Q191" s="65"/>
      <c r="R191" s="65"/>
      <c r="S191" s="72"/>
      <c r="T191" s="14" t="str">
        <f t="shared" si="8"/>
        <v/>
      </c>
      <c r="U191" s="47" t="str">
        <f t="shared" si="9"/>
        <v/>
      </c>
      <c r="V191" s="14"/>
      <c r="W191" s="3"/>
      <c r="X191" s="3"/>
      <c r="Y191" s="14"/>
      <c r="Z191" s="3"/>
      <c r="AA191" s="14"/>
      <c r="AB191" s="3"/>
      <c r="AC191" s="3"/>
      <c r="AD191" s="14"/>
      <c r="AE191" s="3"/>
      <c r="AF191" s="14"/>
      <c r="AG191" s="3"/>
      <c r="AH191" s="3"/>
      <c r="AI191" s="14"/>
      <c r="AJ191" s="3"/>
      <c r="AK191" s="6"/>
      <c r="AL191" s="6"/>
    </row>
    <row r="192" spans="1:38" ht="21" customHeight="1" x14ac:dyDescent="0.15">
      <c r="A192" s="173">
        <v>155</v>
      </c>
      <c r="B192" s="67"/>
      <c r="C192" s="63"/>
      <c r="D192" s="86"/>
      <c r="E192" s="86"/>
      <c r="F192" s="77"/>
      <c r="G192" s="216"/>
      <c r="H192" s="219"/>
      <c r="I192" s="225"/>
      <c r="J192" s="225"/>
      <c r="K192" s="315">
        <f t="shared" si="12"/>
        <v>0</v>
      </c>
      <c r="L192" s="65"/>
      <c r="M192" s="65"/>
      <c r="N192" s="65"/>
      <c r="O192" s="65"/>
      <c r="P192" s="65"/>
      <c r="Q192" s="65"/>
      <c r="R192" s="65"/>
      <c r="S192" s="72"/>
      <c r="T192" s="14" t="str">
        <f t="shared" si="8"/>
        <v/>
      </c>
      <c r="U192" s="47" t="str">
        <f t="shared" si="9"/>
        <v/>
      </c>
      <c r="V192" s="14"/>
      <c r="W192" s="3"/>
      <c r="X192" s="3"/>
      <c r="Y192" s="14"/>
      <c r="Z192" s="3"/>
      <c r="AA192" s="14"/>
      <c r="AB192" s="3"/>
      <c r="AC192" s="3"/>
      <c r="AD192" s="14"/>
      <c r="AE192" s="3"/>
      <c r="AF192" s="14"/>
      <c r="AG192" s="3"/>
      <c r="AH192" s="3"/>
      <c r="AI192" s="14"/>
      <c r="AJ192" s="3"/>
      <c r="AK192" s="6"/>
      <c r="AL192" s="6"/>
    </row>
    <row r="193" spans="1:38" ht="21" customHeight="1" x14ac:dyDescent="0.15">
      <c r="A193" s="181">
        <v>156</v>
      </c>
      <c r="B193" s="63"/>
      <c r="C193" s="57"/>
      <c r="D193" s="88"/>
      <c r="E193" s="88"/>
      <c r="F193" s="190"/>
      <c r="G193" s="219"/>
      <c r="H193" s="213"/>
      <c r="I193" s="231"/>
      <c r="J193" s="231"/>
      <c r="K193" s="315">
        <f t="shared" si="12"/>
        <v>0</v>
      </c>
      <c r="L193" s="66"/>
      <c r="M193" s="58"/>
      <c r="N193" s="66"/>
      <c r="O193" s="58"/>
      <c r="P193" s="57"/>
      <c r="Q193" s="57"/>
      <c r="R193" s="57"/>
      <c r="S193" s="158"/>
      <c r="T193" s="14" t="str">
        <f t="shared" si="8"/>
        <v/>
      </c>
      <c r="U193" s="47" t="str">
        <f t="shared" si="9"/>
        <v/>
      </c>
      <c r="V193" s="14"/>
      <c r="W193" s="3"/>
      <c r="X193" s="3"/>
      <c r="Y193" s="14"/>
      <c r="Z193" s="3"/>
      <c r="AA193" s="14"/>
      <c r="AB193" s="3"/>
      <c r="AC193" s="3"/>
      <c r="AD193" s="14"/>
      <c r="AE193" s="3"/>
      <c r="AF193" s="14"/>
      <c r="AG193" s="3"/>
      <c r="AH193" s="3"/>
      <c r="AI193" s="14"/>
      <c r="AJ193" s="3"/>
      <c r="AK193" s="6"/>
      <c r="AL193" s="6"/>
    </row>
    <row r="194" spans="1:38" ht="21" customHeight="1" x14ac:dyDescent="0.15">
      <c r="A194" s="181">
        <v>157</v>
      </c>
      <c r="B194" s="63"/>
      <c r="C194" s="57"/>
      <c r="D194" s="88"/>
      <c r="E194" s="88"/>
      <c r="F194" s="190"/>
      <c r="G194" s="219"/>
      <c r="H194" s="213"/>
      <c r="I194" s="231"/>
      <c r="J194" s="231"/>
      <c r="K194" s="315">
        <f t="shared" si="12"/>
        <v>0</v>
      </c>
      <c r="L194" s="66"/>
      <c r="M194" s="58"/>
      <c r="N194" s="66"/>
      <c r="O194" s="58"/>
      <c r="P194" s="57"/>
      <c r="Q194" s="57"/>
      <c r="R194" s="57"/>
      <c r="S194" s="158"/>
      <c r="T194" s="14" t="str">
        <f t="shared" si="8"/>
        <v/>
      </c>
      <c r="U194" s="47" t="str">
        <f t="shared" si="9"/>
        <v/>
      </c>
      <c r="V194" s="14"/>
      <c r="W194" s="3"/>
      <c r="X194" s="3"/>
      <c r="Y194" s="14"/>
      <c r="Z194" s="3"/>
      <c r="AA194" s="14"/>
      <c r="AB194" s="3"/>
      <c r="AC194" s="3"/>
      <c r="AD194" s="14"/>
      <c r="AE194" s="3"/>
      <c r="AF194" s="14"/>
      <c r="AG194" s="3"/>
      <c r="AH194" s="3"/>
      <c r="AI194" s="14"/>
      <c r="AJ194" s="3"/>
      <c r="AK194" s="6"/>
      <c r="AL194" s="6"/>
    </row>
    <row r="195" spans="1:38" ht="21" customHeight="1" x14ac:dyDescent="0.15">
      <c r="A195" s="181">
        <v>158</v>
      </c>
      <c r="B195" s="63"/>
      <c r="C195" s="57"/>
      <c r="D195" s="88"/>
      <c r="E195" s="88"/>
      <c r="F195" s="190"/>
      <c r="G195" s="219"/>
      <c r="H195" s="213"/>
      <c r="I195" s="231"/>
      <c r="J195" s="231"/>
      <c r="K195" s="315">
        <f t="shared" si="12"/>
        <v>0</v>
      </c>
      <c r="L195" s="66"/>
      <c r="M195" s="58"/>
      <c r="N195" s="66"/>
      <c r="O195" s="58"/>
      <c r="P195" s="57"/>
      <c r="Q195" s="57"/>
      <c r="R195" s="57"/>
      <c r="S195" s="158"/>
      <c r="T195" s="14" t="str">
        <f t="shared" si="8"/>
        <v/>
      </c>
      <c r="U195" s="47" t="str">
        <f t="shared" si="9"/>
        <v/>
      </c>
      <c r="V195" s="16"/>
      <c r="W195" s="4"/>
      <c r="X195" s="4"/>
      <c r="Y195" s="16"/>
      <c r="Z195" s="3"/>
      <c r="AA195" s="14"/>
      <c r="AB195" s="4"/>
      <c r="AC195" s="3"/>
      <c r="AD195" s="14"/>
      <c r="AE195" s="4"/>
      <c r="AF195" s="16"/>
      <c r="AG195" s="4"/>
      <c r="AH195" s="4"/>
      <c r="AI195" s="16"/>
      <c r="AJ195" s="3"/>
      <c r="AK195" s="6"/>
      <c r="AL195" s="6"/>
    </row>
    <row r="196" spans="1:38" ht="21" customHeight="1" x14ac:dyDescent="0.15">
      <c r="A196" s="181">
        <v>159</v>
      </c>
      <c r="B196" s="63"/>
      <c r="C196" s="57"/>
      <c r="D196" s="87"/>
      <c r="E196" s="87"/>
      <c r="F196" s="191"/>
      <c r="G196" s="219"/>
      <c r="H196" s="213"/>
      <c r="I196" s="233"/>
      <c r="J196" s="233"/>
      <c r="K196" s="315">
        <f t="shared" si="12"/>
        <v>0</v>
      </c>
      <c r="L196" s="66"/>
      <c r="M196" s="58"/>
      <c r="N196" s="66"/>
      <c r="O196" s="58"/>
      <c r="P196" s="57"/>
      <c r="Q196" s="57"/>
      <c r="R196" s="57"/>
      <c r="S196" s="158"/>
      <c r="T196" s="14" t="str">
        <f t="shared" si="8"/>
        <v/>
      </c>
      <c r="U196" s="47" t="str">
        <f t="shared" si="9"/>
        <v/>
      </c>
      <c r="V196" s="16"/>
      <c r="W196" s="4"/>
      <c r="X196" s="4"/>
      <c r="Y196" s="16"/>
      <c r="Z196" s="3"/>
      <c r="AA196" s="14"/>
      <c r="AB196" s="4"/>
      <c r="AC196" s="3"/>
      <c r="AD196" s="14"/>
      <c r="AE196" s="4"/>
      <c r="AF196" s="16"/>
      <c r="AG196" s="4"/>
      <c r="AH196" s="4"/>
      <c r="AI196" s="16"/>
      <c r="AJ196" s="3"/>
      <c r="AK196" s="6"/>
      <c r="AL196" s="6"/>
    </row>
    <row r="197" spans="1:38" ht="21" customHeight="1" x14ac:dyDescent="0.15">
      <c r="A197" s="181">
        <v>160</v>
      </c>
      <c r="B197" s="63"/>
      <c r="C197" s="57"/>
      <c r="D197" s="88"/>
      <c r="E197" s="88"/>
      <c r="F197" s="190"/>
      <c r="G197" s="219"/>
      <c r="H197" s="213"/>
      <c r="I197" s="231"/>
      <c r="J197" s="231"/>
      <c r="K197" s="315">
        <f t="shared" si="12"/>
        <v>0</v>
      </c>
      <c r="L197" s="66"/>
      <c r="M197" s="58"/>
      <c r="N197" s="66"/>
      <c r="O197" s="58"/>
      <c r="P197" s="57"/>
      <c r="Q197" s="57"/>
      <c r="R197" s="57"/>
      <c r="S197" s="158"/>
      <c r="T197" s="14" t="str">
        <f t="shared" si="8"/>
        <v/>
      </c>
      <c r="U197" s="47" t="str">
        <f t="shared" si="9"/>
        <v/>
      </c>
      <c r="V197" s="17"/>
      <c r="W197" s="5"/>
      <c r="X197" s="5"/>
      <c r="Y197" s="17"/>
      <c r="Z197" s="3"/>
      <c r="AA197" s="14"/>
      <c r="AB197" s="5"/>
      <c r="AC197" s="3"/>
      <c r="AD197" s="14"/>
      <c r="AE197" s="5"/>
      <c r="AF197" s="17"/>
      <c r="AG197" s="5"/>
      <c r="AH197" s="5"/>
      <c r="AI197" s="17"/>
      <c r="AJ197" s="3"/>
      <c r="AK197" s="6"/>
      <c r="AL197" s="6"/>
    </row>
    <row r="198" spans="1:38" ht="21" customHeight="1" x14ac:dyDescent="0.15">
      <c r="A198" s="177">
        <v>161</v>
      </c>
      <c r="B198" s="78"/>
      <c r="C198" s="78"/>
      <c r="D198" s="86"/>
      <c r="E198" s="86"/>
      <c r="F198" s="77"/>
      <c r="G198" s="215"/>
      <c r="H198" s="215"/>
      <c r="I198" s="225"/>
      <c r="J198" s="225"/>
      <c r="K198" s="315">
        <f t="shared" si="12"/>
        <v>0</v>
      </c>
      <c r="L198" s="70"/>
      <c r="M198" s="67"/>
      <c r="N198" s="70"/>
      <c r="O198" s="67"/>
      <c r="P198" s="78"/>
      <c r="Q198" s="78"/>
      <c r="R198" s="78"/>
      <c r="S198" s="192"/>
      <c r="T198" s="14" t="str">
        <f t="shared" si="8"/>
        <v/>
      </c>
      <c r="U198" s="47" t="str">
        <f t="shared" si="9"/>
        <v/>
      </c>
      <c r="V198" s="14"/>
      <c r="W198" s="3"/>
      <c r="X198" s="3"/>
      <c r="Y198" s="14"/>
      <c r="Z198" s="3"/>
      <c r="AA198" s="14"/>
      <c r="AB198" s="3"/>
      <c r="AC198" s="3"/>
      <c r="AD198" s="14"/>
      <c r="AE198" s="3"/>
      <c r="AF198" s="14"/>
      <c r="AG198" s="3"/>
      <c r="AH198" s="3"/>
      <c r="AI198" s="14"/>
      <c r="AJ198" s="3"/>
      <c r="AK198" s="6"/>
      <c r="AL198" s="6"/>
    </row>
    <row r="199" spans="1:38" ht="21" customHeight="1" x14ac:dyDescent="0.15">
      <c r="A199" s="181">
        <v>162</v>
      </c>
      <c r="B199" s="63"/>
      <c r="C199" s="57"/>
      <c r="D199" s="88"/>
      <c r="E199" s="88"/>
      <c r="F199" s="190"/>
      <c r="G199" s="219"/>
      <c r="H199" s="213"/>
      <c r="I199" s="231"/>
      <c r="J199" s="231"/>
      <c r="K199" s="315">
        <f t="shared" si="12"/>
        <v>0</v>
      </c>
      <c r="L199" s="66"/>
      <c r="M199" s="58"/>
      <c r="N199" s="66"/>
      <c r="O199" s="58"/>
      <c r="P199" s="57"/>
      <c r="Q199" s="57"/>
      <c r="R199" s="57"/>
      <c r="S199" s="158"/>
      <c r="T199" s="14" t="str">
        <f t="shared" ref="T199:T262" si="13">CONCATENATE(L199,C199)</f>
        <v/>
      </c>
      <c r="U199" s="47" t="str">
        <f t="shared" ref="U199:U262" si="14">CONCATENATE(N199,H199)</f>
        <v/>
      </c>
      <c r="V199" s="14"/>
      <c r="W199" s="3"/>
      <c r="X199" s="3"/>
      <c r="Y199" s="14"/>
      <c r="Z199" s="3"/>
      <c r="AA199" s="14"/>
      <c r="AB199" s="3"/>
      <c r="AC199" s="3"/>
      <c r="AD199" s="14"/>
      <c r="AE199" s="3"/>
      <c r="AF199" s="14"/>
      <c r="AG199" s="3"/>
      <c r="AH199" s="3"/>
      <c r="AI199" s="14"/>
      <c r="AJ199" s="3"/>
      <c r="AK199" s="6"/>
      <c r="AL199" s="6"/>
    </row>
    <row r="200" spans="1:38" ht="21" customHeight="1" x14ac:dyDescent="0.15">
      <c r="A200" s="181">
        <v>163</v>
      </c>
      <c r="B200" s="63"/>
      <c r="C200" s="57"/>
      <c r="D200" s="88"/>
      <c r="E200" s="88"/>
      <c r="F200" s="190"/>
      <c r="G200" s="219"/>
      <c r="H200" s="213"/>
      <c r="I200" s="231"/>
      <c r="J200" s="231"/>
      <c r="K200" s="315">
        <f t="shared" si="12"/>
        <v>0</v>
      </c>
      <c r="L200" s="66"/>
      <c r="M200" s="58"/>
      <c r="N200" s="66"/>
      <c r="O200" s="58"/>
      <c r="P200" s="57"/>
      <c r="Q200" s="58"/>
      <c r="R200" s="57"/>
      <c r="S200" s="158"/>
      <c r="T200" s="14" t="str">
        <f t="shared" si="13"/>
        <v/>
      </c>
      <c r="U200" s="47" t="str">
        <f t="shared" si="14"/>
        <v/>
      </c>
      <c r="V200" s="14"/>
      <c r="W200" s="3"/>
      <c r="X200" s="3"/>
      <c r="Y200" s="14"/>
      <c r="Z200" s="3"/>
      <c r="AA200" s="14"/>
      <c r="AB200" s="3"/>
      <c r="AC200" s="3"/>
      <c r="AD200" s="14"/>
      <c r="AE200" s="3"/>
      <c r="AF200" s="14"/>
      <c r="AG200" s="3"/>
      <c r="AH200" s="3"/>
      <c r="AI200" s="14"/>
      <c r="AJ200" s="3"/>
      <c r="AK200" s="6"/>
      <c r="AL200" s="6"/>
    </row>
    <row r="201" spans="1:38" ht="21" customHeight="1" x14ac:dyDescent="0.15">
      <c r="A201" s="181">
        <v>164</v>
      </c>
      <c r="B201" s="63"/>
      <c r="C201" s="57"/>
      <c r="D201" s="88"/>
      <c r="E201" s="88"/>
      <c r="F201" s="190"/>
      <c r="G201" s="219"/>
      <c r="H201" s="213"/>
      <c r="I201" s="231"/>
      <c r="J201" s="231"/>
      <c r="K201" s="315">
        <f t="shared" si="12"/>
        <v>0</v>
      </c>
      <c r="L201" s="294"/>
      <c r="M201" s="58"/>
      <c r="N201" s="294"/>
      <c r="O201" s="58"/>
      <c r="P201" s="57"/>
      <c r="Q201" s="58"/>
      <c r="R201" s="57"/>
      <c r="S201" s="158"/>
      <c r="T201" s="14" t="str">
        <f t="shared" si="13"/>
        <v/>
      </c>
      <c r="U201" s="47" t="str">
        <f t="shared" si="14"/>
        <v/>
      </c>
      <c r="V201" s="14"/>
      <c r="W201" s="3"/>
      <c r="X201" s="3"/>
      <c r="Y201" s="14"/>
      <c r="Z201" s="3"/>
      <c r="AA201" s="14"/>
      <c r="AB201" s="3"/>
      <c r="AC201" s="3"/>
      <c r="AD201" s="14"/>
      <c r="AE201" s="3"/>
      <c r="AF201" s="14"/>
      <c r="AG201" s="3"/>
      <c r="AH201" s="3"/>
      <c r="AI201" s="14"/>
      <c r="AJ201" s="3"/>
      <c r="AK201" s="6"/>
      <c r="AL201" s="6"/>
    </row>
    <row r="202" spans="1:38" ht="21" customHeight="1" x14ac:dyDescent="0.15">
      <c r="A202" s="181">
        <v>165</v>
      </c>
      <c r="B202" s="63"/>
      <c r="C202" s="57"/>
      <c r="D202" s="88"/>
      <c r="E202" s="88"/>
      <c r="F202" s="190"/>
      <c r="G202" s="219"/>
      <c r="H202" s="213"/>
      <c r="I202" s="231"/>
      <c r="J202" s="231"/>
      <c r="K202" s="315">
        <f t="shared" si="12"/>
        <v>0</v>
      </c>
      <c r="L202" s="66"/>
      <c r="M202" s="58"/>
      <c r="N202" s="66"/>
      <c r="O202" s="58"/>
      <c r="P202" s="57"/>
      <c r="Q202" s="57"/>
      <c r="R202" s="57"/>
      <c r="S202" s="158"/>
      <c r="T202" s="14" t="str">
        <f t="shared" si="13"/>
        <v/>
      </c>
      <c r="U202" s="47" t="str">
        <f t="shared" si="14"/>
        <v/>
      </c>
      <c r="V202" s="14"/>
      <c r="W202" s="3"/>
      <c r="X202" s="3"/>
      <c r="Y202" s="14"/>
      <c r="Z202" s="3"/>
      <c r="AA202" s="14"/>
      <c r="AB202" s="3"/>
      <c r="AC202" s="3"/>
      <c r="AD202" s="14"/>
      <c r="AE202" s="3"/>
      <c r="AF202" s="14"/>
      <c r="AG202" s="3"/>
      <c r="AH202" s="3"/>
      <c r="AI202" s="14"/>
      <c r="AJ202" s="3"/>
      <c r="AK202" s="6"/>
      <c r="AL202" s="6"/>
    </row>
    <row r="203" spans="1:38" ht="21" customHeight="1" x14ac:dyDescent="0.15">
      <c r="A203" s="181">
        <v>166</v>
      </c>
      <c r="B203" s="63"/>
      <c r="C203" s="57"/>
      <c r="D203" s="88"/>
      <c r="E203" s="88"/>
      <c r="F203" s="190"/>
      <c r="G203" s="219"/>
      <c r="H203" s="213"/>
      <c r="I203" s="231"/>
      <c r="J203" s="231"/>
      <c r="K203" s="315">
        <f t="shared" si="12"/>
        <v>0</v>
      </c>
      <c r="L203" s="66"/>
      <c r="M203" s="58"/>
      <c r="N203" s="66"/>
      <c r="O203" s="58"/>
      <c r="P203" s="57"/>
      <c r="Q203" s="58"/>
      <c r="R203" s="57"/>
      <c r="S203" s="158"/>
      <c r="T203" s="14" t="str">
        <f t="shared" si="13"/>
        <v/>
      </c>
      <c r="U203" s="47" t="str">
        <f t="shared" si="14"/>
        <v/>
      </c>
      <c r="V203" s="15"/>
      <c r="W203" s="3"/>
      <c r="X203" s="3"/>
      <c r="Y203" s="14"/>
      <c r="Z203" s="3"/>
      <c r="AA203" s="14"/>
      <c r="AB203" s="3"/>
      <c r="AC203" s="3"/>
      <c r="AD203" s="14"/>
      <c r="AE203" s="3"/>
      <c r="AF203" s="14"/>
      <c r="AG203" s="3"/>
      <c r="AH203" s="3"/>
      <c r="AI203" s="14"/>
      <c r="AJ203" s="3"/>
      <c r="AK203" s="6"/>
      <c r="AL203" s="6"/>
    </row>
    <row r="204" spans="1:38" ht="21" customHeight="1" x14ac:dyDescent="0.15">
      <c r="A204" s="181">
        <v>167</v>
      </c>
      <c r="B204" s="63"/>
      <c r="C204" s="57"/>
      <c r="D204" s="88"/>
      <c r="E204" s="88"/>
      <c r="F204" s="190"/>
      <c r="G204" s="219"/>
      <c r="H204" s="213"/>
      <c r="I204" s="231"/>
      <c r="J204" s="231"/>
      <c r="K204" s="315">
        <f t="shared" si="12"/>
        <v>0</v>
      </c>
      <c r="L204" s="66"/>
      <c r="M204" s="58"/>
      <c r="N204" s="66"/>
      <c r="O204" s="58"/>
      <c r="P204" s="57"/>
      <c r="Q204" s="57"/>
      <c r="R204" s="57"/>
      <c r="S204" s="158"/>
      <c r="T204" s="14" t="str">
        <f t="shared" si="13"/>
        <v/>
      </c>
      <c r="U204" s="47" t="str">
        <f t="shared" si="14"/>
        <v/>
      </c>
      <c r="V204" s="14"/>
      <c r="W204" s="3"/>
      <c r="X204" s="3"/>
      <c r="Y204" s="14"/>
      <c r="Z204" s="3"/>
      <c r="AA204" s="14"/>
      <c r="AB204" s="3"/>
      <c r="AC204" s="3"/>
      <c r="AD204" s="14"/>
      <c r="AE204" s="3"/>
      <c r="AF204" s="14"/>
      <c r="AG204" s="3"/>
      <c r="AH204" s="3"/>
      <c r="AI204" s="14"/>
      <c r="AJ204" s="3"/>
      <c r="AK204" s="6"/>
      <c r="AL204" s="6"/>
    </row>
    <row r="205" spans="1:38" ht="21" customHeight="1" x14ac:dyDescent="0.15">
      <c r="A205" s="181">
        <v>168</v>
      </c>
      <c r="B205" s="63"/>
      <c r="C205" s="57"/>
      <c r="D205" s="88"/>
      <c r="E205" s="88"/>
      <c r="F205" s="190"/>
      <c r="G205" s="219"/>
      <c r="H205" s="213"/>
      <c r="I205" s="231"/>
      <c r="J205" s="231"/>
      <c r="K205" s="315">
        <f t="shared" si="12"/>
        <v>0</v>
      </c>
      <c r="L205" s="66"/>
      <c r="M205" s="58"/>
      <c r="N205" s="66"/>
      <c r="O205" s="58"/>
      <c r="P205" s="57"/>
      <c r="Q205" s="57"/>
      <c r="R205" s="57"/>
      <c r="S205" s="158"/>
      <c r="T205" s="14" t="str">
        <f t="shared" si="13"/>
        <v/>
      </c>
      <c r="U205" s="47" t="str">
        <f t="shared" si="14"/>
        <v/>
      </c>
      <c r="V205" s="14"/>
      <c r="W205" s="3"/>
      <c r="X205" s="3"/>
      <c r="Y205" s="14"/>
      <c r="Z205" s="3"/>
      <c r="AA205" s="14"/>
      <c r="AB205" s="3"/>
      <c r="AC205" s="3"/>
      <c r="AD205" s="14"/>
      <c r="AE205" s="3"/>
      <c r="AF205" s="14"/>
      <c r="AG205" s="3"/>
      <c r="AH205" s="3"/>
      <c r="AI205" s="14"/>
      <c r="AJ205" s="3"/>
      <c r="AK205" s="6"/>
      <c r="AL205" s="6"/>
    </row>
    <row r="206" spans="1:38" ht="21" customHeight="1" x14ac:dyDescent="0.15">
      <c r="A206" s="181">
        <v>169</v>
      </c>
      <c r="B206" s="63"/>
      <c r="C206" s="57"/>
      <c r="D206" s="88"/>
      <c r="E206" s="88"/>
      <c r="F206" s="190"/>
      <c r="G206" s="219"/>
      <c r="H206" s="213"/>
      <c r="I206" s="231"/>
      <c r="J206" s="231"/>
      <c r="K206" s="315">
        <f t="shared" si="12"/>
        <v>0</v>
      </c>
      <c r="L206" s="66"/>
      <c r="M206" s="58"/>
      <c r="N206" s="66"/>
      <c r="O206" s="58"/>
      <c r="P206" s="57"/>
      <c r="Q206" s="57"/>
      <c r="R206" s="57"/>
      <c r="S206" s="158"/>
      <c r="T206" s="14" t="str">
        <f t="shared" si="13"/>
        <v/>
      </c>
      <c r="U206" s="47" t="str">
        <f t="shared" si="14"/>
        <v/>
      </c>
      <c r="V206" s="14"/>
      <c r="W206" s="3"/>
      <c r="X206" s="3"/>
      <c r="Y206" s="14"/>
      <c r="Z206" s="3"/>
      <c r="AA206" s="14"/>
      <c r="AB206" s="3"/>
      <c r="AC206" s="3"/>
      <c r="AD206" s="14"/>
      <c r="AE206" s="3"/>
      <c r="AF206" s="14"/>
      <c r="AG206" s="3"/>
      <c r="AH206" s="3"/>
      <c r="AI206" s="14"/>
      <c r="AJ206" s="3"/>
      <c r="AK206" s="6"/>
      <c r="AL206" s="6"/>
    </row>
    <row r="207" spans="1:38" ht="21" customHeight="1" x14ac:dyDescent="0.15">
      <c r="A207" s="181">
        <v>170</v>
      </c>
      <c r="B207" s="63"/>
      <c r="C207" s="57"/>
      <c r="D207" s="88"/>
      <c r="E207" s="88"/>
      <c r="F207" s="190"/>
      <c r="G207" s="219"/>
      <c r="H207" s="213"/>
      <c r="I207" s="231"/>
      <c r="J207" s="231"/>
      <c r="K207" s="315">
        <f t="shared" si="12"/>
        <v>0</v>
      </c>
      <c r="L207" s="66"/>
      <c r="M207" s="58"/>
      <c r="N207" s="66"/>
      <c r="O207" s="58"/>
      <c r="P207" s="57"/>
      <c r="Q207" s="57"/>
      <c r="R207" s="57"/>
      <c r="S207" s="158"/>
      <c r="T207" s="14" t="str">
        <f t="shared" si="13"/>
        <v/>
      </c>
      <c r="U207" s="47" t="str">
        <f t="shared" si="14"/>
        <v/>
      </c>
      <c r="V207" s="14"/>
      <c r="W207" s="3"/>
      <c r="X207" s="3"/>
      <c r="Y207" s="14"/>
      <c r="Z207" s="3"/>
      <c r="AA207" s="14"/>
      <c r="AB207" s="3"/>
      <c r="AC207" s="3"/>
      <c r="AD207" s="14"/>
      <c r="AE207" s="3"/>
      <c r="AF207" s="14"/>
      <c r="AG207" s="3"/>
      <c r="AH207" s="3"/>
      <c r="AI207" s="14"/>
      <c r="AJ207" s="3"/>
      <c r="AK207" s="6"/>
      <c r="AL207" s="6"/>
    </row>
    <row r="208" spans="1:38" ht="21" customHeight="1" x14ac:dyDescent="0.15">
      <c r="A208" s="193">
        <v>171</v>
      </c>
      <c r="B208" s="105"/>
      <c r="C208" s="111"/>
      <c r="D208" s="157"/>
      <c r="E208" s="157"/>
      <c r="F208" s="199"/>
      <c r="G208" s="220"/>
      <c r="H208" s="228"/>
      <c r="I208" s="236"/>
      <c r="J208" s="236"/>
      <c r="K208" s="316">
        <f t="shared" si="12"/>
        <v>0</v>
      </c>
      <c r="L208" s="265"/>
      <c r="M208" s="68"/>
      <c r="N208" s="265"/>
      <c r="O208" s="68"/>
      <c r="P208" s="111"/>
      <c r="Q208" s="111"/>
      <c r="R208" s="111"/>
      <c r="S208" s="195"/>
      <c r="T208" s="14" t="str">
        <f t="shared" si="13"/>
        <v/>
      </c>
      <c r="U208" s="47" t="str">
        <f t="shared" si="14"/>
        <v/>
      </c>
      <c r="V208" s="14"/>
      <c r="W208" s="3"/>
      <c r="X208" s="3"/>
      <c r="Y208" s="14"/>
      <c r="Z208" s="3"/>
      <c r="AA208" s="14"/>
      <c r="AB208" s="3"/>
      <c r="AC208" s="3"/>
      <c r="AD208" s="14"/>
      <c r="AE208" s="3"/>
      <c r="AF208" s="14"/>
      <c r="AG208" s="3"/>
      <c r="AH208" s="3"/>
      <c r="AI208" s="14"/>
      <c r="AJ208" s="3"/>
      <c r="AK208" s="6"/>
      <c r="AL208" s="6"/>
    </row>
    <row r="209" spans="1:38" ht="21" customHeight="1" x14ac:dyDescent="0.15">
      <c r="A209" s="196">
        <v>172</v>
      </c>
      <c r="B209" s="96"/>
      <c r="C209" s="97"/>
      <c r="D209" s="156"/>
      <c r="E209" s="156"/>
      <c r="F209" s="198"/>
      <c r="G209" s="237"/>
      <c r="H209" s="223"/>
      <c r="I209" s="235"/>
      <c r="J209" s="235"/>
      <c r="K209" s="314">
        <f t="shared" si="12"/>
        <v>0</v>
      </c>
      <c r="L209" s="291"/>
      <c r="M209" s="69"/>
      <c r="N209" s="291"/>
      <c r="O209" s="69"/>
      <c r="P209" s="97"/>
      <c r="Q209" s="97"/>
      <c r="R209" s="97"/>
      <c r="S209" s="116"/>
      <c r="T209" s="14" t="str">
        <f t="shared" si="13"/>
        <v/>
      </c>
      <c r="U209" s="47" t="str">
        <f t="shared" si="14"/>
        <v/>
      </c>
      <c r="V209" s="14"/>
      <c r="W209" s="3"/>
      <c r="X209" s="3"/>
      <c r="Y209" s="14"/>
      <c r="Z209" s="3"/>
      <c r="AA209" s="14"/>
      <c r="AB209" s="3"/>
      <c r="AC209" s="3"/>
      <c r="AD209" s="14"/>
      <c r="AE209" s="3"/>
      <c r="AF209" s="14"/>
      <c r="AG209" s="3"/>
      <c r="AH209" s="3"/>
      <c r="AI209" s="14"/>
      <c r="AJ209" s="3"/>
      <c r="AK209" s="6"/>
      <c r="AL209" s="6"/>
    </row>
    <row r="210" spans="1:38" ht="21" customHeight="1" x14ac:dyDescent="0.15">
      <c r="A210" s="181">
        <v>173</v>
      </c>
      <c r="B210" s="63"/>
      <c r="C210" s="57"/>
      <c r="D210" s="88"/>
      <c r="E210" s="88"/>
      <c r="F210" s="190"/>
      <c r="G210" s="219"/>
      <c r="H210" s="213"/>
      <c r="I210" s="231"/>
      <c r="J210" s="231"/>
      <c r="K210" s="315">
        <f t="shared" si="12"/>
        <v>0</v>
      </c>
      <c r="L210" s="66"/>
      <c r="M210" s="58"/>
      <c r="N210" s="66"/>
      <c r="O210" s="58"/>
      <c r="P210" s="57"/>
      <c r="Q210" s="58"/>
      <c r="R210" s="57"/>
      <c r="S210" s="158"/>
      <c r="T210" s="14" t="str">
        <f t="shared" si="13"/>
        <v/>
      </c>
      <c r="U210" s="47" t="str">
        <f t="shared" si="14"/>
        <v/>
      </c>
      <c r="V210" s="14"/>
      <c r="W210" s="3"/>
      <c r="X210" s="3"/>
      <c r="Y210" s="14"/>
      <c r="Z210" s="3"/>
      <c r="AA210" s="14"/>
      <c r="AB210" s="3"/>
      <c r="AC210" s="3"/>
      <c r="AD210" s="14"/>
      <c r="AE210" s="3"/>
      <c r="AF210" s="14"/>
      <c r="AG210" s="3"/>
      <c r="AH210" s="3"/>
      <c r="AI210" s="14"/>
      <c r="AJ210" s="3"/>
      <c r="AK210" s="6"/>
      <c r="AL210" s="6"/>
    </row>
    <row r="211" spans="1:38" ht="21" customHeight="1" x14ac:dyDescent="0.15">
      <c r="A211" s="181">
        <v>174</v>
      </c>
      <c r="B211" s="63"/>
      <c r="C211" s="57"/>
      <c r="D211" s="88"/>
      <c r="E211" s="88"/>
      <c r="F211" s="190"/>
      <c r="G211" s="219"/>
      <c r="H211" s="213"/>
      <c r="I211" s="231"/>
      <c r="J211" s="231"/>
      <c r="K211" s="315">
        <f t="shared" si="12"/>
        <v>0</v>
      </c>
      <c r="L211" s="66"/>
      <c r="M211" s="58"/>
      <c r="N211" s="66"/>
      <c r="O211" s="58"/>
      <c r="P211" s="57"/>
      <c r="Q211" s="57"/>
      <c r="R211" s="57"/>
      <c r="S211" s="158"/>
      <c r="T211" s="14" t="str">
        <f t="shared" si="13"/>
        <v/>
      </c>
      <c r="U211" s="47" t="str">
        <f t="shared" si="14"/>
        <v/>
      </c>
      <c r="V211" s="14"/>
      <c r="W211" s="3"/>
      <c r="X211" s="3"/>
      <c r="Y211" s="14"/>
      <c r="Z211" s="3"/>
      <c r="AA211" s="14"/>
      <c r="AB211" s="3"/>
      <c r="AC211" s="3"/>
      <c r="AD211" s="14"/>
      <c r="AE211" s="3"/>
      <c r="AF211" s="14"/>
      <c r="AG211" s="3"/>
      <c r="AH211" s="3"/>
      <c r="AI211" s="14"/>
      <c r="AJ211" s="3"/>
      <c r="AK211" s="6"/>
      <c r="AL211" s="6"/>
    </row>
    <row r="212" spans="1:38" ht="21" customHeight="1" x14ac:dyDescent="0.15">
      <c r="A212" s="181">
        <v>175</v>
      </c>
      <c r="B212" s="63"/>
      <c r="C212" s="57"/>
      <c r="D212" s="88"/>
      <c r="E212" s="88"/>
      <c r="F212" s="190"/>
      <c r="G212" s="219"/>
      <c r="H212" s="213"/>
      <c r="I212" s="231"/>
      <c r="J212" s="231"/>
      <c r="K212" s="315">
        <f t="shared" si="12"/>
        <v>0</v>
      </c>
      <c r="L212" s="66"/>
      <c r="M212" s="58"/>
      <c r="N212" s="66"/>
      <c r="O212" s="58"/>
      <c r="P212" s="57"/>
      <c r="Q212" s="57"/>
      <c r="R212" s="57"/>
      <c r="S212" s="158"/>
      <c r="T212" s="14" t="str">
        <f t="shared" si="13"/>
        <v/>
      </c>
      <c r="U212" s="47" t="str">
        <f t="shared" si="14"/>
        <v/>
      </c>
      <c r="V212" s="14"/>
      <c r="W212" s="3"/>
      <c r="X212" s="3"/>
      <c r="Y212" s="14"/>
      <c r="Z212" s="3"/>
      <c r="AA212" s="14"/>
      <c r="AB212" s="3"/>
      <c r="AC212" s="3"/>
      <c r="AD212" s="14"/>
      <c r="AE212" s="3"/>
      <c r="AF212" s="14"/>
      <c r="AG212" s="3"/>
      <c r="AH212" s="3"/>
      <c r="AI212" s="14"/>
      <c r="AJ212" s="3"/>
      <c r="AK212" s="6"/>
      <c r="AL212" s="6"/>
    </row>
    <row r="213" spans="1:38" ht="21" customHeight="1" x14ac:dyDescent="0.15">
      <c r="A213" s="181">
        <v>176</v>
      </c>
      <c r="B213" s="63"/>
      <c r="C213" s="57"/>
      <c r="D213" s="87"/>
      <c r="E213" s="87"/>
      <c r="F213" s="191"/>
      <c r="G213" s="219"/>
      <c r="H213" s="213"/>
      <c r="I213" s="233"/>
      <c r="J213" s="233"/>
      <c r="K213" s="911">
        <f>J213-E213+J214+J215</f>
        <v>0</v>
      </c>
      <c r="L213" s="66"/>
      <c r="M213" s="58"/>
      <c r="N213" s="66"/>
      <c r="O213" s="58"/>
      <c r="P213" s="57"/>
      <c r="Q213" s="57"/>
      <c r="R213" s="57"/>
      <c r="S213" s="158"/>
      <c r="T213" s="14" t="str">
        <f t="shared" si="13"/>
        <v/>
      </c>
      <c r="U213" s="47" t="str">
        <f t="shared" si="14"/>
        <v/>
      </c>
      <c r="V213" s="14"/>
      <c r="W213" s="3"/>
      <c r="X213" s="3"/>
      <c r="Y213" s="14"/>
      <c r="Z213" s="3"/>
      <c r="AA213" s="14"/>
      <c r="AB213" s="3"/>
      <c r="AC213" s="3"/>
      <c r="AD213" s="14"/>
      <c r="AE213" s="3"/>
      <c r="AF213" s="14"/>
      <c r="AG213" s="3"/>
      <c r="AH213" s="3"/>
      <c r="AI213" s="14"/>
      <c r="AJ213" s="3"/>
      <c r="AK213" s="6"/>
      <c r="AL213" s="6"/>
    </row>
    <row r="214" spans="1:38" ht="21" customHeight="1" x14ac:dyDescent="0.15">
      <c r="A214" s="181" t="s">
        <v>218</v>
      </c>
      <c r="B214" s="64"/>
      <c r="C214" s="57"/>
      <c r="D214" s="88"/>
      <c r="E214" s="88"/>
      <c r="F214" s="190"/>
      <c r="G214" s="212"/>
      <c r="H214" s="213"/>
      <c r="I214" s="231"/>
      <c r="J214" s="231"/>
      <c r="K214" s="846"/>
      <c r="L214" s="66"/>
      <c r="M214" s="58"/>
      <c r="N214" s="66"/>
      <c r="O214" s="165"/>
      <c r="P214" s="57"/>
      <c r="Q214" s="58"/>
      <c r="R214" s="57"/>
      <c r="S214" s="158"/>
      <c r="T214" s="14" t="str">
        <f t="shared" si="13"/>
        <v/>
      </c>
      <c r="U214" s="47" t="str">
        <f t="shared" si="14"/>
        <v/>
      </c>
      <c r="V214" s="14"/>
      <c r="W214" s="3"/>
      <c r="X214" s="3"/>
      <c r="Y214" s="14"/>
      <c r="Z214" s="3"/>
      <c r="AA214" s="14"/>
      <c r="AB214" s="3"/>
      <c r="AC214" s="3"/>
      <c r="AD214" s="14"/>
      <c r="AE214" s="3"/>
      <c r="AF214" s="14"/>
      <c r="AG214" s="3"/>
      <c r="AH214" s="3"/>
      <c r="AI214" s="14"/>
      <c r="AJ214" s="3"/>
      <c r="AK214" s="6"/>
      <c r="AL214" s="6"/>
    </row>
    <row r="215" spans="1:38" ht="21" customHeight="1" x14ac:dyDescent="0.15">
      <c r="A215" s="181" t="s">
        <v>44</v>
      </c>
      <c r="B215" s="63"/>
      <c r="C215" s="57"/>
      <c r="D215" s="88"/>
      <c r="E215" s="88"/>
      <c r="F215" s="190"/>
      <c r="G215" s="219"/>
      <c r="H215" s="213"/>
      <c r="I215" s="231"/>
      <c r="J215" s="231"/>
      <c r="K215" s="847"/>
      <c r="L215" s="66"/>
      <c r="M215" s="58"/>
      <c r="N215" s="66"/>
      <c r="O215" s="165"/>
      <c r="P215" s="57"/>
      <c r="Q215" s="58"/>
      <c r="R215" s="57"/>
      <c r="S215" s="158"/>
      <c r="T215" s="14" t="str">
        <f t="shared" si="13"/>
        <v/>
      </c>
      <c r="U215" s="47" t="str">
        <f t="shared" si="14"/>
        <v/>
      </c>
      <c r="V215" s="14"/>
      <c r="W215" s="3"/>
      <c r="X215" s="3"/>
      <c r="Y215" s="14"/>
      <c r="Z215" s="3"/>
      <c r="AA215" s="14"/>
      <c r="AB215" s="3"/>
      <c r="AC215" s="3"/>
      <c r="AD215" s="14"/>
      <c r="AE215" s="3"/>
      <c r="AF215" s="14"/>
      <c r="AG215" s="3"/>
      <c r="AH215" s="3"/>
      <c r="AI215" s="14"/>
      <c r="AJ215" s="3"/>
      <c r="AK215" s="6"/>
      <c r="AL215" s="6"/>
    </row>
    <row r="216" spans="1:38" ht="21" customHeight="1" x14ac:dyDescent="0.15">
      <c r="A216" s="181" t="s">
        <v>45</v>
      </c>
      <c r="B216" s="63"/>
      <c r="C216" s="57"/>
      <c r="D216" s="88"/>
      <c r="E216" s="88"/>
      <c r="F216" s="190"/>
      <c r="G216" s="219"/>
      <c r="H216" s="213"/>
      <c r="I216" s="231"/>
      <c r="J216" s="231"/>
      <c r="K216" s="315">
        <f t="shared" ref="K216:K279" si="15">J216-E216</f>
        <v>0</v>
      </c>
      <c r="L216" s="66"/>
      <c r="M216" s="58"/>
      <c r="N216" s="66"/>
      <c r="O216" s="165"/>
      <c r="P216" s="57"/>
      <c r="Q216" s="57"/>
      <c r="R216" s="57"/>
      <c r="S216" s="158"/>
      <c r="T216" s="14" t="str">
        <f t="shared" si="13"/>
        <v/>
      </c>
      <c r="U216" s="47" t="str">
        <f t="shared" si="14"/>
        <v/>
      </c>
      <c r="V216" s="14"/>
      <c r="W216" s="3"/>
      <c r="X216" s="3"/>
      <c r="Y216" s="14"/>
      <c r="Z216" s="3"/>
      <c r="AA216" s="14"/>
      <c r="AB216" s="3"/>
      <c r="AC216" s="3"/>
      <c r="AD216" s="14"/>
      <c r="AE216" s="3"/>
      <c r="AF216" s="14"/>
      <c r="AG216" s="3"/>
      <c r="AH216" s="3"/>
      <c r="AI216" s="14"/>
      <c r="AJ216" s="3"/>
      <c r="AK216" s="6"/>
      <c r="AL216" s="6"/>
    </row>
    <row r="217" spans="1:38" ht="21" customHeight="1" x14ac:dyDescent="0.15">
      <c r="A217" s="181" t="s">
        <v>46</v>
      </c>
      <c r="B217" s="63"/>
      <c r="C217" s="57"/>
      <c r="D217" s="88"/>
      <c r="E217" s="88"/>
      <c r="F217" s="190"/>
      <c r="G217" s="219"/>
      <c r="H217" s="213"/>
      <c r="I217" s="231"/>
      <c r="J217" s="231"/>
      <c r="K217" s="315">
        <f t="shared" si="15"/>
        <v>0</v>
      </c>
      <c r="L217" s="66"/>
      <c r="M217" s="58"/>
      <c r="N217" s="66"/>
      <c r="O217" s="165"/>
      <c r="P217" s="57"/>
      <c r="Q217" s="57"/>
      <c r="R217" s="57"/>
      <c r="S217" s="158"/>
      <c r="T217" s="14" t="str">
        <f t="shared" si="13"/>
        <v/>
      </c>
      <c r="U217" s="47" t="str">
        <f t="shared" si="14"/>
        <v/>
      </c>
      <c r="V217" s="14"/>
      <c r="W217" s="3"/>
      <c r="X217" s="3"/>
      <c r="Y217" s="14"/>
      <c r="Z217" s="3"/>
      <c r="AA217" s="14"/>
      <c r="AB217" s="3"/>
      <c r="AC217" s="3"/>
      <c r="AD217" s="14"/>
      <c r="AE217" s="3"/>
      <c r="AF217" s="14"/>
      <c r="AG217" s="3"/>
      <c r="AH217" s="3"/>
      <c r="AI217" s="14"/>
      <c r="AJ217" s="3"/>
      <c r="AK217" s="6"/>
      <c r="AL217" s="6"/>
    </row>
    <row r="218" spans="1:38" ht="21" customHeight="1" x14ac:dyDescent="0.15">
      <c r="A218" s="177" t="s">
        <v>47</v>
      </c>
      <c r="B218" s="78"/>
      <c r="C218" s="78"/>
      <c r="D218" s="86"/>
      <c r="E218" s="86"/>
      <c r="F218" s="77"/>
      <c r="G218" s="215"/>
      <c r="H218" s="215"/>
      <c r="I218" s="225"/>
      <c r="J218" s="225"/>
      <c r="K218" s="315">
        <f t="shared" si="15"/>
        <v>0</v>
      </c>
      <c r="L218" s="70"/>
      <c r="M218" s="67"/>
      <c r="N218" s="70"/>
      <c r="O218" s="271"/>
      <c r="P218" s="78"/>
      <c r="Q218" s="78"/>
      <c r="R218" s="78"/>
      <c r="S218" s="158"/>
      <c r="T218" s="14" t="str">
        <f t="shared" si="13"/>
        <v/>
      </c>
      <c r="U218" s="47" t="str">
        <f t="shared" si="14"/>
        <v/>
      </c>
      <c r="V218" s="14"/>
      <c r="W218" s="3"/>
      <c r="X218" s="3"/>
      <c r="Y218" s="14"/>
      <c r="Z218" s="3"/>
      <c r="AA218" s="14"/>
      <c r="AB218" s="3"/>
      <c r="AC218" s="3"/>
      <c r="AD218" s="14"/>
      <c r="AE218" s="3"/>
      <c r="AF218" s="14"/>
      <c r="AG218" s="3"/>
      <c r="AH218" s="3"/>
      <c r="AI218" s="14"/>
      <c r="AJ218" s="3"/>
      <c r="AK218" s="6"/>
      <c r="AL218" s="6"/>
    </row>
    <row r="219" spans="1:38" ht="21" customHeight="1" x14ac:dyDescent="0.15">
      <c r="A219" s="181" t="s">
        <v>48</v>
      </c>
      <c r="B219" s="63"/>
      <c r="C219" s="57"/>
      <c r="D219" s="88"/>
      <c r="E219" s="88"/>
      <c r="F219" s="190"/>
      <c r="G219" s="219"/>
      <c r="H219" s="213"/>
      <c r="I219" s="231"/>
      <c r="J219" s="231"/>
      <c r="K219" s="315">
        <f t="shared" si="15"/>
        <v>0</v>
      </c>
      <c r="L219" s="66"/>
      <c r="M219" s="58"/>
      <c r="N219" s="66"/>
      <c r="O219" s="165"/>
      <c r="P219" s="57"/>
      <c r="Q219" s="57"/>
      <c r="R219" s="57"/>
      <c r="S219" s="158"/>
      <c r="T219" s="14" t="str">
        <f t="shared" si="13"/>
        <v/>
      </c>
      <c r="U219" s="47" t="str">
        <f t="shared" si="14"/>
        <v/>
      </c>
      <c r="V219" s="14"/>
      <c r="W219" s="3"/>
      <c r="X219" s="3"/>
      <c r="Y219" s="14"/>
      <c r="Z219" s="3"/>
      <c r="AA219" s="14"/>
      <c r="AB219" s="3"/>
      <c r="AC219" s="3"/>
      <c r="AD219" s="14"/>
      <c r="AE219" s="3"/>
      <c r="AF219" s="14"/>
      <c r="AG219" s="3"/>
      <c r="AH219" s="3"/>
      <c r="AI219" s="14"/>
      <c r="AJ219" s="3"/>
      <c r="AK219" s="6"/>
      <c r="AL219" s="6"/>
    </row>
    <row r="220" spans="1:38" ht="21" customHeight="1" x14ac:dyDescent="0.15">
      <c r="A220" s="181">
        <v>177</v>
      </c>
      <c r="B220" s="63"/>
      <c r="C220" s="57"/>
      <c r="D220" s="88"/>
      <c r="E220" s="88"/>
      <c r="F220" s="190"/>
      <c r="G220" s="219"/>
      <c r="H220" s="213"/>
      <c r="I220" s="231"/>
      <c r="J220" s="231"/>
      <c r="K220" s="315">
        <f t="shared" si="15"/>
        <v>0</v>
      </c>
      <c r="L220" s="66"/>
      <c r="M220" s="58"/>
      <c r="N220" s="66"/>
      <c r="O220" s="58"/>
      <c r="P220" s="57"/>
      <c r="Q220" s="58"/>
      <c r="R220" s="57"/>
      <c r="S220" s="158"/>
      <c r="T220" s="14" t="str">
        <f t="shared" si="13"/>
        <v/>
      </c>
      <c r="U220" s="47" t="str">
        <f t="shared" si="14"/>
        <v/>
      </c>
      <c r="V220" s="14"/>
      <c r="W220" s="3"/>
      <c r="X220" s="3"/>
      <c r="Y220" s="14"/>
      <c r="Z220" s="3"/>
      <c r="AA220" s="14"/>
      <c r="AB220" s="3"/>
      <c r="AC220" s="3"/>
      <c r="AD220" s="14"/>
      <c r="AE220" s="3"/>
      <c r="AF220" s="14"/>
      <c r="AG220" s="3"/>
      <c r="AH220" s="3"/>
      <c r="AI220" s="14"/>
      <c r="AJ220" s="3"/>
      <c r="AK220" s="6"/>
      <c r="AL220" s="6"/>
    </row>
    <row r="221" spans="1:38" ht="21" customHeight="1" x14ac:dyDescent="0.15">
      <c r="A221" s="181">
        <v>178</v>
      </c>
      <c r="B221" s="63"/>
      <c r="C221" s="57"/>
      <c r="D221" s="88"/>
      <c r="E221" s="88"/>
      <c r="F221" s="190"/>
      <c r="G221" s="219"/>
      <c r="H221" s="213"/>
      <c r="I221" s="231"/>
      <c r="J221" s="231"/>
      <c r="K221" s="315">
        <f t="shared" si="15"/>
        <v>0</v>
      </c>
      <c r="L221" s="66"/>
      <c r="M221" s="58"/>
      <c r="N221" s="66"/>
      <c r="O221" s="58"/>
      <c r="P221" s="57"/>
      <c r="Q221" s="58"/>
      <c r="R221" s="57"/>
      <c r="S221" s="158"/>
      <c r="T221" s="14" t="str">
        <f t="shared" si="13"/>
        <v/>
      </c>
      <c r="U221" s="47" t="str">
        <f t="shared" si="14"/>
        <v/>
      </c>
      <c r="V221" s="16"/>
      <c r="W221" s="4"/>
      <c r="X221" s="4"/>
      <c r="Y221" s="16"/>
      <c r="Z221" s="3"/>
      <c r="AA221" s="14"/>
      <c r="AB221" s="4"/>
      <c r="AC221" s="3"/>
      <c r="AD221" s="14"/>
      <c r="AE221" s="4"/>
      <c r="AF221" s="16"/>
      <c r="AG221" s="4"/>
      <c r="AH221" s="4"/>
      <c r="AI221" s="16"/>
      <c r="AJ221" s="3"/>
      <c r="AK221" s="6"/>
      <c r="AL221" s="6"/>
    </row>
    <row r="222" spans="1:38" ht="21" customHeight="1" x14ac:dyDescent="0.15">
      <c r="A222" s="181" t="s">
        <v>219</v>
      </c>
      <c r="B222" s="63"/>
      <c r="C222" s="57"/>
      <c r="D222" s="88"/>
      <c r="E222" s="88"/>
      <c r="F222" s="190"/>
      <c r="G222" s="219"/>
      <c r="H222" s="213"/>
      <c r="I222" s="231"/>
      <c r="J222" s="231"/>
      <c r="K222" s="315">
        <f t="shared" si="15"/>
        <v>0</v>
      </c>
      <c r="L222" s="66"/>
      <c r="M222" s="58"/>
      <c r="N222" s="66"/>
      <c r="O222" s="58"/>
      <c r="P222" s="57"/>
      <c r="Q222" s="57"/>
      <c r="R222" s="57"/>
      <c r="S222" s="158"/>
      <c r="T222" s="14" t="str">
        <f t="shared" si="13"/>
        <v/>
      </c>
      <c r="U222" s="47" t="str">
        <f t="shared" si="14"/>
        <v/>
      </c>
      <c r="V222" s="16"/>
      <c r="W222" s="4"/>
      <c r="X222" s="4"/>
      <c r="Y222" s="16"/>
      <c r="Z222" s="3"/>
      <c r="AA222" s="14"/>
      <c r="AB222" s="4"/>
      <c r="AC222" s="3"/>
      <c r="AD222" s="14"/>
      <c r="AE222" s="4"/>
      <c r="AF222" s="16"/>
      <c r="AG222" s="4"/>
      <c r="AH222" s="4"/>
      <c r="AI222" s="16"/>
      <c r="AJ222" s="3"/>
      <c r="AK222" s="6"/>
      <c r="AL222" s="6"/>
    </row>
    <row r="223" spans="1:38" ht="21" customHeight="1" x14ac:dyDescent="0.15">
      <c r="A223" s="181">
        <v>179</v>
      </c>
      <c r="B223" s="63"/>
      <c r="C223" s="57"/>
      <c r="D223" s="87"/>
      <c r="E223" s="87"/>
      <c r="F223" s="191"/>
      <c r="G223" s="219"/>
      <c r="H223" s="213"/>
      <c r="I223" s="233"/>
      <c r="J223" s="233"/>
      <c r="K223" s="315">
        <f t="shared" si="15"/>
        <v>0</v>
      </c>
      <c r="L223" s="66"/>
      <c r="M223" s="58"/>
      <c r="N223" s="66"/>
      <c r="O223" s="58"/>
      <c r="P223" s="57"/>
      <c r="Q223" s="58"/>
      <c r="R223" s="57"/>
      <c r="S223" s="158"/>
      <c r="T223" s="14" t="str">
        <f t="shared" si="13"/>
        <v/>
      </c>
      <c r="U223" s="47" t="str">
        <f t="shared" si="14"/>
        <v/>
      </c>
      <c r="V223" s="16"/>
      <c r="W223" s="4"/>
      <c r="X223" s="4"/>
      <c r="Y223" s="16"/>
      <c r="Z223" s="3"/>
      <c r="AA223" s="14"/>
      <c r="AB223" s="4"/>
      <c r="AC223" s="3"/>
      <c r="AD223" s="14"/>
      <c r="AE223" s="4"/>
      <c r="AF223" s="16"/>
      <c r="AG223" s="4"/>
      <c r="AH223" s="4"/>
      <c r="AI223" s="16"/>
      <c r="AJ223" s="3"/>
      <c r="AK223" s="6"/>
      <c r="AL223" s="6"/>
    </row>
    <row r="224" spans="1:38" ht="21" customHeight="1" x14ac:dyDescent="0.15">
      <c r="A224" s="181">
        <v>180</v>
      </c>
      <c r="B224" s="64"/>
      <c r="C224" s="57"/>
      <c r="D224" s="88"/>
      <c r="E224" s="88"/>
      <c r="F224" s="190"/>
      <c r="G224" s="212"/>
      <c r="H224" s="213"/>
      <c r="I224" s="231"/>
      <c r="J224" s="231"/>
      <c r="K224" s="315">
        <f t="shared" si="15"/>
        <v>0</v>
      </c>
      <c r="L224" s="66"/>
      <c r="M224" s="58"/>
      <c r="N224" s="66"/>
      <c r="O224" s="58"/>
      <c r="P224" s="57"/>
      <c r="Q224" s="57"/>
      <c r="R224" s="57"/>
      <c r="S224" s="340"/>
      <c r="T224" s="14" t="str">
        <f t="shared" si="13"/>
        <v/>
      </c>
      <c r="U224" s="47" t="str">
        <f t="shared" si="14"/>
        <v/>
      </c>
      <c r="V224" s="17"/>
      <c r="W224" s="5"/>
      <c r="X224" s="5"/>
      <c r="Y224" s="17"/>
      <c r="Z224" s="3"/>
      <c r="AA224" s="14"/>
      <c r="AB224" s="5"/>
      <c r="AC224" s="3"/>
      <c r="AD224" s="14"/>
      <c r="AE224" s="5"/>
      <c r="AF224" s="17"/>
      <c r="AG224" s="5"/>
      <c r="AH224" s="5"/>
      <c r="AI224" s="17"/>
      <c r="AJ224" s="3"/>
      <c r="AK224" s="6"/>
      <c r="AL224" s="6"/>
    </row>
    <row r="225" spans="1:38" ht="21" customHeight="1" x14ac:dyDescent="0.15">
      <c r="A225" s="181" t="s">
        <v>43</v>
      </c>
      <c r="B225" s="63"/>
      <c r="C225" s="57"/>
      <c r="D225" s="88"/>
      <c r="E225" s="88"/>
      <c r="F225" s="190"/>
      <c r="G225" s="219"/>
      <c r="H225" s="213"/>
      <c r="I225" s="231"/>
      <c r="J225" s="231"/>
      <c r="K225" s="315">
        <f t="shared" si="15"/>
        <v>0</v>
      </c>
      <c r="L225" s="66"/>
      <c r="M225" s="165"/>
      <c r="N225" s="66"/>
      <c r="O225" s="58"/>
      <c r="P225" s="57"/>
      <c r="Q225" s="58"/>
      <c r="R225" s="57"/>
      <c r="S225" s="158"/>
      <c r="T225" s="14" t="str">
        <f t="shared" si="13"/>
        <v/>
      </c>
      <c r="U225" s="47" t="str">
        <f t="shared" si="14"/>
        <v/>
      </c>
      <c r="V225" s="17"/>
      <c r="W225" s="5"/>
      <c r="X225" s="5"/>
      <c r="Y225" s="17"/>
      <c r="Z225" s="3"/>
      <c r="AA225" s="14"/>
      <c r="AB225" s="5"/>
      <c r="AC225" s="3"/>
      <c r="AD225" s="14"/>
      <c r="AE225" s="5"/>
      <c r="AF225" s="17"/>
      <c r="AG225" s="5"/>
      <c r="AH225" s="5"/>
      <c r="AI225" s="17"/>
      <c r="AJ225" s="3"/>
      <c r="AK225" s="6"/>
      <c r="AL225" s="6"/>
    </row>
    <row r="226" spans="1:38" ht="21" customHeight="1" x14ac:dyDescent="0.15">
      <c r="A226" s="181">
        <v>181</v>
      </c>
      <c r="B226" s="63"/>
      <c r="C226" s="57"/>
      <c r="D226" s="88"/>
      <c r="E226" s="88"/>
      <c r="F226" s="190"/>
      <c r="G226" s="219"/>
      <c r="H226" s="213"/>
      <c r="I226" s="231"/>
      <c r="J226" s="231"/>
      <c r="K226" s="315">
        <f t="shared" si="15"/>
        <v>0</v>
      </c>
      <c r="L226" s="66"/>
      <c r="M226" s="58"/>
      <c r="N226" s="66"/>
      <c r="O226" s="58"/>
      <c r="P226" s="57"/>
      <c r="Q226" s="58"/>
      <c r="R226" s="57"/>
      <c r="S226" s="340"/>
      <c r="T226" s="14" t="str">
        <f t="shared" si="13"/>
        <v/>
      </c>
      <c r="U226" s="47" t="str">
        <f t="shared" si="14"/>
        <v/>
      </c>
      <c r="V226" s="17"/>
      <c r="W226" s="5"/>
      <c r="X226" s="5"/>
      <c r="Y226" s="17"/>
      <c r="Z226" s="3"/>
      <c r="AA226" s="14"/>
      <c r="AB226" s="5"/>
      <c r="AC226" s="3"/>
      <c r="AD226" s="14"/>
      <c r="AE226" s="5"/>
      <c r="AF226" s="17"/>
      <c r="AG226" s="5"/>
      <c r="AH226" s="5"/>
      <c r="AI226" s="17"/>
      <c r="AJ226" s="3"/>
      <c r="AK226" s="6"/>
      <c r="AL226" s="6"/>
    </row>
    <row r="227" spans="1:38" ht="21" customHeight="1" x14ac:dyDescent="0.15">
      <c r="A227" s="181"/>
      <c r="B227" s="63"/>
      <c r="C227" s="57"/>
      <c r="D227" s="88"/>
      <c r="E227" s="88"/>
      <c r="F227" s="190"/>
      <c r="G227" s="219"/>
      <c r="H227" s="213"/>
      <c r="I227" s="231"/>
      <c r="J227" s="231"/>
      <c r="K227" s="315">
        <f t="shared" si="15"/>
        <v>0</v>
      </c>
      <c r="L227" s="66"/>
      <c r="M227" s="58"/>
      <c r="N227" s="66"/>
      <c r="O227" s="58"/>
      <c r="P227" s="57"/>
      <c r="Q227" s="57"/>
      <c r="R227" s="57"/>
      <c r="S227" s="158"/>
      <c r="T227" s="14" t="str">
        <f t="shared" si="13"/>
        <v/>
      </c>
      <c r="U227" s="47" t="str">
        <f t="shared" si="14"/>
        <v/>
      </c>
      <c r="V227" s="14"/>
      <c r="W227" s="3"/>
      <c r="X227" s="3"/>
      <c r="Y227" s="14"/>
      <c r="Z227" s="3"/>
      <c r="AA227" s="14"/>
      <c r="AB227" s="3"/>
      <c r="AC227" s="3"/>
      <c r="AD227" s="14"/>
      <c r="AE227" s="3"/>
      <c r="AF227" s="14"/>
      <c r="AG227" s="3"/>
      <c r="AH227" s="3"/>
      <c r="AI227" s="14"/>
      <c r="AJ227" s="3"/>
      <c r="AK227" s="6"/>
      <c r="AL227" s="6"/>
    </row>
    <row r="228" spans="1:38" ht="21" customHeight="1" x14ac:dyDescent="0.15">
      <c r="A228" s="193"/>
      <c r="B228" s="105"/>
      <c r="C228" s="111"/>
      <c r="D228" s="157"/>
      <c r="E228" s="157"/>
      <c r="F228" s="199"/>
      <c r="G228" s="220"/>
      <c r="H228" s="228"/>
      <c r="I228" s="236"/>
      <c r="J228" s="236"/>
      <c r="K228" s="316">
        <f t="shared" si="15"/>
        <v>0</v>
      </c>
      <c r="L228" s="265"/>
      <c r="M228" s="68"/>
      <c r="N228" s="265"/>
      <c r="O228" s="68"/>
      <c r="P228" s="111"/>
      <c r="Q228" s="111"/>
      <c r="R228" s="111"/>
      <c r="S228" s="195"/>
      <c r="T228" s="14" t="str">
        <f t="shared" si="13"/>
        <v/>
      </c>
      <c r="U228" s="47" t="str">
        <f t="shared" si="14"/>
        <v/>
      </c>
      <c r="V228" s="14"/>
      <c r="W228" s="3"/>
      <c r="X228" s="3"/>
      <c r="Y228" s="14"/>
      <c r="Z228" s="3"/>
      <c r="AA228" s="14"/>
      <c r="AB228" s="3"/>
      <c r="AC228" s="3"/>
      <c r="AD228" s="14"/>
      <c r="AE228" s="3"/>
      <c r="AF228" s="14"/>
      <c r="AG228" s="3"/>
      <c r="AH228" s="3"/>
      <c r="AI228" s="14"/>
      <c r="AJ228" s="3"/>
      <c r="AK228" s="6"/>
      <c r="AL228" s="6"/>
    </row>
    <row r="229" spans="1:38" ht="21" customHeight="1" x14ac:dyDescent="0.15">
      <c r="A229" s="196"/>
      <c r="B229" s="99"/>
      <c r="C229" s="97"/>
      <c r="D229" s="110"/>
      <c r="E229" s="110"/>
      <c r="F229" s="197"/>
      <c r="G229" s="221"/>
      <c r="H229" s="223"/>
      <c r="I229" s="232"/>
      <c r="J229" s="232"/>
      <c r="K229" s="314">
        <f t="shared" si="15"/>
        <v>0</v>
      </c>
      <c r="L229" s="291"/>
      <c r="M229" s="69"/>
      <c r="N229" s="291"/>
      <c r="O229" s="69"/>
      <c r="P229" s="97"/>
      <c r="Q229" s="97"/>
      <c r="R229" s="97"/>
      <c r="S229" s="116"/>
      <c r="T229" s="14" t="str">
        <f t="shared" si="13"/>
        <v/>
      </c>
      <c r="U229" s="47" t="str">
        <f t="shared" si="14"/>
        <v/>
      </c>
      <c r="V229" s="14"/>
      <c r="W229" s="3"/>
      <c r="X229" s="3"/>
      <c r="Y229" s="14"/>
      <c r="Z229" s="3"/>
      <c r="AA229" s="14"/>
      <c r="AB229" s="3"/>
      <c r="AC229" s="3"/>
      <c r="AD229" s="14"/>
      <c r="AE229" s="3"/>
      <c r="AF229" s="14"/>
      <c r="AG229" s="3"/>
      <c r="AH229" s="3"/>
      <c r="AI229" s="14"/>
      <c r="AJ229" s="3"/>
      <c r="AK229" s="6"/>
      <c r="AL229" s="6"/>
    </row>
    <row r="230" spans="1:38" ht="21" customHeight="1" x14ac:dyDescent="0.15">
      <c r="A230" s="181"/>
      <c r="B230" s="63"/>
      <c r="C230" s="57"/>
      <c r="D230" s="88"/>
      <c r="E230" s="88"/>
      <c r="F230" s="190"/>
      <c r="G230" s="219"/>
      <c r="H230" s="213"/>
      <c r="I230" s="231"/>
      <c r="J230" s="231"/>
      <c r="K230" s="315">
        <f t="shared" si="15"/>
        <v>0</v>
      </c>
      <c r="L230" s="66"/>
      <c r="M230" s="58"/>
      <c r="N230" s="66"/>
      <c r="O230" s="58"/>
      <c r="P230" s="57"/>
      <c r="Q230" s="57"/>
      <c r="R230" s="57"/>
      <c r="S230" s="158"/>
      <c r="T230" s="14" t="str">
        <f t="shared" si="13"/>
        <v/>
      </c>
      <c r="U230" s="47" t="str">
        <f t="shared" si="14"/>
        <v/>
      </c>
      <c r="V230" s="14"/>
      <c r="W230" s="3"/>
      <c r="X230" s="3"/>
      <c r="Y230" s="14"/>
      <c r="Z230" s="3"/>
      <c r="AA230" s="14"/>
      <c r="AB230" s="3"/>
      <c r="AC230" s="3"/>
      <c r="AD230" s="14"/>
      <c r="AE230" s="3"/>
      <c r="AF230" s="14"/>
      <c r="AG230" s="3"/>
      <c r="AH230" s="3"/>
      <c r="AI230" s="14"/>
      <c r="AJ230" s="3"/>
      <c r="AK230" s="6"/>
      <c r="AL230" s="6"/>
    </row>
    <row r="231" spans="1:38" ht="21" customHeight="1" x14ac:dyDescent="0.15">
      <c r="A231" s="181"/>
      <c r="B231" s="63"/>
      <c r="C231" s="57"/>
      <c r="D231" s="88"/>
      <c r="E231" s="88"/>
      <c r="F231" s="190"/>
      <c r="G231" s="219"/>
      <c r="H231" s="213"/>
      <c r="I231" s="231"/>
      <c r="J231" s="231"/>
      <c r="K231" s="315">
        <f t="shared" si="15"/>
        <v>0</v>
      </c>
      <c r="L231" s="66"/>
      <c r="M231" s="58"/>
      <c r="N231" s="66"/>
      <c r="O231" s="58"/>
      <c r="P231" s="57"/>
      <c r="Q231" s="57"/>
      <c r="R231" s="57"/>
      <c r="S231" s="158"/>
      <c r="T231" s="14" t="str">
        <f t="shared" si="13"/>
        <v/>
      </c>
      <c r="U231" s="47" t="str">
        <f t="shared" si="14"/>
        <v/>
      </c>
      <c r="V231" s="14"/>
      <c r="W231" s="3"/>
      <c r="X231" s="3"/>
      <c r="Y231" s="14"/>
      <c r="Z231" s="3"/>
      <c r="AA231" s="14"/>
      <c r="AB231" s="3"/>
      <c r="AC231" s="3"/>
      <c r="AD231" s="14"/>
      <c r="AE231" s="3"/>
      <c r="AF231" s="14"/>
      <c r="AG231" s="3"/>
      <c r="AH231" s="3"/>
      <c r="AI231" s="14"/>
      <c r="AJ231" s="3"/>
      <c r="AK231" s="6"/>
      <c r="AL231" s="6"/>
    </row>
    <row r="232" spans="1:38" ht="21" customHeight="1" x14ac:dyDescent="0.15">
      <c r="A232" s="181"/>
      <c r="B232" s="63"/>
      <c r="C232" s="57"/>
      <c r="D232" s="88"/>
      <c r="E232" s="88"/>
      <c r="F232" s="190"/>
      <c r="G232" s="219"/>
      <c r="H232" s="213"/>
      <c r="I232" s="231"/>
      <c r="J232" s="231"/>
      <c r="K232" s="315">
        <f t="shared" si="15"/>
        <v>0</v>
      </c>
      <c r="L232" s="66"/>
      <c r="M232" s="58"/>
      <c r="N232" s="66"/>
      <c r="O232" s="58"/>
      <c r="P232" s="57"/>
      <c r="Q232" s="57"/>
      <c r="R232" s="57"/>
      <c r="S232" s="158"/>
      <c r="T232" s="14" t="str">
        <f t="shared" si="13"/>
        <v/>
      </c>
      <c r="U232" s="47" t="str">
        <f t="shared" si="14"/>
        <v/>
      </c>
      <c r="V232" s="15"/>
      <c r="W232" s="3"/>
      <c r="X232" s="3"/>
      <c r="Y232" s="14"/>
      <c r="Z232" s="3"/>
      <c r="AA232" s="14"/>
      <c r="AB232" s="3"/>
      <c r="AC232" s="3"/>
      <c r="AD232" s="14"/>
      <c r="AE232" s="3"/>
      <c r="AF232" s="14"/>
      <c r="AG232" s="3"/>
      <c r="AH232" s="3"/>
      <c r="AI232" s="14"/>
      <c r="AJ232" s="3"/>
      <c r="AK232" s="6"/>
      <c r="AL232" s="6"/>
    </row>
    <row r="233" spans="1:38" ht="21" customHeight="1" x14ac:dyDescent="0.15">
      <c r="A233" s="181"/>
      <c r="B233" s="63"/>
      <c r="C233" s="57"/>
      <c r="D233" s="88"/>
      <c r="E233" s="88"/>
      <c r="F233" s="190"/>
      <c r="G233" s="219"/>
      <c r="H233" s="213"/>
      <c r="I233" s="231"/>
      <c r="J233" s="231"/>
      <c r="K233" s="315">
        <f t="shared" si="15"/>
        <v>0</v>
      </c>
      <c r="L233" s="66"/>
      <c r="M233" s="58"/>
      <c r="N233" s="66"/>
      <c r="O233" s="58"/>
      <c r="P233" s="57"/>
      <c r="Q233" s="57"/>
      <c r="R233" s="57"/>
      <c r="S233" s="158"/>
      <c r="T233" s="14" t="str">
        <f t="shared" si="13"/>
        <v/>
      </c>
      <c r="U233" s="47" t="str">
        <f t="shared" si="14"/>
        <v/>
      </c>
      <c r="V233" s="14"/>
      <c r="W233" s="3"/>
      <c r="X233" s="3"/>
      <c r="Y233" s="14"/>
      <c r="Z233" s="3"/>
      <c r="AA233" s="14"/>
      <c r="AB233" s="3"/>
      <c r="AC233" s="3"/>
      <c r="AD233" s="14"/>
      <c r="AE233" s="3"/>
      <c r="AF233" s="14"/>
      <c r="AG233" s="3"/>
      <c r="AH233" s="3"/>
      <c r="AI233" s="14"/>
      <c r="AJ233" s="3"/>
      <c r="AK233" s="6"/>
      <c r="AL233" s="6"/>
    </row>
    <row r="234" spans="1:38" ht="21" customHeight="1" x14ac:dyDescent="0.15">
      <c r="A234" s="181"/>
      <c r="B234" s="63"/>
      <c r="C234" s="57"/>
      <c r="D234" s="88"/>
      <c r="E234" s="88"/>
      <c r="F234" s="190"/>
      <c r="G234" s="219"/>
      <c r="H234" s="213"/>
      <c r="I234" s="231"/>
      <c r="J234" s="231"/>
      <c r="K234" s="831">
        <f t="shared" si="15"/>
        <v>0</v>
      </c>
      <c r="L234" s="66"/>
      <c r="M234" s="58"/>
      <c r="N234" s="66"/>
      <c r="O234" s="58"/>
      <c r="P234" s="57"/>
      <c r="Q234" s="57"/>
      <c r="R234" s="57"/>
      <c r="S234" s="158"/>
      <c r="T234" s="14" t="str">
        <f t="shared" si="13"/>
        <v/>
      </c>
      <c r="U234" s="47" t="str">
        <f t="shared" si="14"/>
        <v/>
      </c>
      <c r="V234" s="14"/>
      <c r="W234" s="3"/>
      <c r="X234" s="3"/>
      <c r="Y234" s="14"/>
      <c r="Z234" s="3"/>
      <c r="AA234" s="14"/>
      <c r="AB234" s="3"/>
      <c r="AC234" s="3"/>
      <c r="AD234" s="14"/>
      <c r="AE234" s="3"/>
      <c r="AF234" s="14"/>
      <c r="AG234" s="3"/>
      <c r="AH234" s="3"/>
      <c r="AI234" s="14"/>
      <c r="AJ234" s="3"/>
      <c r="AK234" s="6"/>
      <c r="AL234" s="6"/>
    </row>
    <row r="235" spans="1:38" ht="21" customHeight="1" x14ac:dyDescent="0.15">
      <c r="A235" s="182"/>
      <c r="B235" s="63"/>
      <c r="C235" s="57"/>
      <c r="D235" s="88"/>
      <c r="E235" s="88"/>
      <c r="F235" s="190"/>
      <c r="G235" s="219"/>
      <c r="H235" s="213"/>
      <c r="I235" s="231"/>
      <c r="J235" s="231"/>
      <c r="K235" s="831">
        <f t="shared" si="15"/>
        <v>0</v>
      </c>
      <c r="L235" s="66"/>
      <c r="M235" s="58"/>
      <c r="N235" s="66"/>
      <c r="O235" s="58"/>
      <c r="P235" s="57"/>
      <c r="Q235" s="57"/>
      <c r="R235" s="57"/>
      <c r="S235" s="158"/>
      <c r="T235" s="14" t="str">
        <f t="shared" si="13"/>
        <v/>
      </c>
      <c r="U235" s="47" t="str">
        <f t="shared" si="14"/>
        <v/>
      </c>
      <c r="V235" s="14"/>
      <c r="W235" s="3"/>
      <c r="X235" s="3"/>
      <c r="Y235" s="14"/>
      <c r="Z235" s="3"/>
      <c r="AA235" s="14"/>
      <c r="AB235" s="3"/>
      <c r="AC235" s="3"/>
      <c r="AD235" s="14"/>
      <c r="AE235" s="3"/>
      <c r="AF235" s="14"/>
      <c r="AG235" s="3"/>
      <c r="AH235" s="3"/>
      <c r="AI235" s="14"/>
      <c r="AJ235" s="3"/>
      <c r="AK235" s="6"/>
      <c r="AL235" s="6"/>
    </row>
    <row r="236" spans="1:38" ht="21" customHeight="1" x14ac:dyDescent="0.15">
      <c r="A236" s="182"/>
      <c r="B236" s="63"/>
      <c r="C236" s="57"/>
      <c r="D236" s="88"/>
      <c r="E236" s="88"/>
      <c r="F236" s="190"/>
      <c r="G236" s="219"/>
      <c r="H236" s="213"/>
      <c r="I236" s="231"/>
      <c r="J236" s="231"/>
      <c r="K236" s="831">
        <f t="shared" si="15"/>
        <v>0</v>
      </c>
      <c r="L236" s="66"/>
      <c r="M236" s="58"/>
      <c r="N236" s="66"/>
      <c r="O236" s="58"/>
      <c r="P236" s="57"/>
      <c r="Q236" s="57"/>
      <c r="R236" s="57"/>
      <c r="S236" s="158"/>
      <c r="T236" s="14" t="str">
        <f t="shared" si="13"/>
        <v/>
      </c>
      <c r="U236" s="47" t="str">
        <f t="shared" si="14"/>
        <v/>
      </c>
      <c r="V236" s="14"/>
      <c r="W236" s="3"/>
      <c r="X236" s="3"/>
      <c r="Y236" s="14"/>
      <c r="Z236" s="3"/>
      <c r="AA236" s="14"/>
      <c r="AB236" s="3"/>
      <c r="AC236" s="3"/>
      <c r="AD236" s="14"/>
      <c r="AE236" s="3"/>
      <c r="AF236" s="14"/>
      <c r="AG236" s="3"/>
      <c r="AH236" s="3"/>
      <c r="AI236" s="14"/>
      <c r="AJ236" s="3"/>
      <c r="AK236" s="6"/>
      <c r="AL236" s="6"/>
    </row>
    <row r="237" spans="1:38" ht="21" customHeight="1" x14ac:dyDescent="0.15">
      <c r="A237" s="182"/>
      <c r="B237" s="63"/>
      <c r="C237" s="57"/>
      <c r="D237" s="88"/>
      <c r="E237" s="88"/>
      <c r="F237" s="190"/>
      <c r="G237" s="219"/>
      <c r="H237" s="213"/>
      <c r="I237" s="231"/>
      <c r="J237" s="231"/>
      <c r="K237" s="318">
        <f t="shared" si="15"/>
        <v>0</v>
      </c>
      <c r="L237" s="66"/>
      <c r="M237" s="58"/>
      <c r="N237" s="66"/>
      <c r="O237" s="58"/>
      <c r="P237" s="57"/>
      <c r="Q237" s="57"/>
      <c r="R237" s="57"/>
      <c r="S237" s="158"/>
      <c r="T237" s="14" t="str">
        <f t="shared" si="13"/>
        <v/>
      </c>
      <c r="U237" s="47" t="str">
        <f t="shared" si="14"/>
        <v/>
      </c>
      <c r="V237" s="14"/>
      <c r="W237" s="3"/>
      <c r="X237" s="3"/>
      <c r="Y237" s="14"/>
      <c r="Z237" s="3"/>
      <c r="AA237" s="14"/>
      <c r="AB237" s="3"/>
      <c r="AC237" s="3"/>
      <c r="AD237" s="14"/>
      <c r="AE237" s="3"/>
      <c r="AF237" s="14"/>
      <c r="AG237" s="3"/>
      <c r="AH237" s="3"/>
      <c r="AI237" s="14"/>
      <c r="AJ237" s="3"/>
      <c r="AK237" s="6"/>
      <c r="AL237" s="6"/>
    </row>
    <row r="238" spans="1:38" ht="21" customHeight="1" x14ac:dyDescent="0.15">
      <c r="A238" s="181"/>
      <c r="B238" s="63"/>
      <c r="C238" s="57"/>
      <c r="D238" s="88"/>
      <c r="E238" s="88"/>
      <c r="F238" s="190"/>
      <c r="G238" s="219"/>
      <c r="H238" s="213"/>
      <c r="I238" s="231"/>
      <c r="J238" s="231"/>
      <c r="K238" s="315">
        <f t="shared" si="15"/>
        <v>0</v>
      </c>
      <c r="L238" s="66"/>
      <c r="M238" s="58"/>
      <c r="N238" s="66"/>
      <c r="O238" s="58"/>
      <c r="P238" s="57"/>
      <c r="Q238" s="57"/>
      <c r="R238" s="57"/>
      <c r="S238" s="158"/>
      <c r="T238" s="14" t="str">
        <f t="shared" si="13"/>
        <v/>
      </c>
      <c r="U238" s="47" t="str">
        <f t="shared" si="14"/>
        <v/>
      </c>
      <c r="V238" s="14"/>
      <c r="W238" s="3"/>
      <c r="X238" s="3"/>
      <c r="Y238" s="14"/>
      <c r="Z238" s="3"/>
      <c r="AA238" s="14"/>
      <c r="AB238" s="3"/>
      <c r="AC238" s="3"/>
      <c r="AD238" s="14"/>
      <c r="AE238" s="3"/>
      <c r="AF238" s="14"/>
      <c r="AG238" s="3"/>
      <c r="AH238" s="3"/>
      <c r="AI238" s="14"/>
      <c r="AJ238" s="3"/>
      <c r="AK238" s="6"/>
      <c r="AL238" s="6"/>
    </row>
    <row r="239" spans="1:38" ht="21" customHeight="1" x14ac:dyDescent="0.15">
      <c r="A239" s="181"/>
      <c r="B239" s="63"/>
      <c r="C239" s="57"/>
      <c r="D239" s="88"/>
      <c r="E239" s="88"/>
      <c r="F239" s="190"/>
      <c r="G239" s="219"/>
      <c r="H239" s="213"/>
      <c r="I239" s="231"/>
      <c r="J239" s="231"/>
      <c r="K239" s="315">
        <f t="shared" si="15"/>
        <v>0</v>
      </c>
      <c r="L239" s="66"/>
      <c r="M239" s="58"/>
      <c r="N239" s="66"/>
      <c r="O239" s="58"/>
      <c r="P239" s="57"/>
      <c r="Q239" s="57"/>
      <c r="R239" s="57"/>
      <c r="S239" s="158"/>
      <c r="T239" s="14" t="str">
        <f t="shared" si="13"/>
        <v/>
      </c>
      <c r="U239" s="47" t="str">
        <f t="shared" si="14"/>
        <v/>
      </c>
      <c r="V239" s="14"/>
      <c r="W239" s="3"/>
      <c r="X239" s="3"/>
      <c r="Y239" s="14"/>
      <c r="Z239" s="3"/>
      <c r="AA239" s="14"/>
      <c r="AB239" s="3"/>
      <c r="AC239" s="3"/>
      <c r="AD239" s="14"/>
      <c r="AE239" s="3"/>
      <c r="AF239" s="14"/>
      <c r="AG239" s="3"/>
      <c r="AH239" s="3"/>
      <c r="AI239" s="14"/>
      <c r="AJ239" s="3"/>
      <c r="AK239" s="6"/>
      <c r="AL239" s="6"/>
    </row>
    <row r="240" spans="1:38" ht="21" customHeight="1" x14ac:dyDescent="0.15">
      <c r="A240" s="181"/>
      <c r="B240" s="63"/>
      <c r="C240" s="57"/>
      <c r="D240" s="88"/>
      <c r="E240" s="88"/>
      <c r="F240" s="190"/>
      <c r="G240" s="219"/>
      <c r="H240" s="213"/>
      <c r="I240" s="231"/>
      <c r="J240" s="231"/>
      <c r="K240" s="315">
        <f t="shared" si="15"/>
        <v>0</v>
      </c>
      <c r="L240" s="66"/>
      <c r="M240" s="58"/>
      <c r="N240" s="66"/>
      <c r="O240" s="58"/>
      <c r="P240" s="57"/>
      <c r="Q240" s="57"/>
      <c r="R240" s="57"/>
      <c r="S240" s="158"/>
      <c r="T240" s="14" t="str">
        <f t="shared" si="13"/>
        <v/>
      </c>
      <c r="U240" s="47" t="str">
        <f t="shared" si="14"/>
        <v/>
      </c>
      <c r="V240" s="14"/>
      <c r="W240" s="3"/>
      <c r="X240" s="3"/>
      <c r="Y240" s="14"/>
      <c r="Z240" s="3"/>
      <c r="AA240" s="14"/>
      <c r="AB240" s="3"/>
      <c r="AC240" s="3"/>
      <c r="AD240" s="14"/>
      <c r="AE240" s="3"/>
      <c r="AF240" s="14"/>
      <c r="AG240" s="3"/>
      <c r="AH240" s="3"/>
      <c r="AI240" s="14"/>
      <c r="AJ240" s="3"/>
      <c r="AK240" s="6"/>
      <c r="AL240" s="6"/>
    </row>
    <row r="241" spans="1:38" ht="21" customHeight="1" x14ac:dyDescent="0.15">
      <c r="A241" s="177"/>
      <c r="B241" s="78"/>
      <c r="C241" s="78"/>
      <c r="D241" s="86"/>
      <c r="E241" s="86"/>
      <c r="F241" s="77"/>
      <c r="G241" s="215"/>
      <c r="H241" s="215"/>
      <c r="I241" s="225"/>
      <c r="J241" s="225"/>
      <c r="K241" s="315">
        <f t="shared" si="15"/>
        <v>0</v>
      </c>
      <c r="L241" s="70"/>
      <c r="M241" s="67"/>
      <c r="N241" s="70"/>
      <c r="O241" s="67"/>
      <c r="P241" s="78"/>
      <c r="Q241" s="78"/>
      <c r="R241" s="78"/>
      <c r="S241" s="192"/>
      <c r="T241" s="14" t="str">
        <f t="shared" si="13"/>
        <v/>
      </c>
      <c r="U241" s="47" t="str">
        <f t="shared" si="14"/>
        <v/>
      </c>
      <c r="V241" s="14"/>
      <c r="W241" s="3"/>
      <c r="X241" s="3"/>
      <c r="Y241" s="14"/>
      <c r="Z241" s="3"/>
      <c r="AA241" s="14"/>
      <c r="AB241" s="3"/>
      <c r="AC241" s="3"/>
      <c r="AD241" s="14"/>
      <c r="AE241" s="3"/>
      <c r="AF241" s="14"/>
      <c r="AG241" s="3"/>
      <c r="AH241" s="3"/>
      <c r="AI241" s="14"/>
      <c r="AJ241" s="3"/>
      <c r="AK241" s="6"/>
      <c r="AL241" s="6"/>
    </row>
    <row r="242" spans="1:38" ht="21" customHeight="1" x14ac:dyDescent="0.15">
      <c r="A242" s="181"/>
      <c r="B242" s="63"/>
      <c r="C242" s="57"/>
      <c r="D242" s="88"/>
      <c r="E242" s="88"/>
      <c r="F242" s="190"/>
      <c r="G242" s="219"/>
      <c r="H242" s="213"/>
      <c r="I242" s="231"/>
      <c r="J242" s="231"/>
      <c r="K242" s="315">
        <f t="shared" si="15"/>
        <v>0</v>
      </c>
      <c r="L242" s="66"/>
      <c r="M242" s="58"/>
      <c r="N242" s="66"/>
      <c r="O242" s="58"/>
      <c r="P242" s="57"/>
      <c r="Q242" s="57"/>
      <c r="R242" s="57"/>
      <c r="S242" s="158"/>
      <c r="T242" s="14" t="str">
        <f t="shared" si="13"/>
        <v/>
      </c>
      <c r="U242" s="47" t="str">
        <f t="shared" si="14"/>
        <v/>
      </c>
      <c r="V242" s="14"/>
      <c r="W242" s="3"/>
      <c r="X242" s="3"/>
      <c r="Y242" s="14"/>
      <c r="Z242" s="3"/>
      <c r="AA242" s="14"/>
      <c r="AB242" s="3"/>
      <c r="AC242" s="3"/>
      <c r="AD242" s="14"/>
      <c r="AE242" s="3"/>
      <c r="AF242" s="14"/>
      <c r="AG242" s="3"/>
      <c r="AH242" s="3"/>
      <c r="AI242" s="14"/>
      <c r="AJ242" s="3"/>
      <c r="AK242" s="6"/>
      <c r="AL242" s="6"/>
    </row>
    <row r="243" spans="1:38" ht="21" customHeight="1" x14ac:dyDescent="0.15">
      <c r="A243" s="181"/>
      <c r="B243" s="63"/>
      <c r="C243" s="57"/>
      <c r="D243" s="88"/>
      <c r="E243" s="88"/>
      <c r="F243" s="190"/>
      <c r="G243" s="219"/>
      <c r="H243" s="213"/>
      <c r="I243" s="231"/>
      <c r="J243" s="231"/>
      <c r="K243" s="315">
        <f t="shared" si="15"/>
        <v>0</v>
      </c>
      <c r="L243" s="66"/>
      <c r="M243" s="58"/>
      <c r="N243" s="66"/>
      <c r="O243" s="58"/>
      <c r="P243" s="57"/>
      <c r="Q243" s="57"/>
      <c r="R243" s="57"/>
      <c r="S243" s="158"/>
      <c r="T243" s="14" t="str">
        <f t="shared" si="13"/>
        <v/>
      </c>
      <c r="U243" s="47" t="str">
        <f t="shared" si="14"/>
        <v/>
      </c>
      <c r="V243" s="14"/>
      <c r="W243" s="3"/>
      <c r="X243" s="3"/>
      <c r="Y243" s="14"/>
      <c r="Z243" s="3"/>
      <c r="AA243" s="14"/>
      <c r="AB243" s="3"/>
      <c r="AC243" s="3"/>
      <c r="AD243" s="14"/>
      <c r="AE243" s="3"/>
      <c r="AF243" s="14"/>
      <c r="AG243" s="3"/>
      <c r="AH243" s="3"/>
      <c r="AI243" s="14"/>
      <c r="AJ243" s="3"/>
      <c r="AK243" s="6"/>
      <c r="AL243" s="6"/>
    </row>
    <row r="244" spans="1:38" ht="21" customHeight="1" x14ac:dyDescent="0.15">
      <c r="A244" s="181"/>
      <c r="B244" s="63"/>
      <c r="C244" s="57"/>
      <c r="D244" s="87"/>
      <c r="E244" s="87"/>
      <c r="F244" s="191"/>
      <c r="G244" s="219"/>
      <c r="H244" s="213"/>
      <c r="I244" s="233"/>
      <c r="J244" s="233"/>
      <c r="K244" s="315">
        <f t="shared" si="15"/>
        <v>0</v>
      </c>
      <c r="L244" s="66"/>
      <c r="M244" s="58"/>
      <c r="N244" s="66"/>
      <c r="O244" s="58"/>
      <c r="P244" s="57"/>
      <c r="Q244" s="58"/>
      <c r="R244" s="57"/>
      <c r="S244" s="158"/>
      <c r="T244" s="14" t="str">
        <f t="shared" si="13"/>
        <v/>
      </c>
      <c r="U244" s="47" t="str">
        <f t="shared" si="14"/>
        <v/>
      </c>
      <c r="V244" s="16"/>
      <c r="W244" s="4"/>
      <c r="X244" s="4"/>
      <c r="Y244" s="16"/>
      <c r="Z244" s="3"/>
      <c r="AA244" s="14"/>
      <c r="AB244" s="4"/>
      <c r="AC244" s="3"/>
      <c r="AD244" s="14"/>
      <c r="AE244" s="4"/>
      <c r="AF244" s="16"/>
      <c r="AG244" s="4"/>
      <c r="AH244" s="4"/>
      <c r="AI244" s="16"/>
      <c r="AJ244" s="3"/>
      <c r="AK244" s="6"/>
      <c r="AL244" s="6"/>
    </row>
    <row r="245" spans="1:38" ht="21" customHeight="1" x14ac:dyDescent="0.15">
      <c r="A245" s="181"/>
      <c r="B245" s="63"/>
      <c r="C245" s="57"/>
      <c r="D245" s="88"/>
      <c r="E245" s="88"/>
      <c r="F245" s="190"/>
      <c r="G245" s="219"/>
      <c r="H245" s="213"/>
      <c r="I245" s="231"/>
      <c r="J245" s="231"/>
      <c r="K245" s="315">
        <f t="shared" si="15"/>
        <v>0</v>
      </c>
      <c r="L245" s="66"/>
      <c r="M245" s="58"/>
      <c r="N245" s="66"/>
      <c r="O245" s="58"/>
      <c r="P245" s="57"/>
      <c r="Q245" s="57"/>
      <c r="R245" s="57"/>
      <c r="S245" s="158"/>
      <c r="T245" s="14" t="str">
        <f t="shared" si="13"/>
        <v/>
      </c>
      <c r="U245" s="47" t="str">
        <f t="shared" si="14"/>
        <v/>
      </c>
      <c r="V245" s="16"/>
      <c r="W245" s="4"/>
      <c r="X245" s="4"/>
      <c r="Y245" s="16"/>
      <c r="Z245" s="3"/>
      <c r="AA245" s="14"/>
      <c r="AB245" s="4"/>
      <c r="AC245" s="3"/>
      <c r="AD245" s="14"/>
      <c r="AE245" s="4"/>
      <c r="AF245" s="16"/>
      <c r="AG245" s="4"/>
      <c r="AH245" s="4"/>
      <c r="AI245" s="16"/>
      <c r="AJ245" s="3"/>
      <c r="AK245" s="6"/>
      <c r="AL245" s="6"/>
    </row>
    <row r="246" spans="1:38" ht="21" customHeight="1" x14ac:dyDescent="0.15">
      <c r="A246" s="181"/>
      <c r="B246" s="63"/>
      <c r="C246" s="57"/>
      <c r="D246" s="87"/>
      <c r="E246" s="87"/>
      <c r="F246" s="191"/>
      <c r="G246" s="219"/>
      <c r="H246" s="213"/>
      <c r="I246" s="233"/>
      <c r="J246" s="233"/>
      <c r="K246" s="315">
        <f t="shared" si="15"/>
        <v>0</v>
      </c>
      <c r="L246" s="66"/>
      <c r="M246" s="58"/>
      <c r="N246" s="66"/>
      <c r="O246" s="58"/>
      <c r="P246" s="57"/>
      <c r="Q246" s="57"/>
      <c r="R246" s="57"/>
      <c r="S246" s="158"/>
      <c r="T246" s="14" t="str">
        <f t="shared" si="13"/>
        <v/>
      </c>
      <c r="U246" s="47" t="str">
        <f t="shared" si="14"/>
        <v/>
      </c>
      <c r="V246" s="17"/>
      <c r="W246" s="5"/>
      <c r="X246" s="5"/>
      <c r="Y246" s="17"/>
      <c r="Z246" s="3"/>
      <c r="AA246" s="14"/>
      <c r="AB246" s="5"/>
      <c r="AC246" s="3"/>
      <c r="AD246" s="14"/>
      <c r="AE246" s="5"/>
      <c r="AF246" s="17"/>
      <c r="AG246" s="5"/>
      <c r="AH246" s="5"/>
      <c r="AI246" s="17"/>
      <c r="AJ246" s="3"/>
      <c r="AK246" s="6"/>
      <c r="AL246" s="6"/>
    </row>
    <row r="247" spans="1:38" ht="21" customHeight="1" x14ac:dyDescent="0.15">
      <c r="A247" s="181">
        <v>201</v>
      </c>
      <c r="B247" s="63"/>
      <c r="C247" s="57"/>
      <c r="D247" s="88"/>
      <c r="E247" s="88"/>
      <c r="F247" s="190"/>
      <c r="G247" s="219"/>
      <c r="H247" s="213"/>
      <c r="I247" s="231"/>
      <c r="J247" s="231"/>
      <c r="K247" s="315">
        <f t="shared" si="15"/>
        <v>0</v>
      </c>
      <c r="L247" s="66"/>
      <c r="M247" s="58"/>
      <c r="N247" s="66"/>
      <c r="O247" s="58"/>
      <c r="P247" s="57"/>
      <c r="Q247" s="57"/>
      <c r="R247" s="57"/>
      <c r="S247" s="158"/>
      <c r="T247" s="14" t="str">
        <f t="shared" si="13"/>
        <v/>
      </c>
      <c r="U247" s="47" t="str">
        <f t="shared" si="14"/>
        <v/>
      </c>
      <c r="V247" s="14"/>
      <c r="W247" s="3"/>
      <c r="X247" s="3"/>
      <c r="Y247" s="14"/>
      <c r="Z247" s="3"/>
      <c r="AA247" s="14"/>
      <c r="AB247" s="3"/>
      <c r="AC247" s="3"/>
      <c r="AD247" s="14"/>
      <c r="AE247" s="3"/>
      <c r="AF247" s="14"/>
      <c r="AG247" s="3"/>
      <c r="AH247" s="3"/>
      <c r="AI247" s="14"/>
      <c r="AJ247" s="3"/>
      <c r="AK247" s="6"/>
      <c r="AL247" s="6"/>
    </row>
    <row r="248" spans="1:38" ht="21" customHeight="1" x14ac:dyDescent="0.15">
      <c r="A248" s="193">
        <v>202</v>
      </c>
      <c r="B248" s="105"/>
      <c r="C248" s="111"/>
      <c r="D248" s="112"/>
      <c r="E248" s="112"/>
      <c r="F248" s="194"/>
      <c r="G248" s="220"/>
      <c r="H248" s="228"/>
      <c r="I248" s="234"/>
      <c r="J248" s="234"/>
      <c r="K248" s="316">
        <f t="shared" si="15"/>
        <v>0</v>
      </c>
      <c r="L248" s="265"/>
      <c r="M248" s="68"/>
      <c r="N248" s="265"/>
      <c r="O248" s="68"/>
      <c r="P248" s="111"/>
      <c r="Q248" s="111"/>
      <c r="R248" s="111"/>
      <c r="S248" s="195"/>
      <c r="T248" s="14" t="str">
        <f t="shared" si="13"/>
        <v/>
      </c>
      <c r="U248" s="47" t="str">
        <f t="shared" si="14"/>
        <v/>
      </c>
      <c r="V248" s="14"/>
      <c r="W248" s="3"/>
      <c r="X248" s="3"/>
      <c r="Y248" s="14"/>
      <c r="Z248" s="3"/>
      <c r="AA248" s="14"/>
      <c r="AB248" s="3"/>
      <c r="AC248" s="3"/>
      <c r="AD248" s="14"/>
      <c r="AE248" s="3"/>
      <c r="AF248" s="14"/>
      <c r="AG248" s="3"/>
      <c r="AH248" s="3"/>
      <c r="AI248" s="14"/>
      <c r="AJ248" s="3"/>
      <c r="AK248" s="6"/>
      <c r="AL248" s="6"/>
    </row>
    <row r="249" spans="1:38" ht="21" customHeight="1" x14ac:dyDescent="0.15">
      <c r="A249" s="196">
        <v>203</v>
      </c>
      <c r="B249" s="99"/>
      <c r="C249" s="97"/>
      <c r="D249" s="110"/>
      <c r="E249" s="110"/>
      <c r="F249" s="197"/>
      <c r="G249" s="221"/>
      <c r="H249" s="223"/>
      <c r="I249" s="232"/>
      <c r="J249" s="232"/>
      <c r="K249" s="314">
        <f t="shared" si="15"/>
        <v>0</v>
      </c>
      <c r="L249" s="291"/>
      <c r="M249" s="69"/>
      <c r="N249" s="291"/>
      <c r="O249" s="69"/>
      <c r="P249" s="97"/>
      <c r="Q249" s="97"/>
      <c r="R249" s="97"/>
      <c r="S249" s="116"/>
      <c r="T249" s="14" t="str">
        <f t="shared" si="13"/>
        <v/>
      </c>
      <c r="U249" s="47" t="str">
        <f t="shared" si="14"/>
        <v/>
      </c>
      <c r="V249" s="14"/>
      <c r="W249" s="3"/>
      <c r="X249" s="3"/>
      <c r="Y249" s="14"/>
      <c r="Z249" s="3"/>
      <c r="AA249" s="14"/>
      <c r="AB249" s="3"/>
      <c r="AC249" s="3"/>
      <c r="AD249" s="14"/>
      <c r="AE249" s="3"/>
      <c r="AF249" s="14"/>
      <c r="AG249" s="3"/>
      <c r="AH249" s="3"/>
      <c r="AI249" s="14"/>
      <c r="AJ249" s="3"/>
      <c r="AK249" s="6"/>
      <c r="AL249" s="6"/>
    </row>
    <row r="250" spans="1:38" ht="21" customHeight="1" x14ac:dyDescent="0.15">
      <c r="A250" s="181">
        <v>204</v>
      </c>
      <c r="B250" s="63"/>
      <c r="C250" s="57"/>
      <c r="D250" s="88"/>
      <c r="E250" s="88"/>
      <c r="F250" s="190"/>
      <c r="G250" s="219"/>
      <c r="H250" s="213"/>
      <c r="I250" s="231"/>
      <c r="J250" s="231"/>
      <c r="K250" s="315">
        <f t="shared" si="15"/>
        <v>0</v>
      </c>
      <c r="L250" s="66"/>
      <c r="M250" s="58"/>
      <c r="N250" s="66"/>
      <c r="O250" s="58"/>
      <c r="P250" s="57"/>
      <c r="Q250" s="57"/>
      <c r="R250" s="57"/>
      <c r="S250" s="158"/>
      <c r="T250" s="14" t="str">
        <f t="shared" si="13"/>
        <v/>
      </c>
      <c r="U250" s="47" t="str">
        <f t="shared" si="14"/>
        <v/>
      </c>
      <c r="V250" s="14"/>
      <c r="W250" s="3"/>
      <c r="X250" s="3"/>
      <c r="Y250" s="14"/>
      <c r="Z250" s="3"/>
      <c r="AA250" s="14"/>
      <c r="AB250" s="3"/>
      <c r="AC250" s="3"/>
      <c r="AD250" s="14"/>
      <c r="AE250" s="3"/>
      <c r="AF250" s="14"/>
      <c r="AG250" s="3"/>
      <c r="AH250" s="3"/>
      <c r="AI250" s="14"/>
      <c r="AJ250" s="3"/>
      <c r="AK250" s="6"/>
      <c r="AL250" s="6"/>
    </row>
    <row r="251" spans="1:38" ht="21" customHeight="1" x14ac:dyDescent="0.15">
      <c r="A251" s="181">
        <v>205</v>
      </c>
      <c r="B251" s="63"/>
      <c r="C251" s="57"/>
      <c r="D251" s="87"/>
      <c r="E251" s="87"/>
      <c r="F251" s="191"/>
      <c r="G251" s="219"/>
      <c r="H251" s="213"/>
      <c r="I251" s="233"/>
      <c r="J251" s="233"/>
      <c r="K251" s="315">
        <f t="shared" si="15"/>
        <v>0</v>
      </c>
      <c r="L251" s="66"/>
      <c r="M251" s="58"/>
      <c r="N251" s="66"/>
      <c r="O251" s="58"/>
      <c r="P251" s="57"/>
      <c r="Q251" s="57"/>
      <c r="R251" s="57"/>
      <c r="S251" s="158"/>
      <c r="T251" s="14" t="str">
        <f t="shared" si="13"/>
        <v/>
      </c>
      <c r="U251" s="47" t="str">
        <f t="shared" si="14"/>
        <v/>
      </c>
      <c r="V251" s="14"/>
      <c r="W251" s="3"/>
      <c r="X251" s="3"/>
      <c r="Y251" s="14"/>
      <c r="Z251" s="3"/>
      <c r="AA251" s="14"/>
      <c r="AB251" s="3"/>
      <c r="AC251" s="3"/>
      <c r="AD251" s="14"/>
      <c r="AE251" s="3"/>
      <c r="AF251" s="14"/>
      <c r="AG251" s="3"/>
      <c r="AH251" s="3"/>
      <c r="AI251" s="14"/>
      <c r="AJ251" s="3"/>
      <c r="AK251" s="6"/>
      <c r="AL251" s="6"/>
    </row>
    <row r="252" spans="1:38" ht="21" customHeight="1" x14ac:dyDescent="0.15">
      <c r="A252" s="181">
        <v>206</v>
      </c>
      <c r="B252" s="63"/>
      <c r="C252" s="57"/>
      <c r="D252" s="88"/>
      <c r="E252" s="88"/>
      <c r="F252" s="190"/>
      <c r="G252" s="219"/>
      <c r="H252" s="213"/>
      <c r="I252" s="231"/>
      <c r="J252" s="231"/>
      <c r="K252" s="315">
        <f t="shared" si="15"/>
        <v>0</v>
      </c>
      <c r="L252" s="66"/>
      <c r="M252" s="58"/>
      <c r="N252" s="66"/>
      <c r="O252" s="58"/>
      <c r="P252" s="57"/>
      <c r="Q252" s="57"/>
      <c r="R252" s="57"/>
      <c r="S252" s="158"/>
      <c r="T252" s="14" t="str">
        <f t="shared" si="13"/>
        <v/>
      </c>
      <c r="U252" s="47" t="str">
        <f t="shared" si="14"/>
        <v/>
      </c>
      <c r="V252" s="15"/>
      <c r="W252" s="3"/>
      <c r="X252" s="3"/>
      <c r="Y252" s="14"/>
      <c r="Z252" s="3"/>
      <c r="AA252" s="14"/>
      <c r="AB252" s="3"/>
      <c r="AC252" s="3"/>
      <c r="AD252" s="14"/>
      <c r="AE252" s="3"/>
      <c r="AF252" s="14"/>
      <c r="AG252" s="3"/>
      <c r="AH252" s="3"/>
      <c r="AI252" s="14"/>
      <c r="AJ252" s="3"/>
      <c r="AK252" s="6"/>
      <c r="AL252" s="6"/>
    </row>
    <row r="253" spans="1:38" ht="21" customHeight="1" x14ac:dyDescent="0.15">
      <c r="A253" s="181">
        <v>207</v>
      </c>
      <c r="B253" s="63"/>
      <c r="C253" s="57"/>
      <c r="D253" s="88"/>
      <c r="E253" s="88"/>
      <c r="F253" s="190"/>
      <c r="G253" s="219"/>
      <c r="H253" s="213"/>
      <c r="I253" s="231"/>
      <c r="J253" s="231"/>
      <c r="K253" s="315">
        <f t="shared" si="15"/>
        <v>0</v>
      </c>
      <c r="L253" s="66"/>
      <c r="M253" s="58"/>
      <c r="N253" s="66"/>
      <c r="O253" s="58"/>
      <c r="P253" s="57"/>
      <c r="Q253" s="57"/>
      <c r="R253" s="57"/>
      <c r="S253" s="158"/>
      <c r="T253" s="14" t="str">
        <f t="shared" si="13"/>
        <v/>
      </c>
      <c r="U253" s="47" t="str">
        <f t="shared" si="14"/>
        <v/>
      </c>
      <c r="V253" s="14"/>
      <c r="W253" s="3"/>
      <c r="X253" s="3"/>
      <c r="Y253" s="14"/>
      <c r="Z253" s="3"/>
      <c r="AA253" s="14"/>
      <c r="AB253" s="3"/>
      <c r="AC253" s="3"/>
      <c r="AD253" s="14"/>
      <c r="AE253" s="3"/>
      <c r="AF253" s="14"/>
      <c r="AG253" s="3"/>
      <c r="AH253" s="3"/>
      <c r="AI253" s="14"/>
      <c r="AJ253" s="3"/>
      <c r="AK253" s="6"/>
      <c r="AL253" s="6"/>
    </row>
    <row r="254" spans="1:38" ht="21" customHeight="1" x14ac:dyDescent="0.15">
      <c r="A254" s="181">
        <v>208</v>
      </c>
      <c r="B254" s="63"/>
      <c r="C254" s="57"/>
      <c r="D254" s="88"/>
      <c r="E254" s="88"/>
      <c r="F254" s="190"/>
      <c r="G254" s="219"/>
      <c r="H254" s="213"/>
      <c r="I254" s="231"/>
      <c r="J254" s="231"/>
      <c r="K254" s="315">
        <f t="shared" si="15"/>
        <v>0</v>
      </c>
      <c r="L254" s="66"/>
      <c r="M254" s="58"/>
      <c r="N254" s="66"/>
      <c r="O254" s="58"/>
      <c r="P254" s="57"/>
      <c r="Q254" s="57"/>
      <c r="R254" s="57"/>
      <c r="S254" s="158"/>
      <c r="T254" s="14" t="str">
        <f t="shared" si="13"/>
        <v/>
      </c>
      <c r="U254" s="47" t="str">
        <f t="shared" si="14"/>
        <v/>
      </c>
      <c r="V254" s="14"/>
      <c r="W254" s="3"/>
      <c r="X254" s="3"/>
      <c r="Y254" s="14"/>
      <c r="Z254" s="3"/>
      <c r="AA254" s="14"/>
      <c r="AB254" s="3"/>
      <c r="AC254" s="3"/>
      <c r="AD254" s="14"/>
      <c r="AE254" s="3"/>
      <c r="AF254" s="14"/>
      <c r="AG254" s="3"/>
      <c r="AH254" s="3"/>
      <c r="AI254" s="14"/>
      <c r="AJ254" s="3"/>
      <c r="AK254" s="6"/>
      <c r="AL254" s="6"/>
    </row>
    <row r="255" spans="1:38" ht="21" customHeight="1" x14ac:dyDescent="0.15">
      <c r="A255" s="181">
        <v>209</v>
      </c>
      <c r="B255" s="63"/>
      <c r="C255" s="57"/>
      <c r="D255" s="88"/>
      <c r="E255" s="88"/>
      <c r="F255" s="190"/>
      <c r="G255" s="219"/>
      <c r="H255" s="213"/>
      <c r="I255" s="231"/>
      <c r="J255" s="231"/>
      <c r="K255" s="315">
        <f t="shared" si="15"/>
        <v>0</v>
      </c>
      <c r="L255" s="66"/>
      <c r="M255" s="58"/>
      <c r="N255" s="66"/>
      <c r="O255" s="58"/>
      <c r="P255" s="57"/>
      <c r="Q255" s="57"/>
      <c r="R255" s="57"/>
      <c r="S255" s="158"/>
      <c r="T255" s="14" t="str">
        <f t="shared" si="13"/>
        <v/>
      </c>
      <c r="U255" s="47" t="str">
        <f t="shared" si="14"/>
        <v/>
      </c>
      <c r="V255" s="14"/>
      <c r="W255" s="3"/>
      <c r="X255" s="3"/>
      <c r="Y255" s="14"/>
      <c r="Z255" s="3"/>
      <c r="AA255" s="14"/>
      <c r="AB255" s="3"/>
      <c r="AC255" s="3"/>
      <c r="AD255" s="14"/>
      <c r="AE255" s="3"/>
      <c r="AF255" s="14"/>
      <c r="AG255" s="3"/>
      <c r="AH255" s="3"/>
      <c r="AI255" s="14"/>
      <c r="AJ255" s="3"/>
      <c r="AK255" s="6"/>
      <c r="AL255" s="6"/>
    </row>
    <row r="256" spans="1:38" ht="21" customHeight="1" x14ac:dyDescent="0.15">
      <c r="A256" s="181">
        <v>210</v>
      </c>
      <c r="B256" s="63"/>
      <c r="C256" s="57"/>
      <c r="D256" s="88"/>
      <c r="E256" s="88"/>
      <c r="F256" s="190"/>
      <c r="G256" s="219"/>
      <c r="H256" s="213"/>
      <c r="I256" s="231"/>
      <c r="J256" s="231"/>
      <c r="K256" s="315">
        <f t="shared" si="15"/>
        <v>0</v>
      </c>
      <c r="L256" s="66"/>
      <c r="M256" s="58"/>
      <c r="N256" s="66"/>
      <c r="O256" s="58"/>
      <c r="P256" s="57"/>
      <c r="Q256" s="57"/>
      <c r="R256" s="57"/>
      <c r="S256" s="158"/>
      <c r="T256" s="14" t="str">
        <f t="shared" si="13"/>
        <v/>
      </c>
      <c r="U256" s="47" t="str">
        <f t="shared" si="14"/>
        <v/>
      </c>
      <c r="V256" s="14"/>
      <c r="W256" s="3"/>
      <c r="X256" s="3"/>
      <c r="Y256" s="14"/>
      <c r="Z256" s="3"/>
      <c r="AA256" s="14"/>
      <c r="AB256" s="3"/>
      <c r="AC256" s="3"/>
      <c r="AD256" s="14"/>
      <c r="AE256" s="3"/>
      <c r="AF256" s="14"/>
      <c r="AG256" s="3"/>
      <c r="AH256" s="3"/>
      <c r="AI256" s="14"/>
      <c r="AJ256" s="3"/>
      <c r="AK256" s="6"/>
      <c r="AL256" s="6"/>
    </row>
    <row r="257" spans="1:38" ht="21" customHeight="1" x14ac:dyDescent="0.15">
      <c r="A257" s="181">
        <v>211</v>
      </c>
      <c r="B257" s="63"/>
      <c r="C257" s="57"/>
      <c r="D257" s="88"/>
      <c r="E257" s="88"/>
      <c r="F257" s="190"/>
      <c r="G257" s="219"/>
      <c r="H257" s="213"/>
      <c r="I257" s="231"/>
      <c r="J257" s="231"/>
      <c r="K257" s="315">
        <f t="shared" si="15"/>
        <v>0</v>
      </c>
      <c r="L257" s="66"/>
      <c r="M257" s="58"/>
      <c r="N257" s="66"/>
      <c r="O257" s="58"/>
      <c r="P257" s="57"/>
      <c r="Q257" s="57"/>
      <c r="R257" s="57"/>
      <c r="S257" s="158"/>
      <c r="T257" s="14" t="str">
        <f t="shared" si="13"/>
        <v/>
      </c>
      <c r="U257" s="47" t="str">
        <f t="shared" si="14"/>
        <v/>
      </c>
      <c r="V257" s="14"/>
      <c r="W257" s="3"/>
      <c r="X257" s="3"/>
      <c r="Y257" s="14"/>
      <c r="Z257" s="3"/>
      <c r="AA257" s="14"/>
      <c r="AB257" s="3"/>
      <c r="AC257" s="3"/>
      <c r="AD257" s="14"/>
      <c r="AE257" s="3"/>
      <c r="AF257" s="14"/>
      <c r="AG257" s="3"/>
      <c r="AH257" s="3"/>
      <c r="AI257" s="14"/>
      <c r="AJ257" s="3"/>
      <c r="AK257" s="6"/>
      <c r="AL257" s="6"/>
    </row>
    <row r="258" spans="1:38" ht="21" customHeight="1" x14ac:dyDescent="0.15">
      <c r="A258" s="181">
        <v>212</v>
      </c>
      <c r="B258" s="63"/>
      <c r="C258" s="57"/>
      <c r="D258" s="88"/>
      <c r="E258" s="88"/>
      <c r="F258" s="190"/>
      <c r="G258" s="219"/>
      <c r="H258" s="213"/>
      <c r="I258" s="231"/>
      <c r="J258" s="231"/>
      <c r="K258" s="315">
        <f t="shared" si="15"/>
        <v>0</v>
      </c>
      <c r="L258" s="66"/>
      <c r="M258" s="165"/>
      <c r="N258" s="66"/>
      <c r="O258" s="165"/>
      <c r="P258" s="57"/>
      <c r="Q258" s="57"/>
      <c r="R258" s="57"/>
      <c r="S258" s="158"/>
      <c r="T258" s="14" t="str">
        <f t="shared" si="13"/>
        <v/>
      </c>
      <c r="U258" s="47" t="str">
        <f t="shared" si="14"/>
        <v/>
      </c>
      <c r="V258" s="14"/>
      <c r="W258" s="3"/>
      <c r="X258" s="3"/>
      <c r="Y258" s="14"/>
      <c r="Z258" s="3"/>
      <c r="AA258" s="14"/>
      <c r="AB258" s="3"/>
      <c r="AC258" s="3"/>
      <c r="AD258" s="14"/>
      <c r="AE258" s="3"/>
      <c r="AF258" s="14"/>
      <c r="AG258" s="3"/>
      <c r="AH258" s="3"/>
      <c r="AI258" s="14"/>
      <c r="AJ258" s="3"/>
      <c r="AK258" s="6"/>
      <c r="AL258" s="6"/>
    </row>
    <row r="259" spans="1:38" ht="21" customHeight="1" x14ac:dyDescent="0.15">
      <c r="A259" s="181">
        <v>213</v>
      </c>
      <c r="B259" s="63"/>
      <c r="C259" s="57"/>
      <c r="D259" s="88"/>
      <c r="E259" s="88"/>
      <c r="F259" s="190"/>
      <c r="G259" s="219"/>
      <c r="H259" s="213"/>
      <c r="I259" s="231"/>
      <c r="J259" s="231"/>
      <c r="K259" s="315">
        <f t="shared" si="15"/>
        <v>0</v>
      </c>
      <c r="L259" s="66"/>
      <c r="M259" s="165"/>
      <c r="N259" s="66"/>
      <c r="O259" s="165"/>
      <c r="P259" s="57"/>
      <c r="Q259" s="57"/>
      <c r="R259" s="57"/>
      <c r="S259" s="158"/>
      <c r="T259" s="14" t="str">
        <f t="shared" si="13"/>
        <v/>
      </c>
      <c r="U259" s="47" t="str">
        <f t="shared" si="14"/>
        <v/>
      </c>
      <c r="V259" s="14"/>
      <c r="W259" s="3"/>
      <c r="X259" s="3"/>
      <c r="Y259" s="14"/>
      <c r="Z259" s="3"/>
      <c r="AA259" s="14"/>
      <c r="AB259" s="3"/>
      <c r="AC259" s="3"/>
      <c r="AD259" s="14"/>
      <c r="AE259" s="3"/>
      <c r="AF259" s="14"/>
      <c r="AG259" s="3"/>
      <c r="AH259" s="3"/>
      <c r="AI259" s="14"/>
      <c r="AJ259" s="3"/>
      <c r="AK259" s="6"/>
      <c r="AL259" s="6"/>
    </row>
    <row r="260" spans="1:38" ht="21" customHeight="1" x14ac:dyDescent="0.15">
      <c r="A260" s="181">
        <v>214</v>
      </c>
      <c r="B260" s="63"/>
      <c r="C260" s="57"/>
      <c r="D260" s="88"/>
      <c r="E260" s="88"/>
      <c r="F260" s="190"/>
      <c r="G260" s="219"/>
      <c r="H260" s="213"/>
      <c r="I260" s="231"/>
      <c r="J260" s="231"/>
      <c r="K260" s="315">
        <f t="shared" si="15"/>
        <v>0</v>
      </c>
      <c r="L260" s="66"/>
      <c r="M260" s="58"/>
      <c r="N260" s="66"/>
      <c r="O260" s="58"/>
      <c r="P260" s="57"/>
      <c r="Q260" s="57"/>
      <c r="R260" s="57"/>
      <c r="S260" s="158"/>
      <c r="T260" s="14" t="str">
        <f t="shared" si="13"/>
        <v/>
      </c>
      <c r="U260" s="47" t="str">
        <f t="shared" si="14"/>
        <v/>
      </c>
      <c r="V260" s="14"/>
      <c r="W260" s="3"/>
      <c r="X260" s="3"/>
      <c r="Y260" s="14"/>
      <c r="Z260" s="3"/>
      <c r="AA260" s="14"/>
      <c r="AB260" s="3"/>
      <c r="AC260" s="3"/>
      <c r="AD260" s="14"/>
      <c r="AE260" s="3"/>
      <c r="AF260" s="14"/>
      <c r="AG260" s="3"/>
      <c r="AH260" s="3"/>
      <c r="AI260" s="14"/>
      <c r="AJ260" s="3"/>
      <c r="AK260" s="6"/>
      <c r="AL260" s="6"/>
    </row>
    <row r="261" spans="1:38" ht="21" customHeight="1" x14ac:dyDescent="0.15">
      <c r="A261" s="177">
        <v>215</v>
      </c>
      <c r="B261" s="78"/>
      <c r="C261" s="78"/>
      <c r="D261" s="86"/>
      <c r="E261" s="86"/>
      <c r="F261" s="77"/>
      <c r="G261" s="215"/>
      <c r="H261" s="215"/>
      <c r="I261" s="225"/>
      <c r="J261" s="225"/>
      <c r="K261" s="315">
        <f t="shared" si="15"/>
        <v>0</v>
      </c>
      <c r="L261" s="70"/>
      <c r="M261" s="271"/>
      <c r="N261" s="70"/>
      <c r="O261" s="271"/>
      <c r="P261" s="78"/>
      <c r="Q261" s="78"/>
      <c r="R261" s="78"/>
      <c r="S261" s="192"/>
      <c r="T261" s="14" t="str">
        <f t="shared" si="13"/>
        <v/>
      </c>
      <c r="U261" s="47" t="str">
        <f t="shared" si="14"/>
        <v/>
      </c>
      <c r="V261" s="14"/>
      <c r="W261" s="3"/>
      <c r="X261" s="3"/>
      <c r="Y261" s="14"/>
      <c r="Z261" s="3"/>
      <c r="AA261" s="14"/>
      <c r="AB261" s="3"/>
      <c r="AC261" s="3"/>
      <c r="AD261" s="14"/>
      <c r="AE261" s="3"/>
      <c r="AF261" s="14"/>
      <c r="AG261" s="3"/>
      <c r="AH261" s="3"/>
      <c r="AI261" s="14"/>
      <c r="AJ261" s="3"/>
      <c r="AK261" s="6"/>
      <c r="AL261" s="6"/>
    </row>
    <row r="262" spans="1:38" ht="21" customHeight="1" x14ac:dyDescent="0.15">
      <c r="A262" s="266">
        <v>216</v>
      </c>
      <c r="B262" s="67"/>
      <c r="C262" s="78"/>
      <c r="D262" s="86"/>
      <c r="E262" s="86"/>
      <c r="F262" s="190"/>
      <c r="G262" s="216"/>
      <c r="H262" s="215"/>
      <c r="I262" s="225"/>
      <c r="J262" s="225"/>
      <c r="K262" s="315">
        <f t="shared" si="15"/>
        <v>0</v>
      </c>
      <c r="L262" s="66"/>
      <c r="M262" s="165"/>
      <c r="N262" s="66"/>
      <c r="O262" s="165"/>
      <c r="P262" s="57"/>
      <c r="Q262" s="57"/>
      <c r="R262" s="57"/>
      <c r="S262" s="158"/>
      <c r="T262" s="14" t="str">
        <f t="shared" si="13"/>
        <v/>
      </c>
      <c r="U262" s="47" t="str">
        <f t="shared" si="14"/>
        <v/>
      </c>
      <c r="V262" s="14"/>
      <c r="W262" s="3"/>
      <c r="X262" s="3"/>
      <c r="Y262" s="14"/>
      <c r="Z262" s="3"/>
      <c r="AA262" s="14"/>
      <c r="AB262" s="3"/>
      <c r="AC262" s="3"/>
      <c r="AD262" s="14"/>
      <c r="AE262" s="3"/>
      <c r="AF262" s="14"/>
      <c r="AG262" s="3"/>
      <c r="AH262" s="3"/>
      <c r="AI262" s="14"/>
      <c r="AJ262" s="3"/>
      <c r="AK262" s="6"/>
      <c r="AL262" s="6"/>
    </row>
    <row r="263" spans="1:38" ht="21" customHeight="1" x14ac:dyDescent="0.15">
      <c r="A263" s="266">
        <v>217</v>
      </c>
      <c r="B263" s="67"/>
      <c r="C263" s="78"/>
      <c r="D263" s="86"/>
      <c r="E263" s="86"/>
      <c r="F263" s="191"/>
      <c r="G263" s="216"/>
      <c r="H263" s="215"/>
      <c r="I263" s="225"/>
      <c r="J263" s="225"/>
      <c r="K263" s="315">
        <f t="shared" si="15"/>
        <v>0</v>
      </c>
      <c r="L263" s="66"/>
      <c r="M263" s="58"/>
      <c r="N263" s="66"/>
      <c r="O263" s="58"/>
      <c r="P263" s="57"/>
      <c r="Q263" s="57"/>
      <c r="R263" s="57"/>
      <c r="S263" s="158"/>
      <c r="T263" s="14" t="str">
        <f t="shared" ref="T263:T326" si="16">CONCATENATE(L263,C263)</f>
        <v/>
      </c>
      <c r="U263" s="47" t="str">
        <f t="shared" ref="U263:U326" si="17">CONCATENATE(N263,H263)</f>
        <v/>
      </c>
      <c r="V263" s="14"/>
      <c r="W263" s="3"/>
      <c r="X263" s="3"/>
      <c r="Y263" s="14"/>
      <c r="Z263" s="3"/>
      <c r="AA263" s="14"/>
      <c r="AB263" s="3"/>
      <c r="AC263" s="3"/>
      <c r="AD263" s="14"/>
      <c r="AE263" s="3"/>
      <c r="AF263" s="14"/>
      <c r="AG263" s="3"/>
      <c r="AH263" s="3"/>
      <c r="AI263" s="14"/>
      <c r="AJ263" s="3"/>
      <c r="AK263" s="6"/>
      <c r="AL263" s="6"/>
    </row>
    <row r="264" spans="1:38" ht="21" customHeight="1" x14ac:dyDescent="0.15">
      <c r="A264" s="266">
        <v>218</v>
      </c>
      <c r="B264" s="67"/>
      <c r="C264" s="78"/>
      <c r="D264" s="86"/>
      <c r="E264" s="86"/>
      <c r="F264" s="190"/>
      <c r="G264" s="216"/>
      <c r="H264" s="215"/>
      <c r="I264" s="225"/>
      <c r="J264" s="225"/>
      <c r="K264" s="315">
        <f t="shared" si="15"/>
        <v>0</v>
      </c>
      <c r="L264" s="66"/>
      <c r="M264" s="58"/>
      <c r="N264" s="66"/>
      <c r="O264" s="58"/>
      <c r="P264" s="57"/>
      <c r="Q264" s="57"/>
      <c r="R264" s="57"/>
      <c r="S264" s="158"/>
      <c r="T264" s="14" t="str">
        <f t="shared" si="16"/>
        <v/>
      </c>
      <c r="U264" s="47" t="str">
        <f t="shared" si="17"/>
        <v/>
      </c>
      <c r="V264" s="16"/>
      <c r="W264" s="4"/>
      <c r="X264" s="4"/>
      <c r="Y264" s="16"/>
      <c r="Z264" s="3"/>
      <c r="AA264" s="14"/>
      <c r="AB264" s="4"/>
      <c r="AC264" s="3"/>
      <c r="AD264" s="14"/>
      <c r="AE264" s="4"/>
      <c r="AF264" s="16"/>
      <c r="AG264" s="4"/>
      <c r="AH264" s="4"/>
      <c r="AI264" s="16"/>
      <c r="AJ264" s="3"/>
      <c r="AK264" s="6"/>
      <c r="AL264" s="6"/>
    </row>
    <row r="265" spans="1:38" ht="21" customHeight="1" x14ac:dyDescent="0.15">
      <c r="A265" s="266">
        <v>219</v>
      </c>
      <c r="B265" s="67"/>
      <c r="C265" s="78"/>
      <c r="D265" s="86"/>
      <c r="E265" s="86"/>
      <c r="F265" s="190"/>
      <c r="G265" s="216"/>
      <c r="H265" s="215"/>
      <c r="I265" s="225"/>
      <c r="J265" s="225"/>
      <c r="K265" s="315">
        <f t="shared" si="15"/>
        <v>0</v>
      </c>
      <c r="L265" s="66"/>
      <c r="M265" s="58"/>
      <c r="N265" s="66"/>
      <c r="O265" s="58"/>
      <c r="P265" s="57"/>
      <c r="Q265" s="57"/>
      <c r="R265" s="57"/>
      <c r="S265" s="158"/>
      <c r="T265" s="14" t="str">
        <f t="shared" si="16"/>
        <v/>
      </c>
      <c r="U265" s="47" t="str">
        <f t="shared" si="17"/>
        <v/>
      </c>
      <c r="V265" s="16"/>
      <c r="W265" s="4"/>
      <c r="X265" s="4"/>
      <c r="Y265" s="16"/>
      <c r="Z265" s="3"/>
      <c r="AA265" s="14"/>
      <c r="AB265" s="4"/>
      <c r="AC265" s="3"/>
      <c r="AD265" s="14"/>
      <c r="AE265" s="4"/>
      <c r="AF265" s="16"/>
      <c r="AG265" s="4"/>
      <c r="AH265" s="4"/>
      <c r="AI265" s="16"/>
      <c r="AJ265" s="3"/>
      <c r="AK265" s="6"/>
      <c r="AL265" s="6"/>
    </row>
    <row r="266" spans="1:38" ht="21" customHeight="1" x14ac:dyDescent="0.15">
      <c r="A266" s="266">
        <v>220</v>
      </c>
      <c r="B266" s="67"/>
      <c r="C266" s="78"/>
      <c r="D266" s="86"/>
      <c r="E266" s="86"/>
      <c r="F266" s="190"/>
      <c r="G266" s="216"/>
      <c r="H266" s="215"/>
      <c r="I266" s="225"/>
      <c r="J266" s="225"/>
      <c r="K266" s="315">
        <f t="shared" si="15"/>
        <v>0</v>
      </c>
      <c r="L266" s="66"/>
      <c r="M266" s="58"/>
      <c r="N266" s="66"/>
      <c r="O266" s="58"/>
      <c r="P266" s="57"/>
      <c r="Q266" s="57"/>
      <c r="R266" s="57"/>
      <c r="S266" s="158"/>
      <c r="T266" s="14" t="str">
        <f t="shared" si="16"/>
        <v/>
      </c>
      <c r="U266" s="47" t="str">
        <f t="shared" si="17"/>
        <v/>
      </c>
      <c r="V266" s="17"/>
      <c r="W266" s="5"/>
      <c r="X266" s="5"/>
      <c r="Y266" s="17"/>
      <c r="Z266" s="3"/>
      <c r="AA266" s="14"/>
      <c r="AB266" s="5"/>
      <c r="AC266" s="3"/>
      <c r="AD266" s="14"/>
      <c r="AE266" s="5"/>
      <c r="AF266" s="17"/>
      <c r="AG266" s="5"/>
      <c r="AH266" s="5"/>
      <c r="AI266" s="17"/>
      <c r="AJ266" s="3"/>
      <c r="AK266" s="6"/>
      <c r="AL266" s="6"/>
    </row>
    <row r="267" spans="1:38" ht="21" customHeight="1" x14ac:dyDescent="0.15">
      <c r="A267" s="266" t="s">
        <v>242</v>
      </c>
      <c r="B267" s="67"/>
      <c r="C267" s="78"/>
      <c r="D267" s="86"/>
      <c r="E267" s="86"/>
      <c r="F267" s="190"/>
      <c r="G267" s="216"/>
      <c r="H267" s="215"/>
      <c r="I267" s="225"/>
      <c r="J267" s="225"/>
      <c r="K267" s="315">
        <f t="shared" si="15"/>
        <v>0</v>
      </c>
      <c r="L267" s="66"/>
      <c r="M267" s="58"/>
      <c r="N267" s="66"/>
      <c r="O267" s="58"/>
      <c r="P267" s="58"/>
      <c r="Q267" s="57"/>
      <c r="R267" s="57"/>
      <c r="S267" s="158"/>
      <c r="T267" s="14" t="str">
        <f t="shared" si="16"/>
        <v/>
      </c>
      <c r="U267" s="47" t="str">
        <f t="shared" si="17"/>
        <v/>
      </c>
      <c r="V267" s="18"/>
      <c r="W267" s="11"/>
      <c r="X267" s="11"/>
      <c r="Y267" s="18"/>
      <c r="Z267" s="11"/>
      <c r="AA267" s="18"/>
      <c r="AB267" s="11"/>
      <c r="AC267" s="11"/>
      <c r="AD267" s="18"/>
      <c r="AE267" s="11"/>
      <c r="AF267" s="18"/>
      <c r="AG267" s="11"/>
      <c r="AH267" s="11"/>
      <c r="AI267" s="18"/>
      <c r="AJ267" s="25"/>
      <c r="AK267" s="6"/>
      <c r="AL267" s="6"/>
    </row>
    <row r="268" spans="1:38" ht="21" customHeight="1" x14ac:dyDescent="0.15">
      <c r="A268" s="267">
        <v>221</v>
      </c>
      <c r="B268" s="104"/>
      <c r="C268" s="167"/>
      <c r="D268" s="106"/>
      <c r="E268" s="106"/>
      <c r="F268" s="199"/>
      <c r="G268" s="218"/>
      <c r="H268" s="217"/>
      <c r="I268" s="226"/>
      <c r="J268" s="226"/>
      <c r="K268" s="316">
        <f t="shared" si="15"/>
        <v>0</v>
      </c>
      <c r="L268" s="265"/>
      <c r="M268" s="68"/>
      <c r="N268" s="265"/>
      <c r="O268" s="68"/>
      <c r="P268" s="111"/>
      <c r="Q268" s="111"/>
      <c r="R268" s="111"/>
      <c r="S268" s="195"/>
      <c r="T268" s="14" t="str">
        <f t="shared" si="16"/>
        <v/>
      </c>
      <c r="U268" s="47" t="str">
        <f t="shared" si="17"/>
        <v/>
      </c>
      <c r="V268" s="14"/>
      <c r="W268" s="3"/>
      <c r="X268" s="3"/>
      <c r="Y268" s="14"/>
      <c r="Z268" s="3"/>
      <c r="AA268" s="14"/>
      <c r="AB268" s="3"/>
      <c r="AC268" s="3"/>
      <c r="AD268" s="14"/>
      <c r="AE268" s="3"/>
      <c r="AF268" s="14"/>
      <c r="AG268" s="3"/>
      <c r="AH268" s="3"/>
      <c r="AI268" s="14"/>
      <c r="AJ268" s="3"/>
      <c r="AK268" s="6"/>
      <c r="AL268" s="6"/>
    </row>
    <row r="269" spans="1:38" ht="21" customHeight="1" x14ac:dyDescent="0.15">
      <c r="A269" s="268">
        <v>222</v>
      </c>
      <c r="B269" s="103"/>
      <c r="C269" s="103"/>
      <c r="D269" s="102"/>
      <c r="E269" s="102"/>
      <c r="F269" s="197"/>
      <c r="G269" s="210"/>
      <c r="H269" s="210"/>
      <c r="I269" s="227"/>
      <c r="J269" s="227"/>
      <c r="K269" s="314">
        <f t="shared" si="15"/>
        <v>0</v>
      </c>
      <c r="L269" s="291"/>
      <c r="M269" s="69"/>
      <c r="N269" s="291"/>
      <c r="O269" s="69"/>
      <c r="P269" s="97"/>
      <c r="Q269" s="97"/>
      <c r="R269" s="97"/>
      <c r="S269" s="116"/>
      <c r="T269" s="14" t="str">
        <f t="shared" si="16"/>
        <v/>
      </c>
      <c r="U269" s="47" t="str">
        <f t="shared" si="17"/>
        <v/>
      </c>
      <c r="V269" s="14"/>
      <c r="W269" s="3"/>
      <c r="X269" s="3"/>
      <c r="Y269" s="14"/>
      <c r="Z269" s="3"/>
      <c r="AA269" s="14"/>
      <c r="AB269" s="3"/>
      <c r="AC269" s="3"/>
      <c r="AD269" s="14"/>
      <c r="AE269" s="3"/>
      <c r="AF269" s="14"/>
      <c r="AG269" s="3"/>
      <c r="AH269" s="3"/>
      <c r="AI269" s="14"/>
      <c r="AJ269" s="3"/>
      <c r="AK269" s="6"/>
      <c r="AL269" s="6"/>
    </row>
    <row r="270" spans="1:38" ht="21" customHeight="1" x14ac:dyDescent="0.15">
      <c r="A270" s="266">
        <v>223</v>
      </c>
      <c r="B270" s="78"/>
      <c r="C270" s="78"/>
      <c r="D270" s="86"/>
      <c r="E270" s="86"/>
      <c r="F270" s="190"/>
      <c r="G270" s="215"/>
      <c r="H270" s="215"/>
      <c r="I270" s="225"/>
      <c r="J270" s="225"/>
      <c r="K270" s="315">
        <f t="shared" si="15"/>
        <v>0</v>
      </c>
      <c r="L270" s="66"/>
      <c r="M270" s="58"/>
      <c r="N270" s="66"/>
      <c r="O270" s="58"/>
      <c r="P270" s="57"/>
      <c r="Q270" s="57"/>
      <c r="R270" s="57"/>
      <c r="S270" s="158"/>
      <c r="T270" s="14" t="str">
        <f t="shared" si="16"/>
        <v/>
      </c>
      <c r="U270" s="47" t="str">
        <f t="shared" si="17"/>
        <v/>
      </c>
      <c r="V270" s="14"/>
      <c r="W270" s="3"/>
      <c r="X270" s="3"/>
      <c r="Y270" s="14"/>
      <c r="Z270" s="3"/>
      <c r="AA270" s="14"/>
      <c r="AB270" s="3"/>
      <c r="AC270" s="3"/>
      <c r="AD270" s="14"/>
      <c r="AE270" s="3"/>
      <c r="AF270" s="14"/>
      <c r="AG270" s="3"/>
      <c r="AH270" s="3"/>
      <c r="AI270" s="14"/>
      <c r="AJ270" s="3"/>
      <c r="AK270" s="6"/>
      <c r="AL270" s="6"/>
    </row>
    <row r="271" spans="1:38" ht="21" customHeight="1" x14ac:dyDescent="0.15">
      <c r="A271" s="266">
        <v>224</v>
      </c>
      <c r="B271" s="78"/>
      <c r="C271" s="78"/>
      <c r="D271" s="86"/>
      <c r="E271" s="86"/>
      <c r="F271" s="190"/>
      <c r="G271" s="215"/>
      <c r="H271" s="215"/>
      <c r="I271" s="225"/>
      <c r="J271" s="225"/>
      <c r="K271" s="315">
        <f t="shared" si="15"/>
        <v>0</v>
      </c>
      <c r="L271" s="66"/>
      <c r="M271" s="58"/>
      <c r="N271" s="66"/>
      <c r="O271" s="58"/>
      <c r="P271" s="57"/>
      <c r="Q271" s="57"/>
      <c r="R271" s="57"/>
      <c r="S271" s="158"/>
      <c r="T271" s="14" t="str">
        <f t="shared" si="16"/>
        <v/>
      </c>
      <c r="U271" s="47" t="str">
        <f t="shared" si="17"/>
        <v/>
      </c>
      <c r="V271" s="14"/>
      <c r="W271" s="3"/>
      <c r="X271" s="3"/>
      <c r="Y271" s="14"/>
      <c r="Z271" s="3"/>
      <c r="AA271" s="14"/>
      <c r="AB271" s="3"/>
      <c r="AC271" s="3"/>
      <c r="AD271" s="14"/>
      <c r="AE271" s="3"/>
      <c r="AF271" s="14"/>
      <c r="AG271" s="3"/>
      <c r="AH271" s="3"/>
      <c r="AI271" s="14"/>
      <c r="AJ271" s="3"/>
      <c r="AK271" s="6"/>
      <c r="AL271" s="6"/>
    </row>
    <row r="272" spans="1:38" ht="21" customHeight="1" x14ac:dyDescent="0.15">
      <c r="A272" s="266">
        <v>225</v>
      </c>
      <c r="B272" s="78"/>
      <c r="C272" s="78"/>
      <c r="D272" s="86"/>
      <c r="E272" s="86"/>
      <c r="F272" s="191"/>
      <c r="G272" s="215"/>
      <c r="H272" s="215"/>
      <c r="I272" s="225"/>
      <c r="J272" s="225"/>
      <c r="K272" s="315">
        <f t="shared" si="15"/>
        <v>0</v>
      </c>
      <c r="L272" s="66"/>
      <c r="M272" s="58"/>
      <c r="N272" s="66"/>
      <c r="O272" s="58"/>
      <c r="P272" s="58"/>
      <c r="Q272" s="57"/>
      <c r="R272" s="57"/>
      <c r="S272" s="158"/>
      <c r="T272" s="14" t="str">
        <f t="shared" si="16"/>
        <v/>
      </c>
      <c r="U272" s="47" t="str">
        <f t="shared" si="17"/>
        <v/>
      </c>
      <c r="V272" s="14"/>
      <c r="W272" s="3"/>
      <c r="X272" s="3"/>
      <c r="Y272" s="14"/>
      <c r="Z272" s="3"/>
      <c r="AA272" s="14"/>
      <c r="AB272" s="3"/>
      <c r="AC272" s="3"/>
      <c r="AD272" s="14"/>
      <c r="AE272" s="3"/>
      <c r="AF272" s="14"/>
      <c r="AG272" s="3"/>
      <c r="AH272" s="3"/>
      <c r="AI272" s="14"/>
      <c r="AJ272" s="3"/>
      <c r="AK272" s="6"/>
      <c r="AL272" s="6"/>
    </row>
    <row r="273" spans="1:38" ht="21" customHeight="1" x14ac:dyDescent="0.15">
      <c r="A273" s="266">
        <v>226</v>
      </c>
      <c r="B273" s="78"/>
      <c r="C273" s="78"/>
      <c r="D273" s="86"/>
      <c r="E273" s="86"/>
      <c r="F273" s="190"/>
      <c r="G273" s="215"/>
      <c r="H273" s="215"/>
      <c r="I273" s="225"/>
      <c r="J273" s="225"/>
      <c r="K273" s="315">
        <f t="shared" si="15"/>
        <v>0</v>
      </c>
      <c r="L273" s="66"/>
      <c r="M273" s="58"/>
      <c r="N273" s="66"/>
      <c r="O273" s="58"/>
      <c r="P273" s="57"/>
      <c r="Q273" s="57"/>
      <c r="R273" s="57"/>
      <c r="S273" s="158"/>
      <c r="T273" s="14" t="str">
        <f t="shared" si="16"/>
        <v/>
      </c>
      <c r="U273" s="47" t="str">
        <f t="shared" si="17"/>
        <v/>
      </c>
      <c r="V273" s="15"/>
      <c r="W273" s="3"/>
      <c r="X273" s="3"/>
      <c r="Y273" s="14"/>
      <c r="Z273" s="3"/>
      <c r="AA273" s="14"/>
      <c r="AB273" s="3"/>
      <c r="AC273" s="3"/>
      <c r="AD273" s="14"/>
      <c r="AE273" s="3"/>
      <c r="AF273" s="14"/>
      <c r="AG273" s="3"/>
      <c r="AH273" s="3"/>
      <c r="AI273" s="14"/>
      <c r="AJ273" s="3"/>
      <c r="AK273" s="6"/>
      <c r="AL273" s="6"/>
    </row>
    <row r="274" spans="1:38" ht="21" customHeight="1" x14ac:dyDescent="0.15">
      <c r="A274" s="266">
        <v>227</v>
      </c>
      <c r="B274" s="78"/>
      <c r="C274" s="78"/>
      <c r="D274" s="86"/>
      <c r="E274" s="86"/>
      <c r="F274" s="190"/>
      <c r="G274" s="215"/>
      <c r="H274" s="215"/>
      <c r="I274" s="225"/>
      <c r="J274" s="225"/>
      <c r="K274" s="315">
        <f t="shared" si="15"/>
        <v>0</v>
      </c>
      <c r="L274" s="66"/>
      <c r="M274" s="58"/>
      <c r="N274" s="66"/>
      <c r="O274" s="58"/>
      <c r="P274" s="57"/>
      <c r="Q274" s="57"/>
      <c r="R274" s="57"/>
      <c r="S274" s="158"/>
      <c r="T274" s="14" t="str">
        <f t="shared" si="16"/>
        <v/>
      </c>
      <c r="U274" s="47" t="str">
        <f t="shared" si="17"/>
        <v/>
      </c>
      <c r="V274" s="14"/>
      <c r="W274" s="3"/>
      <c r="X274" s="3"/>
      <c r="Y274" s="14"/>
      <c r="Z274" s="3"/>
      <c r="AA274" s="14"/>
      <c r="AB274" s="3"/>
      <c r="AC274" s="3"/>
      <c r="AD274" s="14"/>
      <c r="AE274" s="3"/>
      <c r="AF274" s="14"/>
      <c r="AG274" s="3"/>
      <c r="AH274" s="3"/>
      <c r="AI274" s="14"/>
      <c r="AJ274" s="3"/>
      <c r="AK274" s="6"/>
      <c r="AL274" s="6"/>
    </row>
    <row r="275" spans="1:38" ht="21" customHeight="1" x14ac:dyDescent="0.15">
      <c r="A275" s="266">
        <v>228</v>
      </c>
      <c r="B275" s="78"/>
      <c r="C275" s="78"/>
      <c r="D275" s="86"/>
      <c r="E275" s="86"/>
      <c r="F275" s="190"/>
      <c r="G275" s="215"/>
      <c r="H275" s="215"/>
      <c r="I275" s="225"/>
      <c r="J275" s="225"/>
      <c r="K275" s="315">
        <f t="shared" si="15"/>
        <v>0</v>
      </c>
      <c r="L275" s="66"/>
      <c r="M275" s="58"/>
      <c r="N275" s="66"/>
      <c r="O275" s="58"/>
      <c r="P275" s="58"/>
      <c r="Q275" s="58"/>
      <c r="R275" s="57"/>
      <c r="S275" s="158"/>
      <c r="T275" s="14" t="str">
        <f t="shared" si="16"/>
        <v/>
      </c>
      <c r="U275" s="47" t="str">
        <f t="shared" si="17"/>
        <v/>
      </c>
      <c r="V275" s="14"/>
      <c r="W275" s="3"/>
      <c r="X275" s="3"/>
      <c r="Y275" s="14"/>
      <c r="Z275" s="3"/>
      <c r="AA275" s="14"/>
      <c r="AB275" s="3"/>
      <c r="AC275" s="3"/>
      <c r="AD275" s="14"/>
      <c r="AE275" s="3"/>
      <c r="AF275" s="14"/>
      <c r="AG275" s="3"/>
      <c r="AH275" s="3"/>
      <c r="AI275" s="14"/>
      <c r="AJ275" s="3"/>
      <c r="AK275" s="6"/>
      <c r="AL275" s="6"/>
    </row>
    <row r="276" spans="1:38" ht="21" customHeight="1" x14ac:dyDescent="0.15">
      <c r="A276" s="266">
        <v>229</v>
      </c>
      <c r="B276" s="78"/>
      <c r="C276" s="78"/>
      <c r="D276" s="86"/>
      <c r="E276" s="86"/>
      <c r="F276" s="77"/>
      <c r="G276" s="215"/>
      <c r="H276" s="215"/>
      <c r="I276" s="225"/>
      <c r="J276" s="225"/>
      <c r="K276" s="315">
        <f t="shared" si="15"/>
        <v>0</v>
      </c>
      <c r="L276" s="70"/>
      <c r="M276" s="67"/>
      <c r="N276" s="70"/>
      <c r="O276" s="67"/>
      <c r="P276" s="78"/>
      <c r="Q276" s="78"/>
      <c r="R276" s="78"/>
      <c r="S276" s="192"/>
      <c r="T276" s="14" t="str">
        <f t="shared" si="16"/>
        <v/>
      </c>
      <c r="U276" s="47" t="str">
        <f t="shared" si="17"/>
        <v/>
      </c>
      <c r="V276" s="14"/>
      <c r="W276" s="3"/>
      <c r="X276" s="3"/>
      <c r="Y276" s="14"/>
      <c r="Z276" s="3"/>
      <c r="AA276" s="14"/>
      <c r="AB276" s="3"/>
      <c r="AC276" s="3"/>
      <c r="AD276" s="14"/>
      <c r="AE276" s="3"/>
      <c r="AF276" s="14"/>
      <c r="AG276" s="3"/>
      <c r="AH276" s="3"/>
      <c r="AI276" s="14"/>
      <c r="AJ276" s="3"/>
      <c r="AK276" s="6"/>
      <c r="AL276" s="6"/>
    </row>
    <row r="277" spans="1:38" ht="21" customHeight="1" x14ac:dyDescent="0.15">
      <c r="A277" s="266">
        <v>230</v>
      </c>
      <c r="B277" s="78"/>
      <c r="C277" s="78"/>
      <c r="D277" s="86"/>
      <c r="E277" s="86"/>
      <c r="F277" s="77"/>
      <c r="G277" s="215"/>
      <c r="H277" s="215"/>
      <c r="I277" s="225"/>
      <c r="J277" s="225"/>
      <c r="K277" s="315">
        <f t="shared" si="15"/>
        <v>0</v>
      </c>
      <c r="L277" s="70"/>
      <c r="M277" s="271"/>
      <c r="N277" s="70"/>
      <c r="O277" s="271"/>
      <c r="P277" s="78"/>
      <c r="Q277" s="78"/>
      <c r="R277" s="78"/>
      <c r="S277" s="192"/>
      <c r="T277" s="14" t="str">
        <f t="shared" si="16"/>
        <v/>
      </c>
      <c r="U277" s="47" t="str">
        <f t="shared" si="17"/>
        <v/>
      </c>
      <c r="V277" s="14"/>
      <c r="W277" s="3"/>
      <c r="X277" s="3"/>
      <c r="Y277" s="14"/>
      <c r="Z277" s="3"/>
      <c r="AA277" s="14"/>
      <c r="AB277" s="3"/>
      <c r="AC277" s="3"/>
      <c r="AD277" s="14"/>
      <c r="AE277" s="3"/>
      <c r="AF277" s="14"/>
      <c r="AG277" s="3"/>
      <c r="AH277" s="3"/>
      <c r="AI277" s="14"/>
      <c r="AJ277" s="3"/>
      <c r="AK277" s="6"/>
      <c r="AL277" s="6"/>
    </row>
    <row r="278" spans="1:38" ht="21" customHeight="1" x14ac:dyDescent="0.15">
      <c r="A278" s="266">
        <v>231</v>
      </c>
      <c r="B278" s="78"/>
      <c r="C278" s="78"/>
      <c r="D278" s="86"/>
      <c r="E278" s="86"/>
      <c r="F278" s="77"/>
      <c r="G278" s="215"/>
      <c r="H278" s="215"/>
      <c r="I278" s="225"/>
      <c r="J278" s="225"/>
      <c r="K278" s="315">
        <f t="shared" si="15"/>
        <v>0</v>
      </c>
      <c r="L278" s="70"/>
      <c r="M278" s="271"/>
      <c r="N278" s="70"/>
      <c r="O278" s="271"/>
      <c r="P278" s="78"/>
      <c r="Q278" s="78"/>
      <c r="R278" s="78"/>
      <c r="S278" s="192"/>
      <c r="T278" s="14" t="str">
        <f t="shared" si="16"/>
        <v/>
      </c>
      <c r="U278" s="47" t="str">
        <f t="shared" si="17"/>
        <v/>
      </c>
      <c r="V278" s="14"/>
      <c r="W278" s="3"/>
      <c r="X278" s="3"/>
      <c r="Y278" s="14"/>
      <c r="Z278" s="3"/>
      <c r="AA278" s="14"/>
      <c r="AB278" s="3"/>
      <c r="AC278" s="3"/>
      <c r="AD278" s="14"/>
      <c r="AE278" s="3"/>
      <c r="AF278" s="14"/>
      <c r="AG278" s="3"/>
      <c r="AH278" s="3"/>
      <c r="AI278" s="14"/>
      <c r="AJ278" s="3"/>
      <c r="AK278" s="6"/>
      <c r="AL278" s="6"/>
    </row>
    <row r="279" spans="1:38" ht="21" customHeight="1" x14ac:dyDescent="0.15">
      <c r="A279" s="266">
        <v>232</v>
      </c>
      <c r="B279" s="78"/>
      <c r="C279" s="78"/>
      <c r="D279" s="86"/>
      <c r="E279" s="86"/>
      <c r="F279" s="77"/>
      <c r="G279" s="215"/>
      <c r="H279" s="215"/>
      <c r="I279" s="225"/>
      <c r="J279" s="225"/>
      <c r="K279" s="315">
        <f t="shared" si="15"/>
        <v>0</v>
      </c>
      <c r="L279" s="70"/>
      <c r="M279" s="271"/>
      <c r="N279" s="70"/>
      <c r="O279" s="271"/>
      <c r="P279" s="78"/>
      <c r="Q279" s="78"/>
      <c r="R279" s="78"/>
      <c r="S279" s="192"/>
      <c r="T279" s="14" t="str">
        <f t="shared" si="16"/>
        <v/>
      </c>
      <c r="U279" s="47" t="str">
        <f t="shared" si="17"/>
        <v/>
      </c>
      <c r="V279" s="14"/>
      <c r="W279" s="3"/>
      <c r="X279" s="3"/>
      <c r="Y279" s="14"/>
      <c r="Z279" s="3"/>
      <c r="AA279" s="14"/>
      <c r="AB279" s="3"/>
      <c r="AC279" s="3"/>
      <c r="AD279" s="14"/>
      <c r="AE279" s="3"/>
      <c r="AF279" s="14"/>
      <c r="AG279" s="3"/>
      <c r="AH279" s="3"/>
      <c r="AI279" s="14"/>
      <c r="AJ279" s="3"/>
      <c r="AK279" s="6"/>
      <c r="AL279" s="6"/>
    </row>
    <row r="280" spans="1:38" ht="21" customHeight="1" x14ac:dyDescent="0.15">
      <c r="A280" s="266">
        <v>233</v>
      </c>
      <c r="B280" s="78"/>
      <c r="C280" s="78"/>
      <c r="D280" s="86"/>
      <c r="E280" s="86"/>
      <c r="F280" s="77"/>
      <c r="G280" s="215"/>
      <c r="H280" s="215"/>
      <c r="I280" s="225"/>
      <c r="J280" s="225"/>
      <c r="K280" s="315">
        <f t="shared" ref="K280:K343" si="18">J280-E280</f>
        <v>0</v>
      </c>
      <c r="L280" s="70"/>
      <c r="M280" s="67"/>
      <c r="N280" s="70"/>
      <c r="O280" s="67"/>
      <c r="P280" s="78"/>
      <c r="Q280" s="78"/>
      <c r="R280" s="78"/>
      <c r="S280" s="192"/>
      <c r="T280" s="14" t="str">
        <f t="shared" si="16"/>
        <v/>
      </c>
      <c r="U280" s="47" t="str">
        <f t="shared" si="17"/>
        <v/>
      </c>
      <c r="V280" s="14"/>
      <c r="W280" s="3"/>
      <c r="X280" s="3"/>
      <c r="Y280" s="14"/>
      <c r="Z280" s="3"/>
      <c r="AA280" s="14"/>
      <c r="AB280" s="3"/>
      <c r="AC280" s="3"/>
      <c r="AD280" s="14"/>
      <c r="AE280" s="3"/>
      <c r="AF280" s="14"/>
      <c r="AG280" s="3"/>
      <c r="AH280" s="3"/>
      <c r="AI280" s="14"/>
      <c r="AJ280" s="3"/>
      <c r="AK280" s="6"/>
      <c r="AL280" s="6"/>
    </row>
    <row r="281" spans="1:38" ht="21" customHeight="1" x14ac:dyDescent="0.15">
      <c r="A281" s="177">
        <v>234</v>
      </c>
      <c r="B281" s="78"/>
      <c r="C281" s="78"/>
      <c r="D281" s="86"/>
      <c r="E281" s="86"/>
      <c r="F281" s="77"/>
      <c r="G281" s="215"/>
      <c r="H281" s="215"/>
      <c r="I281" s="225"/>
      <c r="J281" s="225"/>
      <c r="K281" s="315">
        <f t="shared" si="18"/>
        <v>0</v>
      </c>
      <c r="L281" s="70"/>
      <c r="M281" s="67"/>
      <c r="N281" s="70"/>
      <c r="O281" s="67"/>
      <c r="P281" s="78"/>
      <c r="Q281" s="78"/>
      <c r="R281" s="78"/>
      <c r="S281" s="192"/>
      <c r="T281" s="14" t="str">
        <f t="shared" si="16"/>
        <v/>
      </c>
      <c r="U281" s="47" t="str">
        <f t="shared" si="17"/>
        <v/>
      </c>
      <c r="V281" s="14"/>
      <c r="W281" s="3"/>
      <c r="X281" s="3"/>
      <c r="Y281" s="14"/>
      <c r="Z281" s="3"/>
      <c r="AA281" s="14"/>
      <c r="AB281" s="3"/>
      <c r="AC281" s="3"/>
      <c r="AD281" s="14"/>
      <c r="AE281" s="3"/>
      <c r="AF281" s="14"/>
      <c r="AG281" s="3"/>
      <c r="AH281" s="3"/>
      <c r="AI281" s="14"/>
      <c r="AJ281" s="3"/>
      <c r="AK281" s="6"/>
      <c r="AL281" s="6"/>
    </row>
    <row r="282" spans="1:38" ht="21" customHeight="1" x14ac:dyDescent="0.15">
      <c r="A282" s="266">
        <v>235</v>
      </c>
      <c r="B282" s="67"/>
      <c r="C282" s="78"/>
      <c r="D282" s="86"/>
      <c r="E282" s="86"/>
      <c r="F282" s="77"/>
      <c r="G282" s="216"/>
      <c r="H282" s="215"/>
      <c r="I282" s="225"/>
      <c r="J282" s="225"/>
      <c r="K282" s="315">
        <f t="shared" si="18"/>
        <v>0</v>
      </c>
      <c r="L282" s="70"/>
      <c r="M282" s="67"/>
      <c r="N282" s="70"/>
      <c r="O282" s="67"/>
      <c r="P282" s="67"/>
      <c r="Q282" s="67"/>
      <c r="R282" s="67"/>
      <c r="S282" s="192"/>
      <c r="T282" s="14" t="str">
        <f t="shared" si="16"/>
        <v/>
      </c>
      <c r="U282" s="47" t="str">
        <f t="shared" si="17"/>
        <v/>
      </c>
      <c r="V282" s="14"/>
      <c r="W282" s="3"/>
      <c r="X282" s="3"/>
      <c r="Y282" s="14"/>
      <c r="Z282" s="3"/>
      <c r="AA282" s="14"/>
      <c r="AB282" s="3"/>
      <c r="AC282" s="3"/>
      <c r="AD282" s="14"/>
      <c r="AE282" s="3"/>
      <c r="AF282" s="14"/>
      <c r="AG282" s="3"/>
      <c r="AH282" s="3"/>
      <c r="AI282" s="14"/>
      <c r="AJ282" s="3"/>
      <c r="AK282" s="6"/>
      <c r="AL282" s="6"/>
    </row>
    <row r="283" spans="1:38" ht="21" customHeight="1" x14ac:dyDescent="0.15">
      <c r="A283" s="266">
        <v>236</v>
      </c>
      <c r="B283" s="67"/>
      <c r="C283" s="78"/>
      <c r="D283" s="86"/>
      <c r="E283" s="86"/>
      <c r="F283" s="77"/>
      <c r="G283" s="216"/>
      <c r="H283" s="215"/>
      <c r="I283" s="225"/>
      <c r="J283" s="225"/>
      <c r="K283" s="315">
        <f t="shared" si="18"/>
        <v>0</v>
      </c>
      <c r="L283" s="70"/>
      <c r="M283" s="67"/>
      <c r="N283" s="70"/>
      <c r="O283" s="67"/>
      <c r="P283" s="67"/>
      <c r="Q283" s="67"/>
      <c r="R283" s="67"/>
      <c r="S283" s="192"/>
      <c r="T283" s="14" t="str">
        <f t="shared" si="16"/>
        <v/>
      </c>
      <c r="U283" s="47" t="str">
        <f t="shared" si="17"/>
        <v/>
      </c>
      <c r="V283" s="14"/>
      <c r="W283" s="3"/>
      <c r="X283" s="3"/>
      <c r="Y283" s="14"/>
      <c r="Z283" s="3"/>
      <c r="AA283" s="14"/>
      <c r="AB283" s="3"/>
      <c r="AC283" s="3"/>
      <c r="AD283" s="14"/>
      <c r="AE283" s="3"/>
      <c r="AF283" s="14"/>
      <c r="AG283" s="3"/>
      <c r="AH283" s="3"/>
      <c r="AI283" s="14"/>
      <c r="AJ283" s="3"/>
      <c r="AK283" s="6"/>
      <c r="AL283" s="6"/>
    </row>
    <row r="284" spans="1:38" ht="21" customHeight="1" x14ac:dyDescent="0.15">
      <c r="A284" s="266">
        <v>237</v>
      </c>
      <c r="B284" s="67"/>
      <c r="C284" s="78"/>
      <c r="D284" s="86"/>
      <c r="E284" s="86"/>
      <c r="F284" s="77"/>
      <c r="G284" s="216"/>
      <c r="H284" s="215"/>
      <c r="I284" s="225"/>
      <c r="J284" s="225"/>
      <c r="K284" s="315">
        <f t="shared" si="18"/>
        <v>0</v>
      </c>
      <c r="L284" s="70"/>
      <c r="M284" s="67"/>
      <c r="N284" s="70"/>
      <c r="O284" s="67"/>
      <c r="P284" s="67"/>
      <c r="Q284" s="67"/>
      <c r="R284" s="67"/>
      <c r="S284" s="192"/>
      <c r="T284" s="14" t="str">
        <f t="shared" si="16"/>
        <v/>
      </c>
      <c r="U284" s="47" t="str">
        <f t="shared" si="17"/>
        <v/>
      </c>
      <c r="V284" s="14"/>
      <c r="W284" s="3"/>
      <c r="X284" s="3"/>
      <c r="Y284" s="14"/>
      <c r="Z284" s="3"/>
      <c r="AA284" s="14"/>
      <c r="AB284" s="3"/>
      <c r="AC284" s="3"/>
      <c r="AD284" s="14"/>
      <c r="AE284" s="3"/>
      <c r="AF284" s="14"/>
      <c r="AG284" s="3"/>
      <c r="AH284" s="3"/>
      <c r="AI284" s="14"/>
      <c r="AJ284" s="3"/>
      <c r="AK284" s="6"/>
      <c r="AL284" s="6"/>
    </row>
    <row r="285" spans="1:38" ht="21" customHeight="1" x14ac:dyDescent="0.15">
      <c r="A285" s="266">
        <v>238</v>
      </c>
      <c r="B285" s="67"/>
      <c r="C285" s="78"/>
      <c r="D285" s="86"/>
      <c r="E285" s="86"/>
      <c r="F285" s="77"/>
      <c r="G285" s="216"/>
      <c r="H285" s="215"/>
      <c r="I285" s="225"/>
      <c r="J285" s="225"/>
      <c r="K285" s="315">
        <f t="shared" si="18"/>
        <v>0</v>
      </c>
      <c r="L285" s="70"/>
      <c r="M285" s="67"/>
      <c r="N285" s="70"/>
      <c r="O285" s="67"/>
      <c r="P285" s="67"/>
      <c r="Q285" s="67"/>
      <c r="R285" s="67"/>
      <c r="S285" s="192"/>
      <c r="T285" s="14" t="str">
        <f t="shared" si="16"/>
        <v/>
      </c>
      <c r="U285" s="47" t="str">
        <f t="shared" si="17"/>
        <v/>
      </c>
      <c r="V285" s="16"/>
      <c r="W285" s="4"/>
      <c r="X285" s="4"/>
      <c r="Y285" s="16"/>
      <c r="Z285" s="3"/>
      <c r="AA285" s="14"/>
      <c r="AB285" s="4"/>
      <c r="AC285" s="3"/>
      <c r="AD285" s="14"/>
      <c r="AE285" s="4"/>
      <c r="AF285" s="16"/>
      <c r="AG285" s="4"/>
      <c r="AH285" s="4"/>
      <c r="AI285" s="16"/>
      <c r="AJ285" s="3"/>
      <c r="AK285" s="6"/>
      <c r="AL285" s="6"/>
    </row>
    <row r="286" spans="1:38" ht="21" customHeight="1" x14ac:dyDescent="0.15">
      <c r="A286" s="266">
        <v>239</v>
      </c>
      <c r="B286" s="67"/>
      <c r="C286" s="78"/>
      <c r="D286" s="86"/>
      <c r="E286" s="86"/>
      <c r="F286" s="77"/>
      <c r="G286" s="216"/>
      <c r="H286" s="215"/>
      <c r="I286" s="225"/>
      <c r="J286" s="225"/>
      <c r="K286" s="315">
        <f t="shared" si="18"/>
        <v>0</v>
      </c>
      <c r="L286" s="70"/>
      <c r="M286" s="67"/>
      <c r="N286" s="70"/>
      <c r="O286" s="67"/>
      <c r="P286" s="67"/>
      <c r="Q286" s="67"/>
      <c r="R286" s="67"/>
      <c r="S286" s="192"/>
      <c r="T286" s="14" t="str">
        <f t="shared" si="16"/>
        <v/>
      </c>
      <c r="U286" s="47" t="str">
        <f t="shared" si="17"/>
        <v/>
      </c>
      <c r="V286" s="16"/>
      <c r="W286" s="4"/>
      <c r="X286" s="4"/>
      <c r="Y286" s="16"/>
      <c r="Z286" s="3"/>
      <c r="AA286" s="14"/>
      <c r="AB286" s="4"/>
      <c r="AC286" s="3"/>
      <c r="AD286" s="14"/>
      <c r="AE286" s="4"/>
      <c r="AF286" s="16"/>
      <c r="AG286" s="4"/>
      <c r="AH286" s="4"/>
      <c r="AI286" s="16"/>
      <c r="AJ286" s="3"/>
      <c r="AK286" s="6"/>
      <c r="AL286" s="6"/>
    </row>
    <row r="287" spans="1:38" ht="21" customHeight="1" x14ac:dyDescent="0.15">
      <c r="A287" s="266">
        <v>240</v>
      </c>
      <c r="B287" s="67"/>
      <c r="C287" s="78"/>
      <c r="D287" s="86"/>
      <c r="E287" s="86"/>
      <c r="F287" s="77"/>
      <c r="G287" s="216"/>
      <c r="H287" s="215"/>
      <c r="I287" s="225"/>
      <c r="J287" s="225"/>
      <c r="K287" s="315">
        <f t="shared" si="18"/>
        <v>0</v>
      </c>
      <c r="L287" s="70"/>
      <c r="M287" s="67"/>
      <c r="N287" s="70"/>
      <c r="O287" s="67"/>
      <c r="P287" s="67"/>
      <c r="Q287" s="67"/>
      <c r="R287" s="67"/>
      <c r="S287" s="192"/>
      <c r="T287" s="14" t="str">
        <f t="shared" si="16"/>
        <v/>
      </c>
      <c r="U287" s="47" t="str">
        <f t="shared" si="17"/>
        <v/>
      </c>
      <c r="V287" s="17"/>
      <c r="W287" s="5"/>
      <c r="X287" s="5"/>
      <c r="Y287" s="17"/>
      <c r="Z287" s="3"/>
      <c r="AA287" s="14"/>
      <c r="AB287" s="5"/>
      <c r="AC287" s="3"/>
      <c r="AD287" s="14"/>
      <c r="AE287" s="5"/>
      <c r="AF287" s="17"/>
      <c r="AG287" s="5"/>
      <c r="AH287" s="5"/>
      <c r="AI287" s="17"/>
      <c r="AJ287" s="3"/>
      <c r="AK287" s="6"/>
      <c r="AL287" s="6"/>
    </row>
    <row r="288" spans="1:38" ht="21" customHeight="1" x14ac:dyDescent="0.15">
      <c r="A288" s="267" t="s">
        <v>242</v>
      </c>
      <c r="B288" s="104"/>
      <c r="C288" s="167"/>
      <c r="D288" s="106"/>
      <c r="E288" s="106"/>
      <c r="F288" s="166"/>
      <c r="G288" s="218"/>
      <c r="H288" s="217"/>
      <c r="I288" s="226"/>
      <c r="J288" s="226"/>
      <c r="K288" s="316">
        <f t="shared" si="18"/>
        <v>0</v>
      </c>
      <c r="L288" s="159"/>
      <c r="M288" s="104"/>
      <c r="N288" s="159"/>
      <c r="O288" s="104"/>
      <c r="P288" s="104"/>
      <c r="Q288" s="104"/>
      <c r="R288" s="104"/>
      <c r="S288" s="269"/>
      <c r="T288" s="14" t="str">
        <f t="shared" si="16"/>
        <v/>
      </c>
      <c r="U288" s="47" t="str">
        <f t="shared" si="17"/>
        <v/>
      </c>
      <c r="V288" s="18"/>
      <c r="W288" s="11"/>
      <c r="X288" s="11"/>
      <c r="Y288" s="18"/>
      <c r="Z288" s="11"/>
      <c r="AA288" s="18"/>
      <c r="AB288" s="11"/>
      <c r="AC288" s="11"/>
      <c r="AD288" s="18"/>
      <c r="AE288" s="11"/>
      <c r="AF288" s="18"/>
      <c r="AG288" s="11"/>
      <c r="AH288" s="11"/>
      <c r="AI288" s="18"/>
      <c r="AJ288" s="25"/>
      <c r="AK288" s="6"/>
      <c r="AL288" s="6"/>
    </row>
    <row r="289" spans="1:37" ht="21" customHeight="1" x14ac:dyDescent="0.15">
      <c r="A289" s="268">
        <v>241</v>
      </c>
      <c r="B289" s="103"/>
      <c r="C289" s="103"/>
      <c r="D289" s="102"/>
      <c r="E289" s="102"/>
      <c r="F289" s="164"/>
      <c r="G289" s="210"/>
      <c r="H289" s="210"/>
      <c r="I289" s="227"/>
      <c r="J289" s="227"/>
      <c r="K289" s="314">
        <f t="shared" si="18"/>
        <v>0</v>
      </c>
      <c r="L289" s="200"/>
      <c r="M289" s="71"/>
      <c r="N289" s="200"/>
      <c r="O289" s="71"/>
      <c r="P289" s="103"/>
      <c r="Q289" s="103"/>
      <c r="R289" s="103"/>
      <c r="S289" s="270"/>
      <c r="T289" s="14" t="str">
        <f t="shared" si="16"/>
        <v/>
      </c>
      <c r="U289" s="47" t="str">
        <f t="shared" si="17"/>
        <v/>
      </c>
      <c r="V289" s="14"/>
      <c r="W289" s="3"/>
      <c r="X289" s="3"/>
      <c r="Y289" s="14"/>
      <c r="Z289" s="3"/>
      <c r="AA289" s="14"/>
      <c r="AB289" s="3"/>
      <c r="AC289" s="3"/>
      <c r="AD289" s="14"/>
      <c r="AE289" s="3"/>
      <c r="AF289" s="14"/>
      <c r="AG289" s="3"/>
      <c r="AH289" s="3"/>
      <c r="AI289" s="14"/>
      <c r="AJ289" s="3"/>
      <c r="AK289" s="6"/>
    </row>
    <row r="290" spans="1:37" ht="21" customHeight="1" x14ac:dyDescent="0.15">
      <c r="A290" s="266">
        <v>242</v>
      </c>
      <c r="B290" s="78"/>
      <c r="C290" s="78"/>
      <c r="D290" s="86"/>
      <c r="E290" s="86"/>
      <c r="F290" s="77"/>
      <c r="G290" s="215"/>
      <c r="H290" s="215"/>
      <c r="I290" s="225"/>
      <c r="J290" s="225"/>
      <c r="K290" s="315">
        <f t="shared" si="18"/>
        <v>0</v>
      </c>
      <c r="L290" s="70"/>
      <c r="M290" s="67"/>
      <c r="N290" s="70"/>
      <c r="O290" s="67"/>
      <c r="P290" s="78"/>
      <c r="Q290" s="78"/>
      <c r="R290" s="78"/>
      <c r="S290" s="192"/>
      <c r="T290" s="14" t="str">
        <f t="shared" si="16"/>
        <v/>
      </c>
      <c r="U290" s="47" t="str">
        <f t="shared" si="17"/>
        <v/>
      </c>
      <c r="V290" s="14"/>
      <c r="W290" s="3"/>
      <c r="X290" s="3"/>
      <c r="Y290" s="14"/>
      <c r="Z290" s="3"/>
      <c r="AA290" s="14"/>
      <c r="AB290" s="3"/>
      <c r="AC290" s="3"/>
      <c r="AD290" s="14"/>
      <c r="AE290" s="3"/>
      <c r="AF290" s="14"/>
      <c r="AG290" s="3"/>
      <c r="AH290" s="3"/>
      <c r="AI290" s="14"/>
      <c r="AJ290" s="3"/>
      <c r="AK290" s="6"/>
    </row>
    <row r="291" spans="1:37" ht="21" customHeight="1" x14ac:dyDescent="0.15">
      <c r="A291" s="266">
        <v>243</v>
      </c>
      <c r="B291" s="78"/>
      <c r="C291" s="78"/>
      <c r="D291" s="86"/>
      <c r="E291" s="86"/>
      <c r="F291" s="77"/>
      <c r="G291" s="215"/>
      <c r="H291" s="215"/>
      <c r="I291" s="225"/>
      <c r="J291" s="225"/>
      <c r="K291" s="315">
        <f t="shared" si="18"/>
        <v>0</v>
      </c>
      <c r="L291" s="70"/>
      <c r="M291" s="67"/>
      <c r="N291" s="70"/>
      <c r="O291" s="67"/>
      <c r="P291" s="78"/>
      <c r="Q291" s="78"/>
      <c r="R291" s="78"/>
      <c r="S291" s="192"/>
      <c r="T291" s="14" t="str">
        <f t="shared" si="16"/>
        <v/>
      </c>
      <c r="U291" s="47" t="str">
        <f t="shared" si="17"/>
        <v/>
      </c>
      <c r="V291" s="14"/>
      <c r="W291" s="3"/>
      <c r="X291" s="3"/>
      <c r="Y291" s="14"/>
      <c r="Z291" s="3"/>
      <c r="AA291" s="14"/>
      <c r="AB291" s="3"/>
      <c r="AC291" s="3"/>
      <c r="AD291" s="14"/>
      <c r="AE291" s="3"/>
      <c r="AF291" s="14"/>
      <c r="AG291" s="3"/>
      <c r="AH291" s="3"/>
      <c r="AI291" s="14"/>
      <c r="AJ291" s="3"/>
      <c r="AK291" s="6"/>
    </row>
    <row r="292" spans="1:37" ht="21" customHeight="1" x14ac:dyDescent="0.15">
      <c r="A292" s="266">
        <v>244</v>
      </c>
      <c r="B292" s="78"/>
      <c r="C292" s="78"/>
      <c r="D292" s="86"/>
      <c r="E292" s="86"/>
      <c r="F292" s="77"/>
      <c r="G292" s="215"/>
      <c r="H292" s="215"/>
      <c r="I292" s="225"/>
      <c r="J292" s="225"/>
      <c r="K292" s="315">
        <f t="shared" si="18"/>
        <v>0</v>
      </c>
      <c r="L292" s="70"/>
      <c r="M292" s="67"/>
      <c r="N292" s="70"/>
      <c r="O292" s="67"/>
      <c r="P292" s="78"/>
      <c r="Q292" s="78"/>
      <c r="R292" s="78"/>
      <c r="S292" s="192"/>
      <c r="T292" s="14" t="str">
        <f t="shared" si="16"/>
        <v/>
      </c>
      <c r="U292" s="47" t="str">
        <f t="shared" si="17"/>
        <v/>
      </c>
      <c r="V292" s="14"/>
      <c r="W292" s="3"/>
      <c r="X292" s="3"/>
      <c r="Y292" s="14"/>
      <c r="Z292" s="3"/>
      <c r="AA292" s="14"/>
      <c r="AB292" s="3"/>
      <c r="AC292" s="3"/>
      <c r="AD292" s="14"/>
      <c r="AE292" s="3"/>
      <c r="AF292" s="14"/>
      <c r="AG292" s="3"/>
      <c r="AH292" s="3"/>
      <c r="AI292" s="14"/>
      <c r="AJ292" s="3"/>
      <c r="AK292" s="6"/>
    </row>
    <row r="293" spans="1:37" ht="21" customHeight="1" x14ac:dyDescent="0.15">
      <c r="A293" s="266">
        <v>245</v>
      </c>
      <c r="B293" s="78"/>
      <c r="C293" s="78"/>
      <c r="D293" s="86"/>
      <c r="E293" s="86"/>
      <c r="F293" s="77"/>
      <c r="G293" s="215"/>
      <c r="H293" s="215"/>
      <c r="I293" s="225"/>
      <c r="J293" s="225"/>
      <c r="K293" s="315">
        <f t="shared" si="18"/>
        <v>0</v>
      </c>
      <c r="L293" s="70"/>
      <c r="M293" s="67"/>
      <c r="N293" s="70"/>
      <c r="O293" s="67"/>
      <c r="P293" s="78"/>
      <c r="Q293" s="78"/>
      <c r="R293" s="78"/>
      <c r="S293" s="192"/>
      <c r="T293" s="14" t="str">
        <f t="shared" si="16"/>
        <v/>
      </c>
      <c r="U293" s="47" t="str">
        <f t="shared" si="17"/>
        <v/>
      </c>
      <c r="V293" s="14"/>
      <c r="W293" s="3"/>
      <c r="X293" s="3"/>
      <c r="Y293" s="14"/>
      <c r="Z293" s="3"/>
      <c r="AA293" s="14"/>
      <c r="AB293" s="3"/>
      <c r="AC293" s="3"/>
      <c r="AD293" s="14"/>
      <c r="AE293" s="3"/>
      <c r="AF293" s="14"/>
      <c r="AG293" s="3"/>
      <c r="AH293" s="3"/>
      <c r="AI293" s="14"/>
      <c r="AJ293" s="3"/>
      <c r="AK293" s="6"/>
    </row>
    <row r="294" spans="1:37" ht="21" customHeight="1" x14ac:dyDescent="0.15">
      <c r="A294" s="266">
        <v>246</v>
      </c>
      <c r="B294" s="78"/>
      <c r="C294" s="78"/>
      <c r="D294" s="86"/>
      <c r="E294" s="86"/>
      <c r="F294" s="77"/>
      <c r="G294" s="215"/>
      <c r="H294" s="215"/>
      <c r="I294" s="225"/>
      <c r="J294" s="225"/>
      <c r="K294" s="315">
        <f t="shared" si="18"/>
        <v>0</v>
      </c>
      <c r="L294" s="70"/>
      <c r="M294" s="67"/>
      <c r="N294" s="70"/>
      <c r="O294" s="67"/>
      <c r="P294" s="78"/>
      <c r="Q294" s="78"/>
      <c r="R294" s="78"/>
      <c r="S294" s="192"/>
      <c r="T294" s="14" t="str">
        <f t="shared" si="16"/>
        <v/>
      </c>
      <c r="U294" s="47" t="str">
        <f t="shared" si="17"/>
        <v/>
      </c>
      <c r="V294" s="15"/>
      <c r="W294" s="3"/>
      <c r="X294" s="3"/>
      <c r="Y294" s="14"/>
      <c r="Z294" s="3"/>
      <c r="AA294" s="14"/>
      <c r="AB294" s="3"/>
      <c r="AC294" s="3"/>
      <c r="AD294" s="14"/>
      <c r="AE294" s="3"/>
      <c r="AF294" s="14"/>
      <c r="AG294" s="3"/>
      <c r="AH294" s="3"/>
      <c r="AI294" s="14"/>
      <c r="AJ294" s="3"/>
      <c r="AK294" s="6"/>
    </row>
    <row r="295" spans="1:37" ht="21" customHeight="1" x14ac:dyDescent="0.15">
      <c r="A295" s="266">
        <v>247</v>
      </c>
      <c r="B295" s="78"/>
      <c r="C295" s="78"/>
      <c r="D295" s="86"/>
      <c r="E295" s="86"/>
      <c r="F295" s="77"/>
      <c r="G295" s="215"/>
      <c r="H295" s="215"/>
      <c r="I295" s="225"/>
      <c r="J295" s="225"/>
      <c r="K295" s="315">
        <f t="shared" si="18"/>
        <v>0</v>
      </c>
      <c r="L295" s="70"/>
      <c r="M295" s="67"/>
      <c r="N295" s="70"/>
      <c r="O295" s="67"/>
      <c r="P295" s="78"/>
      <c r="Q295" s="78"/>
      <c r="R295" s="78"/>
      <c r="S295" s="192"/>
      <c r="T295" s="14" t="str">
        <f t="shared" si="16"/>
        <v/>
      </c>
      <c r="U295" s="47" t="str">
        <f t="shared" si="17"/>
        <v/>
      </c>
      <c r="V295" s="14"/>
      <c r="W295" s="3"/>
      <c r="X295" s="3"/>
      <c r="Y295" s="14"/>
      <c r="Z295" s="3"/>
      <c r="AA295" s="14"/>
      <c r="AB295" s="3"/>
      <c r="AC295" s="3"/>
      <c r="AD295" s="14"/>
      <c r="AE295" s="3"/>
      <c r="AF295" s="14"/>
      <c r="AG295" s="3"/>
      <c r="AH295" s="3"/>
      <c r="AI295" s="14"/>
      <c r="AJ295" s="3"/>
      <c r="AK295" s="6"/>
    </row>
    <row r="296" spans="1:37" ht="21" customHeight="1" x14ac:dyDescent="0.15">
      <c r="A296" s="266">
        <v>248</v>
      </c>
      <c r="B296" s="78"/>
      <c r="C296" s="78"/>
      <c r="D296" s="86"/>
      <c r="E296" s="86"/>
      <c r="F296" s="77"/>
      <c r="G296" s="215"/>
      <c r="H296" s="215"/>
      <c r="I296" s="225"/>
      <c r="J296" s="225"/>
      <c r="K296" s="315">
        <f t="shared" si="18"/>
        <v>0</v>
      </c>
      <c r="L296" s="70"/>
      <c r="M296" s="67"/>
      <c r="N296" s="70"/>
      <c r="O296" s="67"/>
      <c r="P296" s="78"/>
      <c r="Q296" s="78"/>
      <c r="R296" s="78"/>
      <c r="S296" s="192"/>
      <c r="T296" s="14" t="str">
        <f t="shared" si="16"/>
        <v/>
      </c>
      <c r="U296" s="47" t="str">
        <f t="shared" si="17"/>
        <v/>
      </c>
      <c r="V296" s="14"/>
      <c r="W296" s="3"/>
      <c r="X296" s="3"/>
      <c r="Y296" s="14"/>
      <c r="Z296" s="3"/>
      <c r="AA296" s="14"/>
      <c r="AB296" s="3"/>
      <c r="AC296" s="3"/>
      <c r="AD296" s="14"/>
      <c r="AE296" s="3"/>
      <c r="AF296" s="14"/>
      <c r="AG296" s="3"/>
      <c r="AH296" s="3"/>
      <c r="AI296" s="14"/>
      <c r="AJ296" s="3"/>
      <c r="AK296" s="6"/>
    </row>
    <row r="297" spans="1:37" ht="21" customHeight="1" x14ac:dyDescent="0.15">
      <c r="A297" s="266">
        <v>249</v>
      </c>
      <c r="B297" s="78"/>
      <c r="C297" s="78"/>
      <c r="D297" s="86"/>
      <c r="E297" s="86"/>
      <c r="F297" s="77"/>
      <c r="G297" s="215"/>
      <c r="H297" s="215"/>
      <c r="I297" s="225"/>
      <c r="J297" s="225"/>
      <c r="K297" s="315">
        <f t="shared" si="18"/>
        <v>0</v>
      </c>
      <c r="L297" s="70"/>
      <c r="M297" s="67"/>
      <c r="N297" s="70"/>
      <c r="O297" s="67"/>
      <c r="P297" s="78"/>
      <c r="Q297" s="78"/>
      <c r="R297" s="78"/>
      <c r="S297" s="192"/>
      <c r="T297" s="14" t="str">
        <f t="shared" si="16"/>
        <v/>
      </c>
      <c r="U297" s="47" t="str">
        <f t="shared" si="17"/>
        <v/>
      </c>
      <c r="V297" s="14"/>
      <c r="W297" s="3"/>
      <c r="X297" s="3"/>
      <c r="Y297" s="14"/>
      <c r="Z297" s="3"/>
      <c r="AA297" s="14"/>
      <c r="AB297" s="3"/>
      <c r="AC297" s="3"/>
      <c r="AD297" s="14"/>
      <c r="AE297" s="3"/>
      <c r="AF297" s="14"/>
      <c r="AG297" s="3"/>
      <c r="AH297" s="3"/>
      <c r="AI297" s="14"/>
      <c r="AJ297" s="3"/>
      <c r="AK297" s="6"/>
    </row>
    <row r="298" spans="1:37" ht="21" customHeight="1" x14ac:dyDescent="0.15">
      <c r="A298" s="266">
        <v>250</v>
      </c>
      <c r="B298" s="78"/>
      <c r="C298" s="78"/>
      <c r="D298" s="86"/>
      <c r="E298" s="86"/>
      <c r="F298" s="77"/>
      <c r="G298" s="215"/>
      <c r="H298" s="215"/>
      <c r="I298" s="225"/>
      <c r="J298" s="225"/>
      <c r="K298" s="315">
        <f t="shared" si="18"/>
        <v>0</v>
      </c>
      <c r="L298" s="70"/>
      <c r="M298" s="67"/>
      <c r="N298" s="70"/>
      <c r="O298" s="67"/>
      <c r="P298" s="78"/>
      <c r="Q298" s="78"/>
      <c r="R298" s="78"/>
      <c r="S298" s="192"/>
      <c r="T298" s="14" t="str">
        <f t="shared" si="16"/>
        <v/>
      </c>
      <c r="U298" s="47" t="str">
        <f t="shared" si="17"/>
        <v/>
      </c>
      <c r="V298" s="14"/>
      <c r="W298" s="3"/>
      <c r="X298" s="3"/>
      <c r="Y298" s="14"/>
      <c r="Z298" s="3"/>
      <c r="AA298" s="14"/>
      <c r="AB298" s="3"/>
      <c r="AC298" s="3"/>
      <c r="AD298" s="14"/>
      <c r="AE298" s="3"/>
      <c r="AF298" s="14"/>
      <c r="AG298" s="3"/>
      <c r="AH298" s="3"/>
      <c r="AI298" s="14"/>
      <c r="AJ298" s="3"/>
      <c r="AK298" s="6"/>
    </row>
    <row r="299" spans="1:37" ht="21" customHeight="1" x14ac:dyDescent="0.15">
      <c r="A299" s="266">
        <v>251</v>
      </c>
      <c r="B299" s="78"/>
      <c r="C299" s="78"/>
      <c r="D299" s="86"/>
      <c r="E299" s="86"/>
      <c r="F299" s="77"/>
      <c r="G299" s="215"/>
      <c r="H299" s="215"/>
      <c r="I299" s="225"/>
      <c r="J299" s="225"/>
      <c r="K299" s="315">
        <f t="shared" si="18"/>
        <v>0</v>
      </c>
      <c r="L299" s="70"/>
      <c r="M299" s="67"/>
      <c r="N299" s="70"/>
      <c r="O299" s="67"/>
      <c r="P299" s="78"/>
      <c r="Q299" s="78"/>
      <c r="R299" s="78"/>
      <c r="S299" s="192"/>
      <c r="T299" s="14" t="str">
        <f t="shared" si="16"/>
        <v/>
      </c>
      <c r="U299" s="47" t="str">
        <f t="shared" si="17"/>
        <v/>
      </c>
      <c r="V299" s="14"/>
      <c r="W299" s="3"/>
      <c r="X299" s="3"/>
      <c r="Y299" s="14"/>
      <c r="Z299" s="3"/>
      <c r="AA299" s="14"/>
      <c r="AB299" s="3"/>
      <c r="AC299" s="3"/>
      <c r="AD299" s="14"/>
      <c r="AE299" s="3"/>
      <c r="AF299" s="14"/>
      <c r="AG299" s="3"/>
      <c r="AH299" s="3"/>
      <c r="AI299" s="14"/>
      <c r="AJ299" s="3"/>
      <c r="AK299" s="6"/>
    </row>
    <row r="300" spans="1:37" ht="21" customHeight="1" x14ac:dyDescent="0.15">
      <c r="A300" s="266">
        <v>252</v>
      </c>
      <c r="B300" s="78"/>
      <c r="C300" s="78"/>
      <c r="D300" s="86"/>
      <c r="E300" s="86"/>
      <c r="F300" s="77"/>
      <c r="G300" s="215"/>
      <c r="H300" s="215"/>
      <c r="I300" s="225"/>
      <c r="J300" s="225"/>
      <c r="K300" s="315">
        <f t="shared" si="18"/>
        <v>0</v>
      </c>
      <c r="L300" s="70"/>
      <c r="M300" s="67"/>
      <c r="N300" s="70"/>
      <c r="O300" s="67"/>
      <c r="P300" s="78"/>
      <c r="Q300" s="78"/>
      <c r="R300" s="78"/>
      <c r="S300" s="192"/>
      <c r="T300" s="14" t="str">
        <f t="shared" si="16"/>
        <v/>
      </c>
      <c r="U300" s="47" t="str">
        <f t="shared" si="17"/>
        <v/>
      </c>
      <c r="V300" s="14"/>
      <c r="W300" s="3"/>
      <c r="X300" s="3"/>
      <c r="Y300" s="14"/>
      <c r="Z300" s="3"/>
      <c r="AA300" s="14"/>
      <c r="AB300" s="3"/>
      <c r="AC300" s="3"/>
      <c r="AD300" s="14"/>
      <c r="AE300" s="3"/>
      <c r="AF300" s="14"/>
      <c r="AG300" s="3"/>
      <c r="AH300" s="3"/>
      <c r="AI300" s="14"/>
      <c r="AJ300" s="3"/>
      <c r="AK300" s="6"/>
    </row>
    <row r="301" spans="1:37" ht="21" customHeight="1" x14ac:dyDescent="0.15">
      <c r="A301" s="177">
        <v>253</v>
      </c>
      <c r="B301" s="78"/>
      <c r="C301" s="78"/>
      <c r="D301" s="86"/>
      <c r="E301" s="86"/>
      <c r="F301" s="77"/>
      <c r="G301" s="215"/>
      <c r="H301" s="215"/>
      <c r="I301" s="225"/>
      <c r="J301" s="225"/>
      <c r="K301" s="315">
        <f t="shared" si="18"/>
        <v>0</v>
      </c>
      <c r="L301" s="70"/>
      <c r="M301" s="67"/>
      <c r="N301" s="70"/>
      <c r="O301" s="67"/>
      <c r="P301" s="78"/>
      <c r="Q301" s="78"/>
      <c r="R301" s="78"/>
      <c r="S301" s="192"/>
      <c r="T301" s="14" t="str">
        <f t="shared" si="16"/>
        <v/>
      </c>
      <c r="U301" s="47" t="str">
        <f t="shared" si="17"/>
        <v/>
      </c>
      <c r="V301" s="14"/>
      <c r="W301" s="3"/>
      <c r="X301" s="3"/>
      <c r="Y301" s="14"/>
      <c r="Z301" s="3"/>
      <c r="AA301" s="14"/>
      <c r="AB301" s="3"/>
      <c r="AC301" s="3"/>
      <c r="AD301" s="14"/>
      <c r="AE301" s="3"/>
      <c r="AF301" s="14"/>
      <c r="AG301" s="3"/>
      <c r="AH301" s="3"/>
      <c r="AI301" s="14"/>
      <c r="AJ301" s="3"/>
      <c r="AK301" s="6"/>
    </row>
    <row r="302" spans="1:37" ht="21" customHeight="1" x14ac:dyDescent="0.15">
      <c r="A302" s="266">
        <v>254</v>
      </c>
      <c r="B302" s="67"/>
      <c r="C302" s="78"/>
      <c r="D302" s="86"/>
      <c r="E302" s="86"/>
      <c r="F302" s="77"/>
      <c r="G302" s="216"/>
      <c r="H302" s="215"/>
      <c r="I302" s="225"/>
      <c r="J302" s="225"/>
      <c r="K302" s="315">
        <f t="shared" si="18"/>
        <v>0</v>
      </c>
      <c r="L302" s="70"/>
      <c r="M302" s="67"/>
      <c r="N302" s="70"/>
      <c r="O302" s="67"/>
      <c r="P302" s="67"/>
      <c r="Q302" s="67"/>
      <c r="R302" s="67"/>
      <c r="S302" s="192"/>
      <c r="T302" s="14" t="str">
        <f t="shared" si="16"/>
        <v/>
      </c>
      <c r="U302" s="47" t="str">
        <f t="shared" si="17"/>
        <v/>
      </c>
      <c r="V302" s="14"/>
      <c r="W302" s="3"/>
      <c r="X302" s="3"/>
      <c r="Y302" s="14"/>
      <c r="Z302" s="3"/>
      <c r="AA302" s="14"/>
      <c r="AB302" s="3"/>
      <c r="AC302" s="3"/>
      <c r="AD302" s="14"/>
      <c r="AE302" s="3"/>
      <c r="AF302" s="14"/>
      <c r="AG302" s="3"/>
      <c r="AH302" s="3"/>
      <c r="AI302" s="14"/>
      <c r="AJ302" s="3"/>
      <c r="AK302" s="6"/>
    </row>
    <row r="303" spans="1:37" ht="21" customHeight="1" x14ac:dyDescent="0.15">
      <c r="A303" s="266">
        <v>255</v>
      </c>
      <c r="B303" s="67"/>
      <c r="C303" s="78"/>
      <c r="D303" s="86"/>
      <c r="E303" s="86"/>
      <c r="F303" s="77"/>
      <c r="G303" s="216"/>
      <c r="H303" s="215"/>
      <c r="I303" s="225"/>
      <c r="J303" s="225"/>
      <c r="K303" s="315">
        <f t="shared" si="18"/>
        <v>0</v>
      </c>
      <c r="L303" s="70"/>
      <c r="M303" s="67"/>
      <c r="N303" s="70"/>
      <c r="O303" s="67"/>
      <c r="P303" s="67"/>
      <c r="Q303" s="67"/>
      <c r="R303" s="67"/>
      <c r="S303" s="192"/>
      <c r="T303" s="14" t="str">
        <f t="shared" si="16"/>
        <v/>
      </c>
      <c r="U303" s="47" t="str">
        <f t="shared" si="17"/>
        <v/>
      </c>
      <c r="V303" s="14"/>
      <c r="W303" s="3"/>
      <c r="X303" s="3"/>
      <c r="Y303" s="14"/>
      <c r="Z303" s="3"/>
      <c r="AA303" s="14"/>
      <c r="AB303" s="3"/>
      <c r="AC303" s="3"/>
      <c r="AD303" s="14"/>
      <c r="AE303" s="3"/>
      <c r="AF303" s="14"/>
      <c r="AG303" s="3"/>
      <c r="AH303" s="3"/>
      <c r="AI303" s="14"/>
      <c r="AJ303" s="3"/>
      <c r="AK303" s="6"/>
    </row>
    <row r="304" spans="1:37" ht="21" customHeight="1" x14ac:dyDescent="0.15">
      <c r="A304" s="266">
        <f>IF(ISBLANK(I304),,A303+1)</f>
        <v>0</v>
      </c>
      <c r="B304" s="67"/>
      <c r="C304" s="78"/>
      <c r="D304" s="86"/>
      <c r="E304" s="86"/>
      <c r="F304" s="77"/>
      <c r="G304" s="216"/>
      <c r="H304" s="215"/>
      <c r="I304" s="225"/>
      <c r="J304" s="225"/>
      <c r="K304" s="315">
        <f t="shared" si="18"/>
        <v>0</v>
      </c>
      <c r="L304" s="70"/>
      <c r="M304" s="67"/>
      <c r="N304" s="70"/>
      <c r="O304" s="67"/>
      <c r="P304" s="67"/>
      <c r="Q304" s="67"/>
      <c r="R304" s="67"/>
      <c r="S304" s="192"/>
      <c r="T304" s="14" t="str">
        <f t="shared" si="16"/>
        <v/>
      </c>
      <c r="U304" s="47" t="str">
        <f t="shared" si="17"/>
        <v/>
      </c>
      <c r="V304" s="14"/>
      <c r="W304" s="3"/>
      <c r="X304" s="3"/>
      <c r="Y304" s="14"/>
      <c r="Z304" s="3"/>
      <c r="AA304" s="14"/>
      <c r="AB304" s="3"/>
      <c r="AC304" s="3"/>
      <c r="AD304" s="14"/>
      <c r="AE304" s="3"/>
      <c r="AF304" s="14"/>
      <c r="AG304" s="3"/>
      <c r="AH304" s="3"/>
      <c r="AI304" s="14"/>
      <c r="AJ304" s="3"/>
      <c r="AK304" s="6"/>
    </row>
    <row r="305" spans="1:37" ht="21" customHeight="1" x14ac:dyDescent="0.15">
      <c r="A305" s="266">
        <f>IF(ISBLANK(I305),,A304+1)</f>
        <v>0</v>
      </c>
      <c r="B305" s="67"/>
      <c r="C305" s="78"/>
      <c r="D305" s="86"/>
      <c r="E305" s="86"/>
      <c r="F305" s="77"/>
      <c r="G305" s="216"/>
      <c r="H305" s="215"/>
      <c r="I305" s="225"/>
      <c r="J305" s="225"/>
      <c r="K305" s="315">
        <f t="shared" si="18"/>
        <v>0</v>
      </c>
      <c r="L305" s="70"/>
      <c r="M305" s="67"/>
      <c r="N305" s="70"/>
      <c r="O305" s="67"/>
      <c r="P305" s="67"/>
      <c r="Q305" s="67"/>
      <c r="R305" s="67"/>
      <c r="S305" s="192"/>
      <c r="T305" s="14" t="str">
        <f t="shared" si="16"/>
        <v/>
      </c>
      <c r="U305" s="47" t="str">
        <f t="shared" si="17"/>
        <v/>
      </c>
      <c r="V305" s="14"/>
      <c r="W305" s="3"/>
      <c r="X305" s="3"/>
      <c r="Y305" s="14"/>
      <c r="Z305" s="3"/>
      <c r="AA305" s="14"/>
      <c r="AB305" s="3"/>
      <c r="AC305" s="3"/>
      <c r="AD305" s="14"/>
      <c r="AE305" s="3"/>
      <c r="AF305" s="14"/>
      <c r="AG305" s="3"/>
      <c r="AH305" s="3"/>
      <c r="AI305" s="14"/>
      <c r="AJ305" s="3"/>
      <c r="AK305" s="6"/>
    </row>
    <row r="306" spans="1:37" ht="21" customHeight="1" x14ac:dyDescent="0.15">
      <c r="A306" s="266">
        <f>IF(ISBLANK(I306),,A305+1)</f>
        <v>0</v>
      </c>
      <c r="B306" s="67"/>
      <c r="C306" s="78"/>
      <c r="D306" s="86"/>
      <c r="E306" s="86"/>
      <c r="F306" s="77"/>
      <c r="G306" s="216"/>
      <c r="H306" s="215"/>
      <c r="I306" s="225"/>
      <c r="J306" s="225"/>
      <c r="K306" s="315">
        <f t="shared" si="18"/>
        <v>0</v>
      </c>
      <c r="L306" s="70"/>
      <c r="M306" s="67"/>
      <c r="N306" s="70"/>
      <c r="O306" s="67"/>
      <c r="P306" s="67"/>
      <c r="Q306" s="67"/>
      <c r="R306" s="67"/>
      <c r="S306" s="192"/>
      <c r="T306" s="14" t="str">
        <f t="shared" si="16"/>
        <v/>
      </c>
      <c r="U306" s="47" t="str">
        <f t="shared" si="17"/>
        <v/>
      </c>
      <c r="V306" s="16"/>
      <c r="W306" s="4"/>
      <c r="X306" s="4"/>
      <c r="Y306" s="16"/>
      <c r="Z306" s="3"/>
      <c r="AA306" s="14"/>
      <c r="AB306" s="4"/>
      <c r="AC306" s="3"/>
      <c r="AD306" s="14"/>
      <c r="AE306" s="4"/>
      <c r="AF306" s="16"/>
      <c r="AG306" s="4"/>
      <c r="AH306" s="4"/>
      <c r="AI306" s="16"/>
      <c r="AJ306" s="3"/>
      <c r="AK306" s="6"/>
    </row>
    <row r="307" spans="1:37" ht="21" customHeight="1" x14ac:dyDescent="0.15">
      <c r="A307" s="266">
        <f>IF(ISBLANK(I307),,A306+1)</f>
        <v>0</v>
      </c>
      <c r="B307" s="67"/>
      <c r="C307" s="78"/>
      <c r="D307" s="86"/>
      <c r="E307" s="86"/>
      <c r="F307" s="77"/>
      <c r="G307" s="216"/>
      <c r="H307" s="215"/>
      <c r="I307" s="225"/>
      <c r="J307" s="225"/>
      <c r="K307" s="315">
        <f t="shared" si="18"/>
        <v>0</v>
      </c>
      <c r="L307" s="70"/>
      <c r="M307" s="67"/>
      <c r="N307" s="70"/>
      <c r="O307" s="67"/>
      <c r="P307" s="67"/>
      <c r="Q307" s="67"/>
      <c r="R307" s="67"/>
      <c r="S307" s="192"/>
      <c r="T307" s="14" t="str">
        <f t="shared" si="16"/>
        <v/>
      </c>
      <c r="U307" s="47" t="str">
        <f t="shared" si="17"/>
        <v/>
      </c>
      <c r="V307" s="16"/>
      <c r="W307" s="4"/>
      <c r="X307" s="4"/>
      <c r="Y307" s="16"/>
      <c r="Z307" s="3"/>
      <c r="AA307" s="14"/>
      <c r="AB307" s="4"/>
      <c r="AC307" s="3"/>
      <c r="AD307" s="14"/>
      <c r="AE307" s="4"/>
      <c r="AF307" s="16"/>
      <c r="AG307" s="4"/>
      <c r="AH307" s="4"/>
      <c r="AI307" s="16"/>
      <c r="AJ307" s="3"/>
      <c r="AK307" s="6"/>
    </row>
    <row r="308" spans="1:37" ht="21" customHeight="1" x14ac:dyDescent="0.15">
      <c r="A308" s="267">
        <f>IF(ISBLANK(I308),,A307+1)</f>
        <v>0</v>
      </c>
      <c r="B308" s="104"/>
      <c r="C308" s="167"/>
      <c r="D308" s="106"/>
      <c r="E308" s="106"/>
      <c r="F308" s="166"/>
      <c r="G308" s="218"/>
      <c r="H308" s="217"/>
      <c r="I308" s="226"/>
      <c r="J308" s="226"/>
      <c r="K308" s="316">
        <f t="shared" si="18"/>
        <v>0</v>
      </c>
      <c r="L308" s="159"/>
      <c r="M308" s="104"/>
      <c r="N308" s="159"/>
      <c r="O308" s="104"/>
      <c r="P308" s="104"/>
      <c r="Q308" s="104"/>
      <c r="R308" s="104"/>
      <c r="S308" s="269"/>
      <c r="T308" s="14" t="str">
        <f t="shared" si="16"/>
        <v/>
      </c>
      <c r="U308" s="47" t="str">
        <f t="shared" si="17"/>
        <v/>
      </c>
      <c r="V308" s="17"/>
      <c r="W308" s="5"/>
      <c r="X308" s="5"/>
      <c r="Y308" s="17"/>
      <c r="Z308" s="3"/>
      <c r="AA308" s="14"/>
      <c r="AB308" s="5"/>
      <c r="AC308" s="3"/>
      <c r="AD308" s="14"/>
      <c r="AE308" s="5"/>
      <c r="AF308" s="17"/>
      <c r="AG308" s="5"/>
      <c r="AH308" s="5"/>
      <c r="AI308" s="17"/>
      <c r="AJ308" s="3"/>
      <c r="AK308" s="6"/>
    </row>
    <row r="309" spans="1:37" ht="21" customHeight="1" x14ac:dyDescent="0.15">
      <c r="A309" s="268" t="s">
        <v>242</v>
      </c>
      <c r="B309" s="103"/>
      <c r="C309" s="103"/>
      <c r="D309" s="102"/>
      <c r="E309" s="102"/>
      <c r="F309" s="164"/>
      <c r="G309" s="210"/>
      <c r="H309" s="210"/>
      <c r="I309" s="227"/>
      <c r="J309" s="227"/>
      <c r="K309" s="314">
        <f t="shared" si="18"/>
        <v>0</v>
      </c>
      <c r="L309" s="200"/>
      <c r="M309" s="71"/>
      <c r="N309" s="200"/>
      <c r="O309" s="71"/>
      <c r="P309" s="103"/>
      <c r="Q309" s="103"/>
      <c r="R309" s="103"/>
      <c r="S309" s="270"/>
      <c r="T309" s="14" t="str">
        <f t="shared" si="16"/>
        <v/>
      </c>
      <c r="U309" s="47" t="str">
        <f t="shared" si="17"/>
        <v/>
      </c>
      <c r="V309" s="18"/>
      <c r="W309" s="11"/>
      <c r="X309" s="11"/>
      <c r="Y309" s="18"/>
      <c r="Z309" s="11"/>
      <c r="AA309" s="18"/>
      <c r="AB309" s="11"/>
      <c r="AC309" s="11"/>
      <c r="AD309" s="18"/>
      <c r="AE309" s="11"/>
      <c r="AF309" s="18"/>
      <c r="AG309" s="11"/>
      <c r="AH309" s="11"/>
      <c r="AI309" s="18"/>
      <c r="AJ309" s="25"/>
      <c r="AK309" s="6"/>
    </row>
    <row r="310" spans="1:37" ht="21" customHeight="1" x14ac:dyDescent="0.15">
      <c r="A310" s="266">
        <f>IF(ISBLANK(I310),,A308+1)</f>
        <v>0</v>
      </c>
      <c r="B310" s="78"/>
      <c r="C310" s="78"/>
      <c r="D310" s="86"/>
      <c r="E310" s="86"/>
      <c r="F310" s="77"/>
      <c r="G310" s="215"/>
      <c r="H310" s="215"/>
      <c r="I310" s="225"/>
      <c r="J310" s="225"/>
      <c r="K310" s="315">
        <f t="shared" si="18"/>
        <v>0</v>
      </c>
      <c r="L310" s="70"/>
      <c r="M310" s="67"/>
      <c r="N310" s="70"/>
      <c r="O310" s="67"/>
      <c r="P310" s="78"/>
      <c r="Q310" s="78"/>
      <c r="R310" s="78"/>
      <c r="S310" s="192"/>
      <c r="T310" s="14" t="str">
        <f t="shared" si="16"/>
        <v/>
      </c>
      <c r="U310" s="47" t="str">
        <f t="shared" si="17"/>
        <v/>
      </c>
      <c r="V310" s="14"/>
      <c r="W310" s="3"/>
      <c r="X310" s="3"/>
      <c r="Y310" s="14"/>
      <c r="Z310" s="3"/>
      <c r="AA310" s="14"/>
      <c r="AB310" s="3"/>
      <c r="AC310" s="3"/>
      <c r="AD310" s="14"/>
      <c r="AE310" s="3"/>
      <c r="AF310" s="14"/>
      <c r="AG310" s="3"/>
      <c r="AH310" s="3"/>
      <c r="AI310" s="14"/>
      <c r="AJ310" s="3"/>
      <c r="AK310" s="6"/>
    </row>
    <row r="311" spans="1:37" ht="21" customHeight="1" x14ac:dyDescent="0.15">
      <c r="A311" s="266">
        <f t="shared" ref="A311:A329" si="19">IF(ISBLANK(I311),,A310+1)</f>
        <v>0</v>
      </c>
      <c r="B311" s="78"/>
      <c r="C311" s="78"/>
      <c r="D311" s="86"/>
      <c r="E311" s="86"/>
      <c r="F311" s="77"/>
      <c r="G311" s="215"/>
      <c r="H311" s="215"/>
      <c r="I311" s="225"/>
      <c r="J311" s="225"/>
      <c r="K311" s="315">
        <f t="shared" si="18"/>
        <v>0</v>
      </c>
      <c r="L311" s="70"/>
      <c r="M311" s="67"/>
      <c r="N311" s="70"/>
      <c r="O311" s="67"/>
      <c r="P311" s="78"/>
      <c r="Q311" s="78"/>
      <c r="R311" s="78"/>
      <c r="S311" s="192"/>
      <c r="T311" s="14" t="str">
        <f t="shared" si="16"/>
        <v/>
      </c>
      <c r="U311" s="47" t="str">
        <f t="shared" si="17"/>
        <v/>
      </c>
      <c r="V311" s="14"/>
      <c r="W311" s="3"/>
      <c r="X311" s="3"/>
      <c r="Y311" s="14"/>
      <c r="Z311" s="3"/>
      <c r="AA311" s="14"/>
      <c r="AB311" s="3"/>
      <c r="AC311" s="3"/>
      <c r="AD311" s="14"/>
      <c r="AE311" s="3"/>
      <c r="AF311" s="14"/>
      <c r="AG311" s="3"/>
      <c r="AH311" s="3"/>
      <c r="AI311" s="14"/>
      <c r="AJ311" s="3"/>
      <c r="AK311" s="6"/>
    </row>
    <row r="312" spans="1:37" ht="21" customHeight="1" x14ac:dyDescent="0.15">
      <c r="A312" s="266">
        <f t="shared" si="19"/>
        <v>0</v>
      </c>
      <c r="B312" s="78"/>
      <c r="C312" s="78"/>
      <c r="D312" s="86"/>
      <c r="E312" s="86"/>
      <c r="F312" s="77"/>
      <c r="G312" s="215"/>
      <c r="H312" s="215"/>
      <c r="I312" s="225"/>
      <c r="J312" s="225"/>
      <c r="K312" s="315">
        <f t="shared" si="18"/>
        <v>0</v>
      </c>
      <c r="L312" s="70"/>
      <c r="M312" s="67"/>
      <c r="N312" s="70"/>
      <c r="O312" s="67"/>
      <c r="P312" s="78"/>
      <c r="Q312" s="78"/>
      <c r="R312" s="78"/>
      <c r="S312" s="192"/>
      <c r="T312" s="14" t="str">
        <f t="shared" si="16"/>
        <v/>
      </c>
      <c r="U312" s="47" t="str">
        <f t="shared" si="17"/>
        <v/>
      </c>
      <c r="V312" s="14"/>
      <c r="W312" s="3"/>
      <c r="X312" s="3"/>
      <c r="Y312" s="14"/>
      <c r="Z312" s="3"/>
      <c r="AA312" s="14"/>
      <c r="AB312" s="3"/>
      <c r="AC312" s="3"/>
      <c r="AD312" s="14"/>
      <c r="AE312" s="3"/>
      <c r="AF312" s="14"/>
      <c r="AG312" s="3"/>
      <c r="AH312" s="3"/>
      <c r="AI312" s="14"/>
      <c r="AJ312" s="3"/>
      <c r="AK312" s="6"/>
    </row>
    <row r="313" spans="1:37" ht="21" customHeight="1" x14ac:dyDescent="0.15">
      <c r="A313" s="266">
        <f t="shared" si="19"/>
        <v>0</v>
      </c>
      <c r="B313" s="78"/>
      <c r="C313" s="78"/>
      <c r="D313" s="86"/>
      <c r="E313" s="86"/>
      <c r="F313" s="77"/>
      <c r="G313" s="215"/>
      <c r="H313" s="215"/>
      <c r="I313" s="225"/>
      <c r="J313" s="225"/>
      <c r="K313" s="315">
        <f t="shared" si="18"/>
        <v>0</v>
      </c>
      <c r="L313" s="70"/>
      <c r="M313" s="67"/>
      <c r="N313" s="70"/>
      <c r="O313" s="67"/>
      <c r="P313" s="78"/>
      <c r="Q313" s="78"/>
      <c r="R313" s="78"/>
      <c r="S313" s="192"/>
      <c r="T313" s="14" t="str">
        <f t="shared" si="16"/>
        <v/>
      </c>
      <c r="U313" s="47" t="str">
        <f t="shared" si="17"/>
        <v/>
      </c>
      <c r="V313" s="14"/>
      <c r="W313" s="3"/>
      <c r="X313" s="3"/>
      <c r="Y313" s="14"/>
      <c r="Z313" s="3"/>
      <c r="AA313" s="14"/>
      <c r="AB313" s="3"/>
      <c r="AC313" s="3"/>
      <c r="AD313" s="14"/>
      <c r="AE313" s="3"/>
      <c r="AF313" s="14"/>
      <c r="AG313" s="3"/>
      <c r="AH313" s="3"/>
      <c r="AI313" s="14"/>
      <c r="AJ313" s="3"/>
      <c r="AK313" s="6"/>
    </row>
    <row r="314" spans="1:37" ht="21" customHeight="1" x14ac:dyDescent="0.15">
      <c r="A314" s="266">
        <f t="shared" si="19"/>
        <v>0</v>
      </c>
      <c r="B314" s="78"/>
      <c r="C314" s="78"/>
      <c r="D314" s="86"/>
      <c r="E314" s="86"/>
      <c r="F314" s="77"/>
      <c r="G314" s="215"/>
      <c r="H314" s="215"/>
      <c r="I314" s="225"/>
      <c r="J314" s="225"/>
      <c r="K314" s="315">
        <f t="shared" si="18"/>
        <v>0</v>
      </c>
      <c r="L314" s="70"/>
      <c r="M314" s="271"/>
      <c r="N314" s="70"/>
      <c r="O314" s="271"/>
      <c r="P314" s="78"/>
      <c r="Q314" s="78"/>
      <c r="R314" s="78"/>
      <c r="S314" s="192"/>
      <c r="T314" s="14" t="str">
        <f t="shared" si="16"/>
        <v/>
      </c>
      <c r="U314" s="47" t="str">
        <f t="shared" si="17"/>
        <v/>
      </c>
      <c r="V314" s="14"/>
      <c r="W314" s="3"/>
      <c r="X314" s="3"/>
      <c r="Y314" s="14"/>
      <c r="Z314" s="3"/>
      <c r="AA314" s="14"/>
      <c r="AB314" s="3"/>
      <c r="AC314" s="3"/>
      <c r="AD314" s="14"/>
      <c r="AE314" s="3"/>
      <c r="AF314" s="14"/>
      <c r="AG314" s="3"/>
      <c r="AH314" s="3"/>
      <c r="AI314" s="14"/>
      <c r="AJ314" s="3"/>
      <c r="AK314" s="6"/>
    </row>
    <row r="315" spans="1:37" ht="21" customHeight="1" x14ac:dyDescent="0.15">
      <c r="A315" s="266">
        <f t="shared" si="19"/>
        <v>0</v>
      </c>
      <c r="B315" s="78"/>
      <c r="C315" s="78"/>
      <c r="D315" s="86"/>
      <c r="E315" s="86"/>
      <c r="F315" s="77"/>
      <c r="G315" s="215"/>
      <c r="H315" s="215"/>
      <c r="I315" s="225"/>
      <c r="J315" s="225"/>
      <c r="K315" s="315">
        <f t="shared" si="18"/>
        <v>0</v>
      </c>
      <c r="L315" s="70"/>
      <c r="M315" s="67"/>
      <c r="N315" s="70"/>
      <c r="O315" s="67"/>
      <c r="P315" s="78"/>
      <c r="Q315" s="78"/>
      <c r="R315" s="78"/>
      <c r="S315" s="192"/>
      <c r="T315" s="14" t="str">
        <f t="shared" si="16"/>
        <v/>
      </c>
      <c r="U315" s="47" t="str">
        <f t="shared" si="17"/>
        <v/>
      </c>
      <c r="V315" s="15"/>
      <c r="W315" s="3"/>
      <c r="X315" s="3"/>
      <c r="Y315" s="14"/>
      <c r="Z315" s="3"/>
      <c r="AA315" s="14"/>
      <c r="AB315" s="3"/>
      <c r="AC315" s="3"/>
      <c r="AD315" s="14"/>
      <c r="AE315" s="3"/>
      <c r="AF315" s="14"/>
      <c r="AG315" s="3"/>
      <c r="AH315" s="3"/>
      <c r="AI315" s="14"/>
      <c r="AJ315" s="3"/>
      <c r="AK315" s="6"/>
    </row>
    <row r="316" spans="1:37" ht="21" customHeight="1" x14ac:dyDescent="0.15">
      <c r="A316" s="266">
        <f t="shared" si="19"/>
        <v>0</v>
      </c>
      <c r="B316" s="78"/>
      <c r="C316" s="78"/>
      <c r="D316" s="86"/>
      <c r="E316" s="86"/>
      <c r="F316" s="77"/>
      <c r="G316" s="215"/>
      <c r="H316" s="215"/>
      <c r="I316" s="225"/>
      <c r="J316" s="225"/>
      <c r="K316" s="315">
        <f t="shared" si="18"/>
        <v>0</v>
      </c>
      <c r="L316" s="70"/>
      <c r="M316" s="67"/>
      <c r="N316" s="70"/>
      <c r="O316" s="67"/>
      <c r="P316" s="78"/>
      <c r="Q316" s="78"/>
      <c r="R316" s="78"/>
      <c r="S316" s="192"/>
      <c r="T316" s="14" t="str">
        <f t="shared" si="16"/>
        <v/>
      </c>
      <c r="U316" s="47" t="str">
        <f t="shared" si="17"/>
        <v/>
      </c>
      <c r="V316" s="14"/>
      <c r="W316" s="3"/>
      <c r="X316" s="3"/>
      <c r="Y316" s="14"/>
      <c r="Z316" s="3"/>
      <c r="AA316" s="14"/>
      <c r="AB316" s="3"/>
      <c r="AC316" s="3"/>
      <c r="AD316" s="14"/>
      <c r="AE316" s="3"/>
      <c r="AF316" s="14"/>
      <c r="AG316" s="3"/>
      <c r="AH316" s="3"/>
      <c r="AI316" s="14"/>
      <c r="AJ316" s="3"/>
      <c r="AK316" s="6"/>
    </row>
    <row r="317" spans="1:37" ht="21" customHeight="1" x14ac:dyDescent="0.15">
      <c r="A317" s="266">
        <f t="shared" si="19"/>
        <v>0</v>
      </c>
      <c r="B317" s="78"/>
      <c r="C317" s="78"/>
      <c r="D317" s="86"/>
      <c r="E317" s="86"/>
      <c r="F317" s="77"/>
      <c r="G317" s="215"/>
      <c r="H317" s="215"/>
      <c r="I317" s="225"/>
      <c r="J317" s="225"/>
      <c r="K317" s="315">
        <f t="shared" si="18"/>
        <v>0</v>
      </c>
      <c r="L317" s="70"/>
      <c r="M317" s="67"/>
      <c r="N317" s="70"/>
      <c r="O317" s="67"/>
      <c r="P317" s="78"/>
      <c r="Q317" s="78"/>
      <c r="R317" s="78"/>
      <c r="S317" s="192"/>
      <c r="T317" s="14" t="str">
        <f t="shared" si="16"/>
        <v/>
      </c>
      <c r="U317" s="47" t="str">
        <f t="shared" si="17"/>
        <v/>
      </c>
      <c r="V317" s="14"/>
      <c r="W317" s="3"/>
      <c r="X317" s="3"/>
      <c r="Y317" s="14"/>
      <c r="Z317" s="3"/>
      <c r="AA317" s="14"/>
      <c r="AB317" s="3"/>
      <c r="AC317" s="3"/>
      <c r="AD317" s="14"/>
      <c r="AE317" s="3"/>
      <c r="AF317" s="14"/>
      <c r="AG317" s="3"/>
      <c r="AH317" s="3"/>
      <c r="AI317" s="14"/>
      <c r="AJ317" s="3"/>
      <c r="AK317" s="6"/>
    </row>
    <row r="318" spans="1:37" ht="21" customHeight="1" x14ac:dyDescent="0.15">
      <c r="A318" s="266">
        <f t="shared" si="19"/>
        <v>0</v>
      </c>
      <c r="B318" s="78"/>
      <c r="C318" s="78"/>
      <c r="D318" s="86"/>
      <c r="E318" s="86"/>
      <c r="F318" s="77"/>
      <c r="G318" s="215"/>
      <c r="H318" s="215"/>
      <c r="I318" s="225"/>
      <c r="J318" s="225"/>
      <c r="K318" s="315">
        <f t="shared" si="18"/>
        <v>0</v>
      </c>
      <c r="L318" s="70"/>
      <c r="M318" s="67"/>
      <c r="N318" s="70"/>
      <c r="O318" s="67"/>
      <c r="P318" s="78"/>
      <c r="Q318" s="78"/>
      <c r="R318" s="78"/>
      <c r="S318" s="192"/>
      <c r="T318" s="14" t="str">
        <f t="shared" si="16"/>
        <v/>
      </c>
      <c r="U318" s="47" t="str">
        <f t="shared" si="17"/>
        <v/>
      </c>
      <c r="V318" s="14"/>
      <c r="W318" s="3"/>
      <c r="X318" s="3"/>
      <c r="Y318" s="14"/>
      <c r="Z318" s="3"/>
      <c r="AA318" s="14"/>
      <c r="AB318" s="3"/>
      <c r="AC318" s="3"/>
      <c r="AD318" s="14"/>
      <c r="AE318" s="3"/>
      <c r="AF318" s="14"/>
      <c r="AG318" s="3"/>
      <c r="AH318" s="3"/>
      <c r="AI318" s="14"/>
      <c r="AJ318" s="3"/>
      <c r="AK318" s="6"/>
    </row>
    <row r="319" spans="1:37" ht="21" customHeight="1" x14ac:dyDescent="0.15">
      <c r="A319" s="266">
        <f t="shared" si="19"/>
        <v>0</v>
      </c>
      <c r="B319" s="78"/>
      <c r="C319" s="78"/>
      <c r="D319" s="86"/>
      <c r="E319" s="86"/>
      <c r="F319" s="77"/>
      <c r="G319" s="215"/>
      <c r="H319" s="215"/>
      <c r="I319" s="225"/>
      <c r="J319" s="225"/>
      <c r="K319" s="315">
        <f t="shared" si="18"/>
        <v>0</v>
      </c>
      <c r="L319" s="70"/>
      <c r="M319" s="67"/>
      <c r="N319" s="70"/>
      <c r="O319" s="67"/>
      <c r="P319" s="78"/>
      <c r="Q319" s="78"/>
      <c r="R319" s="78"/>
      <c r="S319" s="192"/>
      <c r="T319" s="14" t="str">
        <f t="shared" si="16"/>
        <v/>
      </c>
      <c r="U319" s="47" t="str">
        <f t="shared" si="17"/>
        <v/>
      </c>
      <c r="V319" s="14"/>
      <c r="W319" s="3"/>
      <c r="X319" s="3"/>
      <c r="Y319" s="14"/>
      <c r="Z319" s="3"/>
      <c r="AA319" s="14"/>
      <c r="AB319" s="3"/>
      <c r="AC319" s="3"/>
      <c r="AD319" s="14"/>
      <c r="AE319" s="3"/>
      <c r="AF319" s="14"/>
      <c r="AG319" s="3"/>
      <c r="AH319" s="3"/>
      <c r="AI319" s="14"/>
      <c r="AJ319" s="3"/>
      <c r="AK319" s="6"/>
    </row>
    <row r="320" spans="1:37" ht="21" customHeight="1" x14ac:dyDescent="0.15">
      <c r="A320" s="266">
        <f t="shared" si="19"/>
        <v>0</v>
      </c>
      <c r="B320" s="78"/>
      <c r="C320" s="78"/>
      <c r="D320" s="86"/>
      <c r="E320" s="86"/>
      <c r="F320" s="77"/>
      <c r="G320" s="215"/>
      <c r="H320" s="215"/>
      <c r="I320" s="225"/>
      <c r="J320" s="225"/>
      <c r="K320" s="315">
        <f t="shared" si="18"/>
        <v>0</v>
      </c>
      <c r="L320" s="70"/>
      <c r="M320" s="271"/>
      <c r="N320" s="70"/>
      <c r="O320" s="271"/>
      <c r="P320" s="78"/>
      <c r="Q320" s="78"/>
      <c r="R320" s="78"/>
      <c r="S320" s="192"/>
      <c r="T320" s="14" t="str">
        <f t="shared" si="16"/>
        <v/>
      </c>
      <c r="U320" s="47" t="str">
        <f t="shared" si="17"/>
        <v/>
      </c>
      <c r="V320" s="14"/>
      <c r="W320" s="3"/>
      <c r="X320" s="3"/>
      <c r="Y320" s="14"/>
      <c r="Z320" s="3"/>
      <c r="AA320" s="14"/>
      <c r="AB320" s="3"/>
      <c r="AC320" s="3"/>
      <c r="AD320" s="14"/>
      <c r="AE320" s="3"/>
      <c r="AF320" s="14"/>
      <c r="AG320" s="3"/>
      <c r="AH320" s="3"/>
      <c r="AI320" s="14"/>
      <c r="AJ320" s="3"/>
      <c r="AK320" s="6"/>
    </row>
    <row r="321" spans="1:37" ht="21" customHeight="1" x14ac:dyDescent="0.15">
      <c r="A321" s="177">
        <f t="shared" si="19"/>
        <v>0</v>
      </c>
      <c r="B321" s="78"/>
      <c r="C321" s="78"/>
      <c r="D321" s="86"/>
      <c r="E321" s="86"/>
      <c r="F321" s="77"/>
      <c r="G321" s="215"/>
      <c r="H321" s="215"/>
      <c r="I321" s="225"/>
      <c r="J321" s="225"/>
      <c r="K321" s="315">
        <f t="shared" si="18"/>
        <v>0</v>
      </c>
      <c r="L321" s="70"/>
      <c r="M321" s="67"/>
      <c r="N321" s="70"/>
      <c r="O321" s="67"/>
      <c r="P321" s="78"/>
      <c r="Q321" s="78"/>
      <c r="R321" s="78"/>
      <c r="S321" s="192"/>
      <c r="T321" s="14" t="str">
        <f t="shared" si="16"/>
        <v/>
      </c>
      <c r="U321" s="47" t="str">
        <f t="shared" si="17"/>
        <v/>
      </c>
      <c r="V321" s="14"/>
      <c r="W321" s="3"/>
      <c r="X321" s="3"/>
      <c r="Y321" s="14"/>
      <c r="Z321" s="3"/>
      <c r="AA321" s="14"/>
      <c r="AB321" s="3"/>
      <c r="AC321" s="3"/>
      <c r="AD321" s="14"/>
      <c r="AE321" s="3"/>
      <c r="AF321" s="14"/>
      <c r="AG321" s="3"/>
      <c r="AH321" s="3"/>
      <c r="AI321" s="14"/>
      <c r="AJ321" s="3"/>
      <c r="AK321" s="6"/>
    </row>
    <row r="322" spans="1:37" ht="21" customHeight="1" x14ac:dyDescent="0.15">
      <c r="A322" s="266">
        <f t="shared" si="19"/>
        <v>0</v>
      </c>
      <c r="B322" s="67"/>
      <c r="C322" s="78"/>
      <c r="D322" s="86"/>
      <c r="E322" s="86"/>
      <c r="F322" s="77"/>
      <c r="G322" s="216"/>
      <c r="H322" s="215"/>
      <c r="I322" s="225"/>
      <c r="J322" s="225"/>
      <c r="K322" s="315">
        <f t="shared" si="18"/>
        <v>0</v>
      </c>
      <c r="L322" s="70"/>
      <c r="M322" s="67"/>
      <c r="N322" s="70"/>
      <c r="O322" s="67"/>
      <c r="P322" s="67"/>
      <c r="Q322" s="67"/>
      <c r="R322" s="67"/>
      <c r="S322" s="192"/>
      <c r="T322" s="14" t="str">
        <f t="shared" si="16"/>
        <v/>
      </c>
      <c r="U322" s="47" t="str">
        <f t="shared" si="17"/>
        <v/>
      </c>
      <c r="V322" s="14"/>
      <c r="W322" s="3"/>
      <c r="X322" s="3"/>
      <c r="Y322" s="14"/>
      <c r="Z322" s="3"/>
      <c r="AA322" s="14"/>
      <c r="AB322" s="3"/>
      <c r="AC322" s="3"/>
      <c r="AD322" s="14"/>
      <c r="AE322" s="3"/>
      <c r="AF322" s="14"/>
      <c r="AG322" s="3"/>
      <c r="AH322" s="3"/>
      <c r="AI322" s="14"/>
      <c r="AJ322" s="3"/>
      <c r="AK322" s="6"/>
    </row>
    <row r="323" spans="1:37" ht="21" customHeight="1" x14ac:dyDescent="0.15">
      <c r="A323" s="266">
        <f t="shared" si="19"/>
        <v>0</v>
      </c>
      <c r="B323" s="67"/>
      <c r="C323" s="78"/>
      <c r="D323" s="86"/>
      <c r="E323" s="86"/>
      <c r="F323" s="77"/>
      <c r="G323" s="216"/>
      <c r="H323" s="215"/>
      <c r="I323" s="225"/>
      <c r="J323" s="225"/>
      <c r="K323" s="315">
        <f t="shared" si="18"/>
        <v>0</v>
      </c>
      <c r="L323" s="70"/>
      <c r="M323" s="67"/>
      <c r="N323" s="70"/>
      <c r="O323" s="67"/>
      <c r="P323" s="67"/>
      <c r="Q323" s="67"/>
      <c r="R323" s="67"/>
      <c r="S323" s="192"/>
      <c r="T323" s="14" t="str">
        <f t="shared" si="16"/>
        <v/>
      </c>
      <c r="U323" s="47" t="str">
        <f t="shared" si="17"/>
        <v/>
      </c>
      <c r="V323" s="14"/>
      <c r="W323" s="3"/>
      <c r="X323" s="3"/>
      <c r="Y323" s="14"/>
      <c r="Z323" s="3"/>
      <c r="AA323" s="14"/>
      <c r="AB323" s="3"/>
      <c r="AC323" s="3"/>
      <c r="AD323" s="14"/>
      <c r="AE323" s="3"/>
      <c r="AF323" s="14"/>
      <c r="AG323" s="3"/>
      <c r="AH323" s="3"/>
      <c r="AI323" s="14"/>
      <c r="AJ323" s="3"/>
      <c r="AK323" s="6"/>
    </row>
    <row r="324" spans="1:37" ht="21" customHeight="1" x14ac:dyDescent="0.15">
      <c r="A324" s="266">
        <f t="shared" si="19"/>
        <v>0</v>
      </c>
      <c r="B324" s="67"/>
      <c r="C324" s="78"/>
      <c r="D324" s="86"/>
      <c r="E324" s="86"/>
      <c r="F324" s="77"/>
      <c r="G324" s="216"/>
      <c r="H324" s="215"/>
      <c r="I324" s="225"/>
      <c r="J324" s="225"/>
      <c r="K324" s="315">
        <f t="shared" si="18"/>
        <v>0</v>
      </c>
      <c r="L324" s="70"/>
      <c r="M324" s="67"/>
      <c r="N324" s="70"/>
      <c r="O324" s="67"/>
      <c r="P324" s="67"/>
      <c r="Q324" s="67"/>
      <c r="R324" s="67"/>
      <c r="S324" s="192"/>
      <c r="T324" s="14" t="str">
        <f t="shared" si="16"/>
        <v/>
      </c>
      <c r="U324" s="47" t="str">
        <f t="shared" si="17"/>
        <v/>
      </c>
      <c r="V324" s="14"/>
      <c r="W324" s="3"/>
      <c r="X324" s="3"/>
      <c r="Y324" s="14"/>
      <c r="Z324" s="3"/>
      <c r="AA324" s="14"/>
      <c r="AB324" s="3"/>
      <c r="AC324" s="3"/>
      <c r="AD324" s="14"/>
      <c r="AE324" s="3"/>
      <c r="AF324" s="14"/>
      <c r="AG324" s="3"/>
      <c r="AH324" s="3"/>
      <c r="AI324" s="14"/>
      <c r="AJ324" s="3"/>
      <c r="AK324" s="6"/>
    </row>
    <row r="325" spans="1:37" ht="21" customHeight="1" x14ac:dyDescent="0.15">
      <c r="A325" s="266">
        <f t="shared" si="19"/>
        <v>0</v>
      </c>
      <c r="B325" s="67"/>
      <c r="C325" s="78"/>
      <c r="D325" s="86"/>
      <c r="E325" s="86"/>
      <c r="F325" s="77"/>
      <c r="G325" s="216"/>
      <c r="H325" s="215"/>
      <c r="I325" s="225"/>
      <c r="J325" s="225"/>
      <c r="K325" s="315">
        <f t="shared" si="18"/>
        <v>0</v>
      </c>
      <c r="L325" s="70"/>
      <c r="M325" s="67"/>
      <c r="N325" s="70"/>
      <c r="O325" s="67"/>
      <c r="P325" s="67"/>
      <c r="Q325" s="67"/>
      <c r="R325" s="67"/>
      <c r="S325" s="192"/>
      <c r="T325" s="14" t="str">
        <f t="shared" si="16"/>
        <v/>
      </c>
      <c r="U325" s="47" t="str">
        <f t="shared" si="17"/>
        <v/>
      </c>
      <c r="V325" s="14"/>
      <c r="W325" s="3"/>
      <c r="X325" s="3"/>
      <c r="Y325" s="14"/>
      <c r="Z325" s="3"/>
      <c r="AA325" s="14"/>
      <c r="AB325" s="3"/>
      <c r="AC325" s="3"/>
      <c r="AD325" s="14"/>
      <c r="AE325" s="3"/>
      <c r="AF325" s="14"/>
      <c r="AG325" s="3"/>
      <c r="AH325" s="3"/>
      <c r="AI325" s="14"/>
      <c r="AJ325" s="3"/>
      <c r="AK325" s="6"/>
    </row>
    <row r="326" spans="1:37" ht="21" customHeight="1" x14ac:dyDescent="0.15">
      <c r="A326" s="266">
        <f t="shared" si="19"/>
        <v>0</v>
      </c>
      <c r="B326" s="67"/>
      <c r="C326" s="78"/>
      <c r="D326" s="86"/>
      <c r="E326" s="86"/>
      <c r="F326" s="77"/>
      <c r="G326" s="216"/>
      <c r="H326" s="215"/>
      <c r="I326" s="225"/>
      <c r="J326" s="225"/>
      <c r="K326" s="315">
        <f t="shared" si="18"/>
        <v>0</v>
      </c>
      <c r="L326" s="70"/>
      <c r="M326" s="67"/>
      <c r="N326" s="70"/>
      <c r="O326" s="67"/>
      <c r="P326" s="67"/>
      <c r="Q326" s="67"/>
      <c r="R326" s="67"/>
      <c r="S326" s="192"/>
      <c r="T326" s="14" t="str">
        <f t="shared" si="16"/>
        <v/>
      </c>
      <c r="U326" s="47" t="str">
        <f t="shared" si="17"/>
        <v/>
      </c>
      <c r="V326" s="14"/>
      <c r="W326" s="3"/>
      <c r="X326" s="3"/>
      <c r="Y326" s="14"/>
      <c r="Z326" s="3"/>
      <c r="AA326" s="14"/>
      <c r="AB326" s="3"/>
      <c r="AC326" s="3"/>
      <c r="AD326" s="14"/>
      <c r="AE326" s="3"/>
      <c r="AF326" s="14"/>
      <c r="AG326" s="3"/>
      <c r="AH326" s="3"/>
      <c r="AI326" s="14"/>
      <c r="AJ326" s="3"/>
      <c r="AK326" s="6"/>
    </row>
    <row r="327" spans="1:37" ht="21" customHeight="1" x14ac:dyDescent="0.15">
      <c r="A327" s="266">
        <f t="shared" si="19"/>
        <v>0</v>
      </c>
      <c r="B327" s="67"/>
      <c r="C327" s="78"/>
      <c r="D327" s="86"/>
      <c r="E327" s="86"/>
      <c r="F327" s="77"/>
      <c r="G327" s="216"/>
      <c r="H327" s="215"/>
      <c r="I327" s="225"/>
      <c r="J327" s="225"/>
      <c r="K327" s="315">
        <f t="shared" si="18"/>
        <v>0</v>
      </c>
      <c r="L327" s="70"/>
      <c r="M327" s="67"/>
      <c r="N327" s="70"/>
      <c r="O327" s="67"/>
      <c r="P327" s="67"/>
      <c r="Q327" s="67"/>
      <c r="R327" s="67"/>
      <c r="S327" s="192"/>
      <c r="T327" s="14" t="str">
        <f t="shared" ref="T327:T390" si="20">CONCATENATE(L327,C327)</f>
        <v/>
      </c>
      <c r="U327" s="47" t="str">
        <f t="shared" ref="U327:U390" si="21">CONCATENATE(N327,H327)</f>
        <v/>
      </c>
      <c r="V327" s="16"/>
      <c r="W327" s="4"/>
      <c r="X327" s="4"/>
      <c r="Y327" s="16"/>
      <c r="Z327" s="3"/>
      <c r="AA327" s="14"/>
      <c r="AB327" s="4"/>
      <c r="AC327" s="3"/>
      <c r="AD327" s="14"/>
      <c r="AE327" s="4"/>
      <c r="AF327" s="16"/>
      <c r="AG327" s="4"/>
      <c r="AH327" s="4"/>
      <c r="AI327" s="16"/>
      <c r="AJ327" s="3"/>
      <c r="AK327" s="6"/>
    </row>
    <row r="328" spans="1:37" ht="21" customHeight="1" x14ac:dyDescent="0.15">
      <c r="A328" s="267">
        <f t="shared" si="19"/>
        <v>0</v>
      </c>
      <c r="B328" s="104"/>
      <c r="C328" s="167"/>
      <c r="D328" s="106"/>
      <c r="E328" s="106"/>
      <c r="F328" s="166"/>
      <c r="G328" s="218"/>
      <c r="H328" s="217"/>
      <c r="I328" s="226"/>
      <c r="J328" s="226"/>
      <c r="K328" s="316">
        <f t="shared" si="18"/>
        <v>0</v>
      </c>
      <c r="L328" s="159"/>
      <c r="M328" s="104"/>
      <c r="N328" s="159"/>
      <c r="O328" s="104"/>
      <c r="P328" s="104"/>
      <c r="Q328" s="104"/>
      <c r="R328" s="104"/>
      <c r="S328" s="269"/>
      <c r="T328" s="14" t="str">
        <f t="shared" si="20"/>
        <v/>
      </c>
      <c r="U328" s="47" t="str">
        <f t="shared" si="21"/>
        <v/>
      </c>
      <c r="V328" s="16"/>
      <c r="W328" s="4"/>
      <c r="X328" s="4"/>
      <c r="Y328" s="16"/>
      <c r="Z328" s="3"/>
      <c r="AA328" s="14"/>
      <c r="AB328" s="4"/>
      <c r="AC328" s="3"/>
      <c r="AD328" s="14"/>
      <c r="AE328" s="4"/>
      <c r="AF328" s="16"/>
      <c r="AG328" s="4"/>
      <c r="AH328" s="4"/>
      <c r="AI328" s="16"/>
      <c r="AJ328" s="3"/>
      <c r="AK328" s="6"/>
    </row>
    <row r="329" spans="1:37" ht="21" customHeight="1" x14ac:dyDescent="0.15">
      <c r="A329" s="268">
        <f t="shared" si="19"/>
        <v>0</v>
      </c>
      <c r="B329" s="103"/>
      <c r="C329" s="103"/>
      <c r="D329" s="102"/>
      <c r="E329" s="102"/>
      <c r="F329" s="164"/>
      <c r="G329" s="210"/>
      <c r="H329" s="210"/>
      <c r="I329" s="227"/>
      <c r="J329" s="227"/>
      <c r="K329" s="314">
        <f t="shared" si="18"/>
        <v>0</v>
      </c>
      <c r="L329" s="200"/>
      <c r="M329" s="71"/>
      <c r="N329" s="200"/>
      <c r="O329" s="71"/>
      <c r="P329" s="103"/>
      <c r="Q329" s="103"/>
      <c r="R329" s="103"/>
      <c r="S329" s="270"/>
      <c r="T329" s="14" t="str">
        <f t="shared" si="20"/>
        <v/>
      </c>
      <c r="U329" s="47" t="str">
        <f t="shared" si="21"/>
        <v/>
      </c>
      <c r="V329" s="17"/>
      <c r="W329" s="5"/>
      <c r="X329" s="5"/>
      <c r="Y329" s="17"/>
      <c r="Z329" s="3"/>
      <c r="AA329" s="14"/>
      <c r="AB329" s="5"/>
      <c r="AC329" s="3"/>
      <c r="AD329" s="14"/>
      <c r="AE329" s="5"/>
      <c r="AF329" s="17"/>
      <c r="AG329" s="5"/>
      <c r="AH329" s="5"/>
      <c r="AI329" s="17"/>
      <c r="AJ329" s="3"/>
      <c r="AK329" s="6"/>
    </row>
    <row r="330" spans="1:37" ht="21" customHeight="1" x14ac:dyDescent="0.15">
      <c r="A330" s="266" t="s">
        <v>242</v>
      </c>
      <c r="B330" s="78"/>
      <c r="C330" s="78"/>
      <c r="D330" s="86"/>
      <c r="E330" s="86"/>
      <c r="F330" s="77"/>
      <c r="G330" s="215"/>
      <c r="H330" s="215"/>
      <c r="I330" s="225"/>
      <c r="J330" s="225"/>
      <c r="K330" s="315">
        <f t="shared" si="18"/>
        <v>0</v>
      </c>
      <c r="L330" s="70"/>
      <c r="M330" s="67"/>
      <c r="N330" s="70"/>
      <c r="O330" s="67"/>
      <c r="P330" s="78"/>
      <c r="Q330" s="78"/>
      <c r="R330" s="78"/>
      <c r="S330" s="192"/>
      <c r="T330" s="14" t="str">
        <f t="shared" si="20"/>
        <v/>
      </c>
      <c r="U330" s="47" t="str">
        <f t="shared" si="21"/>
        <v/>
      </c>
      <c r="V330" s="18"/>
      <c r="W330" s="11"/>
      <c r="X330" s="11"/>
      <c r="Y330" s="18"/>
      <c r="Z330" s="11"/>
      <c r="AA330" s="18"/>
      <c r="AB330" s="11"/>
      <c r="AC330" s="11"/>
      <c r="AD330" s="18"/>
      <c r="AE330" s="11"/>
      <c r="AF330" s="18"/>
      <c r="AG330" s="11"/>
      <c r="AH330" s="11"/>
      <c r="AI330" s="18"/>
      <c r="AJ330" s="25"/>
      <c r="AK330" s="6"/>
    </row>
    <row r="331" spans="1:37" ht="21" customHeight="1" x14ac:dyDescent="0.15">
      <c r="A331" s="266">
        <f>IF(ISBLANK(H331),,A329+1)</f>
        <v>0</v>
      </c>
      <c r="B331" s="78"/>
      <c r="C331" s="78"/>
      <c r="D331" s="86"/>
      <c r="E331" s="86"/>
      <c r="F331" s="77"/>
      <c r="G331" s="215"/>
      <c r="H331" s="215"/>
      <c r="I331" s="225"/>
      <c r="J331" s="225"/>
      <c r="K331" s="315">
        <f t="shared" si="18"/>
        <v>0</v>
      </c>
      <c r="L331" s="70"/>
      <c r="M331" s="67"/>
      <c r="N331" s="70"/>
      <c r="O331" s="67"/>
      <c r="P331" s="78"/>
      <c r="Q331" s="78"/>
      <c r="R331" s="78"/>
      <c r="S331" s="192"/>
      <c r="T331" s="14" t="str">
        <f t="shared" si="20"/>
        <v/>
      </c>
      <c r="U331" s="47" t="str">
        <f t="shared" si="21"/>
        <v/>
      </c>
    </row>
    <row r="332" spans="1:37" ht="21" customHeight="1" x14ac:dyDescent="0.15">
      <c r="A332" s="266">
        <f t="shared" ref="A332:A346" si="22">IF(ISBLANK(H332),,A331+1)</f>
        <v>0</v>
      </c>
      <c r="B332" s="78"/>
      <c r="C332" s="78"/>
      <c r="D332" s="86"/>
      <c r="E332" s="86"/>
      <c r="F332" s="77"/>
      <c r="G332" s="215"/>
      <c r="H332" s="215"/>
      <c r="I332" s="225"/>
      <c r="J332" s="225"/>
      <c r="K332" s="315">
        <f t="shared" si="18"/>
        <v>0</v>
      </c>
      <c r="L332" s="70"/>
      <c r="M332" s="67"/>
      <c r="N332" s="70"/>
      <c r="O332" s="67"/>
      <c r="P332" s="78"/>
      <c r="Q332" s="78"/>
      <c r="R332" s="78"/>
      <c r="S332" s="192"/>
      <c r="T332" s="14" t="str">
        <f t="shared" si="20"/>
        <v/>
      </c>
      <c r="U332" s="47" t="str">
        <f t="shared" si="21"/>
        <v/>
      </c>
    </row>
    <row r="333" spans="1:37" ht="21" customHeight="1" x14ac:dyDescent="0.15">
      <c r="A333" s="266">
        <f t="shared" si="22"/>
        <v>0</v>
      </c>
      <c r="B333" s="78"/>
      <c r="C333" s="78"/>
      <c r="D333" s="86"/>
      <c r="E333" s="86"/>
      <c r="F333" s="77"/>
      <c r="G333" s="215"/>
      <c r="H333" s="215"/>
      <c r="I333" s="225"/>
      <c r="J333" s="225"/>
      <c r="K333" s="315">
        <f t="shared" si="18"/>
        <v>0</v>
      </c>
      <c r="L333" s="70"/>
      <c r="M333" s="67"/>
      <c r="N333" s="70"/>
      <c r="O333" s="67"/>
      <c r="P333" s="78"/>
      <c r="Q333" s="78"/>
      <c r="R333" s="78"/>
      <c r="S333" s="192"/>
      <c r="T333" s="14" t="str">
        <f t="shared" si="20"/>
        <v/>
      </c>
      <c r="U333" s="47" t="str">
        <f t="shared" si="21"/>
        <v/>
      </c>
    </row>
    <row r="334" spans="1:37" ht="21" customHeight="1" x14ac:dyDescent="0.15">
      <c r="A334" s="266">
        <f t="shared" si="22"/>
        <v>0</v>
      </c>
      <c r="B334" s="78"/>
      <c r="C334" s="78"/>
      <c r="D334" s="86"/>
      <c r="E334" s="86"/>
      <c r="F334" s="77"/>
      <c r="G334" s="215"/>
      <c r="H334" s="215"/>
      <c r="I334" s="225"/>
      <c r="J334" s="225"/>
      <c r="K334" s="315">
        <f t="shared" si="18"/>
        <v>0</v>
      </c>
      <c r="L334" s="70"/>
      <c r="M334" s="271"/>
      <c r="N334" s="70"/>
      <c r="O334" s="271"/>
      <c r="P334" s="78"/>
      <c r="Q334" s="78"/>
      <c r="R334" s="78"/>
      <c r="S334" s="192"/>
      <c r="T334" s="14" t="str">
        <f t="shared" si="20"/>
        <v/>
      </c>
      <c r="U334" s="47" t="str">
        <f t="shared" si="21"/>
        <v/>
      </c>
    </row>
    <row r="335" spans="1:37" ht="21" customHeight="1" x14ac:dyDescent="0.15">
      <c r="A335" s="266">
        <f t="shared" si="22"/>
        <v>0</v>
      </c>
      <c r="B335" s="78"/>
      <c r="C335" s="78"/>
      <c r="D335" s="86"/>
      <c r="E335" s="86"/>
      <c r="F335" s="77"/>
      <c r="G335" s="215"/>
      <c r="H335" s="215"/>
      <c r="I335" s="225"/>
      <c r="J335" s="225"/>
      <c r="K335" s="315">
        <f t="shared" si="18"/>
        <v>0</v>
      </c>
      <c r="L335" s="70"/>
      <c r="M335" s="271"/>
      <c r="N335" s="70"/>
      <c r="O335" s="271"/>
      <c r="P335" s="78"/>
      <c r="Q335" s="78"/>
      <c r="R335" s="78"/>
      <c r="S335" s="192"/>
      <c r="T335" s="14" t="str">
        <f t="shared" si="20"/>
        <v/>
      </c>
      <c r="U335" s="47" t="str">
        <f t="shared" si="21"/>
        <v/>
      </c>
    </row>
    <row r="336" spans="1:37" ht="21" customHeight="1" x14ac:dyDescent="0.15">
      <c r="A336" s="266">
        <f t="shared" si="22"/>
        <v>0</v>
      </c>
      <c r="B336" s="78"/>
      <c r="C336" s="78"/>
      <c r="D336" s="86"/>
      <c r="E336" s="86"/>
      <c r="F336" s="77"/>
      <c r="G336" s="215"/>
      <c r="H336" s="215"/>
      <c r="I336" s="225"/>
      <c r="J336" s="225"/>
      <c r="K336" s="315">
        <f t="shared" si="18"/>
        <v>0</v>
      </c>
      <c r="L336" s="70"/>
      <c r="M336" s="67"/>
      <c r="N336" s="70"/>
      <c r="O336" s="67"/>
      <c r="P336" s="78"/>
      <c r="Q336" s="78"/>
      <c r="R336" s="78"/>
      <c r="S336" s="192"/>
      <c r="T336" s="14" t="str">
        <f t="shared" si="20"/>
        <v/>
      </c>
      <c r="U336" s="47" t="str">
        <f t="shared" si="21"/>
        <v/>
      </c>
    </row>
    <row r="337" spans="1:21" ht="21" customHeight="1" x14ac:dyDescent="0.15">
      <c r="A337" s="266">
        <f t="shared" si="22"/>
        <v>0</v>
      </c>
      <c r="B337" s="78"/>
      <c r="C337" s="78"/>
      <c r="D337" s="86"/>
      <c r="E337" s="86"/>
      <c r="F337" s="77"/>
      <c r="G337" s="215"/>
      <c r="H337" s="215"/>
      <c r="I337" s="225"/>
      <c r="J337" s="225"/>
      <c r="K337" s="315">
        <f t="shared" si="18"/>
        <v>0</v>
      </c>
      <c r="L337" s="70"/>
      <c r="M337" s="67"/>
      <c r="N337" s="70"/>
      <c r="O337" s="67"/>
      <c r="P337" s="78"/>
      <c r="Q337" s="78"/>
      <c r="R337" s="78"/>
      <c r="S337" s="192"/>
      <c r="T337" s="14" t="str">
        <f t="shared" si="20"/>
        <v/>
      </c>
      <c r="U337" s="47" t="str">
        <f t="shared" si="21"/>
        <v/>
      </c>
    </row>
    <row r="338" spans="1:21" ht="21" customHeight="1" x14ac:dyDescent="0.15">
      <c r="A338" s="266">
        <f t="shared" si="22"/>
        <v>0</v>
      </c>
      <c r="B338" s="78"/>
      <c r="C338" s="78"/>
      <c r="D338" s="86"/>
      <c r="E338" s="86"/>
      <c r="F338" s="77"/>
      <c r="G338" s="215"/>
      <c r="H338" s="215"/>
      <c r="I338" s="225"/>
      <c r="J338" s="225"/>
      <c r="K338" s="315">
        <f t="shared" si="18"/>
        <v>0</v>
      </c>
      <c r="L338" s="70"/>
      <c r="M338" s="67"/>
      <c r="N338" s="70"/>
      <c r="O338" s="67"/>
      <c r="P338" s="78"/>
      <c r="Q338" s="78"/>
      <c r="R338" s="78"/>
      <c r="S338" s="192"/>
      <c r="T338" s="14" t="str">
        <f t="shared" si="20"/>
        <v/>
      </c>
      <c r="U338" s="47" t="str">
        <f t="shared" si="21"/>
        <v/>
      </c>
    </row>
    <row r="339" spans="1:21" ht="21" customHeight="1" x14ac:dyDescent="0.15">
      <c r="A339" s="266">
        <f t="shared" si="22"/>
        <v>0</v>
      </c>
      <c r="B339" s="78"/>
      <c r="C339" s="78"/>
      <c r="D339" s="86"/>
      <c r="E339" s="86"/>
      <c r="F339" s="77"/>
      <c r="G339" s="215"/>
      <c r="H339" s="215"/>
      <c r="I339" s="225"/>
      <c r="J339" s="225"/>
      <c r="K339" s="315">
        <f t="shared" si="18"/>
        <v>0</v>
      </c>
      <c r="L339" s="70"/>
      <c r="M339" s="67"/>
      <c r="N339" s="70"/>
      <c r="O339" s="67"/>
      <c r="P339" s="78"/>
      <c r="Q339" s="78"/>
      <c r="R339" s="78"/>
      <c r="S339" s="192"/>
      <c r="T339" s="14" t="str">
        <f t="shared" si="20"/>
        <v/>
      </c>
      <c r="U339" s="47" t="str">
        <f t="shared" si="21"/>
        <v/>
      </c>
    </row>
    <row r="340" spans="1:21" ht="21" customHeight="1" x14ac:dyDescent="0.15">
      <c r="A340" s="266">
        <f t="shared" si="22"/>
        <v>0</v>
      </c>
      <c r="B340" s="78"/>
      <c r="C340" s="78"/>
      <c r="D340" s="86"/>
      <c r="E340" s="86"/>
      <c r="F340" s="77"/>
      <c r="G340" s="215"/>
      <c r="H340" s="215"/>
      <c r="I340" s="225"/>
      <c r="J340" s="225"/>
      <c r="K340" s="315">
        <f t="shared" si="18"/>
        <v>0</v>
      </c>
      <c r="L340" s="70"/>
      <c r="M340" s="67"/>
      <c r="N340" s="70"/>
      <c r="O340" s="67"/>
      <c r="P340" s="78"/>
      <c r="Q340" s="78"/>
      <c r="R340" s="78"/>
      <c r="S340" s="192"/>
      <c r="T340" s="14" t="str">
        <f t="shared" si="20"/>
        <v/>
      </c>
      <c r="U340" s="47" t="str">
        <f t="shared" si="21"/>
        <v/>
      </c>
    </row>
    <row r="341" spans="1:21" ht="21" customHeight="1" x14ac:dyDescent="0.15">
      <c r="A341" s="177">
        <f t="shared" si="22"/>
        <v>0</v>
      </c>
      <c r="B341" s="78"/>
      <c r="C341" s="78"/>
      <c r="D341" s="86"/>
      <c r="E341" s="86"/>
      <c r="F341" s="77"/>
      <c r="G341" s="215"/>
      <c r="H341" s="215"/>
      <c r="I341" s="225"/>
      <c r="J341" s="225"/>
      <c r="K341" s="315">
        <f t="shared" si="18"/>
        <v>0</v>
      </c>
      <c r="L341" s="70"/>
      <c r="M341" s="67"/>
      <c r="N341" s="70"/>
      <c r="O341" s="67"/>
      <c r="P341" s="78"/>
      <c r="Q341" s="78"/>
      <c r="R341" s="78"/>
      <c r="S341" s="192"/>
      <c r="T341" s="14" t="str">
        <f t="shared" si="20"/>
        <v/>
      </c>
      <c r="U341" s="47" t="str">
        <f t="shared" si="21"/>
        <v/>
      </c>
    </row>
    <row r="342" spans="1:21" ht="21" customHeight="1" x14ac:dyDescent="0.15">
      <c r="A342" s="266">
        <f t="shared" si="22"/>
        <v>0</v>
      </c>
      <c r="B342" s="67"/>
      <c r="C342" s="78"/>
      <c r="D342" s="86"/>
      <c r="E342" s="86"/>
      <c r="F342" s="77"/>
      <c r="G342" s="216"/>
      <c r="H342" s="215"/>
      <c r="I342" s="225"/>
      <c r="J342" s="225"/>
      <c r="K342" s="315">
        <f t="shared" si="18"/>
        <v>0</v>
      </c>
      <c r="L342" s="70"/>
      <c r="M342" s="67"/>
      <c r="N342" s="70"/>
      <c r="O342" s="67"/>
      <c r="P342" s="67"/>
      <c r="Q342" s="67"/>
      <c r="R342" s="67"/>
      <c r="S342" s="192"/>
      <c r="T342" s="14" t="str">
        <f t="shared" si="20"/>
        <v/>
      </c>
      <c r="U342" s="47" t="str">
        <f t="shared" si="21"/>
        <v/>
      </c>
    </row>
    <row r="343" spans="1:21" ht="21" customHeight="1" x14ac:dyDescent="0.15">
      <c r="A343" s="266">
        <f t="shared" si="22"/>
        <v>0</v>
      </c>
      <c r="B343" s="67"/>
      <c r="C343" s="78"/>
      <c r="D343" s="86"/>
      <c r="E343" s="86"/>
      <c r="F343" s="77"/>
      <c r="G343" s="216"/>
      <c r="H343" s="215"/>
      <c r="I343" s="225"/>
      <c r="J343" s="225"/>
      <c r="K343" s="315">
        <f t="shared" si="18"/>
        <v>0</v>
      </c>
      <c r="L343" s="70"/>
      <c r="M343" s="67"/>
      <c r="N343" s="70"/>
      <c r="O343" s="67"/>
      <c r="P343" s="67"/>
      <c r="Q343" s="67"/>
      <c r="R343" s="67"/>
      <c r="S343" s="192"/>
      <c r="T343" s="14" t="str">
        <f t="shared" si="20"/>
        <v/>
      </c>
      <c r="U343" s="47" t="str">
        <f t="shared" si="21"/>
        <v/>
      </c>
    </row>
    <row r="344" spans="1:21" ht="21" customHeight="1" x14ac:dyDescent="0.15">
      <c r="A344" s="266">
        <f t="shared" si="22"/>
        <v>0</v>
      </c>
      <c r="B344" s="67"/>
      <c r="C344" s="78"/>
      <c r="D344" s="86"/>
      <c r="E344" s="86"/>
      <c r="F344" s="77"/>
      <c r="G344" s="216"/>
      <c r="H344" s="215"/>
      <c r="I344" s="225"/>
      <c r="J344" s="225"/>
      <c r="K344" s="315">
        <f t="shared" ref="K344:K407" si="23">J344-E344</f>
        <v>0</v>
      </c>
      <c r="L344" s="70"/>
      <c r="M344" s="67"/>
      <c r="N344" s="70"/>
      <c r="O344" s="67"/>
      <c r="P344" s="67"/>
      <c r="Q344" s="67"/>
      <c r="R344" s="67"/>
      <c r="S344" s="192"/>
      <c r="T344" s="14" t="str">
        <f t="shared" si="20"/>
        <v/>
      </c>
      <c r="U344" s="47" t="str">
        <f t="shared" si="21"/>
        <v/>
      </c>
    </row>
    <row r="345" spans="1:21" ht="21" customHeight="1" x14ac:dyDescent="0.15">
      <c r="A345" s="266">
        <f t="shared" si="22"/>
        <v>0</v>
      </c>
      <c r="B345" s="67"/>
      <c r="C345" s="78"/>
      <c r="D345" s="86"/>
      <c r="E345" s="86"/>
      <c r="F345" s="77"/>
      <c r="G345" s="216"/>
      <c r="H345" s="215"/>
      <c r="I345" s="225"/>
      <c r="J345" s="225"/>
      <c r="K345" s="315">
        <f t="shared" si="23"/>
        <v>0</v>
      </c>
      <c r="L345" s="70"/>
      <c r="M345" s="67"/>
      <c r="N345" s="70"/>
      <c r="O345" s="67"/>
      <c r="P345" s="67"/>
      <c r="Q345" s="67"/>
      <c r="R345" s="67"/>
      <c r="S345" s="192"/>
      <c r="T345" s="14" t="str">
        <f t="shared" si="20"/>
        <v/>
      </c>
      <c r="U345" s="47" t="str">
        <f t="shared" si="21"/>
        <v/>
      </c>
    </row>
    <row r="346" spans="1:21" ht="21" customHeight="1" x14ac:dyDescent="0.15">
      <c r="A346" s="266">
        <f t="shared" si="22"/>
        <v>0</v>
      </c>
      <c r="B346" s="67"/>
      <c r="C346" s="78"/>
      <c r="D346" s="86"/>
      <c r="E346" s="86"/>
      <c r="F346" s="77"/>
      <c r="G346" s="216"/>
      <c r="H346" s="215"/>
      <c r="I346" s="225"/>
      <c r="J346" s="225"/>
      <c r="K346" s="315">
        <f t="shared" si="23"/>
        <v>0</v>
      </c>
      <c r="L346" s="70"/>
      <c r="M346" s="67"/>
      <c r="N346" s="70"/>
      <c r="O346" s="67"/>
      <c r="P346" s="67"/>
      <c r="Q346" s="67"/>
      <c r="R346" s="67"/>
      <c r="S346" s="192"/>
      <c r="T346" s="14" t="str">
        <f t="shared" si="20"/>
        <v/>
      </c>
      <c r="U346" s="47" t="str">
        <f t="shared" si="21"/>
        <v/>
      </c>
    </row>
    <row r="347" spans="1:21" ht="21" customHeight="1" x14ac:dyDescent="0.15">
      <c r="A347" s="266"/>
      <c r="B347" s="67"/>
      <c r="C347" s="78"/>
      <c r="D347" s="86"/>
      <c r="E347" s="86"/>
      <c r="F347" s="77"/>
      <c r="G347" s="216"/>
      <c r="H347" s="215"/>
      <c r="I347" s="225"/>
      <c r="J347" s="225"/>
      <c r="K347" s="315">
        <f t="shared" si="23"/>
        <v>0</v>
      </c>
      <c r="L347" s="70"/>
      <c r="M347" s="67"/>
      <c r="N347" s="70"/>
      <c r="O347" s="67"/>
      <c r="P347" s="67"/>
      <c r="Q347" s="67"/>
      <c r="R347" s="67"/>
      <c r="S347" s="192"/>
      <c r="T347" s="14" t="str">
        <f t="shared" si="20"/>
        <v/>
      </c>
      <c r="U347" s="47" t="str">
        <f t="shared" si="21"/>
        <v/>
      </c>
    </row>
    <row r="348" spans="1:21" ht="21" customHeight="1" x14ac:dyDescent="0.15">
      <c r="A348" s="267"/>
      <c r="B348" s="104"/>
      <c r="C348" s="167"/>
      <c r="D348" s="106"/>
      <c r="E348" s="106"/>
      <c r="F348" s="166"/>
      <c r="G348" s="218"/>
      <c r="H348" s="217"/>
      <c r="I348" s="226"/>
      <c r="J348" s="226"/>
      <c r="K348" s="316">
        <f t="shared" si="23"/>
        <v>0</v>
      </c>
      <c r="L348" s="159"/>
      <c r="M348" s="104"/>
      <c r="N348" s="159"/>
      <c r="O348" s="104"/>
      <c r="P348" s="104"/>
      <c r="Q348" s="104"/>
      <c r="R348" s="104"/>
      <c r="S348" s="269"/>
      <c r="T348" s="14" t="str">
        <f t="shared" si="20"/>
        <v/>
      </c>
      <c r="U348" s="47" t="str">
        <f t="shared" si="21"/>
        <v/>
      </c>
    </row>
    <row r="349" spans="1:21" ht="21" customHeight="1" x14ac:dyDescent="0.15">
      <c r="A349" s="268"/>
      <c r="B349" s="103"/>
      <c r="C349" s="103"/>
      <c r="D349" s="102"/>
      <c r="E349" s="102"/>
      <c r="F349" s="164"/>
      <c r="G349" s="210"/>
      <c r="H349" s="210"/>
      <c r="I349" s="227"/>
      <c r="J349" s="227"/>
      <c r="K349" s="314">
        <f t="shared" si="23"/>
        <v>0</v>
      </c>
      <c r="L349" s="200"/>
      <c r="M349" s="71"/>
      <c r="N349" s="200"/>
      <c r="O349" s="71"/>
      <c r="P349" s="103"/>
      <c r="Q349" s="103"/>
      <c r="R349" s="103"/>
      <c r="S349" s="270"/>
      <c r="T349" s="14" t="str">
        <f t="shared" si="20"/>
        <v/>
      </c>
      <c r="U349" s="47" t="str">
        <f t="shared" si="21"/>
        <v/>
      </c>
    </row>
    <row r="350" spans="1:21" ht="21" customHeight="1" x14ac:dyDescent="0.15">
      <c r="A350" s="266"/>
      <c r="B350" s="78"/>
      <c r="C350" s="78"/>
      <c r="D350" s="86"/>
      <c r="E350" s="86"/>
      <c r="F350" s="77"/>
      <c r="G350" s="215"/>
      <c r="H350" s="215"/>
      <c r="I350" s="225"/>
      <c r="J350" s="225"/>
      <c r="K350" s="315">
        <f t="shared" si="23"/>
        <v>0</v>
      </c>
      <c r="L350" s="70"/>
      <c r="M350" s="67"/>
      <c r="N350" s="70"/>
      <c r="O350" s="67"/>
      <c r="P350" s="78"/>
      <c r="Q350" s="78"/>
      <c r="R350" s="78"/>
      <c r="S350" s="192"/>
      <c r="T350" s="14" t="str">
        <f t="shared" si="20"/>
        <v/>
      </c>
      <c r="U350" s="47" t="str">
        <f t="shared" si="21"/>
        <v/>
      </c>
    </row>
    <row r="351" spans="1:21" ht="21" customHeight="1" x14ac:dyDescent="0.15">
      <c r="A351" s="266"/>
      <c r="B351" s="78"/>
      <c r="C351" s="78"/>
      <c r="D351" s="86"/>
      <c r="E351" s="86"/>
      <c r="F351" s="77"/>
      <c r="G351" s="215"/>
      <c r="H351" s="215"/>
      <c r="I351" s="225"/>
      <c r="J351" s="225"/>
      <c r="K351" s="315">
        <f t="shared" si="23"/>
        <v>0</v>
      </c>
      <c r="L351" s="70"/>
      <c r="M351" s="67"/>
      <c r="N351" s="70"/>
      <c r="O351" s="67"/>
      <c r="P351" s="78"/>
      <c r="Q351" s="78"/>
      <c r="R351" s="78"/>
      <c r="S351" s="192"/>
      <c r="T351" s="14" t="str">
        <f t="shared" si="20"/>
        <v/>
      </c>
      <c r="U351" s="47" t="str">
        <f t="shared" si="21"/>
        <v/>
      </c>
    </row>
    <row r="352" spans="1:21" ht="21" customHeight="1" x14ac:dyDescent="0.15">
      <c r="A352" s="266"/>
      <c r="B352" s="78"/>
      <c r="C352" s="78"/>
      <c r="D352" s="86"/>
      <c r="E352" s="86"/>
      <c r="F352" s="77"/>
      <c r="G352" s="215"/>
      <c r="H352" s="215"/>
      <c r="I352" s="225"/>
      <c r="J352" s="225"/>
      <c r="K352" s="315">
        <f t="shared" si="23"/>
        <v>0</v>
      </c>
      <c r="L352" s="70"/>
      <c r="M352" s="67"/>
      <c r="N352" s="70"/>
      <c r="O352" s="67"/>
      <c r="P352" s="78"/>
      <c r="Q352" s="78"/>
      <c r="R352" s="78"/>
      <c r="S352" s="192"/>
      <c r="T352" s="14" t="str">
        <f t="shared" si="20"/>
        <v/>
      </c>
      <c r="U352" s="47" t="str">
        <f t="shared" si="21"/>
        <v/>
      </c>
    </row>
    <row r="353" spans="1:21" ht="21" customHeight="1" x14ac:dyDescent="0.15">
      <c r="A353" s="266"/>
      <c r="B353" s="78"/>
      <c r="C353" s="78"/>
      <c r="D353" s="86"/>
      <c r="E353" s="86"/>
      <c r="F353" s="77"/>
      <c r="G353" s="215"/>
      <c r="H353" s="215"/>
      <c r="I353" s="225"/>
      <c r="J353" s="225"/>
      <c r="K353" s="315">
        <f t="shared" si="23"/>
        <v>0</v>
      </c>
      <c r="L353" s="70"/>
      <c r="M353" s="67"/>
      <c r="N353" s="70"/>
      <c r="O353" s="67"/>
      <c r="P353" s="78"/>
      <c r="Q353" s="78"/>
      <c r="R353" s="78"/>
      <c r="S353" s="192"/>
      <c r="T353" s="14" t="str">
        <f t="shared" si="20"/>
        <v/>
      </c>
      <c r="U353" s="47" t="str">
        <f t="shared" si="21"/>
        <v/>
      </c>
    </row>
    <row r="354" spans="1:21" ht="21" customHeight="1" x14ac:dyDescent="0.15">
      <c r="A354" s="266"/>
      <c r="B354" s="78"/>
      <c r="C354" s="78"/>
      <c r="D354" s="86"/>
      <c r="E354" s="86"/>
      <c r="F354" s="77"/>
      <c r="G354" s="215"/>
      <c r="H354" s="215"/>
      <c r="I354" s="225"/>
      <c r="J354" s="225"/>
      <c r="K354" s="315">
        <f t="shared" si="23"/>
        <v>0</v>
      </c>
      <c r="L354" s="70"/>
      <c r="M354" s="67"/>
      <c r="N354" s="70"/>
      <c r="O354" s="67"/>
      <c r="P354" s="78"/>
      <c r="Q354" s="78"/>
      <c r="R354" s="78"/>
      <c r="S354" s="192"/>
      <c r="T354" s="14" t="str">
        <f t="shared" si="20"/>
        <v/>
      </c>
      <c r="U354" s="47" t="str">
        <f t="shared" si="21"/>
        <v/>
      </c>
    </row>
    <row r="355" spans="1:21" ht="21" customHeight="1" x14ac:dyDescent="0.15">
      <c r="A355" s="266"/>
      <c r="B355" s="78"/>
      <c r="C355" s="78"/>
      <c r="D355" s="86"/>
      <c r="E355" s="86"/>
      <c r="F355" s="77"/>
      <c r="G355" s="215"/>
      <c r="H355" s="215"/>
      <c r="I355" s="225"/>
      <c r="J355" s="225"/>
      <c r="K355" s="315">
        <f t="shared" si="23"/>
        <v>0</v>
      </c>
      <c r="L355" s="70"/>
      <c r="M355" s="67"/>
      <c r="N355" s="70"/>
      <c r="O355" s="67"/>
      <c r="P355" s="78"/>
      <c r="Q355" s="78"/>
      <c r="R355" s="78"/>
      <c r="S355" s="192"/>
      <c r="T355" s="14" t="str">
        <f t="shared" si="20"/>
        <v/>
      </c>
      <c r="U355" s="47" t="str">
        <f t="shared" si="21"/>
        <v/>
      </c>
    </row>
    <row r="356" spans="1:21" ht="21" customHeight="1" x14ac:dyDescent="0.15">
      <c r="A356" s="266"/>
      <c r="B356" s="78"/>
      <c r="C356" s="78"/>
      <c r="D356" s="86"/>
      <c r="E356" s="86"/>
      <c r="F356" s="77"/>
      <c r="G356" s="215"/>
      <c r="H356" s="215"/>
      <c r="I356" s="225"/>
      <c r="J356" s="225"/>
      <c r="K356" s="315">
        <f t="shared" si="23"/>
        <v>0</v>
      </c>
      <c r="L356" s="70"/>
      <c r="M356" s="67"/>
      <c r="N356" s="70"/>
      <c r="O356" s="67"/>
      <c r="P356" s="78"/>
      <c r="Q356" s="78"/>
      <c r="R356" s="78"/>
      <c r="S356" s="192"/>
      <c r="T356" s="14" t="str">
        <f t="shared" si="20"/>
        <v/>
      </c>
      <c r="U356" s="47" t="str">
        <f t="shared" si="21"/>
        <v/>
      </c>
    </row>
    <row r="357" spans="1:21" ht="21" customHeight="1" x14ac:dyDescent="0.15">
      <c r="A357" s="266"/>
      <c r="B357" s="78"/>
      <c r="C357" s="78"/>
      <c r="D357" s="86"/>
      <c r="E357" s="86"/>
      <c r="F357" s="77"/>
      <c r="G357" s="215"/>
      <c r="H357" s="215"/>
      <c r="I357" s="225"/>
      <c r="J357" s="225"/>
      <c r="K357" s="315">
        <f t="shared" si="23"/>
        <v>0</v>
      </c>
      <c r="L357" s="70"/>
      <c r="M357" s="67"/>
      <c r="N357" s="70"/>
      <c r="O357" s="67"/>
      <c r="P357" s="78"/>
      <c r="Q357" s="78"/>
      <c r="R357" s="78"/>
      <c r="S357" s="192"/>
      <c r="T357" s="14" t="str">
        <f t="shared" si="20"/>
        <v/>
      </c>
      <c r="U357" s="47" t="str">
        <f t="shared" si="21"/>
        <v/>
      </c>
    </row>
    <row r="358" spans="1:21" ht="21" customHeight="1" x14ac:dyDescent="0.15">
      <c r="A358" s="266"/>
      <c r="B358" s="78"/>
      <c r="C358" s="78"/>
      <c r="D358" s="86"/>
      <c r="E358" s="86"/>
      <c r="F358" s="77"/>
      <c r="G358" s="215"/>
      <c r="H358" s="215"/>
      <c r="I358" s="225"/>
      <c r="J358" s="225"/>
      <c r="K358" s="315">
        <f t="shared" si="23"/>
        <v>0</v>
      </c>
      <c r="L358" s="70"/>
      <c r="M358" s="67"/>
      <c r="N358" s="70"/>
      <c r="O358" s="67"/>
      <c r="P358" s="78"/>
      <c r="Q358" s="78"/>
      <c r="R358" s="78"/>
      <c r="S358" s="192"/>
      <c r="T358" s="14" t="str">
        <f t="shared" si="20"/>
        <v/>
      </c>
      <c r="U358" s="47" t="str">
        <f t="shared" si="21"/>
        <v/>
      </c>
    </row>
    <row r="359" spans="1:21" ht="21" customHeight="1" x14ac:dyDescent="0.15">
      <c r="A359" s="266"/>
      <c r="B359" s="78"/>
      <c r="C359" s="78"/>
      <c r="D359" s="86"/>
      <c r="E359" s="86"/>
      <c r="F359" s="77"/>
      <c r="G359" s="215"/>
      <c r="H359" s="215"/>
      <c r="I359" s="225"/>
      <c r="J359" s="225"/>
      <c r="K359" s="315">
        <f t="shared" si="23"/>
        <v>0</v>
      </c>
      <c r="L359" s="70"/>
      <c r="M359" s="67"/>
      <c r="N359" s="70"/>
      <c r="O359" s="67"/>
      <c r="P359" s="78"/>
      <c r="Q359" s="78"/>
      <c r="R359" s="78"/>
      <c r="S359" s="192"/>
      <c r="T359" s="14" t="str">
        <f t="shared" si="20"/>
        <v/>
      </c>
      <c r="U359" s="47" t="str">
        <f t="shared" si="21"/>
        <v/>
      </c>
    </row>
    <row r="360" spans="1:21" ht="21" customHeight="1" x14ac:dyDescent="0.15">
      <c r="A360" s="266"/>
      <c r="B360" s="78"/>
      <c r="C360" s="78"/>
      <c r="D360" s="86"/>
      <c r="E360" s="86"/>
      <c r="F360" s="77"/>
      <c r="G360" s="215"/>
      <c r="H360" s="215"/>
      <c r="I360" s="225"/>
      <c r="J360" s="225"/>
      <c r="K360" s="315">
        <f t="shared" si="23"/>
        <v>0</v>
      </c>
      <c r="L360" s="70"/>
      <c r="M360" s="67"/>
      <c r="N360" s="70"/>
      <c r="O360" s="67"/>
      <c r="P360" s="78"/>
      <c r="Q360" s="78"/>
      <c r="R360" s="78"/>
      <c r="S360" s="192"/>
      <c r="T360" s="14" t="str">
        <f t="shared" si="20"/>
        <v/>
      </c>
      <c r="U360" s="47" t="str">
        <f t="shared" si="21"/>
        <v/>
      </c>
    </row>
    <row r="361" spans="1:21" ht="21" customHeight="1" x14ac:dyDescent="0.15">
      <c r="A361" s="177"/>
      <c r="B361" s="78"/>
      <c r="C361" s="78"/>
      <c r="D361" s="86"/>
      <c r="E361" s="86"/>
      <c r="F361" s="77"/>
      <c r="G361" s="215"/>
      <c r="H361" s="215"/>
      <c r="I361" s="225"/>
      <c r="J361" s="225"/>
      <c r="K361" s="315">
        <f t="shared" si="23"/>
        <v>0</v>
      </c>
      <c r="L361" s="70"/>
      <c r="M361" s="67"/>
      <c r="N361" s="70"/>
      <c r="O361" s="67"/>
      <c r="P361" s="78"/>
      <c r="Q361" s="78"/>
      <c r="R361" s="78"/>
      <c r="S361" s="192"/>
      <c r="T361" s="14" t="str">
        <f t="shared" si="20"/>
        <v/>
      </c>
      <c r="U361" s="47" t="str">
        <f t="shared" si="21"/>
        <v/>
      </c>
    </row>
    <row r="362" spans="1:21" ht="21" customHeight="1" x14ac:dyDescent="0.15">
      <c r="A362" s="266"/>
      <c r="B362" s="67"/>
      <c r="C362" s="78"/>
      <c r="D362" s="86"/>
      <c r="E362" s="86"/>
      <c r="F362" s="77"/>
      <c r="G362" s="216"/>
      <c r="H362" s="215"/>
      <c r="I362" s="225"/>
      <c r="J362" s="225"/>
      <c r="K362" s="315">
        <f t="shared" si="23"/>
        <v>0</v>
      </c>
      <c r="L362" s="70"/>
      <c r="M362" s="67"/>
      <c r="N362" s="70"/>
      <c r="O362" s="67"/>
      <c r="P362" s="67"/>
      <c r="Q362" s="67"/>
      <c r="R362" s="67"/>
      <c r="S362" s="192"/>
      <c r="T362" s="14" t="str">
        <f t="shared" si="20"/>
        <v/>
      </c>
      <c r="U362" s="47" t="str">
        <f t="shared" si="21"/>
        <v/>
      </c>
    </row>
    <row r="363" spans="1:21" ht="21" customHeight="1" x14ac:dyDescent="0.15">
      <c r="A363" s="266"/>
      <c r="B363" s="67"/>
      <c r="C363" s="78"/>
      <c r="D363" s="86"/>
      <c r="E363" s="86"/>
      <c r="F363" s="77"/>
      <c r="G363" s="216"/>
      <c r="H363" s="215"/>
      <c r="I363" s="225"/>
      <c r="J363" s="225"/>
      <c r="K363" s="315">
        <f t="shared" si="23"/>
        <v>0</v>
      </c>
      <c r="L363" s="70"/>
      <c r="M363" s="67"/>
      <c r="N363" s="70"/>
      <c r="O363" s="67"/>
      <c r="P363" s="67"/>
      <c r="Q363" s="67"/>
      <c r="R363" s="67"/>
      <c r="S363" s="192"/>
      <c r="T363" s="14" t="str">
        <f t="shared" si="20"/>
        <v/>
      </c>
      <c r="U363" s="47" t="str">
        <f t="shared" si="21"/>
        <v/>
      </c>
    </row>
    <row r="364" spans="1:21" ht="21" customHeight="1" x14ac:dyDescent="0.15">
      <c r="A364" s="266"/>
      <c r="B364" s="67"/>
      <c r="C364" s="78"/>
      <c r="D364" s="86"/>
      <c r="E364" s="86"/>
      <c r="F364" s="77"/>
      <c r="G364" s="216"/>
      <c r="H364" s="215"/>
      <c r="I364" s="225"/>
      <c r="J364" s="225"/>
      <c r="K364" s="315">
        <f t="shared" si="23"/>
        <v>0</v>
      </c>
      <c r="L364" s="70"/>
      <c r="M364" s="67"/>
      <c r="N364" s="70"/>
      <c r="O364" s="67"/>
      <c r="P364" s="67"/>
      <c r="Q364" s="67"/>
      <c r="R364" s="67"/>
      <c r="S364" s="192"/>
      <c r="T364" s="14" t="str">
        <f t="shared" si="20"/>
        <v/>
      </c>
      <c r="U364" s="47" t="str">
        <f t="shared" si="21"/>
        <v/>
      </c>
    </row>
    <row r="365" spans="1:21" ht="21" customHeight="1" x14ac:dyDescent="0.15">
      <c r="A365" s="266"/>
      <c r="B365" s="67"/>
      <c r="C365" s="78"/>
      <c r="D365" s="86"/>
      <c r="E365" s="86"/>
      <c r="F365" s="77"/>
      <c r="G365" s="216"/>
      <c r="H365" s="215"/>
      <c r="I365" s="225"/>
      <c r="J365" s="225"/>
      <c r="K365" s="315">
        <f t="shared" si="23"/>
        <v>0</v>
      </c>
      <c r="L365" s="70"/>
      <c r="M365" s="67"/>
      <c r="N365" s="70"/>
      <c r="O365" s="67"/>
      <c r="P365" s="67"/>
      <c r="Q365" s="67"/>
      <c r="R365" s="67"/>
      <c r="S365" s="192"/>
      <c r="T365" s="14" t="str">
        <f t="shared" si="20"/>
        <v/>
      </c>
      <c r="U365" s="47" t="str">
        <f t="shared" si="21"/>
        <v/>
      </c>
    </row>
    <row r="366" spans="1:21" ht="21" customHeight="1" x14ac:dyDescent="0.15">
      <c r="A366" s="266"/>
      <c r="B366" s="67"/>
      <c r="C366" s="78"/>
      <c r="D366" s="86"/>
      <c r="E366" s="86"/>
      <c r="F366" s="77"/>
      <c r="G366" s="216"/>
      <c r="H366" s="215"/>
      <c r="I366" s="225"/>
      <c r="J366" s="225"/>
      <c r="K366" s="315">
        <f t="shared" si="23"/>
        <v>0</v>
      </c>
      <c r="L366" s="70"/>
      <c r="M366" s="67"/>
      <c r="N366" s="70"/>
      <c r="O366" s="67"/>
      <c r="P366" s="67"/>
      <c r="Q366" s="67"/>
      <c r="R366" s="67"/>
      <c r="S366" s="192"/>
      <c r="T366" s="14" t="str">
        <f t="shared" si="20"/>
        <v/>
      </c>
      <c r="U366" s="47" t="str">
        <f t="shared" si="21"/>
        <v/>
      </c>
    </row>
    <row r="367" spans="1:21" ht="21" customHeight="1" x14ac:dyDescent="0.15">
      <c r="A367" s="266"/>
      <c r="B367" s="67"/>
      <c r="C367" s="78"/>
      <c r="D367" s="86"/>
      <c r="E367" s="86"/>
      <c r="F367" s="77"/>
      <c r="G367" s="216"/>
      <c r="H367" s="215"/>
      <c r="I367" s="225"/>
      <c r="J367" s="225"/>
      <c r="K367" s="315">
        <f t="shared" si="23"/>
        <v>0</v>
      </c>
      <c r="L367" s="70"/>
      <c r="M367" s="67"/>
      <c r="N367" s="70"/>
      <c r="O367" s="67"/>
      <c r="P367" s="67"/>
      <c r="Q367" s="67"/>
      <c r="R367" s="67"/>
      <c r="S367" s="192"/>
      <c r="T367" s="14" t="str">
        <f t="shared" si="20"/>
        <v/>
      </c>
      <c r="U367" s="47" t="str">
        <f t="shared" si="21"/>
        <v/>
      </c>
    </row>
    <row r="368" spans="1:21" ht="21" customHeight="1" x14ac:dyDescent="0.15">
      <c r="A368" s="267"/>
      <c r="B368" s="104"/>
      <c r="C368" s="167"/>
      <c r="D368" s="106"/>
      <c r="E368" s="106"/>
      <c r="F368" s="166"/>
      <c r="G368" s="218"/>
      <c r="H368" s="217"/>
      <c r="I368" s="226"/>
      <c r="J368" s="226"/>
      <c r="K368" s="316">
        <f t="shared" si="23"/>
        <v>0</v>
      </c>
      <c r="L368" s="159"/>
      <c r="M368" s="104"/>
      <c r="N368" s="159"/>
      <c r="O368" s="104"/>
      <c r="P368" s="104"/>
      <c r="Q368" s="104"/>
      <c r="R368" s="104"/>
      <c r="S368" s="269"/>
      <c r="T368" s="14" t="str">
        <f t="shared" si="20"/>
        <v/>
      </c>
      <c r="U368" s="47" t="str">
        <f t="shared" si="21"/>
        <v/>
      </c>
    </row>
    <row r="369" spans="1:21" ht="21" customHeight="1" x14ac:dyDescent="0.15">
      <c r="A369" s="268"/>
      <c r="B369" s="103"/>
      <c r="C369" s="103"/>
      <c r="D369" s="102"/>
      <c r="E369" s="102"/>
      <c r="F369" s="164"/>
      <c r="G369" s="210"/>
      <c r="H369" s="210"/>
      <c r="I369" s="227"/>
      <c r="J369" s="227"/>
      <c r="K369" s="314">
        <f t="shared" si="23"/>
        <v>0</v>
      </c>
      <c r="L369" s="200"/>
      <c r="M369" s="71"/>
      <c r="N369" s="200"/>
      <c r="O369" s="71"/>
      <c r="P369" s="103"/>
      <c r="Q369" s="103"/>
      <c r="R369" s="103"/>
      <c r="S369" s="270"/>
      <c r="T369" s="14" t="str">
        <f t="shared" si="20"/>
        <v/>
      </c>
      <c r="U369" s="47" t="str">
        <f t="shared" si="21"/>
        <v/>
      </c>
    </row>
    <row r="370" spans="1:21" ht="21" customHeight="1" x14ac:dyDescent="0.15">
      <c r="A370" s="266"/>
      <c r="B370" s="78"/>
      <c r="C370" s="78"/>
      <c r="D370" s="86"/>
      <c r="E370" s="86"/>
      <c r="F370" s="77"/>
      <c r="G370" s="215"/>
      <c r="H370" s="215"/>
      <c r="I370" s="225"/>
      <c r="J370" s="225"/>
      <c r="K370" s="315">
        <f t="shared" si="23"/>
        <v>0</v>
      </c>
      <c r="L370" s="70"/>
      <c r="M370" s="67"/>
      <c r="N370" s="70"/>
      <c r="O370" s="67"/>
      <c r="P370" s="78"/>
      <c r="Q370" s="78"/>
      <c r="R370" s="78"/>
      <c r="S370" s="192"/>
      <c r="T370" s="14" t="str">
        <f t="shared" si="20"/>
        <v/>
      </c>
      <c r="U370" s="47" t="str">
        <f t="shared" si="21"/>
        <v/>
      </c>
    </row>
    <row r="371" spans="1:21" ht="21" customHeight="1" x14ac:dyDescent="0.15">
      <c r="A371" s="266"/>
      <c r="B371" s="78"/>
      <c r="C371" s="78"/>
      <c r="D371" s="86"/>
      <c r="E371" s="86"/>
      <c r="F371" s="77"/>
      <c r="G371" s="215"/>
      <c r="H371" s="215"/>
      <c r="I371" s="225"/>
      <c r="J371" s="225"/>
      <c r="K371" s="315">
        <f t="shared" si="23"/>
        <v>0</v>
      </c>
      <c r="L371" s="70"/>
      <c r="M371" s="271"/>
      <c r="N371" s="70"/>
      <c r="O371" s="271"/>
      <c r="P371" s="78"/>
      <c r="Q371" s="78"/>
      <c r="R371" s="78"/>
      <c r="S371" s="192"/>
      <c r="T371" s="14" t="str">
        <f t="shared" si="20"/>
        <v/>
      </c>
      <c r="U371" s="47" t="str">
        <f t="shared" si="21"/>
        <v/>
      </c>
    </row>
    <row r="372" spans="1:21" ht="21" customHeight="1" x14ac:dyDescent="0.15">
      <c r="A372" s="266"/>
      <c r="B372" s="78"/>
      <c r="C372" s="78"/>
      <c r="D372" s="86"/>
      <c r="E372" s="86"/>
      <c r="F372" s="77"/>
      <c r="G372" s="215"/>
      <c r="H372" s="215"/>
      <c r="I372" s="225"/>
      <c r="J372" s="225"/>
      <c r="K372" s="315">
        <f t="shared" si="23"/>
        <v>0</v>
      </c>
      <c r="L372" s="70"/>
      <c r="M372" s="271"/>
      <c r="N372" s="70"/>
      <c r="O372" s="271"/>
      <c r="P372" s="78"/>
      <c r="Q372" s="78"/>
      <c r="R372" s="78"/>
      <c r="S372" s="192"/>
      <c r="T372" s="14" t="str">
        <f t="shared" si="20"/>
        <v/>
      </c>
      <c r="U372" s="47" t="str">
        <f t="shared" si="21"/>
        <v/>
      </c>
    </row>
    <row r="373" spans="1:21" ht="21" customHeight="1" x14ac:dyDescent="0.15">
      <c r="A373" s="266"/>
      <c r="B373" s="78"/>
      <c r="C373" s="78"/>
      <c r="D373" s="86"/>
      <c r="E373" s="86"/>
      <c r="F373" s="77"/>
      <c r="G373" s="215"/>
      <c r="H373" s="215"/>
      <c r="I373" s="225"/>
      <c r="J373" s="225"/>
      <c r="K373" s="315">
        <f t="shared" si="23"/>
        <v>0</v>
      </c>
      <c r="L373" s="70"/>
      <c r="M373" s="67"/>
      <c r="N373" s="70"/>
      <c r="O373" s="67"/>
      <c r="P373" s="78"/>
      <c r="Q373" s="78"/>
      <c r="R373" s="78"/>
      <c r="S373" s="192"/>
      <c r="T373" s="14" t="str">
        <f t="shared" si="20"/>
        <v/>
      </c>
      <c r="U373" s="47" t="str">
        <f t="shared" si="21"/>
        <v/>
      </c>
    </row>
    <row r="374" spans="1:21" ht="21" customHeight="1" x14ac:dyDescent="0.15">
      <c r="A374" s="266"/>
      <c r="B374" s="78"/>
      <c r="C374" s="78"/>
      <c r="D374" s="86"/>
      <c r="E374" s="86"/>
      <c r="F374" s="77"/>
      <c r="G374" s="215"/>
      <c r="H374" s="215"/>
      <c r="I374" s="225"/>
      <c r="J374" s="225"/>
      <c r="K374" s="315">
        <f t="shared" si="23"/>
        <v>0</v>
      </c>
      <c r="L374" s="70"/>
      <c r="M374" s="67"/>
      <c r="N374" s="70"/>
      <c r="O374" s="67"/>
      <c r="P374" s="78"/>
      <c r="Q374" s="78"/>
      <c r="R374" s="78"/>
      <c r="S374" s="192"/>
      <c r="T374" s="14" t="str">
        <f t="shared" si="20"/>
        <v/>
      </c>
      <c r="U374" s="47" t="str">
        <f t="shared" si="21"/>
        <v/>
      </c>
    </row>
    <row r="375" spans="1:21" ht="21" customHeight="1" x14ac:dyDescent="0.15">
      <c r="A375" s="266"/>
      <c r="B375" s="78"/>
      <c r="C375" s="78"/>
      <c r="D375" s="86"/>
      <c r="E375" s="86"/>
      <c r="F375" s="77"/>
      <c r="G375" s="215"/>
      <c r="H375" s="215"/>
      <c r="I375" s="225"/>
      <c r="J375" s="225"/>
      <c r="K375" s="831">
        <f t="shared" si="23"/>
        <v>0</v>
      </c>
      <c r="L375" s="70"/>
      <c r="M375" s="67"/>
      <c r="N375" s="70"/>
      <c r="O375" s="67"/>
      <c r="P375" s="78"/>
      <c r="Q375" s="78"/>
      <c r="R375" s="78"/>
      <c r="S375" s="192"/>
      <c r="T375" s="14" t="str">
        <f t="shared" si="20"/>
        <v/>
      </c>
      <c r="U375" s="47" t="str">
        <f t="shared" si="21"/>
        <v/>
      </c>
    </row>
    <row r="376" spans="1:21" ht="21" customHeight="1" x14ac:dyDescent="0.15">
      <c r="A376" s="272"/>
      <c r="B376" s="78"/>
      <c r="C376" s="78"/>
      <c r="D376" s="86"/>
      <c r="E376" s="86"/>
      <c r="F376" s="77"/>
      <c r="G376" s="215"/>
      <c r="H376" s="215"/>
      <c r="I376" s="225"/>
      <c r="J376" s="225"/>
      <c r="K376" s="831">
        <f t="shared" si="23"/>
        <v>0</v>
      </c>
      <c r="L376" s="70"/>
      <c r="M376" s="67"/>
      <c r="N376" s="70"/>
      <c r="O376" s="67"/>
      <c r="P376" s="78"/>
      <c r="Q376" s="78"/>
      <c r="R376" s="78"/>
      <c r="S376" s="192"/>
      <c r="T376" s="14" t="str">
        <f t="shared" si="20"/>
        <v/>
      </c>
      <c r="U376" s="47" t="str">
        <f t="shared" si="21"/>
        <v/>
      </c>
    </row>
    <row r="377" spans="1:21" ht="21" customHeight="1" x14ac:dyDescent="0.15">
      <c r="A377" s="272"/>
      <c r="B377" s="78"/>
      <c r="C377" s="78"/>
      <c r="D377" s="86"/>
      <c r="E377" s="86"/>
      <c r="F377" s="77"/>
      <c r="G377" s="215"/>
      <c r="H377" s="215"/>
      <c r="I377" s="225"/>
      <c r="J377" s="225"/>
      <c r="K377" s="831">
        <f t="shared" si="23"/>
        <v>0</v>
      </c>
      <c r="L377" s="70"/>
      <c r="M377" s="67"/>
      <c r="N377" s="70"/>
      <c r="O377" s="67"/>
      <c r="P377" s="78"/>
      <c r="Q377" s="78"/>
      <c r="R377" s="78"/>
      <c r="S377" s="192"/>
      <c r="T377" s="14" t="str">
        <f t="shared" si="20"/>
        <v/>
      </c>
      <c r="U377" s="47" t="str">
        <f t="shared" si="21"/>
        <v/>
      </c>
    </row>
    <row r="378" spans="1:21" ht="21" customHeight="1" x14ac:dyDescent="0.15">
      <c r="A378" s="272"/>
      <c r="B378" s="78"/>
      <c r="C378" s="78"/>
      <c r="D378" s="86"/>
      <c r="E378" s="86"/>
      <c r="F378" s="77"/>
      <c r="G378" s="215"/>
      <c r="H378" s="215"/>
      <c r="I378" s="225"/>
      <c r="J378" s="225"/>
      <c r="K378" s="318">
        <f t="shared" si="23"/>
        <v>0</v>
      </c>
      <c r="L378" s="70"/>
      <c r="M378" s="67"/>
      <c r="N378" s="70"/>
      <c r="O378" s="67"/>
      <c r="P378" s="78"/>
      <c r="Q378" s="78"/>
      <c r="R378" s="78"/>
      <c r="S378" s="192"/>
      <c r="T378" s="14" t="str">
        <f t="shared" si="20"/>
        <v/>
      </c>
      <c r="U378" s="47" t="str">
        <f t="shared" si="21"/>
        <v/>
      </c>
    </row>
    <row r="379" spans="1:21" ht="21" customHeight="1" x14ac:dyDescent="0.15">
      <c r="A379" s="266"/>
      <c r="B379" s="78"/>
      <c r="C379" s="78"/>
      <c r="D379" s="86"/>
      <c r="E379" s="86"/>
      <c r="F379" s="77"/>
      <c r="G379" s="215"/>
      <c r="H379" s="215"/>
      <c r="I379" s="225"/>
      <c r="J379" s="225"/>
      <c r="K379" s="315">
        <f t="shared" si="23"/>
        <v>0</v>
      </c>
      <c r="L379" s="70"/>
      <c r="M379" s="67"/>
      <c r="N379" s="70"/>
      <c r="O379" s="67"/>
      <c r="P379" s="78"/>
      <c r="Q379" s="78"/>
      <c r="R379" s="78"/>
      <c r="S379" s="192"/>
      <c r="T379" s="14" t="str">
        <f t="shared" si="20"/>
        <v/>
      </c>
      <c r="U379" s="47" t="str">
        <f t="shared" si="21"/>
        <v/>
      </c>
    </row>
    <row r="380" spans="1:21" ht="21" customHeight="1" x14ac:dyDescent="0.15">
      <c r="A380" s="266"/>
      <c r="B380" s="78"/>
      <c r="C380" s="78"/>
      <c r="D380" s="86"/>
      <c r="E380" s="86"/>
      <c r="F380" s="77"/>
      <c r="G380" s="215"/>
      <c r="H380" s="215"/>
      <c r="I380" s="225"/>
      <c r="J380" s="225"/>
      <c r="K380" s="315">
        <f t="shared" si="23"/>
        <v>0</v>
      </c>
      <c r="L380" s="70"/>
      <c r="M380" s="67"/>
      <c r="N380" s="70"/>
      <c r="O380" s="67"/>
      <c r="P380" s="78"/>
      <c r="Q380" s="78"/>
      <c r="R380" s="78"/>
      <c r="S380" s="192"/>
      <c r="T380" s="14" t="str">
        <f t="shared" si="20"/>
        <v/>
      </c>
      <c r="U380" s="47" t="str">
        <f t="shared" si="21"/>
        <v/>
      </c>
    </row>
    <row r="381" spans="1:21" ht="21" customHeight="1" x14ac:dyDescent="0.15">
      <c r="A381" s="266"/>
      <c r="B381" s="78"/>
      <c r="C381" s="78"/>
      <c r="D381" s="86"/>
      <c r="E381" s="86"/>
      <c r="F381" s="77"/>
      <c r="G381" s="215"/>
      <c r="H381" s="215"/>
      <c r="I381" s="225"/>
      <c r="J381" s="225"/>
      <c r="K381" s="315">
        <f t="shared" si="23"/>
        <v>0</v>
      </c>
      <c r="L381" s="70"/>
      <c r="M381" s="67"/>
      <c r="N381" s="70"/>
      <c r="O381" s="67"/>
      <c r="P381" s="78"/>
      <c r="Q381" s="78"/>
      <c r="R381" s="78"/>
      <c r="S381" s="192"/>
      <c r="T381" s="14" t="str">
        <f t="shared" si="20"/>
        <v/>
      </c>
      <c r="U381" s="47" t="str">
        <f t="shared" si="21"/>
        <v/>
      </c>
    </row>
    <row r="382" spans="1:21" ht="21" customHeight="1" x14ac:dyDescent="0.15">
      <c r="A382" s="266"/>
      <c r="B382" s="78"/>
      <c r="C382" s="78"/>
      <c r="D382" s="86"/>
      <c r="E382" s="86"/>
      <c r="F382" s="77"/>
      <c r="G382" s="215"/>
      <c r="H382" s="215"/>
      <c r="I382" s="225"/>
      <c r="J382" s="225"/>
      <c r="K382" s="315">
        <f t="shared" si="23"/>
        <v>0</v>
      </c>
      <c r="L382" s="70"/>
      <c r="M382" s="67"/>
      <c r="N382" s="70"/>
      <c r="O382" s="67"/>
      <c r="P382" s="78"/>
      <c r="Q382" s="78"/>
      <c r="R382" s="78"/>
      <c r="S382" s="192"/>
      <c r="T382" s="14" t="str">
        <f t="shared" si="20"/>
        <v/>
      </c>
      <c r="U382" s="47" t="str">
        <f t="shared" si="21"/>
        <v/>
      </c>
    </row>
    <row r="383" spans="1:21" ht="21" customHeight="1" x14ac:dyDescent="0.15">
      <c r="A383" s="266"/>
      <c r="B383" s="78"/>
      <c r="C383" s="78"/>
      <c r="D383" s="86"/>
      <c r="E383" s="86"/>
      <c r="F383" s="77"/>
      <c r="G383" s="215"/>
      <c r="H383" s="215"/>
      <c r="I383" s="225"/>
      <c r="J383" s="225"/>
      <c r="K383" s="315">
        <f t="shared" si="23"/>
        <v>0</v>
      </c>
      <c r="L383" s="70"/>
      <c r="M383" s="67"/>
      <c r="N383" s="70"/>
      <c r="O383" s="67"/>
      <c r="P383" s="78"/>
      <c r="Q383" s="78"/>
      <c r="R383" s="78"/>
      <c r="S383" s="192"/>
      <c r="T383" s="14" t="str">
        <f t="shared" si="20"/>
        <v/>
      </c>
      <c r="U383" s="47" t="str">
        <f t="shared" si="21"/>
        <v/>
      </c>
    </row>
    <row r="384" spans="1:21" ht="21" customHeight="1" x14ac:dyDescent="0.15">
      <c r="A384" s="177"/>
      <c r="B384" s="78"/>
      <c r="C384" s="78"/>
      <c r="D384" s="86"/>
      <c r="E384" s="86"/>
      <c r="F384" s="77"/>
      <c r="G384" s="215"/>
      <c r="H384" s="215"/>
      <c r="I384" s="225"/>
      <c r="J384" s="225"/>
      <c r="K384" s="315">
        <f t="shared" si="23"/>
        <v>0</v>
      </c>
      <c r="L384" s="70"/>
      <c r="M384" s="67"/>
      <c r="N384" s="70"/>
      <c r="O384" s="67"/>
      <c r="P384" s="78"/>
      <c r="Q384" s="78"/>
      <c r="R384" s="78"/>
      <c r="S384" s="192"/>
      <c r="T384" s="14" t="str">
        <f t="shared" si="20"/>
        <v/>
      </c>
      <c r="U384" s="47" t="str">
        <f t="shared" si="21"/>
        <v/>
      </c>
    </row>
    <row r="385" spans="1:21" ht="21" customHeight="1" x14ac:dyDescent="0.15">
      <c r="A385" s="266"/>
      <c r="B385" s="67"/>
      <c r="C385" s="78"/>
      <c r="D385" s="86"/>
      <c r="E385" s="86"/>
      <c r="F385" s="77"/>
      <c r="G385" s="216"/>
      <c r="H385" s="215"/>
      <c r="I385" s="225"/>
      <c r="J385" s="225"/>
      <c r="K385" s="315">
        <f t="shared" si="23"/>
        <v>0</v>
      </c>
      <c r="L385" s="70"/>
      <c r="M385" s="67"/>
      <c r="N385" s="70"/>
      <c r="O385" s="67"/>
      <c r="P385" s="67"/>
      <c r="Q385" s="67"/>
      <c r="R385" s="67"/>
      <c r="S385" s="192"/>
      <c r="T385" s="14" t="str">
        <f t="shared" si="20"/>
        <v/>
      </c>
      <c r="U385" s="47" t="str">
        <f t="shared" si="21"/>
        <v/>
      </c>
    </row>
    <row r="386" spans="1:21" ht="21" customHeight="1" x14ac:dyDescent="0.15">
      <c r="A386" s="266"/>
      <c r="B386" s="67"/>
      <c r="C386" s="78"/>
      <c r="D386" s="86"/>
      <c r="E386" s="86"/>
      <c r="F386" s="77"/>
      <c r="G386" s="216"/>
      <c r="H386" s="215"/>
      <c r="I386" s="225"/>
      <c r="J386" s="225"/>
      <c r="K386" s="315">
        <f t="shared" si="23"/>
        <v>0</v>
      </c>
      <c r="L386" s="70"/>
      <c r="M386" s="67"/>
      <c r="N386" s="70"/>
      <c r="O386" s="67"/>
      <c r="P386" s="67"/>
      <c r="Q386" s="67"/>
      <c r="R386" s="67"/>
      <c r="S386" s="192"/>
      <c r="T386" s="14" t="str">
        <f t="shared" si="20"/>
        <v/>
      </c>
      <c r="U386" s="47" t="str">
        <f t="shared" si="21"/>
        <v/>
      </c>
    </row>
    <row r="387" spans="1:21" ht="21" customHeight="1" x14ac:dyDescent="0.15">
      <c r="A387" s="266"/>
      <c r="B387" s="67"/>
      <c r="C387" s="78"/>
      <c r="D387" s="86"/>
      <c r="E387" s="86"/>
      <c r="F387" s="77"/>
      <c r="G387" s="216"/>
      <c r="H387" s="215"/>
      <c r="I387" s="225"/>
      <c r="J387" s="225"/>
      <c r="K387" s="315">
        <f t="shared" si="23"/>
        <v>0</v>
      </c>
      <c r="L387" s="70"/>
      <c r="M387" s="67"/>
      <c r="N387" s="70"/>
      <c r="O387" s="67"/>
      <c r="P387" s="67"/>
      <c r="Q387" s="67"/>
      <c r="R387" s="67"/>
      <c r="S387" s="192"/>
      <c r="T387" s="14" t="str">
        <f t="shared" si="20"/>
        <v/>
      </c>
      <c r="U387" s="47" t="str">
        <f t="shared" si="21"/>
        <v/>
      </c>
    </row>
    <row r="388" spans="1:21" ht="21" customHeight="1" x14ac:dyDescent="0.15">
      <c r="A388" s="267"/>
      <c r="B388" s="104"/>
      <c r="C388" s="167"/>
      <c r="D388" s="106"/>
      <c r="E388" s="106"/>
      <c r="F388" s="166"/>
      <c r="G388" s="218"/>
      <c r="H388" s="217"/>
      <c r="I388" s="226"/>
      <c r="J388" s="226"/>
      <c r="K388" s="316">
        <f t="shared" si="23"/>
        <v>0</v>
      </c>
      <c r="L388" s="159"/>
      <c r="M388" s="104"/>
      <c r="N388" s="159"/>
      <c r="O388" s="104"/>
      <c r="P388" s="104"/>
      <c r="Q388" s="104"/>
      <c r="R388" s="104"/>
      <c r="S388" s="269"/>
      <c r="T388" s="14" t="str">
        <f t="shared" si="20"/>
        <v/>
      </c>
      <c r="U388" s="47" t="str">
        <f t="shared" si="21"/>
        <v/>
      </c>
    </row>
    <row r="389" spans="1:21" ht="21" customHeight="1" x14ac:dyDescent="0.15">
      <c r="A389" s="268"/>
      <c r="B389" s="71"/>
      <c r="C389" s="103"/>
      <c r="D389" s="102"/>
      <c r="E389" s="102"/>
      <c r="F389" s="164"/>
      <c r="G389" s="211"/>
      <c r="H389" s="210"/>
      <c r="I389" s="227"/>
      <c r="J389" s="227"/>
      <c r="K389" s="314">
        <f t="shared" si="23"/>
        <v>0</v>
      </c>
      <c r="L389" s="200"/>
      <c r="M389" s="71"/>
      <c r="N389" s="200"/>
      <c r="O389" s="71"/>
      <c r="P389" s="71"/>
      <c r="Q389" s="71"/>
      <c r="R389" s="71"/>
      <c r="S389" s="270"/>
      <c r="T389" s="14" t="str">
        <f t="shared" si="20"/>
        <v/>
      </c>
      <c r="U389" s="47" t="str">
        <f t="shared" si="21"/>
        <v/>
      </c>
    </row>
    <row r="390" spans="1:21" ht="21" customHeight="1" x14ac:dyDescent="0.15">
      <c r="A390" s="266"/>
      <c r="B390" s="67"/>
      <c r="C390" s="78"/>
      <c r="D390" s="86"/>
      <c r="E390" s="86"/>
      <c r="F390" s="77"/>
      <c r="G390" s="216"/>
      <c r="H390" s="215"/>
      <c r="I390" s="225"/>
      <c r="J390" s="225"/>
      <c r="K390" s="315">
        <f t="shared" si="23"/>
        <v>0</v>
      </c>
      <c r="L390" s="70"/>
      <c r="M390" s="67"/>
      <c r="N390" s="70"/>
      <c r="O390" s="67"/>
      <c r="P390" s="67"/>
      <c r="Q390" s="67"/>
      <c r="R390" s="67"/>
      <c r="S390" s="192"/>
      <c r="T390" s="14" t="str">
        <f t="shared" si="20"/>
        <v/>
      </c>
      <c r="U390" s="47" t="str">
        <f t="shared" si="21"/>
        <v/>
      </c>
    </row>
    <row r="391" spans="1:21" ht="21" customHeight="1" x14ac:dyDescent="0.15">
      <c r="A391" s="266"/>
      <c r="B391" s="67"/>
      <c r="C391" s="78"/>
      <c r="D391" s="86"/>
      <c r="E391" s="86"/>
      <c r="F391" s="77"/>
      <c r="G391" s="216"/>
      <c r="H391" s="215"/>
      <c r="I391" s="225"/>
      <c r="J391" s="225"/>
      <c r="K391" s="315">
        <f t="shared" si="23"/>
        <v>0</v>
      </c>
      <c r="L391" s="70"/>
      <c r="M391" s="67"/>
      <c r="N391" s="70"/>
      <c r="O391" s="67"/>
      <c r="P391" s="67"/>
      <c r="Q391" s="67"/>
      <c r="R391" s="67"/>
      <c r="S391" s="192"/>
      <c r="T391" s="14" t="str">
        <f t="shared" ref="T391:T454" si="24">CONCATENATE(L391,C391)</f>
        <v/>
      </c>
      <c r="U391" s="47" t="str">
        <f t="shared" ref="U391:U454" si="25">CONCATENATE(N391,H391)</f>
        <v/>
      </c>
    </row>
    <row r="392" spans="1:21" ht="21" customHeight="1" x14ac:dyDescent="0.15">
      <c r="A392" s="266"/>
      <c r="B392" s="78"/>
      <c r="C392" s="78"/>
      <c r="D392" s="86"/>
      <c r="E392" s="86"/>
      <c r="F392" s="77"/>
      <c r="G392" s="215"/>
      <c r="H392" s="215"/>
      <c r="I392" s="225"/>
      <c r="J392" s="225"/>
      <c r="K392" s="315">
        <f t="shared" si="23"/>
        <v>0</v>
      </c>
      <c r="L392" s="70"/>
      <c r="M392" s="67"/>
      <c r="N392" s="70"/>
      <c r="O392" s="67"/>
      <c r="P392" s="78"/>
      <c r="Q392" s="78"/>
      <c r="R392" s="78"/>
      <c r="S392" s="192"/>
      <c r="T392" s="14" t="str">
        <f t="shared" si="24"/>
        <v/>
      </c>
      <c r="U392" s="47" t="str">
        <f t="shared" si="25"/>
        <v/>
      </c>
    </row>
    <row r="393" spans="1:21" ht="21" customHeight="1" x14ac:dyDescent="0.15">
      <c r="A393" s="266"/>
      <c r="B393" s="78"/>
      <c r="C393" s="78"/>
      <c r="D393" s="86"/>
      <c r="E393" s="86"/>
      <c r="F393" s="77"/>
      <c r="G393" s="215"/>
      <c r="H393" s="215"/>
      <c r="I393" s="225"/>
      <c r="J393" s="225"/>
      <c r="K393" s="315">
        <f t="shared" si="23"/>
        <v>0</v>
      </c>
      <c r="L393" s="70"/>
      <c r="M393" s="67"/>
      <c r="N393" s="70"/>
      <c r="O393" s="67"/>
      <c r="P393" s="78"/>
      <c r="Q393" s="78"/>
      <c r="R393" s="78"/>
      <c r="S393" s="192"/>
      <c r="T393" s="14" t="str">
        <f t="shared" si="24"/>
        <v/>
      </c>
      <c r="U393" s="47" t="str">
        <f t="shared" si="25"/>
        <v/>
      </c>
    </row>
    <row r="394" spans="1:21" ht="21" customHeight="1" x14ac:dyDescent="0.15">
      <c r="A394" s="266"/>
      <c r="B394" s="78"/>
      <c r="C394" s="78"/>
      <c r="D394" s="86"/>
      <c r="E394" s="86"/>
      <c r="F394" s="77"/>
      <c r="G394" s="215"/>
      <c r="H394" s="215"/>
      <c r="I394" s="225"/>
      <c r="J394" s="225"/>
      <c r="K394" s="315">
        <f t="shared" si="23"/>
        <v>0</v>
      </c>
      <c r="L394" s="70"/>
      <c r="M394" s="67"/>
      <c r="N394" s="70"/>
      <c r="O394" s="67"/>
      <c r="P394" s="78"/>
      <c r="Q394" s="78"/>
      <c r="R394" s="78"/>
      <c r="S394" s="192"/>
      <c r="T394" s="14" t="str">
        <f t="shared" si="24"/>
        <v/>
      </c>
      <c r="U394" s="47" t="str">
        <f t="shared" si="25"/>
        <v/>
      </c>
    </row>
    <row r="395" spans="1:21" ht="21" customHeight="1" x14ac:dyDescent="0.15">
      <c r="A395" s="266"/>
      <c r="B395" s="78"/>
      <c r="C395" s="78"/>
      <c r="D395" s="86"/>
      <c r="E395" s="86"/>
      <c r="F395" s="77"/>
      <c r="G395" s="215"/>
      <c r="H395" s="215"/>
      <c r="I395" s="225"/>
      <c r="J395" s="225"/>
      <c r="K395" s="315">
        <f t="shared" si="23"/>
        <v>0</v>
      </c>
      <c r="L395" s="70"/>
      <c r="M395" s="67"/>
      <c r="N395" s="70"/>
      <c r="O395" s="67"/>
      <c r="P395" s="78"/>
      <c r="Q395" s="78"/>
      <c r="R395" s="78"/>
      <c r="S395" s="192"/>
      <c r="T395" s="14" t="str">
        <f t="shared" si="24"/>
        <v/>
      </c>
      <c r="U395" s="47" t="str">
        <f t="shared" si="25"/>
        <v/>
      </c>
    </row>
    <row r="396" spans="1:21" ht="21" customHeight="1" x14ac:dyDescent="0.15">
      <c r="A396" s="266"/>
      <c r="B396" s="78"/>
      <c r="C396" s="78"/>
      <c r="D396" s="86"/>
      <c r="E396" s="86"/>
      <c r="F396" s="77"/>
      <c r="G396" s="215"/>
      <c r="H396" s="215"/>
      <c r="I396" s="225"/>
      <c r="J396" s="225"/>
      <c r="K396" s="315">
        <f t="shared" si="23"/>
        <v>0</v>
      </c>
      <c r="L396" s="70"/>
      <c r="M396" s="67"/>
      <c r="N396" s="70"/>
      <c r="O396" s="67"/>
      <c r="P396" s="78"/>
      <c r="Q396" s="78"/>
      <c r="R396" s="78"/>
      <c r="S396" s="192"/>
      <c r="T396" s="14" t="str">
        <f t="shared" si="24"/>
        <v/>
      </c>
      <c r="U396" s="47" t="str">
        <f t="shared" si="25"/>
        <v/>
      </c>
    </row>
    <row r="397" spans="1:21" ht="21" customHeight="1" x14ac:dyDescent="0.15">
      <c r="A397" s="266"/>
      <c r="B397" s="78"/>
      <c r="C397" s="78"/>
      <c r="D397" s="86"/>
      <c r="E397" s="86"/>
      <c r="F397" s="77"/>
      <c r="G397" s="215"/>
      <c r="H397" s="215"/>
      <c r="I397" s="225"/>
      <c r="J397" s="225"/>
      <c r="K397" s="315">
        <f t="shared" si="23"/>
        <v>0</v>
      </c>
      <c r="L397" s="70"/>
      <c r="M397" s="67"/>
      <c r="N397" s="70"/>
      <c r="O397" s="67"/>
      <c r="P397" s="78"/>
      <c r="Q397" s="78"/>
      <c r="R397" s="78"/>
      <c r="S397" s="192"/>
      <c r="T397" s="14" t="str">
        <f t="shared" si="24"/>
        <v/>
      </c>
      <c r="U397" s="47" t="str">
        <f t="shared" si="25"/>
        <v/>
      </c>
    </row>
    <row r="398" spans="1:21" ht="21" customHeight="1" x14ac:dyDescent="0.15">
      <c r="A398" s="266"/>
      <c r="B398" s="78"/>
      <c r="C398" s="78"/>
      <c r="D398" s="86"/>
      <c r="E398" s="86"/>
      <c r="F398" s="77"/>
      <c r="G398" s="215"/>
      <c r="H398" s="215"/>
      <c r="I398" s="225"/>
      <c r="J398" s="225"/>
      <c r="K398" s="315">
        <f t="shared" si="23"/>
        <v>0</v>
      </c>
      <c r="L398" s="70"/>
      <c r="M398" s="67"/>
      <c r="N398" s="70"/>
      <c r="O398" s="67"/>
      <c r="P398" s="78"/>
      <c r="Q398" s="78"/>
      <c r="R398" s="78"/>
      <c r="S398" s="192"/>
      <c r="T398" s="14" t="str">
        <f t="shared" si="24"/>
        <v/>
      </c>
      <c r="U398" s="47" t="str">
        <f t="shared" si="25"/>
        <v/>
      </c>
    </row>
    <row r="399" spans="1:21" ht="21" customHeight="1" x14ac:dyDescent="0.15">
      <c r="A399" s="266"/>
      <c r="B399" s="78"/>
      <c r="C399" s="78"/>
      <c r="D399" s="86"/>
      <c r="E399" s="86"/>
      <c r="F399" s="77"/>
      <c r="G399" s="215"/>
      <c r="H399" s="215"/>
      <c r="I399" s="225"/>
      <c r="J399" s="225"/>
      <c r="K399" s="315">
        <f t="shared" si="23"/>
        <v>0</v>
      </c>
      <c r="L399" s="70"/>
      <c r="M399" s="67"/>
      <c r="N399" s="70"/>
      <c r="O399" s="67"/>
      <c r="P399" s="78"/>
      <c r="Q399" s="78"/>
      <c r="R399" s="78"/>
      <c r="S399" s="192"/>
      <c r="T399" s="14" t="str">
        <f t="shared" si="24"/>
        <v/>
      </c>
      <c r="U399" s="47" t="str">
        <f t="shared" si="25"/>
        <v/>
      </c>
    </row>
    <row r="400" spans="1:21" ht="21" customHeight="1" x14ac:dyDescent="0.15">
      <c r="A400" s="266"/>
      <c r="B400" s="78"/>
      <c r="C400" s="78"/>
      <c r="D400" s="86"/>
      <c r="E400" s="86"/>
      <c r="F400" s="77"/>
      <c r="G400" s="215"/>
      <c r="H400" s="215"/>
      <c r="I400" s="225"/>
      <c r="J400" s="225"/>
      <c r="K400" s="315">
        <f t="shared" si="23"/>
        <v>0</v>
      </c>
      <c r="L400" s="70"/>
      <c r="M400" s="67"/>
      <c r="N400" s="70"/>
      <c r="O400" s="67"/>
      <c r="P400" s="78"/>
      <c r="Q400" s="78"/>
      <c r="R400" s="78"/>
      <c r="S400" s="192"/>
      <c r="T400" s="14" t="str">
        <f t="shared" si="24"/>
        <v/>
      </c>
      <c r="U400" s="47" t="str">
        <f t="shared" si="25"/>
        <v/>
      </c>
    </row>
    <row r="401" spans="1:21" ht="21" customHeight="1" x14ac:dyDescent="0.15">
      <c r="A401" s="266"/>
      <c r="B401" s="78"/>
      <c r="C401" s="78"/>
      <c r="D401" s="86"/>
      <c r="E401" s="86"/>
      <c r="F401" s="77"/>
      <c r="G401" s="215"/>
      <c r="H401" s="215"/>
      <c r="I401" s="225"/>
      <c r="J401" s="225"/>
      <c r="K401" s="315">
        <f t="shared" si="23"/>
        <v>0</v>
      </c>
      <c r="L401" s="70"/>
      <c r="M401" s="67"/>
      <c r="N401" s="70"/>
      <c r="O401" s="67"/>
      <c r="P401" s="78"/>
      <c r="Q401" s="78"/>
      <c r="R401" s="78"/>
      <c r="S401" s="192"/>
      <c r="T401" s="14" t="str">
        <f t="shared" si="24"/>
        <v/>
      </c>
      <c r="U401" s="47" t="str">
        <f t="shared" si="25"/>
        <v/>
      </c>
    </row>
    <row r="402" spans="1:21" ht="21" customHeight="1" x14ac:dyDescent="0.15">
      <c r="A402" s="266"/>
      <c r="B402" s="78"/>
      <c r="C402" s="78"/>
      <c r="D402" s="86"/>
      <c r="E402" s="86"/>
      <c r="F402" s="77"/>
      <c r="G402" s="215"/>
      <c r="H402" s="215"/>
      <c r="I402" s="225"/>
      <c r="J402" s="225"/>
      <c r="K402" s="315">
        <f t="shared" si="23"/>
        <v>0</v>
      </c>
      <c r="L402" s="70"/>
      <c r="M402" s="67"/>
      <c r="N402" s="70"/>
      <c r="O402" s="67"/>
      <c r="P402" s="78"/>
      <c r="Q402" s="78"/>
      <c r="R402" s="78"/>
      <c r="S402" s="192"/>
      <c r="T402" s="14" t="str">
        <f t="shared" si="24"/>
        <v/>
      </c>
      <c r="U402" s="47" t="str">
        <f t="shared" si="25"/>
        <v/>
      </c>
    </row>
    <row r="403" spans="1:21" ht="21" customHeight="1" x14ac:dyDescent="0.15">
      <c r="A403" s="266"/>
      <c r="B403" s="78"/>
      <c r="C403" s="78"/>
      <c r="D403" s="86"/>
      <c r="E403" s="86"/>
      <c r="F403" s="77"/>
      <c r="G403" s="215"/>
      <c r="H403" s="215"/>
      <c r="I403" s="225"/>
      <c r="J403" s="225"/>
      <c r="K403" s="315">
        <f t="shared" si="23"/>
        <v>0</v>
      </c>
      <c r="L403" s="70"/>
      <c r="M403" s="67"/>
      <c r="N403" s="70"/>
      <c r="O403" s="67"/>
      <c r="P403" s="78"/>
      <c r="Q403" s="78"/>
      <c r="R403" s="78"/>
      <c r="S403" s="192"/>
      <c r="T403" s="14" t="str">
        <f t="shared" si="24"/>
        <v/>
      </c>
      <c r="U403" s="47" t="str">
        <f t="shared" si="25"/>
        <v/>
      </c>
    </row>
    <row r="404" spans="1:21" ht="21" customHeight="1" x14ac:dyDescent="0.15">
      <c r="A404" s="177"/>
      <c r="B404" s="78"/>
      <c r="C404" s="78"/>
      <c r="D404" s="86"/>
      <c r="E404" s="86"/>
      <c r="F404" s="77"/>
      <c r="G404" s="215"/>
      <c r="H404" s="215"/>
      <c r="I404" s="225"/>
      <c r="J404" s="225"/>
      <c r="K404" s="315">
        <f t="shared" si="23"/>
        <v>0</v>
      </c>
      <c r="L404" s="70"/>
      <c r="M404" s="67"/>
      <c r="N404" s="70"/>
      <c r="O404" s="67"/>
      <c r="P404" s="78"/>
      <c r="Q404" s="78"/>
      <c r="R404" s="78"/>
      <c r="S404" s="192"/>
      <c r="T404" s="14" t="str">
        <f t="shared" si="24"/>
        <v/>
      </c>
      <c r="U404" s="47" t="str">
        <f t="shared" si="25"/>
        <v/>
      </c>
    </row>
    <row r="405" spans="1:21" ht="21" customHeight="1" x14ac:dyDescent="0.15">
      <c r="A405" s="266"/>
      <c r="B405" s="67"/>
      <c r="C405" s="78"/>
      <c r="D405" s="86"/>
      <c r="E405" s="86"/>
      <c r="F405" s="77"/>
      <c r="G405" s="216"/>
      <c r="H405" s="215"/>
      <c r="I405" s="225"/>
      <c r="J405" s="225"/>
      <c r="K405" s="315">
        <f t="shared" si="23"/>
        <v>0</v>
      </c>
      <c r="L405" s="70"/>
      <c r="M405" s="67"/>
      <c r="N405" s="70"/>
      <c r="O405" s="67"/>
      <c r="P405" s="67"/>
      <c r="Q405" s="67"/>
      <c r="R405" s="67"/>
      <c r="S405" s="192"/>
      <c r="T405" s="14" t="str">
        <f t="shared" si="24"/>
        <v/>
      </c>
      <c r="U405" s="47" t="str">
        <f t="shared" si="25"/>
        <v/>
      </c>
    </row>
    <row r="406" spans="1:21" ht="21" customHeight="1" x14ac:dyDescent="0.15">
      <c r="A406" s="266"/>
      <c r="B406" s="67"/>
      <c r="C406" s="78"/>
      <c r="D406" s="86"/>
      <c r="E406" s="86"/>
      <c r="F406" s="77"/>
      <c r="G406" s="216"/>
      <c r="H406" s="215"/>
      <c r="I406" s="225"/>
      <c r="J406" s="225"/>
      <c r="K406" s="315">
        <f t="shared" si="23"/>
        <v>0</v>
      </c>
      <c r="L406" s="70"/>
      <c r="M406" s="67"/>
      <c r="N406" s="70"/>
      <c r="O406" s="67"/>
      <c r="P406" s="67"/>
      <c r="Q406" s="67"/>
      <c r="R406" s="67"/>
      <c r="S406" s="192"/>
      <c r="T406" s="14" t="str">
        <f t="shared" si="24"/>
        <v/>
      </c>
      <c r="U406" s="47" t="str">
        <f t="shared" si="25"/>
        <v/>
      </c>
    </row>
    <row r="407" spans="1:21" ht="21" customHeight="1" x14ac:dyDescent="0.15">
      <c r="A407" s="266"/>
      <c r="B407" s="67"/>
      <c r="C407" s="78"/>
      <c r="D407" s="86"/>
      <c r="E407" s="86"/>
      <c r="F407" s="77"/>
      <c r="G407" s="216"/>
      <c r="H407" s="215"/>
      <c r="I407" s="225"/>
      <c r="J407" s="225"/>
      <c r="K407" s="315">
        <f t="shared" si="23"/>
        <v>0</v>
      </c>
      <c r="L407" s="70"/>
      <c r="M407" s="67"/>
      <c r="N407" s="70"/>
      <c r="O407" s="67"/>
      <c r="P407" s="67"/>
      <c r="Q407" s="67"/>
      <c r="R407" s="67"/>
      <c r="S407" s="192"/>
      <c r="T407" s="14" t="str">
        <f t="shared" si="24"/>
        <v/>
      </c>
      <c r="U407" s="47" t="str">
        <f t="shared" si="25"/>
        <v/>
      </c>
    </row>
    <row r="408" spans="1:21" ht="21" customHeight="1" x14ac:dyDescent="0.15">
      <c r="A408" s="267"/>
      <c r="B408" s="104"/>
      <c r="C408" s="167"/>
      <c r="D408" s="106"/>
      <c r="E408" s="106"/>
      <c r="F408" s="166"/>
      <c r="G408" s="218"/>
      <c r="H408" s="217"/>
      <c r="I408" s="226"/>
      <c r="J408" s="226"/>
      <c r="K408" s="316">
        <f t="shared" ref="K408:K471" si="26">J408-E408</f>
        <v>0</v>
      </c>
      <c r="L408" s="159"/>
      <c r="M408" s="104"/>
      <c r="N408" s="159"/>
      <c r="O408" s="104"/>
      <c r="P408" s="104"/>
      <c r="Q408" s="104"/>
      <c r="R408" s="104"/>
      <c r="S408" s="269"/>
      <c r="T408" s="14" t="str">
        <f t="shared" si="24"/>
        <v/>
      </c>
      <c r="U408" s="47" t="str">
        <f t="shared" si="25"/>
        <v/>
      </c>
    </row>
    <row r="409" spans="1:21" ht="21" customHeight="1" x14ac:dyDescent="0.15">
      <c r="A409" s="268"/>
      <c r="B409" s="71"/>
      <c r="C409" s="103"/>
      <c r="D409" s="102"/>
      <c r="E409" s="102"/>
      <c r="F409" s="164"/>
      <c r="G409" s="211"/>
      <c r="H409" s="210"/>
      <c r="I409" s="227"/>
      <c r="J409" s="227"/>
      <c r="K409" s="314">
        <f t="shared" si="26"/>
        <v>0</v>
      </c>
      <c r="L409" s="200"/>
      <c r="M409" s="71"/>
      <c r="N409" s="200"/>
      <c r="O409" s="71"/>
      <c r="P409" s="71"/>
      <c r="Q409" s="71"/>
      <c r="R409" s="71"/>
      <c r="S409" s="270"/>
      <c r="T409" s="14" t="str">
        <f t="shared" si="24"/>
        <v/>
      </c>
      <c r="U409" s="47" t="str">
        <f t="shared" si="25"/>
        <v/>
      </c>
    </row>
    <row r="410" spans="1:21" ht="21" customHeight="1" x14ac:dyDescent="0.15">
      <c r="A410" s="266"/>
      <c r="B410" s="67"/>
      <c r="C410" s="78"/>
      <c r="D410" s="86"/>
      <c r="E410" s="86"/>
      <c r="F410" s="77"/>
      <c r="G410" s="216"/>
      <c r="H410" s="215"/>
      <c r="I410" s="225"/>
      <c r="J410" s="225"/>
      <c r="K410" s="315">
        <f t="shared" si="26"/>
        <v>0</v>
      </c>
      <c r="L410" s="70"/>
      <c r="M410" s="67"/>
      <c r="N410" s="70"/>
      <c r="O410" s="67"/>
      <c r="P410" s="67"/>
      <c r="Q410" s="67"/>
      <c r="R410" s="67"/>
      <c r="S410" s="192"/>
      <c r="T410" s="14" t="str">
        <f t="shared" si="24"/>
        <v/>
      </c>
      <c r="U410" s="47" t="str">
        <f t="shared" si="25"/>
        <v/>
      </c>
    </row>
    <row r="411" spans="1:21" ht="21" customHeight="1" x14ac:dyDescent="0.15">
      <c r="A411" s="266"/>
      <c r="B411" s="67"/>
      <c r="C411" s="78"/>
      <c r="D411" s="86"/>
      <c r="E411" s="86"/>
      <c r="F411" s="77"/>
      <c r="G411" s="216"/>
      <c r="H411" s="215"/>
      <c r="I411" s="225"/>
      <c r="J411" s="225"/>
      <c r="K411" s="315">
        <f t="shared" si="26"/>
        <v>0</v>
      </c>
      <c r="L411" s="70"/>
      <c r="M411" s="67"/>
      <c r="N411" s="70"/>
      <c r="O411" s="67"/>
      <c r="P411" s="67"/>
      <c r="Q411" s="67"/>
      <c r="R411" s="67"/>
      <c r="S411" s="192"/>
      <c r="T411" s="14" t="str">
        <f t="shared" si="24"/>
        <v/>
      </c>
      <c r="U411" s="47" t="str">
        <f t="shared" si="25"/>
        <v/>
      </c>
    </row>
    <row r="412" spans="1:21" ht="21" customHeight="1" x14ac:dyDescent="0.15">
      <c r="A412" s="266"/>
      <c r="B412" s="78"/>
      <c r="C412" s="78"/>
      <c r="D412" s="86"/>
      <c r="E412" s="86"/>
      <c r="F412" s="77"/>
      <c r="G412" s="215"/>
      <c r="H412" s="215"/>
      <c r="I412" s="225"/>
      <c r="J412" s="225"/>
      <c r="K412" s="315">
        <f t="shared" si="26"/>
        <v>0</v>
      </c>
      <c r="L412" s="70"/>
      <c r="M412" s="67"/>
      <c r="N412" s="70"/>
      <c r="O412" s="67"/>
      <c r="P412" s="78"/>
      <c r="Q412" s="78"/>
      <c r="R412" s="78"/>
      <c r="S412" s="192"/>
      <c r="T412" s="14" t="str">
        <f t="shared" si="24"/>
        <v/>
      </c>
      <c r="U412" s="47" t="str">
        <f t="shared" si="25"/>
        <v/>
      </c>
    </row>
    <row r="413" spans="1:21" ht="21" customHeight="1" x14ac:dyDescent="0.15">
      <c r="A413" s="266"/>
      <c r="B413" s="78"/>
      <c r="C413" s="78"/>
      <c r="D413" s="86"/>
      <c r="E413" s="86"/>
      <c r="F413" s="77"/>
      <c r="G413" s="215"/>
      <c r="H413" s="215"/>
      <c r="I413" s="225"/>
      <c r="J413" s="225"/>
      <c r="K413" s="315">
        <f t="shared" si="26"/>
        <v>0</v>
      </c>
      <c r="L413" s="70"/>
      <c r="M413" s="67"/>
      <c r="N413" s="70"/>
      <c r="O413" s="67"/>
      <c r="P413" s="78"/>
      <c r="Q413" s="78"/>
      <c r="R413" s="78"/>
      <c r="S413" s="192"/>
      <c r="T413" s="14" t="str">
        <f t="shared" si="24"/>
        <v/>
      </c>
      <c r="U413" s="47" t="str">
        <f t="shared" si="25"/>
        <v/>
      </c>
    </row>
    <row r="414" spans="1:21" ht="21" customHeight="1" x14ac:dyDescent="0.15">
      <c r="A414" s="266"/>
      <c r="B414" s="78"/>
      <c r="C414" s="78"/>
      <c r="D414" s="86"/>
      <c r="E414" s="86"/>
      <c r="F414" s="77"/>
      <c r="G414" s="215"/>
      <c r="H414" s="215"/>
      <c r="I414" s="225"/>
      <c r="J414" s="225"/>
      <c r="K414" s="315">
        <f t="shared" si="26"/>
        <v>0</v>
      </c>
      <c r="L414" s="70"/>
      <c r="M414" s="67"/>
      <c r="N414" s="70"/>
      <c r="O414" s="67"/>
      <c r="P414" s="78"/>
      <c r="Q414" s="78"/>
      <c r="R414" s="78"/>
      <c r="S414" s="192"/>
      <c r="T414" s="14" t="str">
        <f t="shared" si="24"/>
        <v/>
      </c>
      <c r="U414" s="47" t="str">
        <f t="shared" si="25"/>
        <v/>
      </c>
    </row>
    <row r="415" spans="1:21" ht="21" customHeight="1" x14ac:dyDescent="0.15">
      <c r="A415" s="266"/>
      <c r="B415" s="78"/>
      <c r="C415" s="78"/>
      <c r="D415" s="86"/>
      <c r="E415" s="86"/>
      <c r="F415" s="77"/>
      <c r="G415" s="215"/>
      <c r="H415" s="215"/>
      <c r="I415" s="225"/>
      <c r="J415" s="225"/>
      <c r="K415" s="315">
        <f t="shared" si="26"/>
        <v>0</v>
      </c>
      <c r="L415" s="70"/>
      <c r="M415" s="67"/>
      <c r="N415" s="70"/>
      <c r="O415" s="67"/>
      <c r="P415" s="78"/>
      <c r="Q415" s="78"/>
      <c r="R415" s="78"/>
      <c r="S415" s="192"/>
      <c r="T415" s="14" t="str">
        <f t="shared" si="24"/>
        <v/>
      </c>
      <c r="U415" s="47" t="str">
        <f t="shared" si="25"/>
        <v/>
      </c>
    </row>
    <row r="416" spans="1:21" ht="21" customHeight="1" x14ac:dyDescent="0.15">
      <c r="A416" s="266"/>
      <c r="B416" s="78"/>
      <c r="C416" s="78"/>
      <c r="D416" s="86"/>
      <c r="E416" s="86"/>
      <c r="F416" s="77"/>
      <c r="G416" s="215"/>
      <c r="H416" s="215"/>
      <c r="I416" s="225"/>
      <c r="J416" s="225"/>
      <c r="K416" s="315">
        <f t="shared" si="26"/>
        <v>0</v>
      </c>
      <c r="L416" s="70"/>
      <c r="M416" s="67"/>
      <c r="N416" s="70"/>
      <c r="O416" s="67"/>
      <c r="P416" s="78"/>
      <c r="Q416" s="78"/>
      <c r="R416" s="78"/>
      <c r="S416" s="192"/>
      <c r="T416" s="14" t="str">
        <f t="shared" si="24"/>
        <v/>
      </c>
      <c r="U416" s="47" t="str">
        <f t="shared" si="25"/>
        <v/>
      </c>
    </row>
    <row r="417" spans="1:21" ht="21" customHeight="1" x14ac:dyDescent="0.15">
      <c r="A417" s="266"/>
      <c r="B417" s="78"/>
      <c r="C417" s="78"/>
      <c r="D417" s="86"/>
      <c r="E417" s="86"/>
      <c r="F417" s="77"/>
      <c r="G417" s="215"/>
      <c r="H417" s="215"/>
      <c r="I417" s="225"/>
      <c r="J417" s="225"/>
      <c r="K417" s="315">
        <f t="shared" si="26"/>
        <v>0</v>
      </c>
      <c r="L417" s="70"/>
      <c r="M417" s="67"/>
      <c r="N417" s="70"/>
      <c r="O417" s="67"/>
      <c r="P417" s="78"/>
      <c r="Q417" s="78"/>
      <c r="R417" s="78"/>
      <c r="S417" s="192"/>
      <c r="T417" s="14" t="str">
        <f t="shared" si="24"/>
        <v/>
      </c>
      <c r="U417" s="47" t="str">
        <f t="shared" si="25"/>
        <v/>
      </c>
    </row>
    <row r="418" spans="1:21" ht="21" customHeight="1" x14ac:dyDescent="0.15">
      <c r="A418" s="266"/>
      <c r="B418" s="78"/>
      <c r="C418" s="78"/>
      <c r="D418" s="86"/>
      <c r="E418" s="86"/>
      <c r="F418" s="77"/>
      <c r="G418" s="215"/>
      <c r="H418" s="215"/>
      <c r="I418" s="225"/>
      <c r="J418" s="225"/>
      <c r="K418" s="315">
        <f t="shared" si="26"/>
        <v>0</v>
      </c>
      <c r="L418" s="70"/>
      <c r="M418" s="67"/>
      <c r="N418" s="70"/>
      <c r="O418" s="67"/>
      <c r="P418" s="78"/>
      <c r="Q418" s="78"/>
      <c r="R418" s="78"/>
      <c r="S418" s="192"/>
      <c r="T418" s="14" t="str">
        <f t="shared" si="24"/>
        <v/>
      </c>
      <c r="U418" s="47" t="str">
        <f t="shared" si="25"/>
        <v/>
      </c>
    </row>
    <row r="419" spans="1:21" ht="21" customHeight="1" x14ac:dyDescent="0.15">
      <c r="A419" s="266"/>
      <c r="B419" s="78"/>
      <c r="C419" s="78"/>
      <c r="D419" s="86"/>
      <c r="E419" s="86"/>
      <c r="F419" s="77"/>
      <c r="G419" s="215"/>
      <c r="H419" s="215"/>
      <c r="I419" s="225"/>
      <c r="J419" s="225"/>
      <c r="K419" s="315">
        <f t="shared" si="26"/>
        <v>0</v>
      </c>
      <c r="L419" s="70"/>
      <c r="M419" s="67"/>
      <c r="N419" s="70"/>
      <c r="O419" s="67"/>
      <c r="P419" s="78"/>
      <c r="Q419" s="78"/>
      <c r="R419" s="78"/>
      <c r="S419" s="192"/>
      <c r="T419" s="14" t="str">
        <f t="shared" si="24"/>
        <v/>
      </c>
      <c r="U419" s="47" t="str">
        <f t="shared" si="25"/>
        <v/>
      </c>
    </row>
    <row r="420" spans="1:21" ht="21" customHeight="1" x14ac:dyDescent="0.15">
      <c r="A420" s="266"/>
      <c r="B420" s="78"/>
      <c r="C420" s="78"/>
      <c r="D420" s="86"/>
      <c r="E420" s="86"/>
      <c r="F420" s="77"/>
      <c r="G420" s="215"/>
      <c r="H420" s="215"/>
      <c r="I420" s="225"/>
      <c r="J420" s="225"/>
      <c r="K420" s="315">
        <f t="shared" si="26"/>
        <v>0</v>
      </c>
      <c r="L420" s="70"/>
      <c r="M420" s="67"/>
      <c r="N420" s="70"/>
      <c r="O420" s="67"/>
      <c r="P420" s="78"/>
      <c r="Q420" s="78"/>
      <c r="R420" s="78"/>
      <c r="S420" s="192"/>
      <c r="T420" s="14" t="str">
        <f t="shared" si="24"/>
        <v/>
      </c>
      <c r="U420" s="47" t="str">
        <f t="shared" si="25"/>
        <v/>
      </c>
    </row>
    <row r="421" spans="1:21" ht="21" customHeight="1" x14ac:dyDescent="0.15">
      <c r="A421" s="266"/>
      <c r="B421" s="78"/>
      <c r="C421" s="78"/>
      <c r="D421" s="86"/>
      <c r="E421" s="86"/>
      <c r="F421" s="77"/>
      <c r="G421" s="215"/>
      <c r="H421" s="215"/>
      <c r="I421" s="225"/>
      <c r="J421" s="225"/>
      <c r="K421" s="315">
        <f t="shared" si="26"/>
        <v>0</v>
      </c>
      <c r="L421" s="70"/>
      <c r="M421" s="67"/>
      <c r="N421" s="70"/>
      <c r="O421" s="67"/>
      <c r="P421" s="78"/>
      <c r="Q421" s="78"/>
      <c r="R421" s="78"/>
      <c r="S421" s="192"/>
      <c r="T421" s="14" t="str">
        <f t="shared" si="24"/>
        <v/>
      </c>
      <c r="U421" s="47" t="str">
        <f t="shared" si="25"/>
        <v/>
      </c>
    </row>
    <row r="422" spans="1:21" ht="21" customHeight="1" x14ac:dyDescent="0.15">
      <c r="A422" s="266"/>
      <c r="B422" s="78"/>
      <c r="C422" s="78"/>
      <c r="D422" s="86"/>
      <c r="E422" s="86"/>
      <c r="F422" s="77"/>
      <c r="G422" s="215"/>
      <c r="H422" s="215"/>
      <c r="I422" s="225"/>
      <c r="J422" s="225"/>
      <c r="K422" s="315">
        <f t="shared" si="26"/>
        <v>0</v>
      </c>
      <c r="L422" s="70"/>
      <c r="M422" s="67"/>
      <c r="N422" s="70"/>
      <c r="O422" s="67"/>
      <c r="P422" s="78"/>
      <c r="Q422" s="78"/>
      <c r="R422" s="78"/>
      <c r="S422" s="192"/>
      <c r="T422" s="14" t="str">
        <f t="shared" si="24"/>
        <v/>
      </c>
      <c r="U422" s="47" t="str">
        <f t="shared" si="25"/>
        <v/>
      </c>
    </row>
    <row r="423" spans="1:21" ht="21" customHeight="1" x14ac:dyDescent="0.15">
      <c r="A423" s="266"/>
      <c r="B423" s="78"/>
      <c r="C423" s="78"/>
      <c r="D423" s="86"/>
      <c r="E423" s="86"/>
      <c r="F423" s="77"/>
      <c r="G423" s="215"/>
      <c r="H423" s="215"/>
      <c r="I423" s="225"/>
      <c r="J423" s="225"/>
      <c r="K423" s="315">
        <f t="shared" si="26"/>
        <v>0</v>
      </c>
      <c r="L423" s="70"/>
      <c r="M423" s="67"/>
      <c r="N423" s="70"/>
      <c r="O423" s="67"/>
      <c r="P423" s="78"/>
      <c r="Q423" s="78"/>
      <c r="R423" s="78"/>
      <c r="S423" s="192"/>
      <c r="T423" s="14" t="str">
        <f t="shared" si="24"/>
        <v/>
      </c>
      <c r="U423" s="47" t="str">
        <f t="shared" si="25"/>
        <v/>
      </c>
    </row>
    <row r="424" spans="1:21" ht="21" customHeight="1" x14ac:dyDescent="0.15">
      <c r="A424" s="177"/>
      <c r="B424" s="78"/>
      <c r="C424" s="78"/>
      <c r="D424" s="86"/>
      <c r="E424" s="86"/>
      <c r="F424" s="77"/>
      <c r="G424" s="215"/>
      <c r="H424" s="215"/>
      <c r="I424" s="225"/>
      <c r="J424" s="225"/>
      <c r="K424" s="315">
        <f t="shared" si="26"/>
        <v>0</v>
      </c>
      <c r="L424" s="70"/>
      <c r="M424" s="67"/>
      <c r="N424" s="70"/>
      <c r="O424" s="67"/>
      <c r="P424" s="78"/>
      <c r="Q424" s="78"/>
      <c r="R424" s="78"/>
      <c r="S424" s="192"/>
      <c r="T424" s="14" t="str">
        <f t="shared" si="24"/>
        <v/>
      </c>
      <c r="U424" s="47" t="str">
        <f t="shared" si="25"/>
        <v/>
      </c>
    </row>
    <row r="425" spans="1:21" ht="21" customHeight="1" x14ac:dyDescent="0.15">
      <c r="A425" s="266"/>
      <c r="B425" s="67"/>
      <c r="C425" s="78"/>
      <c r="D425" s="86"/>
      <c r="E425" s="86"/>
      <c r="F425" s="77"/>
      <c r="G425" s="216"/>
      <c r="H425" s="215"/>
      <c r="I425" s="225"/>
      <c r="J425" s="225"/>
      <c r="K425" s="315">
        <f t="shared" si="26"/>
        <v>0</v>
      </c>
      <c r="L425" s="70"/>
      <c r="M425" s="67"/>
      <c r="N425" s="70"/>
      <c r="O425" s="67"/>
      <c r="P425" s="67"/>
      <c r="Q425" s="67"/>
      <c r="R425" s="67"/>
      <c r="S425" s="192"/>
      <c r="T425" s="14" t="str">
        <f t="shared" si="24"/>
        <v/>
      </c>
      <c r="U425" s="47" t="str">
        <f t="shared" si="25"/>
        <v/>
      </c>
    </row>
    <row r="426" spans="1:21" ht="21" customHeight="1" x14ac:dyDescent="0.15">
      <c r="A426" s="266"/>
      <c r="B426" s="67"/>
      <c r="C426" s="78"/>
      <c r="D426" s="86"/>
      <c r="E426" s="86"/>
      <c r="F426" s="77"/>
      <c r="G426" s="216"/>
      <c r="H426" s="215"/>
      <c r="I426" s="225"/>
      <c r="J426" s="225"/>
      <c r="K426" s="315">
        <f t="shared" si="26"/>
        <v>0</v>
      </c>
      <c r="L426" s="70"/>
      <c r="M426" s="67"/>
      <c r="N426" s="70"/>
      <c r="O426" s="67"/>
      <c r="P426" s="67"/>
      <c r="Q426" s="67"/>
      <c r="R426" s="67"/>
      <c r="S426" s="192"/>
      <c r="T426" s="14" t="str">
        <f t="shared" si="24"/>
        <v/>
      </c>
      <c r="U426" s="47" t="str">
        <f t="shared" si="25"/>
        <v/>
      </c>
    </row>
    <row r="427" spans="1:21" ht="21" customHeight="1" x14ac:dyDescent="0.15">
      <c r="A427" s="266"/>
      <c r="B427" s="67"/>
      <c r="C427" s="78"/>
      <c r="D427" s="86"/>
      <c r="E427" s="86"/>
      <c r="F427" s="77"/>
      <c r="G427" s="216"/>
      <c r="H427" s="215"/>
      <c r="I427" s="225"/>
      <c r="J427" s="225"/>
      <c r="K427" s="315">
        <f t="shared" si="26"/>
        <v>0</v>
      </c>
      <c r="L427" s="70"/>
      <c r="M427" s="67"/>
      <c r="N427" s="70"/>
      <c r="O427" s="67"/>
      <c r="P427" s="67"/>
      <c r="Q427" s="67"/>
      <c r="R427" s="67"/>
      <c r="S427" s="192"/>
      <c r="T427" s="14" t="str">
        <f t="shared" si="24"/>
        <v/>
      </c>
      <c r="U427" s="47" t="str">
        <f t="shared" si="25"/>
        <v/>
      </c>
    </row>
    <row r="428" spans="1:21" ht="21" customHeight="1" x14ac:dyDescent="0.15">
      <c r="A428" s="267"/>
      <c r="B428" s="104"/>
      <c r="C428" s="167"/>
      <c r="D428" s="106"/>
      <c r="E428" s="106"/>
      <c r="F428" s="166"/>
      <c r="G428" s="218"/>
      <c r="H428" s="217"/>
      <c r="I428" s="226"/>
      <c r="J428" s="226"/>
      <c r="K428" s="316">
        <f t="shared" si="26"/>
        <v>0</v>
      </c>
      <c r="L428" s="159"/>
      <c r="M428" s="104"/>
      <c r="N428" s="159"/>
      <c r="O428" s="104"/>
      <c r="P428" s="104"/>
      <c r="Q428" s="104"/>
      <c r="R428" s="104"/>
      <c r="S428" s="269"/>
      <c r="T428" s="14" t="str">
        <f t="shared" si="24"/>
        <v/>
      </c>
      <c r="U428" s="47" t="str">
        <f t="shared" si="25"/>
        <v/>
      </c>
    </row>
    <row r="429" spans="1:21" ht="21" customHeight="1" x14ac:dyDescent="0.15">
      <c r="A429" s="268"/>
      <c r="B429" s="71"/>
      <c r="C429" s="103"/>
      <c r="D429" s="102"/>
      <c r="E429" s="102"/>
      <c r="F429" s="164"/>
      <c r="G429" s="211"/>
      <c r="H429" s="210"/>
      <c r="I429" s="227"/>
      <c r="J429" s="227"/>
      <c r="K429" s="314">
        <f t="shared" si="26"/>
        <v>0</v>
      </c>
      <c r="L429" s="200"/>
      <c r="M429" s="71"/>
      <c r="N429" s="200"/>
      <c r="O429" s="71"/>
      <c r="P429" s="71"/>
      <c r="Q429" s="71"/>
      <c r="R429" s="71"/>
      <c r="S429" s="270"/>
      <c r="T429" s="14" t="str">
        <f t="shared" si="24"/>
        <v/>
      </c>
      <c r="U429" s="47" t="str">
        <f t="shared" si="25"/>
        <v/>
      </c>
    </row>
    <row r="430" spans="1:21" ht="21" customHeight="1" x14ac:dyDescent="0.15">
      <c r="A430" s="266"/>
      <c r="B430" s="67"/>
      <c r="C430" s="78"/>
      <c r="D430" s="86"/>
      <c r="E430" s="86"/>
      <c r="F430" s="77"/>
      <c r="G430" s="216"/>
      <c r="H430" s="215"/>
      <c r="I430" s="225"/>
      <c r="J430" s="225"/>
      <c r="K430" s="315">
        <f t="shared" si="26"/>
        <v>0</v>
      </c>
      <c r="L430" s="70"/>
      <c r="M430" s="67"/>
      <c r="N430" s="70"/>
      <c r="O430" s="67"/>
      <c r="P430" s="67"/>
      <c r="Q430" s="67"/>
      <c r="R430" s="67"/>
      <c r="S430" s="192"/>
      <c r="T430" s="14" t="str">
        <f t="shared" si="24"/>
        <v/>
      </c>
      <c r="U430" s="47" t="str">
        <f t="shared" si="25"/>
        <v/>
      </c>
    </row>
    <row r="431" spans="1:21" ht="21" customHeight="1" x14ac:dyDescent="0.15">
      <c r="A431" s="266"/>
      <c r="B431" s="67"/>
      <c r="C431" s="78"/>
      <c r="D431" s="86"/>
      <c r="E431" s="86"/>
      <c r="F431" s="77"/>
      <c r="G431" s="215"/>
      <c r="H431" s="215"/>
      <c r="I431" s="225"/>
      <c r="J431" s="225"/>
      <c r="K431" s="315">
        <f t="shared" si="26"/>
        <v>0</v>
      </c>
      <c r="L431" s="70"/>
      <c r="M431" s="67"/>
      <c r="N431" s="70"/>
      <c r="O431" s="67"/>
      <c r="P431" s="78"/>
      <c r="Q431" s="78"/>
      <c r="R431" s="78"/>
      <c r="S431" s="192"/>
      <c r="T431" s="14" t="str">
        <f t="shared" si="24"/>
        <v/>
      </c>
      <c r="U431" s="47" t="str">
        <f t="shared" si="25"/>
        <v/>
      </c>
    </row>
    <row r="432" spans="1:21" ht="21" customHeight="1" x14ac:dyDescent="0.15">
      <c r="A432" s="266"/>
      <c r="B432" s="78"/>
      <c r="C432" s="78"/>
      <c r="D432" s="86"/>
      <c r="E432" s="86"/>
      <c r="F432" s="77"/>
      <c r="G432" s="215"/>
      <c r="H432" s="215"/>
      <c r="I432" s="225"/>
      <c r="J432" s="225"/>
      <c r="K432" s="315">
        <f t="shared" si="26"/>
        <v>0</v>
      </c>
      <c r="L432" s="70"/>
      <c r="M432" s="67"/>
      <c r="N432" s="70"/>
      <c r="O432" s="67"/>
      <c r="P432" s="78"/>
      <c r="Q432" s="78"/>
      <c r="R432" s="78"/>
      <c r="S432" s="192"/>
      <c r="T432" s="14" t="str">
        <f t="shared" si="24"/>
        <v/>
      </c>
      <c r="U432" s="47" t="str">
        <f t="shared" si="25"/>
        <v/>
      </c>
    </row>
    <row r="433" spans="1:21" ht="21" customHeight="1" x14ac:dyDescent="0.15">
      <c r="A433" s="266"/>
      <c r="B433" s="78"/>
      <c r="C433" s="78"/>
      <c r="D433" s="86"/>
      <c r="E433" s="86"/>
      <c r="F433" s="77"/>
      <c r="G433" s="215"/>
      <c r="H433" s="215"/>
      <c r="I433" s="273"/>
      <c r="J433" s="273"/>
      <c r="K433" s="315">
        <f t="shared" si="26"/>
        <v>0</v>
      </c>
      <c r="L433" s="70"/>
      <c r="M433" s="67"/>
      <c r="N433" s="70"/>
      <c r="O433" s="67"/>
      <c r="P433" s="78"/>
      <c r="Q433" s="78"/>
      <c r="R433" s="78"/>
      <c r="S433" s="192"/>
      <c r="T433" s="14" t="str">
        <f t="shared" si="24"/>
        <v/>
      </c>
      <c r="U433" s="47" t="str">
        <f t="shared" si="25"/>
        <v/>
      </c>
    </row>
    <row r="434" spans="1:21" ht="21" customHeight="1" x14ac:dyDescent="0.15">
      <c r="A434" s="266"/>
      <c r="B434" s="78"/>
      <c r="C434" s="78"/>
      <c r="D434" s="86"/>
      <c r="E434" s="86"/>
      <c r="F434" s="77"/>
      <c r="G434" s="215"/>
      <c r="H434" s="215"/>
      <c r="I434" s="273"/>
      <c r="J434" s="273"/>
      <c r="K434" s="315">
        <f t="shared" si="26"/>
        <v>0</v>
      </c>
      <c r="L434" s="70"/>
      <c r="M434" s="67"/>
      <c r="N434" s="70"/>
      <c r="O434" s="67"/>
      <c r="P434" s="78"/>
      <c r="Q434" s="78"/>
      <c r="R434" s="78"/>
      <c r="S434" s="192"/>
      <c r="T434" s="14" t="str">
        <f t="shared" si="24"/>
        <v/>
      </c>
      <c r="U434" s="47" t="str">
        <f t="shared" si="25"/>
        <v/>
      </c>
    </row>
    <row r="435" spans="1:21" ht="21" customHeight="1" x14ac:dyDescent="0.15">
      <c r="A435" s="266"/>
      <c r="B435" s="78"/>
      <c r="C435" s="78"/>
      <c r="D435" s="86"/>
      <c r="E435" s="86"/>
      <c r="F435" s="77"/>
      <c r="G435" s="215"/>
      <c r="H435" s="215"/>
      <c r="I435" s="273"/>
      <c r="J435" s="273"/>
      <c r="K435" s="315">
        <f t="shared" si="26"/>
        <v>0</v>
      </c>
      <c r="L435" s="70"/>
      <c r="M435" s="67"/>
      <c r="N435" s="70"/>
      <c r="O435" s="67"/>
      <c r="P435" s="78"/>
      <c r="Q435" s="78"/>
      <c r="R435" s="78"/>
      <c r="S435" s="192"/>
      <c r="T435" s="14" t="str">
        <f t="shared" si="24"/>
        <v/>
      </c>
      <c r="U435" s="47" t="str">
        <f t="shared" si="25"/>
        <v/>
      </c>
    </row>
    <row r="436" spans="1:21" ht="21" customHeight="1" x14ac:dyDescent="0.15">
      <c r="A436" s="266"/>
      <c r="B436" s="78"/>
      <c r="C436" s="78"/>
      <c r="D436" s="86"/>
      <c r="E436" s="86"/>
      <c r="F436" s="77"/>
      <c r="G436" s="215"/>
      <c r="H436" s="215"/>
      <c r="I436" s="273"/>
      <c r="J436" s="273"/>
      <c r="K436" s="315">
        <f t="shared" si="26"/>
        <v>0</v>
      </c>
      <c r="L436" s="70"/>
      <c r="M436" s="67"/>
      <c r="N436" s="70"/>
      <c r="O436" s="67"/>
      <c r="P436" s="78"/>
      <c r="Q436" s="78"/>
      <c r="R436" s="78"/>
      <c r="S436" s="192"/>
      <c r="T436" s="14" t="str">
        <f t="shared" si="24"/>
        <v/>
      </c>
      <c r="U436" s="47" t="str">
        <f t="shared" si="25"/>
        <v/>
      </c>
    </row>
    <row r="437" spans="1:21" ht="21" customHeight="1" x14ac:dyDescent="0.15">
      <c r="A437" s="266"/>
      <c r="B437" s="78"/>
      <c r="C437" s="78"/>
      <c r="D437" s="86"/>
      <c r="E437" s="86"/>
      <c r="F437" s="77"/>
      <c r="G437" s="215"/>
      <c r="H437" s="215"/>
      <c r="I437" s="273"/>
      <c r="J437" s="273"/>
      <c r="K437" s="315">
        <f t="shared" si="26"/>
        <v>0</v>
      </c>
      <c r="L437" s="70"/>
      <c r="M437" s="67"/>
      <c r="N437" s="70"/>
      <c r="O437" s="67"/>
      <c r="P437" s="78"/>
      <c r="Q437" s="78"/>
      <c r="R437" s="78"/>
      <c r="S437" s="192"/>
      <c r="T437" s="14" t="str">
        <f t="shared" si="24"/>
        <v/>
      </c>
      <c r="U437" s="47" t="str">
        <f t="shared" si="25"/>
        <v/>
      </c>
    </row>
    <row r="438" spans="1:21" ht="21" customHeight="1" x14ac:dyDescent="0.15">
      <c r="A438" s="266"/>
      <c r="B438" s="78"/>
      <c r="C438" s="78"/>
      <c r="D438" s="86"/>
      <c r="E438" s="86"/>
      <c r="F438" s="77"/>
      <c r="G438" s="215"/>
      <c r="H438" s="215"/>
      <c r="I438" s="273"/>
      <c r="J438" s="273"/>
      <c r="K438" s="315">
        <f t="shared" si="26"/>
        <v>0</v>
      </c>
      <c r="L438" s="70"/>
      <c r="M438" s="67"/>
      <c r="N438" s="70"/>
      <c r="O438" s="67"/>
      <c r="P438" s="78"/>
      <c r="Q438" s="78"/>
      <c r="R438" s="78"/>
      <c r="S438" s="192"/>
      <c r="T438" s="14" t="str">
        <f t="shared" si="24"/>
        <v/>
      </c>
      <c r="U438" s="47" t="str">
        <f t="shared" si="25"/>
        <v/>
      </c>
    </row>
    <row r="439" spans="1:21" ht="21" customHeight="1" x14ac:dyDescent="0.15">
      <c r="A439" s="266"/>
      <c r="B439" s="78"/>
      <c r="C439" s="78"/>
      <c r="D439" s="86"/>
      <c r="E439" s="86"/>
      <c r="F439" s="77"/>
      <c r="G439" s="215"/>
      <c r="H439" s="215"/>
      <c r="I439" s="273"/>
      <c r="J439" s="273"/>
      <c r="K439" s="315">
        <f t="shared" si="26"/>
        <v>0</v>
      </c>
      <c r="L439" s="70"/>
      <c r="M439" s="67"/>
      <c r="N439" s="70"/>
      <c r="O439" s="67"/>
      <c r="P439" s="78"/>
      <c r="Q439" s="78"/>
      <c r="R439" s="78"/>
      <c r="S439" s="192"/>
      <c r="T439" s="14" t="str">
        <f t="shared" si="24"/>
        <v/>
      </c>
      <c r="U439" s="47" t="str">
        <f t="shared" si="25"/>
        <v/>
      </c>
    </row>
    <row r="440" spans="1:21" ht="21" customHeight="1" x14ac:dyDescent="0.15">
      <c r="A440" s="266"/>
      <c r="B440" s="78"/>
      <c r="C440" s="78"/>
      <c r="D440" s="86"/>
      <c r="E440" s="86"/>
      <c r="F440" s="77"/>
      <c r="G440" s="215"/>
      <c r="H440" s="215"/>
      <c r="I440" s="273"/>
      <c r="J440" s="273"/>
      <c r="K440" s="315">
        <f t="shared" si="26"/>
        <v>0</v>
      </c>
      <c r="L440" s="70"/>
      <c r="M440" s="67"/>
      <c r="N440" s="70"/>
      <c r="O440" s="67"/>
      <c r="P440" s="78"/>
      <c r="Q440" s="78"/>
      <c r="R440" s="78"/>
      <c r="S440" s="192"/>
      <c r="T440" s="14" t="str">
        <f t="shared" si="24"/>
        <v/>
      </c>
      <c r="U440" s="47" t="str">
        <f t="shared" si="25"/>
        <v/>
      </c>
    </row>
    <row r="441" spans="1:21" ht="21" customHeight="1" x14ac:dyDescent="0.15">
      <c r="A441" s="266"/>
      <c r="B441" s="78"/>
      <c r="C441" s="78"/>
      <c r="D441" s="86"/>
      <c r="E441" s="86"/>
      <c r="F441" s="77"/>
      <c r="G441" s="215"/>
      <c r="H441" s="215"/>
      <c r="I441" s="273"/>
      <c r="J441" s="273"/>
      <c r="K441" s="315">
        <f t="shared" si="26"/>
        <v>0</v>
      </c>
      <c r="L441" s="70"/>
      <c r="M441" s="67"/>
      <c r="N441" s="70"/>
      <c r="O441" s="67"/>
      <c r="P441" s="78"/>
      <c r="Q441" s="78"/>
      <c r="R441" s="78"/>
      <c r="S441" s="192"/>
      <c r="T441" s="14" t="str">
        <f t="shared" si="24"/>
        <v/>
      </c>
      <c r="U441" s="47" t="str">
        <f t="shared" si="25"/>
        <v/>
      </c>
    </row>
    <row r="442" spans="1:21" ht="21" customHeight="1" x14ac:dyDescent="0.15">
      <c r="A442" s="266"/>
      <c r="B442" s="78"/>
      <c r="C442" s="78"/>
      <c r="D442" s="86"/>
      <c r="E442" s="86"/>
      <c r="F442" s="77"/>
      <c r="G442" s="215"/>
      <c r="H442" s="215"/>
      <c r="I442" s="273"/>
      <c r="J442" s="273"/>
      <c r="K442" s="315">
        <f t="shared" si="26"/>
        <v>0</v>
      </c>
      <c r="L442" s="70"/>
      <c r="M442" s="67"/>
      <c r="N442" s="70"/>
      <c r="O442" s="67"/>
      <c r="P442" s="78"/>
      <c r="Q442" s="78"/>
      <c r="R442" s="78"/>
      <c r="S442" s="192"/>
      <c r="T442" s="14" t="str">
        <f t="shared" si="24"/>
        <v/>
      </c>
      <c r="U442" s="47" t="str">
        <f t="shared" si="25"/>
        <v/>
      </c>
    </row>
    <row r="443" spans="1:21" ht="21" customHeight="1" x14ac:dyDescent="0.15">
      <c r="A443" s="266"/>
      <c r="B443" s="78"/>
      <c r="C443" s="78"/>
      <c r="D443" s="86"/>
      <c r="E443" s="86"/>
      <c r="F443" s="77"/>
      <c r="G443" s="215"/>
      <c r="H443" s="215"/>
      <c r="I443" s="273"/>
      <c r="J443" s="273"/>
      <c r="K443" s="315">
        <f t="shared" si="26"/>
        <v>0</v>
      </c>
      <c r="L443" s="70"/>
      <c r="M443" s="67"/>
      <c r="N443" s="70"/>
      <c r="O443" s="67"/>
      <c r="P443" s="78"/>
      <c r="Q443" s="78"/>
      <c r="R443" s="78"/>
      <c r="S443" s="192"/>
      <c r="T443" s="14" t="str">
        <f t="shared" si="24"/>
        <v/>
      </c>
      <c r="U443" s="47" t="str">
        <f t="shared" si="25"/>
        <v/>
      </c>
    </row>
    <row r="444" spans="1:21" ht="21" customHeight="1" x14ac:dyDescent="0.15">
      <c r="A444" s="177"/>
      <c r="B444" s="78"/>
      <c r="C444" s="78"/>
      <c r="D444" s="86"/>
      <c r="E444" s="86"/>
      <c r="F444" s="77"/>
      <c r="G444" s="215"/>
      <c r="H444" s="215"/>
      <c r="I444" s="273"/>
      <c r="J444" s="273"/>
      <c r="K444" s="315">
        <f t="shared" si="26"/>
        <v>0</v>
      </c>
      <c r="L444" s="70"/>
      <c r="M444" s="67"/>
      <c r="N444" s="70"/>
      <c r="O444" s="67"/>
      <c r="P444" s="78"/>
      <c r="Q444" s="78"/>
      <c r="R444" s="78"/>
      <c r="S444" s="192"/>
      <c r="T444" s="14" t="str">
        <f t="shared" si="24"/>
        <v/>
      </c>
      <c r="U444" s="47" t="str">
        <f t="shared" si="25"/>
        <v/>
      </c>
    </row>
    <row r="445" spans="1:21" ht="21" customHeight="1" x14ac:dyDescent="0.15">
      <c r="A445" s="266"/>
      <c r="B445" s="67"/>
      <c r="C445" s="78"/>
      <c r="D445" s="77"/>
      <c r="E445" s="77"/>
      <c r="F445" s="77"/>
      <c r="G445" s="215"/>
      <c r="H445" s="216"/>
      <c r="I445" s="273"/>
      <c r="J445" s="273"/>
      <c r="K445" s="315">
        <f t="shared" si="26"/>
        <v>0</v>
      </c>
      <c r="L445" s="70"/>
      <c r="M445" s="67"/>
      <c r="N445" s="70"/>
      <c r="O445" s="67"/>
      <c r="P445" s="67"/>
      <c r="Q445" s="67"/>
      <c r="R445" s="67"/>
      <c r="S445" s="192"/>
      <c r="T445" s="14" t="str">
        <f t="shared" si="24"/>
        <v/>
      </c>
      <c r="U445" s="47" t="str">
        <f t="shared" si="25"/>
        <v/>
      </c>
    </row>
    <row r="446" spans="1:21" ht="21" customHeight="1" x14ac:dyDescent="0.15">
      <c r="A446" s="266"/>
      <c r="B446" s="67"/>
      <c r="C446" s="78"/>
      <c r="D446" s="77"/>
      <c r="E446" s="77"/>
      <c r="F446" s="77"/>
      <c r="G446" s="215"/>
      <c r="H446" s="216"/>
      <c r="I446" s="273"/>
      <c r="J446" s="273"/>
      <c r="K446" s="315">
        <f t="shared" si="26"/>
        <v>0</v>
      </c>
      <c r="L446" s="70"/>
      <c r="M446" s="67"/>
      <c r="N446" s="70"/>
      <c r="O446" s="67"/>
      <c r="P446" s="67"/>
      <c r="Q446" s="67"/>
      <c r="R446" s="67"/>
      <c r="S446" s="192"/>
      <c r="T446" s="14" t="str">
        <f t="shared" si="24"/>
        <v/>
      </c>
      <c r="U446" s="47" t="str">
        <f t="shared" si="25"/>
        <v/>
      </c>
    </row>
    <row r="447" spans="1:21" ht="21" customHeight="1" x14ac:dyDescent="0.15">
      <c r="A447" s="266"/>
      <c r="B447" s="67"/>
      <c r="C447" s="78"/>
      <c r="D447" s="77"/>
      <c r="E447" s="77"/>
      <c r="F447" s="77"/>
      <c r="G447" s="215"/>
      <c r="H447" s="216"/>
      <c r="I447" s="273"/>
      <c r="J447" s="273"/>
      <c r="K447" s="315">
        <f t="shared" si="26"/>
        <v>0</v>
      </c>
      <c r="L447" s="70"/>
      <c r="M447" s="67"/>
      <c r="N447" s="70"/>
      <c r="O447" s="67"/>
      <c r="P447" s="67"/>
      <c r="Q447" s="67"/>
      <c r="R447" s="67"/>
      <c r="S447" s="192"/>
      <c r="T447" s="14" t="str">
        <f t="shared" si="24"/>
        <v/>
      </c>
      <c r="U447" s="47" t="str">
        <f t="shared" si="25"/>
        <v/>
      </c>
    </row>
    <row r="448" spans="1:21" ht="21" customHeight="1" x14ac:dyDescent="0.15">
      <c r="A448" s="267"/>
      <c r="B448" s="104"/>
      <c r="C448" s="167"/>
      <c r="D448" s="166"/>
      <c r="E448" s="166"/>
      <c r="F448" s="166"/>
      <c r="G448" s="217"/>
      <c r="H448" s="218"/>
      <c r="I448" s="274"/>
      <c r="J448" s="274"/>
      <c r="K448" s="316">
        <f t="shared" si="26"/>
        <v>0</v>
      </c>
      <c r="L448" s="159"/>
      <c r="M448" s="104"/>
      <c r="N448" s="159"/>
      <c r="O448" s="104"/>
      <c r="P448" s="104"/>
      <c r="Q448" s="104"/>
      <c r="R448" s="104"/>
      <c r="S448" s="269"/>
      <c r="T448" s="14" t="str">
        <f t="shared" si="24"/>
        <v/>
      </c>
      <c r="U448" s="47" t="str">
        <f t="shared" si="25"/>
        <v/>
      </c>
    </row>
    <row r="449" spans="1:21" ht="21" customHeight="1" x14ac:dyDescent="0.15">
      <c r="A449" s="275"/>
      <c r="B449" s="101"/>
      <c r="C449" s="151"/>
      <c r="D449" s="76"/>
      <c r="E449" s="76"/>
      <c r="F449" s="76"/>
      <c r="G449" s="151"/>
      <c r="H449" s="101"/>
      <c r="I449" s="76"/>
      <c r="J449" s="76"/>
      <c r="K449" s="317">
        <f t="shared" si="26"/>
        <v>0</v>
      </c>
      <c r="L449" s="276"/>
      <c r="M449" s="101"/>
      <c r="N449" s="276"/>
      <c r="O449" s="101"/>
      <c r="P449" s="101"/>
      <c r="Q449" s="101"/>
      <c r="R449" s="101"/>
      <c r="S449" s="277"/>
      <c r="T449" s="14" t="str">
        <f t="shared" si="24"/>
        <v/>
      </c>
      <c r="U449" s="47" t="str">
        <f t="shared" si="25"/>
        <v/>
      </c>
    </row>
    <row r="450" spans="1:21" ht="21" customHeight="1" x14ac:dyDescent="0.15">
      <c r="A450" s="266"/>
      <c r="B450" s="67"/>
      <c r="C450" s="78"/>
      <c r="D450" s="77"/>
      <c r="E450" s="77"/>
      <c r="F450" s="77"/>
      <c r="G450" s="215"/>
      <c r="H450" s="216"/>
      <c r="I450" s="273"/>
      <c r="J450" s="273"/>
      <c r="K450" s="315">
        <f t="shared" si="26"/>
        <v>0</v>
      </c>
      <c r="L450" s="70"/>
      <c r="M450" s="67"/>
      <c r="N450" s="70"/>
      <c r="O450" s="67"/>
      <c r="P450" s="67"/>
      <c r="Q450" s="67"/>
      <c r="R450" s="67"/>
      <c r="S450" s="192"/>
      <c r="T450" s="14" t="str">
        <f t="shared" si="24"/>
        <v/>
      </c>
      <c r="U450" s="47" t="str">
        <f t="shared" si="25"/>
        <v/>
      </c>
    </row>
    <row r="451" spans="1:21" ht="21" customHeight="1" x14ac:dyDescent="0.15">
      <c r="A451" s="266"/>
      <c r="B451" s="67"/>
      <c r="C451" s="78"/>
      <c r="D451" s="77"/>
      <c r="E451" s="77"/>
      <c r="F451" s="77"/>
      <c r="G451" s="215"/>
      <c r="H451" s="216"/>
      <c r="I451" s="273"/>
      <c r="J451" s="273"/>
      <c r="K451" s="315">
        <f t="shared" si="26"/>
        <v>0</v>
      </c>
      <c r="L451" s="70"/>
      <c r="M451" s="67"/>
      <c r="N451" s="70"/>
      <c r="O451" s="67"/>
      <c r="P451" s="67"/>
      <c r="Q451" s="67"/>
      <c r="R451" s="67"/>
      <c r="S451" s="192"/>
      <c r="T451" s="14" t="str">
        <f t="shared" si="24"/>
        <v/>
      </c>
      <c r="U451" s="47" t="str">
        <f t="shared" si="25"/>
        <v/>
      </c>
    </row>
    <row r="452" spans="1:21" ht="21" customHeight="1" x14ac:dyDescent="0.15">
      <c r="A452" s="266"/>
      <c r="B452" s="78"/>
      <c r="C452" s="78"/>
      <c r="D452" s="77"/>
      <c r="E452" s="77"/>
      <c r="F452" s="77"/>
      <c r="G452" s="215"/>
      <c r="H452" s="215"/>
      <c r="I452" s="273"/>
      <c r="J452" s="273"/>
      <c r="K452" s="315">
        <f t="shared" si="26"/>
        <v>0</v>
      </c>
      <c r="L452" s="70"/>
      <c r="M452" s="67"/>
      <c r="N452" s="70"/>
      <c r="O452" s="67"/>
      <c r="P452" s="78"/>
      <c r="Q452" s="78"/>
      <c r="R452" s="78"/>
      <c r="S452" s="192"/>
      <c r="T452" s="14" t="str">
        <f t="shared" si="24"/>
        <v/>
      </c>
      <c r="U452" s="47" t="str">
        <f t="shared" si="25"/>
        <v/>
      </c>
    </row>
    <row r="453" spans="1:21" ht="21" customHeight="1" x14ac:dyDescent="0.15">
      <c r="A453" s="266"/>
      <c r="B453" s="78"/>
      <c r="C453" s="78"/>
      <c r="D453" s="77"/>
      <c r="E453" s="77"/>
      <c r="F453" s="77"/>
      <c r="G453" s="215"/>
      <c r="H453" s="215"/>
      <c r="I453" s="273"/>
      <c r="J453" s="273"/>
      <c r="K453" s="315">
        <f t="shared" si="26"/>
        <v>0</v>
      </c>
      <c r="L453" s="70"/>
      <c r="M453" s="67"/>
      <c r="N453" s="70"/>
      <c r="O453" s="67"/>
      <c r="P453" s="78"/>
      <c r="Q453" s="78"/>
      <c r="R453" s="78"/>
      <c r="S453" s="192"/>
      <c r="T453" s="14" t="str">
        <f t="shared" si="24"/>
        <v/>
      </c>
      <c r="U453" s="47" t="str">
        <f t="shared" si="25"/>
        <v/>
      </c>
    </row>
    <row r="454" spans="1:21" ht="21" customHeight="1" x14ac:dyDescent="0.15">
      <c r="A454" s="266"/>
      <c r="B454" s="78"/>
      <c r="C454" s="78"/>
      <c r="D454" s="77"/>
      <c r="E454" s="77"/>
      <c r="F454" s="77"/>
      <c r="G454" s="215"/>
      <c r="H454" s="215"/>
      <c r="I454" s="273"/>
      <c r="J454" s="273"/>
      <c r="K454" s="315">
        <f t="shared" si="26"/>
        <v>0</v>
      </c>
      <c r="L454" s="70"/>
      <c r="M454" s="67"/>
      <c r="N454" s="70"/>
      <c r="O454" s="67"/>
      <c r="P454" s="78"/>
      <c r="Q454" s="78"/>
      <c r="R454" s="78"/>
      <c r="S454" s="192"/>
      <c r="T454" s="14" t="str">
        <f t="shared" si="24"/>
        <v/>
      </c>
      <c r="U454" s="47" t="str">
        <f t="shared" si="25"/>
        <v/>
      </c>
    </row>
    <row r="455" spans="1:21" ht="21" customHeight="1" x14ac:dyDescent="0.15">
      <c r="A455" s="266"/>
      <c r="B455" s="78"/>
      <c r="C455" s="78"/>
      <c r="D455" s="77"/>
      <c r="E455" s="77"/>
      <c r="F455" s="77"/>
      <c r="G455" s="215"/>
      <c r="H455" s="215"/>
      <c r="I455" s="273"/>
      <c r="J455" s="273"/>
      <c r="K455" s="315">
        <f t="shared" si="26"/>
        <v>0</v>
      </c>
      <c r="L455" s="70"/>
      <c r="M455" s="67"/>
      <c r="N455" s="70"/>
      <c r="O455" s="67"/>
      <c r="P455" s="78"/>
      <c r="Q455" s="78"/>
      <c r="R455" s="78"/>
      <c r="S455" s="192"/>
      <c r="T455" s="14" t="str">
        <f t="shared" ref="T455:T518" si="27">CONCATENATE(L455,C455)</f>
        <v/>
      </c>
      <c r="U455" s="47" t="str">
        <f t="shared" ref="U455:U518" si="28">CONCATENATE(N455,H455)</f>
        <v/>
      </c>
    </row>
    <row r="456" spans="1:21" ht="21" customHeight="1" x14ac:dyDescent="0.15">
      <c r="A456" s="266"/>
      <c r="B456" s="78"/>
      <c r="C456" s="78"/>
      <c r="D456" s="77"/>
      <c r="E456" s="77"/>
      <c r="F456" s="77"/>
      <c r="G456" s="215"/>
      <c r="H456" s="215"/>
      <c r="I456" s="273"/>
      <c r="J456" s="273"/>
      <c r="K456" s="315">
        <f t="shared" si="26"/>
        <v>0</v>
      </c>
      <c r="L456" s="70"/>
      <c r="M456" s="67"/>
      <c r="N456" s="70"/>
      <c r="O456" s="67"/>
      <c r="P456" s="78"/>
      <c r="Q456" s="78"/>
      <c r="R456" s="78"/>
      <c r="S456" s="192"/>
      <c r="T456" s="14" t="str">
        <f t="shared" si="27"/>
        <v/>
      </c>
      <c r="U456" s="47" t="str">
        <f t="shared" si="28"/>
        <v/>
      </c>
    </row>
    <row r="457" spans="1:21" ht="21" customHeight="1" x14ac:dyDescent="0.15">
      <c r="A457" s="266"/>
      <c r="B457" s="78"/>
      <c r="C457" s="78"/>
      <c r="D457" s="77"/>
      <c r="E457" s="77"/>
      <c r="F457" s="77"/>
      <c r="G457" s="215"/>
      <c r="H457" s="215"/>
      <c r="I457" s="273"/>
      <c r="J457" s="273"/>
      <c r="K457" s="315">
        <f t="shared" si="26"/>
        <v>0</v>
      </c>
      <c r="L457" s="70"/>
      <c r="M457" s="67"/>
      <c r="N457" s="70"/>
      <c r="O457" s="67"/>
      <c r="P457" s="78"/>
      <c r="Q457" s="78"/>
      <c r="R457" s="78"/>
      <c r="S457" s="192"/>
      <c r="T457" s="14" t="str">
        <f t="shared" si="27"/>
        <v/>
      </c>
      <c r="U457" s="47" t="str">
        <f t="shared" si="28"/>
        <v/>
      </c>
    </row>
    <row r="458" spans="1:21" ht="21" customHeight="1" x14ac:dyDescent="0.15">
      <c r="A458" s="266"/>
      <c r="B458" s="78"/>
      <c r="C458" s="78"/>
      <c r="D458" s="77"/>
      <c r="E458" s="77"/>
      <c r="F458" s="77"/>
      <c r="G458" s="215"/>
      <c r="H458" s="215"/>
      <c r="I458" s="273"/>
      <c r="J458" s="273"/>
      <c r="K458" s="315">
        <f t="shared" si="26"/>
        <v>0</v>
      </c>
      <c r="L458" s="70"/>
      <c r="M458" s="67"/>
      <c r="N458" s="70"/>
      <c r="O458" s="67"/>
      <c r="P458" s="78"/>
      <c r="Q458" s="78"/>
      <c r="R458" s="78"/>
      <c r="S458" s="192"/>
      <c r="T458" s="14" t="str">
        <f t="shared" si="27"/>
        <v/>
      </c>
      <c r="U458" s="47" t="str">
        <f t="shared" si="28"/>
        <v/>
      </c>
    </row>
    <row r="459" spans="1:21" ht="21" customHeight="1" x14ac:dyDescent="0.15">
      <c r="A459" s="266"/>
      <c r="B459" s="78"/>
      <c r="C459" s="78"/>
      <c r="D459" s="77"/>
      <c r="E459" s="77"/>
      <c r="F459" s="77"/>
      <c r="G459" s="215"/>
      <c r="H459" s="215"/>
      <c r="I459" s="273"/>
      <c r="J459" s="273"/>
      <c r="K459" s="315">
        <f t="shared" si="26"/>
        <v>0</v>
      </c>
      <c r="L459" s="70"/>
      <c r="M459" s="67"/>
      <c r="N459" s="70"/>
      <c r="O459" s="67"/>
      <c r="P459" s="78"/>
      <c r="Q459" s="78"/>
      <c r="R459" s="78"/>
      <c r="S459" s="192"/>
      <c r="T459" s="14" t="str">
        <f t="shared" si="27"/>
        <v/>
      </c>
      <c r="U459" s="47" t="str">
        <f t="shared" si="28"/>
        <v/>
      </c>
    </row>
    <row r="460" spans="1:21" ht="21" customHeight="1" x14ac:dyDescent="0.15">
      <c r="A460" s="266"/>
      <c r="B460" s="78"/>
      <c r="C460" s="78"/>
      <c r="D460" s="77"/>
      <c r="E460" s="77"/>
      <c r="F460" s="77"/>
      <c r="G460" s="215"/>
      <c r="H460" s="215"/>
      <c r="I460" s="273"/>
      <c r="J460" s="273"/>
      <c r="K460" s="315">
        <f t="shared" si="26"/>
        <v>0</v>
      </c>
      <c r="L460" s="70"/>
      <c r="M460" s="67"/>
      <c r="N460" s="70"/>
      <c r="O460" s="67"/>
      <c r="P460" s="78"/>
      <c r="Q460" s="78"/>
      <c r="R460" s="78"/>
      <c r="S460" s="192"/>
      <c r="T460" s="14" t="str">
        <f t="shared" si="27"/>
        <v/>
      </c>
      <c r="U460" s="47" t="str">
        <f t="shared" si="28"/>
        <v/>
      </c>
    </row>
    <row r="461" spans="1:21" ht="21" customHeight="1" x14ac:dyDescent="0.15">
      <c r="A461" s="266"/>
      <c r="B461" s="78"/>
      <c r="C461" s="78"/>
      <c r="D461" s="77"/>
      <c r="E461" s="77"/>
      <c r="F461" s="77"/>
      <c r="G461" s="215"/>
      <c r="H461" s="215"/>
      <c r="I461" s="273"/>
      <c r="J461" s="273"/>
      <c r="K461" s="315">
        <f t="shared" si="26"/>
        <v>0</v>
      </c>
      <c r="L461" s="70"/>
      <c r="M461" s="67"/>
      <c r="N461" s="70"/>
      <c r="O461" s="67"/>
      <c r="P461" s="78"/>
      <c r="Q461" s="78"/>
      <c r="R461" s="78"/>
      <c r="S461" s="192"/>
      <c r="T461" s="14" t="str">
        <f t="shared" si="27"/>
        <v/>
      </c>
      <c r="U461" s="47" t="str">
        <f t="shared" si="28"/>
        <v/>
      </c>
    </row>
    <row r="462" spans="1:21" ht="21" customHeight="1" x14ac:dyDescent="0.15">
      <c r="A462" s="266"/>
      <c r="B462" s="78"/>
      <c r="C462" s="78"/>
      <c r="D462" s="77"/>
      <c r="E462" s="77"/>
      <c r="F462" s="77"/>
      <c r="G462" s="215"/>
      <c r="H462" s="215"/>
      <c r="I462" s="273"/>
      <c r="J462" s="273"/>
      <c r="K462" s="315">
        <f t="shared" si="26"/>
        <v>0</v>
      </c>
      <c r="L462" s="70"/>
      <c r="M462" s="67"/>
      <c r="N462" s="70"/>
      <c r="O462" s="67"/>
      <c r="P462" s="78"/>
      <c r="Q462" s="78"/>
      <c r="R462" s="78"/>
      <c r="S462" s="192"/>
      <c r="T462" s="14" t="str">
        <f t="shared" si="27"/>
        <v/>
      </c>
      <c r="U462" s="47" t="str">
        <f t="shared" si="28"/>
        <v/>
      </c>
    </row>
    <row r="463" spans="1:21" ht="21" customHeight="1" x14ac:dyDescent="0.15">
      <c r="A463" s="266"/>
      <c r="B463" s="78"/>
      <c r="C463" s="78"/>
      <c r="D463" s="77"/>
      <c r="E463" s="77"/>
      <c r="F463" s="77"/>
      <c r="G463" s="215"/>
      <c r="H463" s="215"/>
      <c r="I463" s="273"/>
      <c r="J463" s="273"/>
      <c r="K463" s="315">
        <f t="shared" si="26"/>
        <v>0</v>
      </c>
      <c r="L463" s="70"/>
      <c r="M463" s="67"/>
      <c r="N463" s="70"/>
      <c r="O463" s="67"/>
      <c r="P463" s="78"/>
      <c r="Q463" s="78"/>
      <c r="R463" s="78"/>
      <c r="S463" s="192"/>
      <c r="T463" s="14" t="str">
        <f t="shared" si="27"/>
        <v/>
      </c>
      <c r="U463" s="47" t="str">
        <f t="shared" si="28"/>
        <v/>
      </c>
    </row>
    <row r="464" spans="1:21" ht="21" customHeight="1" x14ac:dyDescent="0.15">
      <c r="A464" s="177"/>
      <c r="B464" s="78"/>
      <c r="C464" s="78"/>
      <c r="D464" s="77"/>
      <c r="E464" s="77"/>
      <c r="F464" s="77"/>
      <c r="G464" s="215"/>
      <c r="H464" s="215"/>
      <c r="I464" s="273"/>
      <c r="J464" s="273"/>
      <c r="K464" s="315">
        <f t="shared" si="26"/>
        <v>0</v>
      </c>
      <c r="L464" s="70"/>
      <c r="M464" s="67"/>
      <c r="N464" s="70"/>
      <c r="O464" s="67"/>
      <c r="P464" s="78"/>
      <c r="Q464" s="78"/>
      <c r="R464" s="78"/>
      <c r="S464" s="192"/>
      <c r="T464" s="14" t="str">
        <f t="shared" si="27"/>
        <v/>
      </c>
      <c r="U464" s="47" t="str">
        <f t="shared" si="28"/>
        <v/>
      </c>
    </row>
    <row r="465" spans="1:21" ht="21" customHeight="1" x14ac:dyDescent="0.15">
      <c r="A465" s="207"/>
      <c r="B465" s="93"/>
      <c r="C465" s="94"/>
      <c r="D465" s="94"/>
      <c r="E465" s="278"/>
      <c r="F465" s="94"/>
      <c r="G465" s="279"/>
      <c r="H465" s="239"/>
      <c r="I465" s="280"/>
      <c r="J465" s="260"/>
      <c r="K465" s="316">
        <f t="shared" si="26"/>
        <v>0</v>
      </c>
      <c r="L465" s="208"/>
      <c r="M465" s="208"/>
      <c r="N465" s="208"/>
      <c r="O465" s="208"/>
      <c r="P465" s="208"/>
      <c r="Q465" s="208"/>
      <c r="R465" s="208"/>
      <c r="S465" s="209"/>
      <c r="T465" s="14" t="str">
        <f t="shared" si="27"/>
        <v/>
      </c>
      <c r="U465" s="47" t="str">
        <f t="shared" si="28"/>
        <v/>
      </c>
    </row>
    <row r="466" spans="1:21" ht="21" customHeight="1" x14ac:dyDescent="0.15">
      <c r="A466" s="268"/>
      <c r="B466" s="71"/>
      <c r="C466" s="103"/>
      <c r="D466" s="164"/>
      <c r="E466" s="164"/>
      <c r="F466" s="164"/>
      <c r="G466" s="210"/>
      <c r="H466" s="211"/>
      <c r="I466" s="281"/>
      <c r="J466" s="281"/>
      <c r="K466" s="314">
        <f t="shared" si="26"/>
        <v>0</v>
      </c>
      <c r="L466" s="200"/>
      <c r="M466" s="71"/>
      <c r="N466" s="200"/>
      <c r="O466" s="71"/>
      <c r="P466" s="71"/>
      <c r="Q466" s="71"/>
      <c r="R466" s="71"/>
      <c r="S466" s="270"/>
      <c r="T466" s="14" t="str">
        <f t="shared" si="27"/>
        <v/>
      </c>
      <c r="U466" s="47" t="str">
        <f t="shared" si="28"/>
        <v/>
      </c>
    </row>
    <row r="467" spans="1:21" ht="21" customHeight="1" x14ac:dyDescent="0.15">
      <c r="A467" s="266"/>
      <c r="B467" s="67"/>
      <c r="C467" s="78"/>
      <c r="D467" s="77"/>
      <c r="E467" s="77"/>
      <c r="F467" s="77"/>
      <c r="G467" s="215"/>
      <c r="H467" s="216"/>
      <c r="I467" s="273"/>
      <c r="J467" s="273"/>
      <c r="K467" s="315">
        <f t="shared" si="26"/>
        <v>0</v>
      </c>
      <c r="L467" s="70"/>
      <c r="M467" s="67"/>
      <c r="N467" s="70"/>
      <c r="O467" s="67"/>
      <c r="P467" s="67"/>
      <c r="Q467" s="67"/>
      <c r="R467" s="67"/>
      <c r="S467" s="192"/>
      <c r="T467" s="14" t="str">
        <f t="shared" si="27"/>
        <v/>
      </c>
      <c r="U467" s="47" t="str">
        <f t="shared" si="28"/>
        <v/>
      </c>
    </row>
    <row r="468" spans="1:21" ht="21" customHeight="1" x14ac:dyDescent="0.15">
      <c r="A468" s="266"/>
      <c r="B468" s="67"/>
      <c r="C468" s="78"/>
      <c r="D468" s="77"/>
      <c r="E468" s="77"/>
      <c r="F468" s="77"/>
      <c r="G468" s="215"/>
      <c r="H468" s="216"/>
      <c r="I468" s="273"/>
      <c r="J468" s="273"/>
      <c r="K468" s="315">
        <f t="shared" si="26"/>
        <v>0</v>
      </c>
      <c r="L468" s="70"/>
      <c r="M468" s="67"/>
      <c r="N468" s="70"/>
      <c r="O468" s="67"/>
      <c r="P468" s="67"/>
      <c r="Q468" s="67"/>
      <c r="R468" s="67"/>
      <c r="S468" s="192"/>
      <c r="T468" s="14" t="str">
        <f t="shared" si="27"/>
        <v/>
      </c>
      <c r="U468" s="47" t="str">
        <f t="shared" si="28"/>
        <v/>
      </c>
    </row>
    <row r="469" spans="1:21" ht="21" customHeight="1" x14ac:dyDescent="0.15">
      <c r="A469" s="266"/>
      <c r="B469" s="67"/>
      <c r="C469" s="78"/>
      <c r="D469" s="77"/>
      <c r="E469" s="77"/>
      <c r="F469" s="77"/>
      <c r="G469" s="215"/>
      <c r="H469" s="216"/>
      <c r="I469" s="273"/>
      <c r="J469" s="273"/>
      <c r="K469" s="315">
        <f t="shared" si="26"/>
        <v>0</v>
      </c>
      <c r="L469" s="70"/>
      <c r="M469" s="67"/>
      <c r="N469" s="70"/>
      <c r="O469" s="67"/>
      <c r="P469" s="67"/>
      <c r="Q469" s="67"/>
      <c r="R469" s="67"/>
      <c r="S469" s="192"/>
      <c r="T469" s="14" t="str">
        <f t="shared" si="27"/>
        <v/>
      </c>
      <c r="U469" s="47" t="str">
        <f t="shared" si="28"/>
        <v/>
      </c>
    </row>
    <row r="470" spans="1:21" ht="21" customHeight="1" x14ac:dyDescent="0.15">
      <c r="A470" s="266"/>
      <c r="B470" s="67"/>
      <c r="C470" s="78"/>
      <c r="D470" s="77"/>
      <c r="E470" s="77"/>
      <c r="F470" s="77"/>
      <c r="G470" s="215"/>
      <c r="H470" s="216"/>
      <c r="I470" s="273"/>
      <c r="J470" s="273"/>
      <c r="K470" s="315">
        <f t="shared" si="26"/>
        <v>0</v>
      </c>
      <c r="L470" s="70"/>
      <c r="M470" s="67"/>
      <c r="N470" s="70"/>
      <c r="O470" s="67"/>
      <c r="P470" s="67"/>
      <c r="Q470" s="67"/>
      <c r="R470" s="67"/>
      <c r="S470" s="192"/>
      <c r="T470" s="14" t="str">
        <f t="shared" si="27"/>
        <v/>
      </c>
      <c r="U470" s="47" t="str">
        <f t="shared" si="28"/>
        <v/>
      </c>
    </row>
    <row r="471" spans="1:21" ht="21" customHeight="1" x14ac:dyDescent="0.15">
      <c r="A471" s="266"/>
      <c r="B471" s="67"/>
      <c r="C471" s="78"/>
      <c r="D471" s="77"/>
      <c r="E471" s="77"/>
      <c r="F471" s="77"/>
      <c r="G471" s="215"/>
      <c r="H471" s="216"/>
      <c r="I471" s="273"/>
      <c r="J471" s="273"/>
      <c r="K471" s="315">
        <f t="shared" si="26"/>
        <v>0</v>
      </c>
      <c r="L471" s="70"/>
      <c r="M471" s="67"/>
      <c r="N471" s="70"/>
      <c r="O471" s="67"/>
      <c r="P471" s="67"/>
      <c r="Q471" s="67"/>
      <c r="R471" s="67"/>
      <c r="S471" s="192"/>
      <c r="T471" s="14" t="str">
        <f t="shared" si="27"/>
        <v/>
      </c>
      <c r="U471" s="47" t="str">
        <f t="shared" si="28"/>
        <v/>
      </c>
    </row>
    <row r="472" spans="1:21" ht="21" customHeight="1" x14ac:dyDescent="0.15">
      <c r="A472" s="266"/>
      <c r="B472" s="67"/>
      <c r="C472" s="78"/>
      <c r="D472" s="77"/>
      <c r="E472" s="77"/>
      <c r="F472" s="77"/>
      <c r="G472" s="215"/>
      <c r="H472" s="216"/>
      <c r="I472" s="273"/>
      <c r="J472" s="273"/>
      <c r="K472" s="315">
        <f t="shared" ref="K472:K535" si="29">J472-E472</f>
        <v>0</v>
      </c>
      <c r="L472" s="70"/>
      <c r="M472" s="67"/>
      <c r="N472" s="70"/>
      <c r="O472" s="67"/>
      <c r="P472" s="67"/>
      <c r="Q472" s="67"/>
      <c r="R472" s="67"/>
      <c r="S472" s="192"/>
      <c r="T472" s="14" t="str">
        <f t="shared" si="27"/>
        <v/>
      </c>
      <c r="U472" s="47" t="str">
        <f t="shared" si="28"/>
        <v/>
      </c>
    </row>
    <row r="473" spans="1:21" ht="21" customHeight="1" x14ac:dyDescent="0.15">
      <c r="A473" s="266"/>
      <c r="B473" s="78"/>
      <c r="C473" s="78"/>
      <c r="D473" s="77"/>
      <c r="E473" s="77"/>
      <c r="F473" s="77"/>
      <c r="G473" s="215"/>
      <c r="H473" s="215"/>
      <c r="I473" s="273"/>
      <c r="J473" s="273"/>
      <c r="K473" s="315">
        <f t="shared" si="29"/>
        <v>0</v>
      </c>
      <c r="L473" s="70"/>
      <c r="M473" s="67"/>
      <c r="N473" s="70"/>
      <c r="O473" s="67"/>
      <c r="P473" s="78"/>
      <c r="Q473" s="78"/>
      <c r="R473" s="78"/>
      <c r="S473" s="192"/>
      <c r="T473" s="14" t="str">
        <f t="shared" si="27"/>
        <v/>
      </c>
      <c r="U473" s="47" t="str">
        <f t="shared" si="28"/>
        <v/>
      </c>
    </row>
    <row r="474" spans="1:21" ht="21" customHeight="1" x14ac:dyDescent="0.15">
      <c r="A474" s="266"/>
      <c r="B474" s="78"/>
      <c r="C474" s="78"/>
      <c r="D474" s="77"/>
      <c r="E474" s="77"/>
      <c r="F474" s="77"/>
      <c r="G474" s="215"/>
      <c r="H474" s="215"/>
      <c r="I474" s="273"/>
      <c r="J474" s="273"/>
      <c r="K474" s="315">
        <f t="shared" si="29"/>
        <v>0</v>
      </c>
      <c r="L474" s="70"/>
      <c r="M474" s="67"/>
      <c r="N474" s="70"/>
      <c r="O474" s="67"/>
      <c r="P474" s="78"/>
      <c r="Q474" s="78"/>
      <c r="R474" s="78"/>
      <c r="S474" s="192"/>
      <c r="T474" s="14" t="str">
        <f t="shared" si="27"/>
        <v/>
      </c>
      <c r="U474" s="47" t="str">
        <f t="shared" si="28"/>
        <v/>
      </c>
    </row>
    <row r="475" spans="1:21" ht="21" customHeight="1" x14ac:dyDescent="0.15">
      <c r="A475" s="266"/>
      <c r="B475" s="78"/>
      <c r="C475" s="78"/>
      <c r="D475" s="77"/>
      <c r="E475" s="77"/>
      <c r="F475" s="77"/>
      <c r="G475" s="215"/>
      <c r="H475" s="215"/>
      <c r="I475" s="273"/>
      <c r="J475" s="273"/>
      <c r="K475" s="315">
        <f t="shared" si="29"/>
        <v>0</v>
      </c>
      <c r="L475" s="70"/>
      <c r="M475" s="67"/>
      <c r="N475" s="70"/>
      <c r="O475" s="67"/>
      <c r="P475" s="78"/>
      <c r="Q475" s="78"/>
      <c r="R475" s="78"/>
      <c r="S475" s="192"/>
      <c r="T475" s="14" t="str">
        <f t="shared" si="27"/>
        <v/>
      </c>
      <c r="U475" s="47" t="str">
        <f t="shared" si="28"/>
        <v/>
      </c>
    </row>
    <row r="476" spans="1:21" ht="21" customHeight="1" x14ac:dyDescent="0.15">
      <c r="A476" s="266"/>
      <c r="B476" s="78"/>
      <c r="C476" s="78"/>
      <c r="D476" s="77"/>
      <c r="E476" s="77"/>
      <c r="F476" s="77"/>
      <c r="G476" s="215"/>
      <c r="H476" s="215"/>
      <c r="I476" s="273"/>
      <c r="J476" s="273"/>
      <c r="K476" s="315">
        <f t="shared" si="29"/>
        <v>0</v>
      </c>
      <c r="L476" s="70"/>
      <c r="M476" s="67"/>
      <c r="N476" s="70"/>
      <c r="O476" s="67"/>
      <c r="P476" s="78"/>
      <c r="Q476" s="78"/>
      <c r="R476" s="78"/>
      <c r="S476" s="192"/>
      <c r="T476" s="14" t="str">
        <f t="shared" si="27"/>
        <v/>
      </c>
      <c r="U476" s="47" t="str">
        <f t="shared" si="28"/>
        <v/>
      </c>
    </row>
    <row r="477" spans="1:21" ht="21" customHeight="1" x14ac:dyDescent="0.15">
      <c r="A477" s="266"/>
      <c r="B477" s="78"/>
      <c r="C477" s="78"/>
      <c r="D477" s="77"/>
      <c r="E477" s="77"/>
      <c r="F477" s="77"/>
      <c r="G477" s="215"/>
      <c r="H477" s="215"/>
      <c r="I477" s="273"/>
      <c r="J477" s="273"/>
      <c r="K477" s="315">
        <f t="shared" si="29"/>
        <v>0</v>
      </c>
      <c r="L477" s="70"/>
      <c r="M477" s="67"/>
      <c r="N477" s="70"/>
      <c r="O477" s="67"/>
      <c r="P477" s="78"/>
      <c r="Q477" s="78"/>
      <c r="R477" s="78"/>
      <c r="S477" s="192"/>
      <c r="T477" s="14" t="str">
        <f t="shared" si="27"/>
        <v/>
      </c>
      <c r="U477" s="47" t="str">
        <f t="shared" si="28"/>
        <v/>
      </c>
    </row>
    <row r="478" spans="1:21" ht="21" customHeight="1" x14ac:dyDescent="0.15">
      <c r="A478" s="266"/>
      <c r="B478" s="78"/>
      <c r="C478" s="78"/>
      <c r="D478" s="77"/>
      <c r="E478" s="77"/>
      <c r="F478" s="77"/>
      <c r="G478" s="215"/>
      <c r="H478" s="215"/>
      <c r="I478" s="273"/>
      <c r="J478" s="273"/>
      <c r="K478" s="315">
        <f t="shared" si="29"/>
        <v>0</v>
      </c>
      <c r="L478" s="70"/>
      <c r="M478" s="67"/>
      <c r="N478" s="70"/>
      <c r="O478" s="67"/>
      <c r="P478" s="78"/>
      <c r="Q478" s="78"/>
      <c r="R478" s="78"/>
      <c r="S478" s="192"/>
      <c r="T478" s="14" t="str">
        <f t="shared" si="27"/>
        <v/>
      </c>
      <c r="U478" s="47" t="str">
        <f t="shared" si="28"/>
        <v/>
      </c>
    </row>
    <row r="479" spans="1:21" ht="21" customHeight="1" x14ac:dyDescent="0.15">
      <c r="A479" s="266"/>
      <c r="B479" s="78"/>
      <c r="C479" s="78"/>
      <c r="D479" s="77"/>
      <c r="E479" s="77"/>
      <c r="F479" s="77"/>
      <c r="G479" s="215"/>
      <c r="H479" s="215"/>
      <c r="I479" s="273"/>
      <c r="J479" s="273"/>
      <c r="K479" s="315">
        <f t="shared" si="29"/>
        <v>0</v>
      </c>
      <c r="L479" s="70"/>
      <c r="M479" s="67"/>
      <c r="N479" s="70"/>
      <c r="O479" s="67"/>
      <c r="P479" s="78"/>
      <c r="Q479" s="78"/>
      <c r="R479" s="78"/>
      <c r="S479" s="192"/>
      <c r="T479" s="14" t="str">
        <f t="shared" si="27"/>
        <v/>
      </c>
      <c r="U479" s="47" t="str">
        <f t="shared" si="28"/>
        <v/>
      </c>
    </row>
    <row r="480" spans="1:21" ht="21" customHeight="1" x14ac:dyDescent="0.15">
      <c r="A480" s="266"/>
      <c r="B480" s="78"/>
      <c r="C480" s="78"/>
      <c r="D480" s="77"/>
      <c r="E480" s="77"/>
      <c r="F480" s="77"/>
      <c r="G480" s="215"/>
      <c r="H480" s="215"/>
      <c r="I480" s="273"/>
      <c r="J480" s="273"/>
      <c r="K480" s="315">
        <f t="shared" si="29"/>
        <v>0</v>
      </c>
      <c r="L480" s="70"/>
      <c r="M480" s="67"/>
      <c r="N480" s="70"/>
      <c r="O480" s="67"/>
      <c r="P480" s="78"/>
      <c r="Q480" s="78"/>
      <c r="R480" s="78"/>
      <c r="S480" s="192"/>
      <c r="T480" s="14" t="str">
        <f t="shared" si="27"/>
        <v/>
      </c>
      <c r="U480" s="47" t="str">
        <f t="shared" si="28"/>
        <v/>
      </c>
    </row>
    <row r="481" spans="1:21" ht="21" customHeight="1" x14ac:dyDescent="0.15">
      <c r="A481" s="266"/>
      <c r="B481" s="78"/>
      <c r="C481" s="78"/>
      <c r="D481" s="77"/>
      <c r="E481" s="77"/>
      <c r="F481" s="77"/>
      <c r="G481" s="215"/>
      <c r="H481" s="215"/>
      <c r="I481" s="273"/>
      <c r="J481" s="273"/>
      <c r="K481" s="315">
        <f t="shared" si="29"/>
        <v>0</v>
      </c>
      <c r="L481" s="70"/>
      <c r="M481" s="67"/>
      <c r="N481" s="70"/>
      <c r="O481" s="67"/>
      <c r="P481" s="78"/>
      <c r="Q481" s="78"/>
      <c r="R481" s="78"/>
      <c r="S481" s="192"/>
      <c r="T481" s="14" t="str">
        <f t="shared" si="27"/>
        <v/>
      </c>
      <c r="U481" s="47" t="str">
        <f t="shared" si="28"/>
        <v/>
      </c>
    </row>
    <row r="482" spans="1:21" ht="21" customHeight="1" x14ac:dyDescent="0.15">
      <c r="A482" s="266"/>
      <c r="B482" s="78"/>
      <c r="C482" s="78"/>
      <c r="D482" s="77"/>
      <c r="E482" s="77"/>
      <c r="F482" s="77"/>
      <c r="G482" s="215"/>
      <c r="H482" s="215"/>
      <c r="I482" s="273"/>
      <c r="J482" s="273"/>
      <c r="K482" s="315">
        <f t="shared" si="29"/>
        <v>0</v>
      </c>
      <c r="L482" s="70"/>
      <c r="M482" s="67"/>
      <c r="N482" s="70"/>
      <c r="O482" s="67"/>
      <c r="P482" s="78"/>
      <c r="Q482" s="78"/>
      <c r="R482" s="78"/>
      <c r="S482" s="192"/>
      <c r="T482" s="14" t="str">
        <f t="shared" si="27"/>
        <v/>
      </c>
      <c r="U482" s="47" t="str">
        <f t="shared" si="28"/>
        <v/>
      </c>
    </row>
    <row r="483" spans="1:21" ht="21" customHeight="1" x14ac:dyDescent="0.15">
      <c r="A483" s="266"/>
      <c r="B483" s="78"/>
      <c r="C483" s="78"/>
      <c r="D483" s="77"/>
      <c r="E483" s="77"/>
      <c r="F483" s="77"/>
      <c r="G483" s="215"/>
      <c r="H483" s="215"/>
      <c r="I483" s="273"/>
      <c r="J483" s="273"/>
      <c r="K483" s="315">
        <f t="shared" si="29"/>
        <v>0</v>
      </c>
      <c r="L483" s="70"/>
      <c r="M483" s="67"/>
      <c r="N483" s="70"/>
      <c r="O483" s="67"/>
      <c r="P483" s="78"/>
      <c r="Q483" s="78"/>
      <c r="R483" s="78"/>
      <c r="S483" s="192"/>
      <c r="T483" s="14" t="str">
        <f t="shared" si="27"/>
        <v/>
      </c>
      <c r="U483" s="47" t="str">
        <f t="shared" si="28"/>
        <v/>
      </c>
    </row>
    <row r="484" spans="1:21" ht="21" customHeight="1" x14ac:dyDescent="0.15">
      <c r="A484" s="266"/>
      <c r="B484" s="78"/>
      <c r="C484" s="78"/>
      <c r="D484" s="77"/>
      <c r="E484" s="77"/>
      <c r="F484" s="77"/>
      <c r="G484" s="215"/>
      <c r="H484" s="215"/>
      <c r="I484" s="273"/>
      <c r="J484" s="273"/>
      <c r="K484" s="315">
        <f t="shared" si="29"/>
        <v>0</v>
      </c>
      <c r="L484" s="70"/>
      <c r="M484" s="67"/>
      <c r="N484" s="70"/>
      <c r="O484" s="67"/>
      <c r="P484" s="78"/>
      <c r="Q484" s="78"/>
      <c r="R484" s="78"/>
      <c r="S484" s="192"/>
      <c r="T484" s="14" t="str">
        <f t="shared" si="27"/>
        <v/>
      </c>
      <c r="U484" s="47" t="str">
        <f t="shared" si="28"/>
        <v/>
      </c>
    </row>
    <row r="485" spans="1:21" ht="21" customHeight="1" x14ac:dyDescent="0.15">
      <c r="A485" s="177"/>
      <c r="B485" s="78"/>
      <c r="C485" s="78"/>
      <c r="D485" s="77"/>
      <c r="E485" s="77"/>
      <c r="F485" s="77"/>
      <c r="G485" s="215"/>
      <c r="H485" s="215"/>
      <c r="I485" s="273"/>
      <c r="J485" s="273"/>
      <c r="K485" s="315">
        <f t="shared" si="29"/>
        <v>0</v>
      </c>
      <c r="L485" s="70"/>
      <c r="M485" s="67"/>
      <c r="N485" s="70"/>
      <c r="O485" s="67"/>
      <c r="P485" s="78"/>
      <c r="Q485" s="78"/>
      <c r="R485" s="78"/>
      <c r="S485" s="192"/>
      <c r="T485" s="14" t="str">
        <f t="shared" si="27"/>
        <v/>
      </c>
      <c r="U485" s="47" t="str">
        <f t="shared" si="28"/>
        <v/>
      </c>
    </row>
    <row r="486" spans="1:21" ht="21" customHeight="1" x14ac:dyDescent="0.15">
      <c r="A486" s="207"/>
      <c r="B486" s="93"/>
      <c r="C486" s="94"/>
      <c r="D486" s="94"/>
      <c r="E486" s="278"/>
      <c r="F486" s="94"/>
      <c r="G486" s="279"/>
      <c r="H486" s="239"/>
      <c r="I486" s="280"/>
      <c r="J486" s="260"/>
      <c r="K486" s="316">
        <f t="shared" si="29"/>
        <v>0</v>
      </c>
      <c r="L486" s="208"/>
      <c r="M486" s="208"/>
      <c r="N486" s="208"/>
      <c r="O486" s="208"/>
      <c r="P486" s="208"/>
      <c r="Q486" s="208"/>
      <c r="R486" s="208"/>
      <c r="S486" s="209"/>
      <c r="T486" s="14" t="str">
        <f t="shared" si="27"/>
        <v/>
      </c>
      <c r="U486" s="47" t="str">
        <f t="shared" si="28"/>
        <v/>
      </c>
    </row>
    <row r="487" spans="1:21" ht="21" customHeight="1" x14ac:dyDescent="0.15">
      <c r="A487" s="268"/>
      <c r="B487" s="71"/>
      <c r="C487" s="103"/>
      <c r="D487" s="164"/>
      <c r="E487" s="164"/>
      <c r="F487" s="164"/>
      <c r="G487" s="210"/>
      <c r="H487" s="211"/>
      <c r="I487" s="281"/>
      <c r="J487" s="281"/>
      <c r="K487" s="314">
        <f t="shared" si="29"/>
        <v>0</v>
      </c>
      <c r="L487" s="200"/>
      <c r="M487" s="71"/>
      <c r="N487" s="200"/>
      <c r="O487" s="71"/>
      <c r="P487" s="71"/>
      <c r="Q487" s="71"/>
      <c r="R487" s="71"/>
      <c r="S487" s="270"/>
      <c r="T487" s="14" t="str">
        <f t="shared" si="27"/>
        <v/>
      </c>
      <c r="U487" s="47" t="str">
        <f t="shared" si="28"/>
        <v/>
      </c>
    </row>
    <row r="488" spans="1:21" ht="21" customHeight="1" x14ac:dyDescent="0.15">
      <c r="A488" s="266"/>
      <c r="B488" s="67"/>
      <c r="C488" s="78"/>
      <c r="D488" s="77"/>
      <c r="E488" s="77"/>
      <c r="F488" s="77"/>
      <c r="G488" s="215"/>
      <c r="H488" s="216"/>
      <c r="I488" s="273"/>
      <c r="J488" s="273"/>
      <c r="K488" s="315">
        <f t="shared" si="29"/>
        <v>0</v>
      </c>
      <c r="L488" s="70"/>
      <c r="M488" s="67"/>
      <c r="N488" s="70"/>
      <c r="O488" s="67"/>
      <c r="P488" s="67"/>
      <c r="Q488" s="67"/>
      <c r="R488" s="67"/>
      <c r="S488" s="192"/>
      <c r="T488" s="14" t="str">
        <f t="shared" si="27"/>
        <v/>
      </c>
      <c r="U488" s="47" t="str">
        <f t="shared" si="28"/>
        <v/>
      </c>
    </row>
    <row r="489" spans="1:21" ht="21" customHeight="1" x14ac:dyDescent="0.15">
      <c r="A489" s="266"/>
      <c r="B489" s="67"/>
      <c r="C489" s="78"/>
      <c r="D489" s="77"/>
      <c r="E489" s="77"/>
      <c r="F489" s="77"/>
      <c r="G489" s="215"/>
      <c r="H489" s="216"/>
      <c r="I489" s="273"/>
      <c r="J489" s="273"/>
      <c r="K489" s="315">
        <f t="shared" si="29"/>
        <v>0</v>
      </c>
      <c r="L489" s="70"/>
      <c r="M489" s="67"/>
      <c r="N489" s="70"/>
      <c r="O489" s="67"/>
      <c r="P489" s="67"/>
      <c r="Q489" s="67"/>
      <c r="R489" s="67"/>
      <c r="S489" s="192"/>
      <c r="T489" s="14" t="str">
        <f t="shared" si="27"/>
        <v/>
      </c>
      <c r="U489" s="47" t="str">
        <f t="shared" si="28"/>
        <v/>
      </c>
    </row>
    <row r="490" spans="1:21" ht="21" customHeight="1" x14ac:dyDescent="0.15">
      <c r="A490" s="266"/>
      <c r="B490" s="67"/>
      <c r="C490" s="78"/>
      <c r="D490" s="77"/>
      <c r="E490" s="77"/>
      <c r="F490" s="77"/>
      <c r="G490" s="215"/>
      <c r="H490" s="216"/>
      <c r="I490" s="273"/>
      <c r="J490" s="273"/>
      <c r="K490" s="315">
        <f t="shared" si="29"/>
        <v>0</v>
      </c>
      <c r="L490" s="70"/>
      <c r="M490" s="67"/>
      <c r="N490" s="70"/>
      <c r="O490" s="67"/>
      <c r="P490" s="67"/>
      <c r="Q490" s="67"/>
      <c r="R490" s="67"/>
      <c r="S490" s="192"/>
      <c r="T490" s="14" t="str">
        <f t="shared" si="27"/>
        <v/>
      </c>
      <c r="U490" s="47" t="str">
        <f t="shared" si="28"/>
        <v/>
      </c>
    </row>
    <row r="491" spans="1:21" ht="21" customHeight="1" x14ac:dyDescent="0.15">
      <c r="A491" s="266"/>
      <c r="B491" s="67"/>
      <c r="C491" s="78"/>
      <c r="D491" s="77"/>
      <c r="E491" s="77"/>
      <c r="F491" s="77"/>
      <c r="G491" s="215"/>
      <c r="H491" s="216"/>
      <c r="I491" s="273"/>
      <c r="J491" s="273"/>
      <c r="K491" s="315">
        <f t="shared" si="29"/>
        <v>0</v>
      </c>
      <c r="L491" s="70"/>
      <c r="M491" s="67"/>
      <c r="N491" s="70"/>
      <c r="O491" s="67"/>
      <c r="P491" s="67"/>
      <c r="Q491" s="67"/>
      <c r="R491" s="67"/>
      <c r="S491" s="192"/>
      <c r="T491" s="14" t="str">
        <f t="shared" si="27"/>
        <v/>
      </c>
      <c r="U491" s="47" t="str">
        <f t="shared" si="28"/>
        <v/>
      </c>
    </row>
    <row r="492" spans="1:21" ht="21" customHeight="1" x14ac:dyDescent="0.15">
      <c r="A492" s="266"/>
      <c r="B492" s="67"/>
      <c r="C492" s="78"/>
      <c r="D492" s="77"/>
      <c r="E492" s="77"/>
      <c r="F492" s="77"/>
      <c r="G492" s="215"/>
      <c r="H492" s="216"/>
      <c r="I492" s="273"/>
      <c r="J492" s="273"/>
      <c r="K492" s="315">
        <f t="shared" si="29"/>
        <v>0</v>
      </c>
      <c r="L492" s="70"/>
      <c r="M492" s="67"/>
      <c r="N492" s="70"/>
      <c r="O492" s="67"/>
      <c r="P492" s="67"/>
      <c r="Q492" s="67"/>
      <c r="R492" s="67"/>
      <c r="S492" s="192"/>
      <c r="T492" s="14" t="str">
        <f t="shared" si="27"/>
        <v/>
      </c>
      <c r="U492" s="47" t="str">
        <f t="shared" si="28"/>
        <v/>
      </c>
    </row>
    <row r="493" spans="1:21" ht="21" customHeight="1" x14ac:dyDescent="0.15">
      <c r="A493" s="266"/>
      <c r="B493" s="67"/>
      <c r="C493" s="78"/>
      <c r="D493" s="77"/>
      <c r="E493" s="77"/>
      <c r="F493" s="77"/>
      <c r="G493" s="215"/>
      <c r="H493" s="216"/>
      <c r="I493" s="273"/>
      <c r="J493" s="273"/>
      <c r="K493" s="315">
        <f t="shared" si="29"/>
        <v>0</v>
      </c>
      <c r="L493" s="70"/>
      <c r="M493" s="67"/>
      <c r="N493" s="70"/>
      <c r="O493" s="67"/>
      <c r="P493" s="67"/>
      <c r="Q493" s="67"/>
      <c r="R493" s="67"/>
      <c r="S493" s="192"/>
      <c r="T493" s="14" t="str">
        <f t="shared" si="27"/>
        <v/>
      </c>
      <c r="U493" s="47" t="str">
        <f t="shared" si="28"/>
        <v/>
      </c>
    </row>
    <row r="494" spans="1:21" ht="21" customHeight="1" x14ac:dyDescent="0.15">
      <c r="A494" s="266"/>
      <c r="B494" s="78"/>
      <c r="C494" s="78"/>
      <c r="D494" s="77"/>
      <c r="E494" s="77"/>
      <c r="F494" s="77"/>
      <c r="G494" s="215"/>
      <c r="H494" s="215"/>
      <c r="I494" s="273"/>
      <c r="J494" s="273"/>
      <c r="K494" s="315">
        <f t="shared" si="29"/>
        <v>0</v>
      </c>
      <c r="L494" s="70"/>
      <c r="M494" s="67"/>
      <c r="N494" s="70"/>
      <c r="O494" s="67"/>
      <c r="P494" s="78"/>
      <c r="Q494" s="78"/>
      <c r="R494" s="78"/>
      <c r="S494" s="192"/>
      <c r="T494" s="14" t="str">
        <f t="shared" si="27"/>
        <v/>
      </c>
      <c r="U494" s="47" t="str">
        <f t="shared" si="28"/>
        <v/>
      </c>
    </row>
    <row r="495" spans="1:21" ht="21" customHeight="1" x14ac:dyDescent="0.15">
      <c r="A495" s="266"/>
      <c r="B495" s="78"/>
      <c r="C495" s="78"/>
      <c r="D495" s="77"/>
      <c r="E495" s="77"/>
      <c r="F495" s="77"/>
      <c r="G495" s="215"/>
      <c r="H495" s="215"/>
      <c r="I495" s="273"/>
      <c r="J495" s="273"/>
      <c r="K495" s="315">
        <f t="shared" si="29"/>
        <v>0</v>
      </c>
      <c r="L495" s="70"/>
      <c r="M495" s="67"/>
      <c r="N495" s="70"/>
      <c r="O495" s="67"/>
      <c r="P495" s="78"/>
      <c r="Q495" s="78"/>
      <c r="R495" s="78"/>
      <c r="S495" s="192"/>
      <c r="T495" s="14" t="str">
        <f t="shared" si="27"/>
        <v/>
      </c>
      <c r="U495" s="47" t="str">
        <f t="shared" si="28"/>
        <v/>
      </c>
    </row>
    <row r="496" spans="1:21" ht="21" customHeight="1" x14ac:dyDescent="0.15">
      <c r="A496" s="266"/>
      <c r="B496" s="78"/>
      <c r="C496" s="78"/>
      <c r="D496" s="77"/>
      <c r="E496" s="77"/>
      <c r="F496" s="77"/>
      <c r="G496" s="215"/>
      <c r="H496" s="215"/>
      <c r="I496" s="273"/>
      <c r="J496" s="273"/>
      <c r="K496" s="315">
        <f t="shared" si="29"/>
        <v>0</v>
      </c>
      <c r="L496" s="70"/>
      <c r="M496" s="67"/>
      <c r="N496" s="70"/>
      <c r="O496" s="67"/>
      <c r="P496" s="78"/>
      <c r="Q496" s="78"/>
      <c r="R496" s="78"/>
      <c r="S496" s="192"/>
      <c r="T496" s="14" t="str">
        <f t="shared" si="27"/>
        <v/>
      </c>
      <c r="U496" s="47" t="str">
        <f t="shared" si="28"/>
        <v/>
      </c>
    </row>
    <row r="497" spans="1:21" ht="21" customHeight="1" x14ac:dyDescent="0.15">
      <c r="A497" s="266"/>
      <c r="B497" s="78"/>
      <c r="C497" s="78"/>
      <c r="D497" s="77"/>
      <c r="E497" s="77"/>
      <c r="F497" s="77"/>
      <c r="G497" s="215"/>
      <c r="H497" s="215"/>
      <c r="I497" s="273"/>
      <c r="J497" s="273"/>
      <c r="K497" s="315">
        <f t="shared" si="29"/>
        <v>0</v>
      </c>
      <c r="L497" s="70"/>
      <c r="M497" s="67"/>
      <c r="N497" s="70"/>
      <c r="O497" s="67"/>
      <c r="P497" s="78"/>
      <c r="Q497" s="78"/>
      <c r="R497" s="78"/>
      <c r="S497" s="192"/>
      <c r="T497" s="14" t="str">
        <f t="shared" si="27"/>
        <v/>
      </c>
      <c r="U497" s="47" t="str">
        <f t="shared" si="28"/>
        <v/>
      </c>
    </row>
    <row r="498" spans="1:21" ht="21" customHeight="1" x14ac:dyDescent="0.15">
      <c r="A498" s="266"/>
      <c r="B498" s="78"/>
      <c r="C498" s="78"/>
      <c r="D498" s="77"/>
      <c r="E498" s="77"/>
      <c r="F498" s="77"/>
      <c r="G498" s="215"/>
      <c r="H498" s="215"/>
      <c r="I498" s="273"/>
      <c r="J498" s="273"/>
      <c r="K498" s="315">
        <f t="shared" si="29"/>
        <v>0</v>
      </c>
      <c r="L498" s="70"/>
      <c r="M498" s="67"/>
      <c r="N498" s="70"/>
      <c r="O498" s="67"/>
      <c r="P498" s="78"/>
      <c r="Q498" s="78"/>
      <c r="R498" s="78"/>
      <c r="S498" s="192"/>
      <c r="T498" s="14" t="str">
        <f t="shared" si="27"/>
        <v/>
      </c>
      <c r="U498" s="47" t="str">
        <f t="shared" si="28"/>
        <v/>
      </c>
    </row>
    <row r="499" spans="1:21" ht="21" customHeight="1" x14ac:dyDescent="0.15">
      <c r="A499" s="266"/>
      <c r="B499" s="78"/>
      <c r="C499" s="78"/>
      <c r="D499" s="77"/>
      <c r="E499" s="77"/>
      <c r="F499" s="77"/>
      <c r="G499" s="215"/>
      <c r="H499" s="215"/>
      <c r="I499" s="273"/>
      <c r="J499" s="273"/>
      <c r="K499" s="315">
        <f t="shared" si="29"/>
        <v>0</v>
      </c>
      <c r="L499" s="70"/>
      <c r="M499" s="67"/>
      <c r="N499" s="70"/>
      <c r="O499" s="67"/>
      <c r="P499" s="78"/>
      <c r="Q499" s="78"/>
      <c r="R499" s="78"/>
      <c r="S499" s="192"/>
      <c r="T499" s="14" t="str">
        <f t="shared" si="27"/>
        <v/>
      </c>
      <c r="U499" s="47" t="str">
        <f t="shared" si="28"/>
        <v/>
      </c>
    </row>
    <row r="500" spans="1:21" ht="21" customHeight="1" x14ac:dyDescent="0.15">
      <c r="A500" s="266"/>
      <c r="B500" s="78"/>
      <c r="C500" s="78"/>
      <c r="D500" s="77"/>
      <c r="E500" s="77"/>
      <c r="F500" s="77"/>
      <c r="G500" s="215"/>
      <c r="H500" s="215"/>
      <c r="I500" s="273"/>
      <c r="J500" s="273"/>
      <c r="K500" s="315">
        <f t="shared" si="29"/>
        <v>0</v>
      </c>
      <c r="L500" s="70"/>
      <c r="M500" s="67"/>
      <c r="N500" s="70"/>
      <c r="O500" s="67"/>
      <c r="P500" s="78"/>
      <c r="Q500" s="78"/>
      <c r="R500" s="78"/>
      <c r="S500" s="192"/>
      <c r="T500" s="14" t="str">
        <f t="shared" si="27"/>
        <v/>
      </c>
      <c r="U500" s="47" t="str">
        <f t="shared" si="28"/>
        <v/>
      </c>
    </row>
    <row r="501" spans="1:21" ht="21" customHeight="1" x14ac:dyDescent="0.15">
      <c r="A501" s="266"/>
      <c r="B501" s="78"/>
      <c r="C501" s="78"/>
      <c r="D501" s="77"/>
      <c r="E501" s="77"/>
      <c r="F501" s="77"/>
      <c r="G501" s="215"/>
      <c r="H501" s="215"/>
      <c r="I501" s="273"/>
      <c r="J501" s="273"/>
      <c r="K501" s="315">
        <f t="shared" si="29"/>
        <v>0</v>
      </c>
      <c r="L501" s="70"/>
      <c r="M501" s="67"/>
      <c r="N501" s="70"/>
      <c r="O501" s="67"/>
      <c r="P501" s="78"/>
      <c r="Q501" s="78"/>
      <c r="R501" s="78"/>
      <c r="S501" s="192"/>
      <c r="T501" s="14" t="str">
        <f t="shared" si="27"/>
        <v/>
      </c>
      <c r="U501" s="47" t="str">
        <f t="shared" si="28"/>
        <v/>
      </c>
    </row>
    <row r="502" spans="1:21" ht="21" customHeight="1" x14ac:dyDescent="0.15">
      <c r="A502" s="266"/>
      <c r="B502" s="78"/>
      <c r="C502" s="78"/>
      <c r="D502" s="77"/>
      <c r="E502" s="77"/>
      <c r="F502" s="77"/>
      <c r="G502" s="215"/>
      <c r="H502" s="215"/>
      <c r="I502" s="273"/>
      <c r="J502" s="273"/>
      <c r="K502" s="315">
        <f t="shared" si="29"/>
        <v>0</v>
      </c>
      <c r="L502" s="70"/>
      <c r="M502" s="67"/>
      <c r="N502" s="70"/>
      <c r="O502" s="67"/>
      <c r="P502" s="78"/>
      <c r="Q502" s="78"/>
      <c r="R502" s="78"/>
      <c r="S502" s="192"/>
      <c r="T502" s="14" t="str">
        <f t="shared" si="27"/>
        <v/>
      </c>
      <c r="U502" s="47" t="str">
        <f t="shared" si="28"/>
        <v/>
      </c>
    </row>
    <row r="503" spans="1:21" ht="21" customHeight="1" x14ac:dyDescent="0.15">
      <c r="A503" s="266"/>
      <c r="B503" s="78"/>
      <c r="C503" s="78"/>
      <c r="D503" s="77"/>
      <c r="E503" s="77"/>
      <c r="F503" s="77"/>
      <c r="G503" s="215"/>
      <c r="H503" s="215"/>
      <c r="I503" s="273"/>
      <c r="J503" s="273"/>
      <c r="K503" s="315">
        <f t="shared" si="29"/>
        <v>0</v>
      </c>
      <c r="L503" s="70"/>
      <c r="M503" s="67"/>
      <c r="N503" s="70"/>
      <c r="O503" s="67"/>
      <c r="P503" s="78"/>
      <c r="Q503" s="78"/>
      <c r="R503" s="78"/>
      <c r="S503" s="192"/>
      <c r="T503" s="14" t="str">
        <f t="shared" si="27"/>
        <v/>
      </c>
      <c r="U503" s="47" t="str">
        <f t="shared" si="28"/>
        <v/>
      </c>
    </row>
    <row r="504" spans="1:21" ht="21.95" customHeight="1" x14ac:dyDescent="0.15">
      <c r="A504" s="266"/>
      <c r="B504" s="78"/>
      <c r="C504" s="78"/>
      <c r="D504" s="77"/>
      <c r="E504" s="77"/>
      <c r="F504" s="77"/>
      <c r="G504" s="215"/>
      <c r="H504" s="215"/>
      <c r="I504" s="273"/>
      <c r="J504" s="273"/>
      <c r="K504" s="315">
        <f t="shared" si="29"/>
        <v>0</v>
      </c>
      <c r="L504" s="70"/>
      <c r="M504" s="67"/>
      <c r="N504" s="70"/>
      <c r="O504" s="67"/>
      <c r="P504" s="78"/>
      <c r="Q504" s="78"/>
      <c r="R504" s="78"/>
      <c r="S504" s="192"/>
      <c r="T504" s="14" t="str">
        <f t="shared" si="27"/>
        <v/>
      </c>
      <c r="U504" s="47" t="str">
        <f t="shared" si="28"/>
        <v/>
      </c>
    </row>
    <row r="505" spans="1:21" ht="21.95" customHeight="1" x14ac:dyDescent="0.15">
      <c r="A505" s="266"/>
      <c r="B505" s="78"/>
      <c r="C505" s="78"/>
      <c r="D505" s="77"/>
      <c r="E505" s="77"/>
      <c r="F505" s="77"/>
      <c r="G505" s="215"/>
      <c r="H505" s="215"/>
      <c r="I505" s="273"/>
      <c r="J505" s="273"/>
      <c r="K505" s="315">
        <f t="shared" si="29"/>
        <v>0</v>
      </c>
      <c r="L505" s="70"/>
      <c r="M505" s="67"/>
      <c r="N505" s="70"/>
      <c r="O505" s="67"/>
      <c r="P505" s="78"/>
      <c r="Q505" s="78"/>
      <c r="R505" s="78"/>
      <c r="S505" s="192"/>
      <c r="T505" s="14" t="str">
        <f t="shared" si="27"/>
        <v/>
      </c>
      <c r="U505" s="47" t="str">
        <f t="shared" si="28"/>
        <v/>
      </c>
    </row>
    <row r="506" spans="1:21" ht="21.95" customHeight="1" x14ac:dyDescent="0.15">
      <c r="A506" s="177"/>
      <c r="B506" s="78"/>
      <c r="C506" s="78"/>
      <c r="D506" s="77"/>
      <c r="E506" s="77"/>
      <c r="F506" s="77"/>
      <c r="G506" s="215"/>
      <c r="H506" s="215"/>
      <c r="I506" s="273"/>
      <c r="J506" s="273"/>
      <c r="K506" s="315">
        <f t="shared" si="29"/>
        <v>0</v>
      </c>
      <c r="L506" s="70"/>
      <c r="M506" s="67"/>
      <c r="N506" s="70"/>
      <c r="O506" s="67"/>
      <c r="P506" s="78"/>
      <c r="Q506" s="78"/>
      <c r="R506" s="78"/>
      <c r="S506" s="192"/>
      <c r="T506" s="14" t="str">
        <f t="shared" si="27"/>
        <v/>
      </c>
      <c r="U506" s="47" t="str">
        <f t="shared" si="28"/>
        <v/>
      </c>
    </row>
    <row r="507" spans="1:21" ht="21.95" customHeight="1" x14ac:dyDescent="0.15">
      <c r="A507" s="207"/>
      <c r="B507" s="93"/>
      <c r="C507" s="94"/>
      <c r="D507" s="94"/>
      <c r="E507" s="278"/>
      <c r="F507" s="94"/>
      <c r="G507" s="279"/>
      <c r="H507" s="239"/>
      <c r="I507" s="280"/>
      <c r="J507" s="260"/>
      <c r="K507" s="316">
        <f t="shared" si="29"/>
        <v>0</v>
      </c>
      <c r="L507" s="208"/>
      <c r="M507" s="208"/>
      <c r="N507" s="208"/>
      <c r="O507" s="208"/>
      <c r="P507" s="208"/>
      <c r="Q507" s="208"/>
      <c r="R507" s="208"/>
      <c r="S507" s="209"/>
      <c r="T507" s="14" t="str">
        <f t="shared" si="27"/>
        <v/>
      </c>
      <c r="U507" s="47" t="str">
        <f t="shared" si="28"/>
        <v/>
      </c>
    </row>
    <row r="508" spans="1:21" ht="21.95" customHeight="1" x14ac:dyDescent="0.15">
      <c r="A508" s="268"/>
      <c r="B508" s="71"/>
      <c r="C508" s="103"/>
      <c r="D508" s="164"/>
      <c r="E508" s="164"/>
      <c r="F508" s="164"/>
      <c r="G508" s="210"/>
      <c r="H508" s="211"/>
      <c r="I508" s="281"/>
      <c r="J508" s="281"/>
      <c r="K508" s="314">
        <f t="shared" si="29"/>
        <v>0</v>
      </c>
      <c r="L508" s="200"/>
      <c r="M508" s="71"/>
      <c r="N508" s="200"/>
      <c r="O508" s="71"/>
      <c r="P508" s="71"/>
      <c r="Q508" s="71"/>
      <c r="R508" s="71"/>
      <c r="S508" s="270"/>
      <c r="T508" s="14" t="str">
        <f t="shared" si="27"/>
        <v/>
      </c>
      <c r="U508" s="47" t="str">
        <f t="shared" si="28"/>
        <v/>
      </c>
    </row>
    <row r="509" spans="1:21" ht="21.95" customHeight="1" x14ac:dyDescent="0.15">
      <c r="A509" s="266"/>
      <c r="B509" s="67"/>
      <c r="C509" s="78"/>
      <c r="D509" s="77"/>
      <c r="E509" s="77"/>
      <c r="F509" s="77"/>
      <c r="G509" s="215"/>
      <c r="H509" s="216"/>
      <c r="I509" s="273"/>
      <c r="J509" s="273"/>
      <c r="K509" s="315">
        <f t="shared" si="29"/>
        <v>0</v>
      </c>
      <c r="L509" s="70"/>
      <c r="M509" s="67"/>
      <c r="N509" s="70"/>
      <c r="O509" s="67"/>
      <c r="P509" s="67"/>
      <c r="Q509" s="67"/>
      <c r="R509" s="67"/>
      <c r="S509" s="192"/>
      <c r="T509" s="14" t="str">
        <f t="shared" si="27"/>
        <v/>
      </c>
      <c r="U509" s="47" t="str">
        <f t="shared" si="28"/>
        <v/>
      </c>
    </row>
    <row r="510" spans="1:21" ht="21.95" customHeight="1" x14ac:dyDescent="0.15">
      <c r="A510" s="266"/>
      <c r="B510" s="67"/>
      <c r="C510" s="78"/>
      <c r="D510" s="77"/>
      <c r="E510" s="77"/>
      <c r="F510" s="77"/>
      <c r="G510" s="215"/>
      <c r="H510" s="216"/>
      <c r="I510" s="273"/>
      <c r="J510" s="273"/>
      <c r="K510" s="315">
        <f t="shared" si="29"/>
        <v>0</v>
      </c>
      <c r="L510" s="70"/>
      <c r="M510" s="67"/>
      <c r="N510" s="70"/>
      <c r="O510" s="67"/>
      <c r="P510" s="67"/>
      <c r="Q510" s="67"/>
      <c r="R510" s="67"/>
      <c r="S510" s="192"/>
      <c r="T510" s="14" t="str">
        <f t="shared" si="27"/>
        <v/>
      </c>
      <c r="U510" s="47" t="str">
        <f t="shared" si="28"/>
        <v/>
      </c>
    </row>
    <row r="511" spans="1:21" ht="21.95" customHeight="1" x14ac:dyDescent="0.15">
      <c r="A511" s="266"/>
      <c r="B511" s="67"/>
      <c r="C511" s="78"/>
      <c r="D511" s="77"/>
      <c r="E511" s="77"/>
      <c r="F511" s="77"/>
      <c r="G511" s="215"/>
      <c r="H511" s="216"/>
      <c r="I511" s="273"/>
      <c r="J511" s="273"/>
      <c r="K511" s="315">
        <f t="shared" si="29"/>
        <v>0</v>
      </c>
      <c r="L511" s="70"/>
      <c r="M511" s="67"/>
      <c r="N511" s="70"/>
      <c r="O511" s="67"/>
      <c r="P511" s="67"/>
      <c r="Q511" s="67"/>
      <c r="R511" s="67"/>
      <c r="S511" s="192"/>
      <c r="T511" s="14" t="str">
        <f t="shared" si="27"/>
        <v/>
      </c>
      <c r="U511" s="47" t="str">
        <f t="shared" si="28"/>
        <v/>
      </c>
    </row>
    <row r="512" spans="1:21" ht="21.95" customHeight="1" x14ac:dyDescent="0.15">
      <c r="A512" s="266"/>
      <c r="B512" s="67"/>
      <c r="C512" s="78"/>
      <c r="D512" s="77"/>
      <c r="E512" s="77"/>
      <c r="F512" s="77"/>
      <c r="G512" s="215"/>
      <c r="H512" s="216"/>
      <c r="I512" s="273"/>
      <c r="J512" s="273"/>
      <c r="K512" s="315">
        <f t="shared" si="29"/>
        <v>0</v>
      </c>
      <c r="L512" s="70"/>
      <c r="M512" s="67"/>
      <c r="N512" s="70"/>
      <c r="O512" s="67"/>
      <c r="P512" s="67"/>
      <c r="Q512" s="67"/>
      <c r="R512" s="67"/>
      <c r="S512" s="192"/>
      <c r="T512" s="14" t="str">
        <f t="shared" si="27"/>
        <v/>
      </c>
      <c r="U512" s="47" t="str">
        <f t="shared" si="28"/>
        <v/>
      </c>
    </row>
    <row r="513" spans="1:21" ht="21.95" customHeight="1" x14ac:dyDescent="0.15">
      <c r="A513" s="266"/>
      <c r="B513" s="67"/>
      <c r="C513" s="78"/>
      <c r="D513" s="77"/>
      <c r="E513" s="77"/>
      <c r="F513" s="77"/>
      <c r="G513" s="215"/>
      <c r="H513" s="216"/>
      <c r="I513" s="273"/>
      <c r="J513" s="273"/>
      <c r="K513" s="315">
        <f t="shared" si="29"/>
        <v>0</v>
      </c>
      <c r="L513" s="70"/>
      <c r="M513" s="67"/>
      <c r="N513" s="70"/>
      <c r="O513" s="67"/>
      <c r="P513" s="67"/>
      <c r="Q513" s="67"/>
      <c r="R513" s="67"/>
      <c r="S513" s="192"/>
      <c r="T513" s="14" t="str">
        <f t="shared" si="27"/>
        <v/>
      </c>
      <c r="U513" s="47" t="str">
        <f t="shared" si="28"/>
        <v/>
      </c>
    </row>
    <row r="514" spans="1:21" ht="21.95" customHeight="1" x14ac:dyDescent="0.15">
      <c r="A514" s="266"/>
      <c r="B514" s="67"/>
      <c r="C514" s="78"/>
      <c r="D514" s="77"/>
      <c r="E514" s="77"/>
      <c r="F514" s="77"/>
      <c r="G514" s="215"/>
      <c r="H514" s="216"/>
      <c r="I514" s="273"/>
      <c r="J514" s="273"/>
      <c r="K514" s="315">
        <f t="shared" si="29"/>
        <v>0</v>
      </c>
      <c r="L514" s="70"/>
      <c r="M514" s="67"/>
      <c r="N514" s="70"/>
      <c r="O514" s="67"/>
      <c r="P514" s="67"/>
      <c r="Q514" s="67"/>
      <c r="R514" s="67"/>
      <c r="S514" s="192"/>
      <c r="T514" s="14" t="str">
        <f t="shared" si="27"/>
        <v/>
      </c>
      <c r="U514" s="47" t="str">
        <f t="shared" si="28"/>
        <v/>
      </c>
    </row>
    <row r="515" spans="1:21" ht="21.95" customHeight="1" x14ac:dyDescent="0.15">
      <c r="A515" s="266"/>
      <c r="B515" s="78"/>
      <c r="C515" s="78"/>
      <c r="D515" s="77"/>
      <c r="E515" s="77"/>
      <c r="F515" s="77"/>
      <c r="G515" s="215"/>
      <c r="H515" s="215"/>
      <c r="I515" s="273"/>
      <c r="J515" s="273"/>
      <c r="K515" s="315">
        <f t="shared" si="29"/>
        <v>0</v>
      </c>
      <c r="L515" s="70"/>
      <c r="M515" s="67"/>
      <c r="N515" s="70"/>
      <c r="O515" s="67"/>
      <c r="P515" s="78"/>
      <c r="Q515" s="78"/>
      <c r="R515" s="78"/>
      <c r="S515" s="192"/>
      <c r="T515" s="14" t="str">
        <f t="shared" si="27"/>
        <v/>
      </c>
      <c r="U515" s="47" t="str">
        <f t="shared" si="28"/>
        <v/>
      </c>
    </row>
    <row r="516" spans="1:21" ht="21.95" customHeight="1" x14ac:dyDescent="0.15">
      <c r="A516" s="266"/>
      <c r="B516" s="78"/>
      <c r="C516" s="78"/>
      <c r="D516" s="77"/>
      <c r="E516" s="77"/>
      <c r="F516" s="77"/>
      <c r="G516" s="215"/>
      <c r="H516" s="215"/>
      <c r="I516" s="273"/>
      <c r="J516" s="273"/>
      <c r="K516" s="315">
        <f t="shared" si="29"/>
        <v>0</v>
      </c>
      <c r="L516" s="70"/>
      <c r="M516" s="67"/>
      <c r="N516" s="70"/>
      <c r="O516" s="67"/>
      <c r="P516" s="78"/>
      <c r="Q516" s="78"/>
      <c r="R516" s="78"/>
      <c r="S516" s="192"/>
      <c r="T516" s="14" t="str">
        <f t="shared" si="27"/>
        <v/>
      </c>
      <c r="U516" s="47" t="str">
        <f t="shared" si="28"/>
        <v/>
      </c>
    </row>
    <row r="517" spans="1:21" ht="21.95" customHeight="1" x14ac:dyDescent="0.15">
      <c r="A517" s="266"/>
      <c r="B517" s="78"/>
      <c r="C517" s="78"/>
      <c r="D517" s="77"/>
      <c r="E517" s="77"/>
      <c r="F517" s="77"/>
      <c r="G517" s="215"/>
      <c r="H517" s="215"/>
      <c r="I517" s="273"/>
      <c r="J517" s="273"/>
      <c r="K517" s="315">
        <f t="shared" si="29"/>
        <v>0</v>
      </c>
      <c r="L517" s="70"/>
      <c r="M517" s="67"/>
      <c r="N517" s="70"/>
      <c r="O517" s="67"/>
      <c r="P517" s="78"/>
      <c r="Q517" s="78"/>
      <c r="R517" s="78"/>
      <c r="S517" s="192"/>
      <c r="T517" s="14" t="str">
        <f t="shared" si="27"/>
        <v/>
      </c>
      <c r="U517" s="47" t="str">
        <f t="shared" si="28"/>
        <v/>
      </c>
    </row>
    <row r="518" spans="1:21" ht="21.95" customHeight="1" x14ac:dyDescent="0.15">
      <c r="A518" s="266"/>
      <c r="B518" s="78"/>
      <c r="C518" s="78"/>
      <c r="D518" s="77"/>
      <c r="E518" s="77"/>
      <c r="F518" s="77"/>
      <c r="G518" s="215"/>
      <c r="H518" s="215"/>
      <c r="I518" s="273"/>
      <c r="J518" s="273"/>
      <c r="K518" s="315">
        <f t="shared" si="29"/>
        <v>0</v>
      </c>
      <c r="L518" s="70"/>
      <c r="M518" s="67"/>
      <c r="N518" s="70"/>
      <c r="O518" s="67"/>
      <c r="P518" s="78"/>
      <c r="Q518" s="78"/>
      <c r="R518" s="78"/>
      <c r="S518" s="192"/>
      <c r="T518" s="14" t="str">
        <f t="shared" si="27"/>
        <v/>
      </c>
      <c r="U518" s="47" t="str">
        <f t="shared" si="28"/>
        <v/>
      </c>
    </row>
    <row r="519" spans="1:21" ht="21.95" customHeight="1" x14ac:dyDescent="0.15">
      <c r="A519" s="266"/>
      <c r="B519" s="78"/>
      <c r="C519" s="78"/>
      <c r="D519" s="77"/>
      <c r="E519" s="77"/>
      <c r="F519" s="77"/>
      <c r="G519" s="215"/>
      <c r="H519" s="215"/>
      <c r="I519" s="273"/>
      <c r="J519" s="273"/>
      <c r="K519" s="315">
        <f t="shared" si="29"/>
        <v>0</v>
      </c>
      <c r="L519" s="70"/>
      <c r="M519" s="67"/>
      <c r="N519" s="70"/>
      <c r="O519" s="67"/>
      <c r="P519" s="78"/>
      <c r="Q519" s="78"/>
      <c r="R519" s="78"/>
      <c r="S519" s="192"/>
      <c r="T519" s="14" t="str">
        <f t="shared" ref="T519:T582" si="30">CONCATENATE(L519,C519)</f>
        <v/>
      </c>
      <c r="U519" s="47" t="str">
        <f t="shared" ref="U519:U582" si="31">CONCATENATE(N519,H519)</f>
        <v/>
      </c>
    </row>
    <row r="520" spans="1:21" ht="21.95" customHeight="1" x14ac:dyDescent="0.15">
      <c r="A520" s="266"/>
      <c r="B520" s="78"/>
      <c r="C520" s="78"/>
      <c r="D520" s="77"/>
      <c r="E520" s="77"/>
      <c r="F520" s="77"/>
      <c r="G520" s="215"/>
      <c r="H520" s="215"/>
      <c r="I520" s="273"/>
      <c r="J520" s="273"/>
      <c r="K520" s="315">
        <f t="shared" si="29"/>
        <v>0</v>
      </c>
      <c r="L520" s="70"/>
      <c r="M520" s="67"/>
      <c r="N520" s="70"/>
      <c r="O520" s="67"/>
      <c r="P520" s="78"/>
      <c r="Q520" s="78"/>
      <c r="R520" s="78"/>
      <c r="S520" s="192"/>
      <c r="T520" s="14" t="str">
        <f t="shared" si="30"/>
        <v/>
      </c>
      <c r="U520" s="47" t="str">
        <f t="shared" si="31"/>
        <v/>
      </c>
    </row>
    <row r="521" spans="1:21" ht="21.95" customHeight="1" x14ac:dyDescent="0.15">
      <c r="A521" s="266"/>
      <c r="B521" s="78"/>
      <c r="C521" s="78"/>
      <c r="D521" s="77"/>
      <c r="E521" s="77"/>
      <c r="F521" s="77"/>
      <c r="G521" s="215"/>
      <c r="H521" s="215"/>
      <c r="I521" s="273"/>
      <c r="J521" s="273"/>
      <c r="K521" s="315">
        <f t="shared" si="29"/>
        <v>0</v>
      </c>
      <c r="L521" s="70"/>
      <c r="M521" s="67"/>
      <c r="N521" s="70"/>
      <c r="O521" s="67"/>
      <c r="P521" s="78"/>
      <c r="Q521" s="78"/>
      <c r="R521" s="78"/>
      <c r="S521" s="192"/>
      <c r="T521" s="14" t="str">
        <f t="shared" si="30"/>
        <v/>
      </c>
      <c r="U521" s="47" t="str">
        <f t="shared" si="31"/>
        <v/>
      </c>
    </row>
    <row r="522" spans="1:21" ht="21.95" customHeight="1" x14ac:dyDescent="0.15">
      <c r="A522" s="266"/>
      <c r="B522" s="78"/>
      <c r="C522" s="78"/>
      <c r="D522" s="77"/>
      <c r="E522" s="77"/>
      <c r="F522" s="77"/>
      <c r="G522" s="215"/>
      <c r="H522" s="215"/>
      <c r="I522" s="273"/>
      <c r="J522" s="273"/>
      <c r="K522" s="315">
        <f t="shared" si="29"/>
        <v>0</v>
      </c>
      <c r="L522" s="70"/>
      <c r="M522" s="67"/>
      <c r="N522" s="70"/>
      <c r="O522" s="67"/>
      <c r="P522" s="78"/>
      <c r="Q522" s="78"/>
      <c r="R522" s="78"/>
      <c r="S522" s="192"/>
      <c r="T522" s="14" t="str">
        <f t="shared" si="30"/>
        <v/>
      </c>
      <c r="U522" s="47" t="str">
        <f t="shared" si="31"/>
        <v/>
      </c>
    </row>
    <row r="523" spans="1:21" ht="21.95" customHeight="1" x14ac:dyDescent="0.15">
      <c r="A523" s="266"/>
      <c r="B523" s="78"/>
      <c r="C523" s="78"/>
      <c r="D523" s="77"/>
      <c r="E523" s="77"/>
      <c r="F523" s="77"/>
      <c r="G523" s="215"/>
      <c r="H523" s="215"/>
      <c r="I523" s="273"/>
      <c r="J523" s="273"/>
      <c r="K523" s="315">
        <f t="shared" si="29"/>
        <v>0</v>
      </c>
      <c r="L523" s="70"/>
      <c r="M523" s="67"/>
      <c r="N523" s="70"/>
      <c r="O523" s="67"/>
      <c r="P523" s="78"/>
      <c r="Q523" s="78"/>
      <c r="R523" s="78"/>
      <c r="S523" s="192"/>
      <c r="T523" s="14" t="str">
        <f t="shared" si="30"/>
        <v/>
      </c>
      <c r="U523" s="47" t="str">
        <f t="shared" si="31"/>
        <v/>
      </c>
    </row>
    <row r="524" spans="1:21" ht="21.95" customHeight="1" x14ac:dyDescent="0.15">
      <c r="A524" s="266"/>
      <c r="B524" s="78"/>
      <c r="C524" s="78"/>
      <c r="D524" s="77"/>
      <c r="E524" s="77"/>
      <c r="F524" s="77"/>
      <c r="G524" s="215"/>
      <c r="H524" s="215"/>
      <c r="I524" s="273"/>
      <c r="J524" s="273"/>
      <c r="K524" s="315">
        <f t="shared" si="29"/>
        <v>0</v>
      </c>
      <c r="L524" s="70"/>
      <c r="M524" s="67"/>
      <c r="N524" s="70"/>
      <c r="O524" s="67"/>
      <c r="P524" s="78"/>
      <c r="Q524" s="78"/>
      <c r="R524" s="78"/>
      <c r="S524" s="192"/>
      <c r="T524" s="14" t="str">
        <f t="shared" si="30"/>
        <v/>
      </c>
      <c r="U524" s="47" t="str">
        <f t="shared" si="31"/>
        <v/>
      </c>
    </row>
    <row r="525" spans="1:21" ht="21.95" customHeight="1" x14ac:dyDescent="0.15">
      <c r="A525" s="266"/>
      <c r="B525" s="78"/>
      <c r="C525" s="78"/>
      <c r="D525" s="77"/>
      <c r="E525" s="77"/>
      <c r="F525" s="77"/>
      <c r="G525" s="215"/>
      <c r="H525" s="215"/>
      <c r="I525" s="273"/>
      <c r="J525" s="273"/>
      <c r="K525" s="315">
        <f t="shared" si="29"/>
        <v>0</v>
      </c>
      <c r="L525" s="70"/>
      <c r="M525" s="67"/>
      <c r="N525" s="70"/>
      <c r="O525" s="67"/>
      <c r="P525" s="78"/>
      <c r="Q525" s="78"/>
      <c r="R525" s="78"/>
      <c r="S525" s="192"/>
      <c r="T525" s="14" t="str">
        <f t="shared" si="30"/>
        <v/>
      </c>
      <c r="U525" s="47" t="str">
        <f t="shared" si="31"/>
        <v/>
      </c>
    </row>
    <row r="526" spans="1:21" ht="21.95" customHeight="1" x14ac:dyDescent="0.15">
      <c r="A526" s="266"/>
      <c r="B526" s="78"/>
      <c r="C526" s="78"/>
      <c r="D526" s="77"/>
      <c r="E526" s="77"/>
      <c r="F526" s="77"/>
      <c r="G526" s="215"/>
      <c r="H526" s="215"/>
      <c r="I526" s="273"/>
      <c r="J526" s="273"/>
      <c r="K526" s="315">
        <f t="shared" si="29"/>
        <v>0</v>
      </c>
      <c r="L526" s="70"/>
      <c r="M526" s="67"/>
      <c r="N526" s="70"/>
      <c r="O526" s="67"/>
      <c r="P526" s="78"/>
      <c r="Q526" s="78"/>
      <c r="R526" s="78"/>
      <c r="S526" s="192"/>
      <c r="T526" s="14" t="str">
        <f t="shared" si="30"/>
        <v/>
      </c>
      <c r="U526" s="47" t="str">
        <f t="shared" si="31"/>
        <v/>
      </c>
    </row>
    <row r="527" spans="1:21" ht="21.95" customHeight="1" x14ac:dyDescent="0.15">
      <c r="A527" s="177"/>
      <c r="B527" s="78"/>
      <c r="C527" s="78"/>
      <c r="D527" s="77"/>
      <c r="E527" s="77"/>
      <c r="F527" s="77"/>
      <c r="G527" s="215"/>
      <c r="H527" s="215"/>
      <c r="I527" s="273"/>
      <c r="J527" s="273"/>
      <c r="K527" s="315">
        <f t="shared" si="29"/>
        <v>0</v>
      </c>
      <c r="L527" s="70"/>
      <c r="M527" s="67"/>
      <c r="N527" s="70"/>
      <c r="O527" s="67"/>
      <c r="P527" s="78"/>
      <c r="Q527" s="78"/>
      <c r="R527" s="78"/>
      <c r="S527" s="192"/>
      <c r="T527" s="14" t="str">
        <f t="shared" si="30"/>
        <v/>
      </c>
      <c r="U527" s="47" t="str">
        <f t="shared" si="31"/>
        <v/>
      </c>
    </row>
    <row r="528" spans="1:21" ht="21.95" customHeight="1" x14ac:dyDescent="0.15">
      <c r="A528" s="207"/>
      <c r="B528" s="93"/>
      <c r="C528" s="94"/>
      <c r="D528" s="94"/>
      <c r="E528" s="278"/>
      <c r="F528" s="94"/>
      <c r="G528" s="279"/>
      <c r="H528" s="239"/>
      <c r="I528" s="280"/>
      <c r="J528" s="260"/>
      <c r="K528" s="316">
        <f t="shared" si="29"/>
        <v>0</v>
      </c>
      <c r="L528" s="208"/>
      <c r="M528" s="208"/>
      <c r="N528" s="208"/>
      <c r="O528" s="208"/>
      <c r="P528" s="208"/>
      <c r="Q528" s="208"/>
      <c r="R528" s="208"/>
      <c r="S528" s="209"/>
      <c r="T528" s="14" t="str">
        <f t="shared" si="30"/>
        <v/>
      </c>
      <c r="U528" s="47" t="str">
        <f t="shared" si="31"/>
        <v/>
      </c>
    </row>
    <row r="529" spans="1:21" ht="21.95" customHeight="1" x14ac:dyDescent="0.15">
      <c r="A529" s="268"/>
      <c r="B529" s="71"/>
      <c r="C529" s="103"/>
      <c r="D529" s="164"/>
      <c r="E529" s="164"/>
      <c r="F529" s="164"/>
      <c r="G529" s="210"/>
      <c r="H529" s="211"/>
      <c r="I529" s="281"/>
      <c r="J529" s="281"/>
      <c r="K529" s="314">
        <f t="shared" si="29"/>
        <v>0</v>
      </c>
      <c r="L529" s="200"/>
      <c r="M529" s="71"/>
      <c r="N529" s="200"/>
      <c r="O529" s="71"/>
      <c r="P529" s="71"/>
      <c r="Q529" s="71"/>
      <c r="R529" s="71"/>
      <c r="S529" s="270"/>
      <c r="T529" s="14" t="str">
        <f t="shared" si="30"/>
        <v/>
      </c>
      <c r="U529" s="47" t="str">
        <f t="shared" si="31"/>
        <v/>
      </c>
    </row>
    <row r="530" spans="1:21" ht="21.95" customHeight="1" x14ac:dyDescent="0.15">
      <c r="A530" s="266"/>
      <c r="B530" s="67"/>
      <c r="C530" s="78"/>
      <c r="D530" s="77"/>
      <c r="E530" s="77"/>
      <c r="F530" s="77"/>
      <c r="G530" s="215"/>
      <c r="H530" s="216"/>
      <c r="I530" s="273"/>
      <c r="J530" s="273"/>
      <c r="K530" s="315">
        <f t="shared" si="29"/>
        <v>0</v>
      </c>
      <c r="L530" s="70"/>
      <c r="M530" s="67"/>
      <c r="N530" s="70"/>
      <c r="O530" s="67"/>
      <c r="P530" s="67"/>
      <c r="Q530" s="67"/>
      <c r="R530" s="67"/>
      <c r="S530" s="192"/>
      <c r="T530" s="14" t="str">
        <f t="shared" si="30"/>
        <v/>
      </c>
      <c r="U530" s="47" t="str">
        <f t="shared" si="31"/>
        <v/>
      </c>
    </row>
    <row r="531" spans="1:21" ht="21.95" customHeight="1" x14ac:dyDescent="0.15">
      <c r="A531" s="266"/>
      <c r="B531" s="67"/>
      <c r="C531" s="78"/>
      <c r="D531" s="77"/>
      <c r="E531" s="77"/>
      <c r="F531" s="77"/>
      <c r="G531" s="215"/>
      <c r="H531" s="216"/>
      <c r="I531" s="273"/>
      <c r="J531" s="273"/>
      <c r="K531" s="315">
        <f t="shared" si="29"/>
        <v>0</v>
      </c>
      <c r="L531" s="70"/>
      <c r="M531" s="67"/>
      <c r="N531" s="70"/>
      <c r="O531" s="67"/>
      <c r="P531" s="67"/>
      <c r="Q531" s="67"/>
      <c r="R531" s="67"/>
      <c r="S531" s="192"/>
      <c r="T531" s="14" t="str">
        <f t="shared" si="30"/>
        <v/>
      </c>
      <c r="U531" s="47" t="str">
        <f t="shared" si="31"/>
        <v/>
      </c>
    </row>
    <row r="532" spans="1:21" ht="21.95" customHeight="1" x14ac:dyDescent="0.15">
      <c r="A532" s="266"/>
      <c r="B532" s="67"/>
      <c r="C532" s="78"/>
      <c r="D532" s="77"/>
      <c r="E532" s="77"/>
      <c r="F532" s="77"/>
      <c r="G532" s="215"/>
      <c r="H532" s="216"/>
      <c r="I532" s="273"/>
      <c r="J532" s="273"/>
      <c r="K532" s="315">
        <f t="shared" si="29"/>
        <v>0</v>
      </c>
      <c r="L532" s="70"/>
      <c r="M532" s="67"/>
      <c r="N532" s="70"/>
      <c r="O532" s="67"/>
      <c r="P532" s="67"/>
      <c r="Q532" s="67"/>
      <c r="R532" s="67"/>
      <c r="S532" s="192"/>
      <c r="T532" s="14" t="str">
        <f t="shared" si="30"/>
        <v/>
      </c>
      <c r="U532" s="47" t="str">
        <f t="shared" si="31"/>
        <v/>
      </c>
    </row>
    <row r="533" spans="1:21" ht="21.95" customHeight="1" x14ac:dyDescent="0.15">
      <c r="A533" s="266"/>
      <c r="B533" s="67"/>
      <c r="C533" s="78"/>
      <c r="D533" s="77"/>
      <c r="E533" s="77"/>
      <c r="F533" s="77"/>
      <c r="G533" s="215"/>
      <c r="H533" s="216"/>
      <c r="I533" s="273"/>
      <c r="J533" s="273"/>
      <c r="K533" s="315">
        <f t="shared" si="29"/>
        <v>0</v>
      </c>
      <c r="L533" s="70"/>
      <c r="M533" s="67"/>
      <c r="N533" s="70"/>
      <c r="O533" s="67"/>
      <c r="P533" s="67"/>
      <c r="Q533" s="67"/>
      <c r="R533" s="67"/>
      <c r="S533" s="192"/>
      <c r="T533" s="14" t="str">
        <f t="shared" si="30"/>
        <v/>
      </c>
      <c r="U533" s="47" t="str">
        <f t="shared" si="31"/>
        <v/>
      </c>
    </row>
    <row r="534" spans="1:21" ht="21.95" customHeight="1" x14ac:dyDescent="0.15">
      <c r="A534" s="266"/>
      <c r="B534" s="67"/>
      <c r="C534" s="78"/>
      <c r="D534" s="77"/>
      <c r="E534" s="77"/>
      <c r="F534" s="77"/>
      <c r="G534" s="215"/>
      <c r="H534" s="216"/>
      <c r="I534" s="273"/>
      <c r="J534" s="273"/>
      <c r="K534" s="315">
        <f t="shared" si="29"/>
        <v>0</v>
      </c>
      <c r="L534" s="70"/>
      <c r="M534" s="67"/>
      <c r="N534" s="70"/>
      <c r="O534" s="67"/>
      <c r="P534" s="67"/>
      <c r="Q534" s="67"/>
      <c r="R534" s="67"/>
      <c r="S534" s="192"/>
      <c r="T534" s="14" t="str">
        <f t="shared" si="30"/>
        <v/>
      </c>
      <c r="U534" s="47" t="str">
        <f t="shared" si="31"/>
        <v/>
      </c>
    </row>
    <row r="535" spans="1:21" ht="21.95" customHeight="1" x14ac:dyDescent="0.15">
      <c r="A535" s="266"/>
      <c r="B535" s="67"/>
      <c r="C535" s="78"/>
      <c r="D535" s="77"/>
      <c r="E535" s="77"/>
      <c r="F535" s="77"/>
      <c r="G535" s="215"/>
      <c r="H535" s="216"/>
      <c r="I535" s="273"/>
      <c r="J535" s="273"/>
      <c r="K535" s="315">
        <f t="shared" si="29"/>
        <v>0</v>
      </c>
      <c r="L535" s="70"/>
      <c r="M535" s="67"/>
      <c r="N535" s="70"/>
      <c r="O535" s="67"/>
      <c r="P535" s="67"/>
      <c r="Q535" s="67"/>
      <c r="R535" s="67"/>
      <c r="S535" s="192"/>
      <c r="T535" s="14" t="str">
        <f t="shared" si="30"/>
        <v/>
      </c>
      <c r="U535" s="47" t="str">
        <f t="shared" si="31"/>
        <v/>
      </c>
    </row>
    <row r="536" spans="1:21" ht="21.95" customHeight="1" x14ac:dyDescent="0.15">
      <c r="A536" s="266"/>
      <c r="B536" s="78"/>
      <c r="C536" s="78"/>
      <c r="D536" s="77"/>
      <c r="E536" s="77"/>
      <c r="F536" s="77"/>
      <c r="G536" s="215"/>
      <c r="H536" s="215"/>
      <c r="I536" s="273"/>
      <c r="J536" s="273"/>
      <c r="K536" s="315">
        <f t="shared" ref="K536:K599" si="32">J536-E536</f>
        <v>0</v>
      </c>
      <c r="L536" s="70"/>
      <c r="M536" s="67"/>
      <c r="N536" s="70"/>
      <c r="O536" s="67"/>
      <c r="P536" s="78"/>
      <c r="Q536" s="78"/>
      <c r="R536" s="78"/>
      <c r="S536" s="192"/>
      <c r="T536" s="14" t="str">
        <f t="shared" si="30"/>
        <v/>
      </c>
      <c r="U536" s="47" t="str">
        <f t="shared" si="31"/>
        <v/>
      </c>
    </row>
    <row r="537" spans="1:21" ht="21.95" customHeight="1" x14ac:dyDescent="0.15">
      <c r="A537" s="266"/>
      <c r="B537" s="78"/>
      <c r="C537" s="78"/>
      <c r="D537" s="77"/>
      <c r="E537" s="77"/>
      <c r="F537" s="77"/>
      <c r="G537" s="215"/>
      <c r="H537" s="215"/>
      <c r="I537" s="273"/>
      <c r="J537" s="273"/>
      <c r="K537" s="315">
        <f t="shared" si="32"/>
        <v>0</v>
      </c>
      <c r="L537" s="70"/>
      <c r="M537" s="67"/>
      <c r="N537" s="70"/>
      <c r="O537" s="67"/>
      <c r="P537" s="78"/>
      <c r="Q537" s="78"/>
      <c r="R537" s="78"/>
      <c r="S537" s="192"/>
      <c r="T537" s="14" t="str">
        <f t="shared" si="30"/>
        <v/>
      </c>
      <c r="U537" s="47" t="str">
        <f t="shared" si="31"/>
        <v/>
      </c>
    </row>
    <row r="538" spans="1:21" ht="21.95" customHeight="1" x14ac:dyDescent="0.15">
      <c r="A538" s="266"/>
      <c r="B538" s="78"/>
      <c r="C538" s="78"/>
      <c r="D538" s="77"/>
      <c r="E538" s="77"/>
      <c r="F538" s="77"/>
      <c r="G538" s="215"/>
      <c r="H538" s="215"/>
      <c r="I538" s="273"/>
      <c r="J538" s="273"/>
      <c r="K538" s="315">
        <f t="shared" si="32"/>
        <v>0</v>
      </c>
      <c r="L538" s="70"/>
      <c r="M538" s="67"/>
      <c r="N538" s="70"/>
      <c r="O538" s="67"/>
      <c r="P538" s="78"/>
      <c r="Q538" s="78"/>
      <c r="R538" s="78"/>
      <c r="S538" s="192"/>
      <c r="T538" s="14" t="str">
        <f t="shared" si="30"/>
        <v/>
      </c>
      <c r="U538" s="47" t="str">
        <f t="shared" si="31"/>
        <v/>
      </c>
    </row>
    <row r="539" spans="1:21" ht="21.95" customHeight="1" x14ac:dyDescent="0.15">
      <c r="A539" s="266"/>
      <c r="B539" s="78"/>
      <c r="C539" s="78"/>
      <c r="D539" s="77"/>
      <c r="E539" s="77"/>
      <c r="F539" s="77"/>
      <c r="G539" s="215"/>
      <c r="H539" s="215"/>
      <c r="I539" s="273"/>
      <c r="J539" s="273"/>
      <c r="K539" s="315">
        <f t="shared" si="32"/>
        <v>0</v>
      </c>
      <c r="L539" s="70"/>
      <c r="M539" s="67"/>
      <c r="N539" s="70"/>
      <c r="O539" s="67"/>
      <c r="P539" s="78"/>
      <c r="Q539" s="78"/>
      <c r="R539" s="78"/>
      <c r="S539" s="192"/>
      <c r="T539" s="14" t="str">
        <f t="shared" si="30"/>
        <v/>
      </c>
      <c r="U539" s="47" t="str">
        <f t="shared" si="31"/>
        <v/>
      </c>
    </row>
    <row r="540" spans="1:21" ht="21.95" customHeight="1" x14ac:dyDescent="0.15">
      <c r="A540" s="266"/>
      <c r="B540" s="78"/>
      <c r="C540" s="78"/>
      <c r="D540" s="77"/>
      <c r="E540" s="77"/>
      <c r="F540" s="77"/>
      <c r="G540" s="215"/>
      <c r="H540" s="215"/>
      <c r="I540" s="273"/>
      <c r="J540" s="273"/>
      <c r="K540" s="315">
        <f t="shared" si="32"/>
        <v>0</v>
      </c>
      <c r="L540" s="70"/>
      <c r="M540" s="67"/>
      <c r="N540" s="70"/>
      <c r="O540" s="67"/>
      <c r="P540" s="78"/>
      <c r="Q540" s="78"/>
      <c r="R540" s="78"/>
      <c r="S540" s="192"/>
      <c r="T540" s="14" t="str">
        <f t="shared" si="30"/>
        <v/>
      </c>
      <c r="U540" s="47" t="str">
        <f t="shared" si="31"/>
        <v/>
      </c>
    </row>
    <row r="541" spans="1:21" ht="21.95" customHeight="1" x14ac:dyDescent="0.15">
      <c r="A541" s="266"/>
      <c r="B541" s="78"/>
      <c r="C541" s="78"/>
      <c r="D541" s="77"/>
      <c r="E541" s="77"/>
      <c r="F541" s="77"/>
      <c r="G541" s="215"/>
      <c r="H541" s="215"/>
      <c r="I541" s="273"/>
      <c r="J541" s="273"/>
      <c r="K541" s="315">
        <f t="shared" si="32"/>
        <v>0</v>
      </c>
      <c r="L541" s="70"/>
      <c r="M541" s="67"/>
      <c r="N541" s="70"/>
      <c r="O541" s="67"/>
      <c r="P541" s="78"/>
      <c r="Q541" s="78"/>
      <c r="R541" s="78"/>
      <c r="S541" s="192"/>
      <c r="T541" s="14" t="str">
        <f t="shared" si="30"/>
        <v/>
      </c>
      <c r="U541" s="47" t="str">
        <f t="shared" si="31"/>
        <v/>
      </c>
    </row>
    <row r="542" spans="1:21" ht="21.95" customHeight="1" x14ac:dyDescent="0.15">
      <c r="A542" s="266"/>
      <c r="B542" s="78"/>
      <c r="C542" s="78"/>
      <c r="D542" s="77"/>
      <c r="E542" s="77"/>
      <c r="F542" s="77"/>
      <c r="G542" s="215"/>
      <c r="H542" s="215"/>
      <c r="I542" s="273"/>
      <c r="J542" s="273"/>
      <c r="K542" s="315">
        <f t="shared" si="32"/>
        <v>0</v>
      </c>
      <c r="L542" s="70"/>
      <c r="M542" s="67"/>
      <c r="N542" s="70"/>
      <c r="O542" s="67"/>
      <c r="P542" s="78"/>
      <c r="Q542" s="78"/>
      <c r="R542" s="78"/>
      <c r="S542" s="192"/>
      <c r="T542" s="14" t="str">
        <f t="shared" si="30"/>
        <v/>
      </c>
      <c r="U542" s="47" t="str">
        <f t="shared" si="31"/>
        <v/>
      </c>
    </row>
    <row r="543" spans="1:21" ht="21.95" customHeight="1" x14ac:dyDescent="0.15">
      <c r="A543" s="266"/>
      <c r="B543" s="78"/>
      <c r="C543" s="78"/>
      <c r="D543" s="77"/>
      <c r="E543" s="77"/>
      <c r="F543" s="77"/>
      <c r="G543" s="215"/>
      <c r="H543" s="215"/>
      <c r="I543" s="273"/>
      <c r="J543" s="273"/>
      <c r="K543" s="315">
        <f t="shared" si="32"/>
        <v>0</v>
      </c>
      <c r="L543" s="70"/>
      <c r="M543" s="67"/>
      <c r="N543" s="70"/>
      <c r="O543" s="67"/>
      <c r="P543" s="78"/>
      <c r="Q543" s="78"/>
      <c r="R543" s="78"/>
      <c r="S543" s="192"/>
      <c r="T543" s="14" t="str">
        <f t="shared" si="30"/>
        <v/>
      </c>
      <c r="U543" s="47" t="str">
        <f t="shared" si="31"/>
        <v/>
      </c>
    </row>
    <row r="544" spans="1:21" ht="21.95" customHeight="1" x14ac:dyDescent="0.15">
      <c r="A544" s="266"/>
      <c r="B544" s="78"/>
      <c r="C544" s="78"/>
      <c r="D544" s="77"/>
      <c r="E544" s="77"/>
      <c r="F544" s="77"/>
      <c r="G544" s="215"/>
      <c r="H544" s="215"/>
      <c r="I544" s="273"/>
      <c r="J544" s="273"/>
      <c r="K544" s="315">
        <f t="shared" si="32"/>
        <v>0</v>
      </c>
      <c r="L544" s="70"/>
      <c r="M544" s="67"/>
      <c r="N544" s="70"/>
      <c r="O544" s="67"/>
      <c r="P544" s="78"/>
      <c r="Q544" s="78"/>
      <c r="R544" s="78"/>
      <c r="S544" s="192"/>
      <c r="T544" s="14" t="str">
        <f t="shared" si="30"/>
        <v/>
      </c>
      <c r="U544" s="47" t="str">
        <f t="shared" si="31"/>
        <v/>
      </c>
    </row>
    <row r="545" spans="1:21" ht="21.95" customHeight="1" x14ac:dyDescent="0.15">
      <c r="A545" s="266"/>
      <c r="B545" s="78"/>
      <c r="C545" s="78"/>
      <c r="D545" s="77"/>
      <c r="E545" s="77"/>
      <c r="F545" s="77"/>
      <c r="G545" s="215"/>
      <c r="H545" s="215"/>
      <c r="I545" s="273"/>
      <c r="J545" s="273"/>
      <c r="K545" s="315">
        <f t="shared" si="32"/>
        <v>0</v>
      </c>
      <c r="L545" s="70"/>
      <c r="M545" s="67"/>
      <c r="N545" s="70"/>
      <c r="O545" s="67"/>
      <c r="P545" s="78"/>
      <c r="Q545" s="78"/>
      <c r="R545" s="78"/>
      <c r="S545" s="192"/>
      <c r="T545" s="14" t="str">
        <f t="shared" si="30"/>
        <v/>
      </c>
      <c r="U545" s="47" t="str">
        <f t="shared" si="31"/>
        <v/>
      </c>
    </row>
    <row r="546" spans="1:21" ht="21.95" customHeight="1" x14ac:dyDescent="0.15">
      <c r="A546" s="266"/>
      <c r="B546" s="78"/>
      <c r="C546" s="78"/>
      <c r="D546" s="77"/>
      <c r="E546" s="77"/>
      <c r="F546" s="77"/>
      <c r="G546" s="215"/>
      <c r="H546" s="215"/>
      <c r="I546" s="273"/>
      <c r="J546" s="273"/>
      <c r="K546" s="315">
        <f t="shared" si="32"/>
        <v>0</v>
      </c>
      <c r="L546" s="70"/>
      <c r="M546" s="67"/>
      <c r="N546" s="70"/>
      <c r="O546" s="67"/>
      <c r="P546" s="78"/>
      <c r="Q546" s="78"/>
      <c r="R546" s="78"/>
      <c r="S546" s="192"/>
      <c r="T546" s="14" t="str">
        <f t="shared" si="30"/>
        <v/>
      </c>
      <c r="U546" s="47" t="str">
        <f t="shared" si="31"/>
        <v/>
      </c>
    </row>
    <row r="547" spans="1:21" ht="21.95" customHeight="1" x14ac:dyDescent="0.15">
      <c r="A547" s="266"/>
      <c r="B547" s="78"/>
      <c r="C547" s="78"/>
      <c r="D547" s="77"/>
      <c r="E547" s="77"/>
      <c r="F547" s="77"/>
      <c r="G547" s="215"/>
      <c r="H547" s="215"/>
      <c r="I547" s="273"/>
      <c r="J547" s="273"/>
      <c r="K547" s="315">
        <f t="shared" si="32"/>
        <v>0</v>
      </c>
      <c r="L547" s="70"/>
      <c r="M547" s="67"/>
      <c r="N547" s="70"/>
      <c r="O547" s="67"/>
      <c r="P547" s="78"/>
      <c r="Q547" s="78"/>
      <c r="R547" s="78"/>
      <c r="S547" s="192"/>
      <c r="T547" s="14" t="str">
        <f t="shared" si="30"/>
        <v/>
      </c>
      <c r="U547" s="47" t="str">
        <f t="shared" si="31"/>
        <v/>
      </c>
    </row>
    <row r="548" spans="1:21" ht="21.95" customHeight="1" x14ac:dyDescent="0.15">
      <c r="A548" s="177"/>
      <c r="B548" s="78"/>
      <c r="C548" s="78"/>
      <c r="D548" s="77"/>
      <c r="E548" s="77"/>
      <c r="F548" s="77"/>
      <c r="G548" s="215"/>
      <c r="H548" s="215"/>
      <c r="I548" s="273"/>
      <c r="J548" s="273"/>
      <c r="K548" s="315">
        <f t="shared" si="32"/>
        <v>0</v>
      </c>
      <c r="L548" s="70"/>
      <c r="M548" s="67"/>
      <c r="N548" s="70"/>
      <c r="O548" s="67"/>
      <c r="P548" s="78"/>
      <c r="Q548" s="78"/>
      <c r="R548" s="78"/>
      <c r="S548" s="192"/>
      <c r="T548" s="14" t="str">
        <f t="shared" si="30"/>
        <v/>
      </c>
      <c r="U548" s="47" t="str">
        <f t="shared" si="31"/>
        <v/>
      </c>
    </row>
    <row r="549" spans="1:21" ht="21.95" customHeight="1" x14ac:dyDescent="0.15">
      <c r="A549" s="207"/>
      <c r="B549" s="93"/>
      <c r="C549" s="94"/>
      <c r="D549" s="94"/>
      <c r="E549" s="278"/>
      <c r="F549" s="94"/>
      <c r="G549" s="279"/>
      <c r="H549" s="239"/>
      <c r="I549" s="280"/>
      <c r="J549" s="260"/>
      <c r="K549" s="316">
        <f t="shared" si="32"/>
        <v>0</v>
      </c>
      <c r="L549" s="208"/>
      <c r="M549" s="208"/>
      <c r="N549" s="208"/>
      <c r="O549" s="208"/>
      <c r="P549" s="208"/>
      <c r="Q549" s="208"/>
      <c r="R549" s="208"/>
      <c r="S549" s="209"/>
      <c r="T549" s="14" t="str">
        <f t="shared" si="30"/>
        <v/>
      </c>
      <c r="U549" s="47" t="str">
        <f t="shared" si="31"/>
        <v/>
      </c>
    </row>
    <row r="550" spans="1:21" ht="21.95" customHeight="1" x14ac:dyDescent="0.15">
      <c r="A550" s="282"/>
      <c r="B550" s="282"/>
      <c r="C550" s="282"/>
      <c r="D550" s="283"/>
      <c r="E550" s="283"/>
      <c r="F550" s="283"/>
      <c r="G550" s="284"/>
      <c r="H550" s="284"/>
      <c r="I550" s="285"/>
      <c r="J550" s="286"/>
      <c r="K550" s="319">
        <f t="shared" si="32"/>
        <v>0</v>
      </c>
      <c r="L550" s="292"/>
      <c r="M550" s="293"/>
      <c r="N550" s="292"/>
      <c r="O550" s="293"/>
      <c r="P550" s="282"/>
      <c r="Q550" s="282"/>
      <c r="R550" s="282"/>
      <c r="S550" s="282"/>
      <c r="T550" s="14" t="str">
        <f t="shared" si="30"/>
        <v/>
      </c>
      <c r="U550" s="47" t="str">
        <f t="shared" si="31"/>
        <v/>
      </c>
    </row>
    <row r="551" spans="1:21" ht="21.95" customHeight="1" x14ac:dyDescent="0.15">
      <c r="A551" s="282"/>
      <c r="B551" s="282"/>
      <c r="C551" s="282"/>
      <c r="D551" s="283"/>
      <c r="E551" s="283"/>
      <c r="F551" s="283"/>
      <c r="G551" s="284"/>
      <c r="H551" s="284"/>
      <c r="I551" s="285"/>
      <c r="J551" s="286"/>
      <c r="K551" s="319">
        <f t="shared" si="32"/>
        <v>0</v>
      </c>
      <c r="L551" s="292"/>
      <c r="M551" s="293"/>
      <c r="N551" s="292"/>
      <c r="O551" s="293"/>
      <c r="P551" s="282"/>
      <c r="Q551" s="282"/>
      <c r="R551" s="282"/>
      <c r="S551" s="282"/>
      <c r="T551" s="14" t="str">
        <f t="shared" si="30"/>
        <v/>
      </c>
      <c r="U551" s="47" t="str">
        <f t="shared" si="31"/>
        <v/>
      </c>
    </row>
    <row r="552" spans="1:21" ht="21.95" customHeight="1" x14ac:dyDescent="0.15">
      <c r="A552" s="282"/>
      <c r="B552" s="282"/>
      <c r="C552" s="282"/>
      <c r="D552" s="283"/>
      <c r="E552" s="283"/>
      <c r="F552" s="283"/>
      <c r="G552" s="284"/>
      <c r="H552" s="284"/>
      <c r="I552" s="285"/>
      <c r="J552" s="286"/>
      <c r="K552" s="319">
        <f t="shared" si="32"/>
        <v>0</v>
      </c>
      <c r="L552" s="292"/>
      <c r="M552" s="293"/>
      <c r="N552" s="292"/>
      <c r="O552" s="293"/>
      <c r="P552" s="282"/>
      <c r="Q552" s="282"/>
      <c r="R552" s="282"/>
      <c r="S552" s="282"/>
      <c r="T552" s="14" t="str">
        <f t="shared" si="30"/>
        <v/>
      </c>
      <c r="U552" s="47" t="str">
        <f t="shared" si="31"/>
        <v/>
      </c>
    </row>
    <row r="553" spans="1:21" ht="21.95" customHeight="1" x14ac:dyDescent="0.15">
      <c r="A553" s="282"/>
      <c r="B553" s="282"/>
      <c r="C553" s="282"/>
      <c r="D553" s="283"/>
      <c r="E553" s="283"/>
      <c r="F553" s="283"/>
      <c r="G553" s="284"/>
      <c r="H553" s="284"/>
      <c r="I553" s="285"/>
      <c r="J553" s="286"/>
      <c r="K553" s="319">
        <f t="shared" si="32"/>
        <v>0</v>
      </c>
      <c r="L553" s="292"/>
      <c r="M553" s="293"/>
      <c r="N553" s="292"/>
      <c r="O553" s="293"/>
      <c r="P553" s="282"/>
      <c r="Q553" s="282"/>
      <c r="R553" s="282"/>
      <c r="S553" s="282"/>
      <c r="T553" s="14" t="str">
        <f t="shared" si="30"/>
        <v/>
      </c>
      <c r="U553" s="47" t="str">
        <f t="shared" si="31"/>
        <v/>
      </c>
    </row>
    <row r="554" spans="1:21" ht="21.95" customHeight="1" x14ac:dyDescent="0.15">
      <c r="A554" s="282"/>
      <c r="B554" s="282"/>
      <c r="C554" s="282"/>
      <c r="D554" s="283"/>
      <c r="E554" s="283"/>
      <c r="F554" s="283"/>
      <c r="G554" s="284"/>
      <c r="H554" s="284"/>
      <c r="I554" s="285"/>
      <c r="J554" s="286"/>
      <c r="K554" s="319">
        <f t="shared" si="32"/>
        <v>0</v>
      </c>
      <c r="L554" s="292"/>
      <c r="M554" s="293"/>
      <c r="N554" s="292"/>
      <c r="O554" s="293"/>
      <c r="P554" s="282"/>
      <c r="Q554" s="282"/>
      <c r="R554" s="282"/>
      <c r="S554" s="282"/>
      <c r="T554" s="14" t="str">
        <f t="shared" si="30"/>
        <v/>
      </c>
      <c r="U554" s="47" t="str">
        <f t="shared" si="31"/>
        <v/>
      </c>
    </row>
    <row r="555" spans="1:21" ht="21.95" customHeight="1" x14ac:dyDescent="0.15">
      <c r="A555" s="282"/>
      <c r="B555" s="282"/>
      <c r="C555" s="282"/>
      <c r="D555" s="283"/>
      <c r="E555" s="283"/>
      <c r="F555" s="283"/>
      <c r="G555" s="284"/>
      <c r="H555" s="284"/>
      <c r="I555" s="285"/>
      <c r="J555" s="286"/>
      <c r="K555" s="319">
        <f t="shared" si="32"/>
        <v>0</v>
      </c>
      <c r="L555" s="292"/>
      <c r="M555" s="293"/>
      <c r="N555" s="292"/>
      <c r="O555" s="293"/>
      <c r="P555" s="282"/>
      <c r="Q555" s="282"/>
      <c r="R555" s="282"/>
      <c r="S555" s="282"/>
      <c r="T555" s="14" t="str">
        <f t="shared" si="30"/>
        <v/>
      </c>
      <c r="U555" s="47" t="str">
        <f t="shared" si="31"/>
        <v/>
      </c>
    </row>
    <row r="556" spans="1:21" ht="21.95" customHeight="1" x14ac:dyDescent="0.15">
      <c r="A556" s="282"/>
      <c r="B556" s="282"/>
      <c r="C556" s="282"/>
      <c r="D556" s="283"/>
      <c r="E556" s="283"/>
      <c r="F556" s="283"/>
      <c r="G556" s="284"/>
      <c r="H556" s="284"/>
      <c r="I556" s="285"/>
      <c r="J556" s="286"/>
      <c r="K556" s="319">
        <f t="shared" si="32"/>
        <v>0</v>
      </c>
      <c r="L556" s="292"/>
      <c r="M556" s="293"/>
      <c r="N556" s="292"/>
      <c r="O556" s="293"/>
      <c r="P556" s="282"/>
      <c r="Q556" s="282"/>
      <c r="R556" s="282"/>
      <c r="S556" s="282"/>
      <c r="T556" s="14" t="str">
        <f t="shared" si="30"/>
        <v/>
      </c>
      <c r="U556" s="47" t="str">
        <f t="shared" si="31"/>
        <v/>
      </c>
    </row>
    <row r="557" spans="1:21" ht="21.95" customHeight="1" x14ac:dyDescent="0.15">
      <c r="A557" s="282"/>
      <c r="B557" s="282"/>
      <c r="C557" s="282"/>
      <c r="D557" s="283"/>
      <c r="E557" s="283"/>
      <c r="F557" s="283"/>
      <c r="G557" s="284"/>
      <c r="H557" s="284"/>
      <c r="I557" s="285"/>
      <c r="J557" s="286"/>
      <c r="K557" s="319">
        <f t="shared" si="32"/>
        <v>0</v>
      </c>
      <c r="L557" s="292"/>
      <c r="M557" s="293"/>
      <c r="N557" s="292"/>
      <c r="O557" s="293"/>
      <c r="P557" s="282"/>
      <c r="Q557" s="282"/>
      <c r="R557" s="282"/>
      <c r="S557" s="282"/>
      <c r="T557" s="14" t="str">
        <f t="shared" si="30"/>
        <v/>
      </c>
      <c r="U557" s="47" t="str">
        <f t="shared" si="31"/>
        <v/>
      </c>
    </row>
    <row r="558" spans="1:21" ht="21.95" customHeight="1" x14ac:dyDescent="0.15">
      <c r="A558" s="282"/>
      <c r="B558" s="282"/>
      <c r="C558" s="282"/>
      <c r="D558" s="283"/>
      <c r="E558" s="283"/>
      <c r="F558" s="283"/>
      <c r="G558" s="284"/>
      <c r="H558" s="284"/>
      <c r="I558" s="285"/>
      <c r="J558" s="286"/>
      <c r="K558" s="319">
        <f t="shared" si="32"/>
        <v>0</v>
      </c>
      <c r="L558" s="292"/>
      <c r="M558" s="293"/>
      <c r="N558" s="292"/>
      <c r="O558" s="293"/>
      <c r="P558" s="282"/>
      <c r="Q558" s="282"/>
      <c r="R558" s="282"/>
      <c r="S558" s="282"/>
      <c r="T558" s="14" t="str">
        <f t="shared" si="30"/>
        <v/>
      </c>
      <c r="U558" s="47" t="str">
        <f t="shared" si="31"/>
        <v/>
      </c>
    </row>
    <row r="559" spans="1:21" ht="21.95" customHeight="1" x14ac:dyDescent="0.15">
      <c r="A559" s="282"/>
      <c r="B559" s="282"/>
      <c r="C559" s="282"/>
      <c r="D559" s="283"/>
      <c r="E559" s="283"/>
      <c r="F559" s="283"/>
      <c r="G559" s="284"/>
      <c r="H559" s="284"/>
      <c r="I559" s="285"/>
      <c r="J559" s="286"/>
      <c r="K559" s="319">
        <f t="shared" si="32"/>
        <v>0</v>
      </c>
      <c r="L559" s="292"/>
      <c r="M559" s="293"/>
      <c r="N559" s="292"/>
      <c r="O559" s="293"/>
      <c r="P559" s="282"/>
      <c r="Q559" s="282"/>
      <c r="R559" s="282"/>
      <c r="S559" s="282"/>
      <c r="T559" s="14" t="str">
        <f t="shared" si="30"/>
        <v/>
      </c>
      <c r="U559" s="47" t="str">
        <f t="shared" si="31"/>
        <v/>
      </c>
    </row>
    <row r="560" spans="1:21" ht="21.95" customHeight="1" x14ac:dyDescent="0.15">
      <c r="A560" s="282"/>
      <c r="B560" s="282"/>
      <c r="C560" s="282"/>
      <c r="D560" s="283"/>
      <c r="E560" s="283"/>
      <c r="F560" s="283"/>
      <c r="G560" s="284"/>
      <c r="H560" s="284"/>
      <c r="I560" s="285"/>
      <c r="J560" s="286"/>
      <c r="K560" s="319">
        <f t="shared" si="32"/>
        <v>0</v>
      </c>
      <c r="L560" s="292"/>
      <c r="M560" s="293"/>
      <c r="N560" s="292"/>
      <c r="O560" s="293"/>
      <c r="P560" s="282"/>
      <c r="Q560" s="282"/>
      <c r="R560" s="282"/>
      <c r="S560" s="282"/>
      <c r="T560" s="14" t="str">
        <f t="shared" si="30"/>
        <v/>
      </c>
      <c r="U560" s="47" t="str">
        <f t="shared" si="31"/>
        <v/>
      </c>
    </row>
    <row r="561" spans="1:21" ht="21.95" customHeight="1" x14ac:dyDescent="0.15">
      <c r="A561" s="282"/>
      <c r="B561" s="282"/>
      <c r="C561" s="282"/>
      <c r="D561" s="283"/>
      <c r="E561" s="283"/>
      <c r="F561" s="283"/>
      <c r="G561" s="284"/>
      <c r="H561" s="284"/>
      <c r="I561" s="285"/>
      <c r="J561" s="286"/>
      <c r="K561" s="319">
        <f t="shared" si="32"/>
        <v>0</v>
      </c>
      <c r="L561" s="292"/>
      <c r="M561" s="293"/>
      <c r="N561" s="292"/>
      <c r="O561" s="293"/>
      <c r="P561" s="282"/>
      <c r="Q561" s="282"/>
      <c r="R561" s="282"/>
      <c r="S561" s="282"/>
      <c r="T561" s="14" t="str">
        <f t="shared" si="30"/>
        <v/>
      </c>
      <c r="U561" s="47" t="str">
        <f t="shared" si="31"/>
        <v/>
      </c>
    </row>
    <row r="562" spans="1:21" ht="21.95" customHeight="1" x14ac:dyDescent="0.15">
      <c r="A562" s="282"/>
      <c r="B562" s="282"/>
      <c r="C562" s="282"/>
      <c r="D562" s="283"/>
      <c r="E562" s="283"/>
      <c r="F562" s="283"/>
      <c r="G562" s="284"/>
      <c r="H562" s="284"/>
      <c r="I562" s="285"/>
      <c r="J562" s="286"/>
      <c r="K562" s="319">
        <f t="shared" si="32"/>
        <v>0</v>
      </c>
      <c r="L562" s="292"/>
      <c r="M562" s="293"/>
      <c r="N562" s="292"/>
      <c r="O562" s="293"/>
      <c r="P562" s="282"/>
      <c r="Q562" s="282"/>
      <c r="R562" s="282"/>
      <c r="S562" s="282"/>
      <c r="T562" s="14" t="str">
        <f t="shared" si="30"/>
        <v/>
      </c>
      <c r="U562" s="47" t="str">
        <f t="shared" si="31"/>
        <v/>
      </c>
    </row>
    <row r="563" spans="1:21" ht="21.95" customHeight="1" x14ac:dyDescent="0.15">
      <c r="A563" s="282"/>
      <c r="B563" s="282"/>
      <c r="C563" s="282"/>
      <c r="D563" s="283"/>
      <c r="E563" s="283"/>
      <c r="F563" s="283"/>
      <c r="G563" s="284"/>
      <c r="H563" s="284"/>
      <c r="I563" s="285"/>
      <c r="J563" s="286"/>
      <c r="K563" s="319">
        <f t="shared" si="32"/>
        <v>0</v>
      </c>
      <c r="L563" s="292"/>
      <c r="M563" s="293"/>
      <c r="N563" s="292"/>
      <c r="O563" s="293"/>
      <c r="P563" s="282"/>
      <c r="Q563" s="282"/>
      <c r="R563" s="282"/>
      <c r="S563" s="282"/>
      <c r="T563" s="14" t="str">
        <f t="shared" si="30"/>
        <v/>
      </c>
      <c r="U563" s="47" t="str">
        <f t="shared" si="31"/>
        <v/>
      </c>
    </row>
    <row r="564" spans="1:21" ht="21.95" customHeight="1" x14ac:dyDescent="0.15">
      <c r="A564" s="282"/>
      <c r="B564" s="282"/>
      <c r="C564" s="282"/>
      <c r="D564" s="283"/>
      <c r="E564" s="283"/>
      <c r="F564" s="283"/>
      <c r="G564" s="284"/>
      <c r="H564" s="284"/>
      <c r="I564" s="285"/>
      <c r="J564" s="286"/>
      <c r="K564" s="319">
        <f t="shared" si="32"/>
        <v>0</v>
      </c>
      <c r="L564" s="292"/>
      <c r="M564" s="293"/>
      <c r="N564" s="292"/>
      <c r="O564" s="293"/>
      <c r="P564" s="282"/>
      <c r="Q564" s="282"/>
      <c r="R564" s="282"/>
      <c r="S564" s="282"/>
      <c r="T564" s="14" t="str">
        <f t="shared" si="30"/>
        <v/>
      </c>
      <c r="U564" s="47" t="str">
        <f t="shared" si="31"/>
        <v/>
      </c>
    </row>
    <row r="565" spans="1:21" ht="21.95" customHeight="1" x14ac:dyDescent="0.15">
      <c r="A565" s="282"/>
      <c r="B565" s="282"/>
      <c r="C565" s="282"/>
      <c r="D565" s="283"/>
      <c r="E565" s="283"/>
      <c r="F565" s="283"/>
      <c r="G565" s="284"/>
      <c r="H565" s="284"/>
      <c r="I565" s="285"/>
      <c r="J565" s="286"/>
      <c r="K565" s="319">
        <f t="shared" si="32"/>
        <v>0</v>
      </c>
      <c r="L565" s="292"/>
      <c r="M565" s="293"/>
      <c r="N565" s="292"/>
      <c r="O565" s="293"/>
      <c r="P565" s="282"/>
      <c r="Q565" s="282"/>
      <c r="R565" s="282"/>
      <c r="S565" s="282"/>
      <c r="T565" s="14" t="str">
        <f t="shared" si="30"/>
        <v/>
      </c>
      <c r="U565" s="47" t="str">
        <f t="shared" si="31"/>
        <v/>
      </c>
    </row>
    <row r="566" spans="1:21" ht="21.95" customHeight="1" x14ac:dyDescent="0.15">
      <c r="A566" s="282"/>
      <c r="B566" s="282"/>
      <c r="C566" s="282"/>
      <c r="D566" s="283"/>
      <c r="E566" s="283"/>
      <c r="F566" s="283"/>
      <c r="G566" s="284"/>
      <c r="H566" s="284"/>
      <c r="I566" s="285"/>
      <c r="J566" s="286"/>
      <c r="K566" s="319">
        <f t="shared" si="32"/>
        <v>0</v>
      </c>
      <c r="L566" s="292"/>
      <c r="M566" s="293"/>
      <c r="N566" s="292"/>
      <c r="O566" s="293"/>
      <c r="P566" s="282"/>
      <c r="Q566" s="282"/>
      <c r="R566" s="282"/>
      <c r="S566" s="282"/>
      <c r="T566" s="14" t="str">
        <f t="shared" si="30"/>
        <v/>
      </c>
      <c r="U566" s="47" t="str">
        <f t="shared" si="31"/>
        <v/>
      </c>
    </row>
    <row r="567" spans="1:21" ht="21.95" customHeight="1" x14ac:dyDescent="0.15">
      <c r="A567" s="282"/>
      <c r="B567" s="282"/>
      <c r="C567" s="282"/>
      <c r="D567" s="283"/>
      <c r="E567" s="283"/>
      <c r="F567" s="283"/>
      <c r="G567" s="284"/>
      <c r="H567" s="284"/>
      <c r="I567" s="285"/>
      <c r="J567" s="286"/>
      <c r="K567" s="319">
        <f t="shared" si="32"/>
        <v>0</v>
      </c>
      <c r="L567" s="292"/>
      <c r="M567" s="293"/>
      <c r="N567" s="292"/>
      <c r="O567" s="293"/>
      <c r="P567" s="282"/>
      <c r="Q567" s="282"/>
      <c r="R567" s="282"/>
      <c r="S567" s="282"/>
      <c r="T567" s="14" t="str">
        <f t="shared" si="30"/>
        <v/>
      </c>
      <c r="U567" s="47" t="str">
        <f t="shared" si="31"/>
        <v/>
      </c>
    </row>
    <row r="568" spans="1:21" ht="21.95" customHeight="1" x14ac:dyDescent="0.15">
      <c r="A568" s="282"/>
      <c r="B568" s="282"/>
      <c r="C568" s="282"/>
      <c r="D568" s="283"/>
      <c r="E568" s="283"/>
      <c r="F568" s="283"/>
      <c r="G568" s="284"/>
      <c r="H568" s="284"/>
      <c r="I568" s="285"/>
      <c r="J568" s="286"/>
      <c r="K568" s="319">
        <f t="shared" si="32"/>
        <v>0</v>
      </c>
      <c r="L568" s="292"/>
      <c r="M568" s="293"/>
      <c r="N568" s="292"/>
      <c r="O568" s="293"/>
      <c r="P568" s="282"/>
      <c r="Q568" s="282"/>
      <c r="R568" s="282"/>
      <c r="S568" s="282"/>
      <c r="T568" s="14" t="str">
        <f t="shared" si="30"/>
        <v/>
      </c>
      <c r="U568" s="47" t="str">
        <f t="shared" si="31"/>
        <v/>
      </c>
    </row>
    <row r="569" spans="1:21" ht="21.95" customHeight="1" x14ac:dyDescent="0.15">
      <c r="A569" s="282"/>
      <c r="B569" s="282"/>
      <c r="C569" s="282"/>
      <c r="D569" s="283"/>
      <c r="E569" s="283"/>
      <c r="F569" s="283"/>
      <c r="G569" s="284"/>
      <c r="H569" s="284"/>
      <c r="I569" s="285"/>
      <c r="J569" s="286"/>
      <c r="K569" s="319">
        <f t="shared" si="32"/>
        <v>0</v>
      </c>
      <c r="L569" s="292"/>
      <c r="M569" s="293"/>
      <c r="N569" s="292"/>
      <c r="O569" s="293"/>
      <c r="P569" s="282"/>
      <c r="Q569" s="282"/>
      <c r="R569" s="282"/>
      <c r="S569" s="282"/>
      <c r="T569" s="14" t="str">
        <f t="shared" si="30"/>
        <v/>
      </c>
      <c r="U569" s="47" t="str">
        <f t="shared" si="31"/>
        <v/>
      </c>
    </row>
    <row r="570" spans="1:21" ht="21.95" customHeight="1" x14ac:dyDescent="0.15">
      <c r="A570" s="282"/>
      <c r="B570" s="282"/>
      <c r="C570" s="282"/>
      <c r="D570" s="283"/>
      <c r="E570" s="283"/>
      <c r="F570" s="283"/>
      <c r="G570" s="284"/>
      <c r="H570" s="284"/>
      <c r="I570" s="285"/>
      <c r="J570" s="286"/>
      <c r="K570" s="319">
        <f t="shared" si="32"/>
        <v>0</v>
      </c>
      <c r="L570" s="292"/>
      <c r="M570" s="293"/>
      <c r="N570" s="292"/>
      <c r="O570" s="293"/>
      <c r="P570" s="282"/>
      <c r="Q570" s="282"/>
      <c r="R570" s="282"/>
      <c r="S570" s="282"/>
      <c r="T570" s="14" t="str">
        <f t="shared" si="30"/>
        <v/>
      </c>
      <c r="U570" s="47" t="str">
        <f t="shared" si="31"/>
        <v/>
      </c>
    </row>
    <row r="571" spans="1:21" ht="21.95" customHeight="1" x14ac:dyDescent="0.15">
      <c r="A571" s="282"/>
      <c r="B571" s="282"/>
      <c r="C571" s="282"/>
      <c r="D571" s="283"/>
      <c r="E571" s="283"/>
      <c r="F571" s="283"/>
      <c r="G571" s="284"/>
      <c r="H571" s="284"/>
      <c r="I571" s="285"/>
      <c r="J571" s="286"/>
      <c r="K571" s="319">
        <f t="shared" si="32"/>
        <v>0</v>
      </c>
      <c r="L571" s="292"/>
      <c r="M571" s="293"/>
      <c r="N571" s="292"/>
      <c r="O571" s="293"/>
      <c r="P571" s="282"/>
      <c r="Q571" s="282"/>
      <c r="R571" s="282"/>
      <c r="S571" s="282"/>
      <c r="T571" s="14" t="str">
        <f t="shared" si="30"/>
        <v/>
      </c>
      <c r="U571" s="47" t="str">
        <f t="shared" si="31"/>
        <v/>
      </c>
    </row>
    <row r="572" spans="1:21" ht="21.95" customHeight="1" x14ac:dyDescent="0.15">
      <c r="A572" s="282"/>
      <c r="B572" s="282"/>
      <c r="C572" s="282"/>
      <c r="D572" s="283"/>
      <c r="E572" s="283"/>
      <c r="F572" s="283"/>
      <c r="G572" s="284"/>
      <c r="H572" s="284"/>
      <c r="I572" s="285"/>
      <c r="J572" s="286"/>
      <c r="K572" s="319">
        <f t="shared" si="32"/>
        <v>0</v>
      </c>
      <c r="L572" s="292"/>
      <c r="M572" s="293"/>
      <c r="N572" s="292"/>
      <c r="O572" s="293"/>
      <c r="P572" s="282"/>
      <c r="Q572" s="282"/>
      <c r="R572" s="282"/>
      <c r="S572" s="282"/>
      <c r="T572" s="14" t="str">
        <f t="shared" si="30"/>
        <v/>
      </c>
      <c r="U572" s="47" t="str">
        <f t="shared" si="31"/>
        <v/>
      </c>
    </row>
    <row r="573" spans="1:21" ht="21.95" customHeight="1" x14ac:dyDescent="0.15">
      <c r="A573" s="282"/>
      <c r="B573" s="282"/>
      <c r="C573" s="282"/>
      <c r="D573" s="283"/>
      <c r="E573" s="283"/>
      <c r="F573" s="283"/>
      <c r="G573" s="284"/>
      <c r="H573" s="284"/>
      <c r="I573" s="285"/>
      <c r="J573" s="286"/>
      <c r="K573" s="319">
        <f t="shared" si="32"/>
        <v>0</v>
      </c>
      <c r="L573" s="292"/>
      <c r="M573" s="293"/>
      <c r="N573" s="292"/>
      <c r="O573" s="293"/>
      <c r="P573" s="282"/>
      <c r="Q573" s="282"/>
      <c r="R573" s="282"/>
      <c r="S573" s="282"/>
      <c r="T573" s="14" t="str">
        <f t="shared" si="30"/>
        <v/>
      </c>
      <c r="U573" s="47" t="str">
        <f t="shared" si="31"/>
        <v/>
      </c>
    </row>
    <row r="574" spans="1:21" ht="21.95" customHeight="1" x14ac:dyDescent="0.15">
      <c r="A574" s="282"/>
      <c r="B574" s="282"/>
      <c r="C574" s="282"/>
      <c r="D574" s="283"/>
      <c r="E574" s="283"/>
      <c r="F574" s="283"/>
      <c r="G574" s="284"/>
      <c r="H574" s="284"/>
      <c r="I574" s="285"/>
      <c r="J574" s="286"/>
      <c r="K574" s="319">
        <f t="shared" si="32"/>
        <v>0</v>
      </c>
      <c r="L574" s="292"/>
      <c r="M574" s="293"/>
      <c r="N574" s="292"/>
      <c r="O574" s="293"/>
      <c r="P574" s="282"/>
      <c r="Q574" s="282"/>
      <c r="R574" s="282"/>
      <c r="S574" s="282"/>
      <c r="T574" s="14" t="str">
        <f t="shared" si="30"/>
        <v/>
      </c>
      <c r="U574" s="47" t="str">
        <f t="shared" si="31"/>
        <v/>
      </c>
    </row>
    <row r="575" spans="1:21" ht="21.95" customHeight="1" x14ac:dyDescent="0.15">
      <c r="A575" s="282"/>
      <c r="B575" s="282"/>
      <c r="C575" s="282"/>
      <c r="D575" s="283"/>
      <c r="E575" s="283"/>
      <c r="F575" s="283"/>
      <c r="G575" s="284"/>
      <c r="H575" s="284"/>
      <c r="I575" s="285"/>
      <c r="J575" s="286"/>
      <c r="K575" s="319">
        <f t="shared" si="32"/>
        <v>0</v>
      </c>
      <c r="L575" s="292"/>
      <c r="M575" s="293"/>
      <c r="N575" s="292"/>
      <c r="O575" s="293"/>
      <c r="P575" s="282"/>
      <c r="Q575" s="282"/>
      <c r="R575" s="282"/>
      <c r="S575" s="282"/>
      <c r="T575" s="14" t="str">
        <f t="shared" si="30"/>
        <v/>
      </c>
      <c r="U575" s="47" t="str">
        <f t="shared" si="31"/>
        <v/>
      </c>
    </row>
    <row r="576" spans="1:21" ht="21.95" customHeight="1" x14ac:dyDescent="0.15">
      <c r="A576" s="282"/>
      <c r="B576" s="282"/>
      <c r="C576" s="282"/>
      <c r="D576" s="283"/>
      <c r="E576" s="283"/>
      <c r="F576" s="283"/>
      <c r="G576" s="284"/>
      <c r="H576" s="284"/>
      <c r="I576" s="285"/>
      <c r="J576" s="286"/>
      <c r="K576" s="319">
        <f t="shared" si="32"/>
        <v>0</v>
      </c>
      <c r="L576" s="292"/>
      <c r="M576" s="293"/>
      <c r="N576" s="292"/>
      <c r="O576" s="293"/>
      <c r="P576" s="282"/>
      <c r="Q576" s="282"/>
      <c r="R576" s="282"/>
      <c r="S576" s="282"/>
      <c r="T576" s="14" t="str">
        <f t="shared" si="30"/>
        <v/>
      </c>
      <c r="U576" s="47" t="str">
        <f t="shared" si="31"/>
        <v/>
      </c>
    </row>
    <row r="577" spans="1:21" ht="21.95" customHeight="1" x14ac:dyDescent="0.15">
      <c r="A577" s="282"/>
      <c r="B577" s="282"/>
      <c r="C577" s="282"/>
      <c r="D577" s="283"/>
      <c r="E577" s="283"/>
      <c r="F577" s="283"/>
      <c r="G577" s="284"/>
      <c r="H577" s="284"/>
      <c r="I577" s="285"/>
      <c r="J577" s="286"/>
      <c r="K577" s="319">
        <f t="shared" si="32"/>
        <v>0</v>
      </c>
      <c r="L577" s="292"/>
      <c r="M577" s="293"/>
      <c r="N577" s="292"/>
      <c r="O577" s="293"/>
      <c r="P577" s="282"/>
      <c r="Q577" s="282"/>
      <c r="R577" s="282"/>
      <c r="S577" s="282"/>
      <c r="T577" s="14" t="str">
        <f t="shared" si="30"/>
        <v/>
      </c>
      <c r="U577" s="47" t="str">
        <f t="shared" si="31"/>
        <v/>
      </c>
    </row>
    <row r="578" spans="1:21" ht="21.95" customHeight="1" x14ac:dyDescent="0.15">
      <c r="A578" s="282"/>
      <c r="B578" s="282"/>
      <c r="C578" s="282"/>
      <c r="D578" s="283"/>
      <c r="E578" s="283"/>
      <c r="F578" s="283"/>
      <c r="G578" s="284"/>
      <c r="H578" s="284"/>
      <c r="I578" s="285"/>
      <c r="J578" s="286"/>
      <c r="K578" s="319">
        <f t="shared" si="32"/>
        <v>0</v>
      </c>
      <c r="L578" s="292"/>
      <c r="M578" s="293"/>
      <c r="N578" s="292"/>
      <c r="O578" s="293"/>
      <c r="P578" s="282"/>
      <c r="Q578" s="282"/>
      <c r="R578" s="282"/>
      <c r="S578" s="282"/>
      <c r="T578" s="14" t="str">
        <f t="shared" si="30"/>
        <v/>
      </c>
      <c r="U578" s="47" t="str">
        <f t="shared" si="31"/>
        <v/>
      </c>
    </row>
    <row r="579" spans="1:21" ht="21.95" customHeight="1" x14ac:dyDescent="0.15">
      <c r="A579" s="282"/>
      <c r="B579" s="282"/>
      <c r="C579" s="282"/>
      <c r="D579" s="283"/>
      <c r="E579" s="283"/>
      <c r="F579" s="283"/>
      <c r="G579" s="284"/>
      <c r="H579" s="284"/>
      <c r="I579" s="285"/>
      <c r="J579" s="286"/>
      <c r="K579" s="319">
        <f t="shared" si="32"/>
        <v>0</v>
      </c>
      <c r="L579" s="292"/>
      <c r="M579" s="293"/>
      <c r="N579" s="292"/>
      <c r="O579" s="293"/>
      <c r="P579" s="282"/>
      <c r="Q579" s="282"/>
      <c r="R579" s="282"/>
      <c r="S579" s="282"/>
      <c r="T579" s="14" t="str">
        <f t="shared" si="30"/>
        <v/>
      </c>
      <c r="U579" s="47" t="str">
        <f t="shared" si="31"/>
        <v/>
      </c>
    </row>
    <row r="580" spans="1:21" ht="21.95" customHeight="1" x14ac:dyDescent="0.15">
      <c r="A580" s="282"/>
      <c r="B580" s="282"/>
      <c r="C580" s="282"/>
      <c r="D580" s="283"/>
      <c r="E580" s="283"/>
      <c r="F580" s="283"/>
      <c r="G580" s="284"/>
      <c r="H580" s="284"/>
      <c r="I580" s="285"/>
      <c r="J580" s="286"/>
      <c r="K580" s="319">
        <f t="shared" si="32"/>
        <v>0</v>
      </c>
      <c r="L580" s="292"/>
      <c r="M580" s="293"/>
      <c r="N580" s="292"/>
      <c r="O580" s="293"/>
      <c r="P580" s="282"/>
      <c r="Q580" s="282"/>
      <c r="R580" s="282"/>
      <c r="S580" s="282"/>
      <c r="T580" s="14" t="str">
        <f t="shared" si="30"/>
        <v/>
      </c>
      <c r="U580" s="47" t="str">
        <f t="shared" si="31"/>
        <v/>
      </c>
    </row>
    <row r="581" spans="1:21" ht="21.95" customHeight="1" x14ac:dyDescent="0.15">
      <c r="A581" s="282"/>
      <c r="B581" s="282"/>
      <c r="C581" s="282"/>
      <c r="D581" s="283"/>
      <c r="E581" s="283"/>
      <c r="F581" s="283"/>
      <c r="G581" s="284"/>
      <c r="H581" s="284"/>
      <c r="I581" s="285"/>
      <c r="J581" s="286"/>
      <c r="K581" s="319">
        <f t="shared" si="32"/>
        <v>0</v>
      </c>
      <c r="L581" s="292"/>
      <c r="M581" s="293"/>
      <c r="N581" s="292"/>
      <c r="O581" s="293"/>
      <c r="P581" s="282"/>
      <c r="Q581" s="282"/>
      <c r="R581" s="282"/>
      <c r="S581" s="282"/>
      <c r="T581" s="14" t="str">
        <f t="shared" si="30"/>
        <v/>
      </c>
      <c r="U581" s="47" t="str">
        <f t="shared" si="31"/>
        <v/>
      </c>
    </row>
    <row r="582" spans="1:21" ht="21.95" customHeight="1" x14ac:dyDescent="0.15">
      <c r="A582" s="282"/>
      <c r="B582" s="282"/>
      <c r="C582" s="282"/>
      <c r="D582" s="283"/>
      <c r="E582" s="283"/>
      <c r="F582" s="283"/>
      <c r="G582" s="284"/>
      <c r="H582" s="284"/>
      <c r="I582" s="285"/>
      <c r="J582" s="286"/>
      <c r="K582" s="319">
        <f t="shared" si="32"/>
        <v>0</v>
      </c>
      <c r="L582" s="292"/>
      <c r="M582" s="293"/>
      <c r="N582" s="292"/>
      <c r="O582" s="293"/>
      <c r="P582" s="282"/>
      <c r="Q582" s="282"/>
      <c r="R582" s="282"/>
      <c r="S582" s="282"/>
      <c r="T582" s="14" t="str">
        <f t="shared" si="30"/>
        <v/>
      </c>
      <c r="U582" s="47" t="str">
        <f t="shared" si="31"/>
        <v/>
      </c>
    </row>
    <row r="583" spans="1:21" ht="21.95" customHeight="1" x14ac:dyDescent="0.15">
      <c r="A583" s="282"/>
      <c r="B583" s="282"/>
      <c r="C583" s="282"/>
      <c r="D583" s="283"/>
      <c r="E583" s="283"/>
      <c r="F583" s="283"/>
      <c r="G583" s="284"/>
      <c r="H583" s="284"/>
      <c r="I583" s="285"/>
      <c r="J583" s="286"/>
      <c r="K583" s="319">
        <f t="shared" si="32"/>
        <v>0</v>
      </c>
      <c r="L583" s="292"/>
      <c r="M583" s="293"/>
      <c r="N583" s="292"/>
      <c r="O583" s="293"/>
      <c r="P583" s="282"/>
      <c r="Q583" s="282"/>
      <c r="R583" s="282"/>
      <c r="S583" s="282"/>
      <c r="T583" s="14" t="str">
        <f t="shared" ref="T583:T646" si="33">CONCATENATE(L583,C583)</f>
        <v/>
      </c>
      <c r="U583" s="47" t="str">
        <f t="shared" ref="U583:U646" si="34">CONCATENATE(N583,H583)</f>
        <v/>
      </c>
    </row>
    <row r="584" spans="1:21" ht="21.95" customHeight="1" x14ac:dyDescent="0.15">
      <c r="A584" s="282"/>
      <c r="B584" s="282"/>
      <c r="C584" s="282"/>
      <c r="D584" s="283"/>
      <c r="E584" s="283"/>
      <c r="F584" s="283"/>
      <c r="G584" s="284"/>
      <c r="H584" s="284"/>
      <c r="I584" s="285"/>
      <c r="J584" s="286"/>
      <c r="K584" s="319">
        <f t="shared" si="32"/>
        <v>0</v>
      </c>
      <c r="L584" s="292"/>
      <c r="M584" s="293"/>
      <c r="N584" s="292"/>
      <c r="O584" s="293"/>
      <c r="P584" s="282"/>
      <c r="Q584" s="282"/>
      <c r="R584" s="282"/>
      <c r="S584" s="282"/>
      <c r="T584" s="14" t="str">
        <f t="shared" si="33"/>
        <v/>
      </c>
      <c r="U584" s="47" t="str">
        <f t="shared" si="34"/>
        <v/>
      </c>
    </row>
    <row r="585" spans="1:21" ht="21.95" customHeight="1" x14ac:dyDescent="0.15">
      <c r="A585" s="282"/>
      <c r="B585" s="282"/>
      <c r="C585" s="282"/>
      <c r="D585" s="283"/>
      <c r="E585" s="283"/>
      <c r="F585" s="283"/>
      <c r="G585" s="284"/>
      <c r="H585" s="284"/>
      <c r="I585" s="285"/>
      <c r="J585" s="286"/>
      <c r="K585" s="319">
        <f t="shared" si="32"/>
        <v>0</v>
      </c>
      <c r="L585" s="292"/>
      <c r="M585" s="293"/>
      <c r="N585" s="292"/>
      <c r="O585" s="293"/>
      <c r="P585" s="282"/>
      <c r="Q585" s="282"/>
      <c r="R585" s="282"/>
      <c r="S585" s="282"/>
      <c r="T585" s="14" t="str">
        <f t="shared" si="33"/>
        <v/>
      </c>
      <c r="U585" s="47" t="str">
        <f t="shared" si="34"/>
        <v/>
      </c>
    </row>
    <row r="586" spans="1:21" ht="21.95" customHeight="1" x14ac:dyDescent="0.15">
      <c r="A586" s="282"/>
      <c r="B586" s="282"/>
      <c r="C586" s="282"/>
      <c r="D586" s="283"/>
      <c r="E586" s="283"/>
      <c r="F586" s="283"/>
      <c r="G586" s="284"/>
      <c r="H586" s="284"/>
      <c r="I586" s="285"/>
      <c r="J586" s="286"/>
      <c r="K586" s="319">
        <f t="shared" si="32"/>
        <v>0</v>
      </c>
      <c r="L586" s="292"/>
      <c r="M586" s="293"/>
      <c r="N586" s="292"/>
      <c r="O586" s="293"/>
      <c r="P586" s="282"/>
      <c r="Q586" s="282"/>
      <c r="R586" s="282"/>
      <c r="S586" s="282"/>
      <c r="T586" s="14" t="str">
        <f t="shared" si="33"/>
        <v/>
      </c>
      <c r="U586" s="47" t="str">
        <f t="shared" si="34"/>
        <v/>
      </c>
    </row>
    <row r="587" spans="1:21" ht="21.95" customHeight="1" x14ac:dyDescent="0.15">
      <c r="A587" s="282"/>
      <c r="B587" s="282"/>
      <c r="C587" s="282"/>
      <c r="D587" s="283"/>
      <c r="E587" s="283"/>
      <c r="F587" s="283"/>
      <c r="G587" s="284"/>
      <c r="H587" s="284"/>
      <c r="I587" s="285"/>
      <c r="J587" s="286"/>
      <c r="K587" s="319">
        <f t="shared" si="32"/>
        <v>0</v>
      </c>
      <c r="L587" s="292"/>
      <c r="M587" s="293"/>
      <c r="N587" s="292"/>
      <c r="O587" s="293"/>
      <c r="P587" s="282"/>
      <c r="Q587" s="282"/>
      <c r="R587" s="282"/>
      <c r="S587" s="282"/>
      <c r="T587" s="14" t="str">
        <f t="shared" si="33"/>
        <v/>
      </c>
      <c r="U587" s="47" t="str">
        <f t="shared" si="34"/>
        <v/>
      </c>
    </row>
    <row r="588" spans="1:21" ht="21.95" customHeight="1" x14ac:dyDescent="0.15">
      <c r="A588" s="282"/>
      <c r="B588" s="282"/>
      <c r="C588" s="282"/>
      <c r="D588" s="283"/>
      <c r="E588" s="283"/>
      <c r="F588" s="283"/>
      <c r="G588" s="284"/>
      <c r="H588" s="284"/>
      <c r="I588" s="285"/>
      <c r="J588" s="286"/>
      <c r="K588" s="319">
        <f t="shared" si="32"/>
        <v>0</v>
      </c>
      <c r="L588" s="292"/>
      <c r="M588" s="293"/>
      <c r="N588" s="292"/>
      <c r="O588" s="293"/>
      <c r="P588" s="282"/>
      <c r="Q588" s="282"/>
      <c r="R588" s="282"/>
      <c r="S588" s="282"/>
      <c r="T588" s="14" t="str">
        <f t="shared" si="33"/>
        <v/>
      </c>
      <c r="U588" s="47" t="str">
        <f t="shared" si="34"/>
        <v/>
      </c>
    </row>
    <row r="589" spans="1:21" ht="21.95" customHeight="1" x14ac:dyDescent="0.15">
      <c r="A589" s="282"/>
      <c r="B589" s="282"/>
      <c r="C589" s="282"/>
      <c r="D589" s="283"/>
      <c r="E589" s="283"/>
      <c r="F589" s="283"/>
      <c r="G589" s="284"/>
      <c r="H589" s="284"/>
      <c r="I589" s="285"/>
      <c r="J589" s="286"/>
      <c r="K589" s="319">
        <f t="shared" si="32"/>
        <v>0</v>
      </c>
      <c r="L589" s="292"/>
      <c r="M589" s="293"/>
      <c r="N589" s="292"/>
      <c r="O589" s="293"/>
      <c r="P589" s="282"/>
      <c r="Q589" s="282"/>
      <c r="R589" s="282"/>
      <c r="S589" s="282"/>
      <c r="T589" s="14" t="str">
        <f t="shared" si="33"/>
        <v/>
      </c>
      <c r="U589" s="47" t="str">
        <f t="shared" si="34"/>
        <v/>
      </c>
    </row>
    <row r="590" spans="1:21" ht="21.95" customHeight="1" x14ac:dyDescent="0.15">
      <c r="A590" s="282"/>
      <c r="B590" s="282"/>
      <c r="C590" s="282"/>
      <c r="D590" s="283"/>
      <c r="E590" s="283"/>
      <c r="F590" s="283"/>
      <c r="G590" s="284"/>
      <c r="H590" s="284"/>
      <c r="I590" s="285"/>
      <c r="J590" s="286"/>
      <c r="K590" s="319">
        <f t="shared" si="32"/>
        <v>0</v>
      </c>
      <c r="L590" s="292"/>
      <c r="M590" s="293"/>
      <c r="N590" s="292"/>
      <c r="O590" s="293"/>
      <c r="P590" s="282"/>
      <c r="Q590" s="282"/>
      <c r="R590" s="282"/>
      <c r="S590" s="282"/>
      <c r="T590" s="14" t="str">
        <f t="shared" si="33"/>
        <v/>
      </c>
      <c r="U590" s="47" t="str">
        <f t="shared" si="34"/>
        <v/>
      </c>
    </row>
    <row r="591" spans="1:21" ht="21.95" customHeight="1" x14ac:dyDescent="0.15">
      <c r="A591" s="282"/>
      <c r="B591" s="282"/>
      <c r="C591" s="282"/>
      <c r="D591" s="283"/>
      <c r="E591" s="283"/>
      <c r="F591" s="283"/>
      <c r="G591" s="284"/>
      <c r="H591" s="284"/>
      <c r="I591" s="285"/>
      <c r="J591" s="286"/>
      <c r="K591" s="319">
        <f t="shared" si="32"/>
        <v>0</v>
      </c>
      <c r="L591" s="292"/>
      <c r="M591" s="293"/>
      <c r="N591" s="292"/>
      <c r="O591" s="293"/>
      <c r="P591" s="282"/>
      <c r="Q591" s="282"/>
      <c r="R591" s="282"/>
      <c r="S591" s="282"/>
      <c r="T591" s="14" t="str">
        <f t="shared" si="33"/>
        <v/>
      </c>
      <c r="U591" s="47" t="str">
        <f t="shared" si="34"/>
        <v/>
      </c>
    </row>
    <row r="592" spans="1:21" ht="21.95" customHeight="1" x14ac:dyDescent="0.15">
      <c r="A592" s="282"/>
      <c r="B592" s="282"/>
      <c r="C592" s="282"/>
      <c r="D592" s="283"/>
      <c r="E592" s="283"/>
      <c r="F592" s="283"/>
      <c r="G592" s="284"/>
      <c r="H592" s="284"/>
      <c r="I592" s="285"/>
      <c r="J592" s="286"/>
      <c r="K592" s="319">
        <f t="shared" si="32"/>
        <v>0</v>
      </c>
      <c r="L592" s="292"/>
      <c r="M592" s="293"/>
      <c r="N592" s="292"/>
      <c r="O592" s="293"/>
      <c r="P592" s="282"/>
      <c r="Q592" s="282"/>
      <c r="R592" s="282"/>
      <c r="S592" s="282"/>
      <c r="T592" s="14" t="str">
        <f t="shared" si="33"/>
        <v/>
      </c>
      <c r="U592" s="47" t="str">
        <f t="shared" si="34"/>
        <v/>
      </c>
    </row>
    <row r="593" spans="1:21" ht="21.95" customHeight="1" x14ac:dyDescent="0.15">
      <c r="A593" s="282"/>
      <c r="B593" s="282"/>
      <c r="C593" s="282"/>
      <c r="D593" s="283"/>
      <c r="E593" s="283"/>
      <c r="F593" s="283"/>
      <c r="G593" s="284"/>
      <c r="H593" s="284"/>
      <c r="I593" s="285"/>
      <c r="J593" s="286"/>
      <c r="K593" s="319">
        <f t="shared" si="32"/>
        <v>0</v>
      </c>
      <c r="L593" s="292"/>
      <c r="M593" s="293"/>
      <c r="N593" s="292"/>
      <c r="O593" s="293"/>
      <c r="P593" s="282"/>
      <c r="Q593" s="282"/>
      <c r="R593" s="282"/>
      <c r="S593" s="282"/>
      <c r="T593" s="14" t="str">
        <f t="shared" si="33"/>
        <v/>
      </c>
      <c r="U593" s="47" t="str">
        <f t="shared" si="34"/>
        <v/>
      </c>
    </row>
    <row r="594" spans="1:21" ht="21.95" customHeight="1" x14ac:dyDescent="0.15">
      <c r="A594" s="282"/>
      <c r="B594" s="282"/>
      <c r="C594" s="282"/>
      <c r="D594" s="283"/>
      <c r="E594" s="283"/>
      <c r="F594" s="283"/>
      <c r="G594" s="284"/>
      <c r="H594" s="284"/>
      <c r="I594" s="285"/>
      <c r="J594" s="286"/>
      <c r="K594" s="319">
        <f t="shared" si="32"/>
        <v>0</v>
      </c>
      <c r="L594" s="292"/>
      <c r="M594" s="293"/>
      <c r="N594" s="292"/>
      <c r="O594" s="293"/>
      <c r="P594" s="282"/>
      <c r="Q594" s="282"/>
      <c r="R594" s="282"/>
      <c r="S594" s="282"/>
      <c r="T594" s="14" t="str">
        <f t="shared" si="33"/>
        <v/>
      </c>
      <c r="U594" s="47" t="str">
        <f t="shared" si="34"/>
        <v/>
      </c>
    </row>
    <row r="595" spans="1:21" ht="21.95" customHeight="1" x14ac:dyDescent="0.15">
      <c r="A595" s="282"/>
      <c r="B595" s="282"/>
      <c r="C595" s="282"/>
      <c r="D595" s="283"/>
      <c r="E595" s="283"/>
      <c r="F595" s="283"/>
      <c r="G595" s="284"/>
      <c r="H595" s="284"/>
      <c r="I595" s="285"/>
      <c r="J595" s="286"/>
      <c r="K595" s="319">
        <f t="shared" si="32"/>
        <v>0</v>
      </c>
      <c r="L595" s="292"/>
      <c r="M595" s="293"/>
      <c r="N595" s="292"/>
      <c r="O595" s="293"/>
      <c r="P595" s="282"/>
      <c r="Q595" s="282"/>
      <c r="R595" s="282"/>
      <c r="S595" s="282"/>
      <c r="T595" s="14" t="str">
        <f t="shared" si="33"/>
        <v/>
      </c>
      <c r="U595" s="47" t="str">
        <f t="shared" si="34"/>
        <v/>
      </c>
    </row>
    <row r="596" spans="1:21" ht="21.95" customHeight="1" x14ac:dyDescent="0.15">
      <c r="A596" s="282"/>
      <c r="B596" s="282"/>
      <c r="C596" s="282"/>
      <c r="D596" s="283"/>
      <c r="E596" s="283"/>
      <c r="F596" s="283"/>
      <c r="G596" s="284"/>
      <c r="H596" s="284"/>
      <c r="I596" s="285"/>
      <c r="J596" s="286"/>
      <c r="K596" s="319">
        <f t="shared" si="32"/>
        <v>0</v>
      </c>
      <c r="L596" s="292"/>
      <c r="M596" s="293"/>
      <c r="N596" s="292"/>
      <c r="O596" s="293"/>
      <c r="P596" s="282"/>
      <c r="Q596" s="282"/>
      <c r="R596" s="282"/>
      <c r="S596" s="282"/>
      <c r="T596" s="14" t="str">
        <f t="shared" si="33"/>
        <v/>
      </c>
      <c r="U596" s="47" t="str">
        <f t="shared" si="34"/>
        <v/>
      </c>
    </row>
    <row r="597" spans="1:21" ht="21.95" customHeight="1" x14ac:dyDescent="0.15">
      <c r="A597" s="282"/>
      <c r="B597" s="282"/>
      <c r="C597" s="282"/>
      <c r="D597" s="283"/>
      <c r="E597" s="283"/>
      <c r="F597" s="283"/>
      <c r="G597" s="284"/>
      <c r="H597" s="284"/>
      <c r="I597" s="285"/>
      <c r="J597" s="286"/>
      <c r="K597" s="319">
        <f t="shared" si="32"/>
        <v>0</v>
      </c>
      <c r="L597" s="292"/>
      <c r="M597" s="293"/>
      <c r="N597" s="292"/>
      <c r="O597" s="293"/>
      <c r="P597" s="282"/>
      <c r="Q597" s="282"/>
      <c r="R597" s="282"/>
      <c r="S597" s="282"/>
      <c r="T597" s="14" t="str">
        <f t="shared" si="33"/>
        <v/>
      </c>
      <c r="U597" s="47" t="str">
        <f t="shared" si="34"/>
        <v/>
      </c>
    </row>
    <row r="598" spans="1:21" ht="21.95" customHeight="1" x14ac:dyDescent="0.15">
      <c r="A598" s="282"/>
      <c r="B598" s="282"/>
      <c r="C598" s="282"/>
      <c r="D598" s="283"/>
      <c r="E598" s="283"/>
      <c r="F598" s="283"/>
      <c r="G598" s="284"/>
      <c r="H598" s="284"/>
      <c r="I598" s="285"/>
      <c r="J598" s="286"/>
      <c r="K598" s="319">
        <f t="shared" si="32"/>
        <v>0</v>
      </c>
      <c r="L598" s="292"/>
      <c r="M598" s="293"/>
      <c r="N598" s="292"/>
      <c r="O598" s="293"/>
      <c r="P598" s="282"/>
      <c r="Q598" s="282"/>
      <c r="R598" s="282"/>
      <c r="S598" s="282"/>
      <c r="T598" s="14" t="str">
        <f t="shared" si="33"/>
        <v/>
      </c>
      <c r="U598" s="47" t="str">
        <f t="shared" si="34"/>
        <v/>
      </c>
    </row>
    <row r="599" spans="1:21" ht="21.95" customHeight="1" x14ac:dyDescent="0.15">
      <c r="A599" s="282"/>
      <c r="B599" s="282"/>
      <c r="C599" s="282"/>
      <c r="D599" s="283"/>
      <c r="E599" s="283"/>
      <c r="F599" s="283"/>
      <c r="G599" s="284"/>
      <c r="H599" s="284"/>
      <c r="I599" s="285"/>
      <c r="J599" s="286"/>
      <c r="K599" s="319">
        <f t="shared" si="32"/>
        <v>0</v>
      </c>
      <c r="L599" s="292"/>
      <c r="M599" s="293"/>
      <c r="N599" s="292"/>
      <c r="O599" s="293"/>
      <c r="P599" s="282"/>
      <c r="Q599" s="282"/>
      <c r="R599" s="282"/>
      <c r="S599" s="282"/>
      <c r="T599" s="14" t="str">
        <f t="shared" si="33"/>
        <v/>
      </c>
      <c r="U599" s="47" t="str">
        <f t="shared" si="34"/>
        <v/>
      </c>
    </row>
    <row r="600" spans="1:21" ht="21.95" customHeight="1" x14ac:dyDescent="0.15">
      <c r="A600" s="282"/>
      <c r="B600" s="282"/>
      <c r="C600" s="282"/>
      <c r="D600" s="283"/>
      <c r="E600" s="283"/>
      <c r="F600" s="283"/>
      <c r="G600" s="284"/>
      <c r="H600" s="284"/>
      <c r="I600" s="285"/>
      <c r="J600" s="286"/>
      <c r="K600" s="319">
        <f t="shared" ref="K600:K629" si="35">J600-E600</f>
        <v>0</v>
      </c>
      <c r="L600" s="292"/>
      <c r="M600" s="293"/>
      <c r="N600" s="292"/>
      <c r="O600" s="293"/>
      <c r="P600" s="282"/>
      <c r="Q600" s="282"/>
      <c r="R600" s="282"/>
      <c r="S600" s="282"/>
      <c r="T600" s="14" t="str">
        <f t="shared" si="33"/>
        <v/>
      </c>
      <c r="U600" s="47" t="str">
        <f t="shared" si="34"/>
        <v/>
      </c>
    </row>
    <row r="601" spans="1:21" ht="21.95" customHeight="1" x14ac:dyDescent="0.15">
      <c r="A601" s="282"/>
      <c r="B601" s="282"/>
      <c r="C601" s="282"/>
      <c r="D601" s="283"/>
      <c r="E601" s="283"/>
      <c r="F601" s="283"/>
      <c r="G601" s="284"/>
      <c r="H601" s="284"/>
      <c r="I601" s="285"/>
      <c r="J601" s="286"/>
      <c r="K601" s="319">
        <f t="shared" si="35"/>
        <v>0</v>
      </c>
      <c r="L601" s="292"/>
      <c r="M601" s="293"/>
      <c r="N601" s="292"/>
      <c r="O601" s="293"/>
      <c r="P601" s="282"/>
      <c r="Q601" s="282"/>
      <c r="R601" s="282"/>
      <c r="S601" s="282"/>
      <c r="T601" s="14" t="str">
        <f t="shared" si="33"/>
        <v/>
      </c>
      <c r="U601" s="47" t="str">
        <f t="shared" si="34"/>
        <v/>
      </c>
    </row>
    <row r="602" spans="1:21" ht="21.95" customHeight="1" x14ac:dyDescent="0.15">
      <c r="A602" s="282"/>
      <c r="B602" s="282"/>
      <c r="C602" s="282"/>
      <c r="D602" s="283"/>
      <c r="E602" s="283"/>
      <c r="F602" s="283"/>
      <c r="G602" s="284"/>
      <c r="H602" s="284"/>
      <c r="I602" s="285"/>
      <c r="J602" s="286"/>
      <c r="K602" s="319">
        <f t="shared" si="35"/>
        <v>0</v>
      </c>
      <c r="L602" s="292"/>
      <c r="M602" s="293"/>
      <c r="N602" s="292"/>
      <c r="O602" s="293"/>
      <c r="P602" s="282"/>
      <c r="Q602" s="282"/>
      <c r="R602" s="282"/>
      <c r="S602" s="282"/>
      <c r="T602" s="14" t="str">
        <f t="shared" si="33"/>
        <v/>
      </c>
      <c r="U602" s="47" t="str">
        <f t="shared" si="34"/>
        <v/>
      </c>
    </row>
    <row r="603" spans="1:21" ht="21.95" customHeight="1" x14ac:dyDescent="0.15">
      <c r="A603" s="282"/>
      <c r="B603" s="282"/>
      <c r="C603" s="282"/>
      <c r="D603" s="283"/>
      <c r="E603" s="283"/>
      <c r="F603" s="283"/>
      <c r="G603" s="284"/>
      <c r="H603" s="284"/>
      <c r="I603" s="285"/>
      <c r="J603" s="286"/>
      <c r="K603" s="319">
        <f t="shared" si="35"/>
        <v>0</v>
      </c>
      <c r="L603" s="292"/>
      <c r="M603" s="293"/>
      <c r="N603" s="292"/>
      <c r="O603" s="293"/>
      <c r="P603" s="282"/>
      <c r="Q603" s="282"/>
      <c r="R603" s="282"/>
      <c r="S603" s="282"/>
      <c r="T603" s="14" t="str">
        <f t="shared" si="33"/>
        <v/>
      </c>
      <c r="U603" s="47" t="str">
        <f t="shared" si="34"/>
        <v/>
      </c>
    </row>
    <row r="604" spans="1:21" ht="21.95" customHeight="1" x14ac:dyDescent="0.15">
      <c r="A604" s="282"/>
      <c r="B604" s="282"/>
      <c r="C604" s="282"/>
      <c r="D604" s="283"/>
      <c r="E604" s="283"/>
      <c r="F604" s="283"/>
      <c r="G604" s="284"/>
      <c r="H604" s="284"/>
      <c r="I604" s="285"/>
      <c r="J604" s="286"/>
      <c r="K604" s="319">
        <f t="shared" si="35"/>
        <v>0</v>
      </c>
      <c r="L604" s="292"/>
      <c r="M604" s="293"/>
      <c r="N604" s="292"/>
      <c r="O604" s="293"/>
      <c r="P604" s="282"/>
      <c r="Q604" s="282"/>
      <c r="R604" s="282"/>
      <c r="S604" s="282"/>
      <c r="T604" s="14" t="str">
        <f t="shared" si="33"/>
        <v/>
      </c>
      <c r="U604" s="47" t="str">
        <f t="shared" si="34"/>
        <v/>
      </c>
    </row>
    <row r="605" spans="1:21" ht="21.95" customHeight="1" x14ac:dyDescent="0.15">
      <c r="A605" s="282"/>
      <c r="B605" s="282"/>
      <c r="C605" s="282"/>
      <c r="D605" s="283"/>
      <c r="E605" s="283"/>
      <c r="F605" s="283"/>
      <c r="G605" s="284"/>
      <c r="H605" s="284"/>
      <c r="I605" s="285"/>
      <c r="J605" s="286"/>
      <c r="K605" s="319">
        <f t="shared" si="35"/>
        <v>0</v>
      </c>
      <c r="L605" s="292"/>
      <c r="M605" s="293"/>
      <c r="N605" s="292"/>
      <c r="O605" s="293"/>
      <c r="P605" s="282"/>
      <c r="Q605" s="282"/>
      <c r="R605" s="282"/>
      <c r="S605" s="282"/>
      <c r="T605" s="14" t="str">
        <f t="shared" si="33"/>
        <v/>
      </c>
      <c r="U605" s="47" t="str">
        <f t="shared" si="34"/>
        <v/>
      </c>
    </row>
    <row r="606" spans="1:21" ht="21.95" customHeight="1" x14ac:dyDescent="0.15">
      <c r="A606" s="282"/>
      <c r="B606" s="282"/>
      <c r="C606" s="282"/>
      <c r="D606" s="283"/>
      <c r="E606" s="283"/>
      <c r="F606" s="283"/>
      <c r="G606" s="284"/>
      <c r="H606" s="284"/>
      <c r="I606" s="285"/>
      <c r="J606" s="286"/>
      <c r="K606" s="319">
        <f t="shared" si="35"/>
        <v>0</v>
      </c>
      <c r="L606" s="292"/>
      <c r="M606" s="293"/>
      <c r="N606" s="292"/>
      <c r="O606" s="293"/>
      <c r="P606" s="282"/>
      <c r="Q606" s="282"/>
      <c r="R606" s="282"/>
      <c r="S606" s="282"/>
      <c r="T606" s="14" t="str">
        <f t="shared" si="33"/>
        <v/>
      </c>
      <c r="U606" s="47" t="str">
        <f t="shared" si="34"/>
        <v/>
      </c>
    </row>
    <row r="607" spans="1:21" ht="21.95" customHeight="1" x14ac:dyDescent="0.15">
      <c r="A607" s="282"/>
      <c r="B607" s="282"/>
      <c r="C607" s="282"/>
      <c r="D607" s="283"/>
      <c r="E607" s="283"/>
      <c r="F607" s="283"/>
      <c r="G607" s="284"/>
      <c r="H607" s="284"/>
      <c r="I607" s="285"/>
      <c r="J607" s="286"/>
      <c r="K607" s="319">
        <f t="shared" si="35"/>
        <v>0</v>
      </c>
      <c r="L607" s="292"/>
      <c r="M607" s="293"/>
      <c r="N607" s="292"/>
      <c r="O607" s="293"/>
      <c r="P607" s="282"/>
      <c r="Q607" s="282"/>
      <c r="R607" s="282"/>
      <c r="S607" s="282"/>
      <c r="T607" s="14" t="str">
        <f t="shared" si="33"/>
        <v/>
      </c>
      <c r="U607" s="47" t="str">
        <f t="shared" si="34"/>
        <v/>
      </c>
    </row>
    <row r="608" spans="1:21" ht="21.95" customHeight="1" x14ac:dyDescent="0.15">
      <c r="A608" s="282"/>
      <c r="B608" s="282"/>
      <c r="C608" s="282"/>
      <c r="D608" s="283"/>
      <c r="E608" s="283"/>
      <c r="F608" s="283"/>
      <c r="G608" s="284"/>
      <c r="H608" s="284"/>
      <c r="I608" s="285"/>
      <c r="J608" s="286"/>
      <c r="K608" s="319">
        <f t="shared" si="35"/>
        <v>0</v>
      </c>
      <c r="L608" s="292"/>
      <c r="M608" s="293"/>
      <c r="N608" s="292"/>
      <c r="O608" s="293"/>
      <c r="P608" s="282"/>
      <c r="Q608" s="282"/>
      <c r="R608" s="282"/>
      <c r="S608" s="282"/>
      <c r="T608" s="14" t="str">
        <f t="shared" si="33"/>
        <v/>
      </c>
      <c r="U608" s="47" t="str">
        <f t="shared" si="34"/>
        <v/>
      </c>
    </row>
    <row r="609" spans="1:21" ht="21.95" customHeight="1" x14ac:dyDescent="0.15">
      <c r="A609" s="282"/>
      <c r="B609" s="282"/>
      <c r="C609" s="282"/>
      <c r="D609" s="283"/>
      <c r="E609" s="283"/>
      <c r="F609" s="283"/>
      <c r="G609" s="284"/>
      <c r="H609" s="284"/>
      <c r="I609" s="285"/>
      <c r="J609" s="286"/>
      <c r="K609" s="319">
        <f t="shared" si="35"/>
        <v>0</v>
      </c>
      <c r="L609" s="292"/>
      <c r="M609" s="293"/>
      <c r="N609" s="292"/>
      <c r="O609" s="293"/>
      <c r="P609" s="282"/>
      <c r="Q609" s="282"/>
      <c r="R609" s="282"/>
      <c r="S609" s="282"/>
      <c r="T609" s="14" t="str">
        <f t="shared" si="33"/>
        <v/>
      </c>
      <c r="U609" s="47" t="str">
        <f t="shared" si="34"/>
        <v/>
      </c>
    </row>
    <row r="610" spans="1:21" ht="21.95" customHeight="1" x14ac:dyDescent="0.15">
      <c r="A610" s="282"/>
      <c r="B610" s="282"/>
      <c r="C610" s="282"/>
      <c r="D610" s="283"/>
      <c r="E610" s="283"/>
      <c r="F610" s="283"/>
      <c r="G610" s="284"/>
      <c r="H610" s="284"/>
      <c r="I610" s="285"/>
      <c r="J610" s="286"/>
      <c r="K610" s="319">
        <f t="shared" si="35"/>
        <v>0</v>
      </c>
      <c r="L610" s="292"/>
      <c r="M610" s="293"/>
      <c r="N610" s="292"/>
      <c r="O610" s="293"/>
      <c r="P610" s="282"/>
      <c r="Q610" s="282"/>
      <c r="R610" s="282"/>
      <c r="S610" s="282"/>
      <c r="T610" s="14" t="str">
        <f t="shared" si="33"/>
        <v/>
      </c>
      <c r="U610" s="47" t="str">
        <f t="shared" si="34"/>
        <v/>
      </c>
    </row>
    <row r="611" spans="1:21" ht="21.95" customHeight="1" x14ac:dyDescent="0.15">
      <c r="A611" s="282"/>
      <c r="B611" s="282"/>
      <c r="C611" s="282"/>
      <c r="D611" s="283"/>
      <c r="E611" s="283"/>
      <c r="F611" s="283"/>
      <c r="G611" s="284"/>
      <c r="H611" s="284"/>
      <c r="I611" s="285"/>
      <c r="J611" s="286"/>
      <c r="K611" s="319">
        <f t="shared" si="35"/>
        <v>0</v>
      </c>
      <c r="L611" s="292"/>
      <c r="M611" s="293"/>
      <c r="N611" s="292"/>
      <c r="O611" s="293"/>
      <c r="P611" s="282"/>
      <c r="Q611" s="282"/>
      <c r="R611" s="282"/>
      <c r="S611" s="282"/>
      <c r="T611" s="14" t="str">
        <f t="shared" si="33"/>
        <v/>
      </c>
      <c r="U611" s="47" t="str">
        <f t="shared" si="34"/>
        <v/>
      </c>
    </row>
    <row r="612" spans="1:21" ht="21.95" customHeight="1" x14ac:dyDescent="0.15">
      <c r="A612" s="282"/>
      <c r="B612" s="282"/>
      <c r="C612" s="282"/>
      <c r="D612" s="283"/>
      <c r="E612" s="283"/>
      <c r="F612" s="283"/>
      <c r="G612" s="284"/>
      <c r="H612" s="284"/>
      <c r="I612" s="285"/>
      <c r="J612" s="286"/>
      <c r="K612" s="319">
        <f t="shared" si="35"/>
        <v>0</v>
      </c>
      <c r="L612" s="292"/>
      <c r="M612" s="293"/>
      <c r="N612" s="292"/>
      <c r="O612" s="293"/>
      <c r="P612" s="282"/>
      <c r="Q612" s="282"/>
      <c r="R612" s="282"/>
      <c r="S612" s="282"/>
      <c r="T612" s="14" t="str">
        <f t="shared" si="33"/>
        <v/>
      </c>
      <c r="U612" s="47" t="str">
        <f t="shared" si="34"/>
        <v/>
      </c>
    </row>
    <row r="613" spans="1:21" ht="21.95" customHeight="1" x14ac:dyDescent="0.15">
      <c r="A613" s="282"/>
      <c r="B613" s="282"/>
      <c r="C613" s="282"/>
      <c r="D613" s="283"/>
      <c r="E613" s="283"/>
      <c r="F613" s="283"/>
      <c r="G613" s="284"/>
      <c r="H613" s="284"/>
      <c r="I613" s="285"/>
      <c r="J613" s="286"/>
      <c r="K613" s="319">
        <f t="shared" si="35"/>
        <v>0</v>
      </c>
      <c r="L613" s="292"/>
      <c r="M613" s="293"/>
      <c r="N613" s="292"/>
      <c r="O613" s="293"/>
      <c r="P613" s="282"/>
      <c r="Q613" s="282"/>
      <c r="R613" s="282"/>
      <c r="S613" s="282"/>
      <c r="T613" s="14" t="str">
        <f t="shared" si="33"/>
        <v/>
      </c>
      <c r="U613" s="47" t="str">
        <f t="shared" si="34"/>
        <v/>
      </c>
    </row>
    <row r="614" spans="1:21" ht="21.95" customHeight="1" x14ac:dyDescent="0.15">
      <c r="A614" s="282"/>
      <c r="B614" s="282"/>
      <c r="C614" s="282"/>
      <c r="D614" s="283"/>
      <c r="E614" s="283"/>
      <c r="F614" s="283"/>
      <c r="G614" s="284"/>
      <c r="H614" s="284"/>
      <c r="I614" s="285"/>
      <c r="J614" s="286"/>
      <c r="K614" s="319">
        <f t="shared" si="35"/>
        <v>0</v>
      </c>
      <c r="L614" s="292"/>
      <c r="M614" s="293"/>
      <c r="N614" s="292"/>
      <c r="O614" s="293"/>
      <c r="P614" s="282"/>
      <c r="Q614" s="282"/>
      <c r="R614" s="282"/>
      <c r="S614" s="282"/>
      <c r="T614" s="14" t="str">
        <f t="shared" si="33"/>
        <v/>
      </c>
      <c r="U614" s="47" t="str">
        <f t="shared" si="34"/>
        <v/>
      </c>
    </row>
    <row r="615" spans="1:21" ht="21.95" customHeight="1" x14ac:dyDescent="0.15">
      <c r="A615" s="282"/>
      <c r="B615" s="282"/>
      <c r="C615" s="282"/>
      <c r="D615" s="283"/>
      <c r="E615" s="283"/>
      <c r="F615" s="283"/>
      <c r="G615" s="284"/>
      <c r="H615" s="284"/>
      <c r="I615" s="285"/>
      <c r="J615" s="286"/>
      <c r="K615" s="319">
        <f t="shared" si="35"/>
        <v>0</v>
      </c>
      <c r="L615" s="292"/>
      <c r="M615" s="293"/>
      <c r="N615" s="292"/>
      <c r="O615" s="293"/>
      <c r="P615" s="282"/>
      <c r="Q615" s="282"/>
      <c r="R615" s="282"/>
      <c r="S615" s="282"/>
      <c r="T615" s="14" t="str">
        <f t="shared" si="33"/>
        <v/>
      </c>
      <c r="U615" s="47" t="str">
        <f t="shared" si="34"/>
        <v/>
      </c>
    </row>
    <row r="616" spans="1:21" ht="21.95" customHeight="1" x14ac:dyDescent="0.15">
      <c r="A616" s="282"/>
      <c r="B616" s="282"/>
      <c r="C616" s="282"/>
      <c r="D616" s="283"/>
      <c r="E616" s="283"/>
      <c r="F616" s="283"/>
      <c r="G616" s="284"/>
      <c r="H616" s="284"/>
      <c r="I616" s="285"/>
      <c r="J616" s="286"/>
      <c r="K616" s="319">
        <f t="shared" si="35"/>
        <v>0</v>
      </c>
      <c r="L616" s="292"/>
      <c r="M616" s="293"/>
      <c r="N616" s="292"/>
      <c r="O616" s="293"/>
      <c r="P616" s="282"/>
      <c r="Q616" s="282"/>
      <c r="R616" s="282"/>
      <c r="S616" s="282"/>
      <c r="T616" s="14" t="str">
        <f t="shared" si="33"/>
        <v/>
      </c>
      <c r="U616" s="47" t="str">
        <f t="shared" si="34"/>
        <v/>
      </c>
    </row>
    <row r="617" spans="1:21" ht="21.95" customHeight="1" x14ac:dyDescent="0.15">
      <c r="A617" s="282"/>
      <c r="B617" s="282"/>
      <c r="C617" s="282"/>
      <c r="D617" s="283"/>
      <c r="E617" s="283"/>
      <c r="F617" s="283"/>
      <c r="G617" s="284"/>
      <c r="H617" s="284"/>
      <c r="I617" s="285"/>
      <c r="J617" s="286"/>
      <c r="K617" s="319">
        <f t="shared" si="35"/>
        <v>0</v>
      </c>
      <c r="L617" s="292"/>
      <c r="M617" s="293"/>
      <c r="N617" s="292"/>
      <c r="O617" s="293"/>
      <c r="P617" s="282"/>
      <c r="Q617" s="282"/>
      <c r="R617" s="282"/>
      <c r="S617" s="282"/>
      <c r="T617" s="14" t="str">
        <f t="shared" si="33"/>
        <v/>
      </c>
      <c r="U617" s="47" t="str">
        <f t="shared" si="34"/>
        <v/>
      </c>
    </row>
    <row r="618" spans="1:21" ht="21.95" customHeight="1" x14ac:dyDescent="0.15">
      <c r="A618" s="282"/>
      <c r="B618" s="282"/>
      <c r="C618" s="282"/>
      <c r="D618" s="283"/>
      <c r="E618" s="283"/>
      <c r="F618" s="283"/>
      <c r="G618" s="284"/>
      <c r="H618" s="284"/>
      <c r="I618" s="285"/>
      <c r="J618" s="286"/>
      <c r="K618" s="319">
        <f t="shared" si="35"/>
        <v>0</v>
      </c>
      <c r="L618" s="292"/>
      <c r="M618" s="293"/>
      <c r="N618" s="292"/>
      <c r="O618" s="293"/>
      <c r="P618" s="282"/>
      <c r="Q618" s="282"/>
      <c r="R618" s="282"/>
      <c r="S618" s="282"/>
      <c r="T618" s="14" t="str">
        <f t="shared" si="33"/>
        <v/>
      </c>
      <c r="U618" s="47" t="str">
        <f t="shared" si="34"/>
        <v/>
      </c>
    </row>
    <row r="619" spans="1:21" ht="21.95" customHeight="1" x14ac:dyDescent="0.15">
      <c r="A619" s="282"/>
      <c r="B619" s="282"/>
      <c r="C619" s="282"/>
      <c r="D619" s="283"/>
      <c r="E619" s="283"/>
      <c r="F619" s="283"/>
      <c r="G619" s="284"/>
      <c r="H619" s="284"/>
      <c r="I619" s="285"/>
      <c r="J619" s="286"/>
      <c r="K619" s="319">
        <f t="shared" si="35"/>
        <v>0</v>
      </c>
      <c r="L619" s="292"/>
      <c r="M619" s="293"/>
      <c r="N619" s="292"/>
      <c r="O619" s="293"/>
      <c r="P619" s="282"/>
      <c r="Q619" s="282"/>
      <c r="R619" s="282"/>
      <c r="S619" s="282"/>
      <c r="T619" s="14" t="str">
        <f t="shared" si="33"/>
        <v/>
      </c>
      <c r="U619" s="47" t="str">
        <f t="shared" si="34"/>
        <v/>
      </c>
    </row>
    <row r="620" spans="1:21" ht="21.95" customHeight="1" x14ac:dyDescent="0.15">
      <c r="A620" s="282"/>
      <c r="B620" s="282"/>
      <c r="C620" s="282"/>
      <c r="D620" s="283"/>
      <c r="E620" s="283"/>
      <c r="F620" s="283"/>
      <c r="G620" s="284"/>
      <c r="H620" s="284"/>
      <c r="I620" s="285"/>
      <c r="J620" s="286"/>
      <c r="K620" s="319">
        <f t="shared" si="35"/>
        <v>0</v>
      </c>
      <c r="L620" s="292"/>
      <c r="M620" s="293"/>
      <c r="N620" s="292"/>
      <c r="O620" s="293"/>
      <c r="P620" s="282"/>
      <c r="Q620" s="282"/>
      <c r="R620" s="282"/>
      <c r="S620" s="282"/>
      <c r="T620" s="14" t="str">
        <f t="shared" si="33"/>
        <v/>
      </c>
      <c r="U620" s="47" t="str">
        <f t="shared" si="34"/>
        <v/>
      </c>
    </row>
    <row r="621" spans="1:21" ht="21.95" customHeight="1" x14ac:dyDescent="0.15">
      <c r="A621" s="282"/>
      <c r="B621" s="282"/>
      <c r="C621" s="282"/>
      <c r="D621" s="283"/>
      <c r="E621" s="283"/>
      <c r="F621" s="283"/>
      <c r="G621" s="284"/>
      <c r="H621" s="284"/>
      <c r="I621" s="285"/>
      <c r="J621" s="286"/>
      <c r="K621" s="319">
        <f t="shared" si="35"/>
        <v>0</v>
      </c>
      <c r="L621" s="292"/>
      <c r="M621" s="293"/>
      <c r="N621" s="292"/>
      <c r="O621" s="293"/>
      <c r="P621" s="282"/>
      <c r="Q621" s="282"/>
      <c r="R621" s="282"/>
      <c r="S621" s="282"/>
      <c r="T621" s="14" t="str">
        <f t="shared" si="33"/>
        <v/>
      </c>
      <c r="U621" s="47" t="str">
        <f t="shared" si="34"/>
        <v/>
      </c>
    </row>
    <row r="622" spans="1:21" ht="21.95" customHeight="1" x14ac:dyDescent="0.15">
      <c r="A622" s="282"/>
      <c r="B622" s="282"/>
      <c r="C622" s="282"/>
      <c r="D622" s="283"/>
      <c r="E622" s="283"/>
      <c r="F622" s="283"/>
      <c r="G622" s="284"/>
      <c r="H622" s="284"/>
      <c r="I622" s="285"/>
      <c r="J622" s="286"/>
      <c r="K622" s="319">
        <f t="shared" si="35"/>
        <v>0</v>
      </c>
      <c r="L622" s="292"/>
      <c r="M622" s="293"/>
      <c r="N622" s="292"/>
      <c r="O622" s="293"/>
      <c r="P622" s="282"/>
      <c r="Q622" s="282"/>
      <c r="R622" s="282"/>
      <c r="S622" s="282"/>
      <c r="T622" s="14" t="str">
        <f t="shared" si="33"/>
        <v/>
      </c>
      <c r="U622" s="47" t="str">
        <f t="shared" si="34"/>
        <v/>
      </c>
    </row>
    <row r="623" spans="1:21" ht="21.95" customHeight="1" x14ac:dyDescent="0.15">
      <c r="A623" s="282"/>
      <c r="B623" s="282"/>
      <c r="C623" s="282"/>
      <c r="D623" s="283"/>
      <c r="E623" s="283"/>
      <c r="F623" s="283"/>
      <c r="G623" s="284"/>
      <c r="H623" s="284"/>
      <c r="I623" s="285"/>
      <c r="J623" s="286"/>
      <c r="K623" s="319">
        <f t="shared" si="35"/>
        <v>0</v>
      </c>
      <c r="L623" s="292"/>
      <c r="M623" s="293"/>
      <c r="N623" s="292"/>
      <c r="O623" s="293"/>
      <c r="P623" s="282"/>
      <c r="Q623" s="282"/>
      <c r="R623" s="282"/>
      <c r="S623" s="282"/>
      <c r="T623" s="14" t="str">
        <f t="shared" si="33"/>
        <v/>
      </c>
      <c r="U623" s="47" t="str">
        <f t="shared" si="34"/>
        <v/>
      </c>
    </row>
    <row r="624" spans="1:21" ht="21.95" customHeight="1" x14ac:dyDescent="0.15">
      <c r="A624" s="282"/>
      <c r="B624" s="282"/>
      <c r="C624" s="282"/>
      <c r="D624" s="283"/>
      <c r="E624" s="283"/>
      <c r="F624" s="283"/>
      <c r="G624" s="284"/>
      <c r="H624" s="284"/>
      <c r="I624" s="285"/>
      <c r="J624" s="286"/>
      <c r="K624" s="319">
        <f t="shared" si="35"/>
        <v>0</v>
      </c>
      <c r="L624" s="292"/>
      <c r="M624" s="293"/>
      <c r="N624" s="292"/>
      <c r="O624" s="293"/>
      <c r="P624" s="282"/>
      <c r="Q624" s="282"/>
      <c r="R624" s="282"/>
      <c r="S624" s="282"/>
      <c r="T624" s="14" t="str">
        <f t="shared" si="33"/>
        <v/>
      </c>
      <c r="U624" s="47" t="str">
        <f t="shared" si="34"/>
        <v/>
      </c>
    </row>
    <row r="625" spans="1:21" ht="21.95" customHeight="1" x14ac:dyDescent="0.15">
      <c r="A625" s="282"/>
      <c r="B625" s="282"/>
      <c r="C625" s="282"/>
      <c r="D625" s="283"/>
      <c r="E625" s="283"/>
      <c r="F625" s="283"/>
      <c r="G625" s="284"/>
      <c r="H625" s="284"/>
      <c r="I625" s="285"/>
      <c r="J625" s="286"/>
      <c r="K625" s="319">
        <f t="shared" si="35"/>
        <v>0</v>
      </c>
      <c r="L625" s="292"/>
      <c r="M625" s="293"/>
      <c r="N625" s="292"/>
      <c r="O625" s="293"/>
      <c r="P625" s="282"/>
      <c r="Q625" s="282"/>
      <c r="R625" s="282"/>
      <c r="S625" s="282"/>
      <c r="T625" s="14" t="str">
        <f t="shared" si="33"/>
        <v/>
      </c>
      <c r="U625" s="47" t="str">
        <f t="shared" si="34"/>
        <v/>
      </c>
    </row>
    <row r="626" spans="1:21" ht="21.95" customHeight="1" x14ac:dyDescent="0.15">
      <c r="A626" s="282"/>
      <c r="B626" s="282"/>
      <c r="C626" s="282"/>
      <c r="D626" s="283"/>
      <c r="E626" s="283"/>
      <c r="F626" s="283"/>
      <c r="G626" s="284"/>
      <c r="H626" s="284"/>
      <c r="I626" s="285"/>
      <c r="J626" s="286"/>
      <c r="K626" s="319">
        <f t="shared" si="35"/>
        <v>0</v>
      </c>
      <c r="L626" s="292"/>
      <c r="M626" s="293"/>
      <c r="N626" s="292"/>
      <c r="O626" s="293"/>
      <c r="P626" s="282"/>
      <c r="Q626" s="282"/>
      <c r="R626" s="282"/>
      <c r="S626" s="282"/>
      <c r="T626" s="14" t="str">
        <f t="shared" si="33"/>
        <v/>
      </c>
      <c r="U626" s="47" t="str">
        <f t="shared" si="34"/>
        <v/>
      </c>
    </row>
    <row r="627" spans="1:21" ht="21.95" customHeight="1" x14ac:dyDescent="0.15">
      <c r="A627" s="282"/>
      <c r="B627" s="282"/>
      <c r="C627" s="282"/>
      <c r="D627" s="283"/>
      <c r="E627" s="283"/>
      <c r="F627" s="283"/>
      <c r="G627" s="284"/>
      <c r="H627" s="284"/>
      <c r="I627" s="285"/>
      <c r="J627" s="286"/>
      <c r="K627" s="319">
        <f t="shared" si="35"/>
        <v>0</v>
      </c>
      <c r="L627" s="292"/>
      <c r="M627" s="293"/>
      <c r="N627" s="292"/>
      <c r="O627" s="293"/>
      <c r="P627" s="282"/>
      <c r="Q627" s="282"/>
      <c r="R627" s="282"/>
      <c r="S627" s="282"/>
      <c r="T627" s="14" t="str">
        <f t="shared" si="33"/>
        <v/>
      </c>
      <c r="U627" s="47" t="str">
        <f t="shared" si="34"/>
        <v/>
      </c>
    </row>
    <row r="628" spans="1:21" ht="21.95" customHeight="1" x14ac:dyDescent="0.15">
      <c r="A628" s="282"/>
      <c r="B628" s="282"/>
      <c r="C628" s="282"/>
      <c r="D628" s="283"/>
      <c r="E628" s="283"/>
      <c r="F628" s="283"/>
      <c r="G628" s="284"/>
      <c r="H628" s="284"/>
      <c r="I628" s="285"/>
      <c r="J628" s="286"/>
      <c r="K628" s="319">
        <f t="shared" si="35"/>
        <v>0</v>
      </c>
      <c r="L628" s="292"/>
      <c r="M628" s="293"/>
      <c r="N628" s="292"/>
      <c r="O628" s="293"/>
      <c r="P628" s="282"/>
      <c r="Q628" s="282"/>
      <c r="R628" s="282"/>
      <c r="S628" s="282"/>
      <c r="T628" s="14" t="str">
        <f t="shared" si="33"/>
        <v/>
      </c>
      <c r="U628" s="47" t="str">
        <f t="shared" si="34"/>
        <v/>
      </c>
    </row>
    <row r="629" spans="1:21" ht="21.95" customHeight="1" x14ac:dyDescent="0.15">
      <c r="A629" s="282"/>
      <c r="B629" s="282"/>
      <c r="C629" s="282"/>
      <c r="D629" s="283"/>
      <c r="E629" s="283"/>
      <c r="F629" s="283"/>
      <c r="G629" s="284"/>
      <c r="H629" s="284"/>
      <c r="I629" s="285"/>
      <c r="J629" s="286"/>
      <c r="K629" s="319">
        <f t="shared" si="35"/>
        <v>0</v>
      </c>
      <c r="L629" s="292"/>
      <c r="M629" s="293"/>
      <c r="N629" s="292"/>
      <c r="O629" s="293"/>
      <c r="P629" s="282"/>
      <c r="Q629" s="282"/>
      <c r="R629" s="282"/>
      <c r="S629" s="282"/>
      <c r="T629" s="14" t="str">
        <f t="shared" si="33"/>
        <v/>
      </c>
      <c r="U629" s="47" t="str">
        <f t="shared" si="34"/>
        <v/>
      </c>
    </row>
    <row r="630" spans="1:21" ht="21.95" customHeight="1" x14ac:dyDescent="0.15">
      <c r="A630" s="282"/>
      <c r="B630" s="282"/>
      <c r="C630" s="282"/>
      <c r="D630" s="283"/>
      <c r="E630" s="283"/>
      <c r="F630" s="283"/>
      <c r="G630" s="284"/>
      <c r="H630" s="284"/>
      <c r="I630" s="285"/>
      <c r="J630" s="286"/>
      <c r="K630" s="319"/>
      <c r="L630" s="292"/>
      <c r="M630" s="293"/>
      <c r="N630" s="292"/>
      <c r="O630" s="293"/>
      <c r="P630" s="282"/>
      <c r="Q630" s="282"/>
      <c r="R630" s="282"/>
      <c r="S630" s="282"/>
      <c r="T630" s="14" t="str">
        <f t="shared" si="33"/>
        <v/>
      </c>
      <c r="U630" s="47" t="str">
        <f t="shared" si="34"/>
        <v/>
      </c>
    </row>
    <row r="631" spans="1:21" ht="21.95" customHeight="1" x14ac:dyDescent="0.15">
      <c r="A631" s="282"/>
      <c r="B631" s="282"/>
      <c r="C631" s="282"/>
      <c r="D631" s="283"/>
      <c r="E631" s="283"/>
      <c r="F631" s="283"/>
      <c r="G631" s="284"/>
      <c r="H631" s="284"/>
      <c r="I631" s="285"/>
      <c r="J631" s="286"/>
      <c r="K631" s="319"/>
      <c r="L631" s="292"/>
      <c r="M631" s="293"/>
      <c r="N631" s="292"/>
      <c r="O631" s="293"/>
      <c r="P631" s="282"/>
      <c r="Q631" s="282"/>
      <c r="R631" s="282"/>
      <c r="S631" s="282"/>
      <c r="T631" s="14" t="str">
        <f t="shared" si="33"/>
        <v/>
      </c>
      <c r="U631" s="47" t="str">
        <f t="shared" si="34"/>
        <v/>
      </c>
    </row>
    <row r="632" spans="1:21" ht="21.95" customHeight="1" x14ac:dyDescent="0.15">
      <c r="A632" s="282"/>
      <c r="B632" s="282"/>
      <c r="C632" s="282"/>
      <c r="D632" s="283"/>
      <c r="E632" s="283"/>
      <c r="F632" s="283"/>
      <c r="G632" s="284"/>
      <c r="H632" s="284"/>
      <c r="I632" s="285"/>
      <c r="J632" s="286"/>
      <c r="K632" s="319"/>
      <c r="L632" s="292"/>
      <c r="M632" s="293"/>
      <c r="N632" s="292"/>
      <c r="O632" s="293"/>
      <c r="P632" s="282"/>
      <c r="Q632" s="282"/>
      <c r="R632" s="282"/>
      <c r="S632" s="282"/>
      <c r="T632" s="14" t="str">
        <f t="shared" si="33"/>
        <v/>
      </c>
      <c r="U632" s="47" t="str">
        <f t="shared" si="34"/>
        <v/>
      </c>
    </row>
    <row r="633" spans="1:21" ht="21.95" customHeight="1" x14ac:dyDescent="0.15">
      <c r="A633" s="282"/>
      <c r="B633" s="282"/>
      <c r="C633" s="282"/>
      <c r="D633" s="283"/>
      <c r="E633" s="283"/>
      <c r="F633" s="283"/>
      <c r="G633" s="284"/>
      <c r="H633" s="284"/>
      <c r="I633" s="285"/>
      <c r="J633" s="286"/>
      <c r="K633" s="319"/>
      <c r="L633" s="292"/>
      <c r="M633" s="293"/>
      <c r="N633" s="292"/>
      <c r="O633" s="293"/>
      <c r="P633" s="282"/>
      <c r="Q633" s="282"/>
      <c r="R633" s="282"/>
      <c r="S633" s="282"/>
      <c r="T633" s="14" t="str">
        <f t="shared" si="33"/>
        <v/>
      </c>
      <c r="U633" s="47" t="str">
        <f t="shared" si="34"/>
        <v/>
      </c>
    </row>
    <row r="634" spans="1:21" ht="21.95" customHeight="1" x14ac:dyDescent="0.15">
      <c r="A634" s="282"/>
      <c r="B634" s="282"/>
      <c r="C634" s="282"/>
      <c r="D634" s="283"/>
      <c r="E634" s="283"/>
      <c r="F634" s="283"/>
      <c r="G634" s="284"/>
      <c r="H634" s="284"/>
      <c r="I634" s="285"/>
      <c r="J634" s="286"/>
      <c r="K634" s="319"/>
      <c r="L634" s="292"/>
      <c r="M634" s="293"/>
      <c r="N634" s="292"/>
      <c r="O634" s="293"/>
      <c r="P634" s="282"/>
      <c r="Q634" s="282"/>
      <c r="R634" s="282"/>
      <c r="S634" s="282"/>
      <c r="T634" s="14" t="str">
        <f t="shared" si="33"/>
        <v/>
      </c>
      <c r="U634" s="47" t="str">
        <f t="shared" si="34"/>
        <v/>
      </c>
    </row>
    <row r="635" spans="1:21" ht="21.95" customHeight="1" x14ac:dyDescent="0.15">
      <c r="A635" s="282"/>
      <c r="B635" s="282"/>
      <c r="C635" s="282"/>
      <c r="D635" s="283"/>
      <c r="E635" s="283"/>
      <c r="F635" s="283"/>
      <c r="G635" s="284"/>
      <c r="H635" s="284"/>
      <c r="I635" s="285"/>
      <c r="J635" s="286"/>
      <c r="K635" s="319"/>
      <c r="L635" s="292"/>
      <c r="M635" s="293"/>
      <c r="N635" s="292"/>
      <c r="O635" s="293"/>
      <c r="P635" s="282"/>
      <c r="Q635" s="282"/>
      <c r="R635" s="282"/>
      <c r="S635" s="282"/>
      <c r="T635" s="14" t="str">
        <f t="shared" si="33"/>
        <v/>
      </c>
      <c r="U635" s="47" t="str">
        <f t="shared" si="34"/>
        <v/>
      </c>
    </row>
    <row r="636" spans="1:21" ht="21.95" customHeight="1" x14ac:dyDescent="0.15">
      <c r="A636" s="282"/>
      <c r="B636" s="282"/>
      <c r="C636" s="282"/>
      <c r="D636" s="283"/>
      <c r="E636" s="283"/>
      <c r="F636" s="283"/>
      <c r="G636" s="284"/>
      <c r="H636" s="284"/>
      <c r="I636" s="285"/>
      <c r="J636" s="286"/>
      <c r="K636" s="319"/>
      <c r="L636" s="292"/>
      <c r="M636" s="293"/>
      <c r="N636" s="292"/>
      <c r="O636" s="293"/>
      <c r="P636" s="282"/>
      <c r="Q636" s="282"/>
      <c r="R636" s="282"/>
      <c r="S636" s="282"/>
      <c r="T636" s="14" t="str">
        <f t="shared" si="33"/>
        <v/>
      </c>
      <c r="U636" s="47" t="str">
        <f t="shared" si="34"/>
        <v/>
      </c>
    </row>
    <row r="637" spans="1:21" ht="21.95" customHeight="1" x14ac:dyDescent="0.15">
      <c r="A637" s="282"/>
      <c r="B637" s="282"/>
      <c r="C637" s="282"/>
      <c r="D637" s="283"/>
      <c r="E637" s="283"/>
      <c r="F637" s="283"/>
      <c r="G637" s="284"/>
      <c r="H637" s="284"/>
      <c r="I637" s="285"/>
      <c r="J637" s="286"/>
      <c r="K637" s="319"/>
      <c r="L637" s="292"/>
      <c r="M637" s="293"/>
      <c r="N637" s="292"/>
      <c r="O637" s="293"/>
      <c r="P637" s="282"/>
      <c r="Q637" s="282"/>
      <c r="R637" s="282"/>
      <c r="S637" s="282"/>
      <c r="T637" s="14" t="str">
        <f t="shared" si="33"/>
        <v/>
      </c>
      <c r="U637" s="47" t="str">
        <f t="shared" si="34"/>
        <v/>
      </c>
    </row>
    <row r="638" spans="1:21" ht="21.95" customHeight="1" x14ac:dyDescent="0.15">
      <c r="A638" s="282"/>
      <c r="B638" s="282"/>
      <c r="C638" s="282"/>
      <c r="D638" s="283"/>
      <c r="E638" s="283"/>
      <c r="F638" s="283"/>
      <c r="G638" s="284"/>
      <c r="H638" s="284"/>
      <c r="I638" s="285"/>
      <c r="J638" s="286"/>
      <c r="K638" s="319"/>
      <c r="L638" s="292"/>
      <c r="M638" s="293"/>
      <c r="N638" s="292"/>
      <c r="O638" s="293"/>
      <c r="P638" s="282"/>
      <c r="Q638" s="282"/>
      <c r="R638" s="282"/>
      <c r="S638" s="282"/>
      <c r="T638" s="14" t="str">
        <f t="shared" si="33"/>
        <v/>
      </c>
      <c r="U638" s="47" t="str">
        <f t="shared" si="34"/>
        <v/>
      </c>
    </row>
    <row r="639" spans="1:21" ht="21.95" customHeight="1" x14ac:dyDescent="0.15">
      <c r="A639" s="282"/>
      <c r="B639" s="282"/>
      <c r="C639" s="282"/>
      <c r="D639" s="283"/>
      <c r="E639" s="283"/>
      <c r="F639" s="283"/>
      <c r="G639" s="284"/>
      <c r="H639" s="284"/>
      <c r="I639" s="285"/>
      <c r="J639" s="286"/>
      <c r="K639" s="319"/>
      <c r="L639" s="292"/>
      <c r="M639" s="293"/>
      <c r="N639" s="292"/>
      <c r="O639" s="293"/>
      <c r="P639" s="282"/>
      <c r="Q639" s="282"/>
      <c r="R639" s="282"/>
      <c r="S639" s="282"/>
      <c r="T639" s="14" t="str">
        <f t="shared" si="33"/>
        <v/>
      </c>
      <c r="U639" s="47" t="str">
        <f t="shared" si="34"/>
        <v/>
      </c>
    </row>
    <row r="640" spans="1:21" ht="21.95" customHeight="1" x14ac:dyDescent="0.15">
      <c r="A640" s="282"/>
      <c r="B640" s="282"/>
      <c r="C640" s="282"/>
      <c r="D640" s="283"/>
      <c r="E640" s="283"/>
      <c r="F640" s="283"/>
      <c r="G640" s="284"/>
      <c r="H640" s="284"/>
      <c r="I640" s="285"/>
      <c r="J640" s="286"/>
      <c r="K640" s="319"/>
      <c r="L640" s="292"/>
      <c r="M640" s="293"/>
      <c r="N640" s="292"/>
      <c r="O640" s="293"/>
      <c r="P640" s="282"/>
      <c r="Q640" s="282"/>
      <c r="R640" s="282"/>
      <c r="S640" s="282"/>
      <c r="T640" s="14" t="str">
        <f t="shared" si="33"/>
        <v/>
      </c>
      <c r="U640" s="47" t="str">
        <f t="shared" si="34"/>
        <v/>
      </c>
    </row>
    <row r="641" spans="1:21" ht="21.95" customHeight="1" x14ac:dyDescent="0.15">
      <c r="A641" s="282"/>
      <c r="B641" s="282"/>
      <c r="C641" s="282"/>
      <c r="D641" s="283"/>
      <c r="E641" s="283"/>
      <c r="F641" s="283"/>
      <c r="G641" s="284"/>
      <c r="H641" s="284"/>
      <c r="I641" s="285"/>
      <c r="J641" s="286"/>
      <c r="K641" s="319"/>
      <c r="L641" s="292"/>
      <c r="M641" s="293"/>
      <c r="N641" s="292"/>
      <c r="O641" s="293"/>
      <c r="P641" s="282"/>
      <c r="Q641" s="282"/>
      <c r="R641" s="282"/>
      <c r="S641" s="282"/>
      <c r="T641" s="14" t="str">
        <f t="shared" si="33"/>
        <v/>
      </c>
      <c r="U641" s="47" t="str">
        <f t="shared" si="34"/>
        <v/>
      </c>
    </row>
    <row r="642" spans="1:21" ht="21.95" customHeight="1" x14ac:dyDescent="0.15">
      <c r="A642" s="282"/>
      <c r="B642" s="282"/>
      <c r="C642" s="282"/>
      <c r="D642" s="283"/>
      <c r="E642" s="283"/>
      <c r="F642" s="283"/>
      <c r="G642" s="284"/>
      <c r="H642" s="284"/>
      <c r="I642" s="285"/>
      <c r="J642" s="286"/>
      <c r="K642" s="319"/>
      <c r="L642" s="292"/>
      <c r="M642" s="293"/>
      <c r="N642" s="292"/>
      <c r="O642" s="293"/>
      <c r="P642" s="282"/>
      <c r="Q642" s="282"/>
      <c r="R642" s="282"/>
      <c r="S642" s="282"/>
      <c r="T642" s="14" t="str">
        <f t="shared" si="33"/>
        <v/>
      </c>
      <c r="U642" s="47" t="str">
        <f t="shared" si="34"/>
        <v/>
      </c>
    </row>
    <row r="643" spans="1:21" ht="21.95" customHeight="1" x14ac:dyDescent="0.15">
      <c r="A643" s="282"/>
      <c r="B643" s="282"/>
      <c r="C643" s="282"/>
      <c r="D643" s="283"/>
      <c r="E643" s="283"/>
      <c r="F643" s="283"/>
      <c r="G643" s="284"/>
      <c r="H643" s="284"/>
      <c r="I643" s="285"/>
      <c r="J643" s="286"/>
      <c r="K643" s="319"/>
      <c r="L643" s="292"/>
      <c r="M643" s="293"/>
      <c r="N643" s="292"/>
      <c r="O643" s="293"/>
      <c r="P643" s="282"/>
      <c r="Q643" s="282"/>
      <c r="R643" s="282"/>
      <c r="S643" s="282"/>
      <c r="T643" s="14" t="str">
        <f t="shared" si="33"/>
        <v/>
      </c>
      <c r="U643" s="47" t="str">
        <f t="shared" si="34"/>
        <v/>
      </c>
    </row>
    <row r="644" spans="1:21" ht="21.95" customHeight="1" x14ac:dyDescent="0.15">
      <c r="A644" s="282"/>
      <c r="B644" s="282"/>
      <c r="C644" s="282"/>
      <c r="D644" s="283"/>
      <c r="E644" s="283"/>
      <c r="F644" s="283"/>
      <c r="G644" s="284"/>
      <c r="H644" s="284"/>
      <c r="I644" s="285"/>
      <c r="J644" s="286"/>
      <c r="K644" s="319"/>
      <c r="L644" s="292"/>
      <c r="M644" s="293"/>
      <c r="N644" s="292"/>
      <c r="O644" s="293"/>
      <c r="P644" s="282"/>
      <c r="Q644" s="282"/>
      <c r="R644" s="282"/>
      <c r="S644" s="282"/>
      <c r="T644" s="14" t="str">
        <f t="shared" si="33"/>
        <v/>
      </c>
      <c r="U644" s="47" t="str">
        <f t="shared" si="34"/>
        <v/>
      </c>
    </row>
    <row r="645" spans="1:21" ht="21.95" customHeight="1" x14ac:dyDescent="0.15">
      <c r="A645" s="282"/>
      <c r="B645" s="282"/>
      <c r="C645" s="282"/>
      <c r="D645" s="283"/>
      <c r="E645" s="283"/>
      <c r="F645" s="283"/>
      <c r="G645" s="284"/>
      <c r="H645" s="284"/>
      <c r="I645" s="285"/>
      <c r="J645" s="286"/>
      <c r="K645" s="319"/>
      <c r="L645" s="292"/>
      <c r="M645" s="293"/>
      <c r="N645" s="292"/>
      <c r="O645" s="293"/>
      <c r="P645" s="282"/>
      <c r="Q645" s="282"/>
      <c r="R645" s="282"/>
      <c r="S645" s="282"/>
      <c r="T645" s="14" t="str">
        <f t="shared" si="33"/>
        <v/>
      </c>
      <c r="U645" s="47" t="str">
        <f t="shared" si="34"/>
        <v/>
      </c>
    </row>
    <row r="646" spans="1:21" ht="21.95" customHeight="1" x14ac:dyDescent="0.15">
      <c r="A646" s="282"/>
      <c r="B646" s="282"/>
      <c r="C646" s="282"/>
      <c r="D646" s="283"/>
      <c r="E646" s="283"/>
      <c r="F646" s="283"/>
      <c r="G646" s="284"/>
      <c r="H646" s="284"/>
      <c r="I646" s="285"/>
      <c r="J646" s="286"/>
      <c r="K646" s="319"/>
      <c r="L646" s="292"/>
      <c r="M646" s="293"/>
      <c r="N646" s="292"/>
      <c r="O646" s="293"/>
      <c r="P646" s="282"/>
      <c r="Q646" s="282"/>
      <c r="R646" s="282"/>
      <c r="S646" s="282"/>
      <c r="T646" s="14" t="str">
        <f t="shared" si="33"/>
        <v/>
      </c>
      <c r="U646" s="47" t="str">
        <f t="shared" si="34"/>
        <v/>
      </c>
    </row>
    <row r="647" spans="1:21" ht="21.95" customHeight="1" x14ac:dyDescent="0.15">
      <c r="A647" s="282"/>
      <c r="B647" s="282"/>
      <c r="C647" s="282"/>
      <c r="D647" s="283"/>
      <c r="E647" s="283"/>
      <c r="F647" s="283"/>
      <c r="G647" s="284"/>
      <c r="H647" s="284"/>
      <c r="I647" s="285"/>
      <c r="J647" s="286"/>
      <c r="K647" s="319"/>
      <c r="L647" s="292"/>
      <c r="M647" s="293"/>
      <c r="N647" s="292"/>
      <c r="O647" s="293"/>
      <c r="P647" s="282"/>
      <c r="Q647" s="282"/>
      <c r="R647" s="282"/>
      <c r="S647" s="282"/>
      <c r="T647" s="14" t="str">
        <f t="shared" ref="T647:T710" si="36">CONCATENATE(L647,C647)</f>
        <v/>
      </c>
      <c r="U647" s="47" t="str">
        <f t="shared" ref="U647:U710" si="37">CONCATENATE(N647,H647)</f>
        <v/>
      </c>
    </row>
    <row r="648" spans="1:21" ht="21.95" customHeight="1" x14ac:dyDescent="0.15">
      <c r="A648" s="282"/>
      <c r="B648" s="282"/>
      <c r="C648" s="282"/>
      <c r="D648" s="283"/>
      <c r="E648" s="283"/>
      <c r="F648" s="283"/>
      <c r="G648" s="284"/>
      <c r="H648" s="284"/>
      <c r="I648" s="285"/>
      <c r="J648" s="286"/>
      <c r="K648" s="319"/>
      <c r="L648" s="292"/>
      <c r="M648" s="293"/>
      <c r="N648" s="292"/>
      <c r="O648" s="293"/>
      <c r="P648" s="282"/>
      <c r="Q648" s="282"/>
      <c r="R648" s="282"/>
      <c r="S648" s="282"/>
      <c r="T648" s="14" t="str">
        <f t="shared" si="36"/>
        <v/>
      </c>
      <c r="U648" s="47" t="str">
        <f t="shared" si="37"/>
        <v/>
      </c>
    </row>
    <row r="649" spans="1:21" ht="21.95" customHeight="1" x14ac:dyDescent="0.15">
      <c r="A649" s="282"/>
      <c r="B649" s="282"/>
      <c r="C649" s="282"/>
      <c r="D649" s="283"/>
      <c r="E649" s="283"/>
      <c r="F649" s="283"/>
      <c r="G649" s="284"/>
      <c r="H649" s="284"/>
      <c r="I649" s="285"/>
      <c r="J649" s="286"/>
      <c r="K649" s="319"/>
      <c r="L649" s="292"/>
      <c r="M649" s="293"/>
      <c r="N649" s="292"/>
      <c r="O649" s="293"/>
      <c r="P649" s="282"/>
      <c r="Q649" s="282"/>
      <c r="R649" s="282"/>
      <c r="S649" s="282"/>
      <c r="T649" s="14" t="str">
        <f t="shared" si="36"/>
        <v/>
      </c>
      <c r="U649" s="47" t="str">
        <f t="shared" si="37"/>
        <v/>
      </c>
    </row>
    <row r="650" spans="1:21" ht="21.95" customHeight="1" x14ac:dyDescent="0.15">
      <c r="A650" s="282"/>
      <c r="B650" s="282"/>
      <c r="C650" s="282"/>
      <c r="D650" s="283"/>
      <c r="E650" s="283"/>
      <c r="F650" s="283"/>
      <c r="G650" s="284"/>
      <c r="H650" s="284"/>
      <c r="I650" s="285"/>
      <c r="J650" s="286"/>
      <c r="K650" s="319"/>
      <c r="L650" s="292"/>
      <c r="M650" s="293"/>
      <c r="N650" s="292"/>
      <c r="O650" s="293"/>
      <c r="P650" s="282"/>
      <c r="Q650" s="282"/>
      <c r="R650" s="282"/>
      <c r="S650" s="282"/>
      <c r="T650" s="14" t="str">
        <f t="shared" si="36"/>
        <v/>
      </c>
      <c r="U650" s="47" t="str">
        <f t="shared" si="37"/>
        <v/>
      </c>
    </row>
    <row r="651" spans="1:21" ht="21.95" customHeight="1" x14ac:dyDescent="0.15">
      <c r="A651" s="282"/>
      <c r="B651" s="282"/>
      <c r="C651" s="282"/>
      <c r="D651" s="283"/>
      <c r="E651" s="283"/>
      <c r="F651" s="283"/>
      <c r="G651" s="284"/>
      <c r="H651" s="284"/>
      <c r="I651" s="285"/>
      <c r="J651" s="286"/>
      <c r="K651" s="319"/>
      <c r="L651" s="292"/>
      <c r="M651" s="293"/>
      <c r="N651" s="292"/>
      <c r="O651" s="293"/>
      <c r="P651" s="282"/>
      <c r="Q651" s="282"/>
      <c r="R651" s="282"/>
      <c r="S651" s="282"/>
      <c r="T651" s="14" t="str">
        <f t="shared" si="36"/>
        <v/>
      </c>
      <c r="U651" s="47" t="str">
        <f t="shared" si="37"/>
        <v/>
      </c>
    </row>
    <row r="652" spans="1:21" ht="21.95" customHeight="1" x14ac:dyDescent="0.15">
      <c r="A652" s="282"/>
      <c r="B652" s="282"/>
      <c r="C652" s="282"/>
      <c r="D652" s="283"/>
      <c r="E652" s="283"/>
      <c r="F652" s="283"/>
      <c r="G652" s="284"/>
      <c r="H652" s="284"/>
      <c r="I652" s="285"/>
      <c r="J652" s="286"/>
      <c r="K652" s="319"/>
      <c r="L652" s="292"/>
      <c r="M652" s="293"/>
      <c r="N652" s="292"/>
      <c r="O652" s="293"/>
      <c r="P652" s="282"/>
      <c r="Q652" s="282"/>
      <c r="R652" s="282"/>
      <c r="S652" s="282"/>
      <c r="T652" s="14" t="str">
        <f t="shared" si="36"/>
        <v/>
      </c>
      <c r="U652" s="47" t="str">
        <f t="shared" si="37"/>
        <v/>
      </c>
    </row>
    <row r="653" spans="1:21" ht="21.95" customHeight="1" x14ac:dyDescent="0.15">
      <c r="A653" s="282"/>
      <c r="B653" s="282"/>
      <c r="C653" s="282"/>
      <c r="D653" s="283"/>
      <c r="E653" s="283"/>
      <c r="F653" s="283"/>
      <c r="G653" s="284"/>
      <c r="H653" s="284"/>
      <c r="I653" s="285"/>
      <c r="J653" s="286"/>
      <c r="K653" s="319"/>
      <c r="L653" s="292"/>
      <c r="M653" s="293"/>
      <c r="N653" s="292"/>
      <c r="O653" s="293"/>
      <c r="P653" s="282"/>
      <c r="Q653" s="282"/>
      <c r="R653" s="282"/>
      <c r="S653" s="282"/>
      <c r="T653" s="14" t="str">
        <f t="shared" si="36"/>
        <v/>
      </c>
      <c r="U653" s="47" t="str">
        <f t="shared" si="37"/>
        <v/>
      </c>
    </row>
    <row r="654" spans="1:21" ht="21.95" customHeight="1" x14ac:dyDescent="0.15">
      <c r="A654" s="282"/>
      <c r="B654" s="282"/>
      <c r="C654" s="282"/>
      <c r="D654" s="283"/>
      <c r="E654" s="283"/>
      <c r="F654" s="283"/>
      <c r="G654" s="284"/>
      <c r="H654" s="284"/>
      <c r="I654" s="285"/>
      <c r="J654" s="286"/>
      <c r="K654" s="319"/>
      <c r="L654" s="292"/>
      <c r="M654" s="293"/>
      <c r="N654" s="292"/>
      <c r="O654" s="293"/>
      <c r="P654" s="282"/>
      <c r="Q654" s="282"/>
      <c r="R654" s="282"/>
      <c r="S654" s="282"/>
      <c r="T654" s="14" t="str">
        <f t="shared" si="36"/>
        <v/>
      </c>
      <c r="U654" s="47" t="str">
        <f t="shared" si="37"/>
        <v/>
      </c>
    </row>
    <row r="655" spans="1:21" ht="21.95" customHeight="1" x14ac:dyDescent="0.15">
      <c r="A655" s="282"/>
      <c r="B655" s="282"/>
      <c r="C655" s="282"/>
      <c r="D655" s="283"/>
      <c r="E655" s="283"/>
      <c r="F655" s="283"/>
      <c r="G655" s="284"/>
      <c r="H655" s="284"/>
      <c r="I655" s="285"/>
      <c r="J655" s="286"/>
      <c r="K655" s="319"/>
      <c r="L655" s="292"/>
      <c r="M655" s="293"/>
      <c r="N655" s="292"/>
      <c r="O655" s="293"/>
      <c r="P655" s="282"/>
      <c r="Q655" s="282"/>
      <c r="R655" s="282"/>
      <c r="S655" s="282"/>
      <c r="T655" s="14" t="str">
        <f t="shared" si="36"/>
        <v/>
      </c>
      <c r="U655" s="47" t="str">
        <f t="shared" si="37"/>
        <v/>
      </c>
    </row>
    <row r="656" spans="1:21" ht="21.95" customHeight="1" x14ac:dyDescent="0.15">
      <c r="A656" s="282"/>
      <c r="B656" s="282"/>
      <c r="C656" s="282"/>
      <c r="D656" s="283"/>
      <c r="E656" s="283"/>
      <c r="F656" s="283"/>
      <c r="G656" s="284"/>
      <c r="H656" s="284"/>
      <c r="I656" s="285"/>
      <c r="J656" s="286"/>
      <c r="K656" s="319"/>
      <c r="L656" s="292"/>
      <c r="M656" s="293"/>
      <c r="N656" s="292"/>
      <c r="O656" s="293"/>
      <c r="P656" s="282"/>
      <c r="Q656" s="282"/>
      <c r="R656" s="282"/>
      <c r="S656" s="282"/>
      <c r="T656" s="14" t="str">
        <f t="shared" si="36"/>
        <v/>
      </c>
      <c r="U656" s="47" t="str">
        <f t="shared" si="37"/>
        <v/>
      </c>
    </row>
    <row r="657" spans="1:21" ht="21.95" customHeight="1" x14ac:dyDescent="0.15">
      <c r="A657" s="282"/>
      <c r="B657" s="282"/>
      <c r="C657" s="282"/>
      <c r="D657" s="283"/>
      <c r="E657" s="283"/>
      <c r="F657" s="283"/>
      <c r="G657" s="284"/>
      <c r="H657" s="284"/>
      <c r="I657" s="285"/>
      <c r="J657" s="286"/>
      <c r="K657" s="319"/>
      <c r="L657" s="292"/>
      <c r="M657" s="293"/>
      <c r="N657" s="292"/>
      <c r="O657" s="293"/>
      <c r="P657" s="282"/>
      <c r="Q657" s="282"/>
      <c r="R657" s="282"/>
      <c r="S657" s="282"/>
      <c r="T657" s="14" t="str">
        <f t="shared" si="36"/>
        <v/>
      </c>
      <c r="U657" s="47" t="str">
        <f t="shared" si="37"/>
        <v/>
      </c>
    </row>
    <row r="658" spans="1:21" ht="21.95" customHeight="1" x14ac:dyDescent="0.15">
      <c r="A658" s="282"/>
      <c r="B658" s="282"/>
      <c r="C658" s="282"/>
      <c r="D658" s="283"/>
      <c r="E658" s="283"/>
      <c r="F658" s="283"/>
      <c r="G658" s="284"/>
      <c r="H658" s="284"/>
      <c r="I658" s="285"/>
      <c r="J658" s="286"/>
      <c r="K658" s="319"/>
      <c r="L658" s="292"/>
      <c r="M658" s="293"/>
      <c r="N658" s="292"/>
      <c r="O658" s="293"/>
      <c r="P658" s="282"/>
      <c r="Q658" s="282"/>
      <c r="R658" s="282"/>
      <c r="S658" s="282"/>
      <c r="T658" s="14" t="str">
        <f t="shared" si="36"/>
        <v/>
      </c>
      <c r="U658" s="47" t="str">
        <f t="shared" si="37"/>
        <v/>
      </c>
    </row>
    <row r="659" spans="1:21" ht="21.95" customHeight="1" x14ac:dyDescent="0.15">
      <c r="A659" s="282"/>
      <c r="B659" s="282"/>
      <c r="C659" s="282"/>
      <c r="D659" s="283"/>
      <c r="E659" s="283"/>
      <c r="F659" s="283"/>
      <c r="G659" s="284"/>
      <c r="H659" s="284"/>
      <c r="I659" s="285"/>
      <c r="J659" s="286"/>
      <c r="K659" s="319"/>
      <c r="L659" s="292"/>
      <c r="M659" s="293"/>
      <c r="N659" s="292"/>
      <c r="O659" s="293"/>
      <c r="P659" s="282"/>
      <c r="Q659" s="282"/>
      <c r="R659" s="282"/>
      <c r="S659" s="282"/>
      <c r="T659" s="14" t="str">
        <f t="shared" si="36"/>
        <v/>
      </c>
      <c r="U659" s="47" t="str">
        <f t="shared" si="37"/>
        <v/>
      </c>
    </row>
    <row r="660" spans="1:21" ht="21.95" customHeight="1" x14ac:dyDescent="0.15">
      <c r="A660" s="282"/>
      <c r="B660" s="282"/>
      <c r="C660" s="282"/>
      <c r="D660" s="283"/>
      <c r="E660" s="283"/>
      <c r="F660" s="283"/>
      <c r="G660" s="284"/>
      <c r="H660" s="284"/>
      <c r="I660" s="285"/>
      <c r="J660" s="286"/>
      <c r="K660" s="319"/>
      <c r="L660" s="292"/>
      <c r="M660" s="293"/>
      <c r="N660" s="292"/>
      <c r="O660" s="293"/>
      <c r="P660" s="282"/>
      <c r="Q660" s="282"/>
      <c r="R660" s="282"/>
      <c r="S660" s="282"/>
      <c r="T660" s="14" t="str">
        <f t="shared" si="36"/>
        <v/>
      </c>
      <c r="U660" s="47" t="str">
        <f t="shared" si="37"/>
        <v/>
      </c>
    </row>
    <row r="661" spans="1:21" ht="21.95" customHeight="1" x14ac:dyDescent="0.15">
      <c r="A661" s="282"/>
      <c r="B661" s="282"/>
      <c r="C661" s="282"/>
      <c r="D661" s="283"/>
      <c r="E661" s="283"/>
      <c r="F661" s="283"/>
      <c r="G661" s="284"/>
      <c r="H661" s="284"/>
      <c r="I661" s="285"/>
      <c r="J661" s="286"/>
      <c r="K661" s="319"/>
      <c r="L661" s="292"/>
      <c r="M661" s="293"/>
      <c r="N661" s="292"/>
      <c r="O661" s="293"/>
      <c r="P661" s="282"/>
      <c r="Q661" s="282"/>
      <c r="R661" s="282"/>
      <c r="S661" s="282"/>
      <c r="T661" s="14" t="str">
        <f t="shared" si="36"/>
        <v/>
      </c>
      <c r="U661" s="47" t="str">
        <f t="shared" si="37"/>
        <v/>
      </c>
    </row>
    <row r="662" spans="1:21" ht="21.95" customHeight="1" x14ac:dyDescent="0.15">
      <c r="A662" s="282"/>
      <c r="B662" s="282"/>
      <c r="C662" s="282"/>
      <c r="D662" s="283"/>
      <c r="E662" s="283"/>
      <c r="F662" s="283"/>
      <c r="G662" s="284"/>
      <c r="H662" s="284"/>
      <c r="I662" s="285"/>
      <c r="J662" s="286"/>
      <c r="K662" s="319"/>
      <c r="L662" s="292"/>
      <c r="M662" s="293"/>
      <c r="N662" s="292"/>
      <c r="O662" s="293"/>
      <c r="P662" s="282"/>
      <c r="Q662" s="282"/>
      <c r="R662" s="282"/>
      <c r="S662" s="282"/>
      <c r="T662" s="14" t="str">
        <f t="shared" si="36"/>
        <v/>
      </c>
      <c r="U662" s="47" t="str">
        <f t="shared" si="37"/>
        <v/>
      </c>
    </row>
    <row r="663" spans="1:21" ht="21.95" customHeight="1" x14ac:dyDescent="0.15">
      <c r="A663" s="282"/>
      <c r="B663" s="282"/>
      <c r="C663" s="282"/>
      <c r="D663" s="283"/>
      <c r="E663" s="283"/>
      <c r="F663" s="283"/>
      <c r="G663" s="284"/>
      <c r="H663" s="284"/>
      <c r="I663" s="285"/>
      <c r="J663" s="286"/>
      <c r="K663" s="319"/>
      <c r="L663" s="292"/>
      <c r="M663" s="293"/>
      <c r="N663" s="292"/>
      <c r="O663" s="293"/>
      <c r="P663" s="282"/>
      <c r="Q663" s="282"/>
      <c r="R663" s="282"/>
      <c r="S663" s="282"/>
      <c r="T663" s="14" t="str">
        <f t="shared" si="36"/>
        <v/>
      </c>
      <c r="U663" s="47" t="str">
        <f t="shared" si="37"/>
        <v/>
      </c>
    </row>
    <row r="664" spans="1:21" ht="21.95" customHeight="1" x14ac:dyDescent="0.15">
      <c r="A664" s="282"/>
      <c r="B664" s="282"/>
      <c r="C664" s="282"/>
      <c r="D664" s="283"/>
      <c r="E664" s="283"/>
      <c r="F664" s="283"/>
      <c r="G664" s="284"/>
      <c r="H664" s="284"/>
      <c r="I664" s="285"/>
      <c r="J664" s="286"/>
      <c r="K664" s="319"/>
      <c r="L664" s="292"/>
      <c r="M664" s="293"/>
      <c r="N664" s="292"/>
      <c r="O664" s="293"/>
      <c r="P664" s="282"/>
      <c r="Q664" s="282"/>
      <c r="R664" s="282"/>
      <c r="S664" s="282"/>
      <c r="T664" s="14" t="str">
        <f t="shared" si="36"/>
        <v/>
      </c>
      <c r="U664" s="47" t="str">
        <f t="shared" si="37"/>
        <v/>
      </c>
    </row>
    <row r="665" spans="1:21" ht="21.95" customHeight="1" x14ac:dyDescent="0.15">
      <c r="A665" s="282"/>
      <c r="B665" s="282"/>
      <c r="C665" s="282"/>
      <c r="D665" s="283"/>
      <c r="E665" s="283"/>
      <c r="F665" s="283"/>
      <c r="G665" s="284"/>
      <c r="H665" s="284"/>
      <c r="I665" s="285"/>
      <c r="J665" s="286"/>
      <c r="K665" s="319"/>
      <c r="L665" s="292"/>
      <c r="M665" s="293"/>
      <c r="N665" s="292"/>
      <c r="O665" s="293"/>
      <c r="P665" s="282"/>
      <c r="Q665" s="282"/>
      <c r="R665" s="282"/>
      <c r="S665" s="282"/>
      <c r="T665" s="14" t="str">
        <f t="shared" si="36"/>
        <v/>
      </c>
      <c r="U665" s="47" t="str">
        <f t="shared" si="37"/>
        <v/>
      </c>
    </row>
    <row r="666" spans="1:21" ht="21.95" customHeight="1" x14ac:dyDescent="0.15">
      <c r="A666" s="282"/>
      <c r="B666" s="282"/>
      <c r="C666" s="282"/>
      <c r="D666" s="283"/>
      <c r="E666" s="283"/>
      <c r="F666" s="283"/>
      <c r="G666" s="284"/>
      <c r="H666" s="284"/>
      <c r="I666" s="285"/>
      <c r="J666" s="286"/>
      <c r="K666" s="319"/>
      <c r="L666" s="292"/>
      <c r="M666" s="293"/>
      <c r="N666" s="292"/>
      <c r="O666" s="293"/>
      <c r="P666" s="282"/>
      <c r="Q666" s="282"/>
      <c r="R666" s="282"/>
      <c r="S666" s="282"/>
      <c r="T666" s="14" t="str">
        <f t="shared" si="36"/>
        <v/>
      </c>
      <c r="U666" s="47" t="str">
        <f t="shared" si="37"/>
        <v/>
      </c>
    </row>
    <row r="667" spans="1:21" ht="21.95" customHeight="1" x14ac:dyDescent="0.15">
      <c r="A667" s="282"/>
      <c r="B667" s="282"/>
      <c r="C667" s="282"/>
      <c r="D667" s="283"/>
      <c r="E667" s="283"/>
      <c r="F667" s="283"/>
      <c r="G667" s="284"/>
      <c r="H667" s="284"/>
      <c r="I667" s="285"/>
      <c r="J667" s="286"/>
      <c r="K667" s="319"/>
      <c r="L667" s="292"/>
      <c r="M667" s="293"/>
      <c r="N667" s="292"/>
      <c r="O667" s="293"/>
      <c r="P667" s="282"/>
      <c r="Q667" s="282"/>
      <c r="R667" s="282"/>
      <c r="S667" s="282"/>
      <c r="T667" s="14" t="str">
        <f t="shared" si="36"/>
        <v/>
      </c>
      <c r="U667" s="47" t="str">
        <f t="shared" si="37"/>
        <v/>
      </c>
    </row>
    <row r="668" spans="1:21" ht="21.95" customHeight="1" x14ac:dyDescent="0.15">
      <c r="A668" s="282"/>
      <c r="B668" s="282"/>
      <c r="C668" s="282"/>
      <c r="D668" s="283"/>
      <c r="E668" s="283"/>
      <c r="F668" s="283"/>
      <c r="G668" s="284"/>
      <c r="H668" s="284"/>
      <c r="I668" s="285"/>
      <c r="J668" s="286"/>
      <c r="K668" s="319"/>
      <c r="L668" s="292"/>
      <c r="M668" s="293"/>
      <c r="N668" s="292"/>
      <c r="O668" s="293"/>
      <c r="P668" s="282"/>
      <c r="Q668" s="282"/>
      <c r="R668" s="282"/>
      <c r="S668" s="282"/>
      <c r="T668" s="14" t="str">
        <f t="shared" si="36"/>
        <v/>
      </c>
      <c r="U668" s="47" t="str">
        <f t="shared" si="37"/>
        <v/>
      </c>
    </row>
    <row r="669" spans="1:21" ht="21.95" customHeight="1" x14ac:dyDescent="0.15">
      <c r="L669" s="292"/>
      <c r="M669" s="293"/>
      <c r="N669" s="292"/>
      <c r="O669" s="293"/>
      <c r="T669" s="14" t="str">
        <f t="shared" si="36"/>
        <v/>
      </c>
      <c r="U669" s="47" t="str">
        <f t="shared" si="37"/>
        <v/>
      </c>
    </row>
    <row r="670" spans="1:21" ht="21.95" customHeight="1" x14ac:dyDescent="0.15">
      <c r="L670" s="292"/>
      <c r="M670" s="293"/>
      <c r="N670" s="292"/>
      <c r="O670" s="293"/>
      <c r="T670" s="14" t="str">
        <f t="shared" si="36"/>
        <v/>
      </c>
      <c r="U670" s="47" t="str">
        <f t="shared" si="37"/>
        <v/>
      </c>
    </row>
    <row r="671" spans="1:21" ht="21.95" customHeight="1" x14ac:dyDescent="0.15">
      <c r="L671" s="292"/>
      <c r="M671" s="293"/>
      <c r="N671" s="292"/>
      <c r="O671" s="293"/>
      <c r="T671" s="14" t="str">
        <f t="shared" si="36"/>
        <v/>
      </c>
      <c r="U671" s="47" t="str">
        <f t="shared" si="37"/>
        <v/>
      </c>
    </row>
    <row r="672" spans="1:21" ht="21.95" customHeight="1" x14ac:dyDescent="0.15">
      <c r="L672" s="292"/>
      <c r="M672" s="293"/>
      <c r="N672" s="292"/>
      <c r="O672" s="293"/>
      <c r="T672" s="14" t="str">
        <f t="shared" si="36"/>
        <v/>
      </c>
      <c r="U672" s="47" t="str">
        <f t="shared" si="37"/>
        <v/>
      </c>
    </row>
    <row r="673" spans="12:21" ht="21.95" customHeight="1" x14ac:dyDescent="0.15">
      <c r="L673" s="292"/>
      <c r="M673" s="293"/>
      <c r="N673" s="292"/>
      <c r="O673" s="293"/>
      <c r="T673" s="14" t="str">
        <f t="shared" si="36"/>
        <v/>
      </c>
      <c r="U673" s="47" t="str">
        <f t="shared" si="37"/>
        <v/>
      </c>
    </row>
    <row r="674" spans="12:21" ht="21.95" customHeight="1" x14ac:dyDescent="0.15">
      <c r="L674" s="292"/>
      <c r="M674" s="293"/>
      <c r="N674" s="292"/>
      <c r="O674" s="293"/>
      <c r="T674" s="14" t="str">
        <f t="shared" si="36"/>
        <v/>
      </c>
      <c r="U674" s="47" t="str">
        <f t="shared" si="37"/>
        <v/>
      </c>
    </row>
    <row r="675" spans="12:21" ht="21.95" customHeight="1" x14ac:dyDescent="0.15">
      <c r="L675" s="292"/>
      <c r="M675" s="293"/>
      <c r="N675" s="292"/>
      <c r="O675" s="293"/>
      <c r="T675" s="14" t="str">
        <f t="shared" si="36"/>
        <v/>
      </c>
      <c r="U675" s="47" t="str">
        <f t="shared" si="37"/>
        <v/>
      </c>
    </row>
    <row r="676" spans="12:21" ht="21.95" customHeight="1" x14ac:dyDescent="0.15">
      <c r="L676" s="292"/>
      <c r="M676" s="293"/>
      <c r="N676" s="292"/>
      <c r="O676" s="293"/>
      <c r="T676" s="14" t="str">
        <f t="shared" si="36"/>
        <v/>
      </c>
      <c r="U676" s="47" t="str">
        <f t="shared" si="37"/>
        <v/>
      </c>
    </row>
    <row r="677" spans="12:21" ht="21.95" customHeight="1" x14ac:dyDescent="0.15">
      <c r="L677" s="292"/>
      <c r="M677" s="293"/>
      <c r="N677" s="292"/>
      <c r="O677" s="293"/>
      <c r="T677" s="14" t="str">
        <f t="shared" si="36"/>
        <v/>
      </c>
      <c r="U677" s="47" t="str">
        <f t="shared" si="37"/>
        <v/>
      </c>
    </row>
    <row r="678" spans="12:21" ht="21.95" customHeight="1" x14ac:dyDescent="0.15">
      <c r="L678" s="292"/>
      <c r="M678" s="293"/>
      <c r="N678" s="292"/>
      <c r="O678" s="293"/>
      <c r="T678" s="14" t="str">
        <f t="shared" si="36"/>
        <v/>
      </c>
      <c r="U678" s="47" t="str">
        <f t="shared" si="37"/>
        <v/>
      </c>
    </row>
    <row r="679" spans="12:21" ht="21.95" customHeight="1" x14ac:dyDescent="0.15">
      <c r="L679" s="292"/>
      <c r="M679" s="293"/>
      <c r="N679" s="292"/>
      <c r="O679" s="293"/>
      <c r="T679" s="14" t="str">
        <f t="shared" si="36"/>
        <v/>
      </c>
      <c r="U679" s="47" t="str">
        <f t="shared" si="37"/>
        <v/>
      </c>
    </row>
    <row r="680" spans="12:21" ht="21.95" customHeight="1" x14ac:dyDescent="0.15">
      <c r="L680" s="292"/>
      <c r="M680" s="293"/>
      <c r="N680" s="292"/>
      <c r="O680" s="293"/>
      <c r="T680" s="14" t="str">
        <f t="shared" si="36"/>
        <v/>
      </c>
      <c r="U680" s="47" t="str">
        <f t="shared" si="37"/>
        <v/>
      </c>
    </row>
    <row r="681" spans="12:21" ht="21.95" customHeight="1" x14ac:dyDescent="0.15">
      <c r="L681" s="292"/>
      <c r="M681" s="293"/>
      <c r="N681" s="292"/>
      <c r="O681" s="293"/>
      <c r="T681" s="14" t="str">
        <f t="shared" si="36"/>
        <v/>
      </c>
      <c r="U681" s="47" t="str">
        <f t="shared" si="37"/>
        <v/>
      </c>
    </row>
    <row r="682" spans="12:21" ht="21.95" customHeight="1" x14ac:dyDescent="0.15">
      <c r="L682" s="292"/>
      <c r="M682" s="293"/>
      <c r="N682" s="292"/>
      <c r="O682" s="293"/>
      <c r="T682" s="14" t="str">
        <f t="shared" si="36"/>
        <v/>
      </c>
      <c r="U682" s="47" t="str">
        <f t="shared" si="37"/>
        <v/>
      </c>
    </row>
    <row r="683" spans="12:21" ht="21.95" customHeight="1" x14ac:dyDescent="0.15">
      <c r="L683" s="292"/>
      <c r="M683" s="293"/>
      <c r="N683" s="292"/>
      <c r="O683" s="293"/>
      <c r="T683" s="14" t="str">
        <f t="shared" si="36"/>
        <v/>
      </c>
      <c r="U683" s="47" t="str">
        <f t="shared" si="37"/>
        <v/>
      </c>
    </row>
    <row r="684" spans="12:21" ht="21.95" customHeight="1" x14ac:dyDescent="0.15">
      <c r="L684" s="292"/>
      <c r="M684" s="293"/>
      <c r="N684" s="292"/>
      <c r="O684" s="293"/>
      <c r="T684" s="14" t="str">
        <f t="shared" si="36"/>
        <v/>
      </c>
      <c r="U684" s="47" t="str">
        <f t="shared" si="37"/>
        <v/>
      </c>
    </row>
    <row r="685" spans="12:21" ht="21.95" customHeight="1" x14ac:dyDescent="0.15">
      <c r="L685" s="292"/>
      <c r="M685" s="293"/>
      <c r="N685" s="292"/>
      <c r="O685" s="293"/>
      <c r="T685" s="14" t="str">
        <f t="shared" si="36"/>
        <v/>
      </c>
      <c r="U685" s="47" t="str">
        <f t="shared" si="37"/>
        <v/>
      </c>
    </row>
    <row r="686" spans="12:21" ht="21.95" customHeight="1" x14ac:dyDescent="0.15">
      <c r="L686" s="292"/>
      <c r="M686" s="293"/>
      <c r="N686" s="292"/>
      <c r="O686" s="293"/>
      <c r="T686" s="14" t="str">
        <f t="shared" si="36"/>
        <v/>
      </c>
      <c r="U686" s="47" t="str">
        <f t="shared" si="37"/>
        <v/>
      </c>
    </row>
    <row r="687" spans="12:21" ht="21.95" customHeight="1" x14ac:dyDescent="0.15">
      <c r="L687" s="292"/>
      <c r="M687" s="293"/>
      <c r="N687" s="292"/>
      <c r="O687" s="293"/>
      <c r="T687" s="14" t="str">
        <f t="shared" si="36"/>
        <v/>
      </c>
      <c r="U687" s="47" t="str">
        <f t="shared" si="37"/>
        <v/>
      </c>
    </row>
    <row r="688" spans="12:21" ht="21.95" customHeight="1" x14ac:dyDescent="0.15">
      <c r="L688" s="292"/>
      <c r="M688" s="293"/>
      <c r="N688" s="292"/>
      <c r="O688" s="293"/>
      <c r="T688" s="14" t="str">
        <f t="shared" si="36"/>
        <v/>
      </c>
      <c r="U688" s="47" t="str">
        <f t="shared" si="37"/>
        <v/>
      </c>
    </row>
    <row r="689" spans="12:21" ht="21.95" customHeight="1" x14ac:dyDescent="0.15">
      <c r="L689" s="292"/>
      <c r="M689" s="293"/>
      <c r="N689" s="292"/>
      <c r="O689" s="293"/>
      <c r="T689" s="14" t="str">
        <f t="shared" si="36"/>
        <v/>
      </c>
      <c r="U689" s="47" t="str">
        <f t="shared" si="37"/>
        <v/>
      </c>
    </row>
    <row r="690" spans="12:21" ht="21.95" customHeight="1" x14ac:dyDescent="0.15">
      <c r="L690" s="292"/>
      <c r="M690" s="293"/>
      <c r="N690" s="292"/>
      <c r="O690" s="293"/>
      <c r="T690" s="14" t="str">
        <f t="shared" si="36"/>
        <v/>
      </c>
      <c r="U690" s="47" t="str">
        <f t="shared" si="37"/>
        <v/>
      </c>
    </row>
    <row r="691" spans="12:21" ht="21.95" customHeight="1" x14ac:dyDescent="0.15">
      <c r="L691" s="292"/>
      <c r="M691" s="293"/>
      <c r="N691" s="292"/>
      <c r="O691" s="293"/>
      <c r="T691" s="14" t="str">
        <f t="shared" si="36"/>
        <v/>
      </c>
      <c r="U691" s="47" t="str">
        <f t="shared" si="37"/>
        <v/>
      </c>
    </row>
    <row r="692" spans="12:21" ht="21.95" customHeight="1" x14ac:dyDescent="0.15">
      <c r="L692" s="292"/>
      <c r="M692" s="293"/>
      <c r="N692" s="292"/>
      <c r="O692" s="293"/>
      <c r="T692" s="14" t="str">
        <f t="shared" si="36"/>
        <v/>
      </c>
      <c r="U692" s="47" t="str">
        <f t="shared" si="37"/>
        <v/>
      </c>
    </row>
    <row r="693" spans="12:21" ht="21.95" customHeight="1" x14ac:dyDescent="0.15">
      <c r="L693" s="292"/>
      <c r="M693" s="293"/>
      <c r="N693" s="292"/>
      <c r="O693" s="293"/>
      <c r="T693" s="14" t="str">
        <f t="shared" si="36"/>
        <v/>
      </c>
      <c r="U693" s="47" t="str">
        <f t="shared" si="37"/>
        <v/>
      </c>
    </row>
    <row r="694" spans="12:21" ht="21.95" customHeight="1" x14ac:dyDescent="0.15">
      <c r="L694" s="292"/>
      <c r="M694" s="293"/>
      <c r="N694" s="292"/>
      <c r="O694" s="293"/>
      <c r="T694" s="14" t="str">
        <f t="shared" si="36"/>
        <v/>
      </c>
      <c r="U694" s="47" t="str">
        <f t="shared" si="37"/>
        <v/>
      </c>
    </row>
    <row r="695" spans="12:21" ht="21.95" customHeight="1" x14ac:dyDescent="0.15">
      <c r="L695" s="292"/>
      <c r="M695" s="293"/>
      <c r="N695" s="292"/>
      <c r="O695" s="293"/>
      <c r="T695" s="14" t="str">
        <f t="shared" si="36"/>
        <v/>
      </c>
      <c r="U695" s="47" t="str">
        <f t="shared" si="37"/>
        <v/>
      </c>
    </row>
    <row r="696" spans="12:21" ht="21.95" customHeight="1" x14ac:dyDescent="0.15">
      <c r="L696" s="292"/>
      <c r="M696" s="293"/>
      <c r="N696" s="292"/>
      <c r="O696" s="293"/>
      <c r="T696" s="14" t="str">
        <f t="shared" si="36"/>
        <v/>
      </c>
      <c r="U696" s="47" t="str">
        <f t="shared" si="37"/>
        <v/>
      </c>
    </row>
    <row r="697" spans="12:21" ht="21.95" customHeight="1" x14ac:dyDescent="0.15">
      <c r="L697" s="292"/>
      <c r="M697" s="293"/>
      <c r="N697" s="292"/>
      <c r="O697" s="293"/>
      <c r="T697" s="14" t="str">
        <f t="shared" si="36"/>
        <v/>
      </c>
      <c r="U697" s="47" t="str">
        <f t="shared" si="37"/>
        <v/>
      </c>
    </row>
    <row r="698" spans="12:21" ht="21.95" customHeight="1" x14ac:dyDescent="0.15">
      <c r="L698" s="292"/>
      <c r="M698" s="293"/>
      <c r="N698" s="292"/>
      <c r="O698" s="293"/>
      <c r="T698" s="14" t="str">
        <f t="shared" si="36"/>
        <v/>
      </c>
      <c r="U698" s="47" t="str">
        <f t="shared" si="37"/>
        <v/>
      </c>
    </row>
    <row r="699" spans="12:21" ht="21.95" customHeight="1" x14ac:dyDescent="0.15">
      <c r="L699" s="292"/>
      <c r="M699" s="293"/>
      <c r="N699" s="292"/>
      <c r="O699" s="293"/>
      <c r="T699" s="14" t="str">
        <f t="shared" si="36"/>
        <v/>
      </c>
      <c r="U699" s="47" t="str">
        <f t="shared" si="37"/>
        <v/>
      </c>
    </row>
    <row r="700" spans="12:21" ht="21.95" customHeight="1" x14ac:dyDescent="0.15">
      <c r="L700" s="292"/>
      <c r="M700" s="293"/>
      <c r="N700" s="292"/>
      <c r="O700" s="293"/>
      <c r="T700" s="14" t="str">
        <f t="shared" si="36"/>
        <v/>
      </c>
      <c r="U700" s="47" t="str">
        <f t="shared" si="37"/>
        <v/>
      </c>
    </row>
    <row r="701" spans="12:21" ht="21.95" customHeight="1" x14ac:dyDescent="0.15">
      <c r="L701" s="292"/>
      <c r="M701" s="293"/>
      <c r="N701" s="292"/>
      <c r="O701" s="293"/>
      <c r="T701" s="14" t="str">
        <f t="shared" si="36"/>
        <v/>
      </c>
      <c r="U701" s="47" t="str">
        <f t="shared" si="37"/>
        <v/>
      </c>
    </row>
    <row r="702" spans="12:21" ht="21.95" customHeight="1" x14ac:dyDescent="0.15">
      <c r="L702" s="292"/>
      <c r="M702" s="293"/>
      <c r="N702" s="292"/>
      <c r="O702" s="293"/>
      <c r="T702" s="14" t="str">
        <f t="shared" si="36"/>
        <v/>
      </c>
      <c r="U702" s="47" t="str">
        <f t="shared" si="37"/>
        <v/>
      </c>
    </row>
    <row r="703" spans="12:21" ht="21.95" customHeight="1" x14ac:dyDescent="0.15">
      <c r="L703" s="292"/>
      <c r="M703" s="293"/>
      <c r="N703" s="292"/>
      <c r="O703" s="293"/>
      <c r="T703" s="14" t="str">
        <f t="shared" si="36"/>
        <v/>
      </c>
      <c r="U703" s="47" t="str">
        <f t="shared" si="37"/>
        <v/>
      </c>
    </row>
    <row r="704" spans="12:21" ht="21.95" customHeight="1" x14ac:dyDescent="0.15">
      <c r="L704" s="292"/>
      <c r="M704" s="293"/>
      <c r="N704" s="292"/>
      <c r="O704" s="293"/>
      <c r="T704" s="14" t="str">
        <f t="shared" si="36"/>
        <v/>
      </c>
      <c r="U704" s="47" t="str">
        <f t="shared" si="37"/>
        <v/>
      </c>
    </row>
    <row r="705" spans="12:21" ht="21.95" customHeight="1" x14ac:dyDescent="0.15">
      <c r="L705" s="292"/>
      <c r="M705" s="293"/>
      <c r="N705" s="292"/>
      <c r="O705" s="293"/>
      <c r="T705" s="14" t="str">
        <f t="shared" si="36"/>
        <v/>
      </c>
      <c r="U705" s="47" t="str">
        <f t="shared" si="37"/>
        <v/>
      </c>
    </row>
    <row r="706" spans="12:21" ht="21.95" customHeight="1" x14ac:dyDescent="0.15">
      <c r="L706" s="292"/>
      <c r="M706" s="293"/>
      <c r="N706" s="292"/>
      <c r="O706" s="293"/>
      <c r="T706" s="14" t="str">
        <f t="shared" si="36"/>
        <v/>
      </c>
      <c r="U706" s="47" t="str">
        <f t="shared" si="37"/>
        <v/>
      </c>
    </row>
    <row r="707" spans="12:21" ht="21.95" customHeight="1" x14ac:dyDescent="0.15">
      <c r="L707" s="292"/>
      <c r="M707" s="293"/>
      <c r="N707" s="292"/>
      <c r="O707" s="293"/>
      <c r="T707" s="14" t="str">
        <f t="shared" si="36"/>
        <v/>
      </c>
      <c r="U707" s="47" t="str">
        <f t="shared" si="37"/>
        <v/>
      </c>
    </row>
    <row r="708" spans="12:21" ht="21.95" customHeight="1" x14ac:dyDescent="0.15">
      <c r="L708" s="292"/>
      <c r="M708" s="293"/>
      <c r="N708" s="292"/>
      <c r="O708" s="293"/>
      <c r="T708" s="14" t="str">
        <f t="shared" si="36"/>
        <v/>
      </c>
      <c r="U708" s="47" t="str">
        <f t="shared" si="37"/>
        <v/>
      </c>
    </row>
    <row r="709" spans="12:21" ht="21.95" customHeight="1" x14ac:dyDescent="0.15">
      <c r="L709" s="292"/>
      <c r="M709" s="293"/>
      <c r="N709" s="292"/>
      <c r="O709" s="293"/>
      <c r="T709" s="14" t="str">
        <f t="shared" si="36"/>
        <v/>
      </c>
      <c r="U709" s="47" t="str">
        <f t="shared" si="37"/>
        <v/>
      </c>
    </row>
    <row r="710" spans="12:21" ht="21.95" customHeight="1" x14ac:dyDescent="0.15">
      <c r="L710" s="292"/>
      <c r="M710" s="293"/>
      <c r="N710" s="292"/>
      <c r="O710" s="293"/>
      <c r="T710" s="14" t="str">
        <f t="shared" si="36"/>
        <v/>
      </c>
      <c r="U710" s="47" t="str">
        <f t="shared" si="37"/>
        <v/>
      </c>
    </row>
    <row r="711" spans="12:21" ht="21.95" customHeight="1" x14ac:dyDescent="0.15">
      <c r="L711" s="292"/>
      <c r="M711" s="293"/>
      <c r="N711" s="292"/>
      <c r="O711" s="293"/>
      <c r="T711" s="14" t="str">
        <f t="shared" ref="T711:T774" si="38">CONCATENATE(L711,C711)</f>
        <v/>
      </c>
      <c r="U711" s="47" t="str">
        <f t="shared" ref="U711:U774" si="39">CONCATENATE(N711,H711)</f>
        <v/>
      </c>
    </row>
    <row r="712" spans="12:21" ht="21.95" customHeight="1" x14ac:dyDescent="0.15">
      <c r="L712" s="292"/>
      <c r="M712" s="293"/>
      <c r="N712" s="292"/>
      <c r="O712" s="293"/>
      <c r="T712" s="14" t="str">
        <f t="shared" si="38"/>
        <v/>
      </c>
      <c r="U712" s="47" t="str">
        <f t="shared" si="39"/>
        <v/>
      </c>
    </row>
    <row r="713" spans="12:21" ht="21.95" customHeight="1" x14ac:dyDescent="0.15">
      <c r="L713" s="292"/>
      <c r="M713" s="293"/>
      <c r="N713" s="292"/>
      <c r="O713" s="293"/>
      <c r="T713" s="14" t="str">
        <f t="shared" si="38"/>
        <v/>
      </c>
      <c r="U713" s="47" t="str">
        <f t="shared" si="39"/>
        <v/>
      </c>
    </row>
    <row r="714" spans="12:21" ht="21.95" customHeight="1" x14ac:dyDescent="0.15">
      <c r="L714" s="292"/>
      <c r="M714" s="293"/>
      <c r="N714" s="292"/>
      <c r="O714" s="293"/>
      <c r="T714" s="14" t="str">
        <f t="shared" si="38"/>
        <v/>
      </c>
      <c r="U714" s="47" t="str">
        <f t="shared" si="39"/>
        <v/>
      </c>
    </row>
    <row r="715" spans="12:21" ht="21.95" customHeight="1" x14ac:dyDescent="0.15">
      <c r="L715" s="292"/>
      <c r="M715" s="293"/>
      <c r="N715" s="292"/>
      <c r="O715" s="293"/>
      <c r="T715" s="14" t="str">
        <f t="shared" si="38"/>
        <v/>
      </c>
      <c r="U715" s="47" t="str">
        <f t="shared" si="39"/>
        <v/>
      </c>
    </row>
    <row r="716" spans="12:21" ht="21.95" customHeight="1" x14ac:dyDescent="0.15">
      <c r="L716" s="292"/>
      <c r="M716" s="293"/>
      <c r="N716" s="292"/>
      <c r="O716" s="293"/>
      <c r="T716" s="14" t="str">
        <f t="shared" si="38"/>
        <v/>
      </c>
      <c r="U716" s="47" t="str">
        <f t="shared" si="39"/>
        <v/>
      </c>
    </row>
    <row r="717" spans="12:21" ht="21.95" customHeight="1" x14ac:dyDescent="0.15">
      <c r="L717" s="292"/>
      <c r="M717" s="293"/>
      <c r="N717" s="292"/>
      <c r="O717" s="293"/>
      <c r="T717" s="14" t="str">
        <f t="shared" si="38"/>
        <v/>
      </c>
      <c r="U717" s="47" t="str">
        <f t="shared" si="39"/>
        <v/>
      </c>
    </row>
    <row r="718" spans="12:21" ht="21.95" customHeight="1" x14ac:dyDescent="0.15">
      <c r="L718" s="292"/>
      <c r="M718" s="293"/>
      <c r="N718" s="292"/>
      <c r="O718" s="293"/>
      <c r="T718" s="14" t="str">
        <f t="shared" si="38"/>
        <v/>
      </c>
      <c r="U718" s="47" t="str">
        <f t="shared" si="39"/>
        <v/>
      </c>
    </row>
    <row r="719" spans="12:21" ht="21.95" customHeight="1" x14ac:dyDescent="0.15">
      <c r="L719" s="292"/>
      <c r="M719" s="293"/>
      <c r="N719" s="292"/>
      <c r="O719" s="293"/>
      <c r="T719" s="14" t="str">
        <f t="shared" si="38"/>
        <v/>
      </c>
      <c r="U719" s="47" t="str">
        <f t="shared" si="39"/>
        <v/>
      </c>
    </row>
    <row r="720" spans="12:21" ht="21.95" customHeight="1" x14ac:dyDescent="0.15">
      <c r="L720" s="292"/>
      <c r="M720" s="293"/>
      <c r="N720" s="292"/>
      <c r="O720" s="293"/>
      <c r="T720" s="14" t="str">
        <f t="shared" si="38"/>
        <v/>
      </c>
      <c r="U720" s="47" t="str">
        <f t="shared" si="39"/>
        <v/>
      </c>
    </row>
    <row r="721" spans="12:21" ht="21.95" customHeight="1" x14ac:dyDescent="0.15">
      <c r="L721" s="292"/>
      <c r="M721" s="293"/>
      <c r="N721" s="292"/>
      <c r="O721" s="293"/>
      <c r="T721" s="14" t="str">
        <f t="shared" si="38"/>
        <v/>
      </c>
      <c r="U721" s="47" t="str">
        <f t="shared" si="39"/>
        <v/>
      </c>
    </row>
    <row r="722" spans="12:21" ht="21.95" customHeight="1" x14ac:dyDescent="0.15">
      <c r="L722" s="292"/>
      <c r="M722" s="293"/>
      <c r="N722" s="292"/>
      <c r="O722" s="293"/>
      <c r="T722" s="14" t="str">
        <f t="shared" si="38"/>
        <v/>
      </c>
      <c r="U722" s="47" t="str">
        <f t="shared" si="39"/>
        <v/>
      </c>
    </row>
    <row r="723" spans="12:21" ht="21.95" customHeight="1" x14ac:dyDescent="0.15">
      <c r="L723" s="292"/>
      <c r="M723" s="293"/>
      <c r="N723" s="292"/>
      <c r="O723" s="293"/>
      <c r="T723" s="14" t="str">
        <f t="shared" si="38"/>
        <v/>
      </c>
      <c r="U723" s="47" t="str">
        <f t="shared" si="39"/>
        <v/>
      </c>
    </row>
    <row r="724" spans="12:21" ht="21.95" customHeight="1" x14ac:dyDescent="0.15">
      <c r="L724" s="292"/>
      <c r="M724" s="293"/>
      <c r="N724" s="292"/>
      <c r="O724" s="293"/>
      <c r="T724" s="14" t="str">
        <f t="shared" si="38"/>
        <v/>
      </c>
      <c r="U724" s="47" t="str">
        <f t="shared" si="39"/>
        <v/>
      </c>
    </row>
    <row r="725" spans="12:21" ht="21.95" customHeight="1" x14ac:dyDescent="0.15">
      <c r="L725" s="292"/>
      <c r="M725" s="293"/>
      <c r="N725" s="292"/>
      <c r="O725" s="293"/>
      <c r="T725" s="14" t="str">
        <f t="shared" si="38"/>
        <v/>
      </c>
      <c r="U725" s="47" t="str">
        <f t="shared" si="39"/>
        <v/>
      </c>
    </row>
    <row r="726" spans="12:21" ht="21.95" customHeight="1" x14ac:dyDescent="0.15">
      <c r="L726" s="292"/>
      <c r="M726" s="293"/>
      <c r="N726" s="292"/>
      <c r="O726" s="293"/>
      <c r="T726" s="14" t="str">
        <f t="shared" si="38"/>
        <v/>
      </c>
      <c r="U726" s="47" t="str">
        <f t="shared" si="39"/>
        <v/>
      </c>
    </row>
    <row r="727" spans="12:21" ht="21.95" customHeight="1" x14ac:dyDescent="0.15">
      <c r="L727" s="292"/>
      <c r="M727" s="293"/>
      <c r="N727" s="292"/>
      <c r="O727" s="293"/>
      <c r="T727" s="14" t="str">
        <f t="shared" si="38"/>
        <v/>
      </c>
      <c r="U727" s="47" t="str">
        <f t="shared" si="39"/>
        <v/>
      </c>
    </row>
    <row r="728" spans="12:21" ht="21.95" customHeight="1" x14ac:dyDescent="0.15">
      <c r="L728" s="292"/>
      <c r="M728" s="293"/>
      <c r="N728" s="292"/>
      <c r="O728" s="293"/>
      <c r="T728" s="14" t="str">
        <f t="shared" si="38"/>
        <v/>
      </c>
      <c r="U728" s="47" t="str">
        <f t="shared" si="39"/>
        <v/>
      </c>
    </row>
    <row r="729" spans="12:21" ht="21.95" customHeight="1" x14ac:dyDescent="0.15">
      <c r="L729" s="292"/>
      <c r="M729" s="293"/>
      <c r="N729" s="292"/>
      <c r="O729" s="293"/>
      <c r="T729" s="14" t="str">
        <f t="shared" si="38"/>
        <v/>
      </c>
      <c r="U729" s="47" t="str">
        <f t="shared" si="39"/>
        <v/>
      </c>
    </row>
    <row r="730" spans="12:21" ht="21.95" customHeight="1" x14ac:dyDescent="0.15">
      <c r="L730" s="292"/>
      <c r="M730" s="293"/>
      <c r="N730" s="292"/>
      <c r="O730" s="293"/>
      <c r="T730" s="14" t="str">
        <f t="shared" si="38"/>
        <v/>
      </c>
      <c r="U730" s="47" t="str">
        <f t="shared" si="39"/>
        <v/>
      </c>
    </row>
    <row r="731" spans="12:21" ht="21.95" customHeight="1" x14ac:dyDescent="0.15">
      <c r="L731" s="292"/>
      <c r="M731" s="293"/>
      <c r="N731" s="292"/>
      <c r="O731" s="293"/>
      <c r="T731" s="14" t="str">
        <f t="shared" si="38"/>
        <v/>
      </c>
      <c r="U731" s="47" t="str">
        <f t="shared" si="39"/>
        <v/>
      </c>
    </row>
    <row r="732" spans="12:21" ht="21.95" customHeight="1" x14ac:dyDescent="0.15">
      <c r="L732" s="292"/>
      <c r="M732" s="293"/>
      <c r="N732" s="292"/>
      <c r="O732" s="293"/>
      <c r="T732" s="14" t="str">
        <f t="shared" si="38"/>
        <v/>
      </c>
      <c r="U732" s="47" t="str">
        <f t="shared" si="39"/>
        <v/>
      </c>
    </row>
    <row r="733" spans="12:21" ht="21.95" customHeight="1" x14ac:dyDescent="0.15">
      <c r="L733" s="292"/>
      <c r="M733" s="293"/>
      <c r="N733" s="292"/>
      <c r="O733" s="293"/>
      <c r="T733" s="14" t="str">
        <f t="shared" si="38"/>
        <v/>
      </c>
      <c r="U733" s="47" t="str">
        <f t="shared" si="39"/>
        <v/>
      </c>
    </row>
    <row r="734" spans="12:21" ht="21.95" customHeight="1" x14ac:dyDescent="0.15">
      <c r="L734" s="292"/>
      <c r="M734" s="293"/>
      <c r="N734" s="292"/>
      <c r="O734" s="293"/>
      <c r="T734" s="14" t="str">
        <f t="shared" si="38"/>
        <v/>
      </c>
      <c r="U734" s="47" t="str">
        <f t="shared" si="39"/>
        <v/>
      </c>
    </row>
    <row r="735" spans="12:21" ht="21.95" customHeight="1" x14ac:dyDescent="0.15">
      <c r="L735" s="292"/>
      <c r="M735" s="293"/>
      <c r="N735" s="292"/>
      <c r="O735" s="293"/>
      <c r="T735" s="14" t="str">
        <f t="shared" si="38"/>
        <v/>
      </c>
      <c r="U735" s="47" t="str">
        <f t="shared" si="39"/>
        <v/>
      </c>
    </row>
    <row r="736" spans="12:21" ht="21.95" customHeight="1" x14ac:dyDescent="0.15">
      <c r="L736" s="292"/>
      <c r="M736" s="293"/>
      <c r="N736" s="292"/>
      <c r="O736" s="293"/>
      <c r="T736" s="14" t="str">
        <f t="shared" si="38"/>
        <v/>
      </c>
      <c r="U736" s="47" t="str">
        <f t="shared" si="39"/>
        <v/>
      </c>
    </row>
    <row r="737" spans="12:21" ht="21.95" customHeight="1" x14ac:dyDescent="0.15">
      <c r="L737" s="292"/>
      <c r="M737" s="293"/>
      <c r="N737" s="292"/>
      <c r="O737" s="293"/>
      <c r="T737" s="14" t="str">
        <f t="shared" si="38"/>
        <v/>
      </c>
      <c r="U737" s="47" t="str">
        <f t="shared" si="39"/>
        <v/>
      </c>
    </row>
    <row r="738" spans="12:21" ht="21.95" customHeight="1" x14ac:dyDescent="0.15">
      <c r="L738" s="292"/>
      <c r="M738" s="293"/>
      <c r="N738" s="292"/>
      <c r="O738" s="293"/>
      <c r="T738" s="14" t="str">
        <f t="shared" si="38"/>
        <v/>
      </c>
      <c r="U738" s="47" t="str">
        <f t="shared" si="39"/>
        <v/>
      </c>
    </row>
    <row r="739" spans="12:21" ht="21.95" customHeight="1" x14ac:dyDescent="0.15">
      <c r="L739" s="292"/>
      <c r="M739" s="293"/>
      <c r="N739" s="292"/>
      <c r="O739" s="293"/>
      <c r="T739" s="14" t="str">
        <f t="shared" si="38"/>
        <v/>
      </c>
      <c r="U739" s="47" t="str">
        <f t="shared" si="39"/>
        <v/>
      </c>
    </row>
    <row r="740" spans="12:21" ht="21.95" customHeight="1" x14ac:dyDescent="0.15">
      <c r="L740" s="292"/>
      <c r="M740" s="293"/>
      <c r="N740" s="292"/>
      <c r="O740" s="293"/>
      <c r="T740" s="14" t="str">
        <f t="shared" si="38"/>
        <v/>
      </c>
      <c r="U740" s="47" t="str">
        <f t="shared" si="39"/>
        <v/>
      </c>
    </row>
    <row r="741" spans="12:21" ht="21.95" customHeight="1" x14ac:dyDescent="0.15">
      <c r="L741" s="292"/>
      <c r="M741" s="293"/>
      <c r="N741" s="292"/>
      <c r="O741" s="293"/>
      <c r="T741" s="14" t="str">
        <f t="shared" si="38"/>
        <v/>
      </c>
      <c r="U741" s="47" t="str">
        <f t="shared" si="39"/>
        <v/>
      </c>
    </row>
    <row r="742" spans="12:21" ht="21.95" customHeight="1" x14ac:dyDescent="0.15">
      <c r="L742" s="292"/>
      <c r="M742" s="293"/>
      <c r="N742" s="292"/>
      <c r="O742" s="293"/>
      <c r="T742" s="14" t="str">
        <f t="shared" si="38"/>
        <v/>
      </c>
      <c r="U742" s="47" t="str">
        <f t="shared" si="39"/>
        <v/>
      </c>
    </row>
    <row r="743" spans="12:21" ht="21.95" customHeight="1" x14ac:dyDescent="0.15">
      <c r="L743" s="292"/>
      <c r="M743" s="293"/>
      <c r="N743" s="292"/>
      <c r="O743" s="293"/>
      <c r="T743" s="14" t="str">
        <f t="shared" si="38"/>
        <v/>
      </c>
      <c r="U743" s="47" t="str">
        <f t="shared" si="39"/>
        <v/>
      </c>
    </row>
    <row r="744" spans="12:21" ht="21.95" customHeight="1" x14ac:dyDescent="0.15">
      <c r="L744" s="292"/>
      <c r="M744" s="293"/>
      <c r="N744" s="292"/>
      <c r="O744" s="293"/>
      <c r="T744" s="14" t="str">
        <f t="shared" si="38"/>
        <v/>
      </c>
      <c r="U744" s="47" t="str">
        <f t="shared" si="39"/>
        <v/>
      </c>
    </row>
    <row r="745" spans="12:21" ht="21.95" customHeight="1" x14ac:dyDescent="0.15">
      <c r="L745" s="292"/>
      <c r="M745" s="293"/>
      <c r="N745" s="292"/>
      <c r="O745" s="293"/>
      <c r="T745" s="14" t="str">
        <f t="shared" si="38"/>
        <v/>
      </c>
      <c r="U745" s="47" t="str">
        <f t="shared" si="39"/>
        <v/>
      </c>
    </row>
    <row r="746" spans="12:21" ht="21.95" customHeight="1" x14ac:dyDescent="0.15">
      <c r="L746" s="292"/>
      <c r="M746" s="293"/>
      <c r="N746" s="292"/>
      <c r="O746" s="293"/>
      <c r="T746" s="14" t="str">
        <f t="shared" si="38"/>
        <v/>
      </c>
      <c r="U746" s="47" t="str">
        <f t="shared" si="39"/>
        <v/>
      </c>
    </row>
    <row r="747" spans="12:21" ht="21.95" customHeight="1" x14ac:dyDescent="0.15">
      <c r="L747" s="292"/>
      <c r="M747" s="293"/>
      <c r="N747" s="292"/>
      <c r="O747" s="293"/>
      <c r="T747" s="14" t="str">
        <f t="shared" si="38"/>
        <v/>
      </c>
      <c r="U747" s="47" t="str">
        <f t="shared" si="39"/>
        <v/>
      </c>
    </row>
    <row r="748" spans="12:21" ht="21.95" customHeight="1" x14ac:dyDescent="0.15">
      <c r="L748" s="292"/>
      <c r="M748" s="293"/>
      <c r="N748" s="292"/>
      <c r="O748" s="293"/>
      <c r="T748" s="14" t="str">
        <f t="shared" si="38"/>
        <v/>
      </c>
      <c r="U748" s="47" t="str">
        <f t="shared" si="39"/>
        <v/>
      </c>
    </row>
    <row r="749" spans="12:21" ht="21.95" customHeight="1" x14ac:dyDescent="0.15">
      <c r="L749" s="292"/>
      <c r="M749" s="293"/>
      <c r="N749" s="292"/>
      <c r="O749" s="293"/>
      <c r="T749" s="14" t="str">
        <f t="shared" si="38"/>
        <v/>
      </c>
      <c r="U749" s="47" t="str">
        <f t="shared" si="39"/>
        <v/>
      </c>
    </row>
    <row r="750" spans="12:21" ht="21.95" customHeight="1" x14ac:dyDescent="0.15">
      <c r="L750" s="292"/>
      <c r="M750" s="293"/>
      <c r="N750" s="292"/>
      <c r="O750" s="293"/>
      <c r="T750" s="14" t="str">
        <f t="shared" si="38"/>
        <v/>
      </c>
      <c r="U750" s="47" t="str">
        <f t="shared" si="39"/>
        <v/>
      </c>
    </row>
    <row r="751" spans="12:21" ht="21.95" customHeight="1" x14ac:dyDescent="0.15">
      <c r="L751" s="292"/>
      <c r="M751" s="293"/>
      <c r="N751" s="292"/>
      <c r="O751" s="293"/>
      <c r="T751" s="14" t="str">
        <f t="shared" si="38"/>
        <v/>
      </c>
      <c r="U751" s="47" t="str">
        <f t="shared" si="39"/>
        <v/>
      </c>
    </row>
    <row r="752" spans="12:21" ht="21.95" customHeight="1" x14ac:dyDescent="0.15">
      <c r="L752" s="292"/>
      <c r="M752" s="293"/>
      <c r="N752" s="292"/>
      <c r="O752" s="293"/>
      <c r="T752" s="14" t="str">
        <f t="shared" si="38"/>
        <v/>
      </c>
      <c r="U752" s="47" t="str">
        <f t="shared" si="39"/>
        <v/>
      </c>
    </row>
    <row r="753" spans="12:21" ht="21.95" customHeight="1" x14ac:dyDescent="0.15">
      <c r="L753" s="292"/>
      <c r="M753" s="293"/>
      <c r="N753" s="292"/>
      <c r="O753" s="293"/>
      <c r="T753" s="14" t="str">
        <f t="shared" si="38"/>
        <v/>
      </c>
      <c r="U753" s="47" t="str">
        <f t="shared" si="39"/>
        <v/>
      </c>
    </row>
    <row r="754" spans="12:21" ht="21.95" customHeight="1" x14ac:dyDescent="0.15">
      <c r="L754" s="292"/>
      <c r="M754" s="293"/>
      <c r="N754" s="292"/>
      <c r="O754" s="293"/>
      <c r="T754" s="14" t="str">
        <f t="shared" si="38"/>
        <v/>
      </c>
      <c r="U754" s="47" t="str">
        <f t="shared" si="39"/>
        <v/>
      </c>
    </row>
    <row r="755" spans="12:21" ht="21.95" customHeight="1" x14ac:dyDescent="0.15">
      <c r="L755" s="292"/>
      <c r="M755" s="293"/>
      <c r="N755" s="292"/>
      <c r="O755" s="293"/>
      <c r="T755" s="14" t="str">
        <f t="shared" si="38"/>
        <v/>
      </c>
      <c r="U755" s="47" t="str">
        <f t="shared" si="39"/>
        <v/>
      </c>
    </row>
    <row r="756" spans="12:21" ht="21.95" customHeight="1" x14ac:dyDescent="0.15">
      <c r="L756" s="292"/>
      <c r="M756" s="293"/>
      <c r="N756" s="292"/>
      <c r="O756" s="293"/>
      <c r="T756" s="14" t="str">
        <f t="shared" si="38"/>
        <v/>
      </c>
      <c r="U756" s="47" t="str">
        <f t="shared" si="39"/>
        <v/>
      </c>
    </row>
    <row r="757" spans="12:21" ht="21.95" customHeight="1" x14ac:dyDescent="0.15">
      <c r="L757" s="292"/>
      <c r="M757" s="293"/>
      <c r="N757" s="292"/>
      <c r="O757" s="293"/>
      <c r="T757" s="14" t="str">
        <f t="shared" si="38"/>
        <v/>
      </c>
      <c r="U757" s="47" t="str">
        <f t="shared" si="39"/>
        <v/>
      </c>
    </row>
    <row r="758" spans="12:21" ht="21.95" customHeight="1" x14ac:dyDescent="0.15">
      <c r="L758" s="292"/>
      <c r="M758" s="293"/>
      <c r="N758" s="292"/>
      <c r="O758" s="293"/>
      <c r="T758" s="14" t="str">
        <f t="shared" si="38"/>
        <v/>
      </c>
      <c r="U758" s="47" t="str">
        <f t="shared" si="39"/>
        <v/>
      </c>
    </row>
    <row r="759" spans="12:21" ht="21.95" customHeight="1" x14ac:dyDescent="0.15">
      <c r="L759" s="292"/>
      <c r="M759" s="293"/>
      <c r="N759" s="292"/>
      <c r="O759" s="293"/>
      <c r="T759" s="14" t="str">
        <f t="shared" si="38"/>
        <v/>
      </c>
      <c r="U759" s="47" t="str">
        <f t="shared" si="39"/>
        <v/>
      </c>
    </row>
    <row r="760" spans="12:21" ht="21.95" customHeight="1" x14ac:dyDescent="0.15">
      <c r="L760" s="292"/>
      <c r="M760" s="293"/>
      <c r="N760" s="292"/>
      <c r="O760" s="293"/>
      <c r="T760" s="14" t="str">
        <f t="shared" si="38"/>
        <v/>
      </c>
      <c r="U760" s="47" t="str">
        <f t="shared" si="39"/>
        <v/>
      </c>
    </row>
    <row r="761" spans="12:21" ht="21.95" customHeight="1" x14ac:dyDescent="0.15">
      <c r="L761" s="292"/>
      <c r="M761" s="293"/>
      <c r="N761" s="292"/>
      <c r="O761" s="293"/>
      <c r="T761" s="14" t="str">
        <f t="shared" si="38"/>
        <v/>
      </c>
      <c r="U761" s="47" t="str">
        <f t="shared" si="39"/>
        <v/>
      </c>
    </row>
    <row r="762" spans="12:21" ht="21.95" customHeight="1" x14ac:dyDescent="0.15">
      <c r="L762" s="292"/>
      <c r="M762" s="293"/>
      <c r="N762" s="292"/>
      <c r="O762" s="293"/>
      <c r="T762" s="14" t="str">
        <f t="shared" si="38"/>
        <v/>
      </c>
      <c r="U762" s="47" t="str">
        <f t="shared" si="39"/>
        <v/>
      </c>
    </row>
    <row r="763" spans="12:21" ht="21.95" customHeight="1" x14ac:dyDescent="0.15">
      <c r="L763" s="292"/>
      <c r="M763" s="293"/>
      <c r="N763" s="292"/>
      <c r="O763" s="293"/>
      <c r="T763" s="14" t="str">
        <f t="shared" si="38"/>
        <v/>
      </c>
      <c r="U763" s="47" t="str">
        <f t="shared" si="39"/>
        <v/>
      </c>
    </row>
    <row r="764" spans="12:21" ht="21.95" customHeight="1" x14ac:dyDescent="0.15">
      <c r="L764" s="292"/>
      <c r="M764" s="293"/>
      <c r="N764" s="292"/>
      <c r="O764" s="293"/>
      <c r="T764" s="14" t="str">
        <f t="shared" si="38"/>
        <v/>
      </c>
      <c r="U764" s="47" t="str">
        <f t="shared" si="39"/>
        <v/>
      </c>
    </row>
    <row r="765" spans="12:21" ht="21.95" customHeight="1" x14ac:dyDescent="0.15">
      <c r="L765" s="292"/>
      <c r="M765" s="293"/>
      <c r="N765" s="292"/>
      <c r="O765" s="293"/>
      <c r="T765" s="14" t="str">
        <f t="shared" si="38"/>
        <v/>
      </c>
      <c r="U765" s="47" t="str">
        <f t="shared" si="39"/>
        <v/>
      </c>
    </row>
    <row r="766" spans="12:21" ht="21.95" customHeight="1" x14ac:dyDescent="0.15">
      <c r="L766" s="292"/>
      <c r="M766" s="293"/>
      <c r="N766" s="292"/>
      <c r="O766" s="293"/>
      <c r="T766" s="14" t="str">
        <f t="shared" si="38"/>
        <v/>
      </c>
      <c r="U766" s="47" t="str">
        <f t="shared" si="39"/>
        <v/>
      </c>
    </row>
    <row r="767" spans="12:21" ht="21.95" customHeight="1" x14ac:dyDescent="0.15">
      <c r="L767" s="292"/>
      <c r="M767" s="293"/>
      <c r="N767" s="292"/>
      <c r="O767" s="293"/>
      <c r="T767" s="14" t="str">
        <f t="shared" si="38"/>
        <v/>
      </c>
      <c r="U767" s="47" t="str">
        <f t="shared" si="39"/>
        <v/>
      </c>
    </row>
    <row r="768" spans="12:21" ht="21.95" customHeight="1" x14ac:dyDescent="0.15">
      <c r="L768" s="292"/>
      <c r="M768" s="293"/>
      <c r="N768" s="292"/>
      <c r="O768" s="293"/>
      <c r="T768" s="14" t="str">
        <f t="shared" si="38"/>
        <v/>
      </c>
      <c r="U768" s="47" t="str">
        <f t="shared" si="39"/>
        <v/>
      </c>
    </row>
    <row r="769" spans="12:21" ht="21.95" customHeight="1" x14ac:dyDescent="0.15">
      <c r="L769" s="292"/>
      <c r="M769" s="293"/>
      <c r="N769" s="292"/>
      <c r="O769" s="293"/>
      <c r="T769" s="14" t="str">
        <f t="shared" si="38"/>
        <v/>
      </c>
      <c r="U769" s="47" t="str">
        <f t="shared" si="39"/>
        <v/>
      </c>
    </row>
    <row r="770" spans="12:21" ht="21.95" customHeight="1" x14ac:dyDescent="0.15">
      <c r="L770" s="292"/>
      <c r="M770" s="293"/>
      <c r="N770" s="292"/>
      <c r="O770" s="293"/>
      <c r="T770" s="14" t="str">
        <f t="shared" si="38"/>
        <v/>
      </c>
      <c r="U770" s="47" t="str">
        <f t="shared" si="39"/>
        <v/>
      </c>
    </row>
    <row r="771" spans="12:21" ht="21.95" customHeight="1" x14ac:dyDescent="0.15">
      <c r="L771" s="292"/>
      <c r="M771" s="293"/>
      <c r="N771" s="292"/>
      <c r="O771" s="293"/>
      <c r="T771" s="14" t="str">
        <f t="shared" si="38"/>
        <v/>
      </c>
      <c r="U771" s="47" t="str">
        <f t="shared" si="39"/>
        <v/>
      </c>
    </row>
    <row r="772" spans="12:21" ht="21.95" customHeight="1" x14ac:dyDescent="0.15">
      <c r="L772" s="292"/>
      <c r="M772" s="293"/>
      <c r="N772" s="292"/>
      <c r="O772" s="293"/>
      <c r="T772" s="14" t="str">
        <f t="shared" si="38"/>
        <v/>
      </c>
      <c r="U772" s="47" t="str">
        <f t="shared" si="39"/>
        <v/>
      </c>
    </row>
    <row r="773" spans="12:21" ht="21.95" customHeight="1" x14ac:dyDescent="0.15">
      <c r="L773" s="292"/>
      <c r="M773" s="293"/>
      <c r="N773" s="292"/>
      <c r="O773" s="293"/>
      <c r="T773" s="14" t="str">
        <f t="shared" si="38"/>
        <v/>
      </c>
      <c r="U773" s="47" t="str">
        <f t="shared" si="39"/>
        <v/>
      </c>
    </row>
    <row r="774" spans="12:21" ht="21.95" customHeight="1" x14ac:dyDescent="0.15">
      <c r="L774" s="292"/>
      <c r="M774" s="293"/>
      <c r="N774" s="292"/>
      <c r="O774" s="293"/>
      <c r="T774" s="14" t="str">
        <f t="shared" si="38"/>
        <v/>
      </c>
      <c r="U774" s="47" t="str">
        <f t="shared" si="39"/>
        <v/>
      </c>
    </row>
    <row r="775" spans="12:21" ht="21.95" customHeight="1" x14ac:dyDescent="0.15">
      <c r="L775" s="292"/>
      <c r="M775" s="293"/>
      <c r="N775" s="292"/>
      <c r="O775" s="293"/>
      <c r="T775" s="14" t="str">
        <f t="shared" ref="T775:T838" si="40">CONCATENATE(L775,C775)</f>
        <v/>
      </c>
      <c r="U775" s="47" t="str">
        <f t="shared" ref="U775:U838" si="41">CONCATENATE(N775,H775)</f>
        <v/>
      </c>
    </row>
    <row r="776" spans="12:21" ht="21.95" customHeight="1" x14ac:dyDescent="0.15">
      <c r="L776" s="292"/>
      <c r="M776" s="293"/>
      <c r="N776" s="292"/>
      <c r="O776" s="293"/>
      <c r="T776" s="14" t="str">
        <f t="shared" si="40"/>
        <v/>
      </c>
      <c r="U776" s="47" t="str">
        <f t="shared" si="41"/>
        <v/>
      </c>
    </row>
    <row r="777" spans="12:21" ht="21.95" customHeight="1" x14ac:dyDescent="0.15">
      <c r="L777" s="292"/>
      <c r="M777" s="293"/>
      <c r="N777" s="292"/>
      <c r="O777" s="293"/>
      <c r="T777" s="14" t="str">
        <f t="shared" si="40"/>
        <v/>
      </c>
      <c r="U777" s="47" t="str">
        <f t="shared" si="41"/>
        <v/>
      </c>
    </row>
    <row r="778" spans="12:21" ht="21.95" customHeight="1" x14ac:dyDescent="0.15">
      <c r="L778" s="292"/>
      <c r="M778" s="293"/>
      <c r="N778" s="292"/>
      <c r="O778" s="293"/>
      <c r="T778" s="14" t="str">
        <f t="shared" si="40"/>
        <v/>
      </c>
      <c r="U778" s="47" t="str">
        <f t="shared" si="41"/>
        <v/>
      </c>
    </row>
    <row r="779" spans="12:21" ht="21.95" customHeight="1" x14ac:dyDescent="0.15">
      <c r="L779" s="292"/>
      <c r="M779" s="293"/>
      <c r="N779" s="292"/>
      <c r="O779" s="293"/>
      <c r="T779" s="14" t="str">
        <f t="shared" si="40"/>
        <v/>
      </c>
      <c r="U779" s="47" t="str">
        <f t="shared" si="41"/>
        <v/>
      </c>
    </row>
    <row r="780" spans="12:21" ht="21.95" customHeight="1" x14ac:dyDescent="0.15">
      <c r="L780" s="292"/>
      <c r="M780" s="293"/>
      <c r="N780" s="292"/>
      <c r="O780" s="293"/>
      <c r="T780" s="14" t="str">
        <f t="shared" si="40"/>
        <v/>
      </c>
      <c r="U780" s="47" t="str">
        <f t="shared" si="41"/>
        <v/>
      </c>
    </row>
    <row r="781" spans="12:21" ht="21.95" customHeight="1" x14ac:dyDescent="0.15">
      <c r="L781" s="292"/>
      <c r="M781" s="293"/>
      <c r="N781" s="292"/>
      <c r="O781" s="293"/>
      <c r="T781" s="14" t="str">
        <f t="shared" si="40"/>
        <v/>
      </c>
      <c r="U781" s="47" t="str">
        <f t="shared" si="41"/>
        <v/>
      </c>
    </row>
    <row r="782" spans="12:21" ht="21.95" customHeight="1" x14ac:dyDescent="0.15">
      <c r="L782" s="292"/>
      <c r="M782" s="293"/>
      <c r="N782" s="292"/>
      <c r="O782" s="293"/>
      <c r="T782" s="14" t="str">
        <f t="shared" si="40"/>
        <v/>
      </c>
      <c r="U782" s="47" t="str">
        <f t="shared" si="41"/>
        <v/>
      </c>
    </row>
    <row r="783" spans="12:21" ht="21.95" customHeight="1" x14ac:dyDescent="0.15">
      <c r="L783" s="292"/>
      <c r="M783" s="293"/>
      <c r="N783" s="292"/>
      <c r="O783" s="293"/>
      <c r="T783" s="14" t="str">
        <f t="shared" si="40"/>
        <v/>
      </c>
      <c r="U783" s="47" t="str">
        <f t="shared" si="41"/>
        <v/>
      </c>
    </row>
    <row r="784" spans="12:21" ht="21.95" customHeight="1" x14ac:dyDescent="0.15">
      <c r="L784" s="292"/>
      <c r="M784" s="293"/>
      <c r="N784" s="292"/>
      <c r="O784" s="293"/>
      <c r="T784" s="14" t="str">
        <f t="shared" si="40"/>
        <v/>
      </c>
      <c r="U784" s="47" t="str">
        <f t="shared" si="41"/>
        <v/>
      </c>
    </row>
    <row r="785" spans="12:21" ht="21.95" customHeight="1" x14ac:dyDescent="0.15">
      <c r="L785" s="292"/>
      <c r="M785" s="293"/>
      <c r="N785" s="292"/>
      <c r="O785" s="293"/>
      <c r="T785" s="14" t="str">
        <f t="shared" si="40"/>
        <v/>
      </c>
      <c r="U785" s="47" t="str">
        <f t="shared" si="41"/>
        <v/>
      </c>
    </row>
    <row r="786" spans="12:21" ht="21.95" customHeight="1" x14ac:dyDescent="0.15">
      <c r="L786" s="292"/>
      <c r="M786" s="293"/>
      <c r="N786" s="292"/>
      <c r="O786" s="293"/>
      <c r="T786" s="14" t="str">
        <f t="shared" si="40"/>
        <v/>
      </c>
      <c r="U786" s="47" t="str">
        <f t="shared" si="41"/>
        <v/>
      </c>
    </row>
    <row r="787" spans="12:21" ht="21.95" customHeight="1" x14ac:dyDescent="0.15">
      <c r="L787" s="292"/>
      <c r="M787" s="293"/>
      <c r="N787" s="292"/>
      <c r="O787" s="293"/>
      <c r="T787" s="14" t="str">
        <f t="shared" si="40"/>
        <v/>
      </c>
      <c r="U787" s="47" t="str">
        <f t="shared" si="41"/>
        <v/>
      </c>
    </row>
    <row r="788" spans="12:21" ht="21.95" customHeight="1" x14ac:dyDescent="0.15">
      <c r="L788" s="292"/>
      <c r="M788" s="293"/>
      <c r="N788" s="292"/>
      <c r="O788" s="293"/>
      <c r="T788" s="14" t="str">
        <f t="shared" si="40"/>
        <v/>
      </c>
      <c r="U788" s="47" t="str">
        <f t="shared" si="41"/>
        <v/>
      </c>
    </row>
    <row r="789" spans="12:21" ht="21.95" customHeight="1" x14ac:dyDescent="0.15">
      <c r="L789" s="292"/>
      <c r="M789" s="293"/>
      <c r="N789" s="292"/>
      <c r="O789" s="293"/>
      <c r="T789" s="14" t="str">
        <f t="shared" si="40"/>
        <v/>
      </c>
      <c r="U789" s="47" t="str">
        <f t="shared" si="41"/>
        <v/>
      </c>
    </row>
    <row r="790" spans="12:21" ht="21.95" customHeight="1" x14ac:dyDescent="0.15">
      <c r="L790" s="292"/>
      <c r="M790" s="293"/>
      <c r="N790" s="292"/>
      <c r="O790" s="293"/>
      <c r="T790" s="14" t="str">
        <f t="shared" si="40"/>
        <v/>
      </c>
      <c r="U790" s="47" t="str">
        <f t="shared" si="41"/>
        <v/>
      </c>
    </row>
    <row r="791" spans="12:21" ht="21.95" customHeight="1" x14ac:dyDescent="0.15">
      <c r="L791" s="292"/>
      <c r="M791" s="293"/>
      <c r="N791" s="292"/>
      <c r="O791" s="293"/>
      <c r="T791" s="14" t="str">
        <f t="shared" si="40"/>
        <v/>
      </c>
      <c r="U791" s="47" t="str">
        <f t="shared" si="41"/>
        <v/>
      </c>
    </row>
    <row r="792" spans="12:21" ht="21.95" customHeight="1" x14ac:dyDescent="0.15">
      <c r="L792" s="292"/>
      <c r="M792" s="293"/>
      <c r="N792" s="292"/>
      <c r="O792" s="293"/>
      <c r="T792" s="14" t="str">
        <f t="shared" si="40"/>
        <v/>
      </c>
      <c r="U792" s="47" t="str">
        <f t="shared" si="41"/>
        <v/>
      </c>
    </row>
    <row r="793" spans="12:21" ht="21.95" customHeight="1" x14ac:dyDescent="0.15">
      <c r="T793" s="14" t="str">
        <f t="shared" si="40"/>
        <v/>
      </c>
      <c r="U793" s="47" t="str">
        <f t="shared" si="41"/>
        <v/>
      </c>
    </row>
    <row r="794" spans="12:21" ht="21.95" customHeight="1" x14ac:dyDescent="0.15">
      <c r="T794" s="14" t="str">
        <f t="shared" si="40"/>
        <v/>
      </c>
      <c r="U794" s="47" t="str">
        <f t="shared" si="41"/>
        <v/>
      </c>
    </row>
    <row r="795" spans="12:21" ht="21.95" customHeight="1" x14ac:dyDescent="0.15">
      <c r="T795" s="14" t="str">
        <f t="shared" si="40"/>
        <v/>
      </c>
      <c r="U795" s="47" t="str">
        <f t="shared" si="41"/>
        <v/>
      </c>
    </row>
    <row r="796" spans="12:21" ht="21.95" customHeight="1" x14ac:dyDescent="0.15">
      <c r="T796" s="14" t="str">
        <f t="shared" si="40"/>
        <v/>
      </c>
      <c r="U796" s="47" t="str">
        <f t="shared" si="41"/>
        <v/>
      </c>
    </row>
    <row r="797" spans="12:21" ht="21.95" customHeight="1" x14ac:dyDescent="0.15">
      <c r="T797" s="14" t="str">
        <f t="shared" si="40"/>
        <v/>
      </c>
      <c r="U797" s="47" t="str">
        <f t="shared" si="41"/>
        <v/>
      </c>
    </row>
    <row r="798" spans="12:21" ht="21.95" customHeight="1" x14ac:dyDescent="0.15">
      <c r="T798" s="14" t="str">
        <f t="shared" si="40"/>
        <v/>
      </c>
      <c r="U798" s="47" t="str">
        <f t="shared" si="41"/>
        <v/>
      </c>
    </row>
    <row r="799" spans="12:21" ht="21.95" customHeight="1" x14ac:dyDescent="0.15">
      <c r="T799" s="14" t="str">
        <f t="shared" si="40"/>
        <v/>
      </c>
      <c r="U799" s="47" t="str">
        <f t="shared" si="41"/>
        <v/>
      </c>
    </row>
    <row r="800" spans="12:21" ht="21.95" customHeight="1" x14ac:dyDescent="0.15">
      <c r="T800" s="14" t="str">
        <f t="shared" si="40"/>
        <v/>
      </c>
      <c r="U800" s="47" t="str">
        <f t="shared" si="41"/>
        <v/>
      </c>
    </row>
    <row r="801" spans="20:21" ht="21.95" customHeight="1" x14ac:dyDescent="0.15">
      <c r="T801" s="14" t="str">
        <f t="shared" si="40"/>
        <v/>
      </c>
      <c r="U801" s="47" t="str">
        <f t="shared" si="41"/>
        <v/>
      </c>
    </row>
    <row r="802" spans="20:21" ht="21.95" customHeight="1" x14ac:dyDescent="0.15">
      <c r="T802" s="14" t="str">
        <f t="shared" si="40"/>
        <v/>
      </c>
      <c r="U802" s="47" t="str">
        <f t="shared" si="41"/>
        <v/>
      </c>
    </row>
    <row r="803" spans="20:21" ht="21.95" customHeight="1" x14ac:dyDescent="0.15">
      <c r="T803" s="14" t="str">
        <f t="shared" si="40"/>
        <v/>
      </c>
      <c r="U803" s="47" t="str">
        <f t="shared" si="41"/>
        <v/>
      </c>
    </row>
    <row r="804" spans="20:21" ht="21.95" customHeight="1" x14ac:dyDescent="0.15">
      <c r="T804" s="14" t="str">
        <f t="shared" si="40"/>
        <v/>
      </c>
      <c r="U804" s="47" t="str">
        <f t="shared" si="41"/>
        <v/>
      </c>
    </row>
    <row r="805" spans="20:21" ht="21.95" customHeight="1" x14ac:dyDescent="0.15">
      <c r="T805" s="14" t="str">
        <f t="shared" si="40"/>
        <v/>
      </c>
      <c r="U805" s="47" t="str">
        <f t="shared" si="41"/>
        <v/>
      </c>
    </row>
    <row r="806" spans="20:21" ht="21.95" customHeight="1" x14ac:dyDescent="0.15">
      <c r="T806" s="14" t="str">
        <f t="shared" si="40"/>
        <v/>
      </c>
      <c r="U806" s="47" t="str">
        <f t="shared" si="41"/>
        <v/>
      </c>
    </row>
    <row r="807" spans="20:21" ht="21.95" customHeight="1" x14ac:dyDescent="0.15">
      <c r="T807" s="14" t="str">
        <f t="shared" si="40"/>
        <v/>
      </c>
      <c r="U807" s="47" t="str">
        <f t="shared" si="41"/>
        <v/>
      </c>
    </row>
    <row r="808" spans="20:21" ht="21.95" customHeight="1" x14ac:dyDescent="0.15">
      <c r="T808" s="14" t="str">
        <f t="shared" si="40"/>
        <v/>
      </c>
      <c r="U808" s="47" t="str">
        <f t="shared" si="41"/>
        <v/>
      </c>
    </row>
    <row r="809" spans="20:21" ht="21.95" customHeight="1" x14ac:dyDescent="0.15">
      <c r="T809" s="14" t="str">
        <f t="shared" si="40"/>
        <v/>
      </c>
      <c r="U809" s="47" t="str">
        <f t="shared" si="41"/>
        <v/>
      </c>
    </row>
    <row r="810" spans="20:21" ht="21.95" customHeight="1" x14ac:dyDescent="0.15">
      <c r="T810" s="14" t="str">
        <f t="shared" si="40"/>
        <v/>
      </c>
      <c r="U810" s="47" t="str">
        <f t="shared" si="41"/>
        <v/>
      </c>
    </row>
    <row r="811" spans="20:21" ht="21.95" customHeight="1" x14ac:dyDescent="0.15">
      <c r="T811" s="14" t="str">
        <f t="shared" si="40"/>
        <v/>
      </c>
      <c r="U811" s="47" t="str">
        <f t="shared" si="41"/>
        <v/>
      </c>
    </row>
    <row r="812" spans="20:21" ht="21.95" customHeight="1" x14ac:dyDescent="0.15">
      <c r="T812" s="14" t="str">
        <f t="shared" si="40"/>
        <v/>
      </c>
      <c r="U812" s="47" t="str">
        <f t="shared" si="41"/>
        <v/>
      </c>
    </row>
    <row r="813" spans="20:21" ht="21.95" customHeight="1" x14ac:dyDescent="0.15">
      <c r="T813" s="14" t="str">
        <f t="shared" si="40"/>
        <v/>
      </c>
      <c r="U813" s="47" t="str">
        <f t="shared" si="41"/>
        <v/>
      </c>
    </row>
    <row r="814" spans="20:21" ht="21.95" customHeight="1" x14ac:dyDescent="0.15">
      <c r="T814" s="14" t="str">
        <f t="shared" si="40"/>
        <v/>
      </c>
      <c r="U814" s="47" t="str">
        <f t="shared" si="41"/>
        <v/>
      </c>
    </row>
    <row r="815" spans="20:21" ht="21.95" customHeight="1" x14ac:dyDescent="0.15">
      <c r="T815" s="14" t="str">
        <f t="shared" si="40"/>
        <v/>
      </c>
      <c r="U815" s="47" t="str">
        <f t="shared" si="41"/>
        <v/>
      </c>
    </row>
    <row r="816" spans="20:21" ht="21.95" customHeight="1" x14ac:dyDescent="0.15">
      <c r="T816" s="14" t="str">
        <f t="shared" si="40"/>
        <v/>
      </c>
      <c r="U816" s="47" t="str">
        <f t="shared" si="41"/>
        <v/>
      </c>
    </row>
    <row r="817" spans="20:21" ht="21.95" customHeight="1" x14ac:dyDescent="0.15">
      <c r="T817" s="14" t="str">
        <f t="shared" si="40"/>
        <v/>
      </c>
      <c r="U817" s="47" t="str">
        <f t="shared" si="41"/>
        <v/>
      </c>
    </row>
    <row r="818" spans="20:21" ht="21.95" customHeight="1" x14ac:dyDescent="0.15">
      <c r="T818" s="14" t="str">
        <f t="shared" si="40"/>
        <v/>
      </c>
      <c r="U818" s="47" t="str">
        <f t="shared" si="41"/>
        <v/>
      </c>
    </row>
    <row r="819" spans="20:21" ht="21.95" customHeight="1" x14ac:dyDescent="0.15">
      <c r="T819" s="14" t="str">
        <f t="shared" si="40"/>
        <v/>
      </c>
      <c r="U819" s="47" t="str">
        <f t="shared" si="41"/>
        <v/>
      </c>
    </row>
    <row r="820" spans="20:21" ht="21.95" customHeight="1" x14ac:dyDescent="0.15">
      <c r="T820" s="14" t="str">
        <f t="shared" si="40"/>
        <v/>
      </c>
      <c r="U820" s="47" t="str">
        <f t="shared" si="41"/>
        <v/>
      </c>
    </row>
    <row r="821" spans="20:21" ht="21.95" customHeight="1" x14ac:dyDescent="0.15">
      <c r="T821" s="14" t="str">
        <f t="shared" si="40"/>
        <v/>
      </c>
      <c r="U821" s="47" t="str">
        <f t="shared" si="41"/>
        <v/>
      </c>
    </row>
    <row r="822" spans="20:21" ht="21.95" customHeight="1" x14ac:dyDescent="0.15">
      <c r="T822" s="14" t="str">
        <f t="shared" si="40"/>
        <v/>
      </c>
      <c r="U822" s="47" t="str">
        <f t="shared" si="41"/>
        <v/>
      </c>
    </row>
    <row r="823" spans="20:21" ht="21.95" customHeight="1" x14ac:dyDescent="0.15">
      <c r="T823" s="14" t="str">
        <f t="shared" si="40"/>
        <v/>
      </c>
      <c r="U823" s="47" t="str">
        <f t="shared" si="41"/>
        <v/>
      </c>
    </row>
    <row r="824" spans="20:21" ht="21.95" customHeight="1" x14ac:dyDescent="0.15">
      <c r="T824" s="14" t="str">
        <f t="shared" si="40"/>
        <v/>
      </c>
      <c r="U824" s="47" t="str">
        <f t="shared" si="41"/>
        <v/>
      </c>
    </row>
    <row r="825" spans="20:21" ht="21.95" customHeight="1" x14ac:dyDescent="0.15">
      <c r="T825" s="14" t="str">
        <f t="shared" si="40"/>
        <v/>
      </c>
      <c r="U825" s="47" t="str">
        <f t="shared" si="41"/>
        <v/>
      </c>
    </row>
    <row r="826" spans="20:21" ht="21.95" customHeight="1" x14ac:dyDescent="0.15">
      <c r="T826" s="14" t="str">
        <f t="shared" si="40"/>
        <v/>
      </c>
      <c r="U826" s="47" t="str">
        <f t="shared" si="41"/>
        <v/>
      </c>
    </row>
    <row r="827" spans="20:21" ht="21.95" customHeight="1" x14ac:dyDescent="0.15">
      <c r="T827" s="14" t="str">
        <f t="shared" si="40"/>
        <v/>
      </c>
      <c r="U827" s="47" t="str">
        <f t="shared" si="41"/>
        <v/>
      </c>
    </row>
    <row r="828" spans="20:21" ht="21.95" customHeight="1" x14ac:dyDescent="0.15">
      <c r="T828" s="14" t="str">
        <f t="shared" si="40"/>
        <v/>
      </c>
      <c r="U828" s="47" t="str">
        <f t="shared" si="41"/>
        <v/>
      </c>
    </row>
    <row r="829" spans="20:21" ht="21.95" customHeight="1" x14ac:dyDescent="0.15">
      <c r="T829" s="14" t="str">
        <f t="shared" si="40"/>
        <v/>
      </c>
      <c r="U829" s="47" t="str">
        <f t="shared" si="41"/>
        <v/>
      </c>
    </row>
    <row r="830" spans="20:21" ht="21.95" customHeight="1" x14ac:dyDescent="0.15">
      <c r="T830" s="14" t="str">
        <f t="shared" si="40"/>
        <v/>
      </c>
      <c r="U830" s="47" t="str">
        <f t="shared" si="41"/>
        <v/>
      </c>
    </row>
    <row r="831" spans="20:21" ht="21.95" customHeight="1" x14ac:dyDescent="0.15">
      <c r="T831" s="14" t="str">
        <f t="shared" si="40"/>
        <v/>
      </c>
      <c r="U831" s="47" t="str">
        <f t="shared" si="41"/>
        <v/>
      </c>
    </row>
    <row r="832" spans="20:21" ht="21.95" customHeight="1" x14ac:dyDescent="0.15">
      <c r="T832" s="14" t="str">
        <f t="shared" si="40"/>
        <v/>
      </c>
      <c r="U832" s="47" t="str">
        <f t="shared" si="41"/>
        <v/>
      </c>
    </row>
    <row r="833" spans="20:21" ht="21.95" customHeight="1" x14ac:dyDescent="0.15">
      <c r="T833" s="14" t="str">
        <f t="shared" si="40"/>
        <v/>
      </c>
      <c r="U833" s="47" t="str">
        <f t="shared" si="41"/>
        <v/>
      </c>
    </row>
    <row r="834" spans="20:21" ht="21.95" customHeight="1" x14ac:dyDescent="0.15">
      <c r="T834" s="14" t="str">
        <f t="shared" si="40"/>
        <v/>
      </c>
      <c r="U834" s="47" t="str">
        <f t="shared" si="41"/>
        <v/>
      </c>
    </row>
    <row r="835" spans="20:21" ht="21.95" customHeight="1" x14ac:dyDescent="0.15">
      <c r="T835" s="14" t="str">
        <f t="shared" si="40"/>
        <v/>
      </c>
      <c r="U835" s="47" t="str">
        <f t="shared" si="41"/>
        <v/>
      </c>
    </row>
    <row r="836" spans="20:21" ht="21.95" customHeight="1" x14ac:dyDescent="0.15">
      <c r="T836" s="14" t="str">
        <f t="shared" si="40"/>
        <v/>
      </c>
      <c r="U836" s="47" t="str">
        <f t="shared" si="41"/>
        <v/>
      </c>
    </row>
    <row r="837" spans="20:21" ht="21.95" customHeight="1" x14ac:dyDescent="0.15">
      <c r="T837" s="14" t="str">
        <f t="shared" si="40"/>
        <v/>
      </c>
      <c r="U837" s="47" t="str">
        <f t="shared" si="41"/>
        <v/>
      </c>
    </row>
    <row r="838" spans="20:21" ht="21.95" customHeight="1" x14ac:dyDescent="0.15">
      <c r="T838" s="14" t="str">
        <f t="shared" si="40"/>
        <v/>
      </c>
      <c r="U838" s="47" t="str">
        <f t="shared" si="41"/>
        <v/>
      </c>
    </row>
    <row r="839" spans="20:21" ht="21.95" customHeight="1" x14ac:dyDescent="0.15">
      <c r="T839" s="14" t="str">
        <f t="shared" ref="T839:T902" si="42">CONCATENATE(L839,C839)</f>
        <v/>
      </c>
      <c r="U839" s="47" t="str">
        <f t="shared" ref="U839:U902" si="43">CONCATENATE(N839,H839)</f>
        <v/>
      </c>
    </row>
    <row r="840" spans="20:21" ht="21.95" customHeight="1" x14ac:dyDescent="0.15">
      <c r="T840" s="14" t="str">
        <f t="shared" si="42"/>
        <v/>
      </c>
      <c r="U840" s="47" t="str">
        <f t="shared" si="43"/>
        <v/>
      </c>
    </row>
    <row r="841" spans="20:21" ht="21.95" customHeight="1" x14ac:dyDescent="0.15">
      <c r="T841" s="14" t="str">
        <f t="shared" si="42"/>
        <v/>
      </c>
      <c r="U841" s="47" t="str">
        <f t="shared" si="43"/>
        <v/>
      </c>
    </row>
    <row r="842" spans="20:21" ht="21.95" customHeight="1" x14ac:dyDescent="0.15">
      <c r="T842" s="14" t="str">
        <f t="shared" si="42"/>
        <v/>
      </c>
      <c r="U842" s="47" t="str">
        <f t="shared" si="43"/>
        <v/>
      </c>
    </row>
    <row r="843" spans="20:21" ht="21.95" customHeight="1" x14ac:dyDescent="0.15">
      <c r="T843" s="14" t="str">
        <f t="shared" si="42"/>
        <v/>
      </c>
      <c r="U843" s="47" t="str">
        <f t="shared" si="43"/>
        <v/>
      </c>
    </row>
    <row r="844" spans="20:21" ht="21.95" customHeight="1" x14ac:dyDescent="0.15">
      <c r="T844" s="14" t="str">
        <f t="shared" si="42"/>
        <v/>
      </c>
      <c r="U844" s="47" t="str">
        <f t="shared" si="43"/>
        <v/>
      </c>
    </row>
    <row r="845" spans="20:21" ht="21.95" customHeight="1" x14ac:dyDescent="0.15">
      <c r="T845" s="14" t="str">
        <f t="shared" si="42"/>
        <v/>
      </c>
      <c r="U845" s="47" t="str">
        <f t="shared" si="43"/>
        <v/>
      </c>
    </row>
    <row r="846" spans="20:21" ht="21.95" customHeight="1" x14ac:dyDescent="0.15">
      <c r="T846" s="14" t="str">
        <f t="shared" si="42"/>
        <v/>
      </c>
      <c r="U846" s="47" t="str">
        <f t="shared" si="43"/>
        <v/>
      </c>
    </row>
    <row r="847" spans="20:21" ht="21.95" customHeight="1" x14ac:dyDescent="0.15">
      <c r="T847" s="14" t="str">
        <f t="shared" si="42"/>
        <v/>
      </c>
      <c r="U847" s="47" t="str">
        <f t="shared" si="43"/>
        <v/>
      </c>
    </row>
    <row r="848" spans="20:21" ht="21.95" customHeight="1" x14ac:dyDescent="0.15">
      <c r="T848" s="14" t="str">
        <f t="shared" si="42"/>
        <v/>
      </c>
      <c r="U848" s="47" t="str">
        <f t="shared" si="43"/>
        <v/>
      </c>
    </row>
    <row r="849" spans="20:21" ht="21.95" customHeight="1" x14ac:dyDescent="0.15">
      <c r="T849" s="14" t="str">
        <f t="shared" si="42"/>
        <v/>
      </c>
      <c r="U849" s="47" t="str">
        <f t="shared" si="43"/>
        <v/>
      </c>
    </row>
    <row r="850" spans="20:21" ht="21.95" customHeight="1" x14ac:dyDescent="0.15">
      <c r="T850" s="14" t="str">
        <f t="shared" si="42"/>
        <v/>
      </c>
      <c r="U850" s="47" t="str">
        <f t="shared" si="43"/>
        <v/>
      </c>
    </row>
    <row r="851" spans="20:21" ht="21.95" customHeight="1" x14ac:dyDescent="0.15">
      <c r="T851" s="14" t="str">
        <f t="shared" si="42"/>
        <v/>
      </c>
      <c r="U851" s="47" t="str">
        <f t="shared" si="43"/>
        <v/>
      </c>
    </row>
    <row r="852" spans="20:21" ht="21.95" customHeight="1" x14ac:dyDescent="0.15">
      <c r="T852" s="14" t="str">
        <f t="shared" si="42"/>
        <v/>
      </c>
      <c r="U852" s="47" t="str">
        <f t="shared" si="43"/>
        <v/>
      </c>
    </row>
    <row r="853" spans="20:21" ht="21.95" customHeight="1" x14ac:dyDescent="0.15">
      <c r="T853" s="14" t="str">
        <f t="shared" si="42"/>
        <v/>
      </c>
      <c r="U853" s="47" t="str">
        <f t="shared" si="43"/>
        <v/>
      </c>
    </row>
    <row r="854" spans="20:21" ht="21.95" customHeight="1" x14ac:dyDescent="0.15">
      <c r="T854" s="14" t="str">
        <f t="shared" si="42"/>
        <v/>
      </c>
      <c r="U854" s="47" t="str">
        <f t="shared" si="43"/>
        <v/>
      </c>
    </row>
    <row r="855" spans="20:21" ht="21.95" customHeight="1" x14ac:dyDescent="0.15">
      <c r="T855" s="14" t="str">
        <f t="shared" si="42"/>
        <v/>
      </c>
      <c r="U855" s="47" t="str">
        <f t="shared" si="43"/>
        <v/>
      </c>
    </row>
    <row r="856" spans="20:21" ht="21.95" customHeight="1" x14ac:dyDescent="0.15">
      <c r="T856" s="14" t="str">
        <f t="shared" si="42"/>
        <v/>
      </c>
      <c r="U856" s="47" t="str">
        <f t="shared" si="43"/>
        <v/>
      </c>
    </row>
    <row r="857" spans="20:21" ht="21.95" customHeight="1" x14ac:dyDescent="0.15">
      <c r="T857" s="14" t="str">
        <f t="shared" si="42"/>
        <v/>
      </c>
      <c r="U857" s="47" t="str">
        <f t="shared" si="43"/>
        <v/>
      </c>
    </row>
    <row r="858" spans="20:21" ht="21.95" customHeight="1" x14ac:dyDescent="0.15">
      <c r="T858" s="14" t="str">
        <f t="shared" si="42"/>
        <v/>
      </c>
      <c r="U858" s="47" t="str">
        <f t="shared" si="43"/>
        <v/>
      </c>
    </row>
    <row r="859" spans="20:21" ht="21.95" customHeight="1" x14ac:dyDescent="0.15">
      <c r="T859" s="14" t="str">
        <f t="shared" si="42"/>
        <v/>
      </c>
      <c r="U859" s="47" t="str">
        <f t="shared" si="43"/>
        <v/>
      </c>
    </row>
    <row r="860" spans="20:21" ht="21.95" customHeight="1" x14ac:dyDescent="0.15">
      <c r="T860" s="14" t="str">
        <f t="shared" si="42"/>
        <v/>
      </c>
      <c r="U860" s="47" t="str">
        <f t="shared" si="43"/>
        <v/>
      </c>
    </row>
    <row r="861" spans="20:21" ht="21.95" customHeight="1" x14ac:dyDescent="0.15">
      <c r="T861" s="14" t="str">
        <f t="shared" si="42"/>
        <v/>
      </c>
      <c r="U861" s="47" t="str">
        <f t="shared" si="43"/>
        <v/>
      </c>
    </row>
    <row r="862" spans="20:21" ht="21.95" customHeight="1" x14ac:dyDescent="0.15">
      <c r="T862" s="14" t="str">
        <f t="shared" si="42"/>
        <v/>
      </c>
      <c r="U862" s="47" t="str">
        <f t="shared" si="43"/>
        <v/>
      </c>
    </row>
    <row r="863" spans="20:21" ht="21.95" customHeight="1" x14ac:dyDescent="0.15">
      <c r="T863" s="14" t="str">
        <f t="shared" si="42"/>
        <v/>
      </c>
      <c r="U863" s="47" t="str">
        <f t="shared" si="43"/>
        <v/>
      </c>
    </row>
    <row r="864" spans="20:21" ht="21.95" customHeight="1" x14ac:dyDescent="0.15">
      <c r="T864" s="14" t="str">
        <f t="shared" si="42"/>
        <v/>
      </c>
      <c r="U864" s="47" t="str">
        <f t="shared" si="43"/>
        <v/>
      </c>
    </row>
    <row r="865" spans="20:21" ht="21.95" customHeight="1" x14ac:dyDescent="0.15">
      <c r="T865" s="14" t="str">
        <f t="shared" si="42"/>
        <v/>
      </c>
      <c r="U865" s="47" t="str">
        <f t="shared" si="43"/>
        <v/>
      </c>
    </row>
    <row r="866" spans="20:21" ht="21.95" customHeight="1" x14ac:dyDescent="0.15">
      <c r="T866" s="14" t="str">
        <f t="shared" si="42"/>
        <v/>
      </c>
      <c r="U866" s="47" t="str">
        <f t="shared" si="43"/>
        <v/>
      </c>
    </row>
    <row r="867" spans="20:21" ht="21.95" customHeight="1" x14ac:dyDescent="0.15">
      <c r="T867" s="14" t="str">
        <f t="shared" si="42"/>
        <v/>
      </c>
      <c r="U867" s="47" t="str">
        <f t="shared" si="43"/>
        <v/>
      </c>
    </row>
    <row r="868" spans="20:21" ht="21.95" customHeight="1" x14ac:dyDescent="0.15">
      <c r="T868" s="14" t="str">
        <f t="shared" si="42"/>
        <v/>
      </c>
      <c r="U868" s="47" t="str">
        <f t="shared" si="43"/>
        <v/>
      </c>
    </row>
    <row r="869" spans="20:21" ht="21.95" customHeight="1" x14ac:dyDescent="0.15">
      <c r="T869" s="14" t="str">
        <f t="shared" si="42"/>
        <v/>
      </c>
      <c r="U869" s="47" t="str">
        <f t="shared" si="43"/>
        <v/>
      </c>
    </row>
    <row r="870" spans="20:21" ht="21.95" customHeight="1" x14ac:dyDescent="0.15">
      <c r="T870" s="14" t="str">
        <f t="shared" si="42"/>
        <v/>
      </c>
      <c r="U870" s="47" t="str">
        <f t="shared" si="43"/>
        <v/>
      </c>
    </row>
    <row r="871" spans="20:21" ht="21.95" customHeight="1" x14ac:dyDescent="0.15">
      <c r="T871" s="14" t="str">
        <f t="shared" si="42"/>
        <v/>
      </c>
      <c r="U871" s="47" t="str">
        <f t="shared" si="43"/>
        <v/>
      </c>
    </row>
    <row r="872" spans="20:21" ht="21.95" customHeight="1" x14ac:dyDescent="0.15">
      <c r="T872" s="14" t="str">
        <f t="shared" si="42"/>
        <v/>
      </c>
      <c r="U872" s="47" t="str">
        <f t="shared" si="43"/>
        <v/>
      </c>
    </row>
    <row r="873" spans="20:21" ht="21.95" customHeight="1" x14ac:dyDescent="0.15">
      <c r="T873" s="14" t="str">
        <f t="shared" si="42"/>
        <v/>
      </c>
      <c r="U873" s="47" t="str">
        <f t="shared" si="43"/>
        <v/>
      </c>
    </row>
    <row r="874" spans="20:21" ht="21.95" customHeight="1" x14ac:dyDescent="0.15">
      <c r="T874" s="14" t="str">
        <f t="shared" si="42"/>
        <v/>
      </c>
      <c r="U874" s="47" t="str">
        <f t="shared" si="43"/>
        <v/>
      </c>
    </row>
    <row r="875" spans="20:21" ht="21.95" customHeight="1" x14ac:dyDescent="0.15">
      <c r="T875" s="14" t="str">
        <f t="shared" si="42"/>
        <v/>
      </c>
      <c r="U875" s="47" t="str">
        <f t="shared" si="43"/>
        <v/>
      </c>
    </row>
    <row r="876" spans="20:21" ht="21.95" customHeight="1" x14ac:dyDescent="0.15">
      <c r="T876" s="14" t="str">
        <f t="shared" si="42"/>
        <v/>
      </c>
      <c r="U876" s="47" t="str">
        <f t="shared" si="43"/>
        <v/>
      </c>
    </row>
    <row r="877" spans="20:21" ht="21.95" customHeight="1" x14ac:dyDescent="0.15">
      <c r="T877" s="14" t="str">
        <f t="shared" si="42"/>
        <v/>
      </c>
      <c r="U877" s="47" t="str">
        <f t="shared" si="43"/>
        <v/>
      </c>
    </row>
    <row r="878" spans="20:21" ht="21.95" customHeight="1" x14ac:dyDescent="0.15">
      <c r="T878" s="14" t="str">
        <f t="shared" si="42"/>
        <v/>
      </c>
      <c r="U878" s="47" t="str">
        <f t="shared" si="43"/>
        <v/>
      </c>
    </row>
    <row r="879" spans="20:21" ht="21.95" customHeight="1" x14ac:dyDescent="0.15">
      <c r="T879" s="14" t="str">
        <f t="shared" si="42"/>
        <v/>
      </c>
      <c r="U879" s="47" t="str">
        <f t="shared" si="43"/>
        <v/>
      </c>
    </row>
    <row r="880" spans="20:21" ht="21.95" customHeight="1" x14ac:dyDescent="0.15">
      <c r="T880" s="14" t="str">
        <f t="shared" si="42"/>
        <v/>
      </c>
      <c r="U880" s="47" t="str">
        <f t="shared" si="43"/>
        <v/>
      </c>
    </row>
    <row r="881" spans="20:21" ht="21.95" customHeight="1" x14ac:dyDescent="0.15">
      <c r="T881" s="14" t="str">
        <f t="shared" si="42"/>
        <v/>
      </c>
      <c r="U881" s="47" t="str">
        <f t="shared" si="43"/>
        <v/>
      </c>
    </row>
    <row r="882" spans="20:21" ht="21.95" customHeight="1" x14ac:dyDescent="0.15">
      <c r="T882" s="14" t="str">
        <f t="shared" si="42"/>
        <v/>
      </c>
      <c r="U882" s="47" t="str">
        <f t="shared" si="43"/>
        <v/>
      </c>
    </row>
    <row r="883" spans="20:21" ht="21.95" customHeight="1" x14ac:dyDescent="0.15">
      <c r="T883" s="14" t="str">
        <f t="shared" si="42"/>
        <v/>
      </c>
      <c r="U883" s="47" t="str">
        <f t="shared" si="43"/>
        <v/>
      </c>
    </row>
    <row r="884" spans="20:21" ht="21.95" customHeight="1" x14ac:dyDescent="0.15">
      <c r="T884" s="14" t="str">
        <f t="shared" si="42"/>
        <v/>
      </c>
      <c r="U884" s="47" t="str">
        <f t="shared" si="43"/>
        <v/>
      </c>
    </row>
    <row r="885" spans="20:21" ht="21.95" customHeight="1" x14ac:dyDescent="0.15">
      <c r="T885" s="14" t="str">
        <f t="shared" si="42"/>
        <v/>
      </c>
      <c r="U885" s="47" t="str">
        <f t="shared" si="43"/>
        <v/>
      </c>
    </row>
    <row r="886" spans="20:21" ht="21.95" customHeight="1" x14ac:dyDescent="0.15">
      <c r="T886" s="14" t="str">
        <f t="shared" si="42"/>
        <v/>
      </c>
      <c r="U886" s="47" t="str">
        <f t="shared" si="43"/>
        <v/>
      </c>
    </row>
    <row r="887" spans="20:21" ht="21.95" customHeight="1" x14ac:dyDescent="0.15">
      <c r="T887" s="14" t="str">
        <f t="shared" si="42"/>
        <v/>
      </c>
      <c r="U887" s="47" t="str">
        <f t="shared" si="43"/>
        <v/>
      </c>
    </row>
    <row r="888" spans="20:21" ht="21.95" customHeight="1" x14ac:dyDescent="0.15">
      <c r="T888" s="14" t="str">
        <f t="shared" si="42"/>
        <v/>
      </c>
      <c r="U888" s="47" t="str">
        <f t="shared" si="43"/>
        <v/>
      </c>
    </row>
    <row r="889" spans="20:21" ht="21.95" customHeight="1" x14ac:dyDescent="0.15">
      <c r="T889" s="14" t="str">
        <f t="shared" si="42"/>
        <v/>
      </c>
      <c r="U889" s="47" t="str">
        <f t="shared" si="43"/>
        <v/>
      </c>
    </row>
    <row r="890" spans="20:21" ht="21.95" customHeight="1" x14ac:dyDescent="0.15">
      <c r="T890" s="14" t="str">
        <f t="shared" si="42"/>
        <v/>
      </c>
      <c r="U890" s="47" t="str">
        <f t="shared" si="43"/>
        <v/>
      </c>
    </row>
    <row r="891" spans="20:21" ht="21.95" customHeight="1" x14ac:dyDescent="0.15">
      <c r="T891" s="14" t="str">
        <f t="shared" si="42"/>
        <v/>
      </c>
      <c r="U891" s="47" t="str">
        <f t="shared" si="43"/>
        <v/>
      </c>
    </row>
    <row r="892" spans="20:21" ht="21.95" customHeight="1" x14ac:dyDescent="0.15">
      <c r="T892" s="14" t="str">
        <f t="shared" si="42"/>
        <v/>
      </c>
      <c r="U892" s="47" t="str">
        <f t="shared" si="43"/>
        <v/>
      </c>
    </row>
    <row r="893" spans="20:21" ht="21.95" customHeight="1" x14ac:dyDescent="0.15">
      <c r="T893" s="14" t="str">
        <f t="shared" si="42"/>
        <v/>
      </c>
      <c r="U893" s="47" t="str">
        <f t="shared" si="43"/>
        <v/>
      </c>
    </row>
    <row r="894" spans="20:21" ht="21.95" customHeight="1" x14ac:dyDescent="0.15">
      <c r="T894" s="14" t="str">
        <f t="shared" si="42"/>
        <v/>
      </c>
      <c r="U894" s="47" t="str">
        <f t="shared" si="43"/>
        <v/>
      </c>
    </row>
    <row r="895" spans="20:21" ht="21.95" customHeight="1" x14ac:dyDescent="0.15">
      <c r="T895" s="14" t="str">
        <f t="shared" si="42"/>
        <v/>
      </c>
      <c r="U895" s="47" t="str">
        <f t="shared" si="43"/>
        <v/>
      </c>
    </row>
    <row r="896" spans="20:21" ht="21.95" customHeight="1" x14ac:dyDescent="0.15">
      <c r="T896" s="14" t="str">
        <f t="shared" si="42"/>
        <v/>
      </c>
      <c r="U896" s="47" t="str">
        <f t="shared" si="43"/>
        <v/>
      </c>
    </row>
    <row r="897" spans="20:21" ht="21.95" customHeight="1" x14ac:dyDescent="0.15">
      <c r="T897" s="14" t="str">
        <f t="shared" si="42"/>
        <v/>
      </c>
      <c r="U897" s="47" t="str">
        <f t="shared" si="43"/>
        <v/>
      </c>
    </row>
    <row r="898" spans="20:21" ht="21.95" customHeight="1" x14ac:dyDescent="0.15">
      <c r="T898" s="14" t="str">
        <f t="shared" si="42"/>
        <v/>
      </c>
      <c r="U898" s="47" t="str">
        <f t="shared" si="43"/>
        <v/>
      </c>
    </row>
    <row r="899" spans="20:21" ht="21.95" customHeight="1" x14ac:dyDescent="0.15">
      <c r="T899" s="14" t="str">
        <f t="shared" si="42"/>
        <v/>
      </c>
      <c r="U899" s="47" t="str">
        <f t="shared" si="43"/>
        <v/>
      </c>
    </row>
    <row r="900" spans="20:21" ht="21.95" customHeight="1" x14ac:dyDescent="0.15">
      <c r="T900" s="14" t="str">
        <f t="shared" si="42"/>
        <v/>
      </c>
      <c r="U900" s="47" t="str">
        <f t="shared" si="43"/>
        <v/>
      </c>
    </row>
    <row r="901" spans="20:21" ht="21.95" customHeight="1" x14ac:dyDescent="0.15">
      <c r="T901" s="14" t="str">
        <f t="shared" si="42"/>
        <v/>
      </c>
      <c r="U901" s="47" t="str">
        <f t="shared" si="43"/>
        <v/>
      </c>
    </row>
    <row r="902" spans="20:21" ht="21.95" customHeight="1" x14ac:dyDescent="0.15">
      <c r="T902" s="14" t="str">
        <f t="shared" si="42"/>
        <v/>
      </c>
      <c r="U902" s="47" t="str">
        <f t="shared" si="43"/>
        <v/>
      </c>
    </row>
    <row r="903" spans="20:21" ht="21.95" customHeight="1" x14ac:dyDescent="0.15">
      <c r="T903" s="14" t="str">
        <f t="shared" ref="T903:T940" si="44">CONCATENATE(L903,C903)</f>
        <v/>
      </c>
      <c r="U903" s="47" t="str">
        <f t="shared" ref="U903:U940" si="45">CONCATENATE(N903,H903)</f>
        <v/>
      </c>
    </row>
    <row r="904" spans="20:21" ht="21.95" customHeight="1" x14ac:dyDescent="0.15">
      <c r="T904" s="14" t="str">
        <f t="shared" si="44"/>
        <v/>
      </c>
      <c r="U904" s="47" t="str">
        <f t="shared" si="45"/>
        <v/>
      </c>
    </row>
    <row r="905" spans="20:21" ht="21.95" customHeight="1" x14ac:dyDescent="0.15">
      <c r="T905" s="14" t="str">
        <f t="shared" si="44"/>
        <v/>
      </c>
      <c r="U905" s="47" t="str">
        <f t="shared" si="45"/>
        <v/>
      </c>
    </row>
    <row r="906" spans="20:21" ht="21.95" customHeight="1" x14ac:dyDescent="0.15">
      <c r="T906" s="14" t="str">
        <f t="shared" si="44"/>
        <v/>
      </c>
      <c r="U906" s="47" t="str">
        <f t="shared" si="45"/>
        <v/>
      </c>
    </row>
    <row r="907" spans="20:21" ht="21.95" customHeight="1" x14ac:dyDescent="0.15">
      <c r="T907" s="14" t="str">
        <f t="shared" si="44"/>
        <v/>
      </c>
      <c r="U907" s="47" t="str">
        <f t="shared" si="45"/>
        <v/>
      </c>
    </row>
    <row r="908" spans="20:21" ht="21.95" customHeight="1" x14ac:dyDescent="0.15">
      <c r="T908" s="14" t="str">
        <f t="shared" si="44"/>
        <v/>
      </c>
      <c r="U908" s="47" t="str">
        <f t="shared" si="45"/>
        <v/>
      </c>
    </row>
    <row r="909" spans="20:21" ht="21.95" customHeight="1" x14ac:dyDescent="0.15">
      <c r="T909" s="14" t="str">
        <f t="shared" si="44"/>
        <v/>
      </c>
      <c r="U909" s="47" t="str">
        <f t="shared" si="45"/>
        <v/>
      </c>
    </row>
    <row r="910" spans="20:21" ht="21.95" customHeight="1" x14ac:dyDescent="0.15">
      <c r="T910" s="14" t="str">
        <f t="shared" si="44"/>
        <v/>
      </c>
      <c r="U910" s="47" t="str">
        <f t="shared" si="45"/>
        <v/>
      </c>
    </row>
    <row r="911" spans="20:21" ht="21.95" customHeight="1" x14ac:dyDescent="0.15">
      <c r="T911" s="14" t="str">
        <f t="shared" si="44"/>
        <v/>
      </c>
      <c r="U911" s="47" t="str">
        <f t="shared" si="45"/>
        <v/>
      </c>
    </row>
    <row r="912" spans="20:21" ht="21.95" customHeight="1" x14ac:dyDescent="0.15">
      <c r="T912" s="14" t="str">
        <f t="shared" si="44"/>
        <v/>
      </c>
      <c r="U912" s="47" t="str">
        <f t="shared" si="45"/>
        <v/>
      </c>
    </row>
    <row r="913" spans="20:21" ht="21.95" customHeight="1" x14ac:dyDescent="0.15">
      <c r="T913" s="14" t="str">
        <f t="shared" si="44"/>
        <v/>
      </c>
      <c r="U913" s="47" t="str">
        <f t="shared" si="45"/>
        <v/>
      </c>
    </row>
    <row r="914" spans="20:21" ht="21.95" customHeight="1" x14ac:dyDescent="0.15">
      <c r="T914" s="14" t="str">
        <f t="shared" si="44"/>
        <v/>
      </c>
      <c r="U914" s="47" t="str">
        <f t="shared" si="45"/>
        <v/>
      </c>
    </row>
    <row r="915" spans="20:21" ht="21.95" customHeight="1" x14ac:dyDescent="0.15">
      <c r="T915" s="14" t="str">
        <f t="shared" si="44"/>
        <v/>
      </c>
      <c r="U915" s="47" t="str">
        <f t="shared" si="45"/>
        <v/>
      </c>
    </row>
    <row r="916" spans="20:21" ht="21.95" customHeight="1" x14ac:dyDescent="0.15">
      <c r="T916" s="14" t="str">
        <f t="shared" si="44"/>
        <v/>
      </c>
      <c r="U916" s="47" t="str">
        <f t="shared" si="45"/>
        <v/>
      </c>
    </row>
    <row r="917" spans="20:21" ht="21.95" customHeight="1" x14ac:dyDescent="0.15">
      <c r="T917" s="14" t="str">
        <f t="shared" si="44"/>
        <v/>
      </c>
      <c r="U917" s="47" t="str">
        <f t="shared" si="45"/>
        <v/>
      </c>
    </row>
    <row r="918" spans="20:21" ht="21.95" customHeight="1" x14ac:dyDescent="0.15">
      <c r="T918" s="14" t="str">
        <f t="shared" si="44"/>
        <v/>
      </c>
      <c r="U918" s="47" t="str">
        <f t="shared" si="45"/>
        <v/>
      </c>
    </row>
    <row r="919" spans="20:21" ht="21.95" customHeight="1" x14ac:dyDescent="0.15">
      <c r="T919" s="14" t="str">
        <f t="shared" si="44"/>
        <v/>
      </c>
      <c r="U919" s="47" t="str">
        <f t="shared" si="45"/>
        <v/>
      </c>
    </row>
    <row r="920" spans="20:21" ht="21.95" customHeight="1" x14ac:dyDescent="0.15">
      <c r="T920" s="14" t="str">
        <f t="shared" si="44"/>
        <v/>
      </c>
      <c r="U920" s="47" t="str">
        <f t="shared" si="45"/>
        <v/>
      </c>
    </row>
    <row r="921" spans="20:21" ht="21.95" customHeight="1" x14ac:dyDescent="0.15">
      <c r="T921" s="14" t="str">
        <f t="shared" si="44"/>
        <v/>
      </c>
      <c r="U921" s="47" t="str">
        <f t="shared" si="45"/>
        <v/>
      </c>
    </row>
    <row r="922" spans="20:21" ht="21.95" customHeight="1" x14ac:dyDescent="0.15">
      <c r="T922" s="14" t="str">
        <f t="shared" si="44"/>
        <v/>
      </c>
      <c r="U922" s="47" t="str">
        <f t="shared" si="45"/>
        <v/>
      </c>
    </row>
    <row r="923" spans="20:21" ht="21.95" customHeight="1" x14ac:dyDescent="0.15">
      <c r="T923" s="14" t="str">
        <f t="shared" si="44"/>
        <v/>
      </c>
      <c r="U923" s="47" t="str">
        <f t="shared" si="45"/>
        <v/>
      </c>
    </row>
    <row r="924" spans="20:21" ht="21.95" customHeight="1" x14ac:dyDescent="0.15">
      <c r="T924" s="14" t="str">
        <f t="shared" si="44"/>
        <v/>
      </c>
      <c r="U924" s="47" t="str">
        <f t="shared" si="45"/>
        <v/>
      </c>
    </row>
    <row r="925" spans="20:21" ht="21.95" customHeight="1" x14ac:dyDescent="0.15">
      <c r="T925" s="14" t="str">
        <f t="shared" si="44"/>
        <v/>
      </c>
      <c r="U925" s="47" t="str">
        <f t="shared" si="45"/>
        <v/>
      </c>
    </row>
    <row r="926" spans="20:21" ht="21.95" customHeight="1" x14ac:dyDescent="0.15">
      <c r="T926" s="14" t="str">
        <f t="shared" si="44"/>
        <v/>
      </c>
      <c r="U926" s="47" t="str">
        <f t="shared" si="45"/>
        <v/>
      </c>
    </row>
    <row r="927" spans="20:21" ht="21.95" customHeight="1" x14ac:dyDescent="0.15">
      <c r="T927" s="14" t="str">
        <f t="shared" si="44"/>
        <v/>
      </c>
      <c r="U927" s="47" t="str">
        <f t="shared" si="45"/>
        <v/>
      </c>
    </row>
    <row r="928" spans="20:21" ht="21.95" customHeight="1" x14ac:dyDescent="0.15">
      <c r="T928" s="14" t="str">
        <f t="shared" si="44"/>
        <v/>
      </c>
      <c r="U928" s="47" t="str">
        <f t="shared" si="45"/>
        <v/>
      </c>
    </row>
    <row r="929" spans="20:21" ht="21.95" customHeight="1" x14ac:dyDescent="0.15">
      <c r="T929" s="14" t="str">
        <f t="shared" si="44"/>
        <v/>
      </c>
      <c r="U929" s="47" t="str">
        <f t="shared" si="45"/>
        <v/>
      </c>
    </row>
    <row r="930" spans="20:21" ht="21.95" customHeight="1" x14ac:dyDescent="0.15">
      <c r="T930" s="14" t="str">
        <f t="shared" si="44"/>
        <v/>
      </c>
      <c r="U930" s="47" t="str">
        <f t="shared" si="45"/>
        <v/>
      </c>
    </row>
    <row r="931" spans="20:21" ht="21.95" customHeight="1" x14ac:dyDescent="0.15">
      <c r="T931" s="14" t="str">
        <f t="shared" si="44"/>
        <v/>
      </c>
      <c r="U931" s="47" t="str">
        <f t="shared" si="45"/>
        <v/>
      </c>
    </row>
    <row r="932" spans="20:21" ht="21.95" customHeight="1" x14ac:dyDescent="0.15">
      <c r="T932" s="14" t="str">
        <f t="shared" si="44"/>
        <v/>
      </c>
      <c r="U932" s="47" t="str">
        <f t="shared" si="45"/>
        <v/>
      </c>
    </row>
    <row r="933" spans="20:21" ht="21.95" customHeight="1" x14ac:dyDescent="0.15">
      <c r="T933" s="14" t="str">
        <f t="shared" si="44"/>
        <v/>
      </c>
      <c r="U933" s="47" t="str">
        <f t="shared" si="45"/>
        <v/>
      </c>
    </row>
    <row r="934" spans="20:21" ht="21.95" customHeight="1" x14ac:dyDescent="0.15">
      <c r="T934" s="14" t="str">
        <f t="shared" si="44"/>
        <v/>
      </c>
      <c r="U934" s="47" t="str">
        <f t="shared" si="45"/>
        <v/>
      </c>
    </row>
    <row r="935" spans="20:21" ht="21.95" customHeight="1" x14ac:dyDescent="0.15">
      <c r="T935" s="14" t="str">
        <f t="shared" si="44"/>
        <v/>
      </c>
      <c r="U935" s="47" t="str">
        <f t="shared" si="45"/>
        <v/>
      </c>
    </row>
    <row r="936" spans="20:21" ht="21.95" customHeight="1" x14ac:dyDescent="0.15">
      <c r="T936" s="14" t="str">
        <f t="shared" si="44"/>
        <v/>
      </c>
      <c r="U936" s="47" t="str">
        <f t="shared" si="45"/>
        <v/>
      </c>
    </row>
    <row r="937" spans="20:21" ht="21.95" customHeight="1" x14ac:dyDescent="0.15">
      <c r="T937" s="14" t="str">
        <f t="shared" si="44"/>
        <v/>
      </c>
      <c r="U937" s="47" t="str">
        <f t="shared" si="45"/>
        <v/>
      </c>
    </row>
    <row r="938" spans="20:21" ht="21.95" customHeight="1" x14ac:dyDescent="0.15">
      <c r="T938" s="14" t="str">
        <f t="shared" si="44"/>
        <v/>
      </c>
      <c r="U938" s="47" t="str">
        <f t="shared" si="45"/>
        <v/>
      </c>
    </row>
    <row r="939" spans="20:21" ht="21.95" customHeight="1" x14ac:dyDescent="0.15">
      <c r="T939" s="14" t="str">
        <f t="shared" si="44"/>
        <v/>
      </c>
      <c r="U939" s="47" t="str">
        <f t="shared" si="45"/>
        <v/>
      </c>
    </row>
    <row r="940" spans="20:21" ht="21.95" customHeight="1" x14ac:dyDescent="0.15">
      <c r="T940" s="14" t="str">
        <f t="shared" si="44"/>
        <v/>
      </c>
      <c r="U940" s="47" t="str">
        <f t="shared" si="45"/>
        <v/>
      </c>
    </row>
  </sheetData>
  <autoFilter ref="A6:AL940"/>
  <mergeCells count="10">
    <mergeCell ref="A4:A6"/>
    <mergeCell ref="K234:K236"/>
    <mergeCell ref="K144:K145"/>
    <mergeCell ref="K156:K157"/>
    <mergeCell ref="K213:K215"/>
    <mergeCell ref="K375:K377"/>
    <mergeCell ref="S4:S6"/>
    <mergeCell ref="K4:K6"/>
    <mergeCell ref="B4:E5"/>
    <mergeCell ref="F4:J5"/>
  </mergeCells>
  <phoneticPr fontId="4" type="noConversion"/>
  <conditionalFormatting sqref="M133 M131">
    <cfRule type="cellIs" dxfId="3" priority="1" stopIfTrue="1" operator="greaterThan">
      <formula>C131</formula>
    </cfRule>
  </conditionalFormatting>
  <conditionalFormatting sqref="J77:J79 J85 J82:J83 J91:J93 J96:J105">
    <cfRule type="cellIs" dxfId="2" priority="2" stopIfTrue="1" operator="greaterThan">
      <formula>D77</formula>
    </cfRule>
  </conditionalFormatting>
  <printOptions horizontalCentered="1"/>
  <pageMargins left="0.78740157480314965" right="0.23622047244094491" top="0.39370078740157483" bottom="7.874015748031496E-2" header="0.19685039370078741" footer="0"/>
  <pageSetup paperSize="9" scale="93" orientation="landscape" horizontalDpi="4294967292" verticalDpi="300" r:id="rId1"/>
  <headerFooter alignWithMargins="0">
    <oddHeader xml:space="preserve">&amp;C
</oddHeader>
    <oddFooter xml:space="preserve">&amp;C
</oddFooter>
  </headerFooter>
  <rowBreaks count="11" manualBreakCount="11">
    <brk id="28" max="18" man="1"/>
    <brk id="48" max="18" man="1"/>
    <brk id="68" max="18" man="1"/>
    <brk id="88" max="18" man="1"/>
    <brk id="108" max="18" man="1"/>
    <brk id="128" max="18" man="1"/>
    <brk id="148" max="18" man="1"/>
    <brk id="168" max="18" man="1"/>
    <brk id="188" max="18" man="1"/>
    <brk id="208" max="18" man="1"/>
    <brk id="228" max="18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indexed="48"/>
  </sheetPr>
  <dimension ref="A1:AP927"/>
  <sheetViews>
    <sheetView showZeros="0" view="pageBreakPreview" zoomScale="70" workbookViewId="0">
      <selection activeCell="N25" sqref="N25"/>
    </sheetView>
  </sheetViews>
  <sheetFormatPr defaultColWidth="6.109375" defaultRowHeight="21.95" customHeight="1" x14ac:dyDescent="0.15"/>
  <cols>
    <col min="1" max="1" width="4.33203125" style="100" customWidth="1"/>
    <col min="2" max="2" width="6.77734375" style="100" customWidth="1"/>
    <col min="3" max="3" width="3.77734375" style="100" customWidth="1"/>
    <col min="4" max="5" width="8.77734375" style="174" customWidth="1"/>
    <col min="6" max="6" width="6.33203125" style="174" hidden="1" customWidth="1"/>
    <col min="7" max="7" width="6.77734375" style="222" customWidth="1"/>
    <col min="8" max="8" width="3.77734375" style="222" customWidth="1"/>
    <col min="9" max="9" width="8.77734375" style="288" customWidth="1"/>
    <col min="10" max="10" width="8.77734375" style="289" customWidth="1"/>
    <col min="11" max="11" width="6.77734375" style="320" customWidth="1"/>
    <col min="12" max="12" width="8.6640625" style="287" customWidth="1"/>
    <col min="13" max="13" width="15.77734375" style="282" customWidth="1"/>
    <col min="14" max="14" width="8.6640625" style="287" customWidth="1"/>
    <col min="15" max="15" width="15.77734375" style="282" customWidth="1"/>
    <col min="16" max="16" width="7.33203125" style="100" hidden="1" customWidth="1"/>
    <col min="17" max="17" width="13.77734375" style="100" hidden="1" customWidth="1"/>
    <col min="18" max="18" width="7.33203125" style="100" hidden="1" customWidth="1"/>
    <col min="19" max="19" width="6.77734375" style="100" customWidth="1"/>
    <col min="20" max="20" width="14.109375" style="13" customWidth="1"/>
    <col min="21" max="21" width="14.109375" style="48" customWidth="1"/>
    <col min="22" max="22" width="6.109375" style="13" customWidth="1"/>
    <col min="23" max="23" width="1.21875" style="2" customWidth="1"/>
    <col min="24" max="24" width="6.109375" style="2" customWidth="1"/>
    <col min="25" max="25" width="6.109375" style="13" customWidth="1"/>
    <col min="26" max="26" width="5" style="2" customWidth="1"/>
    <col min="27" max="27" width="5" style="13" customWidth="1"/>
    <col min="28" max="28" width="1" style="2" customWidth="1"/>
    <col min="29" max="29" width="4.88671875" style="2" customWidth="1"/>
    <col min="30" max="30" width="4.88671875" style="13" customWidth="1"/>
    <col min="31" max="31" width="6.109375" style="2" customWidth="1"/>
    <col min="32" max="32" width="6.109375" style="13" customWidth="1"/>
    <col min="33" max="33" width="1.109375" style="2" customWidth="1"/>
    <col min="34" max="34" width="5.33203125" style="2" customWidth="1"/>
    <col min="35" max="35" width="5.33203125" style="13" customWidth="1"/>
    <col min="36" max="36" width="8.88671875" style="2" customWidth="1"/>
    <col min="37" max="37" width="8" style="2" customWidth="1"/>
    <col min="38" max="38" width="6.21875" style="13" customWidth="1"/>
    <col min="39" max="39" width="8.88671875" style="2" customWidth="1"/>
    <col min="40" max="40" width="8" style="2" customWidth="1"/>
    <col min="41" max="16384" width="6.109375" style="2"/>
  </cols>
  <sheetData>
    <row r="1" spans="1:42" s="36" customFormat="1" ht="38.25" customHeight="1" x14ac:dyDescent="0.15">
      <c r="A1" s="160" t="s">
        <v>55</v>
      </c>
      <c r="B1" s="107"/>
      <c r="C1" s="90"/>
      <c r="D1" s="90"/>
      <c r="E1" s="90"/>
      <c r="F1" s="90"/>
      <c r="G1" s="161"/>
      <c r="H1" s="162"/>
      <c r="I1" s="90"/>
      <c r="J1" s="240"/>
      <c r="K1" s="311"/>
      <c r="L1" s="241"/>
      <c r="M1" s="241"/>
      <c r="N1" s="241"/>
      <c r="O1" s="241"/>
      <c r="P1" s="162"/>
      <c r="Q1" s="162"/>
      <c r="R1" s="162"/>
      <c r="S1" s="162"/>
      <c r="T1" s="39"/>
      <c r="U1" s="43"/>
    </row>
    <row r="2" spans="1:42" s="24" customFormat="1" ht="11.1" customHeight="1" x14ac:dyDescent="0.15">
      <c r="A2" s="91"/>
      <c r="B2" s="108"/>
      <c r="C2" s="91"/>
      <c r="D2" s="91"/>
      <c r="E2" s="91"/>
      <c r="F2" s="91"/>
      <c r="G2" s="183"/>
      <c r="H2" s="184"/>
      <c r="I2" s="91"/>
      <c r="J2" s="242"/>
      <c r="K2" s="312"/>
      <c r="L2" s="243"/>
      <c r="M2" s="243"/>
      <c r="N2" s="243"/>
      <c r="O2" s="243"/>
      <c r="P2" s="185"/>
      <c r="Q2" s="185"/>
      <c r="R2" s="185"/>
      <c r="S2" s="184"/>
      <c r="T2" s="40"/>
      <c r="U2" s="44"/>
    </row>
    <row r="3" spans="1:42" s="22" customFormat="1" ht="15" customHeight="1" x14ac:dyDescent="0.15">
      <c r="A3" s="201"/>
      <c r="B3" s="113"/>
      <c r="C3" s="92"/>
      <c r="D3" s="92"/>
      <c r="E3" s="92"/>
      <c r="F3" s="92"/>
      <c r="G3" s="202"/>
      <c r="H3" s="203"/>
      <c r="I3" s="92"/>
      <c r="J3" s="244"/>
      <c r="K3" s="313"/>
      <c r="L3" s="243"/>
      <c r="M3" s="245"/>
      <c r="N3" s="243"/>
      <c r="O3" s="245"/>
      <c r="P3" s="204"/>
      <c r="Q3" s="204"/>
      <c r="R3" s="204"/>
      <c r="S3" s="186">
        <v>22</v>
      </c>
      <c r="T3" s="41"/>
      <c r="U3" s="45"/>
      <c r="V3" s="37"/>
    </row>
    <row r="4" spans="1:42" s="22" customFormat="1" ht="21" customHeight="1" x14ac:dyDescent="0.15">
      <c r="A4" s="896" t="s">
        <v>222</v>
      </c>
      <c r="B4" s="899" t="s">
        <v>40</v>
      </c>
      <c r="C4" s="900"/>
      <c r="D4" s="900"/>
      <c r="E4" s="901"/>
      <c r="F4" s="905" t="s">
        <v>56</v>
      </c>
      <c r="G4" s="906"/>
      <c r="H4" s="906"/>
      <c r="I4" s="906"/>
      <c r="J4" s="907"/>
      <c r="K4" s="893" t="s">
        <v>57</v>
      </c>
      <c r="L4" s="114" t="s">
        <v>41</v>
      </c>
      <c r="M4" s="114"/>
      <c r="N4" s="114" t="s">
        <v>42</v>
      </c>
      <c r="O4" s="114"/>
      <c r="P4" s="114" t="s">
        <v>12</v>
      </c>
      <c r="Q4" s="114"/>
      <c r="R4" s="114"/>
      <c r="S4" s="890" t="s">
        <v>225</v>
      </c>
      <c r="T4" s="41"/>
      <c r="U4" s="45"/>
    </row>
    <row r="5" spans="1:42" s="22" customFormat="1" ht="21" customHeight="1" x14ac:dyDescent="0.15">
      <c r="A5" s="897"/>
      <c r="B5" s="902"/>
      <c r="C5" s="903"/>
      <c r="D5" s="903"/>
      <c r="E5" s="904"/>
      <c r="F5" s="908"/>
      <c r="G5" s="909"/>
      <c r="H5" s="909"/>
      <c r="I5" s="909"/>
      <c r="J5" s="910"/>
      <c r="K5" s="894"/>
      <c r="L5" s="246" t="s">
        <v>74</v>
      </c>
      <c r="M5" s="246"/>
      <c r="N5" s="246" t="s">
        <v>74</v>
      </c>
      <c r="O5" s="246"/>
      <c r="P5" s="115"/>
      <c r="Q5" s="115"/>
      <c r="R5" s="115"/>
      <c r="S5" s="891"/>
      <c r="T5" s="41"/>
      <c r="U5" s="45"/>
    </row>
    <row r="6" spans="1:42" s="22" customFormat="1" ht="24.95" customHeight="1" x14ac:dyDescent="0.15">
      <c r="A6" s="898"/>
      <c r="B6" s="247" t="s">
        <v>10</v>
      </c>
      <c r="C6" s="248" t="s">
        <v>13</v>
      </c>
      <c r="D6" s="249" t="s">
        <v>11</v>
      </c>
      <c r="E6" s="249" t="s">
        <v>14</v>
      </c>
      <c r="F6" s="250" t="s">
        <v>15</v>
      </c>
      <c r="G6" s="251" t="s">
        <v>10</v>
      </c>
      <c r="H6" s="252" t="s">
        <v>13</v>
      </c>
      <c r="I6" s="253" t="s">
        <v>11</v>
      </c>
      <c r="J6" s="253" t="s">
        <v>14</v>
      </c>
      <c r="K6" s="895"/>
      <c r="L6" s="254" t="s">
        <v>245</v>
      </c>
      <c r="M6" s="254" t="s">
        <v>246</v>
      </c>
      <c r="N6" s="254" t="s">
        <v>245</v>
      </c>
      <c r="O6" s="254" t="s">
        <v>246</v>
      </c>
      <c r="P6" s="254" t="s">
        <v>16</v>
      </c>
      <c r="Q6" s="254" t="s">
        <v>17</v>
      </c>
      <c r="R6" s="254" t="s">
        <v>18</v>
      </c>
      <c r="S6" s="892"/>
      <c r="T6" s="42" t="s">
        <v>20</v>
      </c>
      <c r="U6" s="46" t="s">
        <v>19</v>
      </c>
      <c r="AE6" s="23"/>
      <c r="AF6" s="23"/>
      <c r="AG6" s="23"/>
    </row>
    <row r="7" spans="1:42" ht="21" customHeight="1" x14ac:dyDescent="0.15">
      <c r="A7" s="163"/>
      <c r="B7" s="99"/>
      <c r="C7" s="97"/>
      <c r="D7" s="98"/>
      <c r="E7" s="98"/>
      <c r="F7" s="164"/>
      <c r="G7" s="221"/>
      <c r="H7" s="223"/>
      <c r="I7" s="224"/>
      <c r="J7" s="224"/>
      <c r="K7" s="314">
        <f>J7-E7</f>
        <v>0</v>
      </c>
      <c r="L7" s="69"/>
      <c r="M7" s="69"/>
      <c r="N7" s="69"/>
      <c r="O7" s="69"/>
      <c r="P7" s="152"/>
      <c r="Q7" s="152"/>
      <c r="R7" s="152"/>
      <c r="S7" s="153"/>
      <c r="T7" s="14" t="str">
        <f t="shared" ref="T7:T70" si="0">CONCATENATE(L7,C7)</f>
        <v/>
      </c>
      <c r="U7" s="47" t="str">
        <f t="shared" ref="U7:U70" si="1">CONCATENATE(N7,H7)</f>
        <v/>
      </c>
      <c r="V7" s="14"/>
      <c r="W7" s="3"/>
      <c r="X7" s="3"/>
      <c r="Y7" s="14"/>
      <c r="Z7" s="3"/>
      <c r="AA7" s="14"/>
      <c r="AB7" s="3"/>
      <c r="AC7" s="3"/>
      <c r="AD7" s="14"/>
      <c r="AE7" s="3"/>
      <c r="AF7" s="14"/>
      <c r="AG7" s="3"/>
      <c r="AH7" s="3"/>
      <c r="AI7" s="14"/>
      <c r="AJ7" s="3"/>
      <c r="AK7" s="3"/>
      <c r="AL7" s="14">
        <f>AB7-AG7</f>
        <v>0</v>
      </c>
      <c r="AM7" s="3" t="str">
        <f>CONCATENATE(I7,Q7)</f>
        <v/>
      </c>
      <c r="AN7" s="3" t="str">
        <f>CONCATENATE(J7,Q7)</f>
        <v/>
      </c>
      <c r="AO7" s="6"/>
      <c r="AP7" s="6"/>
    </row>
    <row r="8" spans="1:42" ht="21" customHeight="1" x14ac:dyDescent="0.15">
      <c r="A8" s="74"/>
      <c r="B8" s="63"/>
      <c r="C8" s="57"/>
      <c r="D8" s="60"/>
      <c r="E8" s="60"/>
      <c r="F8" s="77"/>
      <c r="G8" s="219"/>
      <c r="H8" s="213"/>
      <c r="I8" s="214"/>
      <c r="J8" s="214"/>
      <c r="K8" s="315">
        <f t="shared" ref="K8:K71" si="2">J8-E8</f>
        <v>0</v>
      </c>
      <c r="L8" s="58"/>
      <c r="M8" s="58"/>
      <c r="N8" s="58"/>
      <c r="O8" s="58"/>
      <c r="P8" s="65"/>
      <c r="Q8" s="59"/>
      <c r="R8" s="65"/>
      <c r="S8" s="72"/>
      <c r="T8" s="14" t="str">
        <f t="shared" si="0"/>
        <v/>
      </c>
      <c r="U8" s="47" t="str">
        <f t="shared" si="1"/>
        <v/>
      </c>
      <c r="V8" s="14"/>
      <c r="W8" s="3"/>
      <c r="X8" s="3"/>
      <c r="Y8" s="14"/>
      <c r="Z8" s="3"/>
      <c r="AA8" s="14"/>
      <c r="AB8" s="3"/>
      <c r="AC8" s="3"/>
      <c r="AD8" s="14"/>
      <c r="AE8" s="3"/>
      <c r="AF8" s="14"/>
      <c r="AG8" s="3"/>
      <c r="AH8" s="3"/>
      <c r="AI8" s="14"/>
      <c r="AJ8" s="3"/>
      <c r="AK8" s="3"/>
      <c r="AL8" s="14">
        <f>AB8-AG8</f>
        <v>0</v>
      </c>
      <c r="AM8" s="3" t="str">
        <f>CONCATENATE(I8,Q8)</f>
        <v/>
      </c>
      <c r="AN8" s="3" t="str">
        <f>CONCATENATE(J8,Q8)</f>
        <v/>
      </c>
      <c r="AO8" s="6"/>
      <c r="AP8" s="6"/>
    </row>
    <row r="9" spans="1:42" ht="21" customHeight="1" x14ac:dyDescent="0.15">
      <c r="A9" s="74"/>
      <c r="B9" s="63"/>
      <c r="C9" s="57"/>
      <c r="D9" s="60"/>
      <c r="E9" s="60"/>
      <c r="F9" s="77"/>
      <c r="G9" s="219"/>
      <c r="H9" s="213"/>
      <c r="I9" s="214"/>
      <c r="J9" s="214"/>
      <c r="K9" s="315">
        <f t="shared" si="2"/>
        <v>0</v>
      </c>
      <c r="L9" s="58"/>
      <c r="M9" s="58"/>
      <c r="N9" s="58"/>
      <c r="O9" s="58"/>
      <c r="P9" s="65"/>
      <c r="Q9" s="65"/>
      <c r="R9" s="65"/>
      <c r="S9" s="72"/>
      <c r="T9" s="14" t="str">
        <f t="shared" si="0"/>
        <v/>
      </c>
      <c r="U9" s="47" t="str">
        <f t="shared" si="1"/>
        <v/>
      </c>
      <c r="V9" s="14"/>
      <c r="W9" s="3"/>
      <c r="X9" s="3"/>
      <c r="Y9" s="14"/>
      <c r="Z9" s="3"/>
      <c r="AA9" s="14"/>
      <c r="AB9" s="3"/>
      <c r="AC9" s="3"/>
      <c r="AD9" s="14"/>
      <c r="AE9" s="3"/>
      <c r="AF9" s="14"/>
      <c r="AG9" s="3"/>
      <c r="AH9" s="3"/>
      <c r="AI9" s="14"/>
      <c r="AJ9" s="3"/>
      <c r="AK9" s="3"/>
      <c r="AL9" s="14"/>
      <c r="AM9" s="3"/>
      <c r="AN9" s="3"/>
      <c r="AO9" s="6"/>
      <c r="AP9" s="6"/>
    </row>
    <row r="10" spans="1:42" ht="21" customHeight="1" x14ac:dyDescent="0.15">
      <c r="A10" s="74"/>
      <c r="B10" s="63"/>
      <c r="C10" s="57"/>
      <c r="D10" s="60"/>
      <c r="E10" s="60"/>
      <c r="F10" s="77"/>
      <c r="G10" s="219"/>
      <c r="H10" s="213"/>
      <c r="I10" s="214"/>
      <c r="J10" s="214"/>
      <c r="K10" s="315">
        <f t="shared" si="2"/>
        <v>0</v>
      </c>
      <c r="L10" s="58"/>
      <c r="M10" s="58"/>
      <c r="N10" s="58"/>
      <c r="O10" s="58"/>
      <c r="P10" s="65"/>
      <c r="Q10" s="65"/>
      <c r="R10" s="65"/>
      <c r="S10" s="72"/>
      <c r="T10" s="14" t="str">
        <f t="shared" si="0"/>
        <v/>
      </c>
      <c r="U10" s="47" t="str">
        <f t="shared" si="1"/>
        <v/>
      </c>
      <c r="V10" s="14"/>
      <c r="W10" s="3"/>
      <c r="X10" s="3"/>
      <c r="Y10" s="14"/>
      <c r="Z10" s="3"/>
      <c r="AA10" s="14"/>
      <c r="AB10" s="3"/>
      <c r="AC10" s="3"/>
      <c r="AD10" s="14"/>
      <c r="AE10" s="3"/>
      <c r="AF10" s="14"/>
      <c r="AG10" s="3"/>
      <c r="AH10" s="3"/>
      <c r="AI10" s="14"/>
      <c r="AJ10" s="3"/>
      <c r="AK10" s="3"/>
      <c r="AL10" s="14"/>
      <c r="AM10" s="3"/>
      <c r="AN10" s="3"/>
      <c r="AO10" s="6"/>
      <c r="AP10" s="6"/>
    </row>
    <row r="11" spans="1:42" ht="21" customHeight="1" x14ac:dyDescent="0.15">
      <c r="A11" s="74"/>
      <c r="B11" s="63"/>
      <c r="C11" s="57"/>
      <c r="D11" s="255"/>
      <c r="E11" s="60"/>
      <c r="F11" s="77"/>
      <c r="G11" s="219"/>
      <c r="H11" s="213"/>
      <c r="I11" s="256"/>
      <c r="J11" s="214"/>
      <c r="K11" s="315">
        <f t="shared" si="2"/>
        <v>0</v>
      </c>
      <c r="L11" s="58"/>
      <c r="M11" s="58"/>
      <c r="N11" s="58"/>
      <c r="O11" s="58"/>
      <c r="P11" s="65"/>
      <c r="Q11" s="65"/>
      <c r="R11" s="65"/>
      <c r="S11" s="72"/>
      <c r="T11" s="14" t="str">
        <f t="shared" si="0"/>
        <v/>
      </c>
      <c r="U11" s="47" t="str">
        <f t="shared" si="1"/>
        <v/>
      </c>
      <c r="V11" s="14"/>
      <c r="W11" s="3"/>
      <c r="X11" s="3"/>
      <c r="Y11" s="14"/>
      <c r="Z11" s="3"/>
      <c r="AA11" s="14"/>
      <c r="AB11" s="3"/>
      <c r="AC11" s="3"/>
      <c r="AD11" s="14"/>
      <c r="AE11" s="3"/>
      <c r="AF11" s="14"/>
      <c r="AG11" s="3"/>
      <c r="AH11" s="3"/>
      <c r="AI11" s="14"/>
      <c r="AJ11" s="3"/>
      <c r="AK11" s="3"/>
      <c r="AL11" s="14">
        <f>AB11-AG11</f>
        <v>0</v>
      </c>
      <c r="AM11" s="3" t="str">
        <f>CONCATENATE(I11,Q11)</f>
        <v/>
      </c>
      <c r="AN11" s="3" t="str">
        <f>CONCATENATE(J11,Q11)</f>
        <v/>
      </c>
      <c r="AO11" s="6"/>
      <c r="AP11" s="6"/>
    </row>
    <row r="12" spans="1:42" ht="21" customHeight="1" x14ac:dyDescent="0.15">
      <c r="A12" s="74"/>
      <c r="B12" s="63"/>
      <c r="C12" s="57"/>
      <c r="D12" s="60"/>
      <c r="E12" s="60"/>
      <c r="F12" s="77"/>
      <c r="G12" s="219"/>
      <c r="H12" s="213"/>
      <c r="I12" s="214"/>
      <c r="J12" s="214"/>
      <c r="K12" s="315">
        <f t="shared" si="2"/>
        <v>0</v>
      </c>
      <c r="L12" s="58"/>
      <c r="M12" s="58"/>
      <c r="N12" s="58"/>
      <c r="O12" s="58"/>
      <c r="P12" s="65"/>
      <c r="Q12" s="65"/>
      <c r="R12" s="65"/>
      <c r="S12" s="72"/>
      <c r="T12" s="14" t="str">
        <f t="shared" si="0"/>
        <v/>
      </c>
      <c r="U12" s="47" t="str">
        <f t="shared" si="1"/>
        <v/>
      </c>
      <c r="V12" s="14"/>
      <c r="W12" s="3"/>
      <c r="X12" s="3"/>
      <c r="Y12" s="14"/>
      <c r="Z12" s="3"/>
      <c r="AA12" s="14"/>
      <c r="AB12" s="3"/>
      <c r="AC12" s="3"/>
      <c r="AD12" s="14"/>
      <c r="AE12" s="3"/>
      <c r="AF12" s="14"/>
      <c r="AG12" s="3"/>
      <c r="AH12" s="3"/>
      <c r="AI12" s="14"/>
      <c r="AJ12" s="3"/>
      <c r="AK12" s="3"/>
      <c r="AL12" s="14"/>
      <c r="AM12" s="3"/>
      <c r="AN12" s="3"/>
      <c r="AO12" s="6"/>
      <c r="AP12" s="6"/>
    </row>
    <row r="13" spans="1:42" ht="21" customHeight="1" x14ac:dyDescent="0.15">
      <c r="A13" s="74"/>
      <c r="B13" s="63"/>
      <c r="C13" s="57"/>
      <c r="D13" s="60"/>
      <c r="E13" s="60"/>
      <c r="F13" s="77"/>
      <c r="G13" s="219"/>
      <c r="H13" s="213"/>
      <c r="I13" s="214"/>
      <c r="J13" s="214"/>
      <c r="K13" s="315">
        <f t="shared" si="2"/>
        <v>0</v>
      </c>
      <c r="L13" s="58"/>
      <c r="M13" s="58"/>
      <c r="N13" s="58"/>
      <c r="O13" s="58"/>
      <c r="P13" s="65"/>
      <c r="Q13" s="65"/>
      <c r="R13" s="65"/>
      <c r="S13" s="72"/>
      <c r="T13" s="14" t="str">
        <f t="shared" si="0"/>
        <v/>
      </c>
      <c r="U13" s="47" t="str">
        <f t="shared" si="1"/>
        <v/>
      </c>
      <c r="V13" s="14"/>
      <c r="W13" s="3"/>
      <c r="X13" s="3"/>
      <c r="Y13" s="14"/>
      <c r="Z13" s="3"/>
      <c r="AA13" s="14"/>
      <c r="AB13" s="3"/>
      <c r="AC13" s="3"/>
      <c r="AD13" s="14"/>
      <c r="AE13" s="3"/>
      <c r="AF13" s="14"/>
      <c r="AG13" s="3"/>
      <c r="AH13" s="3"/>
      <c r="AI13" s="14"/>
      <c r="AJ13" s="3"/>
      <c r="AK13" s="3"/>
      <c r="AL13" s="14"/>
      <c r="AM13" s="3"/>
      <c r="AN13" s="3"/>
      <c r="AO13" s="6"/>
      <c r="AP13" s="6"/>
    </row>
    <row r="14" spans="1:42" ht="21" customHeight="1" x14ac:dyDescent="0.15">
      <c r="A14" s="74"/>
      <c r="B14" s="63"/>
      <c r="C14" s="57"/>
      <c r="D14" s="60"/>
      <c r="E14" s="60"/>
      <c r="F14" s="77"/>
      <c r="G14" s="219"/>
      <c r="H14" s="213"/>
      <c r="I14" s="214"/>
      <c r="J14" s="214"/>
      <c r="K14" s="315">
        <f t="shared" si="2"/>
        <v>0</v>
      </c>
      <c r="L14" s="58"/>
      <c r="M14" s="58"/>
      <c r="N14" s="58"/>
      <c r="O14" s="58"/>
      <c r="P14" s="65"/>
      <c r="Q14" s="65"/>
      <c r="R14" s="65"/>
      <c r="S14" s="72"/>
      <c r="T14" s="14" t="str">
        <f t="shared" si="0"/>
        <v/>
      </c>
      <c r="U14" s="47" t="str">
        <f t="shared" si="1"/>
        <v/>
      </c>
      <c r="V14" s="14"/>
      <c r="W14" s="3"/>
      <c r="X14" s="3"/>
      <c r="Y14" s="14"/>
      <c r="Z14" s="3"/>
      <c r="AA14" s="14"/>
      <c r="AB14" s="3"/>
      <c r="AC14" s="3"/>
      <c r="AD14" s="14"/>
      <c r="AE14" s="3"/>
      <c r="AF14" s="14"/>
      <c r="AG14" s="3"/>
      <c r="AH14" s="3"/>
      <c r="AI14" s="14"/>
      <c r="AJ14" s="3"/>
      <c r="AK14" s="3"/>
      <c r="AL14" s="14">
        <f t="shared" ref="AL14:AL22" si="3">AB14-AG14</f>
        <v>0</v>
      </c>
      <c r="AM14" s="3" t="str">
        <f t="shared" ref="AM14:AM33" si="4">CONCATENATE(I14,Q14)</f>
        <v/>
      </c>
      <c r="AN14" s="3" t="str">
        <f t="shared" ref="AN14:AN45" si="5">CONCATENATE(J14,Q14)</f>
        <v/>
      </c>
      <c r="AO14" s="6"/>
      <c r="AP14" s="6"/>
    </row>
    <row r="15" spans="1:42" ht="21" customHeight="1" x14ac:dyDescent="0.15">
      <c r="A15" s="74"/>
      <c r="B15" s="63"/>
      <c r="C15" s="57"/>
      <c r="D15" s="60"/>
      <c r="E15" s="60"/>
      <c r="F15" s="77"/>
      <c r="G15" s="219"/>
      <c r="H15" s="213"/>
      <c r="I15" s="214"/>
      <c r="J15" s="214"/>
      <c r="K15" s="315">
        <f t="shared" si="2"/>
        <v>0</v>
      </c>
      <c r="L15" s="58"/>
      <c r="M15" s="58"/>
      <c r="N15" s="58"/>
      <c r="O15" s="58"/>
      <c r="P15" s="65" t="s">
        <v>243</v>
      </c>
      <c r="Q15" s="65"/>
      <c r="R15" s="65"/>
      <c r="S15" s="72"/>
      <c r="T15" s="14" t="str">
        <f t="shared" si="0"/>
        <v/>
      </c>
      <c r="U15" s="47" t="str">
        <f t="shared" si="1"/>
        <v/>
      </c>
      <c r="V15" s="14"/>
      <c r="W15" s="3"/>
      <c r="X15" s="3"/>
      <c r="Y15" s="14"/>
      <c r="Z15" s="3"/>
      <c r="AA15" s="14"/>
      <c r="AB15" s="3"/>
      <c r="AC15" s="3"/>
      <c r="AD15" s="14"/>
      <c r="AE15" s="3"/>
      <c r="AF15" s="14"/>
      <c r="AG15" s="3"/>
      <c r="AH15" s="3"/>
      <c r="AI15" s="14"/>
      <c r="AJ15" s="3"/>
      <c r="AK15" s="3"/>
      <c r="AL15" s="14">
        <f t="shared" si="3"/>
        <v>0</v>
      </c>
      <c r="AM15" s="3" t="str">
        <f t="shared" si="4"/>
        <v/>
      </c>
      <c r="AN15" s="3" t="str">
        <f t="shared" si="5"/>
        <v/>
      </c>
      <c r="AO15" s="6"/>
      <c r="AP15" s="6"/>
    </row>
    <row r="16" spans="1:42" ht="21" customHeight="1" x14ac:dyDescent="0.15">
      <c r="A16" s="74"/>
      <c r="B16" s="63"/>
      <c r="C16" s="57"/>
      <c r="D16" s="60"/>
      <c r="E16" s="60"/>
      <c r="F16" s="77"/>
      <c r="G16" s="219"/>
      <c r="H16" s="213"/>
      <c r="I16" s="214"/>
      <c r="J16" s="214"/>
      <c r="K16" s="315">
        <f t="shared" si="2"/>
        <v>0</v>
      </c>
      <c r="L16" s="58"/>
      <c r="M16" s="58"/>
      <c r="N16" s="58"/>
      <c r="O16" s="58"/>
      <c r="P16" s="65"/>
      <c r="Q16" s="65"/>
      <c r="R16" s="65"/>
      <c r="S16" s="72"/>
      <c r="T16" s="14" t="str">
        <f t="shared" si="0"/>
        <v/>
      </c>
      <c r="U16" s="47" t="str">
        <f t="shared" si="1"/>
        <v/>
      </c>
      <c r="V16" s="15"/>
      <c r="W16" s="3"/>
      <c r="X16" s="3"/>
      <c r="Y16" s="14"/>
      <c r="Z16" s="3"/>
      <c r="AA16" s="14"/>
      <c r="AB16" s="3"/>
      <c r="AC16" s="3"/>
      <c r="AD16" s="14"/>
      <c r="AE16" s="3"/>
      <c r="AF16" s="14"/>
      <c r="AG16" s="3"/>
      <c r="AH16" s="3"/>
      <c r="AI16" s="14"/>
      <c r="AJ16" s="3"/>
      <c r="AK16" s="3"/>
      <c r="AL16" s="14">
        <f t="shared" si="3"/>
        <v>0</v>
      </c>
      <c r="AM16" s="3" t="str">
        <f t="shared" si="4"/>
        <v/>
      </c>
      <c r="AN16" s="3" t="str">
        <f t="shared" si="5"/>
        <v/>
      </c>
      <c r="AO16" s="6"/>
      <c r="AP16" s="6"/>
    </row>
    <row r="17" spans="1:42" ht="21" customHeight="1" x14ac:dyDescent="0.15">
      <c r="A17" s="74"/>
      <c r="B17" s="63"/>
      <c r="C17" s="57"/>
      <c r="D17" s="60"/>
      <c r="E17" s="60"/>
      <c r="F17" s="77"/>
      <c r="G17" s="219"/>
      <c r="H17" s="213"/>
      <c r="I17" s="214"/>
      <c r="J17" s="214"/>
      <c r="K17" s="315">
        <f t="shared" si="2"/>
        <v>0</v>
      </c>
      <c r="L17" s="58"/>
      <c r="M17" s="58"/>
      <c r="N17" s="58"/>
      <c r="O17" s="58"/>
      <c r="P17" s="65"/>
      <c r="Q17" s="65"/>
      <c r="R17" s="65"/>
      <c r="S17" s="72"/>
      <c r="T17" s="14" t="str">
        <f t="shared" si="0"/>
        <v/>
      </c>
      <c r="U17" s="47" t="str">
        <f t="shared" si="1"/>
        <v/>
      </c>
      <c r="V17" s="14"/>
      <c r="W17" s="3"/>
      <c r="X17" s="3"/>
      <c r="Y17" s="14"/>
      <c r="Z17" s="3"/>
      <c r="AA17" s="14"/>
      <c r="AB17" s="3"/>
      <c r="AC17" s="3"/>
      <c r="AD17" s="14"/>
      <c r="AE17" s="3"/>
      <c r="AF17" s="14"/>
      <c r="AG17" s="3"/>
      <c r="AH17" s="3"/>
      <c r="AI17" s="14"/>
      <c r="AJ17" s="3"/>
      <c r="AK17" s="3"/>
      <c r="AL17" s="14">
        <f t="shared" si="3"/>
        <v>0</v>
      </c>
      <c r="AM17" s="3" t="str">
        <f t="shared" si="4"/>
        <v/>
      </c>
      <c r="AN17" s="3" t="str">
        <f t="shared" si="5"/>
        <v/>
      </c>
      <c r="AO17" s="6"/>
      <c r="AP17" s="6"/>
    </row>
    <row r="18" spans="1:42" ht="21" customHeight="1" x14ac:dyDescent="0.15">
      <c r="A18" s="74"/>
      <c r="B18" s="63"/>
      <c r="C18" s="57"/>
      <c r="D18" s="60"/>
      <c r="E18" s="60"/>
      <c r="F18" s="77"/>
      <c r="G18" s="219"/>
      <c r="H18" s="213"/>
      <c r="I18" s="214"/>
      <c r="J18" s="214"/>
      <c r="K18" s="315">
        <f t="shared" si="2"/>
        <v>0</v>
      </c>
      <c r="L18" s="58"/>
      <c r="M18" s="58"/>
      <c r="N18" s="58"/>
      <c r="O18" s="58"/>
      <c r="P18" s="65"/>
      <c r="Q18" s="65"/>
      <c r="R18" s="65"/>
      <c r="S18" s="72"/>
      <c r="T18" s="14" t="str">
        <f t="shared" si="0"/>
        <v/>
      </c>
      <c r="U18" s="47" t="str">
        <f t="shared" si="1"/>
        <v/>
      </c>
      <c r="V18" s="14"/>
      <c r="W18" s="3"/>
      <c r="X18" s="3"/>
      <c r="Y18" s="14"/>
      <c r="Z18" s="3"/>
      <c r="AA18" s="14"/>
      <c r="AB18" s="3"/>
      <c r="AC18" s="3"/>
      <c r="AD18" s="14"/>
      <c r="AE18" s="3"/>
      <c r="AF18" s="14"/>
      <c r="AG18" s="3"/>
      <c r="AH18" s="3"/>
      <c r="AI18" s="14"/>
      <c r="AJ18" s="3"/>
      <c r="AK18" s="3"/>
      <c r="AL18" s="14">
        <f t="shared" si="3"/>
        <v>0</v>
      </c>
      <c r="AM18" s="3" t="str">
        <f t="shared" si="4"/>
        <v/>
      </c>
      <c r="AN18" s="3" t="str">
        <f t="shared" si="5"/>
        <v/>
      </c>
      <c r="AO18" s="6"/>
      <c r="AP18" s="6"/>
    </row>
    <row r="19" spans="1:42" ht="21" customHeight="1" x14ac:dyDescent="0.15">
      <c r="A19" s="173"/>
      <c r="B19" s="63"/>
      <c r="C19" s="57"/>
      <c r="D19" s="60"/>
      <c r="E19" s="60"/>
      <c r="F19" s="77"/>
      <c r="G19" s="219"/>
      <c r="H19" s="213"/>
      <c r="I19" s="214"/>
      <c r="J19" s="214"/>
      <c r="K19" s="315">
        <f t="shared" si="2"/>
        <v>0</v>
      </c>
      <c r="L19" s="58"/>
      <c r="M19" s="58"/>
      <c r="N19" s="58"/>
      <c r="O19" s="58"/>
      <c r="P19" s="65"/>
      <c r="Q19" s="65"/>
      <c r="R19" s="65"/>
      <c r="S19" s="72"/>
      <c r="T19" s="14" t="str">
        <f t="shared" si="0"/>
        <v/>
      </c>
      <c r="U19" s="47" t="str">
        <f t="shared" si="1"/>
        <v/>
      </c>
      <c r="V19" s="14"/>
      <c r="W19" s="3"/>
      <c r="X19" s="3"/>
      <c r="Y19" s="14"/>
      <c r="Z19" s="3"/>
      <c r="AA19" s="14"/>
      <c r="AB19" s="3"/>
      <c r="AC19" s="3"/>
      <c r="AD19" s="14"/>
      <c r="AE19" s="3"/>
      <c r="AF19" s="14"/>
      <c r="AG19" s="3"/>
      <c r="AH19" s="3"/>
      <c r="AI19" s="14"/>
      <c r="AJ19" s="3"/>
      <c r="AK19" s="3"/>
      <c r="AL19" s="14">
        <f t="shared" si="3"/>
        <v>0</v>
      </c>
      <c r="AM19" s="3" t="str">
        <f t="shared" si="4"/>
        <v/>
      </c>
      <c r="AN19" s="3" t="str">
        <f t="shared" si="5"/>
        <v/>
      </c>
      <c r="AO19" s="6"/>
      <c r="AP19" s="6"/>
    </row>
    <row r="20" spans="1:42" ht="21" customHeight="1" x14ac:dyDescent="0.15">
      <c r="A20" s="74"/>
      <c r="B20" s="63"/>
      <c r="C20" s="57"/>
      <c r="D20" s="60"/>
      <c r="E20" s="60"/>
      <c r="F20" s="77"/>
      <c r="G20" s="219"/>
      <c r="H20" s="213"/>
      <c r="I20" s="214"/>
      <c r="J20" s="214"/>
      <c r="K20" s="315">
        <f t="shared" si="2"/>
        <v>0</v>
      </c>
      <c r="L20" s="58"/>
      <c r="M20" s="58"/>
      <c r="N20" s="58"/>
      <c r="O20" s="58"/>
      <c r="P20" s="65"/>
      <c r="Q20" s="65"/>
      <c r="R20" s="65"/>
      <c r="S20" s="72"/>
      <c r="T20" s="14" t="str">
        <f t="shared" si="0"/>
        <v/>
      </c>
      <c r="U20" s="47" t="str">
        <f t="shared" si="1"/>
        <v/>
      </c>
      <c r="V20" s="14"/>
      <c r="W20" s="3"/>
      <c r="X20" s="3"/>
      <c r="Y20" s="14"/>
      <c r="Z20" s="3"/>
      <c r="AA20" s="14"/>
      <c r="AB20" s="3"/>
      <c r="AC20" s="3"/>
      <c r="AD20" s="14"/>
      <c r="AE20" s="3"/>
      <c r="AF20" s="14"/>
      <c r="AG20" s="3"/>
      <c r="AH20" s="3"/>
      <c r="AI20" s="14"/>
      <c r="AJ20" s="3"/>
      <c r="AK20" s="3"/>
      <c r="AL20" s="14">
        <f t="shared" si="3"/>
        <v>0</v>
      </c>
      <c r="AM20" s="3" t="str">
        <f t="shared" si="4"/>
        <v/>
      </c>
      <c r="AN20" s="3" t="str">
        <f t="shared" si="5"/>
        <v/>
      </c>
      <c r="AO20" s="6"/>
      <c r="AP20" s="6"/>
    </row>
    <row r="21" spans="1:42" ht="21" customHeight="1" x14ac:dyDescent="0.15">
      <c r="A21" s="74"/>
      <c r="B21" s="63"/>
      <c r="C21" s="57"/>
      <c r="D21" s="60"/>
      <c r="E21" s="60"/>
      <c r="F21" s="77"/>
      <c r="G21" s="219"/>
      <c r="H21" s="213"/>
      <c r="I21" s="214"/>
      <c r="J21" s="214"/>
      <c r="K21" s="315">
        <f t="shared" si="2"/>
        <v>0</v>
      </c>
      <c r="L21" s="58"/>
      <c r="M21" s="58"/>
      <c r="N21" s="58"/>
      <c r="O21" s="58"/>
      <c r="P21" s="65"/>
      <c r="Q21" s="59"/>
      <c r="R21" s="65"/>
      <c r="S21" s="72"/>
      <c r="T21" s="14" t="str">
        <f t="shared" si="0"/>
        <v/>
      </c>
      <c r="U21" s="47" t="str">
        <f t="shared" si="1"/>
        <v/>
      </c>
      <c r="V21" s="14"/>
      <c r="W21" s="3"/>
      <c r="X21" s="3"/>
      <c r="Y21" s="14"/>
      <c r="Z21" s="3"/>
      <c r="AA21" s="14"/>
      <c r="AB21" s="3"/>
      <c r="AC21" s="3"/>
      <c r="AD21" s="14"/>
      <c r="AE21" s="3"/>
      <c r="AF21" s="14"/>
      <c r="AG21" s="3"/>
      <c r="AH21" s="3"/>
      <c r="AI21" s="14"/>
      <c r="AJ21" s="3"/>
      <c r="AK21" s="3"/>
      <c r="AL21" s="14">
        <f t="shared" si="3"/>
        <v>0</v>
      </c>
      <c r="AM21" s="3" t="str">
        <f t="shared" si="4"/>
        <v/>
      </c>
      <c r="AN21" s="3" t="str">
        <f t="shared" si="5"/>
        <v/>
      </c>
      <c r="AO21" s="6"/>
      <c r="AP21" s="6"/>
    </row>
    <row r="22" spans="1:42" ht="21" customHeight="1" x14ac:dyDescent="0.15">
      <c r="A22" s="74"/>
      <c r="B22" s="63"/>
      <c r="C22" s="57"/>
      <c r="D22" s="60"/>
      <c r="E22" s="60"/>
      <c r="F22" s="77"/>
      <c r="G22" s="219"/>
      <c r="H22" s="213"/>
      <c r="I22" s="214"/>
      <c r="J22" s="214"/>
      <c r="K22" s="315">
        <f t="shared" si="2"/>
        <v>0</v>
      </c>
      <c r="L22" s="58"/>
      <c r="M22" s="58"/>
      <c r="N22" s="58"/>
      <c r="O22" s="58"/>
      <c r="P22" s="65"/>
      <c r="Q22" s="65"/>
      <c r="R22" s="65"/>
      <c r="S22" s="72"/>
      <c r="T22" s="14" t="str">
        <f t="shared" si="0"/>
        <v/>
      </c>
      <c r="U22" s="47" t="str">
        <f t="shared" si="1"/>
        <v/>
      </c>
      <c r="V22" s="14"/>
      <c r="W22" s="3"/>
      <c r="X22" s="3"/>
      <c r="Y22" s="14"/>
      <c r="Z22" s="3"/>
      <c r="AA22" s="14"/>
      <c r="AB22" s="3"/>
      <c r="AC22" s="3"/>
      <c r="AD22" s="14"/>
      <c r="AE22" s="3"/>
      <c r="AF22" s="14"/>
      <c r="AG22" s="3"/>
      <c r="AH22" s="3"/>
      <c r="AI22" s="14"/>
      <c r="AJ22" s="3"/>
      <c r="AK22" s="3"/>
      <c r="AL22" s="14">
        <f t="shared" si="3"/>
        <v>0</v>
      </c>
      <c r="AM22" s="3" t="str">
        <f t="shared" si="4"/>
        <v/>
      </c>
      <c r="AN22" s="3" t="str">
        <f t="shared" si="5"/>
        <v/>
      </c>
      <c r="AO22" s="6"/>
      <c r="AP22" s="6"/>
    </row>
    <row r="23" spans="1:42" ht="21" customHeight="1" x14ac:dyDescent="0.15">
      <c r="A23" s="74"/>
      <c r="B23" s="63"/>
      <c r="C23" s="57"/>
      <c r="D23" s="60"/>
      <c r="E23" s="60"/>
      <c r="F23" s="77"/>
      <c r="G23" s="219"/>
      <c r="H23" s="213"/>
      <c r="I23" s="214"/>
      <c r="J23" s="214"/>
      <c r="K23" s="315">
        <f t="shared" si="2"/>
        <v>0</v>
      </c>
      <c r="L23" s="58"/>
      <c r="M23" s="58"/>
      <c r="N23" s="58"/>
      <c r="O23" s="58"/>
      <c r="P23" s="65"/>
      <c r="Q23" s="65"/>
      <c r="R23" s="65"/>
      <c r="S23" s="72"/>
      <c r="T23" s="14" t="str">
        <f t="shared" si="0"/>
        <v/>
      </c>
      <c r="U23" s="47" t="str">
        <f t="shared" si="1"/>
        <v/>
      </c>
      <c r="V23" s="14"/>
      <c r="W23" s="3"/>
      <c r="X23" s="3"/>
      <c r="Y23" s="14"/>
      <c r="Z23" s="3"/>
      <c r="AA23" s="14"/>
      <c r="AB23" s="3"/>
      <c r="AC23" s="3"/>
      <c r="AD23" s="14"/>
      <c r="AE23" s="3"/>
      <c r="AF23" s="14"/>
      <c r="AG23" s="3"/>
      <c r="AH23" s="3"/>
      <c r="AI23" s="14"/>
      <c r="AJ23" s="3"/>
      <c r="AK23" s="3"/>
      <c r="AL23" s="14"/>
      <c r="AM23" s="3" t="str">
        <f t="shared" si="4"/>
        <v/>
      </c>
      <c r="AN23" s="3" t="str">
        <f t="shared" si="5"/>
        <v/>
      </c>
      <c r="AO23" s="6"/>
      <c r="AP23" s="6"/>
    </row>
    <row r="24" spans="1:42" ht="21" customHeight="1" x14ac:dyDescent="0.15">
      <c r="A24" s="74"/>
      <c r="B24" s="63"/>
      <c r="C24" s="57"/>
      <c r="D24" s="60"/>
      <c r="E24" s="60"/>
      <c r="F24" s="77"/>
      <c r="G24" s="219"/>
      <c r="H24" s="213"/>
      <c r="I24" s="214"/>
      <c r="J24" s="214"/>
      <c r="K24" s="315">
        <f t="shared" si="2"/>
        <v>0</v>
      </c>
      <c r="L24" s="58"/>
      <c r="M24" s="58"/>
      <c r="N24" s="58"/>
      <c r="O24" s="58"/>
      <c r="P24" s="65"/>
      <c r="Q24" s="65"/>
      <c r="R24" s="65"/>
      <c r="S24" s="72"/>
      <c r="T24" s="14" t="str">
        <f t="shared" si="0"/>
        <v/>
      </c>
      <c r="U24" s="47" t="str">
        <f t="shared" si="1"/>
        <v/>
      </c>
      <c r="V24" s="14"/>
      <c r="W24" s="3"/>
      <c r="X24" s="3"/>
      <c r="Y24" s="14"/>
      <c r="Z24" s="3"/>
      <c r="AA24" s="14"/>
      <c r="AB24" s="3"/>
      <c r="AC24" s="3"/>
      <c r="AD24" s="14"/>
      <c r="AE24" s="3"/>
      <c r="AF24" s="14"/>
      <c r="AG24" s="3"/>
      <c r="AH24" s="3"/>
      <c r="AI24" s="14"/>
      <c r="AJ24" s="3"/>
      <c r="AK24" s="3"/>
      <c r="AL24" s="14">
        <f>AB24-AG24</f>
        <v>0</v>
      </c>
      <c r="AM24" s="3" t="str">
        <f t="shared" si="4"/>
        <v/>
      </c>
      <c r="AN24" s="3" t="str">
        <f t="shared" si="5"/>
        <v/>
      </c>
      <c r="AO24" s="6"/>
      <c r="AP24" s="6"/>
    </row>
    <row r="25" spans="1:42" ht="21" customHeight="1" x14ac:dyDescent="0.15">
      <c r="A25" s="173"/>
      <c r="B25" s="63"/>
      <c r="C25" s="57"/>
      <c r="D25" s="60"/>
      <c r="E25" s="60"/>
      <c r="F25" s="77"/>
      <c r="G25" s="219"/>
      <c r="H25" s="213"/>
      <c r="I25" s="214"/>
      <c r="J25" s="214"/>
      <c r="K25" s="315">
        <f t="shared" si="2"/>
        <v>0</v>
      </c>
      <c r="L25" s="58"/>
      <c r="M25" s="58"/>
      <c r="N25" s="58"/>
      <c r="O25" s="58"/>
      <c r="P25" s="65"/>
      <c r="Q25" s="65"/>
      <c r="R25" s="65"/>
      <c r="S25" s="72"/>
      <c r="T25" s="14" t="str">
        <f t="shared" si="0"/>
        <v/>
      </c>
      <c r="U25" s="47" t="str">
        <f t="shared" si="1"/>
        <v/>
      </c>
      <c r="V25" s="14"/>
      <c r="W25" s="3"/>
      <c r="X25" s="3"/>
      <c r="Y25" s="14"/>
      <c r="Z25" s="3"/>
      <c r="AA25" s="14"/>
      <c r="AB25" s="3"/>
      <c r="AC25" s="3"/>
      <c r="AD25" s="14"/>
      <c r="AE25" s="3"/>
      <c r="AF25" s="14"/>
      <c r="AG25" s="3"/>
      <c r="AH25" s="3"/>
      <c r="AI25" s="14"/>
      <c r="AJ25" s="3"/>
      <c r="AK25" s="3"/>
      <c r="AL25" s="14">
        <f>AB25-AG25</f>
        <v>0</v>
      </c>
      <c r="AM25" s="3" t="str">
        <f t="shared" si="4"/>
        <v/>
      </c>
      <c r="AN25" s="3" t="str">
        <f t="shared" si="5"/>
        <v/>
      </c>
      <c r="AO25" s="6"/>
      <c r="AP25" s="6"/>
    </row>
    <row r="26" spans="1:42" ht="21" customHeight="1" x14ac:dyDescent="0.15">
      <c r="A26" s="187"/>
      <c r="B26" s="105"/>
      <c r="C26" s="111"/>
      <c r="D26" s="95"/>
      <c r="E26" s="95"/>
      <c r="F26" s="166"/>
      <c r="G26" s="220"/>
      <c r="H26" s="228"/>
      <c r="I26" s="229"/>
      <c r="J26" s="229"/>
      <c r="K26" s="316">
        <f t="shared" si="2"/>
        <v>0</v>
      </c>
      <c r="L26" s="68"/>
      <c r="M26" s="68"/>
      <c r="N26" s="68"/>
      <c r="O26" s="68"/>
      <c r="P26" s="154"/>
      <c r="Q26" s="154"/>
      <c r="R26" s="154"/>
      <c r="S26" s="155"/>
      <c r="T26" s="14" t="str">
        <f t="shared" si="0"/>
        <v/>
      </c>
      <c r="U26" s="47" t="str">
        <f t="shared" si="1"/>
        <v/>
      </c>
      <c r="V26" s="14"/>
      <c r="W26" s="3"/>
      <c r="X26" s="3"/>
      <c r="Y26" s="14"/>
      <c r="Z26" s="3"/>
      <c r="AA26" s="14"/>
      <c r="AB26" s="3"/>
      <c r="AC26" s="3"/>
      <c r="AD26" s="14"/>
      <c r="AE26" s="3"/>
      <c r="AF26" s="14"/>
      <c r="AG26" s="3"/>
      <c r="AH26" s="3"/>
      <c r="AI26" s="14"/>
      <c r="AJ26" s="3"/>
      <c r="AK26" s="3"/>
      <c r="AL26" s="14">
        <f>AB26-AG26</f>
        <v>0</v>
      </c>
      <c r="AM26" s="3" t="str">
        <f t="shared" si="4"/>
        <v/>
      </c>
      <c r="AN26" s="3" t="str">
        <f t="shared" si="5"/>
        <v/>
      </c>
      <c r="AO26" s="6"/>
      <c r="AP26" s="6"/>
    </row>
    <row r="27" spans="1:42" ht="21" customHeight="1" x14ac:dyDescent="0.15">
      <c r="A27" s="257"/>
      <c r="B27" s="99"/>
      <c r="C27" s="97"/>
      <c r="D27" s="98"/>
      <c r="E27" s="98"/>
      <c r="F27" s="164"/>
      <c r="G27" s="221"/>
      <c r="H27" s="223"/>
      <c r="I27" s="258"/>
      <c r="J27" s="258"/>
      <c r="K27" s="314">
        <f t="shared" si="2"/>
        <v>0</v>
      </c>
      <c r="L27" s="69"/>
      <c r="M27" s="69"/>
      <c r="N27" s="69"/>
      <c r="O27" s="69"/>
      <c r="P27" s="152"/>
      <c r="Q27" s="152"/>
      <c r="R27" s="152"/>
      <c r="S27" s="153"/>
      <c r="T27" s="14" t="str">
        <f t="shared" si="0"/>
        <v/>
      </c>
      <c r="U27" s="47" t="str">
        <f t="shared" si="1"/>
        <v/>
      </c>
      <c r="V27" s="14"/>
      <c r="W27" s="3"/>
      <c r="X27" s="3"/>
      <c r="Y27" s="14"/>
      <c r="Z27" s="3"/>
      <c r="AA27" s="14"/>
      <c r="AB27" s="3"/>
      <c r="AC27" s="3"/>
      <c r="AD27" s="14"/>
      <c r="AE27" s="3"/>
      <c r="AF27" s="14"/>
      <c r="AG27" s="3"/>
      <c r="AH27" s="3"/>
      <c r="AI27" s="14"/>
      <c r="AJ27" s="3"/>
      <c r="AK27" s="3"/>
      <c r="AL27" s="14">
        <f>AB27-AG27</f>
        <v>0</v>
      </c>
      <c r="AM27" s="3" t="str">
        <f t="shared" si="4"/>
        <v/>
      </c>
      <c r="AN27" s="3" t="str">
        <f t="shared" si="5"/>
        <v/>
      </c>
      <c r="AO27" s="6"/>
      <c r="AP27" s="6"/>
    </row>
    <row r="28" spans="1:42" ht="21" customHeight="1" x14ac:dyDescent="0.15">
      <c r="A28" s="74"/>
      <c r="B28" s="63"/>
      <c r="C28" s="57"/>
      <c r="D28" s="60"/>
      <c r="E28" s="60"/>
      <c r="F28" s="77"/>
      <c r="G28" s="219"/>
      <c r="H28" s="213"/>
      <c r="I28" s="214"/>
      <c r="J28" s="214"/>
      <c r="K28" s="315">
        <f t="shared" si="2"/>
        <v>0</v>
      </c>
      <c r="L28" s="58"/>
      <c r="M28" s="58"/>
      <c r="N28" s="58"/>
      <c r="O28" s="58"/>
      <c r="P28" s="170"/>
      <c r="Q28" s="170"/>
      <c r="R28" s="170"/>
      <c r="S28" s="73"/>
      <c r="T28" s="14" t="str">
        <f t="shared" si="0"/>
        <v/>
      </c>
      <c r="U28" s="47" t="str">
        <f t="shared" si="1"/>
        <v/>
      </c>
      <c r="V28" s="14"/>
      <c r="W28" s="3"/>
      <c r="X28" s="3"/>
      <c r="Y28" s="14"/>
      <c r="Z28" s="3"/>
      <c r="AA28" s="14"/>
      <c r="AB28" s="3"/>
      <c r="AC28" s="3"/>
      <c r="AD28" s="14"/>
      <c r="AE28" s="3"/>
      <c r="AF28" s="14"/>
      <c r="AG28" s="3"/>
      <c r="AH28" s="3"/>
      <c r="AI28" s="14"/>
      <c r="AJ28" s="3"/>
      <c r="AK28" s="3"/>
      <c r="AL28" s="14">
        <f>AB28-AG28</f>
        <v>0</v>
      </c>
      <c r="AM28" s="3" t="str">
        <f t="shared" si="4"/>
        <v/>
      </c>
      <c r="AN28" s="3" t="str">
        <f t="shared" si="5"/>
        <v/>
      </c>
      <c r="AO28" s="6"/>
      <c r="AP28" s="6"/>
    </row>
    <row r="29" spans="1:42" ht="21" customHeight="1" x14ac:dyDescent="0.15">
      <c r="A29" s="74"/>
      <c r="B29" s="64"/>
      <c r="C29" s="57"/>
      <c r="D29" s="60"/>
      <c r="E29" s="60"/>
      <c r="F29" s="77"/>
      <c r="G29" s="212"/>
      <c r="H29" s="213"/>
      <c r="I29" s="214"/>
      <c r="J29" s="214"/>
      <c r="K29" s="315">
        <f t="shared" si="2"/>
        <v>0</v>
      </c>
      <c r="L29" s="58"/>
      <c r="M29" s="58"/>
      <c r="N29" s="58"/>
      <c r="O29" s="58"/>
      <c r="P29" s="79"/>
      <c r="Q29" s="79"/>
      <c r="R29" s="65"/>
      <c r="S29" s="73"/>
      <c r="T29" s="14" t="str">
        <f t="shared" si="0"/>
        <v/>
      </c>
      <c r="U29" s="47" t="str">
        <f t="shared" si="1"/>
        <v/>
      </c>
      <c r="V29" s="16"/>
      <c r="W29" s="4"/>
      <c r="X29" s="4"/>
      <c r="Y29" s="16"/>
      <c r="Z29" s="3"/>
      <c r="AA29" s="14"/>
      <c r="AB29" s="4"/>
      <c r="AC29" s="3"/>
      <c r="AD29" s="14"/>
      <c r="AE29" s="4"/>
      <c r="AF29" s="16"/>
      <c r="AG29" s="4"/>
      <c r="AH29" s="4"/>
      <c r="AI29" s="16"/>
      <c r="AJ29" s="3"/>
      <c r="AK29" s="3"/>
      <c r="AL29" s="16"/>
      <c r="AM29" s="3" t="str">
        <f t="shared" si="4"/>
        <v/>
      </c>
      <c r="AN29" s="3" t="str">
        <f t="shared" si="5"/>
        <v/>
      </c>
      <c r="AO29" s="6"/>
      <c r="AP29" s="6"/>
    </row>
    <row r="30" spans="1:42" ht="21" customHeight="1" x14ac:dyDescent="0.15">
      <c r="A30" s="74"/>
      <c r="B30" s="63"/>
      <c r="C30" s="57"/>
      <c r="D30" s="60"/>
      <c r="E30" s="60"/>
      <c r="F30" s="77"/>
      <c r="G30" s="219"/>
      <c r="H30" s="213"/>
      <c r="I30" s="214"/>
      <c r="J30" s="214"/>
      <c r="K30" s="315">
        <f t="shared" si="2"/>
        <v>0</v>
      </c>
      <c r="L30" s="58"/>
      <c r="M30" s="58"/>
      <c r="N30" s="58"/>
      <c r="O30" s="58"/>
      <c r="P30" s="79"/>
      <c r="Q30" s="79"/>
      <c r="R30" s="65"/>
      <c r="S30" s="73"/>
      <c r="T30" s="14" t="str">
        <f t="shared" si="0"/>
        <v/>
      </c>
      <c r="U30" s="47" t="str">
        <f t="shared" si="1"/>
        <v/>
      </c>
      <c r="V30" s="16"/>
      <c r="W30" s="4"/>
      <c r="X30" s="4"/>
      <c r="Y30" s="16"/>
      <c r="Z30" s="3"/>
      <c r="AA30" s="14"/>
      <c r="AB30" s="4"/>
      <c r="AC30" s="3"/>
      <c r="AD30" s="14"/>
      <c r="AE30" s="4"/>
      <c r="AF30" s="16"/>
      <c r="AG30" s="4"/>
      <c r="AH30" s="4"/>
      <c r="AI30" s="16"/>
      <c r="AJ30" s="3"/>
      <c r="AK30" s="3"/>
      <c r="AL30" s="16"/>
      <c r="AM30" s="3" t="str">
        <f t="shared" si="4"/>
        <v/>
      </c>
      <c r="AN30" s="3" t="str">
        <f t="shared" si="5"/>
        <v/>
      </c>
      <c r="AO30" s="6"/>
      <c r="AP30" s="6"/>
    </row>
    <row r="31" spans="1:42" ht="21" customHeight="1" x14ac:dyDescent="0.15">
      <c r="A31" s="74"/>
      <c r="B31" s="63"/>
      <c r="C31" s="57"/>
      <c r="D31" s="60"/>
      <c r="E31" s="60"/>
      <c r="F31" s="77"/>
      <c r="G31" s="219"/>
      <c r="H31" s="213"/>
      <c r="I31" s="214"/>
      <c r="J31" s="214"/>
      <c r="K31" s="315">
        <f t="shared" si="2"/>
        <v>0</v>
      </c>
      <c r="L31" s="58"/>
      <c r="M31" s="58"/>
      <c r="N31" s="58"/>
      <c r="O31" s="58"/>
      <c r="P31" s="65"/>
      <c r="Q31" s="65"/>
      <c r="R31" s="65"/>
      <c r="S31" s="73"/>
      <c r="T31" s="14" t="str">
        <f t="shared" si="0"/>
        <v/>
      </c>
      <c r="U31" s="47" t="str">
        <f t="shared" si="1"/>
        <v/>
      </c>
      <c r="V31" s="17"/>
      <c r="W31" s="5"/>
      <c r="X31" s="5"/>
      <c r="Y31" s="17"/>
      <c r="Z31" s="3"/>
      <c r="AA31" s="14"/>
      <c r="AB31" s="5"/>
      <c r="AC31" s="3"/>
      <c r="AD31" s="14"/>
      <c r="AE31" s="5"/>
      <c r="AF31" s="17"/>
      <c r="AG31" s="5"/>
      <c r="AH31" s="5"/>
      <c r="AI31" s="17"/>
      <c r="AJ31" s="3"/>
      <c r="AK31" s="3"/>
      <c r="AL31" s="17"/>
      <c r="AM31" s="3" t="str">
        <f t="shared" si="4"/>
        <v/>
      </c>
      <c r="AN31" s="3" t="str">
        <f t="shared" si="5"/>
        <v/>
      </c>
      <c r="AO31" s="6"/>
      <c r="AP31" s="6"/>
    </row>
    <row r="32" spans="1:42" ht="21" customHeight="1" x14ac:dyDescent="0.15">
      <c r="A32" s="74"/>
      <c r="B32" s="63"/>
      <c r="C32" s="57"/>
      <c r="D32" s="60"/>
      <c r="E32" s="60"/>
      <c r="F32" s="77"/>
      <c r="G32" s="219"/>
      <c r="H32" s="213"/>
      <c r="I32" s="214"/>
      <c r="J32" s="214"/>
      <c r="K32" s="315">
        <f t="shared" si="2"/>
        <v>0</v>
      </c>
      <c r="L32" s="58"/>
      <c r="M32" s="58"/>
      <c r="N32" s="58"/>
      <c r="O32" s="58"/>
      <c r="P32" s="65"/>
      <c r="Q32" s="65"/>
      <c r="R32" s="65"/>
      <c r="S32" s="73"/>
      <c r="T32" s="14" t="str">
        <f t="shared" si="0"/>
        <v/>
      </c>
      <c r="U32" s="47" t="str">
        <f t="shared" si="1"/>
        <v/>
      </c>
      <c r="V32" s="14"/>
      <c r="W32" s="3"/>
      <c r="X32" s="3"/>
      <c r="Y32" s="14"/>
      <c r="Z32" s="3"/>
      <c r="AA32" s="14"/>
      <c r="AB32" s="3"/>
      <c r="AC32" s="3"/>
      <c r="AD32" s="14"/>
      <c r="AE32" s="3"/>
      <c r="AF32" s="14"/>
      <c r="AG32" s="3"/>
      <c r="AH32" s="3"/>
      <c r="AI32" s="14"/>
      <c r="AJ32" s="3"/>
      <c r="AK32" s="3"/>
      <c r="AL32" s="14">
        <f>AB32-AG32</f>
        <v>0</v>
      </c>
      <c r="AM32" s="3" t="str">
        <f t="shared" si="4"/>
        <v/>
      </c>
      <c r="AN32" s="3" t="str">
        <f t="shared" si="5"/>
        <v/>
      </c>
    </row>
    <row r="33" spans="1:42" ht="21" customHeight="1" x14ac:dyDescent="0.15">
      <c r="A33" s="74"/>
      <c r="B33" s="63"/>
      <c r="C33" s="57"/>
      <c r="D33" s="60"/>
      <c r="E33" s="60"/>
      <c r="F33" s="77"/>
      <c r="G33" s="219"/>
      <c r="H33" s="213"/>
      <c r="I33" s="214"/>
      <c r="J33" s="214"/>
      <c r="K33" s="315">
        <f t="shared" si="2"/>
        <v>0</v>
      </c>
      <c r="L33" s="58"/>
      <c r="M33" s="58"/>
      <c r="N33" s="58"/>
      <c r="O33" s="58"/>
      <c r="P33" s="65"/>
      <c r="Q33" s="65"/>
      <c r="R33" s="65"/>
      <c r="S33" s="73"/>
      <c r="T33" s="14" t="str">
        <f t="shared" si="0"/>
        <v/>
      </c>
      <c r="U33" s="47" t="str">
        <f t="shared" si="1"/>
        <v/>
      </c>
      <c r="V33" s="14"/>
      <c r="W33" s="3"/>
      <c r="X33" s="3"/>
      <c r="Y33" s="14"/>
      <c r="Z33" s="3"/>
      <c r="AA33" s="14"/>
      <c r="AB33" s="3"/>
      <c r="AC33" s="3"/>
      <c r="AD33" s="14"/>
      <c r="AE33" s="3"/>
      <c r="AF33" s="14"/>
      <c r="AG33" s="3"/>
      <c r="AH33" s="3"/>
      <c r="AI33" s="14"/>
      <c r="AJ33" s="3"/>
      <c r="AK33" s="3"/>
      <c r="AL33" s="14"/>
      <c r="AM33" s="3" t="str">
        <f t="shared" si="4"/>
        <v/>
      </c>
      <c r="AN33" s="3" t="str">
        <f t="shared" si="5"/>
        <v/>
      </c>
    </row>
    <row r="34" spans="1:42" ht="21" customHeight="1" x14ac:dyDescent="0.15">
      <c r="A34" s="74"/>
      <c r="B34" s="63"/>
      <c r="C34" s="57"/>
      <c r="D34" s="60"/>
      <c r="E34" s="60"/>
      <c r="F34" s="77"/>
      <c r="G34" s="219"/>
      <c r="H34" s="213"/>
      <c r="I34" s="214"/>
      <c r="J34" s="214"/>
      <c r="K34" s="315">
        <f t="shared" si="2"/>
        <v>0</v>
      </c>
      <c r="L34" s="58"/>
      <c r="M34" s="58"/>
      <c r="N34" s="58"/>
      <c r="O34" s="58"/>
      <c r="P34" s="65"/>
      <c r="Q34" s="65"/>
      <c r="R34" s="65"/>
      <c r="S34" s="73"/>
      <c r="T34" s="14" t="str">
        <f t="shared" si="0"/>
        <v/>
      </c>
      <c r="U34" s="47" t="str">
        <f t="shared" si="1"/>
        <v/>
      </c>
      <c r="V34" s="14"/>
      <c r="W34" s="3"/>
      <c r="X34" s="3"/>
      <c r="Y34" s="14"/>
      <c r="Z34" s="3"/>
      <c r="AA34" s="14"/>
      <c r="AB34" s="3"/>
      <c r="AC34" s="3"/>
      <c r="AD34" s="14"/>
      <c r="AE34" s="3"/>
      <c r="AF34" s="14"/>
      <c r="AG34" s="3"/>
      <c r="AH34" s="3"/>
      <c r="AI34" s="14"/>
      <c r="AJ34" s="3"/>
      <c r="AK34" s="3"/>
      <c r="AL34" s="14">
        <f t="shared" ref="AL34:AL49" si="6">AB34-AG34</f>
        <v>0</v>
      </c>
      <c r="AM34" s="3" t="str">
        <f t="shared" ref="AM34:AM72" si="7">CONCATENATE(C34,Q34)</f>
        <v/>
      </c>
      <c r="AN34" s="3" t="str">
        <f t="shared" si="5"/>
        <v/>
      </c>
    </row>
    <row r="35" spans="1:42" ht="21" customHeight="1" x14ac:dyDescent="0.15">
      <c r="A35" s="74"/>
      <c r="B35" s="63"/>
      <c r="C35" s="57"/>
      <c r="D35" s="60"/>
      <c r="E35" s="60"/>
      <c r="F35" s="77"/>
      <c r="G35" s="219"/>
      <c r="H35" s="213"/>
      <c r="I35" s="214"/>
      <c r="J35" s="214"/>
      <c r="K35" s="315">
        <f t="shared" si="2"/>
        <v>0</v>
      </c>
      <c r="L35" s="58"/>
      <c r="M35" s="58"/>
      <c r="N35" s="58"/>
      <c r="O35" s="58"/>
      <c r="P35" s="65"/>
      <c r="Q35" s="65"/>
      <c r="R35" s="65"/>
      <c r="S35" s="72"/>
      <c r="T35" s="14" t="str">
        <f t="shared" si="0"/>
        <v/>
      </c>
      <c r="U35" s="47" t="str">
        <f t="shared" si="1"/>
        <v/>
      </c>
      <c r="V35" s="14"/>
      <c r="W35" s="3"/>
      <c r="X35" s="3"/>
      <c r="Y35" s="14"/>
      <c r="Z35" s="3"/>
      <c r="AA35" s="14"/>
      <c r="AB35" s="3"/>
      <c r="AC35" s="3"/>
      <c r="AD35" s="14"/>
      <c r="AE35" s="3"/>
      <c r="AF35" s="14"/>
      <c r="AG35" s="3"/>
      <c r="AH35" s="3"/>
      <c r="AI35" s="14"/>
      <c r="AJ35" s="3"/>
      <c r="AK35" s="3"/>
      <c r="AL35" s="14">
        <f t="shared" si="6"/>
        <v>0</v>
      </c>
      <c r="AM35" s="3" t="str">
        <f t="shared" si="7"/>
        <v/>
      </c>
      <c r="AN35" s="3" t="str">
        <f t="shared" si="5"/>
        <v/>
      </c>
      <c r="AO35" s="6"/>
      <c r="AP35" s="6"/>
    </row>
    <row r="36" spans="1:42" ht="21" customHeight="1" x14ac:dyDescent="0.15">
      <c r="A36" s="74"/>
      <c r="B36" s="64"/>
      <c r="C36" s="57"/>
      <c r="D36" s="60"/>
      <c r="E36" s="60"/>
      <c r="F36" s="77"/>
      <c r="G36" s="212"/>
      <c r="H36" s="213"/>
      <c r="I36" s="214"/>
      <c r="J36" s="214"/>
      <c r="K36" s="315">
        <f t="shared" si="2"/>
        <v>0</v>
      </c>
      <c r="L36" s="58"/>
      <c r="M36" s="58"/>
      <c r="N36" s="58"/>
      <c r="O36" s="58"/>
      <c r="P36" s="65"/>
      <c r="Q36" s="65"/>
      <c r="R36" s="65"/>
      <c r="S36" s="72"/>
      <c r="T36" s="14" t="str">
        <f t="shared" si="0"/>
        <v/>
      </c>
      <c r="U36" s="47" t="str">
        <f t="shared" si="1"/>
        <v/>
      </c>
      <c r="V36" s="14"/>
      <c r="W36" s="3"/>
      <c r="X36" s="3"/>
      <c r="Y36" s="14"/>
      <c r="Z36" s="3"/>
      <c r="AA36" s="14"/>
      <c r="AB36" s="3"/>
      <c r="AC36" s="3"/>
      <c r="AD36" s="14"/>
      <c r="AE36" s="3"/>
      <c r="AF36" s="14"/>
      <c r="AG36" s="3"/>
      <c r="AH36" s="3"/>
      <c r="AI36" s="14"/>
      <c r="AJ36" s="3"/>
      <c r="AK36" s="3"/>
      <c r="AL36" s="14">
        <f t="shared" si="6"/>
        <v>0</v>
      </c>
      <c r="AM36" s="3" t="str">
        <f t="shared" si="7"/>
        <v/>
      </c>
      <c r="AN36" s="3" t="str">
        <f t="shared" si="5"/>
        <v/>
      </c>
      <c r="AO36" s="6"/>
      <c r="AP36" s="6"/>
    </row>
    <row r="37" spans="1:42" ht="21" customHeight="1" x14ac:dyDescent="0.15">
      <c r="A37" s="74"/>
      <c r="B37" s="63"/>
      <c r="C37" s="57"/>
      <c r="D37" s="60"/>
      <c r="E37" s="60"/>
      <c r="F37" s="77"/>
      <c r="G37" s="219"/>
      <c r="H37" s="213"/>
      <c r="I37" s="214"/>
      <c r="J37" s="214"/>
      <c r="K37" s="315">
        <f t="shared" si="2"/>
        <v>0</v>
      </c>
      <c r="L37" s="58"/>
      <c r="M37" s="58"/>
      <c r="N37" s="58"/>
      <c r="O37" s="58"/>
      <c r="P37" s="65"/>
      <c r="Q37" s="65"/>
      <c r="R37" s="65"/>
      <c r="S37" s="72"/>
      <c r="T37" s="14" t="str">
        <f t="shared" si="0"/>
        <v/>
      </c>
      <c r="U37" s="47" t="str">
        <f t="shared" si="1"/>
        <v/>
      </c>
      <c r="V37" s="14"/>
      <c r="W37" s="3"/>
      <c r="X37" s="3"/>
      <c r="Y37" s="14"/>
      <c r="Z37" s="3"/>
      <c r="AA37" s="14"/>
      <c r="AB37" s="3"/>
      <c r="AC37" s="3"/>
      <c r="AD37" s="14"/>
      <c r="AE37" s="3"/>
      <c r="AF37" s="14"/>
      <c r="AG37" s="3"/>
      <c r="AH37" s="3"/>
      <c r="AI37" s="14"/>
      <c r="AJ37" s="3"/>
      <c r="AK37" s="3"/>
      <c r="AL37" s="14">
        <f t="shared" si="6"/>
        <v>0</v>
      </c>
      <c r="AM37" s="3" t="str">
        <f t="shared" si="7"/>
        <v/>
      </c>
      <c r="AN37" s="3" t="str">
        <f t="shared" si="5"/>
        <v/>
      </c>
      <c r="AO37" s="6"/>
      <c r="AP37" s="6"/>
    </row>
    <row r="38" spans="1:42" ht="21" customHeight="1" x14ac:dyDescent="0.15">
      <c r="A38" s="74"/>
      <c r="B38" s="63"/>
      <c r="C38" s="57"/>
      <c r="D38" s="60"/>
      <c r="E38" s="60"/>
      <c r="F38" s="77"/>
      <c r="G38" s="219"/>
      <c r="H38" s="213"/>
      <c r="I38" s="214"/>
      <c r="J38" s="214"/>
      <c r="K38" s="315">
        <f t="shared" si="2"/>
        <v>0</v>
      </c>
      <c r="L38" s="58"/>
      <c r="M38" s="58"/>
      <c r="N38" s="58"/>
      <c r="O38" s="58"/>
      <c r="P38" s="65"/>
      <c r="Q38" s="65"/>
      <c r="R38" s="65"/>
      <c r="S38" s="72"/>
      <c r="T38" s="14" t="str">
        <f t="shared" si="0"/>
        <v/>
      </c>
      <c r="U38" s="47" t="str">
        <f t="shared" si="1"/>
        <v/>
      </c>
      <c r="V38" s="15"/>
      <c r="W38" s="3"/>
      <c r="X38" s="3"/>
      <c r="Y38" s="14"/>
      <c r="Z38" s="3"/>
      <c r="AA38" s="14"/>
      <c r="AB38" s="3"/>
      <c r="AC38" s="3"/>
      <c r="AD38" s="14"/>
      <c r="AE38" s="3"/>
      <c r="AF38" s="14"/>
      <c r="AG38" s="3"/>
      <c r="AH38" s="3"/>
      <c r="AI38" s="14"/>
      <c r="AJ38" s="3"/>
      <c r="AK38" s="3"/>
      <c r="AL38" s="14">
        <f t="shared" si="6"/>
        <v>0</v>
      </c>
      <c r="AM38" s="3" t="str">
        <f t="shared" si="7"/>
        <v/>
      </c>
      <c r="AN38" s="3" t="str">
        <f t="shared" si="5"/>
        <v/>
      </c>
      <c r="AO38" s="6"/>
      <c r="AP38" s="6"/>
    </row>
    <row r="39" spans="1:42" ht="21" customHeight="1" x14ac:dyDescent="0.15">
      <c r="A39" s="74"/>
      <c r="B39" s="63"/>
      <c r="C39" s="57"/>
      <c r="D39" s="60"/>
      <c r="E39" s="60"/>
      <c r="F39" s="77"/>
      <c r="G39" s="219"/>
      <c r="H39" s="213"/>
      <c r="I39" s="214"/>
      <c r="J39" s="214"/>
      <c r="K39" s="315">
        <f t="shared" si="2"/>
        <v>0</v>
      </c>
      <c r="L39" s="58"/>
      <c r="M39" s="58"/>
      <c r="N39" s="58"/>
      <c r="O39" s="58"/>
      <c r="P39" s="65"/>
      <c r="Q39" s="65"/>
      <c r="R39" s="65"/>
      <c r="S39" s="72"/>
      <c r="T39" s="14" t="str">
        <f t="shared" si="0"/>
        <v/>
      </c>
      <c r="U39" s="47" t="str">
        <f t="shared" si="1"/>
        <v/>
      </c>
      <c r="V39" s="14"/>
      <c r="W39" s="3"/>
      <c r="X39" s="3"/>
      <c r="Y39" s="14"/>
      <c r="Z39" s="3"/>
      <c r="AA39" s="14"/>
      <c r="AB39" s="3"/>
      <c r="AC39" s="3"/>
      <c r="AD39" s="14"/>
      <c r="AE39" s="3"/>
      <c r="AF39" s="14"/>
      <c r="AG39" s="3"/>
      <c r="AH39" s="3"/>
      <c r="AI39" s="14"/>
      <c r="AJ39" s="3"/>
      <c r="AK39" s="3"/>
      <c r="AL39" s="14">
        <f t="shared" si="6"/>
        <v>0</v>
      </c>
      <c r="AM39" s="3" t="str">
        <f t="shared" si="7"/>
        <v/>
      </c>
      <c r="AN39" s="3" t="str">
        <f t="shared" si="5"/>
        <v/>
      </c>
      <c r="AO39" s="6"/>
      <c r="AP39" s="6"/>
    </row>
    <row r="40" spans="1:42" ht="21" customHeight="1" x14ac:dyDescent="0.15">
      <c r="A40" s="74"/>
      <c r="B40" s="63"/>
      <c r="C40" s="57"/>
      <c r="D40" s="60"/>
      <c r="E40" s="60"/>
      <c r="F40" s="77"/>
      <c r="G40" s="219"/>
      <c r="H40" s="213"/>
      <c r="I40" s="214"/>
      <c r="J40" s="214"/>
      <c r="K40" s="315">
        <f t="shared" si="2"/>
        <v>0</v>
      </c>
      <c r="L40" s="58"/>
      <c r="M40" s="58"/>
      <c r="N40" s="58"/>
      <c r="O40" s="58"/>
      <c r="P40" s="65"/>
      <c r="Q40" s="65"/>
      <c r="R40" s="65"/>
      <c r="S40" s="72"/>
      <c r="T40" s="14" t="str">
        <f t="shared" si="0"/>
        <v/>
      </c>
      <c r="U40" s="47" t="str">
        <f t="shared" si="1"/>
        <v/>
      </c>
      <c r="V40" s="14"/>
      <c r="W40" s="3"/>
      <c r="X40" s="3"/>
      <c r="Y40" s="14"/>
      <c r="Z40" s="3"/>
      <c r="AA40" s="14"/>
      <c r="AB40" s="3"/>
      <c r="AC40" s="3"/>
      <c r="AD40" s="14"/>
      <c r="AE40" s="3"/>
      <c r="AF40" s="14"/>
      <c r="AG40" s="3"/>
      <c r="AH40" s="3"/>
      <c r="AI40" s="14"/>
      <c r="AJ40" s="3"/>
      <c r="AK40" s="3"/>
      <c r="AL40" s="14">
        <f t="shared" si="6"/>
        <v>0</v>
      </c>
      <c r="AM40" s="3" t="str">
        <f t="shared" si="7"/>
        <v/>
      </c>
      <c r="AN40" s="3" t="str">
        <f t="shared" si="5"/>
        <v/>
      </c>
      <c r="AO40" s="6"/>
      <c r="AP40" s="6"/>
    </row>
    <row r="41" spans="1:42" ht="21" customHeight="1" x14ac:dyDescent="0.15">
      <c r="A41" s="74"/>
      <c r="B41" s="63"/>
      <c r="C41" s="57"/>
      <c r="D41" s="60"/>
      <c r="E41" s="60"/>
      <c r="F41" s="77"/>
      <c r="G41" s="219"/>
      <c r="H41" s="213"/>
      <c r="I41" s="214"/>
      <c r="J41" s="214"/>
      <c r="K41" s="315">
        <f t="shared" si="2"/>
        <v>0</v>
      </c>
      <c r="L41" s="58"/>
      <c r="M41" s="58"/>
      <c r="N41" s="58"/>
      <c r="O41" s="58"/>
      <c r="P41" s="65"/>
      <c r="Q41" s="65"/>
      <c r="R41" s="65"/>
      <c r="S41" s="72"/>
      <c r="T41" s="14" t="str">
        <f t="shared" si="0"/>
        <v/>
      </c>
      <c r="U41" s="47" t="str">
        <f t="shared" si="1"/>
        <v/>
      </c>
      <c r="V41" s="14"/>
      <c r="W41" s="3"/>
      <c r="X41" s="3"/>
      <c r="Y41" s="14"/>
      <c r="Z41" s="3"/>
      <c r="AA41" s="14"/>
      <c r="AB41" s="3"/>
      <c r="AC41" s="3"/>
      <c r="AD41" s="14"/>
      <c r="AE41" s="3"/>
      <c r="AF41" s="14"/>
      <c r="AG41" s="3"/>
      <c r="AH41" s="3"/>
      <c r="AI41" s="14"/>
      <c r="AJ41" s="3"/>
      <c r="AK41" s="3"/>
      <c r="AL41" s="14">
        <f t="shared" si="6"/>
        <v>0</v>
      </c>
      <c r="AM41" s="3" t="str">
        <f t="shared" si="7"/>
        <v/>
      </c>
      <c r="AN41" s="3" t="str">
        <f t="shared" si="5"/>
        <v/>
      </c>
      <c r="AO41" s="6"/>
      <c r="AP41" s="6"/>
    </row>
    <row r="42" spans="1:42" ht="21" customHeight="1" x14ac:dyDescent="0.15">
      <c r="A42" s="74"/>
      <c r="B42" s="63"/>
      <c r="C42" s="57"/>
      <c r="D42" s="60"/>
      <c r="E42" s="60"/>
      <c r="F42" s="77"/>
      <c r="G42" s="219"/>
      <c r="H42" s="213"/>
      <c r="I42" s="214"/>
      <c r="J42" s="214"/>
      <c r="K42" s="315">
        <f t="shared" si="2"/>
        <v>0</v>
      </c>
      <c r="L42" s="58"/>
      <c r="M42" s="58"/>
      <c r="N42" s="58"/>
      <c r="O42" s="58"/>
      <c r="P42" s="65"/>
      <c r="Q42" s="65"/>
      <c r="R42" s="65"/>
      <c r="S42" s="72"/>
      <c r="T42" s="14" t="str">
        <f t="shared" si="0"/>
        <v/>
      </c>
      <c r="U42" s="47" t="str">
        <f t="shared" si="1"/>
        <v/>
      </c>
      <c r="V42" s="14"/>
      <c r="W42" s="3"/>
      <c r="X42" s="3"/>
      <c r="Y42" s="14"/>
      <c r="Z42" s="3"/>
      <c r="AA42" s="14"/>
      <c r="AB42" s="3"/>
      <c r="AC42" s="3"/>
      <c r="AD42" s="14"/>
      <c r="AE42" s="3"/>
      <c r="AF42" s="14"/>
      <c r="AG42" s="3"/>
      <c r="AH42" s="3"/>
      <c r="AI42" s="14"/>
      <c r="AJ42" s="3"/>
      <c r="AK42" s="3"/>
      <c r="AL42" s="14">
        <f t="shared" si="6"/>
        <v>0</v>
      </c>
      <c r="AM42" s="3" t="str">
        <f t="shared" si="7"/>
        <v/>
      </c>
      <c r="AN42" s="3" t="str">
        <f t="shared" si="5"/>
        <v/>
      </c>
      <c r="AO42" s="6"/>
      <c r="AP42" s="6"/>
    </row>
    <row r="43" spans="1:42" ht="21" customHeight="1" x14ac:dyDescent="0.15">
      <c r="A43" s="74"/>
      <c r="B43" s="63"/>
      <c r="C43" s="57"/>
      <c r="D43" s="60"/>
      <c r="E43" s="60"/>
      <c r="F43" s="77"/>
      <c r="G43" s="219"/>
      <c r="H43" s="213"/>
      <c r="I43" s="214"/>
      <c r="J43" s="214"/>
      <c r="K43" s="315">
        <f t="shared" si="2"/>
        <v>0</v>
      </c>
      <c r="L43" s="58"/>
      <c r="M43" s="58"/>
      <c r="N43" s="58"/>
      <c r="O43" s="58"/>
      <c r="P43" s="65"/>
      <c r="Q43" s="65"/>
      <c r="R43" s="65"/>
      <c r="S43" s="72"/>
      <c r="T43" s="14" t="str">
        <f t="shared" si="0"/>
        <v/>
      </c>
      <c r="U43" s="47" t="str">
        <f t="shared" si="1"/>
        <v/>
      </c>
      <c r="V43" s="14"/>
      <c r="W43" s="3"/>
      <c r="X43" s="3"/>
      <c r="Y43" s="14"/>
      <c r="Z43" s="3"/>
      <c r="AA43" s="14"/>
      <c r="AB43" s="3"/>
      <c r="AC43" s="3"/>
      <c r="AD43" s="14"/>
      <c r="AE43" s="3"/>
      <c r="AF43" s="14"/>
      <c r="AG43" s="3"/>
      <c r="AH43" s="3"/>
      <c r="AI43" s="14"/>
      <c r="AJ43" s="3"/>
      <c r="AK43" s="3"/>
      <c r="AL43" s="14">
        <f t="shared" si="6"/>
        <v>0</v>
      </c>
      <c r="AM43" s="3" t="str">
        <f t="shared" si="7"/>
        <v/>
      </c>
      <c r="AN43" s="3" t="str">
        <f t="shared" si="5"/>
        <v/>
      </c>
      <c r="AO43" s="6"/>
      <c r="AP43" s="6"/>
    </row>
    <row r="44" spans="1:42" ht="21" customHeight="1" x14ac:dyDescent="0.15">
      <c r="A44" s="74"/>
      <c r="B44" s="63"/>
      <c r="C44" s="57"/>
      <c r="D44" s="60"/>
      <c r="E44" s="60"/>
      <c r="F44" s="77"/>
      <c r="G44" s="219"/>
      <c r="H44" s="213"/>
      <c r="I44" s="214"/>
      <c r="J44" s="214"/>
      <c r="K44" s="315">
        <f t="shared" si="2"/>
        <v>0</v>
      </c>
      <c r="L44" s="58"/>
      <c r="M44" s="58"/>
      <c r="N44" s="58"/>
      <c r="O44" s="58"/>
      <c r="P44" s="65"/>
      <c r="Q44" s="65"/>
      <c r="R44" s="65"/>
      <c r="S44" s="72"/>
      <c r="T44" s="14" t="str">
        <f t="shared" si="0"/>
        <v/>
      </c>
      <c r="U44" s="47" t="str">
        <f t="shared" si="1"/>
        <v/>
      </c>
      <c r="V44" s="14"/>
      <c r="W44" s="3"/>
      <c r="X44" s="3"/>
      <c r="Y44" s="14"/>
      <c r="Z44" s="3"/>
      <c r="AA44" s="14"/>
      <c r="AB44" s="3"/>
      <c r="AC44" s="3"/>
      <c r="AD44" s="14"/>
      <c r="AE44" s="3"/>
      <c r="AF44" s="14"/>
      <c r="AG44" s="3"/>
      <c r="AH44" s="3"/>
      <c r="AI44" s="14"/>
      <c r="AJ44" s="3"/>
      <c r="AK44" s="3"/>
      <c r="AL44" s="14">
        <f t="shared" si="6"/>
        <v>0</v>
      </c>
      <c r="AM44" s="3" t="str">
        <f t="shared" si="7"/>
        <v/>
      </c>
      <c r="AN44" s="3" t="str">
        <f t="shared" si="5"/>
        <v/>
      </c>
      <c r="AO44" s="6"/>
      <c r="AP44" s="6"/>
    </row>
    <row r="45" spans="1:42" ht="21" customHeight="1" x14ac:dyDescent="0.15">
      <c r="A45" s="74"/>
      <c r="B45" s="63"/>
      <c r="C45" s="57"/>
      <c r="D45" s="60"/>
      <c r="E45" s="60"/>
      <c r="F45" s="77"/>
      <c r="G45" s="219"/>
      <c r="H45" s="213"/>
      <c r="I45" s="214"/>
      <c r="J45" s="214"/>
      <c r="K45" s="315">
        <f t="shared" si="2"/>
        <v>0</v>
      </c>
      <c r="L45" s="58"/>
      <c r="M45" s="58"/>
      <c r="N45" s="58"/>
      <c r="O45" s="58"/>
      <c r="P45" s="65"/>
      <c r="Q45" s="65"/>
      <c r="R45" s="65"/>
      <c r="S45" s="72"/>
      <c r="T45" s="14" t="str">
        <f t="shared" si="0"/>
        <v/>
      </c>
      <c r="U45" s="47" t="str">
        <f t="shared" si="1"/>
        <v/>
      </c>
      <c r="V45" s="14"/>
      <c r="W45" s="3"/>
      <c r="X45" s="3"/>
      <c r="Y45" s="14"/>
      <c r="Z45" s="3"/>
      <c r="AA45" s="14"/>
      <c r="AB45" s="3"/>
      <c r="AC45" s="3"/>
      <c r="AD45" s="14"/>
      <c r="AE45" s="3"/>
      <c r="AF45" s="14"/>
      <c r="AG45" s="3"/>
      <c r="AH45" s="3"/>
      <c r="AI45" s="14"/>
      <c r="AJ45" s="3"/>
      <c r="AK45" s="3"/>
      <c r="AL45" s="14">
        <f t="shared" si="6"/>
        <v>0</v>
      </c>
      <c r="AM45" s="3" t="str">
        <f t="shared" si="7"/>
        <v/>
      </c>
      <c r="AN45" s="3" t="str">
        <f t="shared" si="5"/>
        <v/>
      </c>
      <c r="AO45" s="6"/>
      <c r="AP45" s="6"/>
    </row>
    <row r="46" spans="1:42" ht="21" customHeight="1" x14ac:dyDescent="0.15">
      <c r="A46" s="187"/>
      <c r="B46" s="105"/>
      <c r="C46" s="111"/>
      <c r="D46" s="95"/>
      <c r="E46" s="95"/>
      <c r="F46" s="166"/>
      <c r="G46" s="220"/>
      <c r="H46" s="228"/>
      <c r="I46" s="229"/>
      <c r="J46" s="229"/>
      <c r="K46" s="316">
        <f t="shared" si="2"/>
        <v>0</v>
      </c>
      <c r="L46" s="68"/>
      <c r="M46" s="68"/>
      <c r="N46" s="68"/>
      <c r="O46" s="68"/>
      <c r="P46" s="154"/>
      <c r="Q46" s="154"/>
      <c r="R46" s="154"/>
      <c r="S46" s="155"/>
      <c r="T46" s="14" t="str">
        <f t="shared" si="0"/>
        <v/>
      </c>
      <c r="U46" s="47" t="str">
        <f t="shared" si="1"/>
        <v/>
      </c>
      <c r="V46" s="14"/>
      <c r="W46" s="3"/>
      <c r="X46" s="3"/>
      <c r="Y46" s="14"/>
      <c r="Z46" s="3"/>
      <c r="AA46" s="14"/>
      <c r="AB46" s="3"/>
      <c r="AC46" s="3"/>
      <c r="AD46" s="14"/>
      <c r="AE46" s="3"/>
      <c r="AF46" s="14"/>
      <c r="AG46" s="3"/>
      <c r="AH46" s="3"/>
      <c r="AI46" s="14"/>
      <c r="AJ46" s="3"/>
      <c r="AK46" s="3"/>
      <c r="AL46" s="14">
        <f t="shared" si="6"/>
        <v>0</v>
      </c>
      <c r="AM46" s="3" t="str">
        <f t="shared" si="7"/>
        <v/>
      </c>
      <c r="AN46" s="3" t="str">
        <f t="shared" ref="AN46:AN77" si="8">CONCATENATE(J46,Q46)</f>
        <v/>
      </c>
      <c r="AO46" s="6"/>
      <c r="AP46" s="6"/>
    </row>
    <row r="47" spans="1:42" ht="21" customHeight="1" x14ac:dyDescent="0.15">
      <c r="A47" s="188"/>
      <c r="B47" s="99"/>
      <c r="C47" s="97"/>
      <c r="D47" s="98"/>
      <c r="E47" s="98"/>
      <c r="F47" s="164"/>
      <c r="G47" s="221"/>
      <c r="H47" s="223"/>
      <c r="I47" s="224"/>
      <c r="J47" s="224"/>
      <c r="K47" s="314">
        <f t="shared" si="2"/>
        <v>0</v>
      </c>
      <c r="L47" s="69"/>
      <c r="M47" s="69"/>
      <c r="N47" s="69"/>
      <c r="O47" s="69"/>
      <c r="P47" s="152"/>
      <c r="Q47" s="152"/>
      <c r="R47" s="152"/>
      <c r="S47" s="153"/>
      <c r="T47" s="14" t="str">
        <f t="shared" si="0"/>
        <v/>
      </c>
      <c r="U47" s="47" t="str">
        <f t="shared" si="1"/>
        <v/>
      </c>
      <c r="V47" s="14"/>
      <c r="W47" s="3"/>
      <c r="X47" s="3"/>
      <c r="Y47" s="14"/>
      <c r="Z47" s="3"/>
      <c r="AA47" s="14"/>
      <c r="AB47" s="3"/>
      <c r="AC47" s="3"/>
      <c r="AD47" s="14"/>
      <c r="AE47" s="3"/>
      <c r="AF47" s="14"/>
      <c r="AG47" s="3"/>
      <c r="AH47" s="3"/>
      <c r="AI47" s="14"/>
      <c r="AJ47" s="3"/>
      <c r="AK47" s="3"/>
      <c r="AL47" s="14">
        <f t="shared" si="6"/>
        <v>0</v>
      </c>
      <c r="AM47" s="3" t="str">
        <f t="shared" si="7"/>
        <v/>
      </c>
      <c r="AN47" s="3" t="str">
        <f t="shared" si="8"/>
        <v/>
      </c>
      <c r="AO47" s="6"/>
      <c r="AP47" s="6"/>
    </row>
    <row r="48" spans="1:42" ht="21" customHeight="1" x14ac:dyDescent="0.15">
      <c r="A48" s="62"/>
      <c r="B48" s="63"/>
      <c r="C48" s="57"/>
      <c r="D48" s="60"/>
      <c r="E48" s="60"/>
      <c r="F48" s="77"/>
      <c r="G48" s="219"/>
      <c r="H48" s="213"/>
      <c r="I48" s="214"/>
      <c r="J48" s="214"/>
      <c r="K48" s="315">
        <f t="shared" si="2"/>
        <v>0</v>
      </c>
      <c r="L48" s="58"/>
      <c r="M48" s="58"/>
      <c r="N48" s="58"/>
      <c r="O48" s="58"/>
      <c r="P48" s="170"/>
      <c r="Q48" s="170"/>
      <c r="R48" s="170"/>
      <c r="S48" s="73"/>
      <c r="T48" s="14" t="str">
        <f t="shared" si="0"/>
        <v/>
      </c>
      <c r="U48" s="47" t="str">
        <f t="shared" si="1"/>
        <v/>
      </c>
      <c r="V48" s="14"/>
      <c r="W48" s="3"/>
      <c r="X48" s="3"/>
      <c r="Y48" s="14"/>
      <c r="Z48" s="3"/>
      <c r="AA48" s="14"/>
      <c r="AB48" s="3"/>
      <c r="AC48" s="3"/>
      <c r="AD48" s="14"/>
      <c r="AE48" s="3"/>
      <c r="AF48" s="14"/>
      <c r="AG48" s="3"/>
      <c r="AH48" s="3"/>
      <c r="AI48" s="14"/>
      <c r="AJ48" s="3"/>
      <c r="AK48" s="3"/>
      <c r="AL48" s="14">
        <f t="shared" si="6"/>
        <v>0</v>
      </c>
      <c r="AM48" s="3" t="str">
        <f t="shared" si="7"/>
        <v/>
      </c>
      <c r="AN48" s="3" t="str">
        <f t="shared" si="8"/>
        <v/>
      </c>
      <c r="AO48" s="6"/>
      <c r="AP48" s="6"/>
    </row>
    <row r="49" spans="1:42" ht="21" customHeight="1" x14ac:dyDescent="0.15">
      <c r="A49" s="62"/>
      <c r="B49" s="63"/>
      <c r="C49" s="57"/>
      <c r="D49" s="60"/>
      <c r="E49" s="60"/>
      <c r="F49" s="77"/>
      <c r="G49" s="219"/>
      <c r="H49" s="213"/>
      <c r="I49" s="214"/>
      <c r="J49" s="214"/>
      <c r="K49" s="315">
        <f t="shared" si="2"/>
        <v>0</v>
      </c>
      <c r="L49" s="58"/>
      <c r="M49" s="58"/>
      <c r="N49" s="58"/>
      <c r="O49" s="58"/>
      <c r="P49" s="79"/>
      <c r="Q49" s="169"/>
      <c r="R49" s="79"/>
      <c r="S49" s="73"/>
      <c r="T49" s="14" t="str">
        <f t="shared" si="0"/>
        <v/>
      </c>
      <c r="U49" s="47" t="str">
        <f t="shared" si="1"/>
        <v/>
      </c>
      <c r="V49" s="14"/>
      <c r="W49" s="3"/>
      <c r="X49" s="3"/>
      <c r="Y49" s="14"/>
      <c r="Z49" s="3"/>
      <c r="AA49" s="14"/>
      <c r="AB49" s="3"/>
      <c r="AC49" s="3"/>
      <c r="AD49" s="14"/>
      <c r="AE49" s="3"/>
      <c r="AF49" s="14"/>
      <c r="AG49" s="3"/>
      <c r="AH49" s="3"/>
      <c r="AI49" s="14"/>
      <c r="AJ49" s="3"/>
      <c r="AK49" s="3"/>
      <c r="AL49" s="14">
        <f t="shared" si="6"/>
        <v>0</v>
      </c>
      <c r="AM49" s="3" t="str">
        <f t="shared" si="7"/>
        <v/>
      </c>
      <c r="AN49" s="3" t="str">
        <f t="shared" si="8"/>
        <v/>
      </c>
      <c r="AO49" s="6"/>
      <c r="AP49" s="6"/>
    </row>
    <row r="50" spans="1:42" ht="21" customHeight="1" x14ac:dyDescent="0.15">
      <c r="A50" s="62"/>
      <c r="B50" s="63"/>
      <c r="C50" s="57"/>
      <c r="D50" s="60"/>
      <c r="E50" s="60"/>
      <c r="F50" s="77"/>
      <c r="G50" s="219"/>
      <c r="H50" s="213"/>
      <c r="I50" s="214"/>
      <c r="J50" s="214"/>
      <c r="K50" s="315">
        <f t="shared" si="2"/>
        <v>0</v>
      </c>
      <c r="L50" s="58"/>
      <c r="M50" s="58"/>
      <c r="N50" s="58"/>
      <c r="O50" s="58"/>
      <c r="P50" s="79"/>
      <c r="Q50" s="79"/>
      <c r="R50" s="65"/>
      <c r="S50" s="73"/>
      <c r="T50" s="14" t="str">
        <f t="shared" si="0"/>
        <v/>
      </c>
      <c r="U50" s="47" t="str">
        <f t="shared" si="1"/>
        <v/>
      </c>
      <c r="V50" s="16"/>
      <c r="W50" s="4"/>
      <c r="X50" s="4"/>
      <c r="Y50" s="16"/>
      <c r="Z50" s="3"/>
      <c r="AA50" s="14"/>
      <c r="AB50" s="4"/>
      <c r="AC50" s="3"/>
      <c r="AD50" s="14"/>
      <c r="AE50" s="4"/>
      <c r="AF50" s="16"/>
      <c r="AG50" s="4"/>
      <c r="AH50" s="4"/>
      <c r="AI50" s="16"/>
      <c r="AJ50" s="3"/>
      <c r="AK50" s="3"/>
      <c r="AL50" s="16"/>
      <c r="AM50" s="3" t="str">
        <f t="shared" si="7"/>
        <v/>
      </c>
      <c r="AN50" s="3" t="str">
        <f t="shared" si="8"/>
        <v/>
      </c>
      <c r="AO50" s="6"/>
      <c r="AP50" s="6"/>
    </row>
    <row r="51" spans="1:42" ht="21" customHeight="1" x14ac:dyDescent="0.15">
      <c r="A51" s="62"/>
      <c r="B51" s="63"/>
      <c r="C51" s="57"/>
      <c r="D51" s="60"/>
      <c r="E51" s="60"/>
      <c r="F51" s="77"/>
      <c r="G51" s="219"/>
      <c r="H51" s="213"/>
      <c r="I51" s="214"/>
      <c r="J51" s="214"/>
      <c r="K51" s="315">
        <f t="shared" si="2"/>
        <v>0</v>
      </c>
      <c r="L51" s="58"/>
      <c r="M51" s="58"/>
      <c r="N51" s="58"/>
      <c r="O51" s="58"/>
      <c r="P51" s="65"/>
      <c r="Q51" s="65"/>
      <c r="R51" s="65"/>
      <c r="S51" s="72"/>
      <c r="T51" s="14" t="str">
        <f t="shared" si="0"/>
        <v/>
      </c>
      <c r="U51" s="47" t="str">
        <f t="shared" si="1"/>
        <v/>
      </c>
      <c r="V51" s="16"/>
      <c r="W51" s="4"/>
      <c r="X51" s="4"/>
      <c r="Y51" s="16"/>
      <c r="Z51" s="3"/>
      <c r="AA51" s="14"/>
      <c r="AB51" s="4"/>
      <c r="AC51" s="3"/>
      <c r="AD51" s="14"/>
      <c r="AE51" s="4"/>
      <c r="AF51" s="16"/>
      <c r="AG51" s="4"/>
      <c r="AH51" s="4"/>
      <c r="AI51" s="16"/>
      <c r="AJ51" s="3"/>
      <c r="AK51" s="3"/>
      <c r="AL51" s="16"/>
      <c r="AM51" s="3" t="str">
        <f t="shared" si="7"/>
        <v/>
      </c>
      <c r="AN51" s="3" t="str">
        <f t="shared" si="8"/>
        <v/>
      </c>
      <c r="AO51" s="6"/>
      <c r="AP51" s="6"/>
    </row>
    <row r="52" spans="1:42" ht="21" customHeight="1" x14ac:dyDescent="0.15">
      <c r="A52" s="62"/>
      <c r="B52" s="63"/>
      <c r="C52" s="57"/>
      <c r="D52" s="60"/>
      <c r="E52" s="60"/>
      <c r="F52" s="77"/>
      <c r="G52" s="219"/>
      <c r="H52" s="213"/>
      <c r="I52" s="214"/>
      <c r="J52" s="214"/>
      <c r="K52" s="315">
        <f t="shared" si="2"/>
        <v>0</v>
      </c>
      <c r="L52" s="58"/>
      <c r="M52" s="58"/>
      <c r="N52" s="58"/>
      <c r="O52" s="58"/>
      <c r="P52" s="65"/>
      <c r="Q52" s="65"/>
      <c r="R52" s="65"/>
      <c r="S52" s="72"/>
      <c r="T52" s="14" t="str">
        <f t="shared" si="0"/>
        <v/>
      </c>
      <c r="U52" s="47" t="str">
        <f t="shared" si="1"/>
        <v/>
      </c>
      <c r="V52" s="17"/>
      <c r="W52" s="5"/>
      <c r="X52" s="5"/>
      <c r="Y52" s="17"/>
      <c r="Z52" s="3"/>
      <c r="AA52" s="14"/>
      <c r="AB52" s="5"/>
      <c r="AC52" s="3"/>
      <c r="AD52" s="14"/>
      <c r="AE52" s="5"/>
      <c r="AF52" s="17"/>
      <c r="AG52" s="5"/>
      <c r="AH52" s="5"/>
      <c r="AI52" s="17"/>
      <c r="AJ52" s="3"/>
      <c r="AK52" s="3"/>
      <c r="AL52" s="17"/>
      <c r="AM52" s="3" t="str">
        <f t="shared" si="7"/>
        <v/>
      </c>
      <c r="AN52" s="3" t="str">
        <f t="shared" si="8"/>
        <v/>
      </c>
      <c r="AO52" s="6"/>
      <c r="AP52" s="6"/>
    </row>
    <row r="53" spans="1:42" ht="21" customHeight="1" x14ac:dyDescent="0.15">
      <c r="A53" s="62"/>
      <c r="B53" s="63"/>
      <c r="C53" s="57"/>
      <c r="D53" s="60"/>
      <c r="E53" s="60"/>
      <c r="F53" s="77"/>
      <c r="G53" s="219"/>
      <c r="H53" s="213"/>
      <c r="I53" s="214"/>
      <c r="J53" s="214"/>
      <c r="K53" s="315">
        <f t="shared" si="2"/>
        <v>0</v>
      </c>
      <c r="L53" s="58"/>
      <c r="M53" s="58"/>
      <c r="N53" s="58"/>
      <c r="O53" s="58"/>
      <c r="P53" s="65"/>
      <c r="Q53" s="59"/>
      <c r="R53" s="65"/>
      <c r="S53" s="72"/>
      <c r="T53" s="14" t="str">
        <f t="shared" si="0"/>
        <v/>
      </c>
      <c r="U53" s="47" t="str">
        <f t="shared" si="1"/>
        <v/>
      </c>
      <c r="V53" s="14"/>
      <c r="W53" s="3"/>
      <c r="X53" s="3"/>
      <c r="Y53" s="14"/>
      <c r="Z53" s="3"/>
      <c r="AA53" s="14"/>
      <c r="AB53" s="3"/>
      <c r="AC53" s="3"/>
      <c r="AD53" s="14"/>
      <c r="AE53" s="3"/>
      <c r="AF53" s="14"/>
      <c r="AG53" s="3"/>
      <c r="AH53" s="3"/>
      <c r="AI53" s="14"/>
      <c r="AJ53" s="3"/>
      <c r="AK53" s="3"/>
      <c r="AL53" s="14">
        <f t="shared" ref="AL53:AL69" si="9">AB53-AG53</f>
        <v>0</v>
      </c>
      <c r="AM53" s="3" t="str">
        <f t="shared" si="7"/>
        <v/>
      </c>
      <c r="AN53" s="3" t="str">
        <f t="shared" si="8"/>
        <v/>
      </c>
    </row>
    <row r="54" spans="1:42" ht="21" customHeight="1" x14ac:dyDescent="0.15">
      <c r="A54" s="62"/>
      <c r="B54" s="63"/>
      <c r="C54" s="57"/>
      <c r="D54" s="60"/>
      <c r="E54" s="60"/>
      <c r="F54" s="77"/>
      <c r="G54" s="219"/>
      <c r="H54" s="213"/>
      <c r="I54" s="214"/>
      <c r="J54" s="214"/>
      <c r="K54" s="315">
        <f t="shared" si="2"/>
        <v>0</v>
      </c>
      <c r="L54" s="58"/>
      <c r="M54" s="58"/>
      <c r="N54" s="58"/>
      <c r="O54" s="58"/>
      <c r="P54" s="65"/>
      <c r="Q54" s="65"/>
      <c r="R54" s="65"/>
      <c r="S54" s="72"/>
      <c r="T54" s="14" t="str">
        <f t="shared" si="0"/>
        <v/>
      </c>
      <c r="U54" s="47" t="str">
        <f t="shared" si="1"/>
        <v/>
      </c>
      <c r="V54" s="14"/>
      <c r="W54" s="3"/>
      <c r="X54" s="3"/>
      <c r="Y54" s="14"/>
      <c r="Z54" s="3"/>
      <c r="AA54" s="14"/>
      <c r="AB54" s="3"/>
      <c r="AC54" s="3"/>
      <c r="AD54" s="14"/>
      <c r="AE54" s="3"/>
      <c r="AF54" s="14"/>
      <c r="AG54" s="3"/>
      <c r="AH54" s="3"/>
      <c r="AI54" s="14"/>
      <c r="AJ54" s="3"/>
      <c r="AK54" s="3"/>
      <c r="AL54" s="14">
        <f t="shared" si="9"/>
        <v>0</v>
      </c>
      <c r="AM54" s="3" t="str">
        <f t="shared" si="7"/>
        <v/>
      </c>
      <c r="AN54" s="3" t="str">
        <f t="shared" si="8"/>
        <v/>
      </c>
    </row>
    <row r="55" spans="1:42" ht="21" customHeight="1" x14ac:dyDescent="0.15">
      <c r="A55" s="62"/>
      <c r="B55" s="63"/>
      <c r="C55" s="57"/>
      <c r="D55" s="60"/>
      <c r="E55" s="60"/>
      <c r="F55" s="77"/>
      <c r="G55" s="219"/>
      <c r="H55" s="213"/>
      <c r="I55" s="214"/>
      <c r="J55" s="214"/>
      <c r="K55" s="315">
        <f t="shared" si="2"/>
        <v>0</v>
      </c>
      <c r="L55" s="58"/>
      <c r="M55" s="58"/>
      <c r="N55" s="58"/>
      <c r="O55" s="58"/>
      <c r="P55" s="65"/>
      <c r="Q55" s="65"/>
      <c r="R55" s="65"/>
      <c r="S55" s="72"/>
      <c r="T55" s="14" t="str">
        <f t="shared" si="0"/>
        <v/>
      </c>
      <c r="U55" s="47" t="str">
        <f t="shared" si="1"/>
        <v/>
      </c>
      <c r="V55" s="14"/>
      <c r="W55" s="3"/>
      <c r="X55" s="3"/>
      <c r="Y55" s="14"/>
      <c r="Z55" s="3"/>
      <c r="AA55" s="14"/>
      <c r="AB55" s="3"/>
      <c r="AC55" s="3"/>
      <c r="AD55" s="14"/>
      <c r="AE55" s="3"/>
      <c r="AF55" s="14"/>
      <c r="AG55" s="3"/>
      <c r="AH55" s="3"/>
      <c r="AI55" s="14"/>
      <c r="AJ55" s="3"/>
      <c r="AK55" s="3"/>
      <c r="AL55" s="14">
        <f t="shared" si="9"/>
        <v>0</v>
      </c>
      <c r="AM55" s="3" t="str">
        <f t="shared" si="7"/>
        <v/>
      </c>
      <c r="AN55" s="3" t="str">
        <f t="shared" si="8"/>
        <v/>
      </c>
      <c r="AO55" s="6"/>
      <c r="AP55" s="6"/>
    </row>
    <row r="56" spans="1:42" ht="21" customHeight="1" x14ac:dyDescent="0.15">
      <c r="A56" s="62"/>
      <c r="B56" s="63"/>
      <c r="C56" s="57"/>
      <c r="D56" s="60"/>
      <c r="E56" s="60"/>
      <c r="F56" s="77"/>
      <c r="G56" s="219"/>
      <c r="H56" s="213"/>
      <c r="I56" s="214"/>
      <c r="J56" s="214"/>
      <c r="K56" s="315">
        <f t="shared" si="2"/>
        <v>0</v>
      </c>
      <c r="L56" s="58"/>
      <c r="M56" s="58"/>
      <c r="N56" s="58"/>
      <c r="O56" s="58"/>
      <c r="P56" s="65"/>
      <c r="Q56" s="65"/>
      <c r="R56" s="65"/>
      <c r="S56" s="72"/>
      <c r="T56" s="14" t="str">
        <f t="shared" si="0"/>
        <v/>
      </c>
      <c r="U56" s="47" t="str">
        <f t="shared" si="1"/>
        <v/>
      </c>
      <c r="V56" s="14"/>
      <c r="W56" s="3"/>
      <c r="X56" s="3"/>
      <c r="Y56" s="14"/>
      <c r="Z56" s="3"/>
      <c r="AA56" s="14"/>
      <c r="AB56" s="3"/>
      <c r="AC56" s="3"/>
      <c r="AD56" s="14"/>
      <c r="AE56" s="3"/>
      <c r="AF56" s="14"/>
      <c r="AG56" s="3"/>
      <c r="AH56" s="3"/>
      <c r="AI56" s="14"/>
      <c r="AJ56" s="3"/>
      <c r="AK56" s="3"/>
      <c r="AL56" s="14">
        <f t="shared" si="9"/>
        <v>0</v>
      </c>
      <c r="AM56" s="3" t="str">
        <f t="shared" si="7"/>
        <v/>
      </c>
      <c r="AN56" s="3" t="str">
        <f t="shared" si="8"/>
        <v/>
      </c>
      <c r="AO56" s="6"/>
      <c r="AP56" s="6"/>
    </row>
    <row r="57" spans="1:42" ht="21" customHeight="1" x14ac:dyDescent="0.15">
      <c r="A57" s="62"/>
      <c r="B57" s="63"/>
      <c r="C57" s="57"/>
      <c r="D57" s="60"/>
      <c r="E57" s="60"/>
      <c r="F57" s="77"/>
      <c r="G57" s="219"/>
      <c r="H57" s="213"/>
      <c r="I57" s="214"/>
      <c r="J57" s="214"/>
      <c r="K57" s="315">
        <f t="shared" si="2"/>
        <v>0</v>
      </c>
      <c r="L57" s="58"/>
      <c r="M57" s="58"/>
      <c r="N57" s="58"/>
      <c r="O57" s="58"/>
      <c r="P57" s="65"/>
      <c r="Q57" s="65"/>
      <c r="R57" s="65"/>
      <c r="S57" s="72"/>
      <c r="T57" s="14" t="str">
        <f t="shared" si="0"/>
        <v/>
      </c>
      <c r="U57" s="47" t="str">
        <f t="shared" si="1"/>
        <v/>
      </c>
      <c r="V57" s="14"/>
      <c r="W57" s="3"/>
      <c r="X57" s="3"/>
      <c r="Y57" s="14"/>
      <c r="Z57" s="3"/>
      <c r="AA57" s="14"/>
      <c r="AB57" s="3"/>
      <c r="AC57" s="3"/>
      <c r="AD57" s="14"/>
      <c r="AE57" s="3"/>
      <c r="AF57" s="14"/>
      <c r="AG57" s="3"/>
      <c r="AH57" s="3"/>
      <c r="AI57" s="14"/>
      <c r="AJ57" s="3"/>
      <c r="AK57" s="3"/>
      <c r="AL57" s="14">
        <f t="shared" si="9"/>
        <v>0</v>
      </c>
      <c r="AM57" s="3" t="str">
        <f t="shared" si="7"/>
        <v/>
      </c>
      <c r="AN57" s="3" t="str">
        <f t="shared" si="8"/>
        <v/>
      </c>
      <c r="AO57" s="6"/>
      <c r="AP57" s="6"/>
    </row>
    <row r="58" spans="1:42" ht="21" customHeight="1" x14ac:dyDescent="0.15">
      <c r="A58" s="62"/>
      <c r="B58" s="63"/>
      <c r="C58" s="57"/>
      <c r="D58" s="60"/>
      <c r="E58" s="60"/>
      <c r="F58" s="77"/>
      <c r="G58" s="219"/>
      <c r="H58" s="213"/>
      <c r="I58" s="214"/>
      <c r="J58" s="214"/>
      <c r="K58" s="315">
        <f t="shared" si="2"/>
        <v>0</v>
      </c>
      <c r="L58" s="58"/>
      <c r="M58" s="58"/>
      <c r="N58" s="58"/>
      <c r="O58" s="58"/>
      <c r="P58" s="65"/>
      <c r="Q58" s="65"/>
      <c r="R58" s="65"/>
      <c r="S58" s="72"/>
      <c r="T58" s="14" t="str">
        <f t="shared" si="0"/>
        <v/>
      </c>
      <c r="U58" s="47" t="str">
        <f t="shared" si="1"/>
        <v/>
      </c>
      <c r="V58" s="15"/>
      <c r="W58" s="3"/>
      <c r="X58" s="3"/>
      <c r="Y58" s="14"/>
      <c r="Z58" s="3"/>
      <c r="AA58" s="14"/>
      <c r="AB58" s="3"/>
      <c r="AC58" s="3"/>
      <c r="AD58" s="14"/>
      <c r="AE58" s="3"/>
      <c r="AF58" s="14"/>
      <c r="AG58" s="3"/>
      <c r="AH58" s="3"/>
      <c r="AI58" s="14"/>
      <c r="AJ58" s="3"/>
      <c r="AK58" s="3"/>
      <c r="AL58" s="14">
        <f t="shared" si="9"/>
        <v>0</v>
      </c>
      <c r="AM58" s="3" t="str">
        <f t="shared" si="7"/>
        <v/>
      </c>
      <c r="AN58" s="3" t="str">
        <f t="shared" si="8"/>
        <v/>
      </c>
      <c r="AO58" s="6"/>
      <c r="AP58" s="6"/>
    </row>
    <row r="59" spans="1:42" ht="21" customHeight="1" x14ac:dyDescent="0.15">
      <c r="A59" s="62"/>
      <c r="B59" s="63"/>
      <c r="C59" s="57"/>
      <c r="D59" s="60"/>
      <c r="E59" s="60"/>
      <c r="F59" s="77"/>
      <c r="G59" s="219"/>
      <c r="H59" s="213"/>
      <c r="I59" s="214"/>
      <c r="J59" s="214"/>
      <c r="K59" s="315">
        <f t="shared" si="2"/>
        <v>0</v>
      </c>
      <c r="L59" s="58"/>
      <c r="M59" s="58"/>
      <c r="N59" s="58"/>
      <c r="O59" s="58"/>
      <c r="P59" s="65"/>
      <c r="Q59" s="65"/>
      <c r="R59" s="65"/>
      <c r="S59" s="72"/>
      <c r="T59" s="14" t="str">
        <f t="shared" si="0"/>
        <v/>
      </c>
      <c r="U59" s="47" t="str">
        <f t="shared" si="1"/>
        <v/>
      </c>
      <c r="V59" s="14"/>
      <c r="W59" s="3"/>
      <c r="X59" s="3"/>
      <c r="Y59" s="14"/>
      <c r="Z59" s="3"/>
      <c r="AA59" s="14"/>
      <c r="AB59" s="3"/>
      <c r="AC59" s="3"/>
      <c r="AD59" s="14"/>
      <c r="AE59" s="3"/>
      <c r="AF59" s="14"/>
      <c r="AG59" s="3"/>
      <c r="AH59" s="3"/>
      <c r="AI59" s="14"/>
      <c r="AJ59" s="3"/>
      <c r="AK59" s="3"/>
      <c r="AL59" s="14">
        <f t="shared" si="9"/>
        <v>0</v>
      </c>
      <c r="AM59" s="3" t="str">
        <f t="shared" si="7"/>
        <v/>
      </c>
      <c r="AN59" s="3" t="str">
        <f t="shared" si="8"/>
        <v/>
      </c>
      <c r="AO59" s="6"/>
      <c r="AP59" s="6"/>
    </row>
    <row r="60" spans="1:42" ht="21" customHeight="1" x14ac:dyDescent="0.15">
      <c r="A60" s="62"/>
      <c r="B60" s="63"/>
      <c r="C60" s="57"/>
      <c r="D60" s="60"/>
      <c r="E60" s="60"/>
      <c r="F60" s="77"/>
      <c r="G60" s="219"/>
      <c r="H60" s="213"/>
      <c r="I60" s="214"/>
      <c r="J60" s="214"/>
      <c r="K60" s="315">
        <f t="shared" si="2"/>
        <v>0</v>
      </c>
      <c r="L60" s="58"/>
      <c r="M60" s="58"/>
      <c r="N60" s="58"/>
      <c r="O60" s="58"/>
      <c r="P60" s="65"/>
      <c r="Q60" s="65"/>
      <c r="R60" s="65"/>
      <c r="S60" s="72"/>
      <c r="T60" s="14" t="str">
        <f t="shared" si="0"/>
        <v/>
      </c>
      <c r="U60" s="47" t="str">
        <f t="shared" si="1"/>
        <v/>
      </c>
      <c r="V60" s="14"/>
      <c r="W60" s="3"/>
      <c r="X60" s="3"/>
      <c r="Y60" s="14"/>
      <c r="Z60" s="3"/>
      <c r="AA60" s="14"/>
      <c r="AB60" s="3"/>
      <c r="AC60" s="3"/>
      <c r="AD60" s="14"/>
      <c r="AE60" s="3"/>
      <c r="AF60" s="14"/>
      <c r="AG60" s="3"/>
      <c r="AH60" s="3"/>
      <c r="AI60" s="14"/>
      <c r="AJ60" s="3"/>
      <c r="AK60" s="3"/>
      <c r="AL60" s="14">
        <f t="shared" si="9"/>
        <v>0</v>
      </c>
      <c r="AM60" s="3" t="str">
        <f t="shared" si="7"/>
        <v/>
      </c>
      <c r="AN60" s="3" t="str">
        <f t="shared" si="8"/>
        <v/>
      </c>
      <c r="AO60" s="6"/>
      <c r="AP60" s="6"/>
    </row>
    <row r="61" spans="1:42" ht="21" customHeight="1" x14ac:dyDescent="0.15">
      <c r="A61" s="62"/>
      <c r="B61" s="63"/>
      <c r="C61" s="57"/>
      <c r="D61" s="60"/>
      <c r="E61" s="60"/>
      <c r="F61" s="77"/>
      <c r="G61" s="219"/>
      <c r="H61" s="213"/>
      <c r="I61" s="214"/>
      <c r="J61" s="214"/>
      <c r="K61" s="315">
        <f t="shared" si="2"/>
        <v>0</v>
      </c>
      <c r="L61" s="58"/>
      <c r="M61" s="58"/>
      <c r="N61" s="58"/>
      <c r="O61" s="58"/>
      <c r="P61" s="65"/>
      <c r="Q61" s="65"/>
      <c r="R61" s="65"/>
      <c r="S61" s="72"/>
      <c r="T61" s="14" t="str">
        <f t="shared" si="0"/>
        <v/>
      </c>
      <c r="U61" s="47" t="str">
        <f t="shared" si="1"/>
        <v/>
      </c>
      <c r="V61" s="14"/>
      <c r="W61" s="3"/>
      <c r="X61" s="3"/>
      <c r="Y61" s="14"/>
      <c r="Z61" s="3"/>
      <c r="AA61" s="14"/>
      <c r="AB61" s="3"/>
      <c r="AC61" s="3"/>
      <c r="AD61" s="14"/>
      <c r="AE61" s="3"/>
      <c r="AF61" s="14"/>
      <c r="AG61" s="3"/>
      <c r="AH61" s="3"/>
      <c r="AI61" s="14"/>
      <c r="AJ61" s="3"/>
      <c r="AK61" s="3"/>
      <c r="AL61" s="14">
        <f t="shared" si="9"/>
        <v>0</v>
      </c>
      <c r="AM61" s="3" t="str">
        <f t="shared" si="7"/>
        <v/>
      </c>
      <c r="AN61" s="3" t="str">
        <f t="shared" si="8"/>
        <v/>
      </c>
      <c r="AO61" s="6"/>
      <c r="AP61" s="6"/>
    </row>
    <row r="62" spans="1:42" ht="21" customHeight="1" x14ac:dyDescent="0.15">
      <c r="A62" s="62"/>
      <c r="B62" s="63"/>
      <c r="C62" s="57"/>
      <c r="D62" s="60"/>
      <c r="E62" s="60"/>
      <c r="F62" s="77"/>
      <c r="G62" s="219"/>
      <c r="H62" s="213"/>
      <c r="I62" s="214"/>
      <c r="J62" s="214"/>
      <c r="K62" s="315">
        <f t="shared" si="2"/>
        <v>0</v>
      </c>
      <c r="L62" s="58"/>
      <c r="M62" s="58"/>
      <c r="N62" s="58"/>
      <c r="O62" s="58"/>
      <c r="P62" s="65"/>
      <c r="Q62" s="65"/>
      <c r="R62" s="65"/>
      <c r="S62" s="72"/>
      <c r="T62" s="14" t="str">
        <f t="shared" si="0"/>
        <v/>
      </c>
      <c r="U62" s="47" t="str">
        <f t="shared" si="1"/>
        <v/>
      </c>
      <c r="V62" s="14"/>
      <c r="W62" s="3"/>
      <c r="X62" s="3"/>
      <c r="Y62" s="14"/>
      <c r="Z62" s="3"/>
      <c r="AA62" s="14"/>
      <c r="AB62" s="3"/>
      <c r="AC62" s="3"/>
      <c r="AD62" s="14"/>
      <c r="AE62" s="3"/>
      <c r="AF62" s="14"/>
      <c r="AG62" s="3"/>
      <c r="AH62" s="3"/>
      <c r="AI62" s="14"/>
      <c r="AJ62" s="3"/>
      <c r="AK62" s="3"/>
      <c r="AL62" s="14">
        <f t="shared" si="9"/>
        <v>0</v>
      </c>
      <c r="AM62" s="3" t="str">
        <f t="shared" si="7"/>
        <v/>
      </c>
      <c r="AN62" s="3" t="str">
        <f t="shared" si="8"/>
        <v/>
      </c>
      <c r="AO62" s="6"/>
      <c r="AP62" s="6"/>
    </row>
    <row r="63" spans="1:42" ht="21" customHeight="1" x14ac:dyDescent="0.15">
      <c r="A63" s="62"/>
      <c r="B63" s="63"/>
      <c r="C63" s="57"/>
      <c r="D63" s="60"/>
      <c r="E63" s="60"/>
      <c r="F63" s="77"/>
      <c r="G63" s="219"/>
      <c r="H63" s="213"/>
      <c r="I63" s="214"/>
      <c r="J63" s="214"/>
      <c r="K63" s="315">
        <f t="shared" si="2"/>
        <v>0</v>
      </c>
      <c r="L63" s="58"/>
      <c r="M63" s="58"/>
      <c r="N63" s="58"/>
      <c r="O63" s="58"/>
      <c r="P63" s="65"/>
      <c r="Q63" s="65"/>
      <c r="R63" s="65"/>
      <c r="S63" s="72"/>
      <c r="T63" s="14" t="str">
        <f t="shared" si="0"/>
        <v/>
      </c>
      <c r="U63" s="47" t="str">
        <f t="shared" si="1"/>
        <v/>
      </c>
      <c r="V63" s="14"/>
      <c r="W63" s="3"/>
      <c r="X63" s="3"/>
      <c r="Y63" s="14"/>
      <c r="Z63" s="3"/>
      <c r="AA63" s="14"/>
      <c r="AB63" s="3"/>
      <c r="AC63" s="3"/>
      <c r="AD63" s="14"/>
      <c r="AE63" s="3"/>
      <c r="AF63" s="14"/>
      <c r="AG63" s="3"/>
      <c r="AH63" s="3"/>
      <c r="AI63" s="14"/>
      <c r="AJ63" s="3"/>
      <c r="AK63" s="3"/>
      <c r="AL63" s="14">
        <f t="shared" si="9"/>
        <v>0</v>
      </c>
      <c r="AM63" s="3" t="str">
        <f t="shared" si="7"/>
        <v/>
      </c>
      <c r="AN63" s="3" t="str">
        <f t="shared" si="8"/>
        <v/>
      </c>
      <c r="AO63" s="6"/>
      <c r="AP63" s="6"/>
    </row>
    <row r="64" spans="1:42" ht="21" customHeight="1" x14ac:dyDescent="0.15">
      <c r="A64" s="62"/>
      <c r="B64" s="63"/>
      <c r="C64" s="57"/>
      <c r="D64" s="60"/>
      <c r="E64" s="60"/>
      <c r="F64" s="77"/>
      <c r="G64" s="219"/>
      <c r="H64" s="213"/>
      <c r="I64" s="214"/>
      <c r="J64" s="214"/>
      <c r="K64" s="315">
        <f t="shared" si="2"/>
        <v>0</v>
      </c>
      <c r="L64" s="58"/>
      <c r="M64" s="58"/>
      <c r="N64" s="58"/>
      <c r="O64" s="58"/>
      <c r="P64" s="65"/>
      <c r="Q64" s="65"/>
      <c r="R64" s="65"/>
      <c r="S64" s="72"/>
      <c r="T64" s="14" t="str">
        <f t="shared" si="0"/>
        <v/>
      </c>
      <c r="U64" s="47" t="str">
        <f t="shared" si="1"/>
        <v/>
      </c>
      <c r="V64" s="14"/>
      <c r="W64" s="3"/>
      <c r="X64" s="3"/>
      <c r="Y64" s="14"/>
      <c r="Z64" s="3"/>
      <c r="AA64" s="14"/>
      <c r="AB64" s="3"/>
      <c r="AC64" s="3"/>
      <c r="AD64" s="14"/>
      <c r="AE64" s="3"/>
      <c r="AF64" s="14"/>
      <c r="AG64" s="3"/>
      <c r="AH64" s="3"/>
      <c r="AI64" s="14"/>
      <c r="AJ64" s="3"/>
      <c r="AK64" s="3"/>
      <c r="AL64" s="14">
        <f t="shared" si="9"/>
        <v>0</v>
      </c>
      <c r="AM64" s="3" t="str">
        <f t="shared" si="7"/>
        <v/>
      </c>
      <c r="AN64" s="3" t="str">
        <f t="shared" si="8"/>
        <v/>
      </c>
      <c r="AO64" s="6"/>
      <c r="AP64" s="6"/>
    </row>
    <row r="65" spans="1:42" ht="21" customHeight="1" x14ac:dyDescent="0.15">
      <c r="A65" s="62"/>
      <c r="B65" s="64"/>
      <c r="C65" s="57"/>
      <c r="D65" s="60"/>
      <c r="E65" s="60"/>
      <c r="F65" s="77"/>
      <c r="G65" s="212"/>
      <c r="H65" s="213"/>
      <c r="I65" s="214"/>
      <c r="J65" s="214"/>
      <c r="K65" s="315">
        <f t="shared" si="2"/>
        <v>0</v>
      </c>
      <c r="L65" s="58"/>
      <c r="M65" s="58"/>
      <c r="N65" s="58"/>
      <c r="O65" s="58"/>
      <c r="P65" s="65"/>
      <c r="Q65" s="65"/>
      <c r="R65" s="65"/>
      <c r="S65" s="72"/>
      <c r="T65" s="14" t="str">
        <f t="shared" si="0"/>
        <v/>
      </c>
      <c r="U65" s="47" t="str">
        <f t="shared" si="1"/>
        <v/>
      </c>
      <c r="V65" s="14"/>
      <c r="W65" s="3"/>
      <c r="X65" s="3"/>
      <c r="Y65" s="14"/>
      <c r="Z65" s="3"/>
      <c r="AA65" s="14"/>
      <c r="AB65" s="3"/>
      <c r="AC65" s="3"/>
      <c r="AD65" s="14"/>
      <c r="AE65" s="3"/>
      <c r="AF65" s="14"/>
      <c r="AG65" s="3"/>
      <c r="AH65" s="3"/>
      <c r="AI65" s="14"/>
      <c r="AJ65" s="3"/>
      <c r="AK65" s="3"/>
      <c r="AL65" s="14">
        <f t="shared" si="9"/>
        <v>0</v>
      </c>
      <c r="AM65" s="3" t="str">
        <f t="shared" si="7"/>
        <v/>
      </c>
      <c r="AN65" s="3" t="str">
        <f t="shared" si="8"/>
        <v/>
      </c>
      <c r="AO65" s="6"/>
      <c r="AP65" s="6"/>
    </row>
    <row r="66" spans="1:42" ht="21" customHeight="1" x14ac:dyDescent="0.15">
      <c r="A66" s="172"/>
      <c r="B66" s="105"/>
      <c r="C66" s="111"/>
      <c r="D66" s="95"/>
      <c r="E66" s="95"/>
      <c r="F66" s="166"/>
      <c r="G66" s="220"/>
      <c r="H66" s="228"/>
      <c r="I66" s="229"/>
      <c r="J66" s="229"/>
      <c r="K66" s="316">
        <f t="shared" si="2"/>
        <v>0</v>
      </c>
      <c r="L66" s="68"/>
      <c r="M66" s="68"/>
      <c r="N66" s="68"/>
      <c r="O66" s="68"/>
      <c r="P66" s="154"/>
      <c r="Q66" s="154"/>
      <c r="R66" s="154"/>
      <c r="S66" s="155"/>
      <c r="T66" s="14" t="str">
        <f t="shared" si="0"/>
        <v/>
      </c>
      <c r="U66" s="47" t="str">
        <f t="shared" si="1"/>
        <v/>
      </c>
      <c r="V66" s="14"/>
      <c r="W66" s="3"/>
      <c r="X66" s="3"/>
      <c r="Y66" s="14"/>
      <c r="Z66" s="3"/>
      <c r="AA66" s="14"/>
      <c r="AB66" s="3"/>
      <c r="AC66" s="3"/>
      <c r="AD66" s="14"/>
      <c r="AE66" s="3"/>
      <c r="AF66" s="14"/>
      <c r="AG66" s="3"/>
      <c r="AH66" s="3"/>
      <c r="AI66" s="14"/>
      <c r="AJ66" s="3"/>
      <c r="AK66" s="3"/>
      <c r="AL66" s="14">
        <f t="shared" si="9"/>
        <v>0</v>
      </c>
      <c r="AM66" s="3" t="str">
        <f t="shared" si="7"/>
        <v/>
      </c>
      <c r="AN66" s="3" t="str">
        <f t="shared" si="8"/>
        <v/>
      </c>
      <c r="AO66" s="6"/>
      <c r="AP66" s="6"/>
    </row>
    <row r="67" spans="1:42" ht="21" customHeight="1" x14ac:dyDescent="0.15">
      <c r="A67" s="171"/>
      <c r="B67" s="99"/>
      <c r="C67" s="97"/>
      <c r="D67" s="98"/>
      <c r="E67" s="98"/>
      <c r="F67" s="164"/>
      <c r="G67" s="221"/>
      <c r="H67" s="223"/>
      <c r="I67" s="224"/>
      <c r="J67" s="224"/>
      <c r="K67" s="314">
        <f t="shared" si="2"/>
        <v>0</v>
      </c>
      <c r="L67" s="69"/>
      <c r="M67" s="69"/>
      <c r="N67" s="69"/>
      <c r="O67" s="69"/>
      <c r="P67" s="152"/>
      <c r="Q67" s="152"/>
      <c r="R67" s="152"/>
      <c r="S67" s="153"/>
      <c r="T67" s="14" t="str">
        <f t="shared" si="0"/>
        <v/>
      </c>
      <c r="U67" s="47" t="str">
        <f t="shared" si="1"/>
        <v/>
      </c>
      <c r="V67" s="14"/>
      <c r="W67" s="3"/>
      <c r="X67" s="3"/>
      <c r="Y67" s="14"/>
      <c r="Z67" s="3"/>
      <c r="AA67" s="14"/>
      <c r="AB67" s="3"/>
      <c r="AC67" s="3"/>
      <c r="AD67" s="14"/>
      <c r="AE67" s="3"/>
      <c r="AF67" s="14"/>
      <c r="AG67" s="3"/>
      <c r="AH67" s="3"/>
      <c r="AI67" s="14"/>
      <c r="AJ67" s="3"/>
      <c r="AK67" s="3"/>
      <c r="AL67" s="14">
        <f t="shared" si="9"/>
        <v>0</v>
      </c>
      <c r="AM67" s="3" t="str">
        <f t="shared" si="7"/>
        <v/>
      </c>
      <c r="AN67" s="3" t="str">
        <f t="shared" si="8"/>
        <v/>
      </c>
      <c r="AO67" s="6"/>
      <c r="AP67" s="6"/>
    </row>
    <row r="68" spans="1:42" ht="21" customHeight="1" x14ac:dyDescent="0.15">
      <c r="A68" s="62"/>
      <c r="B68" s="63"/>
      <c r="C68" s="57"/>
      <c r="D68" s="60"/>
      <c r="E68" s="60"/>
      <c r="F68" s="77"/>
      <c r="G68" s="219"/>
      <c r="H68" s="213"/>
      <c r="I68" s="238"/>
      <c r="J68" s="238"/>
      <c r="K68" s="315">
        <f t="shared" si="2"/>
        <v>0</v>
      </c>
      <c r="L68" s="58"/>
      <c r="M68" s="58"/>
      <c r="N68" s="58"/>
      <c r="O68" s="58"/>
      <c r="P68" s="79"/>
      <c r="Q68" s="79"/>
      <c r="R68" s="79"/>
      <c r="S68" s="73"/>
      <c r="T68" s="14" t="str">
        <f t="shared" si="0"/>
        <v/>
      </c>
      <c r="U68" s="47" t="str">
        <f t="shared" si="1"/>
        <v/>
      </c>
      <c r="V68" s="14"/>
      <c r="W68" s="3"/>
      <c r="X68" s="3"/>
      <c r="Y68" s="14"/>
      <c r="Z68" s="3"/>
      <c r="AA68" s="14"/>
      <c r="AB68" s="3"/>
      <c r="AC68" s="3"/>
      <c r="AD68" s="14"/>
      <c r="AE68" s="3"/>
      <c r="AF68" s="14"/>
      <c r="AG68" s="3"/>
      <c r="AH68" s="3"/>
      <c r="AI68" s="14"/>
      <c r="AJ68" s="3"/>
      <c r="AK68" s="3"/>
      <c r="AL68" s="14">
        <f t="shared" si="9"/>
        <v>0</v>
      </c>
      <c r="AM68" s="3" t="str">
        <f t="shared" si="7"/>
        <v/>
      </c>
      <c r="AN68" s="3" t="str">
        <f t="shared" si="8"/>
        <v/>
      </c>
      <c r="AO68" s="6"/>
      <c r="AP68" s="6"/>
    </row>
    <row r="69" spans="1:42" ht="21" customHeight="1" x14ac:dyDescent="0.15">
      <c r="A69" s="176"/>
      <c r="B69" s="63"/>
      <c r="C69" s="57"/>
      <c r="D69" s="60"/>
      <c r="E69" s="60"/>
      <c r="F69" s="77"/>
      <c r="G69" s="219"/>
      <c r="H69" s="213"/>
      <c r="I69" s="238"/>
      <c r="J69" s="238"/>
      <c r="K69" s="315">
        <f t="shared" si="2"/>
        <v>0</v>
      </c>
      <c r="L69" s="58"/>
      <c r="M69" s="58"/>
      <c r="N69" s="58"/>
      <c r="O69" s="58"/>
      <c r="P69" s="79"/>
      <c r="Q69" s="79"/>
      <c r="R69" s="79"/>
      <c r="S69" s="73"/>
      <c r="T69" s="14" t="str">
        <f t="shared" si="0"/>
        <v/>
      </c>
      <c r="U69" s="47" t="str">
        <f t="shared" si="1"/>
        <v/>
      </c>
      <c r="V69" s="14"/>
      <c r="W69" s="3"/>
      <c r="X69" s="3"/>
      <c r="Y69" s="14"/>
      <c r="Z69" s="3"/>
      <c r="AA69" s="14"/>
      <c r="AB69" s="3"/>
      <c r="AC69" s="3"/>
      <c r="AD69" s="14"/>
      <c r="AE69" s="3"/>
      <c r="AF69" s="14"/>
      <c r="AG69" s="3"/>
      <c r="AH69" s="3"/>
      <c r="AI69" s="14"/>
      <c r="AJ69" s="3"/>
      <c r="AK69" s="3"/>
      <c r="AL69" s="14">
        <f t="shared" si="9"/>
        <v>0</v>
      </c>
      <c r="AM69" s="3" t="str">
        <f t="shared" si="7"/>
        <v/>
      </c>
      <c r="AN69" s="3" t="str">
        <f t="shared" si="8"/>
        <v/>
      </c>
      <c r="AO69" s="6"/>
      <c r="AP69" s="6"/>
    </row>
    <row r="70" spans="1:42" ht="21" customHeight="1" x14ac:dyDescent="0.15">
      <c r="A70" s="62"/>
      <c r="B70" s="63"/>
      <c r="C70" s="57"/>
      <c r="D70" s="60"/>
      <c r="E70" s="60"/>
      <c r="F70" s="77"/>
      <c r="G70" s="219"/>
      <c r="H70" s="213"/>
      <c r="I70" s="214"/>
      <c r="J70" s="214"/>
      <c r="K70" s="315">
        <f t="shared" si="2"/>
        <v>0</v>
      </c>
      <c r="L70" s="58"/>
      <c r="M70" s="58"/>
      <c r="N70" s="58"/>
      <c r="O70" s="58"/>
      <c r="P70" s="79"/>
      <c r="Q70" s="79"/>
      <c r="R70" s="79"/>
      <c r="S70" s="73"/>
      <c r="T70" s="14" t="str">
        <f t="shared" si="0"/>
        <v/>
      </c>
      <c r="U70" s="47" t="str">
        <f t="shared" si="1"/>
        <v/>
      </c>
      <c r="V70" s="16"/>
      <c r="W70" s="4"/>
      <c r="X70" s="4"/>
      <c r="Y70" s="16"/>
      <c r="Z70" s="3"/>
      <c r="AA70" s="14"/>
      <c r="AB70" s="4"/>
      <c r="AC70" s="3"/>
      <c r="AD70" s="14"/>
      <c r="AE70" s="4"/>
      <c r="AF70" s="16"/>
      <c r="AG70" s="4"/>
      <c r="AH70" s="4"/>
      <c r="AI70" s="16"/>
      <c r="AJ70" s="3"/>
      <c r="AK70" s="3"/>
      <c r="AL70" s="16"/>
      <c r="AM70" s="3" t="str">
        <f t="shared" si="7"/>
        <v/>
      </c>
      <c r="AN70" s="3" t="str">
        <f t="shared" si="8"/>
        <v/>
      </c>
      <c r="AO70" s="6"/>
      <c r="AP70" s="6"/>
    </row>
    <row r="71" spans="1:42" ht="21" customHeight="1" x14ac:dyDescent="0.15">
      <c r="A71" s="173"/>
      <c r="B71" s="63"/>
      <c r="C71" s="57"/>
      <c r="D71" s="60"/>
      <c r="E71" s="60"/>
      <c r="F71" s="77"/>
      <c r="G71" s="219"/>
      <c r="H71" s="213"/>
      <c r="I71" s="214"/>
      <c r="J71" s="214"/>
      <c r="K71" s="315">
        <f t="shared" si="2"/>
        <v>0</v>
      </c>
      <c r="L71" s="58"/>
      <c r="M71" s="58"/>
      <c r="N71" s="58"/>
      <c r="O71" s="58"/>
      <c r="P71" s="65"/>
      <c r="Q71" s="65"/>
      <c r="R71" s="65"/>
      <c r="S71" s="72"/>
      <c r="T71" s="14" t="str">
        <f t="shared" ref="T71:T134" si="10">CONCATENATE(L71,C71)</f>
        <v/>
      </c>
      <c r="U71" s="47" t="str">
        <f t="shared" ref="U71:U134" si="11">CONCATENATE(N71,H71)</f>
        <v/>
      </c>
      <c r="V71" s="16"/>
      <c r="W71" s="4"/>
      <c r="X71" s="4"/>
      <c r="Y71" s="16"/>
      <c r="Z71" s="3"/>
      <c r="AA71" s="14"/>
      <c r="AB71" s="4"/>
      <c r="AC71" s="3"/>
      <c r="AD71" s="14"/>
      <c r="AE71" s="4"/>
      <c r="AF71" s="16"/>
      <c r="AG71" s="4"/>
      <c r="AH71" s="4"/>
      <c r="AI71" s="16"/>
      <c r="AJ71" s="3"/>
      <c r="AK71" s="3"/>
      <c r="AL71" s="16"/>
      <c r="AM71" s="3" t="str">
        <f t="shared" si="7"/>
        <v/>
      </c>
      <c r="AN71" s="3" t="str">
        <f t="shared" si="8"/>
        <v/>
      </c>
      <c r="AO71" s="6"/>
      <c r="AP71" s="6"/>
    </row>
    <row r="72" spans="1:42" ht="21" customHeight="1" x14ac:dyDescent="0.15">
      <c r="A72" s="62"/>
      <c r="B72" s="63"/>
      <c r="C72" s="57"/>
      <c r="D72" s="60"/>
      <c r="E72" s="60"/>
      <c r="F72" s="77"/>
      <c r="G72" s="219"/>
      <c r="H72" s="213"/>
      <c r="I72" s="214"/>
      <c r="J72" s="214"/>
      <c r="K72" s="315">
        <f t="shared" ref="K72:K105" si="12">J72-E72</f>
        <v>0</v>
      </c>
      <c r="L72" s="58"/>
      <c r="M72" s="58"/>
      <c r="N72" s="58"/>
      <c r="O72" s="58"/>
      <c r="P72" s="65"/>
      <c r="Q72" s="65"/>
      <c r="R72" s="65"/>
      <c r="S72" s="72"/>
      <c r="T72" s="14" t="str">
        <f t="shared" si="10"/>
        <v/>
      </c>
      <c r="U72" s="47" t="str">
        <f t="shared" si="11"/>
        <v/>
      </c>
      <c r="V72" s="17"/>
      <c r="W72" s="5"/>
      <c r="X72" s="5"/>
      <c r="Y72" s="17"/>
      <c r="Z72" s="3"/>
      <c r="AA72" s="14"/>
      <c r="AB72" s="5"/>
      <c r="AC72" s="3"/>
      <c r="AD72" s="14"/>
      <c r="AE72" s="5"/>
      <c r="AF72" s="17"/>
      <c r="AG72" s="5"/>
      <c r="AH72" s="5"/>
      <c r="AI72" s="17"/>
      <c r="AJ72" s="3"/>
      <c r="AK72" s="3"/>
      <c r="AL72" s="17"/>
      <c r="AM72" s="3" t="str">
        <f t="shared" si="7"/>
        <v/>
      </c>
      <c r="AN72" s="3" t="str">
        <f t="shared" si="8"/>
        <v/>
      </c>
      <c r="AO72" s="6"/>
      <c r="AP72" s="6"/>
    </row>
    <row r="73" spans="1:42" ht="21" customHeight="1" x14ac:dyDescent="0.15">
      <c r="A73" s="62"/>
      <c r="B73" s="63"/>
      <c r="C73" s="57"/>
      <c r="D73" s="60"/>
      <c r="E73" s="60"/>
      <c r="F73" s="77"/>
      <c r="G73" s="219"/>
      <c r="H73" s="213"/>
      <c r="I73" s="214"/>
      <c r="J73" s="214"/>
      <c r="K73" s="315">
        <f t="shared" si="12"/>
        <v>0</v>
      </c>
      <c r="L73" s="58"/>
      <c r="M73" s="58"/>
      <c r="N73" s="58"/>
      <c r="O73" s="58"/>
      <c r="P73" s="65"/>
      <c r="Q73" s="65"/>
      <c r="R73" s="65"/>
      <c r="S73" s="72"/>
      <c r="T73" s="14" t="str">
        <f t="shared" si="10"/>
        <v/>
      </c>
      <c r="U73" s="47" t="str">
        <f t="shared" si="11"/>
        <v/>
      </c>
      <c r="V73" s="14"/>
      <c r="W73" s="3"/>
      <c r="X73" s="3"/>
      <c r="Y73" s="14"/>
      <c r="Z73" s="3"/>
      <c r="AA73" s="14"/>
      <c r="AB73" s="3"/>
      <c r="AC73" s="3"/>
      <c r="AD73" s="14"/>
      <c r="AE73" s="3"/>
      <c r="AF73" s="14"/>
      <c r="AG73" s="3"/>
      <c r="AH73" s="3"/>
      <c r="AI73" s="14"/>
      <c r="AJ73" s="3"/>
      <c r="AK73" s="3"/>
      <c r="AL73" s="14">
        <f t="shared" ref="AL73:AL89" si="13">AB73-AG73</f>
        <v>0</v>
      </c>
      <c r="AM73" s="3" t="e">
        <f>CONCATENATE(C73,#REF!)</f>
        <v>#REF!</v>
      </c>
      <c r="AN73" s="3" t="str">
        <f t="shared" si="8"/>
        <v/>
      </c>
    </row>
    <row r="74" spans="1:42" ht="21" customHeight="1" x14ac:dyDescent="0.15">
      <c r="A74" s="173"/>
      <c r="B74" s="63"/>
      <c r="C74" s="57"/>
      <c r="D74" s="60"/>
      <c r="E74" s="60"/>
      <c r="F74" s="77"/>
      <c r="G74" s="219"/>
      <c r="H74" s="213"/>
      <c r="I74" s="238"/>
      <c r="J74" s="238"/>
      <c r="K74" s="315">
        <f t="shared" si="12"/>
        <v>0</v>
      </c>
      <c r="L74" s="58"/>
      <c r="M74" s="58"/>
      <c r="N74" s="58"/>
      <c r="O74" s="58"/>
      <c r="P74" s="65"/>
      <c r="Q74" s="65"/>
      <c r="R74" s="65"/>
      <c r="S74" s="72"/>
      <c r="T74" s="14" t="str">
        <f t="shared" si="10"/>
        <v/>
      </c>
      <c r="U74" s="47" t="str">
        <f t="shared" si="11"/>
        <v/>
      </c>
      <c r="V74" s="14"/>
      <c r="W74" s="3"/>
      <c r="X74" s="3"/>
      <c r="Y74" s="14"/>
      <c r="Z74" s="3"/>
      <c r="AA74" s="14"/>
      <c r="AB74" s="3"/>
      <c r="AC74" s="3"/>
      <c r="AD74" s="14"/>
      <c r="AE74" s="3"/>
      <c r="AF74" s="14"/>
      <c r="AG74" s="3"/>
      <c r="AH74" s="3"/>
      <c r="AI74" s="14"/>
      <c r="AJ74" s="3"/>
      <c r="AK74" s="3"/>
      <c r="AL74" s="14">
        <f t="shared" si="13"/>
        <v>0</v>
      </c>
      <c r="AM74" s="3" t="e">
        <f>CONCATENATE(C74,#REF!)</f>
        <v>#REF!</v>
      </c>
      <c r="AN74" s="3" t="str">
        <f t="shared" si="8"/>
        <v/>
      </c>
      <c r="AP74" s="6"/>
    </row>
    <row r="75" spans="1:42" ht="21" customHeight="1" x14ac:dyDescent="0.15">
      <c r="A75" s="178"/>
      <c r="B75" s="63"/>
      <c r="C75" s="57"/>
      <c r="D75" s="60"/>
      <c r="E75" s="60"/>
      <c r="F75" s="77"/>
      <c r="G75" s="219"/>
      <c r="H75" s="213"/>
      <c r="I75" s="238"/>
      <c r="J75" s="238"/>
      <c r="K75" s="315">
        <f t="shared" si="12"/>
        <v>0</v>
      </c>
      <c r="L75" s="58"/>
      <c r="M75" s="58"/>
      <c r="N75" s="58"/>
      <c r="O75" s="58"/>
      <c r="P75" s="65"/>
      <c r="Q75" s="65"/>
      <c r="R75" s="65"/>
      <c r="S75" s="72"/>
      <c r="T75" s="14" t="str">
        <f t="shared" si="10"/>
        <v/>
      </c>
      <c r="U75" s="47" t="str">
        <f t="shared" si="11"/>
        <v/>
      </c>
      <c r="V75" s="14"/>
      <c r="W75" s="3"/>
      <c r="X75" s="3"/>
      <c r="Y75" s="14"/>
      <c r="Z75" s="3"/>
      <c r="AA75" s="14"/>
      <c r="AB75" s="3"/>
      <c r="AC75" s="3"/>
      <c r="AD75" s="14"/>
      <c r="AE75" s="3"/>
      <c r="AF75" s="14"/>
      <c r="AG75" s="3"/>
      <c r="AH75" s="3"/>
      <c r="AI75" s="14"/>
      <c r="AJ75" s="3"/>
      <c r="AK75" s="3"/>
      <c r="AL75" s="14">
        <f t="shared" si="13"/>
        <v>0</v>
      </c>
      <c r="AM75" s="3" t="e">
        <f>CONCATENATE(C75,#REF!)</f>
        <v>#REF!</v>
      </c>
      <c r="AN75" s="3" t="str">
        <f t="shared" si="8"/>
        <v/>
      </c>
      <c r="AO75" s="6"/>
      <c r="AP75" s="6"/>
    </row>
    <row r="76" spans="1:42" ht="21" customHeight="1" x14ac:dyDescent="0.15">
      <c r="A76" s="62"/>
      <c r="B76" s="63"/>
      <c r="C76" s="57"/>
      <c r="D76" s="60"/>
      <c r="E76" s="60"/>
      <c r="F76" s="77"/>
      <c r="G76" s="219"/>
      <c r="H76" s="213"/>
      <c r="I76" s="238"/>
      <c r="J76" s="238"/>
      <c r="K76" s="315">
        <f t="shared" si="12"/>
        <v>0</v>
      </c>
      <c r="L76" s="58"/>
      <c r="M76" s="58"/>
      <c r="N76" s="58"/>
      <c r="O76" s="58"/>
      <c r="P76" s="65"/>
      <c r="Q76" s="65"/>
      <c r="R76" s="65"/>
      <c r="S76" s="72"/>
      <c r="T76" s="14" t="str">
        <f t="shared" si="10"/>
        <v/>
      </c>
      <c r="U76" s="47" t="str">
        <f t="shared" si="11"/>
        <v/>
      </c>
      <c r="V76" s="14"/>
      <c r="W76" s="3"/>
      <c r="X76" s="3"/>
      <c r="Y76" s="14"/>
      <c r="Z76" s="3"/>
      <c r="AA76" s="14"/>
      <c r="AB76" s="3"/>
      <c r="AC76" s="3"/>
      <c r="AD76" s="14"/>
      <c r="AE76" s="3"/>
      <c r="AF76" s="14"/>
      <c r="AG76" s="3"/>
      <c r="AH76" s="3"/>
      <c r="AI76" s="14"/>
      <c r="AJ76" s="3"/>
      <c r="AK76" s="3"/>
      <c r="AL76" s="14">
        <f t="shared" si="13"/>
        <v>0</v>
      </c>
      <c r="AM76" s="3" t="e">
        <f>CONCATENATE(C76,#REF!)</f>
        <v>#REF!</v>
      </c>
      <c r="AN76" s="3" t="str">
        <f t="shared" si="8"/>
        <v/>
      </c>
      <c r="AO76" s="6"/>
      <c r="AP76" s="6"/>
    </row>
    <row r="77" spans="1:42" ht="21" customHeight="1" x14ac:dyDescent="0.15">
      <c r="A77" s="176"/>
      <c r="B77" s="63"/>
      <c r="C77" s="57"/>
      <c r="D77" s="60"/>
      <c r="E77" s="60"/>
      <c r="F77" s="77"/>
      <c r="G77" s="219"/>
      <c r="H77" s="213"/>
      <c r="I77" s="238"/>
      <c r="J77" s="238"/>
      <c r="K77" s="315">
        <f t="shared" si="12"/>
        <v>0</v>
      </c>
      <c r="L77" s="58"/>
      <c r="M77" s="58"/>
      <c r="N77" s="58"/>
      <c r="O77" s="58"/>
      <c r="P77" s="65"/>
      <c r="Q77" s="65"/>
      <c r="R77" s="65"/>
      <c r="S77" s="72"/>
      <c r="T77" s="14" t="str">
        <f t="shared" si="10"/>
        <v/>
      </c>
      <c r="U77" s="47" t="str">
        <f t="shared" si="11"/>
        <v/>
      </c>
      <c r="V77" s="14"/>
      <c r="W77" s="3"/>
      <c r="X77" s="3"/>
      <c r="Y77" s="14"/>
      <c r="Z77" s="3"/>
      <c r="AA77" s="14"/>
      <c r="AB77" s="3"/>
      <c r="AC77" s="3"/>
      <c r="AD77" s="14"/>
      <c r="AE77" s="3"/>
      <c r="AF77" s="14"/>
      <c r="AG77" s="3"/>
      <c r="AH77" s="3"/>
      <c r="AI77" s="14"/>
      <c r="AJ77" s="3"/>
      <c r="AK77" s="3"/>
      <c r="AL77" s="14">
        <f t="shared" si="13"/>
        <v>0</v>
      </c>
      <c r="AM77" s="3" t="e">
        <f>CONCATENATE(C77,#REF!)</f>
        <v>#REF!</v>
      </c>
      <c r="AN77" s="3" t="str">
        <f t="shared" si="8"/>
        <v/>
      </c>
      <c r="AO77" s="6"/>
      <c r="AP77" s="6"/>
    </row>
    <row r="78" spans="1:42" ht="21" customHeight="1" x14ac:dyDescent="0.15">
      <c r="A78" s="62"/>
      <c r="B78" s="63"/>
      <c r="C78" s="57"/>
      <c r="D78" s="60"/>
      <c r="E78" s="60"/>
      <c r="F78" s="77"/>
      <c r="G78" s="219"/>
      <c r="H78" s="213"/>
      <c r="I78" s="214"/>
      <c r="J78" s="214"/>
      <c r="K78" s="315">
        <f t="shared" si="12"/>
        <v>0</v>
      </c>
      <c r="L78" s="58"/>
      <c r="M78" s="58"/>
      <c r="N78" s="58"/>
      <c r="O78" s="58"/>
      <c r="P78" s="65"/>
      <c r="Q78" s="65"/>
      <c r="R78" s="65"/>
      <c r="S78" s="72"/>
      <c r="T78" s="14" t="str">
        <f t="shared" si="10"/>
        <v/>
      </c>
      <c r="U78" s="47" t="str">
        <f t="shared" si="11"/>
        <v/>
      </c>
      <c r="V78" s="15"/>
      <c r="W78" s="3"/>
      <c r="X78" s="3"/>
      <c r="Y78" s="14"/>
      <c r="Z78" s="3"/>
      <c r="AA78" s="14"/>
      <c r="AB78" s="3"/>
      <c r="AC78" s="3"/>
      <c r="AD78" s="14"/>
      <c r="AE78" s="3"/>
      <c r="AF78" s="14"/>
      <c r="AG78" s="3"/>
      <c r="AH78" s="3"/>
      <c r="AI78" s="14"/>
      <c r="AJ78" s="3"/>
      <c r="AK78" s="3"/>
      <c r="AL78" s="14">
        <f t="shared" si="13"/>
        <v>0</v>
      </c>
      <c r="AM78" s="3" t="e">
        <f>CONCATENATE(C78,#REF!)</f>
        <v>#REF!</v>
      </c>
      <c r="AN78" s="3" t="str">
        <f t="shared" ref="AN78:AN92" si="14">CONCATENATE(J78,Q78)</f>
        <v/>
      </c>
      <c r="AO78" s="6"/>
      <c r="AP78" s="6"/>
    </row>
    <row r="79" spans="1:42" ht="21" customHeight="1" x14ac:dyDescent="0.15">
      <c r="A79" s="173"/>
      <c r="B79" s="63"/>
      <c r="C79" s="57"/>
      <c r="D79" s="60"/>
      <c r="E79" s="60"/>
      <c r="F79" s="77"/>
      <c r="G79" s="219"/>
      <c r="H79" s="213"/>
      <c r="I79" s="214"/>
      <c r="J79" s="214"/>
      <c r="K79" s="315">
        <f t="shared" si="12"/>
        <v>0</v>
      </c>
      <c r="L79" s="58"/>
      <c r="M79" s="58"/>
      <c r="N79" s="58"/>
      <c r="O79" s="58"/>
      <c r="P79" s="65"/>
      <c r="Q79" s="65"/>
      <c r="R79" s="65"/>
      <c r="S79" s="72"/>
      <c r="T79" s="14" t="str">
        <f t="shared" si="10"/>
        <v/>
      </c>
      <c r="U79" s="47" t="str">
        <f t="shared" si="11"/>
        <v/>
      </c>
      <c r="V79" s="14"/>
      <c r="W79" s="3"/>
      <c r="X79" s="3"/>
      <c r="Y79" s="14"/>
      <c r="Z79" s="3"/>
      <c r="AA79" s="14"/>
      <c r="AB79" s="3"/>
      <c r="AC79" s="3"/>
      <c r="AD79" s="14"/>
      <c r="AE79" s="3"/>
      <c r="AF79" s="14"/>
      <c r="AG79" s="3"/>
      <c r="AH79" s="3"/>
      <c r="AI79" s="14"/>
      <c r="AJ79" s="3"/>
      <c r="AK79" s="3"/>
      <c r="AL79" s="14">
        <f t="shared" si="13"/>
        <v>0</v>
      </c>
      <c r="AM79" s="3" t="e">
        <f>CONCATENATE(C79,#REF!)</f>
        <v>#REF!</v>
      </c>
      <c r="AN79" s="3" t="str">
        <f t="shared" si="14"/>
        <v/>
      </c>
      <c r="AO79" s="6"/>
      <c r="AP79" s="6"/>
    </row>
    <row r="80" spans="1:42" ht="21" customHeight="1" x14ac:dyDescent="0.15">
      <c r="A80" s="62"/>
      <c r="B80" s="63"/>
      <c r="C80" s="57"/>
      <c r="D80" s="60"/>
      <c r="E80" s="60"/>
      <c r="F80" s="77"/>
      <c r="G80" s="219"/>
      <c r="H80" s="213"/>
      <c r="I80" s="214"/>
      <c r="J80" s="214"/>
      <c r="K80" s="315">
        <f t="shared" si="12"/>
        <v>0</v>
      </c>
      <c r="L80" s="58"/>
      <c r="M80" s="58"/>
      <c r="N80" s="58"/>
      <c r="O80" s="58"/>
      <c r="P80" s="65"/>
      <c r="Q80" s="65"/>
      <c r="R80" s="65"/>
      <c r="S80" s="72"/>
      <c r="T80" s="14" t="str">
        <f t="shared" si="10"/>
        <v/>
      </c>
      <c r="U80" s="47" t="str">
        <f t="shared" si="11"/>
        <v/>
      </c>
      <c r="V80" s="14"/>
      <c r="W80" s="3"/>
      <c r="X80" s="3"/>
      <c r="Y80" s="14"/>
      <c r="Z80" s="3"/>
      <c r="AA80" s="14"/>
      <c r="AB80" s="3"/>
      <c r="AC80" s="3"/>
      <c r="AD80" s="14"/>
      <c r="AE80" s="3"/>
      <c r="AF80" s="14"/>
      <c r="AG80" s="3"/>
      <c r="AH80" s="3"/>
      <c r="AI80" s="14"/>
      <c r="AJ80" s="3"/>
      <c r="AK80" s="3"/>
      <c r="AL80" s="14">
        <f t="shared" si="13"/>
        <v>0</v>
      </c>
      <c r="AM80" s="3" t="e">
        <f>CONCATENATE(C80,#REF!)</f>
        <v>#REF!</v>
      </c>
      <c r="AN80" s="3" t="str">
        <f t="shared" si="14"/>
        <v/>
      </c>
      <c r="AO80" s="6"/>
      <c r="AP80" s="6"/>
    </row>
    <row r="81" spans="1:42" ht="21" customHeight="1" x14ac:dyDescent="0.15">
      <c r="A81" s="62"/>
      <c r="B81" s="64"/>
      <c r="C81" s="57"/>
      <c r="D81" s="60"/>
      <c r="E81" s="60"/>
      <c r="F81" s="77"/>
      <c r="G81" s="212"/>
      <c r="H81" s="213"/>
      <c r="I81" s="214"/>
      <c r="J81" s="214"/>
      <c r="K81" s="315">
        <f t="shared" si="12"/>
        <v>0</v>
      </c>
      <c r="L81" s="58"/>
      <c r="M81" s="58"/>
      <c r="N81" s="58"/>
      <c r="O81" s="58"/>
      <c r="P81" s="65"/>
      <c r="Q81" s="65"/>
      <c r="R81" s="65"/>
      <c r="S81" s="72"/>
      <c r="T81" s="14" t="str">
        <f t="shared" si="10"/>
        <v/>
      </c>
      <c r="U81" s="47" t="str">
        <f t="shared" si="11"/>
        <v/>
      </c>
      <c r="V81" s="14"/>
      <c r="W81" s="3"/>
      <c r="X81" s="3"/>
      <c r="Y81" s="14"/>
      <c r="Z81" s="3"/>
      <c r="AA81" s="14"/>
      <c r="AB81" s="3"/>
      <c r="AC81" s="3"/>
      <c r="AD81" s="14"/>
      <c r="AE81" s="3"/>
      <c r="AF81" s="14"/>
      <c r="AG81" s="3"/>
      <c r="AH81" s="3"/>
      <c r="AI81" s="14"/>
      <c r="AJ81" s="3"/>
      <c r="AK81" s="3"/>
      <c r="AL81" s="14">
        <f t="shared" si="13"/>
        <v>0</v>
      </c>
      <c r="AM81" s="3" t="e">
        <f>CONCATENATE(C81,#REF!)</f>
        <v>#REF!</v>
      </c>
      <c r="AN81" s="3" t="str">
        <f t="shared" si="14"/>
        <v/>
      </c>
      <c r="AO81" s="6"/>
      <c r="AP81" s="6"/>
    </row>
    <row r="82" spans="1:42" ht="21" customHeight="1" x14ac:dyDescent="0.15">
      <c r="A82" s="62"/>
      <c r="B82" s="63"/>
      <c r="C82" s="57"/>
      <c r="D82" s="60"/>
      <c r="E82" s="60"/>
      <c r="F82" s="77"/>
      <c r="G82" s="219"/>
      <c r="H82" s="213"/>
      <c r="I82" s="214"/>
      <c r="J82" s="214"/>
      <c r="K82" s="315">
        <f t="shared" si="12"/>
        <v>0</v>
      </c>
      <c r="L82" s="58"/>
      <c r="M82" s="58"/>
      <c r="N82" s="58"/>
      <c r="O82" s="58"/>
      <c r="P82" s="65"/>
      <c r="Q82" s="65"/>
      <c r="R82" s="65"/>
      <c r="S82" s="72"/>
      <c r="T82" s="14" t="str">
        <f t="shared" si="10"/>
        <v/>
      </c>
      <c r="U82" s="47" t="str">
        <f t="shared" si="11"/>
        <v/>
      </c>
      <c r="V82" s="14"/>
      <c r="W82" s="3"/>
      <c r="X82" s="3"/>
      <c r="Y82" s="14"/>
      <c r="Z82" s="3"/>
      <c r="AA82" s="14"/>
      <c r="AB82" s="3"/>
      <c r="AC82" s="3"/>
      <c r="AD82" s="14"/>
      <c r="AE82" s="3"/>
      <c r="AF82" s="14"/>
      <c r="AG82" s="3"/>
      <c r="AH82" s="3"/>
      <c r="AI82" s="14"/>
      <c r="AJ82" s="3"/>
      <c r="AK82" s="3"/>
      <c r="AL82" s="14">
        <f t="shared" si="13"/>
        <v>0</v>
      </c>
      <c r="AM82" s="3" t="e">
        <f>CONCATENATE(C82,#REF!)</f>
        <v>#REF!</v>
      </c>
      <c r="AN82" s="3" t="str">
        <f t="shared" si="14"/>
        <v/>
      </c>
      <c r="AO82" s="6"/>
      <c r="AP82" s="6"/>
    </row>
    <row r="83" spans="1:42" ht="21" customHeight="1" x14ac:dyDescent="0.15">
      <c r="A83" s="62"/>
      <c r="B83" s="63"/>
      <c r="C83" s="57"/>
      <c r="D83" s="60"/>
      <c r="E83" s="60"/>
      <c r="F83" s="77"/>
      <c r="G83" s="219"/>
      <c r="H83" s="213"/>
      <c r="I83" s="238"/>
      <c r="J83" s="238"/>
      <c r="K83" s="315">
        <f t="shared" si="12"/>
        <v>0</v>
      </c>
      <c r="L83" s="58"/>
      <c r="M83" s="58"/>
      <c r="N83" s="58"/>
      <c r="O83" s="58"/>
      <c r="P83" s="65"/>
      <c r="Q83" s="65"/>
      <c r="R83" s="65"/>
      <c r="S83" s="72"/>
      <c r="T83" s="14" t="str">
        <f t="shared" si="10"/>
        <v/>
      </c>
      <c r="U83" s="47" t="str">
        <f t="shared" si="11"/>
        <v/>
      </c>
      <c r="V83" s="14"/>
      <c r="W83" s="3"/>
      <c r="X83" s="3"/>
      <c r="Y83" s="14"/>
      <c r="Z83" s="3"/>
      <c r="AA83" s="14"/>
      <c r="AB83" s="3"/>
      <c r="AC83" s="3"/>
      <c r="AD83" s="14"/>
      <c r="AE83" s="3"/>
      <c r="AF83" s="14"/>
      <c r="AG83" s="3"/>
      <c r="AH83" s="3"/>
      <c r="AI83" s="14"/>
      <c r="AJ83" s="3"/>
      <c r="AK83" s="3"/>
      <c r="AL83" s="14">
        <f t="shared" si="13"/>
        <v>0</v>
      </c>
      <c r="AM83" s="3" t="e">
        <f>CONCATENATE(C83,#REF!)</f>
        <v>#REF!</v>
      </c>
      <c r="AN83" s="3" t="str">
        <f t="shared" si="14"/>
        <v/>
      </c>
      <c r="AO83" s="6"/>
      <c r="AP83" s="6"/>
    </row>
    <row r="84" spans="1:42" ht="21" customHeight="1" x14ac:dyDescent="0.15">
      <c r="A84" s="176"/>
      <c r="B84" s="63"/>
      <c r="C84" s="57"/>
      <c r="D84" s="60"/>
      <c r="E84" s="60"/>
      <c r="F84" s="77"/>
      <c r="G84" s="219"/>
      <c r="H84" s="213"/>
      <c r="I84" s="238"/>
      <c r="J84" s="238"/>
      <c r="K84" s="315">
        <f t="shared" si="12"/>
        <v>0</v>
      </c>
      <c r="L84" s="58"/>
      <c r="M84" s="58"/>
      <c r="N84" s="58"/>
      <c r="O84" s="58"/>
      <c r="P84" s="65"/>
      <c r="Q84" s="65"/>
      <c r="R84" s="65"/>
      <c r="S84" s="72"/>
      <c r="T84" s="14" t="str">
        <f t="shared" si="10"/>
        <v/>
      </c>
      <c r="U84" s="47" t="str">
        <f t="shared" si="11"/>
        <v/>
      </c>
      <c r="V84" s="14"/>
      <c r="W84" s="3"/>
      <c r="X84" s="3"/>
      <c r="Y84" s="14"/>
      <c r="Z84" s="3"/>
      <c r="AA84" s="14"/>
      <c r="AB84" s="3"/>
      <c r="AC84" s="3"/>
      <c r="AD84" s="14"/>
      <c r="AE84" s="3"/>
      <c r="AF84" s="14"/>
      <c r="AG84" s="3"/>
      <c r="AH84" s="3"/>
      <c r="AI84" s="14"/>
      <c r="AJ84" s="3"/>
      <c r="AK84" s="3"/>
      <c r="AL84" s="14">
        <f t="shared" si="13"/>
        <v>0</v>
      </c>
      <c r="AM84" s="3" t="e">
        <f>CONCATENATE(C84,#REF!)</f>
        <v>#REF!</v>
      </c>
      <c r="AN84" s="3" t="str">
        <f t="shared" si="14"/>
        <v/>
      </c>
      <c r="AO84" s="6"/>
      <c r="AP84" s="6"/>
    </row>
    <row r="85" spans="1:42" ht="21" customHeight="1" x14ac:dyDescent="0.15">
      <c r="A85" s="62"/>
      <c r="B85" s="63"/>
      <c r="C85" s="57"/>
      <c r="D85" s="60"/>
      <c r="E85" s="60"/>
      <c r="F85" s="77"/>
      <c r="G85" s="219"/>
      <c r="H85" s="213"/>
      <c r="I85" s="238"/>
      <c r="J85" s="238"/>
      <c r="K85" s="315">
        <f t="shared" si="12"/>
        <v>0</v>
      </c>
      <c r="L85" s="58"/>
      <c r="M85" s="58"/>
      <c r="N85" s="58"/>
      <c r="O85" s="58"/>
      <c r="P85" s="65"/>
      <c r="Q85" s="65"/>
      <c r="R85" s="65"/>
      <c r="S85" s="72"/>
      <c r="T85" s="14" t="str">
        <f t="shared" si="10"/>
        <v/>
      </c>
      <c r="U85" s="47" t="str">
        <f t="shared" si="11"/>
        <v/>
      </c>
      <c r="V85" s="14"/>
      <c r="W85" s="3"/>
      <c r="X85" s="3"/>
      <c r="Y85" s="14"/>
      <c r="Z85" s="3"/>
      <c r="AA85" s="14"/>
      <c r="AB85" s="3"/>
      <c r="AC85" s="3"/>
      <c r="AD85" s="14"/>
      <c r="AE85" s="3"/>
      <c r="AF85" s="14"/>
      <c r="AG85" s="3"/>
      <c r="AH85" s="3"/>
      <c r="AI85" s="14"/>
      <c r="AJ85" s="3"/>
      <c r="AK85" s="3"/>
      <c r="AL85" s="14">
        <f t="shared" si="13"/>
        <v>0</v>
      </c>
      <c r="AM85" s="3" t="e">
        <f>CONCATENATE(C85,#REF!)</f>
        <v>#REF!</v>
      </c>
      <c r="AN85" s="3" t="str">
        <f t="shared" si="14"/>
        <v/>
      </c>
      <c r="AO85" s="6"/>
      <c r="AP85" s="6"/>
    </row>
    <row r="86" spans="1:42" ht="21" customHeight="1" x14ac:dyDescent="0.15">
      <c r="A86" s="259"/>
      <c r="B86" s="105"/>
      <c r="C86" s="111"/>
      <c r="D86" s="95"/>
      <c r="E86" s="95"/>
      <c r="F86" s="166"/>
      <c r="G86" s="220"/>
      <c r="H86" s="228"/>
      <c r="I86" s="260"/>
      <c r="J86" s="260"/>
      <c r="K86" s="316">
        <f t="shared" si="12"/>
        <v>0</v>
      </c>
      <c r="L86" s="68"/>
      <c r="M86" s="68"/>
      <c r="N86" s="68"/>
      <c r="O86" s="68"/>
      <c r="P86" s="154"/>
      <c r="Q86" s="154"/>
      <c r="R86" s="154"/>
      <c r="S86" s="155"/>
      <c r="T86" s="14" t="str">
        <f t="shared" si="10"/>
        <v/>
      </c>
      <c r="U86" s="47" t="str">
        <f t="shared" si="11"/>
        <v/>
      </c>
      <c r="V86" s="14"/>
      <c r="W86" s="3"/>
      <c r="X86" s="3"/>
      <c r="Y86" s="14"/>
      <c r="Z86" s="3"/>
      <c r="AA86" s="14"/>
      <c r="AB86" s="3"/>
      <c r="AC86" s="3"/>
      <c r="AD86" s="14"/>
      <c r="AE86" s="3"/>
      <c r="AF86" s="14"/>
      <c r="AG86" s="3"/>
      <c r="AH86" s="3"/>
      <c r="AI86" s="14"/>
      <c r="AJ86" s="3"/>
      <c r="AK86" s="3"/>
      <c r="AL86" s="14">
        <f t="shared" si="13"/>
        <v>0</v>
      </c>
      <c r="AM86" s="3" t="e">
        <f>CONCATENATE(C86,#REF!)</f>
        <v>#REF!</v>
      </c>
      <c r="AN86" s="3" t="str">
        <f t="shared" si="14"/>
        <v/>
      </c>
      <c r="AO86" s="6"/>
      <c r="AP86" s="6"/>
    </row>
    <row r="87" spans="1:42" ht="21" customHeight="1" x14ac:dyDescent="0.15">
      <c r="A87" s="171"/>
      <c r="B87" s="99"/>
      <c r="C87" s="97"/>
      <c r="D87" s="98"/>
      <c r="E87" s="98"/>
      <c r="F87" s="164"/>
      <c r="G87" s="221"/>
      <c r="H87" s="223"/>
      <c r="I87" s="258"/>
      <c r="J87" s="258"/>
      <c r="K87" s="314">
        <f t="shared" si="12"/>
        <v>0</v>
      </c>
      <c r="L87" s="69"/>
      <c r="M87" s="69"/>
      <c r="N87" s="69"/>
      <c r="O87" s="69"/>
      <c r="P87" s="152"/>
      <c r="Q87" s="152"/>
      <c r="R87" s="152"/>
      <c r="S87" s="153"/>
      <c r="T87" s="14" t="str">
        <f t="shared" si="10"/>
        <v/>
      </c>
      <c r="U87" s="47" t="str">
        <f t="shared" si="11"/>
        <v/>
      </c>
      <c r="V87" s="14"/>
      <c r="W87" s="3"/>
      <c r="X87" s="3"/>
      <c r="Y87" s="14"/>
      <c r="Z87" s="3"/>
      <c r="AA87" s="14"/>
      <c r="AB87" s="3"/>
      <c r="AC87" s="3"/>
      <c r="AD87" s="14"/>
      <c r="AE87" s="3"/>
      <c r="AF87" s="14"/>
      <c r="AG87" s="3"/>
      <c r="AH87" s="3"/>
      <c r="AI87" s="14"/>
      <c r="AJ87" s="3"/>
      <c r="AK87" s="3"/>
      <c r="AL87" s="14">
        <f t="shared" si="13"/>
        <v>0</v>
      </c>
      <c r="AM87" s="3" t="e">
        <f>CONCATENATE(C87,#REF!)</f>
        <v>#REF!</v>
      </c>
      <c r="AN87" s="3" t="str">
        <f t="shared" si="14"/>
        <v/>
      </c>
      <c r="AO87" s="6"/>
      <c r="AP87" s="6"/>
    </row>
    <row r="88" spans="1:42" ht="21" customHeight="1" x14ac:dyDescent="0.15">
      <c r="A88" s="176"/>
      <c r="B88" s="63"/>
      <c r="C88" s="57"/>
      <c r="D88" s="60"/>
      <c r="E88" s="60"/>
      <c r="F88" s="77"/>
      <c r="G88" s="219"/>
      <c r="H88" s="213"/>
      <c r="I88" s="238"/>
      <c r="J88" s="238"/>
      <c r="K88" s="315">
        <f t="shared" si="12"/>
        <v>0</v>
      </c>
      <c r="L88" s="58"/>
      <c r="M88" s="58"/>
      <c r="N88" s="58"/>
      <c r="O88" s="58"/>
      <c r="P88" s="65"/>
      <c r="Q88" s="65"/>
      <c r="R88" s="65"/>
      <c r="S88" s="72"/>
      <c r="T88" s="14" t="str">
        <f t="shared" si="10"/>
        <v/>
      </c>
      <c r="U88" s="47" t="str">
        <f t="shared" si="11"/>
        <v/>
      </c>
      <c r="V88" s="14"/>
      <c r="W88" s="3"/>
      <c r="X88" s="3"/>
      <c r="Y88" s="14"/>
      <c r="Z88" s="3"/>
      <c r="AA88" s="14"/>
      <c r="AB88" s="3"/>
      <c r="AC88" s="3"/>
      <c r="AD88" s="14"/>
      <c r="AE88" s="3"/>
      <c r="AF88" s="14"/>
      <c r="AG88" s="3"/>
      <c r="AH88" s="3"/>
      <c r="AI88" s="14"/>
      <c r="AJ88" s="3"/>
      <c r="AK88" s="3"/>
      <c r="AL88" s="14">
        <f t="shared" si="13"/>
        <v>0</v>
      </c>
      <c r="AM88" s="3" t="e">
        <f>CONCATENATE(C88,#REF!)</f>
        <v>#REF!</v>
      </c>
      <c r="AN88" s="3" t="str">
        <f t="shared" si="14"/>
        <v/>
      </c>
      <c r="AO88" s="6"/>
      <c r="AP88" s="6"/>
    </row>
    <row r="89" spans="1:42" ht="21" customHeight="1" x14ac:dyDescent="0.15">
      <c r="A89" s="62"/>
      <c r="B89" s="63"/>
      <c r="C89" s="57"/>
      <c r="D89" s="60"/>
      <c r="E89" s="60"/>
      <c r="F89" s="77"/>
      <c r="G89" s="219"/>
      <c r="H89" s="213"/>
      <c r="I89" s="238"/>
      <c r="J89" s="238"/>
      <c r="K89" s="315">
        <f t="shared" si="12"/>
        <v>0</v>
      </c>
      <c r="L89" s="58"/>
      <c r="M89" s="58"/>
      <c r="N89" s="58"/>
      <c r="O89" s="58"/>
      <c r="P89" s="65"/>
      <c r="Q89" s="65"/>
      <c r="R89" s="65"/>
      <c r="S89" s="72"/>
      <c r="T89" s="14" t="str">
        <f t="shared" si="10"/>
        <v/>
      </c>
      <c r="U89" s="47" t="str">
        <f t="shared" si="11"/>
        <v/>
      </c>
      <c r="V89" s="14"/>
      <c r="W89" s="3"/>
      <c r="X89" s="3"/>
      <c r="Y89" s="14"/>
      <c r="Z89" s="3"/>
      <c r="AA89" s="14"/>
      <c r="AB89" s="3"/>
      <c r="AC89" s="3"/>
      <c r="AD89" s="14"/>
      <c r="AE89" s="3"/>
      <c r="AF89" s="14"/>
      <c r="AG89" s="3"/>
      <c r="AH89" s="3"/>
      <c r="AI89" s="14"/>
      <c r="AJ89" s="3"/>
      <c r="AK89" s="3"/>
      <c r="AL89" s="14">
        <f t="shared" si="13"/>
        <v>0</v>
      </c>
      <c r="AM89" s="3" t="e">
        <f>CONCATENATE(C89,#REF!)</f>
        <v>#REF!</v>
      </c>
      <c r="AN89" s="3" t="str">
        <f t="shared" si="14"/>
        <v/>
      </c>
      <c r="AO89" s="6"/>
      <c r="AP89" s="6"/>
    </row>
    <row r="90" spans="1:42" ht="21" customHeight="1" x14ac:dyDescent="0.15">
      <c r="A90" s="176"/>
      <c r="B90" s="63"/>
      <c r="C90" s="57"/>
      <c r="D90" s="60"/>
      <c r="E90" s="60"/>
      <c r="F90" s="77"/>
      <c r="G90" s="219"/>
      <c r="H90" s="213"/>
      <c r="I90" s="238"/>
      <c r="J90" s="238"/>
      <c r="K90" s="315">
        <f t="shared" si="12"/>
        <v>0</v>
      </c>
      <c r="L90" s="58"/>
      <c r="M90" s="58"/>
      <c r="N90" s="58"/>
      <c r="O90" s="58"/>
      <c r="P90" s="65"/>
      <c r="Q90" s="65"/>
      <c r="R90" s="65"/>
      <c r="S90" s="72"/>
      <c r="T90" s="14" t="str">
        <f t="shared" si="10"/>
        <v/>
      </c>
      <c r="U90" s="47" t="str">
        <f t="shared" si="11"/>
        <v/>
      </c>
      <c r="V90" s="16"/>
      <c r="W90" s="4"/>
      <c r="X90" s="4"/>
      <c r="Y90" s="16"/>
      <c r="Z90" s="3"/>
      <c r="AA90" s="14"/>
      <c r="AB90" s="4"/>
      <c r="AC90" s="3"/>
      <c r="AD90" s="14"/>
      <c r="AE90" s="4"/>
      <c r="AF90" s="16"/>
      <c r="AG90" s="4"/>
      <c r="AH90" s="4"/>
      <c r="AI90" s="16"/>
      <c r="AJ90" s="3"/>
      <c r="AK90" s="3"/>
      <c r="AL90" s="16"/>
      <c r="AM90" s="3" t="e">
        <f>CONCATENATE(C90,#REF!)</f>
        <v>#REF!</v>
      </c>
      <c r="AN90" s="3" t="str">
        <f t="shared" si="14"/>
        <v/>
      </c>
      <c r="AO90" s="6"/>
      <c r="AP90" s="6"/>
    </row>
    <row r="91" spans="1:42" ht="21" customHeight="1" x14ac:dyDescent="0.15">
      <c r="A91" s="176"/>
      <c r="B91" s="63"/>
      <c r="C91" s="57"/>
      <c r="D91" s="60"/>
      <c r="E91" s="60"/>
      <c r="F91" s="77"/>
      <c r="G91" s="219"/>
      <c r="H91" s="213"/>
      <c r="I91" s="238"/>
      <c r="J91" s="238"/>
      <c r="K91" s="315">
        <f t="shared" si="12"/>
        <v>0</v>
      </c>
      <c r="L91" s="58"/>
      <c r="M91" s="58"/>
      <c r="N91" s="58"/>
      <c r="O91" s="58"/>
      <c r="P91" s="65"/>
      <c r="Q91" s="65"/>
      <c r="R91" s="65"/>
      <c r="S91" s="72"/>
      <c r="T91" s="14" t="str">
        <f t="shared" si="10"/>
        <v/>
      </c>
      <c r="U91" s="47" t="str">
        <f t="shared" si="11"/>
        <v/>
      </c>
      <c r="V91" s="16"/>
      <c r="W91" s="4"/>
      <c r="X91" s="4"/>
      <c r="Y91" s="16"/>
      <c r="Z91" s="3"/>
      <c r="AA91" s="14"/>
      <c r="AB91" s="4"/>
      <c r="AC91" s="3"/>
      <c r="AD91" s="14"/>
      <c r="AE91" s="4"/>
      <c r="AF91" s="16"/>
      <c r="AG91" s="4"/>
      <c r="AH91" s="4"/>
      <c r="AI91" s="16"/>
      <c r="AJ91" s="3"/>
      <c r="AK91" s="3"/>
      <c r="AL91" s="16"/>
      <c r="AM91" s="3" t="e">
        <f>CONCATENATE(C91,#REF!)</f>
        <v>#REF!</v>
      </c>
      <c r="AN91" s="3" t="str">
        <f t="shared" si="14"/>
        <v/>
      </c>
      <c r="AO91" s="6"/>
      <c r="AP91" s="6"/>
    </row>
    <row r="92" spans="1:42" ht="21" customHeight="1" x14ac:dyDescent="0.15">
      <c r="A92" s="62"/>
      <c r="B92" s="63"/>
      <c r="C92" s="57"/>
      <c r="D92" s="60"/>
      <c r="E92" s="60"/>
      <c r="F92" s="77"/>
      <c r="G92" s="219"/>
      <c r="H92" s="213"/>
      <c r="I92" s="238"/>
      <c r="J92" s="238"/>
      <c r="K92" s="315">
        <f t="shared" si="12"/>
        <v>0</v>
      </c>
      <c r="L92" s="58"/>
      <c r="M92" s="58"/>
      <c r="N92" s="58"/>
      <c r="O92" s="58"/>
      <c r="P92" s="65"/>
      <c r="Q92" s="59"/>
      <c r="R92" s="65"/>
      <c r="S92" s="72"/>
      <c r="T92" s="14" t="str">
        <f t="shared" si="10"/>
        <v/>
      </c>
      <c r="U92" s="47" t="str">
        <f t="shared" si="11"/>
        <v/>
      </c>
      <c r="V92" s="17"/>
      <c r="W92" s="5"/>
      <c r="X92" s="5"/>
      <c r="Y92" s="17"/>
      <c r="Z92" s="3"/>
      <c r="AA92" s="14"/>
      <c r="AB92" s="5"/>
      <c r="AC92" s="3"/>
      <c r="AD92" s="14"/>
      <c r="AE92" s="5"/>
      <c r="AF92" s="17"/>
      <c r="AG92" s="5"/>
      <c r="AH92" s="5"/>
      <c r="AI92" s="17"/>
      <c r="AJ92" s="3"/>
      <c r="AK92" s="3"/>
      <c r="AL92" s="17"/>
      <c r="AM92" s="3" t="e">
        <f>CONCATENATE(C92,#REF!)</f>
        <v>#REF!</v>
      </c>
      <c r="AN92" s="3" t="str">
        <f t="shared" si="14"/>
        <v/>
      </c>
      <c r="AO92" s="6"/>
      <c r="AP92" s="6"/>
    </row>
    <row r="93" spans="1:42" s="22" customFormat="1" ht="21" customHeight="1" x14ac:dyDescent="0.15">
      <c r="A93" s="176"/>
      <c r="B93" s="63"/>
      <c r="C93" s="57"/>
      <c r="D93" s="60"/>
      <c r="E93" s="60"/>
      <c r="F93" s="77"/>
      <c r="G93" s="219"/>
      <c r="H93" s="213"/>
      <c r="I93" s="238"/>
      <c r="J93" s="238"/>
      <c r="K93" s="315">
        <f t="shared" si="12"/>
        <v>0</v>
      </c>
      <c r="L93" s="58"/>
      <c r="M93" s="58"/>
      <c r="N93" s="58"/>
      <c r="O93" s="58"/>
      <c r="P93" s="65"/>
      <c r="Q93" s="59"/>
      <c r="R93" s="65"/>
      <c r="S93" s="72"/>
      <c r="T93" s="14" t="str">
        <f t="shared" si="10"/>
        <v/>
      </c>
      <c r="U93" s="47" t="str">
        <f t="shared" si="11"/>
        <v/>
      </c>
      <c r="V93" s="25"/>
      <c r="W93" s="25"/>
      <c r="X93" s="25"/>
      <c r="Y93" s="25"/>
      <c r="Z93" s="11"/>
      <c r="AA93" s="18"/>
      <c r="AB93" s="11"/>
      <c r="AC93" s="11"/>
      <c r="AD93" s="18"/>
      <c r="AE93" s="25"/>
      <c r="AF93" s="25"/>
      <c r="AG93" s="25"/>
      <c r="AH93" s="25"/>
      <c r="AI93" s="25"/>
      <c r="AJ93" s="25"/>
    </row>
    <row r="94" spans="1:42" ht="21" customHeight="1" x14ac:dyDescent="0.15">
      <c r="A94" s="62"/>
      <c r="B94" s="63"/>
      <c r="C94" s="57"/>
      <c r="D94" s="60"/>
      <c r="E94" s="60"/>
      <c r="F94" s="77"/>
      <c r="G94" s="219"/>
      <c r="H94" s="213"/>
      <c r="I94" s="214"/>
      <c r="J94" s="214"/>
      <c r="K94" s="315">
        <f t="shared" si="12"/>
        <v>0</v>
      </c>
      <c r="L94" s="58"/>
      <c r="M94" s="58"/>
      <c r="N94" s="58"/>
      <c r="O94" s="58"/>
      <c r="P94" s="65"/>
      <c r="Q94" s="65"/>
      <c r="R94" s="65"/>
      <c r="S94" s="72"/>
      <c r="T94" s="14" t="str">
        <f t="shared" si="10"/>
        <v/>
      </c>
      <c r="U94" s="47" t="str">
        <f t="shared" si="11"/>
        <v/>
      </c>
      <c r="V94" s="14"/>
      <c r="W94" s="3"/>
      <c r="X94" s="3"/>
      <c r="Y94" s="14"/>
      <c r="Z94" s="3"/>
      <c r="AA94" s="14"/>
      <c r="AB94" s="3"/>
      <c r="AC94" s="3"/>
      <c r="AD94" s="14"/>
      <c r="AE94" s="3"/>
      <c r="AF94" s="14"/>
      <c r="AG94" s="3"/>
      <c r="AH94" s="3"/>
      <c r="AI94" s="14"/>
      <c r="AJ94" s="3"/>
      <c r="AK94" s="3"/>
      <c r="AL94" s="14">
        <f t="shared" ref="AL94:AL110" si="15">AB94-AG94</f>
        <v>0</v>
      </c>
      <c r="AM94" s="3" t="e">
        <f>CONCATENATE(C94,#REF!)</f>
        <v>#REF!</v>
      </c>
      <c r="AN94" s="3" t="str">
        <f t="shared" ref="AN94:AN113" si="16">CONCATENATE(J94,Q94)</f>
        <v/>
      </c>
    </row>
    <row r="95" spans="1:42" ht="21" customHeight="1" x14ac:dyDescent="0.15">
      <c r="A95" s="62"/>
      <c r="B95" s="63"/>
      <c r="C95" s="57"/>
      <c r="D95" s="60"/>
      <c r="E95" s="60"/>
      <c r="F95" s="77"/>
      <c r="G95" s="219"/>
      <c r="H95" s="213"/>
      <c r="I95" s="214"/>
      <c r="J95" s="214"/>
      <c r="K95" s="315">
        <f t="shared" si="12"/>
        <v>0</v>
      </c>
      <c r="L95" s="58"/>
      <c r="M95" s="58"/>
      <c r="N95" s="58"/>
      <c r="O95" s="58"/>
      <c r="P95" s="65"/>
      <c r="Q95" s="65"/>
      <c r="R95" s="65"/>
      <c r="S95" s="72"/>
      <c r="T95" s="14" t="str">
        <f t="shared" si="10"/>
        <v/>
      </c>
      <c r="U95" s="47" t="str">
        <f t="shared" si="11"/>
        <v/>
      </c>
      <c r="V95" s="14"/>
      <c r="W95" s="3"/>
      <c r="X95" s="3"/>
      <c r="Y95" s="14"/>
      <c r="Z95" s="3"/>
      <c r="AA95" s="14"/>
      <c r="AB95" s="3"/>
      <c r="AC95" s="3"/>
      <c r="AD95" s="14"/>
      <c r="AE95" s="3"/>
      <c r="AF95" s="14"/>
      <c r="AG95" s="3"/>
      <c r="AH95" s="3"/>
      <c r="AI95" s="14"/>
      <c r="AJ95" s="3"/>
      <c r="AK95" s="3"/>
      <c r="AL95" s="14">
        <f t="shared" si="15"/>
        <v>0</v>
      </c>
      <c r="AM95" s="3" t="e">
        <f>CONCATENATE(C95,#REF!)</f>
        <v>#REF!</v>
      </c>
      <c r="AN95" s="3" t="str">
        <f t="shared" si="16"/>
        <v/>
      </c>
    </row>
    <row r="96" spans="1:42" ht="21" customHeight="1" x14ac:dyDescent="0.15">
      <c r="A96" s="62"/>
      <c r="B96" s="63"/>
      <c r="C96" s="57"/>
      <c r="D96" s="60"/>
      <c r="E96" s="60"/>
      <c r="F96" s="77"/>
      <c r="G96" s="219"/>
      <c r="H96" s="213"/>
      <c r="I96" s="214"/>
      <c r="J96" s="214"/>
      <c r="K96" s="315">
        <f t="shared" si="12"/>
        <v>0</v>
      </c>
      <c r="L96" s="58"/>
      <c r="M96" s="58"/>
      <c r="N96" s="58"/>
      <c r="O96" s="58"/>
      <c r="P96" s="65"/>
      <c r="Q96" s="65"/>
      <c r="R96" s="65"/>
      <c r="S96" s="72"/>
      <c r="T96" s="14" t="str">
        <f t="shared" si="10"/>
        <v/>
      </c>
      <c r="U96" s="47" t="str">
        <f t="shared" si="11"/>
        <v/>
      </c>
      <c r="V96" s="14"/>
      <c r="W96" s="3"/>
      <c r="X96" s="3"/>
      <c r="Y96" s="14"/>
      <c r="Z96" s="3"/>
      <c r="AA96" s="14"/>
      <c r="AB96" s="3"/>
      <c r="AC96" s="3"/>
      <c r="AD96" s="14"/>
      <c r="AE96" s="3"/>
      <c r="AF96" s="14"/>
      <c r="AG96" s="3"/>
      <c r="AH96" s="3"/>
      <c r="AI96" s="14"/>
      <c r="AJ96" s="3"/>
      <c r="AK96" s="3"/>
      <c r="AL96" s="14">
        <f t="shared" si="15"/>
        <v>0</v>
      </c>
      <c r="AM96" s="3" t="e">
        <f>CONCATENATE(C96,#REF!)</f>
        <v>#REF!</v>
      </c>
      <c r="AN96" s="3" t="str">
        <f t="shared" si="16"/>
        <v/>
      </c>
      <c r="AO96" s="6"/>
      <c r="AP96" s="6"/>
    </row>
    <row r="97" spans="1:42" ht="21" customHeight="1" x14ac:dyDescent="0.15">
      <c r="A97" s="62"/>
      <c r="B97" s="63"/>
      <c r="C97" s="57"/>
      <c r="D97" s="60"/>
      <c r="E97" s="60"/>
      <c r="F97" s="77"/>
      <c r="G97" s="219"/>
      <c r="H97" s="213"/>
      <c r="I97" s="214"/>
      <c r="J97" s="214"/>
      <c r="K97" s="315">
        <f t="shared" si="12"/>
        <v>0</v>
      </c>
      <c r="L97" s="58"/>
      <c r="M97" s="58"/>
      <c r="N97" s="58"/>
      <c r="O97" s="58"/>
      <c r="P97" s="79"/>
      <c r="Q97" s="79"/>
      <c r="R97" s="79"/>
      <c r="S97" s="73"/>
      <c r="T97" s="14" t="str">
        <f t="shared" si="10"/>
        <v/>
      </c>
      <c r="U97" s="47" t="str">
        <f t="shared" si="11"/>
        <v/>
      </c>
      <c r="V97" s="14"/>
      <c r="W97" s="3"/>
      <c r="X97" s="3"/>
      <c r="Y97" s="14"/>
      <c r="Z97" s="3"/>
      <c r="AA97" s="14"/>
      <c r="AB97" s="3"/>
      <c r="AC97" s="3"/>
      <c r="AD97" s="14"/>
      <c r="AE97" s="3"/>
      <c r="AF97" s="14"/>
      <c r="AG97" s="3"/>
      <c r="AH97" s="3"/>
      <c r="AI97" s="14"/>
      <c r="AJ97" s="3"/>
      <c r="AK97" s="3"/>
      <c r="AL97" s="14">
        <f t="shared" si="15"/>
        <v>0</v>
      </c>
      <c r="AM97" s="3" t="e">
        <f>CONCATENATE(C97,#REF!)</f>
        <v>#REF!</v>
      </c>
      <c r="AN97" s="3" t="str">
        <f t="shared" si="16"/>
        <v/>
      </c>
      <c r="AO97" s="6"/>
      <c r="AP97" s="6"/>
    </row>
    <row r="98" spans="1:42" ht="21" customHeight="1" x14ac:dyDescent="0.15">
      <c r="A98" s="62"/>
      <c r="B98" s="63"/>
      <c r="C98" s="57"/>
      <c r="D98" s="60"/>
      <c r="E98" s="60"/>
      <c r="F98" s="77"/>
      <c r="G98" s="219"/>
      <c r="H98" s="213"/>
      <c r="I98" s="214"/>
      <c r="J98" s="214"/>
      <c r="K98" s="315">
        <f t="shared" si="12"/>
        <v>0</v>
      </c>
      <c r="L98" s="58"/>
      <c r="M98" s="58"/>
      <c r="N98" s="58"/>
      <c r="O98" s="58"/>
      <c r="P98" s="79"/>
      <c r="Q98" s="79"/>
      <c r="R98" s="79"/>
      <c r="S98" s="73"/>
      <c r="T98" s="14" t="str">
        <f t="shared" si="10"/>
        <v/>
      </c>
      <c r="U98" s="47" t="str">
        <f t="shared" si="11"/>
        <v/>
      </c>
      <c r="V98" s="14"/>
      <c r="W98" s="3"/>
      <c r="X98" s="3"/>
      <c r="Y98" s="14"/>
      <c r="Z98" s="3"/>
      <c r="AA98" s="14"/>
      <c r="AB98" s="3"/>
      <c r="AC98" s="3"/>
      <c r="AD98" s="14"/>
      <c r="AE98" s="3"/>
      <c r="AF98" s="14"/>
      <c r="AG98" s="3"/>
      <c r="AH98" s="3"/>
      <c r="AI98" s="14"/>
      <c r="AJ98" s="3"/>
      <c r="AK98" s="3"/>
      <c r="AL98" s="14">
        <f t="shared" si="15"/>
        <v>0</v>
      </c>
      <c r="AM98" s="3" t="e">
        <f>CONCATENATE(C98,#REF!)</f>
        <v>#REF!</v>
      </c>
      <c r="AN98" s="3" t="str">
        <f t="shared" si="16"/>
        <v/>
      </c>
      <c r="AO98" s="6"/>
      <c r="AP98" s="6"/>
    </row>
    <row r="99" spans="1:42" ht="21" customHeight="1" x14ac:dyDescent="0.15">
      <c r="A99" s="62"/>
      <c r="B99" s="63"/>
      <c r="C99" s="57"/>
      <c r="D99" s="60"/>
      <c r="E99" s="60"/>
      <c r="F99" s="77"/>
      <c r="G99" s="219"/>
      <c r="H99" s="213"/>
      <c r="I99" s="214"/>
      <c r="J99" s="214"/>
      <c r="K99" s="315">
        <f t="shared" si="12"/>
        <v>0</v>
      </c>
      <c r="L99" s="58"/>
      <c r="M99" s="58"/>
      <c r="N99" s="58"/>
      <c r="O99" s="58"/>
      <c r="P99" s="65"/>
      <c r="Q99" s="65"/>
      <c r="R99" s="65"/>
      <c r="S99" s="72"/>
      <c r="T99" s="14" t="str">
        <f t="shared" si="10"/>
        <v/>
      </c>
      <c r="U99" s="47" t="str">
        <f t="shared" si="11"/>
        <v/>
      </c>
      <c r="V99" s="15"/>
      <c r="W99" s="3"/>
      <c r="X99" s="3"/>
      <c r="Y99" s="14"/>
      <c r="Z99" s="3"/>
      <c r="AA99" s="14"/>
      <c r="AB99" s="3"/>
      <c r="AC99" s="3"/>
      <c r="AD99" s="14"/>
      <c r="AE99" s="3"/>
      <c r="AF99" s="14"/>
      <c r="AG99" s="3"/>
      <c r="AH99" s="3"/>
      <c r="AI99" s="14"/>
      <c r="AJ99" s="3"/>
      <c r="AK99" s="3"/>
      <c r="AL99" s="14">
        <f t="shared" si="15"/>
        <v>0</v>
      </c>
      <c r="AM99" s="3" t="e">
        <f>CONCATENATE(C99,#REF!)</f>
        <v>#REF!</v>
      </c>
      <c r="AN99" s="3" t="str">
        <f t="shared" si="16"/>
        <v/>
      </c>
      <c r="AO99" s="6"/>
      <c r="AP99" s="6"/>
    </row>
    <row r="100" spans="1:42" ht="21" customHeight="1" x14ac:dyDescent="0.15">
      <c r="A100" s="62"/>
      <c r="B100" s="63"/>
      <c r="C100" s="57"/>
      <c r="D100" s="60"/>
      <c r="E100" s="60"/>
      <c r="F100" s="77"/>
      <c r="G100" s="219"/>
      <c r="H100" s="213"/>
      <c r="I100" s="214"/>
      <c r="J100" s="214"/>
      <c r="K100" s="315">
        <f t="shared" si="12"/>
        <v>0</v>
      </c>
      <c r="L100" s="58"/>
      <c r="M100" s="58"/>
      <c r="N100" s="58"/>
      <c r="O100" s="58"/>
      <c r="P100" s="65"/>
      <c r="Q100" s="65"/>
      <c r="R100" s="65"/>
      <c r="S100" s="72"/>
      <c r="T100" s="14" t="str">
        <f t="shared" si="10"/>
        <v/>
      </c>
      <c r="U100" s="47" t="str">
        <f t="shared" si="11"/>
        <v/>
      </c>
      <c r="V100" s="14"/>
      <c r="W100" s="3"/>
      <c r="X100" s="3"/>
      <c r="Y100" s="14"/>
      <c r="Z100" s="3"/>
      <c r="AA100" s="14"/>
      <c r="AB100" s="3"/>
      <c r="AC100" s="3"/>
      <c r="AD100" s="14"/>
      <c r="AE100" s="3"/>
      <c r="AF100" s="14"/>
      <c r="AG100" s="3"/>
      <c r="AH100" s="3"/>
      <c r="AI100" s="14"/>
      <c r="AJ100" s="3"/>
      <c r="AK100" s="3"/>
      <c r="AL100" s="14">
        <f t="shared" si="15"/>
        <v>0</v>
      </c>
      <c r="AM100" s="3" t="e">
        <f>CONCATENATE(C100,#REF!)</f>
        <v>#REF!</v>
      </c>
      <c r="AN100" s="3" t="str">
        <f t="shared" si="16"/>
        <v/>
      </c>
      <c r="AO100" s="6"/>
      <c r="AP100" s="6"/>
    </row>
    <row r="101" spans="1:42" ht="21" customHeight="1" x14ac:dyDescent="0.15">
      <c r="A101" s="62"/>
      <c r="B101" s="63"/>
      <c r="C101" s="57"/>
      <c r="D101" s="60"/>
      <c r="E101" s="60"/>
      <c r="F101" s="77"/>
      <c r="G101" s="219"/>
      <c r="H101" s="213"/>
      <c r="I101" s="214"/>
      <c r="J101" s="214"/>
      <c r="K101" s="315">
        <f t="shared" si="12"/>
        <v>0</v>
      </c>
      <c r="L101" s="58"/>
      <c r="M101" s="58"/>
      <c r="N101" s="58"/>
      <c r="O101" s="58"/>
      <c r="P101" s="65"/>
      <c r="Q101" s="65"/>
      <c r="R101" s="65"/>
      <c r="S101" s="72"/>
      <c r="T101" s="14" t="str">
        <f t="shared" si="10"/>
        <v/>
      </c>
      <c r="U101" s="47" t="str">
        <f t="shared" si="11"/>
        <v/>
      </c>
      <c r="V101" s="14"/>
      <c r="W101" s="3"/>
      <c r="X101" s="3"/>
      <c r="Y101" s="14"/>
      <c r="Z101" s="3"/>
      <c r="AA101" s="14"/>
      <c r="AB101" s="3"/>
      <c r="AC101" s="3"/>
      <c r="AD101" s="14"/>
      <c r="AE101" s="3"/>
      <c r="AF101" s="14"/>
      <c r="AG101" s="3"/>
      <c r="AH101" s="3"/>
      <c r="AI101" s="14"/>
      <c r="AJ101" s="3"/>
      <c r="AK101" s="3"/>
      <c r="AL101" s="14">
        <f t="shared" si="15"/>
        <v>0</v>
      </c>
      <c r="AM101" s="3" t="e">
        <f>CONCATENATE(C101,#REF!)</f>
        <v>#REF!</v>
      </c>
      <c r="AN101" s="3" t="str">
        <f t="shared" si="16"/>
        <v/>
      </c>
      <c r="AO101" s="6"/>
      <c r="AP101" s="6"/>
    </row>
    <row r="102" spans="1:42" ht="21" customHeight="1" x14ac:dyDescent="0.15">
      <c r="A102" s="62"/>
      <c r="B102" s="63"/>
      <c r="C102" s="57"/>
      <c r="D102" s="60"/>
      <c r="E102" s="60"/>
      <c r="F102" s="77"/>
      <c r="G102" s="219"/>
      <c r="H102" s="213"/>
      <c r="I102" s="214"/>
      <c r="J102" s="214"/>
      <c r="K102" s="315">
        <f t="shared" si="12"/>
        <v>0</v>
      </c>
      <c r="L102" s="58"/>
      <c r="M102" s="58"/>
      <c r="N102" s="58"/>
      <c r="O102" s="58"/>
      <c r="P102" s="65"/>
      <c r="Q102" s="65"/>
      <c r="R102" s="65"/>
      <c r="S102" s="72"/>
      <c r="T102" s="14" t="str">
        <f t="shared" si="10"/>
        <v/>
      </c>
      <c r="U102" s="47" t="str">
        <f t="shared" si="11"/>
        <v/>
      </c>
      <c r="V102" s="14"/>
      <c r="W102" s="3"/>
      <c r="X102" s="3"/>
      <c r="Y102" s="14"/>
      <c r="Z102" s="3"/>
      <c r="AA102" s="14"/>
      <c r="AB102" s="3"/>
      <c r="AC102" s="3"/>
      <c r="AD102" s="14"/>
      <c r="AE102" s="3"/>
      <c r="AF102" s="14"/>
      <c r="AG102" s="3"/>
      <c r="AH102" s="3"/>
      <c r="AI102" s="14"/>
      <c r="AJ102" s="3"/>
      <c r="AK102" s="3"/>
      <c r="AL102" s="14">
        <f t="shared" si="15"/>
        <v>0</v>
      </c>
      <c r="AM102" s="3" t="e">
        <f>CONCATENATE(C102,#REF!)</f>
        <v>#REF!</v>
      </c>
      <c r="AN102" s="3" t="str">
        <f t="shared" si="16"/>
        <v/>
      </c>
      <c r="AO102" s="6"/>
      <c r="AP102" s="6"/>
    </row>
    <row r="103" spans="1:42" ht="21" customHeight="1" x14ac:dyDescent="0.15">
      <c r="A103" s="62"/>
      <c r="B103" s="63"/>
      <c r="C103" s="57"/>
      <c r="D103" s="60"/>
      <c r="E103" s="60"/>
      <c r="F103" s="77"/>
      <c r="G103" s="219"/>
      <c r="H103" s="213"/>
      <c r="I103" s="214"/>
      <c r="J103" s="214"/>
      <c r="K103" s="315">
        <f t="shared" si="12"/>
        <v>0</v>
      </c>
      <c r="L103" s="58"/>
      <c r="M103" s="58"/>
      <c r="N103" s="58"/>
      <c r="O103" s="58"/>
      <c r="P103" s="65"/>
      <c r="Q103" s="65"/>
      <c r="R103" s="65"/>
      <c r="S103" s="72"/>
      <c r="T103" s="14" t="str">
        <f t="shared" si="10"/>
        <v/>
      </c>
      <c r="U103" s="47" t="str">
        <f t="shared" si="11"/>
        <v/>
      </c>
      <c r="V103" s="14"/>
      <c r="W103" s="3"/>
      <c r="X103" s="3"/>
      <c r="Y103" s="14"/>
      <c r="Z103" s="3"/>
      <c r="AA103" s="14"/>
      <c r="AB103" s="3"/>
      <c r="AC103" s="3"/>
      <c r="AD103" s="14"/>
      <c r="AE103" s="3"/>
      <c r="AF103" s="14"/>
      <c r="AG103" s="3"/>
      <c r="AH103" s="3"/>
      <c r="AI103" s="14"/>
      <c r="AJ103" s="3"/>
      <c r="AK103" s="3"/>
      <c r="AL103" s="14">
        <f t="shared" si="15"/>
        <v>0</v>
      </c>
      <c r="AM103" s="3" t="e">
        <f>CONCATENATE(C103,#REF!)</f>
        <v>#REF!</v>
      </c>
      <c r="AN103" s="3" t="str">
        <f t="shared" si="16"/>
        <v/>
      </c>
      <c r="AO103" s="6"/>
      <c r="AP103" s="6"/>
    </row>
    <row r="104" spans="1:42" ht="21" customHeight="1" x14ac:dyDescent="0.15">
      <c r="A104" s="62"/>
      <c r="B104" s="63"/>
      <c r="C104" s="57"/>
      <c r="D104" s="60"/>
      <c r="E104" s="60"/>
      <c r="F104" s="77"/>
      <c r="G104" s="219"/>
      <c r="H104" s="213"/>
      <c r="I104" s="214"/>
      <c r="J104" s="214"/>
      <c r="K104" s="315">
        <f t="shared" si="12"/>
        <v>0</v>
      </c>
      <c r="L104" s="58"/>
      <c r="M104" s="58"/>
      <c r="N104" s="58"/>
      <c r="O104" s="58"/>
      <c r="P104" s="65"/>
      <c r="Q104" s="65"/>
      <c r="R104" s="65"/>
      <c r="S104" s="72"/>
      <c r="T104" s="14" t="str">
        <f t="shared" si="10"/>
        <v/>
      </c>
      <c r="U104" s="47" t="str">
        <f t="shared" si="11"/>
        <v/>
      </c>
      <c r="V104" s="14"/>
      <c r="W104" s="3"/>
      <c r="X104" s="3"/>
      <c r="Y104" s="14"/>
      <c r="Z104" s="3"/>
      <c r="AA104" s="14"/>
      <c r="AB104" s="3"/>
      <c r="AC104" s="3"/>
      <c r="AD104" s="14"/>
      <c r="AE104" s="3"/>
      <c r="AF104" s="14"/>
      <c r="AG104" s="3"/>
      <c r="AH104" s="3"/>
      <c r="AI104" s="14"/>
      <c r="AJ104" s="3"/>
      <c r="AK104" s="3"/>
      <c r="AL104" s="14">
        <f t="shared" si="15"/>
        <v>0</v>
      </c>
      <c r="AM104" s="3" t="e">
        <f>CONCATENATE(C104,#REF!)</f>
        <v>#REF!</v>
      </c>
      <c r="AN104" s="3" t="str">
        <f t="shared" si="16"/>
        <v/>
      </c>
      <c r="AO104" s="6"/>
      <c r="AP104" s="6"/>
    </row>
    <row r="105" spans="1:42" ht="21" customHeight="1" x14ac:dyDescent="0.15">
      <c r="A105" s="62"/>
      <c r="B105" s="63"/>
      <c r="C105" s="57"/>
      <c r="D105" s="60"/>
      <c r="E105" s="60"/>
      <c r="F105" s="77"/>
      <c r="G105" s="219"/>
      <c r="H105" s="213"/>
      <c r="I105" s="214"/>
      <c r="J105" s="214"/>
      <c r="K105" s="315">
        <f t="shared" si="12"/>
        <v>0</v>
      </c>
      <c r="L105" s="58"/>
      <c r="M105" s="58"/>
      <c r="N105" s="58"/>
      <c r="O105" s="58"/>
      <c r="P105" s="65"/>
      <c r="Q105" s="65"/>
      <c r="R105" s="65"/>
      <c r="S105" s="72"/>
      <c r="T105" s="14" t="str">
        <f t="shared" si="10"/>
        <v/>
      </c>
      <c r="U105" s="47" t="str">
        <f t="shared" si="11"/>
        <v/>
      </c>
      <c r="V105" s="14"/>
      <c r="W105" s="3"/>
      <c r="X105" s="3"/>
      <c r="Y105" s="14"/>
      <c r="Z105" s="3"/>
      <c r="AA105" s="14"/>
      <c r="AB105" s="3"/>
      <c r="AC105" s="3"/>
      <c r="AD105" s="14"/>
      <c r="AE105" s="3"/>
      <c r="AF105" s="14"/>
      <c r="AG105" s="3"/>
      <c r="AH105" s="3"/>
      <c r="AI105" s="14"/>
      <c r="AJ105" s="3"/>
      <c r="AK105" s="3"/>
      <c r="AL105" s="14">
        <f t="shared" si="15"/>
        <v>0</v>
      </c>
      <c r="AM105" s="3" t="e">
        <f>CONCATENATE(C105,#REF!)</f>
        <v>#REF!</v>
      </c>
      <c r="AN105" s="3" t="str">
        <f t="shared" si="16"/>
        <v/>
      </c>
      <c r="AO105" s="6"/>
      <c r="AP105" s="6"/>
    </row>
    <row r="106" spans="1:42" ht="21" customHeight="1" x14ac:dyDescent="0.15">
      <c r="A106" s="172">
        <v>93</v>
      </c>
      <c r="B106" s="105"/>
      <c r="C106" s="111"/>
      <c r="D106" s="95"/>
      <c r="E106" s="95"/>
      <c r="F106" s="166"/>
      <c r="G106" s="220"/>
      <c r="H106" s="228"/>
      <c r="I106" s="229"/>
      <c r="J106" s="229"/>
      <c r="K106" s="316">
        <f t="shared" ref="K106:K140" si="17">J106-E106</f>
        <v>0</v>
      </c>
      <c r="L106" s="68"/>
      <c r="M106" s="68"/>
      <c r="N106" s="68"/>
      <c r="O106" s="68"/>
      <c r="P106" s="154"/>
      <c r="Q106" s="154"/>
      <c r="R106" s="154"/>
      <c r="S106" s="155"/>
      <c r="T106" s="14" t="str">
        <f t="shared" si="10"/>
        <v/>
      </c>
      <c r="U106" s="47" t="str">
        <f t="shared" si="11"/>
        <v/>
      </c>
      <c r="V106" s="14"/>
      <c r="W106" s="3"/>
      <c r="X106" s="3"/>
      <c r="Y106" s="14"/>
      <c r="Z106" s="3"/>
      <c r="AA106" s="14"/>
      <c r="AB106" s="3"/>
      <c r="AC106" s="3"/>
      <c r="AD106" s="14"/>
      <c r="AE106" s="3"/>
      <c r="AF106" s="14"/>
      <c r="AG106" s="3"/>
      <c r="AH106" s="3"/>
      <c r="AI106" s="14"/>
      <c r="AJ106" s="3"/>
      <c r="AK106" s="3"/>
      <c r="AL106" s="14">
        <f t="shared" si="15"/>
        <v>0</v>
      </c>
      <c r="AM106" s="3" t="e">
        <f>CONCATENATE(C106,#REF!)</f>
        <v>#REF!</v>
      </c>
      <c r="AN106" s="3" t="str">
        <f t="shared" si="16"/>
        <v/>
      </c>
      <c r="AO106" s="6"/>
      <c r="AP106" s="6"/>
    </row>
    <row r="107" spans="1:42" ht="21" customHeight="1" x14ac:dyDescent="0.15">
      <c r="A107" s="171" t="s">
        <v>269</v>
      </c>
      <c r="B107" s="99"/>
      <c r="C107" s="97"/>
      <c r="D107" s="98"/>
      <c r="E107" s="98"/>
      <c r="F107" s="164"/>
      <c r="G107" s="221"/>
      <c r="H107" s="223"/>
      <c r="I107" s="224"/>
      <c r="J107" s="224"/>
      <c r="K107" s="314">
        <f t="shared" si="17"/>
        <v>0</v>
      </c>
      <c r="L107" s="69"/>
      <c r="M107" s="69"/>
      <c r="N107" s="69"/>
      <c r="O107" s="69"/>
      <c r="P107" s="152"/>
      <c r="Q107" s="152"/>
      <c r="R107" s="152"/>
      <c r="S107" s="153"/>
      <c r="T107" s="14" t="str">
        <f t="shared" si="10"/>
        <v/>
      </c>
      <c r="U107" s="47" t="str">
        <f t="shared" si="11"/>
        <v/>
      </c>
      <c r="V107" s="14"/>
      <c r="W107" s="3"/>
      <c r="X107" s="3"/>
      <c r="Y107" s="14"/>
      <c r="Z107" s="3"/>
      <c r="AA107" s="14"/>
      <c r="AB107" s="3"/>
      <c r="AC107" s="3"/>
      <c r="AD107" s="14"/>
      <c r="AE107" s="3"/>
      <c r="AF107" s="14"/>
      <c r="AG107" s="3"/>
      <c r="AH107" s="3"/>
      <c r="AI107" s="14"/>
      <c r="AJ107" s="3"/>
      <c r="AK107" s="3"/>
      <c r="AL107" s="14">
        <f t="shared" si="15"/>
        <v>0</v>
      </c>
      <c r="AM107" s="3" t="e">
        <f>CONCATENATE(C107,#REF!)</f>
        <v>#REF!</v>
      </c>
      <c r="AN107" s="3" t="str">
        <f t="shared" si="16"/>
        <v/>
      </c>
      <c r="AO107" s="6"/>
      <c r="AP107" s="6"/>
    </row>
    <row r="108" spans="1:42" ht="21" customHeight="1" x14ac:dyDescent="0.15">
      <c r="A108" s="62">
        <v>95</v>
      </c>
      <c r="B108" s="63"/>
      <c r="C108" s="57"/>
      <c r="D108" s="60"/>
      <c r="E108" s="60"/>
      <c r="F108" s="77"/>
      <c r="G108" s="219"/>
      <c r="H108" s="213"/>
      <c r="I108" s="214"/>
      <c r="J108" s="214"/>
      <c r="K108" s="315">
        <f t="shared" si="17"/>
        <v>0</v>
      </c>
      <c r="L108" s="58"/>
      <c r="M108" s="58"/>
      <c r="N108" s="58"/>
      <c r="O108" s="58"/>
      <c r="P108" s="65"/>
      <c r="Q108" s="65"/>
      <c r="R108" s="65"/>
      <c r="S108" s="72"/>
      <c r="T108" s="14" t="str">
        <f t="shared" si="10"/>
        <v/>
      </c>
      <c r="U108" s="47" t="str">
        <f t="shared" si="11"/>
        <v/>
      </c>
      <c r="V108" s="14"/>
      <c r="W108" s="3"/>
      <c r="X108" s="3"/>
      <c r="Y108" s="14"/>
      <c r="Z108" s="3"/>
      <c r="AA108" s="14"/>
      <c r="AB108" s="3"/>
      <c r="AC108" s="3"/>
      <c r="AD108" s="14"/>
      <c r="AE108" s="3"/>
      <c r="AF108" s="14"/>
      <c r="AG108" s="3"/>
      <c r="AH108" s="3"/>
      <c r="AI108" s="14"/>
      <c r="AJ108" s="3"/>
      <c r="AK108" s="3"/>
      <c r="AL108" s="14">
        <f t="shared" si="15"/>
        <v>0</v>
      </c>
      <c r="AM108" s="3" t="e">
        <f>CONCATENATE(C108,#REF!)</f>
        <v>#REF!</v>
      </c>
      <c r="AN108" s="3" t="str">
        <f t="shared" si="16"/>
        <v/>
      </c>
      <c r="AO108" s="6"/>
      <c r="AP108" s="6"/>
    </row>
    <row r="109" spans="1:42" ht="21" customHeight="1" x14ac:dyDescent="0.15">
      <c r="A109" s="62">
        <v>96</v>
      </c>
      <c r="B109" s="63"/>
      <c r="C109" s="57"/>
      <c r="D109" s="60"/>
      <c r="E109" s="60"/>
      <c r="F109" s="77"/>
      <c r="G109" s="219"/>
      <c r="H109" s="213"/>
      <c r="I109" s="214"/>
      <c r="J109" s="214"/>
      <c r="K109" s="315">
        <f t="shared" si="17"/>
        <v>0</v>
      </c>
      <c r="L109" s="58"/>
      <c r="M109" s="58"/>
      <c r="N109" s="58"/>
      <c r="O109" s="58"/>
      <c r="P109" s="65"/>
      <c r="Q109" s="65"/>
      <c r="R109" s="65"/>
      <c r="S109" s="72"/>
      <c r="T109" s="14" t="str">
        <f t="shared" si="10"/>
        <v/>
      </c>
      <c r="U109" s="47" t="str">
        <f t="shared" si="11"/>
        <v/>
      </c>
      <c r="V109" s="14"/>
      <c r="W109" s="3"/>
      <c r="X109" s="3"/>
      <c r="Y109" s="14"/>
      <c r="Z109" s="3"/>
      <c r="AA109" s="14"/>
      <c r="AB109" s="3"/>
      <c r="AC109" s="3"/>
      <c r="AD109" s="14"/>
      <c r="AE109" s="3"/>
      <c r="AF109" s="14"/>
      <c r="AG109" s="3"/>
      <c r="AH109" s="3"/>
      <c r="AI109" s="14"/>
      <c r="AJ109" s="3"/>
      <c r="AK109" s="3"/>
      <c r="AL109" s="14">
        <f t="shared" si="15"/>
        <v>0</v>
      </c>
      <c r="AM109" s="3" t="e">
        <f>CONCATENATE(C109,#REF!)</f>
        <v>#REF!</v>
      </c>
      <c r="AN109" s="3" t="str">
        <f t="shared" si="16"/>
        <v/>
      </c>
      <c r="AO109" s="6"/>
      <c r="AP109" s="6"/>
    </row>
    <row r="110" spans="1:42" ht="21" customHeight="1" x14ac:dyDescent="0.15">
      <c r="A110" s="62" t="s">
        <v>270</v>
      </c>
      <c r="B110" s="63"/>
      <c r="C110" s="57"/>
      <c r="D110" s="60"/>
      <c r="E110" s="60"/>
      <c r="F110" s="77"/>
      <c r="G110" s="219"/>
      <c r="H110" s="213"/>
      <c r="I110" s="214"/>
      <c r="J110" s="214"/>
      <c r="K110" s="315">
        <f t="shared" si="17"/>
        <v>0</v>
      </c>
      <c r="L110" s="58"/>
      <c r="M110" s="58"/>
      <c r="N110" s="58"/>
      <c r="O110" s="58"/>
      <c r="P110" s="65"/>
      <c r="Q110" s="65"/>
      <c r="R110" s="65"/>
      <c r="S110" s="72"/>
      <c r="T110" s="14" t="str">
        <f t="shared" si="10"/>
        <v/>
      </c>
      <c r="U110" s="47" t="str">
        <f t="shared" si="11"/>
        <v/>
      </c>
      <c r="V110" s="14"/>
      <c r="W110" s="3"/>
      <c r="X110" s="3"/>
      <c r="Y110" s="14"/>
      <c r="Z110" s="3"/>
      <c r="AA110" s="14"/>
      <c r="AB110" s="3"/>
      <c r="AC110" s="3"/>
      <c r="AD110" s="14"/>
      <c r="AE110" s="3"/>
      <c r="AF110" s="14"/>
      <c r="AG110" s="3"/>
      <c r="AH110" s="3"/>
      <c r="AI110" s="14"/>
      <c r="AJ110" s="3"/>
      <c r="AK110" s="3"/>
      <c r="AL110" s="14">
        <f t="shared" si="15"/>
        <v>0</v>
      </c>
      <c r="AM110" s="3" t="e">
        <f>CONCATENATE(C110,#REF!)</f>
        <v>#REF!</v>
      </c>
      <c r="AN110" s="3" t="str">
        <f t="shared" si="16"/>
        <v/>
      </c>
      <c r="AO110" s="6"/>
      <c r="AP110" s="6"/>
    </row>
    <row r="111" spans="1:42" ht="21" customHeight="1" x14ac:dyDescent="0.15">
      <c r="A111" s="62">
        <v>98</v>
      </c>
      <c r="B111" s="63"/>
      <c r="C111" s="57"/>
      <c r="D111" s="60"/>
      <c r="E111" s="60"/>
      <c r="F111" s="77"/>
      <c r="G111" s="219"/>
      <c r="H111" s="213"/>
      <c r="I111" s="214"/>
      <c r="J111" s="214"/>
      <c r="K111" s="315">
        <f t="shared" si="17"/>
        <v>0</v>
      </c>
      <c r="L111" s="58"/>
      <c r="M111" s="58"/>
      <c r="N111" s="58"/>
      <c r="O111" s="58"/>
      <c r="P111" s="65"/>
      <c r="Q111" s="65"/>
      <c r="R111" s="65"/>
      <c r="S111" s="72"/>
      <c r="T111" s="14" t="str">
        <f t="shared" si="10"/>
        <v/>
      </c>
      <c r="U111" s="47" t="str">
        <f t="shared" si="11"/>
        <v/>
      </c>
      <c r="V111" s="16"/>
      <c r="W111" s="4"/>
      <c r="X111" s="4"/>
      <c r="Y111" s="16"/>
      <c r="Z111" s="3"/>
      <c r="AA111" s="14"/>
      <c r="AB111" s="4"/>
      <c r="AC111" s="3"/>
      <c r="AD111" s="14"/>
      <c r="AE111" s="4"/>
      <c r="AF111" s="16"/>
      <c r="AG111" s="4"/>
      <c r="AH111" s="4"/>
      <c r="AI111" s="16"/>
      <c r="AJ111" s="3"/>
      <c r="AK111" s="3"/>
      <c r="AL111" s="16"/>
      <c r="AM111" s="3" t="e">
        <f>CONCATENATE(C111,#REF!)</f>
        <v>#REF!</v>
      </c>
      <c r="AN111" s="3" t="str">
        <f t="shared" si="16"/>
        <v/>
      </c>
      <c r="AO111" s="6"/>
      <c r="AP111" s="6"/>
    </row>
    <row r="112" spans="1:42" ht="21" customHeight="1" x14ac:dyDescent="0.15">
      <c r="A112" s="62" t="s">
        <v>271</v>
      </c>
      <c r="B112" s="63"/>
      <c r="C112" s="57"/>
      <c r="D112" s="60"/>
      <c r="E112" s="60"/>
      <c r="F112" s="77"/>
      <c r="G112" s="219"/>
      <c r="H112" s="213"/>
      <c r="I112" s="214"/>
      <c r="J112" s="214"/>
      <c r="K112" s="315">
        <f t="shared" si="17"/>
        <v>0</v>
      </c>
      <c r="L112" s="58"/>
      <c r="M112" s="58"/>
      <c r="N112" s="58"/>
      <c r="O112" s="58"/>
      <c r="P112" s="65"/>
      <c r="Q112" s="65"/>
      <c r="R112" s="65"/>
      <c r="S112" s="72"/>
      <c r="T112" s="14" t="str">
        <f t="shared" si="10"/>
        <v/>
      </c>
      <c r="U112" s="47" t="str">
        <f t="shared" si="11"/>
        <v/>
      </c>
      <c r="V112" s="16"/>
      <c r="W112" s="4"/>
      <c r="X112" s="4"/>
      <c r="Y112" s="16"/>
      <c r="Z112" s="3"/>
      <c r="AA112" s="14"/>
      <c r="AB112" s="4"/>
      <c r="AC112" s="3"/>
      <c r="AD112" s="14"/>
      <c r="AE112" s="4"/>
      <c r="AF112" s="16"/>
      <c r="AG112" s="4"/>
      <c r="AH112" s="4"/>
      <c r="AI112" s="16"/>
      <c r="AJ112" s="3"/>
      <c r="AK112" s="3"/>
      <c r="AL112" s="16"/>
      <c r="AM112" s="3" t="e">
        <f>CONCATENATE(C112,#REF!)</f>
        <v>#REF!</v>
      </c>
      <c r="AN112" s="3" t="str">
        <f t="shared" si="16"/>
        <v/>
      </c>
      <c r="AO112" s="6"/>
      <c r="AP112" s="6"/>
    </row>
    <row r="113" spans="1:42" ht="21" customHeight="1" x14ac:dyDescent="0.15">
      <c r="A113" s="62">
        <v>100</v>
      </c>
      <c r="B113" s="63"/>
      <c r="C113" s="57"/>
      <c r="D113" s="60"/>
      <c r="E113" s="60"/>
      <c r="F113" s="77"/>
      <c r="G113" s="219"/>
      <c r="H113" s="213"/>
      <c r="I113" s="214"/>
      <c r="J113" s="214"/>
      <c r="K113" s="315">
        <f t="shared" si="17"/>
        <v>0</v>
      </c>
      <c r="L113" s="58"/>
      <c r="M113" s="58"/>
      <c r="N113" s="58"/>
      <c r="O113" s="58"/>
      <c r="P113" s="65"/>
      <c r="Q113" s="65"/>
      <c r="R113" s="65"/>
      <c r="S113" s="72"/>
      <c r="T113" s="14" t="str">
        <f t="shared" si="10"/>
        <v/>
      </c>
      <c r="U113" s="47" t="str">
        <f t="shared" si="11"/>
        <v/>
      </c>
      <c r="V113" s="17"/>
      <c r="W113" s="5"/>
      <c r="X113" s="5"/>
      <c r="Y113" s="17"/>
      <c r="Z113" s="3"/>
      <c r="AA113" s="14"/>
      <c r="AB113" s="5"/>
      <c r="AC113" s="3"/>
      <c r="AD113" s="14"/>
      <c r="AE113" s="5"/>
      <c r="AF113" s="17"/>
      <c r="AG113" s="5"/>
      <c r="AH113" s="5"/>
      <c r="AI113" s="17"/>
      <c r="AJ113" s="3"/>
      <c r="AK113" s="3"/>
      <c r="AL113" s="17"/>
      <c r="AM113" s="3" t="e">
        <f>CONCATENATE(C113,#REF!)</f>
        <v>#REF!</v>
      </c>
      <c r="AN113" s="3" t="str">
        <f t="shared" si="16"/>
        <v/>
      </c>
      <c r="AO113" s="6"/>
      <c r="AP113" s="6"/>
    </row>
    <row r="114" spans="1:42" ht="21" customHeight="1" x14ac:dyDescent="0.15">
      <c r="A114" s="62" t="s">
        <v>242</v>
      </c>
      <c r="B114" s="63"/>
      <c r="C114" s="57"/>
      <c r="D114" s="60"/>
      <c r="E114" s="60"/>
      <c r="F114" s="77"/>
      <c r="G114" s="219"/>
      <c r="H114" s="213"/>
      <c r="I114" s="214"/>
      <c r="J114" s="214"/>
      <c r="K114" s="315">
        <f t="shared" si="17"/>
        <v>0</v>
      </c>
      <c r="L114" s="58"/>
      <c r="M114" s="58"/>
      <c r="N114" s="58"/>
      <c r="O114" s="58"/>
      <c r="P114" s="65"/>
      <c r="Q114" s="65"/>
      <c r="R114" s="65"/>
      <c r="S114" s="72"/>
      <c r="T114" s="14" t="str">
        <f t="shared" si="10"/>
        <v/>
      </c>
      <c r="U114" s="47" t="str">
        <f t="shared" si="11"/>
        <v/>
      </c>
      <c r="V114" s="25"/>
      <c r="W114" s="25"/>
      <c r="X114" s="25"/>
      <c r="Y114" s="25"/>
      <c r="Z114" s="11"/>
      <c r="AA114" s="18"/>
      <c r="AB114" s="11"/>
      <c r="AC114" s="11"/>
      <c r="AD114" s="18"/>
      <c r="AE114" s="25"/>
      <c r="AF114" s="25"/>
      <c r="AG114" s="25"/>
      <c r="AH114" s="25"/>
      <c r="AI114" s="25"/>
      <c r="AJ114" s="25"/>
      <c r="AK114" s="22"/>
      <c r="AL114" s="18">
        <f>SUM(AL94:AL113)</f>
        <v>0</v>
      </c>
      <c r="AM114" s="3" t="e">
        <f>CONCATENATE(C114,#REF!)</f>
        <v>#REF!</v>
      </c>
      <c r="AN114" s="11" t="str">
        <f>CONCATENATE(J114,R114)</f>
        <v/>
      </c>
      <c r="AO114" s="6"/>
      <c r="AP114" s="6"/>
    </row>
    <row r="115" spans="1:42" ht="21" customHeight="1" x14ac:dyDescent="0.15">
      <c r="A115" s="62">
        <v>101</v>
      </c>
      <c r="B115" s="63"/>
      <c r="C115" s="57"/>
      <c r="D115" s="60"/>
      <c r="E115" s="60"/>
      <c r="F115" s="77"/>
      <c r="G115" s="219"/>
      <c r="H115" s="213"/>
      <c r="I115" s="214"/>
      <c r="J115" s="214"/>
      <c r="K115" s="315">
        <f t="shared" si="17"/>
        <v>0</v>
      </c>
      <c r="L115" s="58"/>
      <c r="M115" s="58"/>
      <c r="N115" s="58"/>
      <c r="O115" s="58"/>
      <c r="P115" s="65"/>
      <c r="Q115" s="65"/>
      <c r="R115" s="65"/>
      <c r="S115" s="72"/>
      <c r="T115" s="14" t="str">
        <f t="shared" si="10"/>
        <v/>
      </c>
      <c r="U115" s="47" t="str">
        <f t="shared" si="11"/>
        <v/>
      </c>
      <c r="V115" s="14"/>
      <c r="W115" s="3"/>
      <c r="X115" s="3"/>
      <c r="Y115" s="14"/>
      <c r="Z115" s="3"/>
      <c r="AA115" s="14"/>
      <c r="AB115" s="3"/>
      <c r="AC115" s="3"/>
      <c r="AD115" s="14"/>
      <c r="AE115" s="3"/>
      <c r="AF115" s="14"/>
      <c r="AG115" s="3"/>
      <c r="AH115" s="3"/>
      <c r="AI115" s="14"/>
      <c r="AJ115" s="3"/>
      <c r="AK115" s="3"/>
      <c r="AL115" s="14">
        <f t="shared" ref="AL115:AL131" si="18">AB115-AG115</f>
        <v>0</v>
      </c>
      <c r="AM115" s="3" t="e">
        <f>CONCATENATE(C115,#REF!)</f>
        <v>#REF!</v>
      </c>
      <c r="AN115" s="3" t="str">
        <f t="shared" ref="AN115:AN134" si="19">CONCATENATE(J115,Q115)</f>
        <v/>
      </c>
    </row>
    <row r="116" spans="1:42" ht="21" customHeight="1" x14ac:dyDescent="0.15">
      <c r="A116" s="206">
        <v>102</v>
      </c>
      <c r="B116" s="63"/>
      <c r="C116" s="57"/>
      <c r="D116" s="60"/>
      <c r="E116" s="60"/>
      <c r="F116" s="77"/>
      <c r="G116" s="219"/>
      <c r="H116" s="213"/>
      <c r="I116" s="214"/>
      <c r="J116" s="214"/>
      <c r="K116" s="315">
        <f t="shared" si="17"/>
        <v>0</v>
      </c>
      <c r="L116" s="58"/>
      <c r="M116" s="58"/>
      <c r="N116" s="58"/>
      <c r="O116" s="58"/>
      <c r="P116" s="65"/>
      <c r="Q116" s="65"/>
      <c r="R116" s="65"/>
      <c r="S116" s="72"/>
      <c r="T116" s="14" t="str">
        <f t="shared" si="10"/>
        <v/>
      </c>
      <c r="U116" s="47" t="str">
        <f t="shared" si="11"/>
        <v/>
      </c>
      <c r="V116" s="14"/>
      <c r="W116" s="3"/>
      <c r="X116" s="3"/>
      <c r="Y116" s="14"/>
      <c r="Z116" s="3"/>
      <c r="AA116" s="14"/>
      <c r="AB116" s="3"/>
      <c r="AC116" s="3"/>
      <c r="AD116" s="14"/>
      <c r="AE116" s="3"/>
      <c r="AF116" s="14"/>
      <c r="AG116" s="3"/>
      <c r="AH116" s="3"/>
      <c r="AI116" s="14"/>
      <c r="AJ116" s="3"/>
      <c r="AK116" s="3"/>
      <c r="AL116" s="14">
        <f t="shared" si="18"/>
        <v>0</v>
      </c>
      <c r="AM116" s="3" t="e">
        <f>CONCATENATE(C116,#REF!)</f>
        <v>#REF!</v>
      </c>
      <c r="AN116" s="3" t="str">
        <f t="shared" si="19"/>
        <v/>
      </c>
    </row>
    <row r="117" spans="1:42" ht="21" customHeight="1" x14ac:dyDescent="0.15">
      <c r="A117" s="62">
        <v>103</v>
      </c>
      <c r="B117" s="63"/>
      <c r="C117" s="57"/>
      <c r="D117" s="60"/>
      <c r="E117" s="60"/>
      <c r="F117" s="77"/>
      <c r="G117" s="219"/>
      <c r="H117" s="213"/>
      <c r="I117" s="214"/>
      <c r="J117" s="214"/>
      <c r="K117" s="315">
        <f t="shared" si="17"/>
        <v>0</v>
      </c>
      <c r="L117" s="58"/>
      <c r="M117" s="58"/>
      <c r="N117" s="58"/>
      <c r="O117" s="58"/>
      <c r="P117" s="170"/>
      <c r="Q117" s="170"/>
      <c r="R117" s="170"/>
      <c r="S117" s="73"/>
      <c r="T117" s="14" t="str">
        <f t="shared" si="10"/>
        <v/>
      </c>
      <c r="U117" s="47" t="str">
        <f t="shared" si="11"/>
        <v/>
      </c>
      <c r="V117" s="14"/>
      <c r="W117" s="3"/>
      <c r="X117" s="3"/>
      <c r="Y117" s="14"/>
      <c r="Z117" s="3"/>
      <c r="AA117" s="14"/>
      <c r="AB117" s="3"/>
      <c r="AC117" s="3"/>
      <c r="AD117" s="14"/>
      <c r="AE117" s="3"/>
      <c r="AF117" s="14"/>
      <c r="AG117" s="3"/>
      <c r="AH117" s="3"/>
      <c r="AI117" s="14"/>
      <c r="AJ117" s="3"/>
      <c r="AK117" s="3"/>
      <c r="AL117" s="14">
        <f t="shared" si="18"/>
        <v>0</v>
      </c>
      <c r="AM117" s="3" t="e">
        <f>CONCATENATE(C117,#REF!)</f>
        <v>#REF!</v>
      </c>
      <c r="AN117" s="3" t="str">
        <f t="shared" si="19"/>
        <v/>
      </c>
      <c r="AO117" s="6"/>
      <c r="AP117" s="6"/>
    </row>
    <row r="118" spans="1:42" ht="21" customHeight="1" x14ac:dyDescent="0.15">
      <c r="A118" s="62">
        <v>104</v>
      </c>
      <c r="B118" s="64"/>
      <c r="C118" s="57"/>
      <c r="D118" s="60"/>
      <c r="E118" s="60"/>
      <c r="F118" s="77"/>
      <c r="G118" s="212"/>
      <c r="H118" s="213"/>
      <c r="I118" s="214"/>
      <c r="J118" s="214"/>
      <c r="K118" s="315">
        <f t="shared" si="17"/>
        <v>0</v>
      </c>
      <c r="L118" s="58"/>
      <c r="M118" s="58"/>
      <c r="N118" s="58"/>
      <c r="O118" s="58"/>
      <c r="P118" s="79"/>
      <c r="Q118" s="79"/>
      <c r="R118" s="79"/>
      <c r="S118" s="73"/>
      <c r="T118" s="14" t="str">
        <f t="shared" si="10"/>
        <v/>
      </c>
      <c r="U118" s="47" t="str">
        <f t="shared" si="11"/>
        <v/>
      </c>
      <c r="V118" s="14"/>
      <c r="W118" s="3"/>
      <c r="X118" s="3"/>
      <c r="Y118" s="14"/>
      <c r="Z118" s="3"/>
      <c r="AA118" s="14"/>
      <c r="AB118" s="3"/>
      <c r="AC118" s="3"/>
      <c r="AD118" s="14"/>
      <c r="AE118" s="3"/>
      <c r="AF118" s="14"/>
      <c r="AG118" s="3"/>
      <c r="AH118" s="3"/>
      <c r="AI118" s="14"/>
      <c r="AJ118" s="3"/>
      <c r="AK118" s="3"/>
      <c r="AL118" s="14">
        <f t="shared" si="18"/>
        <v>0</v>
      </c>
      <c r="AM118" s="3" t="e">
        <f>CONCATENATE(C118,#REF!)</f>
        <v>#REF!</v>
      </c>
      <c r="AN118" s="3" t="str">
        <f t="shared" si="19"/>
        <v/>
      </c>
      <c r="AO118" s="6"/>
      <c r="AP118" s="6"/>
    </row>
    <row r="119" spans="1:42" ht="21" customHeight="1" x14ac:dyDescent="0.15">
      <c r="A119" s="62">
        <v>105</v>
      </c>
      <c r="B119" s="63"/>
      <c r="C119" s="57"/>
      <c r="D119" s="60"/>
      <c r="E119" s="60"/>
      <c r="F119" s="77"/>
      <c r="G119" s="219"/>
      <c r="H119" s="213"/>
      <c r="I119" s="214"/>
      <c r="J119" s="214"/>
      <c r="K119" s="315">
        <f t="shared" si="17"/>
        <v>0</v>
      </c>
      <c r="L119" s="58"/>
      <c r="M119" s="58"/>
      <c r="N119" s="58"/>
      <c r="O119" s="58"/>
      <c r="P119" s="79"/>
      <c r="Q119" s="79"/>
      <c r="R119" s="79"/>
      <c r="S119" s="73"/>
      <c r="T119" s="14" t="str">
        <f t="shared" si="10"/>
        <v/>
      </c>
      <c r="U119" s="47" t="str">
        <f t="shared" si="11"/>
        <v/>
      </c>
      <c r="V119" s="14"/>
      <c r="W119" s="3"/>
      <c r="X119" s="3"/>
      <c r="Y119" s="14"/>
      <c r="Z119" s="3"/>
      <c r="AA119" s="14"/>
      <c r="AB119" s="3"/>
      <c r="AC119" s="3"/>
      <c r="AD119" s="14"/>
      <c r="AE119" s="3"/>
      <c r="AF119" s="14"/>
      <c r="AG119" s="3"/>
      <c r="AH119" s="3"/>
      <c r="AI119" s="14"/>
      <c r="AJ119" s="3"/>
      <c r="AK119" s="3"/>
      <c r="AL119" s="14">
        <f t="shared" si="18"/>
        <v>0</v>
      </c>
      <c r="AM119" s="3" t="e">
        <f>CONCATENATE(C119,#REF!)</f>
        <v>#REF!</v>
      </c>
      <c r="AN119" s="3" t="str">
        <f t="shared" si="19"/>
        <v/>
      </c>
      <c r="AO119" s="6"/>
      <c r="AP119" s="6"/>
    </row>
    <row r="120" spans="1:42" ht="21" customHeight="1" x14ac:dyDescent="0.15">
      <c r="A120" s="62">
        <v>106</v>
      </c>
      <c r="B120" s="64"/>
      <c r="C120" s="57"/>
      <c r="D120" s="60"/>
      <c r="E120" s="60"/>
      <c r="F120" s="77"/>
      <c r="G120" s="212"/>
      <c r="H120" s="213"/>
      <c r="I120" s="214"/>
      <c r="J120" s="214"/>
      <c r="K120" s="315">
        <f t="shared" si="17"/>
        <v>0</v>
      </c>
      <c r="L120" s="58"/>
      <c r="M120" s="58"/>
      <c r="N120" s="58"/>
      <c r="O120" s="58"/>
      <c r="P120" s="65"/>
      <c r="Q120" s="65"/>
      <c r="R120" s="65"/>
      <c r="S120" s="72"/>
      <c r="T120" s="14" t="str">
        <f t="shared" si="10"/>
        <v/>
      </c>
      <c r="U120" s="47" t="str">
        <f t="shared" si="11"/>
        <v/>
      </c>
      <c r="V120" s="15"/>
      <c r="W120" s="3"/>
      <c r="X120" s="3"/>
      <c r="Y120" s="14"/>
      <c r="Z120" s="3"/>
      <c r="AA120" s="14"/>
      <c r="AB120" s="3"/>
      <c r="AC120" s="3"/>
      <c r="AD120" s="14"/>
      <c r="AE120" s="3"/>
      <c r="AF120" s="14"/>
      <c r="AG120" s="3"/>
      <c r="AH120" s="3"/>
      <c r="AI120" s="14"/>
      <c r="AJ120" s="3"/>
      <c r="AK120" s="3"/>
      <c r="AL120" s="14">
        <f t="shared" si="18"/>
        <v>0</v>
      </c>
      <c r="AM120" s="3" t="e">
        <f>CONCATENATE(C120,#REF!)</f>
        <v>#REF!</v>
      </c>
      <c r="AN120" s="3" t="str">
        <f t="shared" si="19"/>
        <v/>
      </c>
      <c r="AO120" s="6"/>
      <c r="AP120" s="6"/>
    </row>
    <row r="121" spans="1:42" ht="21" customHeight="1" x14ac:dyDescent="0.15">
      <c r="A121" s="62">
        <v>107</v>
      </c>
      <c r="B121" s="63"/>
      <c r="C121" s="57"/>
      <c r="D121" s="60"/>
      <c r="E121" s="60"/>
      <c r="F121" s="77"/>
      <c r="G121" s="219"/>
      <c r="H121" s="213"/>
      <c r="I121" s="214"/>
      <c r="J121" s="214"/>
      <c r="K121" s="315">
        <f t="shared" si="17"/>
        <v>0</v>
      </c>
      <c r="L121" s="58"/>
      <c r="M121" s="58"/>
      <c r="N121" s="58"/>
      <c r="O121" s="58"/>
      <c r="P121" s="65"/>
      <c r="Q121" s="65"/>
      <c r="R121" s="65"/>
      <c r="S121" s="72"/>
      <c r="T121" s="14" t="str">
        <f t="shared" si="10"/>
        <v/>
      </c>
      <c r="U121" s="47" t="str">
        <f t="shared" si="11"/>
        <v/>
      </c>
      <c r="V121" s="14"/>
      <c r="W121" s="3"/>
      <c r="X121" s="3"/>
      <c r="Y121" s="14"/>
      <c r="Z121" s="3"/>
      <c r="AA121" s="14"/>
      <c r="AB121" s="3"/>
      <c r="AC121" s="3"/>
      <c r="AD121" s="14"/>
      <c r="AE121" s="3"/>
      <c r="AF121" s="14"/>
      <c r="AG121" s="3"/>
      <c r="AH121" s="3"/>
      <c r="AI121" s="14"/>
      <c r="AJ121" s="3"/>
      <c r="AK121" s="3"/>
      <c r="AL121" s="14">
        <f t="shared" si="18"/>
        <v>0</v>
      </c>
      <c r="AM121" s="3" t="e">
        <f>CONCATENATE(C121,#REF!)</f>
        <v>#REF!</v>
      </c>
      <c r="AN121" s="3" t="str">
        <f t="shared" si="19"/>
        <v/>
      </c>
      <c r="AO121" s="6"/>
      <c r="AP121" s="6"/>
    </row>
    <row r="122" spans="1:42" ht="21" customHeight="1" x14ac:dyDescent="0.15">
      <c r="A122" s="62">
        <v>108</v>
      </c>
      <c r="B122" s="63"/>
      <c r="C122" s="57"/>
      <c r="D122" s="60"/>
      <c r="E122" s="60"/>
      <c r="F122" s="77"/>
      <c r="G122" s="219"/>
      <c r="H122" s="213"/>
      <c r="I122" s="214"/>
      <c r="J122" s="214"/>
      <c r="K122" s="315">
        <f t="shared" si="17"/>
        <v>0</v>
      </c>
      <c r="L122" s="58"/>
      <c r="M122" s="58"/>
      <c r="N122" s="58"/>
      <c r="O122" s="58"/>
      <c r="P122" s="65"/>
      <c r="Q122" s="65"/>
      <c r="R122" s="65"/>
      <c r="S122" s="72"/>
      <c r="T122" s="14" t="str">
        <f t="shared" si="10"/>
        <v/>
      </c>
      <c r="U122" s="47" t="str">
        <f t="shared" si="11"/>
        <v/>
      </c>
      <c r="V122" s="14"/>
      <c r="W122" s="3"/>
      <c r="X122" s="3"/>
      <c r="Y122" s="14"/>
      <c r="Z122" s="3"/>
      <c r="AA122" s="14"/>
      <c r="AB122" s="3"/>
      <c r="AC122" s="3"/>
      <c r="AD122" s="14"/>
      <c r="AE122" s="3"/>
      <c r="AF122" s="14"/>
      <c r="AG122" s="3"/>
      <c r="AH122" s="3"/>
      <c r="AI122" s="14"/>
      <c r="AJ122" s="3"/>
      <c r="AK122" s="3"/>
      <c r="AL122" s="14">
        <f t="shared" si="18"/>
        <v>0</v>
      </c>
      <c r="AM122" s="3" t="e">
        <f>CONCATENATE(C122,#REF!)</f>
        <v>#REF!</v>
      </c>
      <c r="AN122" s="3" t="str">
        <f t="shared" si="19"/>
        <v/>
      </c>
      <c r="AO122" s="6"/>
      <c r="AP122" s="6"/>
    </row>
    <row r="123" spans="1:42" ht="21" customHeight="1" x14ac:dyDescent="0.15">
      <c r="A123" s="62">
        <v>109</v>
      </c>
      <c r="B123" s="63"/>
      <c r="C123" s="57"/>
      <c r="D123" s="60"/>
      <c r="E123" s="60"/>
      <c r="F123" s="77"/>
      <c r="G123" s="219"/>
      <c r="H123" s="213"/>
      <c r="I123" s="214"/>
      <c r="J123" s="214"/>
      <c r="K123" s="315">
        <f t="shared" si="17"/>
        <v>0</v>
      </c>
      <c r="L123" s="58"/>
      <c r="M123" s="58"/>
      <c r="N123" s="58"/>
      <c r="O123" s="58"/>
      <c r="P123" s="65"/>
      <c r="Q123" s="59"/>
      <c r="R123" s="65"/>
      <c r="S123" s="72"/>
      <c r="T123" s="14" t="str">
        <f t="shared" si="10"/>
        <v/>
      </c>
      <c r="U123" s="47" t="str">
        <f t="shared" si="11"/>
        <v/>
      </c>
      <c r="V123" s="14"/>
      <c r="W123" s="3"/>
      <c r="X123" s="3"/>
      <c r="Y123" s="14"/>
      <c r="Z123" s="3"/>
      <c r="AA123" s="14"/>
      <c r="AB123" s="3"/>
      <c r="AC123" s="3"/>
      <c r="AD123" s="14"/>
      <c r="AE123" s="3"/>
      <c r="AF123" s="14"/>
      <c r="AG123" s="3"/>
      <c r="AH123" s="3"/>
      <c r="AI123" s="14"/>
      <c r="AJ123" s="3"/>
      <c r="AK123" s="3"/>
      <c r="AL123" s="14">
        <f t="shared" si="18"/>
        <v>0</v>
      </c>
      <c r="AM123" s="3" t="e">
        <f>CONCATENATE(C123,#REF!)</f>
        <v>#REF!</v>
      </c>
      <c r="AN123" s="3" t="str">
        <f t="shared" si="19"/>
        <v/>
      </c>
      <c r="AO123" s="6"/>
      <c r="AP123" s="6"/>
    </row>
    <row r="124" spans="1:42" ht="21" customHeight="1" x14ac:dyDescent="0.15">
      <c r="A124" s="62">
        <v>110</v>
      </c>
      <c r="B124" s="63"/>
      <c r="C124" s="57"/>
      <c r="D124" s="60"/>
      <c r="E124" s="60"/>
      <c r="F124" s="77"/>
      <c r="G124" s="219"/>
      <c r="H124" s="213"/>
      <c r="I124" s="214"/>
      <c r="J124" s="214"/>
      <c r="K124" s="315">
        <f t="shared" si="17"/>
        <v>0</v>
      </c>
      <c r="L124" s="58"/>
      <c r="M124" s="58"/>
      <c r="N124" s="58"/>
      <c r="O124" s="58"/>
      <c r="P124" s="65"/>
      <c r="Q124" s="65"/>
      <c r="R124" s="65"/>
      <c r="S124" s="72"/>
      <c r="T124" s="14" t="str">
        <f t="shared" si="10"/>
        <v/>
      </c>
      <c r="U124" s="47" t="str">
        <f t="shared" si="11"/>
        <v/>
      </c>
      <c r="V124" s="14"/>
      <c r="W124" s="3"/>
      <c r="X124" s="3"/>
      <c r="Y124" s="14"/>
      <c r="Z124" s="3"/>
      <c r="AA124" s="14"/>
      <c r="AB124" s="3"/>
      <c r="AC124" s="3"/>
      <c r="AD124" s="14"/>
      <c r="AE124" s="3"/>
      <c r="AF124" s="14"/>
      <c r="AG124" s="3"/>
      <c r="AH124" s="3"/>
      <c r="AI124" s="14"/>
      <c r="AJ124" s="3"/>
      <c r="AK124" s="3"/>
      <c r="AL124" s="14">
        <f t="shared" si="18"/>
        <v>0</v>
      </c>
      <c r="AM124" s="3" t="e">
        <f>CONCATENATE(C124,#REF!)</f>
        <v>#REF!</v>
      </c>
      <c r="AN124" s="3" t="str">
        <f t="shared" si="19"/>
        <v/>
      </c>
      <c r="AO124" s="6"/>
      <c r="AP124" s="6"/>
    </row>
    <row r="125" spans="1:42" ht="21" customHeight="1" x14ac:dyDescent="0.15">
      <c r="A125" s="62">
        <v>111</v>
      </c>
      <c r="B125" s="63"/>
      <c r="C125" s="57"/>
      <c r="D125" s="60"/>
      <c r="E125" s="60"/>
      <c r="F125" s="77"/>
      <c r="G125" s="219"/>
      <c r="H125" s="213"/>
      <c r="I125" s="214"/>
      <c r="J125" s="214"/>
      <c r="K125" s="315">
        <f t="shared" si="17"/>
        <v>0</v>
      </c>
      <c r="L125" s="58"/>
      <c r="M125" s="58"/>
      <c r="N125" s="58"/>
      <c r="O125" s="58"/>
      <c r="P125" s="65"/>
      <c r="Q125" s="65"/>
      <c r="R125" s="65"/>
      <c r="S125" s="72"/>
      <c r="T125" s="14" t="str">
        <f t="shared" si="10"/>
        <v/>
      </c>
      <c r="U125" s="47" t="str">
        <f t="shared" si="11"/>
        <v/>
      </c>
      <c r="V125" s="14"/>
      <c r="W125" s="3"/>
      <c r="X125" s="3"/>
      <c r="Y125" s="14"/>
      <c r="Z125" s="3"/>
      <c r="AA125" s="14"/>
      <c r="AB125" s="3"/>
      <c r="AC125" s="3"/>
      <c r="AD125" s="14"/>
      <c r="AE125" s="3"/>
      <c r="AF125" s="14"/>
      <c r="AG125" s="3"/>
      <c r="AH125" s="3"/>
      <c r="AI125" s="14"/>
      <c r="AJ125" s="3"/>
      <c r="AK125" s="3"/>
      <c r="AL125" s="14">
        <f t="shared" si="18"/>
        <v>0</v>
      </c>
      <c r="AM125" s="3" t="e">
        <f>CONCATENATE(C125,#REF!)</f>
        <v>#REF!</v>
      </c>
      <c r="AN125" s="3" t="str">
        <f t="shared" si="19"/>
        <v/>
      </c>
      <c r="AO125" s="6"/>
      <c r="AP125" s="6"/>
    </row>
    <row r="126" spans="1:42" ht="21" customHeight="1" x14ac:dyDescent="0.15">
      <c r="A126" s="172">
        <v>112</v>
      </c>
      <c r="B126" s="105"/>
      <c r="C126" s="111"/>
      <c r="D126" s="95"/>
      <c r="E126" s="95"/>
      <c r="F126" s="166"/>
      <c r="G126" s="220"/>
      <c r="H126" s="228"/>
      <c r="I126" s="229"/>
      <c r="J126" s="229"/>
      <c r="K126" s="316">
        <f t="shared" si="17"/>
        <v>0</v>
      </c>
      <c r="L126" s="68"/>
      <c r="M126" s="68"/>
      <c r="N126" s="68"/>
      <c r="O126" s="68"/>
      <c r="P126" s="154"/>
      <c r="Q126" s="154"/>
      <c r="R126" s="154"/>
      <c r="S126" s="155"/>
      <c r="T126" s="14" t="str">
        <f t="shared" si="10"/>
        <v/>
      </c>
      <c r="U126" s="47" t="str">
        <f t="shared" si="11"/>
        <v/>
      </c>
      <c r="V126" s="14"/>
      <c r="W126" s="3"/>
      <c r="X126" s="3"/>
      <c r="Y126" s="14"/>
      <c r="Z126" s="3"/>
      <c r="AA126" s="14"/>
      <c r="AB126" s="3"/>
      <c r="AC126" s="3"/>
      <c r="AD126" s="14"/>
      <c r="AE126" s="3"/>
      <c r="AF126" s="14"/>
      <c r="AG126" s="3"/>
      <c r="AH126" s="3"/>
      <c r="AI126" s="14"/>
      <c r="AJ126" s="3"/>
      <c r="AK126" s="3"/>
      <c r="AL126" s="14">
        <f t="shared" si="18"/>
        <v>0</v>
      </c>
      <c r="AM126" s="3" t="e">
        <f>CONCATENATE(C126,#REF!)</f>
        <v>#REF!</v>
      </c>
      <c r="AN126" s="3" t="str">
        <f t="shared" si="19"/>
        <v/>
      </c>
      <c r="AO126" s="6"/>
      <c r="AP126" s="6"/>
    </row>
    <row r="127" spans="1:42" ht="21" customHeight="1" x14ac:dyDescent="0.15">
      <c r="A127" s="171">
        <v>113</v>
      </c>
      <c r="B127" s="99"/>
      <c r="C127" s="97"/>
      <c r="D127" s="98"/>
      <c r="E127" s="98"/>
      <c r="F127" s="164"/>
      <c r="G127" s="221"/>
      <c r="H127" s="223"/>
      <c r="I127" s="224"/>
      <c r="J127" s="224"/>
      <c r="K127" s="314">
        <f t="shared" si="17"/>
        <v>0</v>
      </c>
      <c r="L127" s="69"/>
      <c r="M127" s="69"/>
      <c r="N127" s="69"/>
      <c r="O127" s="69"/>
      <c r="P127" s="152"/>
      <c r="Q127" s="152"/>
      <c r="R127" s="152"/>
      <c r="S127" s="153"/>
      <c r="T127" s="14" t="str">
        <f t="shared" si="10"/>
        <v/>
      </c>
      <c r="U127" s="47" t="str">
        <f t="shared" si="11"/>
        <v/>
      </c>
      <c r="V127" s="14"/>
      <c r="W127" s="3"/>
      <c r="X127" s="3"/>
      <c r="Y127" s="14"/>
      <c r="Z127" s="3"/>
      <c r="AA127" s="14"/>
      <c r="AB127" s="3"/>
      <c r="AC127" s="3"/>
      <c r="AD127" s="14"/>
      <c r="AE127" s="3"/>
      <c r="AF127" s="14"/>
      <c r="AG127" s="3"/>
      <c r="AH127" s="3"/>
      <c r="AI127" s="14"/>
      <c r="AJ127" s="3"/>
      <c r="AK127" s="3"/>
      <c r="AL127" s="14">
        <f t="shared" si="18"/>
        <v>0</v>
      </c>
      <c r="AM127" s="3" t="e">
        <f>CONCATENATE(C127,#REF!)</f>
        <v>#REF!</v>
      </c>
      <c r="AN127" s="3" t="str">
        <f t="shared" si="19"/>
        <v/>
      </c>
      <c r="AO127" s="6"/>
      <c r="AP127" s="6"/>
    </row>
    <row r="128" spans="1:42" ht="21" customHeight="1" x14ac:dyDescent="0.15">
      <c r="A128" s="62">
        <v>114</v>
      </c>
      <c r="B128" s="64"/>
      <c r="C128" s="57"/>
      <c r="D128" s="60"/>
      <c r="E128" s="60"/>
      <c r="F128" s="77"/>
      <c r="G128" s="212"/>
      <c r="H128" s="213"/>
      <c r="I128" s="214"/>
      <c r="J128" s="214"/>
      <c r="K128" s="315">
        <f t="shared" si="17"/>
        <v>0</v>
      </c>
      <c r="L128" s="58"/>
      <c r="M128" s="58"/>
      <c r="N128" s="58"/>
      <c r="O128" s="58"/>
      <c r="P128" s="65"/>
      <c r="Q128" s="65"/>
      <c r="R128" s="65"/>
      <c r="S128" s="72"/>
      <c r="T128" s="14" t="str">
        <f t="shared" si="10"/>
        <v/>
      </c>
      <c r="U128" s="47" t="str">
        <f t="shared" si="11"/>
        <v/>
      </c>
      <c r="V128" s="14"/>
      <c r="W128" s="3"/>
      <c r="X128" s="3"/>
      <c r="Y128" s="14"/>
      <c r="Z128" s="3"/>
      <c r="AA128" s="14"/>
      <c r="AB128" s="3"/>
      <c r="AC128" s="3"/>
      <c r="AD128" s="14"/>
      <c r="AE128" s="3"/>
      <c r="AF128" s="14"/>
      <c r="AG128" s="3"/>
      <c r="AH128" s="3"/>
      <c r="AI128" s="14"/>
      <c r="AJ128" s="3"/>
      <c r="AK128" s="3"/>
      <c r="AL128" s="14">
        <f t="shared" si="18"/>
        <v>0</v>
      </c>
      <c r="AM128" s="3" t="e">
        <f>CONCATENATE(C128,#REF!)</f>
        <v>#REF!</v>
      </c>
      <c r="AN128" s="3" t="str">
        <f t="shared" si="19"/>
        <v/>
      </c>
      <c r="AO128" s="6"/>
      <c r="AP128" s="6"/>
    </row>
    <row r="129" spans="1:42" ht="21" customHeight="1" x14ac:dyDescent="0.15">
      <c r="A129" s="62">
        <v>115</v>
      </c>
      <c r="B129" s="64"/>
      <c r="C129" s="57"/>
      <c r="D129" s="60"/>
      <c r="E129" s="60"/>
      <c r="F129" s="77"/>
      <c r="G129" s="212"/>
      <c r="H129" s="213"/>
      <c r="I129" s="214"/>
      <c r="J129" s="214"/>
      <c r="K129" s="315">
        <f t="shared" si="17"/>
        <v>0</v>
      </c>
      <c r="L129" s="58"/>
      <c r="M129" s="58"/>
      <c r="N129" s="58"/>
      <c r="O129" s="58"/>
      <c r="P129" s="65"/>
      <c r="Q129" s="65"/>
      <c r="R129" s="65"/>
      <c r="S129" s="72"/>
      <c r="T129" s="14" t="str">
        <f t="shared" si="10"/>
        <v/>
      </c>
      <c r="U129" s="47" t="str">
        <f t="shared" si="11"/>
        <v/>
      </c>
      <c r="V129" s="14"/>
      <c r="W129" s="3"/>
      <c r="X129" s="3"/>
      <c r="Y129" s="14"/>
      <c r="Z129" s="3"/>
      <c r="AA129" s="14"/>
      <c r="AB129" s="3"/>
      <c r="AC129" s="3"/>
      <c r="AD129" s="14"/>
      <c r="AE129" s="3"/>
      <c r="AF129" s="14"/>
      <c r="AG129" s="3"/>
      <c r="AH129" s="3"/>
      <c r="AI129" s="14"/>
      <c r="AJ129" s="3"/>
      <c r="AK129" s="3"/>
      <c r="AL129" s="14">
        <f t="shared" si="18"/>
        <v>0</v>
      </c>
      <c r="AM129" s="3" t="e">
        <f>CONCATENATE(C129,#REF!)</f>
        <v>#REF!</v>
      </c>
      <c r="AN129" s="3" t="str">
        <f t="shared" si="19"/>
        <v/>
      </c>
      <c r="AO129" s="6"/>
      <c r="AP129" s="6"/>
    </row>
    <row r="130" spans="1:42" ht="21" customHeight="1" x14ac:dyDescent="0.15">
      <c r="A130" s="62">
        <v>116</v>
      </c>
      <c r="B130" s="64"/>
      <c r="C130" s="57"/>
      <c r="D130" s="60"/>
      <c r="E130" s="60"/>
      <c r="F130" s="77"/>
      <c r="G130" s="212"/>
      <c r="H130" s="213"/>
      <c r="I130" s="214"/>
      <c r="J130" s="214"/>
      <c r="K130" s="315">
        <f t="shared" si="17"/>
        <v>0</v>
      </c>
      <c r="L130" s="58"/>
      <c r="M130" s="58"/>
      <c r="N130" s="58"/>
      <c r="O130" s="58"/>
      <c r="P130" s="65"/>
      <c r="Q130" s="65"/>
      <c r="R130" s="65"/>
      <c r="S130" s="72"/>
      <c r="T130" s="14" t="str">
        <f t="shared" si="10"/>
        <v/>
      </c>
      <c r="U130" s="47" t="str">
        <f t="shared" si="11"/>
        <v/>
      </c>
      <c r="V130" s="14"/>
      <c r="W130" s="3"/>
      <c r="X130" s="3"/>
      <c r="Y130" s="14"/>
      <c r="Z130" s="3"/>
      <c r="AA130" s="14"/>
      <c r="AB130" s="3"/>
      <c r="AC130" s="3"/>
      <c r="AD130" s="14"/>
      <c r="AE130" s="3"/>
      <c r="AF130" s="14"/>
      <c r="AG130" s="3"/>
      <c r="AH130" s="3"/>
      <c r="AI130" s="14"/>
      <c r="AJ130" s="3"/>
      <c r="AK130" s="3"/>
      <c r="AL130" s="14">
        <f t="shared" si="18"/>
        <v>0</v>
      </c>
      <c r="AM130" s="3" t="e">
        <f>CONCATENATE(C130,#REF!)</f>
        <v>#REF!</v>
      </c>
      <c r="AN130" s="3" t="str">
        <f t="shared" si="19"/>
        <v/>
      </c>
      <c r="AO130" s="6"/>
      <c r="AP130" s="6"/>
    </row>
    <row r="131" spans="1:42" ht="21" customHeight="1" x14ac:dyDescent="0.15">
      <c r="A131" s="62">
        <v>117</v>
      </c>
      <c r="B131" s="67"/>
      <c r="C131" s="63"/>
      <c r="D131" s="86"/>
      <c r="E131" s="86"/>
      <c r="F131" s="77"/>
      <c r="G131" s="216"/>
      <c r="H131" s="219"/>
      <c r="I131" s="225"/>
      <c r="J131" s="225"/>
      <c r="K131" s="315">
        <f t="shared" si="17"/>
        <v>0</v>
      </c>
      <c r="L131" s="65"/>
      <c r="M131" s="65"/>
      <c r="N131" s="65"/>
      <c r="O131" s="65"/>
      <c r="P131" s="65"/>
      <c r="Q131" s="65"/>
      <c r="R131" s="65"/>
      <c r="S131" s="72"/>
      <c r="T131" s="14" t="str">
        <f t="shared" si="10"/>
        <v/>
      </c>
      <c r="U131" s="47" t="str">
        <f t="shared" si="11"/>
        <v/>
      </c>
      <c r="V131" s="14"/>
      <c r="W131" s="3"/>
      <c r="X131" s="3"/>
      <c r="Y131" s="14"/>
      <c r="Z131" s="3"/>
      <c r="AA131" s="14"/>
      <c r="AB131" s="3"/>
      <c r="AC131" s="3"/>
      <c r="AD131" s="14"/>
      <c r="AE131" s="3"/>
      <c r="AF131" s="14"/>
      <c r="AG131" s="3"/>
      <c r="AH131" s="3"/>
      <c r="AI131" s="14"/>
      <c r="AJ131" s="3"/>
      <c r="AK131" s="3"/>
      <c r="AL131" s="14">
        <f t="shared" si="18"/>
        <v>0</v>
      </c>
      <c r="AM131" s="3" t="e">
        <f>CONCATENATE(C131,#REF!)</f>
        <v>#REF!</v>
      </c>
      <c r="AN131" s="3" t="str">
        <f t="shared" si="19"/>
        <v/>
      </c>
      <c r="AO131" s="6"/>
      <c r="AP131" s="6"/>
    </row>
    <row r="132" spans="1:42" ht="21" customHeight="1" x14ac:dyDescent="0.15">
      <c r="A132" s="62">
        <v>118</v>
      </c>
      <c r="B132" s="67"/>
      <c r="C132" s="63"/>
      <c r="D132" s="86"/>
      <c r="E132" s="86"/>
      <c r="F132" s="77"/>
      <c r="G132" s="216"/>
      <c r="H132" s="219"/>
      <c r="I132" s="225"/>
      <c r="J132" s="225"/>
      <c r="K132" s="315">
        <f t="shared" si="17"/>
        <v>0</v>
      </c>
      <c r="L132" s="65"/>
      <c r="M132" s="65"/>
      <c r="N132" s="65"/>
      <c r="O132" s="65"/>
      <c r="P132" s="65"/>
      <c r="Q132" s="65"/>
      <c r="R132" s="65"/>
      <c r="S132" s="72"/>
      <c r="T132" s="14" t="str">
        <f t="shared" si="10"/>
        <v/>
      </c>
      <c r="U132" s="47" t="str">
        <f t="shared" si="11"/>
        <v/>
      </c>
      <c r="V132" s="16"/>
      <c r="W132" s="4"/>
      <c r="X132" s="4"/>
      <c r="Y132" s="16"/>
      <c r="Z132" s="3"/>
      <c r="AA132" s="14"/>
      <c r="AB132" s="4"/>
      <c r="AC132" s="3"/>
      <c r="AD132" s="14"/>
      <c r="AE132" s="4"/>
      <c r="AF132" s="16"/>
      <c r="AG132" s="4"/>
      <c r="AH132" s="4"/>
      <c r="AI132" s="16"/>
      <c r="AJ132" s="3"/>
      <c r="AK132" s="3"/>
      <c r="AL132" s="16"/>
      <c r="AM132" s="3" t="e">
        <f>CONCATENATE(C132,#REF!)</f>
        <v>#REF!</v>
      </c>
      <c r="AN132" s="3" t="str">
        <f t="shared" si="19"/>
        <v/>
      </c>
      <c r="AO132" s="6"/>
      <c r="AP132" s="6"/>
    </row>
    <row r="133" spans="1:42" ht="21" customHeight="1" x14ac:dyDescent="0.15">
      <c r="A133" s="205">
        <v>119</v>
      </c>
      <c r="B133" s="80"/>
      <c r="C133" s="81"/>
      <c r="D133" s="89"/>
      <c r="E133" s="60"/>
      <c r="F133" s="81"/>
      <c r="G133" s="263"/>
      <c r="H133" s="264"/>
      <c r="I133" s="230"/>
      <c r="J133" s="214"/>
      <c r="K133" s="315">
        <f t="shared" si="17"/>
        <v>0</v>
      </c>
      <c r="L133" s="189"/>
      <c r="M133" s="189"/>
      <c r="N133" s="189"/>
      <c r="O133" s="189"/>
      <c r="P133" s="189"/>
      <c r="Q133" s="189"/>
      <c r="R133" s="189"/>
      <c r="S133" s="180"/>
      <c r="T133" s="14" t="str">
        <f t="shared" si="10"/>
        <v/>
      </c>
      <c r="U133" s="47" t="str">
        <f t="shared" si="11"/>
        <v/>
      </c>
      <c r="V133" s="16"/>
      <c r="W133" s="4"/>
      <c r="X133" s="4"/>
      <c r="Y133" s="16"/>
      <c r="Z133" s="3"/>
      <c r="AA133" s="14"/>
      <c r="AB133" s="4"/>
      <c r="AC133" s="3"/>
      <c r="AD133" s="14"/>
      <c r="AE133" s="4"/>
      <c r="AF133" s="16"/>
      <c r="AG133" s="4"/>
      <c r="AH133" s="4"/>
      <c r="AI133" s="16"/>
      <c r="AJ133" s="3"/>
      <c r="AK133" s="3"/>
      <c r="AL133" s="16"/>
      <c r="AM133" s="3" t="e">
        <f>CONCATENATE(C133,#REF!)</f>
        <v>#REF!</v>
      </c>
      <c r="AN133" s="3" t="str">
        <f t="shared" si="19"/>
        <v/>
      </c>
      <c r="AO133" s="6"/>
      <c r="AP133" s="6"/>
    </row>
    <row r="134" spans="1:42" ht="21" customHeight="1" x14ac:dyDescent="0.15">
      <c r="A134" s="173">
        <v>120</v>
      </c>
      <c r="B134" s="67"/>
      <c r="C134" s="63"/>
      <c r="D134" s="86"/>
      <c r="E134" s="86"/>
      <c r="F134" s="77"/>
      <c r="G134" s="216"/>
      <c r="H134" s="219"/>
      <c r="I134" s="225"/>
      <c r="J134" s="225"/>
      <c r="K134" s="315">
        <f t="shared" si="17"/>
        <v>0</v>
      </c>
      <c r="L134" s="65"/>
      <c r="M134" s="65"/>
      <c r="N134" s="65"/>
      <c r="O134" s="65"/>
      <c r="P134" s="65"/>
      <c r="Q134" s="65"/>
      <c r="R134" s="65"/>
      <c r="S134" s="72"/>
      <c r="T134" s="14" t="str">
        <f t="shared" si="10"/>
        <v/>
      </c>
      <c r="U134" s="47" t="str">
        <f t="shared" si="11"/>
        <v/>
      </c>
      <c r="V134" s="17"/>
      <c r="W134" s="5"/>
      <c r="X134" s="5"/>
      <c r="Y134" s="17"/>
      <c r="Z134" s="3"/>
      <c r="AA134" s="14"/>
      <c r="AB134" s="5"/>
      <c r="AC134" s="3"/>
      <c r="AD134" s="14"/>
      <c r="AE134" s="5"/>
      <c r="AF134" s="17"/>
      <c r="AG134" s="5"/>
      <c r="AH134" s="5"/>
      <c r="AI134" s="17"/>
      <c r="AJ134" s="3"/>
      <c r="AK134" s="3"/>
      <c r="AL134" s="17"/>
      <c r="AM134" s="3" t="e">
        <f>CONCATENATE(C134,#REF!)</f>
        <v>#REF!</v>
      </c>
      <c r="AN134" s="3" t="str">
        <f t="shared" si="19"/>
        <v/>
      </c>
      <c r="AO134" s="6"/>
      <c r="AP134" s="6"/>
    </row>
    <row r="135" spans="1:42" ht="21" customHeight="1" x14ac:dyDescent="0.15">
      <c r="A135" s="173" t="s">
        <v>242</v>
      </c>
      <c r="B135" s="67"/>
      <c r="C135" s="63"/>
      <c r="D135" s="86"/>
      <c r="E135" s="86"/>
      <c r="F135" s="77"/>
      <c r="G135" s="216"/>
      <c r="H135" s="219"/>
      <c r="I135" s="225"/>
      <c r="J135" s="225"/>
      <c r="K135" s="315">
        <f t="shared" si="17"/>
        <v>0</v>
      </c>
      <c r="L135" s="65"/>
      <c r="M135" s="65"/>
      <c r="N135" s="65"/>
      <c r="O135" s="65"/>
      <c r="P135" s="65"/>
      <c r="Q135" s="65"/>
      <c r="R135" s="65"/>
      <c r="S135" s="72"/>
      <c r="T135" s="14" t="str">
        <f t="shared" ref="T135:T198" si="20">CONCATENATE(L135,C135)</f>
        <v/>
      </c>
      <c r="U135" s="47" t="str">
        <f t="shared" ref="U135:U198" si="21">CONCATENATE(N135,H135)</f>
        <v/>
      </c>
      <c r="V135" s="25"/>
      <c r="W135" s="25"/>
      <c r="X135" s="25"/>
      <c r="Y135" s="25"/>
      <c r="Z135" s="11"/>
      <c r="AA135" s="18"/>
      <c r="AB135" s="11"/>
      <c r="AC135" s="11"/>
      <c r="AD135" s="18"/>
      <c r="AE135" s="25"/>
      <c r="AF135" s="25"/>
      <c r="AG135" s="25"/>
      <c r="AH135" s="25"/>
      <c r="AI135" s="25"/>
      <c r="AJ135" s="25"/>
      <c r="AK135" s="22"/>
      <c r="AL135" s="18">
        <f>SUM(AL115:AL134)</f>
        <v>0</v>
      </c>
      <c r="AM135" s="3" t="e">
        <f>CONCATENATE(C135,#REF!)</f>
        <v>#REF!</v>
      </c>
      <c r="AN135" s="11" t="str">
        <f>CONCATENATE(J135,R135)</f>
        <v/>
      </c>
      <c r="AO135" s="6"/>
      <c r="AP135" s="6"/>
    </row>
    <row r="136" spans="1:42" ht="21" customHeight="1" x14ac:dyDescent="0.15">
      <c r="A136" s="205">
        <v>121</v>
      </c>
      <c r="B136" s="80"/>
      <c r="C136" s="81"/>
      <c r="D136" s="89"/>
      <c r="E136" s="60"/>
      <c r="F136" s="81"/>
      <c r="G136" s="263"/>
      <c r="H136" s="264"/>
      <c r="I136" s="230"/>
      <c r="J136" s="214"/>
      <c r="K136" s="315">
        <f t="shared" si="17"/>
        <v>0</v>
      </c>
      <c r="L136" s="189"/>
      <c r="M136" s="189"/>
      <c r="N136" s="189"/>
      <c r="O136" s="189"/>
      <c r="P136" s="189"/>
      <c r="Q136" s="189"/>
      <c r="R136" s="189"/>
      <c r="S136" s="180"/>
      <c r="T136" s="14" t="str">
        <f t="shared" si="20"/>
        <v/>
      </c>
      <c r="U136" s="47" t="str">
        <f t="shared" si="21"/>
        <v/>
      </c>
      <c r="V136" s="14"/>
      <c r="W136" s="3"/>
      <c r="X136" s="3"/>
      <c r="Y136" s="14"/>
      <c r="Z136" s="3"/>
      <c r="AA136" s="14"/>
      <c r="AB136" s="3"/>
      <c r="AC136" s="3"/>
      <c r="AD136" s="14"/>
      <c r="AE136" s="3"/>
      <c r="AF136" s="14"/>
      <c r="AG136" s="3"/>
      <c r="AH136" s="3"/>
      <c r="AI136" s="14"/>
      <c r="AJ136" s="3"/>
      <c r="AK136" s="3"/>
      <c r="AL136" s="14">
        <f t="shared" ref="AL136:AL152" si="22">AB136-AG136</f>
        <v>0</v>
      </c>
      <c r="AM136" s="3" t="e">
        <f>CONCATENATE(C136,#REF!)</f>
        <v>#REF!</v>
      </c>
      <c r="AN136" s="3" t="str">
        <f t="shared" ref="AN136:AN155" si="23">CONCATENATE(J136,Q136)</f>
        <v/>
      </c>
    </row>
    <row r="137" spans="1:42" ht="21" customHeight="1" x14ac:dyDescent="0.15">
      <c r="A137" s="62">
        <v>122</v>
      </c>
      <c r="B137" s="78"/>
      <c r="C137" s="78"/>
      <c r="D137" s="86"/>
      <c r="E137" s="86"/>
      <c r="F137" s="77"/>
      <c r="G137" s="215"/>
      <c r="H137" s="215"/>
      <c r="I137" s="225"/>
      <c r="J137" s="225"/>
      <c r="K137" s="315">
        <f t="shared" si="17"/>
        <v>0</v>
      </c>
      <c r="L137" s="290"/>
      <c r="M137" s="169"/>
      <c r="N137" s="290"/>
      <c r="O137" s="169"/>
      <c r="P137" s="79"/>
      <c r="Q137" s="79"/>
      <c r="R137" s="79"/>
      <c r="S137" s="73"/>
      <c r="T137" s="14" t="str">
        <f t="shared" si="20"/>
        <v/>
      </c>
      <c r="U137" s="47" t="str">
        <f t="shared" si="21"/>
        <v/>
      </c>
      <c r="V137" s="14"/>
      <c r="W137" s="3"/>
      <c r="X137" s="3"/>
      <c r="Y137" s="14"/>
      <c r="Z137" s="3"/>
      <c r="AA137" s="14"/>
      <c r="AB137" s="3"/>
      <c r="AC137" s="3"/>
      <c r="AD137" s="14"/>
      <c r="AE137" s="3"/>
      <c r="AF137" s="14"/>
      <c r="AG137" s="3"/>
      <c r="AH137" s="3"/>
      <c r="AI137" s="14"/>
      <c r="AJ137" s="3"/>
      <c r="AK137" s="3"/>
      <c r="AL137" s="14">
        <f t="shared" si="22"/>
        <v>0</v>
      </c>
      <c r="AM137" s="3" t="e">
        <f>CONCATENATE(C137,#REF!)</f>
        <v>#REF!</v>
      </c>
      <c r="AN137" s="3" t="str">
        <f t="shared" si="23"/>
        <v/>
      </c>
    </row>
    <row r="138" spans="1:42" ht="21" customHeight="1" x14ac:dyDescent="0.15">
      <c r="A138" s="62">
        <v>123</v>
      </c>
      <c r="B138" s="78"/>
      <c r="C138" s="78"/>
      <c r="D138" s="86"/>
      <c r="E138" s="86"/>
      <c r="F138" s="77"/>
      <c r="G138" s="215"/>
      <c r="H138" s="215"/>
      <c r="I138" s="225"/>
      <c r="J138" s="225"/>
      <c r="K138" s="315">
        <f t="shared" si="17"/>
        <v>0</v>
      </c>
      <c r="L138" s="290"/>
      <c r="M138" s="169"/>
      <c r="N138" s="290"/>
      <c r="O138" s="169"/>
      <c r="P138" s="79"/>
      <c r="Q138" s="79"/>
      <c r="R138" s="79"/>
      <c r="S138" s="73"/>
      <c r="T138" s="14" t="str">
        <f t="shared" si="20"/>
        <v/>
      </c>
      <c r="U138" s="47" t="str">
        <f t="shared" si="21"/>
        <v/>
      </c>
      <c r="V138" s="14"/>
      <c r="W138" s="3"/>
      <c r="X138" s="3"/>
      <c r="Y138" s="14"/>
      <c r="Z138" s="3"/>
      <c r="AA138" s="14"/>
      <c r="AB138" s="3"/>
      <c r="AC138" s="3"/>
      <c r="AD138" s="14"/>
      <c r="AE138" s="3"/>
      <c r="AF138" s="14"/>
      <c r="AG138" s="3"/>
      <c r="AH138" s="3"/>
      <c r="AI138" s="14"/>
      <c r="AJ138" s="3"/>
      <c r="AK138" s="3"/>
      <c r="AL138" s="14">
        <f t="shared" si="22"/>
        <v>0</v>
      </c>
      <c r="AM138" s="3" t="e">
        <f>CONCATENATE(C138,#REF!)</f>
        <v>#REF!</v>
      </c>
      <c r="AN138" s="3" t="str">
        <f t="shared" si="23"/>
        <v/>
      </c>
      <c r="AO138" s="6"/>
      <c r="AP138" s="6"/>
    </row>
    <row r="139" spans="1:42" ht="21" customHeight="1" x14ac:dyDescent="0.15">
      <c r="A139" s="173">
        <v>124</v>
      </c>
      <c r="B139" s="67"/>
      <c r="C139" s="63"/>
      <c r="D139" s="86"/>
      <c r="E139" s="86"/>
      <c r="F139" s="77"/>
      <c r="G139" s="216"/>
      <c r="H139" s="219"/>
      <c r="I139" s="225"/>
      <c r="J139" s="225"/>
      <c r="K139" s="315">
        <f t="shared" si="17"/>
        <v>0</v>
      </c>
      <c r="L139" s="65"/>
      <c r="M139" s="65"/>
      <c r="N139" s="65"/>
      <c r="O139" s="65"/>
      <c r="P139" s="65"/>
      <c r="Q139" s="65"/>
      <c r="R139" s="65"/>
      <c r="S139" s="72"/>
      <c r="T139" s="14" t="str">
        <f t="shared" si="20"/>
        <v/>
      </c>
      <c r="U139" s="47" t="str">
        <f t="shared" si="21"/>
        <v/>
      </c>
      <c r="V139" s="14"/>
      <c r="W139" s="3"/>
      <c r="X139" s="3"/>
      <c r="Y139" s="14"/>
      <c r="Z139" s="3"/>
      <c r="AA139" s="14"/>
      <c r="AB139" s="3"/>
      <c r="AC139" s="3"/>
      <c r="AD139" s="14"/>
      <c r="AE139" s="3"/>
      <c r="AF139" s="14"/>
      <c r="AG139" s="3"/>
      <c r="AH139" s="3"/>
      <c r="AI139" s="14"/>
      <c r="AJ139" s="3"/>
      <c r="AK139" s="3"/>
      <c r="AL139" s="14">
        <f t="shared" si="22"/>
        <v>0</v>
      </c>
      <c r="AM139" s="3" t="e">
        <f>CONCATENATE(C139,#REF!)</f>
        <v>#REF!</v>
      </c>
      <c r="AN139" s="3" t="str">
        <f t="shared" si="23"/>
        <v/>
      </c>
      <c r="AO139" s="6"/>
      <c r="AP139" s="6"/>
    </row>
    <row r="140" spans="1:42" ht="21" customHeight="1" x14ac:dyDescent="0.15">
      <c r="A140" s="173">
        <v>125</v>
      </c>
      <c r="B140" s="67"/>
      <c r="C140" s="63"/>
      <c r="D140" s="86"/>
      <c r="E140" s="86"/>
      <c r="F140" s="77"/>
      <c r="G140" s="216"/>
      <c r="H140" s="219"/>
      <c r="I140" s="225"/>
      <c r="J140" s="225"/>
      <c r="K140" s="315">
        <f t="shared" si="17"/>
        <v>0</v>
      </c>
      <c r="L140" s="65"/>
      <c r="M140" s="65"/>
      <c r="N140" s="65"/>
      <c r="O140" s="65"/>
      <c r="P140" s="65"/>
      <c r="Q140" s="65"/>
      <c r="R140" s="65"/>
      <c r="S140" s="72"/>
      <c r="T140" s="14" t="str">
        <f t="shared" si="20"/>
        <v/>
      </c>
      <c r="U140" s="47" t="str">
        <f t="shared" si="21"/>
        <v/>
      </c>
      <c r="V140" s="14"/>
      <c r="W140" s="3"/>
      <c r="X140" s="3"/>
      <c r="Y140" s="14"/>
      <c r="Z140" s="3"/>
      <c r="AA140" s="14"/>
      <c r="AB140" s="3"/>
      <c r="AC140" s="3"/>
      <c r="AD140" s="14"/>
      <c r="AE140" s="3"/>
      <c r="AF140" s="14"/>
      <c r="AG140" s="3"/>
      <c r="AH140" s="3"/>
      <c r="AI140" s="14"/>
      <c r="AJ140" s="3"/>
      <c r="AK140" s="3"/>
      <c r="AL140" s="14">
        <f t="shared" si="22"/>
        <v>0</v>
      </c>
      <c r="AM140" s="3" t="e">
        <f>CONCATENATE(C140,#REF!)</f>
        <v>#REF!</v>
      </c>
      <c r="AN140" s="3" t="str">
        <f t="shared" si="23"/>
        <v/>
      </c>
      <c r="AO140" s="6"/>
      <c r="AP140" s="6"/>
    </row>
    <row r="141" spans="1:42" ht="21" customHeight="1" x14ac:dyDescent="0.15">
      <c r="A141" s="173">
        <v>126</v>
      </c>
      <c r="B141" s="67"/>
      <c r="C141" s="63"/>
      <c r="D141" s="86"/>
      <c r="E141" s="86"/>
      <c r="F141" s="77"/>
      <c r="G141" s="216"/>
      <c r="H141" s="219"/>
      <c r="I141" s="225"/>
      <c r="J141" s="225"/>
      <c r="K141" s="315">
        <f t="shared" ref="K141:K204" si="24">J141-E141</f>
        <v>0</v>
      </c>
      <c r="L141" s="65"/>
      <c r="M141" s="65"/>
      <c r="N141" s="65"/>
      <c r="O141" s="65"/>
      <c r="P141" s="65"/>
      <c r="Q141" s="65"/>
      <c r="R141" s="65"/>
      <c r="S141" s="72"/>
      <c r="T141" s="14" t="str">
        <f t="shared" si="20"/>
        <v/>
      </c>
      <c r="U141" s="47" t="str">
        <f t="shared" si="21"/>
        <v/>
      </c>
      <c r="V141" s="15"/>
      <c r="W141" s="3"/>
      <c r="X141" s="3"/>
      <c r="Y141" s="14"/>
      <c r="Z141" s="3"/>
      <c r="AA141" s="14"/>
      <c r="AB141" s="3"/>
      <c r="AC141" s="3"/>
      <c r="AD141" s="14"/>
      <c r="AE141" s="3"/>
      <c r="AF141" s="14"/>
      <c r="AG141" s="3"/>
      <c r="AH141" s="3"/>
      <c r="AI141" s="14"/>
      <c r="AJ141" s="3"/>
      <c r="AK141" s="3"/>
      <c r="AL141" s="14">
        <f t="shared" si="22"/>
        <v>0</v>
      </c>
      <c r="AM141" s="3" t="e">
        <f>CONCATENATE(C141,#REF!)</f>
        <v>#REF!</v>
      </c>
      <c r="AN141" s="3" t="str">
        <f t="shared" si="23"/>
        <v/>
      </c>
      <c r="AO141" s="6"/>
      <c r="AP141" s="6"/>
    </row>
    <row r="142" spans="1:42" ht="21" customHeight="1" x14ac:dyDescent="0.15">
      <c r="A142" s="173">
        <v>127</v>
      </c>
      <c r="B142" s="67"/>
      <c r="C142" s="63"/>
      <c r="D142" s="86"/>
      <c r="E142" s="86"/>
      <c r="F142" s="77"/>
      <c r="G142" s="216"/>
      <c r="H142" s="219"/>
      <c r="I142" s="225"/>
      <c r="J142" s="225"/>
      <c r="K142" s="315">
        <f t="shared" si="24"/>
        <v>0</v>
      </c>
      <c r="L142" s="65"/>
      <c r="M142" s="65"/>
      <c r="N142" s="65"/>
      <c r="O142" s="65"/>
      <c r="P142" s="65"/>
      <c r="Q142" s="65"/>
      <c r="R142" s="65"/>
      <c r="S142" s="72"/>
      <c r="T142" s="14" t="str">
        <f t="shared" si="20"/>
        <v/>
      </c>
      <c r="U142" s="47" t="str">
        <f t="shared" si="21"/>
        <v/>
      </c>
      <c r="V142" s="14"/>
      <c r="W142" s="3"/>
      <c r="X142" s="3"/>
      <c r="Y142" s="14"/>
      <c r="Z142" s="3"/>
      <c r="AA142" s="14"/>
      <c r="AB142" s="3"/>
      <c r="AC142" s="3"/>
      <c r="AD142" s="14"/>
      <c r="AE142" s="3"/>
      <c r="AF142" s="14"/>
      <c r="AG142" s="3"/>
      <c r="AH142" s="3"/>
      <c r="AI142" s="14"/>
      <c r="AJ142" s="3"/>
      <c r="AK142" s="3"/>
      <c r="AL142" s="14">
        <f t="shared" si="22"/>
        <v>0</v>
      </c>
      <c r="AM142" s="3" t="e">
        <f>CONCATENATE(C142,#REF!)</f>
        <v>#REF!</v>
      </c>
      <c r="AN142" s="3" t="str">
        <f t="shared" si="23"/>
        <v/>
      </c>
      <c r="AO142" s="6"/>
      <c r="AP142" s="6"/>
    </row>
    <row r="143" spans="1:42" ht="21" customHeight="1" x14ac:dyDescent="0.15">
      <c r="A143" s="173">
        <v>128</v>
      </c>
      <c r="B143" s="67"/>
      <c r="C143" s="63"/>
      <c r="D143" s="86"/>
      <c r="E143" s="86"/>
      <c r="F143" s="77"/>
      <c r="G143" s="216"/>
      <c r="H143" s="219"/>
      <c r="I143" s="225"/>
      <c r="J143" s="225"/>
      <c r="K143" s="315">
        <f t="shared" si="24"/>
        <v>0</v>
      </c>
      <c r="L143" s="65"/>
      <c r="M143" s="65"/>
      <c r="N143" s="65"/>
      <c r="O143" s="65"/>
      <c r="P143" s="65"/>
      <c r="Q143" s="65"/>
      <c r="R143" s="65"/>
      <c r="S143" s="72"/>
      <c r="T143" s="14" t="str">
        <f t="shared" si="20"/>
        <v/>
      </c>
      <c r="U143" s="47" t="str">
        <f t="shared" si="21"/>
        <v/>
      </c>
      <c r="V143" s="14"/>
      <c r="W143" s="3"/>
      <c r="X143" s="3"/>
      <c r="Y143" s="14"/>
      <c r="Z143" s="3"/>
      <c r="AA143" s="14"/>
      <c r="AB143" s="3"/>
      <c r="AC143" s="3"/>
      <c r="AD143" s="14"/>
      <c r="AE143" s="3"/>
      <c r="AF143" s="14"/>
      <c r="AG143" s="3"/>
      <c r="AH143" s="3"/>
      <c r="AI143" s="14"/>
      <c r="AJ143" s="3"/>
      <c r="AK143" s="3"/>
      <c r="AL143" s="14">
        <f t="shared" si="22"/>
        <v>0</v>
      </c>
      <c r="AM143" s="3" t="e">
        <f>CONCATENATE(C143,#REF!)</f>
        <v>#REF!</v>
      </c>
      <c r="AN143" s="3" t="str">
        <f t="shared" si="23"/>
        <v/>
      </c>
      <c r="AO143" s="6"/>
      <c r="AP143" s="6"/>
    </row>
    <row r="144" spans="1:42" ht="21" customHeight="1" x14ac:dyDescent="0.15">
      <c r="A144" s="173">
        <v>129</v>
      </c>
      <c r="B144" s="67"/>
      <c r="C144" s="63"/>
      <c r="D144" s="86"/>
      <c r="E144" s="86"/>
      <c r="F144" s="77"/>
      <c r="G144" s="216"/>
      <c r="H144" s="219"/>
      <c r="I144" s="225"/>
      <c r="J144" s="225"/>
      <c r="K144" s="315">
        <f t="shared" si="24"/>
        <v>0</v>
      </c>
      <c r="L144" s="65"/>
      <c r="M144" s="65"/>
      <c r="N144" s="65"/>
      <c r="O144" s="65"/>
      <c r="P144" s="65"/>
      <c r="Q144" s="65"/>
      <c r="R144" s="65"/>
      <c r="S144" s="72"/>
      <c r="T144" s="14" t="str">
        <f t="shared" si="20"/>
        <v/>
      </c>
      <c r="U144" s="47" t="str">
        <f t="shared" si="21"/>
        <v/>
      </c>
      <c r="V144" s="14"/>
      <c r="W144" s="3"/>
      <c r="X144" s="3"/>
      <c r="Y144" s="14"/>
      <c r="Z144" s="3"/>
      <c r="AA144" s="14"/>
      <c r="AB144" s="3"/>
      <c r="AC144" s="3"/>
      <c r="AD144" s="14"/>
      <c r="AE144" s="3"/>
      <c r="AF144" s="14"/>
      <c r="AG144" s="3"/>
      <c r="AH144" s="3"/>
      <c r="AI144" s="14"/>
      <c r="AJ144" s="3"/>
      <c r="AK144" s="3"/>
      <c r="AL144" s="14">
        <f t="shared" si="22"/>
        <v>0</v>
      </c>
      <c r="AM144" s="3" t="e">
        <f>CONCATENATE(C144,#REF!)</f>
        <v>#REF!</v>
      </c>
      <c r="AN144" s="3" t="str">
        <f t="shared" si="23"/>
        <v/>
      </c>
      <c r="AO144" s="6"/>
      <c r="AP144" s="6"/>
    </row>
    <row r="145" spans="1:42" ht="21" customHeight="1" x14ac:dyDescent="0.15">
      <c r="A145" s="173">
        <v>130</v>
      </c>
      <c r="B145" s="67"/>
      <c r="C145" s="63"/>
      <c r="D145" s="86"/>
      <c r="E145" s="86"/>
      <c r="F145" s="77"/>
      <c r="G145" s="216"/>
      <c r="H145" s="219"/>
      <c r="I145" s="225"/>
      <c r="J145" s="225"/>
      <c r="K145" s="315">
        <f t="shared" si="24"/>
        <v>0</v>
      </c>
      <c r="L145" s="65"/>
      <c r="M145" s="65"/>
      <c r="N145" s="65"/>
      <c r="O145" s="65"/>
      <c r="P145" s="65"/>
      <c r="Q145" s="65"/>
      <c r="R145" s="65"/>
      <c r="S145" s="72"/>
      <c r="T145" s="14" t="str">
        <f t="shared" si="20"/>
        <v/>
      </c>
      <c r="U145" s="47" t="str">
        <f t="shared" si="21"/>
        <v/>
      </c>
      <c r="V145" s="14"/>
      <c r="W145" s="3"/>
      <c r="X145" s="3"/>
      <c r="Y145" s="14"/>
      <c r="Z145" s="3"/>
      <c r="AA145" s="14"/>
      <c r="AB145" s="3"/>
      <c r="AC145" s="3"/>
      <c r="AD145" s="14"/>
      <c r="AE145" s="3"/>
      <c r="AF145" s="14"/>
      <c r="AG145" s="3"/>
      <c r="AH145" s="3"/>
      <c r="AI145" s="14"/>
      <c r="AJ145" s="3"/>
      <c r="AK145" s="3"/>
      <c r="AL145" s="14">
        <f t="shared" si="22"/>
        <v>0</v>
      </c>
      <c r="AM145" s="3" t="e">
        <f>CONCATENATE(C145,#REF!)</f>
        <v>#REF!</v>
      </c>
      <c r="AN145" s="3" t="str">
        <f t="shared" si="23"/>
        <v/>
      </c>
      <c r="AO145" s="6"/>
      <c r="AP145" s="6"/>
    </row>
    <row r="146" spans="1:42" ht="21" customHeight="1" x14ac:dyDescent="0.15">
      <c r="A146" s="179">
        <v>131</v>
      </c>
      <c r="B146" s="104"/>
      <c r="C146" s="105"/>
      <c r="D146" s="106"/>
      <c r="E146" s="106"/>
      <c r="F146" s="166"/>
      <c r="G146" s="218"/>
      <c r="H146" s="220"/>
      <c r="I146" s="226"/>
      <c r="J146" s="226"/>
      <c r="K146" s="316">
        <f t="shared" si="24"/>
        <v>0</v>
      </c>
      <c r="L146" s="154"/>
      <c r="M146" s="154"/>
      <c r="N146" s="154"/>
      <c r="O146" s="154"/>
      <c r="P146" s="154"/>
      <c r="Q146" s="154"/>
      <c r="R146" s="154"/>
      <c r="S146" s="155"/>
      <c r="T146" s="14" t="str">
        <f t="shared" si="20"/>
        <v/>
      </c>
      <c r="U146" s="47" t="str">
        <f t="shared" si="21"/>
        <v/>
      </c>
      <c r="V146" s="14"/>
      <c r="W146" s="3"/>
      <c r="X146" s="3"/>
      <c r="Y146" s="14"/>
      <c r="Z146" s="3"/>
      <c r="AA146" s="14"/>
      <c r="AB146" s="3"/>
      <c r="AC146" s="3"/>
      <c r="AD146" s="14"/>
      <c r="AE146" s="3"/>
      <c r="AF146" s="14"/>
      <c r="AG146" s="3"/>
      <c r="AH146" s="3"/>
      <c r="AI146" s="14"/>
      <c r="AJ146" s="3"/>
      <c r="AK146" s="3"/>
      <c r="AL146" s="14">
        <f t="shared" si="22"/>
        <v>0</v>
      </c>
      <c r="AM146" s="3" t="e">
        <f>CONCATENATE(C146,#REF!)</f>
        <v>#REF!</v>
      </c>
      <c r="AN146" s="3" t="str">
        <f t="shared" si="23"/>
        <v/>
      </c>
      <c r="AO146" s="6"/>
      <c r="AP146" s="6"/>
    </row>
    <row r="147" spans="1:42" ht="21" customHeight="1" x14ac:dyDescent="0.15">
      <c r="A147" s="163">
        <v>132</v>
      </c>
      <c r="B147" s="71"/>
      <c r="C147" s="99"/>
      <c r="D147" s="102"/>
      <c r="E147" s="102"/>
      <c r="F147" s="164"/>
      <c r="G147" s="211"/>
      <c r="H147" s="221"/>
      <c r="I147" s="227"/>
      <c r="J147" s="227"/>
      <c r="K147" s="314">
        <f t="shared" si="24"/>
        <v>0</v>
      </c>
      <c r="L147" s="152"/>
      <c r="M147" s="152"/>
      <c r="N147" s="152"/>
      <c r="O147" s="152"/>
      <c r="P147" s="152"/>
      <c r="Q147" s="152"/>
      <c r="R147" s="152"/>
      <c r="S147" s="153"/>
      <c r="T147" s="14" t="str">
        <f t="shared" si="20"/>
        <v/>
      </c>
      <c r="U147" s="47" t="str">
        <f t="shared" si="21"/>
        <v/>
      </c>
      <c r="V147" s="14"/>
      <c r="W147" s="3"/>
      <c r="X147" s="3"/>
      <c r="Y147" s="14"/>
      <c r="Z147" s="3"/>
      <c r="AA147" s="14"/>
      <c r="AB147" s="3"/>
      <c r="AC147" s="3"/>
      <c r="AD147" s="14"/>
      <c r="AE147" s="3"/>
      <c r="AF147" s="14"/>
      <c r="AG147" s="3"/>
      <c r="AH147" s="3"/>
      <c r="AI147" s="14"/>
      <c r="AJ147" s="3"/>
      <c r="AK147" s="3"/>
      <c r="AL147" s="14">
        <f t="shared" si="22"/>
        <v>0</v>
      </c>
      <c r="AM147" s="3" t="e">
        <f>CONCATENATE(C147,#REF!)</f>
        <v>#REF!</v>
      </c>
      <c r="AN147" s="3" t="str">
        <f t="shared" si="23"/>
        <v/>
      </c>
      <c r="AO147" s="6"/>
      <c r="AP147" s="6"/>
    </row>
    <row r="148" spans="1:42" ht="21" customHeight="1" x14ac:dyDescent="0.15">
      <c r="A148" s="173">
        <v>133</v>
      </c>
      <c r="B148" s="67"/>
      <c r="C148" s="63"/>
      <c r="D148" s="86"/>
      <c r="E148" s="86"/>
      <c r="F148" s="77"/>
      <c r="G148" s="216"/>
      <c r="H148" s="219"/>
      <c r="I148" s="225"/>
      <c r="J148" s="225"/>
      <c r="K148" s="315">
        <f t="shared" si="24"/>
        <v>0</v>
      </c>
      <c r="L148" s="65"/>
      <c r="M148" s="65"/>
      <c r="N148" s="65"/>
      <c r="O148" s="65"/>
      <c r="P148" s="65"/>
      <c r="Q148" s="65"/>
      <c r="R148" s="65"/>
      <c r="S148" s="72"/>
      <c r="T148" s="14" t="str">
        <f t="shared" si="20"/>
        <v/>
      </c>
      <c r="U148" s="47" t="str">
        <f t="shared" si="21"/>
        <v/>
      </c>
      <c r="V148" s="14"/>
      <c r="W148" s="3"/>
      <c r="X148" s="3"/>
      <c r="Y148" s="14"/>
      <c r="Z148" s="3"/>
      <c r="AA148" s="14"/>
      <c r="AB148" s="3"/>
      <c r="AC148" s="3"/>
      <c r="AD148" s="14"/>
      <c r="AE148" s="3"/>
      <c r="AF148" s="14"/>
      <c r="AG148" s="3"/>
      <c r="AH148" s="3"/>
      <c r="AI148" s="14"/>
      <c r="AJ148" s="3"/>
      <c r="AK148" s="3"/>
      <c r="AL148" s="14">
        <f t="shared" si="22"/>
        <v>0</v>
      </c>
      <c r="AM148" s="3" t="e">
        <f>CONCATENATE(C148,#REF!)</f>
        <v>#REF!</v>
      </c>
      <c r="AN148" s="3" t="str">
        <f t="shared" si="23"/>
        <v/>
      </c>
      <c r="AO148" s="6"/>
      <c r="AP148" s="6"/>
    </row>
    <row r="149" spans="1:42" ht="21" customHeight="1" x14ac:dyDescent="0.15">
      <c r="A149" s="173">
        <v>134</v>
      </c>
      <c r="B149" s="67"/>
      <c r="C149" s="63"/>
      <c r="D149" s="86"/>
      <c r="E149" s="86"/>
      <c r="F149" s="77"/>
      <c r="G149" s="216"/>
      <c r="H149" s="219"/>
      <c r="I149" s="225"/>
      <c r="J149" s="225"/>
      <c r="K149" s="315">
        <f t="shared" si="24"/>
        <v>0</v>
      </c>
      <c r="L149" s="65"/>
      <c r="M149" s="65"/>
      <c r="N149" s="65"/>
      <c r="O149" s="65"/>
      <c r="P149" s="65"/>
      <c r="Q149" s="65"/>
      <c r="R149" s="65"/>
      <c r="S149" s="72"/>
      <c r="T149" s="14" t="str">
        <f t="shared" si="20"/>
        <v/>
      </c>
      <c r="U149" s="47" t="str">
        <f t="shared" si="21"/>
        <v/>
      </c>
      <c r="V149" s="14"/>
      <c r="W149" s="3"/>
      <c r="X149" s="3"/>
      <c r="Y149" s="14"/>
      <c r="Z149" s="3"/>
      <c r="AA149" s="14"/>
      <c r="AB149" s="3"/>
      <c r="AC149" s="3"/>
      <c r="AD149" s="14"/>
      <c r="AE149" s="3"/>
      <c r="AF149" s="14"/>
      <c r="AG149" s="3"/>
      <c r="AH149" s="3"/>
      <c r="AI149" s="14"/>
      <c r="AJ149" s="3"/>
      <c r="AK149" s="3"/>
      <c r="AL149" s="14">
        <f t="shared" si="22"/>
        <v>0</v>
      </c>
      <c r="AM149" s="3" t="e">
        <f>CONCATENATE(C149,#REF!)</f>
        <v>#REF!</v>
      </c>
      <c r="AN149" s="3" t="str">
        <f t="shared" si="23"/>
        <v/>
      </c>
      <c r="AO149" s="6"/>
      <c r="AP149" s="6"/>
    </row>
    <row r="150" spans="1:42" ht="21" customHeight="1" x14ac:dyDescent="0.15">
      <c r="A150" s="173">
        <v>135</v>
      </c>
      <c r="B150" s="67"/>
      <c r="C150" s="63"/>
      <c r="D150" s="86"/>
      <c r="E150" s="86"/>
      <c r="F150" s="77"/>
      <c r="G150" s="216"/>
      <c r="H150" s="219"/>
      <c r="I150" s="225"/>
      <c r="J150" s="225"/>
      <c r="K150" s="315">
        <f t="shared" si="24"/>
        <v>0</v>
      </c>
      <c r="L150" s="65"/>
      <c r="M150" s="65"/>
      <c r="N150" s="65"/>
      <c r="O150" s="65"/>
      <c r="P150" s="65"/>
      <c r="Q150" s="65"/>
      <c r="R150" s="65"/>
      <c r="S150" s="72"/>
      <c r="T150" s="14" t="str">
        <f t="shared" si="20"/>
        <v/>
      </c>
      <c r="U150" s="47" t="str">
        <f t="shared" si="21"/>
        <v/>
      </c>
      <c r="V150" s="14"/>
      <c r="W150" s="3"/>
      <c r="X150" s="3"/>
      <c r="Y150" s="14"/>
      <c r="Z150" s="3"/>
      <c r="AA150" s="14"/>
      <c r="AB150" s="3"/>
      <c r="AC150" s="3"/>
      <c r="AD150" s="14"/>
      <c r="AE150" s="3"/>
      <c r="AF150" s="14"/>
      <c r="AG150" s="3"/>
      <c r="AH150" s="3"/>
      <c r="AI150" s="14"/>
      <c r="AJ150" s="3"/>
      <c r="AK150" s="3"/>
      <c r="AL150" s="14">
        <f t="shared" si="22"/>
        <v>0</v>
      </c>
      <c r="AM150" s="3" t="e">
        <f>CONCATENATE(C150,#REF!)</f>
        <v>#REF!</v>
      </c>
      <c r="AN150" s="3" t="str">
        <f t="shared" si="23"/>
        <v/>
      </c>
      <c r="AO150" s="6"/>
      <c r="AP150" s="6"/>
    </row>
    <row r="151" spans="1:42" ht="21" customHeight="1" x14ac:dyDescent="0.15">
      <c r="A151" s="173">
        <v>136</v>
      </c>
      <c r="B151" s="67"/>
      <c r="C151" s="63"/>
      <c r="D151" s="86"/>
      <c r="E151" s="86"/>
      <c r="F151" s="77"/>
      <c r="G151" s="216"/>
      <c r="H151" s="219"/>
      <c r="I151" s="225"/>
      <c r="J151" s="225"/>
      <c r="K151" s="315">
        <f t="shared" si="24"/>
        <v>0</v>
      </c>
      <c r="L151" s="65"/>
      <c r="M151" s="65"/>
      <c r="N151" s="65"/>
      <c r="O151" s="65"/>
      <c r="P151" s="65"/>
      <c r="Q151" s="65"/>
      <c r="R151" s="65"/>
      <c r="S151" s="72"/>
      <c r="T151" s="14" t="str">
        <f t="shared" si="20"/>
        <v/>
      </c>
      <c r="U151" s="47" t="str">
        <f t="shared" si="21"/>
        <v/>
      </c>
      <c r="V151" s="14"/>
      <c r="W151" s="3"/>
      <c r="X151" s="3"/>
      <c r="Y151" s="14"/>
      <c r="Z151" s="3"/>
      <c r="AA151" s="14"/>
      <c r="AB151" s="3"/>
      <c r="AC151" s="3"/>
      <c r="AD151" s="14"/>
      <c r="AE151" s="3"/>
      <c r="AF151" s="14"/>
      <c r="AG151" s="3"/>
      <c r="AH151" s="3"/>
      <c r="AI151" s="14"/>
      <c r="AJ151" s="3"/>
      <c r="AK151" s="3"/>
      <c r="AL151" s="14">
        <f t="shared" si="22"/>
        <v>0</v>
      </c>
      <c r="AM151" s="3" t="e">
        <f>CONCATENATE(C151,#REF!)</f>
        <v>#REF!</v>
      </c>
      <c r="AN151" s="3" t="str">
        <f t="shared" si="23"/>
        <v/>
      </c>
      <c r="AO151" s="6"/>
      <c r="AP151" s="6"/>
    </row>
    <row r="152" spans="1:42" ht="21" customHeight="1" x14ac:dyDescent="0.15">
      <c r="A152" s="173">
        <v>137</v>
      </c>
      <c r="B152" s="67"/>
      <c r="C152" s="63"/>
      <c r="D152" s="86"/>
      <c r="E152" s="86"/>
      <c r="F152" s="77"/>
      <c r="G152" s="216"/>
      <c r="H152" s="219"/>
      <c r="I152" s="225"/>
      <c r="J152" s="225"/>
      <c r="K152" s="315">
        <f t="shared" si="24"/>
        <v>0</v>
      </c>
      <c r="L152" s="65"/>
      <c r="M152" s="65"/>
      <c r="N152" s="65"/>
      <c r="O152" s="65"/>
      <c r="P152" s="65"/>
      <c r="Q152" s="65"/>
      <c r="R152" s="65"/>
      <c r="S152" s="72"/>
      <c r="T152" s="14" t="str">
        <f t="shared" si="20"/>
        <v/>
      </c>
      <c r="U152" s="47" t="str">
        <f t="shared" si="21"/>
        <v/>
      </c>
      <c r="V152" s="14"/>
      <c r="W152" s="3"/>
      <c r="X152" s="3"/>
      <c r="Y152" s="14"/>
      <c r="Z152" s="3"/>
      <c r="AA152" s="14"/>
      <c r="AB152" s="3"/>
      <c r="AC152" s="3"/>
      <c r="AD152" s="14"/>
      <c r="AE152" s="3"/>
      <c r="AF152" s="14"/>
      <c r="AG152" s="3"/>
      <c r="AH152" s="3"/>
      <c r="AI152" s="14"/>
      <c r="AJ152" s="3"/>
      <c r="AK152" s="3"/>
      <c r="AL152" s="14">
        <f t="shared" si="22"/>
        <v>0</v>
      </c>
      <c r="AM152" s="3" t="e">
        <f>CONCATENATE(C152,#REF!)</f>
        <v>#REF!</v>
      </c>
      <c r="AN152" s="3" t="str">
        <f t="shared" si="23"/>
        <v/>
      </c>
      <c r="AO152" s="6"/>
      <c r="AP152" s="6"/>
    </row>
    <row r="153" spans="1:42" ht="21" customHeight="1" x14ac:dyDescent="0.15">
      <c r="A153" s="173">
        <v>138</v>
      </c>
      <c r="B153" s="67"/>
      <c r="C153" s="63"/>
      <c r="D153" s="86"/>
      <c r="E153" s="86"/>
      <c r="F153" s="77"/>
      <c r="G153" s="216"/>
      <c r="H153" s="219"/>
      <c r="I153" s="225"/>
      <c r="J153" s="225"/>
      <c r="K153" s="315">
        <f t="shared" si="24"/>
        <v>0</v>
      </c>
      <c r="L153" s="65"/>
      <c r="M153" s="65"/>
      <c r="N153" s="65"/>
      <c r="O153" s="65"/>
      <c r="P153" s="65"/>
      <c r="Q153" s="65"/>
      <c r="R153" s="65"/>
      <c r="S153" s="72"/>
      <c r="T153" s="14" t="str">
        <f t="shared" si="20"/>
        <v/>
      </c>
      <c r="U153" s="47" t="str">
        <f t="shared" si="21"/>
        <v/>
      </c>
      <c r="V153" s="16"/>
      <c r="W153" s="4"/>
      <c r="X153" s="4"/>
      <c r="Y153" s="16"/>
      <c r="Z153" s="3"/>
      <c r="AA153" s="14"/>
      <c r="AB153" s="4"/>
      <c r="AC153" s="3"/>
      <c r="AD153" s="14"/>
      <c r="AE153" s="4"/>
      <c r="AF153" s="16"/>
      <c r="AG153" s="4"/>
      <c r="AH153" s="4"/>
      <c r="AI153" s="16"/>
      <c r="AJ153" s="3"/>
      <c r="AK153" s="3"/>
      <c r="AL153" s="16"/>
      <c r="AM153" s="3" t="e">
        <f>CONCATENATE(C153,#REF!)</f>
        <v>#REF!</v>
      </c>
      <c r="AN153" s="3" t="str">
        <f t="shared" si="23"/>
        <v/>
      </c>
      <c r="AO153" s="6"/>
      <c r="AP153" s="6"/>
    </row>
    <row r="154" spans="1:42" ht="21" customHeight="1" x14ac:dyDescent="0.15">
      <c r="A154" s="173">
        <v>139</v>
      </c>
      <c r="B154" s="67"/>
      <c r="C154" s="63"/>
      <c r="D154" s="86"/>
      <c r="E154" s="86"/>
      <c r="F154" s="77"/>
      <c r="G154" s="216"/>
      <c r="H154" s="219"/>
      <c r="I154" s="225"/>
      <c r="J154" s="225"/>
      <c r="K154" s="315">
        <f t="shared" si="24"/>
        <v>0</v>
      </c>
      <c r="L154" s="65"/>
      <c r="M154" s="65"/>
      <c r="N154" s="65"/>
      <c r="O154" s="65"/>
      <c r="P154" s="65"/>
      <c r="Q154" s="65"/>
      <c r="R154" s="65"/>
      <c r="S154" s="72"/>
      <c r="T154" s="14" t="str">
        <f t="shared" si="20"/>
        <v/>
      </c>
      <c r="U154" s="47" t="str">
        <f t="shared" si="21"/>
        <v/>
      </c>
      <c r="V154" s="16"/>
      <c r="W154" s="4"/>
      <c r="X154" s="4"/>
      <c r="Y154" s="16"/>
      <c r="Z154" s="3"/>
      <c r="AA154" s="14"/>
      <c r="AB154" s="4"/>
      <c r="AC154" s="3"/>
      <c r="AD154" s="14"/>
      <c r="AE154" s="4"/>
      <c r="AF154" s="16"/>
      <c r="AG154" s="4"/>
      <c r="AH154" s="4"/>
      <c r="AI154" s="16"/>
      <c r="AJ154" s="3"/>
      <c r="AK154" s="3"/>
      <c r="AL154" s="16"/>
      <c r="AM154" s="3" t="e">
        <f>CONCATENATE(C154,#REF!)</f>
        <v>#REF!</v>
      </c>
      <c r="AN154" s="3" t="str">
        <f t="shared" si="23"/>
        <v/>
      </c>
      <c r="AO154" s="6"/>
      <c r="AP154" s="6"/>
    </row>
    <row r="155" spans="1:42" ht="21" customHeight="1" x14ac:dyDescent="0.15">
      <c r="A155" s="173">
        <v>140</v>
      </c>
      <c r="B155" s="67"/>
      <c r="C155" s="63"/>
      <c r="D155" s="86"/>
      <c r="E155" s="86"/>
      <c r="F155" s="77"/>
      <c r="G155" s="216"/>
      <c r="H155" s="219"/>
      <c r="I155" s="225"/>
      <c r="J155" s="225"/>
      <c r="K155" s="315">
        <f t="shared" si="24"/>
        <v>0</v>
      </c>
      <c r="L155" s="65"/>
      <c r="M155" s="65"/>
      <c r="N155" s="65"/>
      <c r="O155" s="65"/>
      <c r="P155" s="65"/>
      <c r="Q155" s="65"/>
      <c r="R155" s="65"/>
      <c r="S155" s="72"/>
      <c r="T155" s="14" t="str">
        <f t="shared" si="20"/>
        <v/>
      </c>
      <c r="U155" s="47" t="str">
        <f t="shared" si="21"/>
        <v/>
      </c>
      <c r="V155" s="17"/>
      <c r="W155" s="5"/>
      <c r="X155" s="5"/>
      <c r="Y155" s="17"/>
      <c r="Z155" s="3"/>
      <c r="AA155" s="14"/>
      <c r="AB155" s="5"/>
      <c r="AC155" s="3"/>
      <c r="AD155" s="14"/>
      <c r="AE155" s="5"/>
      <c r="AF155" s="17"/>
      <c r="AG155" s="5"/>
      <c r="AH155" s="5"/>
      <c r="AI155" s="17"/>
      <c r="AJ155" s="3"/>
      <c r="AK155" s="3"/>
      <c r="AL155" s="17"/>
      <c r="AM155" s="3" t="e">
        <f>CONCATENATE(C155,#REF!)</f>
        <v>#REF!</v>
      </c>
      <c r="AN155" s="3" t="str">
        <f t="shared" si="23"/>
        <v/>
      </c>
      <c r="AO155" s="6"/>
      <c r="AP155" s="6"/>
    </row>
    <row r="156" spans="1:42" ht="21" customHeight="1" x14ac:dyDescent="0.15">
      <c r="A156" s="179" t="s">
        <v>242</v>
      </c>
      <c r="B156" s="104"/>
      <c r="C156" s="105"/>
      <c r="D156" s="106"/>
      <c r="E156" s="106"/>
      <c r="F156" s="166"/>
      <c r="G156" s="218"/>
      <c r="H156" s="220"/>
      <c r="I156" s="226"/>
      <c r="J156" s="226"/>
      <c r="K156" s="316">
        <f t="shared" si="24"/>
        <v>0</v>
      </c>
      <c r="L156" s="154"/>
      <c r="M156" s="154"/>
      <c r="N156" s="154"/>
      <c r="O156" s="154"/>
      <c r="P156" s="154"/>
      <c r="Q156" s="154"/>
      <c r="R156" s="154"/>
      <c r="S156" s="155"/>
      <c r="T156" s="328" t="str">
        <f t="shared" si="20"/>
        <v/>
      </c>
      <c r="U156" s="329" t="str">
        <f t="shared" si="21"/>
        <v/>
      </c>
      <c r="V156" s="330"/>
      <c r="W156" s="330"/>
      <c r="X156" s="330"/>
      <c r="Y156" s="330"/>
      <c r="Z156" s="331"/>
      <c r="AA156" s="332"/>
      <c r="AB156" s="331"/>
      <c r="AC156" s="331"/>
      <c r="AD156" s="332"/>
      <c r="AE156" s="25"/>
      <c r="AF156" s="25"/>
      <c r="AG156" s="25"/>
      <c r="AH156" s="25"/>
      <c r="AI156" s="25"/>
      <c r="AJ156" s="25"/>
      <c r="AK156" s="22"/>
      <c r="AL156" s="18">
        <f>SUM(AL136:AL155)</f>
        <v>0</v>
      </c>
      <c r="AM156" s="3" t="e">
        <f>CONCATENATE(C156,#REF!)</f>
        <v>#REF!</v>
      </c>
      <c r="AN156" s="11" t="str">
        <f>CONCATENATE(J156,R156)</f>
        <v/>
      </c>
      <c r="AO156" s="6"/>
      <c r="AP156" s="6"/>
    </row>
    <row r="157" spans="1:42" ht="21" customHeight="1" x14ac:dyDescent="0.15">
      <c r="A157" s="261">
        <v>141</v>
      </c>
      <c r="B157" s="151"/>
      <c r="C157" s="151"/>
      <c r="D157" s="321"/>
      <c r="E157" s="321"/>
      <c r="F157" s="76"/>
      <c r="G157" s="322"/>
      <c r="H157" s="322"/>
      <c r="I157" s="323"/>
      <c r="J157" s="323"/>
      <c r="K157" s="317">
        <f t="shared" si="24"/>
        <v>0</v>
      </c>
      <c r="L157" s="324"/>
      <c r="M157" s="325"/>
      <c r="N157" s="324"/>
      <c r="O157" s="325"/>
      <c r="P157" s="326"/>
      <c r="Q157" s="326"/>
      <c r="R157" s="326"/>
      <c r="S157" s="327"/>
      <c r="T157" s="14" t="str">
        <f t="shared" si="20"/>
        <v/>
      </c>
      <c r="U157" s="47" t="str">
        <f t="shared" si="21"/>
        <v/>
      </c>
      <c r="V157" s="14"/>
      <c r="W157" s="3"/>
      <c r="X157" s="3"/>
      <c r="Y157" s="14"/>
      <c r="Z157" s="3"/>
      <c r="AA157" s="14"/>
      <c r="AB157" s="3"/>
      <c r="AC157" s="3"/>
      <c r="AD157" s="14"/>
      <c r="AE157" s="3"/>
      <c r="AF157" s="14"/>
      <c r="AG157" s="3"/>
      <c r="AH157" s="3"/>
      <c r="AI157" s="14"/>
      <c r="AJ157" s="3"/>
      <c r="AK157" s="3"/>
      <c r="AL157" s="14">
        <f t="shared" ref="AL157:AL173" si="25">AB157-AG157</f>
        <v>0</v>
      </c>
      <c r="AM157" s="3" t="e">
        <f>CONCATENATE(C157,#REF!)</f>
        <v>#REF!</v>
      </c>
      <c r="AN157" s="3" t="str">
        <f t="shared" ref="AN157:AN176" si="26">CONCATENATE(J157,Q157)</f>
        <v/>
      </c>
    </row>
    <row r="158" spans="1:42" ht="21" customHeight="1" x14ac:dyDescent="0.15">
      <c r="A158" s="62">
        <v>142</v>
      </c>
      <c r="B158" s="78"/>
      <c r="C158" s="78"/>
      <c r="D158" s="86"/>
      <c r="E158" s="86"/>
      <c r="F158" s="77"/>
      <c r="G158" s="215"/>
      <c r="H158" s="215"/>
      <c r="I158" s="225"/>
      <c r="J158" s="225"/>
      <c r="K158" s="315">
        <f t="shared" si="24"/>
        <v>0</v>
      </c>
      <c r="L158" s="290"/>
      <c r="M158" s="169"/>
      <c r="N158" s="290"/>
      <c r="O158" s="169"/>
      <c r="P158" s="79"/>
      <c r="Q158" s="79"/>
      <c r="R158" s="79"/>
      <c r="S158" s="73"/>
      <c r="T158" s="14" t="str">
        <f t="shared" si="20"/>
        <v/>
      </c>
      <c r="U158" s="47" t="str">
        <f t="shared" si="21"/>
        <v/>
      </c>
      <c r="V158" s="14"/>
      <c r="W158" s="3"/>
      <c r="X158" s="3"/>
      <c r="Y158" s="14"/>
      <c r="Z158" s="3"/>
      <c r="AA158" s="14"/>
      <c r="AB158" s="3"/>
      <c r="AC158" s="3"/>
      <c r="AD158" s="14"/>
      <c r="AE158" s="3"/>
      <c r="AF158" s="14"/>
      <c r="AG158" s="3"/>
      <c r="AH158" s="3"/>
      <c r="AI158" s="14"/>
      <c r="AJ158" s="3"/>
      <c r="AK158" s="3"/>
      <c r="AL158" s="14">
        <f t="shared" si="25"/>
        <v>0</v>
      </c>
      <c r="AM158" s="3" t="e">
        <f>CONCATENATE(C158,#REF!)</f>
        <v>#REF!</v>
      </c>
      <c r="AN158" s="3" t="str">
        <f t="shared" si="26"/>
        <v/>
      </c>
    </row>
    <row r="159" spans="1:42" ht="21" customHeight="1" x14ac:dyDescent="0.15">
      <c r="A159" s="173">
        <v>143</v>
      </c>
      <c r="B159" s="67"/>
      <c r="C159" s="63"/>
      <c r="D159" s="86"/>
      <c r="E159" s="86"/>
      <c r="F159" s="77"/>
      <c r="G159" s="216"/>
      <c r="H159" s="219"/>
      <c r="I159" s="225"/>
      <c r="J159" s="225"/>
      <c r="K159" s="315">
        <f t="shared" si="24"/>
        <v>0</v>
      </c>
      <c r="L159" s="65"/>
      <c r="M159" s="65"/>
      <c r="N159" s="65"/>
      <c r="O159" s="65"/>
      <c r="P159" s="65"/>
      <c r="Q159" s="65"/>
      <c r="R159" s="65"/>
      <c r="S159" s="72"/>
      <c r="T159" s="14" t="str">
        <f t="shared" si="20"/>
        <v/>
      </c>
      <c r="U159" s="47" t="str">
        <f t="shared" si="21"/>
        <v/>
      </c>
      <c r="V159" s="14"/>
      <c r="W159" s="3"/>
      <c r="X159" s="3"/>
      <c r="Y159" s="14"/>
      <c r="Z159" s="3"/>
      <c r="AA159" s="14"/>
      <c r="AB159" s="3"/>
      <c r="AC159" s="3"/>
      <c r="AD159" s="14"/>
      <c r="AE159" s="3"/>
      <c r="AF159" s="14"/>
      <c r="AG159" s="3"/>
      <c r="AH159" s="3"/>
      <c r="AI159" s="14"/>
      <c r="AJ159" s="3"/>
      <c r="AK159" s="3"/>
      <c r="AL159" s="14">
        <f t="shared" si="25"/>
        <v>0</v>
      </c>
      <c r="AM159" s="3" t="e">
        <f>CONCATENATE(C159,#REF!)</f>
        <v>#REF!</v>
      </c>
      <c r="AN159" s="3" t="str">
        <f t="shared" si="26"/>
        <v/>
      </c>
      <c r="AO159" s="6"/>
      <c r="AP159" s="6"/>
    </row>
    <row r="160" spans="1:42" ht="21" customHeight="1" x14ac:dyDescent="0.15">
      <c r="A160" s="173">
        <v>144</v>
      </c>
      <c r="B160" s="67"/>
      <c r="C160" s="63"/>
      <c r="D160" s="86"/>
      <c r="E160" s="86"/>
      <c r="F160" s="77"/>
      <c r="G160" s="216"/>
      <c r="H160" s="219"/>
      <c r="I160" s="225"/>
      <c r="J160" s="225"/>
      <c r="K160" s="315">
        <f t="shared" si="24"/>
        <v>0</v>
      </c>
      <c r="L160" s="65"/>
      <c r="M160" s="65"/>
      <c r="N160" s="65"/>
      <c r="O160" s="65"/>
      <c r="P160" s="65"/>
      <c r="Q160" s="65"/>
      <c r="R160" s="65"/>
      <c r="S160" s="72"/>
      <c r="T160" s="14" t="str">
        <f t="shared" si="20"/>
        <v/>
      </c>
      <c r="U160" s="47" t="str">
        <f t="shared" si="21"/>
        <v/>
      </c>
      <c r="V160" s="14"/>
      <c r="W160" s="3"/>
      <c r="X160" s="3"/>
      <c r="Y160" s="14"/>
      <c r="Z160" s="3"/>
      <c r="AA160" s="14"/>
      <c r="AB160" s="3"/>
      <c r="AC160" s="3"/>
      <c r="AD160" s="14"/>
      <c r="AE160" s="3"/>
      <c r="AF160" s="14"/>
      <c r="AG160" s="3"/>
      <c r="AH160" s="3"/>
      <c r="AI160" s="14"/>
      <c r="AJ160" s="3"/>
      <c r="AK160" s="3"/>
      <c r="AL160" s="14">
        <f t="shared" si="25"/>
        <v>0</v>
      </c>
      <c r="AM160" s="3" t="e">
        <f>CONCATENATE(C160,#REF!)</f>
        <v>#REF!</v>
      </c>
      <c r="AN160" s="3" t="str">
        <f t="shared" si="26"/>
        <v/>
      </c>
      <c r="AO160" s="6"/>
      <c r="AP160" s="6"/>
    </row>
    <row r="161" spans="1:42" ht="21" customHeight="1" x14ac:dyDescent="0.15">
      <c r="A161" s="173">
        <v>145</v>
      </c>
      <c r="B161" s="67"/>
      <c r="C161" s="63"/>
      <c r="D161" s="86"/>
      <c r="E161" s="86"/>
      <c r="F161" s="77"/>
      <c r="G161" s="216"/>
      <c r="H161" s="219"/>
      <c r="I161" s="225"/>
      <c r="J161" s="225"/>
      <c r="K161" s="315">
        <f t="shared" si="24"/>
        <v>0</v>
      </c>
      <c r="L161" s="65"/>
      <c r="M161" s="65"/>
      <c r="N161" s="65"/>
      <c r="O161" s="65"/>
      <c r="P161" s="65"/>
      <c r="Q161" s="65"/>
      <c r="R161" s="65"/>
      <c r="S161" s="72"/>
      <c r="T161" s="14" t="str">
        <f t="shared" si="20"/>
        <v/>
      </c>
      <c r="U161" s="47" t="str">
        <f t="shared" si="21"/>
        <v/>
      </c>
      <c r="V161" s="14"/>
      <c r="W161" s="3"/>
      <c r="X161" s="3"/>
      <c r="Y161" s="14"/>
      <c r="Z161" s="3"/>
      <c r="AA161" s="14"/>
      <c r="AB161" s="3"/>
      <c r="AC161" s="3"/>
      <c r="AD161" s="14"/>
      <c r="AE161" s="3"/>
      <c r="AF161" s="14"/>
      <c r="AG161" s="3"/>
      <c r="AH161" s="3"/>
      <c r="AI161" s="14"/>
      <c r="AJ161" s="3"/>
      <c r="AK161" s="3"/>
      <c r="AL161" s="14">
        <f t="shared" si="25"/>
        <v>0</v>
      </c>
      <c r="AM161" s="3" t="e">
        <f>CONCATENATE(C161,#REF!)</f>
        <v>#REF!</v>
      </c>
      <c r="AN161" s="3" t="str">
        <f t="shared" si="26"/>
        <v/>
      </c>
      <c r="AO161" s="6"/>
      <c r="AP161" s="6"/>
    </row>
    <row r="162" spans="1:42" ht="21" customHeight="1" x14ac:dyDescent="0.15">
      <c r="A162" s="173">
        <v>146</v>
      </c>
      <c r="B162" s="67"/>
      <c r="C162" s="63"/>
      <c r="D162" s="86"/>
      <c r="E162" s="86"/>
      <c r="F162" s="77"/>
      <c r="G162" s="216"/>
      <c r="H162" s="219"/>
      <c r="I162" s="225"/>
      <c r="J162" s="225"/>
      <c r="K162" s="315">
        <f t="shared" si="24"/>
        <v>0</v>
      </c>
      <c r="L162" s="65"/>
      <c r="M162" s="65"/>
      <c r="N162" s="65"/>
      <c r="O162" s="65"/>
      <c r="P162" s="65"/>
      <c r="Q162" s="65"/>
      <c r="R162" s="65"/>
      <c r="S162" s="72"/>
      <c r="T162" s="14" t="str">
        <f t="shared" si="20"/>
        <v/>
      </c>
      <c r="U162" s="47" t="str">
        <f t="shared" si="21"/>
        <v/>
      </c>
      <c r="V162" s="15"/>
      <c r="W162" s="3"/>
      <c r="X162" s="3"/>
      <c r="Y162" s="14"/>
      <c r="Z162" s="3"/>
      <c r="AA162" s="14"/>
      <c r="AB162" s="3"/>
      <c r="AC162" s="3"/>
      <c r="AD162" s="14"/>
      <c r="AE162" s="3"/>
      <c r="AF162" s="14"/>
      <c r="AG162" s="3"/>
      <c r="AH162" s="3"/>
      <c r="AI162" s="14"/>
      <c r="AJ162" s="3"/>
      <c r="AK162" s="3"/>
      <c r="AL162" s="14">
        <f t="shared" si="25"/>
        <v>0</v>
      </c>
      <c r="AM162" s="3" t="e">
        <f>CONCATENATE(C162,#REF!)</f>
        <v>#REF!</v>
      </c>
      <c r="AN162" s="3" t="str">
        <f t="shared" si="26"/>
        <v/>
      </c>
      <c r="AO162" s="6"/>
      <c r="AP162" s="6"/>
    </row>
    <row r="163" spans="1:42" ht="21" customHeight="1" x14ac:dyDescent="0.15">
      <c r="A163" s="173">
        <v>147</v>
      </c>
      <c r="B163" s="67"/>
      <c r="C163" s="63"/>
      <c r="D163" s="86"/>
      <c r="E163" s="86"/>
      <c r="F163" s="77"/>
      <c r="G163" s="216"/>
      <c r="H163" s="219"/>
      <c r="I163" s="225"/>
      <c r="J163" s="225"/>
      <c r="K163" s="315">
        <f t="shared" si="24"/>
        <v>0</v>
      </c>
      <c r="L163" s="65"/>
      <c r="M163" s="65"/>
      <c r="N163" s="65"/>
      <c r="O163" s="65"/>
      <c r="P163" s="65"/>
      <c r="Q163" s="65"/>
      <c r="R163" s="65"/>
      <c r="S163" s="72"/>
      <c r="T163" s="14" t="str">
        <f t="shared" si="20"/>
        <v/>
      </c>
      <c r="U163" s="47" t="str">
        <f t="shared" si="21"/>
        <v/>
      </c>
      <c r="V163" s="14"/>
      <c r="W163" s="3"/>
      <c r="X163" s="3"/>
      <c r="Y163" s="14"/>
      <c r="Z163" s="3"/>
      <c r="AA163" s="14"/>
      <c r="AB163" s="3"/>
      <c r="AC163" s="3"/>
      <c r="AD163" s="14"/>
      <c r="AE163" s="3"/>
      <c r="AF163" s="14"/>
      <c r="AG163" s="3"/>
      <c r="AH163" s="3"/>
      <c r="AI163" s="14"/>
      <c r="AJ163" s="3"/>
      <c r="AK163" s="3"/>
      <c r="AL163" s="14">
        <f t="shared" si="25"/>
        <v>0</v>
      </c>
      <c r="AM163" s="3" t="e">
        <f>CONCATENATE(C163,#REF!)</f>
        <v>#REF!</v>
      </c>
      <c r="AN163" s="3" t="str">
        <f t="shared" si="26"/>
        <v/>
      </c>
      <c r="AO163" s="6"/>
      <c r="AP163" s="6"/>
    </row>
    <row r="164" spans="1:42" ht="21" customHeight="1" x14ac:dyDescent="0.15">
      <c r="A164" s="173">
        <v>148</v>
      </c>
      <c r="B164" s="67"/>
      <c r="C164" s="63"/>
      <c r="D164" s="86"/>
      <c r="E164" s="86"/>
      <c r="F164" s="77"/>
      <c r="G164" s="216"/>
      <c r="H164" s="219"/>
      <c r="I164" s="225"/>
      <c r="J164" s="225"/>
      <c r="K164" s="315">
        <f t="shared" si="24"/>
        <v>0</v>
      </c>
      <c r="L164" s="65"/>
      <c r="M164" s="65"/>
      <c r="N164" s="65"/>
      <c r="O164" s="65"/>
      <c r="P164" s="65"/>
      <c r="Q164" s="65"/>
      <c r="R164" s="65"/>
      <c r="S164" s="72"/>
      <c r="T164" s="14" t="str">
        <f t="shared" si="20"/>
        <v/>
      </c>
      <c r="U164" s="47" t="str">
        <f t="shared" si="21"/>
        <v/>
      </c>
      <c r="V164" s="14"/>
      <c r="W164" s="3"/>
      <c r="X164" s="3"/>
      <c r="Y164" s="14"/>
      <c r="Z164" s="3"/>
      <c r="AA164" s="14"/>
      <c r="AB164" s="3"/>
      <c r="AC164" s="3"/>
      <c r="AD164" s="14"/>
      <c r="AE164" s="3"/>
      <c r="AF164" s="14"/>
      <c r="AG164" s="3"/>
      <c r="AH164" s="3"/>
      <c r="AI164" s="14"/>
      <c r="AJ164" s="3"/>
      <c r="AK164" s="3"/>
      <c r="AL164" s="14">
        <f t="shared" si="25"/>
        <v>0</v>
      </c>
      <c r="AM164" s="3" t="e">
        <f>CONCATENATE(C164,#REF!)</f>
        <v>#REF!</v>
      </c>
      <c r="AN164" s="3" t="str">
        <f t="shared" si="26"/>
        <v/>
      </c>
      <c r="AO164" s="6"/>
      <c r="AP164" s="6"/>
    </row>
    <row r="165" spans="1:42" ht="21" customHeight="1" x14ac:dyDescent="0.15">
      <c r="A165" s="173">
        <v>149</v>
      </c>
      <c r="B165" s="67"/>
      <c r="C165" s="63"/>
      <c r="D165" s="86"/>
      <c r="E165" s="86"/>
      <c r="F165" s="77"/>
      <c r="G165" s="216"/>
      <c r="H165" s="219"/>
      <c r="I165" s="225"/>
      <c r="J165" s="225"/>
      <c r="K165" s="315">
        <f t="shared" si="24"/>
        <v>0</v>
      </c>
      <c r="L165" s="65"/>
      <c r="M165" s="65"/>
      <c r="N165" s="65"/>
      <c r="O165" s="65"/>
      <c r="P165" s="65"/>
      <c r="Q165" s="65"/>
      <c r="R165" s="65"/>
      <c r="S165" s="72"/>
      <c r="T165" s="14" t="str">
        <f t="shared" si="20"/>
        <v/>
      </c>
      <c r="U165" s="47" t="str">
        <f t="shared" si="21"/>
        <v/>
      </c>
      <c r="V165" s="14"/>
      <c r="W165" s="3"/>
      <c r="X165" s="3"/>
      <c r="Y165" s="14"/>
      <c r="Z165" s="3"/>
      <c r="AA165" s="14"/>
      <c r="AB165" s="3"/>
      <c r="AC165" s="3"/>
      <c r="AD165" s="14"/>
      <c r="AE165" s="3"/>
      <c r="AF165" s="14"/>
      <c r="AG165" s="3"/>
      <c r="AH165" s="3"/>
      <c r="AI165" s="14"/>
      <c r="AJ165" s="3"/>
      <c r="AK165" s="3"/>
      <c r="AL165" s="14">
        <f t="shared" si="25"/>
        <v>0</v>
      </c>
      <c r="AM165" s="3" t="e">
        <f>CONCATENATE(C165,#REF!)</f>
        <v>#REF!</v>
      </c>
      <c r="AN165" s="3" t="str">
        <f t="shared" si="26"/>
        <v/>
      </c>
      <c r="AO165" s="6"/>
      <c r="AP165" s="6"/>
    </row>
    <row r="166" spans="1:42" ht="21" customHeight="1" x14ac:dyDescent="0.15">
      <c r="A166" s="179">
        <v>150</v>
      </c>
      <c r="B166" s="104"/>
      <c r="C166" s="105"/>
      <c r="D166" s="106"/>
      <c r="E166" s="106"/>
      <c r="F166" s="166"/>
      <c r="G166" s="218"/>
      <c r="H166" s="220"/>
      <c r="I166" s="226"/>
      <c r="J166" s="226"/>
      <c r="K166" s="316">
        <f t="shared" si="24"/>
        <v>0</v>
      </c>
      <c r="L166" s="154"/>
      <c r="M166" s="154"/>
      <c r="N166" s="154"/>
      <c r="O166" s="154"/>
      <c r="P166" s="154"/>
      <c r="Q166" s="154"/>
      <c r="R166" s="154"/>
      <c r="S166" s="155"/>
      <c r="T166" s="14" t="str">
        <f t="shared" si="20"/>
        <v/>
      </c>
      <c r="U166" s="47" t="str">
        <f t="shared" si="21"/>
        <v/>
      </c>
      <c r="V166" s="14"/>
      <c r="W166" s="3"/>
      <c r="X166" s="3"/>
      <c r="Y166" s="14"/>
      <c r="Z166" s="3"/>
      <c r="AA166" s="14"/>
      <c r="AB166" s="3"/>
      <c r="AC166" s="3"/>
      <c r="AD166" s="14"/>
      <c r="AE166" s="3"/>
      <c r="AF166" s="14"/>
      <c r="AG166" s="3"/>
      <c r="AH166" s="3"/>
      <c r="AI166" s="14"/>
      <c r="AJ166" s="3"/>
      <c r="AK166" s="3"/>
      <c r="AL166" s="14">
        <f t="shared" si="25"/>
        <v>0</v>
      </c>
      <c r="AM166" s="3" t="e">
        <f>CONCATENATE(C166,#REF!)</f>
        <v>#REF!</v>
      </c>
      <c r="AN166" s="3" t="str">
        <f t="shared" si="26"/>
        <v/>
      </c>
      <c r="AO166" s="6"/>
      <c r="AP166" s="6"/>
    </row>
    <row r="167" spans="1:42" ht="21" customHeight="1" x14ac:dyDescent="0.15">
      <c r="A167" s="163">
        <v>151</v>
      </c>
      <c r="B167" s="71"/>
      <c r="C167" s="99"/>
      <c r="D167" s="102"/>
      <c r="E167" s="102"/>
      <c r="F167" s="164"/>
      <c r="G167" s="211"/>
      <c r="H167" s="221"/>
      <c r="I167" s="227"/>
      <c r="J167" s="227"/>
      <c r="K167" s="314">
        <f t="shared" si="24"/>
        <v>0</v>
      </c>
      <c r="L167" s="152"/>
      <c r="M167" s="152"/>
      <c r="N167" s="152"/>
      <c r="O167" s="152"/>
      <c r="P167" s="152"/>
      <c r="Q167" s="152"/>
      <c r="R167" s="152"/>
      <c r="S167" s="153"/>
      <c r="T167" s="14" t="str">
        <f t="shared" si="20"/>
        <v/>
      </c>
      <c r="U167" s="47" t="str">
        <f t="shared" si="21"/>
        <v/>
      </c>
      <c r="V167" s="14"/>
      <c r="W167" s="3"/>
      <c r="X167" s="3"/>
      <c r="Y167" s="14"/>
      <c r="Z167" s="3"/>
      <c r="AA167" s="14"/>
      <c r="AB167" s="3"/>
      <c r="AC167" s="3"/>
      <c r="AD167" s="14"/>
      <c r="AE167" s="3"/>
      <c r="AF167" s="14"/>
      <c r="AG167" s="3"/>
      <c r="AH167" s="3"/>
      <c r="AI167" s="14"/>
      <c r="AJ167" s="3"/>
      <c r="AK167" s="3"/>
      <c r="AL167" s="14">
        <f t="shared" si="25"/>
        <v>0</v>
      </c>
      <c r="AM167" s="3" t="e">
        <f>CONCATENATE(C167,#REF!)</f>
        <v>#REF!</v>
      </c>
      <c r="AN167" s="3" t="str">
        <f t="shared" si="26"/>
        <v/>
      </c>
      <c r="AO167" s="6"/>
      <c r="AP167" s="6"/>
    </row>
    <row r="168" spans="1:42" ht="21" customHeight="1" x14ac:dyDescent="0.15">
      <c r="A168" s="173">
        <v>152</v>
      </c>
      <c r="B168" s="67"/>
      <c r="C168" s="63"/>
      <c r="D168" s="86"/>
      <c r="E168" s="86"/>
      <c r="F168" s="77"/>
      <c r="G168" s="216"/>
      <c r="H168" s="219"/>
      <c r="I168" s="225"/>
      <c r="J168" s="225"/>
      <c r="K168" s="315">
        <f t="shared" si="24"/>
        <v>0</v>
      </c>
      <c r="L168" s="65"/>
      <c r="M168" s="65"/>
      <c r="N168" s="65"/>
      <c r="O168" s="65"/>
      <c r="P168" s="65"/>
      <c r="Q168" s="65"/>
      <c r="R168" s="65"/>
      <c r="S168" s="72"/>
      <c r="T168" s="14" t="str">
        <f t="shared" si="20"/>
        <v/>
      </c>
      <c r="U168" s="47" t="str">
        <f t="shared" si="21"/>
        <v/>
      </c>
      <c r="V168" s="14"/>
      <c r="W168" s="3"/>
      <c r="X168" s="3"/>
      <c r="Y168" s="14"/>
      <c r="Z168" s="3"/>
      <c r="AA168" s="14"/>
      <c r="AB168" s="3"/>
      <c r="AC168" s="3"/>
      <c r="AD168" s="14"/>
      <c r="AE168" s="3"/>
      <c r="AF168" s="14"/>
      <c r="AG168" s="3"/>
      <c r="AH168" s="3"/>
      <c r="AI168" s="14"/>
      <c r="AJ168" s="3"/>
      <c r="AK168" s="3"/>
      <c r="AL168" s="14">
        <f t="shared" si="25"/>
        <v>0</v>
      </c>
      <c r="AM168" s="3" t="e">
        <f>CONCATENATE(C168,#REF!)</f>
        <v>#REF!</v>
      </c>
      <c r="AN168" s="3" t="str">
        <f t="shared" si="26"/>
        <v/>
      </c>
      <c r="AO168" s="6"/>
      <c r="AP168" s="6"/>
    </row>
    <row r="169" spans="1:42" ht="21" customHeight="1" x14ac:dyDescent="0.15">
      <c r="A169" s="173">
        <v>153</v>
      </c>
      <c r="B169" s="67"/>
      <c r="C169" s="63"/>
      <c r="D169" s="86"/>
      <c r="E169" s="86"/>
      <c r="F169" s="77"/>
      <c r="G169" s="216"/>
      <c r="H169" s="219"/>
      <c r="I169" s="225"/>
      <c r="J169" s="225"/>
      <c r="K169" s="315">
        <f t="shared" si="24"/>
        <v>0</v>
      </c>
      <c r="L169" s="65"/>
      <c r="M169" s="65"/>
      <c r="N169" s="65"/>
      <c r="O169" s="65"/>
      <c r="P169" s="65"/>
      <c r="Q169" s="65"/>
      <c r="R169" s="65"/>
      <c r="S169" s="72"/>
      <c r="T169" s="14" t="str">
        <f t="shared" si="20"/>
        <v/>
      </c>
      <c r="U169" s="47" t="str">
        <f t="shared" si="21"/>
        <v/>
      </c>
      <c r="V169" s="14"/>
      <c r="W169" s="3"/>
      <c r="X169" s="3"/>
      <c r="Y169" s="14"/>
      <c r="Z169" s="3"/>
      <c r="AA169" s="14"/>
      <c r="AB169" s="3"/>
      <c r="AC169" s="3"/>
      <c r="AD169" s="14"/>
      <c r="AE169" s="3"/>
      <c r="AF169" s="14"/>
      <c r="AG169" s="3"/>
      <c r="AH169" s="3"/>
      <c r="AI169" s="14"/>
      <c r="AJ169" s="3"/>
      <c r="AK169" s="3"/>
      <c r="AL169" s="14">
        <f t="shared" si="25"/>
        <v>0</v>
      </c>
      <c r="AM169" s="3" t="e">
        <f>CONCATENATE(C169,#REF!)</f>
        <v>#REF!</v>
      </c>
      <c r="AN169" s="3" t="str">
        <f t="shared" si="26"/>
        <v/>
      </c>
      <c r="AO169" s="6"/>
      <c r="AP169" s="6"/>
    </row>
    <row r="170" spans="1:42" ht="21" customHeight="1" x14ac:dyDescent="0.15">
      <c r="A170" s="173">
        <v>154</v>
      </c>
      <c r="B170" s="67"/>
      <c r="C170" s="63"/>
      <c r="D170" s="86"/>
      <c r="E170" s="86"/>
      <c r="F170" s="77"/>
      <c r="G170" s="216"/>
      <c r="H170" s="219"/>
      <c r="I170" s="225"/>
      <c r="J170" s="225"/>
      <c r="K170" s="315">
        <f t="shared" si="24"/>
        <v>0</v>
      </c>
      <c r="L170" s="65"/>
      <c r="M170" s="65"/>
      <c r="N170" s="65"/>
      <c r="O170" s="65"/>
      <c r="P170" s="65"/>
      <c r="Q170" s="65"/>
      <c r="R170" s="65"/>
      <c r="S170" s="72"/>
      <c r="T170" s="14" t="str">
        <f t="shared" si="20"/>
        <v/>
      </c>
      <c r="U170" s="47" t="str">
        <f t="shared" si="21"/>
        <v/>
      </c>
      <c r="V170" s="14"/>
      <c r="W170" s="3"/>
      <c r="X170" s="3"/>
      <c r="Y170" s="14"/>
      <c r="Z170" s="3"/>
      <c r="AA170" s="14"/>
      <c r="AB170" s="3"/>
      <c r="AC170" s="3"/>
      <c r="AD170" s="14"/>
      <c r="AE170" s="3"/>
      <c r="AF170" s="14"/>
      <c r="AG170" s="3"/>
      <c r="AH170" s="3"/>
      <c r="AI170" s="14"/>
      <c r="AJ170" s="3"/>
      <c r="AK170" s="3"/>
      <c r="AL170" s="14">
        <f t="shared" si="25"/>
        <v>0</v>
      </c>
      <c r="AM170" s="3" t="e">
        <f>CONCATENATE(C170,#REF!)</f>
        <v>#REF!</v>
      </c>
      <c r="AN170" s="3" t="str">
        <f t="shared" si="26"/>
        <v/>
      </c>
      <c r="AO170" s="6"/>
      <c r="AP170" s="6"/>
    </row>
    <row r="171" spans="1:42" ht="21" customHeight="1" x14ac:dyDescent="0.15">
      <c r="A171" s="173">
        <v>155</v>
      </c>
      <c r="B171" s="67"/>
      <c r="C171" s="63"/>
      <c r="D171" s="86"/>
      <c r="E171" s="86"/>
      <c r="F171" s="77"/>
      <c r="G171" s="216"/>
      <c r="H171" s="219"/>
      <c r="I171" s="225"/>
      <c r="J171" s="225"/>
      <c r="K171" s="315">
        <f t="shared" si="24"/>
        <v>0</v>
      </c>
      <c r="L171" s="65"/>
      <c r="M171" s="65"/>
      <c r="N171" s="65"/>
      <c r="O171" s="65"/>
      <c r="P171" s="65"/>
      <c r="Q171" s="65"/>
      <c r="R171" s="65"/>
      <c r="S171" s="72"/>
      <c r="T171" s="14" t="str">
        <f t="shared" si="20"/>
        <v/>
      </c>
      <c r="U171" s="47" t="str">
        <f t="shared" si="21"/>
        <v/>
      </c>
      <c r="V171" s="14"/>
      <c r="W171" s="3"/>
      <c r="X171" s="3"/>
      <c r="Y171" s="14"/>
      <c r="Z171" s="3"/>
      <c r="AA171" s="14"/>
      <c r="AB171" s="3"/>
      <c r="AC171" s="3"/>
      <c r="AD171" s="14"/>
      <c r="AE171" s="3"/>
      <c r="AF171" s="14"/>
      <c r="AG171" s="3"/>
      <c r="AH171" s="3"/>
      <c r="AI171" s="14"/>
      <c r="AJ171" s="3"/>
      <c r="AK171" s="3"/>
      <c r="AL171" s="14">
        <f t="shared" si="25"/>
        <v>0</v>
      </c>
      <c r="AM171" s="3" t="e">
        <f>CONCATENATE(C171,#REF!)</f>
        <v>#REF!</v>
      </c>
      <c r="AN171" s="3" t="str">
        <f t="shared" si="26"/>
        <v/>
      </c>
      <c r="AO171" s="6"/>
      <c r="AP171" s="6"/>
    </row>
    <row r="172" spans="1:42" ht="21" customHeight="1" x14ac:dyDescent="0.15">
      <c r="A172" s="173">
        <v>156</v>
      </c>
      <c r="B172" s="67"/>
      <c r="C172" s="63"/>
      <c r="D172" s="86"/>
      <c r="E172" s="86"/>
      <c r="F172" s="77"/>
      <c r="G172" s="216"/>
      <c r="H172" s="219"/>
      <c r="I172" s="225"/>
      <c r="J172" s="225"/>
      <c r="K172" s="315">
        <f t="shared" si="24"/>
        <v>0</v>
      </c>
      <c r="L172" s="65"/>
      <c r="M172" s="65"/>
      <c r="N172" s="65"/>
      <c r="O172" s="65"/>
      <c r="P172" s="65"/>
      <c r="Q172" s="65"/>
      <c r="R172" s="65"/>
      <c r="S172" s="72"/>
      <c r="T172" s="14" t="str">
        <f t="shared" si="20"/>
        <v/>
      </c>
      <c r="U172" s="47" t="str">
        <f t="shared" si="21"/>
        <v/>
      </c>
      <c r="V172" s="14"/>
      <c r="W172" s="3"/>
      <c r="X172" s="3"/>
      <c r="Y172" s="14"/>
      <c r="Z172" s="3"/>
      <c r="AA172" s="14"/>
      <c r="AB172" s="3"/>
      <c r="AC172" s="3"/>
      <c r="AD172" s="14"/>
      <c r="AE172" s="3"/>
      <c r="AF172" s="14"/>
      <c r="AG172" s="3"/>
      <c r="AH172" s="3"/>
      <c r="AI172" s="14"/>
      <c r="AJ172" s="3"/>
      <c r="AK172" s="3"/>
      <c r="AL172" s="14">
        <f t="shared" si="25"/>
        <v>0</v>
      </c>
      <c r="AM172" s="3" t="e">
        <f>CONCATENATE(C172,#REF!)</f>
        <v>#REF!</v>
      </c>
      <c r="AN172" s="3" t="str">
        <f t="shared" si="26"/>
        <v/>
      </c>
      <c r="AO172" s="6"/>
      <c r="AP172" s="6"/>
    </row>
    <row r="173" spans="1:42" ht="21" customHeight="1" x14ac:dyDescent="0.15">
      <c r="A173" s="173">
        <v>157</v>
      </c>
      <c r="B173" s="67"/>
      <c r="C173" s="63"/>
      <c r="D173" s="86"/>
      <c r="E173" s="86"/>
      <c r="F173" s="77"/>
      <c r="G173" s="216"/>
      <c r="H173" s="219"/>
      <c r="I173" s="225"/>
      <c r="J173" s="225"/>
      <c r="K173" s="315">
        <f t="shared" si="24"/>
        <v>0</v>
      </c>
      <c r="L173" s="65"/>
      <c r="M173" s="65"/>
      <c r="N173" s="65"/>
      <c r="O173" s="65"/>
      <c r="P173" s="65"/>
      <c r="Q173" s="65"/>
      <c r="R173" s="65"/>
      <c r="S173" s="72"/>
      <c r="T173" s="14" t="str">
        <f t="shared" si="20"/>
        <v/>
      </c>
      <c r="U173" s="47" t="str">
        <f t="shared" si="21"/>
        <v/>
      </c>
      <c r="V173" s="14"/>
      <c r="W173" s="3"/>
      <c r="X173" s="3"/>
      <c r="Y173" s="14"/>
      <c r="Z173" s="3"/>
      <c r="AA173" s="14"/>
      <c r="AB173" s="3"/>
      <c r="AC173" s="3"/>
      <c r="AD173" s="14"/>
      <c r="AE173" s="3"/>
      <c r="AF173" s="14"/>
      <c r="AG173" s="3"/>
      <c r="AH173" s="3"/>
      <c r="AI173" s="14"/>
      <c r="AJ173" s="3"/>
      <c r="AK173" s="3"/>
      <c r="AL173" s="14">
        <f t="shared" si="25"/>
        <v>0</v>
      </c>
      <c r="AM173" s="3" t="e">
        <f>CONCATENATE(C173,#REF!)</f>
        <v>#REF!</v>
      </c>
      <c r="AN173" s="3" t="str">
        <f t="shared" si="26"/>
        <v/>
      </c>
      <c r="AO173" s="6"/>
      <c r="AP173" s="6"/>
    </row>
    <row r="174" spans="1:42" ht="21" customHeight="1" x14ac:dyDescent="0.15">
      <c r="A174" s="173">
        <v>158</v>
      </c>
      <c r="B174" s="67"/>
      <c r="C174" s="63"/>
      <c r="D174" s="86"/>
      <c r="E174" s="86"/>
      <c r="F174" s="77"/>
      <c r="G174" s="216"/>
      <c r="H174" s="219"/>
      <c r="I174" s="225"/>
      <c r="J174" s="225"/>
      <c r="K174" s="315">
        <f t="shared" si="24"/>
        <v>0</v>
      </c>
      <c r="L174" s="65"/>
      <c r="M174" s="65"/>
      <c r="N174" s="65"/>
      <c r="O174" s="65"/>
      <c r="P174" s="65"/>
      <c r="Q174" s="65"/>
      <c r="R174" s="65"/>
      <c r="S174" s="72"/>
      <c r="T174" s="14" t="str">
        <f t="shared" si="20"/>
        <v/>
      </c>
      <c r="U174" s="47" t="str">
        <f t="shared" si="21"/>
        <v/>
      </c>
      <c r="V174" s="16"/>
      <c r="W174" s="4"/>
      <c r="X174" s="4"/>
      <c r="Y174" s="16"/>
      <c r="Z174" s="3"/>
      <c r="AA174" s="14"/>
      <c r="AB174" s="4"/>
      <c r="AC174" s="3"/>
      <c r="AD174" s="14"/>
      <c r="AE174" s="4"/>
      <c r="AF174" s="16"/>
      <c r="AG174" s="4"/>
      <c r="AH174" s="4"/>
      <c r="AI174" s="16"/>
      <c r="AJ174" s="3"/>
      <c r="AK174" s="3"/>
      <c r="AL174" s="16"/>
      <c r="AM174" s="3" t="e">
        <f>CONCATENATE(C174,#REF!)</f>
        <v>#REF!</v>
      </c>
      <c r="AN174" s="3" t="str">
        <f t="shared" si="26"/>
        <v/>
      </c>
      <c r="AO174" s="6"/>
      <c r="AP174" s="6"/>
    </row>
    <row r="175" spans="1:42" ht="21" customHeight="1" x14ac:dyDescent="0.15">
      <c r="A175" s="173">
        <v>159</v>
      </c>
      <c r="B175" s="67"/>
      <c r="C175" s="63"/>
      <c r="D175" s="86"/>
      <c r="E175" s="86"/>
      <c r="F175" s="77"/>
      <c r="G175" s="216"/>
      <c r="H175" s="219"/>
      <c r="I175" s="225"/>
      <c r="J175" s="225"/>
      <c r="K175" s="315">
        <f t="shared" si="24"/>
        <v>0</v>
      </c>
      <c r="L175" s="65"/>
      <c r="M175" s="65"/>
      <c r="N175" s="65"/>
      <c r="O175" s="65"/>
      <c r="P175" s="65"/>
      <c r="Q175" s="65"/>
      <c r="R175" s="65"/>
      <c r="S175" s="72"/>
      <c r="T175" s="14" t="str">
        <f t="shared" si="20"/>
        <v/>
      </c>
      <c r="U175" s="47" t="str">
        <f t="shared" si="21"/>
        <v/>
      </c>
      <c r="V175" s="16"/>
      <c r="W175" s="4"/>
      <c r="X175" s="4"/>
      <c r="Y175" s="16"/>
      <c r="Z175" s="3"/>
      <c r="AA175" s="14"/>
      <c r="AB175" s="4"/>
      <c r="AC175" s="3"/>
      <c r="AD175" s="14"/>
      <c r="AE175" s="4"/>
      <c r="AF175" s="16"/>
      <c r="AG175" s="4"/>
      <c r="AH175" s="4"/>
      <c r="AI175" s="16"/>
      <c r="AJ175" s="3"/>
      <c r="AK175" s="3"/>
      <c r="AL175" s="16"/>
      <c r="AM175" s="3" t="e">
        <f>CONCATENATE(C175,#REF!)</f>
        <v>#REF!</v>
      </c>
      <c r="AN175" s="3" t="str">
        <f t="shared" si="26"/>
        <v/>
      </c>
      <c r="AO175" s="6"/>
      <c r="AP175" s="6"/>
    </row>
    <row r="176" spans="1:42" ht="21" customHeight="1" x14ac:dyDescent="0.15">
      <c r="A176" s="173">
        <v>160</v>
      </c>
      <c r="B176" s="67"/>
      <c r="C176" s="63"/>
      <c r="D176" s="86"/>
      <c r="E176" s="86"/>
      <c r="F176" s="77"/>
      <c r="G176" s="216"/>
      <c r="H176" s="219"/>
      <c r="I176" s="225"/>
      <c r="J176" s="225"/>
      <c r="K176" s="315">
        <f t="shared" si="24"/>
        <v>0</v>
      </c>
      <c r="L176" s="65"/>
      <c r="M176" s="65"/>
      <c r="N176" s="65"/>
      <c r="O176" s="65"/>
      <c r="P176" s="65"/>
      <c r="Q176" s="65"/>
      <c r="R176" s="65"/>
      <c r="S176" s="72"/>
      <c r="T176" s="14" t="str">
        <f t="shared" si="20"/>
        <v/>
      </c>
      <c r="U176" s="47" t="str">
        <f t="shared" si="21"/>
        <v/>
      </c>
      <c r="V176" s="17"/>
      <c r="W176" s="5"/>
      <c r="X176" s="5"/>
      <c r="Y176" s="17"/>
      <c r="Z176" s="3"/>
      <c r="AA176" s="14"/>
      <c r="AB176" s="5"/>
      <c r="AC176" s="3"/>
      <c r="AD176" s="14"/>
      <c r="AE176" s="5"/>
      <c r="AF176" s="17"/>
      <c r="AG176" s="5"/>
      <c r="AH176" s="5"/>
      <c r="AI176" s="17"/>
      <c r="AJ176" s="3"/>
      <c r="AK176" s="3"/>
      <c r="AL176" s="17"/>
      <c r="AM176" s="3" t="e">
        <f>CONCATENATE(C176,#REF!)</f>
        <v>#REF!</v>
      </c>
      <c r="AN176" s="3" t="str">
        <f t="shared" si="26"/>
        <v/>
      </c>
      <c r="AO176" s="6"/>
      <c r="AP176" s="6"/>
    </row>
    <row r="177" spans="1:42" ht="21" customHeight="1" x14ac:dyDescent="0.15">
      <c r="A177" s="173" t="s">
        <v>242</v>
      </c>
      <c r="B177" s="67"/>
      <c r="C177" s="63"/>
      <c r="D177" s="86"/>
      <c r="E177" s="86"/>
      <c r="F177" s="77"/>
      <c r="G177" s="216"/>
      <c r="H177" s="219"/>
      <c r="I177" s="225"/>
      <c r="J177" s="225"/>
      <c r="K177" s="315">
        <f t="shared" si="24"/>
        <v>0</v>
      </c>
      <c r="L177" s="65"/>
      <c r="M177" s="65"/>
      <c r="N177" s="65"/>
      <c r="O177" s="65"/>
      <c r="P177" s="65"/>
      <c r="Q177" s="65"/>
      <c r="R177" s="65"/>
      <c r="S177" s="72"/>
      <c r="T177" s="14" t="str">
        <f t="shared" si="20"/>
        <v/>
      </c>
      <c r="U177" s="47" t="str">
        <f t="shared" si="21"/>
        <v/>
      </c>
      <c r="V177" s="25"/>
      <c r="W177" s="25"/>
      <c r="X177" s="25"/>
      <c r="Y177" s="25"/>
      <c r="Z177" s="11"/>
      <c r="AA177" s="18"/>
      <c r="AB177" s="11"/>
      <c r="AC177" s="11"/>
      <c r="AD177" s="18"/>
      <c r="AE177" s="25"/>
      <c r="AF177" s="25"/>
      <c r="AG177" s="25"/>
      <c r="AH177" s="25"/>
      <c r="AI177" s="25"/>
      <c r="AJ177" s="25"/>
      <c r="AK177" s="22"/>
      <c r="AL177" s="18">
        <f>SUM(AL157:AL176)</f>
        <v>0</v>
      </c>
      <c r="AM177" s="3" t="e">
        <f>CONCATENATE(C177,#REF!)</f>
        <v>#REF!</v>
      </c>
      <c r="AN177" s="11" t="str">
        <f>CONCATENATE(J177,R177)</f>
        <v/>
      </c>
      <c r="AO177" s="6"/>
      <c r="AP177" s="6"/>
    </row>
    <row r="178" spans="1:42" ht="21" customHeight="1" x14ac:dyDescent="0.15">
      <c r="A178" s="173" t="s">
        <v>272</v>
      </c>
      <c r="B178" s="67"/>
      <c r="C178" s="63"/>
      <c r="D178" s="86"/>
      <c r="E178" s="86"/>
      <c r="F178" s="77"/>
      <c r="G178" s="216"/>
      <c r="H178" s="219"/>
      <c r="I178" s="225"/>
      <c r="J178" s="225"/>
      <c r="K178" s="315">
        <f t="shared" si="24"/>
        <v>0</v>
      </c>
      <c r="L178" s="65"/>
      <c r="M178" s="65"/>
      <c r="N178" s="65"/>
      <c r="O178" s="65"/>
      <c r="P178" s="65"/>
      <c r="Q178" s="65"/>
      <c r="R178" s="65"/>
      <c r="S178" s="72"/>
      <c r="T178" s="14" t="str">
        <f t="shared" si="20"/>
        <v/>
      </c>
      <c r="U178" s="47" t="str">
        <f t="shared" si="21"/>
        <v/>
      </c>
      <c r="V178" s="14"/>
      <c r="W178" s="3"/>
      <c r="X178" s="3"/>
      <c r="Y178" s="14"/>
      <c r="Z178" s="3"/>
      <c r="AA178" s="14"/>
      <c r="AB178" s="3"/>
      <c r="AC178" s="3"/>
      <c r="AD178" s="14"/>
      <c r="AE178" s="3"/>
      <c r="AF178" s="14"/>
      <c r="AG178" s="3"/>
      <c r="AH178" s="3"/>
      <c r="AI178" s="14"/>
      <c r="AJ178" s="3"/>
      <c r="AK178" s="3"/>
      <c r="AL178" s="14">
        <f t="shared" ref="AL178:AL194" si="27">AB178-AG178</f>
        <v>0</v>
      </c>
      <c r="AM178" s="3" t="e">
        <f>CONCATENATE(C178,#REF!)</f>
        <v>#REF!</v>
      </c>
      <c r="AN178" s="3" t="str">
        <f t="shared" ref="AN178:AN197" si="28">CONCATENATE(J178,Q178)</f>
        <v/>
      </c>
      <c r="AO178" s="6"/>
      <c r="AP178" s="6"/>
    </row>
    <row r="179" spans="1:42" ht="21" customHeight="1" x14ac:dyDescent="0.15">
      <c r="A179" s="173" t="s">
        <v>273</v>
      </c>
      <c r="B179" s="67"/>
      <c r="C179" s="63"/>
      <c r="D179" s="86"/>
      <c r="E179" s="86"/>
      <c r="F179" s="77"/>
      <c r="G179" s="216"/>
      <c r="H179" s="219"/>
      <c r="I179" s="225"/>
      <c r="J179" s="225"/>
      <c r="K179" s="315">
        <f t="shared" si="24"/>
        <v>0</v>
      </c>
      <c r="L179" s="65"/>
      <c r="M179" s="65"/>
      <c r="N179" s="65"/>
      <c r="O179" s="65"/>
      <c r="P179" s="65"/>
      <c r="Q179" s="65"/>
      <c r="R179" s="65"/>
      <c r="S179" s="72"/>
      <c r="T179" s="14" t="str">
        <f t="shared" si="20"/>
        <v/>
      </c>
      <c r="U179" s="47" t="str">
        <f t="shared" si="21"/>
        <v/>
      </c>
      <c r="V179" s="14"/>
      <c r="W179" s="3"/>
      <c r="X179" s="3"/>
      <c r="Y179" s="14"/>
      <c r="Z179" s="3"/>
      <c r="AA179" s="14"/>
      <c r="AB179" s="3"/>
      <c r="AC179" s="3"/>
      <c r="AD179" s="14"/>
      <c r="AE179" s="3"/>
      <c r="AF179" s="14"/>
      <c r="AG179" s="3"/>
      <c r="AH179" s="3"/>
      <c r="AI179" s="14"/>
      <c r="AJ179" s="3"/>
      <c r="AK179" s="3"/>
      <c r="AL179" s="14">
        <f t="shared" si="27"/>
        <v>0</v>
      </c>
      <c r="AM179" s="3" t="e">
        <f>CONCATENATE(C179,#REF!)</f>
        <v>#REF!</v>
      </c>
      <c r="AN179" s="3" t="str">
        <f t="shared" si="28"/>
        <v/>
      </c>
      <c r="AO179" s="6"/>
      <c r="AP179" s="6"/>
    </row>
    <row r="180" spans="1:42" ht="21" customHeight="1" x14ac:dyDescent="0.15">
      <c r="A180" s="173" t="s">
        <v>274</v>
      </c>
      <c r="B180" s="67"/>
      <c r="C180" s="63"/>
      <c r="D180" s="86"/>
      <c r="E180" s="86"/>
      <c r="F180" s="77"/>
      <c r="G180" s="216"/>
      <c r="H180" s="219"/>
      <c r="I180" s="225"/>
      <c r="J180" s="225"/>
      <c r="K180" s="315">
        <f t="shared" si="24"/>
        <v>0</v>
      </c>
      <c r="L180" s="65"/>
      <c r="M180" s="65"/>
      <c r="N180" s="65"/>
      <c r="O180" s="65"/>
      <c r="P180" s="65"/>
      <c r="Q180" s="65"/>
      <c r="R180" s="65"/>
      <c r="S180" s="72"/>
      <c r="T180" s="14" t="str">
        <f t="shared" si="20"/>
        <v/>
      </c>
      <c r="U180" s="47" t="str">
        <f t="shared" si="21"/>
        <v/>
      </c>
      <c r="V180" s="14"/>
      <c r="W180" s="3"/>
      <c r="X180" s="3"/>
      <c r="Y180" s="14"/>
      <c r="Z180" s="3"/>
      <c r="AA180" s="14"/>
      <c r="AB180" s="3"/>
      <c r="AC180" s="3"/>
      <c r="AD180" s="14"/>
      <c r="AE180" s="3"/>
      <c r="AF180" s="14"/>
      <c r="AG180" s="3"/>
      <c r="AH180" s="3"/>
      <c r="AI180" s="14"/>
      <c r="AJ180" s="3"/>
      <c r="AK180" s="3"/>
      <c r="AL180" s="14">
        <f t="shared" si="27"/>
        <v>0</v>
      </c>
      <c r="AM180" s="3" t="e">
        <f>CONCATENATE(C180,#REF!)</f>
        <v>#REF!</v>
      </c>
      <c r="AN180" s="3" t="str">
        <f t="shared" si="28"/>
        <v/>
      </c>
      <c r="AO180" s="6"/>
      <c r="AP180" s="6"/>
    </row>
    <row r="181" spans="1:42" ht="21" customHeight="1" x14ac:dyDescent="0.15">
      <c r="A181" s="173" t="s">
        <v>258</v>
      </c>
      <c r="B181" s="67"/>
      <c r="C181" s="63"/>
      <c r="D181" s="86"/>
      <c r="E181" s="86"/>
      <c r="F181" s="77"/>
      <c r="G181" s="216"/>
      <c r="H181" s="219"/>
      <c r="I181" s="225"/>
      <c r="J181" s="225"/>
      <c r="K181" s="315">
        <f t="shared" si="24"/>
        <v>0</v>
      </c>
      <c r="L181" s="65"/>
      <c r="M181" s="65"/>
      <c r="N181" s="65"/>
      <c r="O181" s="65"/>
      <c r="P181" s="65"/>
      <c r="Q181" s="65"/>
      <c r="R181" s="65"/>
      <c r="S181" s="72"/>
      <c r="T181" s="14" t="str">
        <f t="shared" si="20"/>
        <v/>
      </c>
      <c r="U181" s="47" t="str">
        <f t="shared" si="21"/>
        <v/>
      </c>
      <c r="V181" s="14"/>
      <c r="W181" s="3"/>
      <c r="X181" s="3"/>
      <c r="Y181" s="14"/>
      <c r="Z181" s="3"/>
      <c r="AA181" s="14"/>
      <c r="AB181" s="3"/>
      <c r="AC181" s="3"/>
      <c r="AD181" s="14"/>
      <c r="AE181" s="3"/>
      <c r="AF181" s="14"/>
      <c r="AG181" s="3"/>
      <c r="AH181" s="3"/>
      <c r="AI181" s="14"/>
      <c r="AJ181" s="3"/>
      <c r="AK181" s="3"/>
      <c r="AL181" s="14">
        <f t="shared" si="27"/>
        <v>0</v>
      </c>
      <c r="AM181" s="3" t="e">
        <f>CONCATENATE(C181,#REF!)</f>
        <v>#REF!</v>
      </c>
      <c r="AN181" s="3" t="str">
        <f t="shared" si="28"/>
        <v/>
      </c>
      <c r="AO181" s="6"/>
      <c r="AP181" s="6"/>
    </row>
    <row r="182" spans="1:42" ht="21" customHeight="1" x14ac:dyDescent="0.15">
      <c r="A182" s="173" t="s">
        <v>255</v>
      </c>
      <c r="B182" s="67"/>
      <c r="C182" s="63"/>
      <c r="D182" s="86"/>
      <c r="E182" s="86"/>
      <c r="F182" s="77"/>
      <c r="G182" s="216"/>
      <c r="H182" s="219"/>
      <c r="I182" s="225"/>
      <c r="J182" s="225"/>
      <c r="K182" s="315">
        <f t="shared" si="24"/>
        <v>0</v>
      </c>
      <c r="L182" s="65"/>
      <c r="M182" s="65"/>
      <c r="N182" s="65"/>
      <c r="O182" s="65"/>
      <c r="P182" s="65"/>
      <c r="Q182" s="65"/>
      <c r="R182" s="65"/>
      <c r="S182" s="72"/>
      <c r="T182" s="14" t="str">
        <f t="shared" si="20"/>
        <v/>
      </c>
      <c r="U182" s="47" t="str">
        <f t="shared" si="21"/>
        <v/>
      </c>
      <c r="V182" s="14"/>
      <c r="W182" s="3"/>
      <c r="X182" s="3"/>
      <c r="Y182" s="14"/>
      <c r="Z182" s="3"/>
      <c r="AA182" s="14"/>
      <c r="AB182" s="3"/>
      <c r="AC182" s="3"/>
      <c r="AD182" s="14"/>
      <c r="AE182" s="3"/>
      <c r="AF182" s="14"/>
      <c r="AG182" s="3"/>
      <c r="AH182" s="3"/>
      <c r="AI182" s="14"/>
      <c r="AJ182" s="3"/>
      <c r="AK182" s="3"/>
      <c r="AL182" s="14">
        <f t="shared" si="27"/>
        <v>0</v>
      </c>
      <c r="AM182" s="3" t="e">
        <f>CONCATENATE(C182,#REF!)</f>
        <v>#REF!</v>
      </c>
      <c r="AN182" s="3" t="str">
        <f t="shared" si="28"/>
        <v/>
      </c>
      <c r="AO182" s="6"/>
      <c r="AP182" s="6"/>
    </row>
    <row r="183" spans="1:42" ht="21" customHeight="1" x14ac:dyDescent="0.15">
      <c r="A183" s="173" t="s">
        <v>254</v>
      </c>
      <c r="B183" s="67"/>
      <c r="C183" s="63"/>
      <c r="D183" s="86"/>
      <c r="E183" s="86"/>
      <c r="F183" s="77"/>
      <c r="G183" s="216"/>
      <c r="H183" s="219"/>
      <c r="I183" s="225"/>
      <c r="J183" s="225"/>
      <c r="K183" s="315">
        <f t="shared" si="24"/>
        <v>0</v>
      </c>
      <c r="L183" s="65"/>
      <c r="M183" s="65"/>
      <c r="N183" s="65"/>
      <c r="O183" s="65"/>
      <c r="P183" s="65"/>
      <c r="Q183" s="65"/>
      <c r="R183" s="65"/>
      <c r="S183" s="72"/>
      <c r="T183" s="14" t="str">
        <f t="shared" si="20"/>
        <v/>
      </c>
      <c r="U183" s="47" t="str">
        <f t="shared" si="21"/>
        <v/>
      </c>
      <c r="V183" s="15"/>
      <c r="W183" s="3"/>
      <c r="X183" s="3"/>
      <c r="Y183" s="14"/>
      <c r="Z183" s="3"/>
      <c r="AA183" s="14"/>
      <c r="AB183" s="3"/>
      <c r="AC183" s="3"/>
      <c r="AD183" s="14"/>
      <c r="AE183" s="3"/>
      <c r="AF183" s="14"/>
      <c r="AG183" s="3"/>
      <c r="AH183" s="3"/>
      <c r="AI183" s="14"/>
      <c r="AJ183" s="3"/>
      <c r="AK183" s="3"/>
      <c r="AL183" s="14">
        <f t="shared" si="27"/>
        <v>0</v>
      </c>
      <c r="AM183" s="3" t="e">
        <f>CONCATENATE(C183,#REF!)</f>
        <v>#REF!</v>
      </c>
      <c r="AN183" s="3" t="str">
        <f t="shared" si="28"/>
        <v/>
      </c>
      <c r="AO183" s="6"/>
      <c r="AP183" s="6"/>
    </row>
    <row r="184" spans="1:42" ht="21" customHeight="1" x14ac:dyDescent="0.15">
      <c r="A184" s="173" t="s">
        <v>275</v>
      </c>
      <c r="B184" s="67"/>
      <c r="C184" s="63"/>
      <c r="D184" s="86"/>
      <c r="E184" s="86"/>
      <c r="F184" s="77"/>
      <c r="G184" s="216"/>
      <c r="H184" s="219"/>
      <c r="I184" s="225"/>
      <c r="J184" s="225"/>
      <c r="K184" s="315">
        <f t="shared" si="24"/>
        <v>0</v>
      </c>
      <c r="L184" s="65"/>
      <c r="M184" s="65"/>
      <c r="N184" s="65"/>
      <c r="O184" s="65"/>
      <c r="P184" s="65"/>
      <c r="Q184" s="65"/>
      <c r="R184" s="65"/>
      <c r="S184" s="72"/>
      <c r="T184" s="14" t="str">
        <f t="shared" si="20"/>
        <v/>
      </c>
      <c r="U184" s="47" t="str">
        <f t="shared" si="21"/>
        <v/>
      </c>
      <c r="V184" s="14"/>
      <c r="W184" s="3"/>
      <c r="X184" s="3"/>
      <c r="Y184" s="14"/>
      <c r="Z184" s="3"/>
      <c r="AA184" s="14"/>
      <c r="AB184" s="3"/>
      <c r="AC184" s="3"/>
      <c r="AD184" s="14"/>
      <c r="AE184" s="3"/>
      <c r="AF184" s="14"/>
      <c r="AG184" s="3"/>
      <c r="AH184" s="3"/>
      <c r="AI184" s="14"/>
      <c r="AJ184" s="3"/>
      <c r="AK184" s="3"/>
      <c r="AL184" s="14">
        <f t="shared" si="27"/>
        <v>0</v>
      </c>
      <c r="AM184" s="3" t="e">
        <f>CONCATENATE(C184,#REF!)</f>
        <v>#REF!</v>
      </c>
      <c r="AN184" s="3" t="str">
        <f t="shared" si="28"/>
        <v/>
      </c>
      <c r="AO184" s="6"/>
      <c r="AP184" s="6"/>
    </row>
    <row r="185" spans="1:42" ht="21" customHeight="1" x14ac:dyDescent="0.15">
      <c r="A185" s="173" t="s">
        <v>249</v>
      </c>
      <c r="B185" s="67"/>
      <c r="C185" s="63"/>
      <c r="D185" s="86"/>
      <c r="E185" s="86"/>
      <c r="F185" s="77"/>
      <c r="G185" s="216"/>
      <c r="H185" s="219"/>
      <c r="I185" s="225"/>
      <c r="J185" s="225"/>
      <c r="K185" s="315">
        <f t="shared" si="24"/>
        <v>0</v>
      </c>
      <c r="L185" s="65"/>
      <c r="M185" s="65"/>
      <c r="N185" s="65"/>
      <c r="O185" s="65"/>
      <c r="P185" s="65"/>
      <c r="Q185" s="65"/>
      <c r="R185" s="65"/>
      <c r="S185" s="72"/>
      <c r="T185" s="14" t="str">
        <f t="shared" si="20"/>
        <v/>
      </c>
      <c r="U185" s="47" t="str">
        <f t="shared" si="21"/>
        <v/>
      </c>
      <c r="V185" s="14"/>
      <c r="W185" s="3"/>
      <c r="X185" s="3"/>
      <c r="Y185" s="14"/>
      <c r="Z185" s="3"/>
      <c r="AA185" s="14"/>
      <c r="AB185" s="3"/>
      <c r="AC185" s="3"/>
      <c r="AD185" s="14"/>
      <c r="AE185" s="3"/>
      <c r="AF185" s="14"/>
      <c r="AG185" s="3"/>
      <c r="AH185" s="3"/>
      <c r="AI185" s="14"/>
      <c r="AJ185" s="3"/>
      <c r="AK185" s="3"/>
      <c r="AL185" s="14">
        <f t="shared" si="27"/>
        <v>0</v>
      </c>
      <c r="AM185" s="3" t="e">
        <f>CONCATENATE(C185,#REF!)</f>
        <v>#REF!</v>
      </c>
      <c r="AN185" s="3" t="str">
        <f t="shared" si="28"/>
        <v/>
      </c>
      <c r="AO185" s="6"/>
      <c r="AP185" s="6"/>
    </row>
    <row r="186" spans="1:42" ht="21" customHeight="1" x14ac:dyDescent="0.15">
      <c r="A186" s="179" t="s">
        <v>250</v>
      </c>
      <c r="B186" s="104"/>
      <c r="C186" s="105"/>
      <c r="D186" s="106"/>
      <c r="E186" s="106"/>
      <c r="F186" s="166"/>
      <c r="G186" s="218"/>
      <c r="H186" s="220"/>
      <c r="I186" s="226"/>
      <c r="J186" s="226"/>
      <c r="K186" s="316">
        <f t="shared" si="24"/>
        <v>0</v>
      </c>
      <c r="L186" s="154"/>
      <c r="M186" s="154"/>
      <c r="N186" s="154"/>
      <c r="O186" s="154"/>
      <c r="P186" s="154"/>
      <c r="Q186" s="154"/>
      <c r="R186" s="154"/>
      <c r="S186" s="155"/>
      <c r="T186" s="14" t="str">
        <f t="shared" si="20"/>
        <v/>
      </c>
      <c r="U186" s="47" t="str">
        <f t="shared" si="21"/>
        <v/>
      </c>
      <c r="V186" s="14"/>
      <c r="W186" s="3"/>
      <c r="X186" s="3"/>
      <c r="Y186" s="14"/>
      <c r="Z186" s="3"/>
      <c r="AA186" s="14"/>
      <c r="AB186" s="3"/>
      <c r="AC186" s="3"/>
      <c r="AD186" s="14"/>
      <c r="AE186" s="3"/>
      <c r="AF186" s="14"/>
      <c r="AG186" s="3"/>
      <c r="AH186" s="3"/>
      <c r="AI186" s="14"/>
      <c r="AJ186" s="3"/>
      <c r="AK186" s="3"/>
      <c r="AL186" s="14">
        <f t="shared" si="27"/>
        <v>0</v>
      </c>
      <c r="AM186" s="3" t="e">
        <f>CONCATENATE(C186,#REF!)</f>
        <v>#REF!</v>
      </c>
      <c r="AN186" s="3" t="str">
        <f t="shared" si="28"/>
        <v/>
      </c>
      <c r="AO186" s="6"/>
      <c r="AP186" s="6"/>
    </row>
    <row r="187" spans="1:42" ht="21" customHeight="1" x14ac:dyDescent="0.15">
      <c r="A187" s="163" t="s">
        <v>251</v>
      </c>
      <c r="B187" s="71"/>
      <c r="C187" s="99"/>
      <c r="D187" s="102"/>
      <c r="E187" s="102"/>
      <c r="F187" s="164"/>
      <c r="G187" s="211"/>
      <c r="H187" s="221"/>
      <c r="I187" s="227"/>
      <c r="J187" s="227"/>
      <c r="K187" s="314">
        <f t="shared" si="24"/>
        <v>0</v>
      </c>
      <c r="L187" s="152"/>
      <c r="M187" s="152"/>
      <c r="N187" s="152"/>
      <c r="O187" s="152"/>
      <c r="P187" s="152"/>
      <c r="Q187" s="152"/>
      <c r="R187" s="152"/>
      <c r="S187" s="153"/>
      <c r="T187" s="14" t="str">
        <f t="shared" si="20"/>
        <v/>
      </c>
      <c r="U187" s="47" t="str">
        <f t="shared" si="21"/>
        <v/>
      </c>
      <c r="V187" s="14"/>
      <c r="W187" s="3"/>
      <c r="X187" s="3"/>
      <c r="Y187" s="14"/>
      <c r="Z187" s="3"/>
      <c r="AA187" s="14"/>
      <c r="AB187" s="3"/>
      <c r="AC187" s="3"/>
      <c r="AD187" s="14"/>
      <c r="AE187" s="3"/>
      <c r="AF187" s="14"/>
      <c r="AG187" s="3"/>
      <c r="AH187" s="3"/>
      <c r="AI187" s="14"/>
      <c r="AJ187" s="3"/>
      <c r="AK187" s="3"/>
      <c r="AL187" s="14">
        <f t="shared" si="27"/>
        <v>0</v>
      </c>
      <c r="AM187" s="3" t="e">
        <f>CONCATENATE(C187,#REF!)</f>
        <v>#REF!</v>
      </c>
      <c r="AN187" s="3" t="str">
        <f t="shared" si="28"/>
        <v/>
      </c>
      <c r="AO187" s="6"/>
      <c r="AP187" s="6"/>
    </row>
    <row r="188" spans="1:42" ht="21" customHeight="1" x14ac:dyDescent="0.15">
      <c r="A188" s="173" t="s">
        <v>256</v>
      </c>
      <c r="B188" s="67"/>
      <c r="C188" s="63"/>
      <c r="D188" s="86"/>
      <c r="E188" s="86"/>
      <c r="F188" s="77"/>
      <c r="G188" s="216"/>
      <c r="H188" s="219"/>
      <c r="I188" s="225"/>
      <c r="J188" s="225"/>
      <c r="K188" s="315">
        <f t="shared" si="24"/>
        <v>0</v>
      </c>
      <c r="L188" s="65"/>
      <c r="M188" s="65"/>
      <c r="N188" s="65"/>
      <c r="O188" s="65"/>
      <c r="P188" s="65"/>
      <c r="Q188" s="65"/>
      <c r="R188" s="65"/>
      <c r="S188" s="72"/>
      <c r="T188" s="14" t="str">
        <f t="shared" si="20"/>
        <v/>
      </c>
      <c r="U188" s="47" t="str">
        <f t="shared" si="21"/>
        <v/>
      </c>
      <c r="V188" s="14"/>
      <c r="W188" s="3"/>
      <c r="X188" s="3"/>
      <c r="Y188" s="14"/>
      <c r="Z188" s="3"/>
      <c r="AA188" s="14"/>
      <c r="AB188" s="3"/>
      <c r="AC188" s="3"/>
      <c r="AD188" s="14"/>
      <c r="AE188" s="3"/>
      <c r="AF188" s="14"/>
      <c r="AG188" s="3"/>
      <c r="AH188" s="3"/>
      <c r="AI188" s="14"/>
      <c r="AJ188" s="3"/>
      <c r="AK188" s="3"/>
      <c r="AL188" s="14">
        <f t="shared" si="27"/>
        <v>0</v>
      </c>
      <c r="AM188" s="3" t="e">
        <f>CONCATENATE(C188,#REF!)</f>
        <v>#REF!</v>
      </c>
      <c r="AN188" s="3" t="str">
        <f t="shared" si="28"/>
        <v/>
      </c>
      <c r="AO188" s="6"/>
      <c r="AP188" s="6"/>
    </row>
    <row r="189" spans="1:42" ht="21" customHeight="1" x14ac:dyDescent="0.15">
      <c r="A189" s="173" t="s">
        <v>253</v>
      </c>
      <c r="B189" s="67"/>
      <c r="C189" s="63"/>
      <c r="D189" s="86"/>
      <c r="E189" s="86"/>
      <c r="F189" s="77"/>
      <c r="G189" s="216"/>
      <c r="H189" s="219"/>
      <c r="I189" s="225"/>
      <c r="J189" s="225"/>
      <c r="K189" s="315">
        <f t="shared" si="24"/>
        <v>0</v>
      </c>
      <c r="L189" s="65"/>
      <c r="M189" s="65"/>
      <c r="N189" s="65"/>
      <c r="O189" s="65"/>
      <c r="P189" s="65"/>
      <c r="Q189" s="65"/>
      <c r="R189" s="65"/>
      <c r="S189" s="72"/>
      <c r="T189" s="14" t="str">
        <f t="shared" si="20"/>
        <v/>
      </c>
      <c r="U189" s="47" t="str">
        <f t="shared" si="21"/>
        <v/>
      </c>
      <c r="V189" s="14"/>
      <c r="W189" s="3"/>
      <c r="X189" s="3"/>
      <c r="Y189" s="14"/>
      <c r="Z189" s="3"/>
      <c r="AA189" s="14"/>
      <c r="AB189" s="3"/>
      <c r="AC189" s="3"/>
      <c r="AD189" s="14"/>
      <c r="AE189" s="3"/>
      <c r="AF189" s="14"/>
      <c r="AG189" s="3"/>
      <c r="AH189" s="3"/>
      <c r="AI189" s="14"/>
      <c r="AJ189" s="3"/>
      <c r="AK189" s="3"/>
      <c r="AL189" s="14">
        <f t="shared" si="27"/>
        <v>0</v>
      </c>
      <c r="AM189" s="3" t="e">
        <f>CONCATENATE(C189,#REF!)</f>
        <v>#REF!</v>
      </c>
      <c r="AN189" s="3" t="str">
        <f t="shared" si="28"/>
        <v/>
      </c>
      <c r="AO189" s="6"/>
      <c r="AP189" s="6"/>
    </row>
    <row r="190" spans="1:42" ht="21" customHeight="1" x14ac:dyDescent="0.15">
      <c r="A190" s="173" t="s">
        <v>276</v>
      </c>
      <c r="B190" s="67"/>
      <c r="C190" s="63"/>
      <c r="D190" s="86"/>
      <c r="E190" s="86"/>
      <c r="F190" s="77"/>
      <c r="G190" s="216"/>
      <c r="H190" s="219"/>
      <c r="I190" s="225"/>
      <c r="J190" s="225"/>
      <c r="K190" s="315">
        <f t="shared" si="24"/>
        <v>0</v>
      </c>
      <c r="L190" s="65"/>
      <c r="M190" s="65"/>
      <c r="N190" s="65"/>
      <c r="O190" s="65"/>
      <c r="P190" s="65"/>
      <c r="Q190" s="65"/>
      <c r="R190" s="65"/>
      <c r="S190" s="72"/>
      <c r="T190" s="14" t="str">
        <f t="shared" si="20"/>
        <v/>
      </c>
      <c r="U190" s="47" t="str">
        <f t="shared" si="21"/>
        <v/>
      </c>
      <c r="V190" s="14"/>
      <c r="W190" s="3"/>
      <c r="X190" s="3"/>
      <c r="Y190" s="14"/>
      <c r="Z190" s="3"/>
      <c r="AA190" s="14"/>
      <c r="AB190" s="3"/>
      <c r="AC190" s="3"/>
      <c r="AD190" s="14"/>
      <c r="AE190" s="3"/>
      <c r="AF190" s="14"/>
      <c r="AG190" s="3"/>
      <c r="AH190" s="3"/>
      <c r="AI190" s="14"/>
      <c r="AJ190" s="3"/>
      <c r="AK190" s="3"/>
      <c r="AL190" s="14">
        <f t="shared" si="27"/>
        <v>0</v>
      </c>
      <c r="AM190" s="3" t="e">
        <f>CONCATENATE(C190,#REF!)</f>
        <v>#REF!</v>
      </c>
      <c r="AN190" s="3" t="str">
        <f t="shared" si="28"/>
        <v/>
      </c>
      <c r="AO190" s="6"/>
      <c r="AP190" s="6"/>
    </row>
    <row r="191" spans="1:42" ht="21" customHeight="1" x14ac:dyDescent="0.15">
      <c r="A191" s="181" t="s">
        <v>277</v>
      </c>
      <c r="B191" s="63"/>
      <c r="C191" s="57"/>
      <c r="D191" s="88"/>
      <c r="E191" s="88"/>
      <c r="F191" s="190"/>
      <c r="G191" s="219"/>
      <c r="H191" s="213"/>
      <c r="I191" s="231"/>
      <c r="J191" s="231"/>
      <c r="K191" s="315">
        <f t="shared" si="24"/>
        <v>0</v>
      </c>
      <c r="L191" s="66"/>
      <c r="M191" s="58"/>
      <c r="N191" s="66"/>
      <c r="O191" s="58"/>
      <c r="P191" s="57"/>
      <c r="Q191" s="57"/>
      <c r="R191" s="57"/>
      <c r="S191" s="158"/>
      <c r="T191" s="14" t="str">
        <f t="shared" si="20"/>
        <v/>
      </c>
      <c r="U191" s="47" t="str">
        <f t="shared" si="21"/>
        <v/>
      </c>
      <c r="V191" s="14"/>
      <c r="W191" s="3"/>
      <c r="X191" s="3"/>
      <c r="Y191" s="14"/>
      <c r="Z191" s="3"/>
      <c r="AA191" s="14"/>
      <c r="AB191" s="3"/>
      <c r="AC191" s="3"/>
      <c r="AD191" s="14"/>
      <c r="AE191" s="3"/>
      <c r="AF191" s="14"/>
      <c r="AG191" s="3"/>
      <c r="AH191" s="3"/>
      <c r="AI191" s="14"/>
      <c r="AJ191" s="3"/>
      <c r="AK191" s="3"/>
      <c r="AL191" s="14">
        <f t="shared" si="27"/>
        <v>0</v>
      </c>
      <c r="AM191" s="3" t="e">
        <f>CONCATENATE(C191,#REF!)</f>
        <v>#REF!</v>
      </c>
      <c r="AN191" s="3" t="str">
        <f t="shared" si="28"/>
        <v/>
      </c>
      <c r="AO191" s="6"/>
      <c r="AP191" s="6"/>
    </row>
    <row r="192" spans="1:42" ht="21" customHeight="1" x14ac:dyDescent="0.15">
      <c r="A192" s="181" t="s">
        <v>278</v>
      </c>
      <c r="B192" s="63"/>
      <c r="C192" s="57"/>
      <c r="D192" s="88"/>
      <c r="E192" s="88"/>
      <c r="F192" s="190"/>
      <c r="G192" s="219"/>
      <c r="H192" s="213"/>
      <c r="I192" s="231"/>
      <c r="J192" s="231"/>
      <c r="K192" s="315">
        <f t="shared" si="24"/>
        <v>0</v>
      </c>
      <c r="L192" s="66"/>
      <c r="M192" s="58"/>
      <c r="N192" s="66"/>
      <c r="O192" s="58"/>
      <c r="P192" s="57"/>
      <c r="Q192" s="57"/>
      <c r="R192" s="57"/>
      <c r="S192" s="158"/>
      <c r="T192" s="14" t="str">
        <f t="shared" si="20"/>
        <v/>
      </c>
      <c r="U192" s="47" t="str">
        <f t="shared" si="21"/>
        <v/>
      </c>
      <c r="V192" s="14"/>
      <c r="W192" s="3"/>
      <c r="X192" s="3"/>
      <c r="Y192" s="14"/>
      <c r="Z192" s="3"/>
      <c r="AA192" s="14"/>
      <c r="AB192" s="3"/>
      <c r="AC192" s="3"/>
      <c r="AD192" s="14"/>
      <c r="AE192" s="3"/>
      <c r="AF192" s="14"/>
      <c r="AG192" s="3"/>
      <c r="AH192" s="3"/>
      <c r="AI192" s="14"/>
      <c r="AJ192" s="3"/>
      <c r="AK192" s="3"/>
      <c r="AL192" s="14">
        <f t="shared" si="27"/>
        <v>0</v>
      </c>
      <c r="AM192" s="3" t="e">
        <f>CONCATENATE(C192,#REF!)</f>
        <v>#REF!</v>
      </c>
      <c r="AN192" s="3" t="str">
        <f t="shared" si="28"/>
        <v/>
      </c>
      <c r="AO192" s="6"/>
      <c r="AP192" s="6"/>
    </row>
    <row r="193" spans="1:42" ht="21" customHeight="1" x14ac:dyDescent="0.15">
      <c r="A193" s="181" t="s">
        <v>248</v>
      </c>
      <c r="B193" s="63"/>
      <c r="C193" s="57"/>
      <c r="D193" s="88"/>
      <c r="E193" s="88"/>
      <c r="F193" s="190"/>
      <c r="G193" s="219"/>
      <c r="H193" s="213"/>
      <c r="I193" s="231"/>
      <c r="J193" s="231"/>
      <c r="K193" s="315">
        <f t="shared" si="24"/>
        <v>0</v>
      </c>
      <c r="L193" s="66"/>
      <c r="M193" s="58"/>
      <c r="N193" s="66"/>
      <c r="O193" s="58"/>
      <c r="P193" s="57"/>
      <c r="Q193" s="57"/>
      <c r="R193" s="57"/>
      <c r="S193" s="158"/>
      <c r="T193" s="14" t="str">
        <f t="shared" si="20"/>
        <v/>
      </c>
      <c r="U193" s="47" t="str">
        <f t="shared" si="21"/>
        <v/>
      </c>
      <c r="V193" s="14"/>
      <c r="W193" s="3"/>
      <c r="X193" s="3"/>
      <c r="Y193" s="14"/>
      <c r="Z193" s="3"/>
      <c r="AA193" s="14"/>
      <c r="AB193" s="3"/>
      <c r="AC193" s="3"/>
      <c r="AD193" s="14"/>
      <c r="AE193" s="3"/>
      <c r="AF193" s="14"/>
      <c r="AG193" s="3"/>
      <c r="AH193" s="3"/>
      <c r="AI193" s="14"/>
      <c r="AJ193" s="3"/>
      <c r="AK193" s="3"/>
      <c r="AL193" s="14">
        <f t="shared" si="27"/>
        <v>0</v>
      </c>
      <c r="AM193" s="3" t="e">
        <f>CONCATENATE(C193,#REF!)</f>
        <v>#REF!</v>
      </c>
      <c r="AN193" s="3" t="str">
        <f t="shared" si="28"/>
        <v/>
      </c>
      <c r="AO193" s="6"/>
      <c r="AP193" s="6"/>
    </row>
    <row r="194" spans="1:42" ht="21" customHeight="1" x14ac:dyDescent="0.15">
      <c r="A194" s="181" t="s">
        <v>279</v>
      </c>
      <c r="B194" s="63"/>
      <c r="C194" s="57"/>
      <c r="D194" s="87"/>
      <c r="E194" s="87"/>
      <c r="F194" s="191"/>
      <c r="G194" s="219"/>
      <c r="H194" s="213"/>
      <c r="I194" s="233"/>
      <c r="J194" s="233"/>
      <c r="K194" s="315">
        <f t="shared" si="24"/>
        <v>0</v>
      </c>
      <c r="L194" s="66"/>
      <c r="M194" s="58"/>
      <c r="N194" s="66"/>
      <c r="O194" s="58"/>
      <c r="P194" s="57"/>
      <c r="Q194" s="57"/>
      <c r="R194" s="57"/>
      <c r="S194" s="158"/>
      <c r="T194" s="14" t="str">
        <f t="shared" si="20"/>
        <v/>
      </c>
      <c r="U194" s="47" t="str">
        <f t="shared" si="21"/>
        <v/>
      </c>
      <c r="V194" s="14"/>
      <c r="W194" s="3"/>
      <c r="X194" s="3"/>
      <c r="Y194" s="14"/>
      <c r="Z194" s="3"/>
      <c r="AA194" s="14"/>
      <c r="AB194" s="3"/>
      <c r="AC194" s="3"/>
      <c r="AD194" s="14"/>
      <c r="AE194" s="3"/>
      <c r="AF194" s="14"/>
      <c r="AG194" s="3"/>
      <c r="AH194" s="3"/>
      <c r="AI194" s="14"/>
      <c r="AJ194" s="3"/>
      <c r="AK194" s="3"/>
      <c r="AL194" s="14">
        <f t="shared" si="27"/>
        <v>0</v>
      </c>
      <c r="AM194" s="3" t="e">
        <f>CONCATENATE(C194,#REF!)</f>
        <v>#REF!</v>
      </c>
      <c r="AN194" s="3" t="str">
        <f t="shared" si="28"/>
        <v/>
      </c>
      <c r="AO194" s="6"/>
      <c r="AP194" s="6"/>
    </row>
    <row r="195" spans="1:42" ht="21" customHeight="1" x14ac:dyDescent="0.15">
      <c r="A195" s="181" t="s">
        <v>280</v>
      </c>
      <c r="B195" s="63"/>
      <c r="C195" s="57"/>
      <c r="D195" s="88"/>
      <c r="E195" s="88"/>
      <c r="F195" s="190"/>
      <c r="G195" s="219"/>
      <c r="H195" s="213"/>
      <c r="I195" s="231"/>
      <c r="J195" s="231"/>
      <c r="K195" s="315">
        <f t="shared" si="24"/>
        <v>0</v>
      </c>
      <c r="L195" s="66"/>
      <c r="M195" s="58"/>
      <c r="N195" s="66"/>
      <c r="O195" s="58"/>
      <c r="P195" s="57"/>
      <c r="Q195" s="57"/>
      <c r="R195" s="57"/>
      <c r="S195" s="158"/>
      <c r="T195" s="14" t="str">
        <f t="shared" si="20"/>
        <v/>
      </c>
      <c r="U195" s="47" t="str">
        <f t="shared" si="21"/>
        <v/>
      </c>
      <c r="V195" s="16"/>
      <c r="W195" s="4"/>
      <c r="X195" s="4"/>
      <c r="Y195" s="16"/>
      <c r="Z195" s="3"/>
      <c r="AA195" s="14"/>
      <c r="AB195" s="4"/>
      <c r="AC195" s="3"/>
      <c r="AD195" s="14"/>
      <c r="AE195" s="4"/>
      <c r="AF195" s="16"/>
      <c r="AG195" s="4"/>
      <c r="AH195" s="4"/>
      <c r="AI195" s="16"/>
      <c r="AJ195" s="3"/>
      <c r="AK195" s="3"/>
      <c r="AL195" s="16"/>
      <c r="AM195" s="3" t="e">
        <f>CONCATENATE(C195,#REF!)</f>
        <v>#REF!</v>
      </c>
      <c r="AN195" s="3" t="str">
        <f t="shared" si="28"/>
        <v/>
      </c>
      <c r="AO195" s="6"/>
      <c r="AP195" s="6"/>
    </row>
    <row r="196" spans="1:42" ht="21" customHeight="1" x14ac:dyDescent="0.15">
      <c r="A196" s="177" t="s">
        <v>247</v>
      </c>
      <c r="B196" s="78"/>
      <c r="C196" s="78"/>
      <c r="D196" s="86"/>
      <c r="E196" s="86"/>
      <c r="F196" s="77"/>
      <c r="G196" s="215"/>
      <c r="H196" s="215"/>
      <c r="I196" s="225"/>
      <c r="J196" s="225"/>
      <c r="K196" s="315">
        <f t="shared" si="24"/>
        <v>0</v>
      </c>
      <c r="L196" s="70"/>
      <c r="M196" s="67"/>
      <c r="N196" s="70"/>
      <c r="O196" s="67"/>
      <c r="P196" s="78"/>
      <c r="Q196" s="78"/>
      <c r="R196" s="78"/>
      <c r="S196" s="192"/>
      <c r="T196" s="14" t="str">
        <f t="shared" si="20"/>
        <v/>
      </c>
      <c r="U196" s="47" t="str">
        <f t="shared" si="21"/>
        <v/>
      </c>
      <c r="V196" s="16"/>
      <c r="W196" s="4"/>
      <c r="X196" s="4"/>
      <c r="Y196" s="16"/>
      <c r="Z196" s="3"/>
      <c r="AA196" s="14"/>
      <c r="AB196" s="4"/>
      <c r="AC196" s="3"/>
      <c r="AD196" s="14"/>
      <c r="AE196" s="4"/>
      <c r="AF196" s="16"/>
      <c r="AG196" s="4"/>
      <c r="AH196" s="4"/>
      <c r="AI196" s="16"/>
      <c r="AJ196" s="3"/>
      <c r="AK196" s="3"/>
      <c r="AL196" s="16"/>
      <c r="AM196" s="3" t="e">
        <f>CONCATENATE(C196,#REF!)</f>
        <v>#REF!</v>
      </c>
      <c r="AN196" s="3" t="str">
        <f t="shared" si="28"/>
        <v/>
      </c>
      <c r="AO196" s="6"/>
      <c r="AP196" s="6"/>
    </row>
    <row r="197" spans="1:42" ht="21" customHeight="1" x14ac:dyDescent="0.15">
      <c r="A197" s="181" t="s">
        <v>252</v>
      </c>
      <c r="B197" s="63"/>
      <c r="C197" s="57"/>
      <c r="D197" s="88"/>
      <c r="E197" s="88"/>
      <c r="F197" s="190"/>
      <c r="G197" s="219"/>
      <c r="H197" s="213"/>
      <c r="I197" s="231"/>
      <c r="J197" s="231"/>
      <c r="K197" s="315">
        <f t="shared" si="24"/>
        <v>0</v>
      </c>
      <c r="L197" s="66"/>
      <c r="M197" s="58"/>
      <c r="N197" s="66"/>
      <c r="O197" s="58"/>
      <c r="P197" s="57"/>
      <c r="Q197" s="57"/>
      <c r="R197" s="57"/>
      <c r="S197" s="158"/>
      <c r="T197" s="14" t="str">
        <f t="shared" si="20"/>
        <v/>
      </c>
      <c r="U197" s="47" t="str">
        <f t="shared" si="21"/>
        <v/>
      </c>
      <c r="V197" s="17"/>
      <c r="W197" s="5"/>
      <c r="X197" s="5"/>
      <c r="Y197" s="17"/>
      <c r="Z197" s="3"/>
      <c r="AA197" s="14"/>
      <c r="AB197" s="5"/>
      <c r="AC197" s="3"/>
      <c r="AD197" s="14"/>
      <c r="AE197" s="5"/>
      <c r="AF197" s="17"/>
      <c r="AG197" s="5"/>
      <c r="AH197" s="5"/>
      <c r="AI197" s="17"/>
      <c r="AJ197" s="3"/>
      <c r="AK197" s="3"/>
      <c r="AL197" s="17"/>
      <c r="AM197" s="3" t="e">
        <f>CONCATENATE(C197,#REF!)</f>
        <v>#REF!</v>
      </c>
      <c r="AN197" s="3" t="str">
        <f t="shared" si="28"/>
        <v/>
      </c>
      <c r="AO197" s="6"/>
      <c r="AP197" s="6"/>
    </row>
    <row r="198" spans="1:42" ht="21" customHeight="1" x14ac:dyDescent="0.15">
      <c r="A198" s="181" t="s">
        <v>242</v>
      </c>
      <c r="B198" s="63"/>
      <c r="C198" s="57"/>
      <c r="D198" s="88"/>
      <c r="E198" s="88"/>
      <c r="F198" s="190"/>
      <c r="G198" s="219"/>
      <c r="H198" s="213"/>
      <c r="I198" s="231"/>
      <c r="J198" s="231"/>
      <c r="K198" s="315">
        <f t="shared" si="24"/>
        <v>0</v>
      </c>
      <c r="L198" s="66"/>
      <c r="M198" s="58"/>
      <c r="N198" s="66"/>
      <c r="O198" s="58"/>
      <c r="P198" s="57"/>
      <c r="Q198" s="58"/>
      <c r="R198" s="57"/>
      <c r="S198" s="158"/>
      <c r="T198" s="14" t="str">
        <f t="shared" si="20"/>
        <v/>
      </c>
      <c r="U198" s="47" t="str">
        <f t="shared" si="21"/>
        <v/>
      </c>
      <c r="V198" s="25"/>
      <c r="W198" s="25"/>
      <c r="X198" s="25"/>
      <c r="Y198" s="25"/>
      <c r="Z198" s="11"/>
      <c r="AA198" s="18"/>
      <c r="AB198" s="11"/>
      <c r="AC198" s="11"/>
      <c r="AD198" s="18"/>
      <c r="AE198" s="25"/>
      <c r="AF198" s="25"/>
      <c r="AG198" s="25"/>
      <c r="AH198" s="25"/>
      <c r="AI198" s="25"/>
      <c r="AJ198" s="25"/>
      <c r="AK198" s="22"/>
      <c r="AL198" s="18">
        <f>SUM(AL178:AL197)</f>
        <v>0</v>
      </c>
      <c r="AM198" s="3" t="e">
        <f>CONCATENATE(C198,#REF!)</f>
        <v>#REF!</v>
      </c>
      <c r="AN198" s="11" t="str">
        <f>CONCATENATE(J198,R198)</f>
        <v/>
      </c>
      <c r="AO198" s="6"/>
      <c r="AP198" s="6"/>
    </row>
    <row r="199" spans="1:42" ht="21" customHeight="1" x14ac:dyDescent="0.15">
      <c r="A199" s="181">
        <v>181</v>
      </c>
      <c r="B199" s="63"/>
      <c r="C199" s="57"/>
      <c r="D199" s="88"/>
      <c r="E199" s="88"/>
      <c r="F199" s="190"/>
      <c r="G199" s="219"/>
      <c r="H199" s="213"/>
      <c r="I199" s="231"/>
      <c r="J199" s="231"/>
      <c r="K199" s="315">
        <f t="shared" si="24"/>
        <v>0</v>
      </c>
      <c r="L199" s="66"/>
      <c r="M199" s="58"/>
      <c r="N199" s="66"/>
      <c r="O199" s="58"/>
      <c r="P199" s="57"/>
      <c r="Q199" s="58"/>
      <c r="R199" s="57"/>
      <c r="S199" s="158"/>
      <c r="T199" s="14" t="str">
        <f t="shared" ref="T199:T262" si="29">CONCATENATE(L199,C199)</f>
        <v/>
      </c>
      <c r="U199" s="47" t="str">
        <f t="shared" ref="U199:U262" si="30">CONCATENATE(N199,H199)</f>
        <v/>
      </c>
      <c r="V199" s="14"/>
      <c r="W199" s="3"/>
      <c r="X199" s="3"/>
      <c r="Y199" s="14"/>
      <c r="Z199" s="3"/>
      <c r="AA199" s="14"/>
      <c r="AB199" s="3"/>
      <c r="AC199" s="3"/>
      <c r="AD199" s="14"/>
      <c r="AE199" s="3"/>
      <c r="AF199" s="14"/>
      <c r="AG199" s="3"/>
      <c r="AH199" s="3"/>
      <c r="AI199" s="14"/>
      <c r="AJ199" s="3"/>
      <c r="AK199" s="3"/>
      <c r="AL199" s="14">
        <f t="shared" ref="AL199:AL215" si="31">AB199-AG199</f>
        <v>0</v>
      </c>
      <c r="AM199" s="3" t="e">
        <f>CONCATENATE(C199,#REF!)</f>
        <v>#REF!</v>
      </c>
      <c r="AN199" s="3" t="str">
        <f t="shared" ref="AN199:AN218" si="32">CONCATENATE(J199,Q199)</f>
        <v/>
      </c>
      <c r="AO199" s="6"/>
      <c r="AP199" s="6"/>
    </row>
    <row r="200" spans="1:42" ht="21" customHeight="1" x14ac:dyDescent="0.15">
      <c r="A200" s="181">
        <v>182</v>
      </c>
      <c r="B200" s="63"/>
      <c r="C200" s="57"/>
      <c r="D200" s="88"/>
      <c r="E200" s="88"/>
      <c r="F200" s="190"/>
      <c r="G200" s="219"/>
      <c r="H200" s="213"/>
      <c r="I200" s="231"/>
      <c r="J200" s="231"/>
      <c r="K200" s="315">
        <f t="shared" si="24"/>
        <v>0</v>
      </c>
      <c r="L200" s="66"/>
      <c r="M200" s="58"/>
      <c r="N200" s="66"/>
      <c r="O200" s="58"/>
      <c r="P200" s="57"/>
      <c r="Q200" s="57"/>
      <c r="R200" s="57"/>
      <c r="S200" s="158"/>
      <c r="T200" s="14" t="str">
        <f t="shared" si="29"/>
        <v/>
      </c>
      <c r="U200" s="47" t="str">
        <f t="shared" si="30"/>
        <v/>
      </c>
      <c r="V200" s="14"/>
      <c r="W200" s="3"/>
      <c r="X200" s="3"/>
      <c r="Y200" s="14"/>
      <c r="Z200" s="3"/>
      <c r="AA200" s="14"/>
      <c r="AB200" s="3"/>
      <c r="AC200" s="3"/>
      <c r="AD200" s="14"/>
      <c r="AE200" s="3"/>
      <c r="AF200" s="14"/>
      <c r="AG200" s="3"/>
      <c r="AH200" s="3"/>
      <c r="AI200" s="14"/>
      <c r="AJ200" s="3"/>
      <c r="AK200" s="3"/>
      <c r="AL200" s="14">
        <f t="shared" si="31"/>
        <v>0</v>
      </c>
      <c r="AM200" s="3" t="e">
        <f>CONCATENATE(C200,#REF!)</f>
        <v>#REF!</v>
      </c>
      <c r="AN200" s="3" t="str">
        <f t="shared" si="32"/>
        <v/>
      </c>
      <c r="AO200" s="6"/>
      <c r="AP200" s="6"/>
    </row>
    <row r="201" spans="1:42" ht="21" customHeight="1" x14ac:dyDescent="0.15">
      <c r="A201" s="181">
        <v>183</v>
      </c>
      <c r="B201" s="63"/>
      <c r="C201" s="57"/>
      <c r="D201" s="88"/>
      <c r="E201" s="88"/>
      <c r="F201" s="190"/>
      <c r="G201" s="219"/>
      <c r="H201" s="213"/>
      <c r="I201" s="231"/>
      <c r="J201" s="231"/>
      <c r="K201" s="315">
        <f t="shared" si="24"/>
        <v>0</v>
      </c>
      <c r="L201" s="66"/>
      <c r="M201" s="58"/>
      <c r="N201" s="66"/>
      <c r="O201" s="58"/>
      <c r="P201" s="57"/>
      <c r="Q201" s="58"/>
      <c r="R201" s="57"/>
      <c r="S201" s="158"/>
      <c r="T201" s="14" t="str">
        <f t="shared" si="29"/>
        <v/>
      </c>
      <c r="U201" s="47" t="str">
        <f t="shared" si="30"/>
        <v/>
      </c>
      <c r="V201" s="14"/>
      <c r="W201" s="3"/>
      <c r="X201" s="3"/>
      <c r="Y201" s="14"/>
      <c r="Z201" s="3"/>
      <c r="AA201" s="14"/>
      <c r="AB201" s="3"/>
      <c r="AC201" s="3"/>
      <c r="AD201" s="14"/>
      <c r="AE201" s="3"/>
      <c r="AF201" s="14"/>
      <c r="AG201" s="3"/>
      <c r="AH201" s="3"/>
      <c r="AI201" s="14"/>
      <c r="AJ201" s="3"/>
      <c r="AK201" s="3"/>
      <c r="AL201" s="14">
        <f t="shared" si="31"/>
        <v>0</v>
      </c>
      <c r="AM201" s="3" t="e">
        <f>CONCATENATE(C201,#REF!)</f>
        <v>#REF!</v>
      </c>
      <c r="AN201" s="3" t="str">
        <f t="shared" si="32"/>
        <v/>
      </c>
      <c r="AO201" s="6"/>
      <c r="AP201" s="6"/>
    </row>
    <row r="202" spans="1:42" ht="21" customHeight="1" x14ac:dyDescent="0.15">
      <c r="A202" s="181">
        <v>184</v>
      </c>
      <c r="B202" s="63"/>
      <c r="C202" s="57"/>
      <c r="D202" s="88"/>
      <c r="E202" s="88"/>
      <c r="F202" s="190"/>
      <c r="G202" s="219"/>
      <c r="H202" s="213"/>
      <c r="I202" s="231"/>
      <c r="J202" s="231"/>
      <c r="K202" s="315">
        <f t="shared" si="24"/>
        <v>0</v>
      </c>
      <c r="L202" s="66"/>
      <c r="M202" s="58"/>
      <c r="N202" s="66"/>
      <c r="O202" s="58"/>
      <c r="P202" s="57"/>
      <c r="Q202" s="57"/>
      <c r="R202" s="57"/>
      <c r="S202" s="158"/>
      <c r="T202" s="14" t="str">
        <f t="shared" si="29"/>
        <v/>
      </c>
      <c r="U202" s="47" t="str">
        <f t="shared" si="30"/>
        <v/>
      </c>
      <c r="V202" s="14"/>
      <c r="W202" s="3"/>
      <c r="X202" s="3"/>
      <c r="Y202" s="14"/>
      <c r="Z202" s="3"/>
      <c r="AA202" s="14"/>
      <c r="AB202" s="3"/>
      <c r="AC202" s="3"/>
      <c r="AD202" s="14"/>
      <c r="AE202" s="3"/>
      <c r="AF202" s="14"/>
      <c r="AG202" s="3"/>
      <c r="AH202" s="3"/>
      <c r="AI202" s="14"/>
      <c r="AJ202" s="3"/>
      <c r="AK202" s="3"/>
      <c r="AL202" s="14">
        <f t="shared" si="31"/>
        <v>0</v>
      </c>
      <c r="AM202" s="3" t="e">
        <f>CONCATENATE(C202,#REF!)</f>
        <v>#REF!</v>
      </c>
      <c r="AN202" s="3" t="str">
        <f t="shared" si="32"/>
        <v/>
      </c>
      <c r="AO202" s="6"/>
      <c r="AP202" s="6"/>
    </row>
    <row r="203" spans="1:42" ht="21" customHeight="1" x14ac:dyDescent="0.15">
      <c r="A203" s="181">
        <v>185</v>
      </c>
      <c r="B203" s="63"/>
      <c r="C203" s="57"/>
      <c r="D203" s="88"/>
      <c r="E203" s="88"/>
      <c r="F203" s="190"/>
      <c r="G203" s="219"/>
      <c r="H203" s="213"/>
      <c r="I203" s="231"/>
      <c r="J203" s="231"/>
      <c r="K203" s="315">
        <f t="shared" si="24"/>
        <v>0</v>
      </c>
      <c r="L203" s="66"/>
      <c r="M203" s="58"/>
      <c r="N203" s="66"/>
      <c r="O203" s="58"/>
      <c r="P203" s="57"/>
      <c r="Q203" s="57"/>
      <c r="R203" s="57"/>
      <c r="S203" s="158"/>
      <c r="T203" s="14" t="str">
        <f t="shared" si="29"/>
        <v/>
      </c>
      <c r="U203" s="47" t="str">
        <f t="shared" si="30"/>
        <v/>
      </c>
      <c r="V203" s="14"/>
      <c r="W203" s="3"/>
      <c r="X203" s="3"/>
      <c r="Y203" s="14"/>
      <c r="Z203" s="3"/>
      <c r="AA203" s="14"/>
      <c r="AB203" s="3"/>
      <c r="AC203" s="3"/>
      <c r="AD203" s="14"/>
      <c r="AE203" s="3"/>
      <c r="AF203" s="14"/>
      <c r="AG203" s="3"/>
      <c r="AH203" s="3"/>
      <c r="AI203" s="14"/>
      <c r="AJ203" s="3"/>
      <c r="AK203" s="3"/>
      <c r="AL203" s="14">
        <f t="shared" si="31"/>
        <v>0</v>
      </c>
      <c r="AM203" s="3" t="e">
        <f>CONCATENATE(C203,#REF!)</f>
        <v>#REF!</v>
      </c>
      <c r="AN203" s="3" t="str">
        <f t="shared" si="32"/>
        <v/>
      </c>
      <c r="AO203" s="6"/>
      <c r="AP203" s="6"/>
    </row>
    <row r="204" spans="1:42" ht="21" customHeight="1" x14ac:dyDescent="0.15">
      <c r="A204" s="181">
        <v>186</v>
      </c>
      <c r="B204" s="63"/>
      <c r="C204" s="57"/>
      <c r="D204" s="88"/>
      <c r="E204" s="88"/>
      <c r="F204" s="190"/>
      <c r="G204" s="219"/>
      <c r="H204" s="213"/>
      <c r="I204" s="231"/>
      <c r="J204" s="231"/>
      <c r="K204" s="315">
        <f t="shared" si="24"/>
        <v>0</v>
      </c>
      <c r="L204" s="66"/>
      <c r="M204" s="58"/>
      <c r="N204" s="66"/>
      <c r="O204" s="58"/>
      <c r="P204" s="57"/>
      <c r="Q204" s="57"/>
      <c r="R204" s="57"/>
      <c r="S204" s="158"/>
      <c r="T204" s="14" t="str">
        <f t="shared" si="29"/>
        <v/>
      </c>
      <c r="U204" s="47" t="str">
        <f t="shared" si="30"/>
        <v/>
      </c>
      <c r="V204" s="15"/>
      <c r="W204" s="3"/>
      <c r="X204" s="3"/>
      <c r="Y204" s="14"/>
      <c r="Z204" s="3"/>
      <c r="AA204" s="14"/>
      <c r="AB204" s="3"/>
      <c r="AC204" s="3"/>
      <c r="AD204" s="14"/>
      <c r="AE204" s="3"/>
      <c r="AF204" s="14"/>
      <c r="AG204" s="3"/>
      <c r="AH204" s="3"/>
      <c r="AI204" s="14"/>
      <c r="AJ204" s="3"/>
      <c r="AK204" s="3"/>
      <c r="AL204" s="14">
        <f t="shared" si="31"/>
        <v>0</v>
      </c>
      <c r="AM204" s="3" t="e">
        <f>CONCATENATE(C204,#REF!)</f>
        <v>#REF!</v>
      </c>
      <c r="AN204" s="3" t="str">
        <f t="shared" si="32"/>
        <v/>
      </c>
      <c r="AO204" s="6"/>
      <c r="AP204" s="6"/>
    </row>
    <row r="205" spans="1:42" ht="21" customHeight="1" x14ac:dyDescent="0.15">
      <c r="A205" s="181">
        <v>187</v>
      </c>
      <c r="B205" s="63"/>
      <c r="C205" s="57"/>
      <c r="D205" s="88"/>
      <c r="E205" s="88"/>
      <c r="F205" s="190"/>
      <c r="G205" s="219"/>
      <c r="H205" s="213"/>
      <c r="I205" s="231"/>
      <c r="J205" s="231"/>
      <c r="K205" s="315">
        <f t="shared" ref="K205:K268" si="33">J205-E205</f>
        <v>0</v>
      </c>
      <c r="L205" s="66"/>
      <c r="M205" s="58"/>
      <c r="N205" s="66"/>
      <c r="O205" s="58"/>
      <c r="P205" s="57"/>
      <c r="Q205" s="57"/>
      <c r="R205" s="57"/>
      <c r="S205" s="158"/>
      <c r="T205" s="14" t="str">
        <f t="shared" si="29"/>
        <v/>
      </c>
      <c r="U205" s="47" t="str">
        <f t="shared" si="30"/>
        <v/>
      </c>
      <c r="V205" s="14"/>
      <c r="W205" s="3"/>
      <c r="X205" s="3"/>
      <c r="Y205" s="14"/>
      <c r="Z205" s="3"/>
      <c r="AA205" s="14"/>
      <c r="AB205" s="3"/>
      <c r="AC205" s="3"/>
      <c r="AD205" s="14"/>
      <c r="AE205" s="3"/>
      <c r="AF205" s="14"/>
      <c r="AG205" s="3"/>
      <c r="AH205" s="3"/>
      <c r="AI205" s="14"/>
      <c r="AJ205" s="3"/>
      <c r="AK205" s="3"/>
      <c r="AL205" s="14">
        <f t="shared" si="31"/>
        <v>0</v>
      </c>
      <c r="AM205" s="3" t="e">
        <f>CONCATENATE(C205,#REF!)</f>
        <v>#REF!</v>
      </c>
      <c r="AN205" s="3" t="str">
        <f t="shared" si="32"/>
        <v/>
      </c>
      <c r="AO205" s="6"/>
      <c r="AP205" s="6"/>
    </row>
    <row r="206" spans="1:42" ht="21" customHeight="1" x14ac:dyDescent="0.15">
      <c r="A206" s="193">
        <v>188</v>
      </c>
      <c r="B206" s="105"/>
      <c r="C206" s="111"/>
      <c r="D206" s="157"/>
      <c r="E206" s="157"/>
      <c r="F206" s="199"/>
      <c r="G206" s="220"/>
      <c r="H206" s="228"/>
      <c r="I206" s="236"/>
      <c r="J206" s="236"/>
      <c r="K206" s="316">
        <f t="shared" si="33"/>
        <v>0</v>
      </c>
      <c r="L206" s="265"/>
      <c r="M206" s="68"/>
      <c r="N206" s="265"/>
      <c r="O206" s="68"/>
      <c r="P206" s="111"/>
      <c r="Q206" s="111"/>
      <c r="R206" s="111"/>
      <c r="S206" s="195"/>
      <c r="T206" s="14" t="str">
        <f t="shared" si="29"/>
        <v/>
      </c>
      <c r="U206" s="47" t="str">
        <f t="shared" si="30"/>
        <v/>
      </c>
      <c r="V206" s="14"/>
      <c r="W206" s="3"/>
      <c r="X206" s="3"/>
      <c r="Y206" s="14"/>
      <c r="Z206" s="3"/>
      <c r="AA206" s="14"/>
      <c r="AB206" s="3"/>
      <c r="AC206" s="3"/>
      <c r="AD206" s="14"/>
      <c r="AE206" s="3"/>
      <c r="AF206" s="14"/>
      <c r="AG206" s="3"/>
      <c r="AH206" s="3"/>
      <c r="AI206" s="14"/>
      <c r="AJ206" s="3"/>
      <c r="AK206" s="3"/>
      <c r="AL206" s="14">
        <f t="shared" si="31"/>
        <v>0</v>
      </c>
      <c r="AM206" s="3" t="e">
        <f>CONCATENATE(C206,#REF!)</f>
        <v>#REF!</v>
      </c>
      <c r="AN206" s="3" t="str">
        <f t="shared" si="32"/>
        <v/>
      </c>
      <c r="AO206" s="6"/>
      <c r="AP206" s="6"/>
    </row>
    <row r="207" spans="1:42" ht="21" customHeight="1" x14ac:dyDescent="0.15">
      <c r="A207" s="196">
        <v>189</v>
      </c>
      <c r="B207" s="96"/>
      <c r="C207" s="97"/>
      <c r="D207" s="156"/>
      <c r="E207" s="156"/>
      <c r="F207" s="198"/>
      <c r="G207" s="237"/>
      <c r="H207" s="223"/>
      <c r="I207" s="235"/>
      <c r="J207" s="235"/>
      <c r="K207" s="314">
        <f t="shared" si="33"/>
        <v>0</v>
      </c>
      <c r="L207" s="291"/>
      <c r="M207" s="69"/>
      <c r="N207" s="291"/>
      <c r="O207" s="69"/>
      <c r="P207" s="97"/>
      <c r="Q207" s="97"/>
      <c r="R207" s="97"/>
      <c r="S207" s="116"/>
      <c r="T207" s="14" t="str">
        <f t="shared" si="29"/>
        <v/>
      </c>
      <c r="U207" s="47" t="str">
        <f t="shared" si="30"/>
        <v/>
      </c>
      <c r="V207" s="14"/>
      <c r="W207" s="3"/>
      <c r="X207" s="3"/>
      <c r="Y207" s="14"/>
      <c r="Z207" s="3"/>
      <c r="AA207" s="14"/>
      <c r="AB207" s="3"/>
      <c r="AC207" s="3"/>
      <c r="AD207" s="14"/>
      <c r="AE207" s="3"/>
      <c r="AF207" s="14"/>
      <c r="AG207" s="3"/>
      <c r="AH207" s="3"/>
      <c r="AI207" s="14"/>
      <c r="AJ207" s="3"/>
      <c r="AK207" s="3"/>
      <c r="AL207" s="14">
        <f t="shared" si="31"/>
        <v>0</v>
      </c>
      <c r="AM207" s="3" t="e">
        <f>CONCATENATE(C207,#REF!)</f>
        <v>#REF!</v>
      </c>
      <c r="AN207" s="3" t="str">
        <f t="shared" si="32"/>
        <v/>
      </c>
      <c r="AO207" s="6"/>
      <c r="AP207" s="6"/>
    </row>
    <row r="208" spans="1:42" ht="21" customHeight="1" x14ac:dyDescent="0.15">
      <c r="A208" s="181">
        <v>190</v>
      </c>
      <c r="B208" s="63"/>
      <c r="C208" s="57"/>
      <c r="D208" s="88"/>
      <c r="E208" s="88"/>
      <c r="F208" s="190"/>
      <c r="G208" s="219"/>
      <c r="H208" s="213"/>
      <c r="I208" s="231"/>
      <c r="J208" s="231"/>
      <c r="K208" s="315">
        <f t="shared" si="33"/>
        <v>0</v>
      </c>
      <c r="L208" s="66"/>
      <c r="M208" s="58"/>
      <c r="N208" s="66"/>
      <c r="O208" s="58"/>
      <c r="P208" s="57"/>
      <c r="Q208" s="58"/>
      <c r="R208" s="57"/>
      <c r="S208" s="158"/>
      <c r="T208" s="14" t="str">
        <f t="shared" si="29"/>
        <v/>
      </c>
      <c r="U208" s="47" t="str">
        <f t="shared" si="30"/>
        <v/>
      </c>
      <c r="V208" s="14"/>
      <c r="W208" s="3"/>
      <c r="X208" s="3"/>
      <c r="Y208" s="14"/>
      <c r="Z208" s="3"/>
      <c r="AA208" s="14"/>
      <c r="AB208" s="3"/>
      <c r="AC208" s="3"/>
      <c r="AD208" s="14"/>
      <c r="AE208" s="3"/>
      <c r="AF208" s="14"/>
      <c r="AG208" s="3"/>
      <c r="AH208" s="3"/>
      <c r="AI208" s="14"/>
      <c r="AJ208" s="3"/>
      <c r="AK208" s="3"/>
      <c r="AL208" s="14">
        <f t="shared" si="31"/>
        <v>0</v>
      </c>
      <c r="AM208" s="3" t="e">
        <f>CONCATENATE(C208,#REF!)</f>
        <v>#REF!</v>
      </c>
      <c r="AN208" s="3" t="str">
        <f t="shared" si="32"/>
        <v/>
      </c>
      <c r="AO208" s="6"/>
      <c r="AP208" s="6"/>
    </row>
    <row r="209" spans="1:42" ht="21" customHeight="1" x14ac:dyDescent="0.15">
      <c r="A209" s="181">
        <v>191</v>
      </c>
      <c r="B209" s="63"/>
      <c r="C209" s="57"/>
      <c r="D209" s="88"/>
      <c r="E209" s="88"/>
      <c r="F209" s="190"/>
      <c r="G209" s="219"/>
      <c r="H209" s="213"/>
      <c r="I209" s="231"/>
      <c r="J209" s="231"/>
      <c r="K209" s="315">
        <f t="shared" si="33"/>
        <v>0</v>
      </c>
      <c r="L209" s="66"/>
      <c r="M209" s="58"/>
      <c r="N209" s="66"/>
      <c r="O209" s="58"/>
      <c r="P209" s="57"/>
      <c r="Q209" s="57"/>
      <c r="R209" s="57"/>
      <c r="S209" s="158"/>
      <c r="T209" s="14" t="str">
        <f t="shared" si="29"/>
        <v/>
      </c>
      <c r="U209" s="47" t="str">
        <f t="shared" si="30"/>
        <v/>
      </c>
      <c r="V209" s="14"/>
      <c r="W209" s="3"/>
      <c r="X209" s="3"/>
      <c r="Y209" s="14"/>
      <c r="Z209" s="3"/>
      <c r="AA209" s="14"/>
      <c r="AB209" s="3"/>
      <c r="AC209" s="3"/>
      <c r="AD209" s="14"/>
      <c r="AE209" s="3"/>
      <c r="AF209" s="14"/>
      <c r="AG209" s="3"/>
      <c r="AH209" s="3"/>
      <c r="AI209" s="14"/>
      <c r="AJ209" s="3"/>
      <c r="AK209" s="3"/>
      <c r="AL209" s="14">
        <f t="shared" si="31"/>
        <v>0</v>
      </c>
      <c r="AM209" s="3" t="e">
        <f>CONCATENATE(C209,#REF!)</f>
        <v>#REF!</v>
      </c>
      <c r="AN209" s="3" t="str">
        <f t="shared" si="32"/>
        <v/>
      </c>
      <c r="AO209" s="6"/>
      <c r="AP209" s="6"/>
    </row>
    <row r="210" spans="1:42" ht="21" customHeight="1" x14ac:dyDescent="0.15">
      <c r="A210" s="181">
        <v>192</v>
      </c>
      <c r="B210" s="63"/>
      <c r="C210" s="57"/>
      <c r="D210" s="88"/>
      <c r="E210" s="88"/>
      <c r="F210" s="190"/>
      <c r="G210" s="219"/>
      <c r="H210" s="213"/>
      <c r="I210" s="231"/>
      <c r="J210" s="231"/>
      <c r="K210" s="315">
        <f t="shared" si="33"/>
        <v>0</v>
      </c>
      <c r="L210" s="66"/>
      <c r="M210" s="58"/>
      <c r="N210" s="66"/>
      <c r="O210" s="58"/>
      <c r="P210" s="57"/>
      <c r="Q210" s="57"/>
      <c r="R210" s="57"/>
      <c r="S210" s="158"/>
      <c r="T210" s="14" t="str">
        <f t="shared" si="29"/>
        <v/>
      </c>
      <c r="U210" s="47" t="str">
        <f t="shared" si="30"/>
        <v/>
      </c>
      <c r="V210" s="14"/>
      <c r="W210" s="3"/>
      <c r="X210" s="3"/>
      <c r="Y210" s="14"/>
      <c r="Z210" s="3"/>
      <c r="AA210" s="14"/>
      <c r="AB210" s="3"/>
      <c r="AC210" s="3"/>
      <c r="AD210" s="14"/>
      <c r="AE210" s="3"/>
      <c r="AF210" s="14"/>
      <c r="AG210" s="3"/>
      <c r="AH210" s="3"/>
      <c r="AI210" s="14"/>
      <c r="AJ210" s="3"/>
      <c r="AK210" s="3"/>
      <c r="AL210" s="14">
        <f t="shared" si="31"/>
        <v>0</v>
      </c>
      <c r="AM210" s="3" t="e">
        <f>CONCATENATE(C210,#REF!)</f>
        <v>#REF!</v>
      </c>
      <c r="AN210" s="3" t="str">
        <f t="shared" si="32"/>
        <v/>
      </c>
      <c r="AO210" s="6"/>
      <c r="AP210" s="6"/>
    </row>
    <row r="211" spans="1:42" ht="21" customHeight="1" x14ac:dyDescent="0.15">
      <c r="A211" s="181">
        <v>193</v>
      </c>
      <c r="B211" s="63"/>
      <c r="C211" s="57"/>
      <c r="D211" s="87"/>
      <c r="E211" s="87"/>
      <c r="F211" s="191"/>
      <c r="G211" s="219"/>
      <c r="H211" s="213"/>
      <c r="I211" s="233"/>
      <c r="J211" s="233"/>
      <c r="K211" s="315">
        <f t="shared" si="33"/>
        <v>0</v>
      </c>
      <c r="L211" s="66"/>
      <c r="M211" s="58"/>
      <c r="N211" s="66"/>
      <c r="O211" s="58"/>
      <c r="P211" s="57"/>
      <c r="Q211" s="57"/>
      <c r="R211" s="57"/>
      <c r="S211" s="158"/>
      <c r="T211" s="14" t="str">
        <f t="shared" si="29"/>
        <v/>
      </c>
      <c r="U211" s="47" t="str">
        <f t="shared" si="30"/>
        <v/>
      </c>
      <c r="V211" s="14"/>
      <c r="W211" s="3"/>
      <c r="X211" s="3"/>
      <c r="Y211" s="14"/>
      <c r="Z211" s="3"/>
      <c r="AA211" s="14"/>
      <c r="AB211" s="3"/>
      <c r="AC211" s="3"/>
      <c r="AD211" s="14"/>
      <c r="AE211" s="3"/>
      <c r="AF211" s="14"/>
      <c r="AG211" s="3"/>
      <c r="AH211" s="3"/>
      <c r="AI211" s="14"/>
      <c r="AJ211" s="3"/>
      <c r="AK211" s="3"/>
      <c r="AL211" s="14">
        <f t="shared" si="31"/>
        <v>0</v>
      </c>
      <c r="AM211" s="3" t="e">
        <f>CONCATENATE(C211,#REF!)</f>
        <v>#REF!</v>
      </c>
      <c r="AN211" s="3" t="str">
        <f t="shared" si="32"/>
        <v/>
      </c>
      <c r="AO211" s="6"/>
      <c r="AP211" s="6"/>
    </row>
    <row r="212" spans="1:42" ht="21" customHeight="1" x14ac:dyDescent="0.15">
      <c r="A212" s="181">
        <v>194</v>
      </c>
      <c r="B212" s="64"/>
      <c r="C212" s="57"/>
      <c r="D212" s="88"/>
      <c r="E212" s="88"/>
      <c r="F212" s="190"/>
      <c r="G212" s="212"/>
      <c r="H212" s="213"/>
      <c r="I212" s="231"/>
      <c r="J212" s="231"/>
      <c r="K212" s="315">
        <f t="shared" si="33"/>
        <v>0</v>
      </c>
      <c r="L212" s="66"/>
      <c r="M212" s="58"/>
      <c r="N212" s="66"/>
      <c r="O212" s="58"/>
      <c r="P212" s="57"/>
      <c r="Q212" s="58"/>
      <c r="R212" s="57"/>
      <c r="S212" s="158"/>
      <c r="T212" s="14" t="str">
        <f t="shared" si="29"/>
        <v/>
      </c>
      <c r="U212" s="47" t="str">
        <f t="shared" si="30"/>
        <v/>
      </c>
      <c r="V212" s="14"/>
      <c r="W212" s="3"/>
      <c r="X212" s="3"/>
      <c r="Y212" s="14"/>
      <c r="Z212" s="3"/>
      <c r="AA212" s="14"/>
      <c r="AB212" s="3"/>
      <c r="AC212" s="3"/>
      <c r="AD212" s="14"/>
      <c r="AE212" s="3"/>
      <c r="AF212" s="14"/>
      <c r="AG212" s="3"/>
      <c r="AH212" s="3"/>
      <c r="AI212" s="14"/>
      <c r="AJ212" s="3"/>
      <c r="AK212" s="3"/>
      <c r="AL212" s="14">
        <f t="shared" si="31"/>
        <v>0</v>
      </c>
      <c r="AM212" s="3" t="e">
        <f>CONCATENATE(C212,#REF!)</f>
        <v>#REF!</v>
      </c>
      <c r="AN212" s="3" t="str">
        <f t="shared" si="32"/>
        <v/>
      </c>
      <c r="AO212" s="6"/>
      <c r="AP212" s="6"/>
    </row>
    <row r="213" spans="1:42" ht="21" customHeight="1" x14ac:dyDescent="0.15">
      <c r="A213" s="181">
        <v>195</v>
      </c>
      <c r="B213" s="63"/>
      <c r="C213" s="57"/>
      <c r="D213" s="88"/>
      <c r="E213" s="88"/>
      <c r="F213" s="190"/>
      <c r="G213" s="219"/>
      <c r="H213" s="213"/>
      <c r="I213" s="231"/>
      <c r="J213" s="231"/>
      <c r="K213" s="315">
        <f t="shared" si="33"/>
        <v>0</v>
      </c>
      <c r="L213" s="66"/>
      <c r="M213" s="58"/>
      <c r="N213" s="66"/>
      <c r="O213" s="58"/>
      <c r="P213" s="57"/>
      <c r="Q213" s="58"/>
      <c r="R213" s="57"/>
      <c r="S213" s="158"/>
      <c r="T213" s="14" t="str">
        <f t="shared" si="29"/>
        <v/>
      </c>
      <c r="U213" s="47" t="str">
        <f t="shared" si="30"/>
        <v/>
      </c>
      <c r="V213" s="14"/>
      <c r="W213" s="3"/>
      <c r="X213" s="3"/>
      <c r="Y213" s="14"/>
      <c r="Z213" s="3"/>
      <c r="AA213" s="14"/>
      <c r="AB213" s="3"/>
      <c r="AC213" s="3"/>
      <c r="AD213" s="14"/>
      <c r="AE213" s="3"/>
      <c r="AF213" s="14"/>
      <c r="AG213" s="3"/>
      <c r="AH213" s="3"/>
      <c r="AI213" s="14"/>
      <c r="AJ213" s="3"/>
      <c r="AK213" s="3"/>
      <c r="AL213" s="14">
        <f t="shared" si="31"/>
        <v>0</v>
      </c>
      <c r="AM213" s="3" t="e">
        <f>CONCATENATE(C213,#REF!)</f>
        <v>#REF!</v>
      </c>
      <c r="AN213" s="3" t="str">
        <f t="shared" si="32"/>
        <v/>
      </c>
      <c r="AO213" s="6"/>
      <c r="AP213" s="6"/>
    </row>
    <row r="214" spans="1:42" ht="21" customHeight="1" x14ac:dyDescent="0.15">
      <c r="A214" s="181">
        <v>196</v>
      </c>
      <c r="B214" s="63"/>
      <c r="C214" s="57"/>
      <c r="D214" s="88"/>
      <c r="E214" s="88"/>
      <c r="F214" s="190"/>
      <c r="G214" s="219"/>
      <c r="H214" s="213"/>
      <c r="I214" s="231"/>
      <c r="J214" s="231"/>
      <c r="K214" s="315">
        <f t="shared" si="33"/>
        <v>0</v>
      </c>
      <c r="L214" s="66"/>
      <c r="M214" s="58"/>
      <c r="N214" s="66"/>
      <c r="O214" s="58"/>
      <c r="P214" s="57"/>
      <c r="Q214" s="57"/>
      <c r="R214" s="57"/>
      <c r="S214" s="158"/>
      <c r="T214" s="14" t="str">
        <f t="shared" si="29"/>
        <v/>
      </c>
      <c r="U214" s="47" t="str">
        <f t="shared" si="30"/>
        <v/>
      </c>
      <c r="V214" s="14"/>
      <c r="W214" s="3"/>
      <c r="X214" s="3"/>
      <c r="Y214" s="14"/>
      <c r="Z214" s="3"/>
      <c r="AA214" s="14"/>
      <c r="AB214" s="3"/>
      <c r="AC214" s="3"/>
      <c r="AD214" s="14"/>
      <c r="AE214" s="3"/>
      <c r="AF214" s="14"/>
      <c r="AG214" s="3"/>
      <c r="AH214" s="3"/>
      <c r="AI214" s="14"/>
      <c r="AJ214" s="3"/>
      <c r="AK214" s="3"/>
      <c r="AL214" s="14">
        <f t="shared" si="31"/>
        <v>0</v>
      </c>
      <c r="AM214" s="3" t="e">
        <f>CONCATENATE(C214,#REF!)</f>
        <v>#REF!</v>
      </c>
      <c r="AN214" s="3" t="str">
        <f t="shared" si="32"/>
        <v/>
      </c>
      <c r="AO214" s="6"/>
      <c r="AP214" s="6"/>
    </row>
    <row r="215" spans="1:42" ht="21" customHeight="1" x14ac:dyDescent="0.15">
      <c r="A215" s="181">
        <v>197</v>
      </c>
      <c r="B215" s="63"/>
      <c r="C215" s="57"/>
      <c r="D215" s="88"/>
      <c r="E215" s="88"/>
      <c r="F215" s="190"/>
      <c r="G215" s="219"/>
      <c r="H215" s="213"/>
      <c r="I215" s="231"/>
      <c r="J215" s="231"/>
      <c r="K215" s="315">
        <f t="shared" si="33"/>
        <v>0</v>
      </c>
      <c r="L215" s="66"/>
      <c r="M215" s="58"/>
      <c r="N215" s="66"/>
      <c r="O215" s="58"/>
      <c r="P215" s="57"/>
      <c r="Q215" s="57"/>
      <c r="R215" s="57"/>
      <c r="S215" s="158"/>
      <c r="T215" s="14" t="str">
        <f t="shared" si="29"/>
        <v/>
      </c>
      <c r="U215" s="47" t="str">
        <f t="shared" si="30"/>
        <v/>
      </c>
      <c r="V215" s="14"/>
      <c r="W215" s="3"/>
      <c r="X215" s="3"/>
      <c r="Y215" s="14"/>
      <c r="Z215" s="3"/>
      <c r="AA215" s="14"/>
      <c r="AB215" s="3"/>
      <c r="AC215" s="3"/>
      <c r="AD215" s="14"/>
      <c r="AE215" s="3"/>
      <c r="AF215" s="14"/>
      <c r="AG215" s="3"/>
      <c r="AH215" s="3"/>
      <c r="AI215" s="14"/>
      <c r="AJ215" s="3"/>
      <c r="AK215" s="3"/>
      <c r="AL215" s="14">
        <f t="shared" si="31"/>
        <v>0</v>
      </c>
      <c r="AM215" s="3" t="e">
        <f>CONCATENATE(C215,#REF!)</f>
        <v>#REF!</v>
      </c>
      <c r="AN215" s="3" t="str">
        <f t="shared" si="32"/>
        <v/>
      </c>
      <c r="AO215" s="6"/>
      <c r="AP215" s="6"/>
    </row>
    <row r="216" spans="1:42" ht="21" customHeight="1" x14ac:dyDescent="0.15">
      <c r="A216" s="177">
        <v>198</v>
      </c>
      <c r="B216" s="78"/>
      <c r="C216" s="78"/>
      <c r="D216" s="86"/>
      <c r="E216" s="86"/>
      <c r="F216" s="77"/>
      <c r="G216" s="215"/>
      <c r="H216" s="215"/>
      <c r="I216" s="225"/>
      <c r="J216" s="225"/>
      <c r="K216" s="315">
        <f t="shared" si="33"/>
        <v>0</v>
      </c>
      <c r="L216" s="70"/>
      <c r="M216" s="67"/>
      <c r="N216" s="70"/>
      <c r="O216" s="67"/>
      <c r="P216" s="78"/>
      <c r="Q216" s="78"/>
      <c r="R216" s="78"/>
      <c r="S216" s="192"/>
      <c r="T216" s="14" t="str">
        <f t="shared" si="29"/>
        <v/>
      </c>
      <c r="U216" s="47" t="str">
        <f t="shared" si="30"/>
        <v/>
      </c>
      <c r="V216" s="16"/>
      <c r="W216" s="4"/>
      <c r="X216" s="4"/>
      <c r="Y216" s="16"/>
      <c r="Z216" s="3"/>
      <c r="AA216" s="14"/>
      <c r="AB216" s="4"/>
      <c r="AC216" s="3"/>
      <c r="AD216" s="14"/>
      <c r="AE216" s="4"/>
      <c r="AF216" s="16"/>
      <c r="AG216" s="4"/>
      <c r="AH216" s="4"/>
      <c r="AI216" s="16"/>
      <c r="AJ216" s="3"/>
      <c r="AK216" s="3"/>
      <c r="AL216" s="16"/>
      <c r="AM216" s="3" t="e">
        <f>CONCATENATE(C216,#REF!)</f>
        <v>#REF!</v>
      </c>
      <c r="AN216" s="3" t="str">
        <f t="shared" si="32"/>
        <v/>
      </c>
      <c r="AO216" s="6"/>
      <c r="AP216" s="6"/>
    </row>
    <row r="217" spans="1:42" ht="21" customHeight="1" x14ac:dyDescent="0.15">
      <c r="A217" s="181">
        <v>199</v>
      </c>
      <c r="B217" s="63"/>
      <c r="C217" s="57"/>
      <c r="D217" s="88"/>
      <c r="E217" s="88"/>
      <c r="F217" s="190"/>
      <c r="G217" s="219"/>
      <c r="H217" s="213"/>
      <c r="I217" s="231"/>
      <c r="J217" s="231"/>
      <c r="K217" s="315">
        <f t="shared" si="33"/>
        <v>0</v>
      </c>
      <c r="L217" s="66"/>
      <c r="M217" s="58"/>
      <c r="N217" s="66"/>
      <c r="O217" s="58"/>
      <c r="P217" s="57"/>
      <c r="Q217" s="57"/>
      <c r="R217" s="57"/>
      <c r="S217" s="158"/>
      <c r="T217" s="14" t="str">
        <f t="shared" si="29"/>
        <v/>
      </c>
      <c r="U217" s="47" t="str">
        <f t="shared" si="30"/>
        <v/>
      </c>
      <c r="V217" s="16"/>
      <c r="W217" s="4"/>
      <c r="X217" s="4"/>
      <c r="Y217" s="16"/>
      <c r="Z217" s="3"/>
      <c r="AA217" s="14"/>
      <c r="AB217" s="4"/>
      <c r="AC217" s="3"/>
      <c r="AD217" s="14"/>
      <c r="AE217" s="4"/>
      <c r="AF217" s="16"/>
      <c r="AG217" s="4"/>
      <c r="AH217" s="4"/>
      <c r="AI217" s="16"/>
      <c r="AJ217" s="3"/>
      <c r="AK217" s="3"/>
      <c r="AL217" s="16"/>
      <c r="AM217" s="3" t="e">
        <f>CONCATENATE(C217,#REF!)</f>
        <v>#REF!</v>
      </c>
      <c r="AN217" s="3" t="str">
        <f t="shared" si="32"/>
        <v/>
      </c>
      <c r="AO217" s="6"/>
      <c r="AP217" s="6"/>
    </row>
    <row r="218" spans="1:42" ht="21" customHeight="1" x14ac:dyDescent="0.15">
      <c r="A218" s="181">
        <v>200</v>
      </c>
      <c r="B218" s="63"/>
      <c r="C218" s="57"/>
      <c r="D218" s="88"/>
      <c r="E218" s="88"/>
      <c r="F218" s="190"/>
      <c r="G218" s="219"/>
      <c r="H218" s="213"/>
      <c r="I218" s="231"/>
      <c r="J218" s="231"/>
      <c r="K218" s="315">
        <f t="shared" si="33"/>
        <v>0</v>
      </c>
      <c r="L218" s="66"/>
      <c r="M218" s="58"/>
      <c r="N218" s="66"/>
      <c r="O218" s="58"/>
      <c r="P218" s="57"/>
      <c r="Q218" s="58"/>
      <c r="R218" s="57"/>
      <c r="S218" s="158"/>
      <c r="T218" s="14" t="str">
        <f t="shared" si="29"/>
        <v/>
      </c>
      <c r="U218" s="47" t="str">
        <f t="shared" si="30"/>
        <v/>
      </c>
      <c r="V218" s="17"/>
      <c r="W218" s="5"/>
      <c r="X218" s="5"/>
      <c r="Y218" s="17"/>
      <c r="Z218" s="3"/>
      <c r="AA218" s="14"/>
      <c r="AB218" s="5"/>
      <c r="AC218" s="3"/>
      <c r="AD218" s="14"/>
      <c r="AE218" s="5"/>
      <c r="AF218" s="17"/>
      <c r="AG218" s="5"/>
      <c r="AH218" s="5"/>
      <c r="AI218" s="17"/>
      <c r="AJ218" s="3"/>
      <c r="AK218" s="3"/>
      <c r="AL218" s="17"/>
      <c r="AM218" s="3" t="e">
        <f>CONCATENATE(C218,#REF!)</f>
        <v>#REF!</v>
      </c>
      <c r="AN218" s="3" t="str">
        <f t="shared" si="32"/>
        <v/>
      </c>
      <c r="AO218" s="6"/>
      <c r="AP218" s="6"/>
    </row>
    <row r="219" spans="1:42" ht="21" customHeight="1" x14ac:dyDescent="0.15">
      <c r="A219" s="181" t="s">
        <v>242</v>
      </c>
      <c r="B219" s="63"/>
      <c r="C219" s="57"/>
      <c r="D219" s="88"/>
      <c r="E219" s="88"/>
      <c r="F219" s="190"/>
      <c r="G219" s="219"/>
      <c r="H219" s="213"/>
      <c r="I219" s="231"/>
      <c r="J219" s="231"/>
      <c r="K219" s="315">
        <f t="shared" si="33"/>
        <v>0</v>
      </c>
      <c r="L219" s="66"/>
      <c r="M219" s="58"/>
      <c r="N219" s="66"/>
      <c r="O219" s="58"/>
      <c r="P219" s="57"/>
      <c r="Q219" s="58"/>
      <c r="R219" s="57"/>
      <c r="S219" s="158"/>
      <c r="T219" s="14" t="str">
        <f t="shared" si="29"/>
        <v/>
      </c>
      <c r="U219" s="47" t="str">
        <f t="shared" si="30"/>
        <v/>
      </c>
      <c r="V219" s="18"/>
      <c r="W219" s="11"/>
      <c r="X219" s="11"/>
      <c r="Y219" s="18"/>
      <c r="Z219" s="11"/>
      <c r="AA219" s="18"/>
      <c r="AB219" s="11"/>
      <c r="AC219" s="11"/>
      <c r="AD219" s="18"/>
      <c r="AE219" s="11"/>
      <c r="AF219" s="18"/>
      <c r="AG219" s="11"/>
      <c r="AH219" s="11"/>
      <c r="AI219" s="18"/>
      <c r="AJ219" s="25"/>
      <c r="AK219" s="22"/>
      <c r="AL219" s="18">
        <f>SUM(AL199:AL218)</f>
        <v>0</v>
      </c>
      <c r="AM219" s="3" t="e">
        <f>CONCATENATE(C219,#REF!)</f>
        <v>#REF!</v>
      </c>
      <c r="AN219" s="11" t="str">
        <f>CONCATENATE(J219,R219)</f>
        <v/>
      </c>
      <c r="AO219" s="6"/>
      <c r="AP219" s="6"/>
    </row>
    <row r="220" spans="1:42" ht="21" customHeight="1" x14ac:dyDescent="0.15">
      <c r="A220" s="181">
        <v>201</v>
      </c>
      <c r="B220" s="63"/>
      <c r="C220" s="57"/>
      <c r="D220" s="88"/>
      <c r="E220" s="88"/>
      <c r="F220" s="190"/>
      <c r="G220" s="219"/>
      <c r="H220" s="213"/>
      <c r="I220" s="231"/>
      <c r="J220" s="231"/>
      <c r="K220" s="315">
        <f t="shared" si="33"/>
        <v>0</v>
      </c>
      <c r="L220" s="66"/>
      <c r="M220" s="58"/>
      <c r="N220" s="66"/>
      <c r="O220" s="58"/>
      <c r="P220" s="57"/>
      <c r="Q220" s="57"/>
      <c r="R220" s="57"/>
      <c r="S220" s="158"/>
      <c r="T220" s="14" t="str">
        <f t="shared" si="29"/>
        <v/>
      </c>
      <c r="U220" s="47" t="str">
        <f t="shared" si="30"/>
        <v/>
      </c>
      <c r="V220" s="14"/>
      <c r="W220" s="3"/>
      <c r="X220" s="3"/>
      <c r="Y220" s="14"/>
      <c r="Z220" s="3"/>
      <c r="AA220" s="14"/>
      <c r="AB220" s="3"/>
      <c r="AC220" s="3"/>
      <c r="AD220" s="14"/>
      <c r="AE220" s="3"/>
      <c r="AF220" s="14"/>
      <c r="AG220" s="3"/>
      <c r="AH220" s="3"/>
      <c r="AI220" s="14"/>
      <c r="AJ220" s="3"/>
      <c r="AK220" s="3"/>
      <c r="AL220" s="14">
        <f t="shared" ref="AL220:AL236" si="34">AB220-AG220</f>
        <v>0</v>
      </c>
      <c r="AM220" s="3" t="e">
        <f>CONCATENATE(C220,#REF!)</f>
        <v>#REF!</v>
      </c>
      <c r="AN220" s="3" t="str">
        <f t="shared" ref="AN220:AN239" si="35">CONCATENATE(J220,Q220)</f>
        <v/>
      </c>
      <c r="AO220" s="6"/>
      <c r="AP220" s="6"/>
    </row>
    <row r="221" spans="1:42" ht="21" customHeight="1" x14ac:dyDescent="0.15">
      <c r="A221" s="181">
        <v>202</v>
      </c>
      <c r="B221" s="63"/>
      <c r="C221" s="57"/>
      <c r="D221" s="87"/>
      <c r="E221" s="87"/>
      <c r="F221" s="191"/>
      <c r="G221" s="219"/>
      <c r="H221" s="213"/>
      <c r="I221" s="233"/>
      <c r="J221" s="233"/>
      <c r="K221" s="315">
        <f t="shared" si="33"/>
        <v>0</v>
      </c>
      <c r="L221" s="66"/>
      <c r="M221" s="58"/>
      <c r="N221" s="66"/>
      <c r="O221" s="58"/>
      <c r="P221" s="57"/>
      <c r="Q221" s="58"/>
      <c r="R221" s="57"/>
      <c r="S221" s="158"/>
      <c r="T221" s="14" t="str">
        <f t="shared" si="29"/>
        <v/>
      </c>
      <c r="U221" s="47" t="str">
        <f t="shared" si="30"/>
        <v/>
      </c>
      <c r="V221" s="14"/>
      <c r="W221" s="3"/>
      <c r="X221" s="3"/>
      <c r="Y221" s="14"/>
      <c r="Z221" s="3"/>
      <c r="AA221" s="14"/>
      <c r="AB221" s="3"/>
      <c r="AC221" s="3"/>
      <c r="AD221" s="14"/>
      <c r="AE221" s="3"/>
      <c r="AF221" s="14"/>
      <c r="AG221" s="3"/>
      <c r="AH221" s="3"/>
      <c r="AI221" s="14"/>
      <c r="AJ221" s="3"/>
      <c r="AK221" s="3"/>
      <c r="AL221" s="14">
        <f t="shared" si="34"/>
        <v>0</v>
      </c>
      <c r="AM221" s="3" t="e">
        <f>CONCATENATE(C221,#REF!)</f>
        <v>#REF!</v>
      </c>
      <c r="AN221" s="3" t="str">
        <f t="shared" si="35"/>
        <v/>
      </c>
      <c r="AO221" s="6"/>
      <c r="AP221" s="6"/>
    </row>
    <row r="222" spans="1:42" ht="21" customHeight="1" x14ac:dyDescent="0.15">
      <c r="A222" s="181">
        <v>203</v>
      </c>
      <c r="B222" s="64"/>
      <c r="C222" s="57"/>
      <c r="D222" s="88"/>
      <c r="E222" s="88"/>
      <c r="F222" s="190"/>
      <c r="G222" s="212"/>
      <c r="H222" s="213"/>
      <c r="I222" s="231"/>
      <c r="J222" s="231"/>
      <c r="K222" s="315">
        <f t="shared" si="33"/>
        <v>0</v>
      </c>
      <c r="L222" s="66"/>
      <c r="M222" s="58"/>
      <c r="N222" s="66"/>
      <c r="O222" s="58"/>
      <c r="P222" s="57"/>
      <c r="Q222" s="57"/>
      <c r="R222" s="57"/>
      <c r="S222" s="158"/>
      <c r="T222" s="14" t="str">
        <f t="shared" si="29"/>
        <v/>
      </c>
      <c r="U222" s="47" t="str">
        <f t="shared" si="30"/>
        <v/>
      </c>
      <c r="V222" s="14"/>
      <c r="W222" s="3"/>
      <c r="X222" s="3"/>
      <c r="Y222" s="14"/>
      <c r="Z222" s="3"/>
      <c r="AA222" s="14"/>
      <c r="AB222" s="3"/>
      <c r="AC222" s="3"/>
      <c r="AD222" s="14"/>
      <c r="AE222" s="3"/>
      <c r="AF222" s="14"/>
      <c r="AG222" s="3"/>
      <c r="AH222" s="3"/>
      <c r="AI222" s="14"/>
      <c r="AJ222" s="3"/>
      <c r="AK222" s="3"/>
      <c r="AL222" s="14">
        <f t="shared" si="34"/>
        <v>0</v>
      </c>
      <c r="AM222" s="3" t="e">
        <f>CONCATENATE(C222,#REF!)</f>
        <v>#REF!</v>
      </c>
      <c r="AN222" s="3" t="str">
        <f t="shared" si="35"/>
        <v/>
      </c>
      <c r="AO222" s="6"/>
      <c r="AP222" s="6"/>
    </row>
    <row r="223" spans="1:42" ht="21" customHeight="1" x14ac:dyDescent="0.15">
      <c r="A223" s="181">
        <v>204</v>
      </c>
      <c r="B223" s="63"/>
      <c r="C223" s="57"/>
      <c r="D223" s="88"/>
      <c r="E223" s="88"/>
      <c r="F223" s="190"/>
      <c r="G223" s="219"/>
      <c r="H223" s="213"/>
      <c r="I223" s="231"/>
      <c r="J223" s="231"/>
      <c r="K223" s="315">
        <f t="shared" si="33"/>
        <v>0</v>
      </c>
      <c r="L223" s="66"/>
      <c r="M223" s="165"/>
      <c r="N223" s="66"/>
      <c r="O223" s="165"/>
      <c r="P223" s="57"/>
      <c r="Q223" s="58"/>
      <c r="R223" s="57"/>
      <c r="S223" s="158"/>
      <c r="T223" s="14" t="str">
        <f t="shared" si="29"/>
        <v/>
      </c>
      <c r="U223" s="47" t="str">
        <f t="shared" si="30"/>
        <v/>
      </c>
      <c r="V223" s="14"/>
      <c r="W223" s="3"/>
      <c r="X223" s="3"/>
      <c r="Y223" s="14"/>
      <c r="Z223" s="3"/>
      <c r="AA223" s="14"/>
      <c r="AB223" s="3"/>
      <c r="AC223" s="3"/>
      <c r="AD223" s="14"/>
      <c r="AE223" s="3"/>
      <c r="AF223" s="14"/>
      <c r="AG223" s="3"/>
      <c r="AH223" s="3"/>
      <c r="AI223" s="14"/>
      <c r="AJ223" s="3"/>
      <c r="AK223" s="3"/>
      <c r="AL223" s="14">
        <f t="shared" si="34"/>
        <v>0</v>
      </c>
      <c r="AM223" s="3" t="e">
        <f>CONCATENATE(C223,#REF!)</f>
        <v>#REF!</v>
      </c>
      <c r="AN223" s="3" t="str">
        <f t="shared" si="35"/>
        <v/>
      </c>
      <c r="AO223" s="6"/>
      <c r="AP223" s="6"/>
    </row>
    <row r="224" spans="1:42" ht="21" customHeight="1" x14ac:dyDescent="0.15">
      <c r="A224" s="181">
        <v>205</v>
      </c>
      <c r="B224" s="63"/>
      <c r="C224" s="57"/>
      <c r="D224" s="88"/>
      <c r="E224" s="88"/>
      <c r="F224" s="190"/>
      <c r="G224" s="219"/>
      <c r="H224" s="213"/>
      <c r="I224" s="231"/>
      <c r="J224" s="231"/>
      <c r="K224" s="315">
        <f t="shared" si="33"/>
        <v>0</v>
      </c>
      <c r="L224" s="66"/>
      <c r="M224" s="58"/>
      <c r="N224" s="66"/>
      <c r="O224" s="58"/>
      <c r="P224" s="57"/>
      <c r="Q224" s="58"/>
      <c r="R224" s="57"/>
      <c r="S224" s="158"/>
      <c r="T224" s="14" t="str">
        <f t="shared" si="29"/>
        <v/>
      </c>
      <c r="U224" s="47" t="str">
        <f t="shared" si="30"/>
        <v/>
      </c>
      <c r="V224" s="14"/>
      <c r="W224" s="3"/>
      <c r="X224" s="3"/>
      <c r="Y224" s="14"/>
      <c r="Z224" s="3"/>
      <c r="AA224" s="14"/>
      <c r="AB224" s="3"/>
      <c r="AC224" s="3"/>
      <c r="AD224" s="14"/>
      <c r="AE224" s="3"/>
      <c r="AF224" s="14"/>
      <c r="AG224" s="3"/>
      <c r="AH224" s="3"/>
      <c r="AI224" s="14"/>
      <c r="AJ224" s="3"/>
      <c r="AK224" s="3"/>
      <c r="AL224" s="14">
        <f t="shared" si="34"/>
        <v>0</v>
      </c>
      <c r="AM224" s="3" t="e">
        <f>CONCATENATE(C224,#REF!)</f>
        <v>#REF!</v>
      </c>
      <c r="AN224" s="3" t="str">
        <f t="shared" si="35"/>
        <v/>
      </c>
      <c r="AO224" s="6"/>
      <c r="AP224" s="6"/>
    </row>
    <row r="225" spans="1:42" ht="21" customHeight="1" x14ac:dyDescent="0.15">
      <c r="A225" s="181">
        <v>206</v>
      </c>
      <c r="B225" s="63"/>
      <c r="C225" s="57"/>
      <c r="D225" s="88"/>
      <c r="E225" s="88"/>
      <c r="F225" s="190"/>
      <c r="G225" s="219"/>
      <c r="H225" s="213"/>
      <c r="I225" s="231"/>
      <c r="J225" s="231"/>
      <c r="K225" s="315">
        <f t="shared" si="33"/>
        <v>0</v>
      </c>
      <c r="L225" s="66"/>
      <c r="M225" s="58"/>
      <c r="N225" s="66"/>
      <c r="O225" s="58"/>
      <c r="P225" s="57"/>
      <c r="Q225" s="57"/>
      <c r="R225" s="57"/>
      <c r="S225" s="158"/>
      <c r="T225" s="14" t="str">
        <f t="shared" si="29"/>
        <v/>
      </c>
      <c r="U225" s="47" t="str">
        <f t="shared" si="30"/>
        <v/>
      </c>
      <c r="V225" s="15"/>
      <c r="W225" s="3"/>
      <c r="X225" s="3"/>
      <c r="Y225" s="14"/>
      <c r="Z225" s="3"/>
      <c r="AA225" s="14"/>
      <c r="AB225" s="3"/>
      <c r="AC225" s="3"/>
      <c r="AD225" s="14"/>
      <c r="AE225" s="3"/>
      <c r="AF225" s="14"/>
      <c r="AG225" s="3"/>
      <c r="AH225" s="3"/>
      <c r="AI225" s="14"/>
      <c r="AJ225" s="3"/>
      <c r="AK225" s="3"/>
      <c r="AL225" s="14">
        <f t="shared" si="34"/>
        <v>0</v>
      </c>
      <c r="AM225" s="3" t="e">
        <f>CONCATENATE(C225,#REF!)</f>
        <v>#REF!</v>
      </c>
      <c r="AN225" s="3" t="str">
        <f t="shared" si="35"/>
        <v/>
      </c>
      <c r="AO225" s="6"/>
      <c r="AP225" s="6"/>
    </row>
    <row r="226" spans="1:42" ht="21" customHeight="1" x14ac:dyDescent="0.15">
      <c r="A226" s="193">
        <v>207</v>
      </c>
      <c r="B226" s="105"/>
      <c r="C226" s="111"/>
      <c r="D226" s="157"/>
      <c r="E226" s="157"/>
      <c r="F226" s="199"/>
      <c r="G226" s="220"/>
      <c r="H226" s="228"/>
      <c r="I226" s="236"/>
      <c r="J226" s="236"/>
      <c r="K226" s="316">
        <f t="shared" si="33"/>
        <v>0</v>
      </c>
      <c r="L226" s="265"/>
      <c r="M226" s="68"/>
      <c r="N226" s="265"/>
      <c r="O226" s="68"/>
      <c r="P226" s="111"/>
      <c r="Q226" s="111"/>
      <c r="R226" s="111"/>
      <c r="S226" s="195"/>
      <c r="T226" s="14" t="str">
        <f t="shared" si="29"/>
        <v/>
      </c>
      <c r="U226" s="47" t="str">
        <f t="shared" si="30"/>
        <v/>
      </c>
      <c r="V226" s="14"/>
      <c r="W226" s="3"/>
      <c r="X226" s="3"/>
      <c r="Y226" s="14"/>
      <c r="Z226" s="3"/>
      <c r="AA226" s="14"/>
      <c r="AB226" s="3"/>
      <c r="AC226" s="3"/>
      <c r="AD226" s="14"/>
      <c r="AE226" s="3"/>
      <c r="AF226" s="14"/>
      <c r="AG226" s="3"/>
      <c r="AH226" s="3"/>
      <c r="AI226" s="14"/>
      <c r="AJ226" s="3"/>
      <c r="AK226" s="3"/>
      <c r="AL226" s="14">
        <f t="shared" si="34"/>
        <v>0</v>
      </c>
      <c r="AM226" s="3" t="e">
        <f>CONCATENATE(C226,#REF!)</f>
        <v>#REF!</v>
      </c>
      <c r="AN226" s="3" t="str">
        <f t="shared" si="35"/>
        <v/>
      </c>
      <c r="AO226" s="6"/>
      <c r="AP226" s="6"/>
    </row>
    <row r="227" spans="1:42" ht="21" customHeight="1" x14ac:dyDescent="0.15">
      <c r="A227" s="196">
        <v>208</v>
      </c>
      <c r="B227" s="99"/>
      <c r="C227" s="97"/>
      <c r="D227" s="110"/>
      <c r="E227" s="110"/>
      <c r="F227" s="197"/>
      <c r="G227" s="221"/>
      <c r="H227" s="223"/>
      <c r="I227" s="232"/>
      <c r="J227" s="232"/>
      <c r="K227" s="314">
        <f t="shared" si="33"/>
        <v>0</v>
      </c>
      <c r="L227" s="291"/>
      <c r="M227" s="69"/>
      <c r="N227" s="291"/>
      <c r="O227" s="69"/>
      <c r="P227" s="97"/>
      <c r="Q227" s="97"/>
      <c r="R227" s="97"/>
      <c r="S227" s="116"/>
      <c r="T227" s="14" t="str">
        <f t="shared" si="29"/>
        <v/>
      </c>
      <c r="U227" s="47" t="str">
        <f t="shared" si="30"/>
        <v/>
      </c>
      <c r="V227" s="14"/>
      <c r="W227" s="3"/>
      <c r="X227" s="3"/>
      <c r="Y227" s="14"/>
      <c r="Z227" s="3"/>
      <c r="AA227" s="14"/>
      <c r="AB227" s="3"/>
      <c r="AC227" s="3"/>
      <c r="AD227" s="14"/>
      <c r="AE227" s="3"/>
      <c r="AF227" s="14"/>
      <c r="AG227" s="3"/>
      <c r="AH227" s="3"/>
      <c r="AI227" s="14"/>
      <c r="AJ227" s="3"/>
      <c r="AK227" s="3"/>
      <c r="AL227" s="14">
        <f t="shared" si="34"/>
        <v>0</v>
      </c>
      <c r="AM227" s="3" t="e">
        <f>CONCATENATE(C227,#REF!)</f>
        <v>#REF!</v>
      </c>
      <c r="AN227" s="3" t="str">
        <f t="shared" si="35"/>
        <v/>
      </c>
      <c r="AO227" s="6"/>
      <c r="AP227" s="6"/>
    </row>
    <row r="228" spans="1:42" ht="21" customHeight="1" x14ac:dyDescent="0.15">
      <c r="A228" s="181">
        <v>209</v>
      </c>
      <c r="B228" s="63"/>
      <c r="C228" s="57"/>
      <c r="D228" s="88"/>
      <c r="E228" s="88"/>
      <c r="F228" s="190"/>
      <c r="G228" s="219"/>
      <c r="H228" s="213"/>
      <c r="I228" s="231"/>
      <c r="J228" s="231"/>
      <c r="K228" s="315">
        <f t="shared" si="33"/>
        <v>0</v>
      </c>
      <c r="L228" s="66"/>
      <c r="M228" s="58"/>
      <c r="N228" s="66"/>
      <c r="O228" s="58"/>
      <c r="P228" s="57"/>
      <c r="Q228" s="57"/>
      <c r="R228" s="57"/>
      <c r="S228" s="158"/>
      <c r="T228" s="14" t="str">
        <f t="shared" si="29"/>
        <v/>
      </c>
      <c r="U228" s="47" t="str">
        <f t="shared" si="30"/>
        <v/>
      </c>
      <c r="V228" s="14"/>
      <c r="W228" s="3"/>
      <c r="X228" s="3"/>
      <c r="Y228" s="14"/>
      <c r="Z228" s="3"/>
      <c r="AA228" s="14"/>
      <c r="AB228" s="3"/>
      <c r="AC228" s="3"/>
      <c r="AD228" s="14"/>
      <c r="AE228" s="3"/>
      <c r="AF228" s="14"/>
      <c r="AG228" s="3"/>
      <c r="AH228" s="3"/>
      <c r="AI228" s="14"/>
      <c r="AJ228" s="3"/>
      <c r="AK228" s="3"/>
      <c r="AL228" s="14">
        <f t="shared" si="34"/>
        <v>0</v>
      </c>
      <c r="AM228" s="3" t="e">
        <f>CONCATENATE(C228,#REF!)</f>
        <v>#REF!</v>
      </c>
      <c r="AN228" s="3" t="str">
        <f t="shared" si="35"/>
        <v/>
      </c>
      <c r="AO228" s="6"/>
      <c r="AP228" s="6"/>
    </row>
    <row r="229" spans="1:42" ht="21" customHeight="1" x14ac:dyDescent="0.15">
      <c r="A229" s="181">
        <v>210</v>
      </c>
      <c r="B229" s="63"/>
      <c r="C229" s="57"/>
      <c r="D229" s="88"/>
      <c r="E229" s="88"/>
      <c r="F229" s="190"/>
      <c r="G229" s="219"/>
      <c r="H229" s="213"/>
      <c r="I229" s="231"/>
      <c r="J229" s="231"/>
      <c r="K229" s="315">
        <f t="shared" si="33"/>
        <v>0</v>
      </c>
      <c r="L229" s="66"/>
      <c r="M229" s="58"/>
      <c r="N229" s="66"/>
      <c r="O229" s="58"/>
      <c r="P229" s="57"/>
      <c r="Q229" s="57"/>
      <c r="R229" s="57"/>
      <c r="S229" s="158"/>
      <c r="T229" s="14" t="str">
        <f t="shared" si="29"/>
        <v/>
      </c>
      <c r="U229" s="47" t="str">
        <f t="shared" si="30"/>
        <v/>
      </c>
      <c r="V229" s="14"/>
      <c r="W229" s="3"/>
      <c r="X229" s="3"/>
      <c r="Y229" s="14"/>
      <c r="Z229" s="3"/>
      <c r="AA229" s="14"/>
      <c r="AB229" s="3"/>
      <c r="AC229" s="3"/>
      <c r="AD229" s="14"/>
      <c r="AE229" s="3"/>
      <c r="AF229" s="14"/>
      <c r="AG229" s="3"/>
      <c r="AH229" s="3"/>
      <c r="AI229" s="14"/>
      <c r="AJ229" s="3"/>
      <c r="AK229" s="3"/>
      <c r="AL229" s="14">
        <f t="shared" si="34"/>
        <v>0</v>
      </c>
      <c r="AM229" s="3" t="e">
        <f>CONCATENATE(C229,#REF!)</f>
        <v>#REF!</v>
      </c>
      <c r="AN229" s="3" t="str">
        <f t="shared" si="35"/>
        <v/>
      </c>
      <c r="AO229" s="6"/>
      <c r="AP229" s="6"/>
    </row>
    <row r="230" spans="1:42" ht="21" customHeight="1" x14ac:dyDescent="0.15">
      <c r="A230" s="181">
        <v>211</v>
      </c>
      <c r="B230" s="63"/>
      <c r="C230" s="57"/>
      <c r="D230" s="88"/>
      <c r="E230" s="88"/>
      <c r="F230" s="190"/>
      <c r="G230" s="219"/>
      <c r="H230" s="213"/>
      <c r="I230" s="231"/>
      <c r="J230" s="231"/>
      <c r="K230" s="315">
        <f t="shared" si="33"/>
        <v>0</v>
      </c>
      <c r="L230" s="66"/>
      <c r="M230" s="58"/>
      <c r="N230" s="66"/>
      <c r="O230" s="58"/>
      <c r="P230" s="57"/>
      <c r="Q230" s="57"/>
      <c r="R230" s="57"/>
      <c r="S230" s="158"/>
      <c r="T230" s="14" t="str">
        <f t="shared" si="29"/>
        <v/>
      </c>
      <c r="U230" s="47" t="str">
        <f t="shared" si="30"/>
        <v/>
      </c>
      <c r="V230" s="14"/>
      <c r="W230" s="3"/>
      <c r="X230" s="3"/>
      <c r="Y230" s="14"/>
      <c r="Z230" s="3"/>
      <c r="AA230" s="14"/>
      <c r="AB230" s="3"/>
      <c r="AC230" s="3"/>
      <c r="AD230" s="14"/>
      <c r="AE230" s="3"/>
      <c r="AF230" s="14"/>
      <c r="AG230" s="3"/>
      <c r="AH230" s="3"/>
      <c r="AI230" s="14"/>
      <c r="AJ230" s="3"/>
      <c r="AK230" s="3"/>
      <c r="AL230" s="14">
        <f t="shared" si="34"/>
        <v>0</v>
      </c>
      <c r="AM230" s="3" t="e">
        <f>CONCATENATE(C230,#REF!)</f>
        <v>#REF!</v>
      </c>
      <c r="AN230" s="3" t="str">
        <f t="shared" si="35"/>
        <v/>
      </c>
      <c r="AO230" s="6"/>
      <c r="AP230" s="6"/>
    </row>
    <row r="231" spans="1:42" ht="21" customHeight="1" x14ac:dyDescent="0.15">
      <c r="A231" s="181">
        <v>212</v>
      </c>
      <c r="B231" s="63"/>
      <c r="C231" s="57"/>
      <c r="D231" s="88"/>
      <c r="E231" s="88"/>
      <c r="F231" s="190"/>
      <c r="G231" s="219"/>
      <c r="H231" s="213"/>
      <c r="I231" s="231"/>
      <c r="J231" s="231"/>
      <c r="K231" s="315">
        <f t="shared" si="33"/>
        <v>0</v>
      </c>
      <c r="L231" s="66"/>
      <c r="M231" s="58"/>
      <c r="N231" s="66"/>
      <c r="O231" s="58"/>
      <c r="P231" s="57"/>
      <c r="Q231" s="57"/>
      <c r="R231" s="57"/>
      <c r="S231" s="158"/>
      <c r="T231" s="14" t="str">
        <f t="shared" si="29"/>
        <v/>
      </c>
      <c r="U231" s="47" t="str">
        <f t="shared" si="30"/>
        <v/>
      </c>
      <c r="V231" s="14"/>
      <c r="W231" s="3"/>
      <c r="X231" s="3"/>
      <c r="Y231" s="14"/>
      <c r="Z231" s="3"/>
      <c r="AA231" s="14"/>
      <c r="AB231" s="3"/>
      <c r="AC231" s="3"/>
      <c r="AD231" s="14"/>
      <c r="AE231" s="3"/>
      <c r="AF231" s="14"/>
      <c r="AG231" s="3"/>
      <c r="AH231" s="3"/>
      <c r="AI231" s="14"/>
      <c r="AJ231" s="3"/>
      <c r="AK231" s="3"/>
      <c r="AL231" s="14">
        <f t="shared" si="34"/>
        <v>0</v>
      </c>
      <c r="AM231" s="3" t="e">
        <f>CONCATENATE(C231,#REF!)</f>
        <v>#REF!</v>
      </c>
      <c r="AN231" s="3" t="str">
        <f t="shared" si="35"/>
        <v/>
      </c>
      <c r="AO231" s="6"/>
      <c r="AP231" s="6"/>
    </row>
    <row r="232" spans="1:42" ht="21" customHeight="1" x14ac:dyDescent="0.15">
      <c r="A232" s="181">
        <v>213</v>
      </c>
      <c r="B232" s="63"/>
      <c r="C232" s="57"/>
      <c r="D232" s="88"/>
      <c r="E232" s="88"/>
      <c r="F232" s="190"/>
      <c r="G232" s="219"/>
      <c r="H232" s="213"/>
      <c r="I232" s="231"/>
      <c r="J232" s="231"/>
      <c r="K232" s="831">
        <f t="shared" si="33"/>
        <v>0</v>
      </c>
      <c r="L232" s="66"/>
      <c r="M232" s="58"/>
      <c r="N232" s="66"/>
      <c r="O232" s="58"/>
      <c r="P232" s="57"/>
      <c r="Q232" s="57"/>
      <c r="R232" s="57"/>
      <c r="S232" s="158"/>
      <c r="T232" s="14" t="str">
        <f t="shared" si="29"/>
        <v/>
      </c>
      <c r="U232" s="47" t="str">
        <f t="shared" si="30"/>
        <v/>
      </c>
      <c r="V232" s="14"/>
      <c r="W232" s="3"/>
      <c r="X232" s="3"/>
      <c r="Y232" s="14"/>
      <c r="Z232" s="3"/>
      <c r="AA232" s="14"/>
      <c r="AB232" s="3"/>
      <c r="AC232" s="3"/>
      <c r="AD232" s="14"/>
      <c r="AE232" s="3"/>
      <c r="AF232" s="14"/>
      <c r="AG232" s="3"/>
      <c r="AH232" s="3"/>
      <c r="AI232" s="14"/>
      <c r="AJ232" s="3"/>
      <c r="AK232" s="3"/>
      <c r="AL232" s="14">
        <f t="shared" si="34"/>
        <v>0</v>
      </c>
      <c r="AM232" s="3" t="e">
        <f>CONCATENATE(C232,#REF!)</f>
        <v>#REF!</v>
      </c>
      <c r="AN232" s="3" t="str">
        <f t="shared" si="35"/>
        <v/>
      </c>
      <c r="AO232" s="6"/>
      <c r="AP232" s="6"/>
    </row>
    <row r="233" spans="1:42" ht="21" customHeight="1" x14ac:dyDescent="0.15">
      <c r="A233" s="182">
        <v>214</v>
      </c>
      <c r="B233" s="63"/>
      <c r="C233" s="57"/>
      <c r="D233" s="88"/>
      <c r="E233" s="88"/>
      <c r="F233" s="190"/>
      <c r="G233" s="219"/>
      <c r="H233" s="213"/>
      <c r="I233" s="231"/>
      <c r="J233" s="231"/>
      <c r="K233" s="831">
        <f t="shared" si="33"/>
        <v>0</v>
      </c>
      <c r="L233" s="66"/>
      <c r="M233" s="58"/>
      <c r="N233" s="66"/>
      <c r="O233" s="58"/>
      <c r="P233" s="57"/>
      <c r="Q233" s="57"/>
      <c r="R233" s="57"/>
      <c r="S233" s="158"/>
      <c r="T233" s="14" t="str">
        <f t="shared" si="29"/>
        <v/>
      </c>
      <c r="U233" s="47" t="str">
        <f t="shared" si="30"/>
        <v/>
      </c>
      <c r="V233" s="14"/>
      <c r="W233" s="3"/>
      <c r="X233" s="3"/>
      <c r="Y233" s="14"/>
      <c r="Z233" s="3"/>
      <c r="AA233" s="14"/>
      <c r="AB233" s="3"/>
      <c r="AC233" s="3"/>
      <c r="AD233" s="14"/>
      <c r="AE233" s="3"/>
      <c r="AF233" s="14"/>
      <c r="AG233" s="3"/>
      <c r="AH233" s="3"/>
      <c r="AI233" s="14"/>
      <c r="AJ233" s="3"/>
      <c r="AK233" s="3"/>
      <c r="AL233" s="14">
        <f t="shared" si="34"/>
        <v>0</v>
      </c>
      <c r="AM233" s="3" t="e">
        <f>CONCATENATE(C233,#REF!)</f>
        <v>#REF!</v>
      </c>
      <c r="AN233" s="3" t="str">
        <f t="shared" si="35"/>
        <v/>
      </c>
      <c r="AO233" s="6"/>
      <c r="AP233" s="6"/>
    </row>
    <row r="234" spans="1:42" ht="21" customHeight="1" x14ac:dyDescent="0.15">
      <c r="A234" s="182">
        <v>215</v>
      </c>
      <c r="B234" s="63"/>
      <c r="C234" s="57"/>
      <c r="D234" s="88"/>
      <c r="E234" s="88"/>
      <c r="F234" s="190"/>
      <c r="G234" s="219"/>
      <c r="H234" s="213"/>
      <c r="I234" s="231"/>
      <c r="J234" s="231"/>
      <c r="K234" s="831">
        <f t="shared" si="33"/>
        <v>0</v>
      </c>
      <c r="L234" s="66"/>
      <c r="M234" s="58"/>
      <c r="N234" s="66"/>
      <c r="O234" s="58"/>
      <c r="P234" s="57"/>
      <c r="Q234" s="57"/>
      <c r="R234" s="57"/>
      <c r="S234" s="158"/>
      <c r="T234" s="14" t="str">
        <f t="shared" si="29"/>
        <v/>
      </c>
      <c r="U234" s="47" t="str">
        <f t="shared" si="30"/>
        <v/>
      </c>
      <c r="V234" s="14"/>
      <c r="W234" s="3"/>
      <c r="X234" s="3"/>
      <c r="Y234" s="14"/>
      <c r="Z234" s="3"/>
      <c r="AA234" s="14"/>
      <c r="AB234" s="3"/>
      <c r="AC234" s="3"/>
      <c r="AD234" s="14"/>
      <c r="AE234" s="3"/>
      <c r="AF234" s="14"/>
      <c r="AG234" s="3"/>
      <c r="AH234" s="3"/>
      <c r="AI234" s="14"/>
      <c r="AJ234" s="3"/>
      <c r="AK234" s="3"/>
      <c r="AL234" s="14">
        <f t="shared" si="34"/>
        <v>0</v>
      </c>
      <c r="AM234" s="3" t="e">
        <f>CONCATENATE(C234,#REF!)</f>
        <v>#REF!</v>
      </c>
      <c r="AN234" s="3" t="str">
        <f t="shared" si="35"/>
        <v/>
      </c>
      <c r="AO234" s="6"/>
      <c r="AP234" s="6"/>
    </row>
    <row r="235" spans="1:42" ht="21" customHeight="1" x14ac:dyDescent="0.15">
      <c r="A235" s="182">
        <v>216</v>
      </c>
      <c r="B235" s="63"/>
      <c r="C235" s="57"/>
      <c r="D235" s="88"/>
      <c r="E235" s="88"/>
      <c r="F235" s="190"/>
      <c r="G235" s="219"/>
      <c r="H235" s="213"/>
      <c r="I235" s="231"/>
      <c r="J235" s="231"/>
      <c r="K235" s="318">
        <f t="shared" si="33"/>
        <v>0</v>
      </c>
      <c r="L235" s="66"/>
      <c r="M235" s="58"/>
      <c r="N235" s="66"/>
      <c r="O235" s="58"/>
      <c r="P235" s="57"/>
      <c r="Q235" s="57"/>
      <c r="R235" s="57"/>
      <c r="S235" s="158"/>
      <c r="T235" s="14" t="str">
        <f t="shared" si="29"/>
        <v/>
      </c>
      <c r="U235" s="47" t="str">
        <f t="shared" si="30"/>
        <v/>
      </c>
      <c r="V235" s="14"/>
      <c r="W235" s="3"/>
      <c r="X235" s="3"/>
      <c r="Y235" s="14"/>
      <c r="Z235" s="3"/>
      <c r="AA235" s="14"/>
      <c r="AB235" s="3"/>
      <c r="AC235" s="3"/>
      <c r="AD235" s="14"/>
      <c r="AE235" s="3"/>
      <c r="AF235" s="14"/>
      <c r="AG235" s="3"/>
      <c r="AH235" s="3"/>
      <c r="AI235" s="14"/>
      <c r="AJ235" s="3"/>
      <c r="AK235" s="3"/>
      <c r="AL235" s="14">
        <f t="shared" si="34"/>
        <v>0</v>
      </c>
      <c r="AM235" s="3" t="e">
        <f>CONCATENATE(C235,#REF!)</f>
        <v>#REF!</v>
      </c>
      <c r="AN235" s="3" t="str">
        <f t="shared" si="35"/>
        <v/>
      </c>
      <c r="AO235" s="6"/>
      <c r="AP235" s="6"/>
    </row>
    <row r="236" spans="1:42" ht="21" customHeight="1" x14ac:dyDescent="0.15">
      <c r="A236" s="181">
        <v>217</v>
      </c>
      <c r="B236" s="63"/>
      <c r="C236" s="57"/>
      <c r="D236" s="88"/>
      <c r="E236" s="88"/>
      <c r="F236" s="190"/>
      <c r="G236" s="219"/>
      <c r="H236" s="213"/>
      <c r="I236" s="231"/>
      <c r="J236" s="231"/>
      <c r="K236" s="315">
        <f t="shared" si="33"/>
        <v>0</v>
      </c>
      <c r="L236" s="66"/>
      <c r="M236" s="58"/>
      <c r="N236" s="66"/>
      <c r="O236" s="58"/>
      <c r="P236" s="57"/>
      <c r="Q236" s="57"/>
      <c r="R236" s="57"/>
      <c r="S236" s="158"/>
      <c r="T236" s="14" t="str">
        <f t="shared" si="29"/>
        <v/>
      </c>
      <c r="U236" s="47" t="str">
        <f t="shared" si="30"/>
        <v/>
      </c>
      <c r="V236" s="14"/>
      <c r="W236" s="3"/>
      <c r="X236" s="3"/>
      <c r="Y236" s="14"/>
      <c r="Z236" s="3"/>
      <c r="AA236" s="14"/>
      <c r="AB236" s="3"/>
      <c r="AC236" s="3"/>
      <c r="AD236" s="14"/>
      <c r="AE236" s="3"/>
      <c r="AF236" s="14"/>
      <c r="AG236" s="3"/>
      <c r="AH236" s="3"/>
      <c r="AI236" s="14"/>
      <c r="AJ236" s="3"/>
      <c r="AK236" s="3"/>
      <c r="AL236" s="14">
        <f t="shared" si="34"/>
        <v>0</v>
      </c>
      <c r="AM236" s="3" t="e">
        <f>CONCATENATE(C236,#REF!)</f>
        <v>#REF!</v>
      </c>
      <c r="AN236" s="3" t="str">
        <f t="shared" si="35"/>
        <v/>
      </c>
      <c r="AO236" s="6"/>
      <c r="AP236" s="6"/>
    </row>
    <row r="237" spans="1:42" ht="21" customHeight="1" x14ac:dyDescent="0.15">
      <c r="A237" s="181">
        <v>218</v>
      </c>
      <c r="B237" s="63"/>
      <c r="C237" s="57"/>
      <c r="D237" s="88"/>
      <c r="E237" s="88"/>
      <c r="F237" s="190"/>
      <c r="G237" s="219"/>
      <c r="H237" s="213"/>
      <c r="I237" s="231"/>
      <c r="J237" s="231"/>
      <c r="K237" s="315">
        <f t="shared" si="33"/>
        <v>0</v>
      </c>
      <c r="L237" s="66"/>
      <c r="M237" s="58"/>
      <c r="N237" s="66"/>
      <c r="O237" s="58"/>
      <c r="P237" s="57"/>
      <c r="Q237" s="57"/>
      <c r="R237" s="57"/>
      <c r="S237" s="158"/>
      <c r="T237" s="14" t="str">
        <f t="shared" si="29"/>
        <v/>
      </c>
      <c r="U237" s="47" t="str">
        <f t="shared" si="30"/>
        <v/>
      </c>
      <c r="V237" s="16"/>
      <c r="W237" s="4"/>
      <c r="X237" s="4"/>
      <c r="Y237" s="16"/>
      <c r="Z237" s="3"/>
      <c r="AA237" s="14"/>
      <c r="AB237" s="4"/>
      <c r="AC237" s="3"/>
      <c r="AD237" s="14"/>
      <c r="AE237" s="4"/>
      <c r="AF237" s="16"/>
      <c r="AG237" s="4"/>
      <c r="AH237" s="4"/>
      <c r="AI237" s="16"/>
      <c r="AJ237" s="3"/>
      <c r="AK237" s="3"/>
      <c r="AL237" s="16"/>
      <c r="AM237" s="3" t="e">
        <f>CONCATENATE(C237,#REF!)</f>
        <v>#REF!</v>
      </c>
      <c r="AN237" s="3" t="str">
        <f t="shared" si="35"/>
        <v/>
      </c>
      <c r="AO237" s="6"/>
      <c r="AP237" s="6"/>
    </row>
    <row r="238" spans="1:42" ht="21" customHeight="1" x14ac:dyDescent="0.15">
      <c r="A238" s="181">
        <v>219</v>
      </c>
      <c r="B238" s="63"/>
      <c r="C238" s="57"/>
      <c r="D238" s="88"/>
      <c r="E238" s="88"/>
      <c r="F238" s="190"/>
      <c r="G238" s="219"/>
      <c r="H238" s="213"/>
      <c r="I238" s="231"/>
      <c r="J238" s="231"/>
      <c r="K238" s="315">
        <f t="shared" si="33"/>
        <v>0</v>
      </c>
      <c r="L238" s="66"/>
      <c r="M238" s="58"/>
      <c r="N238" s="66"/>
      <c r="O238" s="58"/>
      <c r="P238" s="57"/>
      <c r="Q238" s="57"/>
      <c r="R238" s="57"/>
      <c r="S238" s="158"/>
      <c r="T238" s="14" t="str">
        <f t="shared" si="29"/>
        <v/>
      </c>
      <c r="U238" s="47" t="str">
        <f t="shared" si="30"/>
        <v/>
      </c>
      <c r="V238" s="16"/>
      <c r="W238" s="4"/>
      <c r="X238" s="4"/>
      <c r="Y238" s="16"/>
      <c r="Z238" s="3"/>
      <c r="AA238" s="14"/>
      <c r="AB238" s="4"/>
      <c r="AC238" s="3"/>
      <c r="AD238" s="14"/>
      <c r="AE238" s="4"/>
      <c r="AF238" s="16"/>
      <c r="AG238" s="4"/>
      <c r="AH238" s="4"/>
      <c r="AI238" s="16"/>
      <c r="AJ238" s="3"/>
      <c r="AK238" s="3"/>
      <c r="AL238" s="16"/>
      <c r="AM238" s="3" t="e">
        <f>CONCATENATE(C238,#REF!)</f>
        <v>#REF!</v>
      </c>
      <c r="AN238" s="3" t="str">
        <f t="shared" si="35"/>
        <v/>
      </c>
      <c r="AO238" s="6"/>
      <c r="AP238" s="6"/>
    </row>
    <row r="239" spans="1:42" ht="21" customHeight="1" x14ac:dyDescent="0.15">
      <c r="A239" s="177">
        <v>220</v>
      </c>
      <c r="B239" s="78"/>
      <c r="C239" s="78"/>
      <c r="D239" s="86"/>
      <c r="E239" s="86"/>
      <c r="F239" s="77"/>
      <c r="G239" s="215"/>
      <c r="H239" s="215"/>
      <c r="I239" s="225"/>
      <c r="J239" s="225"/>
      <c r="K239" s="315">
        <f t="shared" si="33"/>
        <v>0</v>
      </c>
      <c r="L239" s="70"/>
      <c r="M239" s="67"/>
      <c r="N239" s="70"/>
      <c r="O239" s="67"/>
      <c r="P239" s="78"/>
      <c r="Q239" s="78"/>
      <c r="R239" s="78"/>
      <c r="S239" s="192"/>
      <c r="T239" s="14" t="str">
        <f t="shared" si="29"/>
        <v/>
      </c>
      <c r="U239" s="47" t="str">
        <f t="shared" si="30"/>
        <v/>
      </c>
      <c r="V239" s="17"/>
      <c r="W239" s="5"/>
      <c r="X239" s="5"/>
      <c r="Y239" s="17"/>
      <c r="Z239" s="3"/>
      <c r="AA239" s="14"/>
      <c r="AB239" s="5"/>
      <c r="AC239" s="3"/>
      <c r="AD239" s="14"/>
      <c r="AE239" s="5"/>
      <c r="AF239" s="17"/>
      <c r="AG239" s="5"/>
      <c r="AH239" s="5"/>
      <c r="AI239" s="17"/>
      <c r="AJ239" s="3"/>
      <c r="AK239" s="3"/>
      <c r="AL239" s="17"/>
      <c r="AM239" s="3" t="e">
        <f>CONCATENATE(C239,#REF!)</f>
        <v>#REF!</v>
      </c>
      <c r="AN239" s="3" t="str">
        <f t="shared" si="35"/>
        <v/>
      </c>
      <c r="AO239" s="6"/>
      <c r="AP239" s="6"/>
    </row>
    <row r="240" spans="1:42" ht="21" customHeight="1" x14ac:dyDescent="0.15">
      <c r="A240" s="181" t="s">
        <v>242</v>
      </c>
      <c r="B240" s="63"/>
      <c r="C240" s="57"/>
      <c r="D240" s="88"/>
      <c r="E240" s="88"/>
      <c r="F240" s="190"/>
      <c r="G240" s="219"/>
      <c r="H240" s="213"/>
      <c r="I240" s="231"/>
      <c r="J240" s="231"/>
      <c r="K240" s="315">
        <f t="shared" si="33"/>
        <v>0</v>
      </c>
      <c r="L240" s="66"/>
      <c r="M240" s="58"/>
      <c r="N240" s="66"/>
      <c r="O240" s="58"/>
      <c r="P240" s="57"/>
      <c r="Q240" s="57"/>
      <c r="R240" s="57"/>
      <c r="S240" s="158"/>
      <c r="T240" s="14" t="str">
        <f t="shared" si="29"/>
        <v/>
      </c>
      <c r="U240" s="47" t="str">
        <f t="shared" si="30"/>
        <v/>
      </c>
      <c r="V240" s="18"/>
      <c r="W240" s="11"/>
      <c r="X240" s="11"/>
      <c r="Y240" s="18"/>
      <c r="Z240" s="11"/>
      <c r="AA240" s="18"/>
      <c r="AB240" s="11"/>
      <c r="AC240" s="11"/>
      <c r="AD240" s="18"/>
      <c r="AE240" s="11"/>
      <c r="AF240" s="18"/>
      <c r="AG240" s="11"/>
      <c r="AH240" s="11"/>
      <c r="AI240" s="18"/>
      <c r="AJ240" s="25"/>
      <c r="AK240" s="22"/>
      <c r="AL240" s="18">
        <f>SUM(AL220:AL239)</f>
        <v>0</v>
      </c>
      <c r="AM240" s="3" t="e">
        <f>CONCATENATE(C240,#REF!)</f>
        <v>#REF!</v>
      </c>
      <c r="AN240" s="11" t="str">
        <f>CONCATENATE(J240,R240)</f>
        <v/>
      </c>
      <c r="AO240" s="6"/>
      <c r="AP240" s="6"/>
    </row>
    <row r="241" spans="1:42" ht="21" customHeight="1" x14ac:dyDescent="0.15">
      <c r="A241" s="181">
        <v>221</v>
      </c>
      <c r="B241" s="63"/>
      <c r="C241" s="57"/>
      <c r="D241" s="88"/>
      <c r="E241" s="88"/>
      <c r="F241" s="190"/>
      <c r="G241" s="219"/>
      <c r="H241" s="213"/>
      <c r="I241" s="231"/>
      <c r="J241" s="231"/>
      <c r="K241" s="315">
        <f t="shared" si="33"/>
        <v>0</v>
      </c>
      <c r="L241" s="66"/>
      <c r="M241" s="58"/>
      <c r="N241" s="66"/>
      <c r="O241" s="58"/>
      <c r="P241" s="57"/>
      <c r="Q241" s="57"/>
      <c r="R241" s="57"/>
      <c r="S241" s="158"/>
      <c r="T241" s="14" t="str">
        <f t="shared" si="29"/>
        <v/>
      </c>
      <c r="U241" s="47" t="str">
        <f t="shared" si="30"/>
        <v/>
      </c>
      <c r="V241" s="14"/>
      <c r="W241" s="3"/>
      <c r="X241" s="3"/>
      <c r="Y241" s="14"/>
      <c r="Z241" s="3"/>
      <c r="AA241" s="14"/>
      <c r="AB241" s="3"/>
      <c r="AC241" s="3"/>
      <c r="AD241" s="14"/>
      <c r="AE241" s="3"/>
      <c r="AF241" s="14"/>
      <c r="AG241" s="3"/>
      <c r="AH241" s="3"/>
      <c r="AI241" s="14"/>
      <c r="AJ241" s="3"/>
      <c r="AK241" s="3"/>
      <c r="AL241" s="14">
        <f t="shared" ref="AL241:AL257" si="36">AB241-AG241</f>
        <v>0</v>
      </c>
      <c r="AM241" s="3" t="e">
        <f>CONCATENATE(C241,#REF!)</f>
        <v>#REF!</v>
      </c>
      <c r="AN241" s="3" t="str">
        <f t="shared" ref="AN241:AN260" si="37">CONCATENATE(J241,Q241)</f>
        <v/>
      </c>
      <c r="AO241" s="6"/>
      <c r="AP241" s="6"/>
    </row>
    <row r="242" spans="1:42" ht="21" customHeight="1" x14ac:dyDescent="0.15">
      <c r="A242" s="181">
        <v>222</v>
      </c>
      <c r="B242" s="63"/>
      <c r="C242" s="57"/>
      <c r="D242" s="87"/>
      <c r="E242" s="87"/>
      <c r="F242" s="191"/>
      <c r="G242" s="219"/>
      <c r="H242" s="213"/>
      <c r="I242" s="233"/>
      <c r="J242" s="233"/>
      <c r="K242" s="315">
        <f t="shared" si="33"/>
        <v>0</v>
      </c>
      <c r="L242" s="66"/>
      <c r="M242" s="58"/>
      <c r="N242" s="66"/>
      <c r="O242" s="58"/>
      <c r="P242" s="57"/>
      <c r="Q242" s="58"/>
      <c r="R242" s="57"/>
      <c r="S242" s="158"/>
      <c r="T242" s="14" t="str">
        <f t="shared" si="29"/>
        <v/>
      </c>
      <c r="U242" s="47" t="str">
        <f t="shared" si="30"/>
        <v/>
      </c>
      <c r="V242" s="14"/>
      <c r="W242" s="3"/>
      <c r="X242" s="3"/>
      <c r="Y242" s="14"/>
      <c r="Z242" s="3"/>
      <c r="AA242" s="14"/>
      <c r="AB242" s="3"/>
      <c r="AC242" s="3"/>
      <c r="AD242" s="14"/>
      <c r="AE242" s="3"/>
      <c r="AF242" s="14"/>
      <c r="AG242" s="3"/>
      <c r="AH242" s="3"/>
      <c r="AI242" s="14"/>
      <c r="AJ242" s="3"/>
      <c r="AK242" s="3"/>
      <c r="AL242" s="14">
        <f t="shared" si="36"/>
        <v>0</v>
      </c>
      <c r="AM242" s="3" t="e">
        <f>CONCATENATE(C242,#REF!)</f>
        <v>#REF!</v>
      </c>
      <c r="AN242" s="3" t="str">
        <f t="shared" si="37"/>
        <v/>
      </c>
      <c r="AO242" s="6"/>
      <c r="AP242" s="6"/>
    </row>
    <row r="243" spans="1:42" ht="21" customHeight="1" x14ac:dyDescent="0.15">
      <c r="A243" s="181">
        <v>223</v>
      </c>
      <c r="B243" s="63"/>
      <c r="C243" s="57"/>
      <c r="D243" s="88"/>
      <c r="E243" s="88"/>
      <c r="F243" s="190"/>
      <c r="G243" s="219"/>
      <c r="H243" s="213"/>
      <c r="I243" s="231"/>
      <c r="J243" s="231"/>
      <c r="K243" s="315">
        <f t="shared" si="33"/>
        <v>0</v>
      </c>
      <c r="L243" s="66"/>
      <c r="M243" s="58"/>
      <c r="N243" s="66"/>
      <c r="O243" s="58"/>
      <c r="P243" s="57"/>
      <c r="Q243" s="57"/>
      <c r="R243" s="57"/>
      <c r="S243" s="158"/>
      <c r="T243" s="14" t="str">
        <f t="shared" si="29"/>
        <v/>
      </c>
      <c r="U243" s="47" t="str">
        <f t="shared" si="30"/>
        <v/>
      </c>
      <c r="V243" s="14"/>
      <c r="W243" s="3"/>
      <c r="X243" s="3"/>
      <c r="Y243" s="14"/>
      <c r="Z243" s="3"/>
      <c r="AA243" s="14"/>
      <c r="AB243" s="3"/>
      <c r="AC243" s="3"/>
      <c r="AD243" s="14"/>
      <c r="AE243" s="3"/>
      <c r="AF243" s="14"/>
      <c r="AG243" s="3"/>
      <c r="AH243" s="3"/>
      <c r="AI243" s="14"/>
      <c r="AJ243" s="3"/>
      <c r="AK243" s="3"/>
      <c r="AL243" s="14">
        <f t="shared" si="36"/>
        <v>0</v>
      </c>
      <c r="AM243" s="3" t="e">
        <f>CONCATENATE(C243,#REF!)</f>
        <v>#REF!</v>
      </c>
      <c r="AN243" s="3" t="str">
        <f t="shared" si="37"/>
        <v/>
      </c>
      <c r="AO243" s="6"/>
      <c r="AP243" s="6"/>
    </row>
    <row r="244" spans="1:42" ht="21" customHeight="1" x14ac:dyDescent="0.15">
      <c r="A244" s="181">
        <v>224</v>
      </c>
      <c r="B244" s="63"/>
      <c r="C244" s="57"/>
      <c r="D244" s="87"/>
      <c r="E244" s="87"/>
      <c r="F244" s="191"/>
      <c r="G244" s="219"/>
      <c r="H244" s="213"/>
      <c r="I244" s="233"/>
      <c r="J244" s="233"/>
      <c r="K244" s="315">
        <f t="shared" si="33"/>
        <v>0</v>
      </c>
      <c r="L244" s="66"/>
      <c r="M244" s="58"/>
      <c r="N244" s="66"/>
      <c r="O244" s="58"/>
      <c r="P244" s="57"/>
      <c r="Q244" s="57"/>
      <c r="R244" s="57"/>
      <c r="S244" s="158"/>
      <c r="T244" s="14" t="str">
        <f t="shared" si="29"/>
        <v/>
      </c>
      <c r="U244" s="47" t="str">
        <f t="shared" si="30"/>
        <v/>
      </c>
      <c r="V244" s="14"/>
      <c r="W244" s="3"/>
      <c r="X244" s="3"/>
      <c r="Y244" s="14"/>
      <c r="Z244" s="3"/>
      <c r="AA244" s="14"/>
      <c r="AB244" s="3"/>
      <c r="AC244" s="3"/>
      <c r="AD244" s="14"/>
      <c r="AE244" s="3"/>
      <c r="AF244" s="14"/>
      <c r="AG244" s="3"/>
      <c r="AH244" s="3"/>
      <c r="AI244" s="14"/>
      <c r="AJ244" s="3"/>
      <c r="AK244" s="3"/>
      <c r="AL244" s="14">
        <f t="shared" si="36"/>
        <v>0</v>
      </c>
      <c r="AM244" s="3" t="e">
        <f>CONCATENATE(C244,#REF!)</f>
        <v>#REF!</v>
      </c>
      <c r="AN244" s="3" t="str">
        <f t="shared" si="37"/>
        <v/>
      </c>
      <c r="AO244" s="6"/>
      <c r="AP244" s="6"/>
    </row>
    <row r="245" spans="1:42" ht="21" customHeight="1" x14ac:dyDescent="0.15">
      <c r="A245" s="181">
        <v>225</v>
      </c>
      <c r="B245" s="63"/>
      <c r="C245" s="57"/>
      <c r="D245" s="88"/>
      <c r="E245" s="88"/>
      <c r="F245" s="190"/>
      <c r="G245" s="219"/>
      <c r="H245" s="213"/>
      <c r="I245" s="231"/>
      <c r="J245" s="231"/>
      <c r="K245" s="315">
        <f t="shared" si="33"/>
        <v>0</v>
      </c>
      <c r="L245" s="66"/>
      <c r="M245" s="58"/>
      <c r="N245" s="66"/>
      <c r="O245" s="58"/>
      <c r="P245" s="57"/>
      <c r="Q245" s="57"/>
      <c r="R245" s="57"/>
      <c r="S245" s="158"/>
      <c r="T245" s="14" t="str">
        <f t="shared" si="29"/>
        <v/>
      </c>
      <c r="U245" s="47" t="str">
        <f t="shared" si="30"/>
        <v/>
      </c>
      <c r="V245" s="14"/>
      <c r="W245" s="3"/>
      <c r="X245" s="3"/>
      <c r="Y245" s="14"/>
      <c r="Z245" s="3"/>
      <c r="AA245" s="14"/>
      <c r="AB245" s="3"/>
      <c r="AC245" s="3"/>
      <c r="AD245" s="14"/>
      <c r="AE245" s="3"/>
      <c r="AF245" s="14"/>
      <c r="AG245" s="3"/>
      <c r="AH245" s="3"/>
      <c r="AI245" s="14"/>
      <c r="AJ245" s="3"/>
      <c r="AK245" s="3"/>
      <c r="AL245" s="14">
        <f t="shared" si="36"/>
        <v>0</v>
      </c>
      <c r="AM245" s="3" t="e">
        <f>CONCATENATE(C245,#REF!)</f>
        <v>#REF!</v>
      </c>
      <c r="AN245" s="3" t="str">
        <f t="shared" si="37"/>
        <v/>
      </c>
      <c r="AO245" s="6"/>
      <c r="AP245" s="6"/>
    </row>
    <row r="246" spans="1:42" ht="21" customHeight="1" x14ac:dyDescent="0.15">
      <c r="A246" s="193">
        <v>226</v>
      </c>
      <c r="B246" s="105"/>
      <c r="C246" s="111"/>
      <c r="D246" s="112"/>
      <c r="E246" s="112"/>
      <c r="F246" s="194"/>
      <c r="G246" s="220"/>
      <c r="H246" s="228"/>
      <c r="I246" s="234"/>
      <c r="J246" s="234"/>
      <c r="K246" s="316">
        <f t="shared" si="33"/>
        <v>0</v>
      </c>
      <c r="L246" s="265"/>
      <c r="M246" s="68"/>
      <c r="N246" s="265"/>
      <c r="O246" s="68"/>
      <c r="P246" s="111"/>
      <c r="Q246" s="111"/>
      <c r="R246" s="111"/>
      <c r="S246" s="195"/>
      <c r="T246" s="14" t="str">
        <f t="shared" si="29"/>
        <v/>
      </c>
      <c r="U246" s="47" t="str">
        <f t="shared" si="30"/>
        <v/>
      </c>
      <c r="V246" s="15"/>
      <c r="W246" s="3"/>
      <c r="X246" s="3"/>
      <c r="Y246" s="14"/>
      <c r="Z246" s="3"/>
      <c r="AA246" s="14"/>
      <c r="AB246" s="3"/>
      <c r="AC246" s="3"/>
      <c r="AD246" s="14"/>
      <c r="AE246" s="3"/>
      <c r="AF246" s="14"/>
      <c r="AG246" s="3"/>
      <c r="AH246" s="3"/>
      <c r="AI246" s="14"/>
      <c r="AJ246" s="3"/>
      <c r="AK246" s="3"/>
      <c r="AL246" s="14">
        <f t="shared" si="36"/>
        <v>0</v>
      </c>
      <c r="AM246" s="3" t="e">
        <f>CONCATENATE(C246,#REF!)</f>
        <v>#REF!</v>
      </c>
      <c r="AN246" s="3" t="str">
        <f t="shared" si="37"/>
        <v/>
      </c>
      <c r="AO246" s="6"/>
      <c r="AP246" s="6"/>
    </row>
    <row r="247" spans="1:42" ht="21" customHeight="1" x14ac:dyDescent="0.15">
      <c r="A247" s="196">
        <v>227</v>
      </c>
      <c r="B247" s="99"/>
      <c r="C247" s="97"/>
      <c r="D247" s="110"/>
      <c r="E247" s="110"/>
      <c r="F247" s="197"/>
      <c r="G247" s="221"/>
      <c r="H247" s="223"/>
      <c r="I247" s="232"/>
      <c r="J247" s="232"/>
      <c r="K247" s="314">
        <f t="shared" si="33"/>
        <v>0</v>
      </c>
      <c r="L247" s="291"/>
      <c r="M247" s="69"/>
      <c r="N247" s="291"/>
      <c r="O247" s="69"/>
      <c r="P247" s="97"/>
      <c r="Q247" s="97"/>
      <c r="R247" s="97"/>
      <c r="S247" s="116"/>
      <c r="T247" s="14" t="str">
        <f t="shared" si="29"/>
        <v/>
      </c>
      <c r="U247" s="47" t="str">
        <f t="shared" si="30"/>
        <v/>
      </c>
      <c r="V247" s="14"/>
      <c r="W247" s="3"/>
      <c r="X247" s="3"/>
      <c r="Y247" s="14"/>
      <c r="Z247" s="3"/>
      <c r="AA247" s="14"/>
      <c r="AB247" s="3"/>
      <c r="AC247" s="3"/>
      <c r="AD247" s="14"/>
      <c r="AE247" s="3"/>
      <c r="AF247" s="14"/>
      <c r="AG247" s="3"/>
      <c r="AH247" s="3"/>
      <c r="AI247" s="14"/>
      <c r="AJ247" s="3"/>
      <c r="AK247" s="3"/>
      <c r="AL247" s="14">
        <f t="shared" si="36"/>
        <v>0</v>
      </c>
      <c r="AM247" s="3" t="e">
        <f>CONCATENATE(C247,#REF!)</f>
        <v>#REF!</v>
      </c>
      <c r="AN247" s="3" t="str">
        <f t="shared" si="37"/>
        <v/>
      </c>
      <c r="AO247" s="6"/>
      <c r="AP247" s="6"/>
    </row>
    <row r="248" spans="1:42" ht="21" customHeight="1" x14ac:dyDescent="0.15">
      <c r="A248" s="181">
        <v>228</v>
      </c>
      <c r="B248" s="63"/>
      <c r="C248" s="57"/>
      <c r="D248" s="88"/>
      <c r="E248" s="88"/>
      <c r="F248" s="190"/>
      <c r="G248" s="219"/>
      <c r="H248" s="213"/>
      <c r="I248" s="231"/>
      <c r="J248" s="231"/>
      <c r="K248" s="315">
        <f t="shared" si="33"/>
        <v>0</v>
      </c>
      <c r="L248" s="66"/>
      <c r="M248" s="58"/>
      <c r="N248" s="66"/>
      <c r="O248" s="58"/>
      <c r="P248" s="57"/>
      <c r="Q248" s="57"/>
      <c r="R248" s="57"/>
      <c r="S248" s="158"/>
      <c r="T248" s="14" t="str">
        <f t="shared" si="29"/>
        <v/>
      </c>
      <c r="U248" s="47" t="str">
        <f t="shared" si="30"/>
        <v/>
      </c>
      <c r="V248" s="14"/>
      <c r="W248" s="3"/>
      <c r="X248" s="3"/>
      <c r="Y248" s="14"/>
      <c r="Z248" s="3"/>
      <c r="AA248" s="14"/>
      <c r="AB248" s="3"/>
      <c r="AC248" s="3"/>
      <c r="AD248" s="14"/>
      <c r="AE248" s="3"/>
      <c r="AF248" s="14"/>
      <c r="AG248" s="3"/>
      <c r="AH248" s="3"/>
      <c r="AI248" s="14"/>
      <c r="AJ248" s="3"/>
      <c r="AK248" s="3"/>
      <c r="AL248" s="14">
        <f t="shared" si="36"/>
        <v>0</v>
      </c>
      <c r="AM248" s="3" t="e">
        <f>CONCATENATE(C248,#REF!)</f>
        <v>#REF!</v>
      </c>
      <c r="AN248" s="3" t="str">
        <f t="shared" si="37"/>
        <v/>
      </c>
      <c r="AO248" s="6"/>
      <c r="AP248" s="6"/>
    </row>
    <row r="249" spans="1:42" ht="21" customHeight="1" x14ac:dyDescent="0.15">
      <c r="A249" s="181">
        <v>229</v>
      </c>
      <c r="B249" s="63"/>
      <c r="C249" s="57"/>
      <c r="D249" s="87"/>
      <c r="E249" s="87"/>
      <c r="F249" s="191"/>
      <c r="G249" s="219"/>
      <c r="H249" s="213"/>
      <c r="I249" s="233"/>
      <c r="J249" s="233"/>
      <c r="K249" s="315">
        <f t="shared" si="33"/>
        <v>0</v>
      </c>
      <c r="L249" s="66"/>
      <c r="M249" s="58"/>
      <c r="N249" s="66"/>
      <c r="O249" s="58"/>
      <c r="P249" s="57"/>
      <c r="Q249" s="57"/>
      <c r="R249" s="57"/>
      <c r="S249" s="158"/>
      <c r="T249" s="14" t="str">
        <f t="shared" si="29"/>
        <v/>
      </c>
      <c r="U249" s="47" t="str">
        <f t="shared" si="30"/>
        <v/>
      </c>
      <c r="V249" s="14"/>
      <c r="W249" s="3"/>
      <c r="X249" s="3"/>
      <c r="Y249" s="14"/>
      <c r="Z249" s="3"/>
      <c r="AA249" s="14"/>
      <c r="AB249" s="3"/>
      <c r="AC249" s="3"/>
      <c r="AD249" s="14"/>
      <c r="AE249" s="3"/>
      <c r="AF249" s="14"/>
      <c r="AG249" s="3"/>
      <c r="AH249" s="3"/>
      <c r="AI249" s="14"/>
      <c r="AJ249" s="3"/>
      <c r="AK249" s="3"/>
      <c r="AL249" s="14">
        <f t="shared" si="36"/>
        <v>0</v>
      </c>
      <c r="AM249" s="3" t="e">
        <f>CONCATENATE(C249,#REF!)</f>
        <v>#REF!</v>
      </c>
      <c r="AN249" s="3" t="str">
        <f t="shared" si="37"/>
        <v/>
      </c>
      <c r="AO249" s="6"/>
      <c r="AP249" s="6"/>
    </row>
    <row r="250" spans="1:42" ht="21" customHeight="1" x14ac:dyDescent="0.15">
      <c r="A250" s="181">
        <v>230</v>
      </c>
      <c r="B250" s="63"/>
      <c r="C250" s="57"/>
      <c r="D250" s="88"/>
      <c r="E250" s="88"/>
      <c r="F250" s="190"/>
      <c r="G250" s="219"/>
      <c r="H250" s="213"/>
      <c r="I250" s="231"/>
      <c r="J250" s="231"/>
      <c r="K250" s="315">
        <f t="shared" si="33"/>
        <v>0</v>
      </c>
      <c r="L250" s="66"/>
      <c r="M250" s="58"/>
      <c r="N250" s="66"/>
      <c r="O250" s="58"/>
      <c r="P250" s="57"/>
      <c r="Q250" s="57"/>
      <c r="R250" s="57"/>
      <c r="S250" s="158"/>
      <c r="T250" s="14" t="str">
        <f t="shared" si="29"/>
        <v/>
      </c>
      <c r="U250" s="47" t="str">
        <f t="shared" si="30"/>
        <v/>
      </c>
      <c r="V250" s="14"/>
      <c r="W250" s="3"/>
      <c r="X250" s="3"/>
      <c r="Y250" s="14"/>
      <c r="Z250" s="3"/>
      <c r="AA250" s="14"/>
      <c r="AB250" s="3"/>
      <c r="AC250" s="3"/>
      <c r="AD250" s="14"/>
      <c r="AE250" s="3"/>
      <c r="AF250" s="14"/>
      <c r="AG250" s="3"/>
      <c r="AH250" s="3"/>
      <c r="AI250" s="14"/>
      <c r="AJ250" s="3"/>
      <c r="AK250" s="3"/>
      <c r="AL250" s="14">
        <f t="shared" si="36"/>
        <v>0</v>
      </c>
      <c r="AM250" s="3" t="e">
        <f>CONCATENATE(C250,#REF!)</f>
        <v>#REF!</v>
      </c>
      <c r="AN250" s="3" t="str">
        <f t="shared" si="37"/>
        <v/>
      </c>
      <c r="AO250" s="6"/>
      <c r="AP250" s="6"/>
    </row>
    <row r="251" spans="1:42" ht="21" customHeight="1" x14ac:dyDescent="0.15">
      <c r="A251" s="181">
        <v>231</v>
      </c>
      <c r="B251" s="63"/>
      <c r="C251" s="57"/>
      <c r="D251" s="88"/>
      <c r="E251" s="88"/>
      <c r="F251" s="190"/>
      <c r="G251" s="219"/>
      <c r="H251" s="213"/>
      <c r="I251" s="231"/>
      <c r="J251" s="231"/>
      <c r="K251" s="315">
        <f t="shared" si="33"/>
        <v>0</v>
      </c>
      <c r="L251" s="66"/>
      <c r="M251" s="58"/>
      <c r="N251" s="66"/>
      <c r="O251" s="58"/>
      <c r="P251" s="57"/>
      <c r="Q251" s="57"/>
      <c r="R251" s="57"/>
      <c r="S251" s="158"/>
      <c r="T251" s="14" t="str">
        <f t="shared" si="29"/>
        <v/>
      </c>
      <c r="U251" s="47" t="str">
        <f t="shared" si="30"/>
        <v/>
      </c>
      <c r="V251" s="14"/>
      <c r="W251" s="3"/>
      <c r="X251" s="3"/>
      <c r="Y251" s="14"/>
      <c r="Z251" s="3"/>
      <c r="AA251" s="14"/>
      <c r="AB251" s="3"/>
      <c r="AC251" s="3"/>
      <c r="AD251" s="14"/>
      <c r="AE251" s="3"/>
      <c r="AF251" s="14"/>
      <c r="AG251" s="3"/>
      <c r="AH251" s="3"/>
      <c r="AI251" s="14"/>
      <c r="AJ251" s="3"/>
      <c r="AK251" s="3"/>
      <c r="AL251" s="14">
        <f t="shared" si="36"/>
        <v>0</v>
      </c>
      <c r="AM251" s="3" t="e">
        <f>CONCATENATE(C251,#REF!)</f>
        <v>#REF!</v>
      </c>
      <c r="AN251" s="3" t="str">
        <f t="shared" si="37"/>
        <v/>
      </c>
      <c r="AO251" s="6"/>
      <c r="AP251" s="6"/>
    </row>
    <row r="252" spans="1:42" ht="21" customHeight="1" x14ac:dyDescent="0.15">
      <c r="A252" s="181">
        <v>232</v>
      </c>
      <c r="B252" s="63"/>
      <c r="C252" s="57"/>
      <c r="D252" s="88"/>
      <c r="E252" s="88"/>
      <c r="F252" s="190"/>
      <c r="G252" s="219"/>
      <c r="H252" s="213"/>
      <c r="I252" s="231"/>
      <c r="J252" s="231"/>
      <c r="K252" s="315">
        <f t="shared" si="33"/>
        <v>0</v>
      </c>
      <c r="L252" s="66"/>
      <c r="M252" s="58"/>
      <c r="N252" s="66"/>
      <c r="O252" s="58"/>
      <c r="P252" s="57"/>
      <c r="Q252" s="57"/>
      <c r="R252" s="57"/>
      <c r="S252" s="158"/>
      <c r="T252" s="14" t="str">
        <f t="shared" si="29"/>
        <v/>
      </c>
      <c r="U252" s="47" t="str">
        <f t="shared" si="30"/>
        <v/>
      </c>
      <c r="V252" s="14"/>
      <c r="W252" s="3"/>
      <c r="X252" s="3"/>
      <c r="Y252" s="14"/>
      <c r="Z252" s="3"/>
      <c r="AA252" s="14"/>
      <c r="AB252" s="3"/>
      <c r="AC252" s="3"/>
      <c r="AD252" s="14"/>
      <c r="AE252" s="3"/>
      <c r="AF252" s="14"/>
      <c r="AG252" s="3"/>
      <c r="AH252" s="3"/>
      <c r="AI252" s="14"/>
      <c r="AJ252" s="3"/>
      <c r="AK252" s="3"/>
      <c r="AL252" s="14">
        <f t="shared" si="36"/>
        <v>0</v>
      </c>
      <c r="AM252" s="3" t="e">
        <f>CONCATENATE(C252,#REF!)</f>
        <v>#REF!</v>
      </c>
      <c r="AN252" s="3" t="str">
        <f t="shared" si="37"/>
        <v/>
      </c>
      <c r="AO252" s="6"/>
      <c r="AP252" s="6"/>
    </row>
    <row r="253" spans="1:42" ht="21" customHeight="1" x14ac:dyDescent="0.15">
      <c r="A253" s="181">
        <v>233</v>
      </c>
      <c r="B253" s="63"/>
      <c r="C253" s="57"/>
      <c r="D253" s="88"/>
      <c r="E253" s="88"/>
      <c r="F253" s="190"/>
      <c r="G253" s="219"/>
      <c r="H253" s="213"/>
      <c r="I253" s="231"/>
      <c r="J253" s="231"/>
      <c r="K253" s="315">
        <f t="shared" si="33"/>
        <v>0</v>
      </c>
      <c r="L253" s="66"/>
      <c r="M253" s="58"/>
      <c r="N253" s="66"/>
      <c r="O253" s="58"/>
      <c r="P253" s="57"/>
      <c r="Q253" s="57"/>
      <c r="R253" s="57"/>
      <c r="S253" s="158"/>
      <c r="T253" s="14" t="str">
        <f t="shared" si="29"/>
        <v/>
      </c>
      <c r="U253" s="47" t="str">
        <f t="shared" si="30"/>
        <v/>
      </c>
      <c r="V253" s="14"/>
      <c r="W253" s="3"/>
      <c r="X253" s="3"/>
      <c r="Y253" s="14"/>
      <c r="Z253" s="3"/>
      <c r="AA253" s="14"/>
      <c r="AB253" s="3"/>
      <c r="AC253" s="3"/>
      <c r="AD253" s="14"/>
      <c r="AE253" s="3"/>
      <c r="AF253" s="14"/>
      <c r="AG253" s="3"/>
      <c r="AH253" s="3"/>
      <c r="AI253" s="14"/>
      <c r="AJ253" s="3"/>
      <c r="AK253" s="3"/>
      <c r="AL253" s="14">
        <f t="shared" si="36"/>
        <v>0</v>
      </c>
      <c r="AM253" s="3" t="e">
        <f>CONCATENATE(C253,#REF!)</f>
        <v>#REF!</v>
      </c>
      <c r="AN253" s="3" t="str">
        <f t="shared" si="37"/>
        <v/>
      </c>
      <c r="AO253" s="6"/>
      <c r="AP253" s="6"/>
    </row>
    <row r="254" spans="1:42" ht="21" customHeight="1" x14ac:dyDescent="0.15">
      <c r="A254" s="181">
        <v>234</v>
      </c>
      <c r="B254" s="63"/>
      <c r="C254" s="57"/>
      <c r="D254" s="88"/>
      <c r="E254" s="88"/>
      <c r="F254" s="190"/>
      <c r="G254" s="219"/>
      <c r="H254" s="213"/>
      <c r="I254" s="231"/>
      <c r="J254" s="231"/>
      <c r="K254" s="315">
        <f t="shared" si="33"/>
        <v>0</v>
      </c>
      <c r="L254" s="66"/>
      <c r="M254" s="58"/>
      <c r="N254" s="66"/>
      <c r="O254" s="58"/>
      <c r="P254" s="57"/>
      <c r="Q254" s="57"/>
      <c r="R254" s="57"/>
      <c r="S254" s="158"/>
      <c r="T254" s="14" t="str">
        <f t="shared" si="29"/>
        <v/>
      </c>
      <c r="U254" s="47" t="str">
        <f t="shared" si="30"/>
        <v/>
      </c>
      <c r="V254" s="14"/>
      <c r="W254" s="3"/>
      <c r="X254" s="3"/>
      <c r="Y254" s="14"/>
      <c r="Z254" s="3"/>
      <c r="AA254" s="14"/>
      <c r="AB254" s="3"/>
      <c r="AC254" s="3"/>
      <c r="AD254" s="14"/>
      <c r="AE254" s="3"/>
      <c r="AF254" s="14"/>
      <c r="AG254" s="3"/>
      <c r="AH254" s="3"/>
      <c r="AI254" s="14"/>
      <c r="AJ254" s="3"/>
      <c r="AK254" s="3"/>
      <c r="AL254" s="14">
        <f t="shared" si="36"/>
        <v>0</v>
      </c>
      <c r="AM254" s="3" t="e">
        <f>CONCATENATE(C254,#REF!)</f>
        <v>#REF!</v>
      </c>
      <c r="AN254" s="3" t="str">
        <f t="shared" si="37"/>
        <v/>
      </c>
      <c r="AO254" s="6"/>
      <c r="AP254" s="6"/>
    </row>
    <row r="255" spans="1:42" ht="21" customHeight="1" x14ac:dyDescent="0.15">
      <c r="A255" s="181">
        <v>235</v>
      </c>
      <c r="B255" s="63"/>
      <c r="C255" s="57"/>
      <c r="D255" s="88"/>
      <c r="E255" s="88"/>
      <c r="F255" s="190"/>
      <c r="G255" s="219"/>
      <c r="H255" s="213"/>
      <c r="I255" s="231"/>
      <c r="J255" s="231"/>
      <c r="K255" s="315">
        <f t="shared" si="33"/>
        <v>0</v>
      </c>
      <c r="L255" s="66"/>
      <c r="M255" s="58"/>
      <c r="N255" s="66"/>
      <c r="O255" s="58"/>
      <c r="P255" s="57"/>
      <c r="Q255" s="57"/>
      <c r="R255" s="57"/>
      <c r="S255" s="158"/>
      <c r="T255" s="14" t="str">
        <f t="shared" si="29"/>
        <v/>
      </c>
      <c r="U255" s="47" t="str">
        <f t="shared" si="30"/>
        <v/>
      </c>
      <c r="V255" s="14"/>
      <c r="W255" s="3"/>
      <c r="X255" s="3"/>
      <c r="Y255" s="14"/>
      <c r="Z255" s="3"/>
      <c r="AA255" s="14"/>
      <c r="AB255" s="3"/>
      <c r="AC255" s="3"/>
      <c r="AD255" s="14"/>
      <c r="AE255" s="3"/>
      <c r="AF255" s="14"/>
      <c r="AG255" s="3"/>
      <c r="AH255" s="3"/>
      <c r="AI255" s="14"/>
      <c r="AJ255" s="3"/>
      <c r="AK255" s="3"/>
      <c r="AL255" s="14">
        <f t="shared" si="36"/>
        <v>0</v>
      </c>
      <c r="AM255" s="3" t="e">
        <f>CONCATENATE(C255,#REF!)</f>
        <v>#REF!</v>
      </c>
      <c r="AN255" s="3" t="str">
        <f t="shared" si="37"/>
        <v/>
      </c>
      <c r="AO255" s="6"/>
      <c r="AP255" s="6"/>
    </row>
    <row r="256" spans="1:42" ht="21" customHeight="1" x14ac:dyDescent="0.15">
      <c r="A256" s="181">
        <v>236</v>
      </c>
      <c r="B256" s="63"/>
      <c r="C256" s="57"/>
      <c r="D256" s="88"/>
      <c r="E256" s="88"/>
      <c r="F256" s="190"/>
      <c r="G256" s="219"/>
      <c r="H256" s="213"/>
      <c r="I256" s="231"/>
      <c r="J256" s="231"/>
      <c r="K256" s="315">
        <f t="shared" si="33"/>
        <v>0</v>
      </c>
      <c r="L256" s="66"/>
      <c r="M256" s="165"/>
      <c r="N256" s="66"/>
      <c r="O256" s="165"/>
      <c r="P256" s="57"/>
      <c r="Q256" s="57"/>
      <c r="R256" s="57"/>
      <c r="S256" s="158"/>
      <c r="T256" s="14" t="str">
        <f t="shared" si="29"/>
        <v/>
      </c>
      <c r="U256" s="47" t="str">
        <f t="shared" si="30"/>
        <v/>
      </c>
      <c r="V256" s="14"/>
      <c r="W256" s="3"/>
      <c r="X256" s="3"/>
      <c r="Y256" s="14"/>
      <c r="Z256" s="3"/>
      <c r="AA256" s="14"/>
      <c r="AB256" s="3"/>
      <c r="AC256" s="3"/>
      <c r="AD256" s="14"/>
      <c r="AE256" s="3"/>
      <c r="AF256" s="14"/>
      <c r="AG256" s="3"/>
      <c r="AH256" s="3"/>
      <c r="AI256" s="14"/>
      <c r="AJ256" s="3"/>
      <c r="AK256" s="3"/>
      <c r="AL256" s="14">
        <f t="shared" si="36"/>
        <v>0</v>
      </c>
      <c r="AM256" s="3" t="e">
        <f>CONCATENATE(C256,#REF!)</f>
        <v>#REF!</v>
      </c>
      <c r="AN256" s="3" t="str">
        <f t="shared" si="37"/>
        <v/>
      </c>
      <c r="AO256" s="6"/>
      <c r="AP256" s="6"/>
    </row>
    <row r="257" spans="1:42" ht="21" customHeight="1" x14ac:dyDescent="0.15">
      <c r="A257" s="181">
        <v>237</v>
      </c>
      <c r="B257" s="63"/>
      <c r="C257" s="57"/>
      <c r="D257" s="88"/>
      <c r="E257" s="88"/>
      <c r="F257" s="190"/>
      <c r="G257" s="219"/>
      <c r="H257" s="213"/>
      <c r="I257" s="231"/>
      <c r="J257" s="231"/>
      <c r="K257" s="315">
        <f t="shared" si="33"/>
        <v>0</v>
      </c>
      <c r="L257" s="66"/>
      <c r="M257" s="165"/>
      <c r="N257" s="66"/>
      <c r="O257" s="165"/>
      <c r="P257" s="57"/>
      <c r="Q257" s="57"/>
      <c r="R257" s="57"/>
      <c r="S257" s="158"/>
      <c r="T257" s="14" t="str">
        <f t="shared" si="29"/>
        <v/>
      </c>
      <c r="U257" s="47" t="str">
        <f t="shared" si="30"/>
        <v/>
      </c>
      <c r="V257" s="14"/>
      <c r="W257" s="3"/>
      <c r="X257" s="3"/>
      <c r="Y257" s="14"/>
      <c r="Z257" s="3"/>
      <c r="AA257" s="14"/>
      <c r="AB257" s="3"/>
      <c r="AC257" s="3"/>
      <c r="AD257" s="14"/>
      <c r="AE257" s="3"/>
      <c r="AF257" s="14"/>
      <c r="AG257" s="3"/>
      <c r="AH257" s="3"/>
      <c r="AI257" s="14"/>
      <c r="AJ257" s="3"/>
      <c r="AK257" s="3"/>
      <c r="AL257" s="14">
        <f t="shared" si="36"/>
        <v>0</v>
      </c>
      <c r="AM257" s="3" t="e">
        <f>CONCATENATE(C257,#REF!)</f>
        <v>#REF!</v>
      </c>
      <c r="AN257" s="3" t="str">
        <f t="shared" si="37"/>
        <v/>
      </c>
      <c r="AO257" s="6"/>
      <c r="AP257" s="6"/>
    </row>
    <row r="258" spans="1:42" ht="21" customHeight="1" x14ac:dyDescent="0.15">
      <c r="A258" s="181">
        <v>238</v>
      </c>
      <c r="B258" s="63"/>
      <c r="C258" s="57"/>
      <c r="D258" s="88"/>
      <c r="E258" s="88"/>
      <c r="F258" s="190"/>
      <c r="G258" s="219"/>
      <c r="H258" s="213"/>
      <c r="I258" s="231"/>
      <c r="J258" s="231"/>
      <c r="K258" s="315">
        <f t="shared" si="33"/>
        <v>0</v>
      </c>
      <c r="L258" s="66"/>
      <c r="M258" s="58"/>
      <c r="N258" s="66"/>
      <c r="O258" s="58"/>
      <c r="P258" s="57"/>
      <c r="Q258" s="57"/>
      <c r="R258" s="57"/>
      <c r="S258" s="158"/>
      <c r="T258" s="14" t="str">
        <f t="shared" si="29"/>
        <v/>
      </c>
      <c r="U258" s="47" t="str">
        <f t="shared" si="30"/>
        <v/>
      </c>
      <c r="V258" s="16"/>
      <c r="W258" s="4"/>
      <c r="X258" s="4"/>
      <c r="Y258" s="16"/>
      <c r="Z258" s="3"/>
      <c r="AA258" s="14"/>
      <c r="AB258" s="4"/>
      <c r="AC258" s="3"/>
      <c r="AD258" s="14"/>
      <c r="AE258" s="4"/>
      <c r="AF258" s="16"/>
      <c r="AG258" s="4"/>
      <c r="AH258" s="4"/>
      <c r="AI258" s="16"/>
      <c r="AJ258" s="3"/>
      <c r="AK258" s="3"/>
      <c r="AL258" s="16"/>
      <c r="AM258" s="3" t="e">
        <f>CONCATENATE(C258,#REF!)</f>
        <v>#REF!</v>
      </c>
      <c r="AN258" s="3" t="str">
        <f t="shared" si="37"/>
        <v/>
      </c>
      <c r="AO258" s="6"/>
      <c r="AP258" s="6"/>
    </row>
    <row r="259" spans="1:42" ht="21" customHeight="1" x14ac:dyDescent="0.15">
      <c r="A259" s="177">
        <v>239</v>
      </c>
      <c r="B259" s="78"/>
      <c r="C259" s="78"/>
      <c r="D259" s="86"/>
      <c r="E259" s="86"/>
      <c r="F259" s="77"/>
      <c r="G259" s="215"/>
      <c r="H259" s="215"/>
      <c r="I259" s="225"/>
      <c r="J259" s="225"/>
      <c r="K259" s="315">
        <f t="shared" si="33"/>
        <v>0</v>
      </c>
      <c r="L259" s="70"/>
      <c r="M259" s="271"/>
      <c r="N259" s="70"/>
      <c r="O259" s="271"/>
      <c r="P259" s="78"/>
      <c r="Q259" s="78"/>
      <c r="R259" s="78"/>
      <c r="S259" s="192"/>
      <c r="T259" s="14" t="str">
        <f t="shared" si="29"/>
        <v/>
      </c>
      <c r="U259" s="47" t="str">
        <f t="shared" si="30"/>
        <v/>
      </c>
      <c r="V259" s="16"/>
      <c r="W259" s="4"/>
      <c r="X259" s="4"/>
      <c r="Y259" s="16"/>
      <c r="Z259" s="3"/>
      <c r="AA259" s="14"/>
      <c r="AB259" s="4"/>
      <c r="AC259" s="3"/>
      <c r="AD259" s="14"/>
      <c r="AE259" s="4"/>
      <c r="AF259" s="16"/>
      <c r="AG259" s="4"/>
      <c r="AH259" s="4"/>
      <c r="AI259" s="16"/>
      <c r="AJ259" s="3"/>
      <c r="AK259" s="3"/>
      <c r="AL259" s="16"/>
      <c r="AM259" s="3" t="e">
        <f>CONCATENATE(C259,#REF!)</f>
        <v>#REF!</v>
      </c>
      <c r="AN259" s="3" t="str">
        <f t="shared" si="37"/>
        <v/>
      </c>
      <c r="AO259" s="6"/>
      <c r="AP259" s="6"/>
    </row>
    <row r="260" spans="1:42" ht="21" customHeight="1" x14ac:dyDescent="0.15">
      <c r="A260" s="266">
        <v>240</v>
      </c>
      <c r="B260" s="67"/>
      <c r="C260" s="78"/>
      <c r="D260" s="86"/>
      <c r="E260" s="86"/>
      <c r="F260" s="190"/>
      <c r="G260" s="216"/>
      <c r="H260" s="215"/>
      <c r="I260" s="225"/>
      <c r="J260" s="225"/>
      <c r="K260" s="315">
        <f t="shared" si="33"/>
        <v>0</v>
      </c>
      <c r="L260" s="66"/>
      <c r="M260" s="165"/>
      <c r="N260" s="66"/>
      <c r="O260" s="165"/>
      <c r="P260" s="57"/>
      <c r="Q260" s="57"/>
      <c r="R260" s="57"/>
      <c r="S260" s="158"/>
      <c r="T260" s="14" t="str">
        <f t="shared" si="29"/>
        <v/>
      </c>
      <c r="U260" s="47" t="str">
        <f t="shared" si="30"/>
        <v/>
      </c>
      <c r="V260" s="17"/>
      <c r="W260" s="5"/>
      <c r="X260" s="5"/>
      <c r="Y260" s="17"/>
      <c r="Z260" s="3"/>
      <c r="AA260" s="14"/>
      <c r="AB260" s="5"/>
      <c r="AC260" s="3"/>
      <c r="AD260" s="14"/>
      <c r="AE260" s="5"/>
      <c r="AF260" s="17"/>
      <c r="AG260" s="5"/>
      <c r="AH260" s="5"/>
      <c r="AI260" s="17"/>
      <c r="AJ260" s="3"/>
      <c r="AK260" s="3"/>
      <c r="AL260" s="17"/>
      <c r="AM260" s="3" t="e">
        <f>CONCATENATE(C260,#REF!)</f>
        <v>#REF!</v>
      </c>
      <c r="AN260" s="3" t="str">
        <f t="shared" si="37"/>
        <v/>
      </c>
      <c r="AO260" s="6"/>
      <c r="AP260" s="6"/>
    </row>
    <row r="261" spans="1:42" ht="21" customHeight="1" x14ac:dyDescent="0.15">
      <c r="A261" s="266" t="s">
        <v>242</v>
      </c>
      <c r="B261" s="67"/>
      <c r="C261" s="78"/>
      <c r="D261" s="86"/>
      <c r="E261" s="86"/>
      <c r="F261" s="191"/>
      <c r="G261" s="216"/>
      <c r="H261" s="215"/>
      <c r="I261" s="225"/>
      <c r="J261" s="225"/>
      <c r="K261" s="315">
        <f t="shared" si="33"/>
        <v>0</v>
      </c>
      <c r="L261" s="66"/>
      <c r="M261" s="58"/>
      <c r="N261" s="66"/>
      <c r="O261" s="58"/>
      <c r="P261" s="57"/>
      <c r="Q261" s="57"/>
      <c r="R261" s="57"/>
      <c r="S261" s="158"/>
      <c r="T261" s="14" t="str">
        <f t="shared" si="29"/>
        <v/>
      </c>
      <c r="U261" s="47" t="str">
        <f t="shared" si="30"/>
        <v/>
      </c>
      <c r="V261" s="18"/>
      <c r="W261" s="11"/>
      <c r="X261" s="11"/>
      <c r="Y261" s="18"/>
      <c r="Z261" s="11"/>
      <c r="AA261" s="18"/>
      <c r="AB261" s="11"/>
      <c r="AC261" s="11"/>
      <c r="AD261" s="18"/>
      <c r="AE261" s="11"/>
      <c r="AF261" s="18"/>
      <c r="AG261" s="11"/>
      <c r="AH261" s="11"/>
      <c r="AI261" s="18"/>
      <c r="AJ261" s="25"/>
      <c r="AK261" s="22"/>
      <c r="AL261" s="18">
        <f>SUM(AL241:AL260)</f>
        <v>0</v>
      </c>
      <c r="AM261" s="3" t="e">
        <f>CONCATENATE(C261,#REF!)</f>
        <v>#REF!</v>
      </c>
      <c r="AN261" s="11" t="str">
        <f>CONCATENATE(J261,R261)</f>
        <v/>
      </c>
      <c r="AO261" s="6"/>
      <c r="AP261" s="6"/>
    </row>
    <row r="262" spans="1:42" ht="21" customHeight="1" x14ac:dyDescent="0.15">
      <c r="A262" s="266">
        <v>241</v>
      </c>
      <c r="B262" s="67"/>
      <c r="C262" s="78"/>
      <c r="D262" s="86"/>
      <c r="E262" s="86"/>
      <c r="F262" s="190"/>
      <c r="G262" s="216"/>
      <c r="H262" s="215"/>
      <c r="I262" s="225"/>
      <c r="J262" s="225"/>
      <c r="K262" s="315">
        <f t="shared" si="33"/>
        <v>0</v>
      </c>
      <c r="L262" s="66"/>
      <c r="M262" s="58"/>
      <c r="N262" s="66"/>
      <c r="O262" s="58"/>
      <c r="P262" s="57"/>
      <c r="Q262" s="57"/>
      <c r="R262" s="57"/>
      <c r="S262" s="158"/>
      <c r="T262" s="14" t="str">
        <f t="shared" si="29"/>
        <v/>
      </c>
      <c r="U262" s="47" t="str">
        <f t="shared" si="30"/>
        <v/>
      </c>
      <c r="V262" s="14"/>
      <c r="W262" s="3"/>
      <c r="X262" s="3"/>
      <c r="Y262" s="14"/>
      <c r="Z262" s="3"/>
      <c r="AA262" s="14"/>
      <c r="AB262" s="3"/>
      <c r="AC262" s="3"/>
      <c r="AD262" s="14"/>
      <c r="AE262" s="3"/>
      <c r="AF262" s="14"/>
      <c r="AG262" s="3"/>
      <c r="AH262" s="3"/>
      <c r="AI262" s="14"/>
      <c r="AJ262" s="3"/>
      <c r="AK262" s="3"/>
      <c r="AL262" s="14">
        <f t="shared" ref="AL262:AL278" si="38">AB262-AG262</f>
        <v>0</v>
      </c>
      <c r="AM262" s="3" t="e">
        <f>CONCATENATE(C262,#REF!)</f>
        <v>#REF!</v>
      </c>
      <c r="AN262" s="3" t="str">
        <f t="shared" ref="AN262:AN281" si="39">CONCATENATE(J262,Q262)</f>
        <v/>
      </c>
      <c r="AO262" s="6"/>
    </row>
    <row r="263" spans="1:42" ht="21" customHeight="1" x14ac:dyDescent="0.15">
      <c r="A263" s="266">
        <v>242</v>
      </c>
      <c r="B263" s="67"/>
      <c r="C263" s="78"/>
      <c r="D263" s="86"/>
      <c r="E263" s="86"/>
      <c r="F263" s="190"/>
      <c r="G263" s="216"/>
      <c r="H263" s="215"/>
      <c r="I263" s="225"/>
      <c r="J263" s="225"/>
      <c r="K263" s="315">
        <f t="shared" si="33"/>
        <v>0</v>
      </c>
      <c r="L263" s="66"/>
      <c r="M263" s="58"/>
      <c r="N263" s="66"/>
      <c r="O263" s="58"/>
      <c r="P263" s="57"/>
      <c r="Q263" s="57"/>
      <c r="R263" s="57"/>
      <c r="S263" s="158"/>
      <c r="T263" s="14" t="str">
        <f t="shared" ref="T263:T326" si="40">CONCATENATE(L263,C263)</f>
        <v/>
      </c>
      <c r="U263" s="47" t="str">
        <f t="shared" ref="U263:U326" si="41">CONCATENATE(N263,H263)</f>
        <v/>
      </c>
      <c r="V263" s="14"/>
      <c r="W263" s="3"/>
      <c r="X263" s="3"/>
      <c r="Y263" s="14"/>
      <c r="Z263" s="3"/>
      <c r="AA263" s="14"/>
      <c r="AB263" s="3"/>
      <c r="AC263" s="3"/>
      <c r="AD263" s="14"/>
      <c r="AE263" s="3"/>
      <c r="AF263" s="14"/>
      <c r="AG263" s="3"/>
      <c r="AH263" s="3"/>
      <c r="AI263" s="14"/>
      <c r="AJ263" s="3"/>
      <c r="AK263" s="3"/>
      <c r="AL263" s="14">
        <f t="shared" si="38"/>
        <v>0</v>
      </c>
      <c r="AM263" s="3" t="e">
        <f>CONCATENATE(C263,#REF!)</f>
        <v>#REF!</v>
      </c>
      <c r="AN263" s="3" t="str">
        <f t="shared" si="39"/>
        <v/>
      </c>
      <c r="AO263" s="6"/>
    </row>
    <row r="264" spans="1:42" ht="21" customHeight="1" x14ac:dyDescent="0.15">
      <c r="A264" s="266">
        <v>243</v>
      </c>
      <c r="B264" s="67"/>
      <c r="C264" s="78"/>
      <c r="D264" s="86"/>
      <c r="E264" s="86"/>
      <c r="F264" s="190"/>
      <c r="G264" s="216"/>
      <c r="H264" s="215"/>
      <c r="I264" s="225"/>
      <c r="J264" s="225"/>
      <c r="K264" s="315">
        <f t="shared" si="33"/>
        <v>0</v>
      </c>
      <c r="L264" s="66"/>
      <c r="M264" s="58"/>
      <c r="N264" s="66"/>
      <c r="O264" s="58"/>
      <c r="P264" s="57"/>
      <c r="Q264" s="57"/>
      <c r="R264" s="57"/>
      <c r="S264" s="158"/>
      <c r="T264" s="14" t="str">
        <f t="shared" si="40"/>
        <v/>
      </c>
      <c r="U264" s="47" t="str">
        <f t="shared" si="41"/>
        <v/>
      </c>
      <c r="V264" s="14"/>
      <c r="W264" s="3"/>
      <c r="X264" s="3"/>
      <c r="Y264" s="14"/>
      <c r="Z264" s="3"/>
      <c r="AA264" s="14"/>
      <c r="AB264" s="3"/>
      <c r="AC264" s="3"/>
      <c r="AD264" s="14"/>
      <c r="AE264" s="3"/>
      <c r="AF264" s="14"/>
      <c r="AG264" s="3"/>
      <c r="AH264" s="3"/>
      <c r="AI264" s="14"/>
      <c r="AJ264" s="3"/>
      <c r="AK264" s="3"/>
      <c r="AL264" s="14">
        <f t="shared" si="38"/>
        <v>0</v>
      </c>
      <c r="AM264" s="3" t="e">
        <f>CONCATENATE(C264,#REF!)</f>
        <v>#REF!</v>
      </c>
      <c r="AN264" s="3" t="str">
        <f t="shared" si="39"/>
        <v/>
      </c>
      <c r="AO264" s="6"/>
    </row>
    <row r="265" spans="1:42" ht="21" customHeight="1" x14ac:dyDescent="0.15">
      <c r="A265" s="266">
        <v>244</v>
      </c>
      <c r="B265" s="67"/>
      <c r="C265" s="78"/>
      <c r="D265" s="86"/>
      <c r="E265" s="86"/>
      <c r="F265" s="190"/>
      <c r="G265" s="216"/>
      <c r="H265" s="215"/>
      <c r="I265" s="225"/>
      <c r="J265" s="225"/>
      <c r="K265" s="315">
        <f t="shared" si="33"/>
        <v>0</v>
      </c>
      <c r="L265" s="66"/>
      <c r="M265" s="58"/>
      <c r="N265" s="66"/>
      <c r="O265" s="58"/>
      <c r="P265" s="58"/>
      <c r="Q265" s="57"/>
      <c r="R265" s="57"/>
      <c r="S265" s="158"/>
      <c r="T265" s="14" t="str">
        <f t="shared" si="40"/>
        <v/>
      </c>
      <c r="U265" s="47" t="str">
        <f t="shared" si="41"/>
        <v/>
      </c>
      <c r="V265" s="14"/>
      <c r="W265" s="3"/>
      <c r="X265" s="3"/>
      <c r="Y265" s="14"/>
      <c r="Z265" s="3"/>
      <c r="AA265" s="14"/>
      <c r="AB265" s="3"/>
      <c r="AC265" s="3"/>
      <c r="AD265" s="14"/>
      <c r="AE265" s="3"/>
      <c r="AF265" s="14"/>
      <c r="AG265" s="3"/>
      <c r="AH265" s="3"/>
      <c r="AI265" s="14"/>
      <c r="AJ265" s="3"/>
      <c r="AK265" s="3"/>
      <c r="AL265" s="14">
        <f t="shared" si="38"/>
        <v>0</v>
      </c>
      <c r="AM265" s="3" t="e">
        <f>CONCATENATE(C265,#REF!)</f>
        <v>#REF!</v>
      </c>
      <c r="AN265" s="3" t="str">
        <f t="shared" si="39"/>
        <v/>
      </c>
      <c r="AO265" s="6"/>
    </row>
    <row r="266" spans="1:42" ht="21" customHeight="1" x14ac:dyDescent="0.15">
      <c r="A266" s="267">
        <v>245</v>
      </c>
      <c r="B266" s="104"/>
      <c r="C266" s="167"/>
      <c r="D266" s="106"/>
      <c r="E266" s="106"/>
      <c r="F266" s="199"/>
      <c r="G266" s="218"/>
      <c r="H266" s="217"/>
      <c r="I266" s="226"/>
      <c r="J266" s="226"/>
      <c r="K266" s="316">
        <f t="shared" si="33"/>
        <v>0</v>
      </c>
      <c r="L266" s="265"/>
      <c r="M266" s="68"/>
      <c r="N266" s="265"/>
      <c r="O266" s="68"/>
      <c r="P266" s="111"/>
      <c r="Q266" s="111"/>
      <c r="R266" s="111"/>
      <c r="S266" s="195"/>
      <c r="T266" s="14" t="str">
        <f t="shared" si="40"/>
        <v/>
      </c>
      <c r="U266" s="47" t="str">
        <f t="shared" si="41"/>
        <v/>
      </c>
      <c r="V266" s="14"/>
      <c r="W266" s="3"/>
      <c r="X266" s="3"/>
      <c r="Y266" s="14"/>
      <c r="Z266" s="3"/>
      <c r="AA266" s="14"/>
      <c r="AB266" s="3"/>
      <c r="AC266" s="3"/>
      <c r="AD266" s="14"/>
      <c r="AE266" s="3"/>
      <c r="AF266" s="14"/>
      <c r="AG266" s="3"/>
      <c r="AH266" s="3"/>
      <c r="AI266" s="14"/>
      <c r="AJ266" s="3"/>
      <c r="AK266" s="3"/>
      <c r="AL266" s="14">
        <f t="shared" si="38"/>
        <v>0</v>
      </c>
      <c r="AM266" s="3" t="e">
        <f>CONCATENATE(C266,#REF!)</f>
        <v>#REF!</v>
      </c>
      <c r="AN266" s="3" t="str">
        <f t="shared" si="39"/>
        <v/>
      </c>
      <c r="AO266" s="6"/>
    </row>
    <row r="267" spans="1:42" ht="21" customHeight="1" x14ac:dyDescent="0.15">
      <c r="A267" s="268">
        <v>246</v>
      </c>
      <c r="B267" s="103"/>
      <c r="C267" s="103"/>
      <c r="D267" s="102"/>
      <c r="E267" s="102"/>
      <c r="F267" s="197"/>
      <c r="G267" s="210"/>
      <c r="H267" s="210"/>
      <c r="I267" s="227"/>
      <c r="J267" s="227"/>
      <c r="K267" s="314">
        <f t="shared" si="33"/>
        <v>0</v>
      </c>
      <c r="L267" s="291"/>
      <c r="M267" s="69"/>
      <c r="N267" s="291"/>
      <c r="O267" s="69"/>
      <c r="P267" s="97"/>
      <c r="Q267" s="97"/>
      <c r="R267" s="97"/>
      <c r="S267" s="116"/>
      <c r="T267" s="14" t="str">
        <f t="shared" si="40"/>
        <v/>
      </c>
      <c r="U267" s="47" t="str">
        <f t="shared" si="41"/>
        <v/>
      </c>
      <c r="V267" s="15"/>
      <c r="W267" s="3"/>
      <c r="X267" s="3"/>
      <c r="Y267" s="14"/>
      <c r="Z267" s="3"/>
      <c r="AA267" s="14"/>
      <c r="AB267" s="3"/>
      <c r="AC267" s="3"/>
      <c r="AD267" s="14"/>
      <c r="AE267" s="3"/>
      <c r="AF267" s="14"/>
      <c r="AG267" s="3"/>
      <c r="AH267" s="3"/>
      <c r="AI267" s="14"/>
      <c r="AJ267" s="3"/>
      <c r="AK267" s="3"/>
      <c r="AL267" s="14">
        <f t="shared" si="38"/>
        <v>0</v>
      </c>
      <c r="AM267" s="3" t="e">
        <f>CONCATENATE(C267,#REF!)</f>
        <v>#REF!</v>
      </c>
      <c r="AN267" s="3" t="str">
        <f t="shared" si="39"/>
        <v/>
      </c>
      <c r="AO267" s="6"/>
    </row>
    <row r="268" spans="1:42" ht="21" customHeight="1" x14ac:dyDescent="0.15">
      <c r="A268" s="266">
        <v>247</v>
      </c>
      <c r="B268" s="78"/>
      <c r="C268" s="78"/>
      <c r="D268" s="86"/>
      <c r="E268" s="86"/>
      <c r="F268" s="190"/>
      <c r="G268" s="215"/>
      <c r="H268" s="215"/>
      <c r="I268" s="225"/>
      <c r="J268" s="225"/>
      <c r="K268" s="315">
        <f t="shared" si="33"/>
        <v>0</v>
      </c>
      <c r="L268" s="66"/>
      <c r="M268" s="58"/>
      <c r="N268" s="66"/>
      <c r="O268" s="58"/>
      <c r="P268" s="57"/>
      <c r="Q268" s="57"/>
      <c r="R268" s="57"/>
      <c r="S268" s="158"/>
      <c r="T268" s="14" t="str">
        <f t="shared" si="40"/>
        <v/>
      </c>
      <c r="U268" s="47" t="str">
        <f t="shared" si="41"/>
        <v/>
      </c>
      <c r="V268" s="14"/>
      <c r="W268" s="3"/>
      <c r="X268" s="3"/>
      <c r="Y268" s="14"/>
      <c r="Z268" s="3"/>
      <c r="AA268" s="14"/>
      <c r="AB268" s="3"/>
      <c r="AC268" s="3"/>
      <c r="AD268" s="14"/>
      <c r="AE268" s="3"/>
      <c r="AF268" s="14"/>
      <c r="AG268" s="3"/>
      <c r="AH268" s="3"/>
      <c r="AI268" s="14"/>
      <c r="AJ268" s="3"/>
      <c r="AK268" s="3"/>
      <c r="AL268" s="14">
        <f t="shared" si="38"/>
        <v>0</v>
      </c>
      <c r="AM268" s="3" t="e">
        <f>CONCATENATE(C268,#REF!)</f>
        <v>#REF!</v>
      </c>
      <c r="AN268" s="3" t="str">
        <f t="shared" si="39"/>
        <v/>
      </c>
      <c r="AO268" s="6"/>
    </row>
    <row r="269" spans="1:42" ht="21" customHeight="1" x14ac:dyDescent="0.15">
      <c r="A269" s="266">
        <v>248</v>
      </c>
      <c r="B269" s="78"/>
      <c r="C269" s="78"/>
      <c r="D269" s="86"/>
      <c r="E269" s="86"/>
      <c r="F269" s="190"/>
      <c r="G269" s="215"/>
      <c r="H269" s="215"/>
      <c r="I269" s="225"/>
      <c r="J269" s="225"/>
      <c r="K269" s="315">
        <f t="shared" ref="K269:K332" si="42">J269-E269</f>
        <v>0</v>
      </c>
      <c r="L269" s="66"/>
      <c r="M269" s="58"/>
      <c r="N269" s="66"/>
      <c r="O269" s="58"/>
      <c r="P269" s="57"/>
      <c r="Q269" s="57"/>
      <c r="R269" s="57"/>
      <c r="S269" s="158"/>
      <c r="T269" s="14" t="str">
        <f t="shared" si="40"/>
        <v/>
      </c>
      <c r="U269" s="47" t="str">
        <f t="shared" si="41"/>
        <v/>
      </c>
      <c r="V269" s="14"/>
      <c r="W269" s="3"/>
      <c r="X269" s="3"/>
      <c r="Y269" s="14"/>
      <c r="Z269" s="3"/>
      <c r="AA269" s="14"/>
      <c r="AB269" s="3"/>
      <c r="AC269" s="3"/>
      <c r="AD269" s="14"/>
      <c r="AE269" s="3"/>
      <c r="AF269" s="14"/>
      <c r="AG269" s="3"/>
      <c r="AH269" s="3"/>
      <c r="AI269" s="14"/>
      <c r="AJ269" s="3"/>
      <c r="AK269" s="3"/>
      <c r="AL269" s="14">
        <f t="shared" si="38"/>
        <v>0</v>
      </c>
      <c r="AM269" s="3" t="e">
        <f>CONCATENATE(C269,#REF!)</f>
        <v>#REF!</v>
      </c>
      <c r="AN269" s="3" t="str">
        <f t="shared" si="39"/>
        <v/>
      </c>
      <c r="AO269" s="6"/>
    </row>
    <row r="270" spans="1:42" ht="21" customHeight="1" x14ac:dyDescent="0.15">
      <c r="A270" s="266">
        <v>249</v>
      </c>
      <c r="B270" s="78"/>
      <c r="C270" s="78"/>
      <c r="D270" s="86"/>
      <c r="E270" s="86"/>
      <c r="F270" s="191"/>
      <c r="G270" s="215"/>
      <c r="H270" s="215"/>
      <c r="I270" s="225"/>
      <c r="J270" s="225"/>
      <c r="K270" s="315">
        <f t="shared" si="42"/>
        <v>0</v>
      </c>
      <c r="L270" s="66"/>
      <c r="M270" s="58"/>
      <c r="N270" s="66"/>
      <c r="O270" s="58"/>
      <c r="P270" s="58"/>
      <c r="Q270" s="57"/>
      <c r="R270" s="57"/>
      <c r="S270" s="158"/>
      <c r="T270" s="14" t="str">
        <f t="shared" si="40"/>
        <v/>
      </c>
      <c r="U270" s="47" t="str">
        <f t="shared" si="41"/>
        <v/>
      </c>
      <c r="V270" s="14"/>
      <c r="W270" s="3"/>
      <c r="X270" s="3"/>
      <c r="Y270" s="14"/>
      <c r="Z270" s="3"/>
      <c r="AA270" s="14"/>
      <c r="AB270" s="3"/>
      <c r="AC270" s="3"/>
      <c r="AD270" s="14"/>
      <c r="AE270" s="3"/>
      <c r="AF270" s="14"/>
      <c r="AG270" s="3"/>
      <c r="AH270" s="3"/>
      <c r="AI270" s="14"/>
      <c r="AJ270" s="3"/>
      <c r="AK270" s="3"/>
      <c r="AL270" s="14">
        <f t="shared" si="38"/>
        <v>0</v>
      </c>
      <c r="AM270" s="3" t="e">
        <f>CONCATENATE(C270,#REF!)</f>
        <v>#REF!</v>
      </c>
      <c r="AN270" s="3" t="str">
        <f t="shared" si="39"/>
        <v/>
      </c>
      <c r="AO270" s="6"/>
    </row>
    <row r="271" spans="1:42" ht="21" customHeight="1" x14ac:dyDescent="0.15">
      <c r="A271" s="266">
        <v>250</v>
      </c>
      <c r="B271" s="78"/>
      <c r="C271" s="78"/>
      <c r="D271" s="86"/>
      <c r="E271" s="86"/>
      <c r="F271" s="190"/>
      <c r="G271" s="215"/>
      <c r="H271" s="215"/>
      <c r="I271" s="225"/>
      <c r="J271" s="225"/>
      <c r="K271" s="315">
        <f t="shared" si="42"/>
        <v>0</v>
      </c>
      <c r="L271" s="66"/>
      <c r="M271" s="58"/>
      <c r="N271" s="66"/>
      <c r="O271" s="58"/>
      <c r="P271" s="57"/>
      <c r="Q271" s="57"/>
      <c r="R271" s="57"/>
      <c r="S271" s="158"/>
      <c r="T271" s="14" t="str">
        <f t="shared" si="40"/>
        <v/>
      </c>
      <c r="U271" s="47" t="str">
        <f t="shared" si="41"/>
        <v/>
      </c>
      <c r="V271" s="14"/>
      <c r="W271" s="3"/>
      <c r="X271" s="3"/>
      <c r="Y271" s="14"/>
      <c r="Z271" s="3"/>
      <c r="AA271" s="14"/>
      <c r="AB271" s="3"/>
      <c r="AC271" s="3"/>
      <c r="AD271" s="14"/>
      <c r="AE271" s="3"/>
      <c r="AF271" s="14"/>
      <c r="AG271" s="3"/>
      <c r="AH271" s="3"/>
      <c r="AI271" s="14"/>
      <c r="AJ271" s="3"/>
      <c r="AK271" s="3"/>
      <c r="AL271" s="14">
        <f t="shared" si="38"/>
        <v>0</v>
      </c>
      <c r="AM271" s="3" t="e">
        <f>CONCATENATE(C271,#REF!)</f>
        <v>#REF!</v>
      </c>
      <c r="AN271" s="3" t="str">
        <f t="shared" si="39"/>
        <v/>
      </c>
      <c r="AO271" s="6"/>
    </row>
    <row r="272" spans="1:42" ht="21" customHeight="1" x14ac:dyDescent="0.15">
      <c r="A272" s="266">
        <v>251</v>
      </c>
      <c r="B272" s="78"/>
      <c r="C272" s="78"/>
      <c r="D272" s="86"/>
      <c r="E272" s="86"/>
      <c r="F272" s="190"/>
      <c r="G272" s="215"/>
      <c r="H272" s="215"/>
      <c r="I272" s="225"/>
      <c r="J272" s="225"/>
      <c r="K272" s="315">
        <f t="shared" si="42"/>
        <v>0</v>
      </c>
      <c r="L272" s="66"/>
      <c r="M272" s="58"/>
      <c r="N272" s="66"/>
      <c r="O272" s="58"/>
      <c r="P272" s="57"/>
      <c r="Q272" s="57"/>
      <c r="R272" s="57"/>
      <c r="S272" s="158"/>
      <c r="T272" s="14" t="str">
        <f t="shared" si="40"/>
        <v/>
      </c>
      <c r="U272" s="47" t="str">
        <f t="shared" si="41"/>
        <v/>
      </c>
      <c r="V272" s="14"/>
      <c r="W272" s="3"/>
      <c r="X272" s="3"/>
      <c r="Y272" s="14"/>
      <c r="Z272" s="3"/>
      <c r="AA272" s="14"/>
      <c r="AB272" s="3"/>
      <c r="AC272" s="3"/>
      <c r="AD272" s="14"/>
      <c r="AE272" s="3"/>
      <c r="AF272" s="14"/>
      <c r="AG272" s="3"/>
      <c r="AH272" s="3"/>
      <c r="AI272" s="14"/>
      <c r="AJ272" s="3"/>
      <c r="AK272" s="3"/>
      <c r="AL272" s="14">
        <f t="shared" si="38"/>
        <v>0</v>
      </c>
      <c r="AM272" s="3" t="e">
        <f>CONCATENATE(C272,#REF!)</f>
        <v>#REF!</v>
      </c>
      <c r="AN272" s="3" t="str">
        <f t="shared" si="39"/>
        <v/>
      </c>
      <c r="AO272" s="6"/>
    </row>
    <row r="273" spans="1:41" ht="21" customHeight="1" x14ac:dyDescent="0.15">
      <c r="A273" s="266">
        <v>252</v>
      </c>
      <c r="B273" s="78"/>
      <c r="C273" s="78"/>
      <c r="D273" s="86"/>
      <c r="E273" s="86"/>
      <c r="F273" s="190"/>
      <c r="G273" s="215"/>
      <c r="H273" s="215"/>
      <c r="I273" s="225"/>
      <c r="J273" s="225"/>
      <c r="K273" s="315">
        <f t="shared" si="42"/>
        <v>0</v>
      </c>
      <c r="L273" s="66"/>
      <c r="M273" s="58"/>
      <c r="N273" s="66"/>
      <c r="O273" s="58"/>
      <c r="P273" s="58"/>
      <c r="Q273" s="58"/>
      <c r="R273" s="57"/>
      <c r="S273" s="158"/>
      <c r="T273" s="14" t="str">
        <f t="shared" si="40"/>
        <v/>
      </c>
      <c r="U273" s="47" t="str">
        <f t="shared" si="41"/>
        <v/>
      </c>
      <c r="V273" s="14"/>
      <c r="W273" s="3"/>
      <c r="X273" s="3"/>
      <c r="Y273" s="14"/>
      <c r="Z273" s="3"/>
      <c r="AA273" s="14"/>
      <c r="AB273" s="3"/>
      <c r="AC273" s="3"/>
      <c r="AD273" s="14"/>
      <c r="AE273" s="3"/>
      <c r="AF273" s="14"/>
      <c r="AG273" s="3"/>
      <c r="AH273" s="3"/>
      <c r="AI273" s="14"/>
      <c r="AJ273" s="3"/>
      <c r="AK273" s="3"/>
      <c r="AL273" s="14">
        <f t="shared" si="38"/>
        <v>0</v>
      </c>
      <c r="AM273" s="3" t="e">
        <f>CONCATENATE(C273,#REF!)</f>
        <v>#REF!</v>
      </c>
      <c r="AN273" s="3" t="str">
        <f t="shared" si="39"/>
        <v/>
      </c>
      <c r="AO273" s="6"/>
    </row>
    <row r="274" spans="1:41" ht="21" customHeight="1" x14ac:dyDescent="0.15">
      <c r="A274" s="266">
        <v>253</v>
      </c>
      <c r="B274" s="78"/>
      <c r="C274" s="78"/>
      <c r="D274" s="86"/>
      <c r="E274" s="86"/>
      <c r="F274" s="77"/>
      <c r="G274" s="215"/>
      <c r="H274" s="215"/>
      <c r="I274" s="225"/>
      <c r="J274" s="225"/>
      <c r="K274" s="315">
        <f t="shared" si="42"/>
        <v>0</v>
      </c>
      <c r="L274" s="70"/>
      <c r="M274" s="67"/>
      <c r="N274" s="70"/>
      <c r="O274" s="67"/>
      <c r="P274" s="78"/>
      <c r="Q274" s="78"/>
      <c r="R274" s="78"/>
      <c r="S274" s="192"/>
      <c r="T274" s="14" t="str">
        <f t="shared" si="40"/>
        <v/>
      </c>
      <c r="U274" s="47" t="str">
        <f t="shared" si="41"/>
        <v/>
      </c>
      <c r="V274" s="14"/>
      <c r="W274" s="3"/>
      <c r="X274" s="3"/>
      <c r="Y274" s="14"/>
      <c r="Z274" s="3"/>
      <c r="AA274" s="14"/>
      <c r="AB274" s="3"/>
      <c r="AC274" s="3"/>
      <c r="AD274" s="14"/>
      <c r="AE274" s="3"/>
      <c r="AF274" s="14"/>
      <c r="AG274" s="3"/>
      <c r="AH274" s="3"/>
      <c r="AI274" s="14"/>
      <c r="AJ274" s="3"/>
      <c r="AK274" s="3"/>
      <c r="AL274" s="14">
        <f t="shared" si="38"/>
        <v>0</v>
      </c>
      <c r="AM274" s="3" t="e">
        <f>CONCATENATE(C274,#REF!)</f>
        <v>#REF!</v>
      </c>
      <c r="AN274" s="3" t="str">
        <f t="shared" si="39"/>
        <v/>
      </c>
      <c r="AO274" s="6"/>
    </row>
    <row r="275" spans="1:41" ht="21" customHeight="1" x14ac:dyDescent="0.15">
      <c r="A275" s="266">
        <v>254</v>
      </c>
      <c r="B275" s="78"/>
      <c r="C275" s="78"/>
      <c r="D275" s="86"/>
      <c r="E275" s="86"/>
      <c r="F275" s="77"/>
      <c r="G275" s="215"/>
      <c r="H275" s="215"/>
      <c r="I275" s="225"/>
      <c r="J275" s="225"/>
      <c r="K275" s="315">
        <f t="shared" si="42"/>
        <v>0</v>
      </c>
      <c r="L275" s="70"/>
      <c r="M275" s="271"/>
      <c r="N275" s="70"/>
      <c r="O275" s="271"/>
      <c r="P275" s="78"/>
      <c r="Q275" s="78"/>
      <c r="R275" s="78"/>
      <c r="S275" s="192"/>
      <c r="T275" s="14" t="str">
        <f t="shared" si="40"/>
        <v/>
      </c>
      <c r="U275" s="47" t="str">
        <f t="shared" si="41"/>
        <v/>
      </c>
      <c r="V275" s="14"/>
      <c r="W275" s="3"/>
      <c r="X275" s="3"/>
      <c r="Y275" s="14"/>
      <c r="Z275" s="3"/>
      <c r="AA275" s="14"/>
      <c r="AB275" s="3"/>
      <c r="AC275" s="3"/>
      <c r="AD275" s="14"/>
      <c r="AE275" s="3"/>
      <c r="AF275" s="14"/>
      <c r="AG275" s="3"/>
      <c r="AH275" s="3"/>
      <c r="AI275" s="14"/>
      <c r="AJ275" s="3"/>
      <c r="AK275" s="3"/>
      <c r="AL275" s="14">
        <f t="shared" si="38"/>
        <v>0</v>
      </c>
      <c r="AM275" s="3" t="e">
        <f>CONCATENATE(C275,#REF!)</f>
        <v>#REF!</v>
      </c>
      <c r="AN275" s="3" t="str">
        <f t="shared" si="39"/>
        <v/>
      </c>
      <c r="AO275" s="6"/>
    </row>
    <row r="276" spans="1:41" ht="21" customHeight="1" x14ac:dyDescent="0.15">
      <c r="A276" s="266">
        <v>255</v>
      </c>
      <c r="B276" s="78"/>
      <c r="C276" s="78"/>
      <c r="D276" s="86"/>
      <c r="E276" s="86"/>
      <c r="F276" s="77"/>
      <c r="G276" s="215"/>
      <c r="H276" s="215"/>
      <c r="I276" s="225"/>
      <c r="J276" s="225"/>
      <c r="K276" s="315">
        <f t="shared" si="42"/>
        <v>0</v>
      </c>
      <c r="L276" s="70"/>
      <c r="M276" s="271"/>
      <c r="N276" s="70"/>
      <c r="O276" s="271"/>
      <c r="P276" s="78"/>
      <c r="Q276" s="78"/>
      <c r="R276" s="78"/>
      <c r="S276" s="192"/>
      <c r="T276" s="14" t="str">
        <f t="shared" si="40"/>
        <v/>
      </c>
      <c r="U276" s="47" t="str">
        <f t="shared" si="41"/>
        <v/>
      </c>
      <c r="V276" s="14"/>
      <c r="W276" s="3"/>
      <c r="X276" s="3"/>
      <c r="Y276" s="14"/>
      <c r="Z276" s="3"/>
      <c r="AA276" s="14"/>
      <c r="AB276" s="3"/>
      <c r="AC276" s="3"/>
      <c r="AD276" s="14"/>
      <c r="AE276" s="3"/>
      <c r="AF276" s="14"/>
      <c r="AG276" s="3"/>
      <c r="AH276" s="3"/>
      <c r="AI276" s="14"/>
      <c r="AJ276" s="3"/>
      <c r="AK276" s="3"/>
      <c r="AL276" s="14">
        <f t="shared" si="38"/>
        <v>0</v>
      </c>
      <c r="AM276" s="3" t="e">
        <f>CONCATENATE(C276,#REF!)</f>
        <v>#REF!</v>
      </c>
      <c r="AN276" s="3" t="str">
        <f t="shared" si="39"/>
        <v/>
      </c>
      <c r="AO276" s="6"/>
    </row>
    <row r="277" spans="1:41" ht="21" customHeight="1" x14ac:dyDescent="0.15">
      <c r="A277" s="266">
        <v>256</v>
      </c>
      <c r="B277" s="78"/>
      <c r="C277" s="78"/>
      <c r="D277" s="86"/>
      <c r="E277" s="86"/>
      <c r="F277" s="77"/>
      <c r="G277" s="215"/>
      <c r="H277" s="215"/>
      <c r="I277" s="225"/>
      <c r="J277" s="225"/>
      <c r="K277" s="315">
        <f t="shared" si="42"/>
        <v>0</v>
      </c>
      <c r="L277" s="70"/>
      <c r="M277" s="271"/>
      <c r="N277" s="70"/>
      <c r="O277" s="271"/>
      <c r="P277" s="78"/>
      <c r="Q277" s="78"/>
      <c r="R277" s="78"/>
      <c r="S277" s="192"/>
      <c r="T277" s="14" t="str">
        <f t="shared" si="40"/>
        <v/>
      </c>
      <c r="U277" s="47" t="str">
        <f t="shared" si="41"/>
        <v/>
      </c>
      <c r="V277" s="14"/>
      <c r="W277" s="3"/>
      <c r="X277" s="3"/>
      <c r="Y277" s="14"/>
      <c r="Z277" s="3"/>
      <c r="AA277" s="14"/>
      <c r="AB277" s="3"/>
      <c r="AC277" s="3"/>
      <c r="AD277" s="14"/>
      <c r="AE277" s="3"/>
      <c r="AF277" s="14"/>
      <c r="AG277" s="3"/>
      <c r="AH277" s="3"/>
      <c r="AI277" s="14"/>
      <c r="AJ277" s="3"/>
      <c r="AK277" s="3"/>
      <c r="AL277" s="14">
        <f t="shared" si="38"/>
        <v>0</v>
      </c>
      <c r="AM277" s="3" t="e">
        <f>CONCATENATE(C277,#REF!)</f>
        <v>#REF!</v>
      </c>
      <c r="AN277" s="3" t="str">
        <f t="shared" si="39"/>
        <v/>
      </c>
      <c r="AO277" s="6"/>
    </row>
    <row r="278" spans="1:41" ht="21" customHeight="1" x14ac:dyDescent="0.15">
      <c r="A278" s="266">
        <v>257</v>
      </c>
      <c r="B278" s="78"/>
      <c r="C278" s="78"/>
      <c r="D278" s="86"/>
      <c r="E278" s="86"/>
      <c r="F278" s="77"/>
      <c r="G278" s="215"/>
      <c r="H278" s="215"/>
      <c r="I278" s="225"/>
      <c r="J278" s="225"/>
      <c r="K278" s="315">
        <f t="shared" si="42"/>
        <v>0</v>
      </c>
      <c r="L278" s="70"/>
      <c r="M278" s="67"/>
      <c r="N278" s="70"/>
      <c r="O278" s="67"/>
      <c r="P278" s="78"/>
      <c r="Q278" s="78"/>
      <c r="R278" s="78"/>
      <c r="S278" s="192"/>
      <c r="T278" s="14" t="str">
        <f t="shared" si="40"/>
        <v/>
      </c>
      <c r="U278" s="47" t="str">
        <f t="shared" si="41"/>
        <v/>
      </c>
      <c r="V278" s="14"/>
      <c r="W278" s="3"/>
      <c r="X278" s="3"/>
      <c r="Y278" s="14"/>
      <c r="Z278" s="3"/>
      <c r="AA278" s="14"/>
      <c r="AB278" s="3"/>
      <c r="AC278" s="3"/>
      <c r="AD278" s="14"/>
      <c r="AE278" s="3"/>
      <c r="AF278" s="14"/>
      <c r="AG278" s="3"/>
      <c r="AH278" s="3"/>
      <c r="AI278" s="14"/>
      <c r="AJ278" s="3"/>
      <c r="AK278" s="3"/>
      <c r="AL278" s="14">
        <f t="shared" si="38"/>
        <v>0</v>
      </c>
      <c r="AM278" s="3" t="e">
        <f>CONCATENATE(C278,#REF!)</f>
        <v>#REF!</v>
      </c>
      <c r="AN278" s="3" t="str">
        <f t="shared" si="39"/>
        <v/>
      </c>
      <c r="AO278" s="6"/>
    </row>
    <row r="279" spans="1:41" ht="21" customHeight="1" x14ac:dyDescent="0.15">
      <c r="A279" s="177">
        <v>258</v>
      </c>
      <c r="B279" s="78"/>
      <c r="C279" s="78"/>
      <c r="D279" s="86"/>
      <c r="E279" s="86"/>
      <c r="F279" s="77"/>
      <c r="G279" s="215"/>
      <c r="H279" s="215"/>
      <c r="I279" s="225"/>
      <c r="J279" s="225"/>
      <c r="K279" s="315">
        <f t="shared" si="42"/>
        <v>0</v>
      </c>
      <c r="L279" s="70"/>
      <c r="M279" s="67"/>
      <c r="N279" s="70"/>
      <c r="O279" s="67"/>
      <c r="P279" s="78"/>
      <c r="Q279" s="78"/>
      <c r="R279" s="78"/>
      <c r="S279" s="192"/>
      <c r="T279" s="14" t="str">
        <f t="shared" si="40"/>
        <v/>
      </c>
      <c r="U279" s="47" t="str">
        <f t="shared" si="41"/>
        <v/>
      </c>
      <c r="V279" s="16"/>
      <c r="W279" s="4"/>
      <c r="X279" s="4"/>
      <c r="Y279" s="16"/>
      <c r="Z279" s="3"/>
      <c r="AA279" s="14"/>
      <c r="AB279" s="4"/>
      <c r="AC279" s="3"/>
      <c r="AD279" s="14"/>
      <c r="AE279" s="4"/>
      <c r="AF279" s="16"/>
      <c r="AG279" s="4"/>
      <c r="AH279" s="4"/>
      <c r="AI279" s="16"/>
      <c r="AJ279" s="3"/>
      <c r="AK279" s="3"/>
      <c r="AL279" s="16"/>
      <c r="AM279" s="3" t="e">
        <f>CONCATENATE(C279,#REF!)</f>
        <v>#REF!</v>
      </c>
      <c r="AN279" s="3" t="str">
        <f t="shared" si="39"/>
        <v/>
      </c>
      <c r="AO279" s="6"/>
    </row>
    <row r="280" spans="1:41" ht="21" customHeight="1" x14ac:dyDescent="0.15">
      <c r="A280" s="266">
        <v>259</v>
      </c>
      <c r="B280" s="67"/>
      <c r="C280" s="78"/>
      <c r="D280" s="86"/>
      <c r="E280" s="86"/>
      <c r="F280" s="77"/>
      <c r="G280" s="216"/>
      <c r="H280" s="215"/>
      <c r="I280" s="225"/>
      <c r="J280" s="225"/>
      <c r="K280" s="315">
        <f t="shared" si="42"/>
        <v>0</v>
      </c>
      <c r="L280" s="70"/>
      <c r="M280" s="67"/>
      <c r="N280" s="70"/>
      <c r="O280" s="67"/>
      <c r="P280" s="67"/>
      <c r="Q280" s="67"/>
      <c r="R280" s="67"/>
      <c r="S280" s="192"/>
      <c r="T280" s="14" t="str">
        <f t="shared" si="40"/>
        <v/>
      </c>
      <c r="U280" s="47" t="str">
        <f t="shared" si="41"/>
        <v/>
      </c>
      <c r="V280" s="16"/>
      <c r="W280" s="4"/>
      <c r="X280" s="4"/>
      <c r="Y280" s="16"/>
      <c r="Z280" s="3"/>
      <c r="AA280" s="14"/>
      <c r="AB280" s="4"/>
      <c r="AC280" s="3"/>
      <c r="AD280" s="14"/>
      <c r="AE280" s="4"/>
      <c r="AF280" s="16"/>
      <c r="AG280" s="4"/>
      <c r="AH280" s="4"/>
      <c r="AI280" s="16"/>
      <c r="AJ280" s="3"/>
      <c r="AK280" s="3"/>
      <c r="AL280" s="16"/>
      <c r="AM280" s="3" t="e">
        <f>CONCATENATE(C280,#REF!)</f>
        <v>#REF!</v>
      </c>
      <c r="AN280" s="3" t="str">
        <f t="shared" si="39"/>
        <v/>
      </c>
      <c r="AO280" s="6"/>
    </row>
    <row r="281" spans="1:41" ht="21" customHeight="1" x14ac:dyDescent="0.15">
      <c r="A281" s="266">
        <v>260</v>
      </c>
      <c r="B281" s="67"/>
      <c r="C281" s="78"/>
      <c r="D281" s="86"/>
      <c r="E281" s="86"/>
      <c r="F281" s="77"/>
      <c r="G281" s="216"/>
      <c r="H281" s="215"/>
      <c r="I281" s="225"/>
      <c r="J281" s="225"/>
      <c r="K281" s="315">
        <f t="shared" si="42"/>
        <v>0</v>
      </c>
      <c r="L281" s="70"/>
      <c r="M281" s="67"/>
      <c r="N281" s="70"/>
      <c r="O281" s="67"/>
      <c r="P281" s="67"/>
      <c r="Q281" s="67"/>
      <c r="R281" s="67"/>
      <c r="S281" s="192"/>
      <c r="T281" s="14" t="str">
        <f t="shared" si="40"/>
        <v/>
      </c>
      <c r="U281" s="47" t="str">
        <f t="shared" si="41"/>
        <v/>
      </c>
      <c r="V281" s="17"/>
      <c r="W281" s="5"/>
      <c r="X281" s="5"/>
      <c r="Y281" s="17"/>
      <c r="Z281" s="3"/>
      <c r="AA281" s="14"/>
      <c r="AB281" s="5"/>
      <c r="AC281" s="3"/>
      <c r="AD281" s="14"/>
      <c r="AE281" s="5"/>
      <c r="AF281" s="17"/>
      <c r="AG281" s="5"/>
      <c r="AH281" s="5"/>
      <c r="AI281" s="17"/>
      <c r="AJ281" s="3"/>
      <c r="AK281" s="3"/>
      <c r="AL281" s="17"/>
      <c r="AM281" s="3" t="e">
        <f>CONCATENATE(C281,#REF!)</f>
        <v>#REF!</v>
      </c>
      <c r="AN281" s="3" t="str">
        <f t="shared" si="39"/>
        <v/>
      </c>
      <c r="AO281" s="6"/>
    </row>
    <row r="282" spans="1:41" ht="21" customHeight="1" x14ac:dyDescent="0.15">
      <c r="A282" s="266" t="s">
        <v>242</v>
      </c>
      <c r="B282" s="67"/>
      <c r="C282" s="78"/>
      <c r="D282" s="86"/>
      <c r="E282" s="86"/>
      <c r="F282" s="77"/>
      <c r="G282" s="216"/>
      <c r="H282" s="215"/>
      <c r="I282" s="225"/>
      <c r="J282" s="225"/>
      <c r="K282" s="315">
        <f t="shared" si="42"/>
        <v>0</v>
      </c>
      <c r="L282" s="70"/>
      <c r="M282" s="67"/>
      <c r="N282" s="70"/>
      <c r="O282" s="67"/>
      <c r="P282" s="67"/>
      <c r="Q282" s="67"/>
      <c r="R282" s="67"/>
      <c r="S282" s="192"/>
      <c r="T282" s="14" t="str">
        <f t="shared" si="40"/>
        <v/>
      </c>
      <c r="U282" s="47" t="str">
        <f t="shared" si="41"/>
        <v/>
      </c>
      <c r="V282" s="18"/>
      <c r="W282" s="11"/>
      <c r="X282" s="11"/>
      <c r="Y282" s="18"/>
      <c r="Z282" s="11"/>
      <c r="AA282" s="18"/>
      <c r="AB282" s="11"/>
      <c r="AC282" s="11"/>
      <c r="AD282" s="18"/>
      <c r="AE282" s="11"/>
      <c r="AF282" s="18"/>
      <c r="AG282" s="11"/>
      <c r="AH282" s="11"/>
      <c r="AI282" s="18"/>
      <c r="AJ282" s="25"/>
      <c r="AK282" s="22"/>
      <c r="AL282" s="18">
        <f>SUM(AL262:AL281)</f>
        <v>0</v>
      </c>
      <c r="AM282" s="3" t="e">
        <f>CONCATENATE(C282,#REF!)</f>
        <v>#REF!</v>
      </c>
      <c r="AN282" s="11" t="str">
        <f>CONCATENATE(J282,R282)</f>
        <v/>
      </c>
      <c r="AO282" s="6"/>
    </row>
    <row r="283" spans="1:41" ht="21" customHeight="1" x14ac:dyDescent="0.15">
      <c r="A283" s="266">
        <v>261</v>
      </c>
      <c r="B283" s="67"/>
      <c r="C283" s="78"/>
      <c r="D283" s="86"/>
      <c r="E283" s="86"/>
      <c r="F283" s="77"/>
      <c r="G283" s="216"/>
      <c r="H283" s="215"/>
      <c r="I283" s="225"/>
      <c r="J283" s="225"/>
      <c r="K283" s="315">
        <f t="shared" si="42"/>
        <v>0</v>
      </c>
      <c r="L283" s="70"/>
      <c r="M283" s="67"/>
      <c r="N283" s="70"/>
      <c r="O283" s="67"/>
      <c r="P283" s="67"/>
      <c r="Q283" s="67"/>
      <c r="R283" s="67"/>
      <c r="S283" s="192"/>
      <c r="T283" s="14" t="str">
        <f t="shared" si="40"/>
        <v/>
      </c>
      <c r="U283" s="47" t="str">
        <f t="shared" si="41"/>
        <v/>
      </c>
      <c r="V283" s="14"/>
      <c r="W283" s="3"/>
      <c r="X283" s="3"/>
      <c r="Y283" s="14"/>
      <c r="Z283" s="3"/>
      <c r="AA283" s="14"/>
      <c r="AB283" s="3"/>
      <c r="AC283" s="3"/>
      <c r="AD283" s="14"/>
      <c r="AE283" s="3"/>
      <c r="AF283" s="14"/>
      <c r="AG283" s="3"/>
      <c r="AH283" s="3"/>
      <c r="AI283" s="14"/>
      <c r="AJ283" s="3"/>
      <c r="AK283" s="3"/>
      <c r="AL283" s="14">
        <f t="shared" ref="AL283:AL299" si="43">AB283-AG283</f>
        <v>0</v>
      </c>
      <c r="AM283" s="3" t="e">
        <f>CONCATENATE(C283,#REF!)</f>
        <v>#REF!</v>
      </c>
      <c r="AN283" s="3" t="str">
        <f t="shared" ref="AN283:AN302" si="44">CONCATENATE(J283,Q283)</f>
        <v/>
      </c>
      <c r="AO283" s="6"/>
    </row>
    <row r="284" spans="1:41" ht="21" customHeight="1" x14ac:dyDescent="0.15">
      <c r="A284" s="266">
        <v>262</v>
      </c>
      <c r="B284" s="67"/>
      <c r="C284" s="78"/>
      <c r="D284" s="86"/>
      <c r="E284" s="86"/>
      <c r="F284" s="77"/>
      <c r="G284" s="216"/>
      <c r="H284" s="215"/>
      <c r="I284" s="225"/>
      <c r="J284" s="225"/>
      <c r="K284" s="315">
        <f t="shared" si="42"/>
        <v>0</v>
      </c>
      <c r="L284" s="70"/>
      <c r="M284" s="67"/>
      <c r="N284" s="70"/>
      <c r="O284" s="67"/>
      <c r="P284" s="67"/>
      <c r="Q284" s="67"/>
      <c r="R284" s="67"/>
      <c r="S284" s="192"/>
      <c r="T284" s="14" t="str">
        <f t="shared" si="40"/>
        <v/>
      </c>
      <c r="U284" s="47" t="str">
        <f t="shared" si="41"/>
        <v/>
      </c>
      <c r="V284" s="14"/>
      <c r="W284" s="3"/>
      <c r="X284" s="3"/>
      <c r="Y284" s="14"/>
      <c r="Z284" s="3"/>
      <c r="AA284" s="14"/>
      <c r="AB284" s="3"/>
      <c r="AC284" s="3"/>
      <c r="AD284" s="14"/>
      <c r="AE284" s="3"/>
      <c r="AF284" s="14"/>
      <c r="AG284" s="3"/>
      <c r="AH284" s="3"/>
      <c r="AI284" s="14"/>
      <c r="AJ284" s="3"/>
      <c r="AK284" s="3"/>
      <c r="AL284" s="14">
        <f t="shared" si="43"/>
        <v>0</v>
      </c>
      <c r="AM284" s="3" t="e">
        <f>CONCATENATE(C284,#REF!)</f>
        <v>#REF!</v>
      </c>
      <c r="AN284" s="3" t="str">
        <f t="shared" si="44"/>
        <v/>
      </c>
      <c r="AO284" s="6"/>
    </row>
    <row r="285" spans="1:41" ht="21" customHeight="1" x14ac:dyDescent="0.15">
      <c r="A285" s="266">
        <v>263</v>
      </c>
      <c r="B285" s="67"/>
      <c r="C285" s="78"/>
      <c r="D285" s="86"/>
      <c r="E285" s="86"/>
      <c r="F285" s="77"/>
      <c r="G285" s="216"/>
      <c r="H285" s="215"/>
      <c r="I285" s="225"/>
      <c r="J285" s="225"/>
      <c r="K285" s="315">
        <f t="shared" si="42"/>
        <v>0</v>
      </c>
      <c r="L285" s="70"/>
      <c r="M285" s="67"/>
      <c r="N285" s="70"/>
      <c r="O285" s="67"/>
      <c r="P285" s="67"/>
      <c r="Q285" s="67"/>
      <c r="R285" s="67"/>
      <c r="S285" s="192"/>
      <c r="T285" s="14" t="str">
        <f t="shared" si="40"/>
        <v/>
      </c>
      <c r="U285" s="47" t="str">
        <f t="shared" si="41"/>
        <v/>
      </c>
      <c r="V285" s="14"/>
      <c r="W285" s="3"/>
      <c r="X285" s="3"/>
      <c r="Y285" s="14"/>
      <c r="Z285" s="3"/>
      <c r="AA285" s="14"/>
      <c r="AB285" s="3"/>
      <c r="AC285" s="3"/>
      <c r="AD285" s="14"/>
      <c r="AE285" s="3"/>
      <c r="AF285" s="14"/>
      <c r="AG285" s="3"/>
      <c r="AH285" s="3"/>
      <c r="AI285" s="14"/>
      <c r="AJ285" s="3"/>
      <c r="AK285" s="3"/>
      <c r="AL285" s="14">
        <f t="shared" si="43"/>
        <v>0</v>
      </c>
      <c r="AM285" s="3" t="e">
        <f>CONCATENATE(C285,#REF!)</f>
        <v>#REF!</v>
      </c>
      <c r="AN285" s="3" t="str">
        <f t="shared" si="44"/>
        <v/>
      </c>
      <c r="AO285" s="6"/>
    </row>
    <row r="286" spans="1:41" ht="21" customHeight="1" x14ac:dyDescent="0.15">
      <c r="A286" s="267">
        <v>264</v>
      </c>
      <c r="B286" s="104"/>
      <c r="C286" s="167"/>
      <c r="D286" s="106"/>
      <c r="E286" s="106"/>
      <c r="F286" s="166"/>
      <c r="G286" s="218"/>
      <c r="H286" s="217"/>
      <c r="I286" s="226"/>
      <c r="J286" s="226"/>
      <c r="K286" s="316">
        <f t="shared" si="42"/>
        <v>0</v>
      </c>
      <c r="L286" s="159"/>
      <c r="M286" s="104"/>
      <c r="N286" s="159"/>
      <c r="O286" s="104"/>
      <c r="P286" s="104"/>
      <c r="Q286" s="104"/>
      <c r="R286" s="104"/>
      <c r="S286" s="269"/>
      <c r="T286" s="14" t="str">
        <f t="shared" si="40"/>
        <v/>
      </c>
      <c r="U286" s="47" t="str">
        <f t="shared" si="41"/>
        <v/>
      </c>
      <c r="V286" s="14"/>
      <c r="W286" s="3"/>
      <c r="X286" s="3"/>
      <c r="Y286" s="14"/>
      <c r="Z286" s="3"/>
      <c r="AA286" s="14"/>
      <c r="AB286" s="3"/>
      <c r="AC286" s="3"/>
      <c r="AD286" s="14"/>
      <c r="AE286" s="3"/>
      <c r="AF286" s="14"/>
      <c r="AG286" s="3"/>
      <c r="AH286" s="3"/>
      <c r="AI286" s="14"/>
      <c r="AJ286" s="3"/>
      <c r="AK286" s="3"/>
      <c r="AL286" s="14">
        <f t="shared" si="43"/>
        <v>0</v>
      </c>
      <c r="AM286" s="3" t="e">
        <f>CONCATENATE(C286,#REF!)</f>
        <v>#REF!</v>
      </c>
      <c r="AN286" s="3" t="str">
        <f t="shared" si="44"/>
        <v/>
      </c>
      <c r="AO286" s="6"/>
    </row>
    <row r="287" spans="1:41" ht="21" customHeight="1" x14ac:dyDescent="0.15">
      <c r="A287" s="268">
        <v>265</v>
      </c>
      <c r="B287" s="103"/>
      <c r="C287" s="103"/>
      <c r="D287" s="102"/>
      <c r="E287" s="102"/>
      <c r="F287" s="164"/>
      <c r="G287" s="210"/>
      <c r="H287" s="210"/>
      <c r="I287" s="227"/>
      <c r="J287" s="227"/>
      <c r="K287" s="314">
        <f t="shared" si="42"/>
        <v>0</v>
      </c>
      <c r="L287" s="200"/>
      <c r="M287" s="71"/>
      <c r="N287" s="200"/>
      <c r="O287" s="71"/>
      <c r="P287" s="103"/>
      <c r="Q287" s="103"/>
      <c r="R287" s="103"/>
      <c r="S287" s="270"/>
      <c r="T287" s="14" t="str">
        <f t="shared" si="40"/>
        <v/>
      </c>
      <c r="U287" s="47" t="str">
        <f t="shared" si="41"/>
        <v/>
      </c>
      <c r="V287" s="14"/>
      <c r="W287" s="3"/>
      <c r="X287" s="3"/>
      <c r="Y287" s="14"/>
      <c r="Z287" s="3"/>
      <c r="AA287" s="14"/>
      <c r="AB287" s="3"/>
      <c r="AC287" s="3"/>
      <c r="AD287" s="14"/>
      <c r="AE287" s="3"/>
      <c r="AF287" s="14"/>
      <c r="AG287" s="3"/>
      <c r="AH287" s="3"/>
      <c r="AI287" s="14"/>
      <c r="AJ287" s="3"/>
      <c r="AK287" s="3"/>
      <c r="AL287" s="14">
        <f t="shared" si="43"/>
        <v>0</v>
      </c>
      <c r="AM287" s="3" t="e">
        <f>CONCATENATE(C287,#REF!)</f>
        <v>#REF!</v>
      </c>
      <c r="AN287" s="3" t="str">
        <f t="shared" si="44"/>
        <v/>
      </c>
      <c r="AO287" s="6"/>
    </row>
    <row r="288" spans="1:41" ht="21" customHeight="1" x14ac:dyDescent="0.15">
      <c r="A288" s="266">
        <v>266</v>
      </c>
      <c r="B288" s="78"/>
      <c r="C288" s="78"/>
      <c r="D288" s="86"/>
      <c r="E288" s="86"/>
      <c r="F288" s="77"/>
      <c r="G288" s="215"/>
      <c r="H288" s="215"/>
      <c r="I288" s="225"/>
      <c r="J288" s="225"/>
      <c r="K288" s="315">
        <f t="shared" si="42"/>
        <v>0</v>
      </c>
      <c r="L288" s="70"/>
      <c r="M288" s="67"/>
      <c r="N288" s="70"/>
      <c r="O288" s="67"/>
      <c r="P288" s="78"/>
      <c r="Q288" s="78"/>
      <c r="R288" s="78"/>
      <c r="S288" s="192"/>
      <c r="T288" s="14" t="str">
        <f t="shared" si="40"/>
        <v/>
      </c>
      <c r="U288" s="47" t="str">
        <f t="shared" si="41"/>
        <v/>
      </c>
      <c r="V288" s="15"/>
      <c r="W288" s="3"/>
      <c r="X288" s="3"/>
      <c r="Y288" s="14"/>
      <c r="Z288" s="3"/>
      <c r="AA288" s="14"/>
      <c r="AB288" s="3"/>
      <c r="AC288" s="3"/>
      <c r="AD288" s="14"/>
      <c r="AE288" s="3"/>
      <c r="AF288" s="14"/>
      <c r="AG288" s="3"/>
      <c r="AH288" s="3"/>
      <c r="AI288" s="14"/>
      <c r="AJ288" s="3"/>
      <c r="AK288" s="3"/>
      <c r="AL288" s="14">
        <f t="shared" si="43"/>
        <v>0</v>
      </c>
      <c r="AM288" s="3" t="e">
        <f>CONCATENATE(C288,#REF!)</f>
        <v>#REF!</v>
      </c>
      <c r="AN288" s="3" t="str">
        <f t="shared" si="44"/>
        <v/>
      </c>
      <c r="AO288" s="6"/>
    </row>
    <row r="289" spans="1:41" ht="21" customHeight="1" x14ac:dyDescent="0.15">
      <c r="A289" s="266">
        <v>267</v>
      </c>
      <c r="B289" s="78"/>
      <c r="C289" s="78"/>
      <c r="D289" s="86"/>
      <c r="E289" s="86"/>
      <c r="F289" s="77"/>
      <c r="G289" s="215"/>
      <c r="H289" s="215"/>
      <c r="I289" s="225"/>
      <c r="J289" s="225"/>
      <c r="K289" s="315">
        <f t="shared" si="42"/>
        <v>0</v>
      </c>
      <c r="L289" s="70"/>
      <c r="M289" s="67"/>
      <c r="N289" s="70"/>
      <c r="O289" s="67"/>
      <c r="P289" s="78"/>
      <c r="Q289" s="78"/>
      <c r="R289" s="78"/>
      <c r="S289" s="192"/>
      <c r="T289" s="14" t="str">
        <f t="shared" si="40"/>
        <v/>
      </c>
      <c r="U289" s="47" t="str">
        <f t="shared" si="41"/>
        <v/>
      </c>
      <c r="V289" s="14"/>
      <c r="W289" s="3"/>
      <c r="X289" s="3"/>
      <c r="Y289" s="14"/>
      <c r="Z289" s="3"/>
      <c r="AA289" s="14"/>
      <c r="AB289" s="3"/>
      <c r="AC289" s="3"/>
      <c r="AD289" s="14"/>
      <c r="AE289" s="3"/>
      <c r="AF289" s="14"/>
      <c r="AG289" s="3"/>
      <c r="AH289" s="3"/>
      <c r="AI289" s="14"/>
      <c r="AJ289" s="3"/>
      <c r="AK289" s="3"/>
      <c r="AL289" s="14">
        <f t="shared" si="43"/>
        <v>0</v>
      </c>
      <c r="AM289" s="3" t="e">
        <f>CONCATENATE(C289,#REF!)</f>
        <v>#REF!</v>
      </c>
      <c r="AN289" s="3" t="str">
        <f t="shared" si="44"/>
        <v/>
      </c>
      <c r="AO289" s="6"/>
    </row>
    <row r="290" spans="1:41" ht="21" customHeight="1" x14ac:dyDescent="0.15">
      <c r="A290" s="266">
        <v>268</v>
      </c>
      <c r="B290" s="78"/>
      <c r="C290" s="78"/>
      <c r="D290" s="86"/>
      <c r="E290" s="86"/>
      <c r="F290" s="77"/>
      <c r="G290" s="215"/>
      <c r="H290" s="215"/>
      <c r="I290" s="225"/>
      <c r="J290" s="225"/>
      <c r="K290" s="315">
        <f t="shared" si="42"/>
        <v>0</v>
      </c>
      <c r="L290" s="70"/>
      <c r="M290" s="67"/>
      <c r="N290" s="70"/>
      <c r="O290" s="67"/>
      <c r="P290" s="78"/>
      <c r="Q290" s="78"/>
      <c r="R290" s="78"/>
      <c r="S290" s="192"/>
      <c r="T290" s="14" t="str">
        <f t="shared" si="40"/>
        <v/>
      </c>
      <c r="U290" s="47" t="str">
        <f t="shared" si="41"/>
        <v/>
      </c>
      <c r="V290" s="14"/>
      <c r="W290" s="3"/>
      <c r="X290" s="3"/>
      <c r="Y290" s="14"/>
      <c r="Z290" s="3"/>
      <c r="AA290" s="14"/>
      <c r="AB290" s="3"/>
      <c r="AC290" s="3"/>
      <c r="AD290" s="14"/>
      <c r="AE290" s="3"/>
      <c r="AF290" s="14"/>
      <c r="AG290" s="3"/>
      <c r="AH290" s="3"/>
      <c r="AI290" s="14"/>
      <c r="AJ290" s="3"/>
      <c r="AK290" s="3"/>
      <c r="AL290" s="14">
        <f t="shared" si="43"/>
        <v>0</v>
      </c>
      <c r="AM290" s="3" t="e">
        <f>CONCATENATE(C290,#REF!)</f>
        <v>#REF!</v>
      </c>
      <c r="AN290" s="3" t="str">
        <f t="shared" si="44"/>
        <v/>
      </c>
      <c r="AO290" s="6"/>
    </row>
    <row r="291" spans="1:41" ht="21" customHeight="1" x14ac:dyDescent="0.15">
      <c r="A291" s="266">
        <v>269</v>
      </c>
      <c r="B291" s="78"/>
      <c r="C291" s="78"/>
      <c r="D291" s="86"/>
      <c r="E291" s="86"/>
      <c r="F291" s="77"/>
      <c r="G291" s="215"/>
      <c r="H291" s="215"/>
      <c r="I291" s="225"/>
      <c r="J291" s="225"/>
      <c r="K291" s="315">
        <f t="shared" si="42"/>
        <v>0</v>
      </c>
      <c r="L291" s="70"/>
      <c r="M291" s="67"/>
      <c r="N291" s="70"/>
      <c r="O291" s="67"/>
      <c r="P291" s="78"/>
      <c r="Q291" s="78"/>
      <c r="R291" s="78"/>
      <c r="S291" s="192"/>
      <c r="T291" s="14" t="str">
        <f t="shared" si="40"/>
        <v/>
      </c>
      <c r="U291" s="47" t="str">
        <f t="shared" si="41"/>
        <v/>
      </c>
      <c r="V291" s="14"/>
      <c r="W291" s="3"/>
      <c r="X291" s="3"/>
      <c r="Y291" s="14"/>
      <c r="Z291" s="3"/>
      <c r="AA291" s="14"/>
      <c r="AB291" s="3"/>
      <c r="AC291" s="3"/>
      <c r="AD291" s="14"/>
      <c r="AE291" s="3"/>
      <c r="AF291" s="14"/>
      <c r="AG291" s="3"/>
      <c r="AH291" s="3"/>
      <c r="AI291" s="14"/>
      <c r="AJ291" s="3"/>
      <c r="AK291" s="3"/>
      <c r="AL291" s="14">
        <f t="shared" si="43"/>
        <v>0</v>
      </c>
      <c r="AM291" s="3" t="e">
        <f>CONCATENATE(C291,#REF!)</f>
        <v>#REF!</v>
      </c>
      <c r="AN291" s="3" t="str">
        <f t="shared" si="44"/>
        <v/>
      </c>
      <c r="AO291" s="6"/>
    </row>
    <row r="292" spans="1:41" ht="21" customHeight="1" x14ac:dyDescent="0.15">
      <c r="A292" s="266">
        <v>270</v>
      </c>
      <c r="B292" s="78"/>
      <c r="C292" s="78"/>
      <c r="D292" s="86"/>
      <c r="E292" s="86"/>
      <c r="F292" s="77"/>
      <c r="G292" s="215"/>
      <c r="H292" s="215"/>
      <c r="I292" s="225"/>
      <c r="J292" s="225"/>
      <c r="K292" s="315">
        <f t="shared" si="42"/>
        <v>0</v>
      </c>
      <c r="L292" s="70"/>
      <c r="M292" s="67"/>
      <c r="N292" s="70"/>
      <c r="O292" s="67"/>
      <c r="P292" s="78"/>
      <c r="Q292" s="78"/>
      <c r="R292" s="78"/>
      <c r="S292" s="192"/>
      <c r="T292" s="14" t="str">
        <f t="shared" si="40"/>
        <v/>
      </c>
      <c r="U292" s="47" t="str">
        <f t="shared" si="41"/>
        <v/>
      </c>
      <c r="V292" s="14"/>
      <c r="W292" s="3"/>
      <c r="X292" s="3"/>
      <c r="Y292" s="14"/>
      <c r="Z292" s="3"/>
      <c r="AA292" s="14"/>
      <c r="AB292" s="3"/>
      <c r="AC292" s="3"/>
      <c r="AD292" s="14"/>
      <c r="AE292" s="3"/>
      <c r="AF292" s="14"/>
      <c r="AG292" s="3"/>
      <c r="AH292" s="3"/>
      <c r="AI292" s="14"/>
      <c r="AJ292" s="3"/>
      <c r="AK292" s="3"/>
      <c r="AL292" s="14">
        <f t="shared" si="43"/>
        <v>0</v>
      </c>
      <c r="AM292" s="3" t="e">
        <f>CONCATENATE(C292,#REF!)</f>
        <v>#REF!</v>
      </c>
      <c r="AN292" s="3" t="str">
        <f t="shared" si="44"/>
        <v/>
      </c>
      <c r="AO292" s="6"/>
    </row>
    <row r="293" spans="1:41" ht="21" customHeight="1" x14ac:dyDescent="0.15">
      <c r="A293" s="266">
        <v>271</v>
      </c>
      <c r="B293" s="78"/>
      <c r="C293" s="78"/>
      <c r="D293" s="86"/>
      <c r="E293" s="86"/>
      <c r="F293" s="77"/>
      <c r="G293" s="215"/>
      <c r="H293" s="215"/>
      <c r="I293" s="225"/>
      <c r="J293" s="225"/>
      <c r="K293" s="315">
        <f t="shared" si="42"/>
        <v>0</v>
      </c>
      <c r="L293" s="70"/>
      <c r="M293" s="67"/>
      <c r="N293" s="70"/>
      <c r="O293" s="67"/>
      <c r="P293" s="78"/>
      <c r="Q293" s="78"/>
      <c r="R293" s="78"/>
      <c r="S293" s="192"/>
      <c r="T293" s="14" t="str">
        <f t="shared" si="40"/>
        <v/>
      </c>
      <c r="U293" s="47" t="str">
        <f t="shared" si="41"/>
        <v/>
      </c>
      <c r="V293" s="14"/>
      <c r="W293" s="3"/>
      <c r="X293" s="3"/>
      <c r="Y293" s="14"/>
      <c r="Z293" s="3"/>
      <c r="AA293" s="14"/>
      <c r="AB293" s="3"/>
      <c r="AC293" s="3"/>
      <c r="AD293" s="14"/>
      <c r="AE293" s="3"/>
      <c r="AF293" s="14"/>
      <c r="AG293" s="3"/>
      <c r="AH293" s="3"/>
      <c r="AI293" s="14"/>
      <c r="AJ293" s="3"/>
      <c r="AK293" s="3"/>
      <c r="AL293" s="14">
        <f t="shared" si="43"/>
        <v>0</v>
      </c>
      <c r="AM293" s="3" t="e">
        <f>CONCATENATE(C293,#REF!)</f>
        <v>#REF!</v>
      </c>
      <c r="AN293" s="3" t="str">
        <f t="shared" si="44"/>
        <v/>
      </c>
      <c r="AO293" s="6"/>
    </row>
    <row r="294" spans="1:41" ht="21" customHeight="1" x14ac:dyDescent="0.15">
      <c r="A294" s="266">
        <v>272</v>
      </c>
      <c r="B294" s="78"/>
      <c r="C294" s="78"/>
      <c r="D294" s="86"/>
      <c r="E294" s="86"/>
      <c r="F294" s="77"/>
      <c r="G294" s="215"/>
      <c r="H294" s="215"/>
      <c r="I294" s="225"/>
      <c r="J294" s="225"/>
      <c r="K294" s="315">
        <f t="shared" si="42"/>
        <v>0</v>
      </c>
      <c r="L294" s="70"/>
      <c r="M294" s="67"/>
      <c r="N294" s="70"/>
      <c r="O294" s="67"/>
      <c r="P294" s="78"/>
      <c r="Q294" s="78"/>
      <c r="R294" s="78"/>
      <c r="S294" s="192"/>
      <c r="T294" s="14" t="str">
        <f t="shared" si="40"/>
        <v/>
      </c>
      <c r="U294" s="47" t="str">
        <f t="shared" si="41"/>
        <v/>
      </c>
      <c r="V294" s="14"/>
      <c r="W294" s="3"/>
      <c r="X294" s="3"/>
      <c r="Y294" s="14"/>
      <c r="Z294" s="3"/>
      <c r="AA294" s="14"/>
      <c r="AB294" s="3"/>
      <c r="AC294" s="3"/>
      <c r="AD294" s="14"/>
      <c r="AE294" s="3"/>
      <c r="AF294" s="14"/>
      <c r="AG294" s="3"/>
      <c r="AH294" s="3"/>
      <c r="AI294" s="14"/>
      <c r="AJ294" s="3"/>
      <c r="AK294" s="3"/>
      <c r="AL294" s="14">
        <f t="shared" si="43"/>
        <v>0</v>
      </c>
      <c r="AM294" s="3" t="e">
        <f>CONCATENATE(C294,#REF!)</f>
        <v>#REF!</v>
      </c>
      <c r="AN294" s="3" t="str">
        <f t="shared" si="44"/>
        <v/>
      </c>
      <c r="AO294" s="6"/>
    </row>
    <row r="295" spans="1:41" ht="21" customHeight="1" x14ac:dyDescent="0.15">
      <c r="A295" s="266">
        <v>273</v>
      </c>
      <c r="B295" s="78"/>
      <c r="C295" s="78"/>
      <c r="D295" s="86"/>
      <c r="E295" s="86"/>
      <c r="F295" s="77"/>
      <c r="G295" s="215"/>
      <c r="H295" s="215"/>
      <c r="I295" s="225"/>
      <c r="J295" s="225"/>
      <c r="K295" s="315">
        <f t="shared" si="42"/>
        <v>0</v>
      </c>
      <c r="L295" s="70"/>
      <c r="M295" s="67"/>
      <c r="N295" s="70"/>
      <c r="O295" s="67"/>
      <c r="P295" s="78"/>
      <c r="Q295" s="78"/>
      <c r="R295" s="78"/>
      <c r="S295" s="192"/>
      <c r="T295" s="14" t="str">
        <f t="shared" si="40"/>
        <v/>
      </c>
      <c r="U295" s="47" t="str">
        <f t="shared" si="41"/>
        <v/>
      </c>
      <c r="V295" s="14"/>
      <c r="W295" s="3"/>
      <c r="X295" s="3"/>
      <c r="Y295" s="14"/>
      <c r="Z295" s="3"/>
      <c r="AA295" s="14"/>
      <c r="AB295" s="3"/>
      <c r="AC295" s="3"/>
      <c r="AD295" s="14"/>
      <c r="AE295" s="3"/>
      <c r="AF295" s="14"/>
      <c r="AG295" s="3"/>
      <c r="AH295" s="3"/>
      <c r="AI295" s="14"/>
      <c r="AJ295" s="3"/>
      <c r="AK295" s="3"/>
      <c r="AL295" s="14">
        <f t="shared" si="43"/>
        <v>0</v>
      </c>
      <c r="AM295" s="3" t="e">
        <f>CONCATENATE(C295,#REF!)</f>
        <v>#REF!</v>
      </c>
      <c r="AN295" s="3" t="str">
        <f t="shared" si="44"/>
        <v/>
      </c>
      <c r="AO295" s="6"/>
    </row>
    <row r="296" spans="1:41" ht="21" customHeight="1" x14ac:dyDescent="0.15">
      <c r="A296" s="266">
        <v>274</v>
      </c>
      <c r="B296" s="78"/>
      <c r="C296" s="78"/>
      <c r="D296" s="86"/>
      <c r="E296" s="86"/>
      <c r="F296" s="77"/>
      <c r="G296" s="215"/>
      <c r="H296" s="215"/>
      <c r="I296" s="225"/>
      <c r="J296" s="225"/>
      <c r="K296" s="315">
        <f t="shared" si="42"/>
        <v>0</v>
      </c>
      <c r="L296" s="70"/>
      <c r="M296" s="67"/>
      <c r="N296" s="70"/>
      <c r="O296" s="67"/>
      <c r="P296" s="78"/>
      <c r="Q296" s="78"/>
      <c r="R296" s="78"/>
      <c r="S296" s="192"/>
      <c r="T296" s="14" t="str">
        <f t="shared" si="40"/>
        <v/>
      </c>
      <c r="U296" s="47" t="str">
        <f t="shared" si="41"/>
        <v/>
      </c>
      <c r="V296" s="14"/>
      <c r="W296" s="3"/>
      <c r="X296" s="3"/>
      <c r="Y296" s="14"/>
      <c r="Z296" s="3"/>
      <c r="AA296" s="14"/>
      <c r="AB296" s="3"/>
      <c r="AC296" s="3"/>
      <c r="AD296" s="14"/>
      <c r="AE296" s="3"/>
      <c r="AF296" s="14"/>
      <c r="AG296" s="3"/>
      <c r="AH296" s="3"/>
      <c r="AI296" s="14"/>
      <c r="AJ296" s="3"/>
      <c r="AK296" s="3"/>
      <c r="AL296" s="14">
        <f t="shared" si="43"/>
        <v>0</v>
      </c>
      <c r="AM296" s="3" t="e">
        <f>CONCATENATE(C296,#REF!)</f>
        <v>#REF!</v>
      </c>
      <c r="AN296" s="3" t="str">
        <f t="shared" si="44"/>
        <v/>
      </c>
      <c r="AO296" s="6"/>
    </row>
    <row r="297" spans="1:41" ht="21" customHeight="1" x14ac:dyDescent="0.15">
      <c r="A297" s="266">
        <v>275</v>
      </c>
      <c r="B297" s="78"/>
      <c r="C297" s="78"/>
      <c r="D297" s="86"/>
      <c r="E297" s="86"/>
      <c r="F297" s="77"/>
      <c r="G297" s="215"/>
      <c r="H297" s="215"/>
      <c r="I297" s="225"/>
      <c r="J297" s="225"/>
      <c r="K297" s="315">
        <f t="shared" si="42"/>
        <v>0</v>
      </c>
      <c r="L297" s="70"/>
      <c r="M297" s="67"/>
      <c r="N297" s="70"/>
      <c r="O297" s="67"/>
      <c r="P297" s="78"/>
      <c r="Q297" s="78"/>
      <c r="R297" s="78"/>
      <c r="S297" s="192"/>
      <c r="T297" s="14" t="str">
        <f t="shared" si="40"/>
        <v/>
      </c>
      <c r="U297" s="47" t="str">
        <f t="shared" si="41"/>
        <v/>
      </c>
      <c r="V297" s="14"/>
      <c r="W297" s="3"/>
      <c r="X297" s="3"/>
      <c r="Y297" s="14"/>
      <c r="Z297" s="3"/>
      <c r="AA297" s="14"/>
      <c r="AB297" s="3"/>
      <c r="AC297" s="3"/>
      <c r="AD297" s="14"/>
      <c r="AE297" s="3"/>
      <c r="AF297" s="14"/>
      <c r="AG297" s="3"/>
      <c r="AH297" s="3"/>
      <c r="AI297" s="14"/>
      <c r="AJ297" s="3"/>
      <c r="AK297" s="3"/>
      <c r="AL297" s="14">
        <f t="shared" si="43"/>
        <v>0</v>
      </c>
      <c r="AM297" s="3" t="e">
        <f>CONCATENATE(C297,#REF!)</f>
        <v>#REF!</v>
      </c>
      <c r="AN297" s="3" t="str">
        <f t="shared" si="44"/>
        <v/>
      </c>
      <c r="AO297" s="6"/>
    </row>
    <row r="298" spans="1:41" ht="21" customHeight="1" x14ac:dyDescent="0.15">
      <c r="A298" s="266">
        <v>276</v>
      </c>
      <c r="B298" s="78"/>
      <c r="C298" s="78"/>
      <c r="D298" s="86"/>
      <c r="E298" s="86"/>
      <c r="F298" s="77"/>
      <c r="G298" s="215"/>
      <c r="H298" s="215"/>
      <c r="I298" s="225"/>
      <c r="J298" s="225"/>
      <c r="K298" s="315">
        <f t="shared" si="42"/>
        <v>0</v>
      </c>
      <c r="L298" s="70"/>
      <c r="M298" s="67"/>
      <c r="N298" s="70"/>
      <c r="O298" s="67"/>
      <c r="P298" s="78"/>
      <c r="Q298" s="78"/>
      <c r="R298" s="78"/>
      <c r="S298" s="192"/>
      <c r="T298" s="14" t="str">
        <f t="shared" si="40"/>
        <v/>
      </c>
      <c r="U298" s="47" t="str">
        <f t="shared" si="41"/>
        <v/>
      </c>
      <c r="V298" s="14"/>
      <c r="W298" s="3"/>
      <c r="X298" s="3"/>
      <c r="Y298" s="14"/>
      <c r="Z298" s="3"/>
      <c r="AA298" s="14"/>
      <c r="AB298" s="3"/>
      <c r="AC298" s="3"/>
      <c r="AD298" s="14"/>
      <c r="AE298" s="3"/>
      <c r="AF298" s="14"/>
      <c r="AG298" s="3"/>
      <c r="AH298" s="3"/>
      <c r="AI298" s="14"/>
      <c r="AJ298" s="3"/>
      <c r="AK298" s="3"/>
      <c r="AL298" s="14">
        <f t="shared" si="43"/>
        <v>0</v>
      </c>
      <c r="AM298" s="3" t="e">
        <f>CONCATENATE(C298,#REF!)</f>
        <v>#REF!</v>
      </c>
      <c r="AN298" s="3" t="str">
        <f t="shared" si="44"/>
        <v/>
      </c>
      <c r="AO298" s="6"/>
    </row>
    <row r="299" spans="1:41" ht="21" customHeight="1" x14ac:dyDescent="0.15">
      <c r="A299" s="177">
        <v>277</v>
      </c>
      <c r="B299" s="78"/>
      <c r="C299" s="78"/>
      <c r="D299" s="86"/>
      <c r="E299" s="86"/>
      <c r="F299" s="77"/>
      <c r="G299" s="215"/>
      <c r="H299" s="215"/>
      <c r="I299" s="225"/>
      <c r="J299" s="225"/>
      <c r="K299" s="315">
        <f t="shared" si="42"/>
        <v>0</v>
      </c>
      <c r="L299" s="70"/>
      <c r="M299" s="67"/>
      <c r="N299" s="70"/>
      <c r="O299" s="67"/>
      <c r="P299" s="78"/>
      <c r="Q299" s="78"/>
      <c r="R299" s="78"/>
      <c r="S299" s="192"/>
      <c r="T299" s="14" t="str">
        <f t="shared" si="40"/>
        <v/>
      </c>
      <c r="U299" s="47" t="str">
        <f t="shared" si="41"/>
        <v/>
      </c>
      <c r="V299" s="14"/>
      <c r="W299" s="3"/>
      <c r="X299" s="3"/>
      <c r="Y299" s="14"/>
      <c r="Z299" s="3"/>
      <c r="AA299" s="14"/>
      <c r="AB299" s="3"/>
      <c r="AC299" s="3"/>
      <c r="AD299" s="14"/>
      <c r="AE299" s="3"/>
      <c r="AF299" s="14"/>
      <c r="AG299" s="3"/>
      <c r="AH299" s="3"/>
      <c r="AI299" s="14"/>
      <c r="AJ299" s="3"/>
      <c r="AK299" s="3"/>
      <c r="AL299" s="14">
        <f t="shared" si="43"/>
        <v>0</v>
      </c>
      <c r="AM299" s="3" t="e">
        <f>CONCATENATE(C299,#REF!)</f>
        <v>#REF!</v>
      </c>
      <c r="AN299" s="3" t="str">
        <f t="shared" si="44"/>
        <v/>
      </c>
      <c r="AO299" s="6"/>
    </row>
    <row r="300" spans="1:41" ht="21" customHeight="1" x14ac:dyDescent="0.15">
      <c r="A300" s="266">
        <v>278</v>
      </c>
      <c r="B300" s="67"/>
      <c r="C300" s="78"/>
      <c r="D300" s="86"/>
      <c r="E300" s="86"/>
      <c r="F300" s="77"/>
      <c r="G300" s="216"/>
      <c r="H300" s="215"/>
      <c r="I300" s="225"/>
      <c r="J300" s="225"/>
      <c r="K300" s="315">
        <f t="shared" si="42"/>
        <v>0</v>
      </c>
      <c r="L300" s="70"/>
      <c r="M300" s="67"/>
      <c r="N300" s="70"/>
      <c r="O300" s="67"/>
      <c r="P300" s="67"/>
      <c r="Q300" s="67"/>
      <c r="R300" s="67"/>
      <c r="S300" s="192"/>
      <c r="T300" s="14" t="str">
        <f t="shared" si="40"/>
        <v/>
      </c>
      <c r="U300" s="47" t="str">
        <f t="shared" si="41"/>
        <v/>
      </c>
      <c r="V300" s="16"/>
      <c r="W300" s="4"/>
      <c r="X300" s="4"/>
      <c r="Y300" s="16"/>
      <c r="Z300" s="3"/>
      <c r="AA300" s="14"/>
      <c r="AB300" s="4"/>
      <c r="AC300" s="3"/>
      <c r="AD300" s="14"/>
      <c r="AE300" s="4"/>
      <c r="AF300" s="16"/>
      <c r="AG300" s="4"/>
      <c r="AH300" s="4"/>
      <c r="AI300" s="16"/>
      <c r="AJ300" s="3"/>
      <c r="AK300" s="3"/>
      <c r="AL300" s="16"/>
      <c r="AM300" s="3" t="e">
        <f>CONCATENATE(C300,#REF!)</f>
        <v>#REF!</v>
      </c>
      <c r="AN300" s="3" t="str">
        <f t="shared" si="44"/>
        <v/>
      </c>
      <c r="AO300" s="6"/>
    </row>
    <row r="301" spans="1:41" ht="21" customHeight="1" x14ac:dyDescent="0.15">
      <c r="A301" s="266">
        <v>279</v>
      </c>
      <c r="B301" s="67"/>
      <c r="C301" s="78"/>
      <c r="D301" s="86"/>
      <c r="E301" s="86"/>
      <c r="F301" s="77"/>
      <c r="G301" s="216"/>
      <c r="H301" s="215"/>
      <c r="I301" s="225"/>
      <c r="J301" s="225"/>
      <c r="K301" s="315">
        <f t="shared" si="42"/>
        <v>0</v>
      </c>
      <c r="L301" s="70"/>
      <c r="M301" s="67"/>
      <c r="N301" s="70"/>
      <c r="O301" s="67"/>
      <c r="P301" s="67"/>
      <c r="Q301" s="67"/>
      <c r="R301" s="67"/>
      <c r="S301" s="192"/>
      <c r="T301" s="14" t="str">
        <f t="shared" si="40"/>
        <v/>
      </c>
      <c r="U301" s="47" t="str">
        <f t="shared" si="41"/>
        <v/>
      </c>
      <c r="V301" s="16"/>
      <c r="W301" s="4"/>
      <c r="X301" s="4"/>
      <c r="Y301" s="16"/>
      <c r="Z301" s="3"/>
      <c r="AA301" s="14"/>
      <c r="AB301" s="4"/>
      <c r="AC301" s="3"/>
      <c r="AD301" s="14"/>
      <c r="AE301" s="4"/>
      <c r="AF301" s="16"/>
      <c r="AG301" s="4"/>
      <c r="AH301" s="4"/>
      <c r="AI301" s="16"/>
      <c r="AJ301" s="3"/>
      <c r="AK301" s="3"/>
      <c r="AL301" s="16"/>
      <c r="AM301" s="3" t="e">
        <f>CONCATENATE(C301,#REF!)</f>
        <v>#REF!</v>
      </c>
      <c r="AN301" s="3" t="str">
        <f t="shared" si="44"/>
        <v/>
      </c>
      <c r="AO301" s="6"/>
    </row>
    <row r="302" spans="1:41" ht="21" customHeight="1" x14ac:dyDescent="0.15">
      <c r="A302" s="266">
        <v>280</v>
      </c>
      <c r="B302" s="67"/>
      <c r="C302" s="78"/>
      <c r="D302" s="86"/>
      <c r="E302" s="86"/>
      <c r="F302" s="77"/>
      <c r="G302" s="216"/>
      <c r="H302" s="215"/>
      <c r="I302" s="225"/>
      <c r="J302" s="225"/>
      <c r="K302" s="315">
        <f t="shared" si="42"/>
        <v>0</v>
      </c>
      <c r="L302" s="70"/>
      <c r="M302" s="67"/>
      <c r="N302" s="70"/>
      <c r="O302" s="67"/>
      <c r="P302" s="67"/>
      <c r="Q302" s="67"/>
      <c r="R302" s="67"/>
      <c r="S302" s="192"/>
      <c r="T302" s="14" t="str">
        <f t="shared" si="40"/>
        <v/>
      </c>
      <c r="U302" s="47" t="str">
        <f t="shared" si="41"/>
        <v/>
      </c>
      <c r="V302" s="17"/>
      <c r="W302" s="5"/>
      <c r="X302" s="5"/>
      <c r="Y302" s="17"/>
      <c r="Z302" s="3"/>
      <c r="AA302" s="14"/>
      <c r="AB302" s="5"/>
      <c r="AC302" s="3"/>
      <c r="AD302" s="14"/>
      <c r="AE302" s="5"/>
      <c r="AF302" s="17"/>
      <c r="AG302" s="5"/>
      <c r="AH302" s="5"/>
      <c r="AI302" s="17"/>
      <c r="AJ302" s="3"/>
      <c r="AK302" s="3"/>
      <c r="AL302" s="17"/>
      <c r="AM302" s="3" t="e">
        <f>CONCATENATE(C302,#REF!)</f>
        <v>#REF!</v>
      </c>
      <c r="AN302" s="3" t="str">
        <f t="shared" si="44"/>
        <v/>
      </c>
      <c r="AO302" s="6"/>
    </row>
    <row r="303" spans="1:41" ht="21" customHeight="1" x14ac:dyDescent="0.15">
      <c r="A303" s="266" t="s">
        <v>242</v>
      </c>
      <c r="B303" s="67"/>
      <c r="C303" s="78"/>
      <c r="D303" s="86"/>
      <c r="E303" s="86"/>
      <c r="F303" s="77"/>
      <c r="G303" s="216"/>
      <c r="H303" s="215"/>
      <c r="I303" s="225"/>
      <c r="J303" s="225"/>
      <c r="K303" s="315">
        <f t="shared" si="42"/>
        <v>0</v>
      </c>
      <c r="L303" s="70"/>
      <c r="M303" s="67"/>
      <c r="N303" s="70"/>
      <c r="O303" s="67"/>
      <c r="P303" s="67"/>
      <c r="Q303" s="67"/>
      <c r="R303" s="67"/>
      <c r="S303" s="192"/>
      <c r="T303" s="14" t="str">
        <f t="shared" si="40"/>
        <v/>
      </c>
      <c r="U303" s="47" t="str">
        <f t="shared" si="41"/>
        <v/>
      </c>
      <c r="V303" s="18"/>
      <c r="W303" s="11"/>
      <c r="X303" s="11"/>
      <c r="Y303" s="18"/>
      <c r="Z303" s="11"/>
      <c r="AA303" s="18"/>
      <c r="AB303" s="11"/>
      <c r="AC303" s="11"/>
      <c r="AD303" s="18"/>
      <c r="AE303" s="11"/>
      <c r="AF303" s="18"/>
      <c r="AG303" s="11"/>
      <c r="AH303" s="11"/>
      <c r="AI303" s="18"/>
      <c r="AJ303" s="25"/>
      <c r="AK303" s="22"/>
      <c r="AL303" s="18">
        <f>SUM(AL283:AL302)</f>
        <v>0</v>
      </c>
      <c r="AM303" s="3" t="e">
        <f>CONCATENATE(C303,#REF!)</f>
        <v>#REF!</v>
      </c>
      <c r="AN303" s="11" t="str">
        <f>CONCATENATE(J303,R303)</f>
        <v/>
      </c>
      <c r="AO303" s="6"/>
    </row>
    <row r="304" spans="1:41" ht="21" customHeight="1" x14ac:dyDescent="0.15">
      <c r="A304" s="266">
        <v>281</v>
      </c>
      <c r="B304" s="67"/>
      <c r="C304" s="78"/>
      <c r="D304" s="86"/>
      <c r="E304" s="86"/>
      <c r="F304" s="77"/>
      <c r="G304" s="216"/>
      <c r="H304" s="215"/>
      <c r="I304" s="225"/>
      <c r="J304" s="225"/>
      <c r="K304" s="315">
        <f t="shared" si="42"/>
        <v>0</v>
      </c>
      <c r="L304" s="70"/>
      <c r="M304" s="67"/>
      <c r="N304" s="70"/>
      <c r="O304" s="67"/>
      <c r="P304" s="67"/>
      <c r="Q304" s="67"/>
      <c r="R304" s="67"/>
      <c r="S304" s="192"/>
      <c r="T304" s="14" t="str">
        <f t="shared" si="40"/>
        <v/>
      </c>
      <c r="U304" s="47" t="str">
        <f t="shared" si="41"/>
        <v/>
      </c>
    </row>
    <row r="305" spans="1:21" ht="21" customHeight="1" x14ac:dyDescent="0.15">
      <c r="A305" s="266">
        <v>282</v>
      </c>
      <c r="B305" s="67"/>
      <c r="C305" s="78"/>
      <c r="D305" s="86"/>
      <c r="E305" s="86"/>
      <c r="F305" s="77"/>
      <c r="G305" s="216"/>
      <c r="H305" s="215"/>
      <c r="I305" s="225"/>
      <c r="J305" s="225"/>
      <c r="K305" s="315">
        <f t="shared" si="42"/>
        <v>0</v>
      </c>
      <c r="L305" s="70"/>
      <c r="M305" s="67"/>
      <c r="N305" s="70"/>
      <c r="O305" s="67"/>
      <c r="P305" s="67"/>
      <c r="Q305" s="67"/>
      <c r="R305" s="67"/>
      <c r="S305" s="192"/>
      <c r="T305" s="14" t="str">
        <f t="shared" si="40"/>
        <v/>
      </c>
      <c r="U305" s="47" t="str">
        <f t="shared" si="41"/>
        <v/>
      </c>
    </row>
    <row r="306" spans="1:21" ht="21" customHeight="1" x14ac:dyDescent="0.15">
      <c r="A306" s="267">
        <v>283</v>
      </c>
      <c r="B306" s="104"/>
      <c r="C306" s="167"/>
      <c r="D306" s="106"/>
      <c r="E306" s="106"/>
      <c r="F306" s="166"/>
      <c r="G306" s="218"/>
      <c r="H306" s="217"/>
      <c r="I306" s="226"/>
      <c r="J306" s="226"/>
      <c r="K306" s="316">
        <f t="shared" si="42"/>
        <v>0</v>
      </c>
      <c r="L306" s="159"/>
      <c r="M306" s="104"/>
      <c r="N306" s="159"/>
      <c r="O306" s="104"/>
      <c r="P306" s="104"/>
      <c r="Q306" s="104"/>
      <c r="R306" s="104"/>
      <c r="S306" s="269"/>
      <c r="T306" s="14" t="str">
        <f t="shared" si="40"/>
        <v/>
      </c>
      <c r="U306" s="47" t="str">
        <f t="shared" si="41"/>
        <v/>
      </c>
    </row>
    <row r="307" spans="1:21" ht="21" customHeight="1" x14ac:dyDescent="0.15">
      <c r="A307" s="268">
        <v>284</v>
      </c>
      <c r="B307" s="103"/>
      <c r="C307" s="103"/>
      <c r="D307" s="102"/>
      <c r="E307" s="102"/>
      <c r="F307" s="164"/>
      <c r="G307" s="210"/>
      <c r="H307" s="210"/>
      <c r="I307" s="227"/>
      <c r="J307" s="227"/>
      <c r="K307" s="314">
        <f t="shared" si="42"/>
        <v>0</v>
      </c>
      <c r="L307" s="200"/>
      <c r="M307" s="71"/>
      <c r="N307" s="200"/>
      <c r="O307" s="71"/>
      <c r="P307" s="103"/>
      <c r="Q307" s="103"/>
      <c r="R307" s="103"/>
      <c r="S307" s="270"/>
      <c r="T307" s="14" t="str">
        <f t="shared" si="40"/>
        <v/>
      </c>
      <c r="U307" s="47" t="str">
        <f t="shared" si="41"/>
        <v/>
      </c>
    </row>
    <row r="308" spans="1:21" ht="21" customHeight="1" x14ac:dyDescent="0.15">
      <c r="A308" s="266">
        <v>285</v>
      </c>
      <c r="B308" s="78"/>
      <c r="C308" s="78"/>
      <c r="D308" s="86"/>
      <c r="E308" s="86"/>
      <c r="F308" s="77"/>
      <c r="G308" s="215"/>
      <c r="H308" s="215"/>
      <c r="I308" s="225"/>
      <c r="J308" s="225"/>
      <c r="K308" s="315">
        <f t="shared" si="42"/>
        <v>0</v>
      </c>
      <c r="L308" s="70"/>
      <c r="M308" s="67"/>
      <c r="N308" s="70"/>
      <c r="O308" s="67"/>
      <c r="P308" s="78"/>
      <c r="Q308" s="78"/>
      <c r="R308" s="78"/>
      <c r="S308" s="192"/>
      <c r="T308" s="14" t="str">
        <f t="shared" si="40"/>
        <v/>
      </c>
      <c r="U308" s="47" t="str">
        <f t="shared" si="41"/>
        <v/>
      </c>
    </row>
    <row r="309" spans="1:21" ht="21" customHeight="1" x14ac:dyDescent="0.15">
      <c r="A309" s="266">
        <v>286</v>
      </c>
      <c r="B309" s="78"/>
      <c r="C309" s="78"/>
      <c r="D309" s="86"/>
      <c r="E309" s="86"/>
      <c r="F309" s="77"/>
      <c r="G309" s="215"/>
      <c r="H309" s="215"/>
      <c r="I309" s="225"/>
      <c r="J309" s="225"/>
      <c r="K309" s="315">
        <f t="shared" si="42"/>
        <v>0</v>
      </c>
      <c r="L309" s="70"/>
      <c r="M309" s="67"/>
      <c r="N309" s="70"/>
      <c r="O309" s="67"/>
      <c r="P309" s="78"/>
      <c r="Q309" s="78"/>
      <c r="R309" s="78"/>
      <c r="S309" s="192"/>
      <c r="T309" s="14" t="str">
        <f t="shared" si="40"/>
        <v/>
      </c>
      <c r="U309" s="47" t="str">
        <f t="shared" si="41"/>
        <v/>
      </c>
    </row>
    <row r="310" spans="1:21" ht="21" customHeight="1" x14ac:dyDescent="0.15">
      <c r="A310" s="266">
        <v>287</v>
      </c>
      <c r="B310" s="78"/>
      <c r="C310" s="78"/>
      <c r="D310" s="86"/>
      <c r="E310" s="86"/>
      <c r="F310" s="77"/>
      <c r="G310" s="215"/>
      <c r="H310" s="215"/>
      <c r="I310" s="225"/>
      <c r="J310" s="225"/>
      <c r="K310" s="315">
        <f t="shared" si="42"/>
        <v>0</v>
      </c>
      <c r="L310" s="70"/>
      <c r="M310" s="67"/>
      <c r="N310" s="70"/>
      <c r="O310" s="67"/>
      <c r="P310" s="78"/>
      <c r="Q310" s="78"/>
      <c r="R310" s="78"/>
      <c r="S310" s="192"/>
      <c r="T310" s="14" t="str">
        <f t="shared" si="40"/>
        <v/>
      </c>
      <c r="U310" s="47" t="str">
        <f t="shared" si="41"/>
        <v/>
      </c>
    </row>
    <row r="311" spans="1:21" ht="21" customHeight="1" x14ac:dyDescent="0.15">
      <c r="A311" s="266">
        <v>288</v>
      </c>
      <c r="B311" s="78"/>
      <c r="C311" s="78"/>
      <c r="D311" s="86"/>
      <c r="E311" s="86"/>
      <c r="F311" s="77"/>
      <c r="G311" s="215"/>
      <c r="H311" s="215"/>
      <c r="I311" s="225"/>
      <c r="J311" s="225"/>
      <c r="K311" s="315">
        <f t="shared" si="42"/>
        <v>0</v>
      </c>
      <c r="L311" s="70"/>
      <c r="M311" s="67"/>
      <c r="N311" s="70"/>
      <c r="O311" s="67"/>
      <c r="P311" s="78"/>
      <c r="Q311" s="78"/>
      <c r="R311" s="78"/>
      <c r="S311" s="192"/>
      <c r="T311" s="14" t="str">
        <f t="shared" si="40"/>
        <v/>
      </c>
      <c r="U311" s="47" t="str">
        <f t="shared" si="41"/>
        <v/>
      </c>
    </row>
    <row r="312" spans="1:21" ht="21" customHeight="1" x14ac:dyDescent="0.15">
      <c r="A312" s="266">
        <v>289</v>
      </c>
      <c r="B312" s="78"/>
      <c r="C312" s="78"/>
      <c r="D312" s="86"/>
      <c r="E312" s="86"/>
      <c r="F312" s="77"/>
      <c r="G312" s="215"/>
      <c r="H312" s="215"/>
      <c r="I312" s="225"/>
      <c r="J312" s="225"/>
      <c r="K312" s="315">
        <f t="shared" si="42"/>
        <v>0</v>
      </c>
      <c r="L312" s="70"/>
      <c r="M312" s="271"/>
      <c r="N312" s="70"/>
      <c r="O312" s="271"/>
      <c r="P312" s="78"/>
      <c r="Q312" s="78"/>
      <c r="R312" s="78"/>
      <c r="S312" s="192"/>
      <c r="T312" s="14" t="str">
        <f t="shared" si="40"/>
        <v/>
      </c>
      <c r="U312" s="47" t="str">
        <f t="shared" si="41"/>
        <v/>
      </c>
    </row>
    <row r="313" spans="1:21" ht="21" customHeight="1" x14ac:dyDescent="0.15">
      <c r="A313" s="266">
        <v>290</v>
      </c>
      <c r="B313" s="78"/>
      <c r="C313" s="78"/>
      <c r="D313" s="86"/>
      <c r="E313" s="86"/>
      <c r="F313" s="77"/>
      <c r="G313" s="215"/>
      <c r="H313" s="215"/>
      <c r="I313" s="225"/>
      <c r="J313" s="225"/>
      <c r="K313" s="315">
        <f t="shared" si="42"/>
        <v>0</v>
      </c>
      <c r="L313" s="70"/>
      <c r="M313" s="67"/>
      <c r="N313" s="70"/>
      <c r="O313" s="67"/>
      <c r="P313" s="78"/>
      <c r="Q313" s="78"/>
      <c r="R313" s="78"/>
      <c r="S313" s="192"/>
      <c r="T313" s="14" t="str">
        <f t="shared" si="40"/>
        <v/>
      </c>
      <c r="U313" s="47" t="str">
        <f t="shared" si="41"/>
        <v/>
      </c>
    </row>
    <row r="314" spans="1:21" ht="21" customHeight="1" x14ac:dyDescent="0.15">
      <c r="A314" s="266">
        <v>291</v>
      </c>
      <c r="B314" s="78"/>
      <c r="C314" s="78"/>
      <c r="D314" s="86"/>
      <c r="E314" s="86"/>
      <c r="F314" s="77"/>
      <c r="G314" s="215"/>
      <c r="H314" s="215"/>
      <c r="I314" s="225"/>
      <c r="J314" s="225"/>
      <c r="K314" s="315">
        <f t="shared" si="42"/>
        <v>0</v>
      </c>
      <c r="L314" s="70"/>
      <c r="M314" s="67"/>
      <c r="N314" s="70"/>
      <c r="O314" s="67"/>
      <c r="P314" s="78"/>
      <c r="Q314" s="78"/>
      <c r="R314" s="78"/>
      <c r="S314" s="192"/>
      <c r="T314" s="14" t="str">
        <f t="shared" si="40"/>
        <v/>
      </c>
      <c r="U314" s="47" t="str">
        <f t="shared" si="41"/>
        <v/>
      </c>
    </row>
    <row r="315" spans="1:21" ht="21" customHeight="1" x14ac:dyDescent="0.15">
      <c r="A315" s="266">
        <v>292</v>
      </c>
      <c r="B315" s="78"/>
      <c r="C315" s="78"/>
      <c r="D315" s="86"/>
      <c r="E315" s="86"/>
      <c r="F315" s="77"/>
      <c r="G315" s="215"/>
      <c r="H315" s="215"/>
      <c r="I315" s="225"/>
      <c r="J315" s="225"/>
      <c r="K315" s="315">
        <f t="shared" si="42"/>
        <v>0</v>
      </c>
      <c r="L315" s="70"/>
      <c r="M315" s="67"/>
      <c r="N315" s="70"/>
      <c r="O315" s="67"/>
      <c r="P315" s="78"/>
      <c r="Q315" s="78"/>
      <c r="R315" s="78"/>
      <c r="S315" s="192"/>
      <c r="T315" s="14" t="str">
        <f t="shared" si="40"/>
        <v/>
      </c>
      <c r="U315" s="47" t="str">
        <f t="shared" si="41"/>
        <v/>
      </c>
    </row>
    <row r="316" spans="1:21" ht="21" customHeight="1" x14ac:dyDescent="0.15">
      <c r="A316" s="266">
        <v>293</v>
      </c>
      <c r="B316" s="78"/>
      <c r="C316" s="78"/>
      <c r="D316" s="86"/>
      <c r="E316" s="86"/>
      <c r="F316" s="77"/>
      <c r="G316" s="215"/>
      <c r="H316" s="215"/>
      <c r="I316" s="225"/>
      <c r="J316" s="225"/>
      <c r="K316" s="315">
        <f t="shared" si="42"/>
        <v>0</v>
      </c>
      <c r="L316" s="70"/>
      <c r="M316" s="67"/>
      <c r="N316" s="70"/>
      <c r="O316" s="67"/>
      <c r="P316" s="78"/>
      <c r="Q316" s="78"/>
      <c r="R316" s="78"/>
      <c r="S316" s="192"/>
      <c r="T316" s="14" t="str">
        <f t="shared" si="40"/>
        <v/>
      </c>
      <c r="U316" s="47" t="str">
        <f t="shared" si="41"/>
        <v/>
      </c>
    </row>
    <row r="317" spans="1:21" ht="21" customHeight="1" x14ac:dyDescent="0.15">
      <c r="A317" s="266">
        <v>294</v>
      </c>
      <c r="B317" s="78"/>
      <c r="C317" s="78"/>
      <c r="D317" s="86"/>
      <c r="E317" s="86"/>
      <c r="F317" s="77"/>
      <c r="G317" s="215"/>
      <c r="H317" s="215"/>
      <c r="I317" s="225"/>
      <c r="J317" s="225"/>
      <c r="K317" s="315">
        <f t="shared" si="42"/>
        <v>0</v>
      </c>
      <c r="L317" s="70"/>
      <c r="M317" s="67"/>
      <c r="N317" s="70"/>
      <c r="O317" s="67"/>
      <c r="P317" s="78"/>
      <c r="Q317" s="78"/>
      <c r="R317" s="78"/>
      <c r="S317" s="192"/>
      <c r="T317" s="14" t="str">
        <f t="shared" si="40"/>
        <v/>
      </c>
      <c r="U317" s="47" t="str">
        <f t="shared" si="41"/>
        <v/>
      </c>
    </row>
    <row r="318" spans="1:21" ht="21" customHeight="1" x14ac:dyDescent="0.15">
      <c r="A318" s="266">
        <v>295</v>
      </c>
      <c r="B318" s="78"/>
      <c r="C318" s="78"/>
      <c r="D318" s="86"/>
      <c r="E318" s="86"/>
      <c r="F318" s="77"/>
      <c r="G318" s="215"/>
      <c r="H318" s="215"/>
      <c r="I318" s="225"/>
      <c r="J318" s="225"/>
      <c r="K318" s="315">
        <f t="shared" si="42"/>
        <v>0</v>
      </c>
      <c r="L318" s="70"/>
      <c r="M318" s="271"/>
      <c r="N318" s="70"/>
      <c r="O318" s="271"/>
      <c r="P318" s="78"/>
      <c r="Q318" s="78"/>
      <c r="R318" s="78"/>
      <c r="S318" s="192"/>
      <c r="T318" s="14" t="str">
        <f t="shared" si="40"/>
        <v/>
      </c>
      <c r="U318" s="47" t="str">
        <f t="shared" si="41"/>
        <v/>
      </c>
    </row>
    <row r="319" spans="1:21" ht="21" customHeight="1" x14ac:dyDescent="0.15">
      <c r="A319" s="177">
        <v>296</v>
      </c>
      <c r="B319" s="78"/>
      <c r="C319" s="78"/>
      <c r="D319" s="86"/>
      <c r="E319" s="86"/>
      <c r="F319" s="77"/>
      <c r="G319" s="215"/>
      <c r="H319" s="215"/>
      <c r="I319" s="225"/>
      <c r="J319" s="225"/>
      <c r="K319" s="315">
        <f t="shared" si="42"/>
        <v>0</v>
      </c>
      <c r="L319" s="70"/>
      <c r="M319" s="67"/>
      <c r="N319" s="70"/>
      <c r="O319" s="67"/>
      <c r="P319" s="78"/>
      <c r="Q319" s="78"/>
      <c r="R319" s="78"/>
      <c r="S319" s="192"/>
      <c r="T319" s="14" t="str">
        <f t="shared" si="40"/>
        <v/>
      </c>
      <c r="U319" s="47" t="str">
        <f t="shared" si="41"/>
        <v/>
      </c>
    </row>
    <row r="320" spans="1:21" ht="21" customHeight="1" x14ac:dyDescent="0.15">
      <c r="A320" s="266">
        <v>297</v>
      </c>
      <c r="B320" s="67"/>
      <c r="C320" s="78"/>
      <c r="D320" s="86"/>
      <c r="E320" s="86"/>
      <c r="F320" s="77"/>
      <c r="G320" s="216"/>
      <c r="H320" s="215"/>
      <c r="I320" s="225"/>
      <c r="J320" s="225"/>
      <c r="K320" s="315">
        <f t="shared" si="42"/>
        <v>0</v>
      </c>
      <c r="L320" s="70"/>
      <c r="M320" s="67"/>
      <c r="N320" s="70"/>
      <c r="O320" s="67"/>
      <c r="P320" s="67"/>
      <c r="Q320" s="67"/>
      <c r="R320" s="67"/>
      <c r="S320" s="192"/>
      <c r="T320" s="14" t="str">
        <f t="shared" si="40"/>
        <v/>
      </c>
      <c r="U320" s="47" t="str">
        <f t="shared" si="41"/>
        <v/>
      </c>
    </row>
    <row r="321" spans="1:21" ht="21" customHeight="1" x14ac:dyDescent="0.15">
      <c r="A321" s="266">
        <v>298</v>
      </c>
      <c r="B321" s="67"/>
      <c r="C321" s="78"/>
      <c r="D321" s="86"/>
      <c r="E321" s="86"/>
      <c r="F321" s="77"/>
      <c r="G321" s="216"/>
      <c r="H321" s="215"/>
      <c r="I321" s="225"/>
      <c r="J321" s="225"/>
      <c r="K321" s="315">
        <f t="shared" si="42"/>
        <v>0</v>
      </c>
      <c r="L321" s="70"/>
      <c r="M321" s="67"/>
      <c r="N321" s="70"/>
      <c r="O321" s="67"/>
      <c r="P321" s="67"/>
      <c r="Q321" s="67"/>
      <c r="R321" s="67"/>
      <c r="S321" s="192"/>
      <c r="T321" s="14" t="str">
        <f t="shared" si="40"/>
        <v/>
      </c>
      <c r="U321" s="47" t="str">
        <f t="shared" si="41"/>
        <v/>
      </c>
    </row>
    <row r="322" spans="1:21" ht="21" customHeight="1" x14ac:dyDescent="0.15">
      <c r="A322" s="266">
        <v>299</v>
      </c>
      <c r="B322" s="67"/>
      <c r="C322" s="78"/>
      <c r="D322" s="86"/>
      <c r="E322" s="86"/>
      <c r="F322" s="77"/>
      <c r="G322" s="216"/>
      <c r="H322" s="215"/>
      <c r="I322" s="225"/>
      <c r="J322" s="225"/>
      <c r="K322" s="315">
        <f t="shared" si="42"/>
        <v>0</v>
      </c>
      <c r="L322" s="70"/>
      <c r="M322" s="67"/>
      <c r="N322" s="70"/>
      <c r="O322" s="67"/>
      <c r="P322" s="67"/>
      <c r="Q322" s="67"/>
      <c r="R322" s="67"/>
      <c r="S322" s="192"/>
      <c r="T322" s="14" t="str">
        <f t="shared" si="40"/>
        <v/>
      </c>
      <c r="U322" s="47" t="str">
        <f t="shared" si="41"/>
        <v/>
      </c>
    </row>
    <row r="323" spans="1:21" ht="21" customHeight="1" x14ac:dyDescent="0.15">
      <c r="A323" s="266">
        <v>300</v>
      </c>
      <c r="B323" s="67"/>
      <c r="C323" s="78"/>
      <c r="D323" s="86"/>
      <c r="E323" s="86"/>
      <c r="F323" s="77"/>
      <c r="G323" s="216"/>
      <c r="H323" s="215"/>
      <c r="I323" s="225"/>
      <c r="J323" s="225"/>
      <c r="K323" s="315">
        <f t="shared" si="42"/>
        <v>0</v>
      </c>
      <c r="L323" s="70"/>
      <c r="M323" s="67"/>
      <c r="N323" s="70"/>
      <c r="O323" s="67"/>
      <c r="P323" s="67"/>
      <c r="Q323" s="67"/>
      <c r="R323" s="67"/>
      <c r="S323" s="192"/>
      <c r="T323" s="14" t="str">
        <f t="shared" si="40"/>
        <v/>
      </c>
      <c r="U323" s="47" t="str">
        <f t="shared" si="41"/>
        <v/>
      </c>
    </row>
    <row r="324" spans="1:21" ht="21" customHeight="1" x14ac:dyDescent="0.15">
      <c r="A324" s="266"/>
      <c r="B324" s="67"/>
      <c r="C324" s="78"/>
      <c r="D324" s="86"/>
      <c r="E324" s="86"/>
      <c r="F324" s="77"/>
      <c r="G324" s="216"/>
      <c r="H324" s="215"/>
      <c r="I324" s="225"/>
      <c r="J324" s="225"/>
      <c r="K324" s="315">
        <f t="shared" si="42"/>
        <v>0</v>
      </c>
      <c r="L324" s="70"/>
      <c r="M324" s="67"/>
      <c r="N324" s="70"/>
      <c r="O324" s="67"/>
      <c r="P324" s="67"/>
      <c r="Q324" s="67"/>
      <c r="R324" s="67"/>
      <c r="S324" s="192"/>
      <c r="T324" s="14" t="str">
        <f t="shared" si="40"/>
        <v/>
      </c>
      <c r="U324" s="47" t="str">
        <f t="shared" si="41"/>
        <v/>
      </c>
    </row>
    <row r="325" spans="1:21" ht="21" customHeight="1" x14ac:dyDescent="0.15">
      <c r="A325" s="266" t="s">
        <v>220</v>
      </c>
      <c r="B325" s="67"/>
      <c r="C325" s="78"/>
      <c r="D325" s="86"/>
      <c r="E325" s="86"/>
      <c r="F325" s="77"/>
      <c r="G325" s="216"/>
      <c r="H325" s="215"/>
      <c r="I325" s="225"/>
      <c r="J325" s="225"/>
      <c r="K325" s="315">
        <f t="shared" si="42"/>
        <v>0</v>
      </c>
      <c r="L325" s="70"/>
      <c r="M325" s="67"/>
      <c r="N325" s="70"/>
      <c r="O325" s="67"/>
      <c r="P325" s="67"/>
      <c r="Q325" s="67"/>
      <c r="R325" s="67"/>
      <c r="S325" s="192"/>
      <c r="T325" s="14" t="str">
        <f t="shared" si="40"/>
        <v/>
      </c>
      <c r="U325" s="47" t="str">
        <f t="shared" si="41"/>
        <v/>
      </c>
    </row>
    <row r="326" spans="1:21" ht="21" customHeight="1" x14ac:dyDescent="0.15">
      <c r="A326" s="267" t="s">
        <v>282</v>
      </c>
      <c r="B326" s="104"/>
      <c r="C326" s="167"/>
      <c r="D326" s="106"/>
      <c r="E326" s="106"/>
      <c r="F326" s="166"/>
      <c r="G326" s="218"/>
      <c r="H326" s="217"/>
      <c r="I326" s="226"/>
      <c r="J326" s="226"/>
      <c r="K326" s="316">
        <f t="shared" si="42"/>
        <v>0</v>
      </c>
      <c r="L326" s="159"/>
      <c r="M326" s="104"/>
      <c r="N326" s="159"/>
      <c r="O326" s="104"/>
      <c r="P326" s="104"/>
      <c r="Q326" s="104"/>
      <c r="R326" s="104"/>
      <c r="S326" s="269"/>
      <c r="T326" s="14" t="str">
        <f t="shared" si="40"/>
        <v/>
      </c>
      <c r="U326" s="47" t="str">
        <f t="shared" si="41"/>
        <v/>
      </c>
    </row>
    <row r="327" spans="1:21" ht="21" customHeight="1" x14ac:dyDescent="0.15">
      <c r="A327" s="268" t="s">
        <v>283</v>
      </c>
      <c r="B327" s="103"/>
      <c r="C327" s="103"/>
      <c r="D327" s="102"/>
      <c r="E327" s="102"/>
      <c r="F327" s="164"/>
      <c r="G327" s="210"/>
      <c r="H327" s="210"/>
      <c r="I327" s="227"/>
      <c r="J327" s="227"/>
      <c r="K327" s="314">
        <f t="shared" si="42"/>
        <v>0</v>
      </c>
      <c r="L327" s="200"/>
      <c r="M327" s="71"/>
      <c r="N327" s="200"/>
      <c r="O327" s="71"/>
      <c r="P327" s="103"/>
      <c r="Q327" s="103"/>
      <c r="R327" s="103"/>
      <c r="S327" s="270"/>
      <c r="T327" s="14" t="str">
        <f t="shared" ref="T327:T390" si="45">CONCATENATE(L327,C327)</f>
        <v/>
      </c>
      <c r="U327" s="47" t="str">
        <f t="shared" ref="U327:U390" si="46">CONCATENATE(N327,H327)</f>
        <v/>
      </c>
    </row>
    <row r="328" spans="1:21" ht="21" customHeight="1" x14ac:dyDescent="0.15">
      <c r="A328" s="266" t="s">
        <v>257</v>
      </c>
      <c r="B328" s="78"/>
      <c r="C328" s="78"/>
      <c r="D328" s="86"/>
      <c r="E328" s="86"/>
      <c r="F328" s="77"/>
      <c r="G328" s="215"/>
      <c r="H328" s="215"/>
      <c r="I328" s="225"/>
      <c r="J328" s="225"/>
      <c r="K328" s="315">
        <f t="shared" si="42"/>
        <v>0</v>
      </c>
      <c r="L328" s="70"/>
      <c r="M328" s="67"/>
      <c r="N328" s="70"/>
      <c r="O328" s="67"/>
      <c r="P328" s="78"/>
      <c r="Q328" s="78"/>
      <c r="R328" s="78"/>
      <c r="S328" s="192"/>
      <c r="T328" s="14" t="str">
        <f t="shared" si="45"/>
        <v/>
      </c>
      <c r="U328" s="47" t="str">
        <f t="shared" si="46"/>
        <v/>
      </c>
    </row>
    <row r="329" spans="1:21" ht="21" customHeight="1" x14ac:dyDescent="0.15">
      <c r="A329" s="266" t="s">
        <v>259</v>
      </c>
      <c r="B329" s="78"/>
      <c r="C329" s="78"/>
      <c r="D329" s="86"/>
      <c r="E329" s="86"/>
      <c r="F329" s="77"/>
      <c r="G329" s="215"/>
      <c r="H329" s="215"/>
      <c r="I329" s="225"/>
      <c r="J329" s="225"/>
      <c r="K329" s="315">
        <f t="shared" si="42"/>
        <v>0</v>
      </c>
      <c r="L329" s="70"/>
      <c r="M329" s="67"/>
      <c r="N329" s="70"/>
      <c r="O329" s="67"/>
      <c r="P329" s="78"/>
      <c r="Q329" s="78"/>
      <c r="R329" s="78"/>
      <c r="S329" s="192"/>
      <c r="T329" s="14" t="str">
        <f t="shared" si="45"/>
        <v/>
      </c>
      <c r="U329" s="47" t="str">
        <f t="shared" si="46"/>
        <v/>
      </c>
    </row>
    <row r="330" spans="1:21" ht="21" customHeight="1" x14ac:dyDescent="0.15">
      <c r="A330" s="266" t="s">
        <v>260</v>
      </c>
      <c r="B330" s="78"/>
      <c r="C330" s="78"/>
      <c r="D330" s="86"/>
      <c r="E330" s="86"/>
      <c r="F330" s="77"/>
      <c r="G330" s="215"/>
      <c r="H330" s="215"/>
      <c r="I330" s="225"/>
      <c r="J330" s="225"/>
      <c r="K330" s="315">
        <f t="shared" si="42"/>
        <v>0</v>
      </c>
      <c r="L330" s="70"/>
      <c r="M330" s="67"/>
      <c r="N330" s="70"/>
      <c r="O330" s="67"/>
      <c r="P330" s="78"/>
      <c r="Q330" s="78"/>
      <c r="R330" s="78"/>
      <c r="S330" s="192"/>
      <c r="T330" s="14" t="str">
        <f t="shared" si="45"/>
        <v/>
      </c>
      <c r="U330" s="47" t="str">
        <f t="shared" si="46"/>
        <v/>
      </c>
    </row>
    <row r="331" spans="1:21" ht="21" customHeight="1" x14ac:dyDescent="0.15">
      <c r="A331" s="266" t="s">
        <v>284</v>
      </c>
      <c r="B331" s="78"/>
      <c r="C331" s="78"/>
      <c r="D331" s="86"/>
      <c r="E331" s="86"/>
      <c r="F331" s="77"/>
      <c r="G331" s="215"/>
      <c r="H331" s="215"/>
      <c r="I331" s="225"/>
      <c r="J331" s="225"/>
      <c r="K331" s="315">
        <f t="shared" si="42"/>
        <v>0</v>
      </c>
      <c r="L331" s="70"/>
      <c r="M331" s="67"/>
      <c r="N331" s="70"/>
      <c r="O331" s="67"/>
      <c r="P331" s="78"/>
      <c r="Q331" s="78"/>
      <c r="R331" s="78"/>
      <c r="S331" s="192"/>
      <c r="T331" s="14" t="str">
        <f t="shared" si="45"/>
        <v/>
      </c>
      <c r="U331" s="47" t="str">
        <f t="shared" si="46"/>
        <v/>
      </c>
    </row>
    <row r="332" spans="1:21" ht="21" customHeight="1" x14ac:dyDescent="0.15">
      <c r="A332" s="266" t="s">
        <v>0</v>
      </c>
      <c r="B332" s="78"/>
      <c r="C332" s="78"/>
      <c r="D332" s="86"/>
      <c r="E332" s="86"/>
      <c r="F332" s="77"/>
      <c r="G332" s="215"/>
      <c r="H332" s="215"/>
      <c r="I332" s="225"/>
      <c r="J332" s="225"/>
      <c r="K332" s="315">
        <f t="shared" si="42"/>
        <v>0</v>
      </c>
      <c r="L332" s="70"/>
      <c r="M332" s="271"/>
      <c r="N332" s="70"/>
      <c r="O332" s="271"/>
      <c r="P332" s="78"/>
      <c r="Q332" s="78"/>
      <c r="R332" s="78"/>
      <c r="S332" s="192"/>
      <c r="T332" s="14" t="str">
        <f t="shared" si="45"/>
        <v/>
      </c>
      <c r="U332" s="47" t="str">
        <f t="shared" si="46"/>
        <v/>
      </c>
    </row>
    <row r="333" spans="1:21" ht="21" customHeight="1" x14ac:dyDescent="0.15">
      <c r="A333" s="266" t="s">
        <v>1</v>
      </c>
      <c r="B333" s="78"/>
      <c r="C333" s="78"/>
      <c r="D333" s="86"/>
      <c r="E333" s="86"/>
      <c r="F333" s="77"/>
      <c r="G333" s="215"/>
      <c r="H333" s="215"/>
      <c r="I333" s="225"/>
      <c r="J333" s="225"/>
      <c r="K333" s="315">
        <f t="shared" ref="K333:K396" si="47">J333-E333</f>
        <v>0</v>
      </c>
      <c r="L333" s="70"/>
      <c r="M333" s="271"/>
      <c r="N333" s="70"/>
      <c r="O333" s="271"/>
      <c r="P333" s="78"/>
      <c r="Q333" s="78"/>
      <c r="R333" s="78"/>
      <c r="S333" s="192"/>
      <c r="T333" s="14" t="str">
        <f t="shared" si="45"/>
        <v/>
      </c>
      <c r="U333" s="47" t="str">
        <f t="shared" si="46"/>
        <v/>
      </c>
    </row>
    <row r="334" spans="1:21" ht="21" customHeight="1" x14ac:dyDescent="0.15">
      <c r="A334" s="266" t="s">
        <v>2</v>
      </c>
      <c r="B334" s="78"/>
      <c r="C334" s="78"/>
      <c r="D334" s="86"/>
      <c r="E334" s="86"/>
      <c r="F334" s="77"/>
      <c r="G334" s="215"/>
      <c r="H334" s="215"/>
      <c r="I334" s="225"/>
      <c r="J334" s="225"/>
      <c r="K334" s="315">
        <f t="shared" si="47"/>
        <v>0</v>
      </c>
      <c r="L334" s="70"/>
      <c r="M334" s="67"/>
      <c r="N334" s="70"/>
      <c r="O334" s="67"/>
      <c r="P334" s="78"/>
      <c r="Q334" s="78"/>
      <c r="R334" s="78"/>
      <c r="S334" s="192"/>
      <c r="T334" s="14" t="str">
        <f t="shared" si="45"/>
        <v/>
      </c>
      <c r="U334" s="47" t="str">
        <f t="shared" si="46"/>
        <v/>
      </c>
    </row>
    <row r="335" spans="1:21" ht="21" customHeight="1" x14ac:dyDescent="0.15">
      <c r="A335" s="266" t="s">
        <v>3</v>
      </c>
      <c r="B335" s="78"/>
      <c r="C335" s="78"/>
      <c r="D335" s="86"/>
      <c r="E335" s="86"/>
      <c r="F335" s="77"/>
      <c r="G335" s="215"/>
      <c r="H335" s="215"/>
      <c r="I335" s="225"/>
      <c r="J335" s="225"/>
      <c r="K335" s="315">
        <f t="shared" si="47"/>
        <v>0</v>
      </c>
      <c r="L335" s="70"/>
      <c r="M335" s="67"/>
      <c r="N335" s="70"/>
      <c r="O335" s="67"/>
      <c r="P335" s="78"/>
      <c r="Q335" s="78"/>
      <c r="R335" s="78"/>
      <c r="S335" s="192"/>
      <c r="T335" s="14" t="str">
        <f t="shared" si="45"/>
        <v/>
      </c>
      <c r="U335" s="47" t="str">
        <f t="shared" si="46"/>
        <v/>
      </c>
    </row>
    <row r="336" spans="1:21" ht="21" customHeight="1" x14ac:dyDescent="0.15">
      <c r="A336" s="266" t="s">
        <v>262</v>
      </c>
      <c r="B336" s="78"/>
      <c r="C336" s="78"/>
      <c r="D336" s="86"/>
      <c r="E336" s="86"/>
      <c r="F336" s="77"/>
      <c r="G336" s="215"/>
      <c r="H336" s="215"/>
      <c r="I336" s="225"/>
      <c r="J336" s="225"/>
      <c r="K336" s="315">
        <f t="shared" si="47"/>
        <v>0</v>
      </c>
      <c r="L336" s="70"/>
      <c r="M336" s="67"/>
      <c r="N336" s="70"/>
      <c r="O336" s="67"/>
      <c r="P336" s="78"/>
      <c r="Q336" s="78"/>
      <c r="R336" s="78"/>
      <c r="S336" s="192"/>
      <c r="T336" s="14" t="str">
        <f t="shared" si="45"/>
        <v/>
      </c>
      <c r="U336" s="47" t="str">
        <f t="shared" si="46"/>
        <v/>
      </c>
    </row>
    <row r="337" spans="1:21" ht="21" customHeight="1" x14ac:dyDescent="0.15">
      <c r="A337" s="266" t="s">
        <v>4</v>
      </c>
      <c r="B337" s="78"/>
      <c r="C337" s="78"/>
      <c r="D337" s="86"/>
      <c r="E337" s="86"/>
      <c r="F337" s="77"/>
      <c r="G337" s="215"/>
      <c r="H337" s="215"/>
      <c r="I337" s="225"/>
      <c r="J337" s="225"/>
      <c r="K337" s="315">
        <f t="shared" si="47"/>
        <v>0</v>
      </c>
      <c r="L337" s="70"/>
      <c r="M337" s="67"/>
      <c r="N337" s="70"/>
      <c r="O337" s="67"/>
      <c r="P337" s="78"/>
      <c r="Q337" s="78"/>
      <c r="R337" s="78"/>
      <c r="S337" s="192"/>
      <c r="T337" s="14" t="str">
        <f t="shared" si="45"/>
        <v/>
      </c>
      <c r="U337" s="47" t="str">
        <f t="shared" si="46"/>
        <v/>
      </c>
    </row>
    <row r="338" spans="1:21" ht="21" customHeight="1" x14ac:dyDescent="0.15">
      <c r="A338" s="266" t="s">
        <v>265</v>
      </c>
      <c r="B338" s="78"/>
      <c r="C338" s="78"/>
      <c r="D338" s="86"/>
      <c r="E338" s="86"/>
      <c r="F338" s="77"/>
      <c r="G338" s="215"/>
      <c r="H338" s="215"/>
      <c r="I338" s="225"/>
      <c r="J338" s="225"/>
      <c r="K338" s="315">
        <f t="shared" si="47"/>
        <v>0</v>
      </c>
      <c r="L338" s="70"/>
      <c r="M338" s="67"/>
      <c r="N338" s="70"/>
      <c r="O338" s="67"/>
      <c r="P338" s="78"/>
      <c r="Q338" s="78"/>
      <c r="R338" s="78"/>
      <c r="S338" s="192"/>
      <c r="T338" s="14" t="str">
        <f t="shared" si="45"/>
        <v/>
      </c>
      <c r="U338" s="47" t="str">
        <f t="shared" si="46"/>
        <v/>
      </c>
    </row>
    <row r="339" spans="1:21" ht="21" customHeight="1" x14ac:dyDescent="0.15">
      <c r="A339" s="177" t="s">
        <v>264</v>
      </c>
      <c r="B339" s="78"/>
      <c r="C339" s="78"/>
      <c r="D339" s="86"/>
      <c r="E339" s="86"/>
      <c r="F339" s="77"/>
      <c r="G339" s="215"/>
      <c r="H339" s="215"/>
      <c r="I339" s="225"/>
      <c r="J339" s="225"/>
      <c r="K339" s="315">
        <f t="shared" si="47"/>
        <v>0</v>
      </c>
      <c r="L339" s="70"/>
      <c r="M339" s="67"/>
      <c r="N339" s="70"/>
      <c r="O339" s="67"/>
      <c r="P339" s="78"/>
      <c r="Q339" s="78"/>
      <c r="R339" s="78"/>
      <c r="S339" s="192"/>
      <c r="T339" s="14" t="str">
        <f t="shared" si="45"/>
        <v/>
      </c>
      <c r="U339" s="47" t="str">
        <f t="shared" si="46"/>
        <v/>
      </c>
    </row>
    <row r="340" spans="1:21" ht="21" customHeight="1" x14ac:dyDescent="0.15">
      <c r="A340" s="266" t="s">
        <v>263</v>
      </c>
      <c r="B340" s="67"/>
      <c r="C340" s="78"/>
      <c r="D340" s="86"/>
      <c r="E340" s="86"/>
      <c r="F340" s="77"/>
      <c r="G340" s="216"/>
      <c r="H340" s="215"/>
      <c r="I340" s="225"/>
      <c r="J340" s="225"/>
      <c r="K340" s="315">
        <f t="shared" si="47"/>
        <v>0</v>
      </c>
      <c r="L340" s="70"/>
      <c r="M340" s="67"/>
      <c r="N340" s="70"/>
      <c r="O340" s="67"/>
      <c r="P340" s="67"/>
      <c r="Q340" s="67"/>
      <c r="R340" s="67"/>
      <c r="S340" s="192"/>
      <c r="T340" s="14" t="str">
        <f t="shared" si="45"/>
        <v/>
      </c>
      <c r="U340" s="47" t="str">
        <f t="shared" si="46"/>
        <v/>
      </c>
    </row>
    <row r="341" spans="1:21" ht="21" customHeight="1" x14ac:dyDescent="0.15">
      <c r="A341" s="266" t="s">
        <v>261</v>
      </c>
      <c r="B341" s="67"/>
      <c r="C341" s="78"/>
      <c r="D341" s="86"/>
      <c r="E341" s="86"/>
      <c r="F341" s="77"/>
      <c r="G341" s="216"/>
      <c r="H341" s="215"/>
      <c r="I341" s="225"/>
      <c r="J341" s="225"/>
      <c r="K341" s="315">
        <f t="shared" si="47"/>
        <v>0</v>
      </c>
      <c r="L341" s="70"/>
      <c r="M341" s="67"/>
      <c r="N341" s="70"/>
      <c r="O341" s="67"/>
      <c r="P341" s="67"/>
      <c r="Q341" s="67"/>
      <c r="R341" s="67"/>
      <c r="S341" s="192"/>
      <c r="T341" s="14" t="str">
        <f t="shared" si="45"/>
        <v/>
      </c>
      <c r="U341" s="47" t="str">
        <f t="shared" si="46"/>
        <v/>
      </c>
    </row>
    <row r="342" spans="1:21" ht="21" customHeight="1" x14ac:dyDescent="0.15">
      <c r="A342" s="266" t="s">
        <v>268</v>
      </c>
      <c r="B342" s="67"/>
      <c r="C342" s="78"/>
      <c r="D342" s="86"/>
      <c r="E342" s="86"/>
      <c r="F342" s="77"/>
      <c r="G342" s="216"/>
      <c r="H342" s="215"/>
      <c r="I342" s="225"/>
      <c r="J342" s="225"/>
      <c r="K342" s="315">
        <f t="shared" si="47"/>
        <v>0</v>
      </c>
      <c r="L342" s="70"/>
      <c r="M342" s="67"/>
      <c r="N342" s="70"/>
      <c r="O342" s="67"/>
      <c r="P342" s="67"/>
      <c r="Q342" s="67"/>
      <c r="R342" s="67"/>
      <c r="S342" s="192"/>
      <c r="T342" s="14" t="str">
        <f t="shared" si="45"/>
        <v/>
      </c>
      <c r="U342" s="47" t="str">
        <f t="shared" si="46"/>
        <v/>
      </c>
    </row>
    <row r="343" spans="1:21" ht="21" customHeight="1" x14ac:dyDescent="0.15">
      <c r="A343" s="266" t="s">
        <v>267</v>
      </c>
      <c r="B343" s="67"/>
      <c r="C343" s="78"/>
      <c r="D343" s="86"/>
      <c r="E343" s="86"/>
      <c r="F343" s="77"/>
      <c r="G343" s="216"/>
      <c r="H343" s="215"/>
      <c r="I343" s="225"/>
      <c r="J343" s="225"/>
      <c r="K343" s="315">
        <f t="shared" si="47"/>
        <v>0</v>
      </c>
      <c r="L343" s="70"/>
      <c r="M343" s="67"/>
      <c r="N343" s="70"/>
      <c r="O343" s="67"/>
      <c r="P343" s="67"/>
      <c r="Q343" s="67"/>
      <c r="R343" s="67"/>
      <c r="S343" s="192"/>
      <c r="T343" s="14" t="str">
        <f t="shared" si="45"/>
        <v/>
      </c>
      <c r="U343" s="47" t="str">
        <f t="shared" si="46"/>
        <v/>
      </c>
    </row>
    <row r="344" spans="1:21" ht="21" customHeight="1" x14ac:dyDescent="0.15">
      <c r="A344" s="266" t="s">
        <v>266</v>
      </c>
      <c r="B344" s="67"/>
      <c r="C344" s="78"/>
      <c r="D344" s="86"/>
      <c r="E344" s="86"/>
      <c r="F344" s="77"/>
      <c r="G344" s="216"/>
      <c r="H344" s="215"/>
      <c r="I344" s="225"/>
      <c r="J344" s="225"/>
      <c r="K344" s="315">
        <f t="shared" si="47"/>
        <v>0</v>
      </c>
      <c r="L344" s="70"/>
      <c r="M344" s="67"/>
      <c r="N344" s="70"/>
      <c r="O344" s="67"/>
      <c r="P344" s="67"/>
      <c r="Q344" s="67"/>
      <c r="R344" s="67"/>
      <c r="S344" s="192"/>
      <c r="T344" s="14" t="str">
        <f t="shared" si="45"/>
        <v/>
      </c>
      <c r="U344" s="47" t="str">
        <f t="shared" si="46"/>
        <v/>
      </c>
    </row>
    <row r="345" spans="1:21" ht="21.95" customHeight="1" x14ac:dyDescent="0.15">
      <c r="A345" s="266"/>
      <c r="B345" s="67"/>
      <c r="C345" s="78"/>
      <c r="D345" s="86"/>
      <c r="E345" s="86"/>
      <c r="F345" s="77"/>
      <c r="G345" s="216"/>
      <c r="H345" s="215"/>
      <c r="I345" s="225"/>
      <c r="J345" s="225"/>
      <c r="K345" s="315">
        <f t="shared" si="47"/>
        <v>0</v>
      </c>
      <c r="L345" s="70"/>
      <c r="M345" s="67"/>
      <c r="N345" s="70"/>
      <c r="O345" s="67"/>
      <c r="P345" s="67"/>
      <c r="Q345" s="67"/>
      <c r="R345" s="67"/>
      <c r="S345" s="192"/>
      <c r="T345" s="14" t="str">
        <f t="shared" si="45"/>
        <v/>
      </c>
      <c r="U345" s="47" t="str">
        <f t="shared" si="46"/>
        <v/>
      </c>
    </row>
    <row r="346" spans="1:21" ht="21.95" customHeight="1" x14ac:dyDescent="0.15">
      <c r="A346" s="267" t="s">
        <v>221</v>
      </c>
      <c r="B346" s="104"/>
      <c r="C346" s="167"/>
      <c r="D346" s="106"/>
      <c r="E346" s="106"/>
      <c r="F346" s="166"/>
      <c r="G346" s="218"/>
      <c r="H346" s="217"/>
      <c r="I346" s="226"/>
      <c r="J346" s="226"/>
      <c r="K346" s="316">
        <f t="shared" si="47"/>
        <v>0</v>
      </c>
      <c r="L346" s="159"/>
      <c r="M346" s="104"/>
      <c r="N346" s="159"/>
      <c r="O346" s="104"/>
      <c r="P346" s="104"/>
      <c r="Q346" s="104"/>
      <c r="R346" s="104"/>
      <c r="S346" s="269"/>
      <c r="T346" s="14" t="str">
        <f t="shared" si="45"/>
        <v/>
      </c>
      <c r="U346" s="47" t="str">
        <f t="shared" si="46"/>
        <v/>
      </c>
    </row>
    <row r="347" spans="1:21" ht="21.95" customHeight="1" x14ac:dyDescent="0.15">
      <c r="A347" s="268" t="s">
        <v>6</v>
      </c>
      <c r="B347" s="103"/>
      <c r="C347" s="103"/>
      <c r="D347" s="102"/>
      <c r="E347" s="102"/>
      <c r="F347" s="164"/>
      <c r="G347" s="210"/>
      <c r="H347" s="210"/>
      <c r="I347" s="227"/>
      <c r="J347" s="227"/>
      <c r="K347" s="314">
        <f t="shared" si="47"/>
        <v>0</v>
      </c>
      <c r="L347" s="200"/>
      <c r="M347" s="71"/>
      <c r="N347" s="200"/>
      <c r="O347" s="71"/>
      <c r="P347" s="103"/>
      <c r="Q347" s="103"/>
      <c r="R347" s="103"/>
      <c r="S347" s="270"/>
      <c r="T347" s="14" t="str">
        <f t="shared" si="45"/>
        <v/>
      </c>
      <c r="U347" s="47" t="str">
        <f t="shared" si="46"/>
        <v/>
      </c>
    </row>
    <row r="348" spans="1:21" ht="21.95" customHeight="1" x14ac:dyDescent="0.15">
      <c r="A348" s="266" t="s">
        <v>7</v>
      </c>
      <c r="B348" s="78"/>
      <c r="C348" s="78"/>
      <c r="D348" s="86"/>
      <c r="E348" s="86"/>
      <c r="F348" s="77"/>
      <c r="G348" s="215"/>
      <c r="H348" s="215"/>
      <c r="I348" s="225"/>
      <c r="J348" s="225"/>
      <c r="K348" s="315">
        <f t="shared" si="47"/>
        <v>0</v>
      </c>
      <c r="L348" s="70"/>
      <c r="M348" s="67"/>
      <c r="N348" s="70"/>
      <c r="O348" s="67"/>
      <c r="P348" s="78"/>
      <c r="Q348" s="78"/>
      <c r="R348" s="78"/>
      <c r="S348" s="192"/>
      <c r="T348" s="14" t="str">
        <f t="shared" si="45"/>
        <v/>
      </c>
      <c r="U348" s="47" t="str">
        <f t="shared" si="46"/>
        <v/>
      </c>
    </row>
    <row r="349" spans="1:21" ht="21.95" customHeight="1" x14ac:dyDescent="0.15">
      <c r="A349" s="266" t="s">
        <v>8</v>
      </c>
      <c r="B349" s="78"/>
      <c r="C349" s="78"/>
      <c r="D349" s="86"/>
      <c r="E349" s="86"/>
      <c r="F349" s="77"/>
      <c r="G349" s="215"/>
      <c r="H349" s="215"/>
      <c r="I349" s="225"/>
      <c r="J349" s="225"/>
      <c r="K349" s="315">
        <f t="shared" si="47"/>
        <v>0</v>
      </c>
      <c r="L349" s="70"/>
      <c r="M349" s="67"/>
      <c r="N349" s="70"/>
      <c r="O349" s="67"/>
      <c r="P349" s="78"/>
      <c r="Q349" s="78"/>
      <c r="R349" s="78"/>
      <c r="S349" s="192"/>
      <c r="T349" s="14" t="str">
        <f t="shared" si="45"/>
        <v/>
      </c>
      <c r="U349" s="47" t="str">
        <f t="shared" si="46"/>
        <v/>
      </c>
    </row>
    <row r="350" spans="1:21" ht="21.95" customHeight="1" x14ac:dyDescent="0.15">
      <c r="A350" s="266" t="s">
        <v>9</v>
      </c>
      <c r="B350" s="78"/>
      <c r="C350" s="78"/>
      <c r="D350" s="86"/>
      <c r="E350" s="86"/>
      <c r="F350" s="77"/>
      <c r="G350" s="215"/>
      <c r="H350" s="215"/>
      <c r="I350" s="225"/>
      <c r="J350" s="225"/>
      <c r="K350" s="315">
        <f t="shared" si="47"/>
        <v>0</v>
      </c>
      <c r="L350" s="70"/>
      <c r="M350" s="67"/>
      <c r="N350" s="70"/>
      <c r="O350" s="67"/>
      <c r="P350" s="78"/>
      <c r="Q350" s="78"/>
      <c r="R350" s="78"/>
      <c r="S350" s="192"/>
      <c r="T350" s="14" t="str">
        <f t="shared" si="45"/>
        <v/>
      </c>
      <c r="U350" s="47" t="str">
        <f t="shared" si="46"/>
        <v/>
      </c>
    </row>
    <row r="351" spans="1:21" ht="21.95" customHeight="1" x14ac:dyDescent="0.15">
      <c r="A351" s="266"/>
      <c r="B351" s="78"/>
      <c r="C351" s="78"/>
      <c r="D351" s="86"/>
      <c r="E351" s="86"/>
      <c r="F351" s="77"/>
      <c r="G351" s="215"/>
      <c r="H351" s="215"/>
      <c r="I351" s="225"/>
      <c r="J351" s="225"/>
      <c r="K351" s="315">
        <f t="shared" si="47"/>
        <v>0</v>
      </c>
      <c r="L351" s="70"/>
      <c r="M351" s="67"/>
      <c r="N351" s="70"/>
      <c r="O351" s="67"/>
      <c r="P351" s="78"/>
      <c r="Q351" s="78"/>
      <c r="R351" s="78"/>
      <c r="S351" s="192"/>
      <c r="T351" s="14" t="str">
        <f t="shared" si="45"/>
        <v/>
      </c>
      <c r="U351" s="47" t="str">
        <f t="shared" si="46"/>
        <v/>
      </c>
    </row>
    <row r="352" spans="1:21" ht="21.95" customHeight="1" x14ac:dyDescent="0.15">
      <c r="A352" s="266"/>
      <c r="B352" s="78"/>
      <c r="C352" s="78"/>
      <c r="D352" s="86"/>
      <c r="E352" s="86"/>
      <c r="F352" s="77"/>
      <c r="G352" s="215"/>
      <c r="H352" s="215"/>
      <c r="I352" s="225"/>
      <c r="J352" s="225"/>
      <c r="K352" s="315">
        <f t="shared" si="47"/>
        <v>0</v>
      </c>
      <c r="L352" s="70"/>
      <c r="M352" s="67"/>
      <c r="N352" s="70"/>
      <c r="O352" s="67"/>
      <c r="P352" s="78"/>
      <c r="Q352" s="78"/>
      <c r="R352" s="78"/>
      <c r="S352" s="192"/>
      <c r="T352" s="14" t="str">
        <f t="shared" si="45"/>
        <v/>
      </c>
      <c r="U352" s="47" t="str">
        <f t="shared" si="46"/>
        <v/>
      </c>
    </row>
    <row r="353" spans="1:21" ht="21.95" customHeight="1" x14ac:dyDescent="0.15">
      <c r="A353" s="266"/>
      <c r="B353" s="78"/>
      <c r="C353" s="78"/>
      <c r="D353" s="86"/>
      <c r="E353" s="86"/>
      <c r="F353" s="77"/>
      <c r="G353" s="215"/>
      <c r="H353" s="215"/>
      <c r="I353" s="225"/>
      <c r="J353" s="225"/>
      <c r="K353" s="315">
        <f t="shared" si="47"/>
        <v>0</v>
      </c>
      <c r="L353" s="70"/>
      <c r="M353" s="67"/>
      <c r="N353" s="70"/>
      <c r="O353" s="67"/>
      <c r="P353" s="78"/>
      <c r="Q353" s="78"/>
      <c r="R353" s="78"/>
      <c r="S353" s="192"/>
      <c r="T353" s="14" t="str">
        <f t="shared" si="45"/>
        <v/>
      </c>
      <c r="U353" s="47" t="str">
        <f t="shared" si="46"/>
        <v/>
      </c>
    </row>
    <row r="354" spans="1:21" ht="21.95" customHeight="1" x14ac:dyDescent="0.15">
      <c r="A354" s="266"/>
      <c r="B354" s="78"/>
      <c r="C354" s="78"/>
      <c r="D354" s="86"/>
      <c r="E354" s="86"/>
      <c r="F354" s="77"/>
      <c r="G354" s="215"/>
      <c r="H354" s="215"/>
      <c r="I354" s="225"/>
      <c r="J354" s="225"/>
      <c r="K354" s="315">
        <f t="shared" si="47"/>
        <v>0</v>
      </c>
      <c r="L354" s="70"/>
      <c r="M354" s="67"/>
      <c r="N354" s="70"/>
      <c r="O354" s="67"/>
      <c r="P354" s="78"/>
      <c r="Q354" s="78"/>
      <c r="R354" s="78"/>
      <c r="S354" s="192"/>
      <c r="T354" s="14" t="str">
        <f t="shared" si="45"/>
        <v/>
      </c>
      <c r="U354" s="47" t="str">
        <f t="shared" si="46"/>
        <v/>
      </c>
    </row>
    <row r="355" spans="1:21" ht="21.95" customHeight="1" x14ac:dyDescent="0.15">
      <c r="A355" s="266"/>
      <c r="B355" s="78"/>
      <c r="C355" s="78"/>
      <c r="D355" s="86"/>
      <c r="E355" s="86"/>
      <c r="F355" s="77"/>
      <c r="G355" s="215"/>
      <c r="H355" s="215"/>
      <c r="I355" s="225"/>
      <c r="J355" s="225"/>
      <c r="K355" s="315">
        <f t="shared" si="47"/>
        <v>0</v>
      </c>
      <c r="L355" s="70"/>
      <c r="M355" s="67"/>
      <c r="N355" s="70"/>
      <c r="O355" s="67"/>
      <c r="P355" s="78"/>
      <c r="Q355" s="78"/>
      <c r="R355" s="78"/>
      <c r="S355" s="192"/>
      <c r="T355" s="14" t="str">
        <f t="shared" si="45"/>
        <v/>
      </c>
      <c r="U355" s="47" t="str">
        <f t="shared" si="46"/>
        <v/>
      </c>
    </row>
    <row r="356" spans="1:21" ht="21.95" customHeight="1" x14ac:dyDescent="0.15">
      <c r="A356" s="266"/>
      <c r="B356" s="78"/>
      <c r="C356" s="78"/>
      <c r="D356" s="86"/>
      <c r="E356" s="86"/>
      <c r="F356" s="77"/>
      <c r="G356" s="215"/>
      <c r="H356" s="215"/>
      <c r="I356" s="225"/>
      <c r="J356" s="225"/>
      <c r="K356" s="315">
        <f t="shared" si="47"/>
        <v>0</v>
      </c>
      <c r="L356" s="70"/>
      <c r="M356" s="67"/>
      <c r="N356" s="70"/>
      <c r="O356" s="67"/>
      <c r="P356" s="78"/>
      <c r="Q356" s="78"/>
      <c r="R356" s="78"/>
      <c r="S356" s="192"/>
      <c r="T356" s="14" t="str">
        <f t="shared" si="45"/>
        <v/>
      </c>
      <c r="U356" s="47" t="str">
        <f t="shared" si="46"/>
        <v/>
      </c>
    </row>
    <row r="357" spans="1:21" ht="21.95" customHeight="1" x14ac:dyDescent="0.15">
      <c r="A357" s="266"/>
      <c r="B357" s="78"/>
      <c r="C357" s="78"/>
      <c r="D357" s="86"/>
      <c r="E357" s="86"/>
      <c r="F357" s="77"/>
      <c r="G357" s="215"/>
      <c r="H357" s="215"/>
      <c r="I357" s="225"/>
      <c r="J357" s="225"/>
      <c r="K357" s="315">
        <f t="shared" si="47"/>
        <v>0</v>
      </c>
      <c r="L357" s="70"/>
      <c r="M357" s="67"/>
      <c r="N357" s="70"/>
      <c r="O357" s="67"/>
      <c r="P357" s="78"/>
      <c r="Q357" s="78"/>
      <c r="R357" s="78"/>
      <c r="S357" s="192"/>
      <c r="T357" s="14" t="str">
        <f t="shared" si="45"/>
        <v/>
      </c>
      <c r="U357" s="47" t="str">
        <f t="shared" si="46"/>
        <v/>
      </c>
    </row>
    <row r="358" spans="1:21" ht="21.95" customHeight="1" x14ac:dyDescent="0.15">
      <c r="A358" s="266"/>
      <c r="B358" s="78"/>
      <c r="C358" s="78"/>
      <c r="D358" s="86"/>
      <c r="E358" s="86"/>
      <c r="F358" s="77"/>
      <c r="G358" s="215"/>
      <c r="H358" s="215"/>
      <c r="I358" s="225"/>
      <c r="J358" s="225"/>
      <c r="K358" s="315">
        <f t="shared" si="47"/>
        <v>0</v>
      </c>
      <c r="L358" s="70"/>
      <c r="M358" s="67"/>
      <c r="N358" s="70"/>
      <c r="O358" s="67"/>
      <c r="P358" s="78"/>
      <c r="Q358" s="78"/>
      <c r="R358" s="78"/>
      <c r="S358" s="192"/>
      <c r="T358" s="14" t="str">
        <f t="shared" si="45"/>
        <v/>
      </c>
      <c r="U358" s="47" t="str">
        <f t="shared" si="46"/>
        <v/>
      </c>
    </row>
    <row r="359" spans="1:21" ht="21.95" customHeight="1" x14ac:dyDescent="0.15">
      <c r="A359" s="177"/>
      <c r="B359" s="78"/>
      <c r="C359" s="78"/>
      <c r="D359" s="86"/>
      <c r="E359" s="86"/>
      <c r="F359" s="77"/>
      <c r="G359" s="215"/>
      <c r="H359" s="215"/>
      <c r="I359" s="225"/>
      <c r="J359" s="225"/>
      <c r="K359" s="315">
        <f t="shared" si="47"/>
        <v>0</v>
      </c>
      <c r="L359" s="70"/>
      <c r="M359" s="67"/>
      <c r="N359" s="70"/>
      <c r="O359" s="67"/>
      <c r="P359" s="78"/>
      <c r="Q359" s="78"/>
      <c r="R359" s="78"/>
      <c r="S359" s="192"/>
      <c r="T359" s="14" t="str">
        <f t="shared" si="45"/>
        <v/>
      </c>
      <c r="U359" s="47" t="str">
        <f t="shared" si="46"/>
        <v/>
      </c>
    </row>
    <row r="360" spans="1:21" ht="21.95" customHeight="1" x14ac:dyDescent="0.15">
      <c r="A360" s="266"/>
      <c r="B360" s="67"/>
      <c r="C360" s="78"/>
      <c r="D360" s="86"/>
      <c r="E360" s="86"/>
      <c r="F360" s="77"/>
      <c r="G360" s="216"/>
      <c r="H360" s="215"/>
      <c r="I360" s="225"/>
      <c r="J360" s="225"/>
      <c r="K360" s="315">
        <f t="shared" si="47"/>
        <v>0</v>
      </c>
      <c r="L360" s="70"/>
      <c r="M360" s="67"/>
      <c r="N360" s="70"/>
      <c r="O360" s="67"/>
      <c r="P360" s="67"/>
      <c r="Q360" s="67"/>
      <c r="R360" s="67"/>
      <c r="S360" s="192"/>
      <c r="T360" s="14" t="str">
        <f t="shared" si="45"/>
        <v/>
      </c>
      <c r="U360" s="47" t="str">
        <f t="shared" si="46"/>
        <v/>
      </c>
    </row>
    <row r="361" spans="1:21" ht="21.95" customHeight="1" x14ac:dyDescent="0.15">
      <c r="A361" s="266"/>
      <c r="B361" s="67"/>
      <c r="C361" s="78"/>
      <c r="D361" s="86"/>
      <c r="E361" s="86"/>
      <c r="F361" s="77"/>
      <c r="G361" s="216"/>
      <c r="H361" s="215"/>
      <c r="I361" s="225"/>
      <c r="J361" s="225"/>
      <c r="K361" s="315">
        <f t="shared" si="47"/>
        <v>0</v>
      </c>
      <c r="L361" s="70"/>
      <c r="M361" s="67"/>
      <c r="N361" s="70"/>
      <c r="O361" s="67"/>
      <c r="P361" s="67"/>
      <c r="Q361" s="67"/>
      <c r="R361" s="67"/>
      <c r="S361" s="192"/>
      <c r="T361" s="14" t="str">
        <f t="shared" si="45"/>
        <v/>
      </c>
      <c r="U361" s="47" t="str">
        <f t="shared" si="46"/>
        <v/>
      </c>
    </row>
    <row r="362" spans="1:21" ht="21.95" customHeight="1" x14ac:dyDescent="0.15">
      <c r="A362" s="266"/>
      <c r="B362" s="67"/>
      <c r="C362" s="78"/>
      <c r="D362" s="86"/>
      <c r="E362" s="86"/>
      <c r="F362" s="77"/>
      <c r="G362" s="216"/>
      <c r="H362" s="215"/>
      <c r="I362" s="225"/>
      <c r="J362" s="225"/>
      <c r="K362" s="315">
        <f t="shared" si="47"/>
        <v>0</v>
      </c>
      <c r="L362" s="70"/>
      <c r="M362" s="67"/>
      <c r="N362" s="70"/>
      <c r="O362" s="67"/>
      <c r="P362" s="67"/>
      <c r="Q362" s="67"/>
      <c r="R362" s="67"/>
      <c r="S362" s="192"/>
      <c r="T362" s="14" t="str">
        <f t="shared" si="45"/>
        <v/>
      </c>
      <c r="U362" s="47" t="str">
        <f t="shared" si="46"/>
        <v/>
      </c>
    </row>
    <row r="363" spans="1:21" ht="21.95" customHeight="1" x14ac:dyDescent="0.15">
      <c r="A363" s="266"/>
      <c r="B363" s="67"/>
      <c r="C363" s="78"/>
      <c r="D363" s="86"/>
      <c r="E363" s="86"/>
      <c r="F363" s="77"/>
      <c r="G363" s="216"/>
      <c r="H363" s="215"/>
      <c r="I363" s="225"/>
      <c r="J363" s="225"/>
      <c r="K363" s="315">
        <f t="shared" si="47"/>
        <v>0</v>
      </c>
      <c r="L363" s="70"/>
      <c r="M363" s="67"/>
      <c r="N363" s="70"/>
      <c r="O363" s="67"/>
      <c r="P363" s="67"/>
      <c r="Q363" s="67"/>
      <c r="R363" s="67"/>
      <c r="S363" s="192"/>
      <c r="T363" s="14" t="str">
        <f t="shared" si="45"/>
        <v/>
      </c>
      <c r="U363" s="47" t="str">
        <f t="shared" si="46"/>
        <v/>
      </c>
    </row>
    <row r="364" spans="1:21" ht="21.95" customHeight="1" x14ac:dyDescent="0.15">
      <c r="A364" s="266"/>
      <c r="B364" s="67"/>
      <c r="C364" s="78"/>
      <c r="D364" s="86"/>
      <c r="E364" s="86"/>
      <c r="F364" s="77"/>
      <c r="G364" s="216"/>
      <c r="H364" s="215"/>
      <c r="I364" s="225"/>
      <c r="J364" s="225"/>
      <c r="K364" s="315">
        <f t="shared" si="47"/>
        <v>0</v>
      </c>
      <c r="L364" s="70"/>
      <c r="M364" s="67"/>
      <c r="N364" s="70"/>
      <c r="O364" s="67"/>
      <c r="P364" s="67"/>
      <c r="Q364" s="67"/>
      <c r="R364" s="67"/>
      <c r="S364" s="192"/>
      <c r="T364" s="14" t="str">
        <f t="shared" si="45"/>
        <v/>
      </c>
      <c r="U364" s="47" t="str">
        <f t="shared" si="46"/>
        <v/>
      </c>
    </row>
    <row r="365" spans="1:21" ht="21.95" customHeight="1" x14ac:dyDescent="0.15">
      <c r="A365" s="266"/>
      <c r="B365" s="67"/>
      <c r="C365" s="78"/>
      <c r="D365" s="86"/>
      <c r="E365" s="86"/>
      <c r="F365" s="77"/>
      <c r="G365" s="216"/>
      <c r="H365" s="215"/>
      <c r="I365" s="225"/>
      <c r="J365" s="225"/>
      <c r="K365" s="315">
        <f t="shared" si="47"/>
        <v>0</v>
      </c>
      <c r="L365" s="70"/>
      <c r="M365" s="67"/>
      <c r="N365" s="70"/>
      <c r="O365" s="67"/>
      <c r="P365" s="67"/>
      <c r="Q365" s="67"/>
      <c r="R365" s="67"/>
      <c r="S365" s="192"/>
      <c r="T365" s="14" t="str">
        <f t="shared" si="45"/>
        <v/>
      </c>
      <c r="U365" s="47" t="str">
        <f t="shared" si="46"/>
        <v/>
      </c>
    </row>
    <row r="366" spans="1:21" ht="21.95" customHeight="1" x14ac:dyDescent="0.15">
      <c r="A366" s="267"/>
      <c r="B366" s="104"/>
      <c r="C366" s="167"/>
      <c r="D366" s="106"/>
      <c r="E366" s="106"/>
      <c r="F366" s="166"/>
      <c r="G366" s="218"/>
      <c r="H366" s="217"/>
      <c r="I366" s="226"/>
      <c r="J366" s="226"/>
      <c r="K366" s="316">
        <f t="shared" si="47"/>
        <v>0</v>
      </c>
      <c r="L366" s="159"/>
      <c r="M366" s="104"/>
      <c r="N366" s="159"/>
      <c r="O366" s="104"/>
      <c r="P366" s="104"/>
      <c r="Q366" s="104"/>
      <c r="R366" s="104"/>
      <c r="S366" s="269"/>
      <c r="T366" s="14" t="str">
        <f t="shared" si="45"/>
        <v/>
      </c>
      <c r="U366" s="47" t="str">
        <f t="shared" si="46"/>
        <v/>
      </c>
    </row>
    <row r="367" spans="1:21" ht="21.95" customHeight="1" x14ac:dyDescent="0.15">
      <c r="A367" s="268"/>
      <c r="B367" s="103"/>
      <c r="C367" s="103"/>
      <c r="D367" s="102"/>
      <c r="E367" s="102"/>
      <c r="F367" s="164"/>
      <c r="G367" s="210"/>
      <c r="H367" s="210"/>
      <c r="I367" s="227"/>
      <c r="J367" s="227"/>
      <c r="K367" s="314">
        <f t="shared" si="47"/>
        <v>0</v>
      </c>
      <c r="L367" s="200"/>
      <c r="M367" s="71"/>
      <c r="N367" s="200"/>
      <c r="O367" s="71"/>
      <c r="P367" s="103"/>
      <c r="Q367" s="103"/>
      <c r="R367" s="103"/>
      <c r="S367" s="270"/>
      <c r="T367" s="14" t="str">
        <f t="shared" si="45"/>
        <v/>
      </c>
      <c r="U367" s="47" t="str">
        <f t="shared" si="46"/>
        <v/>
      </c>
    </row>
    <row r="368" spans="1:21" ht="21.95" customHeight="1" x14ac:dyDescent="0.15">
      <c r="A368" s="266"/>
      <c r="B368" s="78"/>
      <c r="C368" s="78"/>
      <c r="D368" s="86"/>
      <c r="E368" s="86"/>
      <c r="F368" s="77"/>
      <c r="G368" s="215"/>
      <c r="H368" s="215"/>
      <c r="I368" s="225"/>
      <c r="J368" s="225"/>
      <c r="K368" s="315">
        <f t="shared" si="47"/>
        <v>0</v>
      </c>
      <c r="L368" s="70"/>
      <c r="M368" s="67"/>
      <c r="N368" s="70"/>
      <c r="O368" s="67"/>
      <c r="P368" s="78"/>
      <c r="Q368" s="78"/>
      <c r="R368" s="78"/>
      <c r="S368" s="192"/>
      <c r="T368" s="14" t="str">
        <f t="shared" si="45"/>
        <v/>
      </c>
      <c r="U368" s="47" t="str">
        <f t="shared" si="46"/>
        <v/>
      </c>
    </row>
    <row r="369" spans="1:21" ht="21.95" customHeight="1" x14ac:dyDescent="0.15">
      <c r="A369" s="266"/>
      <c r="B369" s="78"/>
      <c r="C369" s="78"/>
      <c r="D369" s="86"/>
      <c r="E369" s="86"/>
      <c r="F369" s="77"/>
      <c r="G369" s="215"/>
      <c r="H369" s="215"/>
      <c r="I369" s="225"/>
      <c r="J369" s="225"/>
      <c r="K369" s="315">
        <f t="shared" si="47"/>
        <v>0</v>
      </c>
      <c r="L369" s="70"/>
      <c r="M369" s="271"/>
      <c r="N369" s="70"/>
      <c r="O369" s="271"/>
      <c r="P369" s="78"/>
      <c r="Q369" s="78"/>
      <c r="R369" s="78"/>
      <c r="S369" s="192"/>
      <c r="T369" s="14" t="str">
        <f t="shared" si="45"/>
        <v/>
      </c>
      <c r="U369" s="47" t="str">
        <f t="shared" si="46"/>
        <v/>
      </c>
    </row>
    <row r="370" spans="1:21" ht="21.95" customHeight="1" x14ac:dyDescent="0.15">
      <c r="A370" s="266"/>
      <c r="B370" s="78"/>
      <c r="C370" s="78"/>
      <c r="D370" s="86"/>
      <c r="E370" s="86"/>
      <c r="F370" s="77"/>
      <c r="G370" s="215"/>
      <c r="H370" s="215"/>
      <c r="I370" s="225"/>
      <c r="J370" s="225"/>
      <c r="K370" s="315">
        <f t="shared" si="47"/>
        <v>0</v>
      </c>
      <c r="L370" s="70"/>
      <c r="M370" s="271"/>
      <c r="N370" s="70"/>
      <c r="O370" s="271"/>
      <c r="P370" s="78"/>
      <c r="Q370" s="78"/>
      <c r="R370" s="78"/>
      <c r="S370" s="192"/>
      <c r="T370" s="14" t="str">
        <f t="shared" si="45"/>
        <v/>
      </c>
      <c r="U370" s="47" t="str">
        <f t="shared" si="46"/>
        <v/>
      </c>
    </row>
    <row r="371" spans="1:21" ht="21.95" customHeight="1" x14ac:dyDescent="0.15">
      <c r="A371" s="266"/>
      <c r="B371" s="78"/>
      <c r="C371" s="78"/>
      <c r="D371" s="86"/>
      <c r="E371" s="86"/>
      <c r="F371" s="77"/>
      <c r="G371" s="215"/>
      <c r="H371" s="215"/>
      <c r="I371" s="225"/>
      <c r="J371" s="225"/>
      <c r="K371" s="315">
        <f t="shared" si="47"/>
        <v>0</v>
      </c>
      <c r="L371" s="70"/>
      <c r="M371" s="67"/>
      <c r="N371" s="70"/>
      <c r="O371" s="67"/>
      <c r="P371" s="78"/>
      <c r="Q371" s="78"/>
      <c r="R371" s="78"/>
      <c r="S371" s="192"/>
      <c r="T371" s="14" t="str">
        <f t="shared" si="45"/>
        <v/>
      </c>
      <c r="U371" s="47" t="str">
        <f t="shared" si="46"/>
        <v/>
      </c>
    </row>
    <row r="372" spans="1:21" ht="21.95" customHeight="1" x14ac:dyDescent="0.15">
      <c r="A372" s="266"/>
      <c r="B372" s="78"/>
      <c r="C372" s="78"/>
      <c r="D372" s="86"/>
      <c r="E372" s="86"/>
      <c r="F372" s="77"/>
      <c r="G372" s="215"/>
      <c r="H372" s="215"/>
      <c r="I372" s="225"/>
      <c r="J372" s="225"/>
      <c r="K372" s="315">
        <f t="shared" si="47"/>
        <v>0</v>
      </c>
      <c r="L372" s="70"/>
      <c r="M372" s="67"/>
      <c r="N372" s="70"/>
      <c r="O372" s="67"/>
      <c r="P372" s="78"/>
      <c r="Q372" s="78"/>
      <c r="R372" s="78"/>
      <c r="S372" s="192"/>
      <c r="T372" s="14" t="str">
        <f t="shared" si="45"/>
        <v/>
      </c>
      <c r="U372" s="47" t="str">
        <f t="shared" si="46"/>
        <v/>
      </c>
    </row>
    <row r="373" spans="1:21" ht="21.95" customHeight="1" x14ac:dyDescent="0.15">
      <c r="A373" s="266"/>
      <c r="B373" s="78"/>
      <c r="C373" s="78"/>
      <c r="D373" s="86"/>
      <c r="E373" s="86"/>
      <c r="F373" s="77"/>
      <c r="G373" s="215"/>
      <c r="H373" s="215"/>
      <c r="I373" s="225"/>
      <c r="J373" s="225"/>
      <c r="K373" s="831">
        <f t="shared" si="47"/>
        <v>0</v>
      </c>
      <c r="L373" s="70"/>
      <c r="M373" s="67"/>
      <c r="N373" s="70"/>
      <c r="O373" s="67"/>
      <c r="P373" s="78"/>
      <c r="Q373" s="78"/>
      <c r="R373" s="78"/>
      <c r="S373" s="192"/>
      <c r="T373" s="14" t="str">
        <f t="shared" si="45"/>
        <v/>
      </c>
      <c r="U373" s="47" t="str">
        <f t="shared" si="46"/>
        <v/>
      </c>
    </row>
    <row r="374" spans="1:21" ht="21.95" customHeight="1" x14ac:dyDescent="0.15">
      <c r="A374" s="272"/>
      <c r="B374" s="78"/>
      <c r="C374" s="78"/>
      <c r="D374" s="86"/>
      <c r="E374" s="86"/>
      <c r="F374" s="77"/>
      <c r="G374" s="215"/>
      <c r="H374" s="215"/>
      <c r="I374" s="225"/>
      <c r="J374" s="225"/>
      <c r="K374" s="831">
        <f t="shared" si="47"/>
        <v>0</v>
      </c>
      <c r="L374" s="70"/>
      <c r="M374" s="67"/>
      <c r="N374" s="70"/>
      <c r="O374" s="67"/>
      <c r="P374" s="78"/>
      <c r="Q374" s="78"/>
      <c r="R374" s="78"/>
      <c r="S374" s="192"/>
      <c r="T374" s="14" t="str">
        <f t="shared" si="45"/>
        <v/>
      </c>
      <c r="U374" s="47" t="str">
        <f t="shared" si="46"/>
        <v/>
      </c>
    </row>
    <row r="375" spans="1:21" ht="21.95" customHeight="1" x14ac:dyDescent="0.15">
      <c r="A375" s="272"/>
      <c r="B375" s="78"/>
      <c r="C375" s="78"/>
      <c r="D375" s="86"/>
      <c r="E375" s="86"/>
      <c r="F375" s="77"/>
      <c r="G375" s="215"/>
      <c r="H375" s="215"/>
      <c r="I375" s="225"/>
      <c r="J375" s="225"/>
      <c r="K375" s="831">
        <f t="shared" si="47"/>
        <v>0</v>
      </c>
      <c r="L375" s="70"/>
      <c r="M375" s="67"/>
      <c r="N375" s="70"/>
      <c r="O375" s="67"/>
      <c r="P375" s="78"/>
      <c r="Q375" s="78"/>
      <c r="R375" s="78"/>
      <c r="S375" s="192"/>
      <c r="T375" s="14" t="str">
        <f t="shared" si="45"/>
        <v/>
      </c>
      <c r="U375" s="47" t="str">
        <f t="shared" si="46"/>
        <v/>
      </c>
    </row>
    <row r="376" spans="1:21" ht="21.95" customHeight="1" x14ac:dyDescent="0.15">
      <c r="A376" s="272"/>
      <c r="B376" s="78"/>
      <c r="C376" s="78"/>
      <c r="D376" s="86"/>
      <c r="E376" s="86"/>
      <c r="F376" s="77"/>
      <c r="G376" s="215"/>
      <c r="H376" s="215"/>
      <c r="I376" s="225"/>
      <c r="J376" s="225"/>
      <c r="K376" s="318">
        <f t="shared" si="47"/>
        <v>0</v>
      </c>
      <c r="L376" s="70"/>
      <c r="M376" s="67"/>
      <c r="N376" s="70"/>
      <c r="O376" s="67"/>
      <c r="P376" s="78"/>
      <c r="Q376" s="78"/>
      <c r="R376" s="78"/>
      <c r="S376" s="192"/>
      <c r="T376" s="14" t="str">
        <f t="shared" si="45"/>
        <v/>
      </c>
      <c r="U376" s="47" t="str">
        <f t="shared" si="46"/>
        <v/>
      </c>
    </row>
    <row r="377" spans="1:21" ht="21.95" customHeight="1" x14ac:dyDescent="0.15">
      <c r="A377" s="266"/>
      <c r="B377" s="78"/>
      <c r="C377" s="78"/>
      <c r="D377" s="86"/>
      <c r="E377" s="86"/>
      <c r="F377" s="77"/>
      <c r="G377" s="215"/>
      <c r="H377" s="215"/>
      <c r="I377" s="225"/>
      <c r="J377" s="225"/>
      <c r="K377" s="315">
        <f t="shared" si="47"/>
        <v>0</v>
      </c>
      <c r="L377" s="70"/>
      <c r="M377" s="67"/>
      <c r="N377" s="70"/>
      <c r="O377" s="67"/>
      <c r="P377" s="78"/>
      <c r="Q377" s="78"/>
      <c r="R377" s="78"/>
      <c r="S377" s="192"/>
      <c r="T377" s="14" t="str">
        <f t="shared" si="45"/>
        <v/>
      </c>
      <c r="U377" s="47" t="str">
        <f t="shared" si="46"/>
        <v/>
      </c>
    </row>
    <row r="378" spans="1:21" ht="21.95" customHeight="1" x14ac:dyDescent="0.15">
      <c r="A378" s="266"/>
      <c r="B378" s="78"/>
      <c r="C378" s="78"/>
      <c r="D378" s="86"/>
      <c r="E378" s="86"/>
      <c r="F378" s="77"/>
      <c r="G378" s="215"/>
      <c r="H378" s="215"/>
      <c r="I378" s="225"/>
      <c r="J378" s="225"/>
      <c r="K378" s="315">
        <f t="shared" si="47"/>
        <v>0</v>
      </c>
      <c r="L378" s="70"/>
      <c r="M378" s="67"/>
      <c r="N378" s="70"/>
      <c r="O378" s="67"/>
      <c r="P378" s="78"/>
      <c r="Q378" s="78"/>
      <c r="R378" s="78"/>
      <c r="S378" s="192"/>
      <c r="T378" s="14" t="str">
        <f t="shared" si="45"/>
        <v/>
      </c>
      <c r="U378" s="47" t="str">
        <f t="shared" si="46"/>
        <v/>
      </c>
    </row>
    <row r="379" spans="1:21" ht="21.95" customHeight="1" x14ac:dyDescent="0.15">
      <c r="A379" s="266"/>
      <c r="B379" s="78"/>
      <c r="C379" s="78"/>
      <c r="D379" s="86"/>
      <c r="E379" s="86"/>
      <c r="F379" s="77"/>
      <c r="G379" s="215"/>
      <c r="H379" s="215"/>
      <c r="I379" s="225"/>
      <c r="J379" s="225"/>
      <c r="K379" s="315">
        <f t="shared" si="47"/>
        <v>0</v>
      </c>
      <c r="L379" s="70"/>
      <c r="M379" s="67"/>
      <c r="N379" s="70"/>
      <c r="O379" s="67"/>
      <c r="P379" s="78"/>
      <c r="Q379" s="78"/>
      <c r="R379" s="78"/>
      <c r="S379" s="192"/>
      <c r="T379" s="14" t="str">
        <f t="shared" si="45"/>
        <v/>
      </c>
      <c r="U379" s="47" t="str">
        <f t="shared" si="46"/>
        <v/>
      </c>
    </row>
    <row r="380" spans="1:21" ht="21.95" customHeight="1" x14ac:dyDescent="0.15">
      <c r="A380" s="266"/>
      <c r="B380" s="78"/>
      <c r="C380" s="78"/>
      <c r="D380" s="86"/>
      <c r="E380" s="86"/>
      <c r="F380" s="77"/>
      <c r="G380" s="215"/>
      <c r="H380" s="215"/>
      <c r="I380" s="225"/>
      <c r="J380" s="225"/>
      <c r="K380" s="315">
        <f t="shared" si="47"/>
        <v>0</v>
      </c>
      <c r="L380" s="70"/>
      <c r="M380" s="67"/>
      <c r="N380" s="70"/>
      <c r="O380" s="67"/>
      <c r="P380" s="78"/>
      <c r="Q380" s="78"/>
      <c r="R380" s="78"/>
      <c r="S380" s="192"/>
      <c r="T380" s="14" t="str">
        <f t="shared" si="45"/>
        <v/>
      </c>
      <c r="U380" s="47" t="str">
        <f t="shared" si="46"/>
        <v/>
      </c>
    </row>
    <row r="381" spans="1:21" ht="21.95" customHeight="1" x14ac:dyDescent="0.15">
      <c r="A381" s="266"/>
      <c r="B381" s="78"/>
      <c r="C381" s="78"/>
      <c r="D381" s="86"/>
      <c r="E381" s="86"/>
      <c r="F381" s="77"/>
      <c r="G381" s="215"/>
      <c r="H381" s="215"/>
      <c r="I381" s="225"/>
      <c r="J381" s="225"/>
      <c r="K381" s="315">
        <f t="shared" si="47"/>
        <v>0</v>
      </c>
      <c r="L381" s="70"/>
      <c r="M381" s="67"/>
      <c r="N381" s="70"/>
      <c r="O381" s="67"/>
      <c r="P381" s="78"/>
      <c r="Q381" s="78"/>
      <c r="R381" s="78"/>
      <c r="S381" s="192"/>
      <c r="T381" s="14" t="str">
        <f t="shared" si="45"/>
        <v/>
      </c>
      <c r="U381" s="47" t="str">
        <f t="shared" si="46"/>
        <v/>
      </c>
    </row>
    <row r="382" spans="1:21" ht="21.95" customHeight="1" x14ac:dyDescent="0.15">
      <c r="A382" s="177"/>
      <c r="B382" s="78"/>
      <c r="C382" s="78"/>
      <c r="D382" s="86"/>
      <c r="E382" s="86"/>
      <c r="F382" s="77"/>
      <c r="G382" s="215"/>
      <c r="H382" s="215"/>
      <c r="I382" s="225"/>
      <c r="J382" s="225"/>
      <c r="K382" s="315">
        <f t="shared" si="47"/>
        <v>0</v>
      </c>
      <c r="L382" s="70"/>
      <c r="M382" s="67"/>
      <c r="N382" s="70"/>
      <c r="O382" s="67"/>
      <c r="P382" s="78"/>
      <c r="Q382" s="78"/>
      <c r="R382" s="78"/>
      <c r="S382" s="192"/>
      <c r="T382" s="14" t="str">
        <f t="shared" si="45"/>
        <v/>
      </c>
      <c r="U382" s="47" t="str">
        <f t="shared" si="46"/>
        <v/>
      </c>
    </row>
    <row r="383" spans="1:21" ht="21.95" customHeight="1" x14ac:dyDescent="0.15">
      <c r="A383" s="266"/>
      <c r="B383" s="67"/>
      <c r="C383" s="78"/>
      <c r="D383" s="86"/>
      <c r="E383" s="86"/>
      <c r="F383" s="77"/>
      <c r="G383" s="216"/>
      <c r="H383" s="215"/>
      <c r="I383" s="225"/>
      <c r="J383" s="225"/>
      <c r="K383" s="315">
        <f t="shared" si="47"/>
        <v>0</v>
      </c>
      <c r="L383" s="70"/>
      <c r="M383" s="67"/>
      <c r="N383" s="70"/>
      <c r="O383" s="67"/>
      <c r="P383" s="67"/>
      <c r="Q383" s="67"/>
      <c r="R383" s="67"/>
      <c r="S383" s="192"/>
      <c r="T383" s="14" t="str">
        <f t="shared" si="45"/>
        <v/>
      </c>
      <c r="U383" s="47" t="str">
        <f t="shared" si="46"/>
        <v/>
      </c>
    </row>
    <row r="384" spans="1:21" ht="21.95" customHeight="1" x14ac:dyDescent="0.15">
      <c r="A384" s="266"/>
      <c r="B384" s="67"/>
      <c r="C384" s="78"/>
      <c r="D384" s="86"/>
      <c r="E384" s="86"/>
      <c r="F384" s="77"/>
      <c r="G384" s="216"/>
      <c r="H384" s="215"/>
      <c r="I384" s="225"/>
      <c r="J384" s="225"/>
      <c r="K384" s="315">
        <f t="shared" si="47"/>
        <v>0</v>
      </c>
      <c r="L384" s="70"/>
      <c r="M384" s="67"/>
      <c r="N384" s="70"/>
      <c r="O384" s="67"/>
      <c r="P384" s="67"/>
      <c r="Q384" s="67"/>
      <c r="R384" s="67"/>
      <c r="S384" s="192"/>
      <c r="T384" s="14" t="str">
        <f t="shared" si="45"/>
        <v/>
      </c>
      <c r="U384" s="47" t="str">
        <f t="shared" si="46"/>
        <v/>
      </c>
    </row>
    <row r="385" spans="1:21" ht="21.95" customHeight="1" x14ac:dyDescent="0.15">
      <c r="A385" s="266"/>
      <c r="B385" s="67"/>
      <c r="C385" s="78"/>
      <c r="D385" s="86"/>
      <c r="E385" s="86"/>
      <c r="F385" s="77"/>
      <c r="G385" s="216"/>
      <c r="H385" s="215"/>
      <c r="I385" s="225"/>
      <c r="J385" s="225"/>
      <c r="K385" s="315">
        <f t="shared" si="47"/>
        <v>0</v>
      </c>
      <c r="L385" s="70"/>
      <c r="M385" s="67"/>
      <c r="N385" s="70"/>
      <c r="O385" s="67"/>
      <c r="P385" s="67"/>
      <c r="Q385" s="67"/>
      <c r="R385" s="67"/>
      <c r="S385" s="192"/>
      <c r="T385" s="14" t="str">
        <f t="shared" si="45"/>
        <v/>
      </c>
      <c r="U385" s="47" t="str">
        <f t="shared" si="46"/>
        <v/>
      </c>
    </row>
    <row r="386" spans="1:21" ht="21.95" customHeight="1" x14ac:dyDescent="0.15">
      <c r="A386" s="267"/>
      <c r="B386" s="104"/>
      <c r="C386" s="167"/>
      <c r="D386" s="106"/>
      <c r="E386" s="106"/>
      <c r="F386" s="166"/>
      <c r="G386" s="218"/>
      <c r="H386" s="217"/>
      <c r="I386" s="226"/>
      <c r="J386" s="226"/>
      <c r="K386" s="316">
        <f t="shared" si="47"/>
        <v>0</v>
      </c>
      <c r="L386" s="159"/>
      <c r="M386" s="104"/>
      <c r="N386" s="159"/>
      <c r="O386" s="104"/>
      <c r="P386" s="104"/>
      <c r="Q386" s="104"/>
      <c r="R386" s="104"/>
      <c r="S386" s="269"/>
      <c r="T386" s="14" t="str">
        <f t="shared" si="45"/>
        <v/>
      </c>
      <c r="U386" s="47" t="str">
        <f t="shared" si="46"/>
        <v/>
      </c>
    </row>
    <row r="387" spans="1:21" ht="21.95" customHeight="1" x14ac:dyDescent="0.15">
      <c r="A387" s="268"/>
      <c r="B387" s="71"/>
      <c r="C387" s="103"/>
      <c r="D387" s="102"/>
      <c r="E387" s="102"/>
      <c r="F387" s="164"/>
      <c r="G387" s="211"/>
      <c r="H387" s="210"/>
      <c r="I387" s="227"/>
      <c r="J387" s="227"/>
      <c r="K387" s="314">
        <f t="shared" si="47"/>
        <v>0</v>
      </c>
      <c r="L387" s="200"/>
      <c r="M387" s="71"/>
      <c r="N387" s="200"/>
      <c r="O387" s="71"/>
      <c r="P387" s="71"/>
      <c r="Q387" s="71"/>
      <c r="R387" s="71"/>
      <c r="S387" s="270"/>
      <c r="T387" s="14" t="str">
        <f t="shared" si="45"/>
        <v/>
      </c>
      <c r="U387" s="47" t="str">
        <f t="shared" si="46"/>
        <v/>
      </c>
    </row>
    <row r="388" spans="1:21" ht="21.95" customHeight="1" x14ac:dyDescent="0.15">
      <c r="A388" s="266"/>
      <c r="B388" s="67"/>
      <c r="C388" s="78"/>
      <c r="D388" s="86"/>
      <c r="E388" s="86"/>
      <c r="F388" s="77"/>
      <c r="G388" s="216"/>
      <c r="H388" s="215"/>
      <c r="I388" s="225"/>
      <c r="J388" s="225"/>
      <c r="K388" s="315">
        <f t="shared" si="47"/>
        <v>0</v>
      </c>
      <c r="L388" s="70"/>
      <c r="M388" s="67"/>
      <c r="N388" s="70"/>
      <c r="O388" s="67"/>
      <c r="P388" s="67"/>
      <c r="Q388" s="67"/>
      <c r="R388" s="67"/>
      <c r="S388" s="192"/>
      <c r="T388" s="14" t="str">
        <f t="shared" si="45"/>
        <v/>
      </c>
      <c r="U388" s="47" t="str">
        <f t="shared" si="46"/>
        <v/>
      </c>
    </row>
    <row r="389" spans="1:21" ht="21.95" customHeight="1" x14ac:dyDescent="0.15">
      <c r="A389" s="266"/>
      <c r="B389" s="67"/>
      <c r="C389" s="78"/>
      <c r="D389" s="86"/>
      <c r="E389" s="86"/>
      <c r="F389" s="77"/>
      <c r="G389" s="216"/>
      <c r="H389" s="215"/>
      <c r="I389" s="225"/>
      <c r="J389" s="225"/>
      <c r="K389" s="315">
        <f t="shared" si="47"/>
        <v>0</v>
      </c>
      <c r="L389" s="70"/>
      <c r="M389" s="67"/>
      <c r="N389" s="70"/>
      <c r="O389" s="67"/>
      <c r="P389" s="67"/>
      <c r="Q389" s="67"/>
      <c r="R389" s="67"/>
      <c r="S389" s="192"/>
      <c r="T389" s="14" t="str">
        <f t="shared" si="45"/>
        <v/>
      </c>
      <c r="U389" s="47" t="str">
        <f t="shared" si="46"/>
        <v/>
      </c>
    </row>
    <row r="390" spans="1:21" ht="21.95" customHeight="1" x14ac:dyDescent="0.15">
      <c r="A390" s="266"/>
      <c r="B390" s="78"/>
      <c r="C390" s="78"/>
      <c r="D390" s="86"/>
      <c r="E390" s="86"/>
      <c r="F390" s="77"/>
      <c r="G390" s="215"/>
      <c r="H390" s="215"/>
      <c r="I390" s="225"/>
      <c r="J390" s="225"/>
      <c r="K390" s="315">
        <f t="shared" si="47"/>
        <v>0</v>
      </c>
      <c r="L390" s="70"/>
      <c r="M390" s="67"/>
      <c r="N390" s="70"/>
      <c r="O390" s="67"/>
      <c r="P390" s="78"/>
      <c r="Q390" s="78"/>
      <c r="R390" s="78"/>
      <c r="S390" s="192"/>
      <c r="T390" s="14" t="str">
        <f t="shared" si="45"/>
        <v/>
      </c>
      <c r="U390" s="47" t="str">
        <f t="shared" si="46"/>
        <v/>
      </c>
    </row>
    <row r="391" spans="1:21" ht="21.95" customHeight="1" x14ac:dyDescent="0.15">
      <c r="A391" s="266"/>
      <c r="B391" s="78"/>
      <c r="C391" s="78"/>
      <c r="D391" s="86"/>
      <c r="E391" s="86"/>
      <c r="F391" s="77"/>
      <c r="G391" s="215"/>
      <c r="H391" s="215"/>
      <c r="I391" s="225"/>
      <c r="J391" s="225"/>
      <c r="K391" s="315">
        <f t="shared" si="47"/>
        <v>0</v>
      </c>
      <c r="L391" s="70"/>
      <c r="M391" s="67"/>
      <c r="N391" s="70"/>
      <c r="O391" s="67"/>
      <c r="P391" s="78"/>
      <c r="Q391" s="78"/>
      <c r="R391" s="78"/>
      <c r="S391" s="192"/>
      <c r="T391" s="14" t="str">
        <f t="shared" ref="T391:T454" si="48">CONCATENATE(L391,C391)</f>
        <v/>
      </c>
      <c r="U391" s="47" t="str">
        <f t="shared" ref="U391:U454" si="49">CONCATENATE(N391,H391)</f>
        <v/>
      </c>
    </row>
    <row r="392" spans="1:21" ht="21.95" customHeight="1" x14ac:dyDescent="0.15">
      <c r="A392" s="266"/>
      <c r="B392" s="78"/>
      <c r="C392" s="78"/>
      <c r="D392" s="86"/>
      <c r="E392" s="86"/>
      <c r="F392" s="77"/>
      <c r="G392" s="215"/>
      <c r="H392" s="215"/>
      <c r="I392" s="225"/>
      <c r="J392" s="225"/>
      <c r="K392" s="315">
        <f t="shared" si="47"/>
        <v>0</v>
      </c>
      <c r="L392" s="70"/>
      <c r="M392" s="67"/>
      <c r="N392" s="70"/>
      <c r="O392" s="67"/>
      <c r="P392" s="78"/>
      <c r="Q392" s="78"/>
      <c r="R392" s="78"/>
      <c r="S392" s="192"/>
      <c r="T392" s="14" t="str">
        <f t="shared" si="48"/>
        <v/>
      </c>
      <c r="U392" s="47" t="str">
        <f t="shared" si="49"/>
        <v/>
      </c>
    </row>
    <row r="393" spans="1:21" ht="21.95" customHeight="1" x14ac:dyDescent="0.15">
      <c r="A393" s="266"/>
      <c r="B393" s="78"/>
      <c r="C393" s="78"/>
      <c r="D393" s="86"/>
      <c r="E393" s="86"/>
      <c r="F393" s="77"/>
      <c r="G393" s="215"/>
      <c r="H393" s="215"/>
      <c r="I393" s="225"/>
      <c r="J393" s="225"/>
      <c r="K393" s="315">
        <f t="shared" si="47"/>
        <v>0</v>
      </c>
      <c r="L393" s="70"/>
      <c r="M393" s="67"/>
      <c r="N393" s="70"/>
      <c r="O393" s="67"/>
      <c r="P393" s="78"/>
      <c r="Q393" s="78"/>
      <c r="R393" s="78"/>
      <c r="S393" s="192"/>
      <c r="T393" s="14" t="str">
        <f t="shared" si="48"/>
        <v/>
      </c>
      <c r="U393" s="47" t="str">
        <f t="shared" si="49"/>
        <v/>
      </c>
    </row>
    <row r="394" spans="1:21" ht="21.95" customHeight="1" x14ac:dyDescent="0.15">
      <c r="A394" s="266"/>
      <c r="B394" s="78"/>
      <c r="C394" s="78"/>
      <c r="D394" s="86"/>
      <c r="E394" s="86"/>
      <c r="F394" s="77"/>
      <c r="G394" s="215"/>
      <c r="H394" s="215"/>
      <c r="I394" s="225"/>
      <c r="J394" s="225"/>
      <c r="K394" s="315">
        <f t="shared" si="47"/>
        <v>0</v>
      </c>
      <c r="L394" s="70"/>
      <c r="M394" s="67"/>
      <c r="N394" s="70"/>
      <c r="O394" s="67"/>
      <c r="P394" s="78"/>
      <c r="Q394" s="78"/>
      <c r="R394" s="78"/>
      <c r="S394" s="192"/>
      <c r="T394" s="14" t="str">
        <f t="shared" si="48"/>
        <v/>
      </c>
      <c r="U394" s="47" t="str">
        <f t="shared" si="49"/>
        <v/>
      </c>
    </row>
    <row r="395" spans="1:21" ht="21.95" customHeight="1" x14ac:dyDescent="0.15">
      <c r="A395" s="266"/>
      <c r="B395" s="78"/>
      <c r="C395" s="78"/>
      <c r="D395" s="86"/>
      <c r="E395" s="86"/>
      <c r="F395" s="77"/>
      <c r="G395" s="215"/>
      <c r="H395" s="215"/>
      <c r="I395" s="225"/>
      <c r="J395" s="225"/>
      <c r="K395" s="315">
        <f t="shared" si="47"/>
        <v>0</v>
      </c>
      <c r="L395" s="70"/>
      <c r="M395" s="67"/>
      <c r="N395" s="70"/>
      <c r="O395" s="67"/>
      <c r="P395" s="78"/>
      <c r="Q395" s="78"/>
      <c r="R395" s="78"/>
      <c r="S395" s="192"/>
      <c r="T395" s="14" t="str">
        <f t="shared" si="48"/>
        <v/>
      </c>
      <c r="U395" s="47" t="str">
        <f t="shared" si="49"/>
        <v/>
      </c>
    </row>
    <row r="396" spans="1:21" ht="21.95" customHeight="1" x14ac:dyDescent="0.15">
      <c r="A396" s="266"/>
      <c r="B396" s="78"/>
      <c r="C396" s="78"/>
      <c r="D396" s="86"/>
      <c r="E396" s="86"/>
      <c r="F396" s="77"/>
      <c r="G396" s="215"/>
      <c r="H396" s="215"/>
      <c r="I396" s="225"/>
      <c r="J396" s="225"/>
      <c r="K396" s="315">
        <f t="shared" si="47"/>
        <v>0</v>
      </c>
      <c r="L396" s="70"/>
      <c r="M396" s="67"/>
      <c r="N396" s="70"/>
      <c r="O396" s="67"/>
      <c r="P396" s="78"/>
      <c r="Q396" s="78"/>
      <c r="R396" s="78"/>
      <c r="S396" s="192"/>
      <c r="T396" s="14" t="str">
        <f t="shared" si="48"/>
        <v/>
      </c>
      <c r="U396" s="47" t="str">
        <f t="shared" si="49"/>
        <v/>
      </c>
    </row>
    <row r="397" spans="1:21" ht="21.95" customHeight="1" x14ac:dyDescent="0.15">
      <c r="A397" s="266"/>
      <c r="B397" s="78"/>
      <c r="C397" s="78"/>
      <c r="D397" s="86"/>
      <c r="E397" s="86"/>
      <c r="F397" s="77"/>
      <c r="G397" s="215"/>
      <c r="H397" s="215"/>
      <c r="I397" s="225"/>
      <c r="J397" s="225"/>
      <c r="K397" s="315">
        <f t="shared" ref="K397:K460" si="50">J397-E397</f>
        <v>0</v>
      </c>
      <c r="L397" s="70"/>
      <c r="M397" s="67"/>
      <c r="N397" s="70"/>
      <c r="O397" s="67"/>
      <c r="P397" s="78"/>
      <c r="Q397" s="78"/>
      <c r="R397" s="78"/>
      <c r="S397" s="192"/>
      <c r="T397" s="14" t="str">
        <f t="shared" si="48"/>
        <v/>
      </c>
      <c r="U397" s="47" t="str">
        <f t="shared" si="49"/>
        <v/>
      </c>
    </row>
    <row r="398" spans="1:21" ht="21.95" customHeight="1" x14ac:dyDescent="0.15">
      <c r="A398" s="266"/>
      <c r="B398" s="78"/>
      <c r="C398" s="78"/>
      <c r="D398" s="86"/>
      <c r="E398" s="86"/>
      <c r="F398" s="77"/>
      <c r="G398" s="215"/>
      <c r="H398" s="215"/>
      <c r="I398" s="225"/>
      <c r="J398" s="225"/>
      <c r="K398" s="315">
        <f t="shared" si="50"/>
        <v>0</v>
      </c>
      <c r="L398" s="70"/>
      <c r="M398" s="67"/>
      <c r="N398" s="70"/>
      <c r="O398" s="67"/>
      <c r="P398" s="78"/>
      <c r="Q398" s="78"/>
      <c r="R398" s="78"/>
      <c r="S398" s="192"/>
      <c r="T398" s="14" t="str">
        <f t="shared" si="48"/>
        <v/>
      </c>
      <c r="U398" s="47" t="str">
        <f t="shared" si="49"/>
        <v/>
      </c>
    </row>
    <row r="399" spans="1:21" ht="21.95" customHeight="1" x14ac:dyDescent="0.15">
      <c r="A399" s="266"/>
      <c r="B399" s="78"/>
      <c r="C399" s="78"/>
      <c r="D399" s="86"/>
      <c r="E399" s="86"/>
      <c r="F399" s="77"/>
      <c r="G399" s="215"/>
      <c r="H399" s="215"/>
      <c r="I399" s="225"/>
      <c r="J399" s="225"/>
      <c r="K399" s="315">
        <f t="shared" si="50"/>
        <v>0</v>
      </c>
      <c r="L399" s="70"/>
      <c r="M399" s="67"/>
      <c r="N399" s="70"/>
      <c r="O399" s="67"/>
      <c r="P399" s="78"/>
      <c r="Q399" s="78"/>
      <c r="R399" s="78"/>
      <c r="S399" s="192"/>
      <c r="T399" s="14" t="str">
        <f t="shared" si="48"/>
        <v/>
      </c>
      <c r="U399" s="47" t="str">
        <f t="shared" si="49"/>
        <v/>
      </c>
    </row>
    <row r="400" spans="1:21" ht="21.95" customHeight="1" x14ac:dyDescent="0.15">
      <c r="A400" s="266"/>
      <c r="B400" s="78"/>
      <c r="C400" s="78"/>
      <c r="D400" s="86"/>
      <c r="E400" s="86"/>
      <c r="F400" s="77"/>
      <c r="G400" s="215"/>
      <c r="H400" s="215"/>
      <c r="I400" s="225"/>
      <c r="J400" s="225"/>
      <c r="K400" s="315">
        <f t="shared" si="50"/>
        <v>0</v>
      </c>
      <c r="L400" s="70"/>
      <c r="M400" s="67"/>
      <c r="N400" s="70"/>
      <c r="O400" s="67"/>
      <c r="P400" s="78"/>
      <c r="Q400" s="78"/>
      <c r="R400" s="78"/>
      <c r="S400" s="192"/>
      <c r="T400" s="14" t="str">
        <f t="shared" si="48"/>
        <v/>
      </c>
      <c r="U400" s="47" t="str">
        <f t="shared" si="49"/>
        <v/>
      </c>
    </row>
    <row r="401" spans="1:21" ht="21.95" customHeight="1" x14ac:dyDescent="0.15">
      <c r="A401" s="266"/>
      <c r="B401" s="78"/>
      <c r="C401" s="78"/>
      <c r="D401" s="86"/>
      <c r="E401" s="86"/>
      <c r="F401" s="77"/>
      <c r="G401" s="215"/>
      <c r="H401" s="215"/>
      <c r="I401" s="225"/>
      <c r="J401" s="225"/>
      <c r="K401" s="315">
        <f t="shared" si="50"/>
        <v>0</v>
      </c>
      <c r="L401" s="70"/>
      <c r="M401" s="67"/>
      <c r="N401" s="70"/>
      <c r="O401" s="67"/>
      <c r="P401" s="78"/>
      <c r="Q401" s="78"/>
      <c r="R401" s="78"/>
      <c r="S401" s="192"/>
      <c r="T401" s="14" t="str">
        <f t="shared" si="48"/>
        <v/>
      </c>
      <c r="U401" s="47" t="str">
        <f t="shared" si="49"/>
        <v/>
      </c>
    </row>
    <row r="402" spans="1:21" ht="21.95" customHeight="1" x14ac:dyDescent="0.15">
      <c r="A402" s="177"/>
      <c r="B402" s="78"/>
      <c r="C402" s="78"/>
      <c r="D402" s="86"/>
      <c r="E402" s="86"/>
      <c r="F402" s="77"/>
      <c r="G402" s="215"/>
      <c r="H402" s="215"/>
      <c r="I402" s="225"/>
      <c r="J402" s="225"/>
      <c r="K402" s="315">
        <f t="shared" si="50"/>
        <v>0</v>
      </c>
      <c r="L402" s="70"/>
      <c r="M402" s="67"/>
      <c r="N402" s="70"/>
      <c r="O402" s="67"/>
      <c r="P402" s="78"/>
      <c r="Q402" s="78"/>
      <c r="R402" s="78"/>
      <c r="S402" s="192"/>
      <c r="T402" s="14" t="str">
        <f t="shared" si="48"/>
        <v/>
      </c>
      <c r="U402" s="47" t="str">
        <f t="shared" si="49"/>
        <v/>
      </c>
    </row>
    <row r="403" spans="1:21" ht="21.95" customHeight="1" x14ac:dyDescent="0.15">
      <c r="A403" s="266"/>
      <c r="B403" s="67"/>
      <c r="C403" s="78"/>
      <c r="D403" s="86"/>
      <c r="E403" s="86"/>
      <c r="F403" s="77"/>
      <c r="G403" s="216"/>
      <c r="H403" s="215"/>
      <c r="I403" s="225"/>
      <c r="J403" s="225"/>
      <c r="K403" s="315">
        <f t="shared" si="50"/>
        <v>0</v>
      </c>
      <c r="L403" s="70"/>
      <c r="M403" s="67"/>
      <c r="N403" s="70"/>
      <c r="O403" s="67"/>
      <c r="P403" s="67"/>
      <c r="Q403" s="67"/>
      <c r="R403" s="67"/>
      <c r="S403" s="192"/>
      <c r="T403" s="14" t="str">
        <f t="shared" si="48"/>
        <v/>
      </c>
      <c r="U403" s="47" t="str">
        <f t="shared" si="49"/>
        <v/>
      </c>
    </row>
    <row r="404" spans="1:21" ht="21.95" customHeight="1" x14ac:dyDescent="0.15">
      <c r="A404" s="266"/>
      <c r="B404" s="67"/>
      <c r="C404" s="78"/>
      <c r="D404" s="86"/>
      <c r="E404" s="86"/>
      <c r="F404" s="77"/>
      <c r="G404" s="216"/>
      <c r="H404" s="215"/>
      <c r="I404" s="225"/>
      <c r="J404" s="225"/>
      <c r="K404" s="315">
        <f t="shared" si="50"/>
        <v>0</v>
      </c>
      <c r="L404" s="70"/>
      <c r="M404" s="67"/>
      <c r="N404" s="70"/>
      <c r="O404" s="67"/>
      <c r="P404" s="67"/>
      <c r="Q404" s="67"/>
      <c r="R404" s="67"/>
      <c r="S404" s="192"/>
      <c r="T404" s="14" t="str">
        <f t="shared" si="48"/>
        <v/>
      </c>
      <c r="U404" s="47" t="str">
        <f t="shared" si="49"/>
        <v/>
      </c>
    </row>
    <row r="405" spans="1:21" ht="21.95" customHeight="1" x14ac:dyDescent="0.15">
      <c r="A405" s="266"/>
      <c r="B405" s="67"/>
      <c r="C405" s="78"/>
      <c r="D405" s="86"/>
      <c r="E405" s="86"/>
      <c r="F405" s="77"/>
      <c r="G405" s="216"/>
      <c r="H405" s="215"/>
      <c r="I405" s="225"/>
      <c r="J405" s="225"/>
      <c r="K405" s="315">
        <f t="shared" si="50"/>
        <v>0</v>
      </c>
      <c r="L405" s="70"/>
      <c r="M405" s="67"/>
      <c r="N405" s="70"/>
      <c r="O405" s="67"/>
      <c r="P405" s="67"/>
      <c r="Q405" s="67"/>
      <c r="R405" s="67"/>
      <c r="S405" s="192"/>
      <c r="T405" s="14" t="str">
        <f t="shared" si="48"/>
        <v/>
      </c>
      <c r="U405" s="47" t="str">
        <f t="shared" si="49"/>
        <v/>
      </c>
    </row>
    <row r="406" spans="1:21" ht="21.95" customHeight="1" x14ac:dyDescent="0.15">
      <c r="A406" s="267"/>
      <c r="B406" s="104"/>
      <c r="C406" s="167"/>
      <c r="D406" s="106"/>
      <c r="E406" s="106"/>
      <c r="F406" s="166"/>
      <c r="G406" s="218"/>
      <c r="H406" s="217"/>
      <c r="I406" s="226"/>
      <c r="J406" s="226"/>
      <c r="K406" s="316">
        <f t="shared" si="50"/>
        <v>0</v>
      </c>
      <c r="L406" s="159"/>
      <c r="M406" s="104"/>
      <c r="N406" s="159"/>
      <c r="O406" s="104"/>
      <c r="P406" s="104"/>
      <c r="Q406" s="104"/>
      <c r="R406" s="104"/>
      <c r="S406" s="269"/>
      <c r="T406" s="14" t="str">
        <f t="shared" si="48"/>
        <v/>
      </c>
      <c r="U406" s="47" t="str">
        <f t="shared" si="49"/>
        <v/>
      </c>
    </row>
    <row r="407" spans="1:21" ht="21.95" customHeight="1" x14ac:dyDescent="0.15">
      <c r="A407" s="268"/>
      <c r="B407" s="71"/>
      <c r="C407" s="103"/>
      <c r="D407" s="102"/>
      <c r="E407" s="102"/>
      <c r="F407" s="164"/>
      <c r="G407" s="211"/>
      <c r="H407" s="210"/>
      <c r="I407" s="227"/>
      <c r="J407" s="227"/>
      <c r="K407" s="314">
        <f t="shared" si="50"/>
        <v>0</v>
      </c>
      <c r="L407" s="200"/>
      <c r="M407" s="71"/>
      <c r="N407" s="200"/>
      <c r="O407" s="71"/>
      <c r="P407" s="71"/>
      <c r="Q407" s="71"/>
      <c r="R407" s="71"/>
      <c r="S407" s="270"/>
      <c r="T407" s="14" t="str">
        <f t="shared" si="48"/>
        <v/>
      </c>
      <c r="U407" s="47" t="str">
        <f t="shared" si="49"/>
        <v/>
      </c>
    </row>
    <row r="408" spans="1:21" ht="21.95" customHeight="1" x14ac:dyDescent="0.15">
      <c r="A408" s="266"/>
      <c r="B408" s="67"/>
      <c r="C408" s="78"/>
      <c r="D408" s="86"/>
      <c r="E408" s="86"/>
      <c r="F408" s="77"/>
      <c r="G408" s="216"/>
      <c r="H408" s="215"/>
      <c r="I408" s="225"/>
      <c r="J408" s="225"/>
      <c r="K408" s="315">
        <f t="shared" si="50"/>
        <v>0</v>
      </c>
      <c r="L408" s="70"/>
      <c r="M408" s="67"/>
      <c r="N408" s="70"/>
      <c r="O408" s="67"/>
      <c r="P408" s="67"/>
      <c r="Q408" s="67"/>
      <c r="R408" s="67"/>
      <c r="S408" s="192"/>
      <c r="T408" s="14" t="str">
        <f t="shared" si="48"/>
        <v/>
      </c>
      <c r="U408" s="47" t="str">
        <f t="shared" si="49"/>
        <v/>
      </c>
    </row>
    <row r="409" spans="1:21" ht="21.95" customHeight="1" x14ac:dyDescent="0.15">
      <c r="A409" s="266"/>
      <c r="B409" s="67"/>
      <c r="C409" s="78"/>
      <c r="D409" s="86"/>
      <c r="E409" s="86"/>
      <c r="F409" s="77"/>
      <c r="G409" s="216"/>
      <c r="H409" s="215"/>
      <c r="I409" s="225"/>
      <c r="J409" s="225"/>
      <c r="K409" s="315">
        <f t="shared" si="50"/>
        <v>0</v>
      </c>
      <c r="L409" s="70"/>
      <c r="M409" s="67"/>
      <c r="N409" s="70"/>
      <c r="O409" s="67"/>
      <c r="P409" s="67"/>
      <c r="Q409" s="67"/>
      <c r="R409" s="67"/>
      <c r="S409" s="192"/>
      <c r="T409" s="14" t="str">
        <f t="shared" si="48"/>
        <v/>
      </c>
      <c r="U409" s="47" t="str">
        <f t="shared" si="49"/>
        <v/>
      </c>
    </row>
    <row r="410" spans="1:21" ht="21.95" customHeight="1" x14ac:dyDescent="0.15">
      <c r="A410" s="266"/>
      <c r="B410" s="78"/>
      <c r="C410" s="78"/>
      <c r="D410" s="86"/>
      <c r="E410" s="86"/>
      <c r="F410" s="77"/>
      <c r="G410" s="215"/>
      <c r="H410" s="215"/>
      <c r="I410" s="225"/>
      <c r="J410" s="225"/>
      <c r="K410" s="315">
        <f t="shared" si="50"/>
        <v>0</v>
      </c>
      <c r="L410" s="70"/>
      <c r="M410" s="67"/>
      <c r="N410" s="70"/>
      <c r="O410" s="67"/>
      <c r="P410" s="78"/>
      <c r="Q410" s="78"/>
      <c r="R410" s="78"/>
      <c r="S410" s="192"/>
      <c r="T410" s="14" t="str">
        <f t="shared" si="48"/>
        <v/>
      </c>
      <c r="U410" s="47" t="str">
        <f t="shared" si="49"/>
        <v/>
      </c>
    </row>
    <row r="411" spans="1:21" ht="21.95" customHeight="1" x14ac:dyDescent="0.15">
      <c r="A411" s="266"/>
      <c r="B411" s="78"/>
      <c r="C411" s="78"/>
      <c r="D411" s="86"/>
      <c r="E411" s="86"/>
      <c r="F411" s="77"/>
      <c r="G411" s="215"/>
      <c r="H411" s="215"/>
      <c r="I411" s="225"/>
      <c r="J411" s="225"/>
      <c r="K411" s="315">
        <f t="shared" si="50"/>
        <v>0</v>
      </c>
      <c r="L411" s="70"/>
      <c r="M411" s="67"/>
      <c r="N411" s="70"/>
      <c r="O411" s="67"/>
      <c r="P411" s="78"/>
      <c r="Q411" s="78"/>
      <c r="R411" s="78"/>
      <c r="S411" s="192"/>
      <c r="T411" s="14" t="str">
        <f t="shared" si="48"/>
        <v/>
      </c>
      <c r="U411" s="47" t="str">
        <f t="shared" si="49"/>
        <v/>
      </c>
    </row>
    <row r="412" spans="1:21" ht="21.95" customHeight="1" x14ac:dyDescent="0.15">
      <c r="A412" s="266"/>
      <c r="B412" s="78"/>
      <c r="C412" s="78"/>
      <c r="D412" s="86"/>
      <c r="E412" s="86"/>
      <c r="F412" s="77"/>
      <c r="G412" s="215"/>
      <c r="H412" s="215"/>
      <c r="I412" s="225"/>
      <c r="J412" s="225"/>
      <c r="K412" s="315">
        <f t="shared" si="50"/>
        <v>0</v>
      </c>
      <c r="L412" s="70"/>
      <c r="M412" s="67"/>
      <c r="N412" s="70"/>
      <c r="O412" s="67"/>
      <c r="P412" s="78"/>
      <c r="Q412" s="78"/>
      <c r="R412" s="78"/>
      <c r="S412" s="192"/>
      <c r="T412" s="14" t="str">
        <f t="shared" si="48"/>
        <v/>
      </c>
      <c r="U412" s="47" t="str">
        <f t="shared" si="49"/>
        <v/>
      </c>
    </row>
    <row r="413" spans="1:21" ht="21.95" customHeight="1" x14ac:dyDescent="0.15">
      <c r="A413" s="266"/>
      <c r="B413" s="78"/>
      <c r="C413" s="78"/>
      <c r="D413" s="86"/>
      <c r="E413" s="86"/>
      <c r="F413" s="77"/>
      <c r="G413" s="215"/>
      <c r="H413" s="215"/>
      <c r="I413" s="225"/>
      <c r="J413" s="225"/>
      <c r="K413" s="315">
        <f t="shared" si="50"/>
        <v>0</v>
      </c>
      <c r="L413" s="70"/>
      <c r="M413" s="67"/>
      <c r="N413" s="70"/>
      <c r="O413" s="67"/>
      <c r="P413" s="78"/>
      <c r="Q413" s="78"/>
      <c r="R413" s="78"/>
      <c r="S413" s="192"/>
      <c r="T413" s="14" t="str">
        <f t="shared" si="48"/>
        <v/>
      </c>
      <c r="U413" s="47" t="str">
        <f t="shared" si="49"/>
        <v/>
      </c>
    </row>
    <row r="414" spans="1:21" ht="21.95" customHeight="1" x14ac:dyDescent="0.15">
      <c r="A414" s="266"/>
      <c r="B414" s="78"/>
      <c r="C414" s="78"/>
      <c r="D414" s="86"/>
      <c r="E414" s="86"/>
      <c r="F414" s="77"/>
      <c r="G414" s="215"/>
      <c r="H414" s="215"/>
      <c r="I414" s="225"/>
      <c r="J414" s="225"/>
      <c r="K414" s="315">
        <f t="shared" si="50"/>
        <v>0</v>
      </c>
      <c r="L414" s="70"/>
      <c r="M414" s="67"/>
      <c r="N414" s="70"/>
      <c r="O414" s="67"/>
      <c r="P414" s="78"/>
      <c r="Q414" s="78"/>
      <c r="R414" s="78"/>
      <c r="S414" s="192"/>
      <c r="T414" s="14" t="str">
        <f t="shared" si="48"/>
        <v/>
      </c>
      <c r="U414" s="47" t="str">
        <f t="shared" si="49"/>
        <v/>
      </c>
    </row>
    <row r="415" spans="1:21" ht="21.95" customHeight="1" x14ac:dyDescent="0.15">
      <c r="A415" s="266"/>
      <c r="B415" s="78"/>
      <c r="C415" s="78"/>
      <c r="D415" s="86"/>
      <c r="E415" s="86"/>
      <c r="F415" s="77"/>
      <c r="G415" s="215"/>
      <c r="H415" s="215"/>
      <c r="I415" s="225"/>
      <c r="J415" s="225"/>
      <c r="K415" s="315">
        <f t="shared" si="50"/>
        <v>0</v>
      </c>
      <c r="L415" s="70"/>
      <c r="M415" s="67"/>
      <c r="N415" s="70"/>
      <c r="O415" s="67"/>
      <c r="P415" s="78"/>
      <c r="Q415" s="78"/>
      <c r="R415" s="78"/>
      <c r="S415" s="192"/>
      <c r="T415" s="14" t="str">
        <f t="shared" si="48"/>
        <v/>
      </c>
      <c r="U415" s="47" t="str">
        <f t="shared" si="49"/>
        <v/>
      </c>
    </row>
    <row r="416" spans="1:21" ht="21.95" customHeight="1" x14ac:dyDescent="0.15">
      <c r="A416" s="266"/>
      <c r="B416" s="78"/>
      <c r="C416" s="78"/>
      <c r="D416" s="86"/>
      <c r="E416" s="86"/>
      <c r="F416" s="77"/>
      <c r="G416" s="215"/>
      <c r="H416" s="215"/>
      <c r="I416" s="225"/>
      <c r="J416" s="225"/>
      <c r="K416" s="315">
        <f t="shared" si="50"/>
        <v>0</v>
      </c>
      <c r="L416" s="70"/>
      <c r="M416" s="67"/>
      <c r="N416" s="70"/>
      <c r="O416" s="67"/>
      <c r="P416" s="78"/>
      <c r="Q416" s="78"/>
      <c r="R416" s="78"/>
      <c r="S416" s="192"/>
      <c r="T416" s="14" t="str">
        <f t="shared" si="48"/>
        <v/>
      </c>
      <c r="U416" s="47" t="str">
        <f t="shared" si="49"/>
        <v/>
      </c>
    </row>
    <row r="417" spans="1:21" ht="21.95" customHeight="1" x14ac:dyDescent="0.15">
      <c r="A417" s="266"/>
      <c r="B417" s="78"/>
      <c r="C417" s="78"/>
      <c r="D417" s="86"/>
      <c r="E417" s="86"/>
      <c r="F417" s="77"/>
      <c r="G417" s="215"/>
      <c r="H417" s="215"/>
      <c r="I417" s="225"/>
      <c r="J417" s="225"/>
      <c r="K417" s="315">
        <f t="shared" si="50"/>
        <v>0</v>
      </c>
      <c r="L417" s="70"/>
      <c r="M417" s="67"/>
      <c r="N417" s="70"/>
      <c r="O417" s="67"/>
      <c r="P417" s="78"/>
      <c r="Q417" s="78"/>
      <c r="R417" s="78"/>
      <c r="S417" s="192"/>
      <c r="T417" s="14" t="str">
        <f t="shared" si="48"/>
        <v/>
      </c>
      <c r="U417" s="47" t="str">
        <f t="shared" si="49"/>
        <v/>
      </c>
    </row>
    <row r="418" spans="1:21" ht="21.95" customHeight="1" x14ac:dyDescent="0.15">
      <c r="A418" s="266"/>
      <c r="B418" s="78"/>
      <c r="C418" s="78"/>
      <c r="D418" s="86"/>
      <c r="E418" s="86"/>
      <c r="F418" s="77"/>
      <c r="G418" s="215"/>
      <c r="H418" s="215"/>
      <c r="I418" s="225"/>
      <c r="J418" s="225"/>
      <c r="K418" s="315">
        <f t="shared" si="50"/>
        <v>0</v>
      </c>
      <c r="L418" s="70"/>
      <c r="M418" s="67"/>
      <c r="N418" s="70"/>
      <c r="O418" s="67"/>
      <c r="P418" s="78"/>
      <c r="Q418" s="78"/>
      <c r="R418" s="78"/>
      <c r="S418" s="192"/>
      <c r="T418" s="14" t="str">
        <f t="shared" si="48"/>
        <v/>
      </c>
      <c r="U418" s="47" t="str">
        <f t="shared" si="49"/>
        <v/>
      </c>
    </row>
    <row r="419" spans="1:21" ht="21.95" customHeight="1" x14ac:dyDescent="0.15">
      <c r="A419" s="266"/>
      <c r="B419" s="78"/>
      <c r="C419" s="78"/>
      <c r="D419" s="86"/>
      <c r="E419" s="86"/>
      <c r="F419" s="77"/>
      <c r="G419" s="215"/>
      <c r="H419" s="215"/>
      <c r="I419" s="225"/>
      <c r="J419" s="225"/>
      <c r="K419" s="315">
        <f t="shared" si="50"/>
        <v>0</v>
      </c>
      <c r="L419" s="70"/>
      <c r="M419" s="67"/>
      <c r="N419" s="70"/>
      <c r="O419" s="67"/>
      <c r="P419" s="78"/>
      <c r="Q419" s="78"/>
      <c r="R419" s="78"/>
      <c r="S419" s="192"/>
      <c r="T419" s="14" t="str">
        <f t="shared" si="48"/>
        <v/>
      </c>
      <c r="U419" s="47" t="str">
        <f t="shared" si="49"/>
        <v/>
      </c>
    </row>
    <row r="420" spans="1:21" ht="21.95" customHeight="1" x14ac:dyDescent="0.15">
      <c r="A420" s="266"/>
      <c r="B420" s="78"/>
      <c r="C420" s="78"/>
      <c r="D420" s="86"/>
      <c r="E420" s="86"/>
      <c r="F420" s="77"/>
      <c r="G420" s="215"/>
      <c r="H420" s="215"/>
      <c r="I420" s="225"/>
      <c r="J420" s="225"/>
      <c r="K420" s="315">
        <f t="shared" si="50"/>
        <v>0</v>
      </c>
      <c r="L420" s="70"/>
      <c r="M420" s="67"/>
      <c r="N420" s="70"/>
      <c r="O420" s="67"/>
      <c r="P420" s="78"/>
      <c r="Q420" s="78"/>
      <c r="R420" s="78"/>
      <c r="S420" s="192"/>
      <c r="T420" s="14" t="str">
        <f t="shared" si="48"/>
        <v/>
      </c>
      <c r="U420" s="47" t="str">
        <f t="shared" si="49"/>
        <v/>
      </c>
    </row>
    <row r="421" spans="1:21" ht="21.95" customHeight="1" x14ac:dyDescent="0.15">
      <c r="A421" s="266"/>
      <c r="B421" s="78"/>
      <c r="C421" s="78"/>
      <c r="D421" s="86"/>
      <c r="E421" s="86"/>
      <c r="F421" s="77"/>
      <c r="G421" s="215"/>
      <c r="H421" s="215"/>
      <c r="I421" s="225"/>
      <c r="J421" s="225"/>
      <c r="K421" s="315">
        <f t="shared" si="50"/>
        <v>0</v>
      </c>
      <c r="L421" s="70"/>
      <c r="M421" s="67"/>
      <c r="N421" s="70"/>
      <c r="O421" s="67"/>
      <c r="P421" s="78"/>
      <c r="Q421" s="78"/>
      <c r="R421" s="78"/>
      <c r="S421" s="192"/>
      <c r="T421" s="14" t="str">
        <f t="shared" si="48"/>
        <v/>
      </c>
      <c r="U421" s="47" t="str">
        <f t="shared" si="49"/>
        <v/>
      </c>
    </row>
    <row r="422" spans="1:21" ht="21.95" customHeight="1" x14ac:dyDescent="0.15">
      <c r="A422" s="177"/>
      <c r="B422" s="78"/>
      <c r="C422" s="78"/>
      <c r="D422" s="86"/>
      <c r="E422" s="86"/>
      <c r="F422" s="77"/>
      <c r="G422" s="215"/>
      <c r="H422" s="215"/>
      <c r="I422" s="225"/>
      <c r="J422" s="225"/>
      <c r="K422" s="315">
        <f t="shared" si="50"/>
        <v>0</v>
      </c>
      <c r="L422" s="70"/>
      <c r="M422" s="67"/>
      <c r="N422" s="70"/>
      <c r="O422" s="67"/>
      <c r="P422" s="78"/>
      <c r="Q422" s="78"/>
      <c r="R422" s="78"/>
      <c r="S422" s="192"/>
      <c r="T422" s="14" t="str">
        <f t="shared" si="48"/>
        <v/>
      </c>
      <c r="U422" s="47" t="str">
        <f t="shared" si="49"/>
        <v/>
      </c>
    </row>
    <row r="423" spans="1:21" ht="21.95" customHeight="1" x14ac:dyDescent="0.15">
      <c r="A423" s="266"/>
      <c r="B423" s="67"/>
      <c r="C423" s="78"/>
      <c r="D423" s="86"/>
      <c r="E423" s="86"/>
      <c r="F423" s="77"/>
      <c r="G423" s="216"/>
      <c r="H423" s="215"/>
      <c r="I423" s="225"/>
      <c r="J423" s="225"/>
      <c r="K423" s="315">
        <f t="shared" si="50"/>
        <v>0</v>
      </c>
      <c r="L423" s="70"/>
      <c r="M423" s="67"/>
      <c r="N423" s="70"/>
      <c r="O423" s="67"/>
      <c r="P423" s="67"/>
      <c r="Q423" s="67"/>
      <c r="R423" s="67"/>
      <c r="S423" s="192"/>
      <c r="T423" s="14" t="str">
        <f t="shared" si="48"/>
        <v/>
      </c>
      <c r="U423" s="47" t="str">
        <f t="shared" si="49"/>
        <v/>
      </c>
    </row>
    <row r="424" spans="1:21" ht="21.95" customHeight="1" x14ac:dyDescent="0.15">
      <c r="A424" s="266"/>
      <c r="B424" s="67"/>
      <c r="C424" s="78"/>
      <c r="D424" s="86"/>
      <c r="E424" s="86"/>
      <c r="F424" s="77"/>
      <c r="G424" s="216"/>
      <c r="H424" s="215"/>
      <c r="I424" s="225"/>
      <c r="J424" s="225"/>
      <c r="K424" s="315">
        <f t="shared" si="50"/>
        <v>0</v>
      </c>
      <c r="L424" s="70"/>
      <c r="M424" s="67"/>
      <c r="N424" s="70"/>
      <c r="O424" s="67"/>
      <c r="P424" s="67"/>
      <c r="Q424" s="67"/>
      <c r="R424" s="67"/>
      <c r="S424" s="192"/>
      <c r="T424" s="14" t="str">
        <f t="shared" si="48"/>
        <v/>
      </c>
      <c r="U424" s="47" t="str">
        <f t="shared" si="49"/>
        <v/>
      </c>
    </row>
    <row r="425" spans="1:21" ht="21.95" customHeight="1" x14ac:dyDescent="0.15">
      <c r="A425" s="266"/>
      <c r="B425" s="67"/>
      <c r="C425" s="78"/>
      <c r="D425" s="86"/>
      <c r="E425" s="86"/>
      <c r="F425" s="77"/>
      <c r="G425" s="216"/>
      <c r="H425" s="215"/>
      <c r="I425" s="225"/>
      <c r="J425" s="225"/>
      <c r="K425" s="315">
        <f t="shared" si="50"/>
        <v>0</v>
      </c>
      <c r="L425" s="70"/>
      <c r="M425" s="67"/>
      <c r="N425" s="70"/>
      <c r="O425" s="67"/>
      <c r="P425" s="67"/>
      <c r="Q425" s="67"/>
      <c r="R425" s="67"/>
      <c r="S425" s="192"/>
      <c r="T425" s="14" t="str">
        <f t="shared" si="48"/>
        <v/>
      </c>
      <c r="U425" s="47" t="str">
        <f t="shared" si="49"/>
        <v/>
      </c>
    </row>
    <row r="426" spans="1:21" ht="21.95" customHeight="1" x14ac:dyDescent="0.15">
      <c r="A426" s="267"/>
      <c r="B426" s="104"/>
      <c r="C426" s="167"/>
      <c r="D426" s="106"/>
      <c r="E426" s="106"/>
      <c r="F426" s="166"/>
      <c r="G426" s="218"/>
      <c r="H426" s="217"/>
      <c r="I426" s="226"/>
      <c r="J426" s="226"/>
      <c r="K426" s="316">
        <f t="shared" si="50"/>
        <v>0</v>
      </c>
      <c r="L426" s="159"/>
      <c r="M426" s="104"/>
      <c r="N426" s="159"/>
      <c r="O426" s="104"/>
      <c r="P426" s="104"/>
      <c r="Q426" s="104"/>
      <c r="R426" s="104"/>
      <c r="S426" s="269"/>
      <c r="T426" s="14" t="str">
        <f t="shared" si="48"/>
        <v/>
      </c>
      <c r="U426" s="47" t="str">
        <f t="shared" si="49"/>
        <v/>
      </c>
    </row>
    <row r="427" spans="1:21" ht="21.95" customHeight="1" x14ac:dyDescent="0.15">
      <c r="A427" s="268"/>
      <c r="B427" s="71"/>
      <c r="C427" s="103"/>
      <c r="D427" s="102"/>
      <c r="E427" s="102"/>
      <c r="F427" s="164"/>
      <c r="G427" s="211"/>
      <c r="H427" s="210"/>
      <c r="I427" s="227"/>
      <c r="J427" s="227"/>
      <c r="K427" s="314">
        <f t="shared" si="50"/>
        <v>0</v>
      </c>
      <c r="L427" s="200"/>
      <c r="M427" s="71"/>
      <c r="N427" s="200"/>
      <c r="O427" s="71"/>
      <c r="P427" s="71"/>
      <c r="Q427" s="71"/>
      <c r="R427" s="71"/>
      <c r="S427" s="270"/>
      <c r="T427" s="14" t="str">
        <f t="shared" si="48"/>
        <v/>
      </c>
      <c r="U427" s="47" t="str">
        <f t="shared" si="49"/>
        <v/>
      </c>
    </row>
    <row r="428" spans="1:21" ht="21.95" customHeight="1" x14ac:dyDescent="0.15">
      <c r="A428" s="266"/>
      <c r="B428" s="67"/>
      <c r="C428" s="78"/>
      <c r="D428" s="86"/>
      <c r="E428" s="86"/>
      <c r="F428" s="77"/>
      <c r="G428" s="216"/>
      <c r="H428" s="215"/>
      <c r="I428" s="225"/>
      <c r="J428" s="225"/>
      <c r="K428" s="315">
        <f t="shared" si="50"/>
        <v>0</v>
      </c>
      <c r="L428" s="70"/>
      <c r="M428" s="67"/>
      <c r="N428" s="70"/>
      <c r="O428" s="67"/>
      <c r="P428" s="67"/>
      <c r="Q428" s="67"/>
      <c r="R428" s="67"/>
      <c r="S428" s="192"/>
      <c r="T428" s="14" t="str">
        <f t="shared" si="48"/>
        <v/>
      </c>
      <c r="U428" s="47" t="str">
        <f t="shared" si="49"/>
        <v/>
      </c>
    </row>
    <row r="429" spans="1:21" ht="21.95" customHeight="1" x14ac:dyDescent="0.15">
      <c r="A429" s="266"/>
      <c r="B429" s="67"/>
      <c r="C429" s="78"/>
      <c r="D429" s="86"/>
      <c r="E429" s="86"/>
      <c r="F429" s="77"/>
      <c r="G429" s="215"/>
      <c r="H429" s="215"/>
      <c r="I429" s="225"/>
      <c r="J429" s="225"/>
      <c r="K429" s="315">
        <f t="shared" si="50"/>
        <v>0</v>
      </c>
      <c r="L429" s="70"/>
      <c r="M429" s="67"/>
      <c r="N429" s="70"/>
      <c r="O429" s="67"/>
      <c r="P429" s="78"/>
      <c r="Q429" s="78"/>
      <c r="R429" s="78"/>
      <c r="S429" s="192"/>
      <c r="T429" s="14" t="str">
        <f t="shared" si="48"/>
        <v/>
      </c>
      <c r="U429" s="47" t="str">
        <f t="shared" si="49"/>
        <v/>
      </c>
    </row>
    <row r="430" spans="1:21" ht="21.95" customHeight="1" x14ac:dyDescent="0.15">
      <c r="A430" s="266"/>
      <c r="B430" s="78"/>
      <c r="C430" s="78"/>
      <c r="D430" s="86"/>
      <c r="E430" s="86"/>
      <c r="F430" s="77"/>
      <c r="G430" s="215"/>
      <c r="H430" s="215"/>
      <c r="I430" s="225"/>
      <c r="J430" s="225"/>
      <c r="K430" s="315">
        <f t="shared" si="50"/>
        <v>0</v>
      </c>
      <c r="L430" s="70"/>
      <c r="M430" s="67"/>
      <c r="N430" s="70"/>
      <c r="O430" s="67"/>
      <c r="P430" s="78"/>
      <c r="Q430" s="78"/>
      <c r="R430" s="78"/>
      <c r="S430" s="192"/>
      <c r="T430" s="14" t="str">
        <f t="shared" si="48"/>
        <v/>
      </c>
      <c r="U430" s="47" t="str">
        <f t="shared" si="49"/>
        <v/>
      </c>
    </row>
    <row r="431" spans="1:21" ht="21.95" customHeight="1" x14ac:dyDescent="0.15">
      <c r="A431" s="266"/>
      <c r="B431" s="78"/>
      <c r="C431" s="78"/>
      <c r="D431" s="86"/>
      <c r="E431" s="86"/>
      <c r="F431" s="77"/>
      <c r="G431" s="215"/>
      <c r="H431" s="215"/>
      <c r="I431" s="273"/>
      <c r="J431" s="273"/>
      <c r="K431" s="315">
        <f t="shared" si="50"/>
        <v>0</v>
      </c>
      <c r="L431" s="70"/>
      <c r="M431" s="67"/>
      <c r="N431" s="70"/>
      <c r="O431" s="67"/>
      <c r="P431" s="78"/>
      <c r="Q431" s="78"/>
      <c r="R431" s="78"/>
      <c r="S431" s="192"/>
      <c r="T431" s="14" t="str">
        <f t="shared" si="48"/>
        <v/>
      </c>
      <c r="U431" s="47" t="str">
        <f t="shared" si="49"/>
        <v/>
      </c>
    </row>
    <row r="432" spans="1:21" ht="21.95" customHeight="1" x14ac:dyDescent="0.15">
      <c r="A432" s="266"/>
      <c r="B432" s="78"/>
      <c r="C432" s="78"/>
      <c r="D432" s="86"/>
      <c r="E432" s="86"/>
      <c r="F432" s="77"/>
      <c r="G432" s="215"/>
      <c r="H432" s="215"/>
      <c r="I432" s="273"/>
      <c r="J432" s="273"/>
      <c r="K432" s="315">
        <f t="shared" si="50"/>
        <v>0</v>
      </c>
      <c r="L432" s="70"/>
      <c r="M432" s="67"/>
      <c r="N432" s="70"/>
      <c r="O432" s="67"/>
      <c r="P432" s="78"/>
      <c r="Q432" s="78"/>
      <c r="R432" s="78"/>
      <c r="S432" s="192"/>
      <c r="T432" s="14" t="str">
        <f t="shared" si="48"/>
        <v/>
      </c>
      <c r="U432" s="47" t="str">
        <f t="shared" si="49"/>
        <v/>
      </c>
    </row>
    <row r="433" spans="1:21" ht="21.95" customHeight="1" x14ac:dyDescent="0.15">
      <c r="A433" s="266"/>
      <c r="B433" s="78"/>
      <c r="C433" s="78"/>
      <c r="D433" s="86"/>
      <c r="E433" s="86"/>
      <c r="F433" s="77"/>
      <c r="G433" s="215"/>
      <c r="H433" s="215"/>
      <c r="I433" s="273"/>
      <c r="J433" s="273"/>
      <c r="K433" s="315">
        <f t="shared" si="50"/>
        <v>0</v>
      </c>
      <c r="L433" s="70"/>
      <c r="M433" s="67"/>
      <c r="N433" s="70"/>
      <c r="O433" s="67"/>
      <c r="P433" s="78"/>
      <c r="Q433" s="78"/>
      <c r="R433" s="78"/>
      <c r="S433" s="192"/>
      <c r="T433" s="14" t="str">
        <f t="shared" si="48"/>
        <v/>
      </c>
      <c r="U433" s="47" t="str">
        <f t="shared" si="49"/>
        <v/>
      </c>
    </row>
    <row r="434" spans="1:21" ht="21.95" customHeight="1" x14ac:dyDescent="0.15">
      <c r="A434" s="266"/>
      <c r="B434" s="78"/>
      <c r="C434" s="78"/>
      <c r="D434" s="86"/>
      <c r="E434" s="86"/>
      <c r="F434" s="77"/>
      <c r="G434" s="215"/>
      <c r="H434" s="215"/>
      <c r="I434" s="273"/>
      <c r="J434" s="273"/>
      <c r="K434" s="315">
        <f t="shared" si="50"/>
        <v>0</v>
      </c>
      <c r="L434" s="70"/>
      <c r="M434" s="67"/>
      <c r="N434" s="70"/>
      <c r="O434" s="67"/>
      <c r="P434" s="78"/>
      <c r="Q434" s="78"/>
      <c r="R434" s="78"/>
      <c r="S434" s="192"/>
      <c r="T434" s="14" t="str">
        <f t="shared" si="48"/>
        <v/>
      </c>
      <c r="U434" s="47" t="str">
        <f t="shared" si="49"/>
        <v/>
      </c>
    </row>
    <row r="435" spans="1:21" ht="21.95" customHeight="1" x14ac:dyDescent="0.15">
      <c r="A435" s="266"/>
      <c r="B435" s="78"/>
      <c r="C435" s="78"/>
      <c r="D435" s="86"/>
      <c r="E435" s="86"/>
      <c r="F435" s="77"/>
      <c r="G435" s="215"/>
      <c r="H435" s="215"/>
      <c r="I435" s="273"/>
      <c r="J435" s="273"/>
      <c r="K435" s="315">
        <f t="shared" si="50"/>
        <v>0</v>
      </c>
      <c r="L435" s="70"/>
      <c r="M435" s="67"/>
      <c r="N435" s="70"/>
      <c r="O435" s="67"/>
      <c r="P435" s="78"/>
      <c r="Q435" s="78"/>
      <c r="R435" s="78"/>
      <c r="S435" s="192"/>
      <c r="T435" s="14" t="str">
        <f t="shared" si="48"/>
        <v/>
      </c>
      <c r="U435" s="47" t="str">
        <f t="shared" si="49"/>
        <v/>
      </c>
    </row>
    <row r="436" spans="1:21" ht="21.95" customHeight="1" x14ac:dyDescent="0.15">
      <c r="A436" s="266"/>
      <c r="B436" s="78"/>
      <c r="C436" s="78"/>
      <c r="D436" s="86"/>
      <c r="E436" s="86"/>
      <c r="F436" s="77"/>
      <c r="G436" s="215"/>
      <c r="H436" s="215"/>
      <c r="I436" s="273"/>
      <c r="J436" s="273"/>
      <c r="K436" s="315">
        <f t="shared" si="50"/>
        <v>0</v>
      </c>
      <c r="L436" s="70"/>
      <c r="M436" s="67"/>
      <c r="N436" s="70"/>
      <c r="O436" s="67"/>
      <c r="P436" s="78"/>
      <c r="Q436" s="78"/>
      <c r="R436" s="78"/>
      <c r="S436" s="192"/>
      <c r="T436" s="14" t="str">
        <f t="shared" si="48"/>
        <v/>
      </c>
      <c r="U436" s="47" t="str">
        <f t="shared" si="49"/>
        <v/>
      </c>
    </row>
    <row r="437" spans="1:21" ht="21.95" customHeight="1" x14ac:dyDescent="0.15">
      <c r="A437" s="266"/>
      <c r="B437" s="78"/>
      <c r="C437" s="78"/>
      <c r="D437" s="86"/>
      <c r="E437" s="86"/>
      <c r="F437" s="77"/>
      <c r="G437" s="215"/>
      <c r="H437" s="215"/>
      <c r="I437" s="273"/>
      <c r="J437" s="273"/>
      <c r="K437" s="315">
        <f t="shared" si="50"/>
        <v>0</v>
      </c>
      <c r="L437" s="70"/>
      <c r="M437" s="67"/>
      <c r="N437" s="70"/>
      <c r="O437" s="67"/>
      <c r="P437" s="78"/>
      <c r="Q437" s="78"/>
      <c r="R437" s="78"/>
      <c r="S437" s="192"/>
      <c r="T437" s="14" t="str">
        <f t="shared" si="48"/>
        <v/>
      </c>
      <c r="U437" s="47" t="str">
        <f t="shared" si="49"/>
        <v/>
      </c>
    </row>
    <row r="438" spans="1:21" ht="21.95" customHeight="1" x14ac:dyDescent="0.15">
      <c r="A438" s="266"/>
      <c r="B438" s="78"/>
      <c r="C438" s="78"/>
      <c r="D438" s="86"/>
      <c r="E438" s="86"/>
      <c r="F438" s="77"/>
      <c r="G438" s="215"/>
      <c r="H438" s="215"/>
      <c r="I438" s="273"/>
      <c r="J438" s="273"/>
      <c r="K438" s="315">
        <f t="shared" si="50"/>
        <v>0</v>
      </c>
      <c r="L438" s="70"/>
      <c r="M438" s="67"/>
      <c r="N438" s="70"/>
      <c r="O438" s="67"/>
      <c r="P438" s="78"/>
      <c r="Q438" s="78"/>
      <c r="R438" s="78"/>
      <c r="S438" s="192"/>
      <c r="T438" s="14" t="str">
        <f t="shared" si="48"/>
        <v/>
      </c>
      <c r="U438" s="47" t="str">
        <f t="shared" si="49"/>
        <v/>
      </c>
    </row>
    <row r="439" spans="1:21" ht="21.95" customHeight="1" x14ac:dyDescent="0.15">
      <c r="A439" s="266"/>
      <c r="B439" s="78"/>
      <c r="C439" s="78"/>
      <c r="D439" s="86"/>
      <c r="E439" s="86"/>
      <c r="F439" s="77"/>
      <c r="G439" s="215"/>
      <c r="H439" s="215"/>
      <c r="I439" s="273"/>
      <c r="J439" s="273"/>
      <c r="K439" s="315">
        <f t="shared" si="50"/>
        <v>0</v>
      </c>
      <c r="L439" s="70"/>
      <c r="M439" s="67"/>
      <c r="N439" s="70"/>
      <c r="O439" s="67"/>
      <c r="P439" s="78"/>
      <c r="Q439" s="78"/>
      <c r="R439" s="78"/>
      <c r="S439" s="192"/>
      <c r="T439" s="14" t="str">
        <f t="shared" si="48"/>
        <v/>
      </c>
      <c r="U439" s="47" t="str">
        <f t="shared" si="49"/>
        <v/>
      </c>
    </row>
    <row r="440" spans="1:21" ht="21.95" customHeight="1" x14ac:dyDescent="0.15">
      <c r="A440" s="266"/>
      <c r="B440" s="78"/>
      <c r="C440" s="78"/>
      <c r="D440" s="86"/>
      <c r="E440" s="86"/>
      <c r="F440" s="77"/>
      <c r="G440" s="215"/>
      <c r="H440" s="215"/>
      <c r="I440" s="273"/>
      <c r="J440" s="273"/>
      <c r="K440" s="315">
        <f t="shared" si="50"/>
        <v>0</v>
      </c>
      <c r="L440" s="70"/>
      <c r="M440" s="67"/>
      <c r="N440" s="70"/>
      <c r="O440" s="67"/>
      <c r="P440" s="78"/>
      <c r="Q440" s="78"/>
      <c r="R440" s="78"/>
      <c r="S440" s="192"/>
      <c r="T440" s="14" t="str">
        <f t="shared" si="48"/>
        <v/>
      </c>
      <c r="U440" s="47" t="str">
        <f t="shared" si="49"/>
        <v/>
      </c>
    </row>
    <row r="441" spans="1:21" ht="21.95" customHeight="1" x14ac:dyDescent="0.15">
      <c r="A441" s="266"/>
      <c r="B441" s="78"/>
      <c r="C441" s="78"/>
      <c r="D441" s="86"/>
      <c r="E441" s="86"/>
      <c r="F441" s="77"/>
      <c r="G441" s="215"/>
      <c r="H441" s="215"/>
      <c r="I441" s="273"/>
      <c r="J441" s="273"/>
      <c r="K441" s="315">
        <f t="shared" si="50"/>
        <v>0</v>
      </c>
      <c r="L441" s="70"/>
      <c r="M441" s="67"/>
      <c r="N441" s="70"/>
      <c r="O441" s="67"/>
      <c r="P441" s="78"/>
      <c r="Q441" s="78"/>
      <c r="R441" s="78"/>
      <c r="S441" s="192"/>
      <c r="T441" s="14" t="str">
        <f t="shared" si="48"/>
        <v/>
      </c>
      <c r="U441" s="47" t="str">
        <f t="shared" si="49"/>
        <v/>
      </c>
    </row>
    <row r="442" spans="1:21" ht="21.95" customHeight="1" x14ac:dyDescent="0.15">
      <c r="A442" s="177"/>
      <c r="B442" s="78"/>
      <c r="C442" s="78"/>
      <c r="D442" s="86"/>
      <c r="E442" s="86"/>
      <c r="F442" s="77"/>
      <c r="G442" s="215"/>
      <c r="H442" s="215"/>
      <c r="I442" s="273"/>
      <c r="J442" s="273"/>
      <c r="K442" s="315">
        <f t="shared" si="50"/>
        <v>0</v>
      </c>
      <c r="L442" s="70"/>
      <c r="M442" s="67"/>
      <c r="N442" s="70"/>
      <c r="O442" s="67"/>
      <c r="P442" s="78"/>
      <c r="Q442" s="78"/>
      <c r="R442" s="78"/>
      <c r="S442" s="192"/>
      <c r="T442" s="14" t="str">
        <f t="shared" si="48"/>
        <v/>
      </c>
      <c r="U442" s="47" t="str">
        <f t="shared" si="49"/>
        <v/>
      </c>
    </row>
    <row r="443" spans="1:21" ht="21.95" customHeight="1" x14ac:dyDescent="0.15">
      <c r="A443" s="266"/>
      <c r="B443" s="67"/>
      <c r="C443" s="78"/>
      <c r="D443" s="77"/>
      <c r="E443" s="77"/>
      <c r="F443" s="77"/>
      <c r="G443" s="215"/>
      <c r="H443" s="216"/>
      <c r="I443" s="273"/>
      <c r="J443" s="273"/>
      <c r="K443" s="315">
        <f t="shared" si="50"/>
        <v>0</v>
      </c>
      <c r="L443" s="70"/>
      <c r="M443" s="67"/>
      <c r="N443" s="70"/>
      <c r="O443" s="67"/>
      <c r="P443" s="67"/>
      <c r="Q443" s="67"/>
      <c r="R443" s="67"/>
      <c r="S443" s="192"/>
      <c r="T443" s="14" t="str">
        <f t="shared" si="48"/>
        <v/>
      </c>
      <c r="U443" s="47" t="str">
        <f t="shared" si="49"/>
        <v/>
      </c>
    </row>
    <row r="444" spans="1:21" ht="21.95" customHeight="1" x14ac:dyDescent="0.15">
      <c r="A444" s="266"/>
      <c r="B444" s="67"/>
      <c r="C444" s="78"/>
      <c r="D444" s="77"/>
      <c r="E444" s="77"/>
      <c r="F444" s="77"/>
      <c r="G444" s="215"/>
      <c r="H444" s="216"/>
      <c r="I444" s="273"/>
      <c r="J444" s="273"/>
      <c r="K444" s="315">
        <f t="shared" si="50"/>
        <v>0</v>
      </c>
      <c r="L444" s="70"/>
      <c r="M444" s="67"/>
      <c r="N444" s="70"/>
      <c r="O444" s="67"/>
      <c r="P444" s="67"/>
      <c r="Q444" s="67"/>
      <c r="R444" s="67"/>
      <c r="S444" s="192"/>
      <c r="T444" s="14" t="str">
        <f t="shared" si="48"/>
        <v/>
      </c>
      <c r="U444" s="47" t="str">
        <f t="shared" si="49"/>
        <v/>
      </c>
    </row>
    <row r="445" spans="1:21" ht="21.95" customHeight="1" x14ac:dyDescent="0.15">
      <c r="A445" s="266"/>
      <c r="B445" s="67"/>
      <c r="C445" s="78"/>
      <c r="D445" s="77"/>
      <c r="E445" s="77"/>
      <c r="F445" s="77"/>
      <c r="G445" s="215"/>
      <c r="H445" s="216"/>
      <c r="I445" s="273"/>
      <c r="J445" s="273"/>
      <c r="K445" s="315">
        <f t="shared" si="50"/>
        <v>0</v>
      </c>
      <c r="L445" s="70"/>
      <c r="M445" s="67"/>
      <c r="N445" s="70"/>
      <c r="O445" s="67"/>
      <c r="P445" s="67"/>
      <c r="Q445" s="67"/>
      <c r="R445" s="67"/>
      <c r="S445" s="192"/>
      <c r="T445" s="14" t="str">
        <f t="shared" si="48"/>
        <v/>
      </c>
      <c r="U445" s="47" t="str">
        <f t="shared" si="49"/>
        <v/>
      </c>
    </row>
    <row r="446" spans="1:21" ht="21.95" customHeight="1" x14ac:dyDescent="0.15">
      <c r="A446" s="267"/>
      <c r="B446" s="104"/>
      <c r="C446" s="167"/>
      <c r="D446" s="166"/>
      <c r="E446" s="166"/>
      <c r="F446" s="166"/>
      <c r="G446" s="217"/>
      <c r="H446" s="218"/>
      <c r="I446" s="274"/>
      <c r="J446" s="274"/>
      <c r="K446" s="316">
        <f t="shared" si="50"/>
        <v>0</v>
      </c>
      <c r="L446" s="159"/>
      <c r="M446" s="104"/>
      <c r="N446" s="159"/>
      <c r="O446" s="104"/>
      <c r="P446" s="104"/>
      <c r="Q446" s="104"/>
      <c r="R446" s="104"/>
      <c r="S446" s="269"/>
      <c r="T446" s="14" t="str">
        <f t="shared" si="48"/>
        <v/>
      </c>
      <c r="U446" s="47" t="str">
        <f t="shared" si="49"/>
        <v/>
      </c>
    </row>
    <row r="447" spans="1:21" ht="21.95" customHeight="1" x14ac:dyDescent="0.15">
      <c r="A447" s="275"/>
      <c r="B447" s="101"/>
      <c r="C447" s="151"/>
      <c r="D447" s="76"/>
      <c r="E447" s="76"/>
      <c r="F447" s="76"/>
      <c r="G447" s="151"/>
      <c r="H447" s="101"/>
      <c r="I447" s="76"/>
      <c r="J447" s="76"/>
      <c r="K447" s="317">
        <f t="shared" si="50"/>
        <v>0</v>
      </c>
      <c r="L447" s="276"/>
      <c r="M447" s="101"/>
      <c r="N447" s="276"/>
      <c r="O447" s="101"/>
      <c r="P447" s="101"/>
      <c r="Q447" s="101"/>
      <c r="R447" s="101"/>
      <c r="S447" s="277"/>
      <c r="T447" s="14" t="str">
        <f t="shared" si="48"/>
        <v/>
      </c>
      <c r="U447" s="47" t="str">
        <f t="shared" si="49"/>
        <v/>
      </c>
    </row>
    <row r="448" spans="1:21" ht="21.95" customHeight="1" x14ac:dyDescent="0.15">
      <c r="A448" s="266"/>
      <c r="B448" s="67"/>
      <c r="C448" s="78"/>
      <c r="D448" s="77"/>
      <c r="E448" s="77"/>
      <c r="F448" s="77"/>
      <c r="G448" s="215"/>
      <c r="H448" s="216"/>
      <c r="I448" s="273"/>
      <c r="J448" s="273"/>
      <c r="K448" s="315">
        <f t="shared" si="50"/>
        <v>0</v>
      </c>
      <c r="L448" s="70"/>
      <c r="M448" s="67"/>
      <c r="N448" s="70"/>
      <c r="O448" s="67"/>
      <c r="P448" s="67"/>
      <c r="Q448" s="67"/>
      <c r="R448" s="67"/>
      <c r="S448" s="192"/>
      <c r="T448" s="14" t="str">
        <f t="shared" si="48"/>
        <v/>
      </c>
      <c r="U448" s="47" t="str">
        <f t="shared" si="49"/>
        <v/>
      </c>
    </row>
    <row r="449" spans="1:21" ht="21.95" customHeight="1" x14ac:dyDescent="0.15">
      <c r="A449" s="266"/>
      <c r="B449" s="67"/>
      <c r="C449" s="78"/>
      <c r="D449" s="77"/>
      <c r="E449" s="77"/>
      <c r="F449" s="77"/>
      <c r="G449" s="215"/>
      <c r="H449" s="216"/>
      <c r="I449" s="273"/>
      <c r="J449" s="273"/>
      <c r="K449" s="315">
        <f t="shared" si="50"/>
        <v>0</v>
      </c>
      <c r="L449" s="70"/>
      <c r="M449" s="67"/>
      <c r="N449" s="70"/>
      <c r="O449" s="67"/>
      <c r="P449" s="67"/>
      <c r="Q449" s="67"/>
      <c r="R449" s="67"/>
      <c r="S449" s="192"/>
      <c r="T449" s="14" t="str">
        <f t="shared" si="48"/>
        <v/>
      </c>
      <c r="U449" s="47" t="str">
        <f t="shared" si="49"/>
        <v/>
      </c>
    </row>
    <row r="450" spans="1:21" ht="21.95" customHeight="1" x14ac:dyDescent="0.15">
      <c r="A450" s="266"/>
      <c r="B450" s="78"/>
      <c r="C450" s="78"/>
      <c r="D450" s="77"/>
      <c r="E450" s="77"/>
      <c r="F450" s="77"/>
      <c r="G450" s="215"/>
      <c r="H450" s="215"/>
      <c r="I450" s="273"/>
      <c r="J450" s="273"/>
      <c r="K450" s="315">
        <f t="shared" si="50"/>
        <v>0</v>
      </c>
      <c r="L450" s="70"/>
      <c r="M450" s="67"/>
      <c r="N450" s="70"/>
      <c r="O450" s="67"/>
      <c r="P450" s="78"/>
      <c r="Q450" s="78"/>
      <c r="R450" s="78"/>
      <c r="S450" s="192"/>
      <c r="T450" s="14" t="str">
        <f t="shared" si="48"/>
        <v/>
      </c>
      <c r="U450" s="47" t="str">
        <f t="shared" si="49"/>
        <v/>
      </c>
    </row>
    <row r="451" spans="1:21" ht="21.95" customHeight="1" x14ac:dyDescent="0.15">
      <c r="A451" s="266"/>
      <c r="B451" s="78"/>
      <c r="C451" s="78"/>
      <c r="D451" s="77"/>
      <c r="E451" s="77"/>
      <c r="F451" s="77"/>
      <c r="G451" s="215"/>
      <c r="H451" s="215"/>
      <c r="I451" s="273"/>
      <c r="J451" s="273"/>
      <c r="K451" s="315">
        <f t="shared" si="50"/>
        <v>0</v>
      </c>
      <c r="L451" s="70"/>
      <c r="M451" s="67"/>
      <c r="N451" s="70"/>
      <c r="O451" s="67"/>
      <c r="P451" s="78"/>
      <c r="Q451" s="78"/>
      <c r="R451" s="78"/>
      <c r="S451" s="192"/>
      <c r="T451" s="14" t="str">
        <f t="shared" si="48"/>
        <v/>
      </c>
      <c r="U451" s="47" t="str">
        <f t="shared" si="49"/>
        <v/>
      </c>
    </row>
    <row r="452" spans="1:21" ht="21.95" customHeight="1" x14ac:dyDescent="0.15">
      <c r="A452" s="266"/>
      <c r="B452" s="78"/>
      <c r="C452" s="78"/>
      <c r="D452" s="77"/>
      <c r="E452" s="77"/>
      <c r="F452" s="77"/>
      <c r="G452" s="215"/>
      <c r="H452" s="215"/>
      <c r="I452" s="273"/>
      <c r="J452" s="273"/>
      <c r="K452" s="315">
        <f t="shared" si="50"/>
        <v>0</v>
      </c>
      <c r="L452" s="70"/>
      <c r="M452" s="67"/>
      <c r="N452" s="70"/>
      <c r="O452" s="67"/>
      <c r="P452" s="78"/>
      <c r="Q452" s="78"/>
      <c r="R452" s="78"/>
      <c r="S452" s="192"/>
      <c r="T452" s="14" t="str">
        <f t="shared" si="48"/>
        <v/>
      </c>
      <c r="U452" s="47" t="str">
        <f t="shared" si="49"/>
        <v/>
      </c>
    </row>
    <row r="453" spans="1:21" ht="21.95" customHeight="1" x14ac:dyDescent="0.15">
      <c r="A453" s="266"/>
      <c r="B453" s="78"/>
      <c r="C453" s="78"/>
      <c r="D453" s="77"/>
      <c r="E453" s="77"/>
      <c r="F453" s="77"/>
      <c r="G453" s="215"/>
      <c r="H453" s="215"/>
      <c r="I453" s="273"/>
      <c r="J453" s="273"/>
      <c r="K453" s="315">
        <f t="shared" si="50"/>
        <v>0</v>
      </c>
      <c r="L453" s="70"/>
      <c r="M453" s="67"/>
      <c r="N453" s="70"/>
      <c r="O453" s="67"/>
      <c r="P453" s="78"/>
      <c r="Q453" s="78"/>
      <c r="R453" s="78"/>
      <c r="S453" s="192"/>
      <c r="T453" s="14" t="str">
        <f t="shared" si="48"/>
        <v/>
      </c>
      <c r="U453" s="47" t="str">
        <f t="shared" si="49"/>
        <v/>
      </c>
    </row>
    <row r="454" spans="1:21" ht="21.95" customHeight="1" x14ac:dyDescent="0.15">
      <c r="A454" s="266"/>
      <c r="B454" s="78"/>
      <c r="C454" s="78"/>
      <c r="D454" s="77"/>
      <c r="E454" s="77"/>
      <c r="F454" s="77"/>
      <c r="G454" s="215"/>
      <c r="H454" s="215"/>
      <c r="I454" s="273"/>
      <c r="J454" s="273"/>
      <c r="K454" s="315">
        <f t="shared" si="50"/>
        <v>0</v>
      </c>
      <c r="L454" s="70"/>
      <c r="M454" s="67"/>
      <c r="N454" s="70"/>
      <c r="O454" s="67"/>
      <c r="P454" s="78"/>
      <c r="Q454" s="78"/>
      <c r="R454" s="78"/>
      <c r="S454" s="192"/>
      <c r="T454" s="14" t="str">
        <f t="shared" si="48"/>
        <v/>
      </c>
      <c r="U454" s="47" t="str">
        <f t="shared" si="49"/>
        <v/>
      </c>
    </row>
    <row r="455" spans="1:21" ht="21.95" customHeight="1" x14ac:dyDescent="0.15">
      <c r="A455" s="266"/>
      <c r="B455" s="78"/>
      <c r="C455" s="78"/>
      <c r="D455" s="77"/>
      <c r="E455" s="77"/>
      <c r="F455" s="77"/>
      <c r="G455" s="215"/>
      <c r="H455" s="215"/>
      <c r="I455" s="273"/>
      <c r="J455" s="273"/>
      <c r="K455" s="315">
        <f t="shared" si="50"/>
        <v>0</v>
      </c>
      <c r="L455" s="70"/>
      <c r="M455" s="67"/>
      <c r="N455" s="70"/>
      <c r="O455" s="67"/>
      <c r="P455" s="78"/>
      <c r="Q455" s="78"/>
      <c r="R455" s="78"/>
      <c r="S455" s="192"/>
      <c r="T455" s="14" t="str">
        <f t="shared" ref="T455:T518" si="51">CONCATENATE(L455,C455)</f>
        <v/>
      </c>
      <c r="U455" s="47" t="str">
        <f t="shared" ref="U455:U518" si="52">CONCATENATE(N455,H455)</f>
        <v/>
      </c>
    </row>
    <row r="456" spans="1:21" ht="21.95" customHeight="1" x14ac:dyDescent="0.15">
      <c r="A456" s="266"/>
      <c r="B456" s="78"/>
      <c r="C456" s="78"/>
      <c r="D456" s="77"/>
      <c r="E456" s="77"/>
      <c r="F456" s="77"/>
      <c r="G456" s="215"/>
      <c r="H456" s="215"/>
      <c r="I456" s="273"/>
      <c r="J456" s="273"/>
      <c r="K456" s="315">
        <f t="shared" si="50"/>
        <v>0</v>
      </c>
      <c r="L456" s="70"/>
      <c r="M456" s="67"/>
      <c r="N456" s="70"/>
      <c r="O456" s="67"/>
      <c r="P456" s="78"/>
      <c r="Q456" s="78"/>
      <c r="R456" s="78"/>
      <c r="S456" s="192"/>
      <c r="T456" s="14" t="str">
        <f t="shared" si="51"/>
        <v/>
      </c>
      <c r="U456" s="47" t="str">
        <f t="shared" si="52"/>
        <v/>
      </c>
    </row>
    <row r="457" spans="1:21" ht="21.95" customHeight="1" x14ac:dyDescent="0.15">
      <c r="A457" s="266"/>
      <c r="B457" s="78"/>
      <c r="C457" s="78"/>
      <c r="D457" s="77"/>
      <c r="E457" s="77"/>
      <c r="F457" s="77"/>
      <c r="G457" s="215"/>
      <c r="H457" s="215"/>
      <c r="I457" s="273"/>
      <c r="J457" s="273"/>
      <c r="K457" s="315">
        <f t="shared" si="50"/>
        <v>0</v>
      </c>
      <c r="L457" s="70"/>
      <c r="M457" s="67"/>
      <c r="N457" s="70"/>
      <c r="O457" s="67"/>
      <c r="P457" s="78"/>
      <c r="Q457" s="78"/>
      <c r="R457" s="78"/>
      <c r="S457" s="192"/>
      <c r="T457" s="14" t="str">
        <f t="shared" si="51"/>
        <v/>
      </c>
      <c r="U457" s="47" t="str">
        <f t="shared" si="52"/>
        <v/>
      </c>
    </row>
    <row r="458" spans="1:21" ht="21.95" customHeight="1" x14ac:dyDescent="0.15">
      <c r="A458" s="266"/>
      <c r="B458" s="78"/>
      <c r="C458" s="78"/>
      <c r="D458" s="77"/>
      <c r="E458" s="77"/>
      <c r="F458" s="77"/>
      <c r="G458" s="215"/>
      <c r="H458" s="215"/>
      <c r="I458" s="273"/>
      <c r="J458" s="273"/>
      <c r="K458" s="315">
        <f t="shared" si="50"/>
        <v>0</v>
      </c>
      <c r="L458" s="70"/>
      <c r="M458" s="67"/>
      <c r="N458" s="70"/>
      <c r="O458" s="67"/>
      <c r="P458" s="78"/>
      <c r="Q458" s="78"/>
      <c r="R458" s="78"/>
      <c r="S458" s="192"/>
      <c r="T458" s="14" t="str">
        <f t="shared" si="51"/>
        <v/>
      </c>
      <c r="U458" s="47" t="str">
        <f t="shared" si="52"/>
        <v/>
      </c>
    </row>
    <row r="459" spans="1:21" ht="21.95" customHeight="1" x14ac:dyDescent="0.15">
      <c r="A459" s="266"/>
      <c r="B459" s="78"/>
      <c r="C459" s="78"/>
      <c r="D459" s="77"/>
      <c r="E459" s="77"/>
      <c r="F459" s="77"/>
      <c r="G459" s="215"/>
      <c r="H459" s="215"/>
      <c r="I459" s="273"/>
      <c r="J459" s="273"/>
      <c r="K459" s="315">
        <f t="shared" si="50"/>
        <v>0</v>
      </c>
      <c r="L459" s="70"/>
      <c r="M459" s="67"/>
      <c r="N459" s="70"/>
      <c r="O459" s="67"/>
      <c r="P459" s="78"/>
      <c r="Q459" s="78"/>
      <c r="R459" s="78"/>
      <c r="S459" s="192"/>
      <c r="T459" s="14" t="str">
        <f t="shared" si="51"/>
        <v/>
      </c>
      <c r="U459" s="47" t="str">
        <f t="shared" si="52"/>
        <v/>
      </c>
    </row>
    <row r="460" spans="1:21" ht="21.95" customHeight="1" x14ac:dyDescent="0.15">
      <c r="A460" s="266"/>
      <c r="B460" s="78"/>
      <c r="C460" s="78"/>
      <c r="D460" s="77"/>
      <c r="E460" s="77"/>
      <c r="F460" s="77"/>
      <c r="G460" s="215"/>
      <c r="H460" s="215"/>
      <c r="I460" s="273"/>
      <c r="J460" s="273"/>
      <c r="K460" s="315">
        <f t="shared" si="50"/>
        <v>0</v>
      </c>
      <c r="L460" s="70"/>
      <c r="M460" s="67"/>
      <c r="N460" s="70"/>
      <c r="O460" s="67"/>
      <c r="P460" s="78"/>
      <c r="Q460" s="78"/>
      <c r="R460" s="78"/>
      <c r="S460" s="192"/>
      <c r="T460" s="14" t="str">
        <f t="shared" si="51"/>
        <v/>
      </c>
      <c r="U460" s="47" t="str">
        <f t="shared" si="52"/>
        <v/>
      </c>
    </row>
    <row r="461" spans="1:21" ht="21.95" customHeight="1" x14ac:dyDescent="0.15">
      <c r="A461" s="266"/>
      <c r="B461" s="78"/>
      <c r="C461" s="78"/>
      <c r="D461" s="77"/>
      <c r="E461" s="77"/>
      <c r="F461" s="77"/>
      <c r="G461" s="215"/>
      <c r="H461" s="215"/>
      <c r="I461" s="273"/>
      <c r="J461" s="273"/>
      <c r="K461" s="315">
        <f t="shared" ref="K461:K524" si="53">J461-E461</f>
        <v>0</v>
      </c>
      <c r="L461" s="70"/>
      <c r="M461" s="67"/>
      <c r="N461" s="70"/>
      <c r="O461" s="67"/>
      <c r="P461" s="78"/>
      <c r="Q461" s="78"/>
      <c r="R461" s="78"/>
      <c r="S461" s="192"/>
      <c r="T461" s="14" t="str">
        <f t="shared" si="51"/>
        <v/>
      </c>
      <c r="U461" s="47" t="str">
        <f t="shared" si="52"/>
        <v/>
      </c>
    </row>
    <row r="462" spans="1:21" ht="21.95" customHeight="1" x14ac:dyDescent="0.15">
      <c r="A462" s="177"/>
      <c r="B462" s="78"/>
      <c r="C462" s="78"/>
      <c r="D462" s="77"/>
      <c r="E462" s="77"/>
      <c r="F462" s="77"/>
      <c r="G462" s="215"/>
      <c r="H462" s="215"/>
      <c r="I462" s="273"/>
      <c r="J462" s="273"/>
      <c r="K462" s="315">
        <f t="shared" si="53"/>
        <v>0</v>
      </c>
      <c r="L462" s="70"/>
      <c r="M462" s="67"/>
      <c r="N462" s="70"/>
      <c r="O462" s="67"/>
      <c r="P462" s="78"/>
      <c r="Q462" s="78"/>
      <c r="R462" s="78"/>
      <c r="S462" s="192"/>
      <c r="T462" s="14" t="str">
        <f t="shared" si="51"/>
        <v/>
      </c>
      <c r="U462" s="47" t="str">
        <f t="shared" si="52"/>
        <v/>
      </c>
    </row>
    <row r="463" spans="1:21" ht="21.95" customHeight="1" x14ac:dyDescent="0.15">
      <c r="A463" s="207"/>
      <c r="B463" s="93"/>
      <c r="C463" s="94"/>
      <c r="D463" s="94"/>
      <c r="E463" s="278"/>
      <c r="F463" s="94"/>
      <c r="G463" s="279"/>
      <c r="H463" s="239"/>
      <c r="I463" s="280"/>
      <c r="J463" s="260"/>
      <c r="K463" s="316">
        <f t="shared" si="53"/>
        <v>0</v>
      </c>
      <c r="L463" s="208"/>
      <c r="M463" s="208"/>
      <c r="N463" s="208"/>
      <c r="O463" s="208"/>
      <c r="P463" s="208"/>
      <c r="Q463" s="208"/>
      <c r="R463" s="208"/>
      <c r="S463" s="209"/>
      <c r="T463" s="14" t="str">
        <f t="shared" si="51"/>
        <v/>
      </c>
      <c r="U463" s="47" t="str">
        <f t="shared" si="52"/>
        <v/>
      </c>
    </row>
    <row r="464" spans="1:21" ht="21.95" customHeight="1" x14ac:dyDescent="0.15">
      <c r="A464" s="268"/>
      <c r="B464" s="71"/>
      <c r="C464" s="103"/>
      <c r="D464" s="164"/>
      <c r="E464" s="164"/>
      <c r="F464" s="164"/>
      <c r="G464" s="210"/>
      <c r="H464" s="211"/>
      <c r="I464" s="281"/>
      <c r="J464" s="281"/>
      <c r="K464" s="314">
        <f t="shared" si="53"/>
        <v>0</v>
      </c>
      <c r="L464" s="200"/>
      <c r="M464" s="71"/>
      <c r="N464" s="200"/>
      <c r="O464" s="71"/>
      <c r="P464" s="71"/>
      <c r="Q464" s="71"/>
      <c r="R464" s="71"/>
      <c r="S464" s="270"/>
      <c r="T464" s="14" t="str">
        <f t="shared" si="51"/>
        <v/>
      </c>
      <c r="U464" s="47" t="str">
        <f t="shared" si="52"/>
        <v/>
      </c>
    </row>
    <row r="465" spans="1:21" ht="21.95" customHeight="1" x14ac:dyDescent="0.15">
      <c r="A465" s="266"/>
      <c r="B465" s="67"/>
      <c r="C465" s="78"/>
      <c r="D465" s="77"/>
      <c r="E465" s="77"/>
      <c r="F465" s="77"/>
      <c r="G465" s="215"/>
      <c r="H465" s="216"/>
      <c r="I465" s="273"/>
      <c r="J465" s="273"/>
      <c r="K465" s="315">
        <f t="shared" si="53"/>
        <v>0</v>
      </c>
      <c r="L465" s="70"/>
      <c r="M465" s="67"/>
      <c r="N465" s="70"/>
      <c r="O465" s="67"/>
      <c r="P465" s="67"/>
      <c r="Q465" s="67"/>
      <c r="R465" s="67"/>
      <c r="S465" s="192"/>
      <c r="T465" s="14" t="str">
        <f t="shared" si="51"/>
        <v/>
      </c>
      <c r="U465" s="47" t="str">
        <f t="shared" si="52"/>
        <v/>
      </c>
    </row>
    <row r="466" spans="1:21" ht="21.95" customHeight="1" x14ac:dyDescent="0.15">
      <c r="A466" s="266"/>
      <c r="B466" s="67"/>
      <c r="C466" s="78"/>
      <c r="D466" s="77"/>
      <c r="E466" s="77"/>
      <c r="F466" s="77"/>
      <c r="G466" s="215"/>
      <c r="H466" s="216"/>
      <c r="I466" s="273"/>
      <c r="J466" s="273"/>
      <c r="K466" s="315">
        <f t="shared" si="53"/>
        <v>0</v>
      </c>
      <c r="L466" s="70"/>
      <c r="M466" s="67"/>
      <c r="N466" s="70"/>
      <c r="O466" s="67"/>
      <c r="P466" s="67"/>
      <c r="Q466" s="67"/>
      <c r="R466" s="67"/>
      <c r="S466" s="192"/>
      <c r="T466" s="14" t="str">
        <f t="shared" si="51"/>
        <v/>
      </c>
      <c r="U466" s="47" t="str">
        <f t="shared" si="52"/>
        <v/>
      </c>
    </row>
    <row r="467" spans="1:21" ht="21.95" customHeight="1" x14ac:dyDescent="0.15">
      <c r="A467" s="266"/>
      <c r="B467" s="67"/>
      <c r="C467" s="78"/>
      <c r="D467" s="77"/>
      <c r="E467" s="77"/>
      <c r="F467" s="77"/>
      <c r="G467" s="215"/>
      <c r="H467" s="216"/>
      <c r="I467" s="273"/>
      <c r="J467" s="273"/>
      <c r="K467" s="315">
        <f t="shared" si="53"/>
        <v>0</v>
      </c>
      <c r="L467" s="70"/>
      <c r="M467" s="67"/>
      <c r="N467" s="70"/>
      <c r="O467" s="67"/>
      <c r="P467" s="67"/>
      <c r="Q467" s="67"/>
      <c r="R467" s="67"/>
      <c r="S467" s="192"/>
      <c r="T467" s="14" t="str">
        <f t="shared" si="51"/>
        <v/>
      </c>
      <c r="U467" s="47" t="str">
        <f t="shared" si="52"/>
        <v/>
      </c>
    </row>
    <row r="468" spans="1:21" ht="21.95" customHeight="1" x14ac:dyDescent="0.15">
      <c r="A468" s="266"/>
      <c r="B468" s="67"/>
      <c r="C468" s="78"/>
      <c r="D468" s="77"/>
      <c r="E468" s="77"/>
      <c r="F468" s="77"/>
      <c r="G468" s="215"/>
      <c r="H468" s="216"/>
      <c r="I468" s="273"/>
      <c r="J468" s="273"/>
      <c r="K468" s="315">
        <f t="shared" si="53"/>
        <v>0</v>
      </c>
      <c r="L468" s="70"/>
      <c r="M468" s="67"/>
      <c r="N468" s="70"/>
      <c r="O468" s="67"/>
      <c r="P468" s="67"/>
      <c r="Q468" s="67"/>
      <c r="R468" s="67"/>
      <c r="S468" s="192"/>
      <c r="T468" s="14" t="str">
        <f t="shared" si="51"/>
        <v/>
      </c>
      <c r="U468" s="47" t="str">
        <f t="shared" si="52"/>
        <v/>
      </c>
    </row>
    <row r="469" spans="1:21" ht="21.95" customHeight="1" x14ac:dyDescent="0.15">
      <c r="A469" s="266"/>
      <c r="B469" s="67"/>
      <c r="C469" s="78"/>
      <c r="D469" s="77"/>
      <c r="E469" s="77"/>
      <c r="F469" s="77"/>
      <c r="G469" s="215"/>
      <c r="H469" s="216"/>
      <c r="I469" s="273"/>
      <c r="J469" s="273"/>
      <c r="K469" s="315">
        <f t="shared" si="53"/>
        <v>0</v>
      </c>
      <c r="L469" s="70"/>
      <c r="M469" s="67"/>
      <c r="N469" s="70"/>
      <c r="O469" s="67"/>
      <c r="P469" s="67"/>
      <c r="Q469" s="67"/>
      <c r="R469" s="67"/>
      <c r="S469" s="192"/>
      <c r="T469" s="14" t="str">
        <f t="shared" si="51"/>
        <v/>
      </c>
      <c r="U469" s="47" t="str">
        <f t="shared" si="52"/>
        <v/>
      </c>
    </row>
    <row r="470" spans="1:21" ht="21.95" customHeight="1" x14ac:dyDescent="0.15">
      <c r="A470" s="266"/>
      <c r="B470" s="67"/>
      <c r="C470" s="78"/>
      <c r="D470" s="77"/>
      <c r="E470" s="77"/>
      <c r="F470" s="77"/>
      <c r="G470" s="215"/>
      <c r="H470" s="216"/>
      <c r="I470" s="273"/>
      <c r="J470" s="273"/>
      <c r="K470" s="315">
        <f t="shared" si="53"/>
        <v>0</v>
      </c>
      <c r="L470" s="70"/>
      <c r="M470" s="67"/>
      <c r="N470" s="70"/>
      <c r="O470" s="67"/>
      <c r="P470" s="67"/>
      <c r="Q470" s="67"/>
      <c r="R470" s="67"/>
      <c r="S470" s="192"/>
      <c r="T470" s="14" t="str">
        <f t="shared" si="51"/>
        <v/>
      </c>
      <c r="U470" s="47" t="str">
        <f t="shared" si="52"/>
        <v/>
      </c>
    </row>
    <row r="471" spans="1:21" ht="21.95" customHeight="1" x14ac:dyDescent="0.15">
      <c r="A471" s="266"/>
      <c r="B471" s="78"/>
      <c r="C471" s="78"/>
      <c r="D471" s="77"/>
      <c r="E471" s="77"/>
      <c r="F471" s="77"/>
      <c r="G471" s="215"/>
      <c r="H471" s="215"/>
      <c r="I471" s="273"/>
      <c r="J471" s="273"/>
      <c r="K471" s="315">
        <f t="shared" si="53"/>
        <v>0</v>
      </c>
      <c r="L471" s="70"/>
      <c r="M471" s="67"/>
      <c r="N471" s="70"/>
      <c r="O471" s="67"/>
      <c r="P471" s="78"/>
      <c r="Q471" s="78"/>
      <c r="R471" s="78"/>
      <c r="S471" s="192"/>
      <c r="T471" s="14" t="str">
        <f t="shared" si="51"/>
        <v/>
      </c>
      <c r="U471" s="47" t="str">
        <f t="shared" si="52"/>
        <v/>
      </c>
    </row>
    <row r="472" spans="1:21" ht="21.95" customHeight="1" x14ac:dyDescent="0.15">
      <c r="A472" s="266"/>
      <c r="B472" s="78"/>
      <c r="C472" s="78"/>
      <c r="D472" s="77"/>
      <c r="E472" s="77"/>
      <c r="F472" s="77"/>
      <c r="G472" s="215"/>
      <c r="H472" s="215"/>
      <c r="I472" s="273"/>
      <c r="J472" s="273"/>
      <c r="K472" s="315">
        <f t="shared" si="53"/>
        <v>0</v>
      </c>
      <c r="L472" s="70"/>
      <c r="M472" s="67"/>
      <c r="N472" s="70"/>
      <c r="O472" s="67"/>
      <c r="P472" s="78"/>
      <c r="Q472" s="78"/>
      <c r="R472" s="78"/>
      <c r="S472" s="192"/>
      <c r="T472" s="14" t="str">
        <f t="shared" si="51"/>
        <v/>
      </c>
      <c r="U472" s="47" t="str">
        <f t="shared" si="52"/>
        <v/>
      </c>
    </row>
    <row r="473" spans="1:21" ht="21.95" customHeight="1" x14ac:dyDescent="0.15">
      <c r="A473" s="266"/>
      <c r="B473" s="78"/>
      <c r="C473" s="78"/>
      <c r="D473" s="77"/>
      <c r="E473" s="77"/>
      <c r="F473" s="77"/>
      <c r="G473" s="215"/>
      <c r="H473" s="215"/>
      <c r="I473" s="273"/>
      <c r="J473" s="273"/>
      <c r="K473" s="315">
        <f t="shared" si="53"/>
        <v>0</v>
      </c>
      <c r="L473" s="70"/>
      <c r="M473" s="67"/>
      <c r="N473" s="70"/>
      <c r="O473" s="67"/>
      <c r="P473" s="78"/>
      <c r="Q473" s="78"/>
      <c r="R473" s="78"/>
      <c r="S473" s="192"/>
      <c r="T473" s="14" t="str">
        <f t="shared" si="51"/>
        <v/>
      </c>
      <c r="U473" s="47" t="str">
        <f t="shared" si="52"/>
        <v/>
      </c>
    </row>
    <row r="474" spans="1:21" ht="21.95" customHeight="1" x14ac:dyDescent="0.15">
      <c r="A474" s="266"/>
      <c r="B474" s="78"/>
      <c r="C474" s="78"/>
      <c r="D474" s="77"/>
      <c r="E474" s="77"/>
      <c r="F474" s="77"/>
      <c r="G474" s="215"/>
      <c r="H474" s="215"/>
      <c r="I474" s="273"/>
      <c r="J474" s="273"/>
      <c r="K474" s="315">
        <f t="shared" si="53"/>
        <v>0</v>
      </c>
      <c r="L474" s="70"/>
      <c r="M474" s="67"/>
      <c r="N474" s="70"/>
      <c r="O474" s="67"/>
      <c r="P474" s="78"/>
      <c r="Q474" s="78"/>
      <c r="R474" s="78"/>
      <c r="S474" s="192"/>
      <c r="T474" s="14" t="str">
        <f t="shared" si="51"/>
        <v/>
      </c>
      <c r="U474" s="47" t="str">
        <f t="shared" si="52"/>
        <v/>
      </c>
    </row>
    <row r="475" spans="1:21" ht="21.95" customHeight="1" x14ac:dyDescent="0.15">
      <c r="A475" s="266"/>
      <c r="B475" s="78"/>
      <c r="C475" s="78"/>
      <c r="D475" s="77"/>
      <c r="E475" s="77"/>
      <c r="F475" s="77"/>
      <c r="G475" s="215"/>
      <c r="H475" s="215"/>
      <c r="I475" s="273"/>
      <c r="J475" s="273"/>
      <c r="K475" s="315">
        <f t="shared" si="53"/>
        <v>0</v>
      </c>
      <c r="L475" s="70"/>
      <c r="M475" s="67"/>
      <c r="N475" s="70"/>
      <c r="O475" s="67"/>
      <c r="P475" s="78"/>
      <c r="Q475" s="78"/>
      <c r="R475" s="78"/>
      <c r="S475" s="192"/>
      <c r="T475" s="14" t="str">
        <f t="shared" si="51"/>
        <v/>
      </c>
      <c r="U475" s="47" t="str">
        <f t="shared" si="52"/>
        <v/>
      </c>
    </row>
    <row r="476" spans="1:21" ht="21.95" customHeight="1" x14ac:dyDescent="0.15">
      <c r="A476" s="266"/>
      <c r="B476" s="78"/>
      <c r="C476" s="78"/>
      <c r="D476" s="77"/>
      <c r="E476" s="77"/>
      <c r="F476" s="77"/>
      <c r="G476" s="215"/>
      <c r="H476" s="215"/>
      <c r="I476" s="273"/>
      <c r="J476" s="273"/>
      <c r="K476" s="315">
        <f t="shared" si="53"/>
        <v>0</v>
      </c>
      <c r="L476" s="70"/>
      <c r="M476" s="67"/>
      <c r="N476" s="70"/>
      <c r="O476" s="67"/>
      <c r="P476" s="78"/>
      <c r="Q476" s="78"/>
      <c r="R476" s="78"/>
      <c r="S476" s="192"/>
      <c r="T476" s="14" t="str">
        <f t="shared" si="51"/>
        <v/>
      </c>
      <c r="U476" s="47" t="str">
        <f t="shared" si="52"/>
        <v/>
      </c>
    </row>
    <row r="477" spans="1:21" ht="21.95" customHeight="1" x14ac:dyDescent="0.15">
      <c r="A477" s="266"/>
      <c r="B477" s="78"/>
      <c r="C477" s="78"/>
      <c r="D477" s="77"/>
      <c r="E477" s="77"/>
      <c r="F477" s="77"/>
      <c r="G477" s="215"/>
      <c r="H477" s="215"/>
      <c r="I477" s="273"/>
      <c r="J477" s="273"/>
      <c r="K477" s="315">
        <f t="shared" si="53"/>
        <v>0</v>
      </c>
      <c r="L477" s="70"/>
      <c r="M477" s="67"/>
      <c r="N477" s="70"/>
      <c r="O477" s="67"/>
      <c r="P477" s="78"/>
      <c r="Q477" s="78"/>
      <c r="R477" s="78"/>
      <c r="S477" s="192"/>
      <c r="T477" s="14" t="str">
        <f t="shared" si="51"/>
        <v/>
      </c>
      <c r="U477" s="47" t="str">
        <f t="shared" si="52"/>
        <v/>
      </c>
    </row>
    <row r="478" spans="1:21" ht="21.95" customHeight="1" x14ac:dyDescent="0.15">
      <c r="A478" s="266"/>
      <c r="B478" s="78"/>
      <c r="C478" s="78"/>
      <c r="D478" s="77"/>
      <c r="E478" s="77"/>
      <c r="F478" s="77"/>
      <c r="G478" s="215"/>
      <c r="H478" s="215"/>
      <c r="I478" s="273"/>
      <c r="J478" s="273"/>
      <c r="K478" s="315">
        <f t="shared" si="53"/>
        <v>0</v>
      </c>
      <c r="L478" s="70"/>
      <c r="M478" s="67"/>
      <c r="N478" s="70"/>
      <c r="O478" s="67"/>
      <c r="P478" s="78"/>
      <c r="Q478" s="78"/>
      <c r="R478" s="78"/>
      <c r="S478" s="192"/>
      <c r="T478" s="14" t="str">
        <f t="shared" si="51"/>
        <v/>
      </c>
      <c r="U478" s="47" t="str">
        <f t="shared" si="52"/>
        <v/>
      </c>
    </row>
    <row r="479" spans="1:21" ht="21.95" customHeight="1" x14ac:dyDescent="0.15">
      <c r="A479" s="266"/>
      <c r="B479" s="78"/>
      <c r="C479" s="78"/>
      <c r="D479" s="77"/>
      <c r="E479" s="77"/>
      <c r="F479" s="77"/>
      <c r="G479" s="215"/>
      <c r="H479" s="215"/>
      <c r="I479" s="273"/>
      <c r="J479" s="273"/>
      <c r="K479" s="315">
        <f t="shared" si="53"/>
        <v>0</v>
      </c>
      <c r="L479" s="70"/>
      <c r="M479" s="67"/>
      <c r="N479" s="70"/>
      <c r="O479" s="67"/>
      <c r="P479" s="78"/>
      <c r="Q479" s="78"/>
      <c r="R479" s="78"/>
      <c r="S479" s="192"/>
      <c r="T479" s="14" t="str">
        <f t="shared" si="51"/>
        <v/>
      </c>
      <c r="U479" s="47" t="str">
        <f t="shared" si="52"/>
        <v/>
      </c>
    </row>
    <row r="480" spans="1:21" ht="21.95" customHeight="1" x14ac:dyDescent="0.15">
      <c r="A480" s="266"/>
      <c r="B480" s="78"/>
      <c r="C480" s="78"/>
      <c r="D480" s="77"/>
      <c r="E480" s="77"/>
      <c r="F480" s="77"/>
      <c r="G480" s="215"/>
      <c r="H480" s="215"/>
      <c r="I480" s="273"/>
      <c r="J480" s="273"/>
      <c r="K480" s="315">
        <f t="shared" si="53"/>
        <v>0</v>
      </c>
      <c r="L480" s="70"/>
      <c r="M480" s="67"/>
      <c r="N480" s="70"/>
      <c r="O480" s="67"/>
      <c r="P480" s="78"/>
      <c r="Q480" s="78"/>
      <c r="R480" s="78"/>
      <c r="S480" s="192"/>
      <c r="T480" s="14" t="str">
        <f t="shared" si="51"/>
        <v/>
      </c>
      <c r="U480" s="47" t="str">
        <f t="shared" si="52"/>
        <v/>
      </c>
    </row>
    <row r="481" spans="1:21" ht="21.95" customHeight="1" x14ac:dyDescent="0.15">
      <c r="A481" s="266"/>
      <c r="B481" s="78"/>
      <c r="C481" s="78"/>
      <c r="D481" s="77"/>
      <c r="E481" s="77"/>
      <c r="F481" s="77"/>
      <c r="G481" s="215"/>
      <c r="H481" s="215"/>
      <c r="I481" s="273"/>
      <c r="J481" s="273"/>
      <c r="K481" s="315">
        <f t="shared" si="53"/>
        <v>0</v>
      </c>
      <c r="L481" s="70"/>
      <c r="M481" s="67"/>
      <c r="N481" s="70"/>
      <c r="O481" s="67"/>
      <c r="P481" s="78"/>
      <c r="Q481" s="78"/>
      <c r="R481" s="78"/>
      <c r="S481" s="192"/>
      <c r="T481" s="14" t="str">
        <f t="shared" si="51"/>
        <v/>
      </c>
      <c r="U481" s="47" t="str">
        <f t="shared" si="52"/>
        <v/>
      </c>
    </row>
    <row r="482" spans="1:21" ht="21.95" customHeight="1" x14ac:dyDescent="0.15">
      <c r="A482" s="266"/>
      <c r="B482" s="78"/>
      <c r="C482" s="78"/>
      <c r="D482" s="77"/>
      <c r="E482" s="77"/>
      <c r="F482" s="77"/>
      <c r="G482" s="215"/>
      <c r="H482" s="215"/>
      <c r="I482" s="273"/>
      <c r="J482" s="273"/>
      <c r="K482" s="315">
        <f t="shared" si="53"/>
        <v>0</v>
      </c>
      <c r="L482" s="70"/>
      <c r="M482" s="67"/>
      <c r="N482" s="70"/>
      <c r="O482" s="67"/>
      <c r="P482" s="78"/>
      <c r="Q482" s="78"/>
      <c r="R482" s="78"/>
      <c r="S482" s="192"/>
      <c r="T482" s="14" t="str">
        <f t="shared" si="51"/>
        <v/>
      </c>
      <c r="U482" s="47" t="str">
        <f t="shared" si="52"/>
        <v/>
      </c>
    </row>
    <row r="483" spans="1:21" ht="21.95" customHeight="1" x14ac:dyDescent="0.15">
      <c r="A483" s="177"/>
      <c r="B483" s="78"/>
      <c r="C483" s="78"/>
      <c r="D483" s="77"/>
      <c r="E483" s="77"/>
      <c r="F483" s="77"/>
      <c r="G483" s="215"/>
      <c r="H483" s="215"/>
      <c r="I483" s="273"/>
      <c r="J483" s="273"/>
      <c r="K483" s="315">
        <f t="shared" si="53"/>
        <v>0</v>
      </c>
      <c r="L483" s="70"/>
      <c r="M483" s="67"/>
      <c r="N483" s="70"/>
      <c r="O483" s="67"/>
      <c r="P483" s="78"/>
      <c r="Q483" s="78"/>
      <c r="R483" s="78"/>
      <c r="S483" s="192"/>
      <c r="T483" s="14" t="str">
        <f t="shared" si="51"/>
        <v/>
      </c>
      <c r="U483" s="47" t="str">
        <f t="shared" si="52"/>
        <v/>
      </c>
    </row>
    <row r="484" spans="1:21" ht="21.95" customHeight="1" x14ac:dyDescent="0.15">
      <c r="A484" s="207"/>
      <c r="B484" s="93"/>
      <c r="C484" s="94"/>
      <c r="D484" s="94"/>
      <c r="E484" s="278"/>
      <c r="F484" s="94"/>
      <c r="G484" s="279"/>
      <c r="H484" s="239"/>
      <c r="I484" s="280"/>
      <c r="J484" s="260"/>
      <c r="K484" s="316">
        <f t="shared" si="53"/>
        <v>0</v>
      </c>
      <c r="L484" s="208"/>
      <c r="M484" s="208"/>
      <c r="N484" s="208"/>
      <c r="O484" s="208"/>
      <c r="P484" s="208"/>
      <c r="Q484" s="208"/>
      <c r="R484" s="208"/>
      <c r="S484" s="209"/>
      <c r="T484" s="14" t="str">
        <f t="shared" si="51"/>
        <v/>
      </c>
      <c r="U484" s="47" t="str">
        <f t="shared" si="52"/>
        <v/>
      </c>
    </row>
    <row r="485" spans="1:21" ht="21.95" customHeight="1" x14ac:dyDescent="0.15">
      <c r="A485" s="268"/>
      <c r="B485" s="71"/>
      <c r="C485" s="103"/>
      <c r="D485" s="164"/>
      <c r="E485" s="164"/>
      <c r="F485" s="164"/>
      <c r="G485" s="210"/>
      <c r="H485" s="211"/>
      <c r="I485" s="281"/>
      <c r="J485" s="281"/>
      <c r="K485" s="314">
        <f t="shared" si="53"/>
        <v>0</v>
      </c>
      <c r="L485" s="200"/>
      <c r="M485" s="71"/>
      <c r="N485" s="200"/>
      <c r="O485" s="71"/>
      <c r="P485" s="71"/>
      <c r="Q485" s="71"/>
      <c r="R485" s="71"/>
      <c r="S485" s="270"/>
      <c r="T485" s="14" t="str">
        <f t="shared" si="51"/>
        <v/>
      </c>
      <c r="U485" s="47" t="str">
        <f t="shared" si="52"/>
        <v/>
      </c>
    </row>
    <row r="486" spans="1:21" ht="21.95" customHeight="1" x14ac:dyDescent="0.15">
      <c r="A486" s="266"/>
      <c r="B486" s="67"/>
      <c r="C486" s="78"/>
      <c r="D486" s="77"/>
      <c r="E486" s="77"/>
      <c r="F486" s="77"/>
      <c r="G486" s="215"/>
      <c r="H486" s="216"/>
      <c r="I486" s="273"/>
      <c r="J486" s="273"/>
      <c r="K486" s="315">
        <f t="shared" si="53"/>
        <v>0</v>
      </c>
      <c r="L486" s="70"/>
      <c r="M486" s="67"/>
      <c r="N486" s="70"/>
      <c r="O486" s="67"/>
      <c r="P486" s="67"/>
      <c r="Q486" s="67"/>
      <c r="R486" s="67"/>
      <c r="S486" s="192"/>
      <c r="T486" s="14" t="str">
        <f t="shared" si="51"/>
        <v/>
      </c>
      <c r="U486" s="47" t="str">
        <f t="shared" si="52"/>
        <v/>
      </c>
    </row>
    <row r="487" spans="1:21" ht="21.95" customHeight="1" x14ac:dyDescent="0.15">
      <c r="A487" s="266"/>
      <c r="B487" s="67"/>
      <c r="C487" s="78"/>
      <c r="D487" s="77"/>
      <c r="E487" s="77"/>
      <c r="F487" s="77"/>
      <c r="G487" s="215"/>
      <c r="H487" s="216"/>
      <c r="I487" s="273"/>
      <c r="J487" s="273"/>
      <c r="K487" s="315">
        <f t="shared" si="53"/>
        <v>0</v>
      </c>
      <c r="L487" s="70"/>
      <c r="M487" s="67"/>
      <c r="N487" s="70"/>
      <c r="O487" s="67"/>
      <c r="P487" s="67"/>
      <c r="Q487" s="67"/>
      <c r="R487" s="67"/>
      <c r="S487" s="192"/>
      <c r="T487" s="14" t="str">
        <f t="shared" si="51"/>
        <v/>
      </c>
      <c r="U487" s="47" t="str">
        <f t="shared" si="52"/>
        <v/>
      </c>
    </row>
    <row r="488" spans="1:21" ht="21.95" customHeight="1" x14ac:dyDescent="0.15">
      <c r="A488" s="266"/>
      <c r="B488" s="67"/>
      <c r="C488" s="78"/>
      <c r="D488" s="77"/>
      <c r="E488" s="77"/>
      <c r="F488" s="77"/>
      <c r="G488" s="215"/>
      <c r="H488" s="216"/>
      <c r="I488" s="273"/>
      <c r="J488" s="273"/>
      <c r="K488" s="315">
        <f t="shared" si="53"/>
        <v>0</v>
      </c>
      <c r="L488" s="70"/>
      <c r="M488" s="67"/>
      <c r="N488" s="70"/>
      <c r="O488" s="67"/>
      <c r="P488" s="67"/>
      <c r="Q488" s="67"/>
      <c r="R488" s="67"/>
      <c r="S488" s="192"/>
      <c r="T488" s="14" t="str">
        <f t="shared" si="51"/>
        <v/>
      </c>
      <c r="U488" s="47" t="str">
        <f t="shared" si="52"/>
        <v/>
      </c>
    </row>
    <row r="489" spans="1:21" ht="21.95" customHeight="1" x14ac:dyDescent="0.15">
      <c r="A489" s="266"/>
      <c r="B489" s="67"/>
      <c r="C489" s="78"/>
      <c r="D489" s="77"/>
      <c r="E489" s="77"/>
      <c r="F489" s="77"/>
      <c r="G489" s="215"/>
      <c r="H489" s="216"/>
      <c r="I489" s="273"/>
      <c r="J489" s="273"/>
      <c r="K489" s="315">
        <f t="shared" si="53"/>
        <v>0</v>
      </c>
      <c r="L489" s="70"/>
      <c r="M489" s="67"/>
      <c r="N489" s="70"/>
      <c r="O489" s="67"/>
      <c r="P489" s="67"/>
      <c r="Q489" s="67"/>
      <c r="R489" s="67"/>
      <c r="S489" s="192"/>
      <c r="T489" s="14" t="str">
        <f t="shared" si="51"/>
        <v/>
      </c>
      <c r="U489" s="47" t="str">
        <f t="shared" si="52"/>
        <v/>
      </c>
    </row>
    <row r="490" spans="1:21" ht="21.95" customHeight="1" x14ac:dyDescent="0.15">
      <c r="A490" s="266"/>
      <c r="B490" s="67"/>
      <c r="C490" s="78"/>
      <c r="D490" s="77"/>
      <c r="E490" s="77"/>
      <c r="F490" s="77"/>
      <c r="G490" s="215"/>
      <c r="H490" s="216"/>
      <c r="I490" s="273"/>
      <c r="J490" s="273"/>
      <c r="K490" s="315">
        <f t="shared" si="53"/>
        <v>0</v>
      </c>
      <c r="L490" s="70"/>
      <c r="M490" s="67"/>
      <c r="N490" s="70"/>
      <c r="O490" s="67"/>
      <c r="P490" s="67"/>
      <c r="Q490" s="67"/>
      <c r="R490" s="67"/>
      <c r="S490" s="192"/>
      <c r="T490" s="14" t="str">
        <f t="shared" si="51"/>
        <v/>
      </c>
      <c r="U490" s="47" t="str">
        <f t="shared" si="52"/>
        <v/>
      </c>
    </row>
    <row r="491" spans="1:21" ht="21.95" customHeight="1" x14ac:dyDescent="0.15">
      <c r="A491" s="266"/>
      <c r="B491" s="67"/>
      <c r="C491" s="78"/>
      <c r="D491" s="77"/>
      <c r="E491" s="77"/>
      <c r="F491" s="77"/>
      <c r="G491" s="215"/>
      <c r="H491" s="216"/>
      <c r="I491" s="273"/>
      <c r="J491" s="273"/>
      <c r="K491" s="315">
        <f t="shared" si="53"/>
        <v>0</v>
      </c>
      <c r="L491" s="70"/>
      <c r="M491" s="67"/>
      <c r="N491" s="70"/>
      <c r="O491" s="67"/>
      <c r="P491" s="67"/>
      <c r="Q491" s="67"/>
      <c r="R491" s="67"/>
      <c r="S491" s="192"/>
      <c r="T491" s="14" t="str">
        <f t="shared" si="51"/>
        <v/>
      </c>
      <c r="U491" s="47" t="str">
        <f t="shared" si="52"/>
        <v/>
      </c>
    </row>
    <row r="492" spans="1:21" ht="21.95" customHeight="1" x14ac:dyDescent="0.15">
      <c r="A492" s="266"/>
      <c r="B492" s="78"/>
      <c r="C492" s="78"/>
      <c r="D492" s="77"/>
      <c r="E492" s="77"/>
      <c r="F492" s="77"/>
      <c r="G492" s="215"/>
      <c r="H492" s="215"/>
      <c r="I492" s="273"/>
      <c r="J492" s="273"/>
      <c r="K492" s="315">
        <f t="shared" si="53"/>
        <v>0</v>
      </c>
      <c r="L492" s="70"/>
      <c r="M492" s="67"/>
      <c r="N492" s="70"/>
      <c r="O492" s="67"/>
      <c r="P492" s="78"/>
      <c r="Q492" s="78"/>
      <c r="R492" s="78"/>
      <c r="S492" s="192"/>
      <c r="T492" s="14" t="str">
        <f t="shared" si="51"/>
        <v/>
      </c>
      <c r="U492" s="47" t="str">
        <f t="shared" si="52"/>
        <v/>
      </c>
    </row>
    <row r="493" spans="1:21" ht="21.95" customHeight="1" x14ac:dyDescent="0.15">
      <c r="A493" s="266"/>
      <c r="B493" s="78"/>
      <c r="C493" s="78"/>
      <c r="D493" s="77"/>
      <c r="E493" s="77"/>
      <c r="F493" s="77"/>
      <c r="G493" s="215"/>
      <c r="H493" s="215"/>
      <c r="I493" s="273"/>
      <c r="J493" s="273"/>
      <c r="K493" s="315">
        <f t="shared" si="53"/>
        <v>0</v>
      </c>
      <c r="L493" s="70"/>
      <c r="M493" s="67"/>
      <c r="N493" s="70"/>
      <c r="O493" s="67"/>
      <c r="P493" s="78"/>
      <c r="Q493" s="78"/>
      <c r="R493" s="78"/>
      <c r="S493" s="192"/>
      <c r="T493" s="14" t="str">
        <f t="shared" si="51"/>
        <v/>
      </c>
      <c r="U493" s="47" t="str">
        <f t="shared" si="52"/>
        <v/>
      </c>
    </row>
    <row r="494" spans="1:21" ht="21.95" customHeight="1" x14ac:dyDescent="0.15">
      <c r="A494" s="266"/>
      <c r="B494" s="78"/>
      <c r="C494" s="78"/>
      <c r="D494" s="77"/>
      <c r="E494" s="77"/>
      <c r="F494" s="77"/>
      <c r="G494" s="215"/>
      <c r="H494" s="215"/>
      <c r="I494" s="273"/>
      <c r="J494" s="273"/>
      <c r="K494" s="315">
        <f t="shared" si="53"/>
        <v>0</v>
      </c>
      <c r="L494" s="70"/>
      <c r="M494" s="67"/>
      <c r="N494" s="70"/>
      <c r="O494" s="67"/>
      <c r="P494" s="78"/>
      <c r="Q494" s="78"/>
      <c r="R494" s="78"/>
      <c r="S494" s="192"/>
      <c r="T494" s="14" t="str">
        <f t="shared" si="51"/>
        <v/>
      </c>
      <c r="U494" s="47" t="str">
        <f t="shared" si="52"/>
        <v/>
      </c>
    </row>
    <row r="495" spans="1:21" ht="21.95" customHeight="1" x14ac:dyDescent="0.15">
      <c r="A495" s="266"/>
      <c r="B495" s="78"/>
      <c r="C495" s="78"/>
      <c r="D495" s="77"/>
      <c r="E495" s="77"/>
      <c r="F495" s="77"/>
      <c r="G495" s="215"/>
      <c r="H495" s="215"/>
      <c r="I495" s="273"/>
      <c r="J495" s="273"/>
      <c r="K495" s="315">
        <f t="shared" si="53"/>
        <v>0</v>
      </c>
      <c r="L495" s="70"/>
      <c r="M495" s="67"/>
      <c r="N495" s="70"/>
      <c r="O495" s="67"/>
      <c r="P495" s="78"/>
      <c r="Q495" s="78"/>
      <c r="R495" s="78"/>
      <c r="S495" s="192"/>
      <c r="T495" s="14" t="str">
        <f t="shared" si="51"/>
        <v/>
      </c>
      <c r="U495" s="47" t="str">
        <f t="shared" si="52"/>
        <v/>
      </c>
    </row>
    <row r="496" spans="1:21" ht="21.95" customHeight="1" x14ac:dyDescent="0.15">
      <c r="A496" s="266"/>
      <c r="B496" s="78"/>
      <c r="C496" s="78"/>
      <c r="D496" s="77"/>
      <c r="E496" s="77"/>
      <c r="F496" s="77"/>
      <c r="G496" s="215"/>
      <c r="H496" s="215"/>
      <c r="I496" s="273"/>
      <c r="J496" s="273"/>
      <c r="K496" s="315">
        <f t="shared" si="53"/>
        <v>0</v>
      </c>
      <c r="L496" s="70"/>
      <c r="M496" s="67"/>
      <c r="N496" s="70"/>
      <c r="O496" s="67"/>
      <c r="P496" s="78"/>
      <c r="Q496" s="78"/>
      <c r="R496" s="78"/>
      <c r="S496" s="192"/>
      <c r="T496" s="14" t="str">
        <f t="shared" si="51"/>
        <v/>
      </c>
      <c r="U496" s="47" t="str">
        <f t="shared" si="52"/>
        <v/>
      </c>
    </row>
    <row r="497" spans="1:21" ht="21.95" customHeight="1" x14ac:dyDescent="0.15">
      <c r="A497" s="266"/>
      <c r="B497" s="78"/>
      <c r="C497" s="78"/>
      <c r="D497" s="77"/>
      <c r="E497" s="77"/>
      <c r="F497" s="77"/>
      <c r="G497" s="215"/>
      <c r="H497" s="215"/>
      <c r="I497" s="273"/>
      <c r="J497" s="273"/>
      <c r="K497" s="315">
        <f t="shared" si="53"/>
        <v>0</v>
      </c>
      <c r="L497" s="70"/>
      <c r="M497" s="67"/>
      <c r="N497" s="70"/>
      <c r="O497" s="67"/>
      <c r="P497" s="78"/>
      <c r="Q497" s="78"/>
      <c r="R497" s="78"/>
      <c r="S497" s="192"/>
      <c r="T497" s="14" t="str">
        <f t="shared" si="51"/>
        <v/>
      </c>
      <c r="U497" s="47" t="str">
        <f t="shared" si="52"/>
        <v/>
      </c>
    </row>
    <row r="498" spans="1:21" ht="21.95" customHeight="1" x14ac:dyDescent="0.15">
      <c r="A498" s="266"/>
      <c r="B498" s="78"/>
      <c r="C498" s="78"/>
      <c r="D498" s="77"/>
      <c r="E498" s="77"/>
      <c r="F498" s="77"/>
      <c r="G498" s="215"/>
      <c r="H498" s="215"/>
      <c r="I498" s="273"/>
      <c r="J498" s="273"/>
      <c r="K498" s="315">
        <f t="shared" si="53"/>
        <v>0</v>
      </c>
      <c r="L498" s="70"/>
      <c r="M498" s="67"/>
      <c r="N498" s="70"/>
      <c r="O498" s="67"/>
      <c r="P498" s="78"/>
      <c r="Q498" s="78"/>
      <c r="R498" s="78"/>
      <c r="S498" s="192"/>
      <c r="T498" s="14" t="str">
        <f t="shared" si="51"/>
        <v/>
      </c>
      <c r="U498" s="47" t="str">
        <f t="shared" si="52"/>
        <v/>
      </c>
    </row>
    <row r="499" spans="1:21" ht="21.95" customHeight="1" x14ac:dyDescent="0.15">
      <c r="A499" s="266"/>
      <c r="B499" s="78"/>
      <c r="C499" s="78"/>
      <c r="D499" s="77"/>
      <c r="E499" s="77"/>
      <c r="F499" s="77"/>
      <c r="G499" s="215"/>
      <c r="H499" s="215"/>
      <c r="I499" s="273"/>
      <c r="J499" s="273"/>
      <c r="K499" s="315">
        <f t="shared" si="53"/>
        <v>0</v>
      </c>
      <c r="L499" s="70"/>
      <c r="M499" s="67"/>
      <c r="N499" s="70"/>
      <c r="O499" s="67"/>
      <c r="P499" s="78"/>
      <c r="Q499" s="78"/>
      <c r="R499" s="78"/>
      <c r="S499" s="192"/>
      <c r="T499" s="14" t="str">
        <f t="shared" si="51"/>
        <v/>
      </c>
      <c r="U499" s="47" t="str">
        <f t="shared" si="52"/>
        <v/>
      </c>
    </row>
    <row r="500" spans="1:21" ht="21.95" customHeight="1" x14ac:dyDescent="0.15">
      <c r="A500" s="266"/>
      <c r="B500" s="78"/>
      <c r="C500" s="78"/>
      <c r="D500" s="77"/>
      <c r="E500" s="77"/>
      <c r="F500" s="77"/>
      <c r="G500" s="215"/>
      <c r="H500" s="215"/>
      <c r="I500" s="273"/>
      <c r="J500" s="273"/>
      <c r="K500" s="315">
        <f t="shared" si="53"/>
        <v>0</v>
      </c>
      <c r="L500" s="70"/>
      <c r="M500" s="67"/>
      <c r="N500" s="70"/>
      <c r="O500" s="67"/>
      <c r="P500" s="78"/>
      <c r="Q500" s="78"/>
      <c r="R500" s="78"/>
      <c r="S500" s="192"/>
      <c r="T500" s="14" t="str">
        <f t="shared" si="51"/>
        <v/>
      </c>
      <c r="U500" s="47" t="str">
        <f t="shared" si="52"/>
        <v/>
      </c>
    </row>
    <row r="501" spans="1:21" ht="21.95" customHeight="1" x14ac:dyDescent="0.15">
      <c r="A501" s="266"/>
      <c r="B501" s="78"/>
      <c r="C501" s="78"/>
      <c r="D501" s="77"/>
      <c r="E501" s="77"/>
      <c r="F501" s="77"/>
      <c r="G501" s="215"/>
      <c r="H501" s="215"/>
      <c r="I501" s="273"/>
      <c r="J501" s="273"/>
      <c r="K501" s="315">
        <f t="shared" si="53"/>
        <v>0</v>
      </c>
      <c r="L501" s="70"/>
      <c r="M501" s="67"/>
      <c r="N501" s="70"/>
      <c r="O501" s="67"/>
      <c r="P501" s="78"/>
      <c r="Q501" s="78"/>
      <c r="R501" s="78"/>
      <c r="S501" s="192"/>
      <c r="T501" s="14" t="str">
        <f t="shared" si="51"/>
        <v/>
      </c>
      <c r="U501" s="47" t="str">
        <f t="shared" si="52"/>
        <v/>
      </c>
    </row>
    <row r="502" spans="1:21" ht="21.95" customHeight="1" x14ac:dyDescent="0.15">
      <c r="A502" s="266"/>
      <c r="B502" s="78"/>
      <c r="C502" s="78"/>
      <c r="D502" s="77"/>
      <c r="E502" s="77"/>
      <c r="F502" s="77"/>
      <c r="G502" s="215"/>
      <c r="H502" s="215"/>
      <c r="I502" s="273"/>
      <c r="J502" s="273"/>
      <c r="K502" s="315">
        <f t="shared" si="53"/>
        <v>0</v>
      </c>
      <c r="L502" s="70"/>
      <c r="M502" s="67"/>
      <c r="N502" s="70"/>
      <c r="O502" s="67"/>
      <c r="P502" s="78"/>
      <c r="Q502" s="78"/>
      <c r="R502" s="78"/>
      <c r="S502" s="192"/>
      <c r="T502" s="14" t="str">
        <f t="shared" si="51"/>
        <v/>
      </c>
      <c r="U502" s="47" t="str">
        <f t="shared" si="52"/>
        <v/>
      </c>
    </row>
    <row r="503" spans="1:21" ht="21.95" customHeight="1" x14ac:dyDescent="0.15">
      <c r="A503" s="266"/>
      <c r="B503" s="78"/>
      <c r="C503" s="78"/>
      <c r="D503" s="77"/>
      <c r="E503" s="77"/>
      <c r="F503" s="77"/>
      <c r="G503" s="215"/>
      <c r="H503" s="215"/>
      <c r="I503" s="273"/>
      <c r="J503" s="273"/>
      <c r="K503" s="315">
        <f t="shared" si="53"/>
        <v>0</v>
      </c>
      <c r="L503" s="70"/>
      <c r="M503" s="67"/>
      <c r="N503" s="70"/>
      <c r="O503" s="67"/>
      <c r="P503" s="78"/>
      <c r="Q503" s="78"/>
      <c r="R503" s="78"/>
      <c r="S503" s="192"/>
      <c r="T503" s="14" t="str">
        <f t="shared" si="51"/>
        <v/>
      </c>
      <c r="U503" s="47" t="str">
        <f t="shared" si="52"/>
        <v/>
      </c>
    </row>
    <row r="504" spans="1:21" ht="21.95" customHeight="1" x14ac:dyDescent="0.15">
      <c r="A504" s="177"/>
      <c r="B504" s="78"/>
      <c r="C504" s="78"/>
      <c r="D504" s="77"/>
      <c r="E504" s="77"/>
      <c r="F504" s="77"/>
      <c r="G504" s="215"/>
      <c r="H504" s="215"/>
      <c r="I504" s="273"/>
      <c r="J504" s="273"/>
      <c r="K504" s="315">
        <f t="shared" si="53"/>
        <v>0</v>
      </c>
      <c r="L504" s="70"/>
      <c r="M504" s="67"/>
      <c r="N504" s="70"/>
      <c r="O504" s="67"/>
      <c r="P504" s="78"/>
      <c r="Q504" s="78"/>
      <c r="R504" s="78"/>
      <c r="S504" s="192"/>
      <c r="T504" s="14" t="str">
        <f t="shared" si="51"/>
        <v/>
      </c>
      <c r="U504" s="47" t="str">
        <f t="shared" si="52"/>
        <v/>
      </c>
    </row>
    <row r="505" spans="1:21" ht="21.95" customHeight="1" x14ac:dyDescent="0.15">
      <c r="A505" s="207"/>
      <c r="B505" s="93"/>
      <c r="C505" s="94"/>
      <c r="D505" s="94"/>
      <c r="E505" s="278"/>
      <c r="F505" s="94"/>
      <c r="G505" s="279"/>
      <c r="H505" s="239"/>
      <c r="I505" s="280"/>
      <c r="J505" s="260"/>
      <c r="K505" s="316">
        <f t="shared" si="53"/>
        <v>0</v>
      </c>
      <c r="L505" s="208"/>
      <c r="M505" s="208"/>
      <c r="N505" s="208"/>
      <c r="O505" s="208"/>
      <c r="P505" s="208"/>
      <c r="Q505" s="208"/>
      <c r="R505" s="208"/>
      <c r="S505" s="209"/>
      <c r="T505" s="14" t="str">
        <f t="shared" si="51"/>
        <v/>
      </c>
      <c r="U505" s="47" t="str">
        <f t="shared" si="52"/>
        <v/>
      </c>
    </row>
    <row r="506" spans="1:21" ht="21.95" customHeight="1" x14ac:dyDescent="0.15">
      <c r="A506" s="268"/>
      <c r="B506" s="71"/>
      <c r="C506" s="103"/>
      <c r="D506" s="164"/>
      <c r="E506" s="164"/>
      <c r="F506" s="164"/>
      <c r="G506" s="210"/>
      <c r="H506" s="211"/>
      <c r="I506" s="281"/>
      <c r="J506" s="281"/>
      <c r="K506" s="314">
        <f t="shared" si="53"/>
        <v>0</v>
      </c>
      <c r="L506" s="200"/>
      <c r="M506" s="71"/>
      <c r="N506" s="200"/>
      <c r="O506" s="71"/>
      <c r="P506" s="71"/>
      <c r="Q506" s="71"/>
      <c r="R506" s="71"/>
      <c r="S506" s="270"/>
      <c r="T506" s="14" t="str">
        <f t="shared" si="51"/>
        <v/>
      </c>
      <c r="U506" s="47" t="str">
        <f t="shared" si="52"/>
        <v/>
      </c>
    </row>
    <row r="507" spans="1:21" ht="21.95" customHeight="1" x14ac:dyDescent="0.15">
      <c r="A507" s="266"/>
      <c r="B507" s="67"/>
      <c r="C507" s="78"/>
      <c r="D507" s="77"/>
      <c r="E507" s="77"/>
      <c r="F507" s="77"/>
      <c r="G507" s="215"/>
      <c r="H507" s="216"/>
      <c r="I507" s="273"/>
      <c r="J507" s="273"/>
      <c r="K507" s="315">
        <f t="shared" si="53"/>
        <v>0</v>
      </c>
      <c r="L507" s="70"/>
      <c r="M507" s="67"/>
      <c r="N507" s="70"/>
      <c r="O507" s="67"/>
      <c r="P507" s="67"/>
      <c r="Q507" s="67"/>
      <c r="R507" s="67"/>
      <c r="S507" s="192"/>
      <c r="T507" s="14" t="str">
        <f t="shared" si="51"/>
        <v/>
      </c>
      <c r="U507" s="47" t="str">
        <f t="shared" si="52"/>
        <v/>
      </c>
    </row>
    <row r="508" spans="1:21" ht="21.95" customHeight="1" x14ac:dyDescent="0.15">
      <c r="A508" s="266"/>
      <c r="B508" s="67"/>
      <c r="C508" s="78"/>
      <c r="D508" s="77"/>
      <c r="E508" s="77"/>
      <c r="F508" s="77"/>
      <c r="G508" s="215"/>
      <c r="H508" s="216"/>
      <c r="I508" s="273"/>
      <c r="J508" s="273"/>
      <c r="K508" s="315">
        <f t="shared" si="53"/>
        <v>0</v>
      </c>
      <c r="L508" s="70"/>
      <c r="M508" s="67"/>
      <c r="N508" s="70"/>
      <c r="O508" s="67"/>
      <c r="P508" s="67"/>
      <c r="Q508" s="67"/>
      <c r="R508" s="67"/>
      <c r="S508" s="192"/>
      <c r="T508" s="14" t="str">
        <f t="shared" si="51"/>
        <v/>
      </c>
      <c r="U508" s="47" t="str">
        <f t="shared" si="52"/>
        <v/>
      </c>
    </row>
    <row r="509" spans="1:21" ht="21.95" customHeight="1" x14ac:dyDescent="0.15">
      <c r="A509" s="266"/>
      <c r="B509" s="67"/>
      <c r="C509" s="78"/>
      <c r="D509" s="77"/>
      <c r="E509" s="77"/>
      <c r="F509" s="77"/>
      <c r="G509" s="215"/>
      <c r="H509" s="216"/>
      <c r="I509" s="273"/>
      <c r="J509" s="273"/>
      <c r="K509" s="315">
        <f t="shared" si="53"/>
        <v>0</v>
      </c>
      <c r="L509" s="70"/>
      <c r="M509" s="67"/>
      <c r="N509" s="70"/>
      <c r="O509" s="67"/>
      <c r="P509" s="67"/>
      <c r="Q509" s="67"/>
      <c r="R509" s="67"/>
      <c r="S509" s="192"/>
      <c r="T509" s="14" t="str">
        <f t="shared" si="51"/>
        <v/>
      </c>
      <c r="U509" s="47" t="str">
        <f t="shared" si="52"/>
        <v/>
      </c>
    </row>
    <row r="510" spans="1:21" ht="21.95" customHeight="1" x14ac:dyDescent="0.15">
      <c r="A510" s="266"/>
      <c r="B510" s="67"/>
      <c r="C510" s="78"/>
      <c r="D510" s="77"/>
      <c r="E510" s="77"/>
      <c r="F510" s="77"/>
      <c r="G510" s="215"/>
      <c r="H510" s="216"/>
      <c r="I510" s="273"/>
      <c r="J510" s="273"/>
      <c r="K510" s="315">
        <f t="shared" si="53"/>
        <v>0</v>
      </c>
      <c r="L510" s="70"/>
      <c r="M510" s="67"/>
      <c r="N510" s="70"/>
      <c r="O510" s="67"/>
      <c r="P510" s="67"/>
      <c r="Q510" s="67"/>
      <c r="R510" s="67"/>
      <c r="S510" s="192"/>
      <c r="T510" s="14" t="str">
        <f t="shared" si="51"/>
        <v/>
      </c>
      <c r="U510" s="47" t="str">
        <f t="shared" si="52"/>
        <v/>
      </c>
    </row>
    <row r="511" spans="1:21" ht="21.95" customHeight="1" x14ac:dyDescent="0.15">
      <c r="A511" s="266"/>
      <c r="B511" s="67"/>
      <c r="C511" s="78"/>
      <c r="D511" s="77"/>
      <c r="E511" s="77"/>
      <c r="F511" s="77"/>
      <c r="G511" s="215"/>
      <c r="H511" s="216"/>
      <c r="I511" s="273"/>
      <c r="J511" s="273"/>
      <c r="K511" s="315">
        <f t="shared" si="53"/>
        <v>0</v>
      </c>
      <c r="L511" s="70"/>
      <c r="M511" s="67"/>
      <c r="N511" s="70"/>
      <c r="O511" s="67"/>
      <c r="P511" s="67"/>
      <c r="Q511" s="67"/>
      <c r="R511" s="67"/>
      <c r="S511" s="192"/>
      <c r="T511" s="14" t="str">
        <f t="shared" si="51"/>
        <v/>
      </c>
      <c r="U511" s="47" t="str">
        <f t="shared" si="52"/>
        <v/>
      </c>
    </row>
    <row r="512" spans="1:21" ht="21.95" customHeight="1" x14ac:dyDescent="0.15">
      <c r="A512" s="266"/>
      <c r="B512" s="67"/>
      <c r="C512" s="78"/>
      <c r="D512" s="77"/>
      <c r="E512" s="77"/>
      <c r="F512" s="77"/>
      <c r="G512" s="215"/>
      <c r="H512" s="216"/>
      <c r="I512" s="273"/>
      <c r="J512" s="273"/>
      <c r="K512" s="315">
        <f t="shared" si="53"/>
        <v>0</v>
      </c>
      <c r="L512" s="70"/>
      <c r="M512" s="67"/>
      <c r="N512" s="70"/>
      <c r="O512" s="67"/>
      <c r="P512" s="67"/>
      <c r="Q512" s="67"/>
      <c r="R512" s="67"/>
      <c r="S512" s="192"/>
      <c r="T512" s="14" t="str">
        <f t="shared" si="51"/>
        <v/>
      </c>
      <c r="U512" s="47" t="str">
        <f t="shared" si="52"/>
        <v/>
      </c>
    </row>
    <row r="513" spans="1:21" ht="21.95" customHeight="1" x14ac:dyDescent="0.15">
      <c r="A513" s="266"/>
      <c r="B513" s="78"/>
      <c r="C513" s="78"/>
      <c r="D513" s="77"/>
      <c r="E513" s="77"/>
      <c r="F513" s="77"/>
      <c r="G513" s="215"/>
      <c r="H513" s="215"/>
      <c r="I513" s="273"/>
      <c r="J513" s="273"/>
      <c r="K513" s="315">
        <f t="shared" si="53"/>
        <v>0</v>
      </c>
      <c r="L513" s="70"/>
      <c r="M513" s="67"/>
      <c r="N513" s="70"/>
      <c r="O513" s="67"/>
      <c r="P513" s="78"/>
      <c r="Q513" s="78"/>
      <c r="R513" s="78"/>
      <c r="S513" s="192"/>
      <c r="T513" s="14" t="str">
        <f t="shared" si="51"/>
        <v/>
      </c>
      <c r="U513" s="47" t="str">
        <f t="shared" si="52"/>
        <v/>
      </c>
    </row>
    <row r="514" spans="1:21" ht="21.95" customHeight="1" x14ac:dyDescent="0.15">
      <c r="A514" s="266"/>
      <c r="B514" s="78"/>
      <c r="C514" s="78"/>
      <c r="D514" s="77"/>
      <c r="E514" s="77"/>
      <c r="F514" s="77"/>
      <c r="G514" s="215"/>
      <c r="H514" s="215"/>
      <c r="I514" s="273"/>
      <c r="J514" s="273"/>
      <c r="K514" s="315">
        <f t="shared" si="53"/>
        <v>0</v>
      </c>
      <c r="L514" s="70"/>
      <c r="M514" s="67"/>
      <c r="N514" s="70"/>
      <c r="O514" s="67"/>
      <c r="P514" s="78"/>
      <c r="Q514" s="78"/>
      <c r="R514" s="78"/>
      <c r="S514" s="192"/>
      <c r="T514" s="14" t="str">
        <f t="shared" si="51"/>
        <v/>
      </c>
      <c r="U514" s="47" t="str">
        <f t="shared" si="52"/>
        <v/>
      </c>
    </row>
    <row r="515" spans="1:21" ht="21.95" customHeight="1" x14ac:dyDescent="0.15">
      <c r="A515" s="266"/>
      <c r="B515" s="78"/>
      <c r="C515" s="78"/>
      <c r="D515" s="77"/>
      <c r="E515" s="77"/>
      <c r="F515" s="77"/>
      <c r="G515" s="215"/>
      <c r="H515" s="215"/>
      <c r="I515" s="273"/>
      <c r="J515" s="273"/>
      <c r="K515" s="315">
        <f t="shared" si="53"/>
        <v>0</v>
      </c>
      <c r="L515" s="70"/>
      <c r="M515" s="67"/>
      <c r="N515" s="70"/>
      <c r="O515" s="67"/>
      <c r="P515" s="78"/>
      <c r="Q515" s="78"/>
      <c r="R515" s="78"/>
      <c r="S515" s="192"/>
      <c r="T515" s="14" t="str">
        <f t="shared" si="51"/>
        <v/>
      </c>
      <c r="U515" s="47" t="str">
        <f t="shared" si="52"/>
        <v/>
      </c>
    </row>
    <row r="516" spans="1:21" ht="21.95" customHeight="1" x14ac:dyDescent="0.15">
      <c r="A516" s="266"/>
      <c r="B516" s="78"/>
      <c r="C516" s="78"/>
      <c r="D516" s="77"/>
      <c r="E516" s="77"/>
      <c r="F516" s="77"/>
      <c r="G516" s="215"/>
      <c r="H516" s="215"/>
      <c r="I516" s="273"/>
      <c r="J516" s="273"/>
      <c r="K516" s="315">
        <f t="shared" si="53"/>
        <v>0</v>
      </c>
      <c r="L516" s="70"/>
      <c r="M516" s="67"/>
      <c r="N516" s="70"/>
      <c r="O516" s="67"/>
      <c r="P516" s="78"/>
      <c r="Q516" s="78"/>
      <c r="R516" s="78"/>
      <c r="S516" s="192"/>
      <c r="T516" s="14" t="str">
        <f t="shared" si="51"/>
        <v/>
      </c>
      <c r="U516" s="47" t="str">
        <f t="shared" si="52"/>
        <v/>
      </c>
    </row>
    <row r="517" spans="1:21" ht="21.95" customHeight="1" x14ac:dyDescent="0.15">
      <c r="A517" s="266"/>
      <c r="B517" s="78"/>
      <c r="C517" s="78"/>
      <c r="D517" s="77"/>
      <c r="E517" s="77"/>
      <c r="F517" s="77"/>
      <c r="G517" s="215"/>
      <c r="H517" s="215"/>
      <c r="I517" s="273"/>
      <c r="J517" s="273"/>
      <c r="K517" s="315">
        <f t="shared" si="53"/>
        <v>0</v>
      </c>
      <c r="L517" s="70"/>
      <c r="M517" s="67"/>
      <c r="N517" s="70"/>
      <c r="O517" s="67"/>
      <c r="P517" s="78"/>
      <c r="Q517" s="78"/>
      <c r="R517" s="78"/>
      <c r="S517" s="192"/>
      <c r="T517" s="14" t="str">
        <f t="shared" si="51"/>
        <v/>
      </c>
      <c r="U517" s="47" t="str">
        <f t="shared" si="52"/>
        <v/>
      </c>
    </row>
    <row r="518" spans="1:21" ht="21.95" customHeight="1" x14ac:dyDescent="0.15">
      <c r="A518" s="266"/>
      <c r="B518" s="78"/>
      <c r="C518" s="78"/>
      <c r="D518" s="77"/>
      <c r="E518" s="77"/>
      <c r="F518" s="77"/>
      <c r="G518" s="215"/>
      <c r="H518" s="215"/>
      <c r="I518" s="273"/>
      <c r="J518" s="273"/>
      <c r="K518" s="315">
        <f t="shared" si="53"/>
        <v>0</v>
      </c>
      <c r="L518" s="70"/>
      <c r="M518" s="67"/>
      <c r="N518" s="70"/>
      <c r="O518" s="67"/>
      <c r="P518" s="78"/>
      <c r="Q518" s="78"/>
      <c r="R518" s="78"/>
      <c r="S518" s="192"/>
      <c r="T518" s="14" t="str">
        <f t="shared" si="51"/>
        <v/>
      </c>
      <c r="U518" s="47" t="str">
        <f t="shared" si="52"/>
        <v/>
      </c>
    </row>
    <row r="519" spans="1:21" ht="21.95" customHeight="1" x14ac:dyDescent="0.15">
      <c r="A519" s="266"/>
      <c r="B519" s="78"/>
      <c r="C519" s="78"/>
      <c r="D519" s="77"/>
      <c r="E519" s="77"/>
      <c r="F519" s="77"/>
      <c r="G519" s="215"/>
      <c r="H519" s="215"/>
      <c r="I519" s="273"/>
      <c r="J519" s="273"/>
      <c r="K519" s="315">
        <f t="shared" si="53"/>
        <v>0</v>
      </c>
      <c r="L519" s="70"/>
      <c r="M519" s="67"/>
      <c r="N519" s="70"/>
      <c r="O519" s="67"/>
      <c r="P519" s="78"/>
      <c r="Q519" s="78"/>
      <c r="R519" s="78"/>
      <c r="S519" s="192"/>
      <c r="T519" s="14" t="str">
        <f t="shared" ref="T519:T582" si="54">CONCATENATE(L519,C519)</f>
        <v/>
      </c>
      <c r="U519" s="47" t="str">
        <f t="shared" ref="U519:U582" si="55">CONCATENATE(N519,H519)</f>
        <v/>
      </c>
    </row>
    <row r="520" spans="1:21" ht="21.95" customHeight="1" x14ac:dyDescent="0.15">
      <c r="A520" s="266"/>
      <c r="B520" s="78"/>
      <c r="C520" s="78"/>
      <c r="D520" s="77"/>
      <c r="E520" s="77"/>
      <c r="F520" s="77"/>
      <c r="G520" s="215"/>
      <c r="H520" s="215"/>
      <c r="I520" s="273"/>
      <c r="J520" s="273"/>
      <c r="K520" s="315">
        <f t="shared" si="53"/>
        <v>0</v>
      </c>
      <c r="L520" s="70"/>
      <c r="M520" s="67"/>
      <c r="N520" s="70"/>
      <c r="O520" s="67"/>
      <c r="P520" s="78"/>
      <c r="Q520" s="78"/>
      <c r="R520" s="78"/>
      <c r="S520" s="192"/>
      <c r="T520" s="14" t="str">
        <f t="shared" si="54"/>
        <v/>
      </c>
      <c r="U520" s="47" t="str">
        <f t="shared" si="55"/>
        <v/>
      </c>
    </row>
    <row r="521" spans="1:21" ht="21.95" customHeight="1" x14ac:dyDescent="0.15">
      <c r="A521" s="266"/>
      <c r="B521" s="78"/>
      <c r="C521" s="78"/>
      <c r="D521" s="77"/>
      <c r="E521" s="77"/>
      <c r="F521" s="77"/>
      <c r="G521" s="215"/>
      <c r="H521" s="215"/>
      <c r="I521" s="273"/>
      <c r="J521" s="273"/>
      <c r="K521" s="315">
        <f t="shared" si="53"/>
        <v>0</v>
      </c>
      <c r="L521" s="70"/>
      <c r="M521" s="67"/>
      <c r="N521" s="70"/>
      <c r="O521" s="67"/>
      <c r="P521" s="78"/>
      <c r="Q521" s="78"/>
      <c r="R521" s="78"/>
      <c r="S521" s="192"/>
      <c r="T521" s="14" t="str">
        <f t="shared" si="54"/>
        <v/>
      </c>
      <c r="U521" s="47" t="str">
        <f t="shared" si="55"/>
        <v/>
      </c>
    </row>
    <row r="522" spans="1:21" ht="21.95" customHeight="1" x14ac:dyDescent="0.15">
      <c r="A522" s="266"/>
      <c r="B522" s="78"/>
      <c r="C522" s="78"/>
      <c r="D522" s="77"/>
      <c r="E522" s="77"/>
      <c r="F522" s="77"/>
      <c r="G522" s="215"/>
      <c r="H522" s="215"/>
      <c r="I522" s="273"/>
      <c r="J522" s="273"/>
      <c r="K522" s="315">
        <f t="shared" si="53"/>
        <v>0</v>
      </c>
      <c r="L522" s="70"/>
      <c r="M522" s="67"/>
      <c r="N522" s="70"/>
      <c r="O522" s="67"/>
      <c r="P522" s="78"/>
      <c r="Q522" s="78"/>
      <c r="R522" s="78"/>
      <c r="S522" s="192"/>
      <c r="T522" s="14" t="str">
        <f t="shared" si="54"/>
        <v/>
      </c>
      <c r="U522" s="47" t="str">
        <f t="shared" si="55"/>
        <v/>
      </c>
    </row>
    <row r="523" spans="1:21" ht="21.95" customHeight="1" x14ac:dyDescent="0.15">
      <c r="A523" s="266"/>
      <c r="B523" s="78"/>
      <c r="C523" s="78"/>
      <c r="D523" s="77"/>
      <c r="E523" s="77"/>
      <c r="F523" s="77"/>
      <c r="G523" s="215"/>
      <c r="H523" s="215"/>
      <c r="I523" s="273"/>
      <c r="J523" s="273"/>
      <c r="K523" s="315">
        <f t="shared" si="53"/>
        <v>0</v>
      </c>
      <c r="L523" s="70"/>
      <c r="M523" s="67"/>
      <c r="N523" s="70"/>
      <c r="O523" s="67"/>
      <c r="P523" s="78"/>
      <c r="Q523" s="78"/>
      <c r="R523" s="78"/>
      <c r="S523" s="192"/>
      <c r="T523" s="14" t="str">
        <f t="shared" si="54"/>
        <v/>
      </c>
      <c r="U523" s="47" t="str">
        <f t="shared" si="55"/>
        <v/>
      </c>
    </row>
    <row r="524" spans="1:21" ht="21.95" customHeight="1" x14ac:dyDescent="0.15">
      <c r="A524" s="266"/>
      <c r="B524" s="78"/>
      <c r="C524" s="78"/>
      <c r="D524" s="77"/>
      <c r="E524" s="77"/>
      <c r="F524" s="77"/>
      <c r="G524" s="215"/>
      <c r="H524" s="215"/>
      <c r="I524" s="273"/>
      <c r="J524" s="273"/>
      <c r="K524" s="315">
        <f t="shared" si="53"/>
        <v>0</v>
      </c>
      <c r="L524" s="70"/>
      <c r="M524" s="67"/>
      <c r="N524" s="70"/>
      <c r="O524" s="67"/>
      <c r="P524" s="78"/>
      <c r="Q524" s="78"/>
      <c r="R524" s="78"/>
      <c r="S524" s="192"/>
      <c r="T524" s="14" t="str">
        <f t="shared" si="54"/>
        <v/>
      </c>
      <c r="U524" s="47" t="str">
        <f t="shared" si="55"/>
        <v/>
      </c>
    </row>
    <row r="525" spans="1:21" ht="21.95" customHeight="1" x14ac:dyDescent="0.15">
      <c r="A525" s="177"/>
      <c r="B525" s="78"/>
      <c r="C525" s="78"/>
      <c r="D525" s="77"/>
      <c r="E525" s="77"/>
      <c r="F525" s="77"/>
      <c r="G525" s="215"/>
      <c r="H525" s="215"/>
      <c r="I525" s="273"/>
      <c r="J525" s="273"/>
      <c r="K525" s="315">
        <f t="shared" ref="K525:K588" si="56">J525-E525</f>
        <v>0</v>
      </c>
      <c r="L525" s="70"/>
      <c r="M525" s="67"/>
      <c r="N525" s="70"/>
      <c r="O525" s="67"/>
      <c r="P525" s="78"/>
      <c r="Q525" s="78"/>
      <c r="R525" s="78"/>
      <c r="S525" s="192"/>
      <c r="T525" s="14" t="str">
        <f t="shared" si="54"/>
        <v/>
      </c>
      <c r="U525" s="47" t="str">
        <f t="shared" si="55"/>
        <v/>
      </c>
    </row>
    <row r="526" spans="1:21" ht="21.95" customHeight="1" x14ac:dyDescent="0.15">
      <c r="A526" s="207"/>
      <c r="B526" s="93"/>
      <c r="C526" s="94"/>
      <c r="D526" s="94"/>
      <c r="E526" s="278"/>
      <c r="F526" s="94"/>
      <c r="G526" s="279"/>
      <c r="H526" s="239"/>
      <c r="I526" s="280"/>
      <c r="J526" s="260"/>
      <c r="K526" s="316">
        <f t="shared" si="56"/>
        <v>0</v>
      </c>
      <c r="L526" s="208"/>
      <c r="M526" s="208"/>
      <c r="N526" s="208"/>
      <c r="O526" s="208"/>
      <c r="P526" s="208"/>
      <c r="Q526" s="208"/>
      <c r="R526" s="208"/>
      <c r="S526" s="209"/>
      <c r="T526" s="14" t="str">
        <f t="shared" si="54"/>
        <v/>
      </c>
      <c r="U526" s="47" t="str">
        <f t="shared" si="55"/>
        <v/>
      </c>
    </row>
    <row r="527" spans="1:21" ht="21.95" customHeight="1" x14ac:dyDescent="0.15">
      <c r="A527" s="268"/>
      <c r="B527" s="71"/>
      <c r="C527" s="103"/>
      <c r="D527" s="164"/>
      <c r="E527" s="164"/>
      <c r="F527" s="164"/>
      <c r="G527" s="210"/>
      <c r="H527" s="211"/>
      <c r="I527" s="281"/>
      <c r="J527" s="281"/>
      <c r="K527" s="314">
        <f t="shared" si="56"/>
        <v>0</v>
      </c>
      <c r="L527" s="200"/>
      <c r="M527" s="71"/>
      <c r="N527" s="200"/>
      <c r="O527" s="71"/>
      <c r="P527" s="71"/>
      <c r="Q527" s="71"/>
      <c r="R527" s="71"/>
      <c r="S527" s="270"/>
      <c r="T527" s="14" t="str">
        <f t="shared" si="54"/>
        <v/>
      </c>
      <c r="U527" s="47" t="str">
        <f t="shared" si="55"/>
        <v/>
      </c>
    </row>
    <row r="528" spans="1:21" ht="21.95" customHeight="1" x14ac:dyDescent="0.15">
      <c r="A528" s="266"/>
      <c r="B528" s="67"/>
      <c r="C528" s="78"/>
      <c r="D528" s="77"/>
      <c r="E528" s="77"/>
      <c r="F528" s="77"/>
      <c r="G528" s="215"/>
      <c r="H528" s="216"/>
      <c r="I528" s="273"/>
      <c r="J528" s="273"/>
      <c r="K528" s="315">
        <f t="shared" si="56"/>
        <v>0</v>
      </c>
      <c r="L528" s="70"/>
      <c r="M528" s="67"/>
      <c r="N528" s="70"/>
      <c r="O528" s="67"/>
      <c r="P528" s="67"/>
      <c r="Q528" s="67"/>
      <c r="R528" s="67"/>
      <c r="S528" s="192"/>
      <c r="T528" s="14" t="str">
        <f t="shared" si="54"/>
        <v/>
      </c>
      <c r="U528" s="47" t="str">
        <f t="shared" si="55"/>
        <v/>
      </c>
    </row>
    <row r="529" spans="1:21" ht="21.95" customHeight="1" x14ac:dyDescent="0.15">
      <c r="A529" s="266"/>
      <c r="B529" s="67"/>
      <c r="C529" s="78"/>
      <c r="D529" s="77"/>
      <c r="E529" s="77"/>
      <c r="F529" s="77"/>
      <c r="G529" s="215"/>
      <c r="H529" s="216"/>
      <c r="I529" s="273"/>
      <c r="J529" s="273"/>
      <c r="K529" s="315">
        <f t="shared" si="56"/>
        <v>0</v>
      </c>
      <c r="L529" s="70"/>
      <c r="M529" s="67"/>
      <c r="N529" s="70"/>
      <c r="O529" s="67"/>
      <c r="P529" s="67"/>
      <c r="Q529" s="67"/>
      <c r="R529" s="67"/>
      <c r="S529" s="192"/>
      <c r="T529" s="14" t="str">
        <f t="shared" si="54"/>
        <v/>
      </c>
      <c r="U529" s="47" t="str">
        <f t="shared" si="55"/>
        <v/>
      </c>
    </row>
    <row r="530" spans="1:21" ht="21.95" customHeight="1" x14ac:dyDescent="0.15">
      <c r="A530" s="266"/>
      <c r="B530" s="67"/>
      <c r="C530" s="78"/>
      <c r="D530" s="77"/>
      <c r="E530" s="77"/>
      <c r="F530" s="77"/>
      <c r="G530" s="215"/>
      <c r="H530" s="216"/>
      <c r="I530" s="273"/>
      <c r="J530" s="273"/>
      <c r="K530" s="315">
        <f t="shared" si="56"/>
        <v>0</v>
      </c>
      <c r="L530" s="70"/>
      <c r="M530" s="67"/>
      <c r="N530" s="70"/>
      <c r="O530" s="67"/>
      <c r="P530" s="67"/>
      <c r="Q530" s="67"/>
      <c r="R530" s="67"/>
      <c r="S530" s="192"/>
      <c r="T530" s="14" t="str">
        <f t="shared" si="54"/>
        <v/>
      </c>
      <c r="U530" s="47" t="str">
        <f t="shared" si="55"/>
        <v/>
      </c>
    </row>
    <row r="531" spans="1:21" ht="21.95" customHeight="1" x14ac:dyDescent="0.15">
      <c r="A531" s="266"/>
      <c r="B531" s="67"/>
      <c r="C531" s="78"/>
      <c r="D531" s="77"/>
      <c r="E531" s="77"/>
      <c r="F531" s="77"/>
      <c r="G531" s="215"/>
      <c r="H531" s="216"/>
      <c r="I531" s="273"/>
      <c r="J531" s="273"/>
      <c r="K531" s="315">
        <f t="shared" si="56"/>
        <v>0</v>
      </c>
      <c r="L531" s="70"/>
      <c r="M531" s="67"/>
      <c r="N531" s="70"/>
      <c r="O531" s="67"/>
      <c r="P531" s="67"/>
      <c r="Q531" s="67"/>
      <c r="R531" s="67"/>
      <c r="S531" s="192"/>
      <c r="T531" s="14" t="str">
        <f t="shared" si="54"/>
        <v/>
      </c>
      <c r="U531" s="47" t="str">
        <f t="shared" si="55"/>
        <v/>
      </c>
    </row>
    <row r="532" spans="1:21" ht="21.95" customHeight="1" x14ac:dyDescent="0.15">
      <c r="A532" s="266"/>
      <c r="B532" s="67"/>
      <c r="C532" s="78"/>
      <c r="D532" s="77"/>
      <c r="E532" s="77"/>
      <c r="F532" s="77"/>
      <c r="G532" s="215"/>
      <c r="H532" s="216"/>
      <c r="I532" s="273"/>
      <c r="J532" s="273"/>
      <c r="K532" s="315">
        <f t="shared" si="56"/>
        <v>0</v>
      </c>
      <c r="L532" s="70"/>
      <c r="M532" s="67"/>
      <c r="N532" s="70"/>
      <c r="O532" s="67"/>
      <c r="P532" s="67"/>
      <c r="Q532" s="67"/>
      <c r="R532" s="67"/>
      <c r="S532" s="192"/>
      <c r="T532" s="14" t="str">
        <f t="shared" si="54"/>
        <v/>
      </c>
      <c r="U532" s="47" t="str">
        <f t="shared" si="55"/>
        <v/>
      </c>
    </row>
    <row r="533" spans="1:21" ht="21.95" customHeight="1" x14ac:dyDescent="0.15">
      <c r="A533" s="266"/>
      <c r="B533" s="67"/>
      <c r="C533" s="78"/>
      <c r="D533" s="77"/>
      <c r="E533" s="77"/>
      <c r="F533" s="77"/>
      <c r="G533" s="215"/>
      <c r="H533" s="216"/>
      <c r="I533" s="273"/>
      <c r="J533" s="273"/>
      <c r="K533" s="315">
        <f t="shared" si="56"/>
        <v>0</v>
      </c>
      <c r="L533" s="70"/>
      <c r="M533" s="67"/>
      <c r="N533" s="70"/>
      <c r="O533" s="67"/>
      <c r="P533" s="67"/>
      <c r="Q533" s="67"/>
      <c r="R533" s="67"/>
      <c r="S533" s="192"/>
      <c r="T533" s="14" t="str">
        <f t="shared" si="54"/>
        <v/>
      </c>
      <c r="U533" s="47" t="str">
        <f t="shared" si="55"/>
        <v/>
      </c>
    </row>
    <row r="534" spans="1:21" ht="21.95" customHeight="1" x14ac:dyDescent="0.15">
      <c r="A534" s="266"/>
      <c r="B534" s="78"/>
      <c r="C534" s="78"/>
      <c r="D534" s="77"/>
      <c r="E534" s="77"/>
      <c r="F534" s="77"/>
      <c r="G534" s="215"/>
      <c r="H534" s="215"/>
      <c r="I534" s="273"/>
      <c r="J534" s="273"/>
      <c r="K534" s="315">
        <f t="shared" si="56"/>
        <v>0</v>
      </c>
      <c r="L534" s="70"/>
      <c r="M534" s="67"/>
      <c r="N534" s="70"/>
      <c r="O534" s="67"/>
      <c r="P534" s="78"/>
      <c r="Q534" s="78"/>
      <c r="R534" s="78"/>
      <c r="S534" s="192"/>
      <c r="T534" s="14" t="str">
        <f t="shared" si="54"/>
        <v/>
      </c>
      <c r="U534" s="47" t="str">
        <f t="shared" si="55"/>
        <v/>
      </c>
    </row>
    <row r="535" spans="1:21" ht="21.95" customHeight="1" x14ac:dyDescent="0.15">
      <c r="A535" s="266"/>
      <c r="B535" s="78"/>
      <c r="C535" s="78"/>
      <c r="D535" s="77"/>
      <c r="E535" s="77"/>
      <c r="F535" s="77"/>
      <c r="G535" s="215"/>
      <c r="H535" s="215"/>
      <c r="I535" s="273"/>
      <c r="J535" s="273"/>
      <c r="K535" s="315">
        <f t="shared" si="56"/>
        <v>0</v>
      </c>
      <c r="L535" s="70"/>
      <c r="M535" s="67"/>
      <c r="N535" s="70"/>
      <c r="O535" s="67"/>
      <c r="P535" s="78"/>
      <c r="Q535" s="78"/>
      <c r="R535" s="78"/>
      <c r="S535" s="192"/>
      <c r="T535" s="14" t="str">
        <f t="shared" si="54"/>
        <v/>
      </c>
      <c r="U535" s="47" t="str">
        <f t="shared" si="55"/>
        <v/>
      </c>
    </row>
    <row r="536" spans="1:21" ht="21.95" customHeight="1" x14ac:dyDescent="0.15">
      <c r="A536" s="266"/>
      <c r="B536" s="78"/>
      <c r="C536" s="78"/>
      <c r="D536" s="77"/>
      <c r="E536" s="77"/>
      <c r="F536" s="77"/>
      <c r="G536" s="215"/>
      <c r="H536" s="215"/>
      <c r="I536" s="273"/>
      <c r="J536" s="273"/>
      <c r="K536" s="315">
        <f t="shared" si="56"/>
        <v>0</v>
      </c>
      <c r="L536" s="70"/>
      <c r="M536" s="67"/>
      <c r="N536" s="70"/>
      <c r="O536" s="67"/>
      <c r="P536" s="78"/>
      <c r="Q536" s="78"/>
      <c r="R536" s="78"/>
      <c r="S536" s="192"/>
      <c r="T536" s="14" t="str">
        <f t="shared" si="54"/>
        <v/>
      </c>
      <c r="U536" s="47" t="str">
        <f t="shared" si="55"/>
        <v/>
      </c>
    </row>
    <row r="537" spans="1:21" ht="21.95" customHeight="1" x14ac:dyDescent="0.15">
      <c r="A537" s="266"/>
      <c r="B537" s="78"/>
      <c r="C537" s="78"/>
      <c r="D537" s="77"/>
      <c r="E537" s="77"/>
      <c r="F537" s="77"/>
      <c r="G537" s="215"/>
      <c r="H537" s="215"/>
      <c r="I537" s="273"/>
      <c r="J537" s="273"/>
      <c r="K537" s="315">
        <f t="shared" si="56"/>
        <v>0</v>
      </c>
      <c r="L537" s="70"/>
      <c r="M537" s="67"/>
      <c r="N537" s="70"/>
      <c r="O537" s="67"/>
      <c r="P537" s="78"/>
      <c r="Q537" s="78"/>
      <c r="R537" s="78"/>
      <c r="S537" s="192"/>
      <c r="T537" s="14" t="str">
        <f t="shared" si="54"/>
        <v/>
      </c>
      <c r="U537" s="47" t="str">
        <f t="shared" si="55"/>
        <v/>
      </c>
    </row>
    <row r="538" spans="1:21" ht="21.95" customHeight="1" x14ac:dyDescent="0.15">
      <c r="A538" s="266"/>
      <c r="B538" s="78"/>
      <c r="C538" s="78"/>
      <c r="D538" s="77"/>
      <c r="E538" s="77"/>
      <c r="F538" s="77"/>
      <c r="G538" s="215"/>
      <c r="H538" s="215"/>
      <c r="I538" s="273"/>
      <c r="J538" s="273"/>
      <c r="K538" s="315">
        <f t="shared" si="56"/>
        <v>0</v>
      </c>
      <c r="L538" s="70"/>
      <c r="M538" s="67"/>
      <c r="N538" s="70"/>
      <c r="O538" s="67"/>
      <c r="P538" s="78"/>
      <c r="Q538" s="78"/>
      <c r="R538" s="78"/>
      <c r="S538" s="192"/>
      <c r="T538" s="14" t="str">
        <f t="shared" si="54"/>
        <v/>
      </c>
      <c r="U538" s="47" t="str">
        <f t="shared" si="55"/>
        <v/>
      </c>
    </row>
    <row r="539" spans="1:21" ht="21.95" customHeight="1" x14ac:dyDescent="0.15">
      <c r="A539" s="266"/>
      <c r="B539" s="78"/>
      <c r="C539" s="78"/>
      <c r="D539" s="77"/>
      <c r="E539" s="77"/>
      <c r="F539" s="77"/>
      <c r="G539" s="215"/>
      <c r="H539" s="215"/>
      <c r="I539" s="273"/>
      <c r="J539" s="273"/>
      <c r="K539" s="315">
        <f t="shared" si="56"/>
        <v>0</v>
      </c>
      <c r="L539" s="70"/>
      <c r="M539" s="67"/>
      <c r="N539" s="70"/>
      <c r="O539" s="67"/>
      <c r="P539" s="78"/>
      <c r="Q539" s="78"/>
      <c r="R539" s="78"/>
      <c r="S539" s="192"/>
      <c r="T539" s="14" t="str">
        <f t="shared" si="54"/>
        <v/>
      </c>
      <c r="U539" s="47" t="str">
        <f t="shared" si="55"/>
        <v/>
      </c>
    </row>
    <row r="540" spans="1:21" ht="21.95" customHeight="1" x14ac:dyDescent="0.15">
      <c r="A540" s="266"/>
      <c r="B540" s="78"/>
      <c r="C540" s="78"/>
      <c r="D540" s="77"/>
      <c r="E540" s="77"/>
      <c r="F540" s="77"/>
      <c r="G540" s="215"/>
      <c r="H540" s="215"/>
      <c r="I540" s="273"/>
      <c r="J540" s="273"/>
      <c r="K540" s="315">
        <f t="shared" si="56"/>
        <v>0</v>
      </c>
      <c r="L540" s="70"/>
      <c r="M540" s="67"/>
      <c r="N540" s="70"/>
      <c r="O540" s="67"/>
      <c r="P540" s="78"/>
      <c r="Q540" s="78"/>
      <c r="R540" s="78"/>
      <c r="S540" s="192"/>
      <c r="T540" s="14" t="str">
        <f t="shared" si="54"/>
        <v/>
      </c>
      <c r="U540" s="47" t="str">
        <f t="shared" si="55"/>
        <v/>
      </c>
    </row>
    <row r="541" spans="1:21" ht="21.95" customHeight="1" x14ac:dyDescent="0.15">
      <c r="A541" s="266"/>
      <c r="B541" s="78"/>
      <c r="C541" s="78"/>
      <c r="D541" s="77"/>
      <c r="E541" s="77"/>
      <c r="F541" s="77"/>
      <c r="G541" s="215"/>
      <c r="H541" s="215"/>
      <c r="I541" s="273"/>
      <c r="J541" s="273"/>
      <c r="K541" s="315">
        <f t="shared" si="56"/>
        <v>0</v>
      </c>
      <c r="L541" s="70"/>
      <c r="M541" s="67"/>
      <c r="N541" s="70"/>
      <c r="O541" s="67"/>
      <c r="P541" s="78"/>
      <c r="Q541" s="78"/>
      <c r="R541" s="78"/>
      <c r="S541" s="192"/>
      <c r="T541" s="14" t="str">
        <f t="shared" si="54"/>
        <v/>
      </c>
      <c r="U541" s="47" t="str">
        <f t="shared" si="55"/>
        <v/>
      </c>
    </row>
    <row r="542" spans="1:21" ht="21.95" customHeight="1" x14ac:dyDescent="0.15">
      <c r="A542" s="266"/>
      <c r="B542" s="78"/>
      <c r="C542" s="78"/>
      <c r="D542" s="77"/>
      <c r="E542" s="77"/>
      <c r="F542" s="77"/>
      <c r="G542" s="215"/>
      <c r="H542" s="215"/>
      <c r="I542" s="273"/>
      <c r="J542" s="273"/>
      <c r="K542" s="315">
        <f t="shared" si="56"/>
        <v>0</v>
      </c>
      <c r="L542" s="70"/>
      <c r="M542" s="67"/>
      <c r="N542" s="70"/>
      <c r="O542" s="67"/>
      <c r="P542" s="78"/>
      <c r="Q542" s="78"/>
      <c r="R542" s="78"/>
      <c r="S542" s="192"/>
      <c r="T542" s="14" t="str">
        <f t="shared" si="54"/>
        <v/>
      </c>
      <c r="U542" s="47" t="str">
        <f t="shared" si="55"/>
        <v/>
      </c>
    </row>
    <row r="543" spans="1:21" ht="21.95" customHeight="1" x14ac:dyDescent="0.15">
      <c r="A543" s="266"/>
      <c r="B543" s="78"/>
      <c r="C543" s="78"/>
      <c r="D543" s="77"/>
      <c r="E543" s="77"/>
      <c r="F543" s="77"/>
      <c r="G543" s="215"/>
      <c r="H543" s="215"/>
      <c r="I543" s="273"/>
      <c r="J543" s="273"/>
      <c r="K543" s="315">
        <f t="shared" si="56"/>
        <v>0</v>
      </c>
      <c r="L543" s="70"/>
      <c r="M543" s="67"/>
      <c r="N543" s="70"/>
      <c r="O543" s="67"/>
      <c r="P543" s="78"/>
      <c r="Q543" s="78"/>
      <c r="R543" s="78"/>
      <c r="S543" s="192"/>
      <c r="T543" s="14" t="str">
        <f t="shared" si="54"/>
        <v/>
      </c>
      <c r="U543" s="47" t="str">
        <f t="shared" si="55"/>
        <v/>
      </c>
    </row>
    <row r="544" spans="1:21" ht="21.95" customHeight="1" x14ac:dyDescent="0.15">
      <c r="A544" s="266"/>
      <c r="B544" s="78"/>
      <c r="C544" s="78"/>
      <c r="D544" s="77"/>
      <c r="E544" s="77"/>
      <c r="F544" s="77"/>
      <c r="G544" s="215"/>
      <c r="H544" s="215"/>
      <c r="I544" s="273"/>
      <c r="J544" s="273"/>
      <c r="K544" s="315">
        <f t="shared" si="56"/>
        <v>0</v>
      </c>
      <c r="L544" s="70"/>
      <c r="M544" s="67"/>
      <c r="N544" s="70"/>
      <c r="O544" s="67"/>
      <c r="P544" s="78"/>
      <c r="Q544" s="78"/>
      <c r="R544" s="78"/>
      <c r="S544" s="192"/>
      <c r="T544" s="14" t="str">
        <f t="shared" si="54"/>
        <v/>
      </c>
      <c r="U544" s="47" t="str">
        <f t="shared" si="55"/>
        <v/>
      </c>
    </row>
    <row r="545" spans="1:21" ht="21.95" customHeight="1" x14ac:dyDescent="0.15">
      <c r="A545" s="266"/>
      <c r="B545" s="78"/>
      <c r="C545" s="78"/>
      <c r="D545" s="77"/>
      <c r="E545" s="77"/>
      <c r="F545" s="77"/>
      <c r="G545" s="215"/>
      <c r="H545" s="215"/>
      <c r="I545" s="273"/>
      <c r="J545" s="273"/>
      <c r="K545" s="315">
        <f t="shared" si="56"/>
        <v>0</v>
      </c>
      <c r="L545" s="70"/>
      <c r="M545" s="67"/>
      <c r="N545" s="70"/>
      <c r="O545" s="67"/>
      <c r="P545" s="78"/>
      <c r="Q545" s="78"/>
      <c r="R545" s="78"/>
      <c r="S545" s="192"/>
      <c r="T545" s="14" t="str">
        <f t="shared" si="54"/>
        <v/>
      </c>
      <c r="U545" s="47" t="str">
        <f t="shared" si="55"/>
        <v/>
      </c>
    </row>
    <row r="546" spans="1:21" ht="21.95" customHeight="1" x14ac:dyDescent="0.15">
      <c r="A546" s="177"/>
      <c r="B546" s="78"/>
      <c r="C546" s="78"/>
      <c r="D546" s="77"/>
      <c r="E546" s="77"/>
      <c r="F546" s="77"/>
      <c r="G546" s="215"/>
      <c r="H546" s="215"/>
      <c r="I546" s="273"/>
      <c r="J546" s="273"/>
      <c r="K546" s="315">
        <f t="shared" si="56"/>
        <v>0</v>
      </c>
      <c r="L546" s="70"/>
      <c r="M546" s="67"/>
      <c r="N546" s="70"/>
      <c r="O546" s="67"/>
      <c r="P546" s="78"/>
      <c r="Q546" s="78"/>
      <c r="R546" s="78"/>
      <c r="S546" s="192"/>
      <c r="T546" s="14" t="str">
        <f t="shared" si="54"/>
        <v/>
      </c>
      <c r="U546" s="47" t="str">
        <f t="shared" si="55"/>
        <v/>
      </c>
    </row>
    <row r="547" spans="1:21" ht="21.95" customHeight="1" x14ac:dyDescent="0.15">
      <c r="A547" s="207"/>
      <c r="B547" s="93"/>
      <c r="C547" s="94"/>
      <c r="D547" s="94"/>
      <c r="E547" s="278"/>
      <c r="F547" s="94"/>
      <c r="G547" s="279"/>
      <c r="H547" s="239"/>
      <c r="I547" s="280"/>
      <c r="J547" s="260"/>
      <c r="K547" s="316">
        <f t="shared" si="56"/>
        <v>0</v>
      </c>
      <c r="L547" s="208"/>
      <c r="M547" s="208"/>
      <c r="N547" s="208"/>
      <c r="O547" s="208"/>
      <c r="P547" s="208"/>
      <c r="Q547" s="208"/>
      <c r="R547" s="208"/>
      <c r="S547" s="209"/>
      <c r="T547" s="14" t="str">
        <f t="shared" si="54"/>
        <v/>
      </c>
      <c r="U547" s="47" t="str">
        <f t="shared" si="55"/>
        <v/>
      </c>
    </row>
    <row r="548" spans="1:21" ht="21.95" customHeight="1" x14ac:dyDescent="0.15">
      <c r="A548" s="282"/>
      <c r="B548" s="282"/>
      <c r="C548" s="282"/>
      <c r="D548" s="283"/>
      <c r="E548" s="283"/>
      <c r="F548" s="283"/>
      <c r="G548" s="284"/>
      <c r="H548" s="284"/>
      <c r="I548" s="285"/>
      <c r="J548" s="286"/>
      <c r="K548" s="319">
        <f t="shared" si="56"/>
        <v>0</v>
      </c>
      <c r="L548" s="292"/>
      <c r="M548" s="293"/>
      <c r="N548" s="292"/>
      <c r="O548" s="293"/>
      <c r="P548" s="282"/>
      <c r="Q548" s="282"/>
      <c r="R548" s="282"/>
      <c r="S548" s="282"/>
      <c r="T548" s="14" t="str">
        <f t="shared" si="54"/>
        <v/>
      </c>
      <c r="U548" s="47" t="str">
        <f t="shared" si="55"/>
        <v/>
      </c>
    </row>
    <row r="549" spans="1:21" ht="21.95" customHeight="1" x14ac:dyDescent="0.15">
      <c r="A549" s="282"/>
      <c r="B549" s="282"/>
      <c r="C549" s="282"/>
      <c r="D549" s="283"/>
      <c r="E549" s="283"/>
      <c r="F549" s="283"/>
      <c r="G549" s="284"/>
      <c r="H549" s="284"/>
      <c r="I549" s="285"/>
      <c r="J549" s="286"/>
      <c r="K549" s="319">
        <f t="shared" si="56"/>
        <v>0</v>
      </c>
      <c r="L549" s="292"/>
      <c r="M549" s="293"/>
      <c r="N549" s="292"/>
      <c r="O549" s="293"/>
      <c r="P549" s="282"/>
      <c r="Q549" s="282"/>
      <c r="R549" s="282"/>
      <c r="S549" s="282"/>
      <c r="T549" s="14" t="str">
        <f t="shared" si="54"/>
        <v/>
      </c>
      <c r="U549" s="47" t="str">
        <f t="shared" si="55"/>
        <v/>
      </c>
    </row>
    <row r="550" spans="1:21" ht="21.95" customHeight="1" x14ac:dyDescent="0.15">
      <c r="A550" s="282"/>
      <c r="B550" s="282"/>
      <c r="C550" s="282"/>
      <c r="D550" s="283"/>
      <c r="E550" s="283"/>
      <c r="F550" s="283"/>
      <c r="G550" s="284"/>
      <c r="H550" s="284"/>
      <c r="I550" s="285"/>
      <c r="J550" s="286"/>
      <c r="K550" s="319">
        <f t="shared" si="56"/>
        <v>0</v>
      </c>
      <c r="L550" s="292"/>
      <c r="M550" s="293"/>
      <c r="N550" s="292"/>
      <c r="O550" s="293"/>
      <c r="P550" s="282"/>
      <c r="Q550" s="282"/>
      <c r="R550" s="282"/>
      <c r="S550" s="282"/>
      <c r="T550" s="14" t="str">
        <f t="shared" si="54"/>
        <v/>
      </c>
      <c r="U550" s="47" t="str">
        <f t="shared" si="55"/>
        <v/>
      </c>
    </row>
    <row r="551" spans="1:21" ht="21.95" customHeight="1" x14ac:dyDescent="0.15">
      <c r="A551" s="282"/>
      <c r="B551" s="282"/>
      <c r="C551" s="282"/>
      <c r="D551" s="283"/>
      <c r="E551" s="283"/>
      <c r="F551" s="283"/>
      <c r="G551" s="284"/>
      <c r="H551" s="284"/>
      <c r="I551" s="285"/>
      <c r="J551" s="286"/>
      <c r="K551" s="319">
        <f t="shared" si="56"/>
        <v>0</v>
      </c>
      <c r="L551" s="292"/>
      <c r="M551" s="293"/>
      <c r="N551" s="292"/>
      <c r="O551" s="293"/>
      <c r="P551" s="282"/>
      <c r="Q551" s="282"/>
      <c r="R551" s="282"/>
      <c r="S551" s="282"/>
      <c r="T551" s="14" t="str">
        <f t="shared" si="54"/>
        <v/>
      </c>
      <c r="U551" s="47" t="str">
        <f t="shared" si="55"/>
        <v/>
      </c>
    </row>
    <row r="552" spans="1:21" ht="21.95" customHeight="1" x14ac:dyDescent="0.15">
      <c r="A552" s="282"/>
      <c r="B552" s="282"/>
      <c r="C552" s="282"/>
      <c r="D552" s="283"/>
      <c r="E552" s="283"/>
      <c r="F552" s="283"/>
      <c r="G552" s="284"/>
      <c r="H552" s="284"/>
      <c r="I552" s="285"/>
      <c r="J552" s="286"/>
      <c r="K552" s="319">
        <f t="shared" si="56"/>
        <v>0</v>
      </c>
      <c r="L552" s="292"/>
      <c r="M552" s="293"/>
      <c r="N552" s="292"/>
      <c r="O552" s="293"/>
      <c r="P552" s="282"/>
      <c r="Q552" s="282"/>
      <c r="R552" s="282"/>
      <c r="S552" s="282"/>
      <c r="T552" s="14" t="str">
        <f t="shared" si="54"/>
        <v/>
      </c>
      <c r="U552" s="47" t="str">
        <f t="shared" si="55"/>
        <v/>
      </c>
    </row>
    <row r="553" spans="1:21" ht="21.95" customHeight="1" x14ac:dyDescent="0.15">
      <c r="A553" s="282"/>
      <c r="B553" s="282"/>
      <c r="C553" s="282"/>
      <c r="D553" s="283"/>
      <c r="E553" s="283"/>
      <c r="F553" s="283"/>
      <c r="G553" s="284"/>
      <c r="H553" s="284"/>
      <c r="I553" s="285"/>
      <c r="J553" s="286"/>
      <c r="K553" s="319">
        <f t="shared" si="56"/>
        <v>0</v>
      </c>
      <c r="L553" s="292"/>
      <c r="M553" s="293"/>
      <c r="N553" s="292"/>
      <c r="O553" s="293"/>
      <c r="P553" s="282"/>
      <c r="Q553" s="282"/>
      <c r="R553" s="282"/>
      <c r="S553" s="282"/>
      <c r="T553" s="14" t="str">
        <f t="shared" si="54"/>
        <v/>
      </c>
      <c r="U553" s="47" t="str">
        <f t="shared" si="55"/>
        <v/>
      </c>
    </row>
    <row r="554" spans="1:21" ht="21.95" customHeight="1" x14ac:dyDescent="0.15">
      <c r="A554" s="282"/>
      <c r="B554" s="282"/>
      <c r="C554" s="282"/>
      <c r="D554" s="283"/>
      <c r="E554" s="283"/>
      <c r="F554" s="283"/>
      <c r="G554" s="284"/>
      <c r="H554" s="284"/>
      <c r="I554" s="285"/>
      <c r="J554" s="286"/>
      <c r="K554" s="319">
        <f t="shared" si="56"/>
        <v>0</v>
      </c>
      <c r="L554" s="292"/>
      <c r="M554" s="293"/>
      <c r="N554" s="292"/>
      <c r="O554" s="293"/>
      <c r="P554" s="282"/>
      <c r="Q554" s="282"/>
      <c r="R554" s="282"/>
      <c r="S554" s="282"/>
      <c r="T554" s="14" t="str">
        <f t="shared" si="54"/>
        <v/>
      </c>
      <c r="U554" s="47" t="str">
        <f t="shared" si="55"/>
        <v/>
      </c>
    </row>
    <row r="555" spans="1:21" ht="21.95" customHeight="1" x14ac:dyDescent="0.15">
      <c r="A555" s="282"/>
      <c r="B555" s="282"/>
      <c r="C555" s="282"/>
      <c r="D555" s="283"/>
      <c r="E555" s="283"/>
      <c r="F555" s="283"/>
      <c r="G555" s="284"/>
      <c r="H555" s="284"/>
      <c r="I555" s="285"/>
      <c r="J555" s="286"/>
      <c r="K555" s="319">
        <f t="shared" si="56"/>
        <v>0</v>
      </c>
      <c r="L555" s="292"/>
      <c r="M555" s="293"/>
      <c r="N555" s="292"/>
      <c r="O555" s="293"/>
      <c r="P555" s="282"/>
      <c r="Q555" s="282"/>
      <c r="R555" s="282"/>
      <c r="S555" s="282"/>
      <c r="T555" s="14" t="str">
        <f t="shared" si="54"/>
        <v/>
      </c>
      <c r="U555" s="47" t="str">
        <f t="shared" si="55"/>
        <v/>
      </c>
    </row>
    <row r="556" spans="1:21" ht="21.95" customHeight="1" x14ac:dyDescent="0.15">
      <c r="A556" s="282"/>
      <c r="B556" s="282"/>
      <c r="C556" s="282"/>
      <c r="D556" s="283"/>
      <c r="E556" s="283"/>
      <c r="F556" s="283"/>
      <c r="G556" s="284"/>
      <c r="H556" s="284"/>
      <c r="I556" s="285"/>
      <c r="J556" s="286"/>
      <c r="K556" s="319">
        <f t="shared" si="56"/>
        <v>0</v>
      </c>
      <c r="L556" s="292"/>
      <c r="M556" s="293"/>
      <c r="N556" s="292"/>
      <c r="O556" s="293"/>
      <c r="P556" s="282"/>
      <c r="Q556" s="282"/>
      <c r="R556" s="282"/>
      <c r="S556" s="282"/>
      <c r="T556" s="14" t="str">
        <f t="shared" si="54"/>
        <v/>
      </c>
      <c r="U556" s="47" t="str">
        <f t="shared" si="55"/>
        <v/>
      </c>
    </row>
    <row r="557" spans="1:21" ht="21.95" customHeight="1" x14ac:dyDescent="0.15">
      <c r="A557" s="282"/>
      <c r="B557" s="282"/>
      <c r="C557" s="282"/>
      <c r="D557" s="283"/>
      <c r="E557" s="283"/>
      <c r="F557" s="283"/>
      <c r="G557" s="284"/>
      <c r="H557" s="284"/>
      <c r="I557" s="285"/>
      <c r="J557" s="286"/>
      <c r="K557" s="319">
        <f t="shared" si="56"/>
        <v>0</v>
      </c>
      <c r="L557" s="292"/>
      <c r="M557" s="293"/>
      <c r="N557" s="292"/>
      <c r="O557" s="293"/>
      <c r="P557" s="282"/>
      <c r="Q557" s="282"/>
      <c r="R557" s="282"/>
      <c r="S557" s="282"/>
      <c r="T557" s="14" t="str">
        <f t="shared" si="54"/>
        <v/>
      </c>
      <c r="U557" s="47" t="str">
        <f t="shared" si="55"/>
        <v/>
      </c>
    </row>
    <row r="558" spans="1:21" ht="21.95" customHeight="1" x14ac:dyDescent="0.15">
      <c r="A558" s="282"/>
      <c r="B558" s="282"/>
      <c r="C558" s="282"/>
      <c r="D558" s="283"/>
      <c r="E558" s="283"/>
      <c r="F558" s="283"/>
      <c r="G558" s="284"/>
      <c r="H558" s="284"/>
      <c r="I558" s="285"/>
      <c r="J558" s="286"/>
      <c r="K558" s="319">
        <f t="shared" si="56"/>
        <v>0</v>
      </c>
      <c r="L558" s="292"/>
      <c r="M558" s="293"/>
      <c r="N558" s="292"/>
      <c r="O558" s="293"/>
      <c r="P558" s="282"/>
      <c r="Q558" s="282"/>
      <c r="R558" s="282"/>
      <c r="S558" s="282"/>
      <c r="T558" s="14" t="str">
        <f t="shared" si="54"/>
        <v/>
      </c>
      <c r="U558" s="47" t="str">
        <f t="shared" si="55"/>
        <v/>
      </c>
    </row>
    <row r="559" spans="1:21" ht="21.95" customHeight="1" x14ac:dyDescent="0.15">
      <c r="A559" s="282"/>
      <c r="B559" s="282"/>
      <c r="C559" s="282"/>
      <c r="D559" s="283"/>
      <c r="E559" s="283"/>
      <c r="F559" s="283"/>
      <c r="G559" s="284"/>
      <c r="H559" s="284"/>
      <c r="I559" s="285"/>
      <c r="J559" s="286"/>
      <c r="K559" s="319">
        <f t="shared" si="56"/>
        <v>0</v>
      </c>
      <c r="L559" s="292"/>
      <c r="M559" s="293"/>
      <c r="N559" s="292"/>
      <c r="O559" s="293"/>
      <c r="P559" s="282"/>
      <c r="Q559" s="282"/>
      <c r="R559" s="282"/>
      <c r="S559" s="282"/>
      <c r="T559" s="14" t="str">
        <f t="shared" si="54"/>
        <v/>
      </c>
      <c r="U559" s="47" t="str">
        <f t="shared" si="55"/>
        <v/>
      </c>
    </row>
    <row r="560" spans="1:21" ht="21.95" customHeight="1" x14ac:dyDescent="0.15">
      <c r="A560" s="282"/>
      <c r="B560" s="282"/>
      <c r="C560" s="282"/>
      <c r="D560" s="283"/>
      <c r="E560" s="283"/>
      <c r="F560" s="283"/>
      <c r="G560" s="284"/>
      <c r="H560" s="284"/>
      <c r="I560" s="285"/>
      <c r="J560" s="286"/>
      <c r="K560" s="319">
        <f t="shared" si="56"/>
        <v>0</v>
      </c>
      <c r="L560" s="292"/>
      <c r="M560" s="293"/>
      <c r="N560" s="292"/>
      <c r="O560" s="293"/>
      <c r="P560" s="282"/>
      <c r="Q560" s="282"/>
      <c r="R560" s="282"/>
      <c r="S560" s="282"/>
      <c r="T560" s="14" t="str">
        <f t="shared" si="54"/>
        <v/>
      </c>
      <c r="U560" s="47" t="str">
        <f t="shared" si="55"/>
        <v/>
      </c>
    </row>
    <row r="561" spans="1:21" ht="21.95" customHeight="1" x14ac:dyDescent="0.15">
      <c r="A561" s="282"/>
      <c r="B561" s="282"/>
      <c r="C561" s="282"/>
      <c r="D561" s="283"/>
      <c r="E561" s="283"/>
      <c r="F561" s="283"/>
      <c r="G561" s="284"/>
      <c r="H561" s="284"/>
      <c r="I561" s="285"/>
      <c r="J561" s="286"/>
      <c r="K561" s="319">
        <f t="shared" si="56"/>
        <v>0</v>
      </c>
      <c r="L561" s="292"/>
      <c r="M561" s="293"/>
      <c r="N561" s="292"/>
      <c r="O561" s="293"/>
      <c r="P561" s="282"/>
      <c r="Q561" s="282"/>
      <c r="R561" s="282"/>
      <c r="S561" s="282"/>
      <c r="T561" s="14" t="str">
        <f t="shared" si="54"/>
        <v/>
      </c>
      <c r="U561" s="47" t="str">
        <f t="shared" si="55"/>
        <v/>
      </c>
    </row>
    <row r="562" spans="1:21" ht="21.95" customHeight="1" x14ac:dyDescent="0.15">
      <c r="A562" s="282"/>
      <c r="B562" s="282"/>
      <c r="C562" s="282"/>
      <c r="D562" s="283"/>
      <c r="E562" s="283"/>
      <c r="F562" s="283"/>
      <c r="G562" s="284"/>
      <c r="H562" s="284"/>
      <c r="I562" s="285"/>
      <c r="J562" s="286"/>
      <c r="K562" s="319">
        <f t="shared" si="56"/>
        <v>0</v>
      </c>
      <c r="L562" s="292"/>
      <c r="M562" s="293"/>
      <c r="N562" s="292"/>
      <c r="O562" s="293"/>
      <c r="P562" s="282"/>
      <c r="Q562" s="282"/>
      <c r="R562" s="282"/>
      <c r="S562" s="282"/>
      <c r="T562" s="14" t="str">
        <f t="shared" si="54"/>
        <v/>
      </c>
      <c r="U562" s="47" t="str">
        <f t="shared" si="55"/>
        <v/>
      </c>
    </row>
    <row r="563" spans="1:21" ht="21.95" customHeight="1" x14ac:dyDescent="0.15">
      <c r="A563" s="282"/>
      <c r="B563" s="282"/>
      <c r="C563" s="282"/>
      <c r="D563" s="283"/>
      <c r="E563" s="283"/>
      <c r="F563" s="283"/>
      <c r="G563" s="284"/>
      <c r="H563" s="284"/>
      <c r="I563" s="285"/>
      <c r="J563" s="286"/>
      <c r="K563" s="319">
        <f t="shared" si="56"/>
        <v>0</v>
      </c>
      <c r="L563" s="292"/>
      <c r="M563" s="293"/>
      <c r="N563" s="292"/>
      <c r="O563" s="293"/>
      <c r="P563" s="282"/>
      <c r="Q563" s="282"/>
      <c r="R563" s="282"/>
      <c r="S563" s="282"/>
      <c r="T563" s="14" t="str">
        <f t="shared" si="54"/>
        <v/>
      </c>
      <c r="U563" s="47" t="str">
        <f t="shared" si="55"/>
        <v/>
      </c>
    </row>
    <row r="564" spans="1:21" ht="21.95" customHeight="1" x14ac:dyDescent="0.15">
      <c r="A564" s="282"/>
      <c r="B564" s="282"/>
      <c r="C564" s="282"/>
      <c r="D564" s="283"/>
      <c r="E564" s="283"/>
      <c r="F564" s="283"/>
      <c r="G564" s="284"/>
      <c r="H564" s="284"/>
      <c r="I564" s="285"/>
      <c r="J564" s="286"/>
      <c r="K564" s="319">
        <f t="shared" si="56"/>
        <v>0</v>
      </c>
      <c r="L564" s="292"/>
      <c r="M564" s="293"/>
      <c r="N564" s="292"/>
      <c r="O564" s="293"/>
      <c r="P564" s="282"/>
      <c r="Q564" s="282"/>
      <c r="R564" s="282"/>
      <c r="S564" s="282"/>
      <c r="T564" s="14" t="str">
        <f t="shared" si="54"/>
        <v/>
      </c>
      <c r="U564" s="47" t="str">
        <f t="shared" si="55"/>
        <v/>
      </c>
    </row>
    <row r="565" spans="1:21" ht="21.95" customHeight="1" x14ac:dyDescent="0.15">
      <c r="A565" s="282"/>
      <c r="B565" s="282"/>
      <c r="C565" s="282"/>
      <c r="D565" s="283"/>
      <c r="E565" s="283"/>
      <c r="F565" s="283"/>
      <c r="G565" s="284"/>
      <c r="H565" s="284"/>
      <c r="I565" s="285"/>
      <c r="J565" s="286"/>
      <c r="K565" s="319">
        <f t="shared" si="56"/>
        <v>0</v>
      </c>
      <c r="L565" s="292"/>
      <c r="M565" s="293"/>
      <c r="N565" s="292"/>
      <c r="O565" s="293"/>
      <c r="P565" s="282"/>
      <c r="Q565" s="282"/>
      <c r="R565" s="282"/>
      <c r="S565" s="282"/>
      <c r="T565" s="14" t="str">
        <f t="shared" si="54"/>
        <v/>
      </c>
      <c r="U565" s="47" t="str">
        <f t="shared" si="55"/>
        <v/>
      </c>
    </row>
    <row r="566" spans="1:21" ht="21.95" customHeight="1" x14ac:dyDescent="0.15">
      <c r="A566" s="282"/>
      <c r="B566" s="282"/>
      <c r="C566" s="282"/>
      <c r="D566" s="283"/>
      <c r="E566" s="283"/>
      <c r="F566" s="283"/>
      <c r="G566" s="284"/>
      <c r="H566" s="284"/>
      <c r="I566" s="285"/>
      <c r="J566" s="286"/>
      <c r="K566" s="319">
        <f t="shared" si="56"/>
        <v>0</v>
      </c>
      <c r="L566" s="292"/>
      <c r="M566" s="293"/>
      <c r="N566" s="292"/>
      <c r="O566" s="293"/>
      <c r="P566" s="282"/>
      <c r="Q566" s="282"/>
      <c r="R566" s="282"/>
      <c r="S566" s="282"/>
      <c r="T566" s="14" t="str">
        <f t="shared" si="54"/>
        <v/>
      </c>
      <c r="U566" s="47" t="str">
        <f t="shared" si="55"/>
        <v/>
      </c>
    </row>
    <row r="567" spans="1:21" ht="21.95" customHeight="1" x14ac:dyDescent="0.15">
      <c r="A567" s="282"/>
      <c r="B567" s="282"/>
      <c r="C567" s="282"/>
      <c r="D567" s="283"/>
      <c r="E567" s="283"/>
      <c r="F567" s="283"/>
      <c r="G567" s="284"/>
      <c r="H567" s="284"/>
      <c r="I567" s="285"/>
      <c r="J567" s="286"/>
      <c r="K567" s="319">
        <f t="shared" si="56"/>
        <v>0</v>
      </c>
      <c r="L567" s="292"/>
      <c r="M567" s="293"/>
      <c r="N567" s="292"/>
      <c r="O567" s="293"/>
      <c r="P567" s="282"/>
      <c r="Q567" s="282"/>
      <c r="R567" s="282"/>
      <c r="S567" s="282"/>
      <c r="T567" s="14" t="str">
        <f t="shared" si="54"/>
        <v/>
      </c>
      <c r="U567" s="47" t="str">
        <f t="shared" si="55"/>
        <v/>
      </c>
    </row>
    <row r="568" spans="1:21" ht="21.95" customHeight="1" x14ac:dyDescent="0.15">
      <c r="A568" s="282"/>
      <c r="B568" s="282"/>
      <c r="C568" s="282"/>
      <c r="D568" s="283"/>
      <c r="E568" s="283"/>
      <c r="F568" s="283"/>
      <c r="G568" s="284"/>
      <c r="H568" s="284"/>
      <c r="I568" s="285"/>
      <c r="J568" s="286"/>
      <c r="K568" s="319">
        <f t="shared" si="56"/>
        <v>0</v>
      </c>
      <c r="L568" s="292"/>
      <c r="M568" s="293"/>
      <c r="N568" s="292"/>
      <c r="O568" s="293"/>
      <c r="P568" s="282"/>
      <c r="Q568" s="282"/>
      <c r="R568" s="282"/>
      <c r="S568" s="282"/>
      <c r="T568" s="14" t="str">
        <f t="shared" si="54"/>
        <v/>
      </c>
      <c r="U568" s="47" t="str">
        <f t="shared" si="55"/>
        <v/>
      </c>
    </row>
    <row r="569" spans="1:21" ht="21.95" customHeight="1" x14ac:dyDescent="0.15">
      <c r="A569" s="282"/>
      <c r="B569" s="282"/>
      <c r="C569" s="282"/>
      <c r="D569" s="283"/>
      <c r="E569" s="283"/>
      <c r="F569" s="283"/>
      <c r="G569" s="284"/>
      <c r="H569" s="284"/>
      <c r="I569" s="285"/>
      <c r="J569" s="286"/>
      <c r="K569" s="319">
        <f t="shared" si="56"/>
        <v>0</v>
      </c>
      <c r="L569" s="292"/>
      <c r="M569" s="293"/>
      <c r="N569" s="292"/>
      <c r="O569" s="293"/>
      <c r="P569" s="282"/>
      <c r="Q569" s="282"/>
      <c r="R569" s="282"/>
      <c r="S569" s="282"/>
      <c r="T569" s="14" t="str">
        <f t="shared" si="54"/>
        <v/>
      </c>
      <c r="U569" s="47" t="str">
        <f t="shared" si="55"/>
        <v/>
      </c>
    </row>
    <row r="570" spans="1:21" ht="21.95" customHeight="1" x14ac:dyDescent="0.15">
      <c r="A570" s="282"/>
      <c r="B570" s="282"/>
      <c r="C570" s="282"/>
      <c r="D570" s="283"/>
      <c r="E570" s="283"/>
      <c r="F570" s="283"/>
      <c r="G570" s="284"/>
      <c r="H570" s="284"/>
      <c r="I570" s="285"/>
      <c r="J570" s="286"/>
      <c r="K570" s="319">
        <f t="shared" si="56"/>
        <v>0</v>
      </c>
      <c r="L570" s="292"/>
      <c r="M570" s="293"/>
      <c r="N570" s="292"/>
      <c r="O570" s="293"/>
      <c r="P570" s="282"/>
      <c r="Q570" s="282"/>
      <c r="R570" s="282"/>
      <c r="S570" s="282"/>
      <c r="T570" s="14" t="str">
        <f t="shared" si="54"/>
        <v/>
      </c>
      <c r="U570" s="47" t="str">
        <f t="shared" si="55"/>
        <v/>
      </c>
    </row>
    <row r="571" spans="1:21" ht="21.95" customHeight="1" x14ac:dyDescent="0.15">
      <c r="A571" s="282"/>
      <c r="B571" s="282"/>
      <c r="C571" s="282"/>
      <c r="D571" s="283"/>
      <c r="E571" s="283"/>
      <c r="F571" s="283"/>
      <c r="G571" s="284"/>
      <c r="H571" s="284"/>
      <c r="I571" s="285"/>
      <c r="J571" s="286"/>
      <c r="K571" s="319">
        <f t="shared" si="56"/>
        <v>0</v>
      </c>
      <c r="L571" s="292"/>
      <c r="M571" s="293"/>
      <c r="N571" s="292"/>
      <c r="O571" s="293"/>
      <c r="P571" s="282"/>
      <c r="Q571" s="282"/>
      <c r="R571" s="282"/>
      <c r="S571" s="282"/>
      <c r="T571" s="14" t="str">
        <f t="shared" si="54"/>
        <v/>
      </c>
      <c r="U571" s="47" t="str">
        <f t="shared" si="55"/>
        <v/>
      </c>
    </row>
    <row r="572" spans="1:21" ht="21.95" customHeight="1" x14ac:dyDescent="0.15">
      <c r="A572" s="282"/>
      <c r="B572" s="282"/>
      <c r="C572" s="282"/>
      <c r="D572" s="283"/>
      <c r="E572" s="283"/>
      <c r="F572" s="283"/>
      <c r="G572" s="284"/>
      <c r="H572" s="284"/>
      <c r="I572" s="285"/>
      <c r="J572" s="286"/>
      <c r="K572" s="319">
        <f t="shared" si="56"/>
        <v>0</v>
      </c>
      <c r="L572" s="292"/>
      <c r="M572" s="293"/>
      <c r="N572" s="292"/>
      <c r="O572" s="293"/>
      <c r="P572" s="282"/>
      <c r="Q572" s="282"/>
      <c r="R572" s="282"/>
      <c r="S572" s="282"/>
      <c r="T572" s="14" t="str">
        <f t="shared" si="54"/>
        <v/>
      </c>
      <c r="U572" s="47" t="str">
        <f t="shared" si="55"/>
        <v/>
      </c>
    </row>
    <row r="573" spans="1:21" ht="21.95" customHeight="1" x14ac:dyDescent="0.15">
      <c r="A573" s="282"/>
      <c r="B573" s="282"/>
      <c r="C573" s="282"/>
      <c r="D573" s="283"/>
      <c r="E573" s="283"/>
      <c r="F573" s="283"/>
      <c r="G573" s="284"/>
      <c r="H573" s="284"/>
      <c r="I573" s="285"/>
      <c r="J573" s="286"/>
      <c r="K573" s="319">
        <f t="shared" si="56"/>
        <v>0</v>
      </c>
      <c r="L573" s="292"/>
      <c r="M573" s="293"/>
      <c r="N573" s="292"/>
      <c r="O573" s="293"/>
      <c r="P573" s="282"/>
      <c r="Q573" s="282"/>
      <c r="R573" s="282"/>
      <c r="S573" s="282"/>
      <c r="T573" s="14" t="str">
        <f t="shared" si="54"/>
        <v/>
      </c>
      <c r="U573" s="47" t="str">
        <f t="shared" si="55"/>
        <v/>
      </c>
    </row>
    <row r="574" spans="1:21" ht="21.95" customHeight="1" x14ac:dyDescent="0.15">
      <c r="A574" s="282"/>
      <c r="B574" s="282"/>
      <c r="C574" s="282"/>
      <c r="D574" s="283"/>
      <c r="E574" s="283"/>
      <c r="F574" s="283"/>
      <c r="G574" s="284"/>
      <c r="H574" s="284"/>
      <c r="I574" s="285"/>
      <c r="J574" s="286"/>
      <c r="K574" s="319">
        <f t="shared" si="56"/>
        <v>0</v>
      </c>
      <c r="L574" s="292"/>
      <c r="M574" s="293"/>
      <c r="N574" s="292"/>
      <c r="O574" s="293"/>
      <c r="P574" s="282"/>
      <c r="Q574" s="282"/>
      <c r="R574" s="282"/>
      <c r="S574" s="282"/>
      <c r="T574" s="14" t="str">
        <f t="shared" si="54"/>
        <v/>
      </c>
      <c r="U574" s="47" t="str">
        <f t="shared" si="55"/>
        <v/>
      </c>
    </row>
    <row r="575" spans="1:21" ht="21.95" customHeight="1" x14ac:dyDescent="0.15">
      <c r="A575" s="282"/>
      <c r="B575" s="282"/>
      <c r="C575" s="282"/>
      <c r="D575" s="283"/>
      <c r="E575" s="283"/>
      <c r="F575" s="283"/>
      <c r="G575" s="284"/>
      <c r="H575" s="284"/>
      <c r="I575" s="285"/>
      <c r="J575" s="286"/>
      <c r="K575" s="319">
        <f t="shared" si="56"/>
        <v>0</v>
      </c>
      <c r="L575" s="292"/>
      <c r="M575" s="293"/>
      <c r="N575" s="292"/>
      <c r="O575" s="293"/>
      <c r="P575" s="282"/>
      <c r="Q575" s="282"/>
      <c r="R575" s="282"/>
      <c r="S575" s="282"/>
      <c r="T575" s="14" t="str">
        <f t="shared" si="54"/>
        <v/>
      </c>
      <c r="U575" s="47" t="str">
        <f t="shared" si="55"/>
        <v/>
      </c>
    </row>
    <row r="576" spans="1:21" ht="21.95" customHeight="1" x14ac:dyDescent="0.15">
      <c r="A576" s="282"/>
      <c r="B576" s="282"/>
      <c r="C576" s="282"/>
      <c r="D576" s="283"/>
      <c r="E576" s="283"/>
      <c r="F576" s="283"/>
      <c r="G576" s="284"/>
      <c r="H576" s="284"/>
      <c r="I576" s="285"/>
      <c r="J576" s="286"/>
      <c r="K576" s="319">
        <f t="shared" si="56"/>
        <v>0</v>
      </c>
      <c r="L576" s="292"/>
      <c r="M576" s="293"/>
      <c r="N576" s="292"/>
      <c r="O576" s="293"/>
      <c r="P576" s="282"/>
      <c r="Q576" s="282"/>
      <c r="R576" s="282"/>
      <c r="S576" s="282"/>
      <c r="T576" s="14" t="str">
        <f t="shared" si="54"/>
        <v/>
      </c>
      <c r="U576" s="47" t="str">
        <f t="shared" si="55"/>
        <v/>
      </c>
    </row>
    <row r="577" spans="1:21" ht="21.95" customHeight="1" x14ac:dyDescent="0.15">
      <c r="A577" s="282"/>
      <c r="B577" s="282"/>
      <c r="C577" s="282"/>
      <c r="D577" s="283"/>
      <c r="E577" s="283"/>
      <c r="F577" s="283"/>
      <c r="G577" s="284"/>
      <c r="H577" s="284"/>
      <c r="I577" s="285"/>
      <c r="J577" s="286"/>
      <c r="K577" s="319">
        <f t="shared" si="56"/>
        <v>0</v>
      </c>
      <c r="L577" s="292"/>
      <c r="M577" s="293"/>
      <c r="N577" s="292"/>
      <c r="O577" s="293"/>
      <c r="P577" s="282"/>
      <c r="Q577" s="282"/>
      <c r="R577" s="282"/>
      <c r="S577" s="282"/>
      <c r="T577" s="14" t="str">
        <f t="shared" si="54"/>
        <v/>
      </c>
      <c r="U577" s="47" t="str">
        <f t="shared" si="55"/>
        <v/>
      </c>
    </row>
    <row r="578" spans="1:21" ht="21.95" customHeight="1" x14ac:dyDescent="0.15">
      <c r="A578" s="282"/>
      <c r="B578" s="282"/>
      <c r="C578" s="282"/>
      <c r="D578" s="283"/>
      <c r="E578" s="283"/>
      <c r="F578" s="283"/>
      <c r="G578" s="284"/>
      <c r="H578" s="284"/>
      <c r="I578" s="285"/>
      <c r="J578" s="286"/>
      <c r="K578" s="319">
        <f t="shared" si="56"/>
        <v>0</v>
      </c>
      <c r="L578" s="292"/>
      <c r="M578" s="293"/>
      <c r="N578" s="292"/>
      <c r="O578" s="293"/>
      <c r="P578" s="282"/>
      <c r="Q578" s="282"/>
      <c r="R578" s="282"/>
      <c r="S578" s="282"/>
      <c r="T578" s="14" t="str">
        <f t="shared" si="54"/>
        <v/>
      </c>
      <c r="U578" s="47" t="str">
        <f t="shared" si="55"/>
        <v/>
      </c>
    </row>
    <row r="579" spans="1:21" ht="21.95" customHeight="1" x14ac:dyDescent="0.15">
      <c r="A579" s="282"/>
      <c r="B579" s="282"/>
      <c r="C579" s="282"/>
      <c r="D579" s="283"/>
      <c r="E579" s="283"/>
      <c r="F579" s="283"/>
      <c r="G579" s="284"/>
      <c r="H579" s="284"/>
      <c r="I579" s="285"/>
      <c r="J579" s="286"/>
      <c r="K579" s="319">
        <f t="shared" si="56"/>
        <v>0</v>
      </c>
      <c r="L579" s="292"/>
      <c r="M579" s="293"/>
      <c r="N579" s="292"/>
      <c r="O579" s="293"/>
      <c r="P579" s="282"/>
      <c r="Q579" s="282"/>
      <c r="R579" s="282"/>
      <c r="S579" s="282"/>
      <c r="T579" s="14" t="str">
        <f t="shared" si="54"/>
        <v/>
      </c>
      <c r="U579" s="47" t="str">
        <f t="shared" si="55"/>
        <v/>
      </c>
    </row>
    <row r="580" spans="1:21" ht="21.95" customHeight="1" x14ac:dyDescent="0.15">
      <c r="A580" s="282"/>
      <c r="B580" s="282"/>
      <c r="C580" s="282"/>
      <c r="D580" s="283"/>
      <c r="E580" s="283"/>
      <c r="F580" s="283"/>
      <c r="G580" s="284"/>
      <c r="H580" s="284"/>
      <c r="I580" s="285"/>
      <c r="J580" s="286"/>
      <c r="K580" s="319">
        <f t="shared" si="56"/>
        <v>0</v>
      </c>
      <c r="L580" s="292"/>
      <c r="M580" s="293"/>
      <c r="N580" s="292"/>
      <c r="O580" s="293"/>
      <c r="P580" s="282"/>
      <c r="Q580" s="282"/>
      <c r="R580" s="282"/>
      <c r="S580" s="282"/>
      <c r="T580" s="14" t="str">
        <f t="shared" si="54"/>
        <v/>
      </c>
      <c r="U580" s="47" t="str">
        <f t="shared" si="55"/>
        <v/>
      </c>
    </row>
    <row r="581" spans="1:21" ht="21.95" customHeight="1" x14ac:dyDescent="0.15">
      <c r="A581" s="282"/>
      <c r="B581" s="282"/>
      <c r="C581" s="282"/>
      <c r="D581" s="283"/>
      <c r="E581" s="283"/>
      <c r="F581" s="283"/>
      <c r="G581" s="284"/>
      <c r="H581" s="284"/>
      <c r="I581" s="285"/>
      <c r="J581" s="286"/>
      <c r="K581" s="319">
        <f t="shared" si="56"/>
        <v>0</v>
      </c>
      <c r="L581" s="292"/>
      <c r="M581" s="293"/>
      <c r="N581" s="292"/>
      <c r="O581" s="293"/>
      <c r="P581" s="282"/>
      <c r="Q581" s="282"/>
      <c r="R581" s="282"/>
      <c r="S581" s="282"/>
      <c r="T581" s="14" t="str">
        <f t="shared" si="54"/>
        <v/>
      </c>
      <c r="U581" s="47" t="str">
        <f t="shared" si="55"/>
        <v/>
      </c>
    </row>
    <row r="582" spans="1:21" ht="21.95" customHeight="1" x14ac:dyDescent="0.15">
      <c r="A582" s="282"/>
      <c r="B582" s="282"/>
      <c r="C582" s="282"/>
      <c r="D582" s="283"/>
      <c r="E582" s="283"/>
      <c r="F582" s="283"/>
      <c r="G582" s="284"/>
      <c r="H582" s="284"/>
      <c r="I582" s="285"/>
      <c r="J582" s="286"/>
      <c r="K582" s="319">
        <f t="shared" si="56"/>
        <v>0</v>
      </c>
      <c r="L582" s="292"/>
      <c r="M582" s="293"/>
      <c r="N582" s="292"/>
      <c r="O582" s="293"/>
      <c r="P582" s="282"/>
      <c r="Q582" s="282"/>
      <c r="R582" s="282"/>
      <c r="S582" s="282"/>
      <c r="T582" s="14" t="str">
        <f t="shared" si="54"/>
        <v/>
      </c>
      <c r="U582" s="47" t="str">
        <f t="shared" si="55"/>
        <v/>
      </c>
    </row>
    <row r="583" spans="1:21" ht="21.95" customHeight="1" x14ac:dyDescent="0.15">
      <c r="A583" s="282"/>
      <c r="B583" s="282"/>
      <c r="C583" s="282"/>
      <c r="D583" s="283"/>
      <c r="E583" s="283"/>
      <c r="F583" s="283"/>
      <c r="G583" s="284"/>
      <c r="H583" s="284"/>
      <c r="I583" s="285"/>
      <c r="J583" s="286"/>
      <c r="K583" s="319">
        <f t="shared" si="56"/>
        <v>0</v>
      </c>
      <c r="L583" s="292"/>
      <c r="M583" s="293"/>
      <c r="N583" s="292"/>
      <c r="O583" s="293"/>
      <c r="P583" s="282"/>
      <c r="Q583" s="282"/>
      <c r="R583" s="282"/>
      <c r="S583" s="282"/>
      <c r="T583" s="14" t="str">
        <f t="shared" ref="T583:T646" si="57">CONCATENATE(L583,C583)</f>
        <v/>
      </c>
      <c r="U583" s="47" t="str">
        <f t="shared" ref="U583:U646" si="58">CONCATENATE(N583,H583)</f>
        <v/>
      </c>
    </row>
    <row r="584" spans="1:21" ht="21.95" customHeight="1" x14ac:dyDescent="0.15">
      <c r="A584" s="282"/>
      <c r="B584" s="282"/>
      <c r="C584" s="282"/>
      <c r="D584" s="283"/>
      <c r="E584" s="283"/>
      <c r="F584" s="283"/>
      <c r="G584" s="284"/>
      <c r="H584" s="284"/>
      <c r="I584" s="285"/>
      <c r="J584" s="286"/>
      <c r="K584" s="319">
        <f t="shared" si="56"/>
        <v>0</v>
      </c>
      <c r="L584" s="292"/>
      <c r="M584" s="293"/>
      <c r="N584" s="292"/>
      <c r="O584" s="293"/>
      <c r="P584" s="282"/>
      <c r="Q584" s="282"/>
      <c r="R584" s="282"/>
      <c r="S584" s="282"/>
      <c r="T584" s="14" t="str">
        <f t="shared" si="57"/>
        <v/>
      </c>
      <c r="U584" s="47" t="str">
        <f t="shared" si="58"/>
        <v/>
      </c>
    </row>
    <row r="585" spans="1:21" ht="21.95" customHeight="1" x14ac:dyDescent="0.15">
      <c r="A585" s="282"/>
      <c r="B585" s="282"/>
      <c r="C585" s="282"/>
      <c r="D585" s="283"/>
      <c r="E585" s="283"/>
      <c r="F585" s="283"/>
      <c r="G585" s="284"/>
      <c r="H585" s="284"/>
      <c r="I585" s="285"/>
      <c r="J585" s="286"/>
      <c r="K585" s="319">
        <f t="shared" si="56"/>
        <v>0</v>
      </c>
      <c r="L585" s="292"/>
      <c r="M585" s="293"/>
      <c r="N585" s="292"/>
      <c r="O585" s="293"/>
      <c r="P585" s="282"/>
      <c r="Q585" s="282"/>
      <c r="R585" s="282"/>
      <c r="S585" s="282"/>
      <c r="T585" s="14" t="str">
        <f t="shared" si="57"/>
        <v/>
      </c>
      <c r="U585" s="47" t="str">
        <f t="shared" si="58"/>
        <v/>
      </c>
    </row>
    <row r="586" spans="1:21" ht="21.95" customHeight="1" x14ac:dyDescent="0.15">
      <c r="A586" s="282"/>
      <c r="B586" s="282"/>
      <c r="C586" s="282"/>
      <c r="D586" s="283"/>
      <c r="E586" s="283"/>
      <c r="F586" s="283"/>
      <c r="G586" s="284"/>
      <c r="H586" s="284"/>
      <c r="I586" s="285"/>
      <c r="J586" s="286"/>
      <c r="K586" s="319">
        <f t="shared" si="56"/>
        <v>0</v>
      </c>
      <c r="L586" s="292"/>
      <c r="M586" s="293"/>
      <c r="N586" s="292"/>
      <c r="O586" s="293"/>
      <c r="P586" s="282"/>
      <c r="Q586" s="282"/>
      <c r="R586" s="282"/>
      <c r="S586" s="282"/>
      <c r="T586" s="14" t="str">
        <f t="shared" si="57"/>
        <v/>
      </c>
      <c r="U586" s="47" t="str">
        <f t="shared" si="58"/>
        <v/>
      </c>
    </row>
    <row r="587" spans="1:21" ht="21.95" customHeight="1" x14ac:dyDescent="0.15">
      <c r="A587" s="282"/>
      <c r="B587" s="282"/>
      <c r="C587" s="282"/>
      <c r="D587" s="283"/>
      <c r="E587" s="283"/>
      <c r="F587" s="283"/>
      <c r="G587" s="284"/>
      <c r="H587" s="284"/>
      <c r="I587" s="285"/>
      <c r="J587" s="286"/>
      <c r="K587" s="319">
        <f t="shared" si="56"/>
        <v>0</v>
      </c>
      <c r="L587" s="292"/>
      <c r="M587" s="293"/>
      <c r="N587" s="292"/>
      <c r="O587" s="293"/>
      <c r="P587" s="282"/>
      <c r="Q587" s="282"/>
      <c r="R587" s="282"/>
      <c r="S587" s="282"/>
      <c r="T587" s="14" t="str">
        <f t="shared" si="57"/>
        <v/>
      </c>
      <c r="U587" s="47" t="str">
        <f t="shared" si="58"/>
        <v/>
      </c>
    </row>
    <row r="588" spans="1:21" ht="21.95" customHeight="1" x14ac:dyDescent="0.15">
      <c r="A588" s="282"/>
      <c r="B588" s="282"/>
      <c r="C588" s="282"/>
      <c r="D588" s="283"/>
      <c r="E588" s="283"/>
      <c r="F588" s="283"/>
      <c r="G588" s="284"/>
      <c r="H588" s="284"/>
      <c r="I588" s="285"/>
      <c r="J588" s="286"/>
      <c r="K588" s="319">
        <f t="shared" si="56"/>
        <v>0</v>
      </c>
      <c r="L588" s="292"/>
      <c r="M588" s="293"/>
      <c r="N588" s="292"/>
      <c r="O588" s="293"/>
      <c r="P588" s="282"/>
      <c r="Q588" s="282"/>
      <c r="R588" s="282"/>
      <c r="S588" s="282"/>
      <c r="T588" s="14" t="str">
        <f t="shared" si="57"/>
        <v/>
      </c>
      <c r="U588" s="47" t="str">
        <f t="shared" si="58"/>
        <v/>
      </c>
    </row>
    <row r="589" spans="1:21" ht="21.95" customHeight="1" x14ac:dyDescent="0.15">
      <c r="A589" s="282"/>
      <c r="B589" s="282"/>
      <c r="C589" s="282"/>
      <c r="D589" s="283"/>
      <c r="E589" s="283"/>
      <c r="F589" s="283"/>
      <c r="G589" s="284"/>
      <c r="H589" s="284"/>
      <c r="I589" s="285"/>
      <c r="J589" s="286"/>
      <c r="K589" s="319">
        <f t="shared" ref="K589:K627" si="59">J589-E589</f>
        <v>0</v>
      </c>
      <c r="L589" s="292"/>
      <c r="M589" s="293"/>
      <c r="N589" s="292"/>
      <c r="O589" s="293"/>
      <c r="P589" s="282"/>
      <c r="Q589" s="282"/>
      <c r="R589" s="282"/>
      <c r="S589" s="282"/>
      <c r="T589" s="14" t="str">
        <f t="shared" si="57"/>
        <v/>
      </c>
      <c r="U589" s="47" t="str">
        <f t="shared" si="58"/>
        <v/>
      </c>
    </row>
    <row r="590" spans="1:21" ht="21.95" customHeight="1" x14ac:dyDescent="0.15">
      <c r="A590" s="282"/>
      <c r="B590" s="282"/>
      <c r="C590" s="282"/>
      <c r="D590" s="283"/>
      <c r="E590" s="283"/>
      <c r="F590" s="283"/>
      <c r="G590" s="284"/>
      <c r="H590" s="284"/>
      <c r="I590" s="285"/>
      <c r="J590" s="286"/>
      <c r="K590" s="319">
        <f t="shared" si="59"/>
        <v>0</v>
      </c>
      <c r="L590" s="292"/>
      <c r="M590" s="293"/>
      <c r="N590" s="292"/>
      <c r="O590" s="293"/>
      <c r="P590" s="282"/>
      <c r="Q590" s="282"/>
      <c r="R590" s="282"/>
      <c r="S590" s="282"/>
      <c r="T590" s="14" t="str">
        <f t="shared" si="57"/>
        <v/>
      </c>
      <c r="U590" s="47" t="str">
        <f t="shared" si="58"/>
        <v/>
      </c>
    </row>
    <row r="591" spans="1:21" ht="21.95" customHeight="1" x14ac:dyDescent="0.15">
      <c r="A591" s="282"/>
      <c r="B591" s="282"/>
      <c r="C591" s="282"/>
      <c r="D591" s="283"/>
      <c r="E591" s="283"/>
      <c r="F591" s="283"/>
      <c r="G591" s="284"/>
      <c r="H591" s="284"/>
      <c r="I591" s="285"/>
      <c r="J591" s="286"/>
      <c r="K591" s="319">
        <f t="shared" si="59"/>
        <v>0</v>
      </c>
      <c r="L591" s="292"/>
      <c r="M591" s="293"/>
      <c r="N591" s="292"/>
      <c r="O591" s="293"/>
      <c r="P591" s="282"/>
      <c r="Q591" s="282"/>
      <c r="R591" s="282"/>
      <c r="S591" s="282"/>
      <c r="T591" s="14" t="str">
        <f t="shared" si="57"/>
        <v/>
      </c>
      <c r="U591" s="47" t="str">
        <f t="shared" si="58"/>
        <v/>
      </c>
    </row>
    <row r="592" spans="1:21" ht="21.95" customHeight="1" x14ac:dyDescent="0.15">
      <c r="A592" s="282"/>
      <c r="B592" s="282"/>
      <c r="C592" s="282"/>
      <c r="D592" s="283"/>
      <c r="E592" s="283"/>
      <c r="F592" s="283"/>
      <c r="G592" s="284"/>
      <c r="H592" s="284"/>
      <c r="I592" s="285"/>
      <c r="J592" s="286"/>
      <c r="K592" s="319">
        <f t="shared" si="59"/>
        <v>0</v>
      </c>
      <c r="L592" s="292"/>
      <c r="M592" s="293"/>
      <c r="N592" s="292"/>
      <c r="O592" s="293"/>
      <c r="P592" s="282"/>
      <c r="Q592" s="282"/>
      <c r="R592" s="282"/>
      <c r="S592" s="282"/>
      <c r="T592" s="14" t="str">
        <f t="shared" si="57"/>
        <v/>
      </c>
      <c r="U592" s="47" t="str">
        <f t="shared" si="58"/>
        <v/>
      </c>
    </row>
    <row r="593" spans="1:21" ht="21.95" customHeight="1" x14ac:dyDescent="0.15">
      <c r="A593" s="282"/>
      <c r="B593" s="282"/>
      <c r="C593" s="282"/>
      <c r="D593" s="283"/>
      <c r="E593" s="283"/>
      <c r="F593" s="283"/>
      <c r="G593" s="284"/>
      <c r="H593" s="284"/>
      <c r="I593" s="285"/>
      <c r="J593" s="286"/>
      <c r="K593" s="319">
        <f t="shared" si="59"/>
        <v>0</v>
      </c>
      <c r="L593" s="292"/>
      <c r="M593" s="293"/>
      <c r="N593" s="292"/>
      <c r="O593" s="293"/>
      <c r="P593" s="282"/>
      <c r="Q593" s="282"/>
      <c r="R593" s="282"/>
      <c r="S593" s="282"/>
      <c r="T593" s="14" t="str">
        <f t="shared" si="57"/>
        <v/>
      </c>
      <c r="U593" s="47" t="str">
        <f t="shared" si="58"/>
        <v/>
      </c>
    </row>
    <row r="594" spans="1:21" ht="21.95" customHeight="1" x14ac:dyDescent="0.15">
      <c r="A594" s="282"/>
      <c r="B594" s="282"/>
      <c r="C594" s="282"/>
      <c r="D594" s="283"/>
      <c r="E594" s="283"/>
      <c r="F594" s="283"/>
      <c r="G594" s="284"/>
      <c r="H594" s="284"/>
      <c r="I594" s="285"/>
      <c r="J594" s="286"/>
      <c r="K594" s="319">
        <f t="shared" si="59"/>
        <v>0</v>
      </c>
      <c r="L594" s="292"/>
      <c r="M594" s="293"/>
      <c r="N594" s="292"/>
      <c r="O594" s="293"/>
      <c r="P594" s="282"/>
      <c r="Q594" s="282"/>
      <c r="R594" s="282"/>
      <c r="S594" s="282"/>
      <c r="T594" s="14" t="str">
        <f t="shared" si="57"/>
        <v/>
      </c>
      <c r="U594" s="47" t="str">
        <f t="shared" si="58"/>
        <v/>
      </c>
    </row>
    <row r="595" spans="1:21" ht="21.95" customHeight="1" x14ac:dyDescent="0.15">
      <c r="A595" s="282"/>
      <c r="B595" s="282"/>
      <c r="C595" s="282"/>
      <c r="D595" s="283"/>
      <c r="E595" s="283"/>
      <c r="F595" s="283"/>
      <c r="G595" s="284"/>
      <c r="H595" s="284"/>
      <c r="I595" s="285"/>
      <c r="J595" s="286"/>
      <c r="K595" s="319">
        <f t="shared" si="59"/>
        <v>0</v>
      </c>
      <c r="L595" s="292"/>
      <c r="M595" s="293"/>
      <c r="N595" s="292"/>
      <c r="O595" s="293"/>
      <c r="P595" s="282"/>
      <c r="Q595" s="282"/>
      <c r="R595" s="282"/>
      <c r="S595" s="282"/>
      <c r="T595" s="14" t="str">
        <f t="shared" si="57"/>
        <v/>
      </c>
      <c r="U595" s="47" t="str">
        <f t="shared" si="58"/>
        <v/>
      </c>
    </row>
    <row r="596" spans="1:21" ht="21.95" customHeight="1" x14ac:dyDescent="0.15">
      <c r="A596" s="282"/>
      <c r="B596" s="282"/>
      <c r="C596" s="282"/>
      <c r="D596" s="283"/>
      <c r="E596" s="283"/>
      <c r="F596" s="283"/>
      <c r="G596" s="284"/>
      <c r="H596" s="284"/>
      <c r="I596" s="285"/>
      <c r="J596" s="286"/>
      <c r="K596" s="319">
        <f t="shared" si="59"/>
        <v>0</v>
      </c>
      <c r="L596" s="292"/>
      <c r="M596" s="293"/>
      <c r="N596" s="292"/>
      <c r="O596" s="293"/>
      <c r="P596" s="282"/>
      <c r="Q596" s="282"/>
      <c r="R596" s="282"/>
      <c r="S596" s="282"/>
      <c r="T596" s="14" t="str">
        <f t="shared" si="57"/>
        <v/>
      </c>
      <c r="U596" s="47" t="str">
        <f t="shared" si="58"/>
        <v/>
      </c>
    </row>
    <row r="597" spans="1:21" ht="21.95" customHeight="1" x14ac:dyDescent="0.15">
      <c r="A597" s="282"/>
      <c r="B597" s="282"/>
      <c r="C597" s="282"/>
      <c r="D597" s="283"/>
      <c r="E597" s="283"/>
      <c r="F597" s="283"/>
      <c r="G597" s="284"/>
      <c r="H597" s="284"/>
      <c r="I597" s="285"/>
      <c r="J597" s="286"/>
      <c r="K597" s="319">
        <f t="shared" si="59"/>
        <v>0</v>
      </c>
      <c r="L597" s="292"/>
      <c r="M597" s="293"/>
      <c r="N597" s="292"/>
      <c r="O597" s="293"/>
      <c r="P597" s="282"/>
      <c r="Q597" s="282"/>
      <c r="R597" s="282"/>
      <c r="S597" s="282"/>
      <c r="T597" s="14" t="str">
        <f t="shared" si="57"/>
        <v/>
      </c>
      <c r="U597" s="47" t="str">
        <f t="shared" si="58"/>
        <v/>
      </c>
    </row>
    <row r="598" spans="1:21" ht="21.95" customHeight="1" x14ac:dyDescent="0.15">
      <c r="A598" s="282"/>
      <c r="B598" s="282"/>
      <c r="C598" s="282"/>
      <c r="D598" s="283"/>
      <c r="E598" s="283"/>
      <c r="F598" s="283"/>
      <c r="G598" s="284"/>
      <c r="H598" s="284"/>
      <c r="I598" s="285"/>
      <c r="J598" s="286"/>
      <c r="K598" s="319">
        <f t="shared" si="59"/>
        <v>0</v>
      </c>
      <c r="L598" s="292"/>
      <c r="M598" s="293"/>
      <c r="N598" s="292"/>
      <c r="O598" s="293"/>
      <c r="P598" s="282"/>
      <c r="Q598" s="282"/>
      <c r="R598" s="282"/>
      <c r="S598" s="282"/>
      <c r="T598" s="14" t="str">
        <f t="shared" si="57"/>
        <v/>
      </c>
      <c r="U598" s="47" t="str">
        <f t="shared" si="58"/>
        <v/>
      </c>
    </row>
    <row r="599" spans="1:21" ht="21.95" customHeight="1" x14ac:dyDescent="0.15">
      <c r="A599" s="282"/>
      <c r="B599" s="282"/>
      <c r="C599" s="282"/>
      <c r="D599" s="283"/>
      <c r="E599" s="283"/>
      <c r="F599" s="283"/>
      <c r="G599" s="284"/>
      <c r="H599" s="284"/>
      <c r="I599" s="285"/>
      <c r="J599" s="286"/>
      <c r="K599" s="319">
        <f t="shared" si="59"/>
        <v>0</v>
      </c>
      <c r="L599" s="292"/>
      <c r="M599" s="293"/>
      <c r="N599" s="292"/>
      <c r="O599" s="293"/>
      <c r="P599" s="282"/>
      <c r="Q599" s="282"/>
      <c r="R599" s="282"/>
      <c r="S599" s="282"/>
      <c r="T599" s="14" t="str">
        <f t="shared" si="57"/>
        <v/>
      </c>
      <c r="U599" s="47" t="str">
        <f t="shared" si="58"/>
        <v/>
      </c>
    </row>
    <row r="600" spans="1:21" ht="21.95" customHeight="1" x14ac:dyDescent="0.15">
      <c r="A600" s="282"/>
      <c r="B600" s="282"/>
      <c r="C600" s="282"/>
      <c r="D600" s="283"/>
      <c r="E600" s="283"/>
      <c r="F600" s="283"/>
      <c r="G600" s="284"/>
      <c r="H600" s="284"/>
      <c r="I600" s="285"/>
      <c r="J600" s="286"/>
      <c r="K600" s="319">
        <f t="shared" si="59"/>
        <v>0</v>
      </c>
      <c r="L600" s="292"/>
      <c r="M600" s="293"/>
      <c r="N600" s="292"/>
      <c r="O600" s="293"/>
      <c r="P600" s="282"/>
      <c r="Q600" s="282"/>
      <c r="R600" s="282"/>
      <c r="S600" s="282"/>
      <c r="T600" s="14" t="str">
        <f t="shared" si="57"/>
        <v/>
      </c>
      <c r="U600" s="47" t="str">
        <f t="shared" si="58"/>
        <v/>
      </c>
    </row>
    <row r="601" spans="1:21" ht="21.95" customHeight="1" x14ac:dyDescent="0.15">
      <c r="A601" s="282"/>
      <c r="B601" s="282"/>
      <c r="C601" s="282"/>
      <c r="D601" s="283"/>
      <c r="E601" s="283"/>
      <c r="F601" s="283"/>
      <c r="G601" s="284"/>
      <c r="H601" s="284"/>
      <c r="I601" s="285"/>
      <c r="J601" s="286"/>
      <c r="K601" s="319">
        <f t="shared" si="59"/>
        <v>0</v>
      </c>
      <c r="L601" s="292"/>
      <c r="M601" s="293"/>
      <c r="N601" s="292"/>
      <c r="O601" s="293"/>
      <c r="P601" s="282"/>
      <c r="Q601" s="282"/>
      <c r="R601" s="282"/>
      <c r="S601" s="282"/>
      <c r="T601" s="14" t="str">
        <f t="shared" si="57"/>
        <v/>
      </c>
      <c r="U601" s="47" t="str">
        <f t="shared" si="58"/>
        <v/>
      </c>
    </row>
    <row r="602" spans="1:21" ht="21.95" customHeight="1" x14ac:dyDescent="0.15">
      <c r="A602" s="282"/>
      <c r="B602" s="282"/>
      <c r="C602" s="282"/>
      <c r="D602" s="283"/>
      <c r="E602" s="283"/>
      <c r="F602" s="283"/>
      <c r="G602" s="284"/>
      <c r="H602" s="284"/>
      <c r="I602" s="285"/>
      <c r="J602" s="286"/>
      <c r="K602" s="319">
        <f t="shared" si="59"/>
        <v>0</v>
      </c>
      <c r="L602" s="292"/>
      <c r="M602" s="293"/>
      <c r="N602" s="292"/>
      <c r="O602" s="293"/>
      <c r="P602" s="282"/>
      <c r="Q602" s="282"/>
      <c r="R602" s="282"/>
      <c r="S602" s="282"/>
      <c r="T602" s="14" t="str">
        <f t="shared" si="57"/>
        <v/>
      </c>
      <c r="U602" s="47" t="str">
        <f t="shared" si="58"/>
        <v/>
      </c>
    </row>
    <row r="603" spans="1:21" ht="21.95" customHeight="1" x14ac:dyDescent="0.15">
      <c r="A603" s="282"/>
      <c r="B603" s="282"/>
      <c r="C603" s="282"/>
      <c r="D603" s="283"/>
      <c r="E603" s="283"/>
      <c r="F603" s="283"/>
      <c r="G603" s="284"/>
      <c r="H603" s="284"/>
      <c r="I603" s="285"/>
      <c r="J603" s="286"/>
      <c r="K603" s="319">
        <f t="shared" si="59"/>
        <v>0</v>
      </c>
      <c r="L603" s="292"/>
      <c r="M603" s="293"/>
      <c r="N603" s="292"/>
      <c r="O603" s="293"/>
      <c r="P603" s="282"/>
      <c r="Q603" s="282"/>
      <c r="R603" s="282"/>
      <c r="S603" s="282"/>
      <c r="T603" s="14" t="str">
        <f t="shared" si="57"/>
        <v/>
      </c>
      <c r="U603" s="47" t="str">
        <f t="shared" si="58"/>
        <v/>
      </c>
    </row>
    <row r="604" spans="1:21" ht="21.95" customHeight="1" x14ac:dyDescent="0.15">
      <c r="A604" s="282"/>
      <c r="B604" s="282"/>
      <c r="C604" s="282"/>
      <c r="D604" s="283"/>
      <c r="E604" s="283"/>
      <c r="F604" s="283"/>
      <c r="G604" s="284"/>
      <c r="H604" s="284"/>
      <c r="I604" s="285"/>
      <c r="J604" s="286"/>
      <c r="K604" s="319">
        <f t="shared" si="59"/>
        <v>0</v>
      </c>
      <c r="L604" s="292"/>
      <c r="M604" s="293"/>
      <c r="N604" s="292"/>
      <c r="O604" s="293"/>
      <c r="P604" s="282"/>
      <c r="Q604" s="282"/>
      <c r="R604" s="282"/>
      <c r="S604" s="282"/>
      <c r="T604" s="14" t="str">
        <f t="shared" si="57"/>
        <v/>
      </c>
      <c r="U604" s="47" t="str">
        <f t="shared" si="58"/>
        <v/>
      </c>
    </row>
    <row r="605" spans="1:21" ht="21.95" customHeight="1" x14ac:dyDescent="0.15">
      <c r="A605" s="282"/>
      <c r="B605" s="282"/>
      <c r="C605" s="282"/>
      <c r="D605" s="283"/>
      <c r="E605" s="283"/>
      <c r="F605" s="283"/>
      <c r="G605" s="284"/>
      <c r="H605" s="284"/>
      <c r="I605" s="285"/>
      <c r="J605" s="286"/>
      <c r="K605" s="319">
        <f t="shared" si="59"/>
        <v>0</v>
      </c>
      <c r="L605" s="292"/>
      <c r="M605" s="293"/>
      <c r="N605" s="292"/>
      <c r="O605" s="293"/>
      <c r="P605" s="282"/>
      <c r="Q605" s="282"/>
      <c r="R605" s="282"/>
      <c r="S605" s="282"/>
      <c r="T605" s="14" t="str">
        <f t="shared" si="57"/>
        <v/>
      </c>
      <c r="U605" s="47" t="str">
        <f t="shared" si="58"/>
        <v/>
      </c>
    </row>
    <row r="606" spans="1:21" ht="21.95" customHeight="1" x14ac:dyDescent="0.15">
      <c r="A606" s="282"/>
      <c r="B606" s="282"/>
      <c r="C606" s="282"/>
      <c r="D606" s="283"/>
      <c r="E606" s="283"/>
      <c r="F606" s="283"/>
      <c r="G606" s="284"/>
      <c r="H606" s="284"/>
      <c r="I606" s="285"/>
      <c r="J606" s="286"/>
      <c r="K606" s="319">
        <f t="shared" si="59"/>
        <v>0</v>
      </c>
      <c r="L606" s="292"/>
      <c r="M606" s="293"/>
      <c r="N606" s="292"/>
      <c r="O606" s="293"/>
      <c r="P606" s="282"/>
      <c r="Q606" s="282"/>
      <c r="R606" s="282"/>
      <c r="S606" s="282"/>
      <c r="T606" s="14" t="str">
        <f t="shared" si="57"/>
        <v/>
      </c>
      <c r="U606" s="47" t="str">
        <f t="shared" si="58"/>
        <v/>
      </c>
    </row>
    <row r="607" spans="1:21" ht="21.95" customHeight="1" x14ac:dyDescent="0.15">
      <c r="A607" s="282"/>
      <c r="B607" s="282"/>
      <c r="C607" s="282"/>
      <c r="D607" s="283"/>
      <c r="E607" s="283"/>
      <c r="F607" s="283"/>
      <c r="G607" s="284"/>
      <c r="H607" s="284"/>
      <c r="I607" s="285"/>
      <c r="J607" s="286"/>
      <c r="K607" s="319">
        <f t="shared" si="59"/>
        <v>0</v>
      </c>
      <c r="L607" s="292"/>
      <c r="M607" s="293"/>
      <c r="N607" s="292"/>
      <c r="O607" s="293"/>
      <c r="P607" s="282"/>
      <c r="Q607" s="282"/>
      <c r="R607" s="282"/>
      <c r="S607" s="282"/>
      <c r="T607" s="14" t="str">
        <f t="shared" si="57"/>
        <v/>
      </c>
      <c r="U607" s="47" t="str">
        <f t="shared" si="58"/>
        <v/>
      </c>
    </row>
    <row r="608" spans="1:21" ht="21.95" customHeight="1" x14ac:dyDescent="0.15">
      <c r="A608" s="282"/>
      <c r="B608" s="282"/>
      <c r="C608" s="282"/>
      <c r="D608" s="283"/>
      <c r="E608" s="283"/>
      <c r="F608" s="283"/>
      <c r="G608" s="284"/>
      <c r="H608" s="284"/>
      <c r="I608" s="285"/>
      <c r="J608" s="286"/>
      <c r="K608" s="319">
        <f t="shared" si="59"/>
        <v>0</v>
      </c>
      <c r="L608" s="292"/>
      <c r="M608" s="293"/>
      <c r="N608" s="292"/>
      <c r="O608" s="293"/>
      <c r="P608" s="282"/>
      <c r="Q608" s="282"/>
      <c r="R608" s="282"/>
      <c r="S608" s="282"/>
      <c r="T608" s="14" t="str">
        <f t="shared" si="57"/>
        <v/>
      </c>
      <c r="U608" s="47" t="str">
        <f t="shared" si="58"/>
        <v/>
      </c>
    </row>
    <row r="609" spans="1:21" ht="21.95" customHeight="1" x14ac:dyDescent="0.15">
      <c r="A609" s="282"/>
      <c r="B609" s="282"/>
      <c r="C609" s="282"/>
      <c r="D609" s="283"/>
      <c r="E609" s="283"/>
      <c r="F609" s="283"/>
      <c r="G609" s="284"/>
      <c r="H609" s="284"/>
      <c r="I609" s="285"/>
      <c r="J609" s="286"/>
      <c r="K609" s="319">
        <f t="shared" si="59"/>
        <v>0</v>
      </c>
      <c r="L609" s="292"/>
      <c r="M609" s="293"/>
      <c r="N609" s="292"/>
      <c r="O609" s="293"/>
      <c r="P609" s="282"/>
      <c r="Q609" s="282"/>
      <c r="R609" s="282"/>
      <c r="S609" s="282"/>
      <c r="T609" s="14" t="str">
        <f t="shared" si="57"/>
        <v/>
      </c>
      <c r="U609" s="47" t="str">
        <f t="shared" si="58"/>
        <v/>
      </c>
    </row>
    <row r="610" spans="1:21" ht="21.95" customHeight="1" x14ac:dyDescent="0.15">
      <c r="A610" s="282"/>
      <c r="B610" s="282"/>
      <c r="C610" s="282"/>
      <c r="D610" s="283"/>
      <c r="E610" s="283"/>
      <c r="F610" s="283"/>
      <c r="G610" s="284"/>
      <c r="H610" s="284"/>
      <c r="I610" s="285"/>
      <c r="J610" s="286"/>
      <c r="K610" s="319">
        <f t="shared" si="59"/>
        <v>0</v>
      </c>
      <c r="L610" s="292"/>
      <c r="M610" s="293"/>
      <c r="N610" s="292"/>
      <c r="O610" s="293"/>
      <c r="P610" s="282"/>
      <c r="Q610" s="282"/>
      <c r="R610" s="282"/>
      <c r="S610" s="282"/>
      <c r="T610" s="14" t="str">
        <f t="shared" si="57"/>
        <v/>
      </c>
      <c r="U610" s="47" t="str">
        <f t="shared" si="58"/>
        <v/>
      </c>
    </row>
    <row r="611" spans="1:21" ht="21.95" customHeight="1" x14ac:dyDescent="0.15">
      <c r="A611" s="282"/>
      <c r="B611" s="282"/>
      <c r="C611" s="282"/>
      <c r="D611" s="283"/>
      <c r="E611" s="283"/>
      <c r="F611" s="283"/>
      <c r="G611" s="284"/>
      <c r="H611" s="284"/>
      <c r="I611" s="285"/>
      <c r="J611" s="286"/>
      <c r="K611" s="319">
        <f t="shared" si="59"/>
        <v>0</v>
      </c>
      <c r="L611" s="292"/>
      <c r="M611" s="293"/>
      <c r="N611" s="292"/>
      <c r="O611" s="293"/>
      <c r="P611" s="282"/>
      <c r="Q611" s="282"/>
      <c r="R611" s="282"/>
      <c r="S611" s="282"/>
      <c r="T611" s="14" t="str">
        <f t="shared" si="57"/>
        <v/>
      </c>
      <c r="U611" s="47" t="str">
        <f t="shared" si="58"/>
        <v/>
      </c>
    </row>
    <row r="612" spans="1:21" ht="21.95" customHeight="1" x14ac:dyDescent="0.15">
      <c r="A612" s="282"/>
      <c r="B612" s="282"/>
      <c r="C612" s="282"/>
      <c r="D612" s="283"/>
      <c r="E612" s="283"/>
      <c r="F612" s="283"/>
      <c r="G612" s="284"/>
      <c r="H612" s="284"/>
      <c r="I612" s="285"/>
      <c r="J612" s="286"/>
      <c r="K612" s="319">
        <f t="shared" si="59"/>
        <v>0</v>
      </c>
      <c r="L612" s="292"/>
      <c r="M612" s="293"/>
      <c r="N612" s="292"/>
      <c r="O612" s="293"/>
      <c r="P612" s="282"/>
      <c r="Q612" s="282"/>
      <c r="R612" s="282"/>
      <c r="S612" s="282"/>
      <c r="T612" s="14" t="str">
        <f t="shared" si="57"/>
        <v/>
      </c>
      <c r="U612" s="47" t="str">
        <f t="shared" si="58"/>
        <v/>
      </c>
    </row>
    <row r="613" spans="1:21" ht="21.95" customHeight="1" x14ac:dyDescent="0.15">
      <c r="A613" s="282"/>
      <c r="B613" s="282"/>
      <c r="C613" s="282"/>
      <c r="D613" s="283"/>
      <c r="E613" s="283"/>
      <c r="F613" s="283"/>
      <c r="G613" s="284"/>
      <c r="H613" s="284"/>
      <c r="I613" s="285"/>
      <c r="J613" s="286"/>
      <c r="K613" s="319">
        <f t="shared" si="59"/>
        <v>0</v>
      </c>
      <c r="L613" s="292"/>
      <c r="M613" s="293"/>
      <c r="N613" s="292"/>
      <c r="O613" s="293"/>
      <c r="P613" s="282"/>
      <c r="Q613" s="282"/>
      <c r="R613" s="282"/>
      <c r="S613" s="282"/>
      <c r="T613" s="14" t="str">
        <f t="shared" si="57"/>
        <v/>
      </c>
      <c r="U613" s="47" t="str">
        <f t="shared" si="58"/>
        <v/>
      </c>
    </row>
    <row r="614" spans="1:21" ht="21.95" customHeight="1" x14ac:dyDescent="0.15">
      <c r="A614" s="282"/>
      <c r="B614" s="282"/>
      <c r="C614" s="282"/>
      <c r="D614" s="283"/>
      <c r="E614" s="283"/>
      <c r="F614" s="283"/>
      <c r="G614" s="284"/>
      <c r="H614" s="284"/>
      <c r="I614" s="285"/>
      <c r="J614" s="286"/>
      <c r="K614" s="319">
        <f t="shared" si="59"/>
        <v>0</v>
      </c>
      <c r="L614" s="292"/>
      <c r="M614" s="293"/>
      <c r="N614" s="292"/>
      <c r="O614" s="293"/>
      <c r="P614" s="282"/>
      <c r="Q614" s="282"/>
      <c r="R614" s="282"/>
      <c r="S614" s="282"/>
      <c r="T614" s="14" t="str">
        <f t="shared" si="57"/>
        <v/>
      </c>
      <c r="U614" s="47" t="str">
        <f t="shared" si="58"/>
        <v/>
      </c>
    </row>
    <row r="615" spans="1:21" ht="21.95" customHeight="1" x14ac:dyDescent="0.15">
      <c r="A615" s="282"/>
      <c r="B615" s="282"/>
      <c r="C615" s="282"/>
      <c r="D615" s="283"/>
      <c r="E615" s="283"/>
      <c r="F615" s="283"/>
      <c r="G615" s="284"/>
      <c r="H615" s="284"/>
      <c r="I615" s="285"/>
      <c r="J615" s="286"/>
      <c r="K615" s="319">
        <f t="shared" si="59"/>
        <v>0</v>
      </c>
      <c r="L615" s="292"/>
      <c r="M615" s="293"/>
      <c r="N615" s="292"/>
      <c r="O615" s="293"/>
      <c r="P615" s="282"/>
      <c r="Q615" s="282"/>
      <c r="R615" s="282"/>
      <c r="S615" s="282"/>
      <c r="T615" s="14" t="str">
        <f t="shared" si="57"/>
        <v/>
      </c>
      <c r="U615" s="47" t="str">
        <f t="shared" si="58"/>
        <v/>
      </c>
    </row>
    <row r="616" spans="1:21" ht="21.95" customHeight="1" x14ac:dyDescent="0.15">
      <c r="A616" s="282"/>
      <c r="B616" s="282"/>
      <c r="C616" s="282"/>
      <c r="D616" s="283"/>
      <c r="E616" s="283"/>
      <c r="F616" s="283"/>
      <c r="G616" s="284"/>
      <c r="H616" s="284"/>
      <c r="I616" s="285"/>
      <c r="J616" s="286"/>
      <c r="K616" s="319">
        <f t="shared" si="59"/>
        <v>0</v>
      </c>
      <c r="L616" s="292"/>
      <c r="M616" s="293"/>
      <c r="N616" s="292"/>
      <c r="O616" s="293"/>
      <c r="P616" s="282"/>
      <c r="Q616" s="282"/>
      <c r="R616" s="282"/>
      <c r="S616" s="282"/>
      <c r="T616" s="14" t="str">
        <f t="shared" si="57"/>
        <v/>
      </c>
      <c r="U616" s="47" t="str">
        <f t="shared" si="58"/>
        <v/>
      </c>
    </row>
    <row r="617" spans="1:21" ht="21.95" customHeight="1" x14ac:dyDescent="0.15">
      <c r="A617" s="282"/>
      <c r="B617" s="282"/>
      <c r="C617" s="282"/>
      <c r="D617" s="283"/>
      <c r="E617" s="283"/>
      <c r="F617" s="283"/>
      <c r="G617" s="284"/>
      <c r="H617" s="284"/>
      <c r="I617" s="285"/>
      <c r="J617" s="286"/>
      <c r="K617" s="319">
        <f t="shared" si="59"/>
        <v>0</v>
      </c>
      <c r="L617" s="292"/>
      <c r="M617" s="293"/>
      <c r="N617" s="292"/>
      <c r="O617" s="293"/>
      <c r="P617" s="282"/>
      <c r="Q617" s="282"/>
      <c r="R617" s="282"/>
      <c r="S617" s="282"/>
      <c r="T617" s="14" t="str">
        <f t="shared" si="57"/>
        <v/>
      </c>
      <c r="U617" s="47" t="str">
        <f t="shared" si="58"/>
        <v/>
      </c>
    </row>
    <row r="618" spans="1:21" ht="21.95" customHeight="1" x14ac:dyDescent="0.15">
      <c r="A618" s="282"/>
      <c r="B618" s="282"/>
      <c r="C618" s="282"/>
      <c r="D618" s="283"/>
      <c r="E618" s="283"/>
      <c r="F618" s="283"/>
      <c r="G618" s="284"/>
      <c r="H618" s="284"/>
      <c r="I618" s="285"/>
      <c r="J618" s="286"/>
      <c r="K618" s="319">
        <f t="shared" si="59"/>
        <v>0</v>
      </c>
      <c r="L618" s="292"/>
      <c r="M618" s="293"/>
      <c r="N618" s="292"/>
      <c r="O618" s="293"/>
      <c r="P618" s="282"/>
      <c r="Q618" s="282"/>
      <c r="R618" s="282"/>
      <c r="S618" s="282"/>
      <c r="T618" s="14" t="str">
        <f t="shared" si="57"/>
        <v/>
      </c>
      <c r="U618" s="47" t="str">
        <f t="shared" si="58"/>
        <v/>
      </c>
    </row>
    <row r="619" spans="1:21" ht="21.95" customHeight="1" x14ac:dyDescent="0.15">
      <c r="A619" s="282"/>
      <c r="B619" s="282"/>
      <c r="C619" s="282"/>
      <c r="D619" s="283"/>
      <c r="E619" s="283"/>
      <c r="F619" s="283"/>
      <c r="G619" s="284"/>
      <c r="H619" s="284"/>
      <c r="I619" s="285"/>
      <c r="J619" s="286"/>
      <c r="K619" s="319">
        <f t="shared" si="59"/>
        <v>0</v>
      </c>
      <c r="L619" s="292"/>
      <c r="M619" s="293"/>
      <c r="N619" s="292"/>
      <c r="O619" s="293"/>
      <c r="P619" s="282"/>
      <c r="Q619" s="282"/>
      <c r="R619" s="282"/>
      <c r="S619" s="282"/>
      <c r="T619" s="14" t="str">
        <f t="shared" si="57"/>
        <v/>
      </c>
      <c r="U619" s="47" t="str">
        <f t="shared" si="58"/>
        <v/>
      </c>
    </row>
    <row r="620" spans="1:21" ht="21.95" customHeight="1" x14ac:dyDescent="0.15">
      <c r="A620" s="282"/>
      <c r="B620" s="282"/>
      <c r="C620" s="282"/>
      <c r="D620" s="283"/>
      <c r="E620" s="283"/>
      <c r="F620" s="283"/>
      <c r="G620" s="284"/>
      <c r="H620" s="284"/>
      <c r="I620" s="285"/>
      <c r="J620" s="286"/>
      <c r="K620" s="319">
        <f t="shared" si="59"/>
        <v>0</v>
      </c>
      <c r="L620" s="292"/>
      <c r="M620" s="293"/>
      <c r="N620" s="292"/>
      <c r="O620" s="293"/>
      <c r="P620" s="282"/>
      <c r="Q620" s="282"/>
      <c r="R620" s="282"/>
      <c r="S620" s="282"/>
      <c r="T620" s="14" t="str">
        <f t="shared" si="57"/>
        <v/>
      </c>
      <c r="U620" s="47" t="str">
        <f t="shared" si="58"/>
        <v/>
      </c>
    </row>
    <row r="621" spans="1:21" ht="21.95" customHeight="1" x14ac:dyDescent="0.15">
      <c r="A621" s="282"/>
      <c r="B621" s="282"/>
      <c r="C621" s="282"/>
      <c r="D621" s="283"/>
      <c r="E621" s="283"/>
      <c r="F621" s="283"/>
      <c r="G621" s="284"/>
      <c r="H621" s="284"/>
      <c r="I621" s="285"/>
      <c r="J621" s="286"/>
      <c r="K621" s="319">
        <f t="shared" si="59"/>
        <v>0</v>
      </c>
      <c r="L621" s="292"/>
      <c r="M621" s="293"/>
      <c r="N621" s="292"/>
      <c r="O621" s="293"/>
      <c r="P621" s="282"/>
      <c r="Q621" s="282"/>
      <c r="R621" s="282"/>
      <c r="S621" s="282"/>
      <c r="T621" s="14" t="str">
        <f t="shared" si="57"/>
        <v/>
      </c>
      <c r="U621" s="47" t="str">
        <f t="shared" si="58"/>
        <v/>
      </c>
    </row>
    <row r="622" spans="1:21" ht="21.95" customHeight="1" x14ac:dyDescent="0.15">
      <c r="A622" s="282"/>
      <c r="B622" s="282"/>
      <c r="C622" s="282"/>
      <c r="D622" s="283"/>
      <c r="E622" s="283"/>
      <c r="F622" s="283"/>
      <c r="G622" s="284"/>
      <c r="H622" s="284"/>
      <c r="I622" s="285"/>
      <c r="J622" s="286"/>
      <c r="K622" s="319">
        <f t="shared" si="59"/>
        <v>0</v>
      </c>
      <c r="L622" s="292"/>
      <c r="M622" s="293"/>
      <c r="N622" s="292"/>
      <c r="O622" s="293"/>
      <c r="P622" s="282"/>
      <c r="Q622" s="282"/>
      <c r="R622" s="282"/>
      <c r="S622" s="282"/>
      <c r="T622" s="14" t="str">
        <f t="shared" si="57"/>
        <v/>
      </c>
      <c r="U622" s="47" t="str">
        <f t="shared" si="58"/>
        <v/>
      </c>
    </row>
    <row r="623" spans="1:21" ht="21.95" customHeight="1" x14ac:dyDescent="0.15">
      <c r="A623" s="282"/>
      <c r="B623" s="282"/>
      <c r="C623" s="282"/>
      <c r="D623" s="283"/>
      <c r="E623" s="283"/>
      <c r="F623" s="283"/>
      <c r="G623" s="284"/>
      <c r="H623" s="284"/>
      <c r="I623" s="285"/>
      <c r="J623" s="286"/>
      <c r="K623" s="319">
        <f t="shared" si="59"/>
        <v>0</v>
      </c>
      <c r="L623" s="292"/>
      <c r="M623" s="293"/>
      <c r="N623" s="292"/>
      <c r="O623" s="293"/>
      <c r="P623" s="282"/>
      <c r="Q623" s="282"/>
      <c r="R623" s="282"/>
      <c r="S623" s="282"/>
      <c r="T623" s="14" t="str">
        <f t="shared" si="57"/>
        <v/>
      </c>
      <c r="U623" s="47" t="str">
        <f t="shared" si="58"/>
        <v/>
      </c>
    </row>
    <row r="624" spans="1:21" ht="21.95" customHeight="1" x14ac:dyDescent="0.15">
      <c r="A624" s="282"/>
      <c r="B624" s="282"/>
      <c r="C624" s="282"/>
      <c r="D624" s="283"/>
      <c r="E624" s="283"/>
      <c r="F624" s="283"/>
      <c r="G624" s="284"/>
      <c r="H624" s="284"/>
      <c r="I624" s="285"/>
      <c r="J624" s="286"/>
      <c r="K624" s="319">
        <f t="shared" si="59"/>
        <v>0</v>
      </c>
      <c r="L624" s="292"/>
      <c r="M624" s="293"/>
      <c r="N624" s="292"/>
      <c r="O624" s="293"/>
      <c r="P624" s="282"/>
      <c r="Q624" s="282"/>
      <c r="R624" s="282"/>
      <c r="S624" s="282"/>
      <c r="T624" s="14" t="str">
        <f t="shared" si="57"/>
        <v/>
      </c>
      <c r="U624" s="47" t="str">
        <f t="shared" si="58"/>
        <v/>
      </c>
    </row>
    <row r="625" spans="1:21" ht="21.95" customHeight="1" x14ac:dyDescent="0.15">
      <c r="A625" s="282"/>
      <c r="B625" s="282"/>
      <c r="C625" s="282"/>
      <c r="D625" s="283"/>
      <c r="E625" s="283"/>
      <c r="F625" s="283"/>
      <c r="G625" s="284"/>
      <c r="H625" s="284"/>
      <c r="I625" s="285"/>
      <c r="J625" s="286"/>
      <c r="K625" s="319">
        <f t="shared" si="59"/>
        <v>0</v>
      </c>
      <c r="L625" s="292"/>
      <c r="M625" s="293"/>
      <c r="N625" s="292"/>
      <c r="O625" s="293"/>
      <c r="P625" s="282"/>
      <c r="Q625" s="282"/>
      <c r="R625" s="282"/>
      <c r="S625" s="282"/>
      <c r="T625" s="14" t="str">
        <f t="shared" si="57"/>
        <v/>
      </c>
      <c r="U625" s="47" t="str">
        <f t="shared" si="58"/>
        <v/>
      </c>
    </row>
    <row r="626" spans="1:21" ht="21.95" customHeight="1" x14ac:dyDescent="0.15">
      <c r="A626" s="282"/>
      <c r="B626" s="282"/>
      <c r="C626" s="282"/>
      <c r="D626" s="283"/>
      <c r="E626" s="283"/>
      <c r="F626" s="283"/>
      <c r="G626" s="284"/>
      <c r="H626" s="284"/>
      <c r="I626" s="285"/>
      <c r="J626" s="286"/>
      <c r="K626" s="319">
        <f t="shared" si="59"/>
        <v>0</v>
      </c>
      <c r="L626" s="292"/>
      <c r="M626" s="293"/>
      <c r="N626" s="292"/>
      <c r="O626" s="293"/>
      <c r="P626" s="282"/>
      <c r="Q626" s="282"/>
      <c r="R626" s="282"/>
      <c r="S626" s="282"/>
      <c r="T626" s="14" t="str">
        <f t="shared" si="57"/>
        <v/>
      </c>
      <c r="U626" s="47" t="str">
        <f t="shared" si="58"/>
        <v/>
      </c>
    </row>
    <row r="627" spans="1:21" ht="21.95" customHeight="1" x14ac:dyDescent="0.15">
      <c r="A627" s="282"/>
      <c r="B627" s="282"/>
      <c r="C627" s="282"/>
      <c r="D627" s="283"/>
      <c r="E627" s="283"/>
      <c r="F627" s="283"/>
      <c r="G627" s="284"/>
      <c r="H627" s="284"/>
      <c r="I627" s="285"/>
      <c r="J627" s="286"/>
      <c r="K627" s="319">
        <f t="shared" si="59"/>
        <v>0</v>
      </c>
      <c r="L627" s="292"/>
      <c r="M627" s="293"/>
      <c r="N627" s="292"/>
      <c r="O627" s="293"/>
      <c r="P627" s="282"/>
      <c r="Q627" s="282"/>
      <c r="R627" s="282"/>
      <c r="S627" s="282"/>
      <c r="T627" s="14" t="str">
        <f t="shared" si="57"/>
        <v/>
      </c>
      <c r="U627" s="47" t="str">
        <f t="shared" si="58"/>
        <v/>
      </c>
    </row>
    <row r="628" spans="1:21" ht="21.95" customHeight="1" x14ac:dyDescent="0.15">
      <c r="A628" s="282"/>
      <c r="B628" s="282"/>
      <c r="C628" s="282"/>
      <c r="D628" s="283"/>
      <c r="E628" s="283"/>
      <c r="F628" s="283"/>
      <c r="G628" s="284"/>
      <c r="H628" s="284"/>
      <c r="I628" s="285"/>
      <c r="J628" s="286"/>
      <c r="K628" s="319"/>
      <c r="L628" s="292"/>
      <c r="M628" s="293"/>
      <c r="N628" s="292"/>
      <c r="O628" s="293"/>
      <c r="P628" s="282"/>
      <c r="Q628" s="282"/>
      <c r="R628" s="282"/>
      <c r="S628" s="282"/>
      <c r="T628" s="14" t="str">
        <f t="shared" si="57"/>
        <v/>
      </c>
      <c r="U628" s="47" t="str">
        <f t="shared" si="58"/>
        <v/>
      </c>
    </row>
    <row r="629" spans="1:21" ht="21.95" customHeight="1" x14ac:dyDescent="0.15">
      <c r="A629" s="282"/>
      <c r="B629" s="282"/>
      <c r="C629" s="282"/>
      <c r="D629" s="283"/>
      <c r="E629" s="283"/>
      <c r="F629" s="283"/>
      <c r="G629" s="284"/>
      <c r="H629" s="284"/>
      <c r="I629" s="285"/>
      <c r="J629" s="286"/>
      <c r="K629" s="319"/>
      <c r="L629" s="292"/>
      <c r="M629" s="293"/>
      <c r="N629" s="292"/>
      <c r="O629" s="293"/>
      <c r="P629" s="282"/>
      <c r="Q629" s="282"/>
      <c r="R629" s="282"/>
      <c r="S629" s="282"/>
      <c r="T629" s="14" t="str">
        <f t="shared" si="57"/>
        <v/>
      </c>
      <c r="U629" s="47" t="str">
        <f t="shared" si="58"/>
        <v/>
      </c>
    </row>
    <row r="630" spans="1:21" ht="21.95" customHeight="1" x14ac:dyDescent="0.15">
      <c r="A630" s="282"/>
      <c r="B630" s="282"/>
      <c r="C630" s="282"/>
      <c r="D630" s="283"/>
      <c r="E630" s="283"/>
      <c r="F630" s="283"/>
      <c r="G630" s="284"/>
      <c r="H630" s="284"/>
      <c r="I630" s="285"/>
      <c r="J630" s="286"/>
      <c r="K630" s="319"/>
      <c r="L630" s="292"/>
      <c r="M630" s="293"/>
      <c r="N630" s="292"/>
      <c r="O630" s="293"/>
      <c r="P630" s="282"/>
      <c r="Q630" s="282"/>
      <c r="R630" s="282"/>
      <c r="S630" s="282"/>
      <c r="T630" s="14" t="str">
        <f t="shared" si="57"/>
        <v/>
      </c>
      <c r="U630" s="47" t="str">
        <f t="shared" si="58"/>
        <v/>
      </c>
    </row>
    <row r="631" spans="1:21" ht="21.95" customHeight="1" x14ac:dyDescent="0.15">
      <c r="A631" s="282"/>
      <c r="B631" s="282"/>
      <c r="C631" s="282"/>
      <c r="D631" s="283"/>
      <c r="E631" s="283"/>
      <c r="F631" s="283"/>
      <c r="G631" s="284"/>
      <c r="H631" s="284"/>
      <c r="I631" s="285"/>
      <c r="J631" s="286"/>
      <c r="K631" s="319"/>
      <c r="L631" s="292"/>
      <c r="M631" s="293"/>
      <c r="N631" s="292"/>
      <c r="O631" s="293"/>
      <c r="P631" s="282"/>
      <c r="Q631" s="282"/>
      <c r="R631" s="282"/>
      <c r="S631" s="282"/>
      <c r="T631" s="14" t="str">
        <f t="shared" si="57"/>
        <v/>
      </c>
      <c r="U631" s="47" t="str">
        <f t="shared" si="58"/>
        <v/>
      </c>
    </row>
    <row r="632" spans="1:21" ht="21.95" customHeight="1" x14ac:dyDescent="0.15">
      <c r="A632" s="282"/>
      <c r="B632" s="282"/>
      <c r="C632" s="282"/>
      <c r="D632" s="283"/>
      <c r="E632" s="283"/>
      <c r="F632" s="283"/>
      <c r="G632" s="284"/>
      <c r="H632" s="284"/>
      <c r="I632" s="285"/>
      <c r="J632" s="286"/>
      <c r="K632" s="319"/>
      <c r="L632" s="292"/>
      <c r="M632" s="293"/>
      <c r="N632" s="292"/>
      <c r="O632" s="293"/>
      <c r="P632" s="282"/>
      <c r="Q632" s="282"/>
      <c r="R632" s="282"/>
      <c r="S632" s="282"/>
      <c r="T632" s="14" t="str">
        <f t="shared" si="57"/>
        <v/>
      </c>
      <c r="U632" s="47" t="str">
        <f t="shared" si="58"/>
        <v/>
      </c>
    </row>
    <row r="633" spans="1:21" ht="21.95" customHeight="1" x14ac:dyDescent="0.15">
      <c r="A633" s="282"/>
      <c r="B633" s="282"/>
      <c r="C633" s="282"/>
      <c r="D633" s="283"/>
      <c r="E633" s="283"/>
      <c r="F633" s="283"/>
      <c r="G633" s="284"/>
      <c r="H633" s="284"/>
      <c r="I633" s="285"/>
      <c r="J633" s="286"/>
      <c r="K633" s="319"/>
      <c r="L633" s="292"/>
      <c r="M633" s="293"/>
      <c r="N633" s="292"/>
      <c r="O633" s="293"/>
      <c r="P633" s="282"/>
      <c r="Q633" s="282"/>
      <c r="R633" s="282"/>
      <c r="S633" s="282"/>
      <c r="T633" s="14" t="str">
        <f t="shared" si="57"/>
        <v/>
      </c>
      <c r="U633" s="47" t="str">
        <f t="shared" si="58"/>
        <v/>
      </c>
    </row>
    <row r="634" spans="1:21" ht="21.95" customHeight="1" x14ac:dyDescent="0.15">
      <c r="A634" s="282"/>
      <c r="B634" s="282"/>
      <c r="C634" s="282"/>
      <c r="D634" s="283"/>
      <c r="E634" s="283"/>
      <c r="F634" s="283"/>
      <c r="G634" s="284"/>
      <c r="H634" s="284"/>
      <c r="I634" s="285"/>
      <c r="J634" s="286"/>
      <c r="K634" s="319"/>
      <c r="L634" s="292"/>
      <c r="M634" s="293"/>
      <c r="N634" s="292"/>
      <c r="O634" s="293"/>
      <c r="P634" s="282"/>
      <c r="Q634" s="282"/>
      <c r="R634" s="282"/>
      <c r="S634" s="282"/>
      <c r="T634" s="14" t="str">
        <f t="shared" si="57"/>
        <v/>
      </c>
      <c r="U634" s="47" t="str">
        <f t="shared" si="58"/>
        <v/>
      </c>
    </row>
    <row r="635" spans="1:21" ht="21.95" customHeight="1" x14ac:dyDescent="0.15">
      <c r="A635" s="282"/>
      <c r="B635" s="282"/>
      <c r="C635" s="282"/>
      <c r="D635" s="283"/>
      <c r="E635" s="283"/>
      <c r="F635" s="283"/>
      <c r="G635" s="284"/>
      <c r="H635" s="284"/>
      <c r="I635" s="285"/>
      <c r="J635" s="286"/>
      <c r="K635" s="319"/>
      <c r="L635" s="292"/>
      <c r="M635" s="293"/>
      <c r="N635" s="292"/>
      <c r="O635" s="293"/>
      <c r="P635" s="282"/>
      <c r="Q635" s="282"/>
      <c r="R635" s="282"/>
      <c r="S635" s="282"/>
      <c r="T635" s="14" t="str">
        <f t="shared" si="57"/>
        <v/>
      </c>
      <c r="U635" s="47" t="str">
        <f t="shared" si="58"/>
        <v/>
      </c>
    </row>
    <row r="636" spans="1:21" ht="21.95" customHeight="1" x14ac:dyDescent="0.15">
      <c r="A636" s="282"/>
      <c r="B636" s="282"/>
      <c r="C636" s="282"/>
      <c r="D636" s="283"/>
      <c r="E636" s="283"/>
      <c r="F636" s="283"/>
      <c r="G636" s="284"/>
      <c r="H636" s="284"/>
      <c r="I636" s="285"/>
      <c r="J636" s="286"/>
      <c r="K636" s="319"/>
      <c r="L636" s="292"/>
      <c r="M636" s="293"/>
      <c r="N636" s="292"/>
      <c r="O636" s="293"/>
      <c r="P636" s="282"/>
      <c r="Q636" s="282"/>
      <c r="R636" s="282"/>
      <c r="S636" s="282"/>
      <c r="T636" s="14" t="str">
        <f t="shared" si="57"/>
        <v/>
      </c>
      <c r="U636" s="47" t="str">
        <f t="shared" si="58"/>
        <v/>
      </c>
    </row>
    <row r="637" spans="1:21" ht="21.95" customHeight="1" x14ac:dyDescent="0.15">
      <c r="A637" s="282"/>
      <c r="B637" s="282"/>
      <c r="C637" s="282"/>
      <c r="D637" s="283"/>
      <c r="E637" s="283"/>
      <c r="F637" s="283"/>
      <c r="G637" s="284"/>
      <c r="H637" s="284"/>
      <c r="I637" s="285"/>
      <c r="J637" s="286"/>
      <c r="K637" s="319"/>
      <c r="L637" s="292"/>
      <c r="M637" s="293"/>
      <c r="N637" s="292"/>
      <c r="O637" s="293"/>
      <c r="P637" s="282"/>
      <c r="Q637" s="282"/>
      <c r="R637" s="282"/>
      <c r="S637" s="282"/>
      <c r="T637" s="14" t="str">
        <f t="shared" si="57"/>
        <v/>
      </c>
      <c r="U637" s="47" t="str">
        <f t="shared" si="58"/>
        <v/>
      </c>
    </row>
    <row r="638" spans="1:21" ht="21.95" customHeight="1" x14ac:dyDescent="0.15">
      <c r="A638" s="282"/>
      <c r="B638" s="282"/>
      <c r="C638" s="282"/>
      <c r="D638" s="283"/>
      <c r="E638" s="283"/>
      <c r="F638" s="283"/>
      <c r="G638" s="284"/>
      <c r="H638" s="284"/>
      <c r="I638" s="285"/>
      <c r="J638" s="286"/>
      <c r="K638" s="319"/>
      <c r="L638" s="292"/>
      <c r="M638" s="293"/>
      <c r="N638" s="292"/>
      <c r="O638" s="293"/>
      <c r="P638" s="282"/>
      <c r="Q638" s="282"/>
      <c r="R638" s="282"/>
      <c r="S638" s="282"/>
      <c r="T638" s="14" t="str">
        <f t="shared" si="57"/>
        <v/>
      </c>
      <c r="U638" s="47" t="str">
        <f t="shared" si="58"/>
        <v/>
      </c>
    </row>
    <row r="639" spans="1:21" ht="21.95" customHeight="1" x14ac:dyDescent="0.15">
      <c r="A639" s="282"/>
      <c r="B639" s="282"/>
      <c r="C639" s="282"/>
      <c r="D639" s="283"/>
      <c r="E639" s="283"/>
      <c r="F639" s="283"/>
      <c r="G639" s="284"/>
      <c r="H639" s="284"/>
      <c r="I639" s="285"/>
      <c r="J639" s="286"/>
      <c r="K639" s="319"/>
      <c r="L639" s="292"/>
      <c r="M639" s="293"/>
      <c r="N639" s="292"/>
      <c r="O639" s="293"/>
      <c r="P639" s="282"/>
      <c r="Q639" s="282"/>
      <c r="R639" s="282"/>
      <c r="S639" s="282"/>
      <c r="T639" s="14" t="str">
        <f t="shared" si="57"/>
        <v/>
      </c>
      <c r="U639" s="47" t="str">
        <f t="shared" si="58"/>
        <v/>
      </c>
    </row>
    <row r="640" spans="1:21" ht="21.95" customHeight="1" x14ac:dyDescent="0.15">
      <c r="A640" s="282"/>
      <c r="B640" s="282"/>
      <c r="C640" s="282"/>
      <c r="D640" s="283"/>
      <c r="E640" s="283"/>
      <c r="F640" s="283"/>
      <c r="G640" s="284"/>
      <c r="H640" s="284"/>
      <c r="I640" s="285"/>
      <c r="J640" s="286"/>
      <c r="K640" s="319"/>
      <c r="L640" s="292"/>
      <c r="M640" s="293"/>
      <c r="N640" s="292"/>
      <c r="O640" s="293"/>
      <c r="P640" s="282"/>
      <c r="Q640" s="282"/>
      <c r="R640" s="282"/>
      <c r="S640" s="282"/>
      <c r="T640" s="14" t="str">
        <f t="shared" si="57"/>
        <v/>
      </c>
      <c r="U640" s="47" t="str">
        <f t="shared" si="58"/>
        <v/>
      </c>
    </row>
    <row r="641" spans="1:21" ht="21.95" customHeight="1" x14ac:dyDescent="0.15">
      <c r="A641" s="282"/>
      <c r="B641" s="282"/>
      <c r="C641" s="282"/>
      <c r="D641" s="283"/>
      <c r="E641" s="283"/>
      <c r="F641" s="283"/>
      <c r="G641" s="284"/>
      <c r="H641" s="284"/>
      <c r="I641" s="285"/>
      <c r="J641" s="286"/>
      <c r="K641" s="319"/>
      <c r="L641" s="292"/>
      <c r="M641" s="293"/>
      <c r="N641" s="292"/>
      <c r="O641" s="293"/>
      <c r="P641" s="282"/>
      <c r="Q641" s="282"/>
      <c r="R641" s="282"/>
      <c r="S641" s="282"/>
      <c r="T641" s="14" t="str">
        <f t="shared" si="57"/>
        <v/>
      </c>
      <c r="U641" s="47" t="str">
        <f t="shared" si="58"/>
        <v/>
      </c>
    </row>
    <row r="642" spans="1:21" ht="21.95" customHeight="1" x14ac:dyDescent="0.15">
      <c r="A642" s="282"/>
      <c r="B642" s="282"/>
      <c r="C642" s="282"/>
      <c r="D642" s="283"/>
      <c r="E642" s="283"/>
      <c r="F642" s="283"/>
      <c r="G642" s="284"/>
      <c r="H642" s="284"/>
      <c r="I642" s="285"/>
      <c r="J642" s="286"/>
      <c r="K642" s="319"/>
      <c r="L642" s="292"/>
      <c r="M642" s="293"/>
      <c r="N642" s="292"/>
      <c r="O642" s="293"/>
      <c r="P642" s="282"/>
      <c r="Q642" s="282"/>
      <c r="R642" s="282"/>
      <c r="S642" s="282"/>
      <c r="T642" s="14" t="str">
        <f t="shared" si="57"/>
        <v/>
      </c>
      <c r="U642" s="47" t="str">
        <f t="shared" si="58"/>
        <v/>
      </c>
    </row>
    <row r="643" spans="1:21" ht="21.95" customHeight="1" x14ac:dyDescent="0.15">
      <c r="A643" s="282"/>
      <c r="B643" s="282"/>
      <c r="C643" s="282"/>
      <c r="D643" s="283"/>
      <c r="E643" s="283"/>
      <c r="F643" s="283"/>
      <c r="G643" s="284"/>
      <c r="H643" s="284"/>
      <c r="I643" s="285"/>
      <c r="J643" s="286"/>
      <c r="K643" s="319"/>
      <c r="L643" s="292"/>
      <c r="M643" s="293"/>
      <c r="N643" s="292"/>
      <c r="O643" s="293"/>
      <c r="P643" s="282"/>
      <c r="Q643" s="282"/>
      <c r="R643" s="282"/>
      <c r="S643" s="282"/>
      <c r="T643" s="14" t="str">
        <f t="shared" si="57"/>
        <v/>
      </c>
      <c r="U643" s="47" t="str">
        <f t="shared" si="58"/>
        <v/>
      </c>
    </row>
    <row r="644" spans="1:21" ht="21.95" customHeight="1" x14ac:dyDescent="0.15">
      <c r="A644" s="282"/>
      <c r="B644" s="282"/>
      <c r="C644" s="282"/>
      <c r="D644" s="283"/>
      <c r="E644" s="283"/>
      <c r="F644" s="283"/>
      <c r="G644" s="284"/>
      <c r="H644" s="284"/>
      <c r="I644" s="285"/>
      <c r="J644" s="286"/>
      <c r="K644" s="319"/>
      <c r="L644" s="292"/>
      <c r="M644" s="293"/>
      <c r="N644" s="292"/>
      <c r="O644" s="293"/>
      <c r="P644" s="282"/>
      <c r="Q644" s="282"/>
      <c r="R644" s="282"/>
      <c r="S644" s="282"/>
      <c r="T644" s="14" t="str">
        <f t="shared" si="57"/>
        <v/>
      </c>
      <c r="U644" s="47" t="str">
        <f t="shared" si="58"/>
        <v/>
      </c>
    </row>
    <row r="645" spans="1:21" ht="21.95" customHeight="1" x14ac:dyDescent="0.15">
      <c r="A645" s="282"/>
      <c r="B645" s="282"/>
      <c r="C645" s="282"/>
      <c r="D645" s="283"/>
      <c r="E645" s="283"/>
      <c r="F645" s="283"/>
      <c r="G645" s="284"/>
      <c r="H645" s="284"/>
      <c r="I645" s="285"/>
      <c r="J645" s="286"/>
      <c r="K645" s="319"/>
      <c r="L645" s="292"/>
      <c r="M645" s="293"/>
      <c r="N645" s="292"/>
      <c r="O645" s="293"/>
      <c r="P645" s="282"/>
      <c r="Q645" s="282"/>
      <c r="R645" s="282"/>
      <c r="S645" s="282"/>
      <c r="T645" s="14" t="str">
        <f t="shared" si="57"/>
        <v/>
      </c>
      <c r="U645" s="47" t="str">
        <f t="shared" si="58"/>
        <v/>
      </c>
    </row>
    <row r="646" spans="1:21" ht="21.95" customHeight="1" x14ac:dyDescent="0.15">
      <c r="A646" s="282"/>
      <c r="B646" s="282"/>
      <c r="C646" s="282"/>
      <c r="D646" s="283"/>
      <c r="E646" s="283"/>
      <c r="F646" s="283"/>
      <c r="G646" s="284"/>
      <c r="H646" s="284"/>
      <c r="I646" s="285"/>
      <c r="J646" s="286"/>
      <c r="K646" s="319"/>
      <c r="L646" s="292"/>
      <c r="M646" s="293"/>
      <c r="N646" s="292"/>
      <c r="O646" s="293"/>
      <c r="P646" s="282"/>
      <c r="Q646" s="282"/>
      <c r="R646" s="282"/>
      <c r="S646" s="282"/>
      <c r="T646" s="14" t="str">
        <f t="shared" si="57"/>
        <v/>
      </c>
      <c r="U646" s="47" t="str">
        <f t="shared" si="58"/>
        <v/>
      </c>
    </row>
    <row r="647" spans="1:21" ht="21.95" customHeight="1" x14ac:dyDescent="0.15">
      <c r="A647" s="282"/>
      <c r="B647" s="282"/>
      <c r="C647" s="282"/>
      <c r="D647" s="283"/>
      <c r="E647" s="283"/>
      <c r="F647" s="283"/>
      <c r="G647" s="284"/>
      <c r="H647" s="284"/>
      <c r="I647" s="285"/>
      <c r="J647" s="286"/>
      <c r="K647" s="319"/>
      <c r="L647" s="292"/>
      <c r="M647" s="293"/>
      <c r="N647" s="292"/>
      <c r="O647" s="293"/>
      <c r="P647" s="282"/>
      <c r="Q647" s="282"/>
      <c r="R647" s="282"/>
      <c r="S647" s="282"/>
      <c r="T647" s="14" t="str">
        <f t="shared" ref="T647:T710" si="60">CONCATENATE(L647,C647)</f>
        <v/>
      </c>
      <c r="U647" s="47" t="str">
        <f t="shared" ref="U647:U710" si="61">CONCATENATE(N647,H647)</f>
        <v/>
      </c>
    </row>
    <row r="648" spans="1:21" ht="21.95" customHeight="1" x14ac:dyDescent="0.15">
      <c r="A648" s="282"/>
      <c r="B648" s="282"/>
      <c r="C648" s="282"/>
      <c r="D648" s="283"/>
      <c r="E648" s="283"/>
      <c r="F648" s="283"/>
      <c r="G648" s="284"/>
      <c r="H648" s="284"/>
      <c r="I648" s="285"/>
      <c r="J648" s="286"/>
      <c r="K648" s="319"/>
      <c r="L648" s="292"/>
      <c r="M648" s="293"/>
      <c r="N648" s="292"/>
      <c r="O648" s="293"/>
      <c r="P648" s="282"/>
      <c r="Q648" s="282"/>
      <c r="R648" s="282"/>
      <c r="S648" s="282"/>
      <c r="T648" s="14" t="str">
        <f t="shared" si="60"/>
        <v/>
      </c>
      <c r="U648" s="47" t="str">
        <f t="shared" si="61"/>
        <v/>
      </c>
    </row>
    <row r="649" spans="1:21" ht="21.95" customHeight="1" x14ac:dyDescent="0.15">
      <c r="A649" s="282"/>
      <c r="B649" s="282"/>
      <c r="C649" s="282"/>
      <c r="D649" s="283"/>
      <c r="E649" s="283"/>
      <c r="F649" s="283"/>
      <c r="G649" s="284"/>
      <c r="H649" s="284"/>
      <c r="I649" s="285"/>
      <c r="J649" s="286"/>
      <c r="K649" s="319"/>
      <c r="L649" s="292"/>
      <c r="M649" s="293"/>
      <c r="N649" s="292"/>
      <c r="O649" s="293"/>
      <c r="P649" s="282"/>
      <c r="Q649" s="282"/>
      <c r="R649" s="282"/>
      <c r="S649" s="282"/>
      <c r="T649" s="14" t="str">
        <f t="shared" si="60"/>
        <v/>
      </c>
      <c r="U649" s="47" t="str">
        <f t="shared" si="61"/>
        <v/>
      </c>
    </row>
    <row r="650" spans="1:21" ht="21.95" customHeight="1" x14ac:dyDescent="0.15">
      <c r="A650" s="282"/>
      <c r="B650" s="282"/>
      <c r="C650" s="282"/>
      <c r="D650" s="283"/>
      <c r="E650" s="283"/>
      <c r="F650" s="283"/>
      <c r="G650" s="284"/>
      <c r="H650" s="284"/>
      <c r="I650" s="285"/>
      <c r="J650" s="286"/>
      <c r="K650" s="319"/>
      <c r="L650" s="292"/>
      <c r="M650" s="293"/>
      <c r="N650" s="292"/>
      <c r="O650" s="293"/>
      <c r="P650" s="282"/>
      <c r="Q650" s="282"/>
      <c r="R650" s="282"/>
      <c r="S650" s="282"/>
      <c r="T650" s="14" t="str">
        <f t="shared" si="60"/>
        <v/>
      </c>
      <c r="U650" s="47" t="str">
        <f t="shared" si="61"/>
        <v/>
      </c>
    </row>
    <row r="651" spans="1:21" ht="21.95" customHeight="1" x14ac:dyDescent="0.15">
      <c r="A651" s="282"/>
      <c r="B651" s="282"/>
      <c r="C651" s="282"/>
      <c r="D651" s="283"/>
      <c r="E651" s="283"/>
      <c r="F651" s="283"/>
      <c r="G651" s="284"/>
      <c r="H651" s="284"/>
      <c r="I651" s="285"/>
      <c r="J651" s="286"/>
      <c r="K651" s="319"/>
      <c r="L651" s="292"/>
      <c r="M651" s="293"/>
      <c r="N651" s="292"/>
      <c r="O651" s="293"/>
      <c r="P651" s="282"/>
      <c r="Q651" s="282"/>
      <c r="R651" s="282"/>
      <c r="S651" s="282"/>
      <c r="T651" s="14" t="str">
        <f t="shared" si="60"/>
        <v/>
      </c>
      <c r="U651" s="47" t="str">
        <f t="shared" si="61"/>
        <v/>
      </c>
    </row>
    <row r="652" spans="1:21" ht="21.95" customHeight="1" x14ac:dyDescent="0.15">
      <c r="A652" s="282"/>
      <c r="B652" s="282"/>
      <c r="C652" s="282"/>
      <c r="D652" s="283"/>
      <c r="E652" s="283"/>
      <c r="F652" s="283"/>
      <c r="G652" s="284"/>
      <c r="H652" s="284"/>
      <c r="I652" s="285"/>
      <c r="J652" s="286"/>
      <c r="K652" s="319"/>
      <c r="L652" s="292"/>
      <c r="M652" s="293"/>
      <c r="N652" s="292"/>
      <c r="O652" s="293"/>
      <c r="P652" s="282"/>
      <c r="Q652" s="282"/>
      <c r="R652" s="282"/>
      <c r="S652" s="282"/>
      <c r="T652" s="14" t="str">
        <f t="shared" si="60"/>
        <v/>
      </c>
      <c r="U652" s="47" t="str">
        <f t="shared" si="61"/>
        <v/>
      </c>
    </row>
    <row r="653" spans="1:21" ht="21.95" customHeight="1" x14ac:dyDescent="0.15">
      <c r="A653" s="282"/>
      <c r="B653" s="282"/>
      <c r="C653" s="282"/>
      <c r="D653" s="283"/>
      <c r="E653" s="283"/>
      <c r="F653" s="283"/>
      <c r="G653" s="284"/>
      <c r="H653" s="284"/>
      <c r="I653" s="285"/>
      <c r="J653" s="286"/>
      <c r="K653" s="319"/>
      <c r="L653" s="292"/>
      <c r="M653" s="293"/>
      <c r="N653" s="292"/>
      <c r="O653" s="293"/>
      <c r="P653" s="282"/>
      <c r="Q653" s="282"/>
      <c r="R653" s="282"/>
      <c r="S653" s="282"/>
      <c r="T653" s="14" t="str">
        <f t="shared" si="60"/>
        <v/>
      </c>
      <c r="U653" s="47" t="str">
        <f t="shared" si="61"/>
        <v/>
      </c>
    </row>
    <row r="654" spans="1:21" ht="21.95" customHeight="1" x14ac:dyDescent="0.15">
      <c r="A654" s="282"/>
      <c r="B654" s="282"/>
      <c r="C654" s="282"/>
      <c r="D654" s="283"/>
      <c r="E654" s="283"/>
      <c r="F654" s="283"/>
      <c r="G654" s="284"/>
      <c r="H654" s="284"/>
      <c r="I654" s="285"/>
      <c r="J654" s="286"/>
      <c r="K654" s="319"/>
      <c r="L654" s="292"/>
      <c r="M654" s="293"/>
      <c r="N654" s="292"/>
      <c r="O654" s="293"/>
      <c r="P654" s="282"/>
      <c r="Q654" s="282"/>
      <c r="R654" s="282"/>
      <c r="S654" s="282"/>
      <c r="T654" s="14" t="str">
        <f t="shared" si="60"/>
        <v/>
      </c>
      <c r="U654" s="47" t="str">
        <f t="shared" si="61"/>
        <v/>
      </c>
    </row>
    <row r="655" spans="1:21" ht="21.95" customHeight="1" x14ac:dyDescent="0.15">
      <c r="A655" s="282"/>
      <c r="B655" s="282"/>
      <c r="C655" s="282"/>
      <c r="D655" s="283"/>
      <c r="E655" s="283"/>
      <c r="F655" s="283"/>
      <c r="G655" s="284"/>
      <c r="H655" s="284"/>
      <c r="I655" s="285"/>
      <c r="J655" s="286"/>
      <c r="K655" s="319"/>
      <c r="L655" s="292"/>
      <c r="M655" s="293"/>
      <c r="N655" s="292"/>
      <c r="O655" s="293"/>
      <c r="P655" s="282"/>
      <c r="Q655" s="282"/>
      <c r="R655" s="282"/>
      <c r="S655" s="282"/>
      <c r="T655" s="14" t="str">
        <f t="shared" si="60"/>
        <v/>
      </c>
      <c r="U655" s="47" t="str">
        <f t="shared" si="61"/>
        <v/>
      </c>
    </row>
    <row r="656" spans="1:21" ht="21.95" customHeight="1" x14ac:dyDescent="0.15">
      <c r="A656" s="282"/>
      <c r="B656" s="282"/>
      <c r="C656" s="282"/>
      <c r="D656" s="283"/>
      <c r="E656" s="283"/>
      <c r="F656" s="283"/>
      <c r="G656" s="284"/>
      <c r="H656" s="284"/>
      <c r="I656" s="285"/>
      <c r="J656" s="286"/>
      <c r="K656" s="319"/>
      <c r="L656" s="292"/>
      <c r="M656" s="293"/>
      <c r="N656" s="292"/>
      <c r="O656" s="293"/>
      <c r="P656" s="282"/>
      <c r="Q656" s="282"/>
      <c r="R656" s="282"/>
      <c r="S656" s="282"/>
      <c r="T656" s="14" t="str">
        <f t="shared" si="60"/>
        <v/>
      </c>
      <c r="U656" s="47" t="str">
        <f t="shared" si="61"/>
        <v/>
      </c>
    </row>
    <row r="657" spans="1:21" ht="21.95" customHeight="1" x14ac:dyDescent="0.15">
      <c r="A657" s="282"/>
      <c r="B657" s="282"/>
      <c r="C657" s="282"/>
      <c r="D657" s="283"/>
      <c r="E657" s="283"/>
      <c r="F657" s="283"/>
      <c r="G657" s="284"/>
      <c r="H657" s="284"/>
      <c r="I657" s="285"/>
      <c r="J657" s="286"/>
      <c r="K657" s="319"/>
      <c r="L657" s="292"/>
      <c r="M657" s="293"/>
      <c r="N657" s="292"/>
      <c r="O657" s="293"/>
      <c r="P657" s="282"/>
      <c r="Q657" s="282"/>
      <c r="R657" s="282"/>
      <c r="S657" s="282"/>
      <c r="T657" s="14" t="str">
        <f t="shared" si="60"/>
        <v/>
      </c>
      <c r="U657" s="47" t="str">
        <f t="shared" si="61"/>
        <v/>
      </c>
    </row>
    <row r="658" spans="1:21" ht="21.95" customHeight="1" x14ac:dyDescent="0.15">
      <c r="A658" s="282"/>
      <c r="B658" s="282"/>
      <c r="C658" s="282"/>
      <c r="D658" s="283"/>
      <c r="E658" s="283"/>
      <c r="F658" s="283"/>
      <c r="G658" s="284"/>
      <c r="H658" s="284"/>
      <c r="I658" s="285"/>
      <c r="J658" s="286"/>
      <c r="K658" s="319"/>
      <c r="L658" s="292"/>
      <c r="M658" s="293"/>
      <c r="N658" s="292"/>
      <c r="O658" s="293"/>
      <c r="P658" s="282"/>
      <c r="Q658" s="282"/>
      <c r="R658" s="282"/>
      <c r="S658" s="282"/>
      <c r="T658" s="14" t="str">
        <f t="shared" si="60"/>
        <v/>
      </c>
      <c r="U658" s="47" t="str">
        <f t="shared" si="61"/>
        <v/>
      </c>
    </row>
    <row r="659" spans="1:21" ht="21.95" customHeight="1" x14ac:dyDescent="0.15">
      <c r="A659" s="282"/>
      <c r="B659" s="282"/>
      <c r="C659" s="282"/>
      <c r="D659" s="283"/>
      <c r="E659" s="283"/>
      <c r="F659" s="283"/>
      <c r="G659" s="284"/>
      <c r="H659" s="284"/>
      <c r="I659" s="285"/>
      <c r="J659" s="286"/>
      <c r="K659" s="319"/>
      <c r="L659" s="292"/>
      <c r="M659" s="293"/>
      <c r="N659" s="292"/>
      <c r="O659" s="293"/>
      <c r="P659" s="282"/>
      <c r="Q659" s="282"/>
      <c r="R659" s="282"/>
      <c r="S659" s="282"/>
      <c r="T659" s="14" t="str">
        <f t="shared" si="60"/>
        <v/>
      </c>
      <c r="U659" s="47" t="str">
        <f t="shared" si="61"/>
        <v/>
      </c>
    </row>
    <row r="660" spans="1:21" ht="21.95" customHeight="1" x14ac:dyDescent="0.15">
      <c r="A660" s="282"/>
      <c r="B660" s="282"/>
      <c r="C660" s="282"/>
      <c r="D660" s="283"/>
      <c r="E660" s="283"/>
      <c r="F660" s="283"/>
      <c r="G660" s="284"/>
      <c r="H660" s="284"/>
      <c r="I660" s="285"/>
      <c r="J660" s="286"/>
      <c r="K660" s="319"/>
      <c r="L660" s="292"/>
      <c r="M660" s="293"/>
      <c r="N660" s="292"/>
      <c r="O660" s="293"/>
      <c r="P660" s="282"/>
      <c r="Q660" s="282"/>
      <c r="R660" s="282"/>
      <c r="S660" s="282"/>
      <c r="T660" s="14" t="str">
        <f t="shared" si="60"/>
        <v/>
      </c>
      <c r="U660" s="47" t="str">
        <f t="shared" si="61"/>
        <v/>
      </c>
    </row>
    <row r="661" spans="1:21" ht="21.95" customHeight="1" x14ac:dyDescent="0.15">
      <c r="A661" s="282"/>
      <c r="B661" s="282"/>
      <c r="C661" s="282"/>
      <c r="D661" s="283"/>
      <c r="E661" s="283"/>
      <c r="F661" s="283"/>
      <c r="G661" s="284"/>
      <c r="H661" s="284"/>
      <c r="I661" s="285"/>
      <c r="J661" s="286"/>
      <c r="K661" s="319"/>
      <c r="L661" s="292"/>
      <c r="M661" s="293"/>
      <c r="N661" s="292"/>
      <c r="O661" s="293"/>
      <c r="P661" s="282"/>
      <c r="Q661" s="282"/>
      <c r="R661" s="282"/>
      <c r="S661" s="282"/>
      <c r="T661" s="14" t="str">
        <f t="shared" si="60"/>
        <v/>
      </c>
      <c r="U661" s="47" t="str">
        <f t="shared" si="61"/>
        <v/>
      </c>
    </row>
    <row r="662" spans="1:21" ht="21.95" customHeight="1" x14ac:dyDescent="0.15">
      <c r="A662" s="282"/>
      <c r="B662" s="282"/>
      <c r="C662" s="282"/>
      <c r="D662" s="283"/>
      <c r="E662" s="283"/>
      <c r="F662" s="283"/>
      <c r="G662" s="284"/>
      <c r="H662" s="284"/>
      <c r="I662" s="285"/>
      <c r="J662" s="286"/>
      <c r="K662" s="319"/>
      <c r="L662" s="292"/>
      <c r="M662" s="293"/>
      <c r="N662" s="292"/>
      <c r="O662" s="293"/>
      <c r="P662" s="282"/>
      <c r="Q662" s="282"/>
      <c r="R662" s="282"/>
      <c r="S662" s="282"/>
      <c r="T662" s="14" t="str">
        <f t="shared" si="60"/>
        <v/>
      </c>
      <c r="U662" s="47" t="str">
        <f t="shared" si="61"/>
        <v/>
      </c>
    </row>
    <row r="663" spans="1:21" ht="21.95" customHeight="1" x14ac:dyDescent="0.15">
      <c r="A663" s="282"/>
      <c r="B663" s="282"/>
      <c r="C663" s="282"/>
      <c r="D663" s="283"/>
      <c r="E663" s="283"/>
      <c r="F663" s="283"/>
      <c r="G663" s="284"/>
      <c r="H663" s="284"/>
      <c r="I663" s="285"/>
      <c r="J663" s="286"/>
      <c r="K663" s="319"/>
      <c r="L663" s="292"/>
      <c r="M663" s="293"/>
      <c r="N663" s="292"/>
      <c r="O663" s="293"/>
      <c r="P663" s="282"/>
      <c r="Q663" s="282"/>
      <c r="R663" s="282"/>
      <c r="S663" s="282"/>
      <c r="T663" s="14" t="str">
        <f t="shared" si="60"/>
        <v/>
      </c>
      <c r="U663" s="47" t="str">
        <f t="shared" si="61"/>
        <v/>
      </c>
    </row>
    <row r="664" spans="1:21" ht="21.95" customHeight="1" x14ac:dyDescent="0.15">
      <c r="A664" s="282"/>
      <c r="B664" s="282"/>
      <c r="C664" s="282"/>
      <c r="D664" s="283"/>
      <c r="E664" s="283"/>
      <c r="F664" s="283"/>
      <c r="G664" s="284"/>
      <c r="H664" s="284"/>
      <c r="I664" s="285"/>
      <c r="J664" s="286"/>
      <c r="K664" s="319"/>
      <c r="L664" s="292"/>
      <c r="M664" s="293"/>
      <c r="N664" s="292"/>
      <c r="O664" s="293"/>
      <c r="P664" s="282"/>
      <c r="Q664" s="282"/>
      <c r="R664" s="282"/>
      <c r="S664" s="282"/>
      <c r="T664" s="14" t="str">
        <f t="shared" si="60"/>
        <v/>
      </c>
      <c r="U664" s="47" t="str">
        <f t="shared" si="61"/>
        <v/>
      </c>
    </row>
    <row r="665" spans="1:21" ht="21.95" customHeight="1" x14ac:dyDescent="0.15">
      <c r="A665" s="282"/>
      <c r="B665" s="282"/>
      <c r="C665" s="282"/>
      <c r="D665" s="283"/>
      <c r="E665" s="283"/>
      <c r="F665" s="283"/>
      <c r="G665" s="284"/>
      <c r="H665" s="284"/>
      <c r="I665" s="285"/>
      <c r="J665" s="286"/>
      <c r="K665" s="319"/>
      <c r="L665" s="292"/>
      <c r="M665" s="293"/>
      <c r="N665" s="292"/>
      <c r="O665" s="293"/>
      <c r="P665" s="282"/>
      <c r="Q665" s="282"/>
      <c r="R665" s="282"/>
      <c r="S665" s="282"/>
      <c r="T665" s="14" t="str">
        <f t="shared" si="60"/>
        <v/>
      </c>
      <c r="U665" s="47" t="str">
        <f t="shared" si="61"/>
        <v/>
      </c>
    </row>
    <row r="666" spans="1:21" ht="21.95" customHeight="1" x14ac:dyDescent="0.15">
      <c r="A666" s="282"/>
      <c r="B666" s="282"/>
      <c r="C666" s="282"/>
      <c r="D666" s="283"/>
      <c r="E666" s="283"/>
      <c r="F666" s="283"/>
      <c r="G666" s="284"/>
      <c r="H666" s="284"/>
      <c r="I666" s="285"/>
      <c r="J666" s="286"/>
      <c r="K666" s="319"/>
      <c r="L666" s="292"/>
      <c r="M666" s="293"/>
      <c r="N666" s="292"/>
      <c r="O666" s="293"/>
      <c r="P666" s="282"/>
      <c r="Q666" s="282"/>
      <c r="R666" s="282"/>
      <c r="S666" s="282"/>
      <c r="T666" s="14" t="str">
        <f t="shared" si="60"/>
        <v/>
      </c>
      <c r="U666" s="47" t="str">
        <f t="shared" si="61"/>
        <v/>
      </c>
    </row>
    <row r="667" spans="1:21" ht="21.95" customHeight="1" x14ac:dyDescent="0.15">
      <c r="L667" s="292"/>
      <c r="M667" s="293"/>
      <c r="N667" s="292"/>
      <c r="O667" s="293"/>
      <c r="T667" s="14" t="str">
        <f t="shared" si="60"/>
        <v/>
      </c>
      <c r="U667" s="47" t="str">
        <f t="shared" si="61"/>
        <v/>
      </c>
    </row>
    <row r="668" spans="1:21" ht="21.95" customHeight="1" x14ac:dyDescent="0.15">
      <c r="L668" s="292"/>
      <c r="M668" s="293"/>
      <c r="N668" s="292"/>
      <c r="O668" s="293"/>
      <c r="T668" s="14" t="str">
        <f t="shared" si="60"/>
        <v/>
      </c>
      <c r="U668" s="47" t="str">
        <f t="shared" si="61"/>
        <v/>
      </c>
    </row>
    <row r="669" spans="1:21" ht="21.95" customHeight="1" x14ac:dyDescent="0.15">
      <c r="L669" s="292"/>
      <c r="M669" s="293"/>
      <c r="N669" s="292"/>
      <c r="O669" s="293"/>
      <c r="T669" s="14" t="str">
        <f t="shared" si="60"/>
        <v/>
      </c>
      <c r="U669" s="47" t="str">
        <f t="shared" si="61"/>
        <v/>
      </c>
    </row>
    <row r="670" spans="1:21" ht="21.95" customHeight="1" x14ac:dyDescent="0.15">
      <c r="L670" s="292"/>
      <c r="M670" s="293"/>
      <c r="N670" s="292"/>
      <c r="O670" s="293"/>
      <c r="T670" s="14" t="str">
        <f t="shared" si="60"/>
        <v/>
      </c>
      <c r="U670" s="47" t="str">
        <f t="shared" si="61"/>
        <v/>
      </c>
    </row>
    <row r="671" spans="1:21" ht="21.95" customHeight="1" x14ac:dyDescent="0.15">
      <c r="L671" s="292"/>
      <c r="M671" s="293"/>
      <c r="N671" s="292"/>
      <c r="O671" s="293"/>
      <c r="T671" s="14" t="str">
        <f t="shared" si="60"/>
        <v/>
      </c>
      <c r="U671" s="47" t="str">
        <f t="shared" si="61"/>
        <v/>
      </c>
    </row>
    <row r="672" spans="1:21" ht="21.95" customHeight="1" x14ac:dyDescent="0.15">
      <c r="L672" s="292"/>
      <c r="M672" s="293"/>
      <c r="N672" s="292"/>
      <c r="O672" s="293"/>
      <c r="T672" s="14" t="str">
        <f t="shared" si="60"/>
        <v/>
      </c>
      <c r="U672" s="47" t="str">
        <f t="shared" si="61"/>
        <v/>
      </c>
    </row>
    <row r="673" spans="12:21" ht="21.95" customHeight="1" x14ac:dyDescent="0.15">
      <c r="L673" s="292"/>
      <c r="M673" s="293"/>
      <c r="N673" s="292"/>
      <c r="O673" s="293"/>
      <c r="T673" s="14" t="str">
        <f t="shared" si="60"/>
        <v/>
      </c>
      <c r="U673" s="47" t="str">
        <f t="shared" si="61"/>
        <v/>
      </c>
    </row>
    <row r="674" spans="12:21" ht="21.95" customHeight="1" x14ac:dyDescent="0.15">
      <c r="L674" s="292"/>
      <c r="M674" s="293"/>
      <c r="N674" s="292"/>
      <c r="O674" s="293"/>
      <c r="T674" s="14" t="str">
        <f t="shared" si="60"/>
        <v/>
      </c>
      <c r="U674" s="47" t="str">
        <f t="shared" si="61"/>
        <v/>
      </c>
    </row>
    <row r="675" spans="12:21" ht="21.95" customHeight="1" x14ac:dyDescent="0.15">
      <c r="L675" s="292"/>
      <c r="M675" s="293"/>
      <c r="N675" s="292"/>
      <c r="O675" s="293"/>
      <c r="T675" s="14" t="str">
        <f t="shared" si="60"/>
        <v/>
      </c>
      <c r="U675" s="47" t="str">
        <f t="shared" si="61"/>
        <v/>
      </c>
    </row>
    <row r="676" spans="12:21" ht="21.95" customHeight="1" x14ac:dyDescent="0.15">
      <c r="L676" s="292"/>
      <c r="M676" s="293"/>
      <c r="N676" s="292"/>
      <c r="O676" s="293"/>
      <c r="T676" s="14" t="str">
        <f t="shared" si="60"/>
        <v/>
      </c>
      <c r="U676" s="47" t="str">
        <f t="shared" si="61"/>
        <v/>
      </c>
    </row>
    <row r="677" spans="12:21" ht="21.95" customHeight="1" x14ac:dyDescent="0.15">
      <c r="L677" s="292"/>
      <c r="M677" s="293"/>
      <c r="N677" s="292"/>
      <c r="O677" s="293"/>
      <c r="T677" s="14" t="str">
        <f t="shared" si="60"/>
        <v/>
      </c>
      <c r="U677" s="47" t="str">
        <f t="shared" si="61"/>
        <v/>
      </c>
    </row>
    <row r="678" spans="12:21" ht="21.95" customHeight="1" x14ac:dyDescent="0.15">
      <c r="L678" s="292"/>
      <c r="M678" s="293"/>
      <c r="N678" s="292"/>
      <c r="O678" s="293"/>
      <c r="T678" s="14" t="str">
        <f t="shared" si="60"/>
        <v/>
      </c>
      <c r="U678" s="47" t="str">
        <f t="shared" si="61"/>
        <v/>
      </c>
    </row>
    <row r="679" spans="12:21" ht="21.95" customHeight="1" x14ac:dyDescent="0.15">
      <c r="L679" s="292"/>
      <c r="M679" s="293"/>
      <c r="N679" s="292"/>
      <c r="O679" s="293"/>
      <c r="T679" s="14" t="str">
        <f t="shared" si="60"/>
        <v/>
      </c>
      <c r="U679" s="47" t="str">
        <f t="shared" si="61"/>
        <v/>
      </c>
    </row>
    <row r="680" spans="12:21" ht="21.95" customHeight="1" x14ac:dyDescent="0.15">
      <c r="L680" s="292"/>
      <c r="M680" s="293"/>
      <c r="N680" s="292"/>
      <c r="O680" s="293"/>
      <c r="T680" s="14" t="str">
        <f t="shared" si="60"/>
        <v/>
      </c>
      <c r="U680" s="47" t="str">
        <f t="shared" si="61"/>
        <v/>
      </c>
    </row>
    <row r="681" spans="12:21" ht="21.95" customHeight="1" x14ac:dyDescent="0.15">
      <c r="L681" s="292"/>
      <c r="M681" s="293"/>
      <c r="N681" s="292"/>
      <c r="O681" s="293"/>
      <c r="T681" s="14" t="str">
        <f t="shared" si="60"/>
        <v/>
      </c>
      <c r="U681" s="47" t="str">
        <f t="shared" si="61"/>
        <v/>
      </c>
    </row>
    <row r="682" spans="12:21" ht="21.95" customHeight="1" x14ac:dyDescent="0.15">
      <c r="L682" s="292"/>
      <c r="M682" s="293"/>
      <c r="N682" s="292"/>
      <c r="O682" s="293"/>
      <c r="T682" s="14" t="str">
        <f t="shared" si="60"/>
        <v/>
      </c>
      <c r="U682" s="47" t="str">
        <f t="shared" si="61"/>
        <v/>
      </c>
    </row>
    <row r="683" spans="12:21" ht="21.95" customHeight="1" x14ac:dyDescent="0.15">
      <c r="L683" s="292"/>
      <c r="M683" s="293"/>
      <c r="N683" s="292"/>
      <c r="O683" s="293"/>
      <c r="T683" s="14" t="str">
        <f t="shared" si="60"/>
        <v/>
      </c>
      <c r="U683" s="47" t="str">
        <f t="shared" si="61"/>
        <v/>
      </c>
    </row>
    <row r="684" spans="12:21" ht="21.95" customHeight="1" x14ac:dyDescent="0.15">
      <c r="L684" s="292"/>
      <c r="M684" s="293"/>
      <c r="N684" s="292"/>
      <c r="O684" s="293"/>
      <c r="T684" s="14" t="str">
        <f t="shared" si="60"/>
        <v/>
      </c>
      <c r="U684" s="47" t="str">
        <f t="shared" si="61"/>
        <v/>
      </c>
    </row>
    <row r="685" spans="12:21" ht="21.95" customHeight="1" x14ac:dyDescent="0.15">
      <c r="L685" s="292"/>
      <c r="M685" s="293"/>
      <c r="N685" s="292"/>
      <c r="O685" s="293"/>
      <c r="T685" s="14" t="str">
        <f t="shared" si="60"/>
        <v/>
      </c>
      <c r="U685" s="47" t="str">
        <f t="shared" si="61"/>
        <v/>
      </c>
    </row>
    <row r="686" spans="12:21" ht="21.95" customHeight="1" x14ac:dyDescent="0.15">
      <c r="L686" s="292"/>
      <c r="M686" s="293"/>
      <c r="N686" s="292"/>
      <c r="O686" s="293"/>
      <c r="T686" s="14" t="str">
        <f t="shared" si="60"/>
        <v/>
      </c>
      <c r="U686" s="47" t="str">
        <f t="shared" si="61"/>
        <v/>
      </c>
    </row>
    <row r="687" spans="12:21" ht="21.95" customHeight="1" x14ac:dyDescent="0.15">
      <c r="L687" s="292"/>
      <c r="M687" s="293"/>
      <c r="N687" s="292"/>
      <c r="O687" s="293"/>
      <c r="T687" s="14" t="str">
        <f t="shared" si="60"/>
        <v/>
      </c>
      <c r="U687" s="47" t="str">
        <f t="shared" si="61"/>
        <v/>
      </c>
    </row>
    <row r="688" spans="12:21" ht="21.95" customHeight="1" x14ac:dyDescent="0.15">
      <c r="L688" s="292"/>
      <c r="M688" s="293"/>
      <c r="N688" s="292"/>
      <c r="O688" s="293"/>
      <c r="T688" s="14" t="str">
        <f t="shared" si="60"/>
        <v/>
      </c>
      <c r="U688" s="47" t="str">
        <f t="shared" si="61"/>
        <v/>
      </c>
    </row>
    <row r="689" spans="12:21" ht="21.95" customHeight="1" x14ac:dyDescent="0.15">
      <c r="L689" s="292"/>
      <c r="M689" s="293"/>
      <c r="N689" s="292"/>
      <c r="O689" s="293"/>
      <c r="T689" s="14" t="str">
        <f t="shared" si="60"/>
        <v/>
      </c>
      <c r="U689" s="47" t="str">
        <f t="shared" si="61"/>
        <v/>
      </c>
    </row>
    <row r="690" spans="12:21" ht="21.95" customHeight="1" x14ac:dyDescent="0.15">
      <c r="L690" s="292"/>
      <c r="M690" s="293"/>
      <c r="N690" s="292"/>
      <c r="O690" s="293"/>
      <c r="T690" s="14" t="str">
        <f t="shared" si="60"/>
        <v/>
      </c>
      <c r="U690" s="47" t="str">
        <f t="shared" si="61"/>
        <v/>
      </c>
    </row>
    <row r="691" spans="12:21" ht="21.95" customHeight="1" x14ac:dyDescent="0.15">
      <c r="L691" s="292"/>
      <c r="M691" s="293"/>
      <c r="N691" s="292"/>
      <c r="O691" s="293"/>
      <c r="T691" s="14" t="str">
        <f t="shared" si="60"/>
        <v/>
      </c>
      <c r="U691" s="47" t="str">
        <f t="shared" si="61"/>
        <v/>
      </c>
    </row>
    <row r="692" spans="12:21" ht="21.95" customHeight="1" x14ac:dyDescent="0.15">
      <c r="L692" s="292"/>
      <c r="M692" s="293"/>
      <c r="N692" s="292"/>
      <c r="O692" s="293"/>
      <c r="T692" s="14" t="str">
        <f t="shared" si="60"/>
        <v/>
      </c>
      <c r="U692" s="47" t="str">
        <f t="shared" si="61"/>
        <v/>
      </c>
    </row>
    <row r="693" spans="12:21" ht="21.95" customHeight="1" x14ac:dyDescent="0.15">
      <c r="L693" s="292"/>
      <c r="M693" s="293"/>
      <c r="N693" s="292"/>
      <c r="O693" s="293"/>
      <c r="T693" s="14" t="str">
        <f t="shared" si="60"/>
        <v/>
      </c>
      <c r="U693" s="47" t="str">
        <f t="shared" si="61"/>
        <v/>
      </c>
    </row>
    <row r="694" spans="12:21" ht="21.95" customHeight="1" x14ac:dyDescent="0.15">
      <c r="L694" s="292"/>
      <c r="M694" s="293"/>
      <c r="N694" s="292"/>
      <c r="O694" s="293"/>
      <c r="T694" s="14" t="str">
        <f t="shared" si="60"/>
        <v/>
      </c>
      <c r="U694" s="47" t="str">
        <f t="shared" si="61"/>
        <v/>
      </c>
    </row>
    <row r="695" spans="12:21" ht="21.95" customHeight="1" x14ac:dyDescent="0.15">
      <c r="L695" s="292"/>
      <c r="M695" s="293"/>
      <c r="N695" s="292"/>
      <c r="O695" s="293"/>
      <c r="T695" s="14" t="str">
        <f t="shared" si="60"/>
        <v/>
      </c>
      <c r="U695" s="47" t="str">
        <f t="shared" si="61"/>
        <v/>
      </c>
    </row>
    <row r="696" spans="12:21" ht="21.95" customHeight="1" x14ac:dyDescent="0.15">
      <c r="L696" s="292"/>
      <c r="M696" s="293"/>
      <c r="N696" s="292"/>
      <c r="O696" s="293"/>
      <c r="T696" s="14" t="str">
        <f t="shared" si="60"/>
        <v/>
      </c>
      <c r="U696" s="47" t="str">
        <f t="shared" si="61"/>
        <v/>
      </c>
    </row>
    <row r="697" spans="12:21" ht="21.95" customHeight="1" x14ac:dyDescent="0.15">
      <c r="L697" s="292"/>
      <c r="M697" s="293"/>
      <c r="N697" s="292"/>
      <c r="O697" s="293"/>
      <c r="T697" s="14" t="str">
        <f t="shared" si="60"/>
        <v/>
      </c>
      <c r="U697" s="47" t="str">
        <f t="shared" si="61"/>
        <v/>
      </c>
    </row>
    <row r="698" spans="12:21" ht="21.95" customHeight="1" x14ac:dyDescent="0.15">
      <c r="L698" s="292"/>
      <c r="M698" s="293"/>
      <c r="N698" s="292"/>
      <c r="O698" s="293"/>
      <c r="T698" s="14" t="str">
        <f t="shared" si="60"/>
        <v/>
      </c>
      <c r="U698" s="47" t="str">
        <f t="shared" si="61"/>
        <v/>
      </c>
    </row>
    <row r="699" spans="12:21" ht="21.95" customHeight="1" x14ac:dyDescent="0.15">
      <c r="L699" s="292"/>
      <c r="M699" s="293"/>
      <c r="N699" s="292"/>
      <c r="O699" s="293"/>
      <c r="T699" s="14" t="str">
        <f t="shared" si="60"/>
        <v/>
      </c>
      <c r="U699" s="47" t="str">
        <f t="shared" si="61"/>
        <v/>
      </c>
    </row>
    <row r="700" spans="12:21" ht="21.95" customHeight="1" x14ac:dyDescent="0.15">
      <c r="L700" s="292"/>
      <c r="M700" s="293"/>
      <c r="N700" s="292"/>
      <c r="O700" s="293"/>
      <c r="T700" s="14" t="str">
        <f t="shared" si="60"/>
        <v/>
      </c>
      <c r="U700" s="47" t="str">
        <f t="shared" si="61"/>
        <v/>
      </c>
    </row>
    <row r="701" spans="12:21" ht="21.95" customHeight="1" x14ac:dyDescent="0.15">
      <c r="L701" s="292"/>
      <c r="M701" s="293"/>
      <c r="N701" s="292"/>
      <c r="O701" s="293"/>
      <c r="T701" s="14" t="str">
        <f t="shared" si="60"/>
        <v/>
      </c>
      <c r="U701" s="47" t="str">
        <f t="shared" si="61"/>
        <v/>
      </c>
    </row>
    <row r="702" spans="12:21" ht="21.95" customHeight="1" x14ac:dyDescent="0.15">
      <c r="L702" s="292"/>
      <c r="M702" s="293"/>
      <c r="N702" s="292"/>
      <c r="O702" s="293"/>
      <c r="T702" s="14" t="str">
        <f t="shared" si="60"/>
        <v/>
      </c>
      <c r="U702" s="47" t="str">
        <f t="shared" si="61"/>
        <v/>
      </c>
    </row>
    <row r="703" spans="12:21" ht="21.95" customHeight="1" x14ac:dyDescent="0.15">
      <c r="L703" s="292"/>
      <c r="M703" s="293"/>
      <c r="N703" s="292"/>
      <c r="O703" s="293"/>
      <c r="T703" s="14" t="str">
        <f t="shared" si="60"/>
        <v/>
      </c>
      <c r="U703" s="47" t="str">
        <f t="shared" si="61"/>
        <v/>
      </c>
    </row>
    <row r="704" spans="12:21" ht="21.95" customHeight="1" x14ac:dyDescent="0.15">
      <c r="L704" s="292"/>
      <c r="M704" s="293"/>
      <c r="N704" s="292"/>
      <c r="O704" s="293"/>
      <c r="T704" s="14" t="str">
        <f t="shared" si="60"/>
        <v/>
      </c>
      <c r="U704" s="47" t="str">
        <f t="shared" si="61"/>
        <v/>
      </c>
    </row>
    <row r="705" spans="12:21" ht="21.95" customHeight="1" x14ac:dyDescent="0.15">
      <c r="L705" s="292"/>
      <c r="M705" s="293"/>
      <c r="N705" s="292"/>
      <c r="O705" s="293"/>
      <c r="T705" s="14" t="str">
        <f t="shared" si="60"/>
        <v/>
      </c>
      <c r="U705" s="47" t="str">
        <f t="shared" si="61"/>
        <v/>
      </c>
    </row>
    <row r="706" spans="12:21" ht="21.95" customHeight="1" x14ac:dyDescent="0.15">
      <c r="L706" s="292"/>
      <c r="M706" s="293"/>
      <c r="N706" s="292"/>
      <c r="O706" s="293"/>
      <c r="T706" s="14" t="str">
        <f t="shared" si="60"/>
        <v/>
      </c>
      <c r="U706" s="47" t="str">
        <f t="shared" si="61"/>
        <v/>
      </c>
    </row>
    <row r="707" spans="12:21" ht="21.95" customHeight="1" x14ac:dyDescent="0.15">
      <c r="L707" s="292"/>
      <c r="M707" s="293"/>
      <c r="N707" s="292"/>
      <c r="O707" s="293"/>
      <c r="T707" s="14" t="str">
        <f t="shared" si="60"/>
        <v/>
      </c>
      <c r="U707" s="47" t="str">
        <f t="shared" si="61"/>
        <v/>
      </c>
    </row>
    <row r="708" spans="12:21" ht="21.95" customHeight="1" x14ac:dyDescent="0.15">
      <c r="L708" s="292"/>
      <c r="M708" s="293"/>
      <c r="N708" s="292"/>
      <c r="O708" s="293"/>
      <c r="T708" s="14" t="str">
        <f t="shared" si="60"/>
        <v/>
      </c>
      <c r="U708" s="47" t="str">
        <f t="shared" si="61"/>
        <v/>
      </c>
    </row>
    <row r="709" spans="12:21" ht="21.95" customHeight="1" x14ac:dyDescent="0.15">
      <c r="L709" s="292"/>
      <c r="M709" s="293"/>
      <c r="N709" s="292"/>
      <c r="O709" s="293"/>
      <c r="T709" s="14" t="str">
        <f t="shared" si="60"/>
        <v/>
      </c>
      <c r="U709" s="47" t="str">
        <f t="shared" si="61"/>
        <v/>
      </c>
    </row>
    <row r="710" spans="12:21" ht="21.95" customHeight="1" x14ac:dyDescent="0.15">
      <c r="L710" s="292"/>
      <c r="M710" s="293"/>
      <c r="N710" s="292"/>
      <c r="O710" s="293"/>
      <c r="T710" s="14" t="str">
        <f t="shared" si="60"/>
        <v/>
      </c>
      <c r="U710" s="47" t="str">
        <f t="shared" si="61"/>
        <v/>
      </c>
    </row>
    <row r="711" spans="12:21" ht="21.95" customHeight="1" x14ac:dyDescent="0.15">
      <c r="L711" s="292"/>
      <c r="M711" s="293"/>
      <c r="N711" s="292"/>
      <c r="O711" s="293"/>
      <c r="T711" s="14" t="str">
        <f t="shared" ref="T711:T774" si="62">CONCATENATE(L711,C711)</f>
        <v/>
      </c>
      <c r="U711" s="47" t="str">
        <f t="shared" ref="U711:U774" si="63">CONCATENATE(N711,H711)</f>
        <v/>
      </c>
    </row>
    <row r="712" spans="12:21" ht="21.95" customHeight="1" x14ac:dyDescent="0.15">
      <c r="L712" s="292"/>
      <c r="M712" s="293"/>
      <c r="N712" s="292"/>
      <c r="O712" s="293"/>
      <c r="T712" s="14" t="str">
        <f t="shared" si="62"/>
        <v/>
      </c>
      <c r="U712" s="47" t="str">
        <f t="shared" si="63"/>
        <v/>
      </c>
    </row>
    <row r="713" spans="12:21" ht="21.95" customHeight="1" x14ac:dyDescent="0.15">
      <c r="L713" s="292"/>
      <c r="M713" s="293"/>
      <c r="N713" s="292"/>
      <c r="O713" s="293"/>
      <c r="T713" s="14" t="str">
        <f t="shared" si="62"/>
        <v/>
      </c>
      <c r="U713" s="47" t="str">
        <f t="shared" si="63"/>
        <v/>
      </c>
    </row>
    <row r="714" spans="12:21" ht="21.95" customHeight="1" x14ac:dyDescent="0.15">
      <c r="L714" s="292"/>
      <c r="M714" s="293"/>
      <c r="N714" s="292"/>
      <c r="O714" s="293"/>
      <c r="T714" s="14" t="str">
        <f t="shared" si="62"/>
        <v/>
      </c>
      <c r="U714" s="47" t="str">
        <f t="shared" si="63"/>
        <v/>
      </c>
    </row>
    <row r="715" spans="12:21" ht="21.95" customHeight="1" x14ac:dyDescent="0.15">
      <c r="L715" s="292"/>
      <c r="M715" s="293"/>
      <c r="N715" s="292"/>
      <c r="O715" s="293"/>
      <c r="T715" s="14" t="str">
        <f t="shared" si="62"/>
        <v/>
      </c>
      <c r="U715" s="47" t="str">
        <f t="shared" si="63"/>
        <v/>
      </c>
    </row>
    <row r="716" spans="12:21" ht="21.95" customHeight="1" x14ac:dyDescent="0.15">
      <c r="L716" s="292"/>
      <c r="M716" s="293"/>
      <c r="N716" s="292"/>
      <c r="O716" s="293"/>
      <c r="T716" s="14" t="str">
        <f t="shared" si="62"/>
        <v/>
      </c>
      <c r="U716" s="47" t="str">
        <f t="shared" si="63"/>
        <v/>
      </c>
    </row>
    <row r="717" spans="12:21" ht="21.95" customHeight="1" x14ac:dyDescent="0.15">
      <c r="L717" s="292"/>
      <c r="M717" s="293"/>
      <c r="N717" s="292"/>
      <c r="O717" s="293"/>
      <c r="T717" s="14" t="str">
        <f t="shared" si="62"/>
        <v/>
      </c>
      <c r="U717" s="47" t="str">
        <f t="shared" si="63"/>
        <v/>
      </c>
    </row>
    <row r="718" spans="12:21" ht="21.95" customHeight="1" x14ac:dyDescent="0.15">
      <c r="L718" s="292"/>
      <c r="M718" s="293"/>
      <c r="N718" s="292"/>
      <c r="O718" s="293"/>
      <c r="T718" s="14" t="str">
        <f t="shared" si="62"/>
        <v/>
      </c>
      <c r="U718" s="47" t="str">
        <f t="shared" si="63"/>
        <v/>
      </c>
    </row>
    <row r="719" spans="12:21" ht="21.95" customHeight="1" x14ac:dyDescent="0.15">
      <c r="L719" s="292"/>
      <c r="M719" s="293"/>
      <c r="N719" s="292"/>
      <c r="O719" s="293"/>
      <c r="T719" s="14" t="str">
        <f t="shared" si="62"/>
        <v/>
      </c>
      <c r="U719" s="47" t="str">
        <f t="shared" si="63"/>
        <v/>
      </c>
    </row>
    <row r="720" spans="12:21" ht="21.95" customHeight="1" x14ac:dyDescent="0.15">
      <c r="L720" s="292"/>
      <c r="M720" s="293"/>
      <c r="N720" s="292"/>
      <c r="O720" s="293"/>
      <c r="T720" s="14" t="str">
        <f t="shared" si="62"/>
        <v/>
      </c>
      <c r="U720" s="47" t="str">
        <f t="shared" si="63"/>
        <v/>
      </c>
    </row>
    <row r="721" spans="12:21" ht="21.95" customHeight="1" x14ac:dyDescent="0.15">
      <c r="L721" s="292"/>
      <c r="M721" s="293"/>
      <c r="N721" s="292"/>
      <c r="O721" s="293"/>
      <c r="T721" s="14" t="str">
        <f t="shared" si="62"/>
        <v/>
      </c>
      <c r="U721" s="47" t="str">
        <f t="shared" si="63"/>
        <v/>
      </c>
    </row>
    <row r="722" spans="12:21" ht="21.95" customHeight="1" x14ac:dyDescent="0.15">
      <c r="L722" s="292"/>
      <c r="M722" s="293"/>
      <c r="N722" s="292"/>
      <c r="O722" s="293"/>
      <c r="T722" s="14" t="str">
        <f t="shared" si="62"/>
        <v/>
      </c>
      <c r="U722" s="47" t="str">
        <f t="shared" si="63"/>
        <v/>
      </c>
    </row>
    <row r="723" spans="12:21" ht="21.95" customHeight="1" x14ac:dyDescent="0.15">
      <c r="L723" s="292"/>
      <c r="M723" s="293"/>
      <c r="N723" s="292"/>
      <c r="O723" s="293"/>
      <c r="T723" s="14" t="str">
        <f t="shared" si="62"/>
        <v/>
      </c>
      <c r="U723" s="47" t="str">
        <f t="shared" si="63"/>
        <v/>
      </c>
    </row>
    <row r="724" spans="12:21" ht="21.95" customHeight="1" x14ac:dyDescent="0.15">
      <c r="L724" s="292"/>
      <c r="M724" s="293"/>
      <c r="N724" s="292"/>
      <c r="O724" s="293"/>
      <c r="T724" s="14" t="str">
        <f t="shared" si="62"/>
        <v/>
      </c>
      <c r="U724" s="47" t="str">
        <f t="shared" si="63"/>
        <v/>
      </c>
    </row>
    <row r="725" spans="12:21" ht="21.95" customHeight="1" x14ac:dyDescent="0.15">
      <c r="L725" s="292"/>
      <c r="M725" s="293"/>
      <c r="N725" s="292"/>
      <c r="O725" s="293"/>
      <c r="T725" s="14" t="str">
        <f t="shared" si="62"/>
        <v/>
      </c>
      <c r="U725" s="47" t="str">
        <f t="shared" si="63"/>
        <v/>
      </c>
    </row>
    <row r="726" spans="12:21" ht="21.95" customHeight="1" x14ac:dyDescent="0.15">
      <c r="L726" s="292"/>
      <c r="M726" s="293"/>
      <c r="N726" s="292"/>
      <c r="O726" s="293"/>
      <c r="T726" s="14" t="str">
        <f t="shared" si="62"/>
        <v/>
      </c>
      <c r="U726" s="47" t="str">
        <f t="shared" si="63"/>
        <v/>
      </c>
    </row>
    <row r="727" spans="12:21" ht="21.95" customHeight="1" x14ac:dyDescent="0.15">
      <c r="L727" s="292"/>
      <c r="M727" s="293"/>
      <c r="N727" s="292"/>
      <c r="O727" s="293"/>
      <c r="T727" s="14" t="str">
        <f t="shared" si="62"/>
        <v/>
      </c>
      <c r="U727" s="47" t="str">
        <f t="shared" si="63"/>
        <v/>
      </c>
    </row>
    <row r="728" spans="12:21" ht="21.95" customHeight="1" x14ac:dyDescent="0.15">
      <c r="L728" s="292"/>
      <c r="M728" s="293"/>
      <c r="N728" s="292"/>
      <c r="O728" s="293"/>
      <c r="T728" s="14" t="str">
        <f t="shared" si="62"/>
        <v/>
      </c>
      <c r="U728" s="47" t="str">
        <f t="shared" si="63"/>
        <v/>
      </c>
    </row>
    <row r="729" spans="12:21" ht="21.95" customHeight="1" x14ac:dyDescent="0.15">
      <c r="L729" s="292"/>
      <c r="M729" s="293"/>
      <c r="N729" s="292"/>
      <c r="O729" s="293"/>
      <c r="T729" s="14" t="str">
        <f t="shared" si="62"/>
        <v/>
      </c>
      <c r="U729" s="47" t="str">
        <f t="shared" si="63"/>
        <v/>
      </c>
    </row>
    <row r="730" spans="12:21" ht="21.95" customHeight="1" x14ac:dyDescent="0.15">
      <c r="L730" s="292"/>
      <c r="M730" s="293"/>
      <c r="N730" s="292"/>
      <c r="O730" s="293"/>
      <c r="T730" s="14" t="str">
        <f t="shared" si="62"/>
        <v/>
      </c>
      <c r="U730" s="47" t="str">
        <f t="shared" si="63"/>
        <v/>
      </c>
    </row>
    <row r="731" spans="12:21" ht="21.95" customHeight="1" x14ac:dyDescent="0.15">
      <c r="L731" s="292"/>
      <c r="M731" s="293"/>
      <c r="N731" s="292"/>
      <c r="O731" s="293"/>
      <c r="T731" s="14" t="str">
        <f t="shared" si="62"/>
        <v/>
      </c>
      <c r="U731" s="47" t="str">
        <f t="shared" si="63"/>
        <v/>
      </c>
    </row>
    <row r="732" spans="12:21" ht="21.95" customHeight="1" x14ac:dyDescent="0.15">
      <c r="L732" s="292"/>
      <c r="M732" s="293"/>
      <c r="N732" s="292"/>
      <c r="O732" s="293"/>
      <c r="T732" s="14" t="str">
        <f t="shared" si="62"/>
        <v/>
      </c>
      <c r="U732" s="47" t="str">
        <f t="shared" si="63"/>
        <v/>
      </c>
    </row>
    <row r="733" spans="12:21" ht="21.95" customHeight="1" x14ac:dyDescent="0.15">
      <c r="L733" s="292"/>
      <c r="M733" s="293"/>
      <c r="N733" s="292"/>
      <c r="O733" s="293"/>
      <c r="T733" s="14" t="str">
        <f t="shared" si="62"/>
        <v/>
      </c>
      <c r="U733" s="47" t="str">
        <f t="shared" si="63"/>
        <v/>
      </c>
    </row>
    <row r="734" spans="12:21" ht="21.95" customHeight="1" x14ac:dyDescent="0.15">
      <c r="L734" s="292"/>
      <c r="M734" s="293"/>
      <c r="N734" s="292"/>
      <c r="O734" s="293"/>
      <c r="T734" s="14" t="str">
        <f t="shared" si="62"/>
        <v/>
      </c>
      <c r="U734" s="47" t="str">
        <f t="shared" si="63"/>
        <v/>
      </c>
    </row>
    <row r="735" spans="12:21" ht="21.95" customHeight="1" x14ac:dyDescent="0.15">
      <c r="L735" s="292"/>
      <c r="M735" s="293"/>
      <c r="N735" s="292"/>
      <c r="O735" s="293"/>
      <c r="T735" s="14" t="str">
        <f t="shared" si="62"/>
        <v/>
      </c>
      <c r="U735" s="47" t="str">
        <f t="shared" si="63"/>
        <v/>
      </c>
    </row>
    <row r="736" spans="12:21" ht="21.95" customHeight="1" x14ac:dyDescent="0.15">
      <c r="L736" s="292"/>
      <c r="M736" s="293"/>
      <c r="N736" s="292"/>
      <c r="O736" s="293"/>
      <c r="T736" s="14" t="str">
        <f t="shared" si="62"/>
        <v/>
      </c>
      <c r="U736" s="47" t="str">
        <f t="shared" si="63"/>
        <v/>
      </c>
    </row>
    <row r="737" spans="12:21" ht="21.95" customHeight="1" x14ac:dyDescent="0.15">
      <c r="L737" s="292"/>
      <c r="M737" s="293"/>
      <c r="N737" s="292"/>
      <c r="O737" s="293"/>
      <c r="T737" s="14" t="str">
        <f t="shared" si="62"/>
        <v/>
      </c>
      <c r="U737" s="47" t="str">
        <f t="shared" si="63"/>
        <v/>
      </c>
    </row>
    <row r="738" spans="12:21" ht="21.95" customHeight="1" x14ac:dyDescent="0.15">
      <c r="L738" s="292"/>
      <c r="M738" s="293"/>
      <c r="N738" s="292"/>
      <c r="O738" s="293"/>
      <c r="T738" s="14" t="str">
        <f t="shared" si="62"/>
        <v/>
      </c>
      <c r="U738" s="47" t="str">
        <f t="shared" si="63"/>
        <v/>
      </c>
    </row>
    <row r="739" spans="12:21" ht="21.95" customHeight="1" x14ac:dyDescent="0.15">
      <c r="L739" s="292"/>
      <c r="M739" s="293"/>
      <c r="N739" s="292"/>
      <c r="O739" s="293"/>
      <c r="T739" s="14" t="str">
        <f t="shared" si="62"/>
        <v/>
      </c>
      <c r="U739" s="47" t="str">
        <f t="shared" si="63"/>
        <v/>
      </c>
    </row>
    <row r="740" spans="12:21" ht="21.95" customHeight="1" x14ac:dyDescent="0.15">
      <c r="L740" s="292"/>
      <c r="M740" s="293"/>
      <c r="N740" s="292"/>
      <c r="O740" s="293"/>
      <c r="T740" s="14" t="str">
        <f t="shared" si="62"/>
        <v/>
      </c>
      <c r="U740" s="47" t="str">
        <f t="shared" si="63"/>
        <v/>
      </c>
    </row>
    <row r="741" spans="12:21" ht="21.95" customHeight="1" x14ac:dyDescent="0.15">
      <c r="L741" s="292"/>
      <c r="M741" s="293"/>
      <c r="N741" s="292"/>
      <c r="O741" s="293"/>
      <c r="T741" s="14" t="str">
        <f t="shared" si="62"/>
        <v/>
      </c>
      <c r="U741" s="47" t="str">
        <f t="shared" si="63"/>
        <v/>
      </c>
    </row>
    <row r="742" spans="12:21" ht="21.95" customHeight="1" x14ac:dyDescent="0.15">
      <c r="L742" s="292"/>
      <c r="M742" s="293"/>
      <c r="N742" s="292"/>
      <c r="O742" s="293"/>
      <c r="T742" s="14" t="str">
        <f t="shared" si="62"/>
        <v/>
      </c>
      <c r="U742" s="47" t="str">
        <f t="shared" si="63"/>
        <v/>
      </c>
    </row>
    <row r="743" spans="12:21" ht="21.95" customHeight="1" x14ac:dyDescent="0.15">
      <c r="L743" s="292"/>
      <c r="M743" s="293"/>
      <c r="N743" s="292"/>
      <c r="O743" s="293"/>
      <c r="T743" s="14" t="str">
        <f t="shared" si="62"/>
        <v/>
      </c>
      <c r="U743" s="47" t="str">
        <f t="shared" si="63"/>
        <v/>
      </c>
    </row>
    <row r="744" spans="12:21" ht="21.95" customHeight="1" x14ac:dyDescent="0.15">
      <c r="L744" s="292"/>
      <c r="M744" s="293"/>
      <c r="N744" s="292"/>
      <c r="O744" s="293"/>
      <c r="T744" s="14" t="str">
        <f t="shared" si="62"/>
        <v/>
      </c>
      <c r="U744" s="47" t="str">
        <f t="shared" si="63"/>
        <v/>
      </c>
    </row>
    <row r="745" spans="12:21" ht="21.95" customHeight="1" x14ac:dyDescent="0.15">
      <c r="L745" s="292"/>
      <c r="M745" s="293"/>
      <c r="N745" s="292"/>
      <c r="O745" s="293"/>
      <c r="T745" s="14" t="str">
        <f t="shared" si="62"/>
        <v/>
      </c>
      <c r="U745" s="47" t="str">
        <f t="shared" si="63"/>
        <v/>
      </c>
    </row>
    <row r="746" spans="12:21" ht="21.95" customHeight="1" x14ac:dyDescent="0.15">
      <c r="L746" s="292"/>
      <c r="M746" s="293"/>
      <c r="N746" s="292"/>
      <c r="O746" s="293"/>
      <c r="T746" s="14" t="str">
        <f t="shared" si="62"/>
        <v/>
      </c>
      <c r="U746" s="47" t="str">
        <f t="shared" si="63"/>
        <v/>
      </c>
    </row>
    <row r="747" spans="12:21" ht="21.95" customHeight="1" x14ac:dyDescent="0.15">
      <c r="L747" s="292"/>
      <c r="M747" s="293"/>
      <c r="N747" s="292"/>
      <c r="O747" s="293"/>
      <c r="T747" s="14" t="str">
        <f t="shared" si="62"/>
        <v/>
      </c>
      <c r="U747" s="47" t="str">
        <f t="shared" si="63"/>
        <v/>
      </c>
    </row>
    <row r="748" spans="12:21" ht="21.95" customHeight="1" x14ac:dyDescent="0.15">
      <c r="L748" s="292"/>
      <c r="M748" s="293"/>
      <c r="N748" s="292"/>
      <c r="O748" s="293"/>
      <c r="T748" s="14" t="str">
        <f t="shared" si="62"/>
        <v/>
      </c>
      <c r="U748" s="47" t="str">
        <f t="shared" si="63"/>
        <v/>
      </c>
    </row>
    <row r="749" spans="12:21" ht="21.95" customHeight="1" x14ac:dyDescent="0.15">
      <c r="L749" s="292"/>
      <c r="M749" s="293"/>
      <c r="N749" s="292"/>
      <c r="O749" s="293"/>
      <c r="T749" s="14" t="str">
        <f t="shared" si="62"/>
        <v/>
      </c>
      <c r="U749" s="47" t="str">
        <f t="shared" si="63"/>
        <v/>
      </c>
    </row>
    <row r="750" spans="12:21" ht="21.95" customHeight="1" x14ac:dyDescent="0.15">
      <c r="L750" s="292"/>
      <c r="M750" s="293"/>
      <c r="N750" s="292"/>
      <c r="O750" s="293"/>
      <c r="T750" s="14" t="str">
        <f t="shared" si="62"/>
        <v/>
      </c>
      <c r="U750" s="47" t="str">
        <f t="shared" si="63"/>
        <v/>
      </c>
    </row>
    <row r="751" spans="12:21" ht="21.95" customHeight="1" x14ac:dyDescent="0.15">
      <c r="L751" s="292"/>
      <c r="M751" s="293"/>
      <c r="N751" s="292"/>
      <c r="O751" s="293"/>
      <c r="T751" s="14" t="str">
        <f t="shared" si="62"/>
        <v/>
      </c>
      <c r="U751" s="47" t="str">
        <f t="shared" si="63"/>
        <v/>
      </c>
    </row>
    <row r="752" spans="12:21" ht="21.95" customHeight="1" x14ac:dyDescent="0.15">
      <c r="L752" s="292"/>
      <c r="M752" s="293"/>
      <c r="N752" s="292"/>
      <c r="O752" s="293"/>
      <c r="T752" s="14" t="str">
        <f t="shared" si="62"/>
        <v/>
      </c>
      <c r="U752" s="47" t="str">
        <f t="shared" si="63"/>
        <v/>
      </c>
    </row>
    <row r="753" spans="12:21" ht="21.95" customHeight="1" x14ac:dyDescent="0.15">
      <c r="L753" s="292"/>
      <c r="M753" s="293"/>
      <c r="N753" s="292"/>
      <c r="O753" s="293"/>
      <c r="T753" s="14" t="str">
        <f t="shared" si="62"/>
        <v/>
      </c>
      <c r="U753" s="47" t="str">
        <f t="shared" si="63"/>
        <v/>
      </c>
    </row>
    <row r="754" spans="12:21" ht="21.95" customHeight="1" x14ac:dyDescent="0.15">
      <c r="L754" s="292"/>
      <c r="M754" s="293"/>
      <c r="N754" s="292"/>
      <c r="O754" s="293"/>
      <c r="T754" s="14" t="str">
        <f t="shared" si="62"/>
        <v/>
      </c>
      <c r="U754" s="47" t="str">
        <f t="shared" si="63"/>
        <v/>
      </c>
    </row>
    <row r="755" spans="12:21" ht="21.95" customHeight="1" x14ac:dyDescent="0.15">
      <c r="L755" s="292"/>
      <c r="M755" s="293"/>
      <c r="N755" s="292"/>
      <c r="O755" s="293"/>
      <c r="T755" s="14" t="str">
        <f t="shared" si="62"/>
        <v/>
      </c>
      <c r="U755" s="47" t="str">
        <f t="shared" si="63"/>
        <v/>
      </c>
    </row>
    <row r="756" spans="12:21" ht="21.95" customHeight="1" x14ac:dyDescent="0.15">
      <c r="L756" s="292"/>
      <c r="M756" s="293"/>
      <c r="N756" s="292"/>
      <c r="O756" s="293"/>
      <c r="T756" s="14" t="str">
        <f t="shared" si="62"/>
        <v/>
      </c>
      <c r="U756" s="47" t="str">
        <f t="shared" si="63"/>
        <v/>
      </c>
    </row>
    <row r="757" spans="12:21" ht="21.95" customHeight="1" x14ac:dyDescent="0.15">
      <c r="L757" s="292"/>
      <c r="M757" s="293"/>
      <c r="N757" s="292"/>
      <c r="O757" s="293"/>
      <c r="T757" s="14" t="str">
        <f t="shared" si="62"/>
        <v/>
      </c>
      <c r="U757" s="47" t="str">
        <f t="shared" si="63"/>
        <v/>
      </c>
    </row>
    <row r="758" spans="12:21" ht="21.95" customHeight="1" x14ac:dyDescent="0.15">
      <c r="L758" s="292"/>
      <c r="M758" s="293"/>
      <c r="N758" s="292"/>
      <c r="O758" s="293"/>
      <c r="T758" s="14" t="str">
        <f t="shared" si="62"/>
        <v/>
      </c>
      <c r="U758" s="47" t="str">
        <f t="shared" si="63"/>
        <v/>
      </c>
    </row>
    <row r="759" spans="12:21" ht="21.95" customHeight="1" x14ac:dyDescent="0.15">
      <c r="L759" s="292"/>
      <c r="M759" s="293"/>
      <c r="N759" s="292"/>
      <c r="O759" s="293"/>
      <c r="T759" s="14" t="str">
        <f t="shared" si="62"/>
        <v/>
      </c>
      <c r="U759" s="47" t="str">
        <f t="shared" si="63"/>
        <v/>
      </c>
    </row>
    <row r="760" spans="12:21" ht="21.95" customHeight="1" x14ac:dyDescent="0.15">
      <c r="L760" s="292"/>
      <c r="M760" s="293"/>
      <c r="N760" s="292"/>
      <c r="O760" s="293"/>
      <c r="T760" s="14" t="str">
        <f t="shared" si="62"/>
        <v/>
      </c>
      <c r="U760" s="47" t="str">
        <f t="shared" si="63"/>
        <v/>
      </c>
    </row>
    <row r="761" spans="12:21" ht="21.95" customHeight="1" x14ac:dyDescent="0.15">
      <c r="L761" s="292"/>
      <c r="M761" s="293"/>
      <c r="N761" s="292"/>
      <c r="O761" s="293"/>
      <c r="T761" s="14" t="str">
        <f t="shared" si="62"/>
        <v/>
      </c>
      <c r="U761" s="47" t="str">
        <f t="shared" si="63"/>
        <v/>
      </c>
    </row>
    <row r="762" spans="12:21" ht="21.95" customHeight="1" x14ac:dyDescent="0.15">
      <c r="L762" s="292"/>
      <c r="M762" s="293"/>
      <c r="N762" s="292"/>
      <c r="O762" s="293"/>
      <c r="T762" s="14" t="str">
        <f t="shared" si="62"/>
        <v/>
      </c>
      <c r="U762" s="47" t="str">
        <f t="shared" si="63"/>
        <v/>
      </c>
    </row>
    <row r="763" spans="12:21" ht="21.95" customHeight="1" x14ac:dyDescent="0.15">
      <c r="L763" s="292"/>
      <c r="M763" s="293"/>
      <c r="N763" s="292"/>
      <c r="O763" s="293"/>
      <c r="T763" s="14" t="str">
        <f t="shared" si="62"/>
        <v/>
      </c>
      <c r="U763" s="47" t="str">
        <f t="shared" si="63"/>
        <v/>
      </c>
    </row>
    <row r="764" spans="12:21" ht="21.95" customHeight="1" x14ac:dyDescent="0.15">
      <c r="L764" s="292"/>
      <c r="M764" s="293"/>
      <c r="N764" s="292"/>
      <c r="O764" s="293"/>
      <c r="T764" s="14" t="str">
        <f t="shared" si="62"/>
        <v/>
      </c>
      <c r="U764" s="47" t="str">
        <f t="shared" si="63"/>
        <v/>
      </c>
    </row>
    <row r="765" spans="12:21" ht="21.95" customHeight="1" x14ac:dyDescent="0.15">
      <c r="L765" s="292"/>
      <c r="M765" s="293"/>
      <c r="N765" s="292"/>
      <c r="O765" s="293"/>
      <c r="T765" s="14" t="str">
        <f t="shared" si="62"/>
        <v/>
      </c>
      <c r="U765" s="47" t="str">
        <f t="shared" si="63"/>
        <v/>
      </c>
    </row>
    <row r="766" spans="12:21" ht="21.95" customHeight="1" x14ac:dyDescent="0.15">
      <c r="L766" s="292"/>
      <c r="M766" s="293"/>
      <c r="N766" s="292"/>
      <c r="O766" s="293"/>
      <c r="T766" s="14" t="str">
        <f t="shared" si="62"/>
        <v/>
      </c>
      <c r="U766" s="47" t="str">
        <f t="shared" si="63"/>
        <v/>
      </c>
    </row>
    <row r="767" spans="12:21" ht="21.95" customHeight="1" x14ac:dyDescent="0.15">
      <c r="L767" s="292"/>
      <c r="M767" s="293"/>
      <c r="N767" s="292"/>
      <c r="O767" s="293"/>
      <c r="T767" s="14" t="str">
        <f t="shared" si="62"/>
        <v/>
      </c>
      <c r="U767" s="47" t="str">
        <f t="shared" si="63"/>
        <v/>
      </c>
    </row>
    <row r="768" spans="12:21" ht="21.95" customHeight="1" x14ac:dyDescent="0.15">
      <c r="L768" s="292"/>
      <c r="M768" s="293"/>
      <c r="N768" s="292"/>
      <c r="O768" s="293"/>
      <c r="T768" s="14" t="str">
        <f t="shared" si="62"/>
        <v/>
      </c>
      <c r="U768" s="47" t="str">
        <f t="shared" si="63"/>
        <v/>
      </c>
    </row>
    <row r="769" spans="12:21" ht="21.95" customHeight="1" x14ac:dyDescent="0.15">
      <c r="L769" s="292"/>
      <c r="M769" s="293"/>
      <c r="N769" s="292"/>
      <c r="O769" s="293"/>
      <c r="T769" s="14" t="str">
        <f t="shared" si="62"/>
        <v/>
      </c>
      <c r="U769" s="47" t="str">
        <f t="shared" si="63"/>
        <v/>
      </c>
    </row>
    <row r="770" spans="12:21" ht="21.95" customHeight="1" x14ac:dyDescent="0.15">
      <c r="L770" s="292"/>
      <c r="M770" s="293"/>
      <c r="N770" s="292"/>
      <c r="O770" s="293"/>
      <c r="T770" s="14" t="str">
        <f t="shared" si="62"/>
        <v/>
      </c>
      <c r="U770" s="47" t="str">
        <f t="shared" si="63"/>
        <v/>
      </c>
    </row>
    <row r="771" spans="12:21" ht="21.95" customHeight="1" x14ac:dyDescent="0.15">
      <c r="L771" s="292"/>
      <c r="M771" s="293"/>
      <c r="N771" s="292"/>
      <c r="O771" s="293"/>
      <c r="T771" s="14" t="str">
        <f t="shared" si="62"/>
        <v/>
      </c>
      <c r="U771" s="47" t="str">
        <f t="shared" si="63"/>
        <v/>
      </c>
    </row>
    <row r="772" spans="12:21" ht="21.95" customHeight="1" x14ac:dyDescent="0.15">
      <c r="L772" s="292"/>
      <c r="M772" s="293"/>
      <c r="N772" s="292"/>
      <c r="O772" s="293"/>
      <c r="T772" s="14" t="str">
        <f t="shared" si="62"/>
        <v/>
      </c>
      <c r="U772" s="47" t="str">
        <f t="shared" si="63"/>
        <v/>
      </c>
    </row>
    <row r="773" spans="12:21" ht="21.95" customHeight="1" x14ac:dyDescent="0.15">
      <c r="L773" s="292"/>
      <c r="M773" s="293"/>
      <c r="N773" s="292"/>
      <c r="O773" s="293"/>
      <c r="T773" s="14" t="str">
        <f t="shared" si="62"/>
        <v/>
      </c>
      <c r="U773" s="47" t="str">
        <f t="shared" si="63"/>
        <v/>
      </c>
    </row>
    <row r="774" spans="12:21" ht="21.95" customHeight="1" x14ac:dyDescent="0.15">
      <c r="L774" s="292"/>
      <c r="M774" s="293"/>
      <c r="N774" s="292"/>
      <c r="O774" s="293"/>
      <c r="T774" s="14" t="str">
        <f t="shared" si="62"/>
        <v/>
      </c>
      <c r="U774" s="47" t="str">
        <f t="shared" si="63"/>
        <v/>
      </c>
    </row>
    <row r="775" spans="12:21" ht="21.95" customHeight="1" x14ac:dyDescent="0.15">
      <c r="L775" s="292"/>
      <c r="M775" s="293"/>
      <c r="N775" s="292"/>
      <c r="O775" s="293"/>
      <c r="T775" s="14" t="str">
        <f t="shared" ref="T775:T838" si="64">CONCATENATE(L775,C775)</f>
        <v/>
      </c>
      <c r="U775" s="47" t="str">
        <f t="shared" ref="U775:U838" si="65">CONCATENATE(N775,H775)</f>
        <v/>
      </c>
    </row>
    <row r="776" spans="12:21" ht="21.95" customHeight="1" x14ac:dyDescent="0.15">
      <c r="L776" s="292"/>
      <c r="M776" s="293"/>
      <c r="N776" s="292"/>
      <c r="O776" s="293"/>
      <c r="T776" s="14" t="str">
        <f t="shared" si="64"/>
        <v/>
      </c>
      <c r="U776" s="47" t="str">
        <f t="shared" si="65"/>
        <v/>
      </c>
    </row>
    <row r="777" spans="12:21" ht="21.95" customHeight="1" x14ac:dyDescent="0.15">
      <c r="L777" s="292"/>
      <c r="M777" s="293"/>
      <c r="N777" s="292"/>
      <c r="O777" s="293"/>
      <c r="T777" s="14" t="str">
        <f t="shared" si="64"/>
        <v/>
      </c>
      <c r="U777" s="47" t="str">
        <f t="shared" si="65"/>
        <v/>
      </c>
    </row>
    <row r="778" spans="12:21" ht="21.95" customHeight="1" x14ac:dyDescent="0.15">
      <c r="L778" s="292"/>
      <c r="M778" s="293"/>
      <c r="N778" s="292"/>
      <c r="O778" s="293"/>
      <c r="T778" s="14" t="str">
        <f t="shared" si="64"/>
        <v/>
      </c>
      <c r="U778" s="47" t="str">
        <f t="shared" si="65"/>
        <v/>
      </c>
    </row>
    <row r="779" spans="12:21" ht="21.95" customHeight="1" x14ac:dyDescent="0.15">
      <c r="L779" s="292"/>
      <c r="M779" s="293"/>
      <c r="N779" s="292"/>
      <c r="O779" s="293"/>
      <c r="T779" s="14" t="str">
        <f t="shared" si="64"/>
        <v/>
      </c>
      <c r="U779" s="47" t="str">
        <f t="shared" si="65"/>
        <v/>
      </c>
    </row>
    <row r="780" spans="12:21" ht="21.95" customHeight="1" x14ac:dyDescent="0.15">
      <c r="L780" s="292"/>
      <c r="M780" s="293"/>
      <c r="N780" s="292"/>
      <c r="O780" s="293"/>
      <c r="T780" s="14" t="str">
        <f t="shared" si="64"/>
        <v/>
      </c>
      <c r="U780" s="47" t="str">
        <f t="shared" si="65"/>
        <v/>
      </c>
    </row>
    <row r="781" spans="12:21" ht="21.95" customHeight="1" x14ac:dyDescent="0.15">
      <c r="L781" s="292"/>
      <c r="M781" s="293"/>
      <c r="N781" s="292"/>
      <c r="O781" s="293"/>
      <c r="T781" s="14" t="str">
        <f t="shared" si="64"/>
        <v/>
      </c>
      <c r="U781" s="47" t="str">
        <f t="shared" si="65"/>
        <v/>
      </c>
    </row>
    <row r="782" spans="12:21" ht="21.95" customHeight="1" x14ac:dyDescent="0.15">
      <c r="L782" s="292"/>
      <c r="M782" s="293"/>
      <c r="N782" s="292"/>
      <c r="O782" s="293"/>
      <c r="T782" s="14" t="str">
        <f t="shared" si="64"/>
        <v/>
      </c>
      <c r="U782" s="47" t="str">
        <f t="shared" si="65"/>
        <v/>
      </c>
    </row>
    <row r="783" spans="12:21" ht="21.95" customHeight="1" x14ac:dyDescent="0.15">
      <c r="L783" s="292"/>
      <c r="M783" s="293"/>
      <c r="N783" s="292"/>
      <c r="O783" s="293"/>
      <c r="T783" s="14" t="str">
        <f t="shared" si="64"/>
        <v/>
      </c>
      <c r="U783" s="47" t="str">
        <f t="shared" si="65"/>
        <v/>
      </c>
    </row>
    <row r="784" spans="12:21" ht="21.95" customHeight="1" x14ac:dyDescent="0.15">
      <c r="L784" s="292"/>
      <c r="M784" s="293"/>
      <c r="N784" s="292"/>
      <c r="O784" s="293"/>
      <c r="T784" s="14" t="str">
        <f t="shared" si="64"/>
        <v/>
      </c>
      <c r="U784" s="47" t="str">
        <f t="shared" si="65"/>
        <v/>
      </c>
    </row>
    <row r="785" spans="12:21" ht="21.95" customHeight="1" x14ac:dyDescent="0.15">
      <c r="L785" s="292"/>
      <c r="M785" s="293"/>
      <c r="N785" s="292"/>
      <c r="O785" s="293"/>
      <c r="T785" s="14" t="str">
        <f t="shared" si="64"/>
        <v/>
      </c>
      <c r="U785" s="47" t="str">
        <f t="shared" si="65"/>
        <v/>
      </c>
    </row>
    <row r="786" spans="12:21" ht="21.95" customHeight="1" x14ac:dyDescent="0.15">
      <c r="L786" s="292"/>
      <c r="M786" s="293"/>
      <c r="N786" s="292"/>
      <c r="O786" s="293"/>
      <c r="T786" s="14" t="str">
        <f t="shared" si="64"/>
        <v/>
      </c>
      <c r="U786" s="47" t="str">
        <f t="shared" si="65"/>
        <v/>
      </c>
    </row>
    <row r="787" spans="12:21" ht="21.95" customHeight="1" x14ac:dyDescent="0.15">
      <c r="L787" s="292"/>
      <c r="M787" s="293"/>
      <c r="N787" s="292"/>
      <c r="O787" s="293"/>
      <c r="T787" s="14" t="str">
        <f t="shared" si="64"/>
        <v/>
      </c>
      <c r="U787" s="47" t="str">
        <f t="shared" si="65"/>
        <v/>
      </c>
    </row>
    <row r="788" spans="12:21" ht="21.95" customHeight="1" x14ac:dyDescent="0.15">
      <c r="L788" s="292"/>
      <c r="M788" s="293"/>
      <c r="N788" s="292"/>
      <c r="O788" s="293"/>
      <c r="T788" s="14" t="str">
        <f t="shared" si="64"/>
        <v/>
      </c>
      <c r="U788" s="47" t="str">
        <f t="shared" si="65"/>
        <v/>
      </c>
    </row>
    <row r="789" spans="12:21" ht="21.95" customHeight="1" x14ac:dyDescent="0.15">
      <c r="L789" s="292"/>
      <c r="M789" s="293"/>
      <c r="N789" s="292"/>
      <c r="O789" s="293"/>
      <c r="T789" s="14" t="str">
        <f t="shared" si="64"/>
        <v/>
      </c>
      <c r="U789" s="47" t="str">
        <f t="shared" si="65"/>
        <v/>
      </c>
    </row>
    <row r="790" spans="12:21" ht="21.95" customHeight="1" x14ac:dyDescent="0.15">
      <c r="L790" s="292"/>
      <c r="M790" s="293"/>
      <c r="N790" s="292"/>
      <c r="O790" s="293"/>
      <c r="T790" s="14" t="str">
        <f t="shared" si="64"/>
        <v/>
      </c>
      <c r="U790" s="47" t="str">
        <f t="shared" si="65"/>
        <v/>
      </c>
    </row>
    <row r="791" spans="12:21" ht="21.95" customHeight="1" x14ac:dyDescent="0.15">
      <c r="T791" s="14" t="str">
        <f t="shared" si="64"/>
        <v/>
      </c>
      <c r="U791" s="47" t="str">
        <f t="shared" si="65"/>
        <v/>
      </c>
    </row>
    <row r="792" spans="12:21" ht="21.95" customHeight="1" x14ac:dyDescent="0.15">
      <c r="T792" s="14" t="str">
        <f t="shared" si="64"/>
        <v/>
      </c>
      <c r="U792" s="47" t="str">
        <f t="shared" si="65"/>
        <v/>
      </c>
    </row>
    <row r="793" spans="12:21" ht="21.95" customHeight="1" x14ac:dyDescent="0.15">
      <c r="T793" s="14" t="str">
        <f t="shared" si="64"/>
        <v/>
      </c>
      <c r="U793" s="47" t="str">
        <f t="shared" si="65"/>
        <v/>
      </c>
    </row>
    <row r="794" spans="12:21" ht="21.95" customHeight="1" x14ac:dyDescent="0.15">
      <c r="T794" s="14" t="str">
        <f t="shared" si="64"/>
        <v/>
      </c>
      <c r="U794" s="47" t="str">
        <f t="shared" si="65"/>
        <v/>
      </c>
    </row>
    <row r="795" spans="12:21" ht="21.95" customHeight="1" x14ac:dyDescent="0.15">
      <c r="T795" s="14" t="str">
        <f t="shared" si="64"/>
        <v/>
      </c>
      <c r="U795" s="47" t="str">
        <f t="shared" si="65"/>
        <v/>
      </c>
    </row>
    <row r="796" spans="12:21" ht="21.95" customHeight="1" x14ac:dyDescent="0.15">
      <c r="T796" s="14" t="str">
        <f t="shared" si="64"/>
        <v/>
      </c>
      <c r="U796" s="47" t="str">
        <f t="shared" si="65"/>
        <v/>
      </c>
    </row>
    <row r="797" spans="12:21" ht="21.95" customHeight="1" x14ac:dyDescent="0.15">
      <c r="T797" s="14" t="str">
        <f t="shared" si="64"/>
        <v/>
      </c>
      <c r="U797" s="47" t="str">
        <f t="shared" si="65"/>
        <v/>
      </c>
    </row>
    <row r="798" spans="12:21" ht="21.95" customHeight="1" x14ac:dyDescent="0.15">
      <c r="T798" s="14" t="str">
        <f t="shared" si="64"/>
        <v/>
      </c>
      <c r="U798" s="47" t="str">
        <f t="shared" si="65"/>
        <v/>
      </c>
    </row>
    <row r="799" spans="12:21" ht="21.95" customHeight="1" x14ac:dyDescent="0.15">
      <c r="T799" s="14" t="str">
        <f t="shared" si="64"/>
        <v/>
      </c>
      <c r="U799" s="47" t="str">
        <f t="shared" si="65"/>
        <v/>
      </c>
    </row>
    <row r="800" spans="12:21" ht="21.95" customHeight="1" x14ac:dyDescent="0.15">
      <c r="T800" s="14" t="str">
        <f t="shared" si="64"/>
        <v/>
      </c>
      <c r="U800" s="47" t="str">
        <f t="shared" si="65"/>
        <v/>
      </c>
    </row>
    <row r="801" spans="20:21" ht="21.95" customHeight="1" x14ac:dyDescent="0.15">
      <c r="T801" s="14" t="str">
        <f t="shared" si="64"/>
        <v/>
      </c>
      <c r="U801" s="47" t="str">
        <f t="shared" si="65"/>
        <v/>
      </c>
    </row>
    <row r="802" spans="20:21" ht="21.95" customHeight="1" x14ac:dyDescent="0.15">
      <c r="T802" s="14" t="str">
        <f t="shared" si="64"/>
        <v/>
      </c>
      <c r="U802" s="47" t="str">
        <f t="shared" si="65"/>
        <v/>
      </c>
    </row>
    <row r="803" spans="20:21" ht="21.95" customHeight="1" x14ac:dyDescent="0.15">
      <c r="T803" s="14" t="str">
        <f t="shared" si="64"/>
        <v/>
      </c>
      <c r="U803" s="47" t="str">
        <f t="shared" si="65"/>
        <v/>
      </c>
    </row>
    <row r="804" spans="20:21" ht="21.95" customHeight="1" x14ac:dyDescent="0.15">
      <c r="T804" s="14" t="str">
        <f t="shared" si="64"/>
        <v/>
      </c>
      <c r="U804" s="47" t="str">
        <f t="shared" si="65"/>
        <v/>
      </c>
    </row>
    <row r="805" spans="20:21" ht="21.95" customHeight="1" x14ac:dyDescent="0.15">
      <c r="T805" s="14" t="str">
        <f t="shared" si="64"/>
        <v/>
      </c>
      <c r="U805" s="47" t="str">
        <f t="shared" si="65"/>
        <v/>
      </c>
    </row>
    <row r="806" spans="20:21" ht="21.95" customHeight="1" x14ac:dyDescent="0.15">
      <c r="T806" s="14" t="str">
        <f t="shared" si="64"/>
        <v/>
      </c>
      <c r="U806" s="47" t="str">
        <f t="shared" si="65"/>
        <v/>
      </c>
    </row>
    <row r="807" spans="20:21" ht="21.95" customHeight="1" x14ac:dyDescent="0.15">
      <c r="T807" s="14" t="str">
        <f t="shared" si="64"/>
        <v/>
      </c>
      <c r="U807" s="47" t="str">
        <f t="shared" si="65"/>
        <v/>
      </c>
    </row>
    <row r="808" spans="20:21" ht="21.95" customHeight="1" x14ac:dyDescent="0.15">
      <c r="T808" s="14" t="str">
        <f t="shared" si="64"/>
        <v/>
      </c>
      <c r="U808" s="47" t="str">
        <f t="shared" si="65"/>
        <v/>
      </c>
    </row>
    <row r="809" spans="20:21" ht="21.95" customHeight="1" x14ac:dyDescent="0.15">
      <c r="T809" s="14" t="str">
        <f t="shared" si="64"/>
        <v/>
      </c>
      <c r="U809" s="47" t="str">
        <f t="shared" si="65"/>
        <v/>
      </c>
    </row>
    <row r="810" spans="20:21" ht="21.95" customHeight="1" x14ac:dyDescent="0.15">
      <c r="T810" s="14" t="str">
        <f t="shared" si="64"/>
        <v/>
      </c>
      <c r="U810" s="47" t="str">
        <f t="shared" si="65"/>
        <v/>
      </c>
    </row>
    <row r="811" spans="20:21" ht="21.95" customHeight="1" x14ac:dyDescent="0.15">
      <c r="T811" s="14" t="str">
        <f t="shared" si="64"/>
        <v/>
      </c>
      <c r="U811" s="47" t="str">
        <f t="shared" si="65"/>
        <v/>
      </c>
    </row>
    <row r="812" spans="20:21" ht="21.95" customHeight="1" x14ac:dyDescent="0.15">
      <c r="T812" s="14" t="str">
        <f t="shared" si="64"/>
        <v/>
      </c>
      <c r="U812" s="47" t="str">
        <f t="shared" si="65"/>
        <v/>
      </c>
    </row>
    <row r="813" spans="20:21" ht="21.95" customHeight="1" x14ac:dyDescent="0.15">
      <c r="T813" s="14" t="str">
        <f t="shared" si="64"/>
        <v/>
      </c>
      <c r="U813" s="47" t="str">
        <f t="shared" si="65"/>
        <v/>
      </c>
    </row>
    <row r="814" spans="20:21" ht="21.95" customHeight="1" x14ac:dyDescent="0.15">
      <c r="T814" s="14" t="str">
        <f t="shared" si="64"/>
        <v/>
      </c>
      <c r="U814" s="47" t="str">
        <f t="shared" si="65"/>
        <v/>
      </c>
    </row>
    <row r="815" spans="20:21" ht="21.95" customHeight="1" x14ac:dyDescent="0.15">
      <c r="T815" s="14" t="str">
        <f t="shared" si="64"/>
        <v/>
      </c>
      <c r="U815" s="47" t="str">
        <f t="shared" si="65"/>
        <v/>
      </c>
    </row>
    <row r="816" spans="20:21" ht="21.95" customHeight="1" x14ac:dyDescent="0.15">
      <c r="T816" s="14" t="str">
        <f t="shared" si="64"/>
        <v/>
      </c>
      <c r="U816" s="47" t="str">
        <f t="shared" si="65"/>
        <v/>
      </c>
    </row>
    <row r="817" spans="20:21" ht="21.95" customHeight="1" x14ac:dyDescent="0.15">
      <c r="T817" s="14" t="str">
        <f t="shared" si="64"/>
        <v/>
      </c>
      <c r="U817" s="47" t="str">
        <f t="shared" si="65"/>
        <v/>
      </c>
    </row>
    <row r="818" spans="20:21" ht="21.95" customHeight="1" x14ac:dyDescent="0.15">
      <c r="T818" s="14" t="str">
        <f t="shared" si="64"/>
        <v/>
      </c>
      <c r="U818" s="47" t="str">
        <f t="shared" si="65"/>
        <v/>
      </c>
    </row>
    <row r="819" spans="20:21" ht="21.95" customHeight="1" x14ac:dyDescent="0.15">
      <c r="T819" s="14" t="str">
        <f t="shared" si="64"/>
        <v/>
      </c>
      <c r="U819" s="47" t="str">
        <f t="shared" si="65"/>
        <v/>
      </c>
    </row>
    <row r="820" spans="20:21" ht="21.95" customHeight="1" x14ac:dyDescent="0.15">
      <c r="T820" s="14" t="str">
        <f t="shared" si="64"/>
        <v/>
      </c>
      <c r="U820" s="47" t="str">
        <f t="shared" si="65"/>
        <v/>
      </c>
    </row>
    <row r="821" spans="20:21" ht="21.95" customHeight="1" x14ac:dyDescent="0.15">
      <c r="T821" s="14" t="str">
        <f t="shared" si="64"/>
        <v/>
      </c>
      <c r="U821" s="47" t="str">
        <f t="shared" si="65"/>
        <v/>
      </c>
    </row>
    <row r="822" spans="20:21" ht="21.95" customHeight="1" x14ac:dyDescent="0.15">
      <c r="T822" s="14" t="str">
        <f t="shared" si="64"/>
        <v/>
      </c>
      <c r="U822" s="47" t="str">
        <f t="shared" si="65"/>
        <v/>
      </c>
    </row>
    <row r="823" spans="20:21" ht="21.95" customHeight="1" x14ac:dyDescent="0.15">
      <c r="T823" s="14" t="str">
        <f t="shared" si="64"/>
        <v/>
      </c>
      <c r="U823" s="47" t="str">
        <f t="shared" si="65"/>
        <v/>
      </c>
    </row>
    <row r="824" spans="20:21" ht="21.95" customHeight="1" x14ac:dyDescent="0.15">
      <c r="T824" s="14" t="str">
        <f t="shared" si="64"/>
        <v/>
      </c>
      <c r="U824" s="47" t="str">
        <f t="shared" si="65"/>
        <v/>
      </c>
    </row>
    <row r="825" spans="20:21" ht="21.95" customHeight="1" x14ac:dyDescent="0.15">
      <c r="T825" s="14" t="str">
        <f t="shared" si="64"/>
        <v/>
      </c>
      <c r="U825" s="47" t="str">
        <f t="shared" si="65"/>
        <v/>
      </c>
    </row>
    <row r="826" spans="20:21" ht="21.95" customHeight="1" x14ac:dyDescent="0.15">
      <c r="T826" s="14" t="str">
        <f t="shared" si="64"/>
        <v/>
      </c>
      <c r="U826" s="47" t="str">
        <f t="shared" si="65"/>
        <v/>
      </c>
    </row>
    <row r="827" spans="20:21" ht="21.95" customHeight="1" x14ac:dyDescent="0.15">
      <c r="T827" s="14" t="str">
        <f t="shared" si="64"/>
        <v/>
      </c>
      <c r="U827" s="47" t="str">
        <f t="shared" si="65"/>
        <v/>
      </c>
    </row>
    <row r="828" spans="20:21" ht="21.95" customHeight="1" x14ac:dyDescent="0.15">
      <c r="T828" s="14" t="str">
        <f t="shared" si="64"/>
        <v/>
      </c>
      <c r="U828" s="47" t="str">
        <f t="shared" si="65"/>
        <v/>
      </c>
    </row>
    <row r="829" spans="20:21" ht="21.95" customHeight="1" x14ac:dyDescent="0.15">
      <c r="T829" s="14" t="str">
        <f t="shared" si="64"/>
        <v/>
      </c>
      <c r="U829" s="47" t="str">
        <f t="shared" si="65"/>
        <v/>
      </c>
    </row>
    <row r="830" spans="20:21" ht="21.95" customHeight="1" x14ac:dyDescent="0.15">
      <c r="T830" s="14" t="str">
        <f t="shared" si="64"/>
        <v/>
      </c>
      <c r="U830" s="47" t="str">
        <f t="shared" si="65"/>
        <v/>
      </c>
    </row>
    <row r="831" spans="20:21" ht="21.95" customHeight="1" x14ac:dyDescent="0.15">
      <c r="T831" s="14" t="str">
        <f t="shared" si="64"/>
        <v/>
      </c>
      <c r="U831" s="47" t="str">
        <f t="shared" si="65"/>
        <v/>
      </c>
    </row>
    <row r="832" spans="20:21" ht="21.95" customHeight="1" x14ac:dyDescent="0.15">
      <c r="T832" s="14" t="str">
        <f t="shared" si="64"/>
        <v/>
      </c>
      <c r="U832" s="47" t="str">
        <f t="shared" si="65"/>
        <v/>
      </c>
    </row>
    <row r="833" spans="20:21" ht="21.95" customHeight="1" x14ac:dyDescent="0.15">
      <c r="T833" s="14" t="str">
        <f t="shared" si="64"/>
        <v/>
      </c>
      <c r="U833" s="47" t="str">
        <f t="shared" si="65"/>
        <v/>
      </c>
    </row>
    <row r="834" spans="20:21" ht="21.95" customHeight="1" x14ac:dyDescent="0.15">
      <c r="T834" s="14" t="str">
        <f t="shared" si="64"/>
        <v/>
      </c>
      <c r="U834" s="47" t="str">
        <f t="shared" si="65"/>
        <v/>
      </c>
    </row>
    <row r="835" spans="20:21" ht="21.95" customHeight="1" x14ac:dyDescent="0.15">
      <c r="T835" s="14" t="str">
        <f t="shared" si="64"/>
        <v/>
      </c>
      <c r="U835" s="47" t="str">
        <f t="shared" si="65"/>
        <v/>
      </c>
    </row>
    <row r="836" spans="20:21" ht="21.95" customHeight="1" x14ac:dyDescent="0.15">
      <c r="T836" s="14" t="str">
        <f t="shared" si="64"/>
        <v/>
      </c>
      <c r="U836" s="47" t="str">
        <f t="shared" si="65"/>
        <v/>
      </c>
    </row>
    <row r="837" spans="20:21" ht="21.95" customHeight="1" x14ac:dyDescent="0.15">
      <c r="T837" s="14" t="str">
        <f t="shared" si="64"/>
        <v/>
      </c>
      <c r="U837" s="47" t="str">
        <f t="shared" si="65"/>
        <v/>
      </c>
    </row>
    <row r="838" spans="20:21" ht="21.95" customHeight="1" x14ac:dyDescent="0.15">
      <c r="T838" s="14" t="str">
        <f t="shared" si="64"/>
        <v/>
      </c>
      <c r="U838" s="47" t="str">
        <f t="shared" si="65"/>
        <v/>
      </c>
    </row>
    <row r="839" spans="20:21" ht="21.95" customHeight="1" x14ac:dyDescent="0.15">
      <c r="T839" s="14" t="str">
        <f t="shared" ref="T839:T902" si="66">CONCATENATE(L839,C839)</f>
        <v/>
      </c>
      <c r="U839" s="47" t="str">
        <f t="shared" ref="U839:U902" si="67">CONCATENATE(N839,H839)</f>
        <v/>
      </c>
    </row>
    <row r="840" spans="20:21" ht="21.95" customHeight="1" x14ac:dyDescent="0.15">
      <c r="T840" s="14" t="str">
        <f t="shared" si="66"/>
        <v/>
      </c>
      <c r="U840" s="47" t="str">
        <f t="shared" si="67"/>
        <v/>
      </c>
    </row>
    <row r="841" spans="20:21" ht="21.95" customHeight="1" x14ac:dyDescent="0.15">
      <c r="T841" s="14" t="str">
        <f t="shared" si="66"/>
        <v/>
      </c>
      <c r="U841" s="47" t="str">
        <f t="shared" si="67"/>
        <v/>
      </c>
    </row>
    <row r="842" spans="20:21" ht="21.95" customHeight="1" x14ac:dyDescent="0.15">
      <c r="T842" s="14" t="str">
        <f t="shared" si="66"/>
        <v/>
      </c>
      <c r="U842" s="47" t="str">
        <f t="shared" si="67"/>
        <v/>
      </c>
    </row>
    <row r="843" spans="20:21" ht="21.95" customHeight="1" x14ac:dyDescent="0.15">
      <c r="T843" s="14" t="str">
        <f t="shared" si="66"/>
        <v/>
      </c>
      <c r="U843" s="47" t="str">
        <f t="shared" si="67"/>
        <v/>
      </c>
    </row>
    <row r="844" spans="20:21" ht="21.95" customHeight="1" x14ac:dyDescent="0.15">
      <c r="T844" s="14" t="str">
        <f t="shared" si="66"/>
        <v/>
      </c>
      <c r="U844" s="47" t="str">
        <f t="shared" si="67"/>
        <v/>
      </c>
    </row>
    <row r="845" spans="20:21" ht="21.95" customHeight="1" x14ac:dyDescent="0.15">
      <c r="T845" s="14" t="str">
        <f t="shared" si="66"/>
        <v/>
      </c>
      <c r="U845" s="47" t="str">
        <f t="shared" si="67"/>
        <v/>
      </c>
    </row>
    <row r="846" spans="20:21" ht="21.95" customHeight="1" x14ac:dyDescent="0.15">
      <c r="T846" s="14" t="str">
        <f t="shared" si="66"/>
        <v/>
      </c>
      <c r="U846" s="47" t="str">
        <f t="shared" si="67"/>
        <v/>
      </c>
    </row>
    <row r="847" spans="20:21" ht="21.95" customHeight="1" x14ac:dyDescent="0.15">
      <c r="T847" s="14" t="str">
        <f t="shared" si="66"/>
        <v/>
      </c>
      <c r="U847" s="47" t="str">
        <f t="shared" si="67"/>
        <v/>
      </c>
    </row>
    <row r="848" spans="20:21" ht="21.95" customHeight="1" x14ac:dyDescent="0.15">
      <c r="T848" s="14" t="str">
        <f t="shared" si="66"/>
        <v/>
      </c>
      <c r="U848" s="47" t="str">
        <f t="shared" si="67"/>
        <v/>
      </c>
    </row>
    <row r="849" spans="20:21" ht="21.95" customHeight="1" x14ac:dyDescent="0.15">
      <c r="T849" s="14" t="str">
        <f t="shared" si="66"/>
        <v/>
      </c>
      <c r="U849" s="47" t="str">
        <f t="shared" si="67"/>
        <v/>
      </c>
    </row>
    <row r="850" spans="20:21" ht="21.95" customHeight="1" x14ac:dyDescent="0.15">
      <c r="T850" s="14" t="str">
        <f t="shared" si="66"/>
        <v/>
      </c>
      <c r="U850" s="47" t="str">
        <f t="shared" si="67"/>
        <v/>
      </c>
    </row>
    <row r="851" spans="20:21" ht="21.95" customHeight="1" x14ac:dyDescent="0.15">
      <c r="T851" s="14" t="str">
        <f t="shared" si="66"/>
        <v/>
      </c>
      <c r="U851" s="47" t="str">
        <f t="shared" si="67"/>
        <v/>
      </c>
    </row>
    <row r="852" spans="20:21" ht="21.95" customHeight="1" x14ac:dyDescent="0.15">
      <c r="T852" s="14" t="str">
        <f t="shared" si="66"/>
        <v/>
      </c>
      <c r="U852" s="47" t="str">
        <f t="shared" si="67"/>
        <v/>
      </c>
    </row>
    <row r="853" spans="20:21" ht="21.95" customHeight="1" x14ac:dyDescent="0.15">
      <c r="T853" s="14" t="str">
        <f t="shared" si="66"/>
        <v/>
      </c>
      <c r="U853" s="47" t="str">
        <f t="shared" si="67"/>
        <v/>
      </c>
    </row>
    <row r="854" spans="20:21" ht="21.95" customHeight="1" x14ac:dyDescent="0.15">
      <c r="T854" s="14" t="str">
        <f t="shared" si="66"/>
        <v/>
      </c>
      <c r="U854" s="47" t="str">
        <f t="shared" si="67"/>
        <v/>
      </c>
    </row>
    <row r="855" spans="20:21" ht="21.95" customHeight="1" x14ac:dyDescent="0.15">
      <c r="T855" s="14" t="str">
        <f t="shared" si="66"/>
        <v/>
      </c>
      <c r="U855" s="47" t="str">
        <f t="shared" si="67"/>
        <v/>
      </c>
    </row>
    <row r="856" spans="20:21" ht="21.95" customHeight="1" x14ac:dyDescent="0.15">
      <c r="T856" s="14" t="str">
        <f t="shared" si="66"/>
        <v/>
      </c>
      <c r="U856" s="47" t="str">
        <f t="shared" si="67"/>
        <v/>
      </c>
    </row>
    <row r="857" spans="20:21" ht="21.95" customHeight="1" x14ac:dyDescent="0.15">
      <c r="T857" s="14" t="str">
        <f t="shared" si="66"/>
        <v/>
      </c>
      <c r="U857" s="47" t="str">
        <f t="shared" si="67"/>
        <v/>
      </c>
    </row>
    <row r="858" spans="20:21" ht="21.95" customHeight="1" x14ac:dyDescent="0.15">
      <c r="T858" s="14" t="str">
        <f t="shared" si="66"/>
        <v/>
      </c>
      <c r="U858" s="47" t="str">
        <f t="shared" si="67"/>
        <v/>
      </c>
    </row>
    <row r="859" spans="20:21" ht="21.95" customHeight="1" x14ac:dyDescent="0.15">
      <c r="T859" s="14" t="str">
        <f t="shared" si="66"/>
        <v/>
      </c>
      <c r="U859" s="47" t="str">
        <f t="shared" si="67"/>
        <v/>
      </c>
    </row>
    <row r="860" spans="20:21" ht="21.95" customHeight="1" x14ac:dyDescent="0.15">
      <c r="T860" s="14" t="str">
        <f t="shared" si="66"/>
        <v/>
      </c>
      <c r="U860" s="47" t="str">
        <f t="shared" si="67"/>
        <v/>
      </c>
    </row>
    <row r="861" spans="20:21" ht="21.95" customHeight="1" x14ac:dyDescent="0.15">
      <c r="T861" s="14" t="str">
        <f t="shared" si="66"/>
        <v/>
      </c>
      <c r="U861" s="47" t="str">
        <f t="shared" si="67"/>
        <v/>
      </c>
    </row>
    <row r="862" spans="20:21" ht="21.95" customHeight="1" x14ac:dyDescent="0.15">
      <c r="T862" s="14" t="str">
        <f t="shared" si="66"/>
        <v/>
      </c>
      <c r="U862" s="47" t="str">
        <f t="shared" si="67"/>
        <v/>
      </c>
    </row>
    <row r="863" spans="20:21" ht="21.95" customHeight="1" x14ac:dyDescent="0.15">
      <c r="T863" s="14" t="str">
        <f t="shared" si="66"/>
        <v/>
      </c>
      <c r="U863" s="47" t="str">
        <f t="shared" si="67"/>
        <v/>
      </c>
    </row>
    <row r="864" spans="20:21" ht="21.95" customHeight="1" x14ac:dyDescent="0.15">
      <c r="T864" s="14" t="str">
        <f t="shared" si="66"/>
        <v/>
      </c>
      <c r="U864" s="47" t="str">
        <f t="shared" si="67"/>
        <v/>
      </c>
    </row>
    <row r="865" spans="20:21" ht="21.95" customHeight="1" x14ac:dyDescent="0.15">
      <c r="T865" s="14" t="str">
        <f t="shared" si="66"/>
        <v/>
      </c>
      <c r="U865" s="47" t="str">
        <f t="shared" si="67"/>
        <v/>
      </c>
    </row>
    <row r="866" spans="20:21" ht="21.95" customHeight="1" x14ac:dyDescent="0.15">
      <c r="T866" s="14" t="str">
        <f t="shared" si="66"/>
        <v/>
      </c>
      <c r="U866" s="47" t="str">
        <f t="shared" si="67"/>
        <v/>
      </c>
    </row>
    <row r="867" spans="20:21" ht="21.95" customHeight="1" x14ac:dyDescent="0.15">
      <c r="T867" s="14" t="str">
        <f t="shared" si="66"/>
        <v/>
      </c>
      <c r="U867" s="47" t="str">
        <f t="shared" si="67"/>
        <v/>
      </c>
    </row>
    <row r="868" spans="20:21" ht="21.95" customHeight="1" x14ac:dyDescent="0.15">
      <c r="T868" s="14" t="str">
        <f t="shared" si="66"/>
        <v/>
      </c>
      <c r="U868" s="47" t="str">
        <f t="shared" si="67"/>
        <v/>
      </c>
    </row>
    <row r="869" spans="20:21" ht="21.95" customHeight="1" x14ac:dyDescent="0.15">
      <c r="T869" s="14" t="str">
        <f t="shared" si="66"/>
        <v/>
      </c>
      <c r="U869" s="47" t="str">
        <f t="shared" si="67"/>
        <v/>
      </c>
    </row>
    <row r="870" spans="20:21" ht="21.95" customHeight="1" x14ac:dyDescent="0.15">
      <c r="T870" s="14" t="str">
        <f t="shared" si="66"/>
        <v/>
      </c>
      <c r="U870" s="47" t="str">
        <f t="shared" si="67"/>
        <v/>
      </c>
    </row>
    <row r="871" spans="20:21" ht="21.95" customHeight="1" x14ac:dyDescent="0.15">
      <c r="T871" s="14" t="str">
        <f t="shared" si="66"/>
        <v/>
      </c>
      <c r="U871" s="47" t="str">
        <f t="shared" si="67"/>
        <v/>
      </c>
    </row>
    <row r="872" spans="20:21" ht="21.95" customHeight="1" x14ac:dyDescent="0.15">
      <c r="T872" s="14" t="str">
        <f t="shared" si="66"/>
        <v/>
      </c>
      <c r="U872" s="47" t="str">
        <f t="shared" si="67"/>
        <v/>
      </c>
    </row>
    <row r="873" spans="20:21" ht="21.95" customHeight="1" x14ac:dyDescent="0.15">
      <c r="T873" s="14" t="str">
        <f t="shared" si="66"/>
        <v/>
      </c>
      <c r="U873" s="47" t="str">
        <f t="shared" si="67"/>
        <v/>
      </c>
    </row>
    <row r="874" spans="20:21" ht="21.95" customHeight="1" x14ac:dyDescent="0.15">
      <c r="T874" s="14" t="str">
        <f t="shared" si="66"/>
        <v/>
      </c>
      <c r="U874" s="47" t="str">
        <f t="shared" si="67"/>
        <v/>
      </c>
    </row>
    <row r="875" spans="20:21" ht="21.95" customHeight="1" x14ac:dyDescent="0.15">
      <c r="T875" s="14" t="str">
        <f t="shared" si="66"/>
        <v/>
      </c>
      <c r="U875" s="47" t="str">
        <f t="shared" si="67"/>
        <v/>
      </c>
    </row>
    <row r="876" spans="20:21" ht="21.95" customHeight="1" x14ac:dyDescent="0.15">
      <c r="T876" s="14" t="str">
        <f t="shared" si="66"/>
        <v/>
      </c>
      <c r="U876" s="47" t="str">
        <f t="shared" si="67"/>
        <v/>
      </c>
    </row>
    <row r="877" spans="20:21" ht="21.95" customHeight="1" x14ac:dyDescent="0.15">
      <c r="T877" s="14" t="str">
        <f t="shared" si="66"/>
        <v/>
      </c>
      <c r="U877" s="47" t="str">
        <f t="shared" si="67"/>
        <v/>
      </c>
    </row>
    <row r="878" spans="20:21" ht="21.95" customHeight="1" x14ac:dyDescent="0.15">
      <c r="T878" s="14" t="str">
        <f t="shared" si="66"/>
        <v/>
      </c>
      <c r="U878" s="47" t="str">
        <f t="shared" si="67"/>
        <v/>
      </c>
    </row>
    <row r="879" spans="20:21" ht="21.95" customHeight="1" x14ac:dyDescent="0.15">
      <c r="T879" s="14" t="str">
        <f t="shared" si="66"/>
        <v/>
      </c>
      <c r="U879" s="47" t="str">
        <f t="shared" si="67"/>
        <v/>
      </c>
    </row>
    <row r="880" spans="20:21" ht="21.95" customHeight="1" x14ac:dyDescent="0.15">
      <c r="T880" s="14" t="str">
        <f t="shared" si="66"/>
        <v/>
      </c>
      <c r="U880" s="47" t="str">
        <f t="shared" si="67"/>
        <v/>
      </c>
    </row>
    <row r="881" spans="20:21" ht="21.95" customHeight="1" x14ac:dyDescent="0.15">
      <c r="T881" s="14" t="str">
        <f t="shared" si="66"/>
        <v/>
      </c>
      <c r="U881" s="47" t="str">
        <f t="shared" si="67"/>
        <v/>
      </c>
    </row>
    <row r="882" spans="20:21" ht="21.95" customHeight="1" x14ac:dyDescent="0.15">
      <c r="T882" s="14" t="str">
        <f t="shared" si="66"/>
        <v/>
      </c>
      <c r="U882" s="47" t="str">
        <f t="shared" si="67"/>
        <v/>
      </c>
    </row>
    <row r="883" spans="20:21" ht="21.95" customHeight="1" x14ac:dyDescent="0.15">
      <c r="T883" s="14" t="str">
        <f t="shared" si="66"/>
        <v/>
      </c>
      <c r="U883" s="47" t="str">
        <f t="shared" si="67"/>
        <v/>
      </c>
    </row>
    <row r="884" spans="20:21" ht="21.95" customHeight="1" x14ac:dyDescent="0.15">
      <c r="T884" s="14" t="str">
        <f t="shared" si="66"/>
        <v/>
      </c>
      <c r="U884" s="47" t="str">
        <f t="shared" si="67"/>
        <v/>
      </c>
    </row>
    <row r="885" spans="20:21" ht="21.95" customHeight="1" x14ac:dyDescent="0.15">
      <c r="T885" s="14" t="str">
        <f t="shared" si="66"/>
        <v/>
      </c>
      <c r="U885" s="47" t="str">
        <f t="shared" si="67"/>
        <v/>
      </c>
    </row>
    <row r="886" spans="20:21" ht="21.95" customHeight="1" x14ac:dyDescent="0.15">
      <c r="T886" s="14" t="str">
        <f t="shared" si="66"/>
        <v/>
      </c>
      <c r="U886" s="47" t="str">
        <f t="shared" si="67"/>
        <v/>
      </c>
    </row>
    <row r="887" spans="20:21" ht="21.95" customHeight="1" x14ac:dyDescent="0.15">
      <c r="T887" s="14" t="str">
        <f t="shared" si="66"/>
        <v/>
      </c>
      <c r="U887" s="47" t="str">
        <f t="shared" si="67"/>
        <v/>
      </c>
    </row>
    <row r="888" spans="20:21" ht="21.95" customHeight="1" x14ac:dyDescent="0.15">
      <c r="T888" s="14" t="str">
        <f t="shared" si="66"/>
        <v/>
      </c>
      <c r="U888" s="47" t="str">
        <f t="shared" si="67"/>
        <v/>
      </c>
    </row>
    <row r="889" spans="20:21" ht="21.95" customHeight="1" x14ac:dyDescent="0.15">
      <c r="T889" s="14" t="str">
        <f t="shared" si="66"/>
        <v/>
      </c>
      <c r="U889" s="47" t="str">
        <f t="shared" si="67"/>
        <v/>
      </c>
    </row>
    <row r="890" spans="20:21" ht="21.95" customHeight="1" x14ac:dyDescent="0.15">
      <c r="T890" s="14" t="str">
        <f t="shared" si="66"/>
        <v/>
      </c>
      <c r="U890" s="47" t="str">
        <f t="shared" si="67"/>
        <v/>
      </c>
    </row>
    <row r="891" spans="20:21" ht="21.95" customHeight="1" x14ac:dyDescent="0.15">
      <c r="T891" s="14" t="str">
        <f t="shared" si="66"/>
        <v/>
      </c>
      <c r="U891" s="47" t="str">
        <f t="shared" si="67"/>
        <v/>
      </c>
    </row>
    <row r="892" spans="20:21" ht="21.95" customHeight="1" x14ac:dyDescent="0.15">
      <c r="T892" s="14" t="str">
        <f t="shared" si="66"/>
        <v/>
      </c>
      <c r="U892" s="47" t="str">
        <f t="shared" si="67"/>
        <v/>
      </c>
    </row>
    <row r="893" spans="20:21" ht="21.95" customHeight="1" x14ac:dyDescent="0.15">
      <c r="T893" s="14" t="str">
        <f t="shared" si="66"/>
        <v/>
      </c>
      <c r="U893" s="47" t="str">
        <f t="shared" si="67"/>
        <v/>
      </c>
    </row>
    <row r="894" spans="20:21" ht="21.95" customHeight="1" x14ac:dyDescent="0.15">
      <c r="T894" s="14" t="str">
        <f t="shared" si="66"/>
        <v/>
      </c>
      <c r="U894" s="47" t="str">
        <f t="shared" si="67"/>
        <v/>
      </c>
    </row>
    <row r="895" spans="20:21" ht="21.95" customHeight="1" x14ac:dyDescent="0.15">
      <c r="T895" s="14" t="str">
        <f t="shared" si="66"/>
        <v/>
      </c>
      <c r="U895" s="47" t="str">
        <f t="shared" si="67"/>
        <v/>
      </c>
    </row>
    <row r="896" spans="20:21" ht="21.95" customHeight="1" x14ac:dyDescent="0.15">
      <c r="T896" s="14" t="str">
        <f t="shared" si="66"/>
        <v/>
      </c>
      <c r="U896" s="47" t="str">
        <f t="shared" si="67"/>
        <v/>
      </c>
    </row>
    <row r="897" spans="20:21" ht="21.95" customHeight="1" x14ac:dyDescent="0.15">
      <c r="T897" s="14" t="str">
        <f t="shared" si="66"/>
        <v/>
      </c>
      <c r="U897" s="47" t="str">
        <f t="shared" si="67"/>
        <v/>
      </c>
    </row>
    <row r="898" spans="20:21" ht="21.95" customHeight="1" x14ac:dyDescent="0.15">
      <c r="T898" s="14" t="str">
        <f t="shared" si="66"/>
        <v/>
      </c>
      <c r="U898" s="47" t="str">
        <f t="shared" si="67"/>
        <v/>
      </c>
    </row>
    <row r="899" spans="20:21" ht="21.95" customHeight="1" x14ac:dyDescent="0.15">
      <c r="T899" s="14" t="str">
        <f t="shared" si="66"/>
        <v/>
      </c>
      <c r="U899" s="47" t="str">
        <f t="shared" si="67"/>
        <v/>
      </c>
    </row>
    <row r="900" spans="20:21" ht="21.95" customHeight="1" x14ac:dyDescent="0.15">
      <c r="T900" s="14" t="str">
        <f t="shared" si="66"/>
        <v/>
      </c>
      <c r="U900" s="47" t="str">
        <f t="shared" si="67"/>
        <v/>
      </c>
    </row>
    <row r="901" spans="20:21" ht="21.95" customHeight="1" x14ac:dyDescent="0.15">
      <c r="T901" s="14" t="str">
        <f t="shared" si="66"/>
        <v/>
      </c>
      <c r="U901" s="47" t="str">
        <f t="shared" si="67"/>
        <v/>
      </c>
    </row>
    <row r="902" spans="20:21" ht="21.95" customHeight="1" x14ac:dyDescent="0.15">
      <c r="T902" s="14" t="str">
        <f t="shared" si="66"/>
        <v/>
      </c>
      <c r="U902" s="47" t="str">
        <f t="shared" si="67"/>
        <v/>
      </c>
    </row>
    <row r="903" spans="20:21" ht="21.95" customHeight="1" x14ac:dyDescent="0.15">
      <c r="T903" s="14" t="str">
        <f t="shared" ref="T903:T927" si="68">CONCATENATE(L903,C903)</f>
        <v/>
      </c>
      <c r="U903" s="47" t="str">
        <f t="shared" ref="U903:U927" si="69">CONCATENATE(N903,H903)</f>
        <v/>
      </c>
    </row>
    <row r="904" spans="20:21" ht="21.95" customHeight="1" x14ac:dyDescent="0.15">
      <c r="T904" s="14" t="str">
        <f t="shared" si="68"/>
        <v/>
      </c>
      <c r="U904" s="47" t="str">
        <f t="shared" si="69"/>
        <v/>
      </c>
    </row>
    <row r="905" spans="20:21" ht="21.95" customHeight="1" x14ac:dyDescent="0.15">
      <c r="T905" s="14" t="str">
        <f t="shared" si="68"/>
        <v/>
      </c>
      <c r="U905" s="47" t="str">
        <f t="shared" si="69"/>
        <v/>
      </c>
    </row>
    <row r="906" spans="20:21" ht="21.95" customHeight="1" x14ac:dyDescent="0.15">
      <c r="T906" s="14" t="str">
        <f t="shared" si="68"/>
        <v/>
      </c>
      <c r="U906" s="47" t="str">
        <f t="shared" si="69"/>
        <v/>
      </c>
    </row>
    <row r="907" spans="20:21" ht="21.95" customHeight="1" x14ac:dyDescent="0.15">
      <c r="T907" s="14" t="str">
        <f t="shared" si="68"/>
        <v/>
      </c>
      <c r="U907" s="47" t="str">
        <f t="shared" si="69"/>
        <v/>
      </c>
    </row>
    <row r="908" spans="20:21" ht="21.95" customHeight="1" x14ac:dyDescent="0.15">
      <c r="T908" s="14" t="str">
        <f t="shared" si="68"/>
        <v/>
      </c>
      <c r="U908" s="47" t="str">
        <f t="shared" si="69"/>
        <v/>
      </c>
    </row>
    <row r="909" spans="20:21" ht="21.95" customHeight="1" x14ac:dyDescent="0.15">
      <c r="T909" s="14" t="str">
        <f t="shared" si="68"/>
        <v/>
      </c>
      <c r="U909" s="47" t="str">
        <f t="shared" si="69"/>
        <v/>
      </c>
    </row>
    <row r="910" spans="20:21" ht="21.95" customHeight="1" x14ac:dyDescent="0.15">
      <c r="T910" s="14" t="str">
        <f t="shared" si="68"/>
        <v/>
      </c>
      <c r="U910" s="47" t="str">
        <f t="shared" si="69"/>
        <v/>
      </c>
    </row>
    <row r="911" spans="20:21" ht="21.95" customHeight="1" x14ac:dyDescent="0.15">
      <c r="T911" s="14" t="str">
        <f t="shared" si="68"/>
        <v/>
      </c>
      <c r="U911" s="47" t="str">
        <f t="shared" si="69"/>
        <v/>
      </c>
    </row>
    <row r="912" spans="20:21" ht="21.95" customHeight="1" x14ac:dyDescent="0.15">
      <c r="T912" s="14" t="str">
        <f t="shared" si="68"/>
        <v/>
      </c>
      <c r="U912" s="47" t="str">
        <f t="shared" si="69"/>
        <v/>
      </c>
    </row>
    <row r="913" spans="20:21" ht="21.95" customHeight="1" x14ac:dyDescent="0.15">
      <c r="T913" s="14" t="str">
        <f t="shared" si="68"/>
        <v/>
      </c>
      <c r="U913" s="47" t="str">
        <f t="shared" si="69"/>
        <v/>
      </c>
    </row>
    <row r="914" spans="20:21" ht="21.95" customHeight="1" x14ac:dyDescent="0.15">
      <c r="T914" s="14" t="str">
        <f t="shared" si="68"/>
        <v/>
      </c>
      <c r="U914" s="47" t="str">
        <f t="shared" si="69"/>
        <v/>
      </c>
    </row>
    <row r="915" spans="20:21" ht="21.95" customHeight="1" x14ac:dyDescent="0.15">
      <c r="T915" s="14" t="str">
        <f t="shared" si="68"/>
        <v/>
      </c>
      <c r="U915" s="47" t="str">
        <f t="shared" si="69"/>
        <v/>
      </c>
    </row>
    <row r="916" spans="20:21" ht="21.95" customHeight="1" x14ac:dyDescent="0.15">
      <c r="T916" s="14" t="str">
        <f t="shared" si="68"/>
        <v/>
      </c>
      <c r="U916" s="47" t="str">
        <f t="shared" si="69"/>
        <v/>
      </c>
    </row>
    <row r="917" spans="20:21" ht="21.95" customHeight="1" x14ac:dyDescent="0.15">
      <c r="T917" s="14" t="str">
        <f t="shared" si="68"/>
        <v/>
      </c>
      <c r="U917" s="47" t="str">
        <f t="shared" si="69"/>
        <v/>
      </c>
    </row>
    <row r="918" spans="20:21" ht="21.95" customHeight="1" x14ac:dyDescent="0.15">
      <c r="T918" s="14" t="str">
        <f t="shared" si="68"/>
        <v/>
      </c>
      <c r="U918" s="47" t="str">
        <f t="shared" si="69"/>
        <v/>
      </c>
    </row>
    <row r="919" spans="20:21" ht="21.95" customHeight="1" x14ac:dyDescent="0.15">
      <c r="T919" s="14" t="str">
        <f t="shared" si="68"/>
        <v/>
      </c>
      <c r="U919" s="47" t="str">
        <f t="shared" si="69"/>
        <v/>
      </c>
    </row>
    <row r="920" spans="20:21" ht="21.95" customHeight="1" x14ac:dyDescent="0.15">
      <c r="T920" s="14" t="str">
        <f t="shared" si="68"/>
        <v/>
      </c>
      <c r="U920" s="47" t="str">
        <f t="shared" si="69"/>
        <v/>
      </c>
    </row>
    <row r="921" spans="20:21" ht="21.95" customHeight="1" x14ac:dyDescent="0.15">
      <c r="T921" s="14" t="str">
        <f t="shared" si="68"/>
        <v/>
      </c>
      <c r="U921" s="47" t="str">
        <f t="shared" si="69"/>
        <v/>
      </c>
    </row>
    <row r="922" spans="20:21" ht="21.95" customHeight="1" x14ac:dyDescent="0.15">
      <c r="T922" s="14" t="str">
        <f t="shared" si="68"/>
        <v/>
      </c>
      <c r="U922" s="47" t="str">
        <f t="shared" si="69"/>
        <v/>
      </c>
    </row>
    <row r="923" spans="20:21" ht="21.95" customHeight="1" x14ac:dyDescent="0.15">
      <c r="T923" s="14" t="str">
        <f t="shared" si="68"/>
        <v/>
      </c>
      <c r="U923" s="47" t="str">
        <f t="shared" si="69"/>
        <v/>
      </c>
    </row>
    <row r="924" spans="20:21" ht="21.95" customHeight="1" x14ac:dyDescent="0.15">
      <c r="T924" s="14" t="str">
        <f t="shared" si="68"/>
        <v/>
      </c>
      <c r="U924" s="47" t="str">
        <f t="shared" si="69"/>
        <v/>
      </c>
    </row>
    <row r="925" spans="20:21" ht="21.95" customHeight="1" x14ac:dyDescent="0.15">
      <c r="T925" s="14" t="str">
        <f t="shared" si="68"/>
        <v/>
      </c>
      <c r="U925" s="47" t="str">
        <f t="shared" si="69"/>
        <v/>
      </c>
    </row>
    <row r="926" spans="20:21" ht="21.95" customHeight="1" x14ac:dyDescent="0.15">
      <c r="T926" s="14" t="str">
        <f t="shared" si="68"/>
        <v/>
      </c>
      <c r="U926" s="47" t="str">
        <f t="shared" si="69"/>
        <v/>
      </c>
    </row>
    <row r="927" spans="20:21" ht="21.95" customHeight="1" x14ac:dyDescent="0.15">
      <c r="T927" s="14" t="str">
        <f t="shared" si="68"/>
        <v/>
      </c>
      <c r="U927" s="47" t="str">
        <f t="shared" si="69"/>
        <v/>
      </c>
    </row>
  </sheetData>
  <autoFilter ref="A6:AP913"/>
  <mergeCells count="7">
    <mergeCell ref="K373:K375"/>
    <mergeCell ref="S4:S6"/>
    <mergeCell ref="K4:K6"/>
    <mergeCell ref="A4:A6"/>
    <mergeCell ref="B4:E5"/>
    <mergeCell ref="F4:J5"/>
    <mergeCell ref="K232:K234"/>
  </mergeCells>
  <phoneticPr fontId="4" type="noConversion"/>
  <conditionalFormatting sqref="O161:O178 O140:O157 O119:O136 M119:M136 M106:M115 M161:M178 M140:M157 O106:O115">
    <cfRule type="cellIs" dxfId="1" priority="1" stopIfTrue="1" operator="greaterThan">
      <formula>C106</formula>
    </cfRule>
  </conditionalFormatting>
  <conditionalFormatting sqref="J77:J79 J85 J82:J83 J91:J93 J96:J105">
    <cfRule type="cellIs" dxfId="0" priority="2" stopIfTrue="1" operator="greaterThan">
      <formula>D77</formula>
    </cfRule>
  </conditionalFormatting>
  <printOptions horizontalCentered="1"/>
  <pageMargins left="0.51181102362204722" right="0.23622047244094491" top="0.39370078740157483" bottom="7.874015748031496E-2" header="0.19685039370078741" footer="0"/>
  <pageSetup paperSize="9" scale="95" orientation="landscape" horizontalDpi="4294967292" verticalDpi="300" r:id="rId1"/>
  <headerFooter alignWithMargins="0">
    <oddHeader xml:space="preserve">&amp;C
</oddHeader>
    <oddFooter xml:space="preserve">&amp;C
</oddFooter>
  </headerFooter>
  <rowBreaks count="7" manualBreakCount="7">
    <brk id="26" max="18" man="1"/>
    <brk id="46" max="18" man="1"/>
    <brk id="66" max="18" man="1"/>
    <brk id="72" max="16" man="1"/>
    <brk id="114" max="16383" man="1"/>
    <brk id="135" max="15" man="1"/>
    <brk id="156" max="15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9"/>
  <dimension ref="A1:AJ572"/>
  <sheetViews>
    <sheetView showZeros="0" view="pageBreakPreview" zoomScaleSheetLayoutView="100" workbookViewId="0">
      <selection activeCell="F25" sqref="F25"/>
    </sheetView>
  </sheetViews>
  <sheetFormatPr defaultColWidth="7" defaultRowHeight="24.95" customHeight="1" x14ac:dyDescent="0.15"/>
  <cols>
    <col min="1" max="1" width="6.6640625" style="10" customWidth="1"/>
    <col min="2" max="2" width="4.5546875" style="10" customWidth="1"/>
    <col min="3" max="3" width="4.33203125" style="10" customWidth="1"/>
    <col min="4" max="4" width="0.88671875" style="10" hidden="1" customWidth="1"/>
    <col min="5" max="6" width="7.77734375" style="85" customWidth="1"/>
    <col min="7" max="7" width="4.77734375" style="85" customWidth="1"/>
    <col min="8" max="8" width="6.77734375" style="310" customWidth="1"/>
    <col min="9" max="10" width="4.33203125" style="10" customWidth="1"/>
    <col min="11" max="11" width="0.88671875" style="10" hidden="1" customWidth="1"/>
    <col min="12" max="12" width="8.77734375" style="85" customWidth="1"/>
    <col min="13" max="13" width="6.77734375" style="85" customWidth="1"/>
    <col min="14" max="14" width="4.77734375" style="85" customWidth="1"/>
    <col min="15" max="15" width="6.77734375" style="310" customWidth="1"/>
    <col min="16" max="17" width="4.33203125" style="10" customWidth="1"/>
    <col min="18" max="18" width="0.88671875" style="10" hidden="1" customWidth="1"/>
    <col min="19" max="20" width="6.77734375" style="85" customWidth="1"/>
    <col min="21" max="21" width="4.77734375" style="85" customWidth="1"/>
    <col min="22" max="22" width="6.77734375" style="310" customWidth="1"/>
    <col min="23" max="24" width="4.33203125" style="10" customWidth="1"/>
    <col min="25" max="25" width="0.88671875" style="10" hidden="1" customWidth="1"/>
    <col min="26" max="27" width="7.77734375" style="85" customWidth="1"/>
    <col min="28" max="28" width="4.77734375" style="85" customWidth="1"/>
    <col min="29" max="29" width="7.6640625" style="310" customWidth="1"/>
    <col min="30" max="30" width="4.77734375" style="10" customWidth="1"/>
    <col min="31" max="35" width="7" style="10" customWidth="1"/>
    <col min="36" max="36" width="44.33203125" style="10" customWidth="1"/>
    <col min="37" max="16384" width="7" style="10"/>
  </cols>
  <sheetData>
    <row r="1" spans="1:30" ht="24.95" customHeight="1" x14ac:dyDescent="0.15">
      <c r="A1" s="12" t="s">
        <v>244</v>
      </c>
      <c r="B1" s="1"/>
      <c r="C1" s="9"/>
      <c r="D1" s="9"/>
      <c r="E1" s="83"/>
      <c r="F1" s="83"/>
      <c r="G1" s="83"/>
      <c r="H1" s="302"/>
      <c r="I1" s="9"/>
      <c r="J1" s="9"/>
      <c r="K1" s="9"/>
      <c r="L1" s="83"/>
      <c r="M1" s="83"/>
      <c r="N1" s="83"/>
      <c r="O1" s="302"/>
      <c r="P1" s="9"/>
      <c r="Q1" s="9"/>
      <c r="R1" s="9"/>
      <c r="S1" s="83"/>
      <c r="T1" s="83"/>
      <c r="U1" s="83"/>
      <c r="V1" s="302"/>
      <c r="W1" s="9"/>
      <c r="X1" s="9"/>
      <c r="Y1" s="9"/>
      <c r="Z1" s="83"/>
      <c r="AA1" s="83"/>
      <c r="AB1" s="83"/>
      <c r="AC1" s="302"/>
      <c r="AD1" s="9"/>
    </row>
    <row r="2" spans="1:30" s="8" customFormat="1" ht="20.100000000000001" customHeight="1" x14ac:dyDescent="0.15">
      <c r="A2" s="20"/>
      <c r="B2" s="19"/>
      <c r="C2" s="7"/>
      <c r="D2" s="7"/>
      <c r="E2" s="84"/>
      <c r="F2" s="84"/>
      <c r="G2" s="84"/>
      <c r="H2" s="303"/>
      <c r="I2" s="7"/>
      <c r="J2" s="7"/>
      <c r="K2" s="7"/>
      <c r="L2" s="84"/>
      <c r="M2" s="84"/>
      <c r="N2" s="84"/>
      <c r="O2" s="303"/>
      <c r="P2" s="7"/>
      <c r="Q2" s="7"/>
      <c r="R2" s="7"/>
      <c r="S2" s="84"/>
      <c r="T2" s="84"/>
      <c r="U2" s="84"/>
      <c r="V2" s="303"/>
      <c r="W2" s="7"/>
      <c r="X2" s="7"/>
      <c r="Y2" s="7"/>
      <c r="Z2" s="84"/>
      <c r="AA2" s="84"/>
      <c r="AB2" s="84"/>
      <c r="AC2" s="303"/>
      <c r="AD2" s="21">
        <f>토지세목조서!R3</f>
        <v>0</v>
      </c>
    </row>
    <row r="3" spans="1:30" s="8" customFormat="1" ht="21" customHeight="1" x14ac:dyDescent="0.15">
      <c r="A3" s="915" t="s">
        <v>223</v>
      </c>
      <c r="B3" s="146" t="s">
        <v>224</v>
      </c>
      <c r="C3" s="147"/>
      <c r="D3" s="147"/>
      <c r="E3" s="147"/>
      <c r="F3" s="147"/>
      <c r="G3" s="296"/>
      <c r="H3" s="304"/>
      <c r="I3" s="146" t="s">
        <v>92</v>
      </c>
      <c r="J3" s="147"/>
      <c r="K3" s="147"/>
      <c r="L3" s="147"/>
      <c r="M3" s="147"/>
      <c r="N3" s="296"/>
      <c r="O3" s="304"/>
      <c r="P3" s="147" t="s">
        <v>93</v>
      </c>
      <c r="Q3" s="147"/>
      <c r="R3" s="147"/>
      <c r="S3" s="147"/>
      <c r="T3" s="147"/>
      <c r="U3" s="296"/>
      <c r="V3" s="304"/>
      <c r="W3" s="147" t="s">
        <v>239</v>
      </c>
      <c r="X3" s="147"/>
      <c r="Y3" s="147"/>
      <c r="Z3" s="147"/>
      <c r="AA3" s="147"/>
      <c r="AB3" s="296"/>
      <c r="AC3" s="304"/>
      <c r="AD3" s="918" t="s">
        <v>94</v>
      </c>
    </row>
    <row r="4" spans="1:30" s="8" customFormat="1" ht="21" customHeight="1" x14ac:dyDescent="0.15">
      <c r="A4" s="916"/>
      <c r="B4" s="921" t="s">
        <v>95</v>
      </c>
      <c r="C4" s="912"/>
      <c r="D4" s="148" t="s">
        <v>226</v>
      </c>
      <c r="E4" s="912" t="s">
        <v>241</v>
      </c>
      <c r="F4" s="912"/>
      <c r="G4" s="913" t="s">
        <v>96</v>
      </c>
      <c r="H4" s="914"/>
      <c r="I4" s="921" t="s">
        <v>95</v>
      </c>
      <c r="J4" s="912"/>
      <c r="K4" s="148" t="s">
        <v>226</v>
      </c>
      <c r="L4" s="912" t="s">
        <v>241</v>
      </c>
      <c r="M4" s="912"/>
      <c r="N4" s="913" t="s">
        <v>96</v>
      </c>
      <c r="O4" s="914"/>
      <c r="P4" s="912" t="s">
        <v>95</v>
      </c>
      <c r="Q4" s="912"/>
      <c r="R4" s="148" t="s">
        <v>226</v>
      </c>
      <c r="S4" s="912" t="s">
        <v>241</v>
      </c>
      <c r="T4" s="912"/>
      <c r="U4" s="913" t="s">
        <v>96</v>
      </c>
      <c r="V4" s="914"/>
      <c r="W4" s="912" t="s">
        <v>95</v>
      </c>
      <c r="X4" s="912"/>
      <c r="Y4" s="148" t="s">
        <v>226</v>
      </c>
      <c r="Z4" s="912" t="s">
        <v>241</v>
      </c>
      <c r="AA4" s="912"/>
      <c r="AB4" s="913" t="s">
        <v>96</v>
      </c>
      <c r="AC4" s="914"/>
      <c r="AD4" s="919"/>
    </row>
    <row r="5" spans="1:30" s="8" customFormat="1" ht="21" customHeight="1" x14ac:dyDescent="0.15">
      <c r="A5" s="917"/>
      <c r="B5" s="149" t="s">
        <v>97</v>
      </c>
      <c r="C5" s="50" t="s">
        <v>98</v>
      </c>
      <c r="D5" s="50" t="s">
        <v>226</v>
      </c>
      <c r="E5" s="50" t="s">
        <v>97</v>
      </c>
      <c r="F5" s="50" t="s">
        <v>98</v>
      </c>
      <c r="G5" s="297" t="s">
        <v>240</v>
      </c>
      <c r="H5" s="305" t="s">
        <v>99</v>
      </c>
      <c r="I5" s="149" t="s">
        <v>97</v>
      </c>
      <c r="J5" s="50" t="s">
        <v>98</v>
      </c>
      <c r="K5" s="50" t="s">
        <v>226</v>
      </c>
      <c r="L5" s="50" t="s">
        <v>97</v>
      </c>
      <c r="M5" s="50" t="s">
        <v>98</v>
      </c>
      <c r="N5" s="297" t="s">
        <v>240</v>
      </c>
      <c r="O5" s="305" t="s">
        <v>99</v>
      </c>
      <c r="P5" s="50" t="s">
        <v>97</v>
      </c>
      <c r="Q5" s="50" t="s">
        <v>98</v>
      </c>
      <c r="R5" s="50" t="s">
        <v>226</v>
      </c>
      <c r="S5" s="50" t="s">
        <v>97</v>
      </c>
      <c r="T5" s="50" t="s">
        <v>98</v>
      </c>
      <c r="U5" s="297" t="s">
        <v>240</v>
      </c>
      <c r="V5" s="305" t="s">
        <v>99</v>
      </c>
      <c r="W5" s="50" t="s">
        <v>97</v>
      </c>
      <c r="X5" s="50" t="s">
        <v>98</v>
      </c>
      <c r="Y5" s="50" t="s">
        <v>226</v>
      </c>
      <c r="Z5" s="50" t="s">
        <v>97</v>
      </c>
      <c r="AA5" s="50" t="s">
        <v>98</v>
      </c>
      <c r="AB5" s="297" t="s">
        <v>240</v>
      </c>
      <c r="AC5" s="305" t="s">
        <v>99</v>
      </c>
      <c r="AD5" s="920"/>
    </row>
    <row r="6" spans="1:30" s="38" customFormat="1" ht="21" customHeight="1" x14ac:dyDescent="0.15">
      <c r="A6" s="82" t="s">
        <v>224</v>
      </c>
      <c r="B6" s="117">
        <f>SUM(B7:B26)</f>
        <v>589</v>
      </c>
      <c r="C6" s="118">
        <f>SUM(C7:C26)</f>
        <v>593</v>
      </c>
      <c r="D6" s="119" t="s">
        <v>226</v>
      </c>
      <c r="E6" s="120">
        <f>SUM(E7:E26)</f>
        <v>176201.8</v>
      </c>
      <c r="F6" s="121">
        <f ca="1">SUM(F7:F26)</f>
        <v>181669.10000000003</v>
      </c>
      <c r="G6" s="298">
        <f>SUM(G7:G26)</f>
        <v>4</v>
      </c>
      <c r="H6" s="306">
        <f ca="1">SUM(F6-E6)</f>
        <v>5467.3000000000466</v>
      </c>
      <c r="I6" s="117">
        <f>SUM(I7:I26)</f>
        <v>11</v>
      </c>
      <c r="J6" s="118">
        <f>SUM(J7:J26)</f>
        <v>13</v>
      </c>
      <c r="K6" s="119" t="s">
        <v>226</v>
      </c>
      <c r="L6" s="120">
        <f>SUM(L7:L26)</f>
        <v>7419</v>
      </c>
      <c r="M6" s="121">
        <f ca="1">SUM(M7:M26)</f>
        <v>7808</v>
      </c>
      <c r="N6" s="298">
        <f>SUM(N7:N26)</f>
        <v>2</v>
      </c>
      <c r="O6" s="306">
        <f ca="1">SUM(M6-L6)</f>
        <v>389</v>
      </c>
      <c r="P6" s="122">
        <f>SUM(P7:P26)</f>
        <v>37</v>
      </c>
      <c r="Q6" s="118">
        <f>SUM(Q7:Q26)</f>
        <v>41</v>
      </c>
      <c r="R6" s="119" t="s">
        <v>226</v>
      </c>
      <c r="S6" s="120">
        <f>SUM(S7:S26)</f>
        <v>9160</v>
      </c>
      <c r="T6" s="121">
        <f ca="1">SUM(T7:T26)</f>
        <v>9594</v>
      </c>
      <c r="U6" s="298">
        <f>SUM(U7:U26)</f>
        <v>4</v>
      </c>
      <c r="V6" s="306">
        <f ca="1">SUM(T6-S6)</f>
        <v>434</v>
      </c>
      <c r="W6" s="122">
        <f>SUM(W7:W26)</f>
        <v>541</v>
      </c>
      <c r="X6" s="118">
        <f>SUM(X7:X26)</f>
        <v>539</v>
      </c>
      <c r="Y6" s="119" t="s">
        <v>226</v>
      </c>
      <c r="Z6" s="120">
        <f>SUM(Z7:Z26)</f>
        <v>159622.79999999999</v>
      </c>
      <c r="AA6" s="121">
        <f ca="1">SUM(AA7:AA26)</f>
        <v>164267.10000000003</v>
      </c>
      <c r="AB6" s="298">
        <f>SUM(AB7:AB26)</f>
        <v>-2</v>
      </c>
      <c r="AC6" s="306">
        <f ca="1">SUM(AA6-Z6)</f>
        <v>4644.3000000000466</v>
      </c>
      <c r="AD6" s="123"/>
    </row>
    <row r="7" spans="1:30" s="8" customFormat="1" ht="21" customHeight="1" x14ac:dyDescent="0.15">
      <c r="A7" s="51" t="s">
        <v>227</v>
      </c>
      <c r="B7" s="124">
        <f>COUNTIF(토지세목조서!$G$7:$G$1498,"*전")</f>
        <v>82</v>
      </c>
      <c r="C7" s="125">
        <f>COUNTIF(토지세목조서!$K$7:$K$1498,"*전")</f>
        <v>72</v>
      </c>
      <c r="D7" s="126" t="s">
        <v>226</v>
      </c>
      <c r="E7" s="127">
        <f>SUMIF(토지세목조서!$G$7:$G$1498,"*전",토지세목조서!$I$7:$I$1498)</f>
        <v>17399</v>
      </c>
      <c r="F7" s="128">
        <f ca="1">SUMIF(토지세목조서!$K$7:$K$1498,"*전",토지세목조서!$M$7:$M1486)</f>
        <v>15528.4</v>
      </c>
      <c r="G7" s="299">
        <f>C7-B7</f>
        <v>-10</v>
      </c>
      <c r="H7" s="307">
        <f t="shared" ref="H7:H21" ca="1" si="0">SUM(F7-E7)</f>
        <v>-1870.6000000000004</v>
      </c>
      <c r="I7" s="124">
        <f>COUNTIF(토지세목조서!$T$7:$T$1498,"국전")</f>
        <v>0</v>
      </c>
      <c r="J7" s="125">
        <f>COUNTIF(토지세목조서!$U$7:$U$1498,"국전")</f>
        <v>0</v>
      </c>
      <c r="K7" s="126" t="s">
        <v>226</v>
      </c>
      <c r="L7" s="127">
        <f>SUMIF(토지세목조서!$T$7:$T$1498,"국전",토지세목조서!$I$7:$I$1498)</f>
        <v>0</v>
      </c>
      <c r="M7" s="128">
        <f ca="1">SUMIF(토지세목조서!$U$7:$U$1498,"국전",토지세목조서!$M$7:$M1486)</f>
        <v>0</v>
      </c>
      <c r="N7" s="299">
        <f>J7-I7</f>
        <v>0</v>
      </c>
      <c r="O7" s="307">
        <f t="shared" ref="O7:O21" ca="1" si="1">SUM(M7-L7)</f>
        <v>0</v>
      </c>
      <c r="P7" s="124">
        <f>COUNTIF(토지세목조서!$T$7:$T$1498,"공전")</f>
        <v>3</v>
      </c>
      <c r="Q7" s="125">
        <f>COUNTIF(토지세목조서!$U$7:$U$1498,"공전")</f>
        <v>3</v>
      </c>
      <c r="R7" s="126" t="s">
        <v>226</v>
      </c>
      <c r="S7" s="127">
        <f>SUMIF(토지세목조서!$T$7:$T$1498,"공전",토지세목조서!$I$7:$I$1498)</f>
        <v>423</v>
      </c>
      <c r="T7" s="128">
        <f ca="1">SUMIF(토지세목조서!$U$7:$U$1498,"공전",토지세목조서!$M$7:$M1486)</f>
        <v>423</v>
      </c>
      <c r="U7" s="299">
        <f>Q7-P7</f>
        <v>0</v>
      </c>
      <c r="V7" s="307">
        <f t="shared" ref="V7:V21" ca="1" si="2">SUM(T7-S7)</f>
        <v>0</v>
      </c>
      <c r="W7" s="129">
        <f t="shared" ref="W7:W26" si="3">B7-I7-P7</f>
        <v>79</v>
      </c>
      <c r="X7" s="125">
        <f t="shared" ref="X7:X26" si="4">C7-J7-Q7</f>
        <v>69</v>
      </c>
      <c r="Y7" s="129" t="e">
        <f t="shared" ref="Y7:Y26" si="5">D7-K7-R7</f>
        <v>#VALUE!</v>
      </c>
      <c r="Z7" s="127">
        <f t="shared" ref="Z7:Z26" si="6">E7-L7-S7</f>
        <v>16976</v>
      </c>
      <c r="AA7" s="128">
        <f t="shared" ref="AA7:AA26" ca="1" si="7">F7-M7-T7</f>
        <v>15105.4</v>
      </c>
      <c r="AB7" s="299">
        <f>X7-W7</f>
        <v>-10</v>
      </c>
      <c r="AC7" s="307">
        <f t="shared" ref="AC7:AC21" ca="1" si="8">SUM(AA7-Z7)</f>
        <v>-1870.6000000000004</v>
      </c>
      <c r="AD7" s="130"/>
    </row>
    <row r="8" spans="1:30" s="8" customFormat="1" ht="21" customHeight="1" x14ac:dyDescent="0.15">
      <c r="A8" s="52" t="s">
        <v>228</v>
      </c>
      <c r="B8" s="131">
        <f>COUNTIF(토지세목조서!$G$7:$G$1498,"*답")</f>
        <v>142</v>
      </c>
      <c r="C8" s="132">
        <f>COUNTIF(토지세목조서!$K$7:$K$1498,"*답")</f>
        <v>138</v>
      </c>
      <c r="D8" s="133" t="s">
        <v>226</v>
      </c>
      <c r="E8" s="127">
        <f>SUMIF(토지세목조서!$G$7:$G$1498,"*답",토지세목조서!$I$7:$I$1498)</f>
        <v>39288.800000000003</v>
      </c>
      <c r="F8" s="128">
        <f ca="1">SUMIF(토지세목조서!$K$7:$K$1498,"*답",토지세목조서!$M$7:$M1487)</f>
        <v>38078.699999999997</v>
      </c>
      <c r="G8" s="300">
        <f t="shared" ref="G8:G26" si="9">C8-B8</f>
        <v>-4</v>
      </c>
      <c r="H8" s="308">
        <f t="shared" ca="1" si="0"/>
        <v>-1210.1000000000058</v>
      </c>
      <c r="I8" s="124">
        <f>COUNTIF(토지세목조서!$T$7:$T$1498,"국답")</f>
        <v>0</v>
      </c>
      <c r="J8" s="125">
        <f>COUNTIF(토지세목조서!$U$7:$U$1498,"국답")</f>
        <v>0</v>
      </c>
      <c r="K8" s="133" t="s">
        <v>226</v>
      </c>
      <c r="L8" s="127">
        <f>SUMIF(토지세목조서!$T$7:$T$1498,"국답",토지세목조서!$I$7:$I$1498)</f>
        <v>0</v>
      </c>
      <c r="M8" s="128">
        <f ca="1">SUMIF(토지세목조서!$U$7:$U$1498,"국답",토지세목조서!$M$7:$M1487)</f>
        <v>0</v>
      </c>
      <c r="N8" s="300">
        <f t="shared" ref="N8:N26" si="10">J8-I8</f>
        <v>0</v>
      </c>
      <c r="O8" s="308">
        <f t="shared" ca="1" si="1"/>
        <v>0</v>
      </c>
      <c r="P8" s="124">
        <f>COUNTIF(토지세목조서!$T$7:$T$1498,"공답")</f>
        <v>10</v>
      </c>
      <c r="Q8" s="125">
        <f>COUNTIF(토지세목조서!$U$7:$U$1498,"공답")</f>
        <v>10</v>
      </c>
      <c r="R8" s="133" t="s">
        <v>226</v>
      </c>
      <c r="S8" s="127">
        <f>SUMIF(토지세목조서!$T$7:$T$1498,"공답",토지세목조서!$I$7:$I$1498)</f>
        <v>2935</v>
      </c>
      <c r="T8" s="128">
        <f ca="1">SUMIF(토지세목조서!$U$7:$U$1498,"공답",토지세목조서!$M$7:$M1487)</f>
        <v>2977</v>
      </c>
      <c r="U8" s="300">
        <f t="shared" ref="U8:U26" si="11">Q8-P8</f>
        <v>0</v>
      </c>
      <c r="V8" s="308">
        <f t="shared" ca="1" si="2"/>
        <v>42</v>
      </c>
      <c r="W8" s="136">
        <f t="shared" si="3"/>
        <v>132</v>
      </c>
      <c r="X8" s="132">
        <f t="shared" si="4"/>
        <v>128</v>
      </c>
      <c r="Y8" s="136" t="e">
        <f t="shared" si="5"/>
        <v>#VALUE!</v>
      </c>
      <c r="Z8" s="134">
        <f t="shared" si="6"/>
        <v>36353.800000000003</v>
      </c>
      <c r="AA8" s="135">
        <f t="shared" ca="1" si="7"/>
        <v>35101.699999999997</v>
      </c>
      <c r="AB8" s="300">
        <f t="shared" ref="AB8:AB26" si="12">X8-W8</f>
        <v>-4</v>
      </c>
      <c r="AC8" s="308">
        <f t="shared" ca="1" si="8"/>
        <v>-1252.1000000000058</v>
      </c>
      <c r="AD8" s="137"/>
    </row>
    <row r="9" spans="1:30" s="8" customFormat="1" ht="21" customHeight="1" x14ac:dyDescent="0.15">
      <c r="A9" s="52" t="s">
        <v>229</v>
      </c>
      <c r="B9" s="131">
        <f>COUNTIF(토지세목조서!$G$7:$G$1498,"*대")</f>
        <v>24</v>
      </c>
      <c r="C9" s="132">
        <f>COUNTIF(토지세목조서!$K$7:$K$1498,"*대")</f>
        <v>25</v>
      </c>
      <c r="D9" s="133" t="s">
        <v>226</v>
      </c>
      <c r="E9" s="127">
        <f>SUMIF(토지세목조서!$G$7:$G$1498,"*대",토지세목조서!$I$7:$I$1498)</f>
        <v>2112</v>
      </c>
      <c r="F9" s="128">
        <f ca="1">SUMIF(토지세목조서!$K$7:$K$1498,"*대",토지세목조서!$M$7:$M1488)</f>
        <v>4109</v>
      </c>
      <c r="G9" s="300">
        <f t="shared" si="9"/>
        <v>1</v>
      </c>
      <c r="H9" s="308">
        <f t="shared" ca="1" si="0"/>
        <v>1997</v>
      </c>
      <c r="I9" s="124">
        <f>COUNTIF(토지세목조서!$T$7:$T$1498,"국대")</f>
        <v>0</v>
      </c>
      <c r="J9" s="125">
        <f>COUNTIF(토지세목조서!$U$7:$U$1498,"국대")</f>
        <v>0</v>
      </c>
      <c r="K9" s="133" t="s">
        <v>226</v>
      </c>
      <c r="L9" s="127">
        <f>SUMIF(토지세목조서!$T$7:$T$1498,"국대",토지세목조서!$I$7:$I$1498)</f>
        <v>0</v>
      </c>
      <c r="M9" s="128">
        <f ca="1">SUMIF(토지세목조서!$U$7:$U$1498,"국대",토지세목조서!$M$7:$M1488)</f>
        <v>0</v>
      </c>
      <c r="N9" s="300">
        <f t="shared" si="10"/>
        <v>0</v>
      </c>
      <c r="O9" s="308">
        <f t="shared" ca="1" si="1"/>
        <v>0</v>
      </c>
      <c r="P9" s="124">
        <f>COUNTIF(토지세목조서!$T$7:$T$1498,"공대")</f>
        <v>3</v>
      </c>
      <c r="Q9" s="125">
        <f>COUNTIF(토지세목조서!$U$7:$U$1498,"공대")</f>
        <v>3</v>
      </c>
      <c r="R9" s="133" t="s">
        <v>226</v>
      </c>
      <c r="S9" s="127">
        <f>SUMIF(토지세목조서!$T$7:$T$1498,"공대",토지세목조서!$I$7:$I$1498)</f>
        <v>277</v>
      </c>
      <c r="T9" s="128">
        <f ca="1">SUMIF(토지세목조서!$U$7:$U$1498,"공대",토지세목조서!$M$7:$M1488)</f>
        <v>277</v>
      </c>
      <c r="U9" s="300">
        <f t="shared" si="11"/>
        <v>0</v>
      </c>
      <c r="V9" s="308">
        <f t="shared" ca="1" si="2"/>
        <v>0</v>
      </c>
      <c r="W9" s="136">
        <f t="shared" si="3"/>
        <v>21</v>
      </c>
      <c r="X9" s="132">
        <f t="shared" si="4"/>
        <v>22</v>
      </c>
      <c r="Y9" s="136" t="e">
        <f t="shared" si="5"/>
        <v>#VALUE!</v>
      </c>
      <c r="Z9" s="134">
        <f t="shared" si="6"/>
        <v>1835</v>
      </c>
      <c r="AA9" s="135">
        <f t="shared" ca="1" si="7"/>
        <v>3832</v>
      </c>
      <c r="AB9" s="300">
        <f t="shared" si="12"/>
        <v>1</v>
      </c>
      <c r="AC9" s="308">
        <f t="shared" ca="1" si="8"/>
        <v>1997</v>
      </c>
      <c r="AD9" s="138"/>
    </row>
    <row r="10" spans="1:30" s="8" customFormat="1" ht="21" customHeight="1" x14ac:dyDescent="0.15">
      <c r="A10" s="52" t="s">
        <v>230</v>
      </c>
      <c r="B10" s="131">
        <f>COUNTIF(토지세목조서!$G$7:$G$1498,"*임")</f>
        <v>70</v>
      </c>
      <c r="C10" s="132">
        <f>COUNTIF(토지세목조서!$K$7:$K$1498,"*임")</f>
        <v>75</v>
      </c>
      <c r="D10" s="133" t="s">
        <v>226</v>
      </c>
      <c r="E10" s="127">
        <f>SUMIF(토지세목조서!$G$7:$G$1498,"*임",토지세목조서!$I$7:$I$1498)</f>
        <v>25393</v>
      </c>
      <c r="F10" s="128">
        <f ca="1">SUMIF(토지세목조서!$K$7:$K$1498,"*임",토지세목조서!$M$7:$M1489)</f>
        <v>26150</v>
      </c>
      <c r="G10" s="300">
        <f t="shared" si="9"/>
        <v>5</v>
      </c>
      <c r="H10" s="308">
        <f t="shared" ca="1" si="0"/>
        <v>757</v>
      </c>
      <c r="I10" s="124">
        <f>COUNTIF(토지세목조서!$T$7:$T$1498,"국임")</f>
        <v>0</v>
      </c>
      <c r="J10" s="125">
        <f>COUNTIF(토지세목조서!$U$7:$U$1498,"국임")</f>
        <v>0</v>
      </c>
      <c r="K10" s="133" t="s">
        <v>226</v>
      </c>
      <c r="L10" s="127">
        <f>SUMIF(토지세목조서!$T$7:$T$1498,"국임",토지세목조서!$I$7:$I$1498)</f>
        <v>0</v>
      </c>
      <c r="M10" s="128">
        <f ca="1">SUMIF(토지세목조서!$U$7:$U$1498,"국임",토지세목조서!$M$7:$M1489)</f>
        <v>0</v>
      </c>
      <c r="N10" s="300">
        <f t="shared" si="10"/>
        <v>0</v>
      </c>
      <c r="O10" s="308">
        <f t="shared" ca="1" si="1"/>
        <v>0</v>
      </c>
      <c r="P10" s="124">
        <f>COUNTIF(토지세목조서!$T$7:$T$1498,"공임")</f>
        <v>6</v>
      </c>
      <c r="Q10" s="125">
        <f>COUNTIF(토지세목조서!$U$7:$U$1498,"공임")</f>
        <v>6</v>
      </c>
      <c r="R10" s="133" t="s">
        <v>226</v>
      </c>
      <c r="S10" s="127">
        <f>SUMIF(토지세목조서!$T$7:$T$1498,"공임",토지세목조서!$I$7:$I$1498)</f>
        <v>961</v>
      </c>
      <c r="T10" s="128">
        <f ca="1">SUMIF(토지세목조서!$U$7:$U$1498,"공임",토지세목조서!$M$7:$M1489)</f>
        <v>1019</v>
      </c>
      <c r="U10" s="300">
        <f t="shared" si="11"/>
        <v>0</v>
      </c>
      <c r="V10" s="308">
        <f t="shared" ca="1" si="2"/>
        <v>58</v>
      </c>
      <c r="W10" s="136">
        <f t="shared" si="3"/>
        <v>64</v>
      </c>
      <c r="X10" s="132">
        <f t="shared" si="4"/>
        <v>69</v>
      </c>
      <c r="Y10" s="136" t="e">
        <f t="shared" si="5"/>
        <v>#VALUE!</v>
      </c>
      <c r="Z10" s="134">
        <f t="shared" si="6"/>
        <v>24432</v>
      </c>
      <c r="AA10" s="135">
        <f t="shared" ca="1" si="7"/>
        <v>25131</v>
      </c>
      <c r="AB10" s="300">
        <f t="shared" si="12"/>
        <v>5</v>
      </c>
      <c r="AC10" s="308">
        <f t="shared" ca="1" si="8"/>
        <v>699</v>
      </c>
      <c r="AD10" s="138"/>
    </row>
    <row r="11" spans="1:30" s="8" customFormat="1" ht="21" customHeight="1" x14ac:dyDescent="0.15">
      <c r="A11" s="52" t="s">
        <v>231</v>
      </c>
      <c r="B11" s="131">
        <f>COUNTIF(토지세목조서!$G$7:$G$1498,"*도")</f>
        <v>227</v>
      </c>
      <c r="C11" s="132">
        <f>COUNTIF(토지세목조서!$K$7:$K$1498,"*도")</f>
        <v>239</v>
      </c>
      <c r="D11" s="133" t="s">
        <v>226</v>
      </c>
      <c r="E11" s="127">
        <f>SUMIF(토지세목조서!$G$7:$G$1498,"*도",토지세목조서!$I$7:$I$1498)</f>
        <v>78244</v>
      </c>
      <c r="F11" s="128">
        <f ca="1">SUMIF(토지세목조서!$K$7:$K$1498,"*도",토지세목조서!$M$7:$M1490)</f>
        <v>84727.200000000012</v>
      </c>
      <c r="G11" s="300">
        <f t="shared" si="9"/>
        <v>12</v>
      </c>
      <c r="H11" s="308">
        <f t="shared" ca="1" si="0"/>
        <v>6483.2000000000116</v>
      </c>
      <c r="I11" s="124">
        <f>COUNTIF(토지세목조서!$T$7:$T$1498,"국도")</f>
        <v>6</v>
      </c>
      <c r="J11" s="125">
        <f>COUNTIF(토지세목조서!$U$7:$U$1498,"국도")</f>
        <v>7</v>
      </c>
      <c r="K11" s="133" t="s">
        <v>226</v>
      </c>
      <c r="L11" s="127">
        <f>SUMIF(토지세목조서!$T$7:$T$1498,"국도",토지세목조서!$I$7:$I$1498)</f>
        <v>5988</v>
      </c>
      <c r="M11" s="128">
        <f ca="1">SUMIF(토지세목조서!$U$7:$U$1498,"국도",토지세목조서!$M$7:$M1490)</f>
        <v>6300</v>
      </c>
      <c r="N11" s="300">
        <f t="shared" si="10"/>
        <v>1</v>
      </c>
      <c r="O11" s="308">
        <f t="shared" ca="1" si="1"/>
        <v>312</v>
      </c>
      <c r="P11" s="124">
        <f>COUNTIF(토지세목조서!$T$7:$T$1498,"공도")</f>
        <v>15</v>
      </c>
      <c r="Q11" s="125">
        <f>COUNTIF(토지세목조서!$U$7:$U$1498,"공도")</f>
        <v>18</v>
      </c>
      <c r="R11" s="133" t="s">
        <v>226</v>
      </c>
      <c r="S11" s="127">
        <f>SUMIF(토지세목조서!$T$7:$T$1498,"공도",토지세목조서!$I$7:$I$1498)</f>
        <v>4442</v>
      </c>
      <c r="T11" s="128">
        <f ca="1">SUMIF(토지세목조서!$U$7:$U$1498,"공도",토지세목조서!$M$7:$M1490)</f>
        <v>4776</v>
      </c>
      <c r="U11" s="300">
        <f t="shared" si="11"/>
        <v>3</v>
      </c>
      <c r="V11" s="308">
        <f t="shared" ca="1" si="2"/>
        <v>334</v>
      </c>
      <c r="W11" s="136">
        <f t="shared" si="3"/>
        <v>206</v>
      </c>
      <c r="X11" s="132">
        <f t="shared" si="4"/>
        <v>214</v>
      </c>
      <c r="Y11" s="136" t="e">
        <f t="shared" si="5"/>
        <v>#VALUE!</v>
      </c>
      <c r="Z11" s="134">
        <f t="shared" si="6"/>
        <v>67814</v>
      </c>
      <c r="AA11" s="135">
        <f t="shared" ca="1" si="7"/>
        <v>73651.200000000012</v>
      </c>
      <c r="AB11" s="300">
        <f t="shared" si="12"/>
        <v>8</v>
      </c>
      <c r="AC11" s="308">
        <f t="shared" ca="1" si="8"/>
        <v>5837.2000000000116</v>
      </c>
      <c r="AD11" s="138"/>
    </row>
    <row r="12" spans="1:30" s="8" customFormat="1" ht="21" customHeight="1" x14ac:dyDescent="0.15">
      <c r="A12" s="52" t="s">
        <v>232</v>
      </c>
      <c r="B12" s="131">
        <f>COUNTIF(토지세목조서!$G$7:$G$1498,"*천")</f>
        <v>3</v>
      </c>
      <c r="C12" s="132">
        <f>COUNTIF(토지세목조서!$K$7:$K$1498,"*천")</f>
        <v>3</v>
      </c>
      <c r="D12" s="133" t="s">
        <v>226</v>
      </c>
      <c r="E12" s="127">
        <f>SUMIF(토지세목조서!$G$7:$G$1498,"*천",토지세목조서!$I$7:$I$1498)</f>
        <v>1062</v>
      </c>
      <c r="F12" s="128">
        <f ca="1">SUMIF(토지세목조서!$K$7:$K$1498,"*천",토지세목조서!$M$7:$M1491)</f>
        <v>1061.7</v>
      </c>
      <c r="G12" s="300">
        <f t="shared" si="9"/>
        <v>0</v>
      </c>
      <c r="H12" s="308">
        <f t="shared" ca="1" si="0"/>
        <v>-0.29999999999995453</v>
      </c>
      <c r="I12" s="124">
        <f>COUNTIF(토지세목조서!$T$7:$T$1498,"국천")</f>
        <v>0</v>
      </c>
      <c r="J12" s="125">
        <f>COUNTIF(토지세목조서!$U$7:$U$1498,"국천")</f>
        <v>0</v>
      </c>
      <c r="K12" s="133" t="s">
        <v>226</v>
      </c>
      <c r="L12" s="127">
        <f>SUMIF(토지세목조서!$T$7:$T$1498,"국천",토지세목조서!$I$7:$I$1498)</f>
        <v>0</v>
      </c>
      <c r="M12" s="128">
        <f ca="1">SUMIF(토지세목조서!$U$7:$U$1498,"국천",토지세목조서!$M$7:$M1491)</f>
        <v>0</v>
      </c>
      <c r="N12" s="300">
        <f t="shared" si="10"/>
        <v>0</v>
      </c>
      <c r="O12" s="308">
        <f t="shared" ca="1" si="1"/>
        <v>0</v>
      </c>
      <c r="P12" s="124">
        <f>COUNTIF(토지세목조서!$T$7:$T$1498,"공천")</f>
        <v>0</v>
      </c>
      <c r="Q12" s="125">
        <f>COUNTIF(토지세목조서!$U$7:$U$1498,"공천")</f>
        <v>0</v>
      </c>
      <c r="R12" s="133" t="s">
        <v>226</v>
      </c>
      <c r="S12" s="127">
        <f>SUMIF(토지세목조서!$T$7:$T$1498,"공천",토지세목조서!$I$7:$I$1498)</f>
        <v>0</v>
      </c>
      <c r="T12" s="128">
        <f ca="1">SUMIF(토지세목조서!$U$7:$U$1498,"공천",토지세목조서!$M$7:$M1491)</f>
        <v>0</v>
      </c>
      <c r="U12" s="300">
        <f t="shared" si="11"/>
        <v>0</v>
      </c>
      <c r="V12" s="308">
        <f t="shared" ca="1" si="2"/>
        <v>0</v>
      </c>
      <c r="W12" s="136">
        <f t="shared" si="3"/>
        <v>3</v>
      </c>
      <c r="X12" s="132">
        <f t="shared" si="4"/>
        <v>3</v>
      </c>
      <c r="Y12" s="136" t="e">
        <f t="shared" si="5"/>
        <v>#VALUE!</v>
      </c>
      <c r="Z12" s="134">
        <f t="shared" si="6"/>
        <v>1062</v>
      </c>
      <c r="AA12" s="135">
        <f t="shared" ca="1" si="7"/>
        <v>1061.7</v>
      </c>
      <c r="AB12" s="300">
        <f t="shared" si="12"/>
        <v>0</v>
      </c>
      <c r="AC12" s="308">
        <f t="shared" ca="1" si="8"/>
        <v>-0.29999999999995453</v>
      </c>
      <c r="AD12" s="138"/>
    </row>
    <row r="13" spans="1:30" s="8" customFormat="1" ht="21" customHeight="1" x14ac:dyDescent="0.15">
      <c r="A13" s="52" t="s">
        <v>233</v>
      </c>
      <c r="B13" s="131">
        <f>COUNTIF(토지세목조서!$G$7:$G$1498,"*구")</f>
        <v>20</v>
      </c>
      <c r="C13" s="132">
        <f>COUNTIF(토지세목조서!$K$7:$K$1498,"*구")</f>
        <v>20</v>
      </c>
      <c r="D13" s="133" t="s">
        <v>226</v>
      </c>
      <c r="E13" s="127">
        <f>SUMIF(토지세목조서!$G$7:$G$1498,"*구",토지세목조서!$I$7:$I$1498)</f>
        <v>8278</v>
      </c>
      <c r="F13" s="128">
        <f ca="1">SUMIF(토지세목조서!$K$7:$K$1498,"*구",토지세목조서!$M$7:$M1492)</f>
        <v>8309.1</v>
      </c>
      <c r="G13" s="300">
        <f t="shared" si="9"/>
        <v>0</v>
      </c>
      <c r="H13" s="308">
        <f t="shared" ca="1" si="0"/>
        <v>31.100000000000364</v>
      </c>
      <c r="I13" s="124">
        <f>COUNTIF(토지세목조서!$T$7:$T$1498,"국구")</f>
        <v>5</v>
      </c>
      <c r="J13" s="125">
        <f>COUNTIF(토지세목조서!$U$7:$U$1498,"국구")</f>
        <v>6</v>
      </c>
      <c r="K13" s="133" t="s">
        <v>226</v>
      </c>
      <c r="L13" s="127">
        <f>SUMIF(토지세목조서!$T$7:$T$1498,"국구",토지세목조서!$I$7:$I$1498)</f>
        <v>1431</v>
      </c>
      <c r="M13" s="128">
        <f ca="1">SUMIF(토지세목조서!$U$7:$U$1498,"국구",토지세목조서!$M$7:$M1492)</f>
        <v>1508</v>
      </c>
      <c r="N13" s="300">
        <f t="shared" si="10"/>
        <v>1</v>
      </c>
      <c r="O13" s="308">
        <f t="shared" ca="1" si="1"/>
        <v>77</v>
      </c>
      <c r="P13" s="124">
        <f>COUNTIF(토지세목조서!$T$7:$T$1498,"공구")</f>
        <v>0</v>
      </c>
      <c r="Q13" s="125">
        <f>COUNTIF(토지세목조서!$U$7:$U$1498,"공구")</f>
        <v>0</v>
      </c>
      <c r="R13" s="133" t="s">
        <v>226</v>
      </c>
      <c r="S13" s="127">
        <f>SUMIF(토지세목조서!$T$7:$T$1498,"공구",토지세목조서!$I$7:$I$1498)</f>
        <v>0</v>
      </c>
      <c r="T13" s="128">
        <f ca="1">SUMIF(토지세목조서!$U$7:$U$1498,"공구",토지세목조서!$M$7:$M1492)</f>
        <v>0</v>
      </c>
      <c r="U13" s="300">
        <f t="shared" si="11"/>
        <v>0</v>
      </c>
      <c r="V13" s="308">
        <f t="shared" ca="1" si="2"/>
        <v>0</v>
      </c>
      <c r="W13" s="136">
        <f t="shared" si="3"/>
        <v>15</v>
      </c>
      <c r="X13" s="132">
        <f t="shared" si="4"/>
        <v>14</v>
      </c>
      <c r="Y13" s="136" t="e">
        <f t="shared" si="5"/>
        <v>#VALUE!</v>
      </c>
      <c r="Z13" s="134">
        <f t="shared" si="6"/>
        <v>6847</v>
      </c>
      <c r="AA13" s="135">
        <f t="shared" ca="1" si="7"/>
        <v>6801.1</v>
      </c>
      <c r="AB13" s="300">
        <f t="shared" si="12"/>
        <v>-1</v>
      </c>
      <c r="AC13" s="308">
        <f t="shared" ca="1" si="8"/>
        <v>-45.899999999999636</v>
      </c>
      <c r="AD13" s="138"/>
    </row>
    <row r="14" spans="1:30" s="8" customFormat="1" ht="21" customHeight="1" x14ac:dyDescent="0.15">
      <c r="A14" s="52" t="s">
        <v>234</v>
      </c>
      <c r="B14" s="131">
        <f>COUNTIF(토지세목조서!$G$7:$G$1498,"*제")</f>
        <v>2</v>
      </c>
      <c r="C14" s="132">
        <f>COUNTIF(토지세목조서!$K$7:$K$1498,"*제")</f>
        <v>2</v>
      </c>
      <c r="D14" s="133" t="s">
        <v>226</v>
      </c>
      <c r="E14" s="127">
        <f>SUMIF(토지세목조서!$G$7:$G$1498,"*제",토지세목조서!$I$7:$I$1498)</f>
        <v>161</v>
      </c>
      <c r="F14" s="128">
        <f ca="1">SUMIF(토지세목조서!$K$7:$K$1498,"*제",토지세목조서!$M$7:$M1493)</f>
        <v>162</v>
      </c>
      <c r="G14" s="300">
        <f t="shared" si="9"/>
        <v>0</v>
      </c>
      <c r="H14" s="308">
        <f t="shared" ca="1" si="0"/>
        <v>1</v>
      </c>
      <c r="I14" s="124">
        <f>COUNTIF(토지세목조서!$T$7:$T$1498,"국제")</f>
        <v>0</v>
      </c>
      <c r="J14" s="125">
        <f>COUNTIF(토지세목조서!$U$7:$U$1498,"국제")</f>
        <v>0</v>
      </c>
      <c r="K14" s="133" t="s">
        <v>226</v>
      </c>
      <c r="L14" s="127">
        <f>SUMIF(토지세목조서!$T$7:$T$1498,"국제",토지세목조서!$I$7:$I$1498)</f>
        <v>0</v>
      </c>
      <c r="M14" s="128">
        <f ca="1">SUMIF(토지세목조서!$U$7:$U$1498,"국제",토지세목조서!$M$7:$M1493)</f>
        <v>0</v>
      </c>
      <c r="N14" s="300">
        <f t="shared" si="10"/>
        <v>0</v>
      </c>
      <c r="O14" s="308">
        <f t="shared" ca="1" si="1"/>
        <v>0</v>
      </c>
      <c r="P14" s="124">
        <f>COUNTIF(토지세목조서!$T$7:$T$1498,"공제")</f>
        <v>0</v>
      </c>
      <c r="Q14" s="125">
        <f>COUNTIF(토지세목조서!$U$7:$U$1498,"공제")</f>
        <v>0</v>
      </c>
      <c r="R14" s="133" t="s">
        <v>226</v>
      </c>
      <c r="S14" s="127">
        <f>SUMIF(토지세목조서!$T$7:$T$1498,"공제",토지세목조서!$I$7:$I$1498)</f>
        <v>0</v>
      </c>
      <c r="T14" s="128">
        <f ca="1">SUMIF(토지세목조서!$U$7:$U$1498,"공제",토지세목조서!$M$7:$M1493)</f>
        <v>0</v>
      </c>
      <c r="U14" s="300">
        <f t="shared" si="11"/>
        <v>0</v>
      </c>
      <c r="V14" s="308">
        <f t="shared" ca="1" si="2"/>
        <v>0</v>
      </c>
      <c r="W14" s="136">
        <f t="shared" si="3"/>
        <v>2</v>
      </c>
      <c r="X14" s="132">
        <f t="shared" si="4"/>
        <v>2</v>
      </c>
      <c r="Y14" s="136" t="e">
        <f t="shared" si="5"/>
        <v>#VALUE!</v>
      </c>
      <c r="Z14" s="134">
        <f t="shared" si="6"/>
        <v>161</v>
      </c>
      <c r="AA14" s="135">
        <f t="shared" ca="1" si="7"/>
        <v>162</v>
      </c>
      <c r="AB14" s="300">
        <f t="shared" si="12"/>
        <v>0</v>
      </c>
      <c r="AC14" s="308">
        <f t="shared" ca="1" si="8"/>
        <v>1</v>
      </c>
      <c r="AD14" s="137"/>
    </row>
    <row r="15" spans="1:30" s="8" customFormat="1" ht="21" customHeight="1" x14ac:dyDescent="0.15">
      <c r="A15" s="52" t="s">
        <v>77</v>
      </c>
      <c r="B15" s="131">
        <f>COUNTIF(토지세목조서!$G$7:$G$1498,"*유")</f>
        <v>1</v>
      </c>
      <c r="C15" s="132">
        <f>COUNTIF(토지세목조서!$K$7:$K$1498,"*유")</f>
        <v>1</v>
      </c>
      <c r="D15" s="133" t="s">
        <v>226</v>
      </c>
      <c r="E15" s="127">
        <f>SUMIF(토지세목조서!$G$7:$G$1498,"*유",토지세목조서!$I$7:$I$1498)</f>
        <v>55</v>
      </c>
      <c r="F15" s="128">
        <f ca="1">SUMIF(토지세목조서!$K$7:$K$1498,"*유",토지세목조서!$M$7:$M1494)</f>
        <v>58</v>
      </c>
      <c r="G15" s="300">
        <f t="shared" si="9"/>
        <v>0</v>
      </c>
      <c r="H15" s="308">
        <f t="shared" ca="1" si="0"/>
        <v>3</v>
      </c>
      <c r="I15" s="124">
        <f>COUNTIF(토지세목조서!$T$7:$T$1498,"국유")</f>
        <v>0</v>
      </c>
      <c r="J15" s="125">
        <f>COUNTIF(토지세목조서!$U$7:$U$1498,"국유")</f>
        <v>0</v>
      </c>
      <c r="K15" s="133" t="s">
        <v>226</v>
      </c>
      <c r="L15" s="127">
        <f>SUMIF(토지세목조서!$T$7:$T$1498,"국유",토지세목조서!$I$7:$I$1498)</f>
        <v>0</v>
      </c>
      <c r="M15" s="128">
        <f ca="1">SUMIF(토지세목조서!$U$7:$U$1498,"국유",토지세목조서!$M$7:$M1494)</f>
        <v>0</v>
      </c>
      <c r="N15" s="300">
        <f t="shared" si="10"/>
        <v>0</v>
      </c>
      <c r="O15" s="308">
        <f t="shared" ca="1" si="1"/>
        <v>0</v>
      </c>
      <c r="P15" s="124">
        <f>COUNTIF(토지세목조서!$T$7:$T$1498,"공유")</f>
        <v>0</v>
      </c>
      <c r="Q15" s="125">
        <f>COUNTIF(토지세목조서!$U$7:$U$1498,"공유")</f>
        <v>0</v>
      </c>
      <c r="R15" s="133" t="s">
        <v>226</v>
      </c>
      <c r="S15" s="127">
        <f>SUMIF(토지세목조서!$T$7:$T$1498,"공유",토지세목조서!$I$7:$I$1498)</f>
        <v>0</v>
      </c>
      <c r="T15" s="128">
        <f ca="1">SUMIF(토지세목조서!$U$7:$U$1498,"공유",토지세목조서!$M$7:$M1494)</f>
        <v>0</v>
      </c>
      <c r="U15" s="300">
        <f t="shared" si="11"/>
        <v>0</v>
      </c>
      <c r="V15" s="308">
        <f t="shared" ca="1" si="2"/>
        <v>0</v>
      </c>
      <c r="W15" s="136">
        <f t="shared" si="3"/>
        <v>1</v>
      </c>
      <c r="X15" s="132">
        <f t="shared" si="4"/>
        <v>1</v>
      </c>
      <c r="Y15" s="136" t="e">
        <f t="shared" si="5"/>
        <v>#VALUE!</v>
      </c>
      <c r="Z15" s="134">
        <f t="shared" si="6"/>
        <v>55</v>
      </c>
      <c r="AA15" s="135">
        <f t="shared" ca="1" si="7"/>
        <v>58</v>
      </c>
      <c r="AB15" s="300">
        <f t="shared" si="12"/>
        <v>0</v>
      </c>
      <c r="AC15" s="308">
        <f t="shared" ca="1" si="8"/>
        <v>3</v>
      </c>
      <c r="AD15" s="138"/>
    </row>
    <row r="16" spans="1:30" s="8" customFormat="1" ht="21" customHeight="1" x14ac:dyDescent="0.15">
      <c r="A16" s="52" t="s">
        <v>235</v>
      </c>
      <c r="B16" s="131">
        <f>COUNTIF(토지세목조서!$G$7:$G$1498,"*잡")</f>
        <v>5</v>
      </c>
      <c r="C16" s="132">
        <f>COUNTIF(토지세목조서!$K$7:$K$1498,"*잡")</f>
        <v>3</v>
      </c>
      <c r="D16" s="133" t="s">
        <v>226</v>
      </c>
      <c r="E16" s="127">
        <f>SUMIF(토지세목조서!$G$7:$G$1498,"*잡",토지세목조서!$I$7:$I$1498)</f>
        <v>247</v>
      </c>
      <c r="F16" s="128">
        <f ca="1">SUMIF(토지세목조서!$K$7:$K$1498,"*잡",토지세목조서!$M$7:$M1495)</f>
        <v>134</v>
      </c>
      <c r="G16" s="300">
        <f t="shared" si="9"/>
        <v>-2</v>
      </c>
      <c r="H16" s="308">
        <f t="shared" ca="1" si="0"/>
        <v>-113</v>
      </c>
      <c r="I16" s="124">
        <f>COUNTIF(토지세목조서!$T$7:$T$1498,"국잡")</f>
        <v>0</v>
      </c>
      <c r="J16" s="125">
        <f>COUNTIF(토지세목조서!$U$7:$U$1498,"국잡")</f>
        <v>0</v>
      </c>
      <c r="K16" s="133" t="s">
        <v>226</v>
      </c>
      <c r="L16" s="127">
        <f>SUMIF(토지세목조서!$T$7:$T$1498,"국잡",토지세목조서!$I$7:$I$1498)</f>
        <v>0</v>
      </c>
      <c r="M16" s="128">
        <f ca="1">SUMIF(토지세목조서!$U$7:$U$1498,"국잡",토지세목조서!$M$7:$M1495)</f>
        <v>0</v>
      </c>
      <c r="N16" s="300">
        <f t="shared" si="10"/>
        <v>0</v>
      </c>
      <c r="O16" s="308">
        <f t="shared" ca="1" si="1"/>
        <v>0</v>
      </c>
      <c r="P16" s="124">
        <f>COUNTIF(토지세목조서!$T$7:$T$1498,"공잡")</f>
        <v>0</v>
      </c>
      <c r="Q16" s="125">
        <f>COUNTIF(토지세목조서!$U$7:$U$1498,"공잡")</f>
        <v>0</v>
      </c>
      <c r="R16" s="133" t="s">
        <v>226</v>
      </c>
      <c r="S16" s="127">
        <f>SUMIF(토지세목조서!$T$7:$T$1498,"공잡",토지세목조서!$I$7:$I$1498)</f>
        <v>0</v>
      </c>
      <c r="T16" s="128">
        <f ca="1">SUMIF(토지세목조서!$U$7:$U$1498,"공잡",토지세목조서!$M$7:$M1495)</f>
        <v>0</v>
      </c>
      <c r="U16" s="300">
        <f t="shared" si="11"/>
        <v>0</v>
      </c>
      <c r="V16" s="308">
        <f t="shared" ca="1" si="2"/>
        <v>0</v>
      </c>
      <c r="W16" s="136">
        <f t="shared" si="3"/>
        <v>5</v>
      </c>
      <c r="X16" s="132">
        <f t="shared" si="4"/>
        <v>3</v>
      </c>
      <c r="Y16" s="136" t="e">
        <f t="shared" si="5"/>
        <v>#VALUE!</v>
      </c>
      <c r="Z16" s="134">
        <f t="shared" si="6"/>
        <v>247</v>
      </c>
      <c r="AA16" s="135">
        <f t="shared" ca="1" si="7"/>
        <v>134</v>
      </c>
      <c r="AB16" s="300">
        <f t="shared" si="12"/>
        <v>-2</v>
      </c>
      <c r="AC16" s="308">
        <f t="shared" ca="1" si="8"/>
        <v>-113</v>
      </c>
      <c r="AD16" s="138"/>
    </row>
    <row r="17" spans="1:36" s="8" customFormat="1" ht="21" customHeight="1" x14ac:dyDescent="0.15">
      <c r="A17" s="52" t="s">
        <v>236</v>
      </c>
      <c r="B17" s="131">
        <f>COUNTIF(토지세목조서!$G$7:$G$1498,"*묘")</f>
        <v>0</v>
      </c>
      <c r="C17" s="132">
        <f>COUNTIF(토지세목조서!$K$7:$K$1498,"*묘")</f>
        <v>0</v>
      </c>
      <c r="D17" s="133" t="s">
        <v>226</v>
      </c>
      <c r="E17" s="127">
        <f>SUMIF(토지세목조서!$G$7:$G$1498,"*묘",토지세목조서!$I$7:$I$1498)</f>
        <v>0</v>
      </c>
      <c r="F17" s="128">
        <f ca="1">SUMIF(토지세목조서!$K$7:$K$1498,"*묘",토지세목조서!$M$7:$M1496)</f>
        <v>0</v>
      </c>
      <c r="G17" s="300">
        <f t="shared" si="9"/>
        <v>0</v>
      </c>
      <c r="H17" s="308">
        <f t="shared" ca="1" si="0"/>
        <v>0</v>
      </c>
      <c r="I17" s="124">
        <f>COUNTIF(토지세목조서!$T$7:$T$1498,"국묘")</f>
        <v>0</v>
      </c>
      <c r="J17" s="125">
        <f>COUNTIF(토지세목조서!$U$7:$U$1498,"국묘")</f>
        <v>0</v>
      </c>
      <c r="K17" s="133" t="s">
        <v>226</v>
      </c>
      <c r="L17" s="127">
        <f>SUMIF(토지세목조서!$T$7:$T$1498,"국묘",토지세목조서!$I$7:$I$1498)</f>
        <v>0</v>
      </c>
      <c r="M17" s="128">
        <f ca="1">SUMIF(토지세목조서!$U$7:$U$1498,"국묘",토지세목조서!$M$7:$M1496)</f>
        <v>0</v>
      </c>
      <c r="N17" s="300">
        <f t="shared" si="10"/>
        <v>0</v>
      </c>
      <c r="O17" s="308">
        <f t="shared" ca="1" si="1"/>
        <v>0</v>
      </c>
      <c r="P17" s="124">
        <f>COUNTIF(토지세목조서!$T$7:$T$1498,"공묘")</f>
        <v>0</v>
      </c>
      <c r="Q17" s="125">
        <f>COUNTIF(토지세목조서!$U$7:$U$1498,"공묘")</f>
        <v>0</v>
      </c>
      <c r="R17" s="133" t="s">
        <v>226</v>
      </c>
      <c r="S17" s="127">
        <f>SUMIF(토지세목조서!$T$7:$T$1498,"공묘",토지세목조서!$I$7:$I$1498)</f>
        <v>0</v>
      </c>
      <c r="T17" s="128">
        <f ca="1">SUMIF(토지세목조서!$U$7:$U$1498,"공묘",토지세목조서!$M$7:$M1496)</f>
        <v>0</v>
      </c>
      <c r="U17" s="300">
        <f t="shared" si="11"/>
        <v>0</v>
      </c>
      <c r="V17" s="308">
        <f t="shared" ca="1" si="2"/>
        <v>0</v>
      </c>
      <c r="W17" s="136">
        <f t="shared" si="3"/>
        <v>0</v>
      </c>
      <c r="X17" s="132">
        <f t="shared" si="4"/>
        <v>0</v>
      </c>
      <c r="Y17" s="136" t="e">
        <f t="shared" si="5"/>
        <v>#VALUE!</v>
      </c>
      <c r="Z17" s="134">
        <f t="shared" si="6"/>
        <v>0</v>
      </c>
      <c r="AA17" s="135">
        <f t="shared" ca="1" si="7"/>
        <v>0</v>
      </c>
      <c r="AB17" s="300">
        <f t="shared" si="12"/>
        <v>0</v>
      </c>
      <c r="AC17" s="308">
        <f t="shared" ca="1" si="8"/>
        <v>0</v>
      </c>
      <c r="AD17" s="138"/>
    </row>
    <row r="18" spans="1:36" s="8" customFormat="1" ht="21" customHeight="1" x14ac:dyDescent="0.15">
      <c r="A18" s="52" t="s">
        <v>78</v>
      </c>
      <c r="B18" s="131">
        <f>COUNTIF(토지세목조서!$G$7:$G$1498,"*과")</f>
        <v>0</v>
      </c>
      <c r="C18" s="132">
        <f>COUNTIF(토지세목조서!$K$7:$K$1498,"*과")</f>
        <v>0</v>
      </c>
      <c r="D18" s="133" t="s">
        <v>226</v>
      </c>
      <c r="E18" s="127">
        <f>SUMIF(토지세목조서!$G$7:$G$1498,"*과",토지세목조서!$I$7:$I$1498)</f>
        <v>0</v>
      </c>
      <c r="F18" s="128">
        <f ca="1">SUMIF(토지세목조서!$K$7:$K$1498,"*과",토지세목조서!$M$7:$M1497)</f>
        <v>0</v>
      </c>
      <c r="G18" s="300">
        <f t="shared" si="9"/>
        <v>0</v>
      </c>
      <c r="H18" s="308">
        <f t="shared" ca="1" si="0"/>
        <v>0</v>
      </c>
      <c r="I18" s="124">
        <f>COUNTIF(토지세목조서!$T$7:$T$1498,"국과")</f>
        <v>0</v>
      </c>
      <c r="J18" s="125">
        <f>COUNTIF(토지세목조서!$U$7:$U$1498,"국과")</f>
        <v>0</v>
      </c>
      <c r="K18" s="133" t="s">
        <v>226</v>
      </c>
      <c r="L18" s="127">
        <f>SUMIF(토지세목조서!$T$7:$T$1498,"국과",토지세목조서!$I$7:$I$1498)</f>
        <v>0</v>
      </c>
      <c r="M18" s="128">
        <f ca="1">SUMIF(토지세목조서!$U$7:$U$1498,"국과",토지세목조서!$M$7:$M1497)</f>
        <v>0</v>
      </c>
      <c r="N18" s="300">
        <f t="shared" si="10"/>
        <v>0</v>
      </c>
      <c r="O18" s="308">
        <f t="shared" ca="1" si="1"/>
        <v>0</v>
      </c>
      <c r="P18" s="124">
        <f>COUNTIF(토지세목조서!$T$7:$T$1498,"공과")</f>
        <v>0</v>
      </c>
      <c r="Q18" s="125">
        <f>COUNTIF(토지세목조서!$U$7:$U$1498,"공과")</f>
        <v>0</v>
      </c>
      <c r="R18" s="133" t="s">
        <v>226</v>
      </c>
      <c r="S18" s="127">
        <f>SUMIF(토지세목조서!$T$7:$T$1498,"공과",토지세목조서!$I$7:$I$1498)</f>
        <v>0</v>
      </c>
      <c r="T18" s="128">
        <f ca="1">SUMIF(토지세목조서!$U$7:$U$1498,"공과",토지세목조서!$M$7:$M1497)</f>
        <v>0</v>
      </c>
      <c r="U18" s="300">
        <f t="shared" si="11"/>
        <v>0</v>
      </c>
      <c r="V18" s="308">
        <f t="shared" ca="1" si="2"/>
        <v>0</v>
      </c>
      <c r="W18" s="136">
        <f t="shared" si="3"/>
        <v>0</v>
      </c>
      <c r="X18" s="132">
        <f t="shared" si="4"/>
        <v>0</v>
      </c>
      <c r="Y18" s="136" t="e">
        <f t="shared" si="5"/>
        <v>#VALUE!</v>
      </c>
      <c r="Z18" s="134">
        <f t="shared" si="6"/>
        <v>0</v>
      </c>
      <c r="AA18" s="135">
        <f t="shared" ca="1" si="7"/>
        <v>0</v>
      </c>
      <c r="AB18" s="300">
        <f t="shared" si="12"/>
        <v>0</v>
      </c>
      <c r="AC18" s="308">
        <f t="shared" ca="1" si="8"/>
        <v>0</v>
      </c>
      <c r="AD18" s="138"/>
    </row>
    <row r="19" spans="1:36" s="8" customFormat="1" ht="21" customHeight="1" x14ac:dyDescent="0.15">
      <c r="A19" s="52" t="s">
        <v>79</v>
      </c>
      <c r="B19" s="131">
        <f>COUNTIF(토지세목조서!$G$7:$G$1498,"*철")</f>
        <v>0</v>
      </c>
      <c r="C19" s="132">
        <f>COUNTIF(토지세목조서!$K$7:$K$1498,"*철")</f>
        <v>0</v>
      </c>
      <c r="D19" s="133" t="s">
        <v>226</v>
      </c>
      <c r="E19" s="127">
        <f>SUMIF(토지세목조서!$G$7:$G$1498,"*철",토지세목조서!$I$7:$I$1498)</f>
        <v>0</v>
      </c>
      <c r="F19" s="128">
        <f>SUMIF(토지세목조서!$K$7:$K$1498,"*철",토지세목조서!$M$7:$M1498)</f>
        <v>0</v>
      </c>
      <c r="G19" s="300">
        <f t="shared" si="9"/>
        <v>0</v>
      </c>
      <c r="H19" s="308">
        <f t="shared" si="0"/>
        <v>0</v>
      </c>
      <c r="I19" s="124">
        <f>COUNTIF(토지세목조서!$T$7:$T$1498,"국철")</f>
        <v>0</v>
      </c>
      <c r="J19" s="125">
        <f>COUNTIF(토지세목조서!$U$7:$U$1498,"국철")</f>
        <v>0</v>
      </c>
      <c r="K19" s="133" t="s">
        <v>226</v>
      </c>
      <c r="L19" s="127">
        <f>SUMIF(토지세목조서!$T$7:$T$1498,"국철",토지세목조서!$I$7:$I$1498)</f>
        <v>0</v>
      </c>
      <c r="M19" s="128">
        <f>SUMIF(토지세목조서!$U$7:$U$1498,"국철",토지세목조서!$M$7:$M1498)</f>
        <v>0</v>
      </c>
      <c r="N19" s="300">
        <f t="shared" si="10"/>
        <v>0</v>
      </c>
      <c r="O19" s="308">
        <f t="shared" si="1"/>
        <v>0</v>
      </c>
      <c r="P19" s="124">
        <f>COUNTIF(토지세목조서!$T$7:$T$1498,"공철")</f>
        <v>0</v>
      </c>
      <c r="Q19" s="125">
        <f>COUNTIF(토지세목조서!$U$7:$U$1498,"공철")</f>
        <v>0</v>
      </c>
      <c r="R19" s="133" t="s">
        <v>226</v>
      </c>
      <c r="S19" s="127">
        <f>SUMIF(토지세목조서!$T$7:$T$1498,"공철",토지세목조서!$I$7:$I$1498)</f>
        <v>0</v>
      </c>
      <c r="T19" s="128">
        <f>SUMIF(토지세목조서!$U$7:$U$1498,"공철",토지세목조서!$M$7:$M1498)</f>
        <v>0</v>
      </c>
      <c r="U19" s="300">
        <f t="shared" si="11"/>
        <v>0</v>
      </c>
      <c r="V19" s="308">
        <f t="shared" si="2"/>
        <v>0</v>
      </c>
      <c r="W19" s="136">
        <f t="shared" si="3"/>
        <v>0</v>
      </c>
      <c r="X19" s="132">
        <f t="shared" si="4"/>
        <v>0</v>
      </c>
      <c r="Y19" s="136" t="e">
        <f t="shared" si="5"/>
        <v>#VALUE!</v>
      </c>
      <c r="Z19" s="134">
        <f t="shared" si="6"/>
        <v>0</v>
      </c>
      <c r="AA19" s="135">
        <f t="shared" si="7"/>
        <v>0</v>
      </c>
      <c r="AB19" s="300">
        <f t="shared" si="12"/>
        <v>0</v>
      </c>
      <c r="AC19" s="308">
        <f t="shared" si="8"/>
        <v>0</v>
      </c>
      <c r="AD19" s="138"/>
    </row>
    <row r="20" spans="1:36" s="8" customFormat="1" ht="21" customHeight="1" x14ac:dyDescent="0.15">
      <c r="A20" s="52" t="s">
        <v>237</v>
      </c>
      <c r="B20" s="131">
        <f>COUNTIF(토지세목조서!$G$7:$G$1498,"*학")</f>
        <v>1</v>
      </c>
      <c r="C20" s="132">
        <f>COUNTIF(토지세목조서!$K$7:$K$1498,"*학")</f>
        <v>1</v>
      </c>
      <c r="D20" s="133" t="s">
        <v>226</v>
      </c>
      <c r="E20" s="127">
        <f>SUMIF(토지세목조서!$G$7:$G$1498,"*학",토지세목조서!$I$7:$I$1498)</f>
        <v>122</v>
      </c>
      <c r="F20" s="128">
        <f>SUMIF(토지세목조서!$K$7:$K$1498,"*학",토지세목조서!$M$7:$M1499)</f>
        <v>122</v>
      </c>
      <c r="G20" s="300">
        <f t="shared" si="9"/>
        <v>0</v>
      </c>
      <c r="H20" s="308">
        <f t="shared" si="0"/>
        <v>0</v>
      </c>
      <c r="I20" s="124">
        <f>COUNTIF(토지세목조서!$T$7:$T$1498,"국수")</f>
        <v>0</v>
      </c>
      <c r="J20" s="125">
        <f>COUNTIF(토지세목조서!$U$7:$U$1498,"국학")</f>
        <v>0</v>
      </c>
      <c r="K20" s="133" t="s">
        <v>226</v>
      </c>
      <c r="L20" s="127">
        <f>SUMIF(토지세목조서!$T$7:$T$1498,"국학",토지세목조서!$I$7:$I$1498)</f>
        <v>0</v>
      </c>
      <c r="M20" s="128">
        <f>SUMIF(토지세목조서!$U$7:$U$1498,"국학",토지세목조서!$M$7:$M1499)</f>
        <v>0</v>
      </c>
      <c r="N20" s="300">
        <f t="shared" si="10"/>
        <v>0</v>
      </c>
      <c r="O20" s="308">
        <f t="shared" si="1"/>
        <v>0</v>
      </c>
      <c r="P20" s="124">
        <f>COUNTIF(토지세목조서!$T$7:$T$1498,"공수")</f>
        <v>0</v>
      </c>
      <c r="Q20" s="125">
        <f>COUNTIF(토지세목조서!$U$7:$U$1498,"공학")</f>
        <v>1</v>
      </c>
      <c r="R20" s="133" t="s">
        <v>226</v>
      </c>
      <c r="S20" s="127">
        <f>SUMIF(토지세목조서!$T$7:$T$1498,"공학",토지세목조서!$I$7:$I$1498)</f>
        <v>122</v>
      </c>
      <c r="T20" s="128">
        <f>SUMIF(토지세목조서!$U$7:$U$1498,"공학",토지세목조서!$M$7:$M1499)</f>
        <v>122</v>
      </c>
      <c r="U20" s="300">
        <f t="shared" si="11"/>
        <v>1</v>
      </c>
      <c r="V20" s="308">
        <f t="shared" si="2"/>
        <v>0</v>
      </c>
      <c r="W20" s="136">
        <f t="shared" si="3"/>
        <v>1</v>
      </c>
      <c r="X20" s="132">
        <f t="shared" si="4"/>
        <v>0</v>
      </c>
      <c r="Y20" s="136" t="e">
        <f t="shared" si="5"/>
        <v>#VALUE!</v>
      </c>
      <c r="Z20" s="134">
        <f t="shared" si="6"/>
        <v>0</v>
      </c>
      <c r="AA20" s="135">
        <f t="shared" si="7"/>
        <v>0</v>
      </c>
      <c r="AB20" s="300">
        <f t="shared" si="12"/>
        <v>-1</v>
      </c>
      <c r="AC20" s="308">
        <f t="shared" si="8"/>
        <v>0</v>
      </c>
      <c r="AD20" s="138"/>
    </row>
    <row r="21" spans="1:36" s="8" customFormat="1" ht="21" customHeight="1" x14ac:dyDescent="0.15">
      <c r="A21" s="52" t="s">
        <v>80</v>
      </c>
      <c r="B21" s="131">
        <f>COUNTIF(토지세목조서!$G$7:$G$1498,"*수")</f>
        <v>0</v>
      </c>
      <c r="C21" s="132">
        <f>COUNTIF(토지세목조서!$K$7:$K$1498,"*수")</f>
        <v>0</v>
      </c>
      <c r="D21" s="133" t="s">
        <v>226</v>
      </c>
      <c r="E21" s="127">
        <f>SUMIF(토지세목조서!$G$7:$G$1498,"*수",토지세목조서!$I$7:$I$1498)</f>
        <v>0</v>
      </c>
      <c r="F21" s="128">
        <f>SUMIF(토지세목조서!$K$7:$K$1498,"*수",토지세목조서!$M$7:$M1500)</f>
        <v>0</v>
      </c>
      <c r="G21" s="300">
        <f t="shared" si="9"/>
        <v>0</v>
      </c>
      <c r="H21" s="308">
        <f t="shared" si="0"/>
        <v>0</v>
      </c>
      <c r="I21" s="124">
        <f>COUNTIF(토지세목조서!$T$7:$T$1498,"국수")</f>
        <v>0</v>
      </c>
      <c r="J21" s="125">
        <f>COUNTIF(토지세목조서!$U$7:$U$1498,"국수")</f>
        <v>0</v>
      </c>
      <c r="K21" s="133" t="s">
        <v>226</v>
      </c>
      <c r="L21" s="127">
        <f>SUMIF(토지세목조서!$T$7:$T$1498,"국수",토지세목조서!$I$7:$I$1498)</f>
        <v>0</v>
      </c>
      <c r="M21" s="128">
        <f>SUMIF(토지세목조서!$U$7:$U$1498,"국수",토지세목조서!$M$7:$M1500)</f>
        <v>0</v>
      </c>
      <c r="N21" s="300">
        <f t="shared" si="10"/>
        <v>0</v>
      </c>
      <c r="O21" s="308">
        <f t="shared" si="1"/>
        <v>0</v>
      </c>
      <c r="P21" s="124">
        <f>COUNTIF(토지세목조서!$T$7:$T$1498,"공수")</f>
        <v>0</v>
      </c>
      <c r="Q21" s="125">
        <f>COUNTIF(토지세목조서!$U$7:$U$1498,"공수")</f>
        <v>0</v>
      </c>
      <c r="R21" s="133" t="s">
        <v>226</v>
      </c>
      <c r="S21" s="127">
        <f>SUMIF(토지세목조서!$T$7:$T$1498,"공수",토지세목조서!$I$7:$I$1498)</f>
        <v>0</v>
      </c>
      <c r="T21" s="128">
        <f>SUMIF(토지세목조서!$U$7:$U$1498,"공수",토지세목조서!$M$7:$M1500)</f>
        <v>0</v>
      </c>
      <c r="U21" s="300">
        <f t="shared" si="11"/>
        <v>0</v>
      </c>
      <c r="V21" s="308">
        <f t="shared" si="2"/>
        <v>0</v>
      </c>
      <c r="W21" s="136">
        <f t="shared" si="3"/>
        <v>0</v>
      </c>
      <c r="X21" s="132">
        <f t="shared" si="4"/>
        <v>0</v>
      </c>
      <c r="Y21" s="136" t="e">
        <f t="shared" si="5"/>
        <v>#VALUE!</v>
      </c>
      <c r="Z21" s="134">
        <f t="shared" si="6"/>
        <v>0</v>
      </c>
      <c r="AA21" s="135">
        <f t="shared" si="7"/>
        <v>0</v>
      </c>
      <c r="AB21" s="300">
        <f t="shared" si="12"/>
        <v>0</v>
      </c>
      <c r="AC21" s="308">
        <f t="shared" si="8"/>
        <v>0</v>
      </c>
      <c r="AD21" s="138"/>
      <c r="AJ21" s="56"/>
    </row>
    <row r="22" spans="1:36" s="8" customFormat="1" ht="21" customHeight="1" x14ac:dyDescent="0.15">
      <c r="A22" s="52" t="s">
        <v>31</v>
      </c>
      <c r="B22" s="131">
        <f>COUNTIF(토지세목조서!$G$7:$G$1498,"*목")</f>
        <v>0</v>
      </c>
      <c r="C22" s="132">
        <f>COUNTIF(토지세목조서!$K$7:$K$1498,"*목")</f>
        <v>0</v>
      </c>
      <c r="D22" s="133" t="s">
        <v>226</v>
      </c>
      <c r="E22" s="127">
        <f>SUMIF(토지세목조서!$G$7:$G$1498,"*목",토지세목조서!$I$7:$I$1498)</f>
        <v>0</v>
      </c>
      <c r="F22" s="128">
        <f>SUMIF(토지세목조서!$K$7:$K$1498,"*목",토지세목조서!$M$7:$M1501)</f>
        <v>0</v>
      </c>
      <c r="G22" s="300">
        <f t="shared" si="9"/>
        <v>0</v>
      </c>
      <c r="H22" s="308">
        <f>SUM(F22-E22)</f>
        <v>0</v>
      </c>
      <c r="I22" s="124">
        <f>COUNTIF(토지세목조서!$T$7:$T$1498,"국목")</f>
        <v>0</v>
      </c>
      <c r="J22" s="125">
        <f>COUNTIF(토지세목조서!$U$7:$U$1498,"국목")</f>
        <v>0</v>
      </c>
      <c r="K22" s="133" t="s">
        <v>226</v>
      </c>
      <c r="L22" s="127">
        <f>SUMIF(토지세목조서!$T$7:$T$1498,"국목",토지세목조서!$I$7:$I$1498)</f>
        <v>0</v>
      </c>
      <c r="M22" s="128">
        <f>SUMIF(토지세목조서!$U$7:$U$1498,"국목",토지세목조서!$M$7:$M1501)</f>
        <v>0</v>
      </c>
      <c r="N22" s="300">
        <f t="shared" si="10"/>
        <v>0</v>
      </c>
      <c r="O22" s="308">
        <f>SUM(M22-L22)</f>
        <v>0</v>
      </c>
      <c r="P22" s="124">
        <f>COUNTIF(토지세목조서!$T$7:$T$1498,"공목")</f>
        <v>0</v>
      </c>
      <c r="Q22" s="125">
        <f>COUNTIF(토지세목조서!$U$7:$U$1498,"공목")</f>
        <v>0</v>
      </c>
      <c r="R22" s="133" t="s">
        <v>226</v>
      </c>
      <c r="S22" s="127">
        <f>SUMIF(토지세목조서!$T$7:$T$1498,"공목",토지세목조서!$I$7:$I$1498)</f>
        <v>0</v>
      </c>
      <c r="T22" s="128">
        <f>SUMIF(토지세목조서!$U$7:$U$1498,"공목",토지세목조서!$M$7:$M1501)</f>
        <v>0</v>
      </c>
      <c r="U22" s="300">
        <f t="shared" si="11"/>
        <v>0</v>
      </c>
      <c r="V22" s="308">
        <f>SUM(T22-S22)</f>
        <v>0</v>
      </c>
      <c r="W22" s="136">
        <f t="shared" si="3"/>
        <v>0</v>
      </c>
      <c r="X22" s="132">
        <f t="shared" si="4"/>
        <v>0</v>
      </c>
      <c r="Y22" s="136" t="e">
        <f t="shared" si="5"/>
        <v>#VALUE!</v>
      </c>
      <c r="Z22" s="134">
        <f t="shared" si="6"/>
        <v>0</v>
      </c>
      <c r="AA22" s="135">
        <f t="shared" si="7"/>
        <v>0</v>
      </c>
      <c r="AB22" s="300">
        <f t="shared" si="12"/>
        <v>0</v>
      </c>
      <c r="AC22" s="308">
        <f>SUM(AA22-Z22)</f>
        <v>0</v>
      </c>
      <c r="AD22" s="138"/>
      <c r="AJ22" s="56"/>
    </row>
    <row r="23" spans="1:36" s="8" customFormat="1" ht="21" customHeight="1" x14ac:dyDescent="0.15">
      <c r="A23" s="52" t="s">
        <v>32</v>
      </c>
      <c r="B23" s="131">
        <f>COUNTIF(토지세목조서!$G$7:$G$1498,"*창")</f>
        <v>2</v>
      </c>
      <c r="C23" s="132">
        <f>COUNTIF(토지세목조서!$K$7:$K$1498,"*창")</f>
        <v>3</v>
      </c>
      <c r="D23" s="133" t="s">
        <v>226</v>
      </c>
      <c r="E23" s="127">
        <f>SUMIF(토지세목조서!$G$7:$G$1498,"*창",토지세목조서!$I$7:$I$1498)</f>
        <v>742</v>
      </c>
      <c r="F23" s="128">
        <f>SUMIF(토지세목조서!$K$7:$K$1498,"*창",토지세목조서!$M$7:$M1502)</f>
        <v>784</v>
      </c>
      <c r="G23" s="300">
        <f t="shared" si="9"/>
        <v>1</v>
      </c>
      <c r="H23" s="308">
        <f>SUM(F23-E23)</f>
        <v>42</v>
      </c>
      <c r="I23" s="124">
        <f>COUNTIF(토지세목조서!$T$7:$T$1498,"국창")</f>
        <v>0</v>
      </c>
      <c r="J23" s="125">
        <f>COUNTIF(토지세목조서!$U$7:$U$1498,"국창")</f>
        <v>0</v>
      </c>
      <c r="K23" s="133" t="s">
        <v>226</v>
      </c>
      <c r="L23" s="127">
        <f>SUMIF(토지세목조서!$T$7:$T$1498,"국창",토지세목조서!$I$7:$I$1498)</f>
        <v>0</v>
      </c>
      <c r="M23" s="128">
        <f>SUMIF(토지세목조서!$U$7:$U$1498,"국창",토지세목조서!$M$7:$M1502)</f>
        <v>0</v>
      </c>
      <c r="N23" s="300">
        <f t="shared" si="10"/>
        <v>0</v>
      </c>
      <c r="O23" s="308">
        <f>SUM(M23-L23)</f>
        <v>0</v>
      </c>
      <c r="P23" s="124">
        <f>COUNTIF(토지세목조서!$T$7:$T$1498,"공창")</f>
        <v>0</v>
      </c>
      <c r="Q23" s="125">
        <f>COUNTIF(토지세목조서!$U$7:$U$1498,"공창")</f>
        <v>0</v>
      </c>
      <c r="R23" s="133" t="s">
        <v>226</v>
      </c>
      <c r="S23" s="127">
        <f>SUMIF(토지세목조서!$T$7:$T$1498,"공창",토지세목조서!$I$7:$I$1498)</f>
        <v>0</v>
      </c>
      <c r="T23" s="128">
        <f>SUMIF(토지세목조서!$U$7:$U$1498,"공창",토지세목조서!$M$7:$M1502)</f>
        <v>0</v>
      </c>
      <c r="U23" s="300">
        <f t="shared" si="11"/>
        <v>0</v>
      </c>
      <c r="V23" s="308">
        <f>SUM(T23-S23)</f>
        <v>0</v>
      </c>
      <c r="W23" s="136">
        <f t="shared" si="3"/>
        <v>2</v>
      </c>
      <c r="X23" s="132">
        <f t="shared" si="4"/>
        <v>3</v>
      </c>
      <c r="Y23" s="136" t="e">
        <f t="shared" si="5"/>
        <v>#VALUE!</v>
      </c>
      <c r="Z23" s="134">
        <f t="shared" si="6"/>
        <v>742</v>
      </c>
      <c r="AA23" s="135">
        <f t="shared" si="7"/>
        <v>784</v>
      </c>
      <c r="AB23" s="300">
        <f t="shared" si="12"/>
        <v>1</v>
      </c>
      <c r="AC23" s="308">
        <f>SUM(AA23-Z23)</f>
        <v>42</v>
      </c>
      <c r="AD23" s="138"/>
      <c r="AJ23" s="56"/>
    </row>
    <row r="24" spans="1:36" s="8" customFormat="1" ht="21" customHeight="1" x14ac:dyDescent="0.15">
      <c r="A24" s="52" t="s">
        <v>39</v>
      </c>
      <c r="B24" s="131">
        <f>COUNTIF(토지세목조서!$G$7:$G$1498,"*주")</f>
        <v>0</v>
      </c>
      <c r="C24" s="132">
        <f>COUNTIF(토지세목조서!$K$7:$K$1498,"*주")</f>
        <v>0</v>
      </c>
      <c r="D24" s="133" t="s">
        <v>226</v>
      </c>
      <c r="E24" s="127">
        <f>SUMIF(토지세목조서!$G$7:$G$1498,"*주",토지세목조서!$I$7:$I$1498)</f>
        <v>0</v>
      </c>
      <c r="F24" s="128">
        <f>SUMIF(토지세목조서!$K$7:$K$1498,"*주",토지세목조서!$M$7:$M1503)</f>
        <v>0</v>
      </c>
      <c r="G24" s="300">
        <f t="shared" si="9"/>
        <v>0</v>
      </c>
      <c r="H24" s="308">
        <f>SUM(F24-E24)</f>
        <v>0</v>
      </c>
      <c r="I24" s="124">
        <f>COUNTIF(토지세목조서!$T$7:$T$1498,"국주")</f>
        <v>0</v>
      </c>
      <c r="J24" s="125">
        <f>COUNTIF(토지세목조서!$U$7:$U$1498,"국주")</f>
        <v>0</v>
      </c>
      <c r="K24" s="133" t="s">
        <v>226</v>
      </c>
      <c r="L24" s="127">
        <f>SUMIF(토지세목조서!$T$7:$T$1498,"국주",토지세목조서!$I$7:$I$1498)</f>
        <v>0</v>
      </c>
      <c r="M24" s="128">
        <f>SUMIF(토지세목조서!$U$7:$U$1498,"국주",토지세목조서!$M$7:$M1503)</f>
        <v>0</v>
      </c>
      <c r="N24" s="300">
        <f t="shared" si="10"/>
        <v>0</v>
      </c>
      <c r="O24" s="308">
        <f>SUM(M24-L24)</f>
        <v>0</v>
      </c>
      <c r="P24" s="124">
        <f>COUNTIF(토지세목조서!$T$7:$T$1498,"공주")</f>
        <v>0</v>
      </c>
      <c r="Q24" s="125">
        <f>COUNTIF(토지세목조서!$U$7:$U$1498,"공주")</f>
        <v>0</v>
      </c>
      <c r="R24" s="133" t="s">
        <v>226</v>
      </c>
      <c r="S24" s="127">
        <f>SUMIF(토지세목조서!$T$7:$T$1498,"공주",토지세목조서!$I$7:$I$1498)</f>
        <v>0</v>
      </c>
      <c r="T24" s="128">
        <f>SUMIF(토지세목조서!$U$7:$U$1498,"공주",토지세목조서!$M$7:$M1503)</f>
        <v>0</v>
      </c>
      <c r="U24" s="300">
        <f t="shared" si="11"/>
        <v>0</v>
      </c>
      <c r="V24" s="308">
        <f>SUM(T24-S24)</f>
        <v>0</v>
      </c>
      <c r="W24" s="136">
        <f t="shared" si="3"/>
        <v>0</v>
      </c>
      <c r="X24" s="132">
        <f t="shared" si="4"/>
        <v>0</v>
      </c>
      <c r="Y24" s="136" t="e">
        <f t="shared" si="5"/>
        <v>#VALUE!</v>
      </c>
      <c r="Z24" s="134">
        <f t="shared" si="6"/>
        <v>0</v>
      </c>
      <c r="AA24" s="135">
        <f t="shared" si="7"/>
        <v>0</v>
      </c>
      <c r="AB24" s="300">
        <f t="shared" si="12"/>
        <v>0</v>
      </c>
      <c r="AC24" s="308">
        <f>SUM(AA24-Z24)</f>
        <v>0</v>
      </c>
      <c r="AD24" s="138"/>
      <c r="AJ24" s="56"/>
    </row>
    <row r="25" spans="1:36" s="8" customFormat="1" ht="21" customHeight="1" x14ac:dyDescent="0.15">
      <c r="A25" s="52" t="s">
        <v>238</v>
      </c>
      <c r="B25" s="131">
        <f>COUNTIF(토지세목조서!$G$7:$G$1498,"*장")</f>
        <v>8</v>
      </c>
      <c r="C25" s="132">
        <f>COUNTIF(토지세목조서!$K$7:$K$1498,"*장")</f>
        <v>11</v>
      </c>
      <c r="D25" s="133" t="s">
        <v>226</v>
      </c>
      <c r="E25" s="127">
        <f>SUMIF(토지세목조서!$G$7:$G$1498,"*장",토지세목조서!$I$7:$I$1498)</f>
        <v>2188</v>
      </c>
      <c r="F25" s="128">
        <f>SUMIF(토지세목조서!$K$7:$K$1498,"*장",토지세목조서!$M$7:$M1504)</f>
        <v>2445</v>
      </c>
      <c r="G25" s="300">
        <f t="shared" si="9"/>
        <v>3</v>
      </c>
      <c r="H25" s="308">
        <f t="shared" ref="H25:H26" si="13">SUM(F25-E25)</f>
        <v>257</v>
      </c>
      <c r="I25" s="124">
        <f>COUNTIF(토지세목조서!$T$7:$T$1498,"국장")</f>
        <v>0</v>
      </c>
      <c r="J25" s="125">
        <f>COUNTIF(토지세목조서!$U$7:$U$1498,"국장")</f>
        <v>0</v>
      </c>
      <c r="K25" s="133" t="s">
        <v>226</v>
      </c>
      <c r="L25" s="127">
        <f>SUMIF(토지세목조서!$T$7:$T$1498,"국장",토지세목조서!$I$7:$I$1498)</f>
        <v>0</v>
      </c>
      <c r="M25" s="128">
        <f>SUMIF(토지세목조서!$U$7:$U$1498,"국장",토지세목조서!$M$7:$M1504)</f>
        <v>0</v>
      </c>
      <c r="N25" s="300">
        <f t="shared" si="10"/>
        <v>0</v>
      </c>
      <c r="O25" s="308">
        <f t="shared" ref="O25:O26" si="14">SUM(M25-L25)</f>
        <v>0</v>
      </c>
      <c r="P25" s="124">
        <f>COUNTIF(토지세목조서!$T$7:$T$1498,"공장")</f>
        <v>0</v>
      </c>
      <c r="Q25" s="125">
        <f>COUNTIF(토지세목조서!$U$7:$U$1498,"공장")</f>
        <v>0</v>
      </c>
      <c r="R25" s="133" t="s">
        <v>226</v>
      </c>
      <c r="S25" s="127">
        <f>SUMIF(토지세목조서!$T$7:$T$1498,"공장",토지세목조서!$I$7:$I$1498)</f>
        <v>0</v>
      </c>
      <c r="T25" s="128">
        <f>SUMIF(토지세목조서!$U$7:$U$1498,"공장",토지세목조서!$M$7:$M1504)</f>
        <v>0</v>
      </c>
      <c r="U25" s="300">
        <f t="shared" si="11"/>
        <v>0</v>
      </c>
      <c r="V25" s="308">
        <f t="shared" ref="V25:V26" si="15">SUM(T25-S25)</f>
        <v>0</v>
      </c>
      <c r="W25" s="136">
        <f t="shared" si="3"/>
        <v>8</v>
      </c>
      <c r="X25" s="132">
        <f t="shared" si="4"/>
        <v>11</v>
      </c>
      <c r="Y25" s="136" t="e">
        <f t="shared" si="5"/>
        <v>#VALUE!</v>
      </c>
      <c r="Z25" s="134">
        <f t="shared" si="6"/>
        <v>2188</v>
      </c>
      <c r="AA25" s="135">
        <f t="shared" si="7"/>
        <v>2445</v>
      </c>
      <c r="AB25" s="300">
        <f t="shared" si="12"/>
        <v>3</v>
      </c>
      <c r="AC25" s="308">
        <f t="shared" ref="AC25:AC26" si="16">SUM(AA25-Z25)</f>
        <v>257</v>
      </c>
      <c r="AD25" s="138"/>
      <c r="AJ25" s="56"/>
    </row>
    <row r="26" spans="1:36" s="8" customFormat="1" ht="21" customHeight="1" x14ac:dyDescent="0.15">
      <c r="A26" s="53" t="s">
        <v>81</v>
      </c>
      <c r="B26" s="139">
        <f>COUNTIF(토지세목조서!$G$7:$G$1498,"*가")</f>
        <v>2</v>
      </c>
      <c r="C26" s="140">
        <f>COUNTIF(토지세목조서!$K$7:$K$1498,"*가")</f>
        <v>0</v>
      </c>
      <c r="D26" s="141" t="s">
        <v>226</v>
      </c>
      <c r="E26" s="142">
        <f>SUMIF(토지세목조서!$G$7:$G$1498,"*가",토지세목조서!$I$7:$I$1498)</f>
        <v>910</v>
      </c>
      <c r="F26" s="143">
        <f>SUMIF(토지세목조서!$K$7:$K$1498,"*가",토지세목조서!$M$7:$M1502)</f>
        <v>0</v>
      </c>
      <c r="G26" s="301">
        <f t="shared" si="9"/>
        <v>-2</v>
      </c>
      <c r="H26" s="309">
        <f t="shared" si="13"/>
        <v>-910</v>
      </c>
      <c r="I26" s="139">
        <f>COUNTIF(토지세목조서!$T$7:$T$1498,"국가 ")</f>
        <v>0</v>
      </c>
      <c r="J26" s="140">
        <f>COUNTIF(토지세목조서!$U$7:$U$1498,"국가 ")</f>
        <v>0</v>
      </c>
      <c r="K26" s="141" t="s">
        <v>226</v>
      </c>
      <c r="L26" s="142">
        <f>SUMIF(토지세목조서!$T$7:$T$1498,"국가 ",토지세목조서!$I$7:$I$1498)</f>
        <v>0</v>
      </c>
      <c r="M26" s="143">
        <f>SUMIF(토지세목조서!$U$7:$U$1498,"국가 ",토지세목조서!$M$7:$M1502)</f>
        <v>0</v>
      </c>
      <c r="N26" s="301">
        <f t="shared" si="10"/>
        <v>0</v>
      </c>
      <c r="O26" s="309">
        <f t="shared" si="14"/>
        <v>0</v>
      </c>
      <c r="P26" s="139">
        <f>COUNTIF(토지세목조서!$T$7:$T$1498,"공가 ")</f>
        <v>0</v>
      </c>
      <c r="Q26" s="140">
        <f>COUNTIF(토지세목조서!$U$7:$U$1498,"공가 ")</f>
        <v>0</v>
      </c>
      <c r="R26" s="141" t="s">
        <v>226</v>
      </c>
      <c r="S26" s="142">
        <f>SUMIF(토지세목조서!$T$7:$T$1498,"공가 ",토지세목조서!$I$7:$I$1498)</f>
        <v>0</v>
      </c>
      <c r="T26" s="143">
        <f>SUMIF(토지세목조서!$U$7:$U$1498,"공가 ",토지세목조서!$M$7:$M1502)</f>
        <v>0</v>
      </c>
      <c r="U26" s="301">
        <f t="shared" si="11"/>
        <v>0</v>
      </c>
      <c r="V26" s="309">
        <f t="shared" si="15"/>
        <v>0</v>
      </c>
      <c r="W26" s="144">
        <f t="shared" si="3"/>
        <v>2</v>
      </c>
      <c r="X26" s="140">
        <f t="shared" si="4"/>
        <v>0</v>
      </c>
      <c r="Y26" s="144" t="e">
        <f t="shared" si="5"/>
        <v>#VALUE!</v>
      </c>
      <c r="Z26" s="142">
        <f t="shared" si="6"/>
        <v>910</v>
      </c>
      <c r="AA26" s="143">
        <f t="shared" si="7"/>
        <v>0</v>
      </c>
      <c r="AB26" s="301">
        <f t="shared" si="12"/>
        <v>-2</v>
      </c>
      <c r="AC26" s="309">
        <f t="shared" si="16"/>
        <v>-910</v>
      </c>
      <c r="AD26" s="145"/>
      <c r="AJ26" s="54"/>
    </row>
    <row r="27" spans="1:36" ht="21" customHeight="1" x14ac:dyDescent="0.15">
      <c r="A27" s="12" t="s">
        <v>244</v>
      </c>
      <c r="B27" s="1"/>
      <c r="C27" s="9"/>
      <c r="D27" s="9"/>
      <c r="E27" s="83"/>
      <c r="F27" s="83"/>
      <c r="G27" s="83"/>
      <c r="H27" s="302"/>
      <c r="I27" s="9"/>
      <c r="J27" s="9"/>
      <c r="K27" s="9"/>
      <c r="L27" s="83"/>
      <c r="M27" s="83"/>
      <c r="N27" s="83"/>
      <c r="O27" s="302"/>
      <c r="P27" s="9"/>
      <c r="Q27" s="9"/>
      <c r="R27" s="9"/>
      <c r="S27" s="83"/>
      <c r="T27" s="83"/>
      <c r="U27" s="83"/>
      <c r="V27" s="302"/>
      <c r="W27" s="9"/>
      <c r="X27" s="9"/>
      <c r="Y27" s="9"/>
      <c r="Z27" s="83"/>
      <c r="AA27" s="83"/>
      <c r="AB27" s="83"/>
      <c r="AC27" s="302"/>
      <c r="AD27" s="9"/>
      <c r="AJ27" s="55"/>
    </row>
    <row r="28" spans="1:36" s="8" customFormat="1" ht="21" customHeight="1" x14ac:dyDescent="0.15">
      <c r="A28" s="20"/>
      <c r="B28" s="19"/>
      <c r="C28" s="7"/>
      <c r="D28" s="7"/>
      <c r="E28" s="84"/>
      <c r="F28" s="84"/>
      <c r="G28" s="84"/>
      <c r="H28" s="303"/>
      <c r="I28" s="7"/>
      <c r="J28" s="7"/>
      <c r="K28" s="7"/>
      <c r="L28" s="84"/>
      <c r="M28" s="84"/>
      <c r="N28" s="84"/>
      <c r="O28" s="303"/>
      <c r="P28" s="7"/>
      <c r="Q28" s="7"/>
      <c r="R28" s="7"/>
      <c r="S28" s="84"/>
      <c r="T28" s="84"/>
      <c r="U28" s="84"/>
      <c r="V28" s="303"/>
      <c r="W28" s="7"/>
      <c r="X28" s="7"/>
      <c r="Y28" s="7"/>
      <c r="Z28" s="84"/>
      <c r="AA28" s="84"/>
      <c r="AB28" s="84"/>
      <c r="AC28" s="303"/>
      <c r="AD28" s="21" t="e">
        <f>#REF!</f>
        <v>#REF!</v>
      </c>
      <c r="AJ28" s="55"/>
    </row>
    <row r="29" spans="1:36" s="8" customFormat="1" ht="21" customHeight="1" x14ac:dyDescent="0.15">
      <c r="A29" s="915" t="s">
        <v>223</v>
      </c>
      <c r="B29" s="146" t="s">
        <v>224</v>
      </c>
      <c r="C29" s="147"/>
      <c r="D29" s="147"/>
      <c r="E29" s="147"/>
      <c r="F29" s="147"/>
      <c r="G29" s="296"/>
      <c r="H29" s="304"/>
      <c r="I29" s="146" t="s">
        <v>100</v>
      </c>
      <c r="J29" s="147"/>
      <c r="K29" s="147"/>
      <c r="L29" s="147"/>
      <c r="M29" s="147"/>
      <c r="N29" s="296"/>
      <c r="O29" s="304"/>
      <c r="P29" s="147" t="s">
        <v>101</v>
      </c>
      <c r="Q29" s="147"/>
      <c r="R29" s="147"/>
      <c r="S29" s="147"/>
      <c r="T29" s="147"/>
      <c r="U29" s="296"/>
      <c r="V29" s="304"/>
      <c r="W29" s="147" t="s">
        <v>239</v>
      </c>
      <c r="X29" s="147"/>
      <c r="Y29" s="147"/>
      <c r="Z29" s="147"/>
      <c r="AA29" s="147"/>
      <c r="AB29" s="296"/>
      <c r="AC29" s="304"/>
      <c r="AD29" s="918" t="s">
        <v>83</v>
      </c>
    </row>
    <row r="30" spans="1:36" s="8" customFormat="1" ht="21" customHeight="1" x14ac:dyDescent="0.15">
      <c r="A30" s="916"/>
      <c r="B30" s="921" t="s">
        <v>102</v>
      </c>
      <c r="C30" s="912"/>
      <c r="D30" s="148" t="s">
        <v>226</v>
      </c>
      <c r="E30" s="912" t="s">
        <v>241</v>
      </c>
      <c r="F30" s="912"/>
      <c r="G30" s="913" t="s">
        <v>82</v>
      </c>
      <c r="H30" s="914"/>
      <c r="I30" s="921" t="s">
        <v>102</v>
      </c>
      <c r="J30" s="912"/>
      <c r="K30" s="148" t="s">
        <v>226</v>
      </c>
      <c r="L30" s="912" t="s">
        <v>241</v>
      </c>
      <c r="M30" s="912"/>
      <c r="N30" s="913" t="s">
        <v>82</v>
      </c>
      <c r="O30" s="914"/>
      <c r="P30" s="912" t="s">
        <v>102</v>
      </c>
      <c r="Q30" s="912"/>
      <c r="R30" s="148" t="s">
        <v>226</v>
      </c>
      <c r="S30" s="912" t="s">
        <v>241</v>
      </c>
      <c r="T30" s="912"/>
      <c r="U30" s="913" t="s">
        <v>82</v>
      </c>
      <c r="V30" s="914"/>
      <c r="W30" s="912" t="s">
        <v>102</v>
      </c>
      <c r="X30" s="912"/>
      <c r="Y30" s="148" t="s">
        <v>226</v>
      </c>
      <c r="Z30" s="912" t="s">
        <v>241</v>
      </c>
      <c r="AA30" s="912"/>
      <c r="AB30" s="913" t="s">
        <v>82</v>
      </c>
      <c r="AC30" s="914"/>
      <c r="AD30" s="919"/>
    </row>
    <row r="31" spans="1:36" s="8" customFormat="1" ht="21" customHeight="1" x14ac:dyDescent="0.15">
      <c r="A31" s="917"/>
      <c r="B31" s="149" t="s">
        <v>20</v>
      </c>
      <c r="C31" s="50" t="s">
        <v>19</v>
      </c>
      <c r="D31" s="50" t="s">
        <v>226</v>
      </c>
      <c r="E31" s="50" t="s">
        <v>20</v>
      </c>
      <c r="F31" s="50" t="s">
        <v>19</v>
      </c>
      <c r="G31" s="297" t="s">
        <v>240</v>
      </c>
      <c r="H31" s="305" t="s">
        <v>49</v>
      </c>
      <c r="I31" s="149" t="s">
        <v>20</v>
      </c>
      <c r="J31" s="50" t="s">
        <v>19</v>
      </c>
      <c r="K31" s="50" t="s">
        <v>226</v>
      </c>
      <c r="L31" s="50" t="s">
        <v>20</v>
      </c>
      <c r="M31" s="50" t="s">
        <v>19</v>
      </c>
      <c r="N31" s="297" t="s">
        <v>240</v>
      </c>
      <c r="O31" s="305" t="s">
        <v>49</v>
      </c>
      <c r="P31" s="50" t="s">
        <v>20</v>
      </c>
      <c r="Q31" s="50" t="s">
        <v>19</v>
      </c>
      <c r="R31" s="50" t="s">
        <v>226</v>
      </c>
      <c r="S31" s="50" t="s">
        <v>20</v>
      </c>
      <c r="T31" s="50" t="s">
        <v>19</v>
      </c>
      <c r="U31" s="297" t="s">
        <v>240</v>
      </c>
      <c r="V31" s="305" t="s">
        <v>49</v>
      </c>
      <c r="W31" s="50" t="s">
        <v>20</v>
      </c>
      <c r="X31" s="50" t="s">
        <v>19</v>
      </c>
      <c r="Y31" s="50" t="s">
        <v>226</v>
      </c>
      <c r="Z31" s="50" t="s">
        <v>20</v>
      </c>
      <c r="AA31" s="50" t="s">
        <v>19</v>
      </c>
      <c r="AB31" s="297" t="s">
        <v>240</v>
      </c>
      <c r="AC31" s="305" t="s">
        <v>49</v>
      </c>
      <c r="AD31" s="920"/>
    </row>
    <row r="32" spans="1:36" s="38" customFormat="1" ht="21" customHeight="1" x14ac:dyDescent="0.15">
      <c r="A32" s="82" t="s">
        <v>224</v>
      </c>
      <c r="B32" s="117" t="e">
        <f>SUM(B33:B52)</f>
        <v>#REF!</v>
      </c>
      <c r="C32" s="118" t="e">
        <f>SUM(C33:C52)</f>
        <v>#REF!</v>
      </c>
      <c r="D32" s="119" t="s">
        <v>226</v>
      </c>
      <c r="E32" s="120" t="e">
        <f>SUM(E33:E52)</f>
        <v>#REF!</v>
      </c>
      <c r="F32" s="121" t="e">
        <f>SUM(F33:F52)</f>
        <v>#REF!</v>
      </c>
      <c r="G32" s="298" t="e">
        <f>SUM(G33:G52)</f>
        <v>#REF!</v>
      </c>
      <c r="H32" s="306" t="e">
        <f>SUM(F32-E32)</f>
        <v>#REF!</v>
      </c>
      <c r="I32" s="117" t="e">
        <f>SUM(I33:I52)</f>
        <v>#REF!</v>
      </c>
      <c r="J32" s="118" t="e">
        <f>SUM(J33:J52)</f>
        <v>#REF!</v>
      </c>
      <c r="K32" s="119" t="s">
        <v>226</v>
      </c>
      <c r="L32" s="120" t="e">
        <f>SUM(L33:L52)</f>
        <v>#REF!</v>
      </c>
      <c r="M32" s="121" t="e">
        <f>SUM(M33:M52)</f>
        <v>#REF!</v>
      </c>
      <c r="N32" s="298" t="e">
        <f>SUM(N33:N52)</f>
        <v>#REF!</v>
      </c>
      <c r="O32" s="306" t="e">
        <f>SUM(M32-L32)</f>
        <v>#REF!</v>
      </c>
      <c r="P32" s="122" t="e">
        <f>SUM(P33:P52)</f>
        <v>#REF!</v>
      </c>
      <c r="Q32" s="118" t="e">
        <f>SUM(Q33:Q52)</f>
        <v>#REF!</v>
      </c>
      <c r="R32" s="119" t="s">
        <v>226</v>
      </c>
      <c r="S32" s="120" t="e">
        <f>SUM(S33:S52)</f>
        <v>#REF!</v>
      </c>
      <c r="T32" s="121" t="e">
        <f>SUM(T33:T52)</f>
        <v>#REF!</v>
      </c>
      <c r="U32" s="298" t="e">
        <f>SUM(U33:U52)</f>
        <v>#REF!</v>
      </c>
      <c r="V32" s="306" t="e">
        <f>SUM(T32-S32)</f>
        <v>#REF!</v>
      </c>
      <c r="W32" s="122" t="e">
        <f>SUM(W33:W52)</f>
        <v>#REF!</v>
      </c>
      <c r="X32" s="118" t="e">
        <f>SUM(X33:X52)</f>
        <v>#REF!</v>
      </c>
      <c r="Y32" s="119" t="s">
        <v>226</v>
      </c>
      <c r="Z32" s="120" t="e">
        <f>SUM(Z33:Z52)</f>
        <v>#REF!</v>
      </c>
      <c r="AA32" s="121" t="e">
        <f>SUM(AA33:AA52)</f>
        <v>#REF!</v>
      </c>
      <c r="AB32" s="298" t="e">
        <f>SUM(AB33:AB52)</f>
        <v>#REF!</v>
      </c>
      <c r="AC32" s="306" t="e">
        <f>SUM(AA32-Z32)</f>
        <v>#REF!</v>
      </c>
      <c r="AD32" s="123"/>
    </row>
    <row r="33" spans="1:30" s="8" customFormat="1" ht="21" customHeight="1" x14ac:dyDescent="0.15">
      <c r="A33" s="51" t="s">
        <v>227</v>
      </c>
      <c r="B33" s="124" t="e">
        <f>COUNTIF(#REF!,"*전")</f>
        <v>#REF!</v>
      </c>
      <c r="C33" s="125" t="e">
        <f>COUNTIF(#REF!,"*전")</f>
        <v>#REF!</v>
      </c>
      <c r="D33" s="126" t="s">
        <v>226</v>
      </c>
      <c r="E33" s="127" t="e">
        <f>SUMIF(#REF!,"*전",#REF!)</f>
        <v>#REF!</v>
      </c>
      <c r="F33" s="128" t="e">
        <f>SUMIF(#REF!,"*전",#REF!)</f>
        <v>#REF!</v>
      </c>
      <c r="G33" s="299" t="e">
        <f>C33-B33</f>
        <v>#REF!</v>
      </c>
      <c r="H33" s="307" t="e">
        <f t="shared" ref="H33:H47" si="17">SUM(F33-E33)</f>
        <v>#REF!</v>
      </c>
      <c r="I33" s="124" t="e">
        <f>COUNTIF(#REF!,"국전")</f>
        <v>#REF!</v>
      </c>
      <c r="J33" s="125" t="e">
        <f>COUNTIF(#REF!,"국전")</f>
        <v>#REF!</v>
      </c>
      <c r="K33" s="126" t="s">
        <v>226</v>
      </c>
      <c r="L33" s="127" t="e">
        <f>SUMIF(#REF!,"국전",#REF!)</f>
        <v>#REF!</v>
      </c>
      <c r="M33" s="128" t="e">
        <f>SUMIF(#REF!,"국전",#REF!)</f>
        <v>#REF!</v>
      </c>
      <c r="N33" s="299" t="e">
        <f>J33-I33</f>
        <v>#REF!</v>
      </c>
      <c r="O33" s="307" t="e">
        <f t="shared" ref="O33:O47" si="18">SUM(M33-L33)</f>
        <v>#REF!</v>
      </c>
      <c r="P33" s="124" t="e">
        <f>COUNTIF(#REF!,"공전")</f>
        <v>#REF!</v>
      </c>
      <c r="Q33" s="125" t="e">
        <f>COUNTIF(#REF!,"공전")</f>
        <v>#REF!</v>
      </c>
      <c r="R33" s="126" t="s">
        <v>226</v>
      </c>
      <c r="S33" s="127" t="e">
        <f>SUMIF(#REF!,"공전",#REF!)</f>
        <v>#REF!</v>
      </c>
      <c r="T33" s="128" t="e">
        <f>SUMIF(#REF!,"공전",#REF!)</f>
        <v>#REF!</v>
      </c>
      <c r="U33" s="299" t="e">
        <f>Q33-P33</f>
        <v>#REF!</v>
      </c>
      <c r="V33" s="307" t="e">
        <f t="shared" ref="V33:V47" si="19">SUM(T33-S33)</f>
        <v>#REF!</v>
      </c>
      <c r="W33" s="129" t="e">
        <f t="shared" ref="W33:W52" si="20">B33-I33-P33</f>
        <v>#REF!</v>
      </c>
      <c r="X33" s="125" t="e">
        <f t="shared" ref="X33:X52" si="21">C33-J33-Q33</f>
        <v>#REF!</v>
      </c>
      <c r="Y33" s="129" t="e">
        <f t="shared" ref="Y33:Y52" si="22">D33-K33-R33</f>
        <v>#VALUE!</v>
      </c>
      <c r="Z33" s="127" t="e">
        <f t="shared" ref="Z33:Z52" si="23">E33-L33-S33</f>
        <v>#REF!</v>
      </c>
      <c r="AA33" s="128" t="e">
        <f t="shared" ref="AA33:AA52" si="24">F33-M33-T33</f>
        <v>#REF!</v>
      </c>
      <c r="AB33" s="299" t="e">
        <f>X33-W33</f>
        <v>#REF!</v>
      </c>
      <c r="AC33" s="307" t="e">
        <f t="shared" ref="AC33:AC47" si="25">SUM(AA33-Z33)</f>
        <v>#REF!</v>
      </c>
      <c r="AD33" s="130"/>
    </row>
    <row r="34" spans="1:30" s="8" customFormat="1" ht="21" customHeight="1" x14ac:dyDescent="0.15">
      <c r="A34" s="52" t="s">
        <v>228</v>
      </c>
      <c r="B34" s="131" t="e">
        <f>COUNTIF(#REF!,"*답")</f>
        <v>#REF!</v>
      </c>
      <c r="C34" s="132" t="e">
        <f>COUNTIF(#REF!,"*답")</f>
        <v>#REF!</v>
      </c>
      <c r="D34" s="133" t="s">
        <v>226</v>
      </c>
      <c r="E34" s="127" t="e">
        <f>SUMIF(#REF!,"*답",#REF!)</f>
        <v>#REF!</v>
      </c>
      <c r="F34" s="128" t="e">
        <f>SUMIF(#REF!,"*답",#REF!)</f>
        <v>#REF!</v>
      </c>
      <c r="G34" s="300" t="e">
        <f t="shared" ref="G34:G52" si="26">C34-B34</f>
        <v>#REF!</v>
      </c>
      <c r="H34" s="308" t="e">
        <f t="shared" si="17"/>
        <v>#REF!</v>
      </c>
      <c r="I34" s="124" t="e">
        <f>COUNTIF(#REF!,"국답")</f>
        <v>#REF!</v>
      </c>
      <c r="J34" s="125" t="e">
        <f>COUNTIF(#REF!,"국답")</f>
        <v>#REF!</v>
      </c>
      <c r="K34" s="133" t="s">
        <v>226</v>
      </c>
      <c r="L34" s="127" t="e">
        <f>SUMIF(#REF!,"국답",#REF!)</f>
        <v>#REF!</v>
      </c>
      <c r="M34" s="128" t="e">
        <f>SUMIF(#REF!,"국답",#REF!)</f>
        <v>#REF!</v>
      </c>
      <c r="N34" s="300" t="e">
        <f t="shared" ref="N34:N52" si="27">J34-I34</f>
        <v>#REF!</v>
      </c>
      <c r="O34" s="308" t="e">
        <f t="shared" si="18"/>
        <v>#REF!</v>
      </c>
      <c r="P34" s="124" t="e">
        <f>COUNTIF(#REF!,"공답")</f>
        <v>#REF!</v>
      </c>
      <c r="Q34" s="125" t="e">
        <f>COUNTIF(#REF!,"공답")</f>
        <v>#REF!</v>
      </c>
      <c r="R34" s="133" t="s">
        <v>226</v>
      </c>
      <c r="S34" s="127" t="e">
        <f>SUMIF(#REF!,"공답",#REF!)</f>
        <v>#REF!</v>
      </c>
      <c r="T34" s="128" t="e">
        <f>SUMIF(#REF!,"공답",#REF!)</f>
        <v>#REF!</v>
      </c>
      <c r="U34" s="300" t="e">
        <f t="shared" ref="U34:U52" si="28">Q34-P34</f>
        <v>#REF!</v>
      </c>
      <c r="V34" s="308" t="e">
        <f t="shared" si="19"/>
        <v>#REF!</v>
      </c>
      <c r="W34" s="136" t="e">
        <f t="shared" si="20"/>
        <v>#REF!</v>
      </c>
      <c r="X34" s="132" t="e">
        <f t="shared" si="21"/>
        <v>#REF!</v>
      </c>
      <c r="Y34" s="136" t="e">
        <f t="shared" si="22"/>
        <v>#VALUE!</v>
      </c>
      <c r="Z34" s="134" t="e">
        <f t="shared" si="23"/>
        <v>#REF!</v>
      </c>
      <c r="AA34" s="135" t="e">
        <f t="shared" si="24"/>
        <v>#REF!</v>
      </c>
      <c r="AB34" s="300" t="e">
        <f t="shared" ref="AB34:AB52" si="29">X34-W34</f>
        <v>#REF!</v>
      </c>
      <c r="AC34" s="308" t="e">
        <f t="shared" si="25"/>
        <v>#REF!</v>
      </c>
      <c r="AD34" s="137"/>
    </row>
    <row r="35" spans="1:30" s="8" customFormat="1" ht="21" customHeight="1" x14ac:dyDescent="0.15">
      <c r="A35" s="52" t="s">
        <v>229</v>
      </c>
      <c r="B35" s="131" t="e">
        <f>COUNTIF(#REF!,"*대")</f>
        <v>#REF!</v>
      </c>
      <c r="C35" s="132" t="e">
        <f>COUNTIF(#REF!,"*대")</f>
        <v>#REF!</v>
      </c>
      <c r="D35" s="133" t="s">
        <v>226</v>
      </c>
      <c r="E35" s="127" t="e">
        <f>SUMIF(#REF!,"*대",#REF!)</f>
        <v>#REF!</v>
      </c>
      <c r="F35" s="128" t="e">
        <f>SUMIF(#REF!,"*대",#REF!)</f>
        <v>#REF!</v>
      </c>
      <c r="G35" s="300" t="e">
        <f t="shared" si="26"/>
        <v>#REF!</v>
      </c>
      <c r="H35" s="308" t="e">
        <f t="shared" si="17"/>
        <v>#REF!</v>
      </c>
      <c r="I35" s="124" t="e">
        <f>COUNTIF(#REF!,"국대")</f>
        <v>#REF!</v>
      </c>
      <c r="J35" s="125" t="e">
        <f>COUNTIF(#REF!,"국대")</f>
        <v>#REF!</v>
      </c>
      <c r="K35" s="133" t="s">
        <v>226</v>
      </c>
      <c r="L35" s="127" t="e">
        <f>SUMIF(#REF!,"국대",#REF!)</f>
        <v>#REF!</v>
      </c>
      <c r="M35" s="128" t="e">
        <f>SUMIF(#REF!,"국대",#REF!)</f>
        <v>#REF!</v>
      </c>
      <c r="N35" s="300" t="e">
        <f t="shared" si="27"/>
        <v>#REF!</v>
      </c>
      <c r="O35" s="308" t="e">
        <f t="shared" si="18"/>
        <v>#REF!</v>
      </c>
      <c r="P35" s="124" t="e">
        <f>COUNTIF(#REF!,"공대")</f>
        <v>#REF!</v>
      </c>
      <c r="Q35" s="125" t="e">
        <f>COUNTIF(#REF!,"공대")</f>
        <v>#REF!</v>
      </c>
      <c r="R35" s="133" t="s">
        <v>226</v>
      </c>
      <c r="S35" s="127" t="e">
        <f>SUMIF(#REF!,"공대",#REF!)</f>
        <v>#REF!</v>
      </c>
      <c r="T35" s="128" t="e">
        <f>SUMIF(#REF!,"공대",#REF!)</f>
        <v>#REF!</v>
      </c>
      <c r="U35" s="300" t="e">
        <f t="shared" si="28"/>
        <v>#REF!</v>
      </c>
      <c r="V35" s="308" t="e">
        <f t="shared" si="19"/>
        <v>#REF!</v>
      </c>
      <c r="W35" s="136" t="e">
        <f t="shared" si="20"/>
        <v>#REF!</v>
      </c>
      <c r="X35" s="132" t="e">
        <f t="shared" si="21"/>
        <v>#REF!</v>
      </c>
      <c r="Y35" s="136" t="e">
        <f t="shared" si="22"/>
        <v>#VALUE!</v>
      </c>
      <c r="Z35" s="134" t="e">
        <f t="shared" si="23"/>
        <v>#REF!</v>
      </c>
      <c r="AA35" s="135" t="e">
        <f t="shared" si="24"/>
        <v>#REF!</v>
      </c>
      <c r="AB35" s="300" t="e">
        <f t="shared" si="29"/>
        <v>#REF!</v>
      </c>
      <c r="AC35" s="308" t="e">
        <f t="shared" si="25"/>
        <v>#REF!</v>
      </c>
      <c r="AD35" s="138"/>
    </row>
    <row r="36" spans="1:30" s="8" customFormat="1" ht="21" customHeight="1" x14ac:dyDescent="0.15">
      <c r="A36" s="52" t="s">
        <v>230</v>
      </c>
      <c r="B36" s="131" t="e">
        <f>COUNTIF(#REF!,"*임")</f>
        <v>#REF!</v>
      </c>
      <c r="C36" s="132" t="e">
        <f>COUNTIF(#REF!,"*임")</f>
        <v>#REF!</v>
      </c>
      <c r="D36" s="133" t="s">
        <v>226</v>
      </c>
      <c r="E36" s="127" t="e">
        <f>SUMIF(#REF!,"*임",#REF!)</f>
        <v>#REF!</v>
      </c>
      <c r="F36" s="128" t="e">
        <f>SUMIF(#REF!,"*임",#REF!)</f>
        <v>#REF!</v>
      </c>
      <c r="G36" s="300" t="e">
        <f t="shared" si="26"/>
        <v>#REF!</v>
      </c>
      <c r="H36" s="308" t="e">
        <f t="shared" si="17"/>
        <v>#REF!</v>
      </c>
      <c r="I36" s="124" t="e">
        <f>COUNTIF(#REF!,"국임")</f>
        <v>#REF!</v>
      </c>
      <c r="J36" s="125" t="e">
        <f>COUNTIF(#REF!,"국임")</f>
        <v>#REF!</v>
      </c>
      <c r="K36" s="133" t="s">
        <v>226</v>
      </c>
      <c r="L36" s="127" t="e">
        <f>SUMIF(#REF!,"국임",#REF!)</f>
        <v>#REF!</v>
      </c>
      <c r="M36" s="128" t="e">
        <f>SUMIF(#REF!,"국임",#REF!)</f>
        <v>#REF!</v>
      </c>
      <c r="N36" s="300" t="e">
        <f t="shared" si="27"/>
        <v>#REF!</v>
      </c>
      <c r="O36" s="308" t="e">
        <f t="shared" si="18"/>
        <v>#REF!</v>
      </c>
      <c r="P36" s="124" t="e">
        <f>COUNTIF(#REF!,"공임")</f>
        <v>#REF!</v>
      </c>
      <c r="Q36" s="125" t="e">
        <f>COUNTIF(#REF!,"공임")</f>
        <v>#REF!</v>
      </c>
      <c r="R36" s="133" t="s">
        <v>226</v>
      </c>
      <c r="S36" s="127" t="e">
        <f>SUMIF(#REF!,"공임",#REF!)</f>
        <v>#REF!</v>
      </c>
      <c r="T36" s="128" t="e">
        <f>SUMIF(#REF!,"공임",#REF!)</f>
        <v>#REF!</v>
      </c>
      <c r="U36" s="300" t="e">
        <f t="shared" si="28"/>
        <v>#REF!</v>
      </c>
      <c r="V36" s="308" t="e">
        <f t="shared" si="19"/>
        <v>#REF!</v>
      </c>
      <c r="W36" s="136" t="e">
        <f t="shared" si="20"/>
        <v>#REF!</v>
      </c>
      <c r="X36" s="132" t="e">
        <f t="shared" si="21"/>
        <v>#REF!</v>
      </c>
      <c r="Y36" s="136" t="e">
        <f t="shared" si="22"/>
        <v>#VALUE!</v>
      </c>
      <c r="Z36" s="134" t="e">
        <f t="shared" si="23"/>
        <v>#REF!</v>
      </c>
      <c r="AA36" s="135" t="e">
        <f t="shared" si="24"/>
        <v>#REF!</v>
      </c>
      <c r="AB36" s="300" t="e">
        <f t="shared" si="29"/>
        <v>#REF!</v>
      </c>
      <c r="AC36" s="308" t="e">
        <f t="shared" si="25"/>
        <v>#REF!</v>
      </c>
      <c r="AD36" s="138"/>
    </row>
    <row r="37" spans="1:30" s="8" customFormat="1" ht="21" customHeight="1" x14ac:dyDescent="0.15">
      <c r="A37" s="52" t="s">
        <v>231</v>
      </c>
      <c r="B37" s="131" t="e">
        <f>COUNTIF(#REF!,"*도")</f>
        <v>#REF!</v>
      </c>
      <c r="C37" s="132" t="e">
        <f>COUNTIF(#REF!,"*도")</f>
        <v>#REF!</v>
      </c>
      <c r="D37" s="133" t="s">
        <v>226</v>
      </c>
      <c r="E37" s="127" t="e">
        <f>SUMIF(#REF!,"*도",#REF!)</f>
        <v>#REF!</v>
      </c>
      <c r="F37" s="128" t="e">
        <f>SUMIF(#REF!,"*도",#REF!)</f>
        <v>#REF!</v>
      </c>
      <c r="G37" s="300" t="e">
        <f t="shared" si="26"/>
        <v>#REF!</v>
      </c>
      <c r="H37" s="308" t="e">
        <f t="shared" si="17"/>
        <v>#REF!</v>
      </c>
      <c r="I37" s="124" t="e">
        <f>COUNTIF(#REF!,"국도")</f>
        <v>#REF!</v>
      </c>
      <c r="J37" s="125" t="e">
        <f>COUNTIF(#REF!,"국도")</f>
        <v>#REF!</v>
      </c>
      <c r="K37" s="133" t="s">
        <v>226</v>
      </c>
      <c r="L37" s="127" t="e">
        <f>SUMIF(#REF!,"국도",#REF!)</f>
        <v>#REF!</v>
      </c>
      <c r="M37" s="128" t="e">
        <f>SUMIF(#REF!,"국도",#REF!)</f>
        <v>#REF!</v>
      </c>
      <c r="N37" s="300" t="e">
        <f t="shared" si="27"/>
        <v>#REF!</v>
      </c>
      <c r="O37" s="308" t="e">
        <f t="shared" si="18"/>
        <v>#REF!</v>
      </c>
      <c r="P37" s="124" t="e">
        <f>COUNTIF(#REF!,"공도")</f>
        <v>#REF!</v>
      </c>
      <c r="Q37" s="125" t="e">
        <f>COUNTIF(#REF!,"공도")</f>
        <v>#REF!</v>
      </c>
      <c r="R37" s="133" t="s">
        <v>226</v>
      </c>
      <c r="S37" s="127" t="e">
        <f>SUMIF(#REF!,"공도",#REF!)</f>
        <v>#REF!</v>
      </c>
      <c r="T37" s="128" t="e">
        <f>SUMIF(#REF!,"공도",#REF!)</f>
        <v>#REF!</v>
      </c>
      <c r="U37" s="300" t="e">
        <f t="shared" si="28"/>
        <v>#REF!</v>
      </c>
      <c r="V37" s="308" t="e">
        <f t="shared" si="19"/>
        <v>#REF!</v>
      </c>
      <c r="W37" s="136" t="e">
        <f t="shared" si="20"/>
        <v>#REF!</v>
      </c>
      <c r="X37" s="132" t="e">
        <f t="shared" si="21"/>
        <v>#REF!</v>
      </c>
      <c r="Y37" s="136" t="e">
        <f t="shared" si="22"/>
        <v>#VALUE!</v>
      </c>
      <c r="Z37" s="134" t="e">
        <f t="shared" si="23"/>
        <v>#REF!</v>
      </c>
      <c r="AA37" s="135" t="e">
        <f t="shared" si="24"/>
        <v>#REF!</v>
      </c>
      <c r="AB37" s="300" t="e">
        <f t="shared" si="29"/>
        <v>#REF!</v>
      </c>
      <c r="AC37" s="308" t="e">
        <f t="shared" si="25"/>
        <v>#REF!</v>
      </c>
      <c r="AD37" s="138"/>
    </row>
    <row r="38" spans="1:30" s="8" customFormat="1" ht="21" customHeight="1" x14ac:dyDescent="0.15">
      <c r="A38" s="52" t="s">
        <v>232</v>
      </c>
      <c r="B38" s="131" t="e">
        <f>COUNTIF(#REF!,"*천")</f>
        <v>#REF!</v>
      </c>
      <c r="C38" s="132" t="e">
        <f>COUNTIF(#REF!,"*천")</f>
        <v>#REF!</v>
      </c>
      <c r="D38" s="133" t="s">
        <v>226</v>
      </c>
      <c r="E38" s="127" t="e">
        <f>SUMIF(#REF!,"*천",#REF!)</f>
        <v>#REF!</v>
      </c>
      <c r="F38" s="128" t="e">
        <f>SUMIF(#REF!,"*천",#REF!)</f>
        <v>#REF!</v>
      </c>
      <c r="G38" s="300" t="e">
        <f t="shared" si="26"/>
        <v>#REF!</v>
      </c>
      <c r="H38" s="308" t="e">
        <f t="shared" si="17"/>
        <v>#REF!</v>
      </c>
      <c r="I38" s="124" t="e">
        <f>COUNTIF(#REF!,"국천")</f>
        <v>#REF!</v>
      </c>
      <c r="J38" s="125" t="e">
        <f>COUNTIF(#REF!,"국천")</f>
        <v>#REF!</v>
      </c>
      <c r="K38" s="133" t="s">
        <v>226</v>
      </c>
      <c r="L38" s="127" t="e">
        <f>SUMIF(#REF!,"국천",#REF!)</f>
        <v>#REF!</v>
      </c>
      <c r="M38" s="128" t="e">
        <f>SUMIF(#REF!,"국천",#REF!)</f>
        <v>#REF!</v>
      </c>
      <c r="N38" s="300" t="e">
        <f t="shared" si="27"/>
        <v>#REF!</v>
      </c>
      <c r="O38" s="308" t="e">
        <f t="shared" si="18"/>
        <v>#REF!</v>
      </c>
      <c r="P38" s="124" t="e">
        <f>COUNTIF(#REF!,"공천")</f>
        <v>#REF!</v>
      </c>
      <c r="Q38" s="125" t="e">
        <f>COUNTIF(#REF!,"공천")</f>
        <v>#REF!</v>
      </c>
      <c r="R38" s="133" t="s">
        <v>226</v>
      </c>
      <c r="S38" s="127" t="e">
        <f>SUMIF(#REF!,"공천",#REF!)</f>
        <v>#REF!</v>
      </c>
      <c r="T38" s="128" t="e">
        <f>SUMIF(#REF!,"공천",#REF!)</f>
        <v>#REF!</v>
      </c>
      <c r="U38" s="300" t="e">
        <f t="shared" si="28"/>
        <v>#REF!</v>
      </c>
      <c r="V38" s="308" t="e">
        <f t="shared" si="19"/>
        <v>#REF!</v>
      </c>
      <c r="W38" s="136" t="e">
        <f t="shared" si="20"/>
        <v>#REF!</v>
      </c>
      <c r="X38" s="132" t="e">
        <f t="shared" si="21"/>
        <v>#REF!</v>
      </c>
      <c r="Y38" s="136" t="e">
        <f t="shared" si="22"/>
        <v>#VALUE!</v>
      </c>
      <c r="Z38" s="134" t="e">
        <f t="shared" si="23"/>
        <v>#REF!</v>
      </c>
      <c r="AA38" s="135" t="e">
        <f t="shared" si="24"/>
        <v>#REF!</v>
      </c>
      <c r="AB38" s="300" t="e">
        <f t="shared" si="29"/>
        <v>#REF!</v>
      </c>
      <c r="AC38" s="308" t="e">
        <f t="shared" si="25"/>
        <v>#REF!</v>
      </c>
      <c r="AD38" s="138"/>
    </row>
    <row r="39" spans="1:30" s="8" customFormat="1" ht="21" customHeight="1" x14ac:dyDescent="0.15">
      <c r="A39" s="52" t="s">
        <v>233</v>
      </c>
      <c r="B39" s="131" t="e">
        <f>COUNTIF(#REF!,"*구")</f>
        <v>#REF!</v>
      </c>
      <c r="C39" s="132" t="e">
        <f>COUNTIF(#REF!,"*구")</f>
        <v>#REF!</v>
      </c>
      <c r="D39" s="133" t="s">
        <v>226</v>
      </c>
      <c r="E39" s="127" t="e">
        <f>SUMIF(#REF!,"*구",#REF!)</f>
        <v>#REF!</v>
      </c>
      <c r="F39" s="128" t="e">
        <f>SUMIF(#REF!,"*구",#REF!)</f>
        <v>#REF!</v>
      </c>
      <c r="G39" s="300" t="e">
        <f t="shared" si="26"/>
        <v>#REF!</v>
      </c>
      <c r="H39" s="308" t="e">
        <f t="shared" si="17"/>
        <v>#REF!</v>
      </c>
      <c r="I39" s="124" t="e">
        <f>COUNTIF(#REF!,"국구")</f>
        <v>#REF!</v>
      </c>
      <c r="J39" s="125" t="e">
        <f>COUNTIF(#REF!,"국구")</f>
        <v>#REF!</v>
      </c>
      <c r="K39" s="133" t="s">
        <v>226</v>
      </c>
      <c r="L39" s="127" t="e">
        <f>SUMIF(#REF!,"국구",#REF!)</f>
        <v>#REF!</v>
      </c>
      <c r="M39" s="128" t="e">
        <f>SUMIF(#REF!,"국구",#REF!)</f>
        <v>#REF!</v>
      </c>
      <c r="N39" s="300" t="e">
        <f t="shared" si="27"/>
        <v>#REF!</v>
      </c>
      <c r="O39" s="308" t="e">
        <f t="shared" si="18"/>
        <v>#REF!</v>
      </c>
      <c r="P39" s="124" t="e">
        <f>COUNTIF(#REF!,"공구")</f>
        <v>#REF!</v>
      </c>
      <c r="Q39" s="125" t="e">
        <f>COUNTIF(#REF!,"공구")</f>
        <v>#REF!</v>
      </c>
      <c r="R39" s="133" t="s">
        <v>226</v>
      </c>
      <c r="S39" s="127" t="e">
        <f>SUMIF(#REF!,"공구",#REF!)</f>
        <v>#REF!</v>
      </c>
      <c r="T39" s="128" t="e">
        <f>SUMIF(#REF!,"공구",#REF!)</f>
        <v>#REF!</v>
      </c>
      <c r="U39" s="300" t="e">
        <f t="shared" si="28"/>
        <v>#REF!</v>
      </c>
      <c r="V39" s="308" t="e">
        <f t="shared" si="19"/>
        <v>#REF!</v>
      </c>
      <c r="W39" s="136" t="e">
        <f t="shared" si="20"/>
        <v>#REF!</v>
      </c>
      <c r="X39" s="132" t="e">
        <f t="shared" si="21"/>
        <v>#REF!</v>
      </c>
      <c r="Y39" s="136" t="e">
        <f t="shared" si="22"/>
        <v>#VALUE!</v>
      </c>
      <c r="Z39" s="134" t="e">
        <f t="shared" si="23"/>
        <v>#REF!</v>
      </c>
      <c r="AA39" s="135" t="e">
        <f t="shared" si="24"/>
        <v>#REF!</v>
      </c>
      <c r="AB39" s="300" t="e">
        <f t="shared" si="29"/>
        <v>#REF!</v>
      </c>
      <c r="AC39" s="308" t="e">
        <f t="shared" si="25"/>
        <v>#REF!</v>
      </c>
      <c r="AD39" s="138"/>
    </row>
    <row r="40" spans="1:30" s="8" customFormat="1" ht="21" customHeight="1" x14ac:dyDescent="0.15">
      <c r="A40" s="52" t="s">
        <v>234</v>
      </c>
      <c r="B40" s="131" t="e">
        <f>COUNTIF(#REF!,"*제")</f>
        <v>#REF!</v>
      </c>
      <c r="C40" s="132" t="e">
        <f>COUNTIF(#REF!,"*제")</f>
        <v>#REF!</v>
      </c>
      <c r="D40" s="133" t="s">
        <v>226</v>
      </c>
      <c r="E40" s="127" t="e">
        <f>SUMIF(#REF!,"*제",#REF!)</f>
        <v>#REF!</v>
      </c>
      <c r="F40" s="128" t="e">
        <f>SUMIF(#REF!,"*제",#REF!)</f>
        <v>#REF!</v>
      </c>
      <c r="G40" s="300" t="e">
        <f t="shared" si="26"/>
        <v>#REF!</v>
      </c>
      <c r="H40" s="308" t="e">
        <f t="shared" si="17"/>
        <v>#REF!</v>
      </c>
      <c r="I40" s="124" t="e">
        <f>COUNTIF(#REF!,"국제")</f>
        <v>#REF!</v>
      </c>
      <c r="J40" s="125" t="e">
        <f>COUNTIF(#REF!,"국제")</f>
        <v>#REF!</v>
      </c>
      <c r="K40" s="133" t="s">
        <v>226</v>
      </c>
      <c r="L40" s="127" t="e">
        <f>SUMIF(#REF!,"국제",#REF!)</f>
        <v>#REF!</v>
      </c>
      <c r="M40" s="128" t="e">
        <f>SUMIF(#REF!,"국제",#REF!)</f>
        <v>#REF!</v>
      </c>
      <c r="N40" s="300" t="e">
        <f t="shared" si="27"/>
        <v>#REF!</v>
      </c>
      <c r="O40" s="308" t="e">
        <f t="shared" si="18"/>
        <v>#REF!</v>
      </c>
      <c r="P40" s="124" t="e">
        <f>COUNTIF(#REF!,"공제")</f>
        <v>#REF!</v>
      </c>
      <c r="Q40" s="125" t="e">
        <f>COUNTIF(#REF!,"공제")</f>
        <v>#REF!</v>
      </c>
      <c r="R40" s="133" t="s">
        <v>226</v>
      </c>
      <c r="S40" s="127" t="e">
        <f>SUMIF(#REF!,"공제",#REF!)</f>
        <v>#REF!</v>
      </c>
      <c r="T40" s="128" t="e">
        <f>SUMIF(#REF!,"공제",#REF!)</f>
        <v>#REF!</v>
      </c>
      <c r="U40" s="300" t="e">
        <f t="shared" si="28"/>
        <v>#REF!</v>
      </c>
      <c r="V40" s="308" t="e">
        <f t="shared" si="19"/>
        <v>#REF!</v>
      </c>
      <c r="W40" s="136" t="e">
        <f t="shared" si="20"/>
        <v>#REF!</v>
      </c>
      <c r="X40" s="132" t="e">
        <f t="shared" si="21"/>
        <v>#REF!</v>
      </c>
      <c r="Y40" s="136" t="e">
        <f t="shared" si="22"/>
        <v>#VALUE!</v>
      </c>
      <c r="Z40" s="134" t="e">
        <f t="shared" si="23"/>
        <v>#REF!</v>
      </c>
      <c r="AA40" s="135" t="e">
        <f t="shared" si="24"/>
        <v>#REF!</v>
      </c>
      <c r="AB40" s="300" t="e">
        <f t="shared" si="29"/>
        <v>#REF!</v>
      </c>
      <c r="AC40" s="308" t="e">
        <f t="shared" si="25"/>
        <v>#REF!</v>
      </c>
      <c r="AD40" s="137"/>
    </row>
    <row r="41" spans="1:30" s="8" customFormat="1" ht="21" customHeight="1" x14ac:dyDescent="0.15">
      <c r="A41" s="52" t="s">
        <v>77</v>
      </c>
      <c r="B41" s="131" t="e">
        <f>COUNTIF(#REF!,"*유")</f>
        <v>#REF!</v>
      </c>
      <c r="C41" s="132" t="e">
        <f>COUNTIF(#REF!,"*유")</f>
        <v>#REF!</v>
      </c>
      <c r="D41" s="133" t="s">
        <v>226</v>
      </c>
      <c r="E41" s="127" t="e">
        <f>SUMIF(#REF!,"*유",#REF!)</f>
        <v>#REF!</v>
      </c>
      <c r="F41" s="128" t="e">
        <f>SUMIF(#REF!,"*유",#REF!)</f>
        <v>#REF!</v>
      </c>
      <c r="G41" s="300" t="e">
        <f t="shared" si="26"/>
        <v>#REF!</v>
      </c>
      <c r="H41" s="308" t="e">
        <f t="shared" si="17"/>
        <v>#REF!</v>
      </c>
      <c r="I41" s="124" t="e">
        <f>COUNTIF(#REF!,"국유")</f>
        <v>#REF!</v>
      </c>
      <c r="J41" s="125" t="e">
        <f>COUNTIF(#REF!,"국유")</f>
        <v>#REF!</v>
      </c>
      <c r="K41" s="133" t="s">
        <v>226</v>
      </c>
      <c r="L41" s="127" t="e">
        <f>SUMIF(#REF!,"국유",#REF!)</f>
        <v>#REF!</v>
      </c>
      <c r="M41" s="128" t="e">
        <f>SUMIF(#REF!,"국유",#REF!)</f>
        <v>#REF!</v>
      </c>
      <c r="N41" s="300" t="e">
        <f t="shared" si="27"/>
        <v>#REF!</v>
      </c>
      <c r="O41" s="308" t="e">
        <f t="shared" si="18"/>
        <v>#REF!</v>
      </c>
      <c r="P41" s="124" t="e">
        <f>COUNTIF(#REF!,"공유")</f>
        <v>#REF!</v>
      </c>
      <c r="Q41" s="125" t="e">
        <f>COUNTIF(#REF!,"공유")</f>
        <v>#REF!</v>
      </c>
      <c r="R41" s="133" t="s">
        <v>226</v>
      </c>
      <c r="S41" s="127" t="e">
        <f>SUMIF(#REF!,"공유",#REF!)</f>
        <v>#REF!</v>
      </c>
      <c r="T41" s="128" t="e">
        <f>SUMIF(#REF!,"공유",#REF!)</f>
        <v>#REF!</v>
      </c>
      <c r="U41" s="300" t="e">
        <f t="shared" si="28"/>
        <v>#REF!</v>
      </c>
      <c r="V41" s="308" t="e">
        <f t="shared" si="19"/>
        <v>#REF!</v>
      </c>
      <c r="W41" s="136" t="e">
        <f t="shared" si="20"/>
        <v>#REF!</v>
      </c>
      <c r="X41" s="132" t="e">
        <f t="shared" si="21"/>
        <v>#REF!</v>
      </c>
      <c r="Y41" s="136" t="e">
        <f t="shared" si="22"/>
        <v>#VALUE!</v>
      </c>
      <c r="Z41" s="134" t="e">
        <f t="shared" si="23"/>
        <v>#REF!</v>
      </c>
      <c r="AA41" s="135" t="e">
        <f t="shared" si="24"/>
        <v>#REF!</v>
      </c>
      <c r="AB41" s="300" t="e">
        <f t="shared" si="29"/>
        <v>#REF!</v>
      </c>
      <c r="AC41" s="308" t="e">
        <f t="shared" si="25"/>
        <v>#REF!</v>
      </c>
      <c r="AD41" s="138"/>
    </row>
    <row r="42" spans="1:30" s="8" customFormat="1" ht="21" customHeight="1" x14ac:dyDescent="0.15">
      <c r="A42" s="52" t="s">
        <v>235</v>
      </c>
      <c r="B42" s="131" t="e">
        <f>COUNTIF(#REF!,"*잡")</f>
        <v>#REF!</v>
      </c>
      <c r="C42" s="132" t="e">
        <f>COUNTIF(#REF!,"*잡")</f>
        <v>#REF!</v>
      </c>
      <c r="D42" s="133" t="s">
        <v>226</v>
      </c>
      <c r="E42" s="127" t="e">
        <f>SUMIF(#REF!,"*잡",#REF!)</f>
        <v>#REF!</v>
      </c>
      <c r="F42" s="128" t="e">
        <f>SUMIF(#REF!,"*잡",#REF!)</f>
        <v>#REF!</v>
      </c>
      <c r="G42" s="300" t="e">
        <f t="shared" si="26"/>
        <v>#REF!</v>
      </c>
      <c r="H42" s="308" t="e">
        <f t="shared" si="17"/>
        <v>#REF!</v>
      </c>
      <c r="I42" s="124" t="e">
        <f>COUNTIF(#REF!,"국잡")</f>
        <v>#REF!</v>
      </c>
      <c r="J42" s="125" t="e">
        <f>COUNTIF(#REF!,"국잡")</f>
        <v>#REF!</v>
      </c>
      <c r="K42" s="133" t="s">
        <v>226</v>
      </c>
      <c r="L42" s="127" t="e">
        <f>SUMIF(#REF!,"국잡",#REF!)</f>
        <v>#REF!</v>
      </c>
      <c r="M42" s="128" t="e">
        <f>SUMIF(#REF!,"국잡",#REF!)</f>
        <v>#REF!</v>
      </c>
      <c r="N42" s="300" t="e">
        <f t="shared" si="27"/>
        <v>#REF!</v>
      </c>
      <c r="O42" s="308" t="e">
        <f t="shared" si="18"/>
        <v>#REF!</v>
      </c>
      <c r="P42" s="124" t="e">
        <f>COUNTIF(#REF!,"공잡")</f>
        <v>#REF!</v>
      </c>
      <c r="Q42" s="125" t="e">
        <f>COUNTIF(#REF!,"공잡")</f>
        <v>#REF!</v>
      </c>
      <c r="R42" s="133" t="s">
        <v>226</v>
      </c>
      <c r="S42" s="127" t="e">
        <f>SUMIF(#REF!,"공잡",#REF!)</f>
        <v>#REF!</v>
      </c>
      <c r="T42" s="128" t="e">
        <f>SUMIF(#REF!,"공잡",#REF!)</f>
        <v>#REF!</v>
      </c>
      <c r="U42" s="300" t="e">
        <f t="shared" si="28"/>
        <v>#REF!</v>
      </c>
      <c r="V42" s="308" t="e">
        <f t="shared" si="19"/>
        <v>#REF!</v>
      </c>
      <c r="W42" s="136" t="e">
        <f t="shared" si="20"/>
        <v>#REF!</v>
      </c>
      <c r="X42" s="132" t="e">
        <f t="shared" si="21"/>
        <v>#REF!</v>
      </c>
      <c r="Y42" s="136" t="e">
        <f t="shared" si="22"/>
        <v>#VALUE!</v>
      </c>
      <c r="Z42" s="134" t="e">
        <f t="shared" si="23"/>
        <v>#REF!</v>
      </c>
      <c r="AA42" s="135" t="e">
        <f t="shared" si="24"/>
        <v>#REF!</v>
      </c>
      <c r="AB42" s="300" t="e">
        <f t="shared" si="29"/>
        <v>#REF!</v>
      </c>
      <c r="AC42" s="308" t="e">
        <f t="shared" si="25"/>
        <v>#REF!</v>
      </c>
      <c r="AD42" s="138"/>
    </row>
    <row r="43" spans="1:30" s="8" customFormat="1" ht="21" customHeight="1" x14ac:dyDescent="0.15">
      <c r="A43" s="52" t="s">
        <v>236</v>
      </c>
      <c r="B43" s="131" t="e">
        <f>COUNTIF(#REF!,"*묘")</f>
        <v>#REF!</v>
      </c>
      <c r="C43" s="132" t="e">
        <f>COUNTIF(#REF!,"*묘")</f>
        <v>#REF!</v>
      </c>
      <c r="D43" s="133" t="s">
        <v>226</v>
      </c>
      <c r="E43" s="127" t="e">
        <f>SUMIF(#REF!,"*묘",#REF!)</f>
        <v>#REF!</v>
      </c>
      <c r="F43" s="128" t="e">
        <f>SUMIF(#REF!,"*묘",#REF!)</f>
        <v>#REF!</v>
      </c>
      <c r="G43" s="300" t="e">
        <f t="shared" si="26"/>
        <v>#REF!</v>
      </c>
      <c r="H43" s="308" t="e">
        <f t="shared" si="17"/>
        <v>#REF!</v>
      </c>
      <c r="I43" s="124" t="e">
        <f>COUNTIF(#REF!,"국묘")</f>
        <v>#REF!</v>
      </c>
      <c r="J43" s="125" t="e">
        <f>COUNTIF(#REF!,"국묘")</f>
        <v>#REF!</v>
      </c>
      <c r="K43" s="133" t="s">
        <v>226</v>
      </c>
      <c r="L43" s="127" t="e">
        <f>SUMIF(#REF!,"국묘",#REF!)</f>
        <v>#REF!</v>
      </c>
      <c r="M43" s="128" t="e">
        <f>SUMIF(#REF!,"국묘",#REF!)</f>
        <v>#REF!</v>
      </c>
      <c r="N43" s="300" t="e">
        <f t="shared" si="27"/>
        <v>#REF!</v>
      </c>
      <c r="O43" s="308" t="e">
        <f t="shared" si="18"/>
        <v>#REF!</v>
      </c>
      <c r="P43" s="124" t="e">
        <f>COUNTIF(#REF!,"공묘")</f>
        <v>#REF!</v>
      </c>
      <c r="Q43" s="125" t="e">
        <f>COUNTIF(#REF!,"공묘")</f>
        <v>#REF!</v>
      </c>
      <c r="R43" s="133" t="s">
        <v>226</v>
      </c>
      <c r="S43" s="127" t="e">
        <f>SUMIF(#REF!,"공묘",#REF!)</f>
        <v>#REF!</v>
      </c>
      <c r="T43" s="128" t="e">
        <f>SUMIF(#REF!,"공묘",#REF!)</f>
        <v>#REF!</v>
      </c>
      <c r="U43" s="300" t="e">
        <f t="shared" si="28"/>
        <v>#REF!</v>
      </c>
      <c r="V43" s="308" t="e">
        <f t="shared" si="19"/>
        <v>#REF!</v>
      </c>
      <c r="W43" s="136" t="e">
        <f t="shared" si="20"/>
        <v>#REF!</v>
      </c>
      <c r="X43" s="132" t="e">
        <f t="shared" si="21"/>
        <v>#REF!</v>
      </c>
      <c r="Y43" s="136" t="e">
        <f t="shared" si="22"/>
        <v>#VALUE!</v>
      </c>
      <c r="Z43" s="134" t="e">
        <f t="shared" si="23"/>
        <v>#REF!</v>
      </c>
      <c r="AA43" s="135" t="e">
        <f t="shared" si="24"/>
        <v>#REF!</v>
      </c>
      <c r="AB43" s="300" t="e">
        <f t="shared" si="29"/>
        <v>#REF!</v>
      </c>
      <c r="AC43" s="308" t="e">
        <f t="shared" si="25"/>
        <v>#REF!</v>
      </c>
      <c r="AD43" s="138"/>
    </row>
    <row r="44" spans="1:30" s="8" customFormat="1" ht="21" customHeight="1" x14ac:dyDescent="0.15">
      <c r="A44" s="52" t="s">
        <v>78</v>
      </c>
      <c r="B44" s="131" t="e">
        <f>COUNTIF(#REF!,"*과")</f>
        <v>#REF!</v>
      </c>
      <c r="C44" s="132" t="e">
        <f>COUNTIF(#REF!,"*과")</f>
        <v>#REF!</v>
      </c>
      <c r="D44" s="133" t="s">
        <v>226</v>
      </c>
      <c r="E44" s="127" t="e">
        <f>SUMIF(#REF!,"*과",#REF!)</f>
        <v>#REF!</v>
      </c>
      <c r="F44" s="128" t="e">
        <f>SUMIF(#REF!,"*과",#REF!)</f>
        <v>#REF!</v>
      </c>
      <c r="G44" s="300" t="e">
        <f t="shared" si="26"/>
        <v>#REF!</v>
      </c>
      <c r="H44" s="308" t="e">
        <f t="shared" si="17"/>
        <v>#REF!</v>
      </c>
      <c r="I44" s="124" t="e">
        <f>COUNTIF(#REF!,"국과")</f>
        <v>#REF!</v>
      </c>
      <c r="J44" s="125" t="e">
        <f>COUNTIF(#REF!,"국과")</f>
        <v>#REF!</v>
      </c>
      <c r="K44" s="133" t="s">
        <v>226</v>
      </c>
      <c r="L44" s="127" t="e">
        <f>SUMIF(#REF!,"국과",#REF!)</f>
        <v>#REF!</v>
      </c>
      <c r="M44" s="128" t="e">
        <f>SUMIF(#REF!,"국과",#REF!)</f>
        <v>#REF!</v>
      </c>
      <c r="N44" s="300" t="e">
        <f t="shared" si="27"/>
        <v>#REF!</v>
      </c>
      <c r="O44" s="308" t="e">
        <f t="shared" si="18"/>
        <v>#REF!</v>
      </c>
      <c r="P44" s="124" t="e">
        <f>COUNTIF(#REF!,"공과")</f>
        <v>#REF!</v>
      </c>
      <c r="Q44" s="125" t="e">
        <f>COUNTIF(#REF!,"공과")</f>
        <v>#REF!</v>
      </c>
      <c r="R44" s="133" t="s">
        <v>226</v>
      </c>
      <c r="S44" s="127" t="e">
        <f>SUMIF(#REF!,"공과",#REF!)</f>
        <v>#REF!</v>
      </c>
      <c r="T44" s="128" t="e">
        <f>SUMIF(#REF!,"공과",#REF!)</f>
        <v>#REF!</v>
      </c>
      <c r="U44" s="300" t="e">
        <f t="shared" si="28"/>
        <v>#REF!</v>
      </c>
      <c r="V44" s="308" t="e">
        <f t="shared" si="19"/>
        <v>#REF!</v>
      </c>
      <c r="W44" s="136" t="e">
        <f t="shared" si="20"/>
        <v>#REF!</v>
      </c>
      <c r="X44" s="132" t="e">
        <f t="shared" si="21"/>
        <v>#REF!</v>
      </c>
      <c r="Y44" s="136" t="e">
        <f t="shared" si="22"/>
        <v>#VALUE!</v>
      </c>
      <c r="Z44" s="134" t="e">
        <f t="shared" si="23"/>
        <v>#REF!</v>
      </c>
      <c r="AA44" s="135" t="e">
        <f t="shared" si="24"/>
        <v>#REF!</v>
      </c>
      <c r="AB44" s="300" t="e">
        <f t="shared" si="29"/>
        <v>#REF!</v>
      </c>
      <c r="AC44" s="308" t="e">
        <f t="shared" si="25"/>
        <v>#REF!</v>
      </c>
      <c r="AD44" s="138"/>
    </row>
    <row r="45" spans="1:30" s="8" customFormat="1" ht="21" customHeight="1" x14ac:dyDescent="0.15">
      <c r="A45" s="52" t="s">
        <v>79</v>
      </c>
      <c r="B45" s="131" t="e">
        <f>COUNTIF(#REF!,"*철")</f>
        <v>#REF!</v>
      </c>
      <c r="C45" s="132" t="e">
        <f>COUNTIF(#REF!,"*철")</f>
        <v>#REF!</v>
      </c>
      <c r="D45" s="133" t="s">
        <v>226</v>
      </c>
      <c r="E45" s="127" t="e">
        <f>SUMIF(#REF!,"*철",#REF!)</f>
        <v>#REF!</v>
      </c>
      <c r="F45" s="128" t="e">
        <f>SUMIF(#REF!,"*철",#REF!)</f>
        <v>#REF!</v>
      </c>
      <c r="G45" s="300" t="e">
        <f t="shared" si="26"/>
        <v>#REF!</v>
      </c>
      <c r="H45" s="308" t="e">
        <f t="shared" si="17"/>
        <v>#REF!</v>
      </c>
      <c r="I45" s="124" t="e">
        <f>COUNTIF(#REF!,"국철")</f>
        <v>#REF!</v>
      </c>
      <c r="J45" s="125" t="e">
        <f>COUNTIF(#REF!,"국철")</f>
        <v>#REF!</v>
      </c>
      <c r="K45" s="133" t="s">
        <v>226</v>
      </c>
      <c r="L45" s="127" t="e">
        <f>SUMIF(#REF!,"국철",#REF!)</f>
        <v>#REF!</v>
      </c>
      <c r="M45" s="128" t="e">
        <f>SUMIF(#REF!,"국철",#REF!)</f>
        <v>#REF!</v>
      </c>
      <c r="N45" s="300" t="e">
        <f t="shared" si="27"/>
        <v>#REF!</v>
      </c>
      <c r="O45" s="308" t="e">
        <f t="shared" si="18"/>
        <v>#REF!</v>
      </c>
      <c r="P45" s="124" t="e">
        <f>COUNTIF(#REF!,"공철")</f>
        <v>#REF!</v>
      </c>
      <c r="Q45" s="125" t="e">
        <f>COUNTIF(#REF!,"공철")</f>
        <v>#REF!</v>
      </c>
      <c r="R45" s="133" t="s">
        <v>226</v>
      </c>
      <c r="S45" s="127" t="e">
        <f>SUMIF(#REF!,"공철",#REF!)</f>
        <v>#REF!</v>
      </c>
      <c r="T45" s="128" t="e">
        <f>SUMIF(#REF!,"공철",#REF!)</f>
        <v>#REF!</v>
      </c>
      <c r="U45" s="300" t="e">
        <f t="shared" si="28"/>
        <v>#REF!</v>
      </c>
      <c r="V45" s="308" t="e">
        <f t="shared" si="19"/>
        <v>#REF!</v>
      </c>
      <c r="W45" s="136" t="e">
        <f t="shared" si="20"/>
        <v>#REF!</v>
      </c>
      <c r="X45" s="132" t="e">
        <f t="shared" si="21"/>
        <v>#REF!</v>
      </c>
      <c r="Y45" s="136" t="e">
        <f t="shared" si="22"/>
        <v>#VALUE!</v>
      </c>
      <c r="Z45" s="134" t="e">
        <f t="shared" si="23"/>
        <v>#REF!</v>
      </c>
      <c r="AA45" s="135" t="e">
        <f t="shared" si="24"/>
        <v>#REF!</v>
      </c>
      <c r="AB45" s="300" t="e">
        <f t="shared" si="29"/>
        <v>#REF!</v>
      </c>
      <c r="AC45" s="308" t="e">
        <f t="shared" si="25"/>
        <v>#REF!</v>
      </c>
      <c r="AD45" s="138"/>
    </row>
    <row r="46" spans="1:30" s="8" customFormat="1" ht="21" customHeight="1" x14ac:dyDescent="0.15">
      <c r="A46" s="52" t="s">
        <v>237</v>
      </c>
      <c r="B46" s="131" t="e">
        <f>COUNTIF(#REF!,"*학")</f>
        <v>#REF!</v>
      </c>
      <c r="C46" s="132" t="e">
        <f>COUNTIF(#REF!,"*학")</f>
        <v>#REF!</v>
      </c>
      <c r="D46" s="133" t="s">
        <v>226</v>
      </c>
      <c r="E46" s="127" t="e">
        <f>SUMIF(#REF!,"*학",#REF!)</f>
        <v>#REF!</v>
      </c>
      <c r="F46" s="128" t="e">
        <f>SUMIF(#REF!,"*학",#REF!)</f>
        <v>#REF!</v>
      </c>
      <c r="G46" s="300" t="e">
        <f t="shared" si="26"/>
        <v>#REF!</v>
      </c>
      <c r="H46" s="308" t="e">
        <f t="shared" si="17"/>
        <v>#REF!</v>
      </c>
      <c r="I46" s="124" t="e">
        <f>COUNTIF(#REF!,"국수")</f>
        <v>#REF!</v>
      </c>
      <c r="J46" s="125" t="e">
        <f>COUNTIF(#REF!,"국학")</f>
        <v>#REF!</v>
      </c>
      <c r="K46" s="133" t="s">
        <v>226</v>
      </c>
      <c r="L46" s="127" t="e">
        <f>SUMIF(#REF!,"국학",#REF!)</f>
        <v>#REF!</v>
      </c>
      <c r="M46" s="128" t="e">
        <f>SUMIF(#REF!,"국학",#REF!)</f>
        <v>#REF!</v>
      </c>
      <c r="N46" s="300" t="e">
        <f t="shared" si="27"/>
        <v>#REF!</v>
      </c>
      <c r="O46" s="308" t="e">
        <f t="shared" si="18"/>
        <v>#REF!</v>
      </c>
      <c r="P46" s="124" t="e">
        <f>COUNTIF(#REF!,"공수")</f>
        <v>#REF!</v>
      </c>
      <c r="Q46" s="125" t="e">
        <f>COUNTIF(#REF!,"공학")</f>
        <v>#REF!</v>
      </c>
      <c r="R46" s="133" t="s">
        <v>226</v>
      </c>
      <c r="S46" s="127" t="e">
        <f>SUMIF(#REF!,"공학",#REF!)</f>
        <v>#REF!</v>
      </c>
      <c r="T46" s="128" t="e">
        <f>SUMIF(#REF!,"공학",#REF!)</f>
        <v>#REF!</v>
      </c>
      <c r="U46" s="300" t="e">
        <f t="shared" si="28"/>
        <v>#REF!</v>
      </c>
      <c r="V46" s="308" t="e">
        <f t="shared" si="19"/>
        <v>#REF!</v>
      </c>
      <c r="W46" s="136" t="e">
        <f t="shared" si="20"/>
        <v>#REF!</v>
      </c>
      <c r="X46" s="132" t="e">
        <f t="shared" si="21"/>
        <v>#REF!</v>
      </c>
      <c r="Y46" s="136" t="e">
        <f t="shared" si="22"/>
        <v>#VALUE!</v>
      </c>
      <c r="Z46" s="134" t="e">
        <f t="shared" si="23"/>
        <v>#REF!</v>
      </c>
      <c r="AA46" s="135" t="e">
        <f t="shared" si="24"/>
        <v>#REF!</v>
      </c>
      <c r="AB46" s="300" t="e">
        <f t="shared" si="29"/>
        <v>#REF!</v>
      </c>
      <c r="AC46" s="308" t="e">
        <f t="shared" si="25"/>
        <v>#REF!</v>
      </c>
      <c r="AD46" s="138"/>
    </row>
    <row r="47" spans="1:30" s="8" customFormat="1" ht="21" customHeight="1" x14ac:dyDescent="0.15">
      <c r="A47" s="52" t="s">
        <v>80</v>
      </c>
      <c r="B47" s="131" t="e">
        <f>COUNTIF(#REF!,"*수")</f>
        <v>#REF!</v>
      </c>
      <c r="C47" s="132" t="e">
        <f>COUNTIF(#REF!,"*수")</f>
        <v>#REF!</v>
      </c>
      <c r="D47" s="133" t="s">
        <v>226</v>
      </c>
      <c r="E47" s="127" t="e">
        <f>SUMIF(#REF!,"*수",#REF!)</f>
        <v>#REF!</v>
      </c>
      <c r="F47" s="128" t="e">
        <f>SUMIF(#REF!,"*수",#REF!)</f>
        <v>#REF!</v>
      </c>
      <c r="G47" s="300" t="e">
        <f t="shared" si="26"/>
        <v>#REF!</v>
      </c>
      <c r="H47" s="308" t="e">
        <f t="shared" si="17"/>
        <v>#REF!</v>
      </c>
      <c r="I47" s="124" t="e">
        <f>COUNTIF(#REF!,"국수")</f>
        <v>#REF!</v>
      </c>
      <c r="J47" s="125" t="e">
        <f>COUNTIF(#REF!,"국수")</f>
        <v>#REF!</v>
      </c>
      <c r="K47" s="133" t="s">
        <v>226</v>
      </c>
      <c r="L47" s="127" t="e">
        <f>SUMIF(#REF!,"국수",#REF!)</f>
        <v>#REF!</v>
      </c>
      <c r="M47" s="128" t="e">
        <f>SUMIF(#REF!,"국수",#REF!)</f>
        <v>#REF!</v>
      </c>
      <c r="N47" s="300" t="e">
        <f t="shared" si="27"/>
        <v>#REF!</v>
      </c>
      <c r="O47" s="308" t="e">
        <f t="shared" si="18"/>
        <v>#REF!</v>
      </c>
      <c r="P47" s="124" t="e">
        <f>COUNTIF(#REF!,"공수")</f>
        <v>#REF!</v>
      </c>
      <c r="Q47" s="125" t="e">
        <f>COUNTIF(#REF!,"공수")</f>
        <v>#REF!</v>
      </c>
      <c r="R47" s="133" t="s">
        <v>226</v>
      </c>
      <c r="S47" s="127" t="e">
        <f>SUMIF(#REF!,"공수",#REF!)</f>
        <v>#REF!</v>
      </c>
      <c r="T47" s="128" t="e">
        <f>SUMIF(#REF!,"공수",#REF!)</f>
        <v>#REF!</v>
      </c>
      <c r="U47" s="300" t="e">
        <f t="shared" si="28"/>
        <v>#REF!</v>
      </c>
      <c r="V47" s="308" t="e">
        <f t="shared" si="19"/>
        <v>#REF!</v>
      </c>
      <c r="W47" s="136" t="e">
        <f t="shared" si="20"/>
        <v>#REF!</v>
      </c>
      <c r="X47" s="132" t="e">
        <f t="shared" si="21"/>
        <v>#REF!</v>
      </c>
      <c r="Y47" s="136" t="e">
        <f t="shared" si="22"/>
        <v>#VALUE!</v>
      </c>
      <c r="Z47" s="134" t="e">
        <f t="shared" si="23"/>
        <v>#REF!</v>
      </c>
      <c r="AA47" s="135" t="e">
        <f t="shared" si="24"/>
        <v>#REF!</v>
      </c>
      <c r="AB47" s="300" t="e">
        <f t="shared" si="29"/>
        <v>#REF!</v>
      </c>
      <c r="AC47" s="308" t="e">
        <f t="shared" si="25"/>
        <v>#REF!</v>
      </c>
      <c r="AD47" s="138"/>
    </row>
    <row r="48" spans="1:30" s="8" customFormat="1" ht="21" customHeight="1" x14ac:dyDescent="0.15">
      <c r="A48" s="52" t="s">
        <v>31</v>
      </c>
      <c r="B48" s="131" t="e">
        <f>COUNTIF(#REF!,"*목")</f>
        <v>#REF!</v>
      </c>
      <c r="C48" s="132" t="e">
        <f>COUNTIF(#REF!,"*목")</f>
        <v>#REF!</v>
      </c>
      <c r="D48" s="133" t="s">
        <v>226</v>
      </c>
      <c r="E48" s="127" t="e">
        <f>SUMIF(#REF!,"*목",#REF!)</f>
        <v>#REF!</v>
      </c>
      <c r="F48" s="128" t="e">
        <f>SUMIF(#REF!,"*목",#REF!)</f>
        <v>#REF!</v>
      </c>
      <c r="G48" s="300" t="e">
        <f t="shared" si="26"/>
        <v>#REF!</v>
      </c>
      <c r="H48" s="308" t="e">
        <f>SUM(F48-E48)</f>
        <v>#REF!</v>
      </c>
      <c r="I48" s="124" t="e">
        <f>COUNTIF(#REF!,"국목")</f>
        <v>#REF!</v>
      </c>
      <c r="J48" s="125" t="e">
        <f>COUNTIF(#REF!,"국목")</f>
        <v>#REF!</v>
      </c>
      <c r="K48" s="133" t="s">
        <v>226</v>
      </c>
      <c r="L48" s="127" t="e">
        <f>SUMIF(#REF!,"국목",#REF!)</f>
        <v>#REF!</v>
      </c>
      <c r="M48" s="128" t="e">
        <f>SUMIF(#REF!,"국목",#REF!)</f>
        <v>#REF!</v>
      </c>
      <c r="N48" s="300" t="e">
        <f t="shared" si="27"/>
        <v>#REF!</v>
      </c>
      <c r="O48" s="308" t="e">
        <f>SUM(M48-L48)</f>
        <v>#REF!</v>
      </c>
      <c r="P48" s="124" t="e">
        <f>COUNTIF(#REF!,"공목")</f>
        <v>#REF!</v>
      </c>
      <c r="Q48" s="125" t="e">
        <f>COUNTIF(#REF!,"공목")</f>
        <v>#REF!</v>
      </c>
      <c r="R48" s="133" t="s">
        <v>226</v>
      </c>
      <c r="S48" s="127" t="e">
        <f>SUMIF(#REF!,"공목",#REF!)</f>
        <v>#REF!</v>
      </c>
      <c r="T48" s="128" t="e">
        <f>SUMIF(#REF!,"공목",#REF!)</f>
        <v>#REF!</v>
      </c>
      <c r="U48" s="300" t="e">
        <f t="shared" si="28"/>
        <v>#REF!</v>
      </c>
      <c r="V48" s="308" t="e">
        <f>SUM(T48-S48)</f>
        <v>#REF!</v>
      </c>
      <c r="W48" s="136" t="e">
        <f t="shared" si="20"/>
        <v>#REF!</v>
      </c>
      <c r="X48" s="132" t="e">
        <f t="shared" si="21"/>
        <v>#REF!</v>
      </c>
      <c r="Y48" s="136" t="e">
        <f t="shared" si="22"/>
        <v>#VALUE!</v>
      </c>
      <c r="Z48" s="134" t="e">
        <f t="shared" si="23"/>
        <v>#REF!</v>
      </c>
      <c r="AA48" s="135" t="e">
        <f t="shared" si="24"/>
        <v>#REF!</v>
      </c>
      <c r="AB48" s="300" t="e">
        <f t="shared" si="29"/>
        <v>#REF!</v>
      </c>
      <c r="AC48" s="308" t="e">
        <f>SUM(AA48-Z48)</f>
        <v>#REF!</v>
      </c>
      <c r="AD48" s="138"/>
    </row>
    <row r="49" spans="1:30" s="8" customFormat="1" ht="21" customHeight="1" x14ac:dyDescent="0.15">
      <c r="A49" s="52" t="s">
        <v>32</v>
      </c>
      <c r="B49" s="131" t="e">
        <f>COUNTIF(#REF!,"*창")</f>
        <v>#REF!</v>
      </c>
      <c r="C49" s="132" t="e">
        <f>COUNTIF(#REF!,"*창")</f>
        <v>#REF!</v>
      </c>
      <c r="D49" s="133" t="s">
        <v>226</v>
      </c>
      <c r="E49" s="127" t="e">
        <f>SUMIF(#REF!,"*창",#REF!)</f>
        <v>#REF!</v>
      </c>
      <c r="F49" s="128" t="e">
        <f>SUMIF(#REF!,"*창",#REF!)</f>
        <v>#REF!</v>
      </c>
      <c r="G49" s="300" t="e">
        <f t="shared" si="26"/>
        <v>#REF!</v>
      </c>
      <c r="H49" s="308" t="e">
        <f>SUM(F49-E49)</f>
        <v>#REF!</v>
      </c>
      <c r="I49" s="124" t="e">
        <f>COUNTIF(#REF!,"국창")</f>
        <v>#REF!</v>
      </c>
      <c r="J49" s="125" t="e">
        <f>COUNTIF(#REF!,"국창")</f>
        <v>#REF!</v>
      </c>
      <c r="K49" s="133" t="s">
        <v>226</v>
      </c>
      <c r="L49" s="127" t="e">
        <f>SUMIF(#REF!,"국창",#REF!)</f>
        <v>#REF!</v>
      </c>
      <c r="M49" s="128" t="e">
        <f>SUMIF(#REF!,"국창",#REF!)</f>
        <v>#REF!</v>
      </c>
      <c r="N49" s="300" t="e">
        <f t="shared" si="27"/>
        <v>#REF!</v>
      </c>
      <c r="O49" s="308" t="e">
        <f>SUM(M49-L49)</f>
        <v>#REF!</v>
      </c>
      <c r="P49" s="124" t="e">
        <f>COUNTIF(#REF!,"공창")</f>
        <v>#REF!</v>
      </c>
      <c r="Q49" s="125" t="e">
        <f>COUNTIF(#REF!,"공창")</f>
        <v>#REF!</v>
      </c>
      <c r="R49" s="133" t="s">
        <v>226</v>
      </c>
      <c r="S49" s="127" t="e">
        <f>SUMIF(#REF!,"공창",#REF!)</f>
        <v>#REF!</v>
      </c>
      <c r="T49" s="128" t="e">
        <f>SUMIF(#REF!,"공창",#REF!)</f>
        <v>#REF!</v>
      </c>
      <c r="U49" s="300" t="e">
        <f t="shared" si="28"/>
        <v>#REF!</v>
      </c>
      <c r="V49" s="308" t="e">
        <f>SUM(T49-S49)</f>
        <v>#REF!</v>
      </c>
      <c r="W49" s="136" t="e">
        <f t="shared" si="20"/>
        <v>#REF!</v>
      </c>
      <c r="X49" s="132" t="e">
        <f t="shared" si="21"/>
        <v>#REF!</v>
      </c>
      <c r="Y49" s="136" t="e">
        <f t="shared" si="22"/>
        <v>#VALUE!</v>
      </c>
      <c r="Z49" s="134" t="e">
        <f t="shared" si="23"/>
        <v>#REF!</v>
      </c>
      <c r="AA49" s="135" t="e">
        <f t="shared" si="24"/>
        <v>#REF!</v>
      </c>
      <c r="AB49" s="300" t="e">
        <f t="shared" si="29"/>
        <v>#REF!</v>
      </c>
      <c r="AC49" s="308" t="e">
        <f>SUM(AA49-Z49)</f>
        <v>#REF!</v>
      </c>
      <c r="AD49" s="138"/>
    </row>
    <row r="50" spans="1:30" s="8" customFormat="1" ht="21" customHeight="1" x14ac:dyDescent="0.15">
      <c r="A50" s="52" t="s">
        <v>39</v>
      </c>
      <c r="B50" s="131" t="e">
        <f>COUNTIF(#REF!,"*주")</f>
        <v>#REF!</v>
      </c>
      <c r="C50" s="132" t="e">
        <f>COUNTIF(#REF!,"*주")</f>
        <v>#REF!</v>
      </c>
      <c r="D50" s="133" t="s">
        <v>226</v>
      </c>
      <c r="E50" s="127" t="e">
        <f>SUMIF(#REF!,"*주",#REF!)</f>
        <v>#REF!</v>
      </c>
      <c r="F50" s="128" t="e">
        <f>SUMIF(#REF!,"*주",#REF!)</f>
        <v>#REF!</v>
      </c>
      <c r="G50" s="300" t="e">
        <f t="shared" si="26"/>
        <v>#REF!</v>
      </c>
      <c r="H50" s="308" t="e">
        <f>SUM(F50-E50)</f>
        <v>#REF!</v>
      </c>
      <c r="I50" s="124" t="e">
        <f>COUNTIF(#REF!,"국주")</f>
        <v>#REF!</v>
      </c>
      <c r="J50" s="125" t="e">
        <f>COUNTIF(#REF!,"국주")</f>
        <v>#REF!</v>
      </c>
      <c r="K50" s="133" t="s">
        <v>226</v>
      </c>
      <c r="L50" s="127" t="e">
        <f>SUMIF(#REF!,"국주",#REF!)</f>
        <v>#REF!</v>
      </c>
      <c r="M50" s="128" t="e">
        <f>SUMIF(#REF!,"국주",#REF!)</f>
        <v>#REF!</v>
      </c>
      <c r="N50" s="300" t="e">
        <f t="shared" si="27"/>
        <v>#REF!</v>
      </c>
      <c r="O50" s="308" t="e">
        <f>SUM(M50-L50)</f>
        <v>#REF!</v>
      </c>
      <c r="P50" s="124" t="e">
        <f>COUNTIF(#REF!,"공주")</f>
        <v>#REF!</v>
      </c>
      <c r="Q50" s="125" t="e">
        <f>COUNTIF(#REF!,"공주")</f>
        <v>#REF!</v>
      </c>
      <c r="R50" s="133" t="s">
        <v>226</v>
      </c>
      <c r="S50" s="127" t="e">
        <f>SUMIF(#REF!,"공주",#REF!)</f>
        <v>#REF!</v>
      </c>
      <c r="T50" s="128" t="e">
        <f>SUMIF(#REF!,"공주",#REF!)</f>
        <v>#REF!</v>
      </c>
      <c r="U50" s="300" t="e">
        <f t="shared" si="28"/>
        <v>#REF!</v>
      </c>
      <c r="V50" s="308" t="e">
        <f>SUM(T50-S50)</f>
        <v>#REF!</v>
      </c>
      <c r="W50" s="136" t="e">
        <f t="shared" si="20"/>
        <v>#REF!</v>
      </c>
      <c r="X50" s="132" t="e">
        <f t="shared" si="21"/>
        <v>#REF!</v>
      </c>
      <c r="Y50" s="136" t="e">
        <f t="shared" si="22"/>
        <v>#VALUE!</v>
      </c>
      <c r="Z50" s="134" t="e">
        <f t="shared" si="23"/>
        <v>#REF!</v>
      </c>
      <c r="AA50" s="135" t="e">
        <f t="shared" si="24"/>
        <v>#REF!</v>
      </c>
      <c r="AB50" s="300" t="e">
        <f t="shared" si="29"/>
        <v>#REF!</v>
      </c>
      <c r="AC50" s="308" t="e">
        <f>SUM(AA50-Z50)</f>
        <v>#REF!</v>
      </c>
      <c r="AD50" s="138"/>
    </row>
    <row r="51" spans="1:30" s="8" customFormat="1" ht="21" customHeight="1" x14ac:dyDescent="0.15">
      <c r="A51" s="52" t="s">
        <v>238</v>
      </c>
      <c r="B51" s="131" t="e">
        <f>COUNTIF(#REF!,"*장")</f>
        <v>#REF!</v>
      </c>
      <c r="C51" s="132" t="e">
        <f>COUNTIF(#REF!,"*장")</f>
        <v>#REF!</v>
      </c>
      <c r="D51" s="133" t="s">
        <v>226</v>
      </c>
      <c r="E51" s="127" t="e">
        <f>SUMIF(#REF!,"*장",#REF!)</f>
        <v>#REF!</v>
      </c>
      <c r="F51" s="128" t="e">
        <f>SUMIF(#REF!,"*장",#REF!)</f>
        <v>#REF!</v>
      </c>
      <c r="G51" s="300" t="e">
        <f t="shared" si="26"/>
        <v>#REF!</v>
      </c>
      <c r="H51" s="308" t="e">
        <f t="shared" ref="H51:H52" si="30">SUM(F51-E51)</f>
        <v>#REF!</v>
      </c>
      <c r="I51" s="124" t="e">
        <f>COUNTIF(#REF!,"국장")</f>
        <v>#REF!</v>
      </c>
      <c r="J51" s="125" t="e">
        <f>COUNTIF(#REF!,"국장")</f>
        <v>#REF!</v>
      </c>
      <c r="K51" s="133" t="s">
        <v>226</v>
      </c>
      <c r="L51" s="127" t="e">
        <f>SUMIF(#REF!,"국장",#REF!)</f>
        <v>#REF!</v>
      </c>
      <c r="M51" s="128" t="e">
        <f>SUMIF(#REF!,"국장",#REF!)</f>
        <v>#REF!</v>
      </c>
      <c r="N51" s="300" t="e">
        <f t="shared" si="27"/>
        <v>#REF!</v>
      </c>
      <c r="O51" s="308" t="e">
        <f t="shared" ref="O51:O52" si="31">SUM(M51-L51)</f>
        <v>#REF!</v>
      </c>
      <c r="P51" s="124" t="e">
        <f>COUNTIF(#REF!,"공장")</f>
        <v>#REF!</v>
      </c>
      <c r="Q51" s="125" t="e">
        <f>COUNTIF(#REF!,"공장")</f>
        <v>#REF!</v>
      </c>
      <c r="R51" s="133" t="s">
        <v>226</v>
      </c>
      <c r="S51" s="127" t="e">
        <f>SUMIF(#REF!,"공장",#REF!)</f>
        <v>#REF!</v>
      </c>
      <c r="T51" s="128" t="e">
        <f>SUMIF(#REF!,"공장",#REF!)</f>
        <v>#REF!</v>
      </c>
      <c r="U51" s="300" t="e">
        <f t="shared" si="28"/>
        <v>#REF!</v>
      </c>
      <c r="V51" s="308" t="e">
        <f t="shared" ref="V51:V52" si="32">SUM(T51-S51)</f>
        <v>#REF!</v>
      </c>
      <c r="W51" s="136" t="e">
        <f t="shared" si="20"/>
        <v>#REF!</v>
      </c>
      <c r="X51" s="132" t="e">
        <f t="shared" si="21"/>
        <v>#REF!</v>
      </c>
      <c r="Y51" s="136" t="e">
        <f t="shared" si="22"/>
        <v>#VALUE!</v>
      </c>
      <c r="Z51" s="134" t="e">
        <f t="shared" si="23"/>
        <v>#REF!</v>
      </c>
      <c r="AA51" s="135" t="e">
        <f t="shared" si="24"/>
        <v>#REF!</v>
      </c>
      <c r="AB51" s="300" t="e">
        <f t="shared" si="29"/>
        <v>#REF!</v>
      </c>
      <c r="AC51" s="308" t="e">
        <f t="shared" ref="AC51:AC52" si="33">SUM(AA51-Z51)</f>
        <v>#REF!</v>
      </c>
      <c r="AD51" s="138"/>
    </row>
    <row r="52" spans="1:30" s="8" customFormat="1" ht="21" customHeight="1" x14ac:dyDescent="0.15">
      <c r="A52" s="53" t="s">
        <v>81</v>
      </c>
      <c r="B52" s="139" t="e">
        <f>COUNTIF(#REF!,"*가")</f>
        <v>#REF!</v>
      </c>
      <c r="C52" s="140" t="e">
        <f>COUNTIF(#REF!,"*가")</f>
        <v>#REF!</v>
      </c>
      <c r="D52" s="141" t="s">
        <v>226</v>
      </c>
      <c r="E52" s="142" t="e">
        <f>SUMIF(#REF!,"*가",#REF!)</f>
        <v>#REF!</v>
      </c>
      <c r="F52" s="143" t="e">
        <f>SUMIF(#REF!,"*가",#REF!)</f>
        <v>#REF!</v>
      </c>
      <c r="G52" s="301" t="e">
        <f t="shared" si="26"/>
        <v>#REF!</v>
      </c>
      <c r="H52" s="309" t="e">
        <f t="shared" si="30"/>
        <v>#REF!</v>
      </c>
      <c r="I52" s="139" t="e">
        <f>COUNTIF(#REF!,"국가 ")</f>
        <v>#REF!</v>
      </c>
      <c r="J52" s="140" t="e">
        <f>COUNTIF(#REF!,"국가 ")</f>
        <v>#REF!</v>
      </c>
      <c r="K52" s="141" t="s">
        <v>226</v>
      </c>
      <c r="L52" s="142" t="e">
        <f>SUMIF(#REF!,"국가 ",#REF!)</f>
        <v>#REF!</v>
      </c>
      <c r="M52" s="143" t="e">
        <f>SUMIF(#REF!,"국가 ",#REF!)</f>
        <v>#REF!</v>
      </c>
      <c r="N52" s="301" t="e">
        <f t="shared" si="27"/>
        <v>#REF!</v>
      </c>
      <c r="O52" s="309" t="e">
        <f t="shared" si="31"/>
        <v>#REF!</v>
      </c>
      <c r="P52" s="139" t="e">
        <f>COUNTIF(#REF!,"공가 ")</f>
        <v>#REF!</v>
      </c>
      <c r="Q52" s="140" t="e">
        <f>COUNTIF(#REF!,"공가 ")</f>
        <v>#REF!</v>
      </c>
      <c r="R52" s="141" t="s">
        <v>226</v>
      </c>
      <c r="S52" s="142" t="e">
        <f>SUMIF(#REF!,"공가 ",#REF!)</f>
        <v>#REF!</v>
      </c>
      <c r="T52" s="143" t="e">
        <f>SUMIF(#REF!,"공가 ",#REF!)</f>
        <v>#REF!</v>
      </c>
      <c r="U52" s="301" t="e">
        <f t="shared" si="28"/>
        <v>#REF!</v>
      </c>
      <c r="V52" s="309" t="e">
        <f t="shared" si="32"/>
        <v>#REF!</v>
      </c>
      <c r="W52" s="144" t="e">
        <f t="shared" si="20"/>
        <v>#REF!</v>
      </c>
      <c r="X52" s="140" t="e">
        <f t="shared" si="21"/>
        <v>#REF!</v>
      </c>
      <c r="Y52" s="144" t="e">
        <f t="shared" si="22"/>
        <v>#VALUE!</v>
      </c>
      <c r="Z52" s="142" t="e">
        <f t="shared" si="23"/>
        <v>#REF!</v>
      </c>
      <c r="AA52" s="143" t="e">
        <f t="shared" si="24"/>
        <v>#REF!</v>
      </c>
      <c r="AB52" s="301" t="e">
        <f t="shared" si="29"/>
        <v>#REF!</v>
      </c>
      <c r="AC52" s="309" t="e">
        <f t="shared" si="33"/>
        <v>#REF!</v>
      </c>
      <c r="AD52" s="145"/>
    </row>
    <row r="53" spans="1:30" ht="21" customHeight="1" x14ac:dyDescent="0.15">
      <c r="A53" s="12" t="s">
        <v>244</v>
      </c>
      <c r="B53" s="1"/>
      <c r="C53" s="9"/>
      <c r="D53" s="9"/>
      <c r="E53" s="83"/>
      <c r="F53" s="83"/>
      <c r="G53" s="83"/>
      <c r="H53" s="302"/>
      <c r="I53" s="9"/>
      <c r="J53" s="9"/>
      <c r="K53" s="9"/>
      <c r="L53" s="83"/>
      <c r="M53" s="83"/>
      <c r="N53" s="83"/>
      <c r="O53" s="302"/>
      <c r="P53" s="9"/>
      <c r="Q53" s="9"/>
      <c r="R53" s="9"/>
      <c r="S53" s="83"/>
      <c r="T53" s="83"/>
      <c r="U53" s="83"/>
      <c r="V53" s="302"/>
      <c r="W53" s="9"/>
      <c r="X53" s="9"/>
      <c r="Y53" s="9"/>
      <c r="Z53" s="83"/>
      <c r="AA53" s="83"/>
      <c r="AB53" s="83"/>
      <c r="AC53" s="302"/>
      <c r="AD53" s="9"/>
    </row>
    <row r="54" spans="1:30" s="8" customFormat="1" ht="21" customHeight="1" x14ac:dyDescent="0.15">
      <c r="A54" s="20"/>
      <c r="B54" s="19"/>
      <c r="C54" s="7"/>
      <c r="D54" s="7"/>
      <c r="E54" s="84"/>
      <c r="F54" s="84"/>
      <c r="G54" s="84"/>
      <c r="H54" s="303"/>
      <c r="I54" s="7"/>
      <c r="J54" s="7"/>
      <c r="K54" s="7"/>
      <c r="L54" s="84"/>
      <c r="M54" s="84"/>
      <c r="N54" s="84"/>
      <c r="O54" s="303"/>
      <c r="P54" s="7"/>
      <c r="Q54" s="7"/>
      <c r="R54" s="7"/>
      <c r="S54" s="84"/>
      <c r="T54" s="84"/>
      <c r="U54" s="84"/>
      <c r="V54" s="303"/>
      <c r="W54" s="7"/>
      <c r="X54" s="7"/>
      <c r="Y54" s="7"/>
      <c r="Z54" s="84"/>
      <c r="AA54" s="84"/>
      <c r="AB54" s="84"/>
      <c r="AC54" s="303"/>
      <c r="AD54" s="21" t="e">
        <f>#REF!</f>
        <v>#REF!</v>
      </c>
    </row>
    <row r="55" spans="1:30" s="8" customFormat="1" ht="21" customHeight="1" x14ac:dyDescent="0.15">
      <c r="A55" s="915" t="s">
        <v>223</v>
      </c>
      <c r="B55" s="146" t="s">
        <v>224</v>
      </c>
      <c r="C55" s="147"/>
      <c r="D55" s="147"/>
      <c r="E55" s="147"/>
      <c r="F55" s="147"/>
      <c r="G55" s="296"/>
      <c r="H55" s="304"/>
      <c r="I55" s="146" t="s">
        <v>100</v>
      </c>
      <c r="J55" s="147"/>
      <c r="K55" s="147"/>
      <c r="L55" s="147"/>
      <c r="M55" s="147"/>
      <c r="N55" s="296"/>
      <c r="O55" s="304"/>
      <c r="P55" s="147" t="s">
        <v>101</v>
      </c>
      <c r="Q55" s="147"/>
      <c r="R55" s="147"/>
      <c r="S55" s="147"/>
      <c r="T55" s="147"/>
      <c r="U55" s="296"/>
      <c r="V55" s="304"/>
      <c r="W55" s="147" t="s">
        <v>239</v>
      </c>
      <c r="X55" s="147"/>
      <c r="Y55" s="147"/>
      <c r="Z55" s="147"/>
      <c r="AA55" s="147"/>
      <c r="AB55" s="296"/>
      <c r="AC55" s="304"/>
      <c r="AD55" s="918" t="s">
        <v>83</v>
      </c>
    </row>
    <row r="56" spans="1:30" s="8" customFormat="1" ht="21" customHeight="1" x14ac:dyDescent="0.15">
      <c r="A56" s="916"/>
      <c r="B56" s="921" t="s">
        <v>102</v>
      </c>
      <c r="C56" s="912"/>
      <c r="D56" s="148" t="s">
        <v>226</v>
      </c>
      <c r="E56" s="912" t="s">
        <v>241</v>
      </c>
      <c r="F56" s="912"/>
      <c r="G56" s="913" t="s">
        <v>82</v>
      </c>
      <c r="H56" s="914"/>
      <c r="I56" s="921" t="s">
        <v>102</v>
      </c>
      <c r="J56" s="912"/>
      <c r="K56" s="148" t="s">
        <v>226</v>
      </c>
      <c r="L56" s="912" t="s">
        <v>241</v>
      </c>
      <c r="M56" s="912"/>
      <c r="N56" s="913" t="s">
        <v>82</v>
      </c>
      <c r="O56" s="914"/>
      <c r="P56" s="912" t="s">
        <v>102</v>
      </c>
      <c r="Q56" s="912"/>
      <c r="R56" s="148" t="s">
        <v>226</v>
      </c>
      <c r="S56" s="912" t="s">
        <v>241</v>
      </c>
      <c r="T56" s="912"/>
      <c r="U56" s="913" t="s">
        <v>82</v>
      </c>
      <c r="V56" s="914"/>
      <c r="W56" s="912" t="s">
        <v>102</v>
      </c>
      <c r="X56" s="912"/>
      <c r="Y56" s="148" t="s">
        <v>226</v>
      </c>
      <c r="Z56" s="912" t="s">
        <v>241</v>
      </c>
      <c r="AA56" s="912"/>
      <c r="AB56" s="913" t="s">
        <v>82</v>
      </c>
      <c r="AC56" s="914"/>
      <c r="AD56" s="919"/>
    </row>
    <row r="57" spans="1:30" s="8" customFormat="1" ht="21" customHeight="1" x14ac:dyDescent="0.15">
      <c r="A57" s="917"/>
      <c r="B57" s="149" t="s">
        <v>20</v>
      </c>
      <c r="C57" s="50" t="s">
        <v>19</v>
      </c>
      <c r="D57" s="50" t="s">
        <v>226</v>
      </c>
      <c r="E57" s="50" t="s">
        <v>20</v>
      </c>
      <c r="F57" s="50" t="s">
        <v>19</v>
      </c>
      <c r="G57" s="297" t="s">
        <v>240</v>
      </c>
      <c r="H57" s="305" t="s">
        <v>49</v>
      </c>
      <c r="I57" s="149" t="s">
        <v>20</v>
      </c>
      <c r="J57" s="50" t="s">
        <v>19</v>
      </c>
      <c r="K57" s="50" t="s">
        <v>226</v>
      </c>
      <c r="L57" s="50" t="s">
        <v>20</v>
      </c>
      <c r="M57" s="50" t="s">
        <v>19</v>
      </c>
      <c r="N57" s="297" t="s">
        <v>240</v>
      </c>
      <c r="O57" s="305" t="s">
        <v>49</v>
      </c>
      <c r="P57" s="50" t="s">
        <v>20</v>
      </c>
      <c r="Q57" s="50" t="s">
        <v>19</v>
      </c>
      <c r="R57" s="50" t="s">
        <v>226</v>
      </c>
      <c r="S57" s="50" t="s">
        <v>20</v>
      </c>
      <c r="T57" s="50" t="s">
        <v>19</v>
      </c>
      <c r="U57" s="297" t="s">
        <v>240</v>
      </c>
      <c r="V57" s="305" t="s">
        <v>49</v>
      </c>
      <c r="W57" s="50" t="s">
        <v>20</v>
      </c>
      <c r="X57" s="50" t="s">
        <v>19</v>
      </c>
      <c r="Y57" s="50" t="s">
        <v>226</v>
      </c>
      <c r="Z57" s="50" t="s">
        <v>20</v>
      </c>
      <c r="AA57" s="50" t="s">
        <v>19</v>
      </c>
      <c r="AB57" s="297" t="s">
        <v>240</v>
      </c>
      <c r="AC57" s="305" t="s">
        <v>49</v>
      </c>
      <c r="AD57" s="920"/>
    </row>
    <row r="58" spans="1:30" s="8" customFormat="1" ht="21" customHeight="1" x14ac:dyDescent="0.15">
      <c r="A58" s="82" t="s">
        <v>224</v>
      </c>
      <c r="B58" s="117" t="e">
        <f>SUM(B59:B78)</f>
        <v>#REF!</v>
      </c>
      <c r="C58" s="118" t="e">
        <f>SUM(C59:C78)</f>
        <v>#REF!</v>
      </c>
      <c r="D58" s="119" t="s">
        <v>226</v>
      </c>
      <c r="E58" s="120" t="e">
        <f>SUM(E59:E78)</f>
        <v>#REF!</v>
      </c>
      <c r="F58" s="121" t="e">
        <f>SUM(F59:F78)</f>
        <v>#REF!</v>
      </c>
      <c r="G58" s="298" t="e">
        <f>SUM(G59:G78)</f>
        <v>#REF!</v>
      </c>
      <c r="H58" s="306" t="e">
        <f>SUM(F58-E58)</f>
        <v>#REF!</v>
      </c>
      <c r="I58" s="117" t="e">
        <f>SUM(I59:I78)</f>
        <v>#REF!</v>
      </c>
      <c r="J58" s="118" t="e">
        <f>SUM(J59:J78)</f>
        <v>#REF!</v>
      </c>
      <c r="K58" s="119" t="s">
        <v>226</v>
      </c>
      <c r="L58" s="120" t="e">
        <f>SUM(L59:L78)</f>
        <v>#REF!</v>
      </c>
      <c r="M58" s="121" t="e">
        <f>SUM(M59:M78)</f>
        <v>#REF!</v>
      </c>
      <c r="N58" s="298" t="e">
        <f>SUM(N59:N78)</f>
        <v>#REF!</v>
      </c>
      <c r="O58" s="306" t="e">
        <f>SUM(M58-L58)</f>
        <v>#REF!</v>
      </c>
      <c r="P58" s="122" t="e">
        <f>SUM(P59:P78)</f>
        <v>#REF!</v>
      </c>
      <c r="Q58" s="118" t="e">
        <f>SUM(Q59:Q78)</f>
        <v>#REF!</v>
      </c>
      <c r="R58" s="119" t="s">
        <v>226</v>
      </c>
      <c r="S58" s="120" t="e">
        <f>SUM(S59:S78)</f>
        <v>#REF!</v>
      </c>
      <c r="T58" s="121" t="e">
        <f>SUM(T59:T78)</f>
        <v>#REF!</v>
      </c>
      <c r="U58" s="298" t="e">
        <f>SUM(U59:U78)</f>
        <v>#REF!</v>
      </c>
      <c r="V58" s="306" t="e">
        <f>SUM(T58-S58)</f>
        <v>#REF!</v>
      </c>
      <c r="W58" s="122" t="e">
        <f>SUM(W59:W78)</f>
        <v>#REF!</v>
      </c>
      <c r="X58" s="118" t="e">
        <f>SUM(X59:X78)</f>
        <v>#REF!</v>
      </c>
      <c r="Y58" s="119" t="s">
        <v>226</v>
      </c>
      <c r="Z58" s="120" t="e">
        <f>SUM(Z59:Z78)</f>
        <v>#REF!</v>
      </c>
      <c r="AA58" s="121" t="e">
        <f>SUM(AA59:AA78)</f>
        <v>#REF!</v>
      </c>
      <c r="AB58" s="298" t="e">
        <f>SUM(AB59:AB78)</f>
        <v>#REF!</v>
      </c>
      <c r="AC58" s="306" t="e">
        <f>SUM(AA58-Z58)</f>
        <v>#REF!</v>
      </c>
      <c r="AD58" s="123"/>
    </row>
    <row r="59" spans="1:30" s="8" customFormat="1" ht="21" customHeight="1" x14ac:dyDescent="0.15">
      <c r="A59" s="51" t="s">
        <v>227</v>
      </c>
      <c r="B59" s="124" t="e">
        <f>COUNTIF(#REF!,"*전")</f>
        <v>#REF!</v>
      </c>
      <c r="C59" s="125" t="e">
        <f>COUNTIF(#REF!,"*전")</f>
        <v>#REF!</v>
      </c>
      <c r="D59" s="126" t="s">
        <v>226</v>
      </c>
      <c r="E59" s="127" t="e">
        <f>SUMIF(#REF!,"*전",#REF!)</f>
        <v>#REF!</v>
      </c>
      <c r="F59" s="128" t="e">
        <f>SUMIF(#REF!,"*전",#REF!)</f>
        <v>#REF!</v>
      </c>
      <c r="G59" s="299" t="e">
        <f>C59-B59</f>
        <v>#REF!</v>
      </c>
      <c r="H59" s="307" t="e">
        <f t="shared" ref="H59:H73" si="34">SUM(F59-E59)</f>
        <v>#REF!</v>
      </c>
      <c r="I59" s="124" t="e">
        <f>COUNTIF(#REF!,"국전")</f>
        <v>#REF!</v>
      </c>
      <c r="J59" s="125" t="e">
        <f>COUNTIF(#REF!,"국전")</f>
        <v>#REF!</v>
      </c>
      <c r="K59" s="126" t="s">
        <v>226</v>
      </c>
      <c r="L59" s="127" t="e">
        <f>SUMIF(#REF!,"국전",#REF!)</f>
        <v>#REF!</v>
      </c>
      <c r="M59" s="128" t="e">
        <f>SUMIF(#REF!,"국전",#REF!)</f>
        <v>#REF!</v>
      </c>
      <c r="N59" s="299" t="e">
        <f>J59-I59</f>
        <v>#REF!</v>
      </c>
      <c r="O59" s="307" t="e">
        <f t="shared" ref="O59:O73" si="35">SUM(M59-L59)</f>
        <v>#REF!</v>
      </c>
      <c r="P59" s="124" t="e">
        <f>COUNTIF(#REF!,"공전")</f>
        <v>#REF!</v>
      </c>
      <c r="Q59" s="125" t="e">
        <f>COUNTIF(#REF!,"공전")</f>
        <v>#REF!</v>
      </c>
      <c r="R59" s="126" t="s">
        <v>226</v>
      </c>
      <c r="S59" s="127" t="e">
        <f>SUMIF(#REF!,"공전",#REF!)</f>
        <v>#REF!</v>
      </c>
      <c r="T59" s="128" t="e">
        <f>SUMIF(#REF!,"공전",#REF!)</f>
        <v>#REF!</v>
      </c>
      <c r="U59" s="299" t="e">
        <f>Q59-P59</f>
        <v>#REF!</v>
      </c>
      <c r="V59" s="307" t="e">
        <f t="shared" ref="V59:V73" si="36">SUM(T59-S59)</f>
        <v>#REF!</v>
      </c>
      <c r="W59" s="129" t="e">
        <f t="shared" ref="W59:W78" si="37">B59-I59-P59</f>
        <v>#REF!</v>
      </c>
      <c r="X59" s="125" t="e">
        <f t="shared" ref="X59:X78" si="38">C59-J59-Q59</f>
        <v>#REF!</v>
      </c>
      <c r="Y59" s="129" t="e">
        <f t="shared" ref="Y59:Y78" si="39">D59-K59-R59</f>
        <v>#VALUE!</v>
      </c>
      <c r="Z59" s="127" t="e">
        <f t="shared" ref="Z59:Z78" si="40">E59-L59-S59</f>
        <v>#REF!</v>
      </c>
      <c r="AA59" s="128" t="e">
        <f t="shared" ref="AA59:AA78" si="41">F59-M59-T59</f>
        <v>#REF!</v>
      </c>
      <c r="AB59" s="299" t="e">
        <f>X59-W59</f>
        <v>#REF!</v>
      </c>
      <c r="AC59" s="307" t="e">
        <f t="shared" ref="AC59:AC73" si="42">SUM(AA59-Z59)</f>
        <v>#REF!</v>
      </c>
      <c r="AD59" s="130"/>
    </row>
    <row r="60" spans="1:30" s="8" customFormat="1" ht="21" customHeight="1" x14ac:dyDescent="0.15">
      <c r="A60" s="52" t="s">
        <v>228</v>
      </c>
      <c r="B60" s="131" t="e">
        <f>COUNTIF(#REF!,"*답")</f>
        <v>#REF!</v>
      </c>
      <c r="C60" s="132" t="e">
        <f>COUNTIF(#REF!,"*답")</f>
        <v>#REF!</v>
      </c>
      <c r="D60" s="133" t="s">
        <v>226</v>
      </c>
      <c r="E60" s="127" t="e">
        <f>SUMIF(#REF!,"*답",#REF!)</f>
        <v>#REF!</v>
      </c>
      <c r="F60" s="128" t="e">
        <f>SUMIF(#REF!,"*답",#REF!)</f>
        <v>#REF!</v>
      </c>
      <c r="G60" s="300" t="e">
        <f t="shared" ref="G60:G78" si="43">C60-B60</f>
        <v>#REF!</v>
      </c>
      <c r="H60" s="308" t="e">
        <f t="shared" si="34"/>
        <v>#REF!</v>
      </c>
      <c r="I60" s="124" t="e">
        <f>COUNTIF(#REF!,"국답")</f>
        <v>#REF!</v>
      </c>
      <c r="J60" s="125" t="e">
        <f>COUNTIF(#REF!,"국답")</f>
        <v>#REF!</v>
      </c>
      <c r="K60" s="133" t="s">
        <v>226</v>
      </c>
      <c r="L60" s="127" t="e">
        <f>SUMIF(#REF!,"국답",#REF!)</f>
        <v>#REF!</v>
      </c>
      <c r="M60" s="128" t="e">
        <f>SUMIF(#REF!,"국답",#REF!)</f>
        <v>#REF!</v>
      </c>
      <c r="N60" s="300" t="e">
        <f t="shared" ref="N60:N78" si="44">J60-I60</f>
        <v>#REF!</v>
      </c>
      <c r="O60" s="308" t="e">
        <f t="shared" si="35"/>
        <v>#REF!</v>
      </c>
      <c r="P60" s="124" t="e">
        <f>COUNTIF(#REF!,"공답")</f>
        <v>#REF!</v>
      </c>
      <c r="Q60" s="125" t="e">
        <f>COUNTIF(#REF!,"공답")</f>
        <v>#REF!</v>
      </c>
      <c r="R60" s="133" t="s">
        <v>226</v>
      </c>
      <c r="S60" s="127" t="e">
        <f>SUMIF(#REF!,"공답",#REF!)</f>
        <v>#REF!</v>
      </c>
      <c r="T60" s="128" t="e">
        <f>SUMIF(#REF!,"공답",#REF!)</f>
        <v>#REF!</v>
      </c>
      <c r="U60" s="300" t="e">
        <f t="shared" ref="U60:U78" si="45">Q60-P60</f>
        <v>#REF!</v>
      </c>
      <c r="V60" s="308" t="e">
        <f t="shared" si="36"/>
        <v>#REF!</v>
      </c>
      <c r="W60" s="136" t="e">
        <f t="shared" si="37"/>
        <v>#REF!</v>
      </c>
      <c r="X60" s="132" t="e">
        <f t="shared" si="38"/>
        <v>#REF!</v>
      </c>
      <c r="Y60" s="136" t="e">
        <f t="shared" si="39"/>
        <v>#VALUE!</v>
      </c>
      <c r="Z60" s="134" t="e">
        <f t="shared" si="40"/>
        <v>#REF!</v>
      </c>
      <c r="AA60" s="135" t="e">
        <f t="shared" si="41"/>
        <v>#REF!</v>
      </c>
      <c r="AB60" s="300" t="e">
        <f t="shared" ref="AB60:AB78" si="46">X60-W60</f>
        <v>#REF!</v>
      </c>
      <c r="AC60" s="308" t="e">
        <f t="shared" si="42"/>
        <v>#REF!</v>
      </c>
      <c r="AD60" s="137"/>
    </row>
    <row r="61" spans="1:30" s="8" customFormat="1" ht="21" customHeight="1" x14ac:dyDescent="0.15">
      <c r="A61" s="52" t="s">
        <v>229</v>
      </c>
      <c r="B61" s="131" t="e">
        <f>COUNTIF(#REF!,"*대")</f>
        <v>#REF!</v>
      </c>
      <c r="C61" s="132" t="e">
        <f>COUNTIF(#REF!,"*대")</f>
        <v>#REF!</v>
      </c>
      <c r="D61" s="133" t="s">
        <v>226</v>
      </c>
      <c r="E61" s="127" t="e">
        <f>SUMIF(#REF!,"*대",#REF!)</f>
        <v>#REF!</v>
      </c>
      <c r="F61" s="128" t="e">
        <f>SUMIF(#REF!,"*대",#REF!)</f>
        <v>#REF!</v>
      </c>
      <c r="G61" s="300" t="e">
        <f t="shared" si="43"/>
        <v>#REF!</v>
      </c>
      <c r="H61" s="308" t="e">
        <f t="shared" si="34"/>
        <v>#REF!</v>
      </c>
      <c r="I61" s="124" t="e">
        <f>COUNTIF(#REF!,"국대")</f>
        <v>#REF!</v>
      </c>
      <c r="J61" s="125" t="e">
        <f>COUNTIF(#REF!,"국대")</f>
        <v>#REF!</v>
      </c>
      <c r="K61" s="133" t="s">
        <v>226</v>
      </c>
      <c r="L61" s="127" t="e">
        <f>SUMIF(#REF!,"국대",#REF!)</f>
        <v>#REF!</v>
      </c>
      <c r="M61" s="128" t="e">
        <f>SUMIF(#REF!,"국대",#REF!)</f>
        <v>#REF!</v>
      </c>
      <c r="N61" s="300" t="e">
        <f t="shared" si="44"/>
        <v>#REF!</v>
      </c>
      <c r="O61" s="308" t="e">
        <f t="shared" si="35"/>
        <v>#REF!</v>
      </c>
      <c r="P61" s="124" t="e">
        <f>COUNTIF(#REF!,"공대")</f>
        <v>#REF!</v>
      </c>
      <c r="Q61" s="125" t="e">
        <f>COUNTIF(#REF!,"공대")</f>
        <v>#REF!</v>
      </c>
      <c r="R61" s="133" t="s">
        <v>226</v>
      </c>
      <c r="S61" s="127" t="e">
        <f>SUMIF(#REF!,"공대",#REF!)</f>
        <v>#REF!</v>
      </c>
      <c r="T61" s="128" t="e">
        <f>SUMIF(#REF!,"공대",#REF!)</f>
        <v>#REF!</v>
      </c>
      <c r="U61" s="300" t="e">
        <f t="shared" si="45"/>
        <v>#REF!</v>
      </c>
      <c r="V61" s="308" t="e">
        <f t="shared" si="36"/>
        <v>#REF!</v>
      </c>
      <c r="W61" s="136" t="e">
        <f t="shared" si="37"/>
        <v>#REF!</v>
      </c>
      <c r="X61" s="132" t="e">
        <f t="shared" si="38"/>
        <v>#REF!</v>
      </c>
      <c r="Y61" s="136" t="e">
        <f t="shared" si="39"/>
        <v>#VALUE!</v>
      </c>
      <c r="Z61" s="134" t="e">
        <f t="shared" si="40"/>
        <v>#REF!</v>
      </c>
      <c r="AA61" s="135" t="e">
        <f t="shared" si="41"/>
        <v>#REF!</v>
      </c>
      <c r="AB61" s="300" t="e">
        <f t="shared" si="46"/>
        <v>#REF!</v>
      </c>
      <c r="AC61" s="308" t="e">
        <f t="shared" si="42"/>
        <v>#REF!</v>
      </c>
      <c r="AD61" s="138"/>
    </row>
    <row r="62" spans="1:30" s="8" customFormat="1" ht="21" customHeight="1" x14ac:dyDescent="0.15">
      <c r="A62" s="52" t="s">
        <v>230</v>
      </c>
      <c r="B62" s="131" t="e">
        <f>COUNTIF(#REF!,"*임")</f>
        <v>#REF!</v>
      </c>
      <c r="C62" s="132" t="e">
        <f>COUNTIF(#REF!,"*임")</f>
        <v>#REF!</v>
      </c>
      <c r="D62" s="133" t="s">
        <v>226</v>
      </c>
      <c r="E62" s="127" t="e">
        <f>SUMIF(#REF!,"*임",#REF!)</f>
        <v>#REF!</v>
      </c>
      <c r="F62" s="128" t="e">
        <f>SUMIF(#REF!,"*임",#REF!)</f>
        <v>#REF!</v>
      </c>
      <c r="G62" s="300" t="e">
        <f t="shared" si="43"/>
        <v>#REF!</v>
      </c>
      <c r="H62" s="308" t="e">
        <f t="shared" si="34"/>
        <v>#REF!</v>
      </c>
      <c r="I62" s="124" t="e">
        <f>COUNTIF(#REF!,"국임")</f>
        <v>#REF!</v>
      </c>
      <c r="J62" s="125" t="e">
        <f>COUNTIF(#REF!,"국임")</f>
        <v>#REF!</v>
      </c>
      <c r="K62" s="133" t="s">
        <v>226</v>
      </c>
      <c r="L62" s="127" t="e">
        <f>SUMIF(#REF!,"국임",#REF!)</f>
        <v>#REF!</v>
      </c>
      <c r="M62" s="128" t="e">
        <f>SUMIF(#REF!,"국임",#REF!)</f>
        <v>#REF!</v>
      </c>
      <c r="N62" s="300" t="e">
        <f t="shared" si="44"/>
        <v>#REF!</v>
      </c>
      <c r="O62" s="308" t="e">
        <f t="shared" si="35"/>
        <v>#REF!</v>
      </c>
      <c r="P62" s="124" t="e">
        <f>COUNTIF(#REF!,"공임")</f>
        <v>#REF!</v>
      </c>
      <c r="Q62" s="125" t="e">
        <f>COUNTIF(#REF!,"공임")</f>
        <v>#REF!</v>
      </c>
      <c r="R62" s="133" t="s">
        <v>226</v>
      </c>
      <c r="S62" s="127" t="e">
        <f>SUMIF(#REF!,"공임",#REF!)</f>
        <v>#REF!</v>
      </c>
      <c r="T62" s="128" t="e">
        <f>SUMIF(#REF!,"공임",#REF!)</f>
        <v>#REF!</v>
      </c>
      <c r="U62" s="300" t="e">
        <f t="shared" si="45"/>
        <v>#REF!</v>
      </c>
      <c r="V62" s="308" t="e">
        <f t="shared" si="36"/>
        <v>#REF!</v>
      </c>
      <c r="W62" s="136" t="e">
        <f t="shared" si="37"/>
        <v>#REF!</v>
      </c>
      <c r="X62" s="132" t="e">
        <f t="shared" si="38"/>
        <v>#REF!</v>
      </c>
      <c r="Y62" s="136" t="e">
        <f t="shared" si="39"/>
        <v>#VALUE!</v>
      </c>
      <c r="Z62" s="134" t="e">
        <f t="shared" si="40"/>
        <v>#REF!</v>
      </c>
      <c r="AA62" s="135" t="e">
        <f t="shared" si="41"/>
        <v>#REF!</v>
      </c>
      <c r="AB62" s="300" t="e">
        <f t="shared" si="46"/>
        <v>#REF!</v>
      </c>
      <c r="AC62" s="308" t="e">
        <f t="shared" si="42"/>
        <v>#REF!</v>
      </c>
      <c r="AD62" s="138"/>
    </row>
    <row r="63" spans="1:30" s="8" customFormat="1" ht="21" customHeight="1" x14ac:dyDescent="0.15">
      <c r="A63" s="52" t="s">
        <v>231</v>
      </c>
      <c r="B63" s="131" t="e">
        <f>COUNTIF(#REF!,"*도")</f>
        <v>#REF!</v>
      </c>
      <c r="C63" s="132" t="e">
        <f>COUNTIF(#REF!,"*도")</f>
        <v>#REF!</v>
      </c>
      <c r="D63" s="133" t="s">
        <v>226</v>
      </c>
      <c r="E63" s="127" t="e">
        <f>SUMIF(#REF!,"*도",#REF!)</f>
        <v>#REF!</v>
      </c>
      <c r="F63" s="128" t="e">
        <f>SUMIF(#REF!,"*도",#REF!)</f>
        <v>#REF!</v>
      </c>
      <c r="G63" s="300" t="e">
        <f t="shared" si="43"/>
        <v>#REF!</v>
      </c>
      <c r="H63" s="308" t="e">
        <f t="shared" si="34"/>
        <v>#REF!</v>
      </c>
      <c r="I63" s="124" t="e">
        <f>COUNTIF(#REF!,"국도")</f>
        <v>#REF!</v>
      </c>
      <c r="J63" s="125" t="e">
        <f>COUNTIF(#REF!,"국도")</f>
        <v>#REF!</v>
      </c>
      <c r="K63" s="133" t="s">
        <v>226</v>
      </c>
      <c r="L63" s="127" t="e">
        <f>SUMIF(#REF!,"국도",#REF!)</f>
        <v>#REF!</v>
      </c>
      <c r="M63" s="128" t="e">
        <f>SUMIF(#REF!,"국도",#REF!)</f>
        <v>#REF!</v>
      </c>
      <c r="N63" s="300" t="e">
        <f t="shared" si="44"/>
        <v>#REF!</v>
      </c>
      <c r="O63" s="308" t="e">
        <f t="shared" si="35"/>
        <v>#REF!</v>
      </c>
      <c r="P63" s="124" t="e">
        <f>COUNTIF(#REF!,"공도")</f>
        <v>#REF!</v>
      </c>
      <c r="Q63" s="125" t="e">
        <f>COUNTIF(#REF!,"공도")</f>
        <v>#REF!</v>
      </c>
      <c r="R63" s="133" t="s">
        <v>226</v>
      </c>
      <c r="S63" s="127" t="e">
        <f>SUMIF(#REF!,"공도",#REF!)</f>
        <v>#REF!</v>
      </c>
      <c r="T63" s="128" t="e">
        <f>SUMIF(#REF!,"공도",#REF!)</f>
        <v>#REF!</v>
      </c>
      <c r="U63" s="300" t="e">
        <f t="shared" si="45"/>
        <v>#REF!</v>
      </c>
      <c r="V63" s="308" t="e">
        <f t="shared" si="36"/>
        <v>#REF!</v>
      </c>
      <c r="W63" s="136" t="e">
        <f t="shared" si="37"/>
        <v>#REF!</v>
      </c>
      <c r="X63" s="132" t="e">
        <f t="shared" si="38"/>
        <v>#REF!</v>
      </c>
      <c r="Y63" s="136" t="e">
        <f t="shared" si="39"/>
        <v>#VALUE!</v>
      </c>
      <c r="Z63" s="134" t="e">
        <f t="shared" si="40"/>
        <v>#REF!</v>
      </c>
      <c r="AA63" s="135" t="e">
        <f t="shared" si="41"/>
        <v>#REF!</v>
      </c>
      <c r="AB63" s="300" t="e">
        <f t="shared" si="46"/>
        <v>#REF!</v>
      </c>
      <c r="AC63" s="308" t="e">
        <f t="shared" si="42"/>
        <v>#REF!</v>
      </c>
      <c r="AD63" s="138"/>
    </row>
    <row r="64" spans="1:30" s="8" customFormat="1" ht="21" customHeight="1" x14ac:dyDescent="0.15">
      <c r="A64" s="52" t="s">
        <v>232</v>
      </c>
      <c r="B64" s="131" t="e">
        <f>COUNTIF(#REF!,"*천")</f>
        <v>#REF!</v>
      </c>
      <c r="C64" s="132" t="e">
        <f>COUNTIF(#REF!,"*천")</f>
        <v>#REF!</v>
      </c>
      <c r="D64" s="133" t="s">
        <v>226</v>
      </c>
      <c r="E64" s="127" t="e">
        <f>SUMIF(#REF!,"*천",#REF!)</f>
        <v>#REF!</v>
      </c>
      <c r="F64" s="128" t="e">
        <f>SUMIF(#REF!,"*천",#REF!)</f>
        <v>#REF!</v>
      </c>
      <c r="G64" s="300" t="e">
        <f t="shared" si="43"/>
        <v>#REF!</v>
      </c>
      <c r="H64" s="308" t="e">
        <f t="shared" si="34"/>
        <v>#REF!</v>
      </c>
      <c r="I64" s="124" t="e">
        <f>COUNTIF(#REF!,"국천")</f>
        <v>#REF!</v>
      </c>
      <c r="J64" s="125" t="e">
        <f>COUNTIF(#REF!,"국천")</f>
        <v>#REF!</v>
      </c>
      <c r="K64" s="133" t="s">
        <v>226</v>
      </c>
      <c r="L64" s="127" t="e">
        <f>SUMIF(#REF!,"국천",#REF!)</f>
        <v>#REF!</v>
      </c>
      <c r="M64" s="128" t="e">
        <f>SUMIF(#REF!,"국천",#REF!)</f>
        <v>#REF!</v>
      </c>
      <c r="N64" s="300" t="e">
        <f t="shared" si="44"/>
        <v>#REF!</v>
      </c>
      <c r="O64" s="308" t="e">
        <f t="shared" si="35"/>
        <v>#REF!</v>
      </c>
      <c r="P64" s="124" t="e">
        <f>COUNTIF(#REF!,"공천")</f>
        <v>#REF!</v>
      </c>
      <c r="Q64" s="125" t="e">
        <f>COUNTIF(#REF!,"공천")</f>
        <v>#REF!</v>
      </c>
      <c r="R64" s="133" t="s">
        <v>226</v>
      </c>
      <c r="S64" s="127" t="e">
        <f>SUMIF(#REF!,"공천",#REF!)</f>
        <v>#REF!</v>
      </c>
      <c r="T64" s="128" t="e">
        <f>SUMIF(#REF!,"공천",#REF!)</f>
        <v>#REF!</v>
      </c>
      <c r="U64" s="300" t="e">
        <f t="shared" si="45"/>
        <v>#REF!</v>
      </c>
      <c r="V64" s="308" t="e">
        <f t="shared" si="36"/>
        <v>#REF!</v>
      </c>
      <c r="W64" s="136" t="e">
        <f t="shared" si="37"/>
        <v>#REF!</v>
      </c>
      <c r="X64" s="132" t="e">
        <f t="shared" si="38"/>
        <v>#REF!</v>
      </c>
      <c r="Y64" s="136" t="e">
        <f t="shared" si="39"/>
        <v>#VALUE!</v>
      </c>
      <c r="Z64" s="134" t="e">
        <f t="shared" si="40"/>
        <v>#REF!</v>
      </c>
      <c r="AA64" s="135" t="e">
        <f t="shared" si="41"/>
        <v>#REF!</v>
      </c>
      <c r="AB64" s="300" t="e">
        <f t="shared" si="46"/>
        <v>#REF!</v>
      </c>
      <c r="AC64" s="308" t="e">
        <f t="shared" si="42"/>
        <v>#REF!</v>
      </c>
      <c r="AD64" s="138"/>
    </row>
    <row r="65" spans="1:30" s="8" customFormat="1" ht="21" customHeight="1" x14ac:dyDescent="0.15">
      <c r="A65" s="52" t="s">
        <v>233</v>
      </c>
      <c r="B65" s="131" t="e">
        <f>COUNTIF(#REF!,"*구")</f>
        <v>#REF!</v>
      </c>
      <c r="C65" s="132" t="e">
        <f>COUNTIF(#REF!,"*구")</f>
        <v>#REF!</v>
      </c>
      <c r="D65" s="133" t="s">
        <v>226</v>
      </c>
      <c r="E65" s="127" t="e">
        <f>SUMIF(#REF!,"*구",#REF!)</f>
        <v>#REF!</v>
      </c>
      <c r="F65" s="128" t="e">
        <f>SUMIF(#REF!,"*구",#REF!)</f>
        <v>#REF!</v>
      </c>
      <c r="G65" s="300" t="e">
        <f t="shared" si="43"/>
        <v>#REF!</v>
      </c>
      <c r="H65" s="308" t="e">
        <f t="shared" si="34"/>
        <v>#REF!</v>
      </c>
      <c r="I65" s="124" t="e">
        <f>COUNTIF(#REF!,"국구")</f>
        <v>#REF!</v>
      </c>
      <c r="J65" s="125" t="e">
        <f>COUNTIF(#REF!,"국구")</f>
        <v>#REF!</v>
      </c>
      <c r="K65" s="133" t="s">
        <v>226</v>
      </c>
      <c r="L65" s="127" t="e">
        <f>SUMIF(#REF!,"국구",#REF!)</f>
        <v>#REF!</v>
      </c>
      <c r="M65" s="128" t="e">
        <f>SUMIF(#REF!,"국구",#REF!)</f>
        <v>#REF!</v>
      </c>
      <c r="N65" s="300" t="e">
        <f t="shared" si="44"/>
        <v>#REF!</v>
      </c>
      <c r="O65" s="308" t="e">
        <f t="shared" si="35"/>
        <v>#REF!</v>
      </c>
      <c r="P65" s="124" t="e">
        <f>COUNTIF(#REF!,"공구")</f>
        <v>#REF!</v>
      </c>
      <c r="Q65" s="125" t="e">
        <f>COUNTIF(#REF!,"공구")</f>
        <v>#REF!</v>
      </c>
      <c r="R65" s="133" t="s">
        <v>226</v>
      </c>
      <c r="S65" s="127" t="e">
        <f>SUMIF(#REF!,"공구",#REF!)</f>
        <v>#REF!</v>
      </c>
      <c r="T65" s="128" t="e">
        <f>SUMIF(#REF!,"공구",#REF!)</f>
        <v>#REF!</v>
      </c>
      <c r="U65" s="300" t="e">
        <f t="shared" si="45"/>
        <v>#REF!</v>
      </c>
      <c r="V65" s="308" t="e">
        <f t="shared" si="36"/>
        <v>#REF!</v>
      </c>
      <c r="W65" s="136" t="e">
        <f t="shared" si="37"/>
        <v>#REF!</v>
      </c>
      <c r="X65" s="132" t="e">
        <f t="shared" si="38"/>
        <v>#REF!</v>
      </c>
      <c r="Y65" s="136" t="e">
        <f t="shared" si="39"/>
        <v>#VALUE!</v>
      </c>
      <c r="Z65" s="134" t="e">
        <f t="shared" si="40"/>
        <v>#REF!</v>
      </c>
      <c r="AA65" s="135" t="e">
        <f t="shared" si="41"/>
        <v>#REF!</v>
      </c>
      <c r="AB65" s="300" t="e">
        <f t="shared" si="46"/>
        <v>#REF!</v>
      </c>
      <c r="AC65" s="308" t="e">
        <f t="shared" si="42"/>
        <v>#REF!</v>
      </c>
      <c r="AD65" s="138"/>
    </row>
    <row r="66" spans="1:30" s="8" customFormat="1" ht="21" customHeight="1" x14ac:dyDescent="0.15">
      <c r="A66" s="52" t="s">
        <v>234</v>
      </c>
      <c r="B66" s="131" t="e">
        <f>COUNTIF(#REF!,"*제")</f>
        <v>#REF!</v>
      </c>
      <c r="C66" s="132" t="e">
        <f>COUNTIF(#REF!,"*제")</f>
        <v>#REF!</v>
      </c>
      <c r="D66" s="133" t="s">
        <v>226</v>
      </c>
      <c r="E66" s="127" t="e">
        <f>SUMIF(#REF!,"*제",#REF!)</f>
        <v>#REF!</v>
      </c>
      <c r="F66" s="128" t="e">
        <f>SUMIF(#REF!,"*제",#REF!)</f>
        <v>#REF!</v>
      </c>
      <c r="G66" s="300" t="e">
        <f t="shared" si="43"/>
        <v>#REF!</v>
      </c>
      <c r="H66" s="308" t="e">
        <f t="shared" si="34"/>
        <v>#REF!</v>
      </c>
      <c r="I66" s="124" t="e">
        <f>COUNTIF(#REF!,"국제")</f>
        <v>#REF!</v>
      </c>
      <c r="J66" s="125" t="e">
        <f>COUNTIF(#REF!,"국제")</f>
        <v>#REF!</v>
      </c>
      <c r="K66" s="133" t="s">
        <v>226</v>
      </c>
      <c r="L66" s="127" t="e">
        <f>SUMIF(#REF!,"국제",#REF!)</f>
        <v>#REF!</v>
      </c>
      <c r="M66" s="128" t="e">
        <f>SUMIF(#REF!,"국제",#REF!)</f>
        <v>#REF!</v>
      </c>
      <c r="N66" s="300" t="e">
        <f t="shared" si="44"/>
        <v>#REF!</v>
      </c>
      <c r="O66" s="308" t="e">
        <f t="shared" si="35"/>
        <v>#REF!</v>
      </c>
      <c r="P66" s="124" t="e">
        <f>COUNTIF(#REF!,"공제")</f>
        <v>#REF!</v>
      </c>
      <c r="Q66" s="125" t="e">
        <f>COUNTIF(#REF!,"공제")</f>
        <v>#REF!</v>
      </c>
      <c r="R66" s="133" t="s">
        <v>226</v>
      </c>
      <c r="S66" s="127" t="e">
        <f>SUMIF(#REF!,"공제",#REF!)</f>
        <v>#REF!</v>
      </c>
      <c r="T66" s="128" t="e">
        <f>SUMIF(#REF!,"공제",#REF!)</f>
        <v>#REF!</v>
      </c>
      <c r="U66" s="300" t="e">
        <f t="shared" si="45"/>
        <v>#REF!</v>
      </c>
      <c r="V66" s="308" t="e">
        <f t="shared" si="36"/>
        <v>#REF!</v>
      </c>
      <c r="W66" s="136" t="e">
        <f t="shared" si="37"/>
        <v>#REF!</v>
      </c>
      <c r="X66" s="132" t="e">
        <f t="shared" si="38"/>
        <v>#REF!</v>
      </c>
      <c r="Y66" s="136" t="e">
        <f t="shared" si="39"/>
        <v>#VALUE!</v>
      </c>
      <c r="Z66" s="134" t="e">
        <f t="shared" si="40"/>
        <v>#REF!</v>
      </c>
      <c r="AA66" s="135" t="e">
        <f t="shared" si="41"/>
        <v>#REF!</v>
      </c>
      <c r="AB66" s="300" t="e">
        <f t="shared" si="46"/>
        <v>#REF!</v>
      </c>
      <c r="AC66" s="308" t="e">
        <f t="shared" si="42"/>
        <v>#REF!</v>
      </c>
      <c r="AD66" s="137"/>
    </row>
    <row r="67" spans="1:30" s="8" customFormat="1" ht="21" customHeight="1" x14ac:dyDescent="0.15">
      <c r="A67" s="52" t="s">
        <v>77</v>
      </c>
      <c r="B67" s="131" t="e">
        <f>COUNTIF(#REF!,"*유")</f>
        <v>#REF!</v>
      </c>
      <c r="C67" s="132" t="e">
        <f>COUNTIF(#REF!,"*유")</f>
        <v>#REF!</v>
      </c>
      <c r="D67" s="133" t="s">
        <v>226</v>
      </c>
      <c r="E67" s="127" t="e">
        <f>SUMIF(#REF!,"*유",#REF!)</f>
        <v>#REF!</v>
      </c>
      <c r="F67" s="128" t="e">
        <f>SUMIF(#REF!,"*유",#REF!)</f>
        <v>#REF!</v>
      </c>
      <c r="G67" s="300" t="e">
        <f t="shared" si="43"/>
        <v>#REF!</v>
      </c>
      <c r="H67" s="308" t="e">
        <f t="shared" si="34"/>
        <v>#REF!</v>
      </c>
      <c r="I67" s="124" t="e">
        <f>COUNTIF(#REF!,"국유")</f>
        <v>#REF!</v>
      </c>
      <c r="J67" s="125" t="e">
        <f>COUNTIF(#REF!,"국유")</f>
        <v>#REF!</v>
      </c>
      <c r="K67" s="133" t="s">
        <v>226</v>
      </c>
      <c r="L67" s="127" t="e">
        <f>SUMIF(#REF!,"국유",#REF!)</f>
        <v>#REF!</v>
      </c>
      <c r="M67" s="128" t="e">
        <f>SUMIF(#REF!,"국유",#REF!)</f>
        <v>#REF!</v>
      </c>
      <c r="N67" s="300" t="e">
        <f t="shared" si="44"/>
        <v>#REF!</v>
      </c>
      <c r="O67" s="308" t="e">
        <f t="shared" si="35"/>
        <v>#REF!</v>
      </c>
      <c r="P67" s="124" t="e">
        <f>COUNTIF(#REF!,"공유")</f>
        <v>#REF!</v>
      </c>
      <c r="Q67" s="125" t="e">
        <f>COUNTIF(#REF!,"공유")</f>
        <v>#REF!</v>
      </c>
      <c r="R67" s="133" t="s">
        <v>226</v>
      </c>
      <c r="S67" s="127" t="e">
        <f>SUMIF(#REF!,"공유",#REF!)</f>
        <v>#REF!</v>
      </c>
      <c r="T67" s="128" t="e">
        <f>SUMIF(#REF!,"공유",#REF!)</f>
        <v>#REF!</v>
      </c>
      <c r="U67" s="300" t="e">
        <f t="shared" si="45"/>
        <v>#REF!</v>
      </c>
      <c r="V67" s="308" t="e">
        <f t="shared" si="36"/>
        <v>#REF!</v>
      </c>
      <c r="W67" s="136" t="e">
        <f t="shared" si="37"/>
        <v>#REF!</v>
      </c>
      <c r="X67" s="132" t="e">
        <f t="shared" si="38"/>
        <v>#REF!</v>
      </c>
      <c r="Y67" s="136" t="e">
        <f t="shared" si="39"/>
        <v>#VALUE!</v>
      </c>
      <c r="Z67" s="134" t="e">
        <f t="shared" si="40"/>
        <v>#REF!</v>
      </c>
      <c r="AA67" s="135" t="e">
        <f t="shared" si="41"/>
        <v>#REF!</v>
      </c>
      <c r="AB67" s="300" t="e">
        <f t="shared" si="46"/>
        <v>#REF!</v>
      </c>
      <c r="AC67" s="308" t="e">
        <f t="shared" si="42"/>
        <v>#REF!</v>
      </c>
      <c r="AD67" s="138"/>
    </row>
    <row r="68" spans="1:30" s="8" customFormat="1" ht="21" customHeight="1" x14ac:dyDescent="0.15">
      <c r="A68" s="52" t="s">
        <v>235</v>
      </c>
      <c r="B68" s="131" t="e">
        <f>COUNTIF(#REF!,"*잡")</f>
        <v>#REF!</v>
      </c>
      <c r="C68" s="132" t="e">
        <f>COUNTIF(#REF!,"*잡")</f>
        <v>#REF!</v>
      </c>
      <c r="D68" s="133" t="s">
        <v>226</v>
      </c>
      <c r="E68" s="127" t="e">
        <f>SUMIF(#REF!,"*잡",#REF!)</f>
        <v>#REF!</v>
      </c>
      <c r="F68" s="128" t="e">
        <f>SUMIF(#REF!,"*잡",#REF!)</f>
        <v>#REF!</v>
      </c>
      <c r="G68" s="300" t="e">
        <f t="shared" si="43"/>
        <v>#REF!</v>
      </c>
      <c r="H68" s="308" t="e">
        <f t="shared" si="34"/>
        <v>#REF!</v>
      </c>
      <c r="I68" s="124" t="e">
        <f>COUNTIF(#REF!,"국잡")</f>
        <v>#REF!</v>
      </c>
      <c r="J68" s="125" t="e">
        <f>COUNTIF(#REF!,"국잡")</f>
        <v>#REF!</v>
      </c>
      <c r="K68" s="133" t="s">
        <v>226</v>
      </c>
      <c r="L68" s="127" t="e">
        <f>SUMIF(#REF!,"국잡",#REF!)</f>
        <v>#REF!</v>
      </c>
      <c r="M68" s="128" t="e">
        <f>SUMIF(#REF!,"국잡",#REF!)</f>
        <v>#REF!</v>
      </c>
      <c r="N68" s="300" t="e">
        <f t="shared" si="44"/>
        <v>#REF!</v>
      </c>
      <c r="O68" s="308" t="e">
        <f t="shared" si="35"/>
        <v>#REF!</v>
      </c>
      <c r="P68" s="124" t="e">
        <f>COUNTIF(#REF!,"공잡")</f>
        <v>#REF!</v>
      </c>
      <c r="Q68" s="125" t="e">
        <f>COUNTIF(#REF!,"공잡")</f>
        <v>#REF!</v>
      </c>
      <c r="R68" s="133" t="s">
        <v>226</v>
      </c>
      <c r="S68" s="127" t="e">
        <f>SUMIF(#REF!,"공잡",#REF!)</f>
        <v>#REF!</v>
      </c>
      <c r="T68" s="128" t="e">
        <f>SUMIF(#REF!,"공잡",#REF!)</f>
        <v>#REF!</v>
      </c>
      <c r="U68" s="300" t="e">
        <f t="shared" si="45"/>
        <v>#REF!</v>
      </c>
      <c r="V68" s="308" t="e">
        <f t="shared" si="36"/>
        <v>#REF!</v>
      </c>
      <c r="W68" s="136" t="e">
        <f t="shared" si="37"/>
        <v>#REF!</v>
      </c>
      <c r="X68" s="132" t="e">
        <f t="shared" si="38"/>
        <v>#REF!</v>
      </c>
      <c r="Y68" s="136" t="e">
        <f t="shared" si="39"/>
        <v>#VALUE!</v>
      </c>
      <c r="Z68" s="134" t="e">
        <f t="shared" si="40"/>
        <v>#REF!</v>
      </c>
      <c r="AA68" s="135" t="e">
        <f t="shared" si="41"/>
        <v>#REF!</v>
      </c>
      <c r="AB68" s="300" t="e">
        <f t="shared" si="46"/>
        <v>#REF!</v>
      </c>
      <c r="AC68" s="308" t="e">
        <f t="shared" si="42"/>
        <v>#REF!</v>
      </c>
      <c r="AD68" s="138"/>
    </row>
    <row r="69" spans="1:30" s="8" customFormat="1" ht="21" customHeight="1" x14ac:dyDescent="0.15">
      <c r="A69" s="52" t="s">
        <v>236</v>
      </c>
      <c r="B69" s="131" t="e">
        <f>COUNTIF(#REF!,"*묘")</f>
        <v>#REF!</v>
      </c>
      <c r="C69" s="132" t="e">
        <f>COUNTIF(#REF!,"*묘")</f>
        <v>#REF!</v>
      </c>
      <c r="D69" s="133" t="s">
        <v>226</v>
      </c>
      <c r="E69" s="127" t="e">
        <f>SUMIF(#REF!,"*묘",#REF!)</f>
        <v>#REF!</v>
      </c>
      <c r="F69" s="128" t="e">
        <f>SUMIF(#REF!,"*묘",#REF!)</f>
        <v>#REF!</v>
      </c>
      <c r="G69" s="300" t="e">
        <f t="shared" si="43"/>
        <v>#REF!</v>
      </c>
      <c r="H69" s="308" t="e">
        <f t="shared" si="34"/>
        <v>#REF!</v>
      </c>
      <c r="I69" s="124" t="e">
        <f>COUNTIF(#REF!,"국묘")</f>
        <v>#REF!</v>
      </c>
      <c r="J69" s="125" t="e">
        <f>COUNTIF(#REF!,"국묘")</f>
        <v>#REF!</v>
      </c>
      <c r="K69" s="133" t="s">
        <v>226</v>
      </c>
      <c r="L69" s="127" t="e">
        <f>SUMIF(#REF!,"국묘",#REF!)</f>
        <v>#REF!</v>
      </c>
      <c r="M69" s="128" t="e">
        <f>SUMIF(#REF!,"국묘",#REF!)</f>
        <v>#REF!</v>
      </c>
      <c r="N69" s="300" t="e">
        <f t="shared" si="44"/>
        <v>#REF!</v>
      </c>
      <c r="O69" s="308" t="e">
        <f t="shared" si="35"/>
        <v>#REF!</v>
      </c>
      <c r="P69" s="124" t="e">
        <f>COUNTIF(#REF!,"공묘")</f>
        <v>#REF!</v>
      </c>
      <c r="Q69" s="125" t="e">
        <f>COUNTIF(#REF!,"공묘")</f>
        <v>#REF!</v>
      </c>
      <c r="R69" s="133" t="s">
        <v>226</v>
      </c>
      <c r="S69" s="127" t="e">
        <f>SUMIF(#REF!,"공묘",#REF!)</f>
        <v>#REF!</v>
      </c>
      <c r="T69" s="128" t="e">
        <f>SUMIF(#REF!,"공묘",#REF!)</f>
        <v>#REF!</v>
      </c>
      <c r="U69" s="300" t="e">
        <f t="shared" si="45"/>
        <v>#REF!</v>
      </c>
      <c r="V69" s="308" t="e">
        <f t="shared" si="36"/>
        <v>#REF!</v>
      </c>
      <c r="W69" s="136" t="e">
        <f t="shared" si="37"/>
        <v>#REF!</v>
      </c>
      <c r="X69" s="132" t="e">
        <f t="shared" si="38"/>
        <v>#REF!</v>
      </c>
      <c r="Y69" s="136" t="e">
        <f t="shared" si="39"/>
        <v>#VALUE!</v>
      </c>
      <c r="Z69" s="134" t="e">
        <f t="shared" si="40"/>
        <v>#REF!</v>
      </c>
      <c r="AA69" s="135" t="e">
        <f t="shared" si="41"/>
        <v>#REF!</v>
      </c>
      <c r="AB69" s="300" t="e">
        <f t="shared" si="46"/>
        <v>#REF!</v>
      </c>
      <c r="AC69" s="308" t="e">
        <f t="shared" si="42"/>
        <v>#REF!</v>
      </c>
      <c r="AD69" s="138"/>
    </row>
    <row r="70" spans="1:30" s="8" customFormat="1" ht="21" customHeight="1" x14ac:dyDescent="0.15">
      <c r="A70" s="52" t="s">
        <v>78</v>
      </c>
      <c r="B70" s="131" t="e">
        <f>COUNTIF(#REF!,"*과")</f>
        <v>#REF!</v>
      </c>
      <c r="C70" s="132" t="e">
        <f>COUNTIF(#REF!,"*과")</f>
        <v>#REF!</v>
      </c>
      <c r="D70" s="133" t="s">
        <v>226</v>
      </c>
      <c r="E70" s="127" t="e">
        <f>SUMIF(#REF!,"*과",#REF!)</f>
        <v>#REF!</v>
      </c>
      <c r="F70" s="128" t="e">
        <f>SUMIF(#REF!,"*과",#REF!)</f>
        <v>#REF!</v>
      </c>
      <c r="G70" s="300" t="e">
        <f t="shared" si="43"/>
        <v>#REF!</v>
      </c>
      <c r="H70" s="308" t="e">
        <f t="shared" si="34"/>
        <v>#REF!</v>
      </c>
      <c r="I70" s="124" t="e">
        <f>COUNTIF(#REF!,"국과")</f>
        <v>#REF!</v>
      </c>
      <c r="J70" s="125" t="e">
        <f>COUNTIF(#REF!,"국과")</f>
        <v>#REF!</v>
      </c>
      <c r="K70" s="133" t="s">
        <v>226</v>
      </c>
      <c r="L70" s="127" t="e">
        <f>SUMIF(#REF!,"국과",#REF!)</f>
        <v>#REF!</v>
      </c>
      <c r="M70" s="128" t="e">
        <f>SUMIF(#REF!,"국과",#REF!)</f>
        <v>#REF!</v>
      </c>
      <c r="N70" s="300" t="e">
        <f t="shared" si="44"/>
        <v>#REF!</v>
      </c>
      <c r="O70" s="308" t="e">
        <f t="shared" si="35"/>
        <v>#REF!</v>
      </c>
      <c r="P70" s="124" t="e">
        <f>COUNTIF(#REF!,"공과")</f>
        <v>#REF!</v>
      </c>
      <c r="Q70" s="125" t="e">
        <f>COUNTIF(#REF!,"공과")</f>
        <v>#REF!</v>
      </c>
      <c r="R70" s="133" t="s">
        <v>226</v>
      </c>
      <c r="S70" s="127" t="e">
        <f>SUMIF(#REF!,"공과",#REF!)</f>
        <v>#REF!</v>
      </c>
      <c r="T70" s="128" t="e">
        <f>SUMIF(#REF!,"공과",#REF!)</f>
        <v>#REF!</v>
      </c>
      <c r="U70" s="300" t="e">
        <f t="shared" si="45"/>
        <v>#REF!</v>
      </c>
      <c r="V70" s="308" t="e">
        <f t="shared" si="36"/>
        <v>#REF!</v>
      </c>
      <c r="W70" s="136" t="e">
        <f t="shared" si="37"/>
        <v>#REF!</v>
      </c>
      <c r="X70" s="132" t="e">
        <f t="shared" si="38"/>
        <v>#REF!</v>
      </c>
      <c r="Y70" s="136" t="e">
        <f t="shared" si="39"/>
        <v>#VALUE!</v>
      </c>
      <c r="Z70" s="134" t="e">
        <f t="shared" si="40"/>
        <v>#REF!</v>
      </c>
      <c r="AA70" s="135" t="e">
        <f t="shared" si="41"/>
        <v>#REF!</v>
      </c>
      <c r="AB70" s="300" t="e">
        <f t="shared" si="46"/>
        <v>#REF!</v>
      </c>
      <c r="AC70" s="308" t="e">
        <f t="shared" si="42"/>
        <v>#REF!</v>
      </c>
      <c r="AD70" s="138"/>
    </row>
    <row r="71" spans="1:30" s="8" customFormat="1" ht="21" customHeight="1" x14ac:dyDescent="0.15">
      <c r="A71" s="52" t="s">
        <v>79</v>
      </c>
      <c r="B71" s="131" t="e">
        <f>COUNTIF(#REF!,"*철")</f>
        <v>#REF!</v>
      </c>
      <c r="C71" s="132" t="e">
        <f>COUNTIF(#REF!,"*철")</f>
        <v>#REF!</v>
      </c>
      <c r="D71" s="133" t="s">
        <v>226</v>
      </c>
      <c r="E71" s="127" t="e">
        <f>SUMIF(#REF!,"*철",#REF!)</f>
        <v>#REF!</v>
      </c>
      <c r="F71" s="128" t="e">
        <f>SUMIF(#REF!,"*철",#REF!)</f>
        <v>#REF!</v>
      </c>
      <c r="G71" s="300" t="e">
        <f t="shared" si="43"/>
        <v>#REF!</v>
      </c>
      <c r="H71" s="308" t="e">
        <f t="shared" si="34"/>
        <v>#REF!</v>
      </c>
      <c r="I71" s="124" t="e">
        <f>COUNTIF(#REF!,"국철")</f>
        <v>#REF!</v>
      </c>
      <c r="J71" s="125" t="e">
        <f>COUNTIF(#REF!,"국철")</f>
        <v>#REF!</v>
      </c>
      <c r="K71" s="133" t="s">
        <v>226</v>
      </c>
      <c r="L71" s="127" t="e">
        <f>SUMIF(#REF!,"국철",#REF!)</f>
        <v>#REF!</v>
      </c>
      <c r="M71" s="128" t="e">
        <f>SUMIF(#REF!,"국철",#REF!)</f>
        <v>#REF!</v>
      </c>
      <c r="N71" s="300" t="e">
        <f t="shared" si="44"/>
        <v>#REF!</v>
      </c>
      <c r="O71" s="308" t="e">
        <f t="shared" si="35"/>
        <v>#REF!</v>
      </c>
      <c r="P71" s="124" t="e">
        <f>COUNTIF(#REF!,"공철")</f>
        <v>#REF!</v>
      </c>
      <c r="Q71" s="125" t="e">
        <f>COUNTIF(#REF!,"공철")</f>
        <v>#REF!</v>
      </c>
      <c r="R71" s="133" t="s">
        <v>226</v>
      </c>
      <c r="S71" s="127" t="e">
        <f>SUMIF(#REF!,"공철",#REF!)</f>
        <v>#REF!</v>
      </c>
      <c r="T71" s="128" t="e">
        <f>SUMIF(#REF!,"공철",#REF!)</f>
        <v>#REF!</v>
      </c>
      <c r="U71" s="300" t="e">
        <f t="shared" si="45"/>
        <v>#REF!</v>
      </c>
      <c r="V71" s="308" t="e">
        <f t="shared" si="36"/>
        <v>#REF!</v>
      </c>
      <c r="W71" s="136" t="e">
        <f t="shared" si="37"/>
        <v>#REF!</v>
      </c>
      <c r="X71" s="132" t="e">
        <f t="shared" si="38"/>
        <v>#REF!</v>
      </c>
      <c r="Y71" s="136" t="e">
        <f t="shared" si="39"/>
        <v>#VALUE!</v>
      </c>
      <c r="Z71" s="134" t="e">
        <f t="shared" si="40"/>
        <v>#REF!</v>
      </c>
      <c r="AA71" s="135" t="e">
        <f t="shared" si="41"/>
        <v>#REF!</v>
      </c>
      <c r="AB71" s="300" t="e">
        <f t="shared" si="46"/>
        <v>#REF!</v>
      </c>
      <c r="AC71" s="308" t="e">
        <f t="shared" si="42"/>
        <v>#REF!</v>
      </c>
      <c r="AD71" s="138"/>
    </row>
    <row r="72" spans="1:30" s="8" customFormat="1" ht="21" customHeight="1" x14ac:dyDescent="0.15">
      <c r="A72" s="52" t="s">
        <v>237</v>
      </c>
      <c r="B72" s="131" t="e">
        <f>COUNTIF(#REF!,"*학")</f>
        <v>#REF!</v>
      </c>
      <c r="C72" s="132" t="e">
        <f>COUNTIF(#REF!,"*학")</f>
        <v>#REF!</v>
      </c>
      <c r="D72" s="133" t="s">
        <v>226</v>
      </c>
      <c r="E72" s="127" t="e">
        <f>SUMIF(#REF!,"*학",#REF!)</f>
        <v>#REF!</v>
      </c>
      <c r="F72" s="128" t="e">
        <f>SUMIF(#REF!,"*학",#REF!)</f>
        <v>#REF!</v>
      </c>
      <c r="G72" s="300" t="e">
        <f t="shared" si="43"/>
        <v>#REF!</v>
      </c>
      <c r="H72" s="308" t="e">
        <f t="shared" si="34"/>
        <v>#REF!</v>
      </c>
      <c r="I72" s="124" t="e">
        <f>COUNTIF(#REF!,"국수")</f>
        <v>#REF!</v>
      </c>
      <c r="J72" s="125" t="e">
        <f>COUNTIF(#REF!,"국학")</f>
        <v>#REF!</v>
      </c>
      <c r="K72" s="133" t="s">
        <v>226</v>
      </c>
      <c r="L72" s="127" t="e">
        <f>SUMIF(#REF!,"국학",#REF!)</f>
        <v>#REF!</v>
      </c>
      <c r="M72" s="128" t="e">
        <f>SUMIF(#REF!,"국학",#REF!)</f>
        <v>#REF!</v>
      </c>
      <c r="N72" s="300" t="e">
        <f t="shared" si="44"/>
        <v>#REF!</v>
      </c>
      <c r="O72" s="308" t="e">
        <f t="shared" si="35"/>
        <v>#REF!</v>
      </c>
      <c r="P72" s="124" t="e">
        <f>COUNTIF(#REF!,"공수")</f>
        <v>#REF!</v>
      </c>
      <c r="Q72" s="125" t="e">
        <f>COUNTIF(#REF!,"공학")</f>
        <v>#REF!</v>
      </c>
      <c r="R72" s="133" t="s">
        <v>226</v>
      </c>
      <c r="S72" s="127" t="e">
        <f>SUMIF(#REF!,"공학",#REF!)</f>
        <v>#REF!</v>
      </c>
      <c r="T72" s="128" t="e">
        <f>SUMIF(#REF!,"공학",#REF!)</f>
        <v>#REF!</v>
      </c>
      <c r="U72" s="300" t="e">
        <f t="shared" si="45"/>
        <v>#REF!</v>
      </c>
      <c r="V72" s="308" t="e">
        <f t="shared" si="36"/>
        <v>#REF!</v>
      </c>
      <c r="W72" s="136" t="e">
        <f t="shared" si="37"/>
        <v>#REF!</v>
      </c>
      <c r="X72" s="132" t="e">
        <f t="shared" si="38"/>
        <v>#REF!</v>
      </c>
      <c r="Y72" s="136" t="e">
        <f t="shared" si="39"/>
        <v>#VALUE!</v>
      </c>
      <c r="Z72" s="134" t="e">
        <f t="shared" si="40"/>
        <v>#REF!</v>
      </c>
      <c r="AA72" s="135" t="e">
        <f t="shared" si="41"/>
        <v>#REF!</v>
      </c>
      <c r="AB72" s="300" t="e">
        <f t="shared" si="46"/>
        <v>#REF!</v>
      </c>
      <c r="AC72" s="308" t="e">
        <f t="shared" si="42"/>
        <v>#REF!</v>
      </c>
      <c r="AD72" s="138"/>
    </row>
    <row r="73" spans="1:30" s="8" customFormat="1" ht="21" customHeight="1" x14ac:dyDescent="0.15">
      <c r="A73" s="52" t="s">
        <v>80</v>
      </c>
      <c r="B73" s="131" t="e">
        <f>COUNTIF(#REF!,"*수")</f>
        <v>#REF!</v>
      </c>
      <c r="C73" s="132" t="e">
        <f>COUNTIF(#REF!,"*수")</f>
        <v>#REF!</v>
      </c>
      <c r="D73" s="133" t="s">
        <v>226</v>
      </c>
      <c r="E73" s="127" t="e">
        <f>SUMIF(#REF!,"*수",#REF!)</f>
        <v>#REF!</v>
      </c>
      <c r="F73" s="128" t="e">
        <f>SUMIF(#REF!,"*수",#REF!)</f>
        <v>#REF!</v>
      </c>
      <c r="G73" s="300" t="e">
        <f t="shared" si="43"/>
        <v>#REF!</v>
      </c>
      <c r="H73" s="308" t="e">
        <f t="shared" si="34"/>
        <v>#REF!</v>
      </c>
      <c r="I73" s="124" t="e">
        <f>COUNTIF(#REF!,"국수")</f>
        <v>#REF!</v>
      </c>
      <c r="J73" s="125" t="e">
        <f>COUNTIF(#REF!,"국수")</f>
        <v>#REF!</v>
      </c>
      <c r="K73" s="133" t="s">
        <v>226</v>
      </c>
      <c r="L73" s="127" t="e">
        <f>SUMIF(#REF!,"국수",#REF!)</f>
        <v>#REF!</v>
      </c>
      <c r="M73" s="128" t="e">
        <f>SUMIF(#REF!,"국수",#REF!)</f>
        <v>#REF!</v>
      </c>
      <c r="N73" s="300" t="e">
        <f t="shared" si="44"/>
        <v>#REF!</v>
      </c>
      <c r="O73" s="308" t="e">
        <f t="shared" si="35"/>
        <v>#REF!</v>
      </c>
      <c r="P73" s="124" t="e">
        <f>COUNTIF(#REF!,"공수")</f>
        <v>#REF!</v>
      </c>
      <c r="Q73" s="125" t="e">
        <f>COUNTIF(#REF!,"공수")</f>
        <v>#REF!</v>
      </c>
      <c r="R73" s="133" t="s">
        <v>226</v>
      </c>
      <c r="S73" s="127" t="e">
        <f>SUMIF(#REF!,"공수",#REF!)</f>
        <v>#REF!</v>
      </c>
      <c r="T73" s="128" t="e">
        <f>SUMIF(#REF!,"공수",#REF!)</f>
        <v>#REF!</v>
      </c>
      <c r="U73" s="300" t="e">
        <f t="shared" si="45"/>
        <v>#REF!</v>
      </c>
      <c r="V73" s="308" t="e">
        <f t="shared" si="36"/>
        <v>#REF!</v>
      </c>
      <c r="W73" s="136" t="e">
        <f t="shared" si="37"/>
        <v>#REF!</v>
      </c>
      <c r="X73" s="132" t="e">
        <f t="shared" si="38"/>
        <v>#REF!</v>
      </c>
      <c r="Y73" s="136" t="e">
        <f t="shared" si="39"/>
        <v>#VALUE!</v>
      </c>
      <c r="Z73" s="134" t="e">
        <f t="shared" si="40"/>
        <v>#REF!</v>
      </c>
      <c r="AA73" s="135" t="e">
        <f t="shared" si="41"/>
        <v>#REF!</v>
      </c>
      <c r="AB73" s="300" t="e">
        <f t="shared" si="46"/>
        <v>#REF!</v>
      </c>
      <c r="AC73" s="308" t="e">
        <f t="shared" si="42"/>
        <v>#REF!</v>
      </c>
      <c r="AD73" s="138"/>
    </row>
    <row r="74" spans="1:30" s="8" customFormat="1" ht="21" customHeight="1" x14ac:dyDescent="0.15">
      <c r="A74" s="52" t="s">
        <v>31</v>
      </c>
      <c r="B74" s="131" t="e">
        <f>COUNTIF(#REF!,"*목")</f>
        <v>#REF!</v>
      </c>
      <c r="C74" s="132" t="e">
        <f>COUNTIF(#REF!,"*목")</f>
        <v>#REF!</v>
      </c>
      <c r="D74" s="133" t="s">
        <v>226</v>
      </c>
      <c r="E74" s="127" t="e">
        <f>SUMIF(#REF!,"*목",#REF!)</f>
        <v>#REF!</v>
      </c>
      <c r="F74" s="128" t="e">
        <f>SUMIF(#REF!,"*목",#REF!)</f>
        <v>#REF!</v>
      </c>
      <c r="G74" s="300" t="e">
        <f t="shared" si="43"/>
        <v>#REF!</v>
      </c>
      <c r="H74" s="308" t="e">
        <f>SUM(F74-E74)</f>
        <v>#REF!</v>
      </c>
      <c r="I74" s="124" t="e">
        <f>COUNTIF(#REF!,"국목")</f>
        <v>#REF!</v>
      </c>
      <c r="J74" s="125" t="e">
        <f>COUNTIF(#REF!,"국목")</f>
        <v>#REF!</v>
      </c>
      <c r="K74" s="133" t="s">
        <v>226</v>
      </c>
      <c r="L74" s="127" t="e">
        <f>SUMIF(#REF!,"국목",#REF!)</f>
        <v>#REF!</v>
      </c>
      <c r="M74" s="128" t="e">
        <f>SUMIF(#REF!,"국목",#REF!)</f>
        <v>#REF!</v>
      </c>
      <c r="N74" s="300" t="e">
        <f t="shared" si="44"/>
        <v>#REF!</v>
      </c>
      <c r="O74" s="308" t="e">
        <f>SUM(M74-L74)</f>
        <v>#REF!</v>
      </c>
      <c r="P74" s="124" t="e">
        <f>COUNTIF(#REF!,"공목")</f>
        <v>#REF!</v>
      </c>
      <c r="Q74" s="125" t="e">
        <f>COUNTIF(#REF!,"공목")</f>
        <v>#REF!</v>
      </c>
      <c r="R74" s="133" t="s">
        <v>226</v>
      </c>
      <c r="S74" s="127" t="e">
        <f>SUMIF(#REF!,"공목",#REF!)</f>
        <v>#REF!</v>
      </c>
      <c r="T74" s="128" t="e">
        <f>SUMIF(#REF!,"공목",#REF!)</f>
        <v>#REF!</v>
      </c>
      <c r="U74" s="300" t="e">
        <f t="shared" si="45"/>
        <v>#REF!</v>
      </c>
      <c r="V74" s="308" t="e">
        <f>SUM(T74-S74)</f>
        <v>#REF!</v>
      </c>
      <c r="W74" s="136" t="e">
        <f t="shared" si="37"/>
        <v>#REF!</v>
      </c>
      <c r="X74" s="132" t="e">
        <f t="shared" si="38"/>
        <v>#REF!</v>
      </c>
      <c r="Y74" s="136" t="e">
        <f t="shared" si="39"/>
        <v>#VALUE!</v>
      </c>
      <c r="Z74" s="134" t="e">
        <f t="shared" si="40"/>
        <v>#REF!</v>
      </c>
      <c r="AA74" s="135" t="e">
        <f t="shared" si="41"/>
        <v>#REF!</v>
      </c>
      <c r="AB74" s="300" t="e">
        <f t="shared" si="46"/>
        <v>#REF!</v>
      </c>
      <c r="AC74" s="308" t="e">
        <f>SUM(AA74-Z74)</f>
        <v>#REF!</v>
      </c>
      <c r="AD74" s="138"/>
    </row>
    <row r="75" spans="1:30" s="8" customFormat="1" ht="21" customHeight="1" x14ac:dyDescent="0.15">
      <c r="A75" s="52" t="s">
        <v>32</v>
      </c>
      <c r="B75" s="131" t="e">
        <f>COUNTIF(#REF!,"*창")</f>
        <v>#REF!</v>
      </c>
      <c r="C75" s="132" t="e">
        <f>COUNTIF(#REF!,"*창")</f>
        <v>#REF!</v>
      </c>
      <c r="D75" s="133" t="s">
        <v>226</v>
      </c>
      <c r="E75" s="127" t="e">
        <f>SUMIF(#REF!,"*창",#REF!)</f>
        <v>#REF!</v>
      </c>
      <c r="F75" s="128" t="e">
        <f>SUMIF(#REF!,"*창",#REF!)</f>
        <v>#REF!</v>
      </c>
      <c r="G75" s="300" t="e">
        <f t="shared" si="43"/>
        <v>#REF!</v>
      </c>
      <c r="H75" s="308" t="e">
        <f>SUM(F75-E75)</f>
        <v>#REF!</v>
      </c>
      <c r="I75" s="124" t="e">
        <f>COUNTIF(#REF!,"국창")</f>
        <v>#REF!</v>
      </c>
      <c r="J75" s="125" t="e">
        <f>COUNTIF(#REF!,"국창")</f>
        <v>#REF!</v>
      </c>
      <c r="K75" s="133" t="s">
        <v>226</v>
      </c>
      <c r="L75" s="127" t="e">
        <f>SUMIF(#REF!,"국창",#REF!)</f>
        <v>#REF!</v>
      </c>
      <c r="M75" s="128" t="e">
        <f>SUMIF(#REF!,"국창",#REF!)</f>
        <v>#REF!</v>
      </c>
      <c r="N75" s="300" t="e">
        <f t="shared" si="44"/>
        <v>#REF!</v>
      </c>
      <c r="O75" s="308" t="e">
        <f>SUM(M75-L75)</f>
        <v>#REF!</v>
      </c>
      <c r="P75" s="124" t="e">
        <f>COUNTIF(#REF!,"공창")</f>
        <v>#REF!</v>
      </c>
      <c r="Q75" s="125" t="e">
        <f>COUNTIF(#REF!,"공창")</f>
        <v>#REF!</v>
      </c>
      <c r="R75" s="133" t="s">
        <v>226</v>
      </c>
      <c r="S75" s="127" t="e">
        <f>SUMIF(#REF!,"공창",#REF!)</f>
        <v>#REF!</v>
      </c>
      <c r="T75" s="128" t="e">
        <f>SUMIF(#REF!,"공창",#REF!)</f>
        <v>#REF!</v>
      </c>
      <c r="U75" s="300" t="e">
        <f t="shared" si="45"/>
        <v>#REF!</v>
      </c>
      <c r="V75" s="308" t="e">
        <f>SUM(T75-S75)</f>
        <v>#REF!</v>
      </c>
      <c r="W75" s="136" t="e">
        <f t="shared" si="37"/>
        <v>#REF!</v>
      </c>
      <c r="X75" s="132" t="e">
        <f t="shared" si="38"/>
        <v>#REF!</v>
      </c>
      <c r="Y75" s="136" t="e">
        <f t="shared" si="39"/>
        <v>#VALUE!</v>
      </c>
      <c r="Z75" s="134" t="e">
        <f t="shared" si="40"/>
        <v>#REF!</v>
      </c>
      <c r="AA75" s="135" t="e">
        <f t="shared" si="41"/>
        <v>#REF!</v>
      </c>
      <c r="AB75" s="300" t="e">
        <f t="shared" si="46"/>
        <v>#REF!</v>
      </c>
      <c r="AC75" s="308" t="e">
        <f>SUM(AA75-Z75)</f>
        <v>#REF!</v>
      </c>
      <c r="AD75" s="138"/>
    </row>
    <row r="76" spans="1:30" s="8" customFormat="1" ht="21" customHeight="1" x14ac:dyDescent="0.15">
      <c r="A76" s="52" t="s">
        <v>39</v>
      </c>
      <c r="B76" s="131" t="e">
        <f>COUNTIF(#REF!,"*주")</f>
        <v>#REF!</v>
      </c>
      <c r="C76" s="132" t="e">
        <f>COUNTIF(#REF!,"*주")</f>
        <v>#REF!</v>
      </c>
      <c r="D76" s="133" t="s">
        <v>226</v>
      </c>
      <c r="E76" s="127" t="e">
        <f>SUMIF(#REF!,"*주",#REF!)</f>
        <v>#REF!</v>
      </c>
      <c r="F76" s="128" t="e">
        <f>SUMIF(#REF!,"*주",#REF!)</f>
        <v>#REF!</v>
      </c>
      <c r="G76" s="300" t="e">
        <f t="shared" si="43"/>
        <v>#REF!</v>
      </c>
      <c r="H76" s="308" t="e">
        <f>SUM(F76-E76)</f>
        <v>#REF!</v>
      </c>
      <c r="I76" s="124" t="e">
        <f>COUNTIF(#REF!,"국주")</f>
        <v>#REF!</v>
      </c>
      <c r="J76" s="125" t="e">
        <f>COUNTIF(#REF!,"국주")</f>
        <v>#REF!</v>
      </c>
      <c r="K76" s="133" t="s">
        <v>226</v>
      </c>
      <c r="L76" s="127" t="e">
        <f>SUMIF(#REF!,"국주",#REF!)</f>
        <v>#REF!</v>
      </c>
      <c r="M76" s="128" t="e">
        <f>SUMIF(#REF!,"국주",#REF!)</f>
        <v>#REF!</v>
      </c>
      <c r="N76" s="300" t="e">
        <f t="shared" si="44"/>
        <v>#REF!</v>
      </c>
      <c r="O76" s="308" t="e">
        <f>SUM(M76-L76)</f>
        <v>#REF!</v>
      </c>
      <c r="P76" s="124" t="e">
        <f>COUNTIF(#REF!,"공주")</f>
        <v>#REF!</v>
      </c>
      <c r="Q76" s="125" t="e">
        <f>COUNTIF(#REF!,"공주")</f>
        <v>#REF!</v>
      </c>
      <c r="R76" s="133" t="s">
        <v>226</v>
      </c>
      <c r="S76" s="127" t="e">
        <f>SUMIF(#REF!,"공주",#REF!)</f>
        <v>#REF!</v>
      </c>
      <c r="T76" s="128" t="e">
        <f>SUMIF(#REF!,"공주",#REF!)</f>
        <v>#REF!</v>
      </c>
      <c r="U76" s="300" t="e">
        <f t="shared" si="45"/>
        <v>#REF!</v>
      </c>
      <c r="V76" s="308" t="e">
        <f>SUM(T76-S76)</f>
        <v>#REF!</v>
      </c>
      <c r="W76" s="136" t="e">
        <f t="shared" si="37"/>
        <v>#REF!</v>
      </c>
      <c r="X76" s="132" t="e">
        <f t="shared" si="38"/>
        <v>#REF!</v>
      </c>
      <c r="Y76" s="136" t="e">
        <f t="shared" si="39"/>
        <v>#VALUE!</v>
      </c>
      <c r="Z76" s="134" t="e">
        <f t="shared" si="40"/>
        <v>#REF!</v>
      </c>
      <c r="AA76" s="135" t="e">
        <f t="shared" si="41"/>
        <v>#REF!</v>
      </c>
      <c r="AB76" s="300" t="e">
        <f t="shared" si="46"/>
        <v>#REF!</v>
      </c>
      <c r="AC76" s="308" t="e">
        <f>SUM(AA76-Z76)</f>
        <v>#REF!</v>
      </c>
      <c r="AD76" s="138"/>
    </row>
    <row r="77" spans="1:30" s="8" customFormat="1" ht="21" customHeight="1" x14ac:dyDescent="0.15">
      <c r="A77" s="52" t="s">
        <v>238</v>
      </c>
      <c r="B77" s="131" t="e">
        <f>COUNTIF(#REF!,"*장")</f>
        <v>#REF!</v>
      </c>
      <c r="C77" s="132" t="e">
        <f>COUNTIF(#REF!,"*장")</f>
        <v>#REF!</v>
      </c>
      <c r="D77" s="133" t="s">
        <v>226</v>
      </c>
      <c r="E77" s="127" t="e">
        <f>SUMIF(#REF!,"*장",#REF!)</f>
        <v>#REF!</v>
      </c>
      <c r="F77" s="128" t="e">
        <f>SUMIF(#REF!,"*장",#REF!)</f>
        <v>#REF!</v>
      </c>
      <c r="G77" s="300" t="e">
        <f t="shared" si="43"/>
        <v>#REF!</v>
      </c>
      <c r="H77" s="308" t="e">
        <f t="shared" ref="H77:H78" si="47">SUM(F77-E77)</f>
        <v>#REF!</v>
      </c>
      <c r="I77" s="124" t="e">
        <f>COUNTIF(#REF!,"국장")</f>
        <v>#REF!</v>
      </c>
      <c r="J77" s="125" t="e">
        <f>COUNTIF(#REF!,"국장")</f>
        <v>#REF!</v>
      </c>
      <c r="K77" s="133" t="s">
        <v>226</v>
      </c>
      <c r="L77" s="127" t="e">
        <f>SUMIF(#REF!,"국장",#REF!)</f>
        <v>#REF!</v>
      </c>
      <c r="M77" s="128" t="e">
        <f>SUMIF(#REF!,"국장",#REF!)</f>
        <v>#REF!</v>
      </c>
      <c r="N77" s="300" t="e">
        <f t="shared" si="44"/>
        <v>#REF!</v>
      </c>
      <c r="O77" s="308" t="e">
        <f t="shared" ref="O77:O78" si="48">SUM(M77-L77)</f>
        <v>#REF!</v>
      </c>
      <c r="P77" s="124" t="e">
        <f>COUNTIF(#REF!,"공장")</f>
        <v>#REF!</v>
      </c>
      <c r="Q77" s="125" t="e">
        <f>COUNTIF(#REF!,"공장")</f>
        <v>#REF!</v>
      </c>
      <c r="R77" s="133" t="s">
        <v>226</v>
      </c>
      <c r="S77" s="127" t="e">
        <f>SUMIF(#REF!,"공장",#REF!)</f>
        <v>#REF!</v>
      </c>
      <c r="T77" s="128" t="e">
        <f>SUMIF(#REF!,"공장",#REF!)</f>
        <v>#REF!</v>
      </c>
      <c r="U77" s="300" t="e">
        <f t="shared" si="45"/>
        <v>#REF!</v>
      </c>
      <c r="V77" s="308" t="e">
        <f t="shared" ref="V77:V78" si="49">SUM(T77-S77)</f>
        <v>#REF!</v>
      </c>
      <c r="W77" s="136" t="e">
        <f t="shared" si="37"/>
        <v>#REF!</v>
      </c>
      <c r="X77" s="132" t="e">
        <f t="shared" si="38"/>
        <v>#REF!</v>
      </c>
      <c r="Y77" s="136" t="e">
        <f t="shared" si="39"/>
        <v>#VALUE!</v>
      </c>
      <c r="Z77" s="134" t="e">
        <f t="shared" si="40"/>
        <v>#REF!</v>
      </c>
      <c r="AA77" s="135" t="e">
        <f t="shared" si="41"/>
        <v>#REF!</v>
      </c>
      <c r="AB77" s="300" t="e">
        <f t="shared" si="46"/>
        <v>#REF!</v>
      </c>
      <c r="AC77" s="308" t="e">
        <f t="shared" ref="AC77:AC78" si="50">SUM(AA77-Z77)</f>
        <v>#REF!</v>
      </c>
      <c r="AD77" s="138"/>
    </row>
    <row r="78" spans="1:30" s="8" customFormat="1" ht="21" customHeight="1" x14ac:dyDescent="0.15">
      <c r="A78" s="53" t="s">
        <v>81</v>
      </c>
      <c r="B78" s="139" t="e">
        <f>COUNTIF(#REF!,"*가")</f>
        <v>#REF!</v>
      </c>
      <c r="C78" s="140" t="e">
        <f>COUNTIF(#REF!,"*가")</f>
        <v>#REF!</v>
      </c>
      <c r="D78" s="141" t="s">
        <v>226</v>
      </c>
      <c r="E78" s="142" t="e">
        <f>SUMIF(#REF!,"*가",#REF!)</f>
        <v>#REF!</v>
      </c>
      <c r="F78" s="143" t="e">
        <f>SUMIF(#REF!,"*가",#REF!)</f>
        <v>#REF!</v>
      </c>
      <c r="G78" s="301" t="e">
        <f t="shared" si="43"/>
        <v>#REF!</v>
      </c>
      <c r="H78" s="309" t="e">
        <f t="shared" si="47"/>
        <v>#REF!</v>
      </c>
      <c r="I78" s="139" t="e">
        <f>COUNTIF(#REF!,"국가 ")</f>
        <v>#REF!</v>
      </c>
      <c r="J78" s="140" t="e">
        <f>COUNTIF(#REF!,"국가 ")</f>
        <v>#REF!</v>
      </c>
      <c r="K78" s="141" t="s">
        <v>226</v>
      </c>
      <c r="L78" s="142" t="e">
        <f>SUMIF(#REF!,"국가 ",#REF!)</f>
        <v>#REF!</v>
      </c>
      <c r="M78" s="143" t="e">
        <f>SUMIF(#REF!,"국가 ",#REF!)</f>
        <v>#REF!</v>
      </c>
      <c r="N78" s="301" t="e">
        <f t="shared" si="44"/>
        <v>#REF!</v>
      </c>
      <c r="O78" s="309" t="e">
        <f t="shared" si="48"/>
        <v>#REF!</v>
      </c>
      <c r="P78" s="139" t="e">
        <f>COUNTIF(#REF!,"공가 ")</f>
        <v>#REF!</v>
      </c>
      <c r="Q78" s="140" t="e">
        <f>COUNTIF(#REF!,"공가 ")</f>
        <v>#REF!</v>
      </c>
      <c r="R78" s="141" t="s">
        <v>226</v>
      </c>
      <c r="S78" s="142" t="e">
        <f>SUMIF(#REF!,"공가 ",#REF!)</f>
        <v>#REF!</v>
      </c>
      <c r="T78" s="143" t="e">
        <f>SUMIF(#REF!,"공가 ",#REF!)</f>
        <v>#REF!</v>
      </c>
      <c r="U78" s="301" t="e">
        <f t="shared" si="45"/>
        <v>#REF!</v>
      </c>
      <c r="V78" s="309" t="e">
        <f t="shared" si="49"/>
        <v>#REF!</v>
      </c>
      <c r="W78" s="144" t="e">
        <f t="shared" si="37"/>
        <v>#REF!</v>
      </c>
      <c r="X78" s="140" t="e">
        <f t="shared" si="38"/>
        <v>#REF!</v>
      </c>
      <c r="Y78" s="144" t="e">
        <f t="shared" si="39"/>
        <v>#VALUE!</v>
      </c>
      <c r="Z78" s="142" t="e">
        <f t="shared" si="40"/>
        <v>#REF!</v>
      </c>
      <c r="AA78" s="143" t="e">
        <f t="shared" si="41"/>
        <v>#REF!</v>
      </c>
      <c r="AB78" s="301" t="e">
        <f t="shared" si="46"/>
        <v>#REF!</v>
      </c>
      <c r="AC78" s="309" t="e">
        <f t="shared" si="50"/>
        <v>#REF!</v>
      </c>
      <c r="AD78" s="145"/>
    </row>
    <row r="79" spans="1:30" ht="21" customHeight="1" x14ac:dyDescent="0.15">
      <c r="A79" s="12" t="s">
        <v>244</v>
      </c>
      <c r="B79" s="1"/>
      <c r="C79" s="9"/>
      <c r="D79" s="9"/>
      <c r="E79" s="83"/>
      <c r="F79" s="83"/>
      <c r="G79" s="83"/>
      <c r="H79" s="302"/>
      <c r="I79" s="9"/>
      <c r="J79" s="9"/>
      <c r="K79" s="9"/>
      <c r="L79" s="83"/>
      <c r="M79" s="83"/>
      <c r="N79" s="83"/>
      <c r="O79" s="302"/>
      <c r="P79" s="9"/>
      <c r="Q79" s="9"/>
      <c r="R79" s="9"/>
      <c r="S79" s="83"/>
      <c r="T79" s="83"/>
      <c r="U79" s="83"/>
      <c r="V79" s="302"/>
      <c r="W79" s="9"/>
      <c r="X79" s="9"/>
      <c r="Y79" s="9"/>
      <c r="Z79" s="83"/>
      <c r="AA79" s="83"/>
      <c r="AB79" s="83"/>
      <c r="AC79" s="302"/>
      <c r="AD79" s="9"/>
    </row>
    <row r="80" spans="1:30" s="8" customFormat="1" ht="21" customHeight="1" x14ac:dyDescent="0.15">
      <c r="A80" s="20"/>
      <c r="B80" s="19"/>
      <c r="C80" s="7"/>
      <c r="D80" s="7"/>
      <c r="E80" s="84"/>
      <c r="F80" s="84"/>
      <c r="G80" s="84"/>
      <c r="H80" s="303"/>
      <c r="I80" s="7"/>
      <c r="J80" s="7"/>
      <c r="K80" s="7"/>
      <c r="L80" s="84"/>
      <c r="M80" s="84"/>
      <c r="N80" s="84"/>
      <c r="O80" s="303"/>
      <c r="P80" s="7"/>
      <c r="Q80" s="7"/>
      <c r="R80" s="7"/>
      <c r="S80" s="84"/>
      <c r="T80" s="84"/>
      <c r="U80" s="84"/>
      <c r="V80" s="303"/>
      <c r="W80" s="7"/>
      <c r="X80" s="7"/>
      <c r="Y80" s="7"/>
      <c r="Z80" s="84"/>
      <c r="AA80" s="84"/>
      <c r="AB80" s="84"/>
      <c r="AC80" s="303"/>
      <c r="AD80" s="21" t="e">
        <f>#REF!</f>
        <v>#REF!</v>
      </c>
    </row>
    <row r="81" spans="1:30" s="8" customFormat="1" ht="21" customHeight="1" x14ac:dyDescent="0.15">
      <c r="A81" s="915" t="s">
        <v>223</v>
      </c>
      <c r="B81" s="146" t="s">
        <v>224</v>
      </c>
      <c r="C81" s="147"/>
      <c r="D81" s="147"/>
      <c r="E81" s="147"/>
      <c r="F81" s="147"/>
      <c r="G81" s="296"/>
      <c r="H81" s="304"/>
      <c r="I81" s="146" t="s">
        <v>103</v>
      </c>
      <c r="J81" s="147"/>
      <c r="K81" s="147"/>
      <c r="L81" s="147"/>
      <c r="M81" s="147"/>
      <c r="N81" s="296"/>
      <c r="O81" s="304"/>
      <c r="P81" s="147" t="s">
        <v>104</v>
      </c>
      <c r="Q81" s="147"/>
      <c r="R81" s="147"/>
      <c r="S81" s="147"/>
      <c r="T81" s="147"/>
      <c r="U81" s="296"/>
      <c r="V81" s="304"/>
      <c r="W81" s="147" t="s">
        <v>239</v>
      </c>
      <c r="X81" s="147"/>
      <c r="Y81" s="147"/>
      <c r="Z81" s="147"/>
      <c r="AA81" s="147"/>
      <c r="AB81" s="296"/>
      <c r="AC81" s="304"/>
      <c r="AD81" s="918" t="s">
        <v>105</v>
      </c>
    </row>
    <row r="82" spans="1:30" s="8" customFormat="1" ht="21" customHeight="1" x14ac:dyDescent="0.15">
      <c r="A82" s="916"/>
      <c r="B82" s="921" t="s">
        <v>106</v>
      </c>
      <c r="C82" s="912"/>
      <c r="D82" s="148" t="s">
        <v>226</v>
      </c>
      <c r="E82" s="912" t="s">
        <v>241</v>
      </c>
      <c r="F82" s="912"/>
      <c r="G82" s="913" t="s">
        <v>107</v>
      </c>
      <c r="H82" s="914"/>
      <c r="I82" s="921" t="s">
        <v>106</v>
      </c>
      <c r="J82" s="912"/>
      <c r="K82" s="148" t="s">
        <v>226</v>
      </c>
      <c r="L82" s="912" t="s">
        <v>241</v>
      </c>
      <c r="M82" s="912"/>
      <c r="N82" s="913" t="s">
        <v>107</v>
      </c>
      <c r="O82" s="914"/>
      <c r="P82" s="912" t="s">
        <v>106</v>
      </c>
      <c r="Q82" s="912"/>
      <c r="R82" s="148" t="s">
        <v>226</v>
      </c>
      <c r="S82" s="912" t="s">
        <v>241</v>
      </c>
      <c r="T82" s="912"/>
      <c r="U82" s="913" t="s">
        <v>107</v>
      </c>
      <c r="V82" s="914"/>
      <c r="W82" s="912" t="s">
        <v>106</v>
      </c>
      <c r="X82" s="912"/>
      <c r="Y82" s="148" t="s">
        <v>226</v>
      </c>
      <c r="Z82" s="912" t="s">
        <v>241</v>
      </c>
      <c r="AA82" s="912"/>
      <c r="AB82" s="913" t="s">
        <v>107</v>
      </c>
      <c r="AC82" s="914"/>
      <c r="AD82" s="919"/>
    </row>
    <row r="83" spans="1:30" s="8" customFormat="1" ht="21" customHeight="1" x14ac:dyDescent="0.15">
      <c r="A83" s="917"/>
      <c r="B83" s="149" t="s">
        <v>108</v>
      </c>
      <c r="C83" s="50" t="s">
        <v>109</v>
      </c>
      <c r="D83" s="50" t="s">
        <v>226</v>
      </c>
      <c r="E83" s="50" t="s">
        <v>108</v>
      </c>
      <c r="F83" s="50" t="s">
        <v>109</v>
      </c>
      <c r="G83" s="297" t="s">
        <v>240</v>
      </c>
      <c r="H83" s="305" t="s">
        <v>110</v>
      </c>
      <c r="I83" s="149" t="s">
        <v>108</v>
      </c>
      <c r="J83" s="50" t="s">
        <v>109</v>
      </c>
      <c r="K83" s="50" t="s">
        <v>226</v>
      </c>
      <c r="L83" s="50" t="s">
        <v>108</v>
      </c>
      <c r="M83" s="50" t="s">
        <v>109</v>
      </c>
      <c r="N83" s="297" t="s">
        <v>240</v>
      </c>
      <c r="O83" s="305" t="s">
        <v>110</v>
      </c>
      <c r="P83" s="50" t="s">
        <v>108</v>
      </c>
      <c r="Q83" s="50" t="s">
        <v>109</v>
      </c>
      <c r="R83" s="50" t="s">
        <v>226</v>
      </c>
      <c r="S83" s="50" t="s">
        <v>108</v>
      </c>
      <c r="T83" s="50" t="s">
        <v>109</v>
      </c>
      <c r="U83" s="297" t="s">
        <v>240</v>
      </c>
      <c r="V83" s="305" t="s">
        <v>110</v>
      </c>
      <c r="W83" s="50" t="s">
        <v>108</v>
      </c>
      <c r="X83" s="50" t="s">
        <v>109</v>
      </c>
      <c r="Y83" s="50" t="s">
        <v>226</v>
      </c>
      <c r="Z83" s="50" t="s">
        <v>108</v>
      </c>
      <c r="AA83" s="50" t="s">
        <v>109</v>
      </c>
      <c r="AB83" s="297" t="s">
        <v>240</v>
      </c>
      <c r="AC83" s="305" t="s">
        <v>110</v>
      </c>
      <c r="AD83" s="920"/>
    </row>
    <row r="84" spans="1:30" s="8" customFormat="1" ht="21" customHeight="1" x14ac:dyDescent="0.15">
      <c r="A84" s="82" t="s">
        <v>224</v>
      </c>
      <c r="B84" s="117" t="e">
        <f>SUM(B85:B104)</f>
        <v>#REF!</v>
      </c>
      <c r="C84" s="118" t="e">
        <f>SUM(C85:C104)</f>
        <v>#REF!</v>
      </c>
      <c r="D84" s="119" t="s">
        <v>226</v>
      </c>
      <c r="E84" s="120" t="e">
        <f>SUM(E85:E104)</f>
        <v>#REF!</v>
      </c>
      <c r="F84" s="121" t="e">
        <f>SUM(F85:F104)</f>
        <v>#REF!</v>
      </c>
      <c r="G84" s="298" t="e">
        <f>SUM(G85:G104)</f>
        <v>#REF!</v>
      </c>
      <c r="H84" s="306" t="e">
        <f>SUM(F84-E84)</f>
        <v>#REF!</v>
      </c>
      <c r="I84" s="117" t="e">
        <f>SUM(I85:I104)</f>
        <v>#REF!</v>
      </c>
      <c r="J84" s="118" t="e">
        <f>SUM(J85:J104)</f>
        <v>#REF!</v>
      </c>
      <c r="K84" s="119" t="s">
        <v>226</v>
      </c>
      <c r="L84" s="120" t="e">
        <f>SUM(L85:L104)</f>
        <v>#REF!</v>
      </c>
      <c r="M84" s="121" t="e">
        <f>SUM(M85:M104)</f>
        <v>#REF!</v>
      </c>
      <c r="N84" s="298" t="e">
        <f>SUM(N85:N104)</f>
        <v>#REF!</v>
      </c>
      <c r="O84" s="306" t="e">
        <f>SUM(M84-L84)</f>
        <v>#REF!</v>
      </c>
      <c r="P84" s="122" t="e">
        <f>SUM(P85:P104)</f>
        <v>#REF!</v>
      </c>
      <c r="Q84" s="118" t="e">
        <f>SUM(Q85:Q104)</f>
        <v>#REF!</v>
      </c>
      <c r="R84" s="119" t="s">
        <v>226</v>
      </c>
      <c r="S84" s="120" t="e">
        <f>SUM(S85:S104)</f>
        <v>#REF!</v>
      </c>
      <c r="T84" s="121" t="e">
        <f>SUM(T85:T104)</f>
        <v>#REF!</v>
      </c>
      <c r="U84" s="298" t="e">
        <f>SUM(U85:U104)</f>
        <v>#REF!</v>
      </c>
      <c r="V84" s="306" t="e">
        <f>SUM(T84-S84)</f>
        <v>#REF!</v>
      </c>
      <c r="W84" s="122" t="e">
        <f>SUM(W85:W104)</f>
        <v>#REF!</v>
      </c>
      <c r="X84" s="118" t="e">
        <f>SUM(X85:X104)</f>
        <v>#REF!</v>
      </c>
      <c r="Y84" s="119" t="s">
        <v>226</v>
      </c>
      <c r="Z84" s="120" t="e">
        <f>SUM(Z85:Z104)</f>
        <v>#REF!</v>
      </c>
      <c r="AA84" s="121" t="e">
        <f>SUM(AA85:AA104)</f>
        <v>#REF!</v>
      </c>
      <c r="AB84" s="298" t="e">
        <f>SUM(AB85:AB104)</f>
        <v>#REF!</v>
      </c>
      <c r="AC84" s="306" t="e">
        <f>SUM(AA84-Z84)</f>
        <v>#REF!</v>
      </c>
      <c r="AD84" s="123"/>
    </row>
    <row r="85" spans="1:30" s="8" customFormat="1" ht="21" customHeight="1" x14ac:dyDescent="0.15">
      <c r="A85" s="51" t="s">
        <v>227</v>
      </c>
      <c r="B85" s="124" t="e">
        <f>COUNTIF(#REF!,"*전")</f>
        <v>#REF!</v>
      </c>
      <c r="C85" s="125" t="e">
        <f>COUNTIF(#REF!,"*전")</f>
        <v>#REF!</v>
      </c>
      <c r="D85" s="126" t="s">
        <v>226</v>
      </c>
      <c r="E85" s="127" t="e">
        <f>SUMIF(#REF!,"*전",#REF!)</f>
        <v>#REF!</v>
      </c>
      <c r="F85" s="128" t="e">
        <f>SUMIF(#REF!,"*전",#REF!)</f>
        <v>#REF!</v>
      </c>
      <c r="G85" s="299" t="e">
        <f>C85-B85</f>
        <v>#REF!</v>
      </c>
      <c r="H85" s="307" t="e">
        <f t="shared" ref="H85:H99" si="51">SUM(F85-E85)</f>
        <v>#REF!</v>
      </c>
      <c r="I85" s="124" t="e">
        <f>COUNTIF(#REF!,"국전")</f>
        <v>#REF!</v>
      </c>
      <c r="J85" s="125" t="e">
        <f>COUNTIF(#REF!,"국전")</f>
        <v>#REF!</v>
      </c>
      <c r="K85" s="126" t="s">
        <v>226</v>
      </c>
      <c r="L85" s="127" t="e">
        <f>SUMIF(#REF!,"국전",#REF!)</f>
        <v>#REF!</v>
      </c>
      <c r="M85" s="128" t="e">
        <f>SUMIF(#REF!,"국전",#REF!)</f>
        <v>#REF!</v>
      </c>
      <c r="N85" s="299" t="e">
        <f>J85-I85</f>
        <v>#REF!</v>
      </c>
      <c r="O85" s="307" t="e">
        <f t="shared" ref="O85:O99" si="52">SUM(M85-L85)</f>
        <v>#REF!</v>
      </c>
      <c r="P85" s="124" t="e">
        <f>COUNTIF(#REF!,"공전")</f>
        <v>#REF!</v>
      </c>
      <c r="Q85" s="125" t="e">
        <f>COUNTIF(#REF!,"공전")</f>
        <v>#REF!</v>
      </c>
      <c r="R85" s="126" t="s">
        <v>226</v>
      </c>
      <c r="S85" s="127" t="e">
        <f>SUMIF(#REF!,"공전",#REF!)</f>
        <v>#REF!</v>
      </c>
      <c r="T85" s="128" t="e">
        <f>SUMIF(#REF!,"공전",#REF!)</f>
        <v>#REF!</v>
      </c>
      <c r="U85" s="299" t="e">
        <f>Q85-P85</f>
        <v>#REF!</v>
      </c>
      <c r="V85" s="307" t="e">
        <f t="shared" ref="V85:V99" si="53">SUM(T85-S85)</f>
        <v>#REF!</v>
      </c>
      <c r="W85" s="129" t="e">
        <f t="shared" ref="W85:W104" si="54">B85-I85-P85</f>
        <v>#REF!</v>
      </c>
      <c r="X85" s="125" t="e">
        <f t="shared" ref="X85:X104" si="55">C85-J85-Q85</f>
        <v>#REF!</v>
      </c>
      <c r="Y85" s="129" t="e">
        <f t="shared" ref="Y85:Y104" si="56">D85-K85-R85</f>
        <v>#VALUE!</v>
      </c>
      <c r="Z85" s="127" t="e">
        <f t="shared" ref="Z85:Z104" si="57">E85-L85-S85</f>
        <v>#REF!</v>
      </c>
      <c r="AA85" s="128" t="e">
        <f t="shared" ref="AA85:AA104" si="58">F85-M85-T85</f>
        <v>#REF!</v>
      </c>
      <c r="AB85" s="299" t="e">
        <f>X85-W85</f>
        <v>#REF!</v>
      </c>
      <c r="AC85" s="307" t="e">
        <f t="shared" ref="AC85:AC99" si="59">SUM(AA85-Z85)</f>
        <v>#REF!</v>
      </c>
      <c r="AD85" s="130"/>
    </row>
    <row r="86" spans="1:30" s="8" customFormat="1" ht="21" customHeight="1" x14ac:dyDescent="0.15">
      <c r="A86" s="52" t="s">
        <v>228</v>
      </c>
      <c r="B86" s="131" t="e">
        <f>COUNTIF(#REF!,"*답")</f>
        <v>#REF!</v>
      </c>
      <c r="C86" s="132" t="e">
        <f>COUNTIF(#REF!,"*답")</f>
        <v>#REF!</v>
      </c>
      <c r="D86" s="133" t="s">
        <v>226</v>
      </c>
      <c r="E86" s="134" t="e">
        <f>SUMIF(#REF!,"*답",#REF!)</f>
        <v>#REF!</v>
      </c>
      <c r="F86" s="128" t="e">
        <f>SUMIF(#REF!,"*답",#REF!)</f>
        <v>#REF!</v>
      </c>
      <c r="G86" s="300" t="e">
        <f t="shared" ref="G86:G104" si="60">C86-B86</f>
        <v>#REF!</v>
      </c>
      <c r="H86" s="308" t="e">
        <f t="shared" si="51"/>
        <v>#REF!</v>
      </c>
      <c r="I86" s="124" t="e">
        <f>COUNTIF(#REF!,"국답")</f>
        <v>#REF!</v>
      </c>
      <c r="J86" s="125" t="e">
        <f>COUNTIF(#REF!,"국답")</f>
        <v>#REF!</v>
      </c>
      <c r="K86" s="133" t="s">
        <v>226</v>
      </c>
      <c r="L86" s="127" t="e">
        <f>SUMIF(#REF!,"국답",#REF!)</f>
        <v>#REF!</v>
      </c>
      <c r="M86" s="128" t="e">
        <f>SUMIF(#REF!,"국답",#REF!)</f>
        <v>#REF!</v>
      </c>
      <c r="N86" s="300" t="e">
        <f t="shared" ref="N86:N104" si="61">J86-I86</f>
        <v>#REF!</v>
      </c>
      <c r="O86" s="308" t="e">
        <f t="shared" si="52"/>
        <v>#REF!</v>
      </c>
      <c r="P86" s="124" t="e">
        <f>COUNTIF(#REF!,"공답")</f>
        <v>#REF!</v>
      </c>
      <c r="Q86" s="125" t="e">
        <f>COUNTIF(#REF!,"공답")</f>
        <v>#REF!</v>
      </c>
      <c r="R86" s="133" t="s">
        <v>226</v>
      </c>
      <c r="S86" s="127" t="e">
        <f>SUMIF(#REF!,"공답",#REF!)</f>
        <v>#REF!</v>
      </c>
      <c r="T86" s="128" t="e">
        <f>SUMIF(#REF!,"공답",#REF!)</f>
        <v>#REF!</v>
      </c>
      <c r="U86" s="300" t="e">
        <f t="shared" ref="U86:U104" si="62">Q86-P86</f>
        <v>#REF!</v>
      </c>
      <c r="V86" s="308" t="e">
        <f t="shared" si="53"/>
        <v>#REF!</v>
      </c>
      <c r="W86" s="136" t="e">
        <f t="shared" si="54"/>
        <v>#REF!</v>
      </c>
      <c r="X86" s="132" t="e">
        <f t="shared" si="55"/>
        <v>#REF!</v>
      </c>
      <c r="Y86" s="136" t="e">
        <f t="shared" si="56"/>
        <v>#VALUE!</v>
      </c>
      <c r="Z86" s="134" t="e">
        <f t="shared" si="57"/>
        <v>#REF!</v>
      </c>
      <c r="AA86" s="135" t="e">
        <f t="shared" si="58"/>
        <v>#REF!</v>
      </c>
      <c r="AB86" s="300" t="e">
        <f t="shared" ref="AB86:AB104" si="63">X86-W86</f>
        <v>#REF!</v>
      </c>
      <c r="AC86" s="308" t="e">
        <f t="shared" si="59"/>
        <v>#REF!</v>
      </c>
      <c r="AD86" s="137"/>
    </row>
    <row r="87" spans="1:30" s="8" customFormat="1" ht="21" customHeight="1" x14ac:dyDescent="0.15">
      <c r="A87" s="52" t="s">
        <v>229</v>
      </c>
      <c r="B87" s="131" t="e">
        <f>COUNTIF(#REF!,"*대")</f>
        <v>#REF!</v>
      </c>
      <c r="C87" s="132" t="e">
        <f>COUNTIF(#REF!,"*대")</f>
        <v>#REF!</v>
      </c>
      <c r="D87" s="133" t="s">
        <v>226</v>
      </c>
      <c r="E87" s="134" t="e">
        <f>SUMIF(#REF!,"*대",#REF!)</f>
        <v>#REF!</v>
      </c>
      <c r="F87" s="128" t="e">
        <f>SUMIF(#REF!,"*대",#REF!)</f>
        <v>#REF!</v>
      </c>
      <c r="G87" s="300" t="e">
        <f t="shared" si="60"/>
        <v>#REF!</v>
      </c>
      <c r="H87" s="308" t="e">
        <f t="shared" si="51"/>
        <v>#REF!</v>
      </c>
      <c r="I87" s="124" t="e">
        <f>COUNTIF(#REF!,"국대")</f>
        <v>#REF!</v>
      </c>
      <c r="J87" s="125" t="e">
        <f>COUNTIF(#REF!,"국대")</f>
        <v>#REF!</v>
      </c>
      <c r="K87" s="133" t="s">
        <v>226</v>
      </c>
      <c r="L87" s="127" t="e">
        <f>SUMIF(#REF!,"국대",#REF!)</f>
        <v>#REF!</v>
      </c>
      <c r="M87" s="128" t="e">
        <f>SUMIF(#REF!,"국대",#REF!)</f>
        <v>#REF!</v>
      </c>
      <c r="N87" s="300" t="e">
        <f t="shared" si="61"/>
        <v>#REF!</v>
      </c>
      <c r="O87" s="308" t="e">
        <f t="shared" si="52"/>
        <v>#REF!</v>
      </c>
      <c r="P87" s="124" t="e">
        <f>COUNTIF(#REF!,"공대")</f>
        <v>#REF!</v>
      </c>
      <c r="Q87" s="125" t="e">
        <f>COUNTIF(#REF!,"공대")</f>
        <v>#REF!</v>
      </c>
      <c r="R87" s="133" t="s">
        <v>226</v>
      </c>
      <c r="S87" s="127" t="e">
        <f>SUMIF(#REF!,"공대",#REF!)</f>
        <v>#REF!</v>
      </c>
      <c r="T87" s="128" t="e">
        <f>SUMIF(#REF!,"공대",#REF!)</f>
        <v>#REF!</v>
      </c>
      <c r="U87" s="300" t="e">
        <f t="shared" si="62"/>
        <v>#REF!</v>
      </c>
      <c r="V87" s="308" t="e">
        <f t="shared" si="53"/>
        <v>#REF!</v>
      </c>
      <c r="W87" s="136" t="e">
        <f t="shared" si="54"/>
        <v>#REF!</v>
      </c>
      <c r="X87" s="132" t="e">
        <f t="shared" si="55"/>
        <v>#REF!</v>
      </c>
      <c r="Y87" s="136" t="e">
        <f t="shared" si="56"/>
        <v>#VALUE!</v>
      </c>
      <c r="Z87" s="134" t="e">
        <f t="shared" si="57"/>
        <v>#REF!</v>
      </c>
      <c r="AA87" s="135" t="e">
        <f t="shared" si="58"/>
        <v>#REF!</v>
      </c>
      <c r="AB87" s="300" t="e">
        <f t="shared" si="63"/>
        <v>#REF!</v>
      </c>
      <c r="AC87" s="308" t="e">
        <f t="shared" si="59"/>
        <v>#REF!</v>
      </c>
      <c r="AD87" s="138"/>
    </row>
    <row r="88" spans="1:30" s="8" customFormat="1" ht="21" customHeight="1" x14ac:dyDescent="0.15">
      <c r="A88" s="52" t="s">
        <v>230</v>
      </c>
      <c r="B88" s="131" t="e">
        <f>COUNTIF(#REF!,"*임")</f>
        <v>#REF!</v>
      </c>
      <c r="C88" s="132" t="e">
        <f>COUNTIF(#REF!,"*임")</f>
        <v>#REF!</v>
      </c>
      <c r="D88" s="133" t="s">
        <v>226</v>
      </c>
      <c r="E88" s="134" t="e">
        <f>SUMIF(#REF!,"*임",#REF!)</f>
        <v>#REF!</v>
      </c>
      <c r="F88" s="128" t="e">
        <f>SUMIF(#REF!,"*임",#REF!)</f>
        <v>#REF!</v>
      </c>
      <c r="G88" s="300" t="e">
        <f t="shared" si="60"/>
        <v>#REF!</v>
      </c>
      <c r="H88" s="308" t="e">
        <f t="shared" si="51"/>
        <v>#REF!</v>
      </c>
      <c r="I88" s="124" t="e">
        <f>COUNTIF(#REF!,"국임")</f>
        <v>#REF!</v>
      </c>
      <c r="J88" s="125" t="e">
        <f>COUNTIF(#REF!,"국임")</f>
        <v>#REF!</v>
      </c>
      <c r="K88" s="133" t="s">
        <v>226</v>
      </c>
      <c r="L88" s="127" t="e">
        <f>SUMIF(#REF!,"국임",#REF!)</f>
        <v>#REF!</v>
      </c>
      <c r="M88" s="128" t="e">
        <f>SUMIF(#REF!,"국임",#REF!)</f>
        <v>#REF!</v>
      </c>
      <c r="N88" s="300" t="e">
        <f t="shared" si="61"/>
        <v>#REF!</v>
      </c>
      <c r="O88" s="308" t="e">
        <f t="shared" si="52"/>
        <v>#REF!</v>
      </c>
      <c r="P88" s="124" t="e">
        <f>COUNTIF(#REF!,"공임")</f>
        <v>#REF!</v>
      </c>
      <c r="Q88" s="125" t="e">
        <f>COUNTIF(#REF!,"공임")</f>
        <v>#REF!</v>
      </c>
      <c r="R88" s="133" t="s">
        <v>226</v>
      </c>
      <c r="S88" s="127" t="e">
        <f>SUMIF(#REF!,"공임",#REF!)</f>
        <v>#REF!</v>
      </c>
      <c r="T88" s="128" t="e">
        <f>SUMIF(#REF!,"공임",#REF!)</f>
        <v>#REF!</v>
      </c>
      <c r="U88" s="300" t="e">
        <f t="shared" si="62"/>
        <v>#REF!</v>
      </c>
      <c r="V88" s="308" t="e">
        <f t="shared" si="53"/>
        <v>#REF!</v>
      </c>
      <c r="W88" s="136" t="e">
        <f t="shared" si="54"/>
        <v>#REF!</v>
      </c>
      <c r="X88" s="132" t="e">
        <f t="shared" si="55"/>
        <v>#REF!</v>
      </c>
      <c r="Y88" s="136" t="e">
        <f t="shared" si="56"/>
        <v>#VALUE!</v>
      </c>
      <c r="Z88" s="134" t="e">
        <f t="shared" si="57"/>
        <v>#REF!</v>
      </c>
      <c r="AA88" s="135" t="e">
        <f t="shared" si="58"/>
        <v>#REF!</v>
      </c>
      <c r="AB88" s="300" t="e">
        <f t="shared" si="63"/>
        <v>#REF!</v>
      </c>
      <c r="AC88" s="308" t="e">
        <f t="shared" si="59"/>
        <v>#REF!</v>
      </c>
      <c r="AD88" s="138"/>
    </row>
    <row r="89" spans="1:30" s="8" customFormat="1" ht="21" customHeight="1" x14ac:dyDescent="0.15">
      <c r="A89" s="52" t="s">
        <v>231</v>
      </c>
      <c r="B89" s="131" t="e">
        <f>COUNTIF(#REF!,"*도")</f>
        <v>#REF!</v>
      </c>
      <c r="C89" s="132" t="e">
        <f>COUNTIF(#REF!,"*도")</f>
        <v>#REF!</v>
      </c>
      <c r="D89" s="133" t="s">
        <v>226</v>
      </c>
      <c r="E89" s="134" t="e">
        <f>SUMIF(#REF!,"*도",#REF!)</f>
        <v>#REF!</v>
      </c>
      <c r="F89" s="128" t="e">
        <f>SUMIF(#REF!,"*도",#REF!)</f>
        <v>#REF!</v>
      </c>
      <c r="G89" s="300" t="e">
        <f t="shared" si="60"/>
        <v>#REF!</v>
      </c>
      <c r="H89" s="308" t="e">
        <f t="shared" si="51"/>
        <v>#REF!</v>
      </c>
      <c r="I89" s="124" t="e">
        <f>COUNTIF(#REF!,"국도")</f>
        <v>#REF!</v>
      </c>
      <c r="J89" s="125" t="e">
        <f>COUNTIF(#REF!,"국도")</f>
        <v>#REF!</v>
      </c>
      <c r="K89" s="133" t="s">
        <v>226</v>
      </c>
      <c r="L89" s="127" t="e">
        <f>SUMIF(#REF!,"국도",#REF!)</f>
        <v>#REF!</v>
      </c>
      <c r="M89" s="128" t="e">
        <f>SUMIF(#REF!,"국도",#REF!)</f>
        <v>#REF!</v>
      </c>
      <c r="N89" s="300" t="e">
        <f t="shared" si="61"/>
        <v>#REF!</v>
      </c>
      <c r="O89" s="308" t="e">
        <f t="shared" si="52"/>
        <v>#REF!</v>
      </c>
      <c r="P89" s="124" t="e">
        <f>COUNTIF(#REF!,"공도")</f>
        <v>#REF!</v>
      </c>
      <c r="Q89" s="125" t="e">
        <f>COUNTIF(#REF!,"공도")</f>
        <v>#REF!</v>
      </c>
      <c r="R89" s="133" t="s">
        <v>226</v>
      </c>
      <c r="S89" s="127" t="e">
        <f>SUMIF(#REF!,"공도",#REF!)</f>
        <v>#REF!</v>
      </c>
      <c r="T89" s="128" t="e">
        <f>SUMIF(#REF!,"공도",#REF!)</f>
        <v>#REF!</v>
      </c>
      <c r="U89" s="300" t="e">
        <f t="shared" si="62"/>
        <v>#REF!</v>
      </c>
      <c r="V89" s="308" t="e">
        <f t="shared" si="53"/>
        <v>#REF!</v>
      </c>
      <c r="W89" s="136" t="e">
        <f t="shared" si="54"/>
        <v>#REF!</v>
      </c>
      <c r="X89" s="132" t="e">
        <f t="shared" si="55"/>
        <v>#REF!</v>
      </c>
      <c r="Y89" s="136" t="e">
        <f t="shared" si="56"/>
        <v>#VALUE!</v>
      </c>
      <c r="Z89" s="134" t="e">
        <f t="shared" si="57"/>
        <v>#REF!</v>
      </c>
      <c r="AA89" s="135" t="e">
        <f t="shared" si="58"/>
        <v>#REF!</v>
      </c>
      <c r="AB89" s="300" t="e">
        <f t="shared" si="63"/>
        <v>#REF!</v>
      </c>
      <c r="AC89" s="308" t="e">
        <f t="shared" si="59"/>
        <v>#REF!</v>
      </c>
      <c r="AD89" s="138"/>
    </row>
    <row r="90" spans="1:30" s="8" customFormat="1" ht="21" customHeight="1" x14ac:dyDescent="0.15">
      <c r="A90" s="52" t="s">
        <v>232</v>
      </c>
      <c r="B90" s="131" t="e">
        <f>COUNTIF(#REF!,"*천")</f>
        <v>#REF!</v>
      </c>
      <c r="C90" s="132" t="e">
        <f>COUNTIF(#REF!,"*천")</f>
        <v>#REF!</v>
      </c>
      <c r="D90" s="133" t="s">
        <v>226</v>
      </c>
      <c r="E90" s="134" t="e">
        <f>SUMIF(#REF!,"*천",#REF!)</f>
        <v>#REF!</v>
      </c>
      <c r="F90" s="128" t="e">
        <f>SUMIF(#REF!,"*천",#REF!)</f>
        <v>#REF!</v>
      </c>
      <c r="G90" s="300" t="e">
        <f t="shared" si="60"/>
        <v>#REF!</v>
      </c>
      <c r="H90" s="308" t="e">
        <f t="shared" si="51"/>
        <v>#REF!</v>
      </c>
      <c r="I90" s="124" t="e">
        <f>COUNTIF(#REF!,"국천")</f>
        <v>#REF!</v>
      </c>
      <c r="J90" s="125" t="e">
        <f>COUNTIF(#REF!,"국천")</f>
        <v>#REF!</v>
      </c>
      <c r="K90" s="133" t="s">
        <v>226</v>
      </c>
      <c r="L90" s="127" t="e">
        <f>SUMIF(#REF!,"국천",#REF!)</f>
        <v>#REF!</v>
      </c>
      <c r="M90" s="128" t="e">
        <f>SUMIF(#REF!,"국천",#REF!)</f>
        <v>#REF!</v>
      </c>
      <c r="N90" s="300" t="e">
        <f t="shared" si="61"/>
        <v>#REF!</v>
      </c>
      <c r="O90" s="308" t="e">
        <f t="shared" si="52"/>
        <v>#REF!</v>
      </c>
      <c r="P90" s="124" t="e">
        <f>COUNTIF(#REF!,"공천")</f>
        <v>#REF!</v>
      </c>
      <c r="Q90" s="125" t="e">
        <f>COUNTIF(#REF!,"공천")</f>
        <v>#REF!</v>
      </c>
      <c r="R90" s="133" t="s">
        <v>226</v>
      </c>
      <c r="S90" s="127" t="e">
        <f>SUMIF(#REF!,"공천",#REF!)</f>
        <v>#REF!</v>
      </c>
      <c r="T90" s="128" t="e">
        <f>SUMIF(#REF!,"공천",#REF!)</f>
        <v>#REF!</v>
      </c>
      <c r="U90" s="300" t="e">
        <f t="shared" si="62"/>
        <v>#REF!</v>
      </c>
      <c r="V90" s="308" t="e">
        <f t="shared" si="53"/>
        <v>#REF!</v>
      </c>
      <c r="W90" s="136" t="e">
        <f t="shared" si="54"/>
        <v>#REF!</v>
      </c>
      <c r="X90" s="132" t="e">
        <f t="shared" si="55"/>
        <v>#REF!</v>
      </c>
      <c r="Y90" s="136" t="e">
        <f t="shared" si="56"/>
        <v>#VALUE!</v>
      </c>
      <c r="Z90" s="134" t="e">
        <f t="shared" si="57"/>
        <v>#REF!</v>
      </c>
      <c r="AA90" s="135" t="e">
        <f t="shared" si="58"/>
        <v>#REF!</v>
      </c>
      <c r="AB90" s="300" t="e">
        <f t="shared" si="63"/>
        <v>#REF!</v>
      </c>
      <c r="AC90" s="308" t="e">
        <f t="shared" si="59"/>
        <v>#REF!</v>
      </c>
      <c r="AD90" s="138"/>
    </row>
    <row r="91" spans="1:30" s="8" customFormat="1" ht="21" customHeight="1" x14ac:dyDescent="0.15">
      <c r="A91" s="52" t="s">
        <v>233</v>
      </c>
      <c r="B91" s="131" t="e">
        <f>COUNTIF(#REF!,"*구")</f>
        <v>#REF!</v>
      </c>
      <c r="C91" s="132" t="e">
        <f>COUNTIF(#REF!,"*구")</f>
        <v>#REF!</v>
      </c>
      <c r="D91" s="133" t="s">
        <v>226</v>
      </c>
      <c r="E91" s="134" t="e">
        <f>SUMIF(#REF!,"*구",#REF!)</f>
        <v>#REF!</v>
      </c>
      <c r="F91" s="128" t="e">
        <f>SUMIF(#REF!,"*구",#REF!)</f>
        <v>#REF!</v>
      </c>
      <c r="G91" s="300" t="e">
        <f t="shared" si="60"/>
        <v>#REF!</v>
      </c>
      <c r="H91" s="308" t="e">
        <f t="shared" si="51"/>
        <v>#REF!</v>
      </c>
      <c r="I91" s="124" t="e">
        <f>COUNTIF(#REF!,"국구")</f>
        <v>#REF!</v>
      </c>
      <c r="J91" s="125" t="e">
        <f>COUNTIF(#REF!,"국구")</f>
        <v>#REF!</v>
      </c>
      <c r="K91" s="133" t="s">
        <v>226</v>
      </c>
      <c r="L91" s="127" t="e">
        <f>SUMIF(#REF!,"국구",#REF!)</f>
        <v>#REF!</v>
      </c>
      <c r="M91" s="128" t="e">
        <f>SUMIF(#REF!,"국구",#REF!)</f>
        <v>#REF!</v>
      </c>
      <c r="N91" s="300" t="e">
        <f t="shared" si="61"/>
        <v>#REF!</v>
      </c>
      <c r="O91" s="308" t="e">
        <f t="shared" si="52"/>
        <v>#REF!</v>
      </c>
      <c r="P91" s="124" t="e">
        <f>COUNTIF(#REF!,"공구")</f>
        <v>#REF!</v>
      </c>
      <c r="Q91" s="125" t="e">
        <f>COUNTIF(#REF!,"공구")</f>
        <v>#REF!</v>
      </c>
      <c r="R91" s="133" t="s">
        <v>226</v>
      </c>
      <c r="S91" s="127" t="e">
        <f>SUMIF(#REF!,"공구",#REF!)</f>
        <v>#REF!</v>
      </c>
      <c r="T91" s="128" t="e">
        <f>SUMIF(#REF!,"공구",#REF!)</f>
        <v>#REF!</v>
      </c>
      <c r="U91" s="300" t="e">
        <f t="shared" si="62"/>
        <v>#REF!</v>
      </c>
      <c r="V91" s="308" t="e">
        <f t="shared" si="53"/>
        <v>#REF!</v>
      </c>
      <c r="W91" s="136" t="e">
        <f t="shared" si="54"/>
        <v>#REF!</v>
      </c>
      <c r="X91" s="132" t="e">
        <f t="shared" si="55"/>
        <v>#REF!</v>
      </c>
      <c r="Y91" s="136" t="e">
        <f t="shared" si="56"/>
        <v>#VALUE!</v>
      </c>
      <c r="Z91" s="134" t="e">
        <f t="shared" si="57"/>
        <v>#REF!</v>
      </c>
      <c r="AA91" s="135" t="e">
        <f t="shared" si="58"/>
        <v>#REF!</v>
      </c>
      <c r="AB91" s="300" t="e">
        <f t="shared" si="63"/>
        <v>#REF!</v>
      </c>
      <c r="AC91" s="308" t="e">
        <f t="shared" si="59"/>
        <v>#REF!</v>
      </c>
      <c r="AD91" s="138"/>
    </row>
    <row r="92" spans="1:30" s="8" customFormat="1" ht="21" customHeight="1" x14ac:dyDescent="0.15">
      <c r="A92" s="52" t="s">
        <v>234</v>
      </c>
      <c r="B92" s="131" t="e">
        <f>COUNTIF(#REF!,"*제")</f>
        <v>#REF!</v>
      </c>
      <c r="C92" s="132" t="e">
        <f>COUNTIF(#REF!,"*제")</f>
        <v>#REF!</v>
      </c>
      <c r="D92" s="133" t="s">
        <v>226</v>
      </c>
      <c r="E92" s="134" t="e">
        <f>SUMIF(#REF!,"*제",#REF!)</f>
        <v>#REF!</v>
      </c>
      <c r="F92" s="128" t="e">
        <f>SUMIF(#REF!,"*제",#REF!)</f>
        <v>#REF!</v>
      </c>
      <c r="G92" s="300" t="e">
        <f t="shared" si="60"/>
        <v>#REF!</v>
      </c>
      <c r="H92" s="308" t="e">
        <f t="shared" si="51"/>
        <v>#REF!</v>
      </c>
      <c r="I92" s="124" t="e">
        <f>COUNTIF(#REF!,"국제")</f>
        <v>#REF!</v>
      </c>
      <c r="J92" s="125" t="e">
        <f>COUNTIF(#REF!,"국제")</f>
        <v>#REF!</v>
      </c>
      <c r="K92" s="133" t="s">
        <v>226</v>
      </c>
      <c r="L92" s="127" t="e">
        <f>SUMIF(#REF!,"국제",#REF!)</f>
        <v>#REF!</v>
      </c>
      <c r="M92" s="128" t="e">
        <f>SUMIF(#REF!,"국제",#REF!)</f>
        <v>#REF!</v>
      </c>
      <c r="N92" s="300" t="e">
        <f t="shared" si="61"/>
        <v>#REF!</v>
      </c>
      <c r="O92" s="308" t="e">
        <f t="shared" si="52"/>
        <v>#REF!</v>
      </c>
      <c r="P92" s="124" t="e">
        <f>COUNTIF(#REF!,"공제")</f>
        <v>#REF!</v>
      </c>
      <c r="Q92" s="125" t="e">
        <f>COUNTIF(#REF!,"공제")</f>
        <v>#REF!</v>
      </c>
      <c r="R92" s="133" t="s">
        <v>226</v>
      </c>
      <c r="S92" s="127" t="e">
        <f>SUMIF(#REF!,"공제",#REF!)</f>
        <v>#REF!</v>
      </c>
      <c r="T92" s="128" t="e">
        <f>SUMIF(#REF!,"공제",#REF!)</f>
        <v>#REF!</v>
      </c>
      <c r="U92" s="300" t="e">
        <f t="shared" si="62"/>
        <v>#REF!</v>
      </c>
      <c r="V92" s="308" t="e">
        <f t="shared" si="53"/>
        <v>#REF!</v>
      </c>
      <c r="W92" s="136" t="e">
        <f t="shared" si="54"/>
        <v>#REF!</v>
      </c>
      <c r="X92" s="132" t="e">
        <f t="shared" si="55"/>
        <v>#REF!</v>
      </c>
      <c r="Y92" s="136" t="e">
        <f t="shared" si="56"/>
        <v>#VALUE!</v>
      </c>
      <c r="Z92" s="134" t="e">
        <f t="shared" si="57"/>
        <v>#REF!</v>
      </c>
      <c r="AA92" s="135" t="e">
        <f t="shared" si="58"/>
        <v>#REF!</v>
      </c>
      <c r="AB92" s="300" t="e">
        <f t="shared" si="63"/>
        <v>#REF!</v>
      </c>
      <c r="AC92" s="308" t="e">
        <f t="shared" si="59"/>
        <v>#REF!</v>
      </c>
      <c r="AD92" s="137"/>
    </row>
    <row r="93" spans="1:30" s="8" customFormat="1" ht="21" customHeight="1" x14ac:dyDescent="0.15">
      <c r="A93" s="52" t="s">
        <v>77</v>
      </c>
      <c r="B93" s="131" t="e">
        <f>COUNTIF(#REF!,"*유")</f>
        <v>#REF!</v>
      </c>
      <c r="C93" s="132" t="e">
        <f>COUNTIF(#REF!,"*유")</f>
        <v>#REF!</v>
      </c>
      <c r="D93" s="133" t="s">
        <v>226</v>
      </c>
      <c r="E93" s="134" t="e">
        <f>SUMIF(#REF!,"*유",#REF!)</f>
        <v>#REF!</v>
      </c>
      <c r="F93" s="128" t="e">
        <f>SUMIF(#REF!,"*유",#REF!)</f>
        <v>#REF!</v>
      </c>
      <c r="G93" s="300" t="e">
        <f t="shared" si="60"/>
        <v>#REF!</v>
      </c>
      <c r="H93" s="308" t="e">
        <f t="shared" si="51"/>
        <v>#REF!</v>
      </c>
      <c r="I93" s="124" t="e">
        <f>COUNTIF(#REF!,"국유")</f>
        <v>#REF!</v>
      </c>
      <c r="J93" s="125" t="e">
        <f>COUNTIF(#REF!,"국유")</f>
        <v>#REF!</v>
      </c>
      <c r="K93" s="133" t="s">
        <v>226</v>
      </c>
      <c r="L93" s="127" t="e">
        <f>SUMIF(#REF!,"국유",#REF!)</f>
        <v>#REF!</v>
      </c>
      <c r="M93" s="128" t="e">
        <f>SUMIF(#REF!,"국유",#REF!)</f>
        <v>#REF!</v>
      </c>
      <c r="N93" s="300" t="e">
        <f t="shared" si="61"/>
        <v>#REF!</v>
      </c>
      <c r="O93" s="308" t="e">
        <f t="shared" si="52"/>
        <v>#REF!</v>
      </c>
      <c r="P93" s="124" t="e">
        <f>COUNTIF(#REF!,"공유")</f>
        <v>#REF!</v>
      </c>
      <c r="Q93" s="125" t="e">
        <f>COUNTIF(#REF!,"공유")</f>
        <v>#REF!</v>
      </c>
      <c r="R93" s="133" t="s">
        <v>226</v>
      </c>
      <c r="S93" s="127" t="e">
        <f>SUMIF(#REF!,"공유",#REF!)</f>
        <v>#REF!</v>
      </c>
      <c r="T93" s="128" t="e">
        <f>SUMIF(#REF!,"공유",#REF!)</f>
        <v>#REF!</v>
      </c>
      <c r="U93" s="300" t="e">
        <f t="shared" si="62"/>
        <v>#REF!</v>
      </c>
      <c r="V93" s="308" t="e">
        <f t="shared" si="53"/>
        <v>#REF!</v>
      </c>
      <c r="W93" s="136" t="e">
        <f t="shared" si="54"/>
        <v>#REF!</v>
      </c>
      <c r="X93" s="132" t="e">
        <f t="shared" si="55"/>
        <v>#REF!</v>
      </c>
      <c r="Y93" s="136" t="e">
        <f t="shared" si="56"/>
        <v>#VALUE!</v>
      </c>
      <c r="Z93" s="134" t="e">
        <f t="shared" si="57"/>
        <v>#REF!</v>
      </c>
      <c r="AA93" s="135" t="e">
        <f t="shared" si="58"/>
        <v>#REF!</v>
      </c>
      <c r="AB93" s="300" t="e">
        <f t="shared" si="63"/>
        <v>#REF!</v>
      </c>
      <c r="AC93" s="308" t="e">
        <f t="shared" si="59"/>
        <v>#REF!</v>
      </c>
      <c r="AD93" s="138"/>
    </row>
    <row r="94" spans="1:30" s="8" customFormat="1" ht="21" customHeight="1" x14ac:dyDescent="0.15">
      <c r="A94" s="52" t="s">
        <v>235</v>
      </c>
      <c r="B94" s="131" t="e">
        <f>COUNTIF(#REF!,"*잡")</f>
        <v>#REF!</v>
      </c>
      <c r="C94" s="132" t="e">
        <f>COUNTIF(#REF!,"*잡")</f>
        <v>#REF!</v>
      </c>
      <c r="D94" s="133" t="s">
        <v>226</v>
      </c>
      <c r="E94" s="134" t="e">
        <f>SUMIF(#REF!,"*잡",#REF!)</f>
        <v>#REF!</v>
      </c>
      <c r="F94" s="128" t="e">
        <f>SUMIF(#REF!,"*잡",#REF!)</f>
        <v>#REF!</v>
      </c>
      <c r="G94" s="300" t="e">
        <f t="shared" si="60"/>
        <v>#REF!</v>
      </c>
      <c r="H94" s="308" t="e">
        <f t="shared" si="51"/>
        <v>#REF!</v>
      </c>
      <c r="I94" s="124" t="e">
        <f>COUNTIF(#REF!,"국잡")</f>
        <v>#REF!</v>
      </c>
      <c r="J94" s="125" t="e">
        <f>COUNTIF(#REF!,"국잡")</f>
        <v>#REF!</v>
      </c>
      <c r="K94" s="133" t="s">
        <v>226</v>
      </c>
      <c r="L94" s="127" t="e">
        <f>SUMIF(#REF!,"국잡",#REF!)</f>
        <v>#REF!</v>
      </c>
      <c r="M94" s="128" t="e">
        <f>SUMIF(#REF!,"국잡",#REF!)</f>
        <v>#REF!</v>
      </c>
      <c r="N94" s="300" t="e">
        <f t="shared" si="61"/>
        <v>#REF!</v>
      </c>
      <c r="O94" s="308" t="e">
        <f t="shared" si="52"/>
        <v>#REF!</v>
      </c>
      <c r="P94" s="124" t="e">
        <f>COUNTIF(#REF!,"공잡")</f>
        <v>#REF!</v>
      </c>
      <c r="Q94" s="125" t="e">
        <f>COUNTIF(#REF!,"공잡")</f>
        <v>#REF!</v>
      </c>
      <c r="R94" s="133" t="s">
        <v>226</v>
      </c>
      <c r="S94" s="127" t="e">
        <f>SUMIF(#REF!,"공잡",#REF!)</f>
        <v>#REF!</v>
      </c>
      <c r="T94" s="128" t="e">
        <f>SUMIF(#REF!,"공잡",#REF!)</f>
        <v>#REF!</v>
      </c>
      <c r="U94" s="300" t="e">
        <f t="shared" si="62"/>
        <v>#REF!</v>
      </c>
      <c r="V94" s="308" t="e">
        <f t="shared" si="53"/>
        <v>#REF!</v>
      </c>
      <c r="W94" s="136" t="e">
        <f t="shared" si="54"/>
        <v>#REF!</v>
      </c>
      <c r="X94" s="132" t="e">
        <f t="shared" si="55"/>
        <v>#REF!</v>
      </c>
      <c r="Y94" s="136" t="e">
        <f t="shared" si="56"/>
        <v>#VALUE!</v>
      </c>
      <c r="Z94" s="134" t="e">
        <f t="shared" si="57"/>
        <v>#REF!</v>
      </c>
      <c r="AA94" s="135" t="e">
        <f t="shared" si="58"/>
        <v>#REF!</v>
      </c>
      <c r="AB94" s="300" t="e">
        <f t="shared" si="63"/>
        <v>#REF!</v>
      </c>
      <c r="AC94" s="308" t="e">
        <f t="shared" si="59"/>
        <v>#REF!</v>
      </c>
      <c r="AD94" s="138"/>
    </row>
    <row r="95" spans="1:30" s="8" customFormat="1" ht="21" customHeight="1" x14ac:dyDescent="0.15">
      <c r="A95" s="52" t="s">
        <v>236</v>
      </c>
      <c r="B95" s="131" t="e">
        <f>COUNTIF(#REF!,"*묘")</f>
        <v>#REF!</v>
      </c>
      <c r="C95" s="132" t="e">
        <f>COUNTIF(#REF!,"*묘")</f>
        <v>#REF!</v>
      </c>
      <c r="D95" s="133" t="s">
        <v>226</v>
      </c>
      <c r="E95" s="134" t="e">
        <f>SUMIF(#REF!,"*묘",#REF!)</f>
        <v>#REF!</v>
      </c>
      <c r="F95" s="128" t="e">
        <f>SUMIF(#REF!,"*묘",#REF!)</f>
        <v>#REF!</v>
      </c>
      <c r="G95" s="300" t="e">
        <f t="shared" si="60"/>
        <v>#REF!</v>
      </c>
      <c r="H95" s="308" t="e">
        <f t="shared" si="51"/>
        <v>#REF!</v>
      </c>
      <c r="I95" s="124" t="e">
        <f>COUNTIF(#REF!,"국묘")</f>
        <v>#REF!</v>
      </c>
      <c r="J95" s="125" t="e">
        <f>COUNTIF(#REF!,"국묘")</f>
        <v>#REF!</v>
      </c>
      <c r="K95" s="133" t="s">
        <v>226</v>
      </c>
      <c r="L95" s="127" t="e">
        <f>SUMIF(#REF!,"국묘",#REF!)</f>
        <v>#REF!</v>
      </c>
      <c r="M95" s="128" t="e">
        <f>SUMIF(#REF!,"국묘",#REF!)</f>
        <v>#REF!</v>
      </c>
      <c r="N95" s="300" t="e">
        <f t="shared" si="61"/>
        <v>#REF!</v>
      </c>
      <c r="O95" s="308" t="e">
        <f t="shared" si="52"/>
        <v>#REF!</v>
      </c>
      <c r="P95" s="124" t="e">
        <f>COUNTIF(#REF!,"공묘")</f>
        <v>#REF!</v>
      </c>
      <c r="Q95" s="125" t="e">
        <f>COUNTIF(#REF!,"공묘")</f>
        <v>#REF!</v>
      </c>
      <c r="R95" s="133" t="s">
        <v>226</v>
      </c>
      <c r="S95" s="127" t="e">
        <f>SUMIF(#REF!,"공묘",#REF!)</f>
        <v>#REF!</v>
      </c>
      <c r="T95" s="128" t="e">
        <f>SUMIF(#REF!,"공묘",#REF!)</f>
        <v>#REF!</v>
      </c>
      <c r="U95" s="300" t="e">
        <f t="shared" si="62"/>
        <v>#REF!</v>
      </c>
      <c r="V95" s="308" t="e">
        <f t="shared" si="53"/>
        <v>#REF!</v>
      </c>
      <c r="W95" s="136" t="e">
        <f t="shared" si="54"/>
        <v>#REF!</v>
      </c>
      <c r="X95" s="132" t="e">
        <f t="shared" si="55"/>
        <v>#REF!</v>
      </c>
      <c r="Y95" s="136" t="e">
        <f t="shared" si="56"/>
        <v>#VALUE!</v>
      </c>
      <c r="Z95" s="134" t="e">
        <f t="shared" si="57"/>
        <v>#REF!</v>
      </c>
      <c r="AA95" s="135" t="e">
        <f t="shared" si="58"/>
        <v>#REF!</v>
      </c>
      <c r="AB95" s="300" t="e">
        <f t="shared" si="63"/>
        <v>#REF!</v>
      </c>
      <c r="AC95" s="308" t="e">
        <f t="shared" si="59"/>
        <v>#REF!</v>
      </c>
      <c r="AD95" s="138"/>
    </row>
    <row r="96" spans="1:30" s="8" customFormat="1" ht="21" customHeight="1" x14ac:dyDescent="0.15">
      <c r="A96" s="52" t="s">
        <v>78</v>
      </c>
      <c r="B96" s="131" t="e">
        <f>COUNTIF(#REF!,"*과")</f>
        <v>#REF!</v>
      </c>
      <c r="C96" s="132" t="e">
        <f>COUNTIF(#REF!,"*과")</f>
        <v>#REF!</v>
      </c>
      <c r="D96" s="133" t="s">
        <v>226</v>
      </c>
      <c r="E96" s="134" t="e">
        <f>SUMIF(#REF!,"*과",#REF!)</f>
        <v>#REF!</v>
      </c>
      <c r="F96" s="128" t="e">
        <f>SUMIF(#REF!,"*과",#REF!)</f>
        <v>#REF!</v>
      </c>
      <c r="G96" s="300" t="e">
        <f t="shared" si="60"/>
        <v>#REF!</v>
      </c>
      <c r="H96" s="308" t="e">
        <f t="shared" si="51"/>
        <v>#REF!</v>
      </c>
      <c r="I96" s="124" t="e">
        <f>COUNTIF(#REF!,"국과")</f>
        <v>#REF!</v>
      </c>
      <c r="J96" s="125" t="e">
        <f>COUNTIF(#REF!,"국과")</f>
        <v>#REF!</v>
      </c>
      <c r="K96" s="133" t="s">
        <v>226</v>
      </c>
      <c r="L96" s="127" t="e">
        <f>SUMIF(#REF!,"국과",#REF!)</f>
        <v>#REF!</v>
      </c>
      <c r="M96" s="128" t="e">
        <f>SUMIF(#REF!,"국과",#REF!)</f>
        <v>#REF!</v>
      </c>
      <c r="N96" s="300" t="e">
        <f t="shared" si="61"/>
        <v>#REF!</v>
      </c>
      <c r="O96" s="308" t="e">
        <f t="shared" si="52"/>
        <v>#REF!</v>
      </c>
      <c r="P96" s="124" t="e">
        <f>COUNTIF(#REF!,"공과")</f>
        <v>#REF!</v>
      </c>
      <c r="Q96" s="125" t="e">
        <f>COUNTIF(#REF!,"공과")</f>
        <v>#REF!</v>
      </c>
      <c r="R96" s="133" t="s">
        <v>226</v>
      </c>
      <c r="S96" s="127" t="e">
        <f>SUMIF(#REF!,"공과",#REF!)</f>
        <v>#REF!</v>
      </c>
      <c r="T96" s="128" t="e">
        <f>SUMIF(#REF!,"공과",#REF!)</f>
        <v>#REF!</v>
      </c>
      <c r="U96" s="300" t="e">
        <f t="shared" si="62"/>
        <v>#REF!</v>
      </c>
      <c r="V96" s="308" t="e">
        <f t="shared" si="53"/>
        <v>#REF!</v>
      </c>
      <c r="W96" s="136" t="e">
        <f t="shared" si="54"/>
        <v>#REF!</v>
      </c>
      <c r="X96" s="132" t="e">
        <f t="shared" si="55"/>
        <v>#REF!</v>
      </c>
      <c r="Y96" s="136" t="e">
        <f t="shared" si="56"/>
        <v>#VALUE!</v>
      </c>
      <c r="Z96" s="134" t="e">
        <f t="shared" si="57"/>
        <v>#REF!</v>
      </c>
      <c r="AA96" s="135" t="e">
        <f t="shared" si="58"/>
        <v>#REF!</v>
      </c>
      <c r="AB96" s="300" t="e">
        <f t="shared" si="63"/>
        <v>#REF!</v>
      </c>
      <c r="AC96" s="308" t="e">
        <f t="shared" si="59"/>
        <v>#REF!</v>
      </c>
      <c r="AD96" s="138"/>
    </row>
    <row r="97" spans="1:30" s="8" customFormat="1" ht="21" customHeight="1" x14ac:dyDescent="0.15">
      <c r="A97" s="52" t="s">
        <v>79</v>
      </c>
      <c r="B97" s="131" t="e">
        <f>COUNTIF(#REF!,"*철")</f>
        <v>#REF!</v>
      </c>
      <c r="C97" s="132" t="e">
        <f>COUNTIF(#REF!,"*철")</f>
        <v>#REF!</v>
      </c>
      <c r="D97" s="133" t="s">
        <v>226</v>
      </c>
      <c r="E97" s="134" t="e">
        <f>SUMIF(#REF!,"*철",#REF!)</f>
        <v>#REF!</v>
      </c>
      <c r="F97" s="128" t="e">
        <f>SUMIF(#REF!,"*철",#REF!)</f>
        <v>#REF!</v>
      </c>
      <c r="G97" s="300" t="e">
        <f t="shared" si="60"/>
        <v>#REF!</v>
      </c>
      <c r="H97" s="308" t="e">
        <f t="shared" si="51"/>
        <v>#REF!</v>
      </c>
      <c r="I97" s="124" t="e">
        <f>COUNTIF(#REF!,"국철")</f>
        <v>#REF!</v>
      </c>
      <c r="J97" s="125" t="e">
        <f>COUNTIF(#REF!,"국철")</f>
        <v>#REF!</v>
      </c>
      <c r="K97" s="133" t="s">
        <v>226</v>
      </c>
      <c r="L97" s="127" t="e">
        <f>SUMIF(#REF!,"국철",#REF!)</f>
        <v>#REF!</v>
      </c>
      <c r="M97" s="128" t="e">
        <f>SUMIF(#REF!,"국철",#REF!)</f>
        <v>#REF!</v>
      </c>
      <c r="N97" s="300" t="e">
        <f t="shared" si="61"/>
        <v>#REF!</v>
      </c>
      <c r="O97" s="308" t="e">
        <f t="shared" si="52"/>
        <v>#REF!</v>
      </c>
      <c r="P97" s="124" t="e">
        <f>COUNTIF(#REF!,"공철")</f>
        <v>#REF!</v>
      </c>
      <c r="Q97" s="125" t="e">
        <f>COUNTIF(#REF!,"공철")</f>
        <v>#REF!</v>
      </c>
      <c r="R97" s="133" t="s">
        <v>226</v>
      </c>
      <c r="S97" s="127" t="e">
        <f>SUMIF(#REF!,"공철",#REF!)</f>
        <v>#REF!</v>
      </c>
      <c r="T97" s="128" t="e">
        <f>SUMIF(#REF!,"공철",#REF!)</f>
        <v>#REF!</v>
      </c>
      <c r="U97" s="300" t="e">
        <f t="shared" si="62"/>
        <v>#REF!</v>
      </c>
      <c r="V97" s="308" t="e">
        <f t="shared" si="53"/>
        <v>#REF!</v>
      </c>
      <c r="W97" s="136" t="e">
        <f t="shared" si="54"/>
        <v>#REF!</v>
      </c>
      <c r="X97" s="132" t="e">
        <f t="shared" si="55"/>
        <v>#REF!</v>
      </c>
      <c r="Y97" s="136" t="e">
        <f t="shared" si="56"/>
        <v>#VALUE!</v>
      </c>
      <c r="Z97" s="134" t="e">
        <f t="shared" si="57"/>
        <v>#REF!</v>
      </c>
      <c r="AA97" s="135" t="e">
        <f t="shared" si="58"/>
        <v>#REF!</v>
      </c>
      <c r="AB97" s="300" t="e">
        <f t="shared" si="63"/>
        <v>#REF!</v>
      </c>
      <c r="AC97" s="308" t="e">
        <f t="shared" si="59"/>
        <v>#REF!</v>
      </c>
      <c r="AD97" s="138"/>
    </row>
    <row r="98" spans="1:30" s="8" customFormat="1" ht="21" customHeight="1" x14ac:dyDescent="0.15">
      <c r="A98" s="52" t="s">
        <v>237</v>
      </c>
      <c r="B98" s="131" t="e">
        <f>COUNTIF(#REF!,"*학")</f>
        <v>#REF!</v>
      </c>
      <c r="C98" s="132" t="e">
        <f>COUNTIF(#REF!,"*학")</f>
        <v>#REF!</v>
      </c>
      <c r="D98" s="133" t="s">
        <v>226</v>
      </c>
      <c r="E98" s="134" t="e">
        <f>SUMIF(#REF!,"*학",#REF!)</f>
        <v>#REF!</v>
      </c>
      <c r="F98" s="128" t="e">
        <f>SUMIF(#REF!,"*학",#REF!)</f>
        <v>#REF!</v>
      </c>
      <c r="G98" s="300" t="e">
        <f t="shared" si="60"/>
        <v>#REF!</v>
      </c>
      <c r="H98" s="308" t="e">
        <f t="shared" si="51"/>
        <v>#REF!</v>
      </c>
      <c r="I98" s="124" t="e">
        <f>COUNTIF(#REF!,"국수")</f>
        <v>#REF!</v>
      </c>
      <c r="J98" s="125" t="e">
        <f>COUNTIF(#REF!,"국학")</f>
        <v>#REF!</v>
      </c>
      <c r="K98" s="133" t="s">
        <v>226</v>
      </c>
      <c r="L98" s="127" t="e">
        <f>SUMIF(#REF!,"국학",#REF!)</f>
        <v>#REF!</v>
      </c>
      <c r="M98" s="128" t="e">
        <f>SUMIF(#REF!,"국학",#REF!)</f>
        <v>#REF!</v>
      </c>
      <c r="N98" s="300" t="e">
        <f t="shared" si="61"/>
        <v>#REF!</v>
      </c>
      <c r="O98" s="308" t="e">
        <f t="shared" si="52"/>
        <v>#REF!</v>
      </c>
      <c r="P98" s="124" t="e">
        <f>COUNTIF(#REF!,"공수")</f>
        <v>#REF!</v>
      </c>
      <c r="Q98" s="125" t="e">
        <f>COUNTIF(#REF!,"공학")</f>
        <v>#REF!</v>
      </c>
      <c r="R98" s="133" t="s">
        <v>226</v>
      </c>
      <c r="S98" s="127" t="e">
        <f>SUMIF(#REF!,"공학",#REF!)</f>
        <v>#REF!</v>
      </c>
      <c r="T98" s="128" t="e">
        <f>SUMIF(#REF!,"공학",#REF!)</f>
        <v>#REF!</v>
      </c>
      <c r="U98" s="300" t="e">
        <f t="shared" si="62"/>
        <v>#REF!</v>
      </c>
      <c r="V98" s="308" t="e">
        <f t="shared" si="53"/>
        <v>#REF!</v>
      </c>
      <c r="W98" s="136" t="e">
        <f t="shared" si="54"/>
        <v>#REF!</v>
      </c>
      <c r="X98" s="132" t="e">
        <f t="shared" si="55"/>
        <v>#REF!</v>
      </c>
      <c r="Y98" s="136" t="e">
        <f t="shared" si="56"/>
        <v>#VALUE!</v>
      </c>
      <c r="Z98" s="134" t="e">
        <f t="shared" si="57"/>
        <v>#REF!</v>
      </c>
      <c r="AA98" s="135" t="e">
        <f t="shared" si="58"/>
        <v>#REF!</v>
      </c>
      <c r="AB98" s="300" t="e">
        <f t="shared" si="63"/>
        <v>#REF!</v>
      </c>
      <c r="AC98" s="308" t="e">
        <f t="shared" si="59"/>
        <v>#REF!</v>
      </c>
      <c r="AD98" s="138"/>
    </row>
    <row r="99" spans="1:30" s="8" customFormat="1" ht="21" customHeight="1" x14ac:dyDescent="0.15">
      <c r="A99" s="52" t="s">
        <v>80</v>
      </c>
      <c r="B99" s="131" t="e">
        <f>COUNTIF(#REF!,"*수")</f>
        <v>#REF!</v>
      </c>
      <c r="C99" s="132" t="e">
        <f>COUNTIF(#REF!,"*수")</f>
        <v>#REF!</v>
      </c>
      <c r="D99" s="133" t="s">
        <v>226</v>
      </c>
      <c r="E99" s="134" t="e">
        <f>SUMIF(#REF!,"*수",#REF!)</f>
        <v>#REF!</v>
      </c>
      <c r="F99" s="128" t="e">
        <f>SUMIF(#REF!,"*수",#REF!)</f>
        <v>#REF!</v>
      </c>
      <c r="G99" s="300" t="e">
        <f t="shared" si="60"/>
        <v>#REF!</v>
      </c>
      <c r="H99" s="308" t="e">
        <f t="shared" si="51"/>
        <v>#REF!</v>
      </c>
      <c r="I99" s="124" t="e">
        <f>COUNTIF(#REF!,"국수")</f>
        <v>#REF!</v>
      </c>
      <c r="J99" s="125" t="e">
        <f>COUNTIF(#REF!,"국수")</f>
        <v>#REF!</v>
      </c>
      <c r="K99" s="133" t="s">
        <v>226</v>
      </c>
      <c r="L99" s="127" t="e">
        <f>SUMIF(#REF!,"국수",#REF!)</f>
        <v>#REF!</v>
      </c>
      <c r="M99" s="128" t="e">
        <f>SUMIF(#REF!,"국수",#REF!)</f>
        <v>#REF!</v>
      </c>
      <c r="N99" s="300" t="e">
        <f t="shared" si="61"/>
        <v>#REF!</v>
      </c>
      <c r="O99" s="308" t="e">
        <f t="shared" si="52"/>
        <v>#REF!</v>
      </c>
      <c r="P99" s="124" t="e">
        <f>COUNTIF(#REF!,"공수")</f>
        <v>#REF!</v>
      </c>
      <c r="Q99" s="125" t="e">
        <f>COUNTIF(#REF!,"공수")</f>
        <v>#REF!</v>
      </c>
      <c r="R99" s="133" t="s">
        <v>226</v>
      </c>
      <c r="S99" s="127" t="e">
        <f>SUMIF(#REF!,"공수",#REF!)</f>
        <v>#REF!</v>
      </c>
      <c r="T99" s="128" t="e">
        <f>SUMIF(#REF!,"공수",#REF!)</f>
        <v>#REF!</v>
      </c>
      <c r="U99" s="300" t="e">
        <f t="shared" si="62"/>
        <v>#REF!</v>
      </c>
      <c r="V99" s="308" t="e">
        <f t="shared" si="53"/>
        <v>#REF!</v>
      </c>
      <c r="W99" s="136" t="e">
        <f t="shared" si="54"/>
        <v>#REF!</v>
      </c>
      <c r="X99" s="132" t="e">
        <f t="shared" si="55"/>
        <v>#REF!</v>
      </c>
      <c r="Y99" s="136" t="e">
        <f t="shared" si="56"/>
        <v>#VALUE!</v>
      </c>
      <c r="Z99" s="134" t="e">
        <f t="shared" si="57"/>
        <v>#REF!</v>
      </c>
      <c r="AA99" s="135" t="e">
        <f t="shared" si="58"/>
        <v>#REF!</v>
      </c>
      <c r="AB99" s="300" t="e">
        <f t="shared" si="63"/>
        <v>#REF!</v>
      </c>
      <c r="AC99" s="308" t="e">
        <f t="shared" si="59"/>
        <v>#REF!</v>
      </c>
      <c r="AD99" s="138"/>
    </row>
    <row r="100" spans="1:30" s="8" customFormat="1" ht="21" customHeight="1" x14ac:dyDescent="0.15">
      <c r="A100" s="52" t="s">
        <v>31</v>
      </c>
      <c r="B100" s="131" t="e">
        <f>COUNTIF(#REF!,"*목")</f>
        <v>#REF!</v>
      </c>
      <c r="C100" s="132" t="e">
        <f>COUNTIF(#REF!,"*목")</f>
        <v>#REF!</v>
      </c>
      <c r="D100" s="133" t="s">
        <v>226</v>
      </c>
      <c r="E100" s="134" t="e">
        <f>SUMIF(#REF!,"*목",#REF!)</f>
        <v>#REF!</v>
      </c>
      <c r="F100" s="128" t="e">
        <f>SUMIF(#REF!,"*목",#REF!)</f>
        <v>#REF!</v>
      </c>
      <c r="G100" s="300" t="e">
        <f t="shared" si="60"/>
        <v>#REF!</v>
      </c>
      <c r="H100" s="308" t="e">
        <f>SUM(F100-E100)</f>
        <v>#REF!</v>
      </c>
      <c r="I100" s="124" t="e">
        <f>COUNTIF(#REF!,"국목")</f>
        <v>#REF!</v>
      </c>
      <c r="J100" s="125" t="e">
        <f>COUNTIF(#REF!,"국목")</f>
        <v>#REF!</v>
      </c>
      <c r="K100" s="133" t="s">
        <v>226</v>
      </c>
      <c r="L100" s="127" t="e">
        <f>SUMIF(#REF!,"국목",#REF!)</f>
        <v>#REF!</v>
      </c>
      <c r="M100" s="128" t="e">
        <f>SUMIF(#REF!,"국목",#REF!)</f>
        <v>#REF!</v>
      </c>
      <c r="N100" s="300" t="e">
        <f t="shared" si="61"/>
        <v>#REF!</v>
      </c>
      <c r="O100" s="308" t="e">
        <f>SUM(M100-L100)</f>
        <v>#REF!</v>
      </c>
      <c r="P100" s="124" t="e">
        <f>COUNTIF(#REF!,"공목")</f>
        <v>#REF!</v>
      </c>
      <c r="Q100" s="125" t="e">
        <f>COUNTIF(#REF!,"공목")</f>
        <v>#REF!</v>
      </c>
      <c r="R100" s="133" t="s">
        <v>226</v>
      </c>
      <c r="S100" s="127" t="e">
        <f>SUMIF(#REF!,"공목",#REF!)</f>
        <v>#REF!</v>
      </c>
      <c r="T100" s="128" t="e">
        <f>SUMIF(#REF!,"공목",#REF!)</f>
        <v>#REF!</v>
      </c>
      <c r="U100" s="300" t="e">
        <f t="shared" si="62"/>
        <v>#REF!</v>
      </c>
      <c r="V100" s="308" t="e">
        <f>SUM(T100-S100)</f>
        <v>#REF!</v>
      </c>
      <c r="W100" s="136" t="e">
        <f t="shared" si="54"/>
        <v>#REF!</v>
      </c>
      <c r="X100" s="132" t="e">
        <f t="shared" si="55"/>
        <v>#REF!</v>
      </c>
      <c r="Y100" s="136" t="e">
        <f t="shared" si="56"/>
        <v>#VALUE!</v>
      </c>
      <c r="Z100" s="134" t="e">
        <f t="shared" si="57"/>
        <v>#REF!</v>
      </c>
      <c r="AA100" s="135" t="e">
        <f t="shared" si="58"/>
        <v>#REF!</v>
      </c>
      <c r="AB100" s="300" t="e">
        <f t="shared" si="63"/>
        <v>#REF!</v>
      </c>
      <c r="AC100" s="308" t="e">
        <f>SUM(AA100-Z100)</f>
        <v>#REF!</v>
      </c>
      <c r="AD100" s="138"/>
    </row>
    <row r="101" spans="1:30" s="8" customFormat="1" ht="21" customHeight="1" x14ac:dyDescent="0.15">
      <c r="A101" s="52" t="s">
        <v>32</v>
      </c>
      <c r="B101" s="131" t="e">
        <f>COUNTIF(#REF!,"*창")</f>
        <v>#REF!</v>
      </c>
      <c r="C101" s="132" t="e">
        <f>COUNTIF(#REF!,"*창")</f>
        <v>#REF!</v>
      </c>
      <c r="D101" s="133" t="s">
        <v>226</v>
      </c>
      <c r="E101" s="134" t="e">
        <f>SUMIF(#REF!,"*창",#REF!)</f>
        <v>#REF!</v>
      </c>
      <c r="F101" s="128" t="e">
        <f>SUMIF(#REF!,"*창",#REF!)</f>
        <v>#REF!</v>
      </c>
      <c r="G101" s="300" t="e">
        <f t="shared" si="60"/>
        <v>#REF!</v>
      </c>
      <c r="H101" s="308" t="e">
        <f>SUM(F101-E101)</f>
        <v>#REF!</v>
      </c>
      <c r="I101" s="124" t="e">
        <f>COUNTIF(#REF!,"국창")</f>
        <v>#REF!</v>
      </c>
      <c r="J101" s="125" t="e">
        <f>COUNTIF(#REF!,"국창")</f>
        <v>#REF!</v>
      </c>
      <c r="K101" s="133" t="s">
        <v>226</v>
      </c>
      <c r="L101" s="127" t="e">
        <f>SUMIF(#REF!,"국창",#REF!)</f>
        <v>#REF!</v>
      </c>
      <c r="M101" s="128" t="e">
        <f>SUMIF(#REF!,"국창",#REF!)</f>
        <v>#REF!</v>
      </c>
      <c r="N101" s="300" t="e">
        <f t="shared" si="61"/>
        <v>#REF!</v>
      </c>
      <c r="O101" s="308" t="e">
        <f>SUM(M101-L101)</f>
        <v>#REF!</v>
      </c>
      <c r="P101" s="124" t="e">
        <f>COUNTIF(#REF!,"공창")</f>
        <v>#REF!</v>
      </c>
      <c r="Q101" s="125" t="e">
        <f>COUNTIF(#REF!,"공창")</f>
        <v>#REF!</v>
      </c>
      <c r="R101" s="133" t="s">
        <v>226</v>
      </c>
      <c r="S101" s="127" t="e">
        <f>SUMIF(#REF!,"공창",#REF!)</f>
        <v>#REF!</v>
      </c>
      <c r="T101" s="128" t="e">
        <f>SUMIF(#REF!,"공창",#REF!)</f>
        <v>#REF!</v>
      </c>
      <c r="U101" s="300" t="e">
        <f t="shared" si="62"/>
        <v>#REF!</v>
      </c>
      <c r="V101" s="308" t="e">
        <f>SUM(T101-S101)</f>
        <v>#REF!</v>
      </c>
      <c r="W101" s="136" t="e">
        <f t="shared" si="54"/>
        <v>#REF!</v>
      </c>
      <c r="X101" s="132" t="e">
        <f t="shared" si="55"/>
        <v>#REF!</v>
      </c>
      <c r="Y101" s="136" t="e">
        <f t="shared" si="56"/>
        <v>#VALUE!</v>
      </c>
      <c r="Z101" s="134" t="e">
        <f t="shared" si="57"/>
        <v>#REF!</v>
      </c>
      <c r="AA101" s="135" t="e">
        <f t="shared" si="58"/>
        <v>#REF!</v>
      </c>
      <c r="AB101" s="300" t="e">
        <f t="shared" si="63"/>
        <v>#REF!</v>
      </c>
      <c r="AC101" s="308" t="e">
        <f>SUM(AA101-Z101)</f>
        <v>#REF!</v>
      </c>
      <c r="AD101" s="138"/>
    </row>
    <row r="102" spans="1:30" s="8" customFormat="1" ht="21" customHeight="1" x14ac:dyDescent="0.15">
      <c r="A102" s="52" t="s">
        <v>39</v>
      </c>
      <c r="B102" s="131" t="e">
        <f>COUNTIF(#REF!,"*주")</f>
        <v>#REF!</v>
      </c>
      <c r="C102" s="132" t="e">
        <f>COUNTIF(#REF!,"*주")</f>
        <v>#REF!</v>
      </c>
      <c r="D102" s="133" t="s">
        <v>226</v>
      </c>
      <c r="E102" s="134" t="e">
        <f>SUMIF(#REF!,"*주",#REF!)</f>
        <v>#REF!</v>
      </c>
      <c r="F102" s="128" t="e">
        <f>SUMIF(#REF!,"*주",#REF!)</f>
        <v>#REF!</v>
      </c>
      <c r="G102" s="300" t="e">
        <f t="shared" si="60"/>
        <v>#REF!</v>
      </c>
      <c r="H102" s="308" t="e">
        <f>SUM(F102-E102)</f>
        <v>#REF!</v>
      </c>
      <c r="I102" s="124" t="e">
        <f>COUNTIF(#REF!,"국주")</f>
        <v>#REF!</v>
      </c>
      <c r="J102" s="125" t="e">
        <f>COUNTIF(#REF!,"국주")</f>
        <v>#REF!</v>
      </c>
      <c r="K102" s="133" t="s">
        <v>226</v>
      </c>
      <c r="L102" s="127" t="e">
        <f>SUMIF(#REF!,"국주",#REF!)</f>
        <v>#REF!</v>
      </c>
      <c r="M102" s="128" t="e">
        <f>SUMIF(#REF!,"국주",#REF!)</f>
        <v>#REF!</v>
      </c>
      <c r="N102" s="300" t="e">
        <f t="shared" si="61"/>
        <v>#REF!</v>
      </c>
      <c r="O102" s="308" t="e">
        <f>SUM(M102-L102)</f>
        <v>#REF!</v>
      </c>
      <c r="P102" s="124" t="e">
        <f>COUNTIF(#REF!,"공주")</f>
        <v>#REF!</v>
      </c>
      <c r="Q102" s="125" t="e">
        <f>COUNTIF(#REF!,"공주")</f>
        <v>#REF!</v>
      </c>
      <c r="R102" s="133" t="s">
        <v>226</v>
      </c>
      <c r="S102" s="127" t="e">
        <f>SUMIF(#REF!,"공주",#REF!)</f>
        <v>#REF!</v>
      </c>
      <c r="T102" s="128" t="e">
        <f>SUMIF(#REF!,"공주",#REF!)</f>
        <v>#REF!</v>
      </c>
      <c r="U102" s="300" t="e">
        <f t="shared" si="62"/>
        <v>#REF!</v>
      </c>
      <c r="V102" s="308" t="e">
        <f>SUM(T102-S102)</f>
        <v>#REF!</v>
      </c>
      <c r="W102" s="136" t="e">
        <f t="shared" si="54"/>
        <v>#REF!</v>
      </c>
      <c r="X102" s="132" t="e">
        <f t="shared" si="55"/>
        <v>#REF!</v>
      </c>
      <c r="Y102" s="136" t="e">
        <f t="shared" si="56"/>
        <v>#VALUE!</v>
      </c>
      <c r="Z102" s="134" t="e">
        <f t="shared" si="57"/>
        <v>#REF!</v>
      </c>
      <c r="AA102" s="135" t="e">
        <f t="shared" si="58"/>
        <v>#REF!</v>
      </c>
      <c r="AB102" s="300" t="e">
        <f t="shared" si="63"/>
        <v>#REF!</v>
      </c>
      <c r="AC102" s="308" t="e">
        <f>SUM(AA102-Z102)</f>
        <v>#REF!</v>
      </c>
      <c r="AD102" s="138"/>
    </row>
    <row r="103" spans="1:30" s="8" customFormat="1" ht="21" customHeight="1" x14ac:dyDescent="0.15">
      <c r="A103" s="52" t="s">
        <v>238</v>
      </c>
      <c r="B103" s="131" t="e">
        <f>COUNTIF(#REF!,"*장")</f>
        <v>#REF!</v>
      </c>
      <c r="C103" s="132" t="e">
        <f>COUNTIF(#REF!,"*장")</f>
        <v>#REF!</v>
      </c>
      <c r="D103" s="133" t="s">
        <v>226</v>
      </c>
      <c r="E103" s="134" t="e">
        <f>SUMIF(#REF!,"*장",#REF!)</f>
        <v>#REF!</v>
      </c>
      <c r="F103" s="128" t="e">
        <f>SUMIF(#REF!,"*장",#REF!)</f>
        <v>#REF!</v>
      </c>
      <c r="G103" s="300" t="e">
        <f t="shared" si="60"/>
        <v>#REF!</v>
      </c>
      <c r="H103" s="308" t="e">
        <f t="shared" ref="H103:H104" si="64">SUM(F103-E103)</f>
        <v>#REF!</v>
      </c>
      <c r="I103" s="124" t="e">
        <f>COUNTIF(#REF!,"국장")</f>
        <v>#REF!</v>
      </c>
      <c r="J103" s="125" t="e">
        <f>COUNTIF(#REF!,"국장")</f>
        <v>#REF!</v>
      </c>
      <c r="K103" s="133" t="s">
        <v>226</v>
      </c>
      <c r="L103" s="127" t="e">
        <f>SUMIF(#REF!,"국장",#REF!)</f>
        <v>#REF!</v>
      </c>
      <c r="M103" s="128" t="e">
        <f>SUMIF(#REF!,"국공",#REF!)</f>
        <v>#REF!</v>
      </c>
      <c r="N103" s="300" t="e">
        <f t="shared" si="61"/>
        <v>#REF!</v>
      </c>
      <c r="O103" s="308" t="e">
        <f t="shared" ref="O103:O104" si="65">SUM(M103-L103)</f>
        <v>#REF!</v>
      </c>
      <c r="P103" s="124" t="e">
        <f>COUNTIF(#REF!,"공장")</f>
        <v>#REF!</v>
      </c>
      <c r="Q103" s="125" t="e">
        <f>COUNTIF(#REF!,"공장")</f>
        <v>#REF!</v>
      </c>
      <c r="R103" s="133" t="s">
        <v>226</v>
      </c>
      <c r="S103" s="127" t="e">
        <f>SUMIF(#REF!,"공장",#REF!)</f>
        <v>#REF!</v>
      </c>
      <c r="T103" s="128" t="e">
        <f>SUMIF(#REF!,"공공",#REF!)</f>
        <v>#REF!</v>
      </c>
      <c r="U103" s="300" t="e">
        <f t="shared" si="62"/>
        <v>#REF!</v>
      </c>
      <c r="V103" s="308" t="e">
        <f t="shared" ref="V103:V104" si="66">SUM(T103-S103)</f>
        <v>#REF!</v>
      </c>
      <c r="W103" s="136" t="e">
        <f t="shared" si="54"/>
        <v>#REF!</v>
      </c>
      <c r="X103" s="132" t="e">
        <f t="shared" si="55"/>
        <v>#REF!</v>
      </c>
      <c r="Y103" s="136" t="e">
        <f t="shared" si="56"/>
        <v>#VALUE!</v>
      </c>
      <c r="Z103" s="134" t="e">
        <f t="shared" si="57"/>
        <v>#REF!</v>
      </c>
      <c r="AA103" s="135" t="e">
        <f t="shared" si="58"/>
        <v>#REF!</v>
      </c>
      <c r="AB103" s="300" t="e">
        <f t="shared" si="63"/>
        <v>#REF!</v>
      </c>
      <c r="AC103" s="308" t="e">
        <f t="shared" ref="AC103:AC104" si="67">SUM(AA103-Z103)</f>
        <v>#REF!</v>
      </c>
      <c r="AD103" s="138"/>
    </row>
    <row r="104" spans="1:30" s="8" customFormat="1" ht="21" customHeight="1" x14ac:dyDescent="0.15">
      <c r="A104" s="53" t="s">
        <v>81</v>
      </c>
      <c r="B104" s="139" t="e">
        <f>COUNTIF(#REF!,"*가")</f>
        <v>#REF!</v>
      </c>
      <c r="C104" s="140" t="e">
        <f>COUNTIF(#REF!,"*가")</f>
        <v>#REF!</v>
      </c>
      <c r="D104" s="141" t="s">
        <v>226</v>
      </c>
      <c r="E104" s="142" t="e">
        <f>SUMIF(#REF!,"*가",#REF!)</f>
        <v>#REF!</v>
      </c>
      <c r="F104" s="143" t="e">
        <f>SUMIF(#REF!,"*가",#REF!)</f>
        <v>#REF!</v>
      </c>
      <c r="G104" s="301" t="e">
        <f t="shared" si="60"/>
        <v>#REF!</v>
      </c>
      <c r="H104" s="309" t="e">
        <f t="shared" si="64"/>
        <v>#REF!</v>
      </c>
      <c r="I104" s="139" t="e">
        <f>COUNTIF(#REF!,"국가 ")</f>
        <v>#REF!</v>
      </c>
      <c r="J104" s="140" t="e">
        <f>COUNTIF(#REF!,"국가 ")</f>
        <v>#REF!</v>
      </c>
      <c r="K104" s="141" t="s">
        <v>226</v>
      </c>
      <c r="L104" s="142" t="e">
        <f>SUMIF(#REF!,"국가 ",#REF!)</f>
        <v>#REF!</v>
      </c>
      <c r="M104" s="143" t="e">
        <f>SUMIF(#REF!,"국가 ",#REF!)</f>
        <v>#REF!</v>
      </c>
      <c r="N104" s="301" t="e">
        <f t="shared" si="61"/>
        <v>#REF!</v>
      </c>
      <c r="O104" s="309" t="e">
        <f t="shared" si="65"/>
        <v>#REF!</v>
      </c>
      <c r="P104" s="139" t="e">
        <f>COUNTIF(#REF!,"공가 ")</f>
        <v>#REF!</v>
      </c>
      <c r="Q104" s="140" t="e">
        <f>COUNTIF(#REF!,"공가 ")</f>
        <v>#REF!</v>
      </c>
      <c r="R104" s="141" t="s">
        <v>226</v>
      </c>
      <c r="S104" s="142" t="e">
        <f>SUMIF(#REF!,"공가무 ",#REF!)</f>
        <v>#REF!</v>
      </c>
      <c r="T104" s="143" t="e">
        <f>SUMIF(#REF!,"공가 ",#REF!)</f>
        <v>#REF!</v>
      </c>
      <c r="U104" s="301" t="e">
        <f t="shared" si="62"/>
        <v>#REF!</v>
      </c>
      <c r="V104" s="309" t="e">
        <f t="shared" si="66"/>
        <v>#REF!</v>
      </c>
      <c r="W104" s="144" t="e">
        <f t="shared" si="54"/>
        <v>#REF!</v>
      </c>
      <c r="X104" s="140" t="e">
        <f t="shared" si="55"/>
        <v>#REF!</v>
      </c>
      <c r="Y104" s="144" t="e">
        <f t="shared" si="56"/>
        <v>#VALUE!</v>
      </c>
      <c r="Z104" s="142" t="e">
        <f t="shared" si="57"/>
        <v>#REF!</v>
      </c>
      <c r="AA104" s="143" t="e">
        <f t="shared" si="58"/>
        <v>#REF!</v>
      </c>
      <c r="AB104" s="301" t="e">
        <f t="shared" si="63"/>
        <v>#REF!</v>
      </c>
      <c r="AC104" s="309" t="e">
        <f t="shared" si="67"/>
        <v>#REF!</v>
      </c>
      <c r="AD104" s="145"/>
    </row>
    <row r="105" spans="1:30" ht="21" customHeight="1" x14ac:dyDescent="0.15">
      <c r="A105" s="12" t="s">
        <v>244</v>
      </c>
      <c r="B105" s="1"/>
      <c r="C105" s="9"/>
      <c r="D105" s="9"/>
      <c r="E105" s="83"/>
      <c r="F105" s="83"/>
      <c r="G105" s="83"/>
      <c r="H105" s="302"/>
      <c r="I105" s="9"/>
      <c r="J105" s="9"/>
      <c r="K105" s="9"/>
      <c r="L105" s="83"/>
      <c r="M105" s="83"/>
      <c r="N105" s="83"/>
      <c r="O105" s="302"/>
      <c r="P105" s="9"/>
      <c r="Q105" s="9"/>
      <c r="R105" s="9"/>
      <c r="S105" s="83"/>
      <c r="T105" s="83"/>
      <c r="U105" s="83"/>
      <c r="V105" s="302"/>
      <c r="W105" s="9"/>
      <c r="X105" s="9"/>
      <c r="Y105" s="9"/>
      <c r="Z105" s="83"/>
      <c r="AA105" s="83"/>
      <c r="AB105" s="83"/>
      <c r="AC105" s="302"/>
      <c r="AD105" s="9"/>
    </row>
    <row r="106" spans="1:30" s="8" customFormat="1" ht="21" customHeight="1" x14ac:dyDescent="0.15">
      <c r="A106" s="20"/>
      <c r="B106" s="19"/>
      <c r="C106" s="7"/>
      <c r="D106" s="7"/>
      <c r="E106" s="84"/>
      <c r="F106" s="84"/>
      <c r="G106" s="84"/>
      <c r="H106" s="303"/>
      <c r="I106" s="7"/>
      <c r="J106" s="7"/>
      <c r="K106" s="7"/>
      <c r="L106" s="84"/>
      <c r="M106" s="84"/>
      <c r="N106" s="84"/>
      <c r="O106" s="303"/>
      <c r="P106" s="7"/>
      <c r="Q106" s="7"/>
      <c r="R106" s="7"/>
      <c r="S106" s="84"/>
      <c r="T106" s="84"/>
      <c r="U106" s="84"/>
      <c r="V106" s="303"/>
      <c r="W106" s="7"/>
      <c r="X106" s="7"/>
      <c r="Y106" s="7"/>
      <c r="Z106" s="84"/>
      <c r="AA106" s="84"/>
      <c r="AB106" s="84"/>
      <c r="AC106" s="303"/>
      <c r="AD106" s="21" t="e">
        <f>#REF!</f>
        <v>#REF!</v>
      </c>
    </row>
    <row r="107" spans="1:30" s="8" customFormat="1" ht="21" customHeight="1" x14ac:dyDescent="0.15">
      <c r="A107" s="915" t="s">
        <v>223</v>
      </c>
      <c r="B107" s="146" t="s">
        <v>224</v>
      </c>
      <c r="C107" s="147"/>
      <c r="D107" s="147"/>
      <c r="E107" s="147"/>
      <c r="F107" s="147"/>
      <c r="G107" s="296"/>
      <c r="H107" s="304"/>
      <c r="I107" s="146" t="s">
        <v>92</v>
      </c>
      <c r="J107" s="147"/>
      <c r="K107" s="147"/>
      <c r="L107" s="147"/>
      <c r="M107" s="147"/>
      <c r="N107" s="296"/>
      <c r="O107" s="304"/>
      <c r="P107" s="147" t="s">
        <v>93</v>
      </c>
      <c r="Q107" s="147"/>
      <c r="R107" s="147"/>
      <c r="S107" s="147"/>
      <c r="T107" s="147"/>
      <c r="U107" s="296"/>
      <c r="V107" s="304"/>
      <c r="W107" s="147" t="s">
        <v>239</v>
      </c>
      <c r="X107" s="147"/>
      <c r="Y107" s="147"/>
      <c r="Z107" s="147"/>
      <c r="AA107" s="147"/>
      <c r="AB107" s="296"/>
      <c r="AC107" s="304"/>
      <c r="AD107" s="918" t="s">
        <v>94</v>
      </c>
    </row>
    <row r="108" spans="1:30" s="8" customFormat="1" ht="21" customHeight="1" x14ac:dyDescent="0.15">
      <c r="A108" s="916"/>
      <c r="B108" s="921" t="s">
        <v>95</v>
      </c>
      <c r="C108" s="912"/>
      <c r="D108" s="148" t="s">
        <v>226</v>
      </c>
      <c r="E108" s="912" t="s">
        <v>241</v>
      </c>
      <c r="F108" s="912"/>
      <c r="G108" s="913" t="s">
        <v>96</v>
      </c>
      <c r="H108" s="914"/>
      <c r="I108" s="921" t="s">
        <v>95</v>
      </c>
      <c r="J108" s="912"/>
      <c r="K108" s="148" t="s">
        <v>226</v>
      </c>
      <c r="L108" s="912" t="s">
        <v>241</v>
      </c>
      <c r="M108" s="912"/>
      <c r="N108" s="913" t="s">
        <v>96</v>
      </c>
      <c r="O108" s="914"/>
      <c r="P108" s="912" t="s">
        <v>95</v>
      </c>
      <c r="Q108" s="912"/>
      <c r="R108" s="148" t="s">
        <v>226</v>
      </c>
      <c r="S108" s="912" t="s">
        <v>241</v>
      </c>
      <c r="T108" s="912"/>
      <c r="U108" s="913" t="s">
        <v>96</v>
      </c>
      <c r="V108" s="914"/>
      <c r="W108" s="912" t="s">
        <v>95</v>
      </c>
      <c r="X108" s="912"/>
      <c r="Y108" s="148" t="s">
        <v>226</v>
      </c>
      <c r="Z108" s="912" t="s">
        <v>241</v>
      </c>
      <c r="AA108" s="912"/>
      <c r="AB108" s="913" t="s">
        <v>96</v>
      </c>
      <c r="AC108" s="914"/>
      <c r="AD108" s="919"/>
    </row>
    <row r="109" spans="1:30" s="8" customFormat="1" ht="21" customHeight="1" x14ac:dyDescent="0.15">
      <c r="A109" s="917"/>
      <c r="B109" s="149" t="s">
        <v>97</v>
      </c>
      <c r="C109" s="50" t="s">
        <v>98</v>
      </c>
      <c r="D109" s="50" t="s">
        <v>226</v>
      </c>
      <c r="E109" s="50" t="s">
        <v>97</v>
      </c>
      <c r="F109" s="50" t="s">
        <v>98</v>
      </c>
      <c r="G109" s="297" t="s">
        <v>240</v>
      </c>
      <c r="H109" s="305" t="s">
        <v>99</v>
      </c>
      <c r="I109" s="149" t="s">
        <v>97</v>
      </c>
      <c r="J109" s="50" t="s">
        <v>98</v>
      </c>
      <c r="K109" s="50" t="s">
        <v>226</v>
      </c>
      <c r="L109" s="50" t="s">
        <v>97</v>
      </c>
      <c r="M109" s="50" t="s">
        <v>98</v>
      </c>
      <c r="N109" s="297" t="s">
        <v>240</v>
      </c>
      <c r="O109" s="305" t="s">
        <v>99</v>
      </c>
      <c r="P109" s="50" t="s">
        <v>97</v>
      </c>
      <c r="Q109" s="50" t="s">
        <v>98</v>
      </c>
      <c r="R109" s="50" t="s">
        <v>226</v>
      </c>
      <c r="S109" s="50" t="s">
        <v>97</v>
      </c>
      <c r="T109" s="50" t="s">
        <v>98</v>
      </c>
      <c r="U109" s="297" t="s">
        <v>240</v>
      </c>
      <c r="V109" s="305" t="s">
        <v>99</v>
      </c>
      <c r="W109" s="50" t="s">
        <v>97</v>
      </c>
      <c r="X109" s="50" t="s">
        <v>98</v>
      </c>
      <c r="Y109" s="50" t="s">
        <v>226</v>
      </c>
      <c r="Z109" s="50" t="s">
        <v>97</v>
      </c>
      <c r="AA109" s="50" t="s">
        <v>98</v>
      </c>
      <c r="AB109" s="297" t="s">
        <v>240</v>
      </c>
      <c r="AC109" s="305" t="s">
        <v>99</v>
      </c>
      <c r="AD109" s="920"/>
    </row>
    <row r="110" spans="1:30" s="8" customFormat="1" ht="21" customHeight="1" x14ac:dyDescent="0.15">
      <c r="A110" s="82" t="s">
        <v>224</v>
      </c>
      <c r="B110" s="117" t="e">
        <f>SUM(B111:B130)</f>
        <v>#REF!</v>
      </c>
      <c r="C110" s="118" t="e">
        <f>SUM(C111:C130)</f>
        <v>#REF!</v>
      </c>
      <c r="D110" s="119" t="s">
        <v>226</v>
      </c>
      <c r="E110" s="120" t="e">
        <f>SUM(E111:E130)</f>
        <v>#REF!</v>
      </c>
      <c r="F110" s="121" t="e">
        <f>SUM(F111:F130)</f>
        <v>#REF!</v>
      </c>
      <c r="G110" s="298" t="e">
        <f>SUM(G111:G130)</f>
        <v>#REF!</v>
      </c>
      <c r="H110" s="306" t="e">
        <f>SUM(F110-E110)</f>
        <v>#REF!</v>
      </c>
      <c r="I110" s="117" t="e">
        <f>SUM(I111:I130)</f>
        <v>#REF!</v>
      </c>
      <c r="J110" s="118" t="e">
        <f>SUM(J111:J130)</f>
        <v>#REF!</v>
      </c>
      <c r="K110" s="119" t="s">
        <v>226</v>
      </c>
      <c r="L110" s="120" t="e">
        <f>SUM(L111:L130)</f>
        <v>#REF!</v>
      </c>
      <c r="M110" s="121" t="e">
        <f>SUM(M111:M130)</f>
        <v>#REF!</v>
      </c>
      <c r="N110" s="298" t="e">
        <f>SUM(N111:N130)</f>
        <v>#REF!</v>
      </c>
      <c r="O110" s="306" t="e">
        <f>SUM(M110-L110)</f>
        <v>#REF!</v>
      </c>
      <c r="P110" s="122" t="e">
        <f>SUM(P111:P130)</f>
        <v>#REF!</v>
      </c>
      <c r="Q110" s="118" t="e">
        <f>SUM(Q111:Q130)</f>
        <v>#REF!</v>
      </c>
      <c r="R110" s="119" t="s">
        <v>226</v>
      </c>
      <c r="S110" s="120" t="e">
        <f>SUM(S111:S130)</f>
        <v>#REF!</v>
      </c>
      <c r="T110" s="121" t="e">
        <f>SUM(T111:T130)</f>
        <v>#REF!</v>
      </c>
      <c r="U110" s="298" t="e">
        <f>SUM(U111:U130)</f>
        <v>#REF!</v>
      </c>
      <c r="V110" s="306" t="e">
        <f>SUM(T110-S110)</f>
        <v>#REF!</v>
      </c>
      <c r="W110" s="122" t="e">
        <f>SUM(W111:W130)</f>
        <v>#REF!</v>
      </c>
      <c r="X110" s="118" t="e">
        <f>SUM(X111:X130)</f>
        <v>#REF!</v>
      </c>
      <c r="Y110" s="119" t="s">
        <v>226</v>
      </c>
      <c r="Z110" s="120" t="e">
        <f>SUM(Z111:Z130)</f>
        <v>#REF!</v>
      </c>
      <c r="AA110" s="121" t="e">
        <f>SUM(AA111:AA130)</f>
        <v>#REF!</v>
      </c>
      <c r="AB110" s="298" t="e">
        <f>SUM(AB111:AB130)</f>
        <v>#REF!</v>
      </c>
      <c r="AC110" s="306" t="e">
        <f>SUM(AA110-Z110)</f>
        <v>#REF!</v>
      </c>
      <c r="AD110" s="123"/>
    </row>
    <row r="111" spans="1:30" s="8" customFormat="1" ht="21" customHeight="1" x14ac:dyDescent="0.15">
      <c r="A111" s="51" t="s">
        <v>227</v>
      </c>
      <c r="B111" s="124" t="e">
        <f>COUNTIF(#REF!,"*전")</f>
        <v>#REF!</v>
      </c>
      <c r="C111" s="125" t="e">
        <f>COUNTIF(#REF!,"*전")</f>
        <v>#REF!</v>
      </c>
      <c r="D111" s="126" t="s">
        <v>226</v>
      </c>
      <c r="E111" s="127" t="e">
        <f>SUMIF(#REF!,"*전",#REF!)</f>
        <v>#REF!</v>
      </c>
      <c r="F111" s="128" t="e">
        <f>SUMIF(#REF!,"*전",#REF!)</f>
        <v>#REF!</v>
      </c>
      <c r="G111" s="299" t="e">
        <f>C111-B111</f>
        <v>#REF!</v>
      </c>
      <c r="H111" s="307" t="e">
        <f t="shared" ref="H111:H130" si="68">SUM(F111-E111)</f>
        <v>#REF!</v>
      </c>
      <c r="I111" s="124" t="e">
        <f>COUNTIF(#REF!,"국전")</f>
        <v>#REF!</v>
      </c>
      <c r="J111" s="125" t="e">
        <f>COUNTIF(#REF!,"국전")</f>
        <v>#REF!</v>
      </c>
      <c r="K111" s="126" t="s">
        <v>226</v>
      </c>
      <c r="L111" s="127" t="e">
        <f>SUMIF(#REF!,"국전",#REF!)</f>
        <v>#REF!</v>
      </c>
      <c r="M111" s="128" t="e">
        <f>SUMIF(#REF!,"국전",#REF!)</f>
        <v>#REF!</v>
      </c>
      <c r="N111" s="299" t="e">
        <f>J111-I111</f>
        <v>#REF!</v>
      </c>
      <c r="O111" s="307" t="e">
        <f t="shared" ref="O111:O130" si="69">SUM(M111-L111)</f>
        <v>#REF!</v>
      </c>
      <c r="P111" s="129" t="e">
        <f>COUNTIF(#REF!,"공전")</f>
        <v>#REF!</v>
      </c>
      <c r="Q111" s="125" t="e">
        <f>COUNTIF(#REF!,"공전")</f>
        <v>#REF!</v>
      </c>
      <c r="R111" s="126" t="s">
        <v>226</v>
      </c>
      <c r="S111" s="127" t="e">
        <f>SUMIF(#REF!,"공전",#REF!)</f>
        <v>#REF!</v>
      </c>
      <c r="T111" s="128" t="e">
        <f>SUMIF(#REF!,"공전",#REF!)</f>
        <v>#REF!</v>
      </c>
      <c r="U111" s="299" t="e">
        <f>Q111-P111</f>
        <v>#REF!</v>
      </c>
      <c r="V111" s="307" t="e">
        <f t="shared" ref="V111:V130" si="70">SUM(T111-S111)</f>
        <v>#REF!</v>
      </c>
      <c r="W111" s="129" t="e">
        <f t="shared" ref="W111:W130" si="71">B111-I111-P111</f>
        <v>#REF!</v>
      </c>
      <c r="X111" s="125" t="e">
        <f t="shared" ref="X111:X130" si="72">C111-J111-Q111</f>
        <v>#REF!</v>
      </c>
      <c r="Y111" s="129" t="e">
        <f t="shared" ref="Y111:Y130" si="73">D111-K111-R111</f>
        <v>#VALUE!</v>
      </c>
      <c r="Z111" s="127" t="e">
        <f t="shared" ref="Z111:Z130" si="74">E111-L111-S111</f>
        <v>#REF!</v>
      </c>
      <c r="AA111" s="128" t="e">
        <f t="shared" ref="AA111:AA130" si="75">F111-M111-T111</f>
        <v>#REF!</v>
      </c>
      <c r="AB111" s="299" t="e">
        <f>X111-W111</f>
        <v>#REF!</v>
      </c>
      <c r="AC111" s="307" t="e">
        <f t="shared" ref="AC111:AC130" si="76">SUM(AA111-Z111)</f>
        <v>#REF!</v>
      </c>
      <c r="AD111" s="130"/>
    </row>
    <row r="112" spans="1:30" s="8" customFormat="1" ht="21" customHeight="1" x14ac:dyDescent="0.15">
      <c r="A112" s="52" t="s">
        <v>228</v>
      </c>
      <c r="B112" s="131" t="e">
        <f>COUNTIF(#REF!,"*답")</f>
        <v>#REF!</v>
      </c>
      <c r="C112" s="132" t="e">
        <f>COUNTIF(#REF!,"*답")</f>
        <v>#REF!</v>
      </c>
      <c r="D112" s="133" t="s">
        <v>226</v>
      </c>
      <c r="E112" s="134" t="e">
        <f>SUMIF(#REF!,"*답",#REF!)</f>
        <v>#REF!</v>
      </c>
      <c r="F112" s="135" t="e">
        <f>SUMIF(#REF!,"*답",#REF!)</f>
        <v>#REF!</v>
      </c>
      <c r="G112" s="300" t="e">
        <f t="shared" ref="G112:G130" si="77">C112-B112</f>
        <v>#REF!</v>
      </c>
      <c r="H112" s="308" t="e">
        <f t="shared" si="68"/>
        <v>#REF!</v>
      </c>
      <c r="I112" s="131" t="e">
        <f>COUNTIF(#REF!,"국답")</f>
        <v>#REF!</v>
      </c>
      <c r="J112" s="132" t="e">
        <f>COUNTIF(#REF!,"국답")</f>
        <v>#REF!</v>
      </c>
      <c r="K112" s="133" t="s">
        <v>226</v>
      </c>
      <c r="L112" s="134" t="e">
        <f>SUMIF(#REF!,"국답",#REF!)</f>
        <v>#REF!</v>
      </c>
      <c r="M112" s="135" t="e">
        <f>SUMIF(#REF!,"국답",#REF!)</f>
        <v>#REF!</v>
      </c>
      <c r="N112" s="300" t="e">
        <f t="shared" ref="N112:N130" si="78">J112-I112</f>
        <v>#REF!</v>
      </c>
      <c r="O112" s="308" t="e">
        <f t="shared" si="69"/>
        <v>#REF!</v>
      </c>
      <c r="P112" s="136" t="e">
        <f>COUNTIF(#REF!,"공답")</f>
        <v>#REF!</v>
      </c>
      <c r="Q112" s="132" t="e">
        <f>COUNTIF(#REF!,"공답")</f>
        <v>#REF!</v>
      </c>
      <c r="R112" s="133" t="s">
        <v>226</v>
      </c>
      <c r="S112" s="134" t="e">
        <f>SUMIF(#REF!,"공답",#REF!)</f>
        <v>#REF!</v>
      </c>
      <c r="T112" s="135" t="e">
        <f>SUMIF(#REF!,"공답",#REF!)</f>
        <v>#REF!</v>
      </c>
      <c r="U112" s="300" t="e">
        <f t="shared" ref="U112:U130" si="79">Q112-P112</f>
        <v>#REF!</v>
      </c>
      <c r="V112" s="308" t="e">
        <f t="shared" si="70"/>
        <v>#REF!</v>
      </c>
      <c r="W112" s="136" t="e">
        <f t="shared" si="71"/>
        <v>#REF!</v>
      </c>
      <c r="X112" s="132" t="e">
        <f t="shared" si="72"/>
        <v>#REF!</v>
      </c>
      <c r="Y112" s="136" t="e">
        <f t="shared" si="73"/>
        <v>#VALUE!</v>
      </c>
      <c r="Z112" s="134" t="e">
        <f t="shared" si="74"/>
        <v>#REF!</v>
      </c>
      <c r="AA112" s="135" t="e">
        <f t="shared" si="75"/>
        <v>#REF!</v>
      </c>
      <c r="AB112" s="300" t="e">
        <f t="shared" ref="AB112:AB130" si="80">X112-W112</f>
        <v>#REF!</v>
      </c>
      <c r="AC112" s="308" t="e">
        <f t="shared" si="76"/>
        <v>#REF!</v>
      </c>
      <c r="AD112" s="137"/>
    </row>
    <row r="113" spans="1:30" s="8" customFormat="1" ht="21" customHeight="1" x14ac:dyDescent="0.15">
      <c r="A113" s="52" t="s">
        <v>229</v>
      </c>
      <c r="B113" s="131" t="e">
        <f>COUNTIF(#REF!,"*대")</f>
        <v>#REF!</v>
      </c>
      <c r="C113" s="132" t="e">
        <f>COUNTIF(#REF!,"*대")</f>
        <v>#REF!</v>
      </c>
      <c r="D113" s="133" t="s">
        <v>226</v>
      </c>
      <c r="E113" s="134" t="e">
        <f>SUMIF(#REF!,"*대",#REF!)</f>
        <v>#REF!</v>
      </c>
      <c r="F113" s="135" t="e">
        <f>SUMIF(#REF!,"*대",#REF!)</f>
        <v>#REF!</v>
      </c>
      <c r="G113" s="300" t="e">
        <f t="shared" si="77"/>
        <v>#REF!</v>
      </c>
      <c r="H113" s="308" t="e">
        <f t="shared" si="68"/>
        <v>#REF!</v>
      </c>
      <c r="I113" s="131" t="e">
        <f>COUNTIF(#REF!,"국대")</f>
        <v>#REF!</v>
      </c>
      <c r="J113" s="132" t="e">
        <f>COUNTIF(#REF!,"국대")</f>
        <v>#REF!</v>
      </c>
      <c r="K113" s="133" t="s">
        <v>226</v>
      </c>
      <c r="L113" s="134" t="e">
        <f>SUMIF(#REF!,"국대",#REF!)</f>
        <v>#REF!</v>
      </c>
      <c r="M113" s="135" t="e">
        <f>SUMIF(#REF!,"국대",#REF!)</f>
        <v>#REF!</v>
      </c>
      <c r="N113" s="300" t="e">
        <f t="shared" si="78"/>
        <v>#REF!</v>
      </c>
      <c r="O113" s="308" t="e">
        <f t="shared" si="69"/>
        <v>#REF!</v>
      </c>
      <c r="P113" s="136" t="e">
        <f>COUNTIF(#REF!,"공대")</f>
        <v>#REF!</v>
      </c>
      <c r="Q113" s="132" t="e">
        <f>COUNTIF(#REF!,"공대")</f>
        <v>#REF!</v>
      </c>
      <c r="R113" s="133" t="s">
        <v>226</v>
      </c>
      <c r="S113" s="134" t="e">
        <f>SUMIF(#REF!,"공대",#REF!)</f>
        <v>#REF!</v>
      </c>
      <c r="T113" s="135" t="e">
        <f>SUMIF(#REF!,"공대",#REF!)</f>
        <v>#REF!</v>
      </c>
      <c r="U113" s="300" t="e">
        <f t="shared" si="79"/>
        <v>#REF!</v>
      </c>
      <c r="V113" s="308" t="e">
        <f t="shared" si="70"/>
        <v>#REF!</v>
      </c>
      <c r="W113" s="136" t="e">
        <f t="shared" si="71"/>
        <v>#REF!</v>
      </c>
      <c r="X113" s="132" t="e">
        <f t="shared" si="72"/>
        <v>#REF!</v>
      </c>
      <c r="Y113" s="136" t="e">
        <f t="shared" si="73"/>
        <v>#VALUE!</v>
      </c>
      <c r="Z113" s="134" t="e">
        <f t="shared" si="74"/>
        <v>#REF!</v>
      </c>
      <c r="AA113" s="135" t="e">
        <f t="shared" si="75"/>
        <v>#REF!</v>
      </c>
      <c r="AB113" s="300" t="e">
        <f t="shared" si="80"/>
        <v>#REF!</v>
      </c>
      <c r="AC113" s="308" t="e">
        <f t="shared" si="76"/>
        <v>#REF!</v>
      </c>
      <c r="AD113" s="138"/>
    </row>
    <row r="114" spans="1:30" s="8" customFormat="1" ht="21" customHeight="1" x14ac:dyDescent="0.15">
      <c r="A114" s="52" t="s">
        <v>230</v>
      </c>
      <c r="B114" s="131" t="e">
        <f>COUNTIF(#REF!,"*임")</f>
        <v>#REF!</v>
      </c>
      <c r="C114" s="132" t="e">
        <f>COUNTIF(#REF!,"*임")</f>
        <v>#REF!</v>
      </c>
      <c r="D114" s="133" t="s">
        <v>226</v>
      </c>
      <c r="E114" s="134" t="e">
        <f>SUMIF(#REF!,"*임",#REF!)</f>
        <v>#REF!</v>
      </c>
      <c r="F114" s="135" t="e">
        <f>SUMIF(#REF!,"*임",#REF!)</f>
        <v>#REF!</v>
      </c>
      <c r="G114" s="300" t="e">
        <f t="shared" si="77"/>
        <v>#REF!</v>
      </c>
      <c r="H114" s="308" t="e">
        <f t="shared" si="68"/>
        <v>#REF!</v>
      </c>
      <c r="I114" s="131" t="e">
        <f>COUNTIF(#REF!,"국임")</f>
        <v>#REF!</v>
      </c>
      <c r="J114" s="132" t="e">
        <f>COUNTIF(#REF!,"국임")</f>
        <v>#REF!</v>
      </c>
      <c r="K114" s="133" t="s">
        <v>226</v>
      </c>
      <c r="L114" s="134" t="e">
        <f>SUMIF(#REF!,"국임",#REF!)</f>
        <v>#REF!</v>
      </c>
      <c r="M114" s="135" t="e">
        <f>SUMIF(#REF!,"국임",#REF!)</f>
        <v>#REF!</v>
      </c>
      <c r="N114" s="300" t="e">
        <f t="shared" si="78"/>
        <v>#REF!</v>
      </c>
      <c r="O114" s="308" t="e">
        <f t="shared" si="69"/>
        <v>#REF!</v>
      </c>
      <c r="P114" s="136" t="e">
        <f>COUNTIF(#REF!,"공임")</f>
        <v>#REF!</v>
      </c>
      <c r="Q114" s="132" t="e">
        <f>COUNTIF(#REF!,"공임")</f>
        <v>#REF!</v>
      </c>
      <c r="R114" s="133" t="s">
        <v>226</v>
      </c>
      <c r="S114" s="134" t="e">
        <f>SUMIF(#REF!,"공임",#REF!)</f>
        <v>#REF!</v>
      </c>
      <c r="T114" s="135" t="e">
        <f>SUMIF(#REF!,"공임",#REF!)</f>
        <v>#REF!</v>
      </c>
      <c r="U114" s="300" t="e">
        <f t="shared" si="79"/>
        <v>#REF!</v>
      </c>
      <c r="V114" s="308" t="e">
        <f t="shared" si="70"/>
        <v>#REF!</v>
      </c>
      <c r="W114" s="136" t="e">
        <f t="shared" si="71"/>
        <v>#REF!</v>
      </c>
      <c r="X114" s="132" t="e">
        <f t="shared" si="72"/>
        <v>#REF!</v>
      </c>
      <c r="Y114" s="136" t="e">
        <f t="shared" si="73"/>
        <v>#VALUE!</v>
      </c>
      <c r="Z114" s="134" t="e">
        <f t="shared" si="74"/>
        <v>#REF!</v>
      </c>
      <c r="AA114" s="135" t="e">
        <f t="shared" si="75"/>
        <v>#REF!</v>
      </c>
      <c r="AB114" s="300" t="e">
        <f t="shared" si="80"/>
        <v>#REF!</v>
      </c>
      <c r="AC114" s="308" t="e">
        <f t="shared" si="76"/>
        <v>#REF!</v>
      </c>
      <c r="AD114" s="138"/>
    </row>
    <row r="115" spans="1:30" s="8" customFormat="1" ht="21" customHeight="1" x14ac:dyDescent="0.15">
      <c r="A115" s="52" t="s">
        <v>231</v>
      </c>
      <c r="B115" s="131" t="e">
        <f>COUNTIF(#REF!,"*도")</f>
        <v>#REF!</v>
      </c>
      <c r="C115" s="132" t="e">
        <f>COUNTIF(#REF!,"*도")</f>
        <v>#REF!</v>
      </c>
      <c r="D115" s="133" t="s">
        <v>226</v>
      </c>
      <c r="E115" s="134" t="e">
        <f>SUMIF(#REF!,"*도",#REF!)</f>
        <v>#REF!</v>
      </c>
      <c r="F115" s="135" t="e">
        <f>SUMIF(#REF!,"*도",#REF!)</f>
        <v>#REF!</v>
      </c>
      <c r="G115" s="300" t="e">
        <f t="shared" si="77"/>
        <v>#REF!</v>
      </c>
      <c r="H115" s="308" t="e">
        <f t="shared" si="68"/>
        <v>#REF!</v>
      </c>
      <c r="I115" s="131" t="e">
        <f>COUNTIF(#REF!,"국도")</f>
        <v>#REF!</v>
      </c>
      <c r="J115" s="132" t="e">
        <f>COUNTIF(#REF!,"국도")</f>
        <v>#REF!</v>
      </c>
      <c r="K115" s="133" t="s">
        <v>226</v>
      </c>
      <c r="L115" s="134" t="e">
        <f>SUMIF(#REF!,"국도",#REF!)</f>
        <v>#REF!</v>
      </c>
      <c r="M115" s="135" t="e">
        <f>SUMIF(#REF!,"국도",#REF!)</f>
        <v>#REF!</v>
      </c>
      <c r="N115" s="300" t="e">
        <f t="shared" si="78"/>
        <v>#REF!</v>
      </c>
      <c r="O115" s="308" t="e">
        <f t="shared" si="69"/>
        <v>#REF!</v>
      </c>
      <c r="P115" s="136" t="e">
        <f>COUNTIF(#REF!,"공도")</f>
        <v>#REF!</v>
      </c>
      <c r="Q115" s="132" t="e">
        <f>COUNTIF(#REF!,"공도")</f>
        <v>#REF!</v>
      </c>
      <c r="R115" s="133" t="s">
        <v>226</v>
      </c>
      <c r="S115" s="134" t="e">
        <f>SUMIF(#REF!,"공도",#REF!)</f>
        <v>#REF!</v>
      </c>
      <c r="T115" s="135" t="e">
        <f>SUMIF(#REF!,"공도",#REF!)</f>
        <v>#REF!</v>
      </c>
      <c r="U115" s="300" t="e">
        <f t="shared" si="79"/>
        <v>#REF!</v>
      </c>
      <c r="V115" s="308" t="e">
        <f t="shared" si="70"/>
        <v>#REF!</v>
      </c>
      <c r="W115" s="136" t="e">
        <f t="shared" si="71"/>
        <v>#REF!</v>
      </c>
      <c r="X115" s="132" t="e">
        <f t="shared" si="72"/>
        <v>#REF!</v>
      </c>
      <c r="Y115" s="136" t="e">
        <f t="shared" si="73"/>
        <v>#VALUE!</v>
      </c>
      <c r="Z115" s="134" t="e">
        <f t="shared" si="74"/>
        <v>#REF!</v>
      </c>
      <c r="AA115" s="135" t="e">
        <f t="shared" si="75"/>
        <v>#REF!</v>
      </c>
      <c r="AB115" s="300" t="e">
        <f t="shared" si="80"/>
        <v>#REF!</v>
      </c>
      <c r="AC115" s="308" t="e">
        <f t="shared" si="76"/>
        <v>#REF!</v>
      </c>
      <c r="AD115" s="138"/>
    </row>
    <row r="116" spans="1:30" s="8" customFormat="1" ht="21" customHeight="1" x14ac:dyDescent="0.15">
      <c r="A116" s="52" t="s">
        <v>232</v>
      </c>
      <c r="B116" s="131" t="e">
        <f>COUNTIF(#REF!,"*천")</f>
        <v>#REF!</v>
      </c>
      <c r="C116" s="132" t="e">
        <f>COUNTIF(#REF!,"*천")</f>
        <v>#REF!</v>
      </c>
      <c r="D116" s="133" t="s">
        <v>226</v>
      </c>
      <c r="E116" s="134" t="e">
        <f>SUMIF(#REF!,"*천",#REF!)</f>
        <v>#REF!</v>
      </c>
      <c r="F116" s="135" t="e">
        <f>SUMIF(#REF!,"*천",#REF!)</f>
        <v>#REF!</v>
      </c>
      <c r="G116" s="300" t="e">
        <f t="shared" si="77"/>
        <v>#REF!</v>
      </c>
      <c r="H116" s="308" t="e">
        <f t="shared" si="68"/>
        <v>#REF!</v>
      </c>
      <c r="I116" s="131" t="e">
        <f>COUNTIF(#REF!,"국천")</f>
        <v>#REF!</v>
      </c>
      <c r="J116" s="132" t="e">
        <f>COUNTIF(#REF!,"국천")</f>
        <v>#REF!</v>
      </c>
      <c r="K116" s="133" t="s">
        <v>226</v>
      </c>
      <c r="L116" s="134" t="e">
        <f>SUMIF(#REF!,"국천",#REF!)</f>
        <v>#REF!</v>
      </c>
      <c r="M116" s="135" t="e">
        <f>SUMIF(#REF!,"국천",#REF!)</f>
        <v>#REF!</v>
      </c>
      <c r="N116" s="300" t="e">
        <f t="shared" si="78"/>
        <v>#REF!</v>
      </c>
      <c r="O116" s="308" t="e">
        <f t="shared" si="69"/>
        <v>#REF!</v>
      </c>
      <c r="P116" s="136" t="e">
        <f>COUNTIF(#REF!,"공천")</f>
        <v>#REF!</v>
      </c>
      <c r="Q116" s="132" t="e">
        <f>COUNTIF(#REF!,"공천")</f>
        <v>#REF!</v>
      </c>
      <c r="R116" s="133" t="s">
        <v>226</v>
      </c>
      <c r="S116" s="134" t="e">
        <f>SUMIF(#REF!,"공천",#REF!)</f>
        <v>#REF!</v>
      </c>
      <c r="T116" s="135" t="e">
        <f>SUMIF(#REF!,"공천",#REF!)</f>
        <v>#REF!</v>
      </c>
      <c r="U116" s="300" t="e">
        <f t="shared" si="79"/>
        <v>#REF!</v>
      </c>
      <c r="V116" s="308" t="e">
        <f t="shared" si="70"/>
        <v>#REF!</v>
      </c>
      <c r="W116" s="136" t="e">
        <f t="shared" si="71"/>
        <v>#REF!</v>
      </c>
      <c r="X116" s="132" t="e">
        <f t="shared" si="72"/>
        <v>#REF!</v>
      </c>
      <c r="Y116" s="136" t="e">
        <f t="shared" si="73"/>
        <v>#VALUE!</v>
      </c>
      <c r="Z116" s="134" t="e">
        <f t="shared" si="74"/>
        <v>#REF!</v>
      </c>
      <c r="AA116" s="135" t="e">
        <f t="shared" si="75"/>
        <v>#REF!</v>
      </c>
      <c r="AB116" s="300" t="e">
        <f t="shared" si="80"/>
        <v>#REF!</v>
      </c>
      <c r="AC116" s="308" t="e">
        <f t="shared" si="76"/>
        <v>#REF!</v>
      </c>
      <c r="AD116" s="138"/>
    </row>
    <row r="117" spans="1:30" s="8" customFormat="1" ht="21" customHeight="1" x14ac:dyDescent="0.15">
      <c r="A117" s="52" t="s">
        <v>233</v>
      </c>
      <c r="B117" s="131" t="e">
        <f>COUNTIF(#REF!,"*구")</f>
        <v>#REF!</v>
      </c>
      <c r="C117" s="132" t="e">
        <f>COUNTIF(#REF!,"*구")</f>
        <v>#REF!</v>
      </c>
      <c r="D117" s="133" t="s">
        <v>226</v>
      </c>
      <c r="E117" s="134" t="e">
        <f>SUMIF(#REF!,"*구",#REF!)</f>
        <v>#REF!</v>
      </c>
      <c r="F117" s="135" t="e">
        <f>SUMIF(#REF!,"*구",#REF!)</f>
        <v>#REF!</v>
      </c>
      <c r="G117" s="300" t="e">
        <f t="shared" si="77"/>
        <v>#REF!</v>
      </c>
      <c r="H117" s="308" t="e">
        <f t="shared" si="68"/>
        <v>#REF!</v>
      </c>
      <c r="I117" s="131" t="e">
        <f>COUNTIF(#REF!,"국구")</f>
        <v>#REF!</v>
      </c>
      <c r="J117" s="132" t="e">
        <f>COUNTIF(#REF!,"국구")</f>
        <v>#REF!</v>
      </c>
      <c r="K117" s="133" t="s">
        <v>226</v>
      </c>
      <c r="L117" s="134" t="e">
        <f>SUMIF(#REF!,"국구",#REF!)</f>
        <v>#REF!</v>
      </c>
      <c r="M117" s="135" t="e">
        <f>SUMIF(#REF!,"국구",#REF!)</f>
        <v>#REF!</v>
      </c>
      <c r="N117" s="300" t="e">
        <f t="shared" si="78"/>
        <v>#REF!</v>
      </c>
      <c r="O117" s="308" t="e">
        <f t="shared" si="69"/>
        <v>#REF!</v>
      </c>
      <c r="P117" s="136" t="e">
        <f>COUNTIF(#REF!,"공구")</f>
        <v>#REF!</v>
      </c>
      <c r="Q117" s="132" t="e">
        <f>COUNTIF(#REF!,"공구")</f>
        <v>#REF!</v>
      </c>
      <c r="R117" s="133" t="s">
        <v>226</v>
      </c>
      <c r="S117" s="134" t="e">
        <f>SUMIF(#REF!,"공구",#REF!)</f>
        <v>#REF!</v>
      </c>
      <c r="T117" s="135" t="e">
        <f>SUMIF(#REF!,"공구",#REF!)</f>
        <v>#REF!</v>
      </c>
      <c r="U117" s="300" t="e">
        <f t="shared" si="79"/>
        <v>#REF!</v>
      </c>
      <c r="V117" s="308" t="e">
        <f t="shared" si="70"/>
        <v>#REF!</v>
      </c>
      <c r="W117" s="136" t="e">
        <f t="shared" si="71"/>
        <v>#REF!</v>
      </c>
      <c r="X117" s="132" t="e">
        <f t="shared" si="72"/>
        <v>#REF!</v>
      </c>
      <c r="Y117" s="136" t="e">
        <f t="shared" si="73"/>
        <v>#VALUE!</v>
      </c>
      <c r="Z117" s="134" t="e">
        <f t="shared" si="74"/>
        <v>#REF!</v>
      </c>
      <c r="AA117" s="135" t="e">
        <f t="shared" si="75"/>
        <v>#REF!</v>
      </c>
      <c r="AB117" s="300" t="e">
        <f t="shared" si="80"/>
        <v>#REF!</v>
      </c>
      <c r="AC117" s="308" t="e">
        <f t="shared" si="76"/>
        <v>#REF!</v>
      </c>
      <c r="AD117" s="138"/>
    </row>
    <row r="118" spans="1:30" s="8" customFormat="1" ht="21" customHeight="1" x14ac:dyDescent="0.15">
      <c r="A118" s="52" t="s">
        <v>234</v>
      </c>
      <c r="B118" s="131" t="e">
        <f>COUNTIF(#REF!,"*제")</f>
        <v>#REF!</v>
      </c>
      <c r="C118" s="132" t="e">
        <f>COUNTIF(#REF!,"*제")</f>
        <v>#REF!</v>
      </c>
      <c r="D118" s="133" t="s">
        <v>226</v>
      </c>
      <c r="E118" s="134" t="e">
        <f>SUMIF(#REF!,"*제",#REF!)</f>
        <v>#REF!</v>
      </c>
      <c r="F118" s="135" t="e">
        <f>SUMIF(#REF!,"*제",#REF!)</f>
        <v>#REF!</v>
      </c>
      <c r="G118" s="300" t="e">
        <f t="shared" si="77"/>
        <v>#REF!</v>
      </c>
      <c r="H118" s="308" t="e">
        <f t="shared" si="68"/>
        <v>#REF!</v>
      </c>
      <c r="I118" s="131" t="e">
        <f>COUNTIF(#REF!,"국제")</f>
        <v>#REF!</v>
      </c>
      <c r="J118" s="132" t="e">
        <f>COUNTIF(#REF!,"국제")</f>
        <v>#REF!</v>
      </c>
      <c r="K118" s="133" t="s">
        <v>226</v>
      </c>
      <c r="L118" s="134" t="e">
        <f>SUMIF(#REF!,"국제",#REF!)</f>
        <v>#REF!</v>
      </c>
      <c r="M118" s="135" t="e">
        <f>SUMIF(#REF!,"국제",#REF!)</f>
        <v>#REF!</v>
      </c>
      <c r="N118" s="300" t="e">
        <f t="shared" si="78"/>
        <v>#REF!</v>
      </c>
      <c r="O118" s="308" t="e">
        <f t="shared" si="69"/>
        <v>#REF!</v>
      </c>
      <c r="P118" s="136" t="e">
        <f>COUNTIF(#REF!,"공제")</f>
        <v>#REF!</v>
      </c>
      <c r="Q118" s="132" t="e">
        <f>COUNTIF(#REF!,"공제")</f>
        <v>#REF!</v>
      </c>
      <c r="R118" s="133" t="s">
        <v>226</v>
      </c>
      <c r="S118" s="134" t="e">
        <f>SUMIF(#REF!,"공제",#REF!)</f>
        <v>#REF!</v>
      </c>
      <c r="T118" s="135" t="e">
        <f>SUMIF(#REF!,"공제",#REF!)</f>
        <v>#REF!</v>
      </c>
      <c r="U118" s="300" t="e">
        <f t="shared" si="79"/>
        <v>#REF!</v>
      </c>
      <c r="V118" s="308" t="e">
        <f t="shared" si="70"/>
        <v>#REF!</v>
      </c>
      <c r="W118" s="136" t="e">
        <f t="shared" si="71"/>
        <v>#REF!</v>
      </c>
      <c r="X118" s="132" t="e">
        <f t="shared" si="72"/>
        <v>#REF!</v>
      </c>
      <c r="Y118" s="136" t="e">
        <f t="shared" si="73"/>
        <v>#VALUE!</v>
      </c>
      <c r="Z118" s="134" t="e">
        <f t="shared" si="74"/>
        <v>#REF!</v>
      </c>
      <c r="AA118" s="135" t="e">
        <f t="shared" si="75"/>
        <v>#REF!</v>
      </c>
      <c r="AB118" s="300" t="e">
        <f t="shared" si="80"/>
        <v>#REF!</v>
      </c>
      <c r="AC118" s="308" t="e">
        <f t="shared" si="76"/>
        <v>#REF!</v>
      </c>
      <c r="AD118" s="137"/>
    </row>
    <row r="119" spans="1:30" s="8" customFormat="1" ht="21" customHeight="1" x14ac:dyDescent="0.15">
      <c r="A119" s="52" t="s">
        <v>77</v>
      </c>
      <c r="B119" s="131" t="e">
        <f>COUNTIF(#REF!,"*유")</f>
        <v>#REF!</v>
      </c>
      <c r="C119" s="132" t="e">
        <f>COUNTIF(#REF!,"*유")</f>
        <v>#REF!</v>
      </c>
      <c r="D119" s="133" t="s">
        <v>226</v>
      </c>
      <c r="E119" s="134" t="e">
        <f>SUMIF(#REF!,"*유",#REF!)</f>
        <v>#REF!</v>
      </c>
      <c r="F119" s="135" t="e">
        <f>SUMIF(#REF!,"*유",#REF!)</f>
        <v>#REF!</v>
      </c>
      <c r="G119" s="300" t="e">
        <f t="shared" si="77"/>
        <v>#REF!</v>
      </c>
      <c r="H119" s="308" t="e">
        <f t="shared" si="68"/>
        <v>#REF!</v>
      </c>
      <c r="I119" s="131" t="e">
        <f>COUNTIF(#REF!,"국유")</f>
        <v>#REF!</v>
      </c>
      <c r="J119" s="132" t="e">
        <f>COUNTIF(#REF!,"국유")</f>
        <v>#REF!</v>
      </c>
      <c r="K119" s="133" t="s">
        <v>226</v>
      </c>
      <c r="L119" s="134" t="e">
        <f>SUMIF(#REF!,"국유",#REF!)</f>
        <v>#REF!</v>
      </c>
      <c r="M119" s="135" t="e">
        <f>SUMIF(#REF!,"국유",#REF!)</f>
        <v>#REF!</v>
      </c>
      <c r="N119" s="300" t="e">
        <f t="shared" si="78"/>
        <v>#REF!</v>
      </c>
      <c r="O119" s="308" t="e">
        <f t="shared" si="69"/>
        <v>#REF!</v>
      </c>
      <c r="P119" s="136" t="e">
        <f>COUNTIF(#REF!,"공유")</f>
        <v>#REF!</v>
      </c>
      <c r="Q119" s="132" t="e">
        <f>COUNTIF(#REF!,"공유")</f>
        <v>#REF!</v>
      </c>
      <c r="R119" s="133" t="s">
        <v>226</v>
      </c>
      <c r="S119" s="134" t="e">
        <f>SUMIF(#REF!,"공유",#REF!)</f>
        <v>#REF!</v>
      </c>
      <c r="T119" s="135" t="e">
        <f>SUMIF(#REF!,"공유",#REF!)</f>
        <v>#REF!</v>
      </c>
      <c r="U119" s="300" t="e">
        <f t="shared" si="79"/>
        <v>#REF!</v>
      </c>
      <c r="V119" s="308" t="e">
        <f t="shared" si="70"/>
        <v>#REF!</v>
      </c>
      <c r="W119" s="136" t="e">
        <f t="shared" si="71"/>
        <v>#REF!</v>
      </c>
      <c r="X119" s="132" t="e">
        <f t="shared" si="72"/>
        <v>#REF!</v>
      </c>
      <c r="Y119" s="136" t="e">
        <f t="shared" si="73"/>
        <v>#VALUE!</v>
      </c>
      <c r="Z119" s="134" t="e">
        <f t="shared" si="74"/>
        <v>#REF!</v>
      </c>
      <c r="AA119" s="135" t="e">
        <f t="shared" si="75"/>
        <v>#REF!</v>
      </c>
      <c r="AB119" s="300" t="e">
        <f t="shared" si="80"/>
        <v>#REF!</v>
      </c>
      <c r="AC119" s="308" t="e">
        <f t="shared" si="76"/>
        <v>#REF!</v>
      </c>
      <c r="AD119" s="138"/>
    </row>
    <row r="120" spans="1:30" s="8" customFormat="1" ht="21" customHeight="1" x14ac:dyDescent="0.15">
      <c r="A120" s="52" t="s">
        <v>235</v>
      </c>
      <c r="B120" s="131" t="e">
        <f>COUNTIF(#REF!,"*잡")</f>
        <v>#REF!</v>
      </c>
      <c r="C120" s="132" t="e">
        <f>COUNTIF(#REF!,"*잡")</f>
        <v>#REF!</v>
      </c>
      <c r="D120" s="133" t="s">
        <v>226</v>
      </c>
      <c r="E120" s="134" t="e">
        <f>SUMIF(#REF!,"*잡",#REF!)</f>
        <v>#REF!</v>
      </c>
      <c r="F120" s="135" t="e">
        <f>SUMIF(#REF!,"*잡",#REF!)</f>
        <v>#REF!</v>
      </c>
      <c r="G120" s="300" t="e">
        <f t="shared" si="77"/>
        <v>#REF!</v>
      </c>
      <c r="H120" s="308" t="e">
        <f t="shared" si="68"/>
        <v>#REF!</v>
      </c>
      <c r="I120" s="131" t="e">
        <f>COUNTIF(#REF!,"국잡")</f>
        <v>#REF!</v>
      </c>
      <c r="J120" s="132" t="e">
        <f>COUNTIF(#REF!,"국잡")</f>
        <v>#REF!</v>
      </c>
      <c r="K120" s="133" t="s">
        <v>226</v>
      </c>
      <c r="L120" s="134" t="e">
        <f>SUMIF(#REF!,"국잡",#REF!)</f>
        <v>#REF!</v>
      </c>
      <c r="M120" s="135" t="e">
        <f>SUMIF(#REF!,"국잡",#REF!)</f>
        <v>#REF!</v>
      </c>
      <c r="N120" s="300" t="e">
        <f t="shared" si="78"/>
        <v>#REF!</v>
      </c>
      <c r="O120" s="308" t="e">
        <f t="shared" si="69"/>
        <v>#REF!</v>
      </c>
      <c r="P120" s="136" t="e">
        <f>COUNTIF(#REF!,"공잡")</f>
        <v>#REF!</v>
      </c>
      <c r="Q120" s="132" t="e">
        <f>COUNTIF(#REF!,"공잡")</f>
        <v>#REF!</v>
      </c>
      <c r="R120" s="133" t="s">
        <v>226</v>
      </c>
      <c r="S120" s="134" t="e">
        <f>SUMIF(#REF!,"공잡",#REF!)</f>
        <v>#REF!</v>
      </c>
      <c r="T120" s="135" t="e">
        <f>SUMIF(#REF!,"공잡",#REF!)</f>
        <v>#REF!</v>
      </c>
      <c r="U120" s="300" t="e">
        <f t="shared" si="79"/>
        <v>#REF!</v>
      </c>
      <c r="V120" s="308" t="e">
        <f t="shared" si="70"/>
        <v>#REF!</v>
      </c>
      <c r="W120" s="136" t="e">
        <f t="shared" si="71"/>
        <v>#REF!</v>
      </c>
      <c r="X120" s="132" t="e">
        <f t="shared" si="72"/>
        <v>#REF!</v>
      </c>
      <c r="Y120" s="136" t="e">
        <f t="shared" si="73"/>
        <v>#VALUE!</v>
      </c>
      <c r="Z120" s="134" t="e">
        <f t="shared" si="74"/>
        <v>#REF!</v>
      </c>
      <c r="AA120" s="135" t="e">
        <f t="shared" si="75"/>
        <v>#REF!</v>
      </c>
      <c r="AB120" s="300" t="e">
        <f t="shared" si="80"/>
        <v>#REF!</v>
      </c>
      <c r="AC120" s="308" t="e">
        <f t="shared" si="76"/>
        <v>#REF!</v>
      </c>
      <c r="AD120" s="138"/>
    </row>
    <row r="121" spans="1:30" s="8" customFormat="1" ht="21" customHeight="1" x14ac:dyDescent="0.15">
      <c r="A121" s="52" t="s">
        <v>236</v>
      </c>
      <c r="B121" s="131" t="e">
        <f>COUNTIF(#REF!,"*묘")</f>
        <v>#REF!</v>
      </c>
      <c r="C121" s="132" t="e">
        <f>COUNTIF(#REF!,"*묘")</f>
        <v>#REF!</v>
      </c>
      <c r="D121" s="133" t="s">
        <v>226</v>
      </c>
      <c r="E121" s="134" t="e">
        <f>SUMIF(#REF!,"*묘",#REF!)</f>
        <v>#REF!</v>
      </c>
      <c r="F121" s="135" t="e">
        <f>SUMIF(#REF!,"*묘",#REF!)</f>
        <v>#REF!</v>
      </c>
      <c r="G121" s="300" t="e">
        <f t="shared" si="77"/>
        <v>#REF!</v>
      </c>
      <c r="H121" s="308" t="e">
        <f t="shared" si="68"/>
        <v>#REF!</v>
      </c>
      <c r="I121" s="131" t="e">
        <f>COUNTIF(#REF!,"국묘")</f>
        <v>#REF!</v>
      </c>
      <c r="J121" s="132" t="e">
        <f>COUNTIF(#REF!,"국묘")</f>
        <v>#REF!</v>
      </c>
      <c r="K121" s="133" t="s">
        <v>226</v>
      </c>
      <c r="L121" s="134" t="e">
        <f>SUMIF(#REF!,"국묘",#REF!)</f>
        <v>#REF!</v>
      </c>
      <c r="M121" s="135" t="e">
        <f>SUMIF(#REF!,"국묘",#REF!)</f>
        <v>#REF!</v>
      </c>
      <c r="N121" s="300" t="e">
        <f t="shared" si="78"/>
        <v>#REF!</v>
      </c>
      <c r="O121" s="308" t="e">
        <f t="shared" si="69"/>
        <v>#REF!</v>
      </c>
      <c r="P121" s="136" t="e">
        <f>COUNTIF(#REF!,"공묘")</f>
        <v>#REF!</v>
      </c>
      <c r="Q121" s="132" t="e">
        <f>COUNTIF(#REF!,"공묘")</f>
        <v>#REF!</v>
      </c>
      <c r="R121" s="133" t="s">
        <v>226</v>
      </c>
      <c r="S121" s="134" t="e">
        <f>SUMIF(#REF!,"공묘",#REF!)</f>
        <v>#REF!</v>
      </c>
      <c r="T121" s="135" t="e">
        <f>SUMIF(#REF!,"공묘",#REF!)</f>
        <v>#REF!</v>
      </c>
      <c r="U121" s="300" t="e">
        <f t="shared" si="79"/>
        <v>#REF!</v>
      </c>
      <c r="V121" s="308" t="e">
        <f t="shared" si="70"/>
        <v>#REF!</v>
      </c>
      <c r="W121" s="136" t="e">
        <f t="shared" si="71"/>
        <v>#REF!</v>
      </c>
      <c r="X121" s="132" t="e">
        <f t="shared" si="72"/>
        <v>#REF!</v>
      </c>
      <c r="Y121" s="136" t="e">
        <f t="shared" si="73"/>
        <v>#VALUE!</v>
      </c>
      <c r="Z121" s="134" t="e">
        <f t="shared" si="74"/>
        <v>#REF!</v>
      </c>
      <c r="AA121" s="135" t="e">
        <f t="shared" si="75"/>
        <v>#REF!</v>
      </c>
      <c r="AB121" s="300" t="e">
        <f t="shared" si="80"/>
        <v>#REF!</v>
      </c>
      <c r="AC121" s="308" t="e">
        <f t="shared" si="76"/>
        <v>#REF!</v>
      </c>
      <c r="AD121" s="138"/>
    </row>
    <row r="122" spans="1:30" s="8" customFormat="1" ht="21" customHeight="1" x14ac:dyDescent="0.15">
      <c r="A122" s="52" t="s">
        <v>78</v>
      </c>
      <c r="B122" s="131" t="e">
        <f>COUNTIF(#REF!,"*과")</f>
        <v>#REF!</v>
      </c>
      <c r="C122" s="132" t="e">
        <f>COUNTIF(#REF!,"*과")</f>
        <v>#REF!</v>
      </c>
      <c r="D122" s="133" t="s">
        <v>226</v>
      </c>
      <c r="E122" s="134" t="e">
        <f>SUMIF(#REF!,"*과",#REF!)</f>
        <v>#REF!</v>
      </c>
      <c r="F122" s="135" t="e">
        <f>SUMIF(#REF!,"*과",#REF!)</f>
        <v>#REF!</v>
      </c>
      <c r="G122" s="300" t="e">
        <f t="shared" si="77"/>
        <v>#REF!</v>
      </c>
      <c r="H122" s="308" t="e">
        <f t="shared" si="68"/>
        <v>#REF!</v>
      </c>
      <c r="I122" s="131" t="e">
        <f>COUNTIF(#REF!,"국과")</f>
        <v>#REF!</v>
      </c>
      <c r="J122" s="132" t="e">
        <f>COUNTIF(#REF!,"국과")</f>
        <v>#REF!</v>
      </c>
      <c r="K122" s="133" t="s">
        <v>226</v>
      </c>
      <c r="L122" s="134" t="e">
        <f>SUMIF(#REF!,"국과",#REF!)</f>
        <v>#REF!</v>
      </c>
      <c r="M122" s="135" t="e">
        <f>SUMIF(#REF!,"국과",#REF!)</f>
        <v>#REF!</v>
      </c>
      <c r="N122" s="300" t="e">
        <f t="shared" si="78"/>
        <v>#REF!</v>
      </c>
      <c r="O122" s="308" t="e">
        <f t="shared" si="69"/>
        <v>#REF!</v>
      </c>
      <c r="P122" s="136" t="e">
        <f>COUNTIF(#REF!,"공과")</f>
        <v>#REF!</v>
      </c>
      <c r="Q122" s="132" t="e">
        <f>COUNTIF(#REF!,"공과")</f>
        <v>#REF!</v>
      </c>
      <c r="R122" s="133" t="s">
        <v>226</v>
      </c>
      <c r="S122" s="134" t="e">
        <f>SUMIF(#REF!,"공과",#REF!)</f>
        <v>#REF!</v>
      </c>
      <c r="T122" s="135" t="e">
        <f>SUMIF(#REF!,"공과",#REF!)</f>
        <v>#REF!</v>
      </c>
      <c r="U122" s="300" t="e">
        <f t="shared" si="79"/>
        <v>#REF!</v>
      </c>
      <c r="V122" s="308" t="e">
        <f t="shared" si="70"/>
        <v>#REF!</v>
      </c>
      <c r="W122" s="136" t="e">
        <f t="shared" si="71"/>
        <v>#REF!</v>
      </c>
      <c r="X122" s="132" t="e">
        <f t="shared" si="72"/>
        <v>#REF!</v>
      </c>
      <c r="Y122" s="136" t="e">
        <f t="shared" si="73"/>
        <v>#VALUE!</v>
      </c>
      <c r="Z122" s="134" t="e">
        <f t="shared" si="74"/>
        <v>#REF!</v>
      </c>
      <c r="AA122" s="135" t="e">
        <f t="shared" si="75"/>
        <v>#REF!</v>
      </c>
      <c r="AB122" s="300" t="e">
        <f t="shared" si="80"/>
        <v>#REF!</v>
      </c>
      <c r="AC122" s="308" t="e">
        <f t="shared" si="76"/>
        <v>#REF!</v>
      </c>
      <c r="AD122" s="138"/>
    </row>
    <row r="123" spans="1:30" s="8" customFormat="1" ht="21" customHeight="1" x14ac:dyDescent="0.15">
      <c r="A123" s="52" t="s">
        <v>79</v>
      </c>
      <c r="B123" s="131" t="e">
        <f>COUNTIF(#REF!,"*철")</f>
        <v>#REF!</v>
      </c>
      <c r="C123" s="132" t="e">
        <f>COUNTIF(#REF!,"*철")</f>
        <v>#REF!</v>
      </c>
      <c r="D123" s="133" t="s">
        <v>226</v>
      </c>
      <c r="E123" s="134" t="e">
        <f>SUMIF(#REF!,"*철",#REF!)</f>
        <v>#REF!</v>
      </c>
      <c r="F123" s="135" t="e">
        <f>SUMIF(#REF!,"*철",#REF!)</f>
        <v>#REF!</v>
      </c>
      <c r="G123" s="300" t="e">
        <f t="shared" si="77"/>
        <v>#REF!</v>
      </c>
      <c r="H123" s="308" t="e">
        <f t="shared" si="68"/>
        <v>#REF!</v>
      </c>
      <c r="I123" s="131" t="e">
        <f>COUNTIF(#REF!,"국철")</f>
        <v>#REF!</v>
      </c>
      <c r="J123" s="132" t="e">
        <f>COUNTIF(#REF!,"국철")</f>
        <v>#REF!</v>
      </c>
      <c r="K123" s="133" t="s">
        <v>226</v>
      </c>
      <c r="L123" s="134" t="e">
        <f>SUMIF(#REF!,"국철",#REF!)</f>
        <v>#REF!</v>
      </c>
      <c r="M123" s="135" t="e">
        <f>SUMIF(#REF!,"국철",#REF!)</f>
        <v>#REF!</v>
      </c>
      <c r="N123" s="300" t="e">
        <f t="shared" si="78"/>
        <v>#REF!</v>
      </c>
      <c r="O123" s="308" t="e">
        <f t="shared" si="69"/>
        <v>#REF!</v>
      </c>
      <c r="P123" s="136" t="e">
        <f>COUNTIF(#REF!,"공철")</f>
        <v>#REF!</v>
      </c>
      <c r="Q123" s="132" t="e">
        <f>COUNTIF(#REF!,"공철")</f>
        <v>#REF!</v>
      </c>
      <c r="R123" s="133" t="s">
        <v>226</v>
      </c>
      <c r="S123" s="134" t="e">
        <f>SUMIF(#REF!,"공철",#REF!)</f>
        <v>#REF!</v>
      </c>
      <c r="T123" s="135" t="e">
        <f>SUMIF(#REF!,"공철",#REF!)</f>
        <v>#REF!</v>
      </c>
      <c r="U123" s="300" t="e">
        <f t="shared" si="79"/>
        <v>#REF!</v>
      </c>
      <c r="V123" s="308" t="e">
        <f t="shared" si="70"/>
        <v>#REF!</v>
      </c>
      <c r="W123" s="136" t="e">
        <f t="shared" si="71"/>
        <v>#REF!</v>
      </c>
      <c r="X123" s="132" t="e">
        <f t="shared" si="72"/>
        <v>#REF!</v>
      </c>
      <c r="Y123" s="136" t="e">
        <f t="shared" si="73"/>
        <v>#VALUE!</v>
      </c>
      <c r="Z123" s="134" t="e">
        <f t="shared" si="74"/>
        <v>#REF!</v>
      </c>
      <c r="AA123" s="135" t="e">
        <f t="shared" si="75"/>
        <v>#REF!</v>
      </c>
      <c r="AB123" s="300" t="e">
        <f t="shared" si="80"/>
        <v>#REF!</v>
      </c>
      <c r="AC123" s="308" t="e">
        <f t="shared" si="76"/>
        <v>#REF!</v>
      </c>
      <c r="AD123" s="138"/>
    </row>
    <row r="124" spans="1:30" s="8" customFormat="1" ht="21" customHeight="1" x14ac:dyDescent="0.15">
      <c r="A124" s="52" t="s">
        <v>237</v>
      </c>
      <c r="B124" s="131" t="e">
        <f>COUNTIF(#REF!,"*학")</f>
        <v>#REF!</v>
      </c>
      <c r="C124" s="132" t="e">
        <f>COUNTIF(#REF!,"*학")</f>
        <v>#REF!</v>
      </c>
      <c r="D124" s="133" t="s">
        <v>226</v>
      </c>
      <c r="E124" s="134" t="e">
        <f>SUMIF(#REF!,"*학",#REF!)</f>
        <v>#REF!</v>
      </c>
      <c r="F124" s="135" t="e">
        <f>SUMIF(#REF!,"*학",#REF!)</f>
        <v>#REF!</v>
      </c>
      <c r="G124" s="300" t="e">
        <f t="shared" si="77"/>
        <v>#REF!</v>
      </c>
      <c r="H124" s="308" t="e">
        <f t="shared" si="68"/>
        <v>#REF!</v>
      </c>
      <c r="I124" s="131" t="e">
        <f>COUNTIF(#REF!,"국학")</f>
        <v>#REF!</v>
      </c>
      <c r="J124" s="132" t="e">
        <f>COUNTIF(#REF!,"국학")</f>
        <v>#REF!</v>
      </c>
      <c r="K124" s="133" t="s">
        <v>226</v>
      </c>
      <c r="L124" s="134" t="e">
        <f>SUMIF(#REF!,"국학",#REF!)</f>
        <v>#REF!</v>
      </c>
      <c r="M124" s="135" t="e">
        <f>SUMIF(#REF!,"국학",#REF!)</f>
        <v>#REF!</v>
      </c>
      <c r="N124" s="300" t="e">
        <f t="shared" si="78"/>
        <v>#REF!</v>
      </c>
      <c r="O124" s="308" t="e">
        <f t="shared" si="69"/>
        <v>#REF!</v>
      </c>
      <c r="P124" s="136" t="e">
        <f>COUNTIF(#REF!,"공학")</f>
        <v>#REF!</v>
      </c>
      <c r="Q124" s="132" t="e">
        <f>COUNTIF(#REF!,"공학")</f>
        <v>#REF!</v>
      </c>
      <c r="R124" s="133" t="s">
        <v>226</v>
      </c>
      <c r="S124" s="134" t="e">
        <f>SUMIF(#REF!,"공학",#REF!)</f>
        <v>#REF!</v>
      </c>
      <c r="T124" s="135" t="e">
        <f>SUMIF(#REF!,"공학",#REF!)</f>
        <v>#REF!</v>
      </c>
      <c r="U124" s="300" t="e">
        <f t="shared" si="79"/>
        <v>#REF!</v>
      </c>
      <c r="V124" s="308" t="e">
        <f t="shared" si="70"/>
        <v>#REF!</v>
      </c>
      <c r="W124" s="136" t="e">
        <f t="shared" si="71"/>
        <v>#REF!</v>
      </c>
      <c r="X124" s="132" t="e">
        <f t="shared" si="72"/>
        <v>#REF!</v>
      </c>
      <c r="Y124" s="136" t="e">
        <f t="shared" si="73"/>
        <v>#VALUE!</v>
      </c>
      <c r="Z124" s="134" t="e">
        <f t="shared" si="74"/>
        <v>#REF!</v>
      </c>
      <c r="AA124" s="135" t="e">
        <f t="shared" si="75"/>
        <v>#REF!</v>
      </c>
      <c r="AB124" s="300" t="e">
        <f t="shared" si="80"/>
        <v>#REF!</v>
      </c>
      <c r="AC124" s="308" t="e">
        <f t="shared" si="76"/>
        <v>#REF!</v>
      </c>
      <c r="AD124" s="138"/>
    </row>
    <row r="125" spans="1:30" s="8" customFormat="1" ht="21" customHeight="1" x14ac:dyDescent="0.15">
      <c r="A125" s="52" t="s">
        <v>80</v>
      </c>
      <c r="B125" s="131" t="e">
        <f>COUNTIF(#REF!,"*수")</f>
        <v>#REF!</v>
      </c>
      <c r="C125" s="132" t="e">
        <f>COUNTIF(#REF!,"*수")</f>
        <v>#REF!</v>
      </c>
      <c r="D125" s="133" t="s">
        <v>226</v>
      </c>
      <c r="E125" s="134" t="e">
        <f>SUMIF(#REF!,"*수",#REF!)</f>
        <v>#REF!</v>
      </c>
      <c r="F125" s="135" t="e">
        <f>SUMIF(#REF!,"*수",#REF!)</f>
        <v>#REF!</v>
      </c>
      <c r="G125" s="300" t="e">
        <f t="shared" si="77"/>
        <v>#REF!</v>
      </c>
      <c r="H125" s="308" t="e">
        <f t="shared" si="68"/>
        <v>#REF!</v>
      </c>
      <c r="I125" s="131" t="e">
        <f>COUNTIF(#REF!,"국수")</f>
        <v>#REF!</v>
      </c>
      <c r="J125" s="132" t="e">
        <f>COUNTIF(#REF!,"국수")</f>
        <v>#REF!</v>
      </c>
      <c r="K125" s="133" t="s">
        <v>226</v>
      </c>
      <c r="L125" s="134" t="e">
        <f>SUMIF(#REF!,"국수",#REF!)</f>
        <v>#REF!</v>
      </c>
      <c r="M125" s="135" t="e">
        <f>SUMIF(#REF!,"국수",#REF!)</f>
        <v>#REF!</v>
      </c>
      <c r="N125" s="300" t="e">
        <f t="shared" si="78"/>
        <v>#REF!</v>
      </c>
      <c r="O125" s="308" t="e">
        <f t="shared" si="69"/>
        <v>#REF!</v>
      </c>
      <c r="P125" s="136" t="e">
        <f>COUNTIF(#REF!,"공수")</f>
        <v>#REF!</v>
      </c>
      <c r="Q125" s="132" t="e">
        <f>COUNTIF(#REF!,"공수")</f>
        <v>#REF!</v>
      </c>
      <c r="R125" s="133" t="s">
        <v>226</v>
      </c>
      <c r="S125" s="134" t="e">
        <f>SUMIF(#REF!,"공수",#REF!)</f>
        <v>#REF!</v>
      </c>
      <c r="T125" s="135" t="e">
        <f>SUMIF(#REF!,"공수",#REF!)</f>
        <v>#REF!</v>
      </c>
      <c r="U125" s="300" t="e">
        <f t="shared" si="79"/>
        <v>#REF!</v>
      </c>
      <c r="V125" s="308" t="e">
        <f t="shared" si="70"/>
        <v>#REF!</v>
      </c>
      <c r="W125" s="136" t="e">
        <f t="shared" si="71"/>
        <v>#REF!</v>
      </c>
      <c r="X125" s="132" t="e">
        <f t="shared" si="72"/>
        <v>#REF!</v>
      </c>
      <c r="Y125" s="136" t="e">
        <f t="shared" si="73"/>
        <v>#VALUE!</v>
      </c>
      <c r="Z125" s="134" t="e">
        <f t="shared" si="74"/>
        <v>#REF!</v>
      </c>
      <c r="AA125" s="135" t="e">
        <f t="shared" si="75"/>
        <v>#REF!</v>
      </c>
      <c r="AB125" s="300" t="e">
        <f t="shared" si="80"/>
        <v>#REF!</v>
      </c>
      <c r="AC125" s="308" t="e">
        <f t="shared" si="76"/>
        <v>#REF!</v>
      </c>
      <c r="AD125" s="138"/>
    </row>
    <row r="126" spans="1:30" s="8" customFormat="1" ht="21" customHeight="1" x14ac:dyDescent="0.15">
      <c r="A126" s="52" t="s">
        <v>31</v>
      </c>
      <c r="B126" s="131" t="e">
        <f>COUNTIF(#REF!,"*목")</f>
        <v>#REF!</v>
      </c>
      <c r="C126" s="132" t="e">
        <f>COUNTIF(#REF!,"*목")</f>
        <v>#REF!</v>
      </c>
      <c r="D126" s="133" t="s">
        <v>226</v>
      </c>
      <c r="E126" s="134" t="e">
        <f>SUMIF(#REF!,"*목",#REF!)</f>
        <v>#REF!</v>
      </c>
      <c r="F126" s="135" t="e">
        <f>SUMIF(#REF!,"*목",#REF!)</f>
        <v>#REF!</v>
      </c>
      <c r="G126" s="300" t="e">
        <f t="shared" si="77"/>
        <v>#REF!</v>
      </c>
      <c r="H126" s="308" t="e">
        <f>SUM(F126-E126)</f>
        <v>#REF!</v>
      </c>
      <c r="I126" s="131" t="e">
        <f>COUNTIF(#REF!,"국목")</f>
        <v>#REF!</v>
      </c>
      <c r="J126" s="132" t="e">
        <f>COUNTIF(#REF!,"국목")</f>
        <v>#REF!</v>
      </c>
      <c r="K126" s="133" t="s">
        <v>226</v>
      </c>
      <c r="L126" s="134" t="e">
        <f>SUMIF(#REF!,"국목",#REF!)</f>
        <v>#REF!</v>
      </c>
      <c r="M126" s="135" t="e">
        <f>SUMIF(#REF!,"국목",#REF!)</f>
        <v>#REF!</v>
      </c>
      <c r="N126" s="300" t="e">
        <f t="shared" si="78"/>
        <v>#REF!</v>
      </c>
      <c r="O126" s="308" t="e">
        <f>SUM(M126-L126)</f>
        <v>#REF!</v>
      </c>
      <c r="P126" s="136" t="e">
        <f>COUNTIF(#REF!,"공목")</f>
        <v>#REF!</v>
      </c>
      <c r="Q126" s="132" t="e">
        <f>COUNTIF(#REF!,"공목")</f>
        <v>#REF!</v>
      </c>
      <c r="R126" s="133" t="s">
        <v>226</v>
      </c>
      <c r="S126" s="134" t="e">
        <f>SUMIF(#REF!,"공목",#REF!)</f>
        <v>#REF!</v>
      </c>
      <c r="T126" s="135" t="e">
        <f>SUMIF(#REF!,"공목",#REF!)</f>
        <v>#REF!</v>
      </c>
      <c r="U126" s="300" t="e">
        <f t="shared" si="79"/>
        <v>#REF!</v>
      </c>
      <c r="V126" s="308" t="e">
        <f>SUM(T126-S126)</f>
        <v>#REF!</v>
      </c>
      <c r="W126" s="136" t="e">
        <f t="shared" ref="W126:AA128" si="81">B126-I126-P126</f>
        <v>#REF!</v>
      </c>
      <c r="X126" s="132" t="e">
        <f t="shared" si="81"/>
        <v>#REF!</v>
      </c>
      <c r="Y126" s="136" t="e">
        <f t="shared" si="81"/>
        <v>#VALUE!</v>
      </c>
      <c r="Z126" s="134" t="e">
        <f t="shared" si="81"/>
        <v>#REF!</v>
      </c>
      <c r="AA126" s="135" t="e">
        <f t="shared" si="81"/>
        <v>#REF!</v>
      </c>
      <c r="AB126" s="300" t="e">
        <f t="shared" si="80"/>
        <v>#REF!</v>
      </c>
      <c r="AC126" s="308" t="e">
        <f>SUM(AA126-Z126)</f>
        <v>#REF!</v>
      </c>
      <c r="AD126" s="138"/>
    </row>
    <row r="127" spans="1:30" s="8" customFormat="1" ht="21" customHeight="1" x14ac:dyDescent="0.15">
      <c r="A127" s="52" t="s">
        <v>32</v>
      </c>
      <c r="B127" s="131" t="e">
        <f>COUNTIF(#REF!,"*창")</f>
        <v>#REF!</v>
      </c>
      <c r="C127" s="132" t="e">
        <f>COUNTIF(#REF!,"*창")</f>
        <v>#REF!</v>
      </c>
      <c r="D127" s="133" t="s">
        <v>226</v>
      </c>
      <c r="E127" s="134" t="e">
        <f>SUMIF(#REF!,"*창",#REF!)</f>
        <v>#REF!</v>
      </c>
      <c r="F127" s="135" t="e">
        <f>SUMIF(#REF!,"*창",#REF!)</f>
        <v>#REF!</v>
      </c>
      <c r="G127" s="300" t="e">
        <f t="shared" si="77"/>
        <v>#REF!</v>
      </c>
      <c r="H127" s="308" t="e">
        <f>SUM(F127-E127)</f>
        <v>#REF!</v>
      </c>
      <c r="I127" s="131" t="e">
        <f>COUNTIF(#REF!,"국창")</f>
        <v>#REF!</v>
      </c>
      <c r="J127" s="132" t="e">
        <f>COUNTIF(#REF!,"국창")</f>
        <v>#REF!</v>
      </c>
      <c r="K127" s="133" t="s">
        <v>226</v>
      </c>
      <c r="L127" s="134" t="e">
        <f>SUMIF(#REF!,"국창",#REF!)</f>
        <v>#REF!</v>
      </c>
      <c r="M127" s="135" t="e">
        <f>SUMIF(#REF!,"국창",#REF!)</f>
        <v>#REF!</v>
      </c>
      <c r="N127" s="300" t="e">
        <f t="shared" si="78"/>
        <v>#REF!</v>
      </c>
      <c r="O127" s="308" t="e">
        <f>SUM(M127-L127)</f>
        <v>#REF!</v>
      </c>
      <c r="P127" s="136" t="e">
        <f>COUNTIF(#REF!,"공창")</f>
        <v>#REF!</v>
      </c>
      <c r="Q127" s="132" t="e">
        <f>COUNTIF(#REF!,"공창")</f>
        <v>#REF!</v>
      </c>
      <c r="R127" s="133" t="s">
        <v>226</v>
      </c>
      <c r="S127" s="134" t="e">
        <f>SUMIF(#REF!,"공창",#REF!)</f>
        <v>#REF!</v>
      </c>
      <c r="T127" s="135" t="e">
        <f>SUMIF(#REF!,"공창",#REF!)</f>
        <v>#REF!</v>
      </c>
      <c r="U127" s="300" t="e">
        <f t="shared" si="79"/>
        <v>#REF!</v>
      </c>
      <c r="V127" s="308" t="e">
        <f>SUM(T127-S127)</f>
        <v>#REF!</v>
      </c>
      <c r="W127" s="136" t="e">
        <f t="shared" si="81"/>
        <v>#REF!</v>
      </c>
      <c r="X127" s="132" t="e">
        <f t="shared" si="81"/>
        <v>#REF!</v>
      </c>
      <c r="Y127" s="136" t="e">
        <f t="shared" si="81"/>
        <v>#VALUE!</v>
      </c>
      <c r="Z127" s="134" t="e">
        <f t="shared" si="81"/>
        <v>#REF!</v>
      </c>
      <c r="AA127" s="135" t="e">
        <f t="shared" si="81"/>
        <v>#REF!</v>
      </c>
      <c r="AB127" s="300" t="e">
        <f t="shared" si="80"/>
        <v>#REF!</v>
      </c>
      <c r="AC127" s="308" t="e">
        <f>SUM(AA127-Z127)</f>
        <v>#REF!</v>
      </c>
      <c r="AD127" s="138"/>
    </row>
    <row r="128" spans="1:30" s="8" customFormat="1" ht="21" customHeight="1" x14ac:dyDescent="0.15">
      <c r="A128" s="52" t="s">
        <v>39</v>
      </c>
      <c r="B128" s="131" t="e">
        <f>COUNTIF(#REF!,"*주")</f>
        <v>#REF!</v>
      </c>
      <c r="C128" s="132" t="e">
        <f>COUNTIF(#REF!,"*주")</f>
        <v>#REF!</v>
      </c>
      <c r="D128" s="133" t="s">
        <v>226</v>
      </c>
      <c r="E128" s="134" t="e">
        <f>SUMIF(#REF!,"*주",#REF!)</f>
        <v>#REF!</v>
      </c>
      <c r="F128" s="135" t="e">
        <f>SUMIF(#REF!,"*주",#REF!)</f>
        <v>#REF!</v>
      </c>
      <c r="G128" s="300" t="e">
        <f t="shared" si="77"/>
        <v>#REF!</v>
      </c>
      <c r="H128" s="308" t="e">
        <f>SUM(F128-E128)</f>
        <v>#REF!</v>
      </c>
      <c r="I128" s="131" t="e">
        <f>COUNTIF(#REF!,"국주")</f>
        <v>#REF!</v>
      </c>
      <c r="J128" s="132" t="e">
        <f>COUNTIF(#REF!,"국주")</f>
        <v>#REF!</v>
      </c>
      <c r="K128" s="133" t="s">
        <v>226</v>
      </c>
      <c r="L128" s="134" t="e">
        <f>SUMIF(#REF!,"국주",#REF!)</f>
        <v>#REF!</v>
      </c>
      <c r="M128" s="135" t="e">
        <f>SUMIF(#REF!,"국주",#REF!)</f>
        <v>#REF!</v>
      </c>
      <c r="N128" s="300" t="e">
        <f t="shared" si="78"/>
        <v>#REF!</v>
      </c>
      <c r="O128" s="308" t="e">
        <f>SUM(M128-L128)</f>
        <v>#REF!</v>
      </c>
      <c r="P128" s="136" t="e">
        <f>COUNTIF(#REF!,"공주")</f>
        <v>#REF!</v>
      </c>
      <c r="Q128" s="132" t="e">
        <f>COUNTIF(#REF!,"공주")</f>
        <v>#REF!</v>
      </c>
      <c r="R128" s="133" t="s">
        <v>226</v>
      </c>
      <c r="S128" s="134" t="e">
        <f>SUMIF(#REF!,"공주",#REF!)</f>
        <v>#REF!</v>
      </c>
      <c r="T128" s="135" t="e">
        <f>SUMIF(#REF!,"공주",#REF!)</f>
        <v>#REF!</v>
      </c>
      <c r="U128" s="300" t="e">
        <f t="shared" si="79"/>
        <v>#REF!</v>
      </c>
      <c r="V128" s="308" t="e">
        <f>SUM(T128-S128)</f>
        <v>#REF!</v>
      </c>
      <c r="W128" s="136" t="e">
        <f t="shared" si="81"/>
        <v>#REF!</v>
      </c>
      <c r="X128" s="132" t="e">
        <f t="shared" si="81"/>
        <v>#REF!</v>
      </c>
      <c r="Y128" s="136" t="e">
        <f t="shared" si="81"/>
        <v>#VALUE!</v>
      </c>
      <c r="Z128" s="134" t="e">
        <f t="shared" si="81"/>
        <v>#REF!</v>
      </c>
      <c r="AA128" s="135" t="e">
        <f t="shared" si="81"/>
        <v>#REF!</v>
      </c>
      <c r="AB128" s="300" t="e">
        <f t="shared" si="80"/>
        <v>#REF!</v>
      </c>
      <c r="AC128" s="308" t="e">
        <f>SUM(AA128-Z128)</f>
        <v>#REF!</v>
      </c>
      <c r="AD128" s="138"/>
    </row>
    <row r="129" spans="1:30" s="8" customFormat="1" ht="21" customHeight="1" x14ac:dyDescent="0.15">
      <c r="A129" s="52" t="s">
        <v>238</v>
      </c>
      <c r="B129" s="131" t="e">
        <f>COUNTIF(#REF!,"*장")</f>
        <v>#REF!</v>
      </c>
      <c r="C129" s="132" t="e">
        <f>COUNTIF(#REF!,"*장")</f>
        <v>#REF!</v>
      </c>
      <c r="D129" s="133" t="s">
        <v>226</v>
      </c>
      <c r="E129" s="134" t="e">
        <f>SUMIF(#REF!,"*장",#REF!)</f>
        <v>#REF!</v>
      </c>
      <c r="F129" s="135" t="e">
        <f>SUMIF(#REF!,"*장",#REF!)</f>
        <v>#REF!</v>
      </c>
      <c r="G129" s="300" t="e">
        <f t="shared" si="77"/>
        <v>#REF!</v>
      </c>
      <c r="H129" s="308" t="e">
        <f t="shared" si="68"/>
        <v>#REF!</v>
      </c>
      <c r="I129" s="131" t="e">
        <f>COUNTIF(#REF!,"국장")</f>
        <v>#REF!</v>
      </c>
      <c r="J129" s="132" t="e">
        <f>COUNTIF(#REF!,"국장")</f>
        <v>#REF!</v>
      </c>
      <c r="K129" s="133" t="s">
        <v>226</v>
      </c>
      <c r="L129" s="134" t="e">
        <f>SUMIF(#REF!,"국장",#REF!)</f>
        <v>#REF!</v>
      </c>
      <c r="M129" s="135" t="e">
        <f>SUMIF(#REF!,"국장",#REF!)</f>
        <v>#REF!</v>
      </c>
      <c r="N129" s="300" t="e">
        <f t="shared" si="78"/>
        <v>#REF!</v>
      </c>
      <c r="O129" s="308" t="e">
        <f t="shared" si="69"/>
        <v>#REF!</v>
      </c>
      <c r="P129" s="136" t="e">
        <f>COUNTIF(#REF!,"공장")</f>
        <v>#REF!</v>
      </c>
      <c r="Q129" s="132" t="e">
        <f>COUNTIF(#REF!,"공장")</f>
        <v>#REF!</v>
      </c>
      <c r="R129" s="133" t="s">
        <v>226</v>
      </c>
      <c r="S129" s="134" t="e">
        <f>SUMIF(#REF!,"공장",#REF!)</f>
        <v>#REF!</v>
      </c>
      <c r="T129" s="135" t="e">
        <f>SUMIF(#REF!,"공장",#REF!)</f>
        <v>#REF!</v>
      </c>
      <c r="U129" s="300" t="e">
        <f t="shared" si="79"/>
        <v>#REF!</v>
      </c>
      <c r="V129" s="308" t="e">
        <f t="shared" si="70"/>
        <v>#REF!</v>
      </c>
      <c r="W129" s="136" t="e">
        <f t="shared" si="71"/>
        <v>#REF!</v>
      </c>
      <c r="X129" s="132" t="e">
        <f t="shared" si="72"/>
        <v>#REF!</v>
      </c>
      <c r="Y129" s="136" t="e">
        <f t="shared" si="73"/>
        <v>#VALUE!</v>
      </c>
      <c r="Z129" s="134" t="e">
        <f t="shared" si="74"/>
        <v>#REF!</v>
      </c>
      <c r="AA129" s="135" t="e">
        <f t="shared" si="75"/>
        <v>#REF!</v>
      </c>
      <c r="AB129" s="300" t="e">
        <f t="shared" si="80"/>
        <v>#REF!</v>
      </c>
      <c r="AC129" s="308" t="e">
        <f t="shared" si="76"/>
        <v>#REF!</v>
      </c>
      <c r="AD129" s="138"/>
    </row>
    <row r="130" spans="1:30" s="8" customFormat="1" ht="21" customHeight="1" x14ac:dyDescent="0.15">
      <c r="A130" s="53" t="s">
        <v>81</v>
      </c>
      <c r="B130" s="139" t="e">
        <f>COUNTIF(#REF!,"*가")</f>
        <v>#REF!</v>
      </c>
      <c r="C130" s="140" t="e">
        <f>COUNTIF(#REF!,"*가")</f>
        <v>#REF!</v>
      </c>
      <c r="D130" s="141" t="s">
        <v>226</v>
      </c>
      <c r="E130" s="142" t="e">
        <f>SUMIF(#REF!,"*가",#REF!)</f>
        <v>#REF!</v>
      </c>
      <c r="F130" s="143" t="e">
        <f>SUMIF(#REF!,"*가",#REF!)</f>
        <v>#REF!</v>
      </c>
      <c r="G130" s="301" t="e">
        <f t="shared" si="77"/>
        <v>#REF!</v>
      </c>
      <c r="H130" s="309" t="e">
        <f t="shared" si="68"/>
        <v>#REF!</v>
      </c>
      <c r="I130" s="139" t="e">
        <f>COUNTIF(#REF!,"국가 ")</f>
        <v>#REF!</v>
      </c>
      <c r="J130" s="140" t="e">
        <f>COUNTIF(#REF!,"국가 ")</f>
        <v>#REF!</v>
      </c>
      <c r="K130" s="141" t="s">
        <v>226</v>
      </c>
      <c r="L130" s="142" t="e">
        <f>SUMIF(#REF!,"국가 ",#REF!)</f>
        <v>#REF!</v>
      </c>
      <c r="M130" s="143" t="e">
        <f>SUMIF(#REF!,"국가 ",#REF!)</f>
        <v>#REF!</v>
      </c>
      <c r="N130" s="301" t="e">
        <f t="shared" si="78"/>
        <v>#REF!</v>
      </c>
      <c r="O130" s="309" t="e">
        <f t="shared" si="69"/>
        <v>#REF!</v>
      </c>
      <c r="P130" s="144" t="e">
        <f>COUNTIF(#REF!,"공가 ")</f>
        <v>#REF!</v>
      </c>
      <c r="Q130" s="140" t="e">
        <f>COUNTIF(#REF!,"공가 ")</f>
        <v>#REF!</v>
      </c>
      <c r="R130" s="141" t="s">
        <v>226</v>
      </c>
      <c r="S130" s="142" t="e">
        <f>SUMIF(#REF!,"공가 ",#REF!)</f>
        <v>#REF!</v>
      </c>
      <c r="T130" s="143" t="e">
        <f>SUMIF(#REF!,"공가 ",#REF!)</f>
        <v>#REF!</v>
      </c>
      <c r="U130" s="301" t="e">
        <f t="shared" si="79"/>
        <v>#REF!</v>
      </c>
      <c r="V130" s="309" t="e">
        <f t="shared" si="70"/>
        <v>#REF!</v>
      </c>
      <c r="W130" s="144" t="e">
        <f t="shared" si="71"/>
        <v>#REF!</v>
      </c>
      <c r="X130" s="140" t="e">
        <f t="shared" si="72"/>
        <v>#REF!</v>
      </c>
      <c r="Y130" s="144" t="e">
        <f t="shared" si="73"/>
        <v>#VALUE!</v>
      </c>
      <c r="Z130" s="142" t="e">
        <f t="shared" si="74"/>
        <v>#REF!</v>
      </c>
      <c r="AA130" s="143" t="e">
        <f t="shared" si="75"/>
        <v>#REF!</v>
      </c>
      <c r="AB130" s="301" t="e">
        <f t="shared" si="80"/>
        <v>#REF!</v>
      </c>
      <c r="AC130" s="309" t="e">
        <f t="shared" si="76"/>
        <v>#REF!</v>
      </c>
      <c r="AD130" s="145"/>
    </row>
    <row r="131" spans="1:30" ht="21" hidden="1" customHeight="1" x14ac:dyDescent="0.15">
      <c r="A131" s="12" t="s">
        <v>244</v>
      </c>
      <c r="B131" s="1"/>
      <c r="C131" s="9"/>
      <c r="D131" s="9"/>
      <c r="E131" s="83"/>
      <c r="F131" s="83"/>
      <c r="G131" s="83"/>
      <c r="H131" s="302"/>
      <c r="I131" s="9"/>
      <c r="J131" s="9"/>
      <c r="K131" s="9"/>
      <c r="L131" s="83"/>
      <c r="M131" s="83"/>
      <c r="N131" s="83"/>
      <c r="O131" s="302"/>
      <c r="P131" s="9"/>
      <c r="Q131" s="9"/>
      <c r="R131" s="9"/>
      <c r="S131" s="83"/>
      <c r="T131" s="83"/>
      <c r="U131" s="83"/>
      <c r="V131" s="302"/>
      <c r="W131" s="9"/>
      <c r="X131" s="9"/>
      <c r="Y131" s="9"/>
      <c r="Z131" s="83"/>
      <c r="AA131" s="83"/>
      <c r="AB131" s="83"/>
      <c r="AC131" s="302"/>
      <c r="AD131" s="9"/>
    </row>
    <row r="132" spans="1:30" s="8" customFormat="1" ht="21" hidden="1" customHeight="1" x14ac:dyDescent="0.15">
      <c r="A132" s="20"/>
      <c r="B132" s="19"/>
      <c r="C132" s="7"/>
      <c r="D132" s="7"/>
      <c r="E132" s="84"/>
      <c r="F132" s="84"/>
      <c r="G132" s="84"/>
      <c r="H132" s="303"/>
      <c r="I132" s="7"/>
      <c r="J132" s="7"/>
      <c r="K132" s="7"/>
      <c r="L132" s="84"/>
      <c r="M132" s="84"/>
      <c r="N132" s="84"/>
      <c r="O132" s="303"/>
      <c r="P132" s="7"/>
      <c r="Q132" s="7"/>
      <c r="R132" s="7"/>
      <c r="S132" s="84"/>
      <c r="T132" s="84"/>
      <c r="U132" s="84"/>
      <c r="V132" s="303"/>
      <c r="W132" s="7"/>
      <c r="X132" s="7"/>
      <c r="Y132" s="7"/>
      <c r="Z132" s="84"/>
      <c r="AA132" s="84"/>
      <c r="AB132" s="84"/>
      <c r="AC132" s="303"/>
      <c r="AD132" s="21">
        <f>송용리!P3</f>
        <v>0</v>
      </c>
    </row>
    <row r="133" spans="1:30" s="8" customFormat="1" ht="21" hidden="1" customHeight="1" x14ac:dyDescent="0.15">
      <c r="A133" s="915" t="s">
        <v>223</v>
      </c>
      <c r="B133" s="146" t="s">
        <v>224</v>
      </c>
      <c r="C133" s="147"/>
      <c r="D133" s="147"/>
      <c r="E133" s="147"/>
      <c r="F133" s="147"/>
      <c r="G133" s="296"/>
      <c r="H133" s="304"/>
      <c r="I133" s="146" t="s">
        <v>100</v>
      </c>
      <c r="J133" s="147"/>
      <c r="K133" s="147"/>
      <c r="L133" s="147"/>
      <c r="M133" s="147"/>
      <c r="N133" s="296"/>
      <c r="O133" s="304"/>
      <c r="P133" s="147" t="s">
        <v>101</v>
      </c>
      <c r="Q133" s="147"/>
      <c r="R133" s="147"/>
      <c r="S133" s="147"/>
      <c r="T133" s="147"/>
      <c r="U133" s="296"/>
      <c r="V133" s="304"/>
      <c r="W133" s="147" t="s">
        <v>239</v>
      </c>
      <c r="X133" s="147"/>
      <c r="Y133" s="147"/>
      <c r="Z133" s="147"/>
      <c r="AA133" s="147"/>
      <c r="AB133" s="296"/>
      <c r="AC133" s="304"/>
      <c r="AD133" s="918" t="s">
        <v>83</v>
      </c>
    </row>
    <row r="134" spans="1:30" s="8" customFormat="1" ht="21" hidden="1" customHeight="1" x14ac:dyDescent="0.15">
      <c r="A134" s="916"/>
      <c r="B134" s="921" t="s">
        <v>102</v>
      </c>
      <c r="C134" s="912"/>
      <c r="D134" s="148" t="s">
        <v>226</v>
      </c>
      <c r="E134" s="912" t="s">
        <v>241</v>
      </c>
      <c r="F134" s="912"/>
      <c r="G134" s="913" t="s">
        <v>82</v>
      </c>
      <c r="H134" s="914"/>
      <c r="I134" s="921" t="s">
        <v>102</v>
      </c>
      <c r="J134" s="912"/>
      <c r="K134" s="148" t="s">
        <v>226</v>
      </c>
      <c r="L134" s="912" t="s">
        <v>241</v>
      </c>
      <c r="M134" s="912"/>
      <c r="N134" s="913" t="s">
        <v>82</v>
      </c>
      <c r="O134" s="914"/>
      <c r="P134" s="912" t="s">
        <v>102</v>
      </c>
      <c r="Q134" s="912"/>
      <c r="R134" s="148" t="s">
        <v>226</v>
      </c>
      <c r="S134" s="912" t="s">
        <v>241</v>
      </c>
      <c r="T134" s="912"/>
      <c r="U134" s="913" t="s">
        <v>82</v>
      </c>
      <c r="V134" s="914"/>
      <c r="W134" s="912" t="s">
        <v>102</v>
      </c>
      <c r="X134" s="912"/>
      <c r="Y134" s="148" t="s">
        <v>226</v>
      </c>
      <c r="Z134" s="912" t="s">
        <v>241</v>
      </c>
      <c r="AA134" s="912"/>
      <c r="AB134" s="913" t="s">
        <v>82</v>
      </c>
      <c r="AC134" s="914"/>
      <c r="AD134" s="919"/>
    </row>
    <row r="135" spans="1:30" s="8" customFormat="1" ht="21" hidden="1" customHeight="1" x14ac:dyDescent="0.15">
      <c r="A135" s="917"/>
      <c r="B135" s="149" t="s">
        <v>20</v>
      </c>
      <c r="C135" s="50" t="s">
        <v>19</v>
      </c>
      <c r="D135" s="50" t="s">
        <v>226</v>
      </c>
      <c r="E135" s="50" t="s">
        <v>20</v>
      </c>
      <c r="F135" s="50" t="s">
        <v>19</v>
      </c>
      <c r="G135" s="297" t="s">
        <v>240</v>
      </c>
      <c r="H135" s="305" t="s">
        <v>49</v>
      </c>
      <c r="I135" s="149" t="s">
        <v>20</v>
      </c>
      <c r="J135" s="50" t="s">
        <v>19</v>
      </c>
      <c r="K135" s="50" t="s">
        <v>226</v>
      </c>
      <c r="L135" s="50" t="s">
        <v>20</v>
      </c>
      <c r="M135" s="50" t="s">
        <v>19</v>
      </c>
      <c r="N135" s="297" t="s">
        <v>240</v>
      </c>
      <c r="O135" s="305" t="s">
        <v>49</v>
      </c>
      <c r="P135" s="50" t="s">
        <v>20</v>
      </c>
      <c r="Q135" s="50" t="s">
        <v>19</v>
      </c>
      <c r="R135" s="50" t="s">
        <v>226</v>
      </c>
      <c r="S135" s="50" t="s">
        <v>20</v>
      </c>
      <c r="T135" s="50" t="s">
        <v>19</v>
      </c>
      <c r="U135" s="297" t="s">
        <v>240</v>
      </c>
      <c r="V135" s="305" t="s">
        <v>49</v>
      </c>
      <c r="W135" s="50" t="s">
        <v>20</v>
      </c>
      <c r="X135" s="50" t="s">
        <v>19</v>
      </c>
      <c r="Y135" s="50" t="s">
        <v>226</v>
      </c>
      <c r="Z135" s="50" t="s">
        <v>20</v>
      </c>
      <c r="AA135" s="50" t="s">
        <v>19</v>
      </c>
      <c r="AB135" s="297" t="s">
        <v>240</v>
      </c>
      <c r="AC135" s="305" t="s">
        <v>49</v>
      </c>
      <c r="AD135" s="920"/>
    </row>
    <row r="136" spans="1:30" s="8" customFormat="1" ht="21" hidden="1" customHeight="1" x14ac:dyDescent="0.15">
      <c r="A136" s="82" t="s">
        <v>224</v>
      </c>
      <c r="B136" s="117">
        <f>SUM(B137:B156)</f>
        <v>0</v>
      </c>
      <c r="C136" s="118">
        <f>SUM(C137:C156)</f>
        <v>0</v>
      </c>
      <c r="D136" s="119" t="s">
        <v>226</v>
      </c>
      <c r="E136" s="120">
        <f>SUM(E137:E156)</f>
        <v>0</v>
      </c>
      <c r="F136" s="121">
        <f>SUM(F137:F156)</f>
        <v>0</v>
      </c>
      <c r="G136" s="298">
        <f>SUM(G137:G157)</f>
        <v>0</v>
      </c>
      <c r="H136" s="306">
        <f>SUM(F136-E136)</f>
        <v>0</v>
      </c>
      <c r="I136" s="117">
        <f>SUM(I137:I156)</f>
        <v>0</v>
      </c>
      <c r="J136" s="118">
        <f>SUM(J137:J156)</f>
        <v>0</v>
      </c>
      <c r="K136" s="119" t="s">
        <v>226</v>
      </c>
      <c r="L136" s="120">
        <f>SUM(L137:L156)</f>
        <v>0</v>
      </c>
      <c r="M136" s="121">
        <f>SUM(M137:M156)</f>
        <v>0</v>
      </c>
      <c r="N136" s="298">
        <f>SUM(N137:N157)</f>
        <v>0</v>
      </c>
      <c r="O136" s="306">
        <f>SUM(M136-L136)</f>
        <v>0</v>
      </c>
      <c r="P136" s="122">
        <f>SUM(P137:P156)</f>
        <v>0</v>
      </c>
      <c r="Q136" s="118">
        <f>SUM(Q137:Q156)</f>
        <v>0</v>
      </c>
      <c r="R136" s="119" t="s">
        <v>226</v>
      </c>
      <c r="S136" s="120">
        <f>SUM(S137:S156)</f>
        <v>0</v>
      </c>
      <c r="T136" s="121">
        <f>SUM(T137:T156)</f>
        <v>0</v>
      </c>
      <c r="U136" s="298">
        <f>SUM(U137:U157)</f>
        <v>0</v>
      </c>
      <c r="V136" s="306">
        <f>SUM(T136-S136)</f>
        <v>0</v>
      </c>
      <c r="W136" s="122">
        <f>SUM(W137:W156)</f>
        <v>0</v>
      </c>
      <c r="X136" s="118">
        <f>SUM(X137:X156)</f>
        <v>0</v>
      </c>
      <c r="Y136" s="119" t="s">
        <v>226</v>
      </c>
      <c r="Z136" s="120">
        <f>SUM(Z137:Z156)</f>
        <v>0</v>
      </c>
      <c r="AA136" s="121">
        <f>SUM(AA137:AA156)</f>
        <v>0</v>
      </c>
      <c r="AB136" s="298">
        <f>SUM(AB137:AB157)</f>
        <v>0</v>
      </c>
      <c r="AC136" s="306">
        <f>SUM(AA136-Z136)</f>
        <v>0</v>
      </c>
      <c r="AD136" s="123"/>
    </row>
    <row r="137" spans="1:30" s="8" customFormat="1" ht="21" hidden="1" customHeight="1" x14ac:dyDescent="0.15">
      <c r="A137" s="51" t="s">
        <v>227</v>
      </c>
      <c r="B137" s="124">
        <f>COUNTIF(송용리!$D$7:$D$912,"*전")</f>
        <v>0</v>
      </c>
      <c r="C137" s="125">
        <f>COUNTIF(송용리!$I$7:$I$912,"*전")</f>
        <v>0</v>
      </c>
      <c r="D137" s="126" t="s">
        <v>226</v>
      </c>
      <c r="E137" s="127">
        <f>SUMIF(송용리!$D$7:$D$912,"*전",송용리!$F$7:$F$912)</f>
        <v>0</v>
      </c>
      <c r="F137" s="128">
        <f>SUMIF(송용리!$I$7:$I$912,"*전",송용리!$K$7:$K1027)</f>
        <v>0</v>
      </c>
      <c r="G137" s="299">
        <f>C137-B137</f>
        <v>0</v>
      </c>
      <c r="H137" s="307">
        <f t="shared" ref="H137:H156" si="82">SUM(F137-E137)</f>
        <v>0</v>
      </c>
      <c r="I137" s="124">
        <f>COUNTIF(송용리!$U$7:$U$912,"국전")</f>
        <v>0</v>
      </c>
      <c r="J137" s="125">
        <f>COUNTIF(송용리!$V$7:$V$912,"국전")</f>
        <v>0</v>
      </c>
      <c r="K137" s="126" t="s">
        <v>226</v>
      </c>
      <c r="L137" s="127">
        <f>SUMIF(송용리!$U$7:$U$912,"국전",송용리!$F$7:$F$912)</f>
        <v>0</v>
      </c>
      <c r="M137" s="128">
        <f>SUMIF(송용리!$V$7:$V$912,"국전",송용리!$K$7:$K1027)</f>
        <v>0</v>
      </c>
      <c r="N137" s="299">
        <f>J137-I137</f>
        <v>0</v>
      </c>
      <c r="O137" s="307">
        <f t="shared" ref="O137:O156" si="83">SUM(M137-L137)</f>
        <v>0</v>
      </c>
      <c r="P137" s="129">
        <f>COUNTIF(송용리!$U$7:$U$912,"공전")</f>
        <v>0</v>
      </c>
      <c r="Q137" s="125">
        <f>COUNTIF(송용리!$V$7:$V$912,"공전")</f>
        <v>0</v>
      </c>
      <c r="R137" s="126" t="s">
        <v>226</v>
      </c>
      <c r="S137" s="127">
        <f>SUMIF(송용리!$U$7:$U$912,"공전",송용리!$F$7:$F$912)</f>
        <v>0</v>
      </c>
      <c r="T137" s="128">
        <f>SUMIF(송용리!$V$7:$V$912,"공전",송용리!$K$7:$K1027)</f>
        <v>0</v>
      </c>
      <c r="U137" s="299">
        <f>Q137-P137</f>
        <v>0</v>
      </c>
      <c r="V137" s="307">
        <f t="shared" ref="V137:V156" si="84">SUM(T137-S137)</f>
        <v>0</v>
      </c>
      <c r="W137" s="129">
        <f t="shared" ref="W137:W156" si="85">B137-I137-P137</f>
        <v>0</v>
      </c>
      <c r="X137" s="125">
        <f t="shared" ref="X137:X156" si="86">C137-J137-Q137</f>
        <v>0</v>
      </c>
      <c r="Y137" s="129" t="e">
        <f t="shared" ref="Y137:Y156" si="87">D137-K137-R137</f>
        <v>#VALUE!</v>
      </c>
      <c r="Z137" s="127">
        <f t="shared" ref="Z137:Z156" si="88">E137-L137-S137</f>
        <v>0</v>
      </c>
      <c r="AA137" s="128">
        <f t="shared" ref="AA137:AA156" si="89">F137-M137-T137</f>
        <v>0</v>
      </c>
      <c r="AB137" s="299">
        <f>X137-W137</f>
        <v>0</v>
      </c>
      <c r="AC137" s="307">
        <f t="shared" ref="AC137:AC156" si="90">SUM(AA137-Z137)</f>
        <v>0</v>
      </c>
      <c r="AD137" s="130"/>
    </row>
    <row r="138" spans="1:30" s="8" customFormat="1" ht="21" hidden="1" customHeight="1" x14ac:dyDescent="0.15">
      <c r="A138" s="52" t="s">
        <v>228</v>
      </c>
      <c r="B138" s="131">
        <f>COUNTIF(송용리!$D$7:$D$912,"*답")</f>
        <v>0</v>
      </c>
      <c r="C138" s="132">
        <f>COUNTIF(송용리!$I$7:$I$912,"*답")</f>
        <v>0</v>
      </c>
      <c r="D138" s="133" t="s">
        <v>226</v>
      </c>
      <c r="E138" s="134">
        <f>SUMIF(송용리!$D$7:$D$912,"*답",송용리!$F$7:$F$912)</f>
        <v>0</v>
      </c>
      <c r="F138" s="135">
        <f>SUMIF(송용리!$I$7:$I$912,"*답",송용리!$K$7:$K1028)</f>
        <v>0</v>
      </c>
      <c r="G138" s="300">
        <f t="shared" ref="G138:G156" si="91">C138-B138</f>
        <v>0</v>
      </c>
      <c r="H138" s="308">
        <f t="shared" si="82"/>
        <v>0</v>
      </c>
      <c r="I138" s="131">
        <f>COUNTIF(송용리!$U$7:$U$912,"국답")</f>
        <v>0</v>
      </c>
      <c r="J138" s="132">
        <f>COUNTIF(송용리!$V$7:$V$912,"국답")</f>
        <v>0</v>
      </c>
      <c r="K138" s="133" t="s">
        <v>226</v>
      </c>
      <c r="L138" s="134">
        <f>SUMIF(송용리!$U$7:$U$912,"국답",송용리!$F$7:$F$912)</f>
        <v>0</v>
      </c>
      <c r="M138" s="135">
        <f>SUMIF(송용리!$V$7:$V$912,"국답",송용리!$K$7:$K1028)</f>
        <v>0</v>
      </c>
      <c r="N138" s="300">
        <f t="shared" ref="N138:N156" si="92">J138-I138</f>
        <v>0</v>
      </c>
      <c r="O138" s="308">
        <f t="shared" si="83"/>
        <v>0</v>
      </c>
      <c r="P138" s="136">
        <f>COUNTIF(송용리!$U$7:$U$912,"공답")</f>
        <v>0</v>
      </c>
      <c r="Q138" s="132">
        <f>COUNTIF(송용리!$V$7:$V$912,"공답")</f>
        <v>0</v>
      </c>
      <c r="R138" s="133" t="s">
        <v>226</v>
      </c>
      <c r="S138" s="134">
        <f>SUMIF(송용리!$U$7:$U$912,"공답",송용리!$F$7:$F$912)</f>
        <v>0</v>
      </c>
      <c r="T138" s="135">
        <f>SUMIF(송용리!$V$7:$V$912,"공답",송용리!$K$7:$K1028)</f>
        <v>0</v>
      </c>
      <c r="U138" s="300">
        <f t="shared" ref="U138:U156" si="93">Q138-P138</f>
        <v>0</v>
      </c>
      <c r="V138" s="308">
        <f t="shared" si="84"/>
        <v>0</v>
      </c>
      <c r="W138" s="136">
        <f t="shared" si="85"/>
        <v>0</v>
      </c>
      <c r="X138" s="132">
        <f t="shared" si="86"/>
        <v>0</v>
      </c>
      <c r="Y138" s="136" t="e">
        <f t="shared" si="87"/>
        <v>#VALUE!</v>
      </c>
      <c r="Z138" s="134">
        <f t="shared" si="88"/>
        <v>0</v>
      </c>
      <c r="AA138" s="135">
        <f t="shared" si="89"/>
        <v>0</v>
      </c>
      <c r="AB138" s="300">
        <f t="shared" ref="AB138:AB156" si="94">X138-W138</f>
        <v>0</v>
      </c>
      <c r="AC138" s="308">
        <f t="shared" si="90"/>
        <v>0</v>
      </c>
      <c r="AD138" s="137"/>
    </row>
    <row r="139" spans="1:30" s="8" customFormat="1" ht="21" hidden="1" customHeight="1" x14ac:dyDescent="0.15">
      <c r="A139" s="52" t="s">
        <v>229</v>
      </c>
      <c r="B139" s="131">
        <f>COUNTIF(송용리!$D$7:$D$912,"*대")</f>
        <v>0</v>
      </c>
      <c r="C139" s="132">
        <f>COUNTIF(송용리!$I$7:$I$912,"*대")</f>
        <v>0</v>
      </c>
      <c r="D139" s="133" t="s">
        <v>226</v>
      </c>
      <c r="E139" s="134">
        <f>SUMIF(송용리!$D$7:$D$912,"*대",송용리!$F$7:$F$912)</f>
        <v>0</v>
      </c>
      <c r="F139" s="135">
        <f>SUMIF(송용리!$I$7:$I$912,"*대",송용리!$K$7:$K1029)</f>
        <v>0</v>
      </c>
      <c r="G139" s="300">
        <f t="shared" si="91"/>
        <v>0</v>
      </c>
      <c r="H139" s="308">
        <f t="shared" si="82"/>
        <v>0</v>
      </c>
      <c r="I139" s="131">
        <f>COUNTIF(송용리!$U$7:$U$912,"국대")</f>
        <v>0</v>
      </c>
      <c r="J139" s="132">
        <f>COUNTIF(송용리!$V$7:$V$912,"국대")</f>
        <v>0</v>
      </c>
      <c r="K139" s="133" t="s">
        <v>226</v>
      </c>
      <c r="L139" s="134">
        <f>SUMIF(송용리!$U$7:$U$912,"국대",송용리!$F$7:$F$912)</f>
        <v>0</v>
      </c>
      <c r="M139" s="135">
        <f>SUMIF(송용리!$V$7:$V$912,"국대",송용리!$K$7:$K1029)</f>
        <v>0</v>
      </c>
      <c r="N139" s="300">
        <f t="shared" si="92"/>
        <v>0</v>
      </c>
      <c r="O139" s="308">
        <f t="shared" si="83"/>
        <v>0</v>
      </c>
      <c r="P139" s="136">
        <f>COUNTIF(송용리!$U$7:$U$912,"공대")</f>
        <v>0</v>
      </c>
      <c r="Q139" s="132">
        <f>COUNTIF(송용리!$V$7:$V$912,"공대")</f>
        <v>0</v>
      </c>
      <c r="R139" s="133" t="s">
        <v>226</v>
      </c>
      <c r="S139" s="134">
        <f>SUMIF(송용리!$U$7:$U$912,"공대",송용리!$F$7:$F$912)</f>
        <v>0</v>
      </c>
      <c r="T139" s="135">
        <f>SUMIF(송용리!$V$7:$V$912,"공대",송용리!$K$7:$K1029)</f>
        <v>0</v>
      </c>
      <c r="U139" s="300">
        <f t="shared" si="93"/>
        <v>0</v>
      </c>
      <c r="V139" s="308">
        <f t="shared" si="84"/>
        <v>0</v>
      </c>
      <c r="W139" s="136">
        <f t="shared" si="85"/>
        <v>0</v>
      </c>
      <c r="X139" s="132">
        <f t="shared" si="86"/>
        <v>0</v>
      </c>
      <c r="Y139" s="136" t="e">
        <f t="shared" si="87"/>
        <v>#VALUE!</v>
      </c>
      <c r="Z139" s="134">
        <f t="shared" si="88"/>
        <v>0</v>
      </c>
      <c r="AA139" s="135">
        <f t="shared" si="89"/>
        <v>0</v>
      </c>
      <c r="AB139" s="300">
        <f t="shared" si="94"/>
        <v>0</v>
      </c>
      <c r="AC139" s="308">
        <f t="shared" si="90"/>
        <v>0</v>
      </c>
      <c r="AD139" s="138"/>
    </row>
    <row r="140" spans="1:30" s="8" customFormat="1" ht="21" hidden="1" customHeight="1" x14ac:dyDescent="0.15">
      <c r="A140" s="52" t="s">
        <v>230</v>
      </c>
      <c r="B140" s="131">
        <f>COUNTIF(송용리!$D$7:$D$912,"*임")</f>
        <v>0</v>
      </c>
      <c r="C140" s="132">
        <f>COUNTIF(송용리!$I$7:$I$912,"*임")</f>
        <v>0</v>
      </c>
      <c r="D140" s="133" t="s">
        <v>226</v>
      </c>
      <c r="E140" s="134">
        <f>SUMIF(송용리!$D$7:$D$912,"*임",송용리!$F$7:$F$912)</f>
        <v>0</v>
      </c>
      <c r="F140" s="135">
        <f>SUMIF(송용리!$I$7:$I$912,"*임",송용리!$K$7:$K1030)</f>
        <v>0</v>
      </c>
      <c r="G140" s="300">
        <f t="shared" si="91"/>
        <v>0</v>
      </c>
      <c r="H140" s="308">
        <f t="shared" si="82"/>
        <v>0</v>
      </c>
      <c r="I140" s="131">
        <f>COUNTIF(송용리!$U$7:$U$912,"국임")</f>
        <v>0</v>
      </c>
      <c r="J140" s="132">
        <f>COUNTIF(송용리!$V$7:$V$912,"국임")</f>
        <v>0</v>
      </c>
      <c r="K140" s="133" t="s">
        <v>226</v>
      </c>
      <c r="L140" s="134">
        <f>SUMIF(송용리!$U$7:$U$912,"국임",송용리!$F$7:$F$912)</f>
        <v>0</v>
      </c>
      <c r="M140" s="135">
        <f>SUMIF(송용리!$V$7:$V$912,"국임",송용리!$K$7:$K1030)</f>
        <v>0</v>
      </c>
      <c r="N140" s="300">
        <f t="shared" si="92"/>
        <v>0</v>
      </c>
      <c r="O140" s="308">
        <f t="shared" si="83"/>
        <v>0</v>
      </c>
      <c r="P140" s="136">
        <f>COUNTIF(송용리!$U$7:$U$912,"공임")</f>
        <v>0</v>
      </c>
      <c r="Q140" s="132">
        <f>COUNTIF(송용리!$V$7:$V$912,"공임")</f>
        <v>0</v>
      </c>
      <c r="R140" s="133" t="s">
        <v>226</v>
      </c>
      <c r="S140" s="134">
        <f>SUMIF(송용리!$U$7:$U$912,"공임",송용리!$F$7:$F$912)</f>
        <v>0</v>
      </c>
      <c r="T140" s="135">
        <f>SUMIF(송용리!$V$7:$V$912,"공임",송용리!$K$7:$K1030)</f>
        <v>0</v>
      </c>
      <c r="U140" s="300">
        <f t="shared" si="93"/>
        <v>0</v>
      </c>
      <c r="V140" s="308">
        <f t="shared" si="84"/>
        <v>0</v>
      </c>
      <c r="W140" s="136">
        <f t="shared" si="85"/>
        <v>0</v>
      </c>
      <c r="X140" s="132">
        <f t="shared" si="86"/>
        <v>0</v>
      </c>
      <c r="Y140" s="136" t="e">
        <f t="shared" si="87"/>
        <v>#VALUE!</v>
      </c>
      <c r="Z140" s="134">
        <f t="shared" si="88"/>
        <v>0</v>
      </c>
      <c r="AA140" s="135">
        <f t="shared" si="89"/>
        <v>0</v>
      </c>
      <c r="AB140" s="300">
        <f t="shared" si="94"/>
        <v>0</v>
      </c>
      <c r="AC140" s="308">
        <f t="shared" si="90"/>
        <v>0</v>
      </c>
      <c r="AD140" s="138"/>
    </row>
    <row r="141" spans="1:30" s="8" customFormat="1" ht="21" hidden="1" customHeight="1" x14ac:dyDescent="0.15">
      <c r="A141" s="52" t="s">
        <v>231</v>
      </c>
      <c r="B141" s="131">
        <f>COUNTIF(송용리!$D$7:$D$912,"*도")</f>
        <v>0</v>
      </c>
      <c r="C141" s="132">
        <f>COUNTIF(송용리!$I$7:$I$912,"*도")</f>
        <v>0</v>
      </c>
      <c r="D141" s="133" t="s">
        <v>226</v>
      </c>
      <c r="E141" s="134">
        <f>SUMIF(송용리!$D$7:$D$912,"*도",송용리!$F$7:$F$912)</f>
        <v>0</v>
      </c>
      <c r="F141" s="135">
        <f>SUMIF(송용리!$I$7:$I$912,"*도",송용리!$K$7:$K1031)</f>
        <v>0</v>
      </c>
      <c r="G141" s="300">
        <f t="shared" si="91"/>
        <v>0</v>
      </c>
      <c r="H141" s="308">
        <f t="shared" si="82"/>
        <v>0</v>
      </c>
      <c r="I141" s="131">
        <f>COUNTIF(송용리!$U$7:$U$912,"국도")</f>
        <v>0</v>
      </c>
      <c r="J141" s="132">
        <f>COUNTIF(송용리!$V$7:$V$912,"국도")</f>
        <v>0</v>
      </c>
      <c r="K141" s="133" t="s">
        <v>226</v>
      </c>
      <c r="L141" s="134">
        <f>SUMIF(송용리!$U$7:$U$912,"국도",송용리!$F$7:$F$912)</f>
        <v>0</v>
      </c>
      <c r="M141" s="135">
        <f>SUMIF(송용리!$V$7:$V$912,"국도",송용리!$K$7:$K1031)</f>
        <v>0</v>
      </c>
      <c r="N141" s="300">
        <f t="shared" si="92"/>
        <v>0</v>
      </c>
      <c r="O141" s="308">
        <f t="shared" si="83"/>
        <v>0</v>
      </c>
      <c r="P141" s="136">
        <f>COUNTIF(송용리!$U$7:$U$912,"공도")</f>
        <v>0</v>
      </c>
      <c r="Q141" s="132">
        <f>COUNTIF(송용리!$V$7:$V$912,"공도")</f>
        <v>0</v>
      </c>
      <c r="R141" s="133" t="s">
        <v>226</v>
      </c>
      <c r="S141" s="134">
        <f>SUMIF(송용리!$U$7:$U$912,"공도",송용리!$F$7:$F$912)</f>
        <v>0</v>
      </c>
      <c r="T141" s="135">
        <f>SUMIF(송용리!$V$7:$V$912,"공도",송용리!$K$7:$K1031)</f>
        <v>0</v>
      </c>
      <c r="U141" s="300">
        <f t="shared" si="93"/>
        <v>0</v>
      </c>
      <c r="V141" s="308">
        <f t="shared" si="84"/>
        <v>0</v>
      </c>
      <c r="W141" s="136">
        <f t="shared" si="85"/>
        <v>0</v>
      </c>
      <c r="X141" s="132">
        <f t="shared" si="86"/>
        <v>0</v>
      </c>
      <c r="Y141" s="136" t="e">
        <f t="shared" si="87"/>
        <v>#VALUE!</v>
      </c>
      <c r="Z141" s="134">
        <f t="shared" si="88"/>
        <v>0</v>
      </c>
      <c r="AA141" s="135">
        <f t="shared" si="89"/>
        <v>0</v>
      </c>
      <c r="AB141" s="300">
        <f t="shared" si="94"/>
        <v>0</v>
      </c>
      <c r="AC141" s="308">
        <f t="shared" si="90"/>
        <v>0</v>
      </c>
      <c r="AD141" s="138"/>
    </row>
    <row r="142" spans="1:30" s="8" customFormat="1" ht="21" hidden="1" customHeight="1" x14ac:dyDescent="0.15">
      <c r="A142" s="52" t="s">
        <v>232</v>
      </c>
      <c r="B142" s="131">
        <f>COUNTIF(송용리!$D$7:$D$912,"*천")</f>
        <v>0</v>
      </c>
      <c r="C142" s="132">
        <f>COUNTIF(송용리!$I$7:$I$912,"*천")</f>
        <v>0</v>
      </c>
      <c r="D142" s="133" t="s">
        <v>226</v>
      </c>
      <c r="E142" s="134">
        <f>SUMIF(송용리!$D$7:$D$912,"*천",송용리!$F$7:$F$912)</f>
        <v>0</v>
      </c>
      <c r="F142" s="135">
        <f>SUMIF(송용리!$I$7:$I$912,"*천",송용리!$K$7:$K1032)</f>
        <v>0</v>
      </c>
      <c r="G142" s="300">
        <f t="shared" si="91"/>
        <v>0</v>
      </c>
      <c r="H142" s="308">
        <f t="shared" si="82"/>
        <v>0</v>
      </c>
      <c r="I142" s="131">
        <f>COUNTIF(송용리!$U$7:$U$912,"국천")</f>
        <v>0</v>
      </c>
      <c r="J142" s="132">
        <f>COUNTIF(송용리!$V$7:$V$912,"국천")</f>
        <v>0</v>
      </c>
      <c r="K142" s="133" t="s">
        <v>226</v>
      </c>
      <c r="L142" s="134">
        <f>SUMIF(송용리!$U$7:$U$912,"국천",송용리!$F$7:$F$912)</f>
        <v>0</v>
      </c>
      <c r="M142" s="135">
        <f>SUMIF(송용리!$V$7:$V$912,"국천",송용리!$K$7:$K1032)</f>
        <v>0</v>
      </c>
      <c r="N142" s="300">
        <f t="shared" si="92"/>
        <v>0</v>
      </c>
      <c r="O142" s="308">
        <f t="shared" si="83"/>
        <v>0</v>
      </c>
      <c r="P142" s="136">
        <f>COUNTIF(송용리!$U$7:$U$912,"공천")</f>
        <v>0</v>
      </c>
      <c r="Q142" s="132">
        <f>COUNTIF(송용리!$V$7:$V$912,"공천")</f>
        <v>0</v>
      </c>
      <c r="R142" s="133" t="s">
        <v>226</v>
      </c>
      <c r="S142" s="134">
        <f>SUMIF(송용리!$U$7:$U$912,"공천",송용리!$F$7:$F$912)</f>
        <v>0</v>
      </c>
      <c r="T142" s="135">
        <f>SUMIF(송용리!$V$7:$V$912,"공천",송용리!$K$7:$K1032)</f>
        <v>0</v>
      </c>
      <c r="U142" s="300">
        <f t="shared" si="93"/>
        <v>0</v>
      </c>
      <c r="V142" s="308">
        <f t="shared" si="84"/>
        <v>0</v>
      </c>
      <c r="W142" s="136">
        <f t="shared" si="85"/>
        <v>0</v>
      </c>
      <c r="X142" s="132">
        <f t="shared" si="86"/>
        <v>0</v>
      </c>
      <c r="Y142" s="136" t="e">
        <f t="shared" si="87"/>
        <v>#VALUE!</v>
      </c>
      <c r="Z142" s="134">
        <f t="shared" si="88"/>
        <v>0</v>
      </c>
      <c r="AA142" s="135">
        <f t="shared" si="89"/>
        <v>0</v>
      </c>
      <c r="AB142" s="300">
        <f t="shared" si="94"/>
        <v>0</v>
      </c>
      <c r="AC142" s="308">
        <f t="shared" si="90"/>
        <v>0</v>
      </c>
      <c r="AD142" s="138"/>
    </row>
    <row r="143" spans="1:30" s="8" customFormat="1" ht="21" hidden="1" customHeight="1" x14ac:dyDescent="0.15">
      <c r="A143" s="52" t="s">
        <v>233</v>
      </c>
      <c r="B143" s="131">
        <f>COUNTIF(송용리!$D$7:$D$912,"*구")</f>
        <v>0</v>
      </c>
      <c r="C143" s="132">
        <f>COUNTIF(송용리!$I$7:$I$912,"*구")</f>
        <v>0</v>
      </c>
      <c r="D143" s="133" t="s">
        <v>226</v>
      </c>
      <c r="E143" s="134">
        <f>SUMIF(송용리!$D$7:$D$912,"*구",송용리!$F$7:$F$912)</f>
        <v>0</v>
      </c>
      <c r="F143" s="135">
        <f>SUMIF(송용리!$I$7:$I$912,"*구",송용리!$K$7:$K1033)</f>
        <v>0</v>
      </c>
      <c r="G143" s="300">
        <f t="shared" si="91"/>
        <v>0</v>
      </c>
      <c r="H143" s="308">
        <f t="shared" si="82"/>
        <v>0</v>
      </c>
      <c r="I143" s="131">
        <f>COUNTIF(송용리!$U$7:$U$912,"국구")</f>
        <v>0</v>
      </c>
      <c r="J143" s="132">
        <f>COUNTIF(송용리!$V$7:$V$912,"국구")</f>
        <v>0</v>
      </c>
      <c r="K143" s="133" t="s">
        <v>226</v>
      </c>
      <c r="L143" s="134">
        <f>SUMIF(송용리!$U$7:$U$912,"국구",송용리!$F$7:$F$912)</f>
        <v>0</v>
      </c>
      <c r="M143" s="135">
        <f>SUMIF(송용리!$V$7:$V$912,"국구",송용리!$K$7:$K1033)</f>
        <v>0</v>
      </c>
      <c r="N143" s="300">
        <f t="shared" si="92"/>
        <v>0</v>
      </c>
      <c r="O143" s="308">
        <f t="shared" si="83"/>
        <v>0</v>
      </c>
      <c r="P143" s="136">
        <f>COUNTIF(송용리!$U$7:$U$912,"공구")</f>
        <v>0</v>
      </c>
      <c r="Q143" s="132">
        <f>COUNTIF(송용리!$V$7:$V$912,"공구")</f>
        <v>0</v>
      </c>
      <c r="R143" s="133" t="s">
        <v>226</v>
      </c>
      <c r="S143" s="134">
        <f>SUMIF(송용리!$U$7:$U$912,"공구",송용리!$F$7:$F$912)</f>
        <v>0</v>
      </c>
      <c r="T143" s="135">
        <f>SUMIF(송용리!$V$7:$V$912,"공구",송용리!$K$7:$K1033)</f>
        <v>0</v>
      </c>
      <c r="U143" s="300">
        <f t="shared" si="93"/>
        <v>0</v>
      </c>
      <c r="V143" s="308">
        <f t="shared" si="84"/>
        <v>0</v>
      </c>
      <c r="W143" s="136">
        <f t="shared" si="85"/>
        <v>0</v>
      </c>
      <c r="X143" s="132">
        <f t="shared" si="86"/>
        <v>0</v>
      </c>
      <c r="Y143" s="136" t="e">
        <f t="shared" si="87"/>
        <v>#VALUE!</v>
      </c>
      <c r="Z143" s="134">
        <f t="shared" si="88"/>
        <v>0</v>
      </c>
      <c r="AA143" s="135">
        <f t="shared" si="89"/>
        <v>0</v>
      </c>
      <c r="AB143" s="300">
        <f t="shared" si="94"/>
        <v>0</v>
      </c>
      <c r="AC143" s="308">
        <f t="shared" si="90"/>
        <v>0</v>
      </c>
      <c r="AD143" s="138"/>
    </row>
    <row r="144" spans="1:30" s="8" customFormat="1" ht="21" hidden="1" customHeight="1" x14ac:dyDescent="0.15">
      <c r="A144" s="52" t="s">
        <v>234</v>
      </c>
      <c r="B144" s="131">
        <f>COUNTIF(송용리!$D$7:$D$912,"*제")</f>
        <v>0</v>
      </c>
      <c r="C144" s="132">
        <f>COUNTIF(송용리!$I$7:$I$912,"*제")</f>
        <v>0</v>
      </c>
      <c r="D144" s="133" t="s">
        <v>226</v>
      </c>
      <c r="E144" s="134">
        <f>SUMIF(송용리!$D$7:$D$912,"*제",송용리!$F$7:$F$912)</f>
        <v>0</v>
      </c>
      <c r="F144" s="135">
        <f>SUMIF(송용리!$I$7:$I$912,"*제",송용리!$K$7:$K1034)</f>
        <v>0</v>
      </c>
      <c r="G144" s="300">
        <f t="shared" si="91"/>
        <v>0</v>
      </c>
      <c r="H144" s="308">
        <f t="shared" si="82"/>
        <v>0</v>
      </c>
      <c r="I144" s="131">
        <f>COUNTIF(송용리!$U$7:$U$912,"국제")</f>
        <v>0</v>
      </c>
      <c r="J144" s="132">
        <f>COUNTIF(송용리!$V$7:$V$912,"국제")</f>
        <v>0</v>
      </c>
      <c r="K144" s="133" t="s">
        <v>226</v>
      </c>
      <c r="L144" s="134">
        <f>SUMIF(송용리!$U$7:$U$912,"국제",송용리!$F$7:$F$912)</f>
        <v>0</v>
      </c>
      <c r="M144" s="135">
        <f>SUMIF(송용리!$V$7:$V$912,"국제",송용리!$K$7:$K1034)</f>
        <v>0</v>
      </c>
      <c r="N144" s="300">
        <f t="shared" si="92"/>
        <v>0</v>
      </c>
      <c r="O144" s="308">
        <f t="shared" si="83"/>
        <v>0</v>
      </c>
      <c r="P144" s="136">
        <f>COUNTIF(송용리!$U$7:$U$912,"공제")</f>
        <v>0</v>
      </c>
      <c r="Q144" s="132">
        <f>COUNTIF(송용리!$V$7:$V$912,"공제")</f>
        <v>0</v>
      </c>
      <c r="R144" s="133" t="s">
        <v>226</v>
      </c>
      <c r="S144" s="134">
        <f>SUMIF(송용리!$U$7:$U$912,"공제",송용리!$F$7:$F$912)</f>
        <v>0</v>
      </c>
      <c r="T144" s="135">
        <f>SUMIF(송용리!$V$7:$V$912,"공제",송용리!$K$7:$K1034)</f>
        <v>0</v>
      </c>
      <c r="U144" s="300">
        <f t="shared" si="93"/>
        <v>0</v>
      </c>
      <c r="V144" s="308">
        <f t="shared" si="84"/>
        <v>0</v>
      </c>
      <c r="W144" s="136">
        <f t="shared" si="85"/>
        <v>0</v>
      </c>
      <c r="X144" s="132">
        <f t="shared" si="86"/>
        <v>0</v>
      </c>
      <c r="Y144" s="136" t="e">
        <f t="shared" si="87"/>
        <v>#VALUE!</v>
      </c>
      <c r="Z144" s="134">
        <f t="shared" si="88"/>
        <v>0</v>
      </c>
      <c r="AA144" s="135">
        <f t="shared" si="89"/>
        <v>0</v>
      </c>
      <c r="AB144" s="300">
        <f t="shared" si="94"/>
        <v>0</v>
      </c>
      <c r="AC144" s="308">
        <f t="shared" si="90"/>
        <v>0</v>
      </c>
      <c r="AD144" s="137"/>
    </row>
    <row r="145" spans="1:30" s="8" customFormat="1" ht="21" hidden="1" customHeight="1" x14ac:dyDescent="0.15">
      <c r="A145" s="52" t="s">
        <v>77</v>
      </c>
      <c r="B145" s="131">
        <f>COUNTIF(송용리!$D$7:$D$912,"*유")</f>
        <v>0</v>
      </c>
      <c r="C145" s="132">
        <f>COUNTIF(송용리!$I$7:$I$912,"*유")</f>
        <v>0</v>
      </c>
      <c r="D145" s="133" t="s">
        <v>226</v>
      </c>
      <c r="E145" s="134">
        <f>SUMIF(송용리!$D$7:$D$912,"*유",송용리!$F$7:$F$912)</f>
        <v>0</v>
      </c>
      <c r="F145" s="135">
        <f>SUMIF(송용리!$I$7:$I$912,"*유",송용리!$K$7:$K1035)</f>
        <v>0</v>
      </c>
      <c r="G145" s="300">
        <f t="shared" si="91"/>
        <v>0</v>
      </c>
      <c r="H145" s="308">
        <f t="shared" si="82"/>
        <v>0</v>
      </c>
      <c r="I145" s="131">
        <f>COUNTIF(송용리!$U$7:$U$912,"국유")</f>
        <v>0</v>
      </c>
      <c r="J145" s="132">
        <f>COUNTIF(송용리!$V$7:$V$912,"국유")</f>
        <v>0</v>
      </c>
      <c r="K145" s="133" t="s">
        <v>226</v>
      </c>
      <c r="L145" s="134">
        <f>SUMIF(송용리!$U$7:$U$912,"국유",송용리!$F$7:$F$912)</f>
        <v>0</v>
      </c>
      <c r="M145" s="135">
        <f>SUMIF(송용리!$V$7:$V$912,"국유",송용리!$K$7:$K1035)</f>
        <v>0</v>
      </c>
      <c r="N145" s="300">
        <f t="shared" si="92"/>
        <v>0</v>
      </c>
      <c r="O145" s="308">
        <f t="shared" si="83"/>
        <v>0</v>
      </c>
      <c r="P145" s="136">
        <f>COUNTIF(송용리!$U$7:$U$912,"공유")</f>
        <v>0</v>
      </c>
      <c r="Q145" s="132">
        <f>COUNTIF(송용리!$V$7:$V$912,"공유")</f>
        <v>0</v>
      </c>
      <c r="R145" s="133" t="s">
        <v>226</v>
      </c>
      <c r="S145" s="134">
        <f>SUMIF(송용리!$U$7:$U$912,"공유",송용리!$F$7:$F$912)</f>
        <v>0</v>
      </c>
      <c r="T145" s="135">
        <f>SUMIF(송용리!$V$7:$V$912,"공유",송용리!$K$7:$K1035)</f>
        <v>0</v>
      </c>
      <c r="U145" s="300">
        <f t="shared" si="93"/>
        <v>0</v>
      </c>
      <c r="V145" s="308">
        <f t="shared" si="84"/>
        <v>0</v>
      </c>
      <c r="W145" s="136">
        <f t="shared" si="85"/>
        <v>0</v>
      </c>
      <c r="X145" s="132">
        <f t="shared" si="86"/>
        <v>0</v>
      </c>
      <c r="Y145" s="136" t="e">
        <f t="shared" si="87"/>
        <v>#VALUE!</v>
      </c>
      <c r="Z145" s="134">
        <f t="shared" si="88"/>
        <v>0</v>
      </c>
      <c r="AA145" s="135">
        <f t="shared" si="89"/>
        <v>0</v>
      </c>
      <c r="AB145" s="300">
        <f t="shared" si="94"/>
        <v>0</v>
      </c>
      <c r="AC145" s="308">
        <f t="shared" si="90"/>
        <v>0</v>
      </c>
      <c r="AD145" s="138"/>
    </row>
    <row r="146" spans="1:30" s="8" customFormat="1" ht="21" hidden="1" customHeight="1" x14ac:dyDescent="0.15">
      <c r="A146" s="52" t="s">
        <v>235</v>
      </c>
      <c r="B146" s="131">
        <f>COUNTIF(송용리!$D$7:$D$912,"*잡")</f>
        <v>0</v>
      </c>
      <c r="C146" s="132">
        <f>COUNTIF(송용리!$I$7:$I$912,"*잡")</f>
        <v>0</v>
      </c>
      <c r="D146" s="133" t="s">
        <v>226</v>
      </c>
      <c r="E146" s="134">
        <f>SUMIF(송용리!$D$7:$D$912,"*잡",송용리!$F$7:$F$912)</f>
        <v>0</v>
      </c>
      <c r="F146" s="135">
        <f>SUMIF(송용리!$I$7:$I$912,"*잡",송용리!$K$7:$K1036)</f>
        <v>0</v>
      </c>
      <c r="G146" s="300">
        <f t="shared" si="91"/>
        <v>0</v>
      </c>
      <c r="H146" s="308">
        <f t="shared" si="82"/>
        <v>0</v>
      </c>
      <c r="I146" s="131">
        <f>COUNTIF(송용리!$U$7:$U$912,"국잡")</f>
        <v>0</v>
      </c>
      <c r="J146" s="132">
        <f>COUNTIF(송용리!$V$7:$V$912,"국잡")</f>
        <v>0</v>
      </c>
      <c r="K146" s="133" t="s">
        <v>226</v>
      </c>
      <c r="L146" s="134">
        <f>SUMIF(송용리!$U$7:$U$912,"국잡",송용리!$F$7:$F$912)</f>
        <v>0</v>
      </c>
      <c r="M146" s="135">
        <f>SUMIF(송용리!$V$7:$V$912,"국잡",송용리!$K$7:$K1036)</f>
        <v>0</v>
      </c>
      <c r="N146" s="300">
        <f t="shared" si="92"/>
        <v>0</v>
      </c>
      <c r="O146" s="308">
        <f t="shared" si="83"/>
        <v>0</v>
      </c>
      <c r="P146" s="136">
        <f>COUNTIF(송용리!$U$7:$U$912,"공잡")</f>
        <v>0</v>
      </c>
      <c r="Q146" s="132">
        <f>COUNTIF(송용리!$V$7:$V$912,"공잡")</f>
        <v>0</v>
      </c>
      <c r="R146" s="133" t="s">
        <v>226</v>
      </c>
      <c r="S146" s="134">
        <f>SUMIF(송용리!$U$7:$U$912,"공잡",송용리!$F$7:$F$912)</f>
        <v>0</v>
      </c>
      <c r="T146" s="135">
        <f>SUMIF(송용리!$V$7:$V$912,"공잡",송용리!$K$7:$K1036)</f>
        <v>0</v>
      </c>
      <c r="U146" s="300">
        <f t="shared" si="93"/>
        <v>0</v>
      </c>
      <c r="V146" s="308">
        <f t="shared" si="84"/>
        <v>0</v>
      </c>
      <c r="W146" s="136">
        <f t="shared" si="85"/>
        <v>0</v>
      </c>
      <c r="X146" s="132">
        <f t="shared" si="86"/>
        <v>0</v>
      </c>
      <c r="Y146" s="136" t="e">
        <f t="shared" si="87"/>
        <v>#VALUE!</v>
      </c>
      <c r="Z146" s="134">
        <f t="shared" si="88"/>
        <v>0</v>
      </c>
      <c r="AA146" s="135">
        <f t="shared" si="89"/>
        <v>0</v>
      </c>
      <c r="AB146" s="300">
        <f t="shared" si="94"/>
        <v>0</v>
      </c>
      <c r="AC146" s="308">
        <f t="shared" si="90"/>
        <v>0</v>
      </c>
      <c r="AD146" s="138"/>
    </row>
    <row r="147" spans="1:30" s="8" customFormat="1" ht="21" hidden="1" customHeight="1" x14ac:dyDescent="0.15">
      <c r="A147" s="52" t="s">
        <v>236</v>
      </c>
      <c r="B147" s="131">
        <f>COUNTIF(송용리!$D$7:$D$912,"*묘")</f>
        <v>0</v>
      </c>
      <c r="C147" s="132">
        <f>COUNTIF(송용리!$I$7:$I$912,"*묘")</f>
        <v>0</v>
      </c>
      <c r="D147" s="133" t="s">
        <v>226</v>
      </c>
      <c r="E147" s="134">
        <f>SUMIF(송용리!$D$7:$D$912,"*묘",송용리!$F$7:$F$912)</f>
        <v>0</v>
      </c>
      <c r="F147" s="135">
        <f>SUMIF(송용리!$I$7:$I$912,"*묘",송용리!$K$7:$K1037)</f>
        <v>0</v>
      </c>
      <c r="G147" s="300">
        <f t="shared" si="91"/>
        <v>0</v>
      </c>
      <c r="H147" s="308">
        <f t="shared" si="82"/>
        <v>0</v>
      </c>
      <c r="I147" s="131">
        <f>COUNTIF(송용리!$U$7:$U$912,"국묘")</f>
        <v>0</v>
      </c>
      <c r="J147" s="132">
        <f>COUNTIF(송용리!$V$7:$V$912,"국묘")</f>
        <v>0</v>
      </c>
      <c r="K147" s="133" t="s">
        <v>226</v>
      </c>
      <c r="L147" s="134">
        <f>SUMIF(송용리!$U$7:$U$912,"국묘",송용리!$F$7:$F$912)</f>
        <v>0</v>
      </c>
      <c r="M147" s="135">
        <f>SUMIF(송용리!$V$7:$V$912,"국묘",송용리!$K$7:$K1037)</f>
        <v>0</v>
      </c>
      <c r="N147" s="300">
        <f t="shared" si="92"/>
        <v>0</v>
      </c>
      <c r="O147" s="308">
        <f t="shared" si="83"/>
        <v>0</v>
      </c>
      <c r="P147" s="136">
        <f>COUNTIF(송용리!$U$7:$U$912,"공묘")</f>
        <v>0</v>
      </c>
      <c r="Q147" s="132">
        <f>COUNTIF(송용리!$V$7:$V$912,"공묘")</f>
        <v>0</v>
      </c>
      <c r="R147" s="133" t="s">
        <v>226</v>
      </c>
      <c r="S147" s="134">
        <f>SUMIF(송용리!$U$7:$U$912,"공묘",송용리!$F$7:$F$912)</f>
        <v>0</v>
      </c>
      <c r="T147" s="135">
        <f>SUMIF(송용리!$V$7:$V$912,"공묘",송용리!$K$7:$K1037)</f>
        <v>0</v>
      </c>
      <c r="U147" s="300">
        <f t="shared" si="93"/>
        <v>0</v>
      </c>
      <c r="V147" s="308">
        <f t="shared" si="84"/>
        <v>0</v>
      </c>
      <c r="W147" s="136">
        <f t="shared" si="85"/>
        <v>0</v>
      </c>
      <c r="X147" s="132">
        <f t="shared" si="86"/>
        <v>0</v>
      </c>
      <c r="Y147" s="136" t="e">
        <f t="shared" si="87"/>
        <v>#VALUE!</v>
      </c>
      <c r="Z147" s="134">
        <f t="shared" si="88"/>
        <v>0</v>
      </c>
      <c r="AA147" s="135">
        <f t="shared" si="89"/>
        <v>0</v>
      </c>
      <c r="AB147" s="300">
        <f t="shared" si="94"/>
        <v>0</v>
      </c>
      <c r="AC147" s="308">
        <f t="shared" si="90"/>
        <v>0</v>
      </c>
      <c r="AD147" s="138"/>
    </row>
    <row r="148" spans="1:30" s="8" customFormat="1" ht="21" hidden="1" customHeight="1" x14ac:dyDescent="0.15">
      <c r="A148" s="52" t="s">
        <v>78</v>
      </c>
      <c r="B148" s="131">
        <f>COUNTIF(송용리!$D$7:$D$912,"*과")</f>
        <v>0</v>
      </c>
      <c r="C148" s="132">
        <f>COUNTIF(송용리!$I$7:$I$912,"*과")</f>
        <v>0</v>
      </c>
      <c r="D148" s="133" t="s">
        <v>226</v>
      </c>
      <c r="E148" s="134">
        <f>SUMIF(송용리!$D$7:$D$912,"*과",송용리!$F$7:$F$912)</f>
        <v>0</v>
      </c>
      <c r="F148" s="135">
        <f>SUMIF(송용리!$I$7:$I$912,"*과",송용리!$K$7:$K1038)</f>
        <v>0</v>
      </c>
      <c r="G148" s="300">
        <f t="shared" si="91"/>
        <v>0</v>
      </c>
      <c r="H148" s="308">
        <f t="shared" si="82"/>
        <v>0</v>
      </c>
      <c r="I148" s="131">
        <f>COUNTIF(송용리!$U$7:$U$912,"국과")</f>
        <v>0</v>
      </c>
      <c r="J148" s="132">
        <f>COUNTIF(송용리!$V$7:$V$912,"국과")</f>
        <v>0</v>
      </c>
      <c r="K148" s="133" t="s">
        <v>226</v>
      </c>
      <c r="L148" s="134">
        <f>SUMIF(송용리!$U$7:$U$912,"국과",송용리!$F$7:$F$912)</f>
        <v>0</v>
      </c>
      <c r="M148" s="135">
        <f>SUMIF(송용리!$V$7:$V$912,"국과",송용리!$K$7:$K1038)</f>
        <v>0</v>
      </c>
      <c r="N148" s="300">
        <f t="shared" si="92"/>
        <v>0</v>
      </c>
      <c r="O148" s="308">
        <f t="shared" si="83"/>
        <v>0</v>
      </c>
      <c r="P148" s="136">
        <f>COUNTIF(송용리!$U$7:$U$912,"공과")</f>
        <v>0</v>
      </c>
      <c r="Q148" s="132">
        <f>COUNTIF(송용리!$V$7:$V$912,"공과")</f>
        <v>0</v>
      </c>
      <c r="R148" s="133" t="s">
        <v>226</v>
      </c>
      <c r="S148" s="134">
        <f>SUMIF(송용리!$U$7:$U$912,"공과",송용리!$F$7:$F$912)</f>
        <v>0</v>
      </c>
      <c r="T148" s="135">
        <f>SUMIF(송용리!$V$7:$V$912,"공과",송용리!$K$7:$K1038)</f>
        <v>0</v>
      </c>
      <c r="U148" s="300">
        <f t="shared" si="93"/>
        <v>0</v>
      </c>
      <c r="V148" s="308">
        <f t="shared" si="84"/>
        <v>0</v>
      </c>
      <c r="W148" s="136">
        <f t="shared" si="85"/>
        <v>0</v>
      </c>
      <c r="X148" s="132">
        <f t="shared" si="86"/>
        <v>0</v>
      </c>
      <c r="Y148" s="136" t="e">
        <f t="shared" si="87"/>
        <v>#VALUE!</v>
      </c>
      <c r="Z148" s="134">
        <f t="shared" si="88"/>
        <v>0</v>
      </c>
      <c r="AA148" s="135">
        <f t="shared" si="89"/>
        <v>0</v>
      </c>
      <c r="AB148" s="300">
        <f t="shared" si="94"/>
        <v>0</v>
      </c>
      <c r="AC148" s="308">
        <f t="shared" si="90"/>
        <v>0</v>
      </c>
      <c r="AD148" s="138"/>
    </row>
    <row r="149" spans="1:30" s="8" customFormat="1" ht="21" hidden="1" customHeight="1" x14ac:dyDescent="0.15">
      <c r="A149" s="52" t="s">
        <v>79</v>
      </c>
      <c r="B149" s="131">
        <f>COUNTIF(송용리!$D$7:$D$912,"*철")</f>
        <v>0</v>
      </c>
      <c r="C149" s="132">
        <f>COUNTIF(송용리!$I$7:$I$912,"*철")</f>
        <v>0</v>
      </c>
      <c r="D149" s="133" t="s">
        <v>226</v>
      </c>
      <c r="E149" s="134">
        <f>SUMIF(송용리!$D$7:$D$912,"*철",송용리!$F$7:$F$912)</f>
        <v>0</v>
      </c>
      <c r="F149" s="135">
        <f>SUMIF(송용리!$I$7:$I$912,"*철",송용리!$K$7:$K1039)</f>
        <v>0</v>
      </c>
      <c r="G149" s="300">
        <f t="shared" si="91"/>
        <v>0</v>
      </c>
      <c r="H149" s="308">
        <f t="shared" si="82"/>
        <v>0</v>
      </c>
      <c r="I149" s="131">
        <f>COUNTIF(송용리!$U$7:$U$912,"국철")</f>
        <v>0</v>
      </c>
      <c r="J149" s="132">
        <f>COUNTIF(송용리!$V$7:$V$912,"국철")</f>
        <v>0</v>
      </c>
      <c r="K149" s="133" t="s">
        <v>226</v>
      </c>
      <c r="L149" s="134">
        <f>SUMIF(송용리!$U$7:$U$912,"국철",송용리!$F$7:$F$912)</f>
        <v>0</v>
      </c>
      <c r="M149" s="135">
        <f>SUMIF(송용리!$V$7:$V$912,"국철",송용리!$K$7:$K1039)</f>
        <v>0</v>
      </c>
      <c r="N149" s="300">
        <f t="shared" si="92"/>
        <v>0</v>
      </c>
      <c r="O149" s="308">
        <f t="shared" si="83"/>
        <v>0</v>
      </c>
      <c r="P149" s="136">
        <f>COUNTIF(송용리!$U$7:$U$912,"공철")</f>
        <v>0</v>
      </c>
      <c r="Q149" s="132">
        <f>COUNTIF(송용리!$V$7:$V$912,"공철")</f>
        <v>0</v>
      </c>
      <c r="R149" s="133" t="s">
        <v>226</v>
      </c>
      <c r="S149" s="134">
        <f>SUMIF(송용리!$U$7:$U$912,"공철",송용리!$F$7:$F$912)</f>
        <v>0</v>
      </c>
      <c r="T149" s="135">
        <f>SUMIF(송용리!$V$7:$V$912,"공철",송용리!$K$7:$K1039)</f>
        <v>0</v>
      </c>
      <c r="U149" s="300">
        <f t="shared" si="93"/>
        <v>0</v>
      </c>
      <c r="V149" s="308">
        <f t="shared" si="84"/>
        <v>0</v>
      </c>
      <c r="W149" s="136">
        <f t="shared" si="85"/>
        <v>0</v>
      </c>
      <c r="X149" s="132">
        <f t="shared" si="86"/>
        <v>0</v>
      </c>
      <c r="Y149" s="136" t="e">
        <f t="shared" si="87"/>
        <v>#VALUE!</v>
      </c>
      <c r="Z149" s="134">
        <f t="shared" si="88"/>
        <v>0</v>
      </c>
      <c r="AA149" s="135">
        <f t="shared" si="89"/>
        <v>0</v>
      </c>
      <c r="AB149" s="300">
        <f t="shared" si="94"/>
        <v>0</v>
      </c>
      <c r="AC149" s="308">
        <f t="shared" si="90"/>
        <v>0</v>
      </c>
      <c r="AD149" s="138"/>
    </row>
    <row r="150" spans="1:30" s="8" customFormat="1" ht="21" hidden="1" customHeight="1" x14ac:dyDescent="0.15">
      <c r="A150" s="52" t="s">
        <v>237</v>
      </c>
      <c r="B150" s="131">
        <f>COUNTIF(송용리!$D$7:$D$912,"*학")</f>
        <v>0</v>
      </c>
      <c r="C150" s="132">
        <f>COUNTIF(송용리!$I$7:$I$912,"*학")</f>
        <v>0</v>
      </c>
      <c r="D150" s="133" t="s">
        <v>226</v>
      </c>
      <c r="E150" s="134">
        <f>SUMIF(송용리!$D$7:$D$912,"*학",송용리!$F$7:$F$912)</f>
        <v>0</v>
      </c>
      <c r="F150" s="135">
        <f>SUMIF(송용리!$I$7:$I$912,"*학",송용리!$K$7:$K1040)</f>
        <v>0</v>
      </c>
      <c r="G150" s="300">
        <f t="shared" si="91"/>
        <v>0</v>
      </c>
      <c r="H150" s="308">
        <f t="shared" si="82"/>
        <v>0</v>
      </c>
      <c r="I150" s="131">
        <f>COUNTIF(송용리!$U$7:$U$912,"국학")</f>
        <v>0</v>
      </c>
      <c r="J150" s="132">
        <f>COUNTIF(송용리!$V$7:$V$912,"국학")</f>
        <v>0</v>
      </c>
      <c r="K150" s="133" t="s">
        <v>226</v>
      </c>
      <c r="L150" s="134">
        <f>SUMIF(송용리!$U$7:$U$912,"국학",송용리!$F$7:$F$912)</f>
        <v>0</v>
      </c>
      <c r="M150" s="135">
        <f>SUMIF(송용리!$V$7:$V$912,"국학",송용리!$K$7:$K1040)</f>
        <v>0</v>
      </c>
      <c r="N150" s="300">
        <f t="shared" si="92"/>
        <v>0</v>
      </c>
      <c r="O150" s="308">
        <f t="shared" si="83"/>
        <v>0</v>
      </c>
      <c r="P150" s="136">
        <f>COUNTIF(송용리!$U$7:$U$912,"공학")</f>
        <v>0</v>
      </c>
      <c r="Q150" s="132">
        <f>COUNTIF(송용리!$V$7:$V$912,"공학")</f>
        <v>0</v>
      </c>
      <c r="R150" s="133" t="s">
        <v>226</v>
      </c>
      <c r="S150" s="134">
        <f>SUMIF(송용리!$U$7:$U$912,"공학",송용리!$F$7:$F$912)</f>
        <v>0</v>
      </c>
      <c r="T150" s="135">
        <f>SUMIF(송용리!$V$7:$V$912,"공학",송용리!$K$7:$K1040)</f>
        <v>0</v>
      </c>
      <c r="U150" s="300">
        <f t="shared" si="93"/>
        <v>0</v>
      </c>
      <c r="V150" s="308">
        <f t="shared" si="84"/>
        <v>0</v>
      </c>
      <c r="W150" s="136">
        <f t="shared" si="85"/>
        <v>0</v>
      </c>
      <c r="X150" s="132">
        <f t="shared" si="86"/>
        <v>0</v>
      </c>
      <c r="Y150" s="136" t="e">
        <f t="shared" si="87"/>
        <v>#VALUE!</v>
      </c>
      <c r="Z150" s="134">
        <f t="shared" si="88"/>
        <v>0</v>
      </c>
      <c r="AA150" s="135">
        <f t="shared" si="89"/>
        <v>0</v>
      </c>
      <c r="AB150" s="300">
        <f t="shared" si="94"/>
        <v>0</v>
      </c>
      <c r="AC150" s="308">
        <f t="shared" si="90"/>
        <v>0</v>
      </c>
      <c r="AD150" s="138"/>
    </row>
    <row r="151" spans="1:30" s="8" customFormat="1" ht="21" hidden="1" customHeight="1" x14ac:dyDescent="0.15">
      <c r="A151" s="52" t="s">
        <v>80</v>
      </c>
      <c r="B151" s="131">
        <f>COUNTIF(송용리!$D$7:$D$912,"*수")</f>
        <v>0</v>
      </c>
      <c r="C151" s="132">
        <f>COUNTIF(송용리!$I$7:$I$912,"*수")</f>
        <v>0</v>
      </c>
      <c r="D151" s="133" t="s">
        <v>226</v>
      </c>
      <c r="E151" s="134">
        <f>SUMIF(송용리!$D$7:$D$912,"*수",송용리!$F$7:$F$912)</f>
        <v>0</v>
      </c>
      <c r="F151" s="135">
        <f>SUMIF(송용리!$I$7:$I$912,"*수",송용리!$K$7:$K1041)</f>
        <v>0</v>
      </c>
      <c r="G151" s="300">
        <f t="shared" si="91"/>
        <v>0</v>
      </c>
      <c r="H151" s="308">
        <f t="shared" si="82"/>
        <v>0</v>
      </c>
      <c r="I151" s="131">
        <f>COUNTIF(송용리!$U$7:$U$912,"국수")</f>
        <v>0</v>
      </c>
      <c r="J151" s="132">
        <f>COUNTIF(송용리!$V$7:$V$912,"국수")</f>
        <v>0</v>
      </c>
      <c r="K151" s="133" t="s">
        <v>226</v>
      </c>
      <c r="L151" s="134">
        <f>SUMIF(송용리!$U$7:$U$912,"국수",송용리!$F$7:$F$912)</f>
        <v>0</v>
      </c>
      <c r="M151" s="135">
        <f>SUMIF(송용리!$V$7:$V$912,"국수",송용리!$K$7:$K1041)</f>
        <v>0</v>
      </c>
      <c r="N151" s="300">
        <f t="shared" si="92"/>
        <v>0</v>
      </c>
      <c r="O151" s="308">
        <f t="shared" si="83"/>
        <v>0</v>
      </c>
      <c r="P151" s="136">
        <f>COUNTIF(송용리!$U$7:$U$912,"공수")</f>
        <v>0</v>
      </c>
      <c r="Q151" s="132">
        <f>COUNTIF(송용리!$V$7:$V$912,"공수")</f>
        <v>0</v>
      </c>
      <c r="R151" s="133" t="s">
        <v>226</v>
      </c>
      <c r="S151" s="134">
        <f>SUMIF(송용리!$U$7:$U$912,"공수",송용리!$F$7:$F$912)</f>
        <v>0</v>
      </c>
      <c r="T151" s="135">
        <f>SUMIF(송용리!$V$7:$V$912,"공수",송용리!$K$7:$K1041)</f>
        <v>0</v>
      </c>
      <c r="U151" s="300">
        <f t="shared" si="93"/>
        <v>0</v>
      </c>
      <c r="V151" s="308">
        <f t="shared" si="84"/>
        <v>0</v>
      </c>
      <c r="W151" s="136">
        <f t="shared" si="85"/>
        <v>0</v>
      </c>
      <c r="X151" s="132">
        <f t="shared" si="86"/>
        <v>0</v>
      </c>
      <c r="Y151" s="136" t="e">
        <f t="shared" si="87"/>
        <v>#VALUE!</v>
      </c>
      <c r="Z151" s="134">
        <f t="shared" si="88"/>
        <v>0</v>
      </c>
      <c r="AA151" s="135">
        <f t="shared" si="89"/>
        <v>0</v>
      </c>
      <c r="AB151" s="300">
        <f t="shared" si="94"/>
        <v>0</v>
      </c>
      <c r="AC151" s="308">
        <f t="shared" si="90"/>
        <v>0</v>
      </c>
      <c r="AD151" s="138"/>
    </row>
    <row r="152" spans="1:30" s="8" customFormat="1" ht="21" hidden="1" customHeight="1" x14ac:dyDescent="0.15">
      <c r="A152" s="52" t="s">
        <v>31</v>
      </c>
      <c r="B152" s="131">
        <f>COUNTIF(송용리!$D$7:$D$912,"*목")</f>
        <v>0</v>
      </c>
      <c r="C152" s="132">
        <f>COUNTIF(송용리!$I$7:$I$912,"*목")</f>
        <v>0</v>
      </c>
      <c r="D152" s="133" t="s">
        <v>226</v>
      </c>
      <c r="E152" s="134">
        <f>SUMIF(송용리!$D$7:$D$912,"*목",송용리!$F$7:$F$912)</f>
        <v>0</v>
      </c>
      <c r="F152" s="135">
        <f>SUMIF(송용리!$I$7:$I$912,"*목",송용리!$K$7:$K1041)</f>
        <v>0</v>
      </c>
      <c r="G152" s="300">
        <f t="shared" si="91"/>
        <v>0</v>
      </c>
      <c r="H152" s="308">
        <f>SUM(F152-E152)</f>
        <v>0</v>
      </c>
      <c r="I152" s="131">
        <f>COUNTIF(송용리!$U$7:$U$912,"국목")</f>
        <v>0</v>
      </c>
      <c r="J152" s="132">
        <f>COUNTIF(송용리!$V$7:$V$912,"국목")</f>
        <v>0</v>
      </c>
      <c r="K152" s="133" t="s">
        <v>226</v>
      </c>
      <c r="L152" s="134">
        <f>SUMIF(송용리!$U$7:$U$912,"국목",송용리!$F$7:$F$912)</f>
        <v>0</v>
      </c>
      <c r="M152" s="135">
        <f>SUMIF(송용리!$V$7:$V$912,"국목",송용리!$K$7:$K1041)</f>
        <v>0</v>
      </c>
      <c r="N152" s="300">
        <f t="shared" si="92"/>
        <v>0</v>
      </c>
      <c r="O152" s="308">
        <f>SUM(M152-L152)</f>
        <v>0</v>
      </c>
      <c r="P152" s="136">
        <f>COUNTIF(송용리!$U$7:$U$912,"공목")</f>
        <v>0</v>
      </c>
      <c r="Q152" s="132">
        <f>COUNTIF(송용리!$V$7:$V$912,"공목")</f>
        <v>0</v>
      </c>
      <c r="R152" s="133" t="s">
        <v>226</v>
      </c>
      <c r="S152" s="134">
        <f>SUMIF(송용리!$U$7:$U$912,"공목",송용리!$F$7:$F$912)</f>
        <v>0</v>
      </c>
      <c r="T152" s="135">
        <f>SUMIF(송용리!$V$7:$V$912,"공목",송용리!$K$7:$K1041)</f>
        <v>0</v>
      </c>
      <c r="U152" s="300">
        <f t="shared" si="93"/>
        <v>0</v>
      </c>
      <c r="V152" s="308">
        <f>SUM(T152-S152)</f>
        <v>0</v>
      </c>
      <c r="W152" s="136">
        <f t="shared" ref="W152:AA154" si="95">B152-I152-P152</f>
        <v>0</v>
      </c>
      <c r="X152" s="132">
        <f t="shared" si="95"/>
        <v>0</v>
      </c>
      <c r="Y152" s="136" t="e">
        <f t="shared" si="95"/>
        <v>#VALUE!</v>
      </c>
      <c r="Z152" s="134">
        <f t="shared" si="95"/>
        <v>0</v>
      </c>
      <c r="AA152" s="135">
        <f t="shared" si="95"/>
        <v>0</v>
      </c>
      <c r="AB152" s="300">
        <f t="shared" si="94"/>
        <v>0</v>
      </c>
      <c r="AC152" s="308">
        <f>SUM(AA152-Z152)</f>
        <v>0</v>
      </c>
      <c r="AD152" s="138"/>
    </row>
    <row r="153" spans="1:30" s="8" customFormat="1" ht="21" hidden="1" customHeight="1" x14ac:dyDescent="0.15">
      <c r="A153" s="52" t="s">
        <v>33</v>
      </c>
      <c r="B153" s="131">
        <f>COUNTIF(송용리!$D$7:$D$912,"*창")</f>
        <v>0</v>
      </c>
      <c r="C153" s="132">
        <f>COUNTIF(송용리!$I$7:$I$912,"*창")</f>
        <v>0</v>
      </c>
      <c r="D153" s="133" t="s">
        <v>226</v>
      </c>
      <c r="E153" s="134">
        <f>SUMIF(송용리!$D$7:$D$912,"*창",송용리!$F$7:$F$912)</f>
        <v>0</v>
      </c>
      <c r="F153" s="135">
        <f>SUMIF(송용리!$I$7:$I$912,"*창",송용리!$K$7:$K1041)</f>
        <v>0</v>
      </c>
      <c r="G153" s="300">
        <f t="shared" si="91"/>
        <v>0</v>
      </c>
      <c r="H153" s="308">
        <f>SUM(F153-E153)</f>
        <v>0</v>
      </c>
      <c r="I153" s="131">
        <f>COUNTIF(송용리!$U$7:$U$912,"국창")</f>
        <v>0</v>
      </c>
      <c r="J153" s="132">
        <f>COUNTIF(송용리!$V$7:$V$912,"국창")</f>
        <v>0</v>
      </c>
      <c r="K153" s="133" t="s">
        <v>226</v>
      </c>
      <c r="L153" s="134">
        <f>SUMIF(송용리!$U$7:$U$912,"국창",송용리!$F$7:$F$912)</f>
        <v>0</v>
      </c>
      <c r="M153" s="135">
        <f>SUMIF(송용리!$V$7:$V$912,"국창",송용리!$K$7:$K1041)</f>
        <v>0</v>
      </c>
      <c r="N153" s="300">
        <f t="shared" si="92"/>
        <v>0</v>
      </c>
      <c r="O153" s="308">
        <f>SUM(M153-L153)</f>
        <v>0</v>
      </c>
      <c r="P153" s="136">
        <f>COUNTIF(송용리!$U$7:$U$912,"공창")</f>
        <v>0</v>
      </c>
      <c r="Q153" s="132">
        <f>COUNTIF(송용리!$V$7:$V$912,"공창")</f>
        <v>0</v>
      </c>
      <c r="R153" s="133" t="s">
        <v>226</v>
      </c>
      <c r="S153" s="134">
        <f>SUMIF(송용리!$U$7:$U$912,"공창",송용리!$F$7:$F$912)</f>
        <v>0</v>
      </c>
      <c r="T153" s="135">
        <f>SUMIF(송용리!$V$7:$V$912,"공창",송용리!$K$7:$K1041)</f>
        <v>0</v>
      </c>
      <c r="U153" s="300">
        <f t="shared" si="93"/>
        <v>0</v>
      </c>
      <c r="V153" s="308">
        <f>SUM(T153-S153)</f>
        <v>0</v>
      </c>
      <c r="W153" s="136">
        <f t="shared" si="95"/>
        <v>0</v>
      </c>
      <c r="X153" s="132">
        <f t="shared" si="95"/>
        <v>0</v>
      </c>
      <c r="Y153" s="136" t="e">
        <f t="shared" si="95"/>
        <v>#VALUE!</v>
      </c>
      <c r="Z153" s="134">
        <f t="shared" si="95"/>
        <v>0</v>
      </c>
      <c r="AA153" s="135">
        <f t="shared" si="95"/>
        <v>0</v>
      </c>
      <c r="AB153" s="300">
        <f t="shared" si="94"/>
        <v>0</v>
      </c>
      <c r="AC153" s="308">
        <f>SUM(AA153-Z153)</f>
        <v>0</v>
      </c>
      <c r="AD153" s="138"/>
    </row>
    <row r="154" spans="1:30" s="8" customFormat="1" ht="21" hidden="1" customHeight="1" x14ac:dyDescent="0.15">
      <c r="A154" s="52" t="s">
        <v>39</v>
      </c>
      <c r="B154" s="131">
        <f>COUNTIF(송용리!$D$7:$D$912,"*주")</f>
        <v>0</v>
      </c>
      <c r="C154" s="132">
        <f>COUNTIF(송용리!$I$7:$I$912,"*주")</f>
        <v>0</v>
      </c>
      <c r="D154" s="133" t="s">
        <v>226</v>
      </c>
      <c r="E154" s="134">
        <f>SUMIF(송용리!$D$7:$D$912,"*주",송용리!$F$7:$F$912)</f>
        <v>0</v>
      </c>
      <c r="F154" s="135">
        <f>SUMIF(송용리!$I$7:$I$912,"*주",송용리!$K$7:$K1042)</f>
        <v>0</v>
      </c>
      <c r="G154" s="300">
        <f>C154-B154</f>
        <v>0</v>
      </c>
      <c r="H154" s="308">
        <f>SUM(F154-E154)</f>
        <v>0</v>
      </c>
      <c r="I154" s="131">
        <f>COUNTIF(송용리!$U$7:$U$912,"국주")</f>
        <v>0</v>
      </c>
      <c r="J154" s="132">
        <f>COUNTIF(송용리!$V$7:$V$912,"국주")</f>
        <v>0</v>
      </c>
      <c r="K154" s="133" t="s">
        <v>226</v>
      </c>
      <c r="L154" s="134">
        <f>SUMIF(송용리!$U$7:$U$912,"국주",송용리!$F$7:$F$912)</f>
        <v>0</v>
      </c>
      <c r="M154" s="135">
        <f>SUMIF(송용리!$V$7:$V$912,"국주",송용리!$K$7:$K1042)</f>
        <v>0</v>
      </c>
      <c r="N154" s="300">
        <f>J154-I154</f>
        <v>0</v>
      </c>
      <c r="O154" s="308">
        <f>SUM(M154-L154)</f>
        <v>0</v>
      </c>
      <c r="P154" s="136">
        <f>COUNTIF(송용리!$U$7:$U$912,"공주")</f>
        <v>0</v>
      </c>
      <c r="Q154" s="132">
        <f>COUNTIF(송용리!$V$7:$V$912,"공주")</f>
        <v>0</v>
      </c>
      <c r="R154" s="133" t="s">
        <v>226</v>
      </c>
      <c r="S154" s="134">
        <f>SUMIF(송용리!$U$7:$U$912,"공주",송용리!$F$7:$F$912)</f>
        <v>0</v>
      </c>
      <c r="T154" s="135">
        <f>SUMIF(송용리!$V$7:$V$912,"공주",송용리!$K$7:$K1042)</f>
        <v>0</v>
      </c>
      <c r="U154" s="300">
        <f>Q154-P154</f>
        <v>0</v>
      </c>
      <c r="V154" s="308">
        <f>SUM(T154-S154)</f>
        <v>0</v>
      </c>
      <c r="W154" s="136">
        <f t="shared" si="95"/>
        <v>0</v>
      </c>
      <c r="X154" s="132">
        <f t="shared" si="95"/>
        <v>0</v>
      </c>
      <c r="Y154" s="136" t="e">
        <f t="shared" si="95"/>
        <v>#VALUE!</v>
      </c>
      <c r="Z154" s="134">
        <f t="shared" si="95"/>
        <v>0</v>
      </c>
      <c r="AA154" s="135">
        <f t="shared" si="95"/>
        <v>0</v>
      </c>
      <c r="AB154" s="300">
        <f>X154-W154</f>
        <v>0</v>
      </c>
      <c r="AC154" s="308">
        <f>SUM(AA154-Z154)</f>
        <v>0</v>
      </c>
      <c r="AD154" s="138"/>
    </row>
    <row r="155" spans="1:30" s="8" customFormat="1" ht="21" hidden="1" customHeight="1" x14ac:dyDescent="0.15">
      <c r="A155" s="52" t="s">
        <v>238</v>
      </c>
      <c r="B155" s="131">
        <f>COUNTIF(송용리!$D$7:$D$912,"*장")</f>
        <v>0</v>
      </c>
      <c r="C155" s="132">
        <f>COUNTIF(송용리!$I$7:$I$912,"*장")</f>
        <v>0</v>
      </c>
      <c r="D155" s="133" t="s">
        <v>226</v>
      </c>
      <c r="E155" s="134">
        <f>SUMIF(송용리!$D$7:$D$912,"*장",송용리!$F$7:$F$912)</f>
        <v>0</v>
      </c>
      <c r="F155" s="135">
        <f>SUMIF(송용리!$I$7:$I$912,"*장",송용리!$K$7:$K1042)</f>
        <v>0</v>
      </c>
      <c r="G155" s="300">
        <f t="shared" si="91"/>
        <v>0</v>
      </c>
      <c r="H155" s="308">
        <f t="shared" si="82"/>
        <v>0</v>
      </c>
      <c r="I155" s="131">
        <f>COUNTIF(송용리!$U$7:$U$912,"국장")</f>
        <v>0</v>
      </c>
      <c r="J155" s="132">
        <f>COUNTIF(송용리!$V$7:$V$912,"국장")</f>
        <v>0</v>
      </c>
      <c r="K155" s="133" t="s">
        <v>226</v>
      </c>
      <c r="L155" s="134">
        <f>SUMIF(송용리!$U$7:$U$912,"국장",송용리!$F$7:$F$912)</f>
        <v>0</v>
      </c>
      <c r="M155" s="135">
        <f>SUMIF(송용리!$V$7:$V$912,"국장",송용리!$K$7:$K1042)</f>
        <v>0</v>
      </c>
      <c r="N155" s="300">
        <f t="shared" si="92"/>
        <v>0</v>
      </c>
      <c r="O155" s="308">
        <f t="shared" si="83"/>
        <v>0</v>
      </c>
      <c r="P155" s="136">
        <f>COUNTIF(송용리!$U$7:$U$912,"공장")</f>
        <v>0</v>
      </c>
      <c r="Q155" s="132">
        <f>COUNTIF(송용리!$V$7:$V$912,"공장")</f>
        <v>0</v>
      </c>
      <c r="R155" s="133" t="s">
        <v>226</v>
      </c>
      <c r="S155" s="134">
        <f>SUMIF(송용리!$U$7:$U$912,"공장",송용리!$F$7:$F$912)</f>
        <v>0</v>
      </c>
      <c r="T155" s="135">
        <f>SUMIF(송용리!$V$7:$V$912,"공장",송용리!$K$7:$K1042)</f>
        <v>0</v>
      </c>
      <c r="U155" s="300">
        <f t="shared" si="93"/>
        <v>0</v>
      </c>
      <c r="V155" s="308">
        <f t="shared" si="84"/>
        <v>0</v>
      </c>
      <c r="W155" s="136">
        <f t="shared" si="85"/>
        <v>0</v>
      </c>
      <c r="X155" s="132">
        <f t="shared" si="86"/>
        <v>0</v>
      </c>
      <c r="Y155" s="136" t="e">
        <f t="shared" si="87"/>
        <v>#VALUE!</v>
      </c>
      <c r="Z155" s="134">
        <f t="shared" si="88"/>
        <v>0</v>
      </c>
      <c r="AA155" s="135">
        <f t="shared" si="89"/>
        <v>0</v>
      </c>
      <c r="AB155" s="300">
        <f t="shared" si="94"/>
        <v>0</v>
      </c>
      <c r="AC155" s="308">
        <f t="shared" si="90"/>
        <v>0</v>
      </c>
      <c r="AD155" s="138"/>
    </row>
    <row r="156" spans="1:30" s="8" customFormat="1" ht="21" hidden="1" customHeight="1" x14ac:dyDescent="0.15">
      <c r="A156" s="53" t="s">
        <v>81</v>
      </c>
      <c r="B156" s="139">
        <f>COUNTIF(송용리!$D$7:$D$912,"*무")</f>
        <v>0</v>
      </c>
      <c r="C156" s="140">
        <f>COUNTIF(송용리!$I$7:$I$912,"*무")</f>
        <v>0</v>
      </c>
      <c r="D156" s="141" t="s">
        <v>226</v>
      </c>
      <c r="E156" s="142">
        <f>SUMIF(송용리!$D$7:$D$912,"*무",송용리!$F$7:$F$912)</f>
        <v>0</v>
      </c>
      <c r="F156" s="143">
        <f>SUMIF(송용리!$I$7:$I$912,"*무",송용리!$K$7:$K1043)</f>
        <v>0</v>
      </c>
      <c r="G156" s="301">
        <f t="shared" si="91"/>
        <v>0</v>
      </c>
      <c r="H156" s="309">
        <f t="shared" si="82"/>
        <v>0</v>
      </c>
      <c r="I156" s="139">
        <f>COUNTIF(송용리!$U$7:$U$912,"국무 ")</f>
        <v>0</v>
      </c>
      <c r="J156" s="140">
        <f>COUNTIF(송용리!$V$7:$V$912,"국무 ")</f>
        <v>0</v>
      </c>
      <c r="K156" s="141" t="s">
        <v>226</v>
      </c>
      <c r="L156" s="142">
        <f>SUMIF(송용리!$U$7:$U$912,"국무 ",송용리!$F$7:$F$912)</f>
        <v>0</v>
      </c>
      <c r="M156" s="143">
        <f>SUMIF(송용리!$V$7:$V$912,"국무 ",송용리!$K$7:$K1043)</f>
        <v>0</v>
      </c>
      <c r="N156" s="301">
        <f t="shared" si="92"/>
        <v>0</v>
      </c>
      <c r="O156" s="309">
        <f t="shared" si="83"/>
        <v>0</v>
      </c>
      <c r="P156" s="144">
        <f>COUNTIF(송용리!$U$7:$U$912,"공무 ")</f>
        <v>0</v>
      </c>
      <c r="Q156" s="140">
        <f>COUNTIF(송용리!$V$7:$V$912,"공무 ")</f>
        <v>0</v>
      </c>
      <c r="R156" s="141" t="s">
        <v>226</v>
      </c>
      <c r="S156" s="142">
        <f>SUMIF(송용리!$U$7:$U$912,"공무 ",송용리!$F$7:$F$912)</f>
        <v>0</v>
      </c>
      <c r="T156" s="143">
        <f>SUMIF(송용리!$V$7:$V$912,"공무 ",송용리!$K$7:$K1043)</f>
        <v>0</v>
      </c>
      <c r="U156" s="301">
        <f t="shared" si="93"/>
        <v>0</v>
      </c>
      <c r="V156" s="309">
        <f t="shared" si="84"/>
        <v>0</v>
      </c>
      <c r="W156" s="144">
        <f t="shared" si="85"/>
        <v>0</v>
      </c>
      <c r="X156" s="140">
        <f t="shared" si="86"/>
        <v>0</v>
      </c>
      <c r="Y156" s="144" t="e">
        <f t="shared" si="87"/>
        <v>#VALUE!</v>
      </c>
      <c r="Z156" s="142">
        <f t="shared" si="88"/>
        <v>0</v>
      </c>
      <c r="AA156" s="143">
        <f t="shared" si="89"/>
        <v>0</v>
      </c>
      <c r="AB156" s="301">
        <f t="shared" si="94"/>
        <v>0</v>
      </c>
      <c r="AC156" s="309">
        <f t="shared" si="90"/>
        <v>0</v>
      </c>
      <c r="AD156" s="145"/>
    </row>
    <row r="157" spans="1:30" ht="21" hidden="1" customHeight="1" x14ac:dyDescent="0.15">
      <c r="A157" s="12" t="s">
        <v>244</v>
      </c>
      <c r="B157" s="1"/>
      <c r="C157" s="9"/>
      <c r="D157" s="9"/>
      <c r="E157" s="83"/>
      <c r="F157" s="83"/>
      <c r="G157" s="83"/>
      <c r="H157" s="302"/>
      <c r="I157" s="9"/>
      <c r="J157" s="9"/>
      <c r="K157" s="9"/>
      <c r="L157" s="83"/>
      <c r="M157" s="83"/>
      <c r="N157" s="83"/>
      <c r="O157" s="302"/>
      <c r="P157" s="9"/>
      <c r="Q157" s="9"/>
      <c r="R157" s="9"/>
      <c r="S157" s="83"/>
      <c r="T157" s="83"/>
      <c r="U157" s="83"/>
      <c r="V157" s="302"/>
      <c r="W157" s="9"/>
      <c r="X157" s="9"/>
      <c r="Y157" s="9"/>
      <c r="Z157" s="83"/>
      <c r="AA157" s="83"/>
      <c r="AB157" s="83"/>
      <c r="AC157" s="302"/>
      <c r="AD157" s="9"/>
    </row>
    <row r="158" spans="1:30" s="8" customFormat="1" ht="21" hidden="1" customHeight="1" x14ac:dyDescent="0.15">
      <c r="A158" s="20"/>
      <c r="B158" s="19"/>
      <c r="C158" s="7"/>
      <c r="D158" s="7"/>
      <c r="E158" s="84"/>
      <c r="F158" s="84"/>
      <c r="G158" s="84"/>
      <c r="H158" s="303"/>
      <c r="I158" s="7"/>
      <c r="J158" s="7"/>
      <c r="K158" s="7"/>
      <c r="L158" s="84"/>
      <c r="M158" s="84"/>
      <c r="N158" s="84"/>
      <c r="O158" s="303"/>
      <c r="P158" s="7"/>
      <c r="Q158" s="7"/>
      <c r="R158" s="7"/>
      <c r="S158" s="84"/>
      <c r="T158" s="84"/>
      <c r="U158" s="84"/>
      <c r="V158" s="303"/>
      <c r="W158" s="7"/>
      <c r="X158" s="7"/>
      <c r="Y158" s="7"/>
      <c r="Z158" s="84"/>
      <c r="AA158" s="84"/>
      <c r="AB158" s="84"/>
      <c r="AC158" s="303"/>
      <c r="AD158" s="21">
        <f>'7'!S3</f>
        <v>0</v>
      </c>
    </row>
    <row r="159" spans="1:30" s="8" customFormat="1" ht="21" hidden="1" customHeight="1" x14ac:dyDescent="0.15">
      <c r="A159" s="915" t="s">
        <v>223</v>
      </c>
      <c r="B159" s="146" t="s">
        <v>224</v>
      </c>
      <c r="C159" s="147"/>
      <c r="D159" s="147"/>
      <c r="E159" s="147"/>
      <c r="F159" s="147"/>
      <c r="G159" s="296"/>
      <c r="H159" s="304"/>
      <c r="I159" s="146" t="s">
        <v>100</v>
      </c>
      <c r="J159" s="147"/>
      <c r="K159" s="147"/>
      <c r="L159" s="147"/>
      <c r="M159" s="147"/>
      <c r="N159" s="296"/>
      <c r="O159" s="304"/>
      <c r="P159" s="147" t="s">
        <v>101</v>
      </c>
      <c r="Q159" s="147"/>
      <c r="R159" s="147"/>
      <c r="S159" s="147"/>
      <c r="T159" s="147"/>
      <c r="U159" s="296"/>
      <c r="V159" s="304"/>
      <c r="W159" s="147" t="s">
        <v>239</v>
      </c>
      <c r="X159" s="147"/>
      <c r="Y159" s="147"/>
      <c r="Z159" s="147"/>
      <c r="AA159" s="147"/>
      <c r="AB159" s="296"/>
      <c r="AC159" s="304"/>
      <c r="AD159" s="918" t="s">
        <v>83</v>
      </c>
    </row>
    <row r="160" spans="1:30" s="8" customFormat="1" ht="21" hidden="1" customHeight="1" x14ac:dyDescent="0.15">
      <c r="A160" s="916"/>
      <c r="B160" s="921" t="s">
        <v>102</v>
      </c>
      <c r="C160" s="912"/>
      <c r="D160" s="148" t="s">
        <v>226</v>
      </c>
      <c r="E160" s="912" t="s">
        <v>241</v>
      </c>
      <c r="F160" s="912"/>
      <c r="G160" s="913" t="s">
        <v>82</v>
      </c>
      <c r="H160" s="914"/>
      <c r="I160" s="921" t="s">
        <v>102</v>
      </c>
      <c r="J160" s="912"/>
      <c r="K160" s="148" t="s">
        <v>226</v>
      </c>
      <c r="L160" s="912" t="s">
        <v>241</v>
      </c>
      <c r="M160" s="912"/>
      <c r="N160" s="913" t="s">
        <v>82</v>
      </c>
      <c r="O160" s="914"/>
      <c r="P160" s="912" t="s">
        <v>102</v>
      </c>
      <c r="Q160" s="912"/>
      <c r="R160" s="148" t="s">
        <v>226</v>
      </c>
      <c r="S160" s="912" t="s">
        <v>241</v>
      </c>
      <c r="T160" s="912"/>
      <c r="U160" s="913" t="s">
        <v>82</v>
      </c>
      <c r="V160" s="914"/>
      <c r="W160" s="912" t="s">
        <v>102</v>
      </c>
      <c r="X160" s="912"/>
      <c r="Y160" s="148" t="s">
        <v>226</v>
      </c>
      <c r="Z160" s="912" t="s">
        <v>241</v>
      </c>
      <c r="AA160" s="912"/>
      <c r="AB160" s="913" t="s">
        <v>82</v>
      </c>
      <c r="AC160" s="914"/>
      <c r="AD160" s="919"/>
    </row>
    <row r="161" spans="1:30" s="8" customFormat="1" ht="21" hidden="1" customHeight="1" x14ac:dyDescent="0.15">
      <c r="A161" s="917"/>
      <c r="B161" s="149" t="s">
        <v>20</v>
      </c>
      <c r="C161" s="50" t="s">
        <v>19</v>
      </c>
      <c r="D161" s="50" t="s">
        <v>226</v>
      </c>
      <c r="E161" s="50" t="s">
        <v>20</v>
      </c>
      <c r="F161" s="50" t="s">
        <v>19</v>
      </c>
      <c r="G161" s="297" t="s">
        <v>240</v>
      </c>
      <c r="H161" s="305" t="s">
        <v>49</v>
      </c>
      <c r="I161" s="149" t="s">
        <v>20</v>
      </c>
      <c r="J161" s="50" t="s">
        <v>19</v>
      </c>
      <c r="K161" s="50" t="s">
        <v>226</v>
      </c>
      <c r="L161" s="50" t="s">
        <v>20</v>
      </c>
      <c r="M161" s="50" t="s">
        <v>19</v>
      </c>
      <c r="N161" s="297" t="s">
        <v>240</v>
      </c>
      <c r="O161" s="305" t="s">
        <v>49</v>
      </c>
      <c r="P161" s="50" t="s">
        <v>20</v>
      </c>
      <c r="Q161" s="50" t="s">
        <v>19</v>
      </c>
      <c r="R161" s="50" t="s">
        <v>226</v>
      </c>
      <c r="S161" s="50" t="s">
        <v>20</v>
      </c>
      <c r="T161" s="50" t="s">
        <v>19</v>
      </c>
      <c r="U161" s="297" t="s">
        <v>240</v>
      </c>
      <c r="V161" s="305" t="s">
        <v>49</v>
      </c>
      <c r="W161" s="50" t="s">
        <v>20</v>
      </c>
      <c r="X161" s="50" t="s">
        <v>19</v>
      </c>
      <c r="Y161" s="50" t="s">
        <v>226</v>
      </c>
      <c r="Z161" s="50" t="s">
        <v>20</v>
      </c>
      <c r="AA161" s="50" t="s">
        <v>19</v>
      </c>
      <c r="AB161" s="297" t="s">
        <v>240</v>
      </c>
      <c r="AC161" s="305" t="s">
        <v>49</v>
      </c>
      <c r="AD161" s="920"/>
    </row>
    <row r="162" spans="1:30" s="8" customFormat="1" ht="21" hidden="1" customHeight="1" x14ac:dyDescent="0.15">
      <c r="A162" s="82" t="s">
        <v>224</v>
      </c>
      <c r="B162" s="117">
        <f>SUM(B163:B182)</f>
        <v>0</v>
      </c>
      <c r="C162" s="118">
        <f>SUM(C163:C182)</f>
        <v>0</v>
      </c>
      <c r="D162" s="119" t="s">
        <v>226</v>
      </c>
      <c r="E162" s="120">
        <f>SUM(E163:E182)</f>
        <v>0</v>
      </c>
      <c r="F162" s="121">
        <f>SUM(F163:F182)</f>
        <v>0</v>
      </c>
      <c r="G162" s="298">
        <f>SUM(G163:G182)</f>
        <v>0</v>
      </c>
      <c r="H162" s="306">
        <f>SUM(F162-E162)</f>
        <v>0</v>
      </c>
      <c r="I162" s="117">
        <f>SUM(I163:I182)</f>
        <v>0</v>
      </c>
      <c r="J162" s="118">
        <f>SUM(J163:J182)</f>
        <v>0</v>
      </c>
      <c r="K162" s="119" t="s">
        <v>226</v>
      </c>
      <c r="L162" s="120">
        <f>SUM(L163:L182)</f>
        <v>0</v>
      </c>
      <c r="M162" s="121">
        <f>SUM(M163:M182)</f>
        <v>0</v>
      </c>
      <c r="N162" s="298">
        <f>SUM(N163:N182)</f>
        <v>0</v>
      </c>
      <c r="O162" s="306">
        <f>SUM(M162-L162)</f>
        <v>0</v>
      </c>
      <c r="P162" s="122">
        <f>SUM(P163:P182)</f>
        <v>0</v>
      </c>
      <c r="Q162" s="118">
        <f>SUM(Q163:Q182)</f>
        <v>0</v>
      </c>
      <c r="R162" s="119" t="s">
        <v>226</v>
      </c>
      <c r="S162" s="120">
        <f>SUM(S163:S182)</f>
        <v>0</v>
      </c>
      <c r="T162" s="121">
        <f>SUM(T163:T182)</f>
        <v>0</v>
      </c>
      <c r="U162" s="298">
        <f>SUM(U163:U182)</f>
        <v>0</v>
      </c>
      <c r="V162" s="306">
        <f>SUM(T162-S162)</f>
        <v>0</v>
      </c>
      <c r="W162" s="122">
        <f>SUM(W163:W182)</f>
        <v>0</v>
      </c>
      <c r="X162" s="118">
        <f>SUM(X163:X182)</f>
        <v>0</v>
      </c>
      <c r="Y162" s="119" t="s">
        <v>226</v>
      </c>
      <c r="Z162" s="120">
        <f>SUM(Z163:Z182)</f>
        <v>0</v>
      </c>
      <c r="AA162" s="121">
        <f>SUM(AA163:AA182)</f>
        <v>0</v>
      </c>
      <c r="AB162" s="298">
        <f>SUM(AB163:AB182)</f>
        <v>0</v>
      </c>
      <c r="AC162" s="306">
        <f>SUM(AA162-Z162)</f>
        <v>0</v>
      </c>
      <c r="AD162" s="123"/>
    </row>
    <row r="163" spans="1:30" s="8" customFormat="1" ht="21" hidden="1" customHeight="1" x14ac:dyDescent="0.15">
      <c r="A163" s="51" t="s">
        <v>227</v>
      </c>
      <c r="B163" s="124">
        <f>COUNTIF('7'!$C$7:$C$998,"*전")</f>
        <v>0</v>
      </c>
      <c r="C163" s="125">
        <f>COUNTIF('7'!$H$7:$H$998,"*전")</f>
        <v>0</v>
      </c>
      <c r="D163" s="126" t="s">
        <v>226</v>
      </c>
      <c r="E163" s="127">
        <f>SUMIF('7'!$C$7:$C$998,"*전",'7'!$E$7:$E$998)</f>
        <v>0</v>
      </c>
      <c r="F163" s="128">
        <f>SUMIF('7'!$H$7:$H$998,"*전",'7'!$J$7:$J1136)</f>
        <v>0</v>
      </c>
      <c r="G163" s="299">
        <f>C163-B163</f>
        <v>0</v>
      </c>
      <c r="H163" s="307">
        <f t="shared" ref="H163:H182" si="96">SUM(F163-E163)</f>
        <v>0</v>
      </c>
      <c r="I163" s="124">
        <f>COUNTIF('7'!$T$7:$T$998,"국전")</f>
        <v>0</v>
      </c>
      <c r="J163" s="125">
        <f>COUNTIF('7'!$U$7:$U$998,"국전")</f>
        <v>0</v>
      </c>
      <c r="K163" s="126" t="s">
        <v>226</v>
      </c>
      <c r="L163" s="127">
        <f>SUMIF('7'!$T$7:$T$998,"국전",'7'!$E$7:$E$998)</f>
        <v>0</v>
      </c>
      <c r="M163" s="128">
        <f>SUMIF('7'!$U$7:$U$998,"국전",'7'!$J$7:$J1136)</f>
        <v>0</v>
      </c>
      <c r="N163" s="299">
        <f>J163-I163</f>
        <v>0</v>
      </c>
      <c r="O163" s="307">
        <f t="shared" ref="O163:O182" si="97">SUM(M163-L163)</f>
        <v>0</v>
      </c>
      <c r="P163" s="129">
        <f>COUNTIF('7'!$T$7:$T$998,"공전")</f>
        <v>0</v>
      </c>
      <c r="Q163" s="125">
        <f>COUNTIF('7'!$U$7:$U$998,"공전")</f>
        <v>0</v>
      </c>
      <c r="R163" s="126" t="s">
        <v>226</v>
      </c>
      <c r="S163" s="127">
        <f>SUMIF('7'!$T$7:$T$998,"공전",'7'!$E$7:$E$998)</f>
        <v>0</v>
      </c>
      <c r="T163" s="128">
        <f>SUMIF('7'!$U$7:$U$998,"공전",'7'!$J$7:$J1136)</f>
        <v>0</v>
      </c>
      <c r="U163" s="299">
        <f>Q163-P163</f>
        <v>0</v>
      </c>
      <c r="V163" s="307">
        <f t="shared" ref="V163:V182" si="98">SUM(T163-S163)</f>
        <v>0</v>
      </c>
      <c r="W163" s="129">
        <f t="shared" ref="W163:W182" si="99">B163-I163-P163</f>
        <v>0</v>
      </c>
      <c r="X163" s="125">
        <f t="shared" ref="X163:X182" si="100">C163-J163-Q163</f>
        <v>0</v>
      </c>
      <c r="Y163" s="129" t="e">
        <f t="shared" ref="Y163:Y182" si="101">D163-K163-R163</f>
        <v>#VALUE!</v>
      </c>
      <c r="Z163" s="127">
        <f t="shared" ref="Z163:Z182" si="102">E163-L163-S163</f>
        <v>0</v>
      </c>
      <c r="AA163" s="128">
        <f t="shared" ref="AA163:AA182" si="103">F163-M163-T163</f>
        <v>0</v>
      </c>
      <c r="AB163" s="299">
        <f>X163-W163</f>
        <v>0</v>
      </c>
      <c r="AC163" s="307">
        <f t="shared" ref="AC163:AC182" si="104">SUM(AA163-Z163)</f>
        <v>0</v>
      </c>
      <c r="AD163" s="130"/>
    </row>
    <row r="164" spans="1:30" s="8" customFormat="1" ht="21" hidden="1" customHeight="1" x14ac:dyDescent="0.15">
      <c r="A164" s="52" t="s">
        <v>228</v>
      </c>
      <c r="B164" s="131">
        <f>COUNTIF('7'!$C$7:$C$998,"*답")</f>
        <v>0</v>
      </c>
      <c r="C164" s="132">
        <f>COUNTIF('7'!$H$7:$H$998,"*답")</f>
        <v>0</v>
      </c>
      <c r="D164" s="133" t="s">
        <v>226</v>
      </c>
      <c r="E164" s="134">
        <f>SUMIF('7'!$C$7:$C$998,"*답",'7'!$E$7:$E$998)</f>
        <v>0</v>
      </c>
      <c r="F164" s="135">
        <f>SUMIF('7'!$H$7:$H$998,"*답",'7'!$J$7:$J1137)</f>
        <v>0</v>
      </c>
      <c r="G164" s="300">
        <f t="shared" ref="G164:G182" si="105">C164-B164</f>
        <v>0</v>
      </c>
      <c r="H164" s="308">
        <f t="shared" si="96"/>
        <v>0</v>
      </c>
      <c r="I164" s="131">
        <f>COUNTIF('7'!$T$7:$T$998,"국답")</f>
        <v>0</v>
      </c>
      <c r="J164" s="132">
        <f>COUNTIF('7'!$U$7:$U$998,"국답")</f>
        <v>0</v>
      </c>
      <c r="K164" s="133" t="s">
        <v>226</v>
      </c>
      <c r="L164" s="134">
        <f>SUMIF('7'!$T$7:$T$998,"국답",'7'!$E$7:$E$998)</f>
        <v>0</v>
      </c>
      <c r="M164" s="135">
        <f>SUMIF('7'!$U$7:$U$998,"국답",'7'!$J$7:$J1137)</f>
        <v>0</v>
      </c>
      <c r="N164" s="300">
        <f t="shared" ref="N164:N182" si="106">J164-I164</f>
        <v>0</v>
      </c>
      <c r="O164" s="308">
        <f t="shared" si="97"/>
        <v>0</v>
      </c>
      <c r="P164" s="136">
        <f>COUNTIF('7'!$T$7:$T$998,"공답")</f>
        <v>0</v>
      </c>
      <c r="Q164" s="132">
        <f>COUNTIF('7'!$U$7:$U$998,"공답")</f>
        <v>0</v>
      </c>
      <c r="R164" s="133" t="s">
        <v>226</v>
      </c>
      <c r="S164" s="134">
        <f>SUMIF('7'!$T$7:$T$998,"공답",'7'!$E$7:$E$998)</f>
        <v>0</v>
      </c>
      <c r="T164" s="135">
        <f>SUMIF('7'!$U$7:$U$998,"공답",'7'!$J$7:$J1137)</f>
        <v>0</v>
      </c>
      <c r="U164" s="300">
        <f t="shared" ref="U164:U182" si="107">Q164-P164</f>
        <v>0</v>
      </c>
      <c r="V164" s="308">
        <f t="shared" si="98"/>
        <v>0</v>
      </c>
      <c r="W164" s="136">
        <f t="shared" si="99"/>
        <v>0</v>
      </c>
      <c r="X164" s="132">
        <f t="shared" si="100"/>
        <v>0</v>
      </c>
      <c r="Y164" s="136" t="e">
        <f t="shared" si="101"/>
        <v>#VALUE!</v>
      </c>
      <c r="Z164" s="134">
        <f t="shared" si="102"/>
        <v>0</v>
      </c>
      <c r="AA164" s="135">
        <f t="shared" si="103"/>
        <v>0</v>
      </c>
      <c r="AB164" s="300">
        <f t="shared" ref="AB164:AB182" si="108">X164-W164</f>
        <v>0</v>
      </c>
      <c r="AC164" s="308">
        <f t="shared" si="104"/>
        <v>0</v>
      </c>
      <c r="AD164" s="137"/>
    </row>
    <row r="165" spans="1:30" s="8" customFormat="1" ht="21" hidden="1" customHeight="1" x14ac:dyDescent="0.15">
      <c r="A165" s="52" t="s">
        <v>229</v>
      </c>
      <c r="B165" s="131">
        <f>COUNTIF('7'!$C$7:$C$998,"*대")</f>
        <v>0</v>
      </c>
      <c r="C165" s="132">
        <f>COUNTIF('7'!$H$7:$H$998,"*대")</f>
        <v>0</v>
      </c>
      <c r="D165" s="133" t="s">
        <v>226</v>
      </c>
      <c r="E165" s="134">
        <f>SUMIF('7'!$C$7:$C$998,"*대",'7'!$E$7:$E$998)</f>
        <v>0</v>
      </c>
      <c r="F165" s="135">
        <f>SUMIF('7'!$H$7:$H$998,"*대",'7'!$J$7:$J1138)</f>
        <v>0</v>
      </c>
      <c r="G165" s="300">
        <f t="shared" si="105"/>
        <v>0</v>
      </c>
      <c r="H165" s="308">
        <f t="shared" si="96"/>
        <v>0</v>
      </c>
      <c r="I165" s="131">
        <f>COUNTIF('7'!$T$7:$T$998,"국대")</f>
        <v>0</v>
      </c>
      <c r="J165" s="132">
        <f>COUNTIF('7'!$U$7:$U$998,"국대")</f>
        <v>0</v>
      </c>
      <c r="K165" s="133" t="s">
        <v>226</v>
      </c>
      <c r="L165" s="134">
        <f>SUMIF('7'!$T$7:$T$998,"국대",'7'!$E$7:$E$998)</f>
        <v>0</v>
      </c>
      <c r="M165" s="135">
        <f>SUMIF('7'!$U$7:$U$998,"국대",'7'!$J$7:$J1138)</f>
        <v>0</v>
      </c>
      <c r="N165" s="300">
        <f t="shared" si="106"/>
        <v>0</v>
      </c>
      <c r="O165" s="308">
        <f t="shared" si="97"/>
        <v>0</v>
      </c>
      <c r="P165" s="136">
        <f>COUNTIF('7'!$T$7:$T$998,"공대")</f>
        <v>0</v>
      </c>
      <c r="Q165" s="132">
        <f>COUNTIF('7'!$U$7:$U$998,"공대")</f>
        <v>0</v>
      </c>
      <c r="R165" s="133" t="s">
        <v>226</v>
      </c>
      <c r="S165" s="134">
        <f>SUMIF('7'!$T$7:$T$998,"공대",'7'!$E$7:$E$998)</f>
        <v>0</v>
      </c>
      <c r="T165" s="135">
        <f>SUMIF('7'!$U$7:$U$998,"공대",'7'!$J$7:$J1138)</f>
        <v>0</v>
      </c>
      <c r="U165" s="300">
        <f t="shared" si="107"/>
        <v>0</v>
      </c>
      <c r="V165" s="308">
        <f t="shared" si="98"/>
        <v>0</v>
      </c>
      <c r="W165" s="136">
        <f t="shared" si="99"/>
        <v>0</v>
      </c>
      <c r="X165" s="132">
        <f t="shared" si="100"/>
        <v>0</v>
      </c>
      <c r="Y165" s="136" t="e">
        <f t="shared" si="101"/>
        <v>#VALUE!</v>
      </c>
      <c r="Z165" s="134">
        <f t="shared" si="102"/>
        <v>0</v>
      </c>
      <c r="AA165" s="135">
        <f t="shared" si="103"/>
        <v>0</v>
      </c>
      <c r="AB165" s="300">
        <f t="shared" si="108"/>
        <v>0</v>
      </c>
      <c r="AC165" s="308">
        <f t="shared" si="104"/>
        <v>0</v>
      </c>
      <c r="AD165" s="138"/>
    </row>
    <row r="166" spans="1:30" s="8" customFormat="1" ht="21" hidden="1" customHeight="1" x14ac:dyDescent="0.15">
      <c r="A166" s="52" t="s">
        <v>230</v>
      </c>
      <c r="B166" s="131">
        <f>COUNTIF('7'!$C$7:$C$998,"*임")</f>
        <v>0</v>
      </c>
      <c r="C166" s="132">
        <f>COUNTIF('7'!$H$7:$H$998,"*임")</f>
        <v>0</v>
      </c>
      <c r="D166" s="133" t="s">
        <v>226</v>
      </c>
      <c r="E166" s="134">
        <f>SUMIF('7'!$C$7:$C$998,"*임",'7'!$E$7:$E$998)</f>
        <v>0</v>
      </c>
      <c r="F166" s="135">
        <f>SUMIF('7'!$H$7:$H$998,"*임",'7'!$J$7:$J1139)</f>
        <v>0</v>
      </c>
      <c r="G166" s="300">
        <f t="shared" si="105"/>
        <v>0</v>
      </c>
      <c r="H166" s="308">
        <f t="shared" si="96"/>
        <v>0</v>
      </c>
      <c r="I166" s="131">
        <f>COUNTIF('7'!$T$7:$T$998,"국임")</f>
        <v>0</v>
      </c>
      <c r="J166" s="132">
        <f>COUNTIF('7'!$U$7:$U$998,"국임")</f>
        <v>0</v>
      </c>
      <c r="K166" s="133" t="s">
        <v>226</v>
      </c>
      <c r="L166" s="134">
        <f>SUMIF('7'!$T$7:$T$998,"국임",'7'!$E$7:$E$998)</f>
        <v>0</v>
      </c>
      <c r="M166" s="135">
        <f>SUMIF('7'!$U$7:$U$998,"국임",'7'!$J$7:$J1139)</f>
        <v>0</v>
      </c>
      <c r="N166" s="300">
        <f t="shared" si="106"/>
        <v>0</v>
      </c>
      <c r="O166" s="308">
        <f t="shared" si="97"/>
        <v>0</v>
      </c>
      <c r="P166" s="136">
        <f>COUNTIF('7'!$T$7:$T$998,"공임")</f>
        <v>0</v>
      </c>
      <c r="Q166" s="132">
        <f>COUNTIF('7'!$U$7:$U$998,"공임")</f>
        <v>0</v>
      </c>
      <c r="R166" s="133" t="s">
        <v>226</v>
      </c>
      <c r="S166" s="134">
        <f>SUMIF('7'!$T$7:$T$998,"공임",'7'!$E$7:$E$998)</f>
        <v>0</v>
      </c>
      <c r="T166" s="135">
        <f>SUMIF('7'!$U$7:$U$998,"공임",'7'!$J$7:$J1139)</f>
        <v>0</v>
      </c>
      <c r="U166" s="300">
        <f t="shared" si="107"/>
        <v>0</v>
      </c>
      <c r="V166" s="308">
        <f t="shared" si="98"/>
        <v>0</v>
      </c>
      <c r="W166" s="136">
        <f t="shared" si="99"/>
        <v>0</v>
      </c>
      <c r="X166" s="132">
        <f t="shared" si="100"/>
        <v>0</v>
      </c>
      <c r="Y166" s="136" t="e">
        <f t="shared" si="101"/>
        <v>#VALUE!</v>
      </c>
      <c r="Z166" s="134">
        <f t="shared" si="102"/>
        <v>0</v>
      </c>
      <c r="AA166" s="135">
        <f t="shared" si="103"/>
        <v>0</v>
      </c>
      <c r="AB166" s="300">
        <f t="shared" si="108"/>
        <v>0</v>
      </c>
      <c r="AC166" s="308">
        <f t="shared" si="104"/>
        <v>0</v>
      </c>
      <c r="AD166" s="138"/>
    </row>
    <row r="167" spans="1:30" s="8" customFormat="1" ht="21" hidden="1" customHeight="1" x14ac:dyDescent="0.15">
      <c r="A167" s="52" t="s">
        <v>231</v>
      </c>
      <c r="B167" s="131">
        <f>COUNTIF('7'!$C$7:$C$998,"*도")</f>
        <v>0</v>
      </c>
      <c r="C167" s="132">
        <f>COUNTIF('7'!$H$7:$H$998,"*도")</f>
        <v>0</v>
      </c>
      <c r="D167" s="133" t="s">
        <v>226</v>
      </c>
      <c r="E167" s="134">
        <f>SUMIF('7'!$C$7:$C$998,"*도",'7'!$E$7:$E$998)</f>
        <v>0</v>
      </c>
      <c r="F167" s="135">
        <f>SUMIF('7'!$H$7:$H$998,"*도",'7'!$J$7:$J1140)</f>
        <v>0</v>
      </c>
      <c r="G167" s="300">
        <f t="shared" si="105"/>
        <v>0</v>
      </c>
      <c r="H167" s="308">
        <f t="shared" si="96"/>
        <v>0</v>
      </c>
      <c r="I167" s="131">
        <f>COUNTIF('7'!$T$7:$T$998,"국도")</f>
        <v>0</v>
      </c>
      <c r="J167" s="132">
        <f>COUNTIF('7'!$U$7:$U$998,"국도")</f>
        <v>0</v>
      </c>
      <c r="K167" s="133" t="s">
        <v>226</v>
      </c>
      <c r="L167" s="134">
        <f>SUMIF('7'!$T$7:$T$998,"국도",'7'!$E$7:$E$998)</f>
        <v>0</v>
      </c>
      <c r="M167" s="135">
        <f>SUMIF('7'!$U$7:$U$998,"국도",'7'!$J$7:$J1140)</f>
        <v>0</v>
      </c>
      <c r="N167" s="300">
        <f t="shared" si="106"/>
        <v>0</v>
      </c>
      <c r="O167" s="308">
        <f t="shared" si="97"/>
        <v>0</v>
      </c>
      <c r="P167" s="136">
        <f>COUNTIF('7'!$T$7:$T$998,"공도")</f>
        <v>0</v>
      </c>
      <c r="Q167" s="132">
        <f>COUNTIF('7'!$U$7:$U$998,"공도")</f>
        <v>0</v>
      </c>
      <c r="R167" s="133" t="s">
        <v>226</v>
      </c>
      <c r="S167" s="134">
        <f>SUMIF('7'!$T$7:$T$998,"공도",'7'!$E$7:$E$998)</f>
        <v>0</v>
      </c>
      <c r="T167" s="135">
        <f>SUMIF('7'!$U$7:$U$998,"공도",'7'!$J$7:$J1140)</f>
        <v>0</v>
      </c>
      <c r="U167" s="300">
        <f t="shared" si="107"/>
        <v>0</v>
      </c>
      <c r="V167" s="308">
        <f t="shared" si="98"/>
        <v>0</v>
      </c>
      <c r="W167" s="136">
        <f t="shared" si="99"/>
        <v>0</v>
      </c>
      <c r="X167" s="132">
        <f t="shared" si="100"/>
        <v>0</v>
      </c>
      <c r="Y167" s="136" t="e">
        <f t="shared" si="101"/>
        <v>#VALUE!</v>
      </c>
      <c r="Z167" s="134">
        <f t="shared" si="102"/>
        <v>0</v>
      </c>
      <c r="AA167" s="135">
        <f t="shared" si="103"/>
        <v>0</v>
      </c>
      <c r="AB167" s="300">
        <f t="shared" si="108"/>
        <v>0</v>
      </c>
      <c r="AC167" s="308">
        <f t="shared" si="104"/>
        <v>0</v>
      </c>
      <c r="AD167" s="138"/>
    </row>
    <row r="168" spans="1:30" s="8" customFormat="1" ht="21" hidden="1" customHeight="1" x14ac:dyDescent="0.15">
      <c r="A168" s="52" t="s">
        <v>232</v>
      </c>
      <c r="B168" s="131">
        <f>COUNTIF('7'!$C$7:$C$998,"*천")</f>
        <v>0</v>
      </c>
      <c r="C168" s="132">
        <f>COUNTIF('7'!$H$7:$H$998,"*천")</f>
        <v>0</v>
      </c>
      <c r="D168" s="133" t="s">
        <v>226</v>
      </c>
      <c r="E168" s="134">
        <f>SUMIF('7'!$C$7:$C$998,"*천",'7'!$E$7:$E$998)</f>
        <v>0</v>
      </c>
      <c r="F168" s="135">
        <f>SUMIF('7'!$H$7:$H$998,"*천",'7'!$J$7:$J1141)</f>
        <v>0</v>
      </c>
      <c r="G168" s="300">
        <f t="shared" si="105"/>
        <v>0</v>
      </c>
      <c r="H168" s="308">
        <f t="shared" si="96"/>
        <v>0</v>
      </c>
      <c r="I168" s="131">
        <f>COUNTIF('7'!$T$7:$T$998,"국천")</f>
        <v>0</v>
      </c>
      <c r="J168" s="132">
        <f>COUNTIF('7'!$U$7:$U$998,"국천")</f>
        <v>0</v>
      </c>
      <c r="K168" s="133" t="s">
        <v>226</v>
      </c>
      <c r="L168" s="134">
        <f>SUMIF('7'!$T$7:$T$998,"국천",'7'!$E$7:$E$998)</f>
        <v>0</v>
      </c>
      <c r="M168" s="135">
        <f>SUMIF('7'!$U$7:$U$998,"국천",'7'!$J$7:$J1141)</f>
        <v>0</v>
      </c>
      <c r="N168" s="300">
        <f t="shared" si="106"/>
        <v>0</v>
      </c>
      <c r="O168" s="308">
        <f t="shared" si="97"/>
        <v>0</v>
      </c>
      <c r="P168" s="136">
        <f>COUNTIF('7'!$T$7:$T$998,"공천")</f>
        <v>0</v>
      </c>
      <c r="Q168" s="132">
        <f>COUNTIF('7'!$U$7:$U$998,"공천")</f>
        <v>0</v>
      </c>
      <c r="R168" s="133" t="s">
        <v>226</v>
      </c>
      <c r="S168" s="134">
        <f>SUMIF('7'!$T$7:$T$998,"공천",'7'!$E$7:$E$998)</f>
        <v>0</v>
      </c>
      <c r="T168" s="135">
        <f>SUMIF('7'!$U$7:$U$998,"공천",'7'!$J$7:$J1141)</f>
        <v>0</v>
      </c>
      <c r="U168" s="300">
        <f t="shared" si="107"/>
        <v>0</v>
      </c>
      <c r="V168" s="308">
        <f t="shared" si="98"/>
        <v>0</v>
      </c>
      <c r="W168" s="136">
        <f t="shared" si="99"/>
        <v>0</v>
      </c>
      <c r="X168" s="132">
        <f t="shared" si="100"/>
        <v>0</v>
      </c>
      <c r="Y168" s="136" t="e">
        <f t="shared" si="101"/>
        <v>#VALUE!</v>
      </c>
      <c r="Z168" s="134">
        <f t="shared" si="102"/>
        <v>0</v>
      </c>
      <c r="AA168" s="135">
        <f t="shared" si="103"/>
        <v>0</v>
      </c>
      <c r="AB168" s="300">
        <f t="shared" si="108"/>
        <v>0</v>
      </c>
      <c r="AC168" s="308">
        <f t="shared" si="104"/>
        <v>0</v>
      </c>
      <c r="AD168" s="138"/>
    </row>
    <row r="169" spans="1:30" s="8" customFormat="1" ht="21" hidden="1" customHeight="1" x14ac:dyDescent="0.15">
      <c r="A169" s="52" t="s">
        <v>233</v>
      </c>
      <c r="B169" s="131">
        <f>COUNTIF('7'!$C$7:$C$998,"*구")</f>
        <v>0</v>
      </c>
      <c r="C169" s="132">
        <f>COUNTIF('7'!$H$7:$H$998,"*구")</f>
        <v>0</v>
      </c>
      <c r="D169" s="133" t="s">
        <v>226</v>
      </c>
      <c r="E169" s="134">
        <f>SUMIF('7'!$C$7:$C$998,"*구",'7'!$E$7:$E$998)</f>
        <v>0</v>
      </c>
      <c r="F169" s="135">
        <f>SUMIF('7'!$H$7:$H$998,"*구",'7'!$J$7:$J1142)</f>
        <v>0</v>
      </c>
      <c r="G169" s="300">
        <f t="shared" si="105"/>
        <v>0</v>
      </c>
      <c r="H169" s="308">
        <f t="shared" si="96"/>
        <v>0</v>
      </c>
      <c r="I169" s="131">
        <f>COUNTIF('7'!$T$7:$T$998,"국구")</f>
        <v>0</v>
      </c>
      <c r="J169" s="132">
        <f>COUNTIF('7'!$U$7:$U$998,"국구")</f>
        <v>0</v>
      </c>
      <c r="K169" s="133" t="s">
        <v>226</v>
      </c>
      <c r="L169" s="134">
        <f>SUMIF('7'!$T$7:$T$998,"국구",'7'!$E$7:$E$998)</f>
        <v>0</v>
      </c>
      <c r="M169" s="135">
        <f>SUMIF('7'!$U$7:$U$998,"국구",'7'!$J$7:$J1142)</f>
        <v>0</v>
      </c>
      <c r="N169" s="300">
        <f t="shared" si="106"/>
        <v>0</v>
      </c>
      <c r="O169" s="308">
        <f t="shared" si="97"/>
        <v>0</v>
      </c>
      <c r="P169" s="136">
        <f>COUNTIF('7'!$T$7:$T$998,"공구")</f>
        <v>0</v>
      </c>
      <c r="Q169" s="132">
        <f>COUNTIF('7'!$U$7:$U$998,"공구")</f>
        <v>0</v>
      </c>
      <c r="R169" s="133" t="s">
        <v>226</v>
      </c>
      <c r="S169" s="134">
        <f>SUMIF('7'!$T$7:$T$998,"공구",'7'!$E$7:$E$998)</f>
        <v>0</v>
      </c>
      <c r="T169" s="135">
        <f>SUMIF('7'!$U$7:$U$998,"공구",'7'!$J$7:$J1142)</f>
        <v>0</v>
      </c>
      <c r="U169" s="300">
        <f t="shared" si="107"/>
        <v>0</v>
      </c>
      <c r="V169" s="308">
        <f t="shared" si="98"/>
        <v>0</v>
      </c>
      <c r="W169" s="136">
        <f t="shared" si="99"/>
        <v>0</v>
      </c>
      <c r="X169" s="132">
        <f t="shared" si="100"/>
        <v>0</v>
      </c>
      <c r="Y169" s="136" t="e">
        <f t="shared" si="101"/>
        <v>#VALUE!</v>
      </c>
      <c r="Z169" s="134">
        <f t="shared" si="102"/>
        <v>0</v>
      </c>
      <c r="AA169" s="135">
        <f t="shared" si="103"/>
        <v>0</v>
      </c>
      <c r="AB169" s="300">
        <f t="shared" si="108"/>
        <v>0</v>
      </c>
      <c r="AC169" s="308">
        <f t="shared" si="104"/>
        <v>0</v>
      </c>
      <c r="AD169" s="138"/>
    </row>
    <row r="170" spans="1:30" s="8" customFormat="1" ht="21" hidden="1" customHeight="1" x14ac:dyDescent="0.15">
      <c r="A170" s="52" t="s">
        <v>234</v>
      </c>
      <c r="B170" s="131">
        <f>COUNTIF('7'!$C$7:$C$998,"*제")</f>
        <v>0</v>
      </c>
      <c r="C170" s="132">
        <f>COUNTIF('7'!$H$7:$H$998,"*제")</f>
        <v>0</v>
      </c>
      <c r="D170" s="133" t="s">
        <v>226</v>
      </c>
      <c r="E170" s="134">
        <f>SUMIF('7'!$C$7:$C$998,"*제",'7'!$E$7:$E$998)</f>
        <v>0</v>
      </c>
      <c r="F170" s="135">
        <f>SUMIF('7'!$H$7:$H$998,"*제",'7'!$J$7:$J1143)</f>
        <v>0</v>
      </c>
      <c r="G170" s="300">
        <f t="shared" si="105"/>
        <v>0</v>
      </c>
      <c r="H170" s="308">
        <f t="shared" si="96"/>
        <v>0</v>
      </c>
      <c r="I170" s="131">
        <f>COUNTIF('7'!$T$7:$T$998,"국제")</f>
        <v>0</v>
      </c>
      <c r="J170" s="132">
        <f>COUNTIF('7'!$U$7:$U$998,"국제")</f>
        <v>0</v>
      </c>
      <c r="K170" s="133" t="s">
        <v>226</v>
      </c>
      <c r="L170" s="134">
        <f>SUMIF('7'!$T$7:$T$998,"국제",'7'!$E$7:$E$998)</f>
        <v>0</v>
      </c>
      <c r="M170" s="135">
        <f>SUMIF('7'!$U$7:$U$998,"국제",'7'!$J$7:$J1143)</f>
        <v>0</v>
      </c>
      <c r="N170" s="300">
        <f t="shared" si="106"/>
        <v>0</v>
      </c>
      <c r="O170" s="308">
        <f t="shared" si="97"/>
        <v>0</v>
      </c>
      <c r="P170" s="136">
        <f>COUNTIF('7'!$T$7:$T$998,"공제")</f>
        <v>0</v>
      </c>
      <c r="Q170" s="132">
        <f>COUNTIF('7'!$U$7:$U$998,"공제")</f>
        <v>0</v>
      </c>
      <c r="R170" s="133" t="s">
        <v>226</v>
      </c>
      <c r="S170" s="134">
        <f>SUMIF('7'!$T$7:$T$998,"공제",'7'!$E$7:$E$998)</f>
        <v>0</v>
      </c>
      <c r="T170" s="135">
        <f>SUMIF('7'!$U$7:$U$998,"공제",'7'!$J$7:$J1143)</f>
        <v>0</v>
      </c>
      <c r="U170" s="300">
        <f t="shared" si="107"/>
        <v>0</v>
      </c>
      <c r="V170" s="308">
        <f t="shared" si="98"/>
        <v>0</v>
      </c>
      <c r="W170" s="136">
        <f t="shared" si="99"/>
        <v>0</v>
      </c>
      <c r="X170" s="132">
        <f t="shared" si="100"/>
        <v>0</v>
      </c>
      <c r="Y170" s="136" t="e">
        <f t="shared" si="101"/>
        <v>#VALUE!</v>
      </c>
      <c r="Z170" s="134">
        <f t="shared" si="102"/>
        <v>0</v>
      </c>
      <c r="AA170" s="135">
        <f t="shared" si="103"/>
        <v>0</v>
      </c>
      <c r="AB170" s="300">
        <f t="shared" si="108"/>
        <v>0</v>
      </c>
      <c r="AC170" s="308">
        <f t="shared" si="104"/>
        <v>0</v>
      </c>
      <c r="AD170" s="137"/>
    </row>
    <row r="171" spans="1:30" s="8" customFormat="1" ht="21" hidden="1" customHeight="1" x14ac:dyDescent="0.15">
      <c r="A171" s="52" t="s">
        <v>77</v>
      </c>
      <c r="B171" s="131">
        <f>COUNTIF('7'!$C$7:$C$998,"*유")</f>
        <v>0</v>
      </c>
      <c r="C171" s="132">
        <f>COUNTIF('7'!$H$7:$H$998,"*유")</f>
        <v>0</v>
      </c>
      <c r="D171" s="133" t="s">
        <v>226</v>
      </c>
      <c r="E171" s="134">
        <f>SUMIF('7'!$C$7:$C$998,"*유",'7'!$E$7:$E$998)</f>
        <v>0</v>
      </c>
      <c r="F171" s="135">
        <f>SUMIF('7'!$H$7:$H$998,"*유",'7'!$J$7:$J1144)</f>
        <v>0</v>
      </c>
      <c r="G171" s="300">
        <f t="shared" si="105"/>
        <v>0</v>
      </c>
      <c r="H171" s="308">
        <f t="shared" si="96"/>
        <v>0</v>
      </c>
      <c r="I171" s="131">
        <f>COUNTIF('7'!$T$7:$T$998,"국유")</f>
        <v>0</v>
      </c>
      <c r="J171" s="132">
        <f>COUNTIF('7'!$U$7:$U$998,"국유")</f>
        <v>0</v>
      </c>
      <c r="K171" s="133" t="s">
        <v>226</v>
      </c>
      <c r="L171" s="134">
        <f>SUMIF('7'!$T$7:$T$998,"국유",'7'!$E$7:$E$998)</f>
        <v>0</v>
      </c>
      <c r="M171" s="135">
        <f>SUMIF('7'!$U$7:$U$998,"국유",'7'!$J$7:$J1144)</f>
        <v>0</v>
      </c>
      <c r="N171" s="300">
        <f t="shared" si="106"/>
        <v>0</v>
      </c>
      <c r="O171" s="308">
        <f t="shared" si="97"/>
        <v>0</v>
      </c>
      <c r="P171" s="136">
        <f>COUNTIF('7'!$T$7:$T$998,"공유")</f>
        <v>0</v>
      </c>
      <c r="Q171" s="132">
        <f>COUNTIF('7'!$U$7:$U$998,"공유")</f>
        <v>0</v>
      </c>
      <c r="R171" s="133" t="s">
        <v>226</v>
      </c>
      <c r="S171" s="134">
        <f>SUMIF('7'!$T$7:$T$998,"공유",'7'!$E$7:$E$998)</f>
        <v>0</v>
      </c>
      <c r="T171" s="135">
        <f>SUMIF('7'!$U$7:$U$998,"공유",'7'!$J$7:$J1144)</f>
        <v>0</v>
      </c>
      <c r="U171" s="300">
        <f t="shared" si="107"/>
        <v>0</v>
      </c>
      <c r="V171" s="308">
        <f t="shared" si="98"/>
        <v>0</v>
      </c>
      <c r="W171" s="136">
        <f t="shared" si="99"/>
        <v>0</v>
      </c>
      <c r="X171" s="132">
        <f t="shared" si="100"/>
        <v>0</v>
      </c>
      <c r="Y171" s="136" t="e">
        <f t="shared" si="101"/>
        <v>#VALUE!</v>
      </c>
      <c r="Z171" s="134">
        <f t="shared" si="102"/>
        <v>0</v>
      </c>
      <c r="AA171" s="135">
        <f t="shared" si="103"/>
        <v>0</v>
      </c>
      <c r="AB171" s="300">
        <f t="shared" si="108"/>
        <v>0</v>
      </c>
      <c r="AC171" s="308">
        <f t="shared" si="104"/>
        <v>0</v>
      </c>
      <c r="AD171" s="138"/>
    </row>
    <row r="172" spans="1:30" s="8" customFormat="1" ht="21" hidden="1" customHeight="1" x14ac:dyDescent="0.15">
      <c r="A172" s="52" t="s">
        <v>235</v>
      </c>
      <c r="B172" s="131">
        <f>COUNTIF('7'!$C$7:$C$998,"*잡")</f>
        <v>0</v>
      </c>
      <c r="C172" s="132">
        <f>COUNTIF('7'!$H$7:$H$998,"*잡")</f>
        <v>0</v>
      </c>
      <c r="D172" s="133" t="s">
        <v>226</v>
      </c>
      <c r="E172" s="134">
        <f>SUMIF('7'!$C$7:$C$998,"*잡",'7'!$E$7:$E$998)</f>
        <v>0</v>
      </c>
      <c r="F172" s="135">
        <f>SUMIF('7'!$H$7:$H$998,"*잡",'7'!$J$7:$J1145)</f>
        <v>0</v>
      </c>
      <c r="G172" s="300">
        <f t="shared" si="105"/>
        <v>0</v>
      </c>
      <c r="H172" s="308">
        <f t="shared" si="96"/>
        <v>0</v>
      </c>
      <c r="I172" s="131">
        <f>COUNTIF('7'!$T$7:$T$998,"국잡")</f>
        <v>0</v>
      </c>
      <c r="J172" s="132">
        <f>COUNTIF('7'!$U$7:$U$998,"국잡")</f>
        <v>0</v>
      </c>
      <c r="K172" s="133" t="s">
        <v>226</v>
      </c>
      <c r="L172" s="134">
        <f>SUMIF('7'!$T$7:$T$998,"국잡",'7'!$E$7:$E$998)</f>
        <v>0</v>
      </c>
      <c r="M172" s="135">
        <f>SUMIF('7'!$U$7:$U$998,"국잡",'7'!$J$7:$J1145)</f>
        <v>0</v>
      </c>
      <c r="N172" s="300">
        <f t="shared" si="106"/>
        <v>0</v>
      </c>
      <c r="O172" s="308">
        <f t="shared" si="97"/>
        <v>0</v>
      </c>
      <c r="P172" s="136">
        <f>COUNTIF('7'!$T$7:$T$998,"공잡")</f>
        <v>0</v>
      </c>
      <c r="Q172" s="132">
        <f>COUNTIF('7'!$U$7:$U$998,"공잡")</f>
        <v>0</v>
      </c>
      <c r="R172" s="133" t="s">
        <v>226</v>
      </c>
      <c r="S172" s="134">
        <f>SUMIF('7'!$T$7:$T$998,"공잡",'7'!$E$7:$E$998)</f>
        <v>0</v>
      </c>
      <c r="T172" s="135">
        <f>SUMIF('7'!$U$7:$U$998,"공잡",'7'!$J$7:$J1145)</f>
        <v>0</v>
      </c>
      <c r="U172" s="300">
        <f t="shared" si="107"/>
        <v>0</v>
      </c>
      <c r="V172" s="308">
        <f t="shared" si="98"/>
        <v>0</v>
      </c>
      <c r="W172" s="136">
        <f t="shared" si="99"/>
        <v>0</v>
      </c>
      <c r="X172" s="132">
        <f t="shared" si="100"/>
        <v>0</v>
      </c>
      <c r="Y172" s="136" t="e">
        <f t="shared" si="101"/>
        <v>#VALUE!</v>
      </c>
      <c r="Z172" s="134">
        <f t="shared" si="102"/>
        <v>0</v>
      </c>
      <c r="AA172" s="135">
        <f t="shared" si="103"/>
        <v>0</v>
      </c>
      <c r="AB172" s="300">
        <f t="shared" si="108"/>
        <v>0</v>
      </c>
      <c r="AC172" s="308">
        <f t="shared" si="104"/>
        <v>0</v>
      </c>
      <c r="AD172" s="138"/>
    </row>
    <row r="173" spans="1:30" s="8" customFormat="1" ht="21" hidden="1" customHeight="1" x14ac:dyDescent="0.15">
      <c r="A173" s="52" t="s">
        <v>236</v>
      </c>
      <c r="B173" s="131">
        <f>COUNTIF('7'!$C$7:$C$998,"*묘")</f>
        <v>0</v>
      </c>
      <c r="C173" s="132">
        <f>COUNTIF('7'!$H$7:$H$998,"*묘")</f>
        <v>0</v>
      </c>
      <c r="D173" s="133" t="s">
        <v>226</v>
      </c>
      <c r="E173" s="134">
        <f>SUMIF('7'!$C$7:$C$998,"*묘",'7'!$E$7:$E$998)</f>
        <v>0</v>
      </c>
      <c r="F173" s="135">
        <f>SUMIF('7'!$H$7:$H$998,"*묘",'7'!$J$7:$J1146)</f>
        <v>0</v>
      </c>
      <c r="G173" s="300">
        <f t="shared" si="105"/>
        <v>0</v>
      </c>
      <c r="H173" s="308">
        <f t="shared" si="96"/>
        <v>0</v>
      </c>
      <c r="I173" s="131">
        <f>COUNTIF('7'!$T$7:$T$998,"국묘")</f>
        <v>0</v>
      </c>
      <c r="J173" s="132">
        <f>COUNTIF('7'!$U$7:$U$998,"국묘")</f>
        <v>0</v>
      </c>
      <c r="K173" s="133" t="s">
        <v>226</v>
      </c>
      <c r="L173" s="134">
        <f>SUMIF('7'!$T$7:$T$998,"국묘",'7'!$E$7:$E$998)</f>
        <v>0</v>
      </c>
      <c r="M173" s="135">
        <f>SUMIF('7'!$U$7:$U$998,"국묘",'7'!$J$7:$J1146)</f>
        <v>0</v>
      </c>
      <c r="N173" s="300">
        <f t="shared" si="106"/>
        <v>0</v>
      </c>
      <c r="O173" s="308">
        <f t="shared" si="97"/>
        <v>0</v>
      </c>
      <c r="P173" s="136">
        <f>COUNTIF('7'!$T$7:$T$998,"공묘")</f>
        <v>0</v>
      </c>
      <c r="Q173" s="132">
        <f>COUNTIF('7'!$U$7:$U$998,"공묘")</f>
        <v>0</v>
      </c>
      <c r="R173" s="133" t="s">
        <v>226</v>
      </c>
      <c r="S173" s="134">
        <f>SUMIF('7'!$T$7:$T$998,"공묘",'7'!$E$7:$E$998)</f>
        <v>0</v>
      </c>
      <c r="T173" s="135">
        <f>SUMIF('7'!$U$7:$U$998,"공묘",'7'!$J$7:$J1146)</f>
        <v>0</v>
      </c>
      <c r="U173" s="300">
        <f t="shared" si="107"/>
        <v>0</v>
      </c>
      <c r="V173" s="308">
        <f t="shared" si="98"/>
        <v>0</v>
      </c>
      <c r="W173" s="136">
        <f t="shared" si="99"/>
        <v>0</v>
      </c>
      <c r="X173" s="132">
        <f t="shared" si="100"/>
        <v>0</v>
      </c>
      <c r="Y173" s="136" t="e">
        <f t="shared" si="101"/>
        <v>#VALUE!</v>
      </c>
      <c r="Z173" s="134">
        <f t="shared" si="102"/>
        <v>0</v>
      </c>
      <c r="AA173" s="135">
        <f t="shared" si="103"/>
        <v>0</v>
      </c>
      <c r="AB173" s="300">
        <f t="shared" si="108"/>
        <v>0</v>
      </c>
      <c r="AC173" s="308">
        <f t="shared" si="104"/>
        <v>0</v>
      </c>
      <c r="AD173" s="138"/>
    </row>
    <row r="174" spans="1:30" s="8" customFormat="1" ht="21" hidden="1" customHeight="1" x14ac:dyDescent="0.15">
      <c r="A174" s="52" t="s">
        <v>78</v>
      </c>
      <c r="B174" s="131">
        <f>COUNTIF('7'!$C$7:$C$998,"*과")</f>
        <v>0</v>
      </c>
      <c r="C174" s="132">
        <f>COUNTIF('7'!$H$7:$H$998,"*과")</f>
        <v>0</v>
      </c>
      <c r="D174" s="133" t="s">
        <v>226</v>
      </c>
      <c r="E174" s="134">
        <f>SUMIF('7'!$C$7:$C$998,"*과",'7'!$E$7:$E$998)</f>
        <v>0</v>
      </c>
      <c r="F174" s="135">
        <f>SUMIF('7'!$H$7:$H$998,"*과",'7'!$J$7:$J1147)</f>
        <v>0</v>
      </c>
      <c r="G174" s="300">
        <f t="shared" si="105"/>
        <v>0</v>
      </c>
      <c r="H174" s="308">
        <f t="shared" si="96"/>
        <v>0</v>
      </c>
      <c r="I174" s="131">
        <f>COUNTIF('7'!$T$7:$T$998,"국과")</f>
        <v>0</v>
      </c>
      <c r="J174" s="132">
        <f>COUNTIF('7'!$U$7:$U$998,"국과")</f>
        <v>0</v>
      </c>
      <c r="K174" s="133" t="s">
        <v>226</v>
      </c>
      <c r="L174" s="134">
        <f>SUMIF('7'!$T$7:$T$998,"국과",'7'!$E$7:$E$998)</f>
        <v>0</v>
      </c>
      <c r="M174" s="135">
        <f>SUMIF('7'!$U$7:$U$998,"국과",'7'!$J$7:$J1147)</f>
        <v>0</v>
      </c>
      <c r="N174" s="300">
        <f t="shared" si="106"/>
        <v>0</v>
      </c>
      <c r="O174" s="308">
        <f t="shared" si="97"/>
        <v>0</v>
      </c>
      <c r="P174" s="136">
        <f>COUNTIF('7'!$T$7:$T$998,"공과")</f>
        <v>0</v>
      </c>
      <c r="Q174" s="132">
        <f>COUNTIF('7'!$U$7:$U$998,"공과")</f>
        <v>0</v>
      </c>
      <c r="R174" s="133" t="s">
        <v>226</v>
      </c>
      <c r="S174" s="134">
        <f>SUMIF('7'!$T$7:$T$998,"공과",'7'!$E$7:$E$998)</f>
        <v>0</v>
      </c>
      <c r="T174" s="135">
        <f>SUMIF('7'!$U$7:$U$998,"공과",'7'!$J$7:$J1147)</f>
        <v>0</v>
      </c>
      <c r="U174" s="300">
        <f t="shared" si="107"/>
        <v>0</v>
      </c>
      <c r="V174" s="308">
        <f t="shared" si="98"/>
        <v>0</v>
      </c>
      <c r="W174" s="136">
        <f t="shared" si="99"/>
        <v>0</v>
      </c>
      <c r="X174" s="132">
        <f t="shared" si="100"/>
        <v>0</v>
      </c>
      <c r="Y174" s="136" t="e">
        <f t="shared" si="101"/>
        <v>#VALUE!</v>
      </c>
      <c r="Z174" s="134">
        <f t="shared" si="102"/>
        <v>0</v>
      </c>
      <c r="AA174" s="135">
        <f t="shared" si="103"/>
        <v>0</v>
      </c>
      <c r="AB174" s="300">
        <f t="shared" si="108"/>
        <v>0</v>
      </c>
      <c r="AC174" s="308">
        <f t="shared" si="104"/>
        <v>0</v>
      </c>
      <c r="AD174" s="138"/>
    </row>
    <row r="175" spans="1:30" s="8" customFormat="1" ht="21" hidden="1" customHeight="1" x14ac:dyDescent="0.15">
      <c r="A175" s="52" t="s">
        <v>79</v>
      </c>
      <c r="B175" s="131">
        <f>COUNTIF('7'!$C$7:$C$998,"*철")</f>
        <v>0</v>
      </c>
      <c r="C175" s="132">
        <f>COUNTIF('7'!$H$7:$H$998,"*철")</f>
        <v>0</v>
      </c>
      <c r="D175" s="133" t="s">
        <v>226</v>
      </c>
      <c r="E175" s="134">
        <f>SUMIF('7'!$C$7:$C$998,"*철",'7'!$E$7:$E$998)</f>
        <v>0</v>
      </c>
      <c r="F175" s="135">
        <f>SUMIF('7'!$H$7:$H$998,"*철",'7'!$J$7:$J1148)</f>
        <v>0</v>
      </c>
      <c r="G175" s="300">
        <f t="shared" si="105"/>
        <v>0</v>
      </c>
      <c r="H175" s="308">
        <f t="shared" si="96"/>
        <v>0</v>
      </c>
      <c r="I175" s="131">
        <f>COUNTIF('7'!$T$7:$T$998,"국철")</f>
        <v>0</v>
      </c>
      <c r="J175" s="132">
        <f>COUNTIF('7'!$U$7:$U$998,"국철")</f>
        <v>0</v>
      </c>
      <c r="K175" s="133" t="s">
        <v>226</v>
      </c>
      <c r="L175" s="134">
        <f>SUMIF('7'!$T$7:$T$998,"국철",'7'!$E$7:$E$998)</f>
        <v>0</v>
      </c>
      <c r="M175" s="135">
        <f>SUMIF('7'!$U$7:$U$998,"국철",'7'!$J$7:$J1148)</f>
        <v>0</v>
      </c>
      <c r="N175" s="300">
        <f t="shared" si="106"/>
        <v>0</v>
      </c>
      <c r="O175" s="308">
        <f t="shared" si="97"/>
        <v>0</v>
      </c>
      <c r="P175" s="136">
        <f>COUNTIF('7'!$T$7:$T$998,"공철")</f>
        <v>0</v>
      </c>
      <c r="Q175" s="132">
        <f>COUNTIF('7'!$U$7:$U$998,"공철")</f>
        <v>0</v>
      </c>
      <c r="R175" s="133" t="s">
        <v>226</v>
      </c>
      <c r="S175" s="134">
        <f>SUMIF('7'!$T$7:$T$998,"공철",'7'!$E$7:$E$998)</f>
        <v>0</v>
      </c>
      <c r="T175" s="135">
        <f>SUMIF('7'!$U$7:$U$998,"공철",'7'!$J$7:$J1148)</f>
        <v>0</v>
      </c>
      <c r="U175" s="300">
        <f t="shared" si="107"/>
        <v>0</v>
      </c>
      <c r="V175" s="308">
        <f t="shared" si="98"/>
        <v>0</v>
      </c>
      <c r="W175" s="136">
        <f t="shared" si="99"/>
        <v>0</v>
      </c>
      <c r="X175" s="132">
        <f t="shared" si="100"/>
        <v>0</v>
      </c>
      <c r="Y175" s="136" t="e">
        <f t="shared" si="101"/>
        <v>#VALUE!</v>
      </c>
      <c r="Z175" s="134">
        <f t="shared" si="102"/>
        <v>0</v>
      </c>
      <c r="AA175" s="135">
        <f t="shared" si="103"/>
        <v>0</v>
      </c>
      <c r="AB175" s="300">
        <f t="shared" si="108"/>
        <v>0</v>
      </c>
      <c r="AC175" s="308">
        <f t="shared" si="104"/>
        <v>0</v>
      </c>
      <c r="AD175" s="138"/>
    </row>
    <row r="176" spans="1:30" s="8" customFormat="1" ht="21" hidden="1" customHeight="1" x14ac:dyDescent="0.15">
      <c r="A176" s="52" t="s">
        <v>237</v>
      </c>
      <c r="B176" s="131">
        <f>COUNTIF('7'!$C$7:$C$998,"*학")</f>
        <v>0</v>
      </c>
      <c r="C176" s="132">
        <f>COUNTIF('7'!$H$7:$H$998,"*학")</f>
        <v>0</v>
      </c>
      <c r="D176" s="133" t="s">
        <v>226</v>
      </c>
      <c r="E176" s="134">
        <f>SUMIF('7'!$C$7:$C$998,"*학",'7'!$E$7:$E$998)</f>
        <v>0</v>
      </c>
      <c r="F176" s="135">
        <f>SUMIF('7'!$H$7:$H$998,"*학",'7'!$J$7:$J1149)</f>
        <v>0</v>
      </c>
      <c r="G176" s="300">
        <f t="shared" si="105"/>
        <v>0</v>
      </c>
      <c r="H176" s="308">
        <f t="shared" si="96"/>
        <v>0</v>
      </c>
      <c r="I176" s="131">
        <f>COUNTIF('7'!$T$7:$T$998,"국학")</f>
        <v>0</v>
      </c>
      <c r="J176" s="132">
        <f>COUNTIF('7'!$U$7:$U$998,"국학")</f>
        <v>0</v>
      </c>
      <c r="K176" s="133" t="s">
        <v>226</v>
      </c>
      <c r="L176" s="134">
        <f>SUMIF('7'!$T$7:$T$998,"국학",'7'!$E$7:$E$998)</f>
        <v>0</v>
      </c>
      <c r="M176" s="135">
        <f>SUMIF('7'!$U$7:$U$998,"국학",'7'!$J$7:$J1149)</f>
        <v>0</v>
      </c>
      <c r="N176" s="300">
        <f t="shared" si="106"/>
        <v>0</v>
      </c>
      <c r="O176" s="308">
        <f t="shared" si="97"/>
        <v>0</v>
      </c>
      <c r="P176" s="136">
        <f>COUNTIF('7'!$T$7:$T$998,"공학")</f>
        <v>0</v>
      </c>
      <c r="Q176" s="132">
        <f>COUNTIF('7'!$U$7:$U$998,"공학")</f>
        <v>0</v>
      </c>
      <c r="R176" s="133" t="s">
        <v>226</v>
      </c>
      <c r="S176" s="134">
        <f>SUMIF('7'!$T$7:$T$998,"공학",'7'!$E$7:$E$998)</f>
        <v>0</v>
      </c>
      <c r="T176" s="135">
        <f>SUMIF('7'!$U$7:$U$998,"공학",'7'!$J$7:$J1149)</f>
        <v>0</v>
      </c>
      <c r="U176" s="300">
        <f t="shared" si="107"/>
        <v>0</v>
      </c>
      <c r="V176" s="308">
        <f t="shared" si="98"/>
        <v>0</v>
      </c>
      <c r="W176" s="136">
        <f t="shared" si="99"/>
        <v>0</v>
      </c>
      <c r="X176" s="132">
        <f t="shared" si="100"/>
        <v>0</v>
      </c>
      <c r="Y176" s="136" t="e">
        <f t="shared" si="101"/>
        <v>#VALUE!</v>
      </c>
      <c r="Z176" s="134">
        <f t="shared" si="102"/>
        <v>0</v>
      </c>
      <c r="AA176" s="135">
        <f t="shared" si="103"/>
        <v>0</v>
      </c>
      <c r="AB176" s="300">
        <f t="shared" si="108"/>
        <v>0</v>
      </c>
      <c r="AC176" s="308">
        <f t="shared" si="104"/>
        <v>0</v>
      </c>
      <c r="AD176" s="138"/>
    </row>
    <row r="177" spans="1:30" s="8" customFormat="1" ht="21" hidden="1" customHeight="1" x14ac:dyDescent="0.15">
      <c r="A177" s="52" t="s">
        <v>80</v>
      </c>
      <c r="B177" s="131">
        <f>COUNTIF('7'!$C$7:$C$998,"*수")</f>
        <v>0</v>
      </c>
      <c r="C177" s="132">
        <f>COUNTIF('7'!$H$7:$H$998,"*수")</f>
        <v>0</v>
      </c>
      <c r="D177" s="133" t="s">
        <v>226</v>
      </c>
      <c r="E177" s="134">
        <f>SUMIF('7'!$C$7:$C$998,"*수",'7'!$E$7:$E$998)</f>
        <v>0</v>
      </c>
      <c r="F177" s="135">
        <f>SUMIF('7'!$H$7:$H$998,"*수",'7'!$J$7:$J1150)</f>
        <v>0</v>
      </c>
      <c r="G177" s="300">
        <f t="shared" si="105"/>
        <v>0</v>
      </c>
      <c r="H177" s="308">
        <f t="shared" si="96"/>
        <v>0</v>
      </c>
      <c r="I177" s="131">
        <f>COUNTIF('7'!$T$7:$T$998,"국수")</f>
        <v>0</v>
      </c>
      <c r="J177" s="132">
        <f>COUNTIF('7'!$U$7:$U$998,"국수")</f>
        <v>0</v>
      </c>
      <c r="K177" s="133" t="s">
        <v>226</v>
      </c>
      <c r="L177" s="134">
        <f>SUMIF('7'!$T$7:$T$998,"국수",'7'!$E$7:$E$998)</f>
        <v>0</v>
      </c>
      <c r="M177" s="135">
        <f>SUMIF('7'!$U$7:$U$998,"국수",'7'!$J$7:$J1150)</f>
        <v>0</v>
      </c>
      <c r="N177" s="300">
        <f t="shared" si="106"/>
        <v>0</v>
      </c>
      <c r="O177" s="308">
        <f t="shared" si="97"/>
        <v>0</v>
      </c>
      <c r="P177" s="136">
        <f>COUNTIF('7'!$T$7:$T$998,"공수")</f>
        <v>0</v>
      </c>
      <c r="Q177" s="132">
        <f>COUNTIF('7'!$U$7:$U$998,"공수")</f>
        <v>0</v>
      </c>
      <c r="R177" s="133" t="s">
        <v>226</v>
      </c>
      <c r="S177" s="134">
        <f>SUMIF('7'!$T$7:$T$998,"공수",'7'!$E$7:$E$998)</f>
        <v>0</v>
      </c>
      <c r="T177" s="135">
        <f>SUMIF('7'!$U$7:$U$998,"공수",'7'!$J$7:$J1150)</f>
        <v>0</v>
      </c>
      <c r="U177" s="300">
        <f t="shared" si="107"/>
        <v>0</v>
      </c>
      <c r="V177" s="308">
        <f t="shared" si="98"/>
        <v>0</v>
      </c>
      <c r="W177" s="136">
        <f t="shared" si="99"/>
        <v>0</v>
      </c>
      <c r="X177" s="132">
        <f t="shared" si="100"/>
        <v>0</v>
      </c>
      <c r="Y177" s="136" t="e">
        <f t="shared" si="101"/>
        <v>#VALUE!</v>
      </c>
      <c r="Z177" s="134">
        <f t="shared" si="102"/>
        <v>0</v>
      </c>
      <c r="AA177" s="135">
        <f t="shared" si="103"/>
        <v>0</v>
      </c>
      <c r="AB177" s="300">
        <f t="shared" si="108"/>
        <v>0</v>
      </c>
      <c r="AC177" s="308">
        <f t="shared" si="104"/>
        <v>0</v>
      </c>
      <c r="AD177" s="138"/>
    </row>
    <row r="178" spans="1:30" s="8" customFormat="1" ht="21" hidden="1" customHeight="1" x14ac:dyDescent="0.15">
      <c r="A178" s="52" t="s">
        <v>31</v>
      </c>
      <c r="B178" s="131">
        <f>COUNTIF('7'!$C$7:$C$998,"*목")</f>
        <v>0</v>
      </c>
      <c r="C178" s="132">
        <f>COUNTIF('7'!$H$7:$H$998,"*목")</f>
        <v>0</v>
      </c>
      <c r="D178" s="133" t="s">
        <v>226</v>
      </c>
      <c r="E178" s="134">
        <f>SUMIF('7'!$C$7:$C$998,"*목",'7'!$E$7:$E$998)</f>
        <v>0</v>
      </c>
      <c r="F178" s="135">
        <f>SUMIF('7'!$H$7:$H$998,"*목",'7'!$J$7:$J1150)</f>
        <v>0</v>
      </c>
      <c r="G178" s="300">
        <f t="shared" si="105"/>
        <v>0</v>
      </c>
      <c r="H178" s="308">
        <f>SUM(F178-E178)</f>
        <v>0</v>
      </c>
      <c r="I178" s="131">
        <f>COUNTIF('7'!$T$7:$T$998,"국목")</f>
        <v>0</v>
      </c>
      <c r="J178" s="132">
        <f>COUNTIF('7'!$U$7:$U$998,"국목")</f>
        <v>0</v>
      </c>
      <c r="K178" s="133" t="s">
        <v>226</v>
      </c>
      <c r="L178" s="134">
        <f>SUMIF('7'!$T$7:$T$998,"국목",'7'!$E$7:$E$998)</f>
        <v>0</v>
      </c>
      <c r="M178" s="135">
        <f>SUMIF('7'!$U$7:$U$998,"국목",'7'!$J$7:$J1150)</f>
        <v>0</v>
      </c>
      <c r="N178" s="300">
        <f t="shared" si="106"/>
        <v>0</v>
      </c>
      <c r="O178" s="308">
        <f>SUM(M178-L178)</f>
        <v>0</v>
      </c>
      <c r="P178" s="136">
        <f>COUNTIF('7'!$T$7:$T$998,"공목")</f>
        <v>0</v>
      </c>
      <c r="Q178" s="132">
        <f>COUNTIF('7'!$U$7:$U$998,"공목")</f>
        <v>0</v>
      </c>
      <c r="R178" s="133" t="s">
        <v>226</v>
      </c>
      <c r="S178" s="134">
        <f>SUMIF('7'!$T$7:$T$998,"공목",'7'!$E$7:$E$998)</f>
        <v>0</v>
      </c>
      <c r="T178" s="135">
        <f>SUMIF('7'!$U$7:$U$998,"공목",'7'!$J$7:$J1150)</f>
        <v>0</v>
      </c>
      <c r="U178" s="300">
        <f t="shared" si="107"/>
        <v>0</v>
      </c>
      <c r="V178" s="308">
        <f>SUM(T178-S178)</f>
        <v>0</v>
      </c>
      <c r="W178" s="136">
        <f t="shared" ref="W178:AA180" si="109">B178-I178-P178</f>
        <v>0</v>
      </c>
      <c r="X178" s="132">
        <f t="shared" si="109"/>
        <v>0</v>
      </c>
      <c r="Y178" s="136" t="e">
        <f t="shared" si="109"/>
        <v>#VALUE!</v>
      </c>
      <c r="Z178" s="134">
        <f t="shared" si="109"/>
        <v>0</v>
      </c>
      <c r="AA178" s="135">
        <f t="shared" si="109"/>
        <v>0</v>
      </c>
      <c r="AB178" s="300">
        <f t="shared" si="108"/>
        <v>0</v>
      </c>
      <c r="AC178" s="308">
        <f>SUM(AA178-Z178)</f>
        <v>0</v>
      </c>
      <c r="AD178" s="138"/>
    </row>
    <row r="179" spans="1:30" s="8" customFormat="1" ht="21" hidden="1" customHeight="1" x14ac:dyDescent="0.15">
      <c r="A179" s="52" t="s">
        <v>34</v>
      </c>
      <c r="B179" s="131">
        <f>COUNTIF('7'!$C$7:$C$998,"*창")</f>
        <v>0</v>
      </c>
      <c r="C179" s="132">
        <f>COUNTIF('7'!$H$7:$H$998,"*창")</f>
        <v>0</v>
      </c>
      <c r="D179" s="133" t="s">
        <v>226</v>
      </c>
      <c r="E179" s="134">
        <f>SUMIF('7'!$C$7:$C$998,"*창",'7'!$E$7:$E$998)</f>
        <v>0</v>
      </c>
      <c r="F179" s="135">
        <f>SUMIF('7'!$H$7:$H$998,"*창",'7'!$J$7:$J1150)</f>
        <v>0</v>
      </c>
      <c r="G179" s="300">
        <f t="shared" si="105"/>
        <v>0</v>
      </c>
      <c r="H179" s="308">
        <f>SUM(F179-E179)</f>
        <v>0</v>
      </c>
      <c r="I179" s="131">
        <f>COUNTIF('7'!$T$7:$T$998,"국창")</f>
        <v>0</v>
      </c>
      <c r="J179" s="132">
        <f>COUNTIF('7'!$U$7:$U$998,"국창")</f>
        <v>0</v>
      </c>
      <c r="K179" s="133" t="s">
        <v>226</v>
      </c>
      <c r="L179" s="134">
        <f>SUMIF('7'!$T$7:$T$998,"국창",'7'!$E$7:$E$998)</f>
        <v>0</v>
      </c>
      <c r="M179" s="135">
        <f>SUMIF('7'!$U$7:$U$998,"국창",'7'!$J$7:$J1150)</f>
        <v>0</v>
      </c>
      <c r="N179" s="300">
        <f t="shared" si="106"/>
        <v>0</v>
      </c>
      <c r="O179" s="308">
        <f>SUM(M179-L179)</f>
        <v>0</v>
      </c>
      <c r="P179" s="136">
        <f>COUNTIF('7'!$T$7:$T$998,"공창")</f>
        <v>0</v>
      </c>
      <c r="Q179" s="132">
        <f>COUNTIF('7'!$U$7:$U$998,"공창")</f>
        <v>0</v>
      </c>
      <c r="R179" s="133" t="s">
        <v>226</v>
      </c>
      <c r="S179" s="134">
        <f>SUMIF('7'!$T$7:$T$998,"공창",'7'!$E$7:$E$998)</f>
        <v>0</v>
      </c>
      <c r="T179" s="135">
        <f>SUMIF('7'!$U$7:$U$998,"공창",'7'!$J$7:$J1150)</f>
        <v>0</v>
      </c>
      <c r="U179" s="300">
        <f t="shared" si="107"/>
        <v>0</v>
      </c>
      <c r="V179" s="308">
        <f>SUM(T179-S179)</f>
        <v>0</v>
      </c>
      <c r="W179" s="136">
        <f t="shared" si="109"/>
        <v>0</v>
      </c>
      <c r="X179" s="132">
        <f t="shared" si="109"/>
        <v>0</v>
      </c>
      <c r="Y179" s="136" t="e">
        <f t="shared" si="109"/>
        <v>#VALUE!</v>
      </c>
      <c r="Z179" s="134">
        <f t="shared" si="109"/>
        <v>0</v>
      </c>
      <c r="AA179" s="135">
        <f t="shared" si="109"/>
        <v>0</v>
      </c>
      <c r="AB179" s="300">
        <f t="shared" si="108"/>
        <v>0</v>
      </c>
      <c r="AC179" s="308">
        <f>SUM(AA179-Z179)</f>
        <v>0</v>
      </c>
      <c r="AD179" s="138"/>
    </row>
    <row r="180" spans="1:30" s="8" customFormat="1" ht="21" hidden="1" customHeight="1" x14ac:dyDescent="0.15">
      <c r="A180" s="52" t="s">
        <v>39</v>
      </c>
      <c r="B180" s="131">
        <f>COUNTIF('7'!$C$7:$C$998,"*주")</f>
        <v>0</v>
      </c>
      <c r="C180" s="132">
        <f>COUNTIF('7'!$H$7:$H$998,"*주")</f>
        <v>0</v>
      </c>
      <c r="D180" s="133" t="s">
        <v>226</v>
      </c>
      <c r="E180" s="134">
        <f>SUMIF('7'!$C$7:$C$998,"*주",'7'!$E$7:$E$998)</f>
        <v>0</v>
      </c>
      <c r="F180" s="135">
        <f>SUMIF('7'!$H$7:$H$998,"*주",'7'!$J$7:$J1150)</f>
        <v>0</v>
      </c>
      <c r="G180" s="300">
        <f t="shared" si="105"/>
        <v>0</v>
      </c>
      <c r="H180" s="308">
        <f>SUM(F180-E180)</f>
        <v>0</v>
      </c>
      <c r="I180" s="131">
        <f>COUNTIF('7'!$T$7:$T$998,"국주")</f>
        <v>0</v>
      </c>
      <c r="J180" s="132">
        <f>COUNTIF('7'!$U$7:$U$998,"국주")</f>
        <v>0</v>
      </c>
      <c r="K180" s="133" t="s">
        <v>226</v>
      </c>
      <c r="L180" s="134">
        <f>SUMIF('7'!$T$7:$T$998,"국주",'7'!$E$7:$E$998)</f>
        <v>0</v>
      </c>
      <c r="M180" s="135">
        <f>SUMIF('7'!$U$7:$U$998,"국주",'7'!$J$7:$J1150)</f>
        <v>0</v>
      </c>
      <c r="N180" s="300">
        <f t="shared" si="106"/>
        <v>0</v>
      </c>
      <c r="O180" s="308">
        <f>SUM(M180-L180)</f>
        <v>0</v>
      </c>
      <c r="P180" s="136">
        <f>COUNTIF('7'!$T$7:$T$998,"공주")</f>
        <v>0</v>
      </c>
      <c r="Q180" s="132">
        <f>COUNTIF('7'!$U$7:$U$998,"공주")</f>
        <v>0</v>
      </c>
      <c r="R180" s="133" t="s">
        <v>226</v>
      </c>
      <c r="S180" s="134">
        <f>SUMIF('7'!$T$7:$T$998,"공주",'7'!$E$7:$E$998)</f>
        <v>0</v>
      </c>
      <c r="T180" s="135">
        <f>SUMIF('7'!$U$7:$U$998,"공주",'7'!$J$7:$J1150)</f>
        <v>0</v>
      </c>
      <c r="U180" s="300">
        <f t="shared" si="107"/>
        <v>0</v>
      </c>
      <c r="V180" s="308">
        <f>SUM(T180-S180)</f>
        <v>0</v>
      </c>
      <c r="W180" s="136">
        <f t="shared" si="109"/>
        <v>0</v>
      </c>
      <c r="X180" s="132">
        <f t="shared" si="109"/>
        <v>0</v>
      </c>
      <c r="Y180" s="136" t="e">
        <f t="shared" si="109"/>
        <v>#VALUE!</v>
      </c>
      <c r="Z180" s="134">
        <f t="shared" si="109"/>
        <v>0</v>
      </c>
      <c r="AA180" s="135">
        <f t="shared" si="109"/>
        <v>0</v>
      </c>
      <c r="AB180" s="300">
        <f t="shared" si="108"/>
        <v>0</v>
      </c>
      <c r="AC180" s="308">
        <f>SUM(AA180-Z180)</f>
        <v>0</v>
      </c>
      <c r="AD180" s="138"/>
    </row>
    <row r="181" spans="1:30" s="8" customFormat="1" ht="21" hidden="1" customHeight="1" x14ac:dyDescent="0.15">
      <c r="A181" s="52" t="s">
        <v>238</v>
      </c>
      <c r="B181" s="131">
        <f>COUNTIF('7'!$C$7:$C$998,"*장")</f>
        <v>0</v>
      </c>
      <c r="C181" s="132">
        <f>COUNTIF('7'!$H$7:$H$998,"*장")</f>
        <v>0</v>
      </c>
      <c r="D181" s="133" t="s">
        <v>226</v>
      </c>
      <c r="E181" s="134">
        <f>SUMIF('7'!$C$7:$C$998,"*장",'7'!$E$7:$E$998)</f>
        <v>0</v>
      </c>
      <c r="F181" s="135">
        <f>SUMIF('7'!$H$7:$H$998,"*장",'7'!$J$7:$J1151)</f>
        <v>0</v>
      </c>
      <c r="G181" s="300">
        <f t="shared" si="105"/>
        <v>0</v>
      </c>
      <c r="H181" s="308">
        <f t="shared" si="96"/>
        <v>0</v>
      </c>
      <c r="I181" s="131">
        <f>COUNTIF('7'!$T$7:$T$998,"국장")</f>
        <v>0</v>
      </c>
      <c r="J181" s="132">
        <f>COUNTIF('7'!$U$7:$U$998,"국장")</f>
        <v>0</v>
      </c>
      <c r="K181" s="133" t="s">
        <v>226</v>
      </c>
      <c r="L181" s="134">
        <f>SUMIF('7'!$T$7:$T$998,"국장",'7'!$E$7:$E$998)</f>
        <v>0</v>
      </c>
      <c r="M181" s="135">
        <f>SUMIF('7'!$U$7:$U$998,"국장",'7'!$J$7:$J1151)</f>
        <v>0</v>
      </c>
      <c r="N181" s="300">
        <f t="shared" si="106"/>
        <v>0</v>
      </c>
      <c r="O181" s="308">
        <f t="shared" si="97"/>
        <v>0</v>
      </c>
      <c r="P181" s="136">
        <f>COUNTIF('7'!$T$7:$T$998,"공장")</f>
        <v>0</v>
      </c>
      <c r="Q181" s="132">
        <f>COUNTIF('7'!$U$7:$U$998,"공장")</f>
        <v>0</v>
      </c>
      <c r="R181" s="133" t="s">
        <v>226</v>
      </c>
      <c r="S181" s="134">
        <f>SUMIF('7'!$T$7:$T$998,"공장",'7'!$E$7:$E$998)</f>
        <v>0</v>
      </c>
      <c r="T181" s="135">
        <f>SUMIF('7'!$U$7:$U$998,"공장",'7'!$J$7:$J1151)</f>
        <v>0</v>
      </c>
      <c r="U181" s="300">
        <f t="shared" si="107"/>
        <v>0</v>
      </c>
      <c r="V181" s="308">
        <f t="shared" si="98"/>
        <v>0</v>
      </c>
      <c r="W181" s="136">
        <f t="shared" si="99"/>
        <v>0</v>
      </c>
      <c r="X181" s="132">
        <f t="shared" si="100"/>
        <v>0</v>
      </c>
      <c r="Y181" s="136" t="e">
        <f t="shared" si="101"/>
        <v>#VALUE!</v>
      </c>
      <c r="Z181" s="134">
        <f t="shared" si="102"/>
        <v>0</v>
      </c>
      <c r="AA181" s="135">
        <f t="shared" si="103"/>
        <v>0</v>
      </c>
      <c r="AB181" s="300">
        <f t="shared" si="108"/>
        <v>0</v>
      </c>
      <c r="AC181" s="308">
        <f t="shared" si="104"/>
        <v>0</v>
      </c>
      <c r="AD181" s="138"/>
    </row>
    <row r="182" spans="1:30" s="8" customFormat="1" ht="21" hidden="1" customHeight="1" x14ac:dyDescent="0.15">
      <c r="A182" s="53" t="s">
        <v>81</v>
      </c>
      <c r="B182" s="139">
        <f>COUNTIF('7'!$C$7:$C$998,"* ")</f>
        <v>0</v>
      </c>
      <c r="C182" s="140">
        <f>COUNTIF('7'!$H$7:$H$998,"* ")</f>
        <v>0</v>
      </c>
      <c r="D182" s="141" t="s">
        <v>226</v>
      </c>
      <c r="E182" s="142">
        <f>SUMIF('7'!$C$7:$C$998,"* ",'7'!$E$7:$E$998)</f>
        <v>0</v>
      </c>
      <c r="F182" s="143">
        <f>SUMIF('7'!$H$7:$H$998,"* ",'7'!$J$7:$J1152)</f>
        <v>0</v>
      </c>
      <c r="G182" s="301">
        <f t="shared" si="105"/>
        <v>0</v>
      </c>
      <c r="H182" s="309">
        <f t="shared" si="96"/>
        <v>0</v>
      </c>
      <c r="I182" s="139">
        <f>COUNTIF('7'!$T$7:$T$998,"국 ")</f>
        <v>0</v>
      </c>
      <c r="J182" s="140">
        <f>COUNTIF('7'!$U$7:$U$998,"국 ")</f>
        <v>0</v>
      </c>
      <c r="K182" s="141" t="s">
        <v>226</v>
      </c>
      <c r="L182" s="142">
        <f>SUMIF('7'!$T$7:$T$998,"국 ",'7'!$E$7:$E$998)</f>
        <v>0</v>
      </c>
      <c r="M182" s="143">
        <f>SUMIF('7'!$U$7:$U$998,"국 ",'7'!$J$7:$J1152)</f>
        <v>0</v>
      </c>
      <c r="N182" s="301">
        <f t="shared" si="106"/>
        <v>0</v>
      </c>
      <c r="O182" s="309">
        <f t="shared" si="97"/>
        <v>0</v>
      </c>
      <c r="P182" s="144">
        <f>COUNTIF('7'!$T$7:$T$998,"공 ")</f>
        <v>0</v>
      </c>
      <c r="Q182" s="140">
        <f>COUNTIF('7'!$U$7:$U$998,"공 ")</f>
        <v>0</v>
      </c>
      <c r="R182" s="141" t="s">
        <v>226</v>
      </c>
      <c r="S182" s="142">
        <f>SUMIF('7'!$T$7:$T$998,"공 ",'7'!$E$7:$E$998)</f>
        <v>0</v>
      </c>
      <c r="T182" s="143">
        <f>SUMIF('7'!$U$7:$U$998,"공 ",'7'!$J$7:$J1152)</f>
        <v>0</v>
      </c>
      <c r="U182" s="301">
        <f t="shared" si="107"/>
        <v>0</v>
      </c>
      <c r="V182" s="309">
        <f t="shared" si="98"/>
        <v>0</v>
      </c>
      <c r="W182" s="144">
        <f t="shared" si="99"/>
        <v>0</v>
      </c>
      <c r="X182" s="140">
        <f t="shared" si="100"/>
        <v>0</v>
      </c>
      <c r="Y182" s="144" t="e">
        <f t="shared" si="101"/>
        <v>#VALUE!</v>
      </c>
      <c r="Z182" s="142">
        <f t="shared" si="102"/>
        <v>0</v>
      </c>
      <c r="AA182" s="143">
        <f t="shared" si="103"/>
        <v>0</v>
      </c>
      <c r="AB182" s="301">
        <f t="shared" si="108"/>
        <v>0</v>
      </c>
      <c r="AC182" s="309">
        <f t="shared" si="104"/>
        <v>0</v>
      </c>
      <c r="AD182" s="145"/>
    </row>
    <row r="183" spans="1:30" ht="21" hidden="1" customHeight="1" x14ac:dyDescent="0.15">
      <c r="A183" s="12" t="s">
        <v>244</v>
      </c>
      <c r="B183" s="1"/>
      <c r="C183" s="9"/>
      <c r="D183" s="9"/>
      <c r="E183" s="83"/>
      <c r="F183" s="83"/>
      <c r="G183" s="83"/>
      <c r="H183" s="302"/>
      <c r="I183" s="9"/>
      <c r="J183" s="9"/>
      <c r="K183" s="9"/>
      <c r="L183" s="83"/>
      <c r="M183" s="83"/>
      <c r="N183" s="83"/>
      <c r="O183" s="302"/>
      <c r="P183" s="9"/>
      <c r="Q183" s="9"/>
      <c r="R183" s="9"/>
      <c r="S183" s="83"/>
      <c r="T183" s="83"/>
      <c r="U183" s="83"/>
      <c r="V183" s="302"/>
      <c r="W183" s="9"/>
      <c r="X183" s="9"/>
      <c r="Y183" s="9"/>
      <c r="Z183" s="83"/>
      <c r="AA183" s="83"/>
      <c r="AB183" s="83"/>
      <c r="AC183" s="302"/>
      <c r="AD183" s="9"/>
    </row>
    <row r="184" spans="1:30" s="8" customFormat="1" ht="21" hidden="1" customHeight="1" x14ac:dyDescent="0.15">
      <c r="A184" s="20"/>
      <c r="B184" s="19"/>
      <c r="C184" s="7"/>
      <c r="D184" s="7"/>
      <c r="E184" s="84"/>
      <c r="F184" s="84"/>
      <c r="G184" s="84"/>
      <c r="H184" s="303"/>
      <c r="I184" s="7"/>
      <c r="J184" s="7"/>
      <c r="K184" s="7"/>
      <c r="L184" s="84"/>
      <c r="M184" s="84"/>
      <c r="N184" s="84"/>
      <c r="O184" s="303"/>
      <c r="P184" s="7"/>
      <c r="Q184" s="7"/>
      <c r="R184" s="7"/>
      <c r="S184" s="84"/>
      <c r="T184" s="84"/>
      <c r="U184" s="84"/>
      <c r="V184" s="303"/>
      <c r="W184" s="7"/>
      <c r="X184" s="7"/>
      <c r="Y184" s="7"/>
      <c r="Z184" s="84"/>
      <c r="AA184" s="84"/>
      <c r="AB184" s="84"/>
      <c r="AC184" s="303"/>
      <c r="AD184" s="21">
        <f>'8'!S3</f>
        <v>0</v>
      </c>
    </row>
    <row r="185" spans="1:30" s="8" customFormat="1" ht="21" hidden="1" customHeight="1" x14ac:dyDescent="0.15">
      <c r="A185" s="915" t="s">
        <v>223</v>
      </c>
      <c r="B185" s="146" t="s">
        <v>224</v>
      </c>
      <c r="C185" s="147"/>
      <c r="D185" s="147"/>
      <c r="E185" s="147"/>
      <c r="F185" s="147"/>
      <c r="G185" s="296"/>
      <c r="H185" s="304"/>
      <c r="I185" s="146" t="s">
        <v>103</v>
      </c>
      <c r="J185" s="147"/>
      <c r="K185" s="147"/>
      <c r="L185" s="147"/>
      <c r="M185" s="147"/>
      <c r="N185" s="296"/>
      <c r="O185" s="304"/>
      <c r="P185" s="147" t="s">
        <v>104</v>
      </c>
      <c r="Q185" s="147"/>
      <c r="R185" s="147"/>
      <c r="S185" s="147"/>
      <c r="T185" s="147"/>
      <c r="U185" s="296"/>
      <c r="V185" s="304"/>
      <c r="W185" s="147" t="s">
        <v>239</v>
      </c>
      <c r="X185" s="147"/>
      <c r="Y185" s="147"/>
      <c r="Z185" s="147"/>
      <c r="AA185" s="147"/>
      <c r="AB185" s="296"/>
      <c r="AC185" s="304"/>
      <c r="AD185" s="918" t="s">
        <v>105</v>
      </c>
    </row>
    <row r="186" spans="1:30" s="8" customFormat="1" ht="21" hidden="1" customHeight="1" x14ac:dyDescent="0.15">
      <c r="A186" s="916"/>
      <c r="B186" s="921" t="s">
        <v>106</v>
      </c>
      <c r="C186" s="912"/>
      <c r="D186" s="148" t="s">
        <v>226</v>
      </c>
      <c r="E186" s="912" t="s">
        <v>241</v>
      </c>
      <c r="F186" s="912"/>
      <c r="G186" s="913" t="s">
        <v>107</v>
      </c>
      <c r="H186" s="914"/>
      <c r="I186" s="921" t="s">
        <v>106</v>
      </c>
      <c r="J186" s="912"/>
      <c r="K186" s="148" t="s">
        <v>226</v>
      </c>
      <c r="L186" s="912" t="s">
        <v>241</v>
      </c>
      <c r="M186" s="912"/>
      <c r="N186" s="913" t="s">
        <v>107</v>
      </c>
      <c r="O186" s="914"/>
      <c r="P186" s="912" t="s">
        <v>106</v>
      </c>
      <c r="Q186" s="912"/>
      <c r="R186" s="148" t="s">
        <v>226</v>
      </c>
      <c r="S186" s="912" t="s">
        <v>241</v>
      </c>
      <c r="T186" s="912"/>
      <c r="U186" s="913" t="s">
        <v>107</v>
      </c>
      <c r="V186" s="914"/>
      <c r="W186" s="912" t="s">
        <v>106</v>
      </c>
      <c r="X186" s="912"/>
      <c r="Y186" s="148" t="s">
        <v>226</v>
      </c>
      <c r="Z186" s="912" t="s">
        <v>241</v>
      </c>
      <c r="AA186" s="912"/>
      <c r="AB186" s="913" t="s">
        <v>107</v>
      </c>
      <c r="AC186" s="914"/>
      <c r="AD186" s="919"/>
    </row>
    <row r="187" spans="1:30" s="8" customFormat="1" ht="21" hidden="1" customHeight="1" x14ac:dyDescent="0.15">
      <c r="A187" s="917"/>
      <c r="B187" s="149" t="s">
        <v>108</v>
      </c>
      <c r="C187" s="50" t="s">
        <v>109</v>
      </c>
      <c r="D187" s="50" t="s">
        <v>226</v>
      </c>
      <c r="E187" s="50" t="s">
        <v>108</v>
      </c>
      <c r="F187" s="50" t="s">
        <v>109</v>
      </c>
      <c r="G187" s="297" t="s">
        <v>240</v>
      </c>
      <c r="H187" s="305" t="s">
        <v>110</v>
      </c>
      <c r="I187" s="149" t="s">
        <v>108</v>
      </c>
      <c r="J187" s="50" t="s">
        <v>109</v>
      </c>
      <c r="K187" s="50" t="s">
        <v>226</v>
      </c>
      <c r="L187" s="50" t="s">
        <v>108</v>
      </c>
      <c r="M187" s="50" t="s">
        <v>109</v>
      </c>
      <c r="N187" s="297" t="s">
        <v>240</v>
      </c>
      <c r="O187" s="305" t="s">
        <v>110</v>
      </c>
      <c r="P187" s="50" t="s">
        <v>108</v>
      </c>
      <c r="Q187" s="50" t="s">
        <v>109</v>
      </c>
      <c r="R187" s="50" t="s">
        <v>226</v>
      </c>
      <c r="S187" s="50" t="s">
        <v>108</v>
      </c>
      <c r="T187" s="50" t="s">
        <v>109</v>
      </c>
      <c r="U187" s="297" t="s">
        <v>240</v>
      </c>
      <c r="V187" s="305" t="s">
        <v>110</v>
      </c>
      <c r="W187" s="50" t="s">
        <v>108</v>
      </c>
      <c r="X187" s="50" t="s">
        <v>109</v>
      </c>
      <c r="Y187" s="50" t="s">
        <v>226</v>
      </c>
      <c r="Z187" s="50" t="s">
        <v>108</v>
      </c>
      <c r="AA187" s="50" t="s">
        <v>109</v>
      </c>
      <c r="AB187" s="297" t="s">
        <v>240</v>
      </c>
      <c r="AC187" s="305" t="s">
        <v>110</v>
      </c>
      <c r="AD187" s="920"/>
    </row>
    <row r="188" spans="1:30" s="8" customFormat="1" ht="21" hidden="1" customHeight="1" x14ac:dyDescent="0.15">
      <c r="A188" s="82" t="s">
        <v>224</v>
      </c>
      <c r="B188" s="117">
        <f>SUM(B189:B208)</f>
        <v>0</v>
      </c>
      <c r="C188" s="118">
        <f>SUM(C189:C208)</f>
        <v>0</v>
      </c>
      <c r="D188" s="119" t="s">
        <v>226</v>
      </c>
      <c r="E188" s="120">
        <f>SUM(E189:E208)</f>
        <v>0</v>
      </c>
      <c r="F188" s="121">
        <f>SUM(F189:F208)</f>
        <v>0</v>
      </c>
      <c r="G188" s="298">
        <f>SUM(G189:G208)</f>
        <v>0</v>
      </c>
      <c r="H188" s="306">
        <f>SUM(F188-E188)</f>
        <v>0</v>
      </c>
      <c r="I188" s="117">
        <f>SUM(I189:I208)</f>
        <v>0</v>
      </c>
      <c r="J188" s="118">
        <f>SUM(J189:J208)</f>
        <v>0</v>
      </c>
      <c r="K188" s="119" t="s">
        <v>226</v>
      </c>
      <c r="L188" s="120">
        <f>SUM(L189:L208)</f>
        <v>0</v>
      </c>
      <c r="M188" s="121">
        <f>SUM(M189:M208)</f>
        <v>0</v>
      </c>
      <c r="N188" s="298">
        <f>SUM(N189:N208)</f>
        <v>0</v>
      </c>
      <c r="O188" s="306">
        <f>SUM(M188-L188)</f>
        <v>0</v>
      </c>
      <c r="P188" s="122">
        <f>SUM(P189:P208)</f>
        <v>0</v>
      </c>
      <c r="Q188" s="118">
        <f>SUM(Q189:Q208)</f>
        <v>0</v>
      </c>
      <c r="R188" s="119" t="s">
        <v>226</v>
      </c>
      <c r="S188" s="120">
        <f>SUM(S189:S208)</f>
        <v>0</v>
      </c>
      <c r="T188" s="121">
        <f>SUM(T189:T208)</f>
        <v>0</v>
      </c>
      <c r="U188" s="298">
        <f>SUM(U189:U208)</f>
        <v>0</v>
      </c>
      <c r="V188" s="306">
        <f>SUM(T188-S188)</f>
        <v>0</v>
      </c>
      <c r="W188" s="122">
        <f>SUM(W189:W208)</f>
        <v>0</v>
      </c>
      <c r="X188" s="118">
        <f>SUM(X189:X208)</f>
        <v>0</v>
      </c>
      <c r="Y188" s="119" t="s">
        <v>226</v>
      </c>
      <c r="Z188" s="120">
        <f>SUM(Z189:Z208)</f>
        <v>0</v>
      </c>
      <c r="AA188" s="121">
        <f>SUM(AA189:AA208)</f>
        <v>0</v>
      </c>
      <c r="AB188" s="298">
        <f>SUM(AB189:AB208)</f>
        <v>0</v>
      </c>
      <c r="AC188" s="306">
        <f>SUM(AA188-Z188)</f>
        <v>0</v>
      </c>
      <c r="AD188" s="123"/>
    </row>
    <row r="189" spans="1:30" s="8" customFormat="1" ht="21" hidden="1" customHeight="1" x14ac:dyDescent="0.15">
      <c r="A189" s="51" t="s">
        <v>227</v>
      </c>
      <c r="B189" s="124">
        <f>COUNTIF('8'!$C$7:$C$1012,"*전")</f>
        <v>0</v>
      </c>
      <c r="C189" s="125">
        <f>COUNTIF('8'!$H$7:$H$1012,"*전")</f>
        <v>0</v>
      </c>
      <c r="D189" s="126" t="s">
        <v>226</v>
      </c>
      <c r="E189" s="127">
        <f>SUMIF('8'!$C$7:$C$1012,"*전",'8'!$E$7:$E$1012)</f>
        <v>0</v>
      </c>
      <c r="F189" s="128">
        <f>SUMIF('8'!$H$7:$H$1012,"*전",'8'!$J$7:$J1173)</f>
        <v>0</v>
      </c>
      <c r="G189" s="299">
        <f>C189-B189</f>
        <v>0</v>
      </c>
      <c r="H189" s="307">
        <f t="shared" ref="H189:H208" si="110">SUM(F189-E189)</f>
        <v>0</v>
      </c>
      <c r="I189" s="124">
        <f>COUNTIF('8'!$T$7:$T$1012,"국전")</f>
        <v>0</v>
      </c>
      <c r="J189" s="125">
        <f>COUNTIF('8'!$U$7:$U$1012,"국전")</f>
        <v>0</v>
      </c>
      <c r="K189" s="126" t="s">
        <v>226</v>
      </c>
      <c r="L189" s="127">
        <f>SUMIF('8'!$T$7:$T$1012,"국전",'8'!$E$7:$E$1012)</f>
        <v>0</v>
      </c>
      <c r="M189" s="128">
        <f>SUMIF('8'!$U$7:$U$1012,"국전",'8'!$J$7:$J1173)</f>
        <v>0</v>
      </c>
      <c r="N189" s="299">
        <f>J189-I189</f>
        <v>0</v>
      </c>
      <c r="O189" s="307">
        <f t="shared" ref="O189:O208" si="111">SUM(M189-L189)</f>
        <v>0</v>
      </c>
      <c r="P189" s="129">
        <f>COUNTIF('8'!$T$7:$T$1012,"공전")</f>
        <v>0</v>
      </c>
      <c r="Q189" s="125">
        <f>COUNTIF('8'!$U$7:$U$1012,"공전")</f>
        <v>0</v>
      </c>
      <c r="R189" s="126" t="s">
        <v>226</v>
      </c>
      <c r="S189" s="127">
        <f>SUMIF('8'!$T$7:$T$1012,"공전",'8'!$E$7:$E$1012)</f>
        <v>0</v>
      </c>
      <c r="T189" s="128">
        <f>SUMIF('8'!$U$7:$U$1012,"공전",'8'!$J$7:$J1173)</f>
        <v>0</v>
      </c>
      <c r="U189" s="299">
        <f>Q189-P189</f>
        <v>0</v>
      </c>
      <c r="V189" s="307">
        <f t="shared" ref="V189:V208" si="112">SUM(T189-S189)</f>
        <v>0</v>
      </c>
      <c r="W189" s="129">
        <f t="shared" ref="W189:W208" si="113">B189-I189-P189</f>
        <v>0</v>
      </c>
      <c r="X189" s="125">
        <f t="shared" ref="X189:X208" si="114">C189-J189-Q189</f>
        <v>0</v>
      </c>
      <c r="Y189" s="129" t="e">
        <f t="shared" ref="Y189:Y208" si="115">D189-K189-R189</f>
        <v>#VALUE!</v>
      </c>
      <c r="Z189" s="127">
        <f t="shared" ref="Z189:Z208" si="116">E189-L189-S189</f>
        <v>0</v>
      </c>
      <c r="AA189" s="128">
        <f t="shared" ref="AA189:AA208" si="117">F189-M189-T189</f>
        <v>0</v>
      </c>
      <c r="AB189" s="299">
        <f>X189-W189</f>
        <v>0</v>
      </c>
      <c r="AC189" s="307">
        <f t="shared" ref="AC189:AC208" si="118">SUM(AA189-Z189)</f>
        <v>0</v>
      </c>
      <c r="AD189" s="130"/>
    </row>
    <row r="190" spans="1:30" s="8" customFormat="1" ht="21" hidden="1" customHeight="1" x14ac:dyDescent="0.15">
      <c r="A190" s="52" t="s">
        <v>228</v>
      </c>
      <c r="B190" s="131">
        <f>COUNTIF('8'!$C$7:$C$1012,"*답")</f>
        <v>0</v>
      </c>
      <c r="C190" s="132">
        <f>COUNTIF('8'!$H$7:$H$1012,"*답")</f>
        <v>0</v>
      </c>
      <c r="D190" s="133" t="s">
        <v>226</v>
      </c>
      <c r="E190" s="134">
        <f>SUMIF('8'!$C$7:$C$1012,"*답",'8'!$E$7:$E$1012)</f>
        <v>0</v>
      </c>
      <c r="F190" s="135">
        <f>SUMIF('8'!$H$7:$H$1012,"*답",'8'!$J$7:$J1174)</f>
        <v>0</v>
      </c>
      <c r="G190" s="300">
        <f t="shared" ref="G190:G208" si="119">C190-B190</f>
        <v>0</v>
      </c>
      <c r="H190" s="308">
        <f t="shared" si="110"/>
        <v>0</v>
      </c>
      <c r="I190" s="131">
        <f>COUNTIF('8'!$T$7:$T$1012,"국답")</f>
        <v>0</v>
      </c>
      <c r="J190" s="132">
        <f>COUNTIF('8'!$U$7:$U$1012,"국답")</f>
        <v>0</v>
      </c>
      <c r="K190" s="133" t="s">
        <v>226</v>
      </c>
      <c r="L190" s="134">
        <f>SUMIF('8'!$T$7:$T$1012,"국답",'8'!$E$7:$E$1012)</f>
        <v>0</v>
      </c>
      <c r="M190" s="135">
        <f>SUMIF('8'!$U$7:$U$1012,"국답",'8'!$J$7:$J1174)</f>
        <v>0</v>
      </c>
      <c r="N190" s="300">
        <f t="shared" ref="N190:N208" si="120">J190-I190</f>
        <v>0</v>
      </c>
      <c r="O190" s="308">
        <f t="shared" si="111"/>
        <v>0</v>
      </c>
      <c r="P190" s="136">
        <f>COUNTIF('8'!$T$7:$T$1012,"공답")</f>
        <v>0</v>
      </c>
      <c r="Q190" s="132">
        <f>COUNTIF('8'!$U$7:$U$1012,"공답")</f>
        <v>0</v>
      </c>
      <c r="R190" s="133" t="s">
        <v>226</v>
      </c>
      <c r="S190" s="134">
        <f>SUMIF('8'!$T$7:$T$1012,"공답",'8'!$E$7:$E$1012)</f>
        <v>0</v>
      </c>
      <c r="T190" s="135">
        <f>SUMIF('8'!$U$7:$U$1012,"공답",'8'!$J$7:$J1174)</f>
        <v>0</v>
      </c>
      <c r="U190" s="300">
        <f t="shared" ref="U190:U208" si="121">Q190-P190</f>
        <v>0</v>
      </c>
      <c r="V190" s="308">
        <f t="shared" si="112"/>
        <v>0</v>
      </c>
      <c r="W190" s="136">
        <f t="shared" si="113"/>
        <v>0</v>
      </c>
      <c r="X190" s="132">
        <f t="shared" si="114"/>
        <v>0</v>
      </c>
      <c r="Y190" s="136" t="e">
        <f t="shared" si="115"/>
        <v>#VALUE!</v>
      </c>
      <c r="Z190" s="134">
        <f t="shared" si="116"/>
        <v>0</v>
      </c>
      <c r="AA190" s="135">
        <f t="shared" si="117"/>
        <v>0</v>
      </c>
      <c r="AB190" s="300">
        <f t="shared" ref="AB190:AB208" si="122">X190-W190</f>
        <v>0</v>
      </c>
      <c r="AC190" s="308">
        <f t="shared" si="118"/>
        <v>0</v>
      </c>
      <c r="AD190" s="137"/>
    </row>
    <row r="191" spans="1:30" s="8" customFormat="1" ht="21" hidden="1" customHeight="1" x14ac:dyDescent="0.15">
      <c r="A191" s="52" t="s">
        <v>229</v>
      </c>
      <c r="B191" s="131">
        <f>COUNTIF('8'!$C$7:$C$1012,"*대")</f>
        <v>0</v>
      </c>
      <c r="C191" s="132">
        <f>COUNTIF('8'!$H$7:$H$1012,"*대")</f>
        <v>0</v>
      </c>
      <c r="D191" s="133" t="s">
        <v>226</v>
      </c>
      <c r="E191" s="134">
        <f>SUMIF('8'!$C$7:$C$1012,"*대",'8'!$E$7:$E$1012)</f>
        <v>0</v>
      </c>
      <c r="F191" s="135">
        <f>SUMIF('8'!$H$7:$H$1012,"*대",'8'!$J$7:$J1175)</f>
        <v>0</v>
      </c>
      <c r="G191" s="300">
        <f t="shared" si="119"/>
        <v>0</v>
      </c>
      <c r="H191" s="308">
        <f t="shared" si="110"/>
        <v>0</v>
      </c>
      <c r="I191" s="131">
        <f>COUNTIF('8'!$T$7:$T$1012,"국대")</f>
        <v>0</v>
      </c>
      <c r="J191" s="132">
        <f>COUNTIF('8'!$U$7:$U$1012,"국대")</f>
        <v>0</v>
      </c>
      <c r="K191" s="133" t="s">
        <v>226</v>
      </c>
      <c r="L191" s="134">
        <f>SUMIF('8'!$T$7:$T$1012,"국대",'8'!$E$7:$E$1012)</f>
        <v>0</v>
      </c>
      <c r="M191" s="135">
        <f>SUMIF('8'!$U$7:$U$1012,"국대",'8'!$J$7:$J1175)</f>
        <v>0</v>
      </c>
      <c r="N191" s="300">
        <f t="shared" si="120"/>
        <v>0</v>
      </c>
      <c r="O191" s="308">
        <f t="shared" si="111"/>
        <v>0</v>
      </c>
      <c r="P191" s="136">
        <f>COUNTIF('8'!$T$7:$T$1012,"공대")</f>
        <v>0</v>
      </c>
      <c r="Q191" s="132">
        <f>COUNTIF('8'!$U$7:$U$1012,"공대")</f>
        <v>0</v>
      </c>
      <c r="R191" s="133" t="s">
        <v>226</v>
      </c>
      <c r="S191" s="134">
        <f>SUMIF('8'!$T$7:$T$1012,"공대",'8'!$E$7:$E$1012)</f>
        <v>0</v>
      </c>
      <c r="T191" s="135">
        <f>SUMIF('8'!$U$7:$U$1012,"공대",'8'!$J$7:$J1175)</f>
        <v>0</v>
      </c>
      <c r="U191" s="300">
        <f t="shared" si="121"/>
        <v>0</v>
      </c>
      <c r="V191" s="308">
        <f t="shared" si="112"/>
        <v>0</v>
      </c>
      <c r="W191" s="136">
        <f t="shared" si="113"/>
        <v>0</v>
      </c>
      <c r="X191" s="132">
        <f t="shared" si="114"/>
        <v>0</v>
      </c>
      <c r="Y191" s="136" t="e">
        <f t="shared" si="115"/>
        <v>#VALUE!</v>
      </c>
      <c r="Z191" s="134">
        <f t="shared" si="116"/>
        <v>0</v>
      </c>
      <c r="AA191" s="135">
        <f t="shared" si="117"/>
        <v>0</v>
      </c>
      <c r="AB191" s="300">
        <f t="shared" si="122"/>
        <v>0</v>
      </c>
      <c r="AC191" s="308">
        <f t="shared" si="118"/>
        <v>0</v>
      </c>
      <c r="AD191" s="138"/>
    </row>
    <row r="192" spans="1:30" s="8" customFormat="1" ht="21" hidden="1" customHeight="1" x14ac:dyDescent="0.15">
      <c r="A192" s="52" t="s">
        <v>230</v>
      </c>
      <c r="B192" s="131">
        <f>COUNTIF('8'!$C$7:$C$1012,"*임")</f>
        <v>0</v>
      </c>
      <c r="C192" s="132">
        <f>COUNTIF('8'!$H$7:$H$1012,"*임")</f>
        <v>0</v>
      </c>
      <c r="D192" s="133" t="s">
        <v>226</v>
      </c>
      <c r="E192" s="134">
        <f>SUMIF('8'!$C$7:$C$1012,"*임",'8'!$E$7:$E$1012)</f>
        <v>0</v>
      </c>
      <c r="F192" s="135">
        <f>SUMIF('8'!$H$7:$H$1012,"*임",'8'!$J$7:$J1176)</f>
        <v>0</v>
      </c>
      <c r="G192" s="300">
        <f t="shared" si="119"/>
        <v>0</v>
      </c>
      <c r="H192" s="308">
        <f t="shared" si="110"/>
        <v>0</v>
      </c>
      <c r="I192" s="131">
        <f>COUNTIF('8'!$T$7:$T$1012,"국임")</f>
        <v>0</v>
      </c>
      <c r="J192" s="132">
        <f>COUNTIF('8'!$U$7:$U$1012,"국임")</f>
        <v>0</v>
      </c>
      <c r="K192" s="133" t="s">
        <v>226</v>
      </c>
      <c r="L192" s="134">
        <f>SUMIF('8'!$T$7:$T$1012,"국임",'8'!$E$7:$E$1012)</f>
        <v>0</v>
      </c>
      <c r="M192" s="135">
        <f>SUMIF('8'!$U$7:$U$1012,"국임",'8'!$J$7:$J1176)</f>
        <v>0</v>
      </c>
      <c r="N192" s="300">
        <f t="shared" si="120"/>
        <v>0</v>
      </c>
      <c r="O192" s="308">
        <f t="shared" si="111"/>
        <v>0</v>
      </c>
      <c r="P192" s="136">
        <f>COUNTIF('8'!$T$7:$T$1012,"공임")</f>
        <v>0</v>
      </c>
      <c r="Q192" s="132">
        <f>COUNTIF('8'!$U$7:$U$1012,"공임")</f>
        <v>0</v>
      </c>
      <c r="R192" s="133" t="s">
        <v>226</v>
      </c>
      <c r="S192" s="134">
        <f>SUMIF('8'!$T$7:$T$1012,"공임",'8'!$E$7:$E$1012)</f>
        <v>0</v>
      </c>
      <c r="T192" s="135">
        <f>SUMIF('8'!$U$7:$U$1012,"공임",'8'!$J$7:$J1176)</f>
        <v>0</v>
      </c>
      <c r="U192" s="300">
        <f t="shared" si="121"/>
        <v>0</v>
      </c>
      <c r="V192" s="308">
        <f t="shared" si="112"/>
        <v>0</v>
      </c>
      <c r="W192" s="136">
        <f t="shared" si="113"/>
        <v>0</v>
      </c>
      <c r="X192" s="132">
        <f t="shared" si="114"/>
        <v>0</v>
      </c>
      <c r="Y192" s="136" t="e">
        <f t="shared" si="115"/>
        <v>#VALUE!</v>
      </c>
      <c r="Z192" s="134">
        <f t="shared" si="116"/>
        <v>0</v>
      </c>
      <c r="AA192" s="135">
        <f t="shared" si="117"/>
        <v>0</v>
      </c>
      <c r="AB192" s="300">
        <f t="shared" si="122"/>
        <v>0</v>
      </c>
      <c r="AC192" s="308">
        <f t="shared" si="118"/>
        <v>0</v>
      </c>
      <c r="AD192" s="138"/>
    </row>
    <row r="193" spans="1:30" s="8" customFormat="1" ht="21" hidden="1" customHeight="1" x14ac:dyDescent="0.15">
      <c r="A193" s="52" t="s">
        <v>231</v>
      </c>
      <c r="B193" s="131">
        <f>COUNTIF('8'!$C$7:$C$1012,"*도")</f>
        <v>0</v>
      </c>
      <c r="C193" s="132">
        <f>COUNTIF('8'!$H$7:$H$1012,"*도")</f>
        <v>0</v>
      </c>
      <c r="D193" s="133" t="s">
        <v>226</v>
      </c>
      <c r="E193" s="134">
        <f>SUMIF('8'!$C$7:$C$1012,"*도",'8'!$E$7:$E$1012)</f>
        <v>0</v>
      </c>
      <c r="F193" s="135">
        <f>SUMIF('8'!$H$7:$H$1012,"*도",'8'!$J$7:$J1177)</f>
        <v>0</v>
      </c>
      <c r="G193" s="300">
        <f t="shared" si="119"/>
        <v>0</v>
      </c>
      <c r="H193" s="308">
        <f t="shared" si="110"/>
        <v>0</v>
      </c>
      <c r="I193" s="131">
        <f>COUNTIF('8'!$T$7:$T$1012,"국도")</f>
        <v>0</v>
      </c>
      <c r="J193" s="132">
        <f>COUNTIF('8'!$U$7:$U$1012,"국도")</f>
        <v>0</v>
      </c>
      <c r="K193" s="133" t="s">
        <v>226</v>
      </c>
      <c r="L193" s="134">
        <f>SUMIF('8'!$T$7:$T$1012,"국도",'8'!$E$7:$E$1012)</f>
        <v>0</v>
      </c>
      <c r="M193" s="135">
        <f>SUMIF('8'!$U$7:$U$1012,"국도",'8'!$J$7:$J1177)</f>
        <v>0</v>
      </c>
      <c r="N193" s="300">
        <f t="shared" si="120"/>
        <v>0</v>
      </c>
      <c r="O193" s="308">
        <f t="shared" si="111"/>
        <v>0</v>
      </c>
      <c r="P193" s="136">
        <f>COUNTIF('8'!$T$7:$T$1012,"공도")</f>
        <v>0</v>
      </c>
      <c r="Q193" s="132">
        <f>COUNTIF('8'!$U$7:$U$1012,"공도")</f>
        <v>0</v>
      </c>
      <c r="R193" s="133" t="s">
        <v>226</v>
      </c>
      <c r="S193" s="134">
        <f>SUMIF('8'!$T$7:$T$1012,"공도",'8'!$E$7:$E$1012)</f>
        <v>0</v>
      </c>
      <c r="T193" s="135">
        <f>SUMIF('8'!$U$7:$U$1012,"공도",'8'!$J$7:$J1177)</f>
        <v>0</v>
      </c>
      <c r="U193" s="300">
        <f t="shared" si="121"/>
        <v>0</v>
      </c>
      <c r="V193" s="308">
        <f t="shared" si="112"/>
        <v>0</v>
      </c>
      <c r="W193" s="136">
        <f t="shared" si="113"/>
        <v>0</v>
      </c>
      <c r="X193" s="132">
        <f t="shared" si="114"/>
        <v>0</v>
      </c>
      <c r="Y193" s="136" t="e">
        <f t="shared" si="115"/>
        <v>#VALUE!</v>
      </c>
      <c r="Z193" s="134">
        <f t="shared" si="116"/>
        <v>0</v>
      </c>
      <c r="AA193" s="135">
        <f t="shared" si="117"/>
        <v>0</v>
      </c>
      <c r="AB193" s="300">
        <f t="shared" si="122"/>
        <v>0</v>
      </c>
      <c r="AC193" s="308">
        <f t="shared" si="118"/>
        <v>0</v>
      </c>
      <c r="AD193" s="138"/>
    </row>
    <row r="194" spans="1:30" s="8" customFormat="1" ht="21" hidden="1" customHeight="1" x14ac:dyDescent="0.15">
      <c r="A194" s="52" t="s">
        <v>232</v>
      </c>
      <c r="B194" s="131">
        <f>COUNTIF('8'!$C$7:$C$1012,"*천")</f>
        <v>0</v>
      </c>
      <c r="C194" s="132">
        <f>COUNTIF('8'!$H$7:$H$1012,"*천")</f>
        <v>0</v>
      </c>
      <c r="D194" s="133" t="s">
        <v>226</v>
      </c>
      <c r="E194" s="134">
        <f>SUMIF('8'!$C$7:$C$1012,"*천",'8'!$E$7:$E$1012)</f>
        <v>0</v>
      </c>
      <c r="F194" s="135">
        <f>SUMIF('8'!$H$7:$H$1012,"*천",'8'!$J$7:$J1178)</f>
        <v>0</v>
      </c>
      <c r="G194" s="300">
        <f t="shared" si="119"/>
        <v>0</v>
      </c>
      <c r="H194" s="308">
        <f t="shared" si="110"/>
        <v>0</v>
      </c>
      <c r="I194" s="131">
        <f>COUNTIF('8'!$T$7:$T$1012,"국천")</f>
        <v>0</v>
      </c>
      <c r="J194" s="132">
        <f>COUNTIF('8'!$U$7:$U$1012,"국천")</f>
        <v>0</v>
      </c>
      <c r="K194" s="133" t="s">
        <v>226</v>
      </c>
      <c r="L194" s="134">
        <f>SUMIF('8'!$T$7:$T$1012,"국천",'8'!$E$7:$E$1012)</f>
        <v>0</v>
      </c>
      <c r="M194" s="135">
        <f>SUMIF('8'!$U$7:$U$1012,"국천",'8'!$J$7:$J1178)</f>
        <v>0</v>
      </c>
      <c r="N194" s="300">
        <f t="shared" si="120"/>
        <v>0</v>
      </c>
      <c r="O194" s="308">
        <f t="shared" si="111"/>
        <v>0</v>
      </c>
      <c r="P194" s="136">
        <f>COUNTIF('8'!$T$7:$T$1012,"공천")</f>
        <v>0</v>
      </c>
      <c r="Q194" s="132">
        <f>COUNTIF('8'!$U$7:$U$1012,"공천")</f>
        <v>0</v>
      </c>
      <c r="R194" s="133" t="s">
        <v>226</v>
      </c>
      <c r="S194" s="134">
        <f>SUMIF('8'!$T$7:$T$1012,"공천",'8'!$E$7:$E$1012)</f>
        <v>0</v>
      </c>
      <c r="T194" s="135">
        <f>SUMIF('8'!$U$7:$U$1012,"공천",'8'!$J$7:$J1178)</f>
        <v>0</v>
      </c>
      <c r="U194" s="300">
        <f t="shared" si="121"/>
        <v>0</v>
      </c>
      <c r="V194" s="308">
        <f t="shared" si="112"/>
        <v>0</v>
      </c>
      <c r="W194" s="136">
        <f t="shared" si="113"/>
        <v>0</v>
      </c>
      <c r="X194" s="132">
        <f t="shared" si="114"/>
        <v>0</v>
      </c>
      <c r="Y194" s="136" t="e">
        <f t="shared" si="115"/>
        <v>#VALUE!</v>
      </c>
      <c r="Z194" s="134">
        <f t="shared" si="116"/>
        <v>0</v>
      </c>
      <c r="AA194" s="135">
        <f t="shared" si="117"/>
        <v>0</v>
      </c>
      <c r="AB194" s="300">
        <f t="shared" si="122"/>
        <v>0</v>
      </c>
      <c r="AC194" s="308">
        <f t="shared" si="118"/>
        <v>0</v>
      </c>
      <c r="AD194" s="138"/>
    </row>
    <row r="195" spans="1:30" s="8" customFormat="1" ht="21" hidden="1" customHeight="1" x14ac:dyDescent="0.15">
      <c r="A195" s="52" t="s">
        <v>233</v>
      </c>
      <c r="B195" s="131">
        <f>COUNTIF('8'!$C$7:$C$1012,"*구")</f>
        <v>0</v>
      </c>
      <c r="C195" s="132">
        <f>COUNTIF('8'!$H$7:$H$1012,"*구")</f>
        <v>0</v>
      </c>
      <c r="D195" s="133" t="s">
        <v>226</v>
      </c>
      <c r="E195" s="134">
        <f>SUMIF('8'!$C$7:$C$1012,"*구",'8'!$E$7:$E$1012)</f>
        <v>0</v>
      </c>
      <c r="F195" s="135">
        <f>SUMIF('8'!$H$7:$H$1012,"*구",'8'!$J$7:$J1179)</f>
        <v>0</v>
      </c>
      <c r="G195" s="300">
        <f t="shared" si="119"/>
        <v>0</v>
      </c>
      <c r="H195" s="308">
        <f t="shared" si="110"/>
        <v>0</v>
      </c>
      <c r="I195" s="131">
        <f>COUNTIF('8'!$T$7:$T$1012,"국구")</f>
        <v>0</v>
      </c>
      <c r="J195" s="132">
        <f>COUNTIF('8'!$U$7:$U$1012,"국구")</f>
        <v>0</v>
      </c>
      <c r="K195" s="133" t="s">
        <v>226</v>
      </c>
      <c r="L195" s="134">
        <f>SUMIF('8'!$T$7:$T$1012,"국구",'8'!$E$7:$E$1012)</f>
        <v>0</v>
      </c>
      <c r="M195" s="135">
        <f>SUMIF('8'!$U$7:$U$1012,"국구",'8'!$J$7:$J1179)</f>
        <v>0</v>
      </c>
      <c r="N195" s="300">
        <f t="shared" si="120"/>
        <v>0</v>
      </c>
      <c r="O195" s="308">
        <f t="shared" si="111"/>
        <v>0</v>
      </c>
      <c r="P195" s="136">
        <f>COUNTIF('8'!$T$7:$T$1012,"공구")</f>
        <v>0</v>
      </c>
      <c r="Q195" s="132">
        <f>COUNTIF('8'!$U$7:$U$1012,"공구")</f>
        <v>0</v>
      </c>
      <c r="R195" s="133" t="s">
        <v>226</v>
      </c>
      <c r="S195" s="134">
        <f>SUMIF('8'!$T$7:$T$1012,"공구",'8'!$E$7:$E$1012)</f>
        <v>0</v>
      </c>
      <c r="T195" s="135">
        <f>SUMIF('8'!$U$7:$U$1012,"공구",'8'!$J$7:$J1179)</f>
        <v>0</v>
      </c>
      <c r="U195" s="300">
        <f t="shared" si="121"/>
        <v>0</v>
      </c>
      <c r="V195" s="308">
        <f t="shared" si="112"/>
        <v>0</v>
      </c>
      <c r="W195" s="136">
        <f t="shared" si="113"/>
        <v>0</v>
      </c>
      <c r="X195" s="132">
        <f t="shared" si="114"/>
        <v>0</v>
      </c>
      <c r="Y195" s="136" t="e">
        <f t="shared" si="115"/>
        <v>#VALUE!</v>
      </c>
      <c r="Z195" s="134">
        <f t="shared" si="116"/>
        <v>0</v>
      </c>
      <c r="AA195" s="135">
        <f t="shared" si="117"/>
        <v>0</v>
      </c>
      <c r="AB195" s="300">
        <f t="shared" si="122"/>
        <v>0</v>
      </c>
      <c r="AC195" s="308">
        <f t="shared" si="118"/>
        <v>0</v>
      </c>
      <c r="AD195" s="138"/>
    </row>
    <row r="196" spans="1:30" s="8" customFormat="1" ht="21" hidden="1" customHeight="1" x14ac:dyDescent="0.15">
      <c r="A196" s="52" t="s">
        <v>234</v>
      </c>
      <c r="B196" s="131">
        <f>COUNTIF('8'!$C$7:$C$1012,"*제")</f>
        <v>0</v>
      </c>
      <c r="C196" s="132">
        <f>COUNTIF('8'!$H$7:$H$1012,"*제")</f>
        <v>0</v>
      </c>
      <c r="D196" s="133" t="s">
        <v>226</v>
      </c>
      <c r="E196" s="134">
        <f>SUMIF('8'!$C$7:$C$1012,"*제",'8'!$E$7:$E$1012)</f>
        <v>0</v>
      </c>
      <c r="F196" s="135">
        <f>SUMIF('8'!$H$7:$H$1012,"*제",'8'!$J$7:$J1180)</f>
        <v>0</v>
      </c>
      <c r="G196" s="300">
        <f t="shared" si="119"/>
        <v>0</v>
      </c>
      <c r="H196" s="308">
        <f t="shared" si="110"/>
        <v>0</v>
      </c>
      <c r="I196" s="131">
        <f>COUNTIF('8'!$T$7:$T$1012,"국제")</f>
        <v>0</v>
      </c>
      <c r="J196" s="132">
        <f>COUNTIF('8'!$U$7:$U$1012,"국제")</f>
        <v>0</v>
      </c>
      <c r="K196" s="133" t="s">
        <v>226</v>
      </c>
      <c r="L196" s="134">
        <f>SUMIF('8'!$T$7:$T$1012,"국제",'8'!$E$7:$E$1012)</f>
        <v>0</v>
      </c>
      <c r="M196" s="135">
        <f>SUMIF('8'!$U$7:$U$1012,"국제",'8'!$J$7:$J1180)</f>
        <v>0</v>
      </c>
      <c r="N196" s="300">
        <f t="shared" si="120"/>
        <v>0</v>
      </c>
      <c r="O196" s="308">
        <f t="shared" si="111"/>
        <v>0</v>
      </c>
      <c r="P196" s="136">
        <f>COUNTIF('8'!$T$7:$T$1012,"공제")</f>
        <v>0</v>
      </c>
      <c r="Q196" s="132">
        <f>COUNTIF('8'!$U$7:$U$1012,"공제")</f>
        <v>0</v>
      </c>
      <c r="R196" s="133" t="s">
        <v>226</v>
      </c>
      <c r="S196" s="134">
        <f>SUMIF('8'!$T$7:$T$1012,"공제",'8'!$E$7:$E$1012)</f>
        <v>0</v>
      </c>
      <c r="T196" s="135">
        <f>SUMIF('8'!$U$7:$U$1012,"공제",'8'!$J$7:$J1180)</f>
        <v>0</v>
      </c>
      <c r="U196" s="300">
        <f t="shared" si="121"/>
        <v>0</v>
      </c>
      <c r="V196" s="308">
        <f t="shared" si="112"/>
        <v>0</v>
      </c>
      <c r="W196" s="136">
        <f t="shared" si="113"/>
        <v>0</v>
      </c>
      <c r="X196" s="132">
        <f t="shared" si="114"/>
        <v>0</v>
      </c>
      <c r="Y196" s="136" t="e">
        <f t="shared" si="115"/>
        <v>#VALUE!</v>
      </c>
      <c r="Z196" s="134">
        <f t="shared" si="116"/>
        <v>0</v>
      </c>
      <c r="AA196" s="135">
        <f t="shared" si="117"/>
        <v>0</v>
      </c>
      <c r="AB196" s="300">
        <f t="shared" si="122"/>
        <v>0</v>
      </c>
      <c r="AC196" s="308">
        <f t="shared" si="118"/>
        <v>0</v>
      </c>
      <c r="AD196" s="137"/>
    </row>
    <row r="197" spans="1:30" s="8" customFormat="1" ht="21" hidden="1" customHeight="1" x14ac:dyDescent="0.15">
      <c r="A197" s="52" t="s">
        <v>77</v>
      </c>
      <c r="B197" s="131">
        <f>COUNTIF('8'!$C$7:$C$1012,"*유")</f>
        <v>0</v>
      </c>
      <c r="C197" s="132">
        <f>COUNTIF('8'!$H$7:$H$1012,"*유")</f>
        <v>0</v>
      </c>
      <c r="D197" s="133" t="s">
        <v>226</v>
      </c>
      <c r="E197" s="134">
        <f>SUMIF('8'!$C$7:$C$1012,"*유",'8'!$E$7:$E$1012)</f>
        <v>0</v>
      </c>
      <c r="F197" s="135">
        <f>SUMIF('8'!$H$7:$H$1012,"*유",'8'!$J$7:$J1181)</f>
        <v>0</v>
      </c>
      <c r="G197" s="300">
        <f t="shared" si="119"/>
        <v>0</v>
      </c>
      <c r="H197" s="308">
        <f t="shared" si="110"/>
        <v>0</v>
      </c>
      <c r="I197" s="131">
        <f>COUNTIF('8'!$T$7:$T$1012,"국유")</f>
        <v>0</v>
      </c>
      <c r="J197" s="132">
        <f>COUNTIF('8'!$U$7:$U$1012,"국유")</f>
        <v>0</v>
      </c>
      <c r="K197" s="133" t="s">
        <v>226</v>
      </c>
      <c r="L197" s="134">
        <f>SUMIF('8'!$T$7:$T$1012,"국유",'8'!$E$7:$E$1012)</f>
        <v>0</v>
      </c>
      <c r="M197" s="135">
        <f>SUMIF('8'!$U$7:$U$1012,"국유",'8'!$J$7:$J1181)</f>
        <v>0</v>
      </c>
      <c r="N197" s="300">
        <f t="shared" si="120"/>
        <v>0</v>
      </c>
      <c r="O197" s="308">
        <f t="shared" si="111"/>
        <v>0</v>
      </c>
      <c r="P197" s="136">
        <f>COUNTIF('8'!$T$7:$T$1012,"공유")</f>
        <v>0</v>
      </c>
      <c r="Q197" s="132">
        <f>COUNTIF('8'!$U$7:$U$1012,"공유")</f>
        <v>0</v>
      </c>
      <c r="R197" s="133" t="s">
        <v>226</v>
      </c>
      <c r="S197" s="134">
        <f>SUMIF('8'!$T$7:$T$1012,"공유",'8'!$E$7:$E$1012)</f>
        <v>0</v>
      </c>
      <c r="T197" s="135">
        <f>SUMIF('8'!$U$7:$U$1012,"공유",'8'!$J$7:$J1181)</f>
        <v>0</v>
      </c>
      <c r="U197" s="300">
        <f t="shared" si="121"/>
        <v>0</v>
      </c>
      <c r="V197" s="308">
        <f t="shared" si="112"/>
        <v>0</v>
      </c>
      <c r="W197" s="136">
        <f t="shared" si="113"/>
        <v>0</v>
      </c>
      <c r="X197" s="132">
        <f t="shared" si="114"/>
        <v>0</v>
      </c>
      <c r="Y197" s="136" t="e">
        <f t="shared" si="115"/>
        <v>#VALUE!</v>
      </c>
      <c r="Z197" s="134">
        <f t="shared" si="116"/>
        <v>0</v>
      </c>
      <c r="AA197" s="135">
        <f t="shared" si="117"/>
        <v>0</v>
      </c>
      <c r="AB197" s="300">
        <f t="shared" si="122"/>
        <v>0</v>
      </c>
      <c r="AC197" s="308">
        <f t="shared" si="118"/>
        <v>0</v>
      </c>
      <c r="AD197" s="138"/>
    </row>
    <row r="198" spans="1:30" s="8" customFormat="1" ht="21" hidden="1" customHeight="1" x14ac:dyDescent="0.15">
      <c r="A198" s="52" t="s">
        <v>235</v>
      </c>
      <c r="B198" s="131">
        <f>COUNTIF('8'!$C$7:$C$1012,"*잡")</f>
        <v>0</v>
      </c>
      <c r="C198" s="132">
        <f>COUNTIF('8'!$H$7:$H$1012,"*잡")</f>
        <v>0</v>
      </c>
      <c r="D198" s="133" t="s">
        <v>226</v>
      </c>
      <c r="E198" s="134">
        <f>SUMIF('8'!$C$7:$C$1012,"*잡",'8'!$E$7:$E$1012)</f>
        <v>0</v>
      </c>
      <c r="F198" s="135">
        <f>SUMIF('8'!$H$7:$H$1012,"*잡",'8'!$J$7:$J1182)</f>
        <v>0</v>
      </c>
      <c r="G198" s="300">
        <f t="shared" si="119"/>
        <v>0</v>
      </c>
      <c r="H198" s="308">
        <f t="shared" si="110"/>
        <v>0</v>
      </c>
      <c r="I198" s="131">
        <f>COUNTIF('8'!$T$7:$T$1012,"국잡")</f>
        <v>0</v>
      </c>
      <c r="J198" s="132">
        <f>COUNTIF('8'!$U$7:$U$1012,"국잡")</f>
        <v>0</v>
      </c>
      <c r="K198" s="133" t="s">
        <v>226</v>
      </c>
      <c r="L198" s="134">
        <f>SUMIF('8'!$T$7:$T$1012,"국잡",'8'!$E$7:$E$1012)</f>
        <v>0</v>
      </c>
      <c r="M198" s="135">
        <f>SUMIF('8'!$U$7:$U$1012,"국잡",'8'!$J$7:$J1182)</f>
        <v>0</v>
      </c>
      <c r="N198" s="300">
        <f t="shared" si="120"/>
        <v>0</v>
      </c>
      <c r="O198" s="308">
        <f t="shared" si="111"/>
        <v>0</v>
      </c>
      <c r="P198" s="136">
        <f>COUNTIF('8'!$T$7:$T$1012,"공잡")</f>
        <v>0</v>
      </c>
      <c r="Q198" s="132">
        <f>COUNTIF('8'!$U$7:$U$1012,"공잡")</f>
        <v>0</v>
      </c>
      <c r="R198" s="133" t="s">
        <v>226</v>
      </c>
      <c r="S198" s="134">
        <f>SUMIF('8'!$T$7:$T$1012,"공잡",'8'!$E$7:$E$1012)</f>
        <v>0</v>
      </c>
      <c r="T198" s="135">
        <f>SUMIF('8'!$U$7:$U$1012,"공잡",'8'!$J$7:$J1182)</f>
        <v>0</v>
      </c>
      <c r="U198" s="300">
        <f t="shared" si="121"/>
        <v>0</v>
      </c>
      <c r="V198" s="308">
        <f t="shared" si="112"/>
        <v>0</v>
      </c>
      <c r="W198" s="136">
        <f t="shared" si="113"/>
        <v>0</v>
      </c>
      <c r="X198" s="132">
        <f t="shared" si="114"/>
        <v>0</v>
      </c>
      <c r="Y198" s="136" t="e">
        <f t="shared" si="115"/>
        <v>#VALUE!</v>
      </c>
      <c r="Z198" s="134">
        <f t="shared" si="116"/>
        <v>0</v>
      </c>
      <c r="AA198" s="135">
        <f t="shared" si="117"/>
        <v>0</v>
      </c>
      <c r="AB198" s="300">
        <f t="shared" si="122"/>
        <v>0</v>
      </c>
      <c r="AC198" s="308">
        <f t="shared" si="118"/>
        <v>0</v>
      </c>
      <c r="AD198" s="138"/>
    </row>
    <row r="199" spans="1:30" s="8" customFormat="1" ht="21" hidden="1" customHeight="1" x14ac:dyDescent="0.15">
      <c r="A199" s="52" t="s">
        <v>236</v>
      </c>
      <c r="B199" s="131">
        <f>COUNTIF('8'!$C$7:$C$1012,"*묘")</f>
        <v>0</v>
      </c>
      <c r="C199" s="132">
        <f>COUNTIF('8'!$H$7:$H$1012,"*묘")</f>
        <v>0</v>
      </c>
      <c r="D199" s="133" t="s">
        <v>226</v>
      </c>
      <c r="E199" s="134">
        <f>SUMIF('8'!$C$7:$C$1012,"*묘",'8'!$E$7:$E$1012)</f>
        <v>0</v>
      </c>
      <c r="F199" s="135">
        <f>SUMIF('8'!$H$7:$H$1012,"*묘",'8'!$J$7:$J1183)</f>
        <v>0</v>
      </c>
      <c r="G199" s="300">
        <f t="shared" si="119"/>
        <v>0</v>
      </c>
      <c r="H199" s="308">
        <f t="shared" si="110"/>
        <v>0</v>
      </c>
      <c r="I199" s="131">
        <f>COUNTIF('8'!$T$7:$T$1012,"국묘")</f>
        <v>0</v>
      </c>
      <c r="J199" s="132">
        <f>COUNTIF('8'!$U$7:$U$1012,"국묘")</f>
        <v>0</v>
      </c>
      <c r="K199" s="133" t="s">
        <v>226</v>
      </c>
      <c r="L199" s="134">
        <f>SUMIF('8'!$T$7:$T$1012,"국묘",'8'!$E$7:$E$1012)</f>
        <v>0</v>
      </c>
      <c r="M199" s="135">
        <f>SUMIF('8'!$U$7:$U$1012,"국묘",'8'!$J$7:$J1183)</f>
        <v>0</v>
      </c>
      <c r="N199" s="300">
        <f t="shared" si="120"/>
        <v>0</v>
      </c>
      <c r="O199" s="308">
        <f t="shared" si="111"/>
        <v>0</v>
      </c>
      <c r="P199" s="136">
        <f>COUNTIF('8'!$T$7:$T$1012,"공묘")</f>
        <v>0</v>
      </c>
      <c r="Q199" s="132">
        <f>COUNTIF('8'!$U$7:$U$1012,"공묘")</f>
        <v>0</v>
      </c>
      <c r="R199" s="133" t="s">
        <v>226</v>
      </c>
      <c r="S199" s="134">
        <f>SUMIF('8'!$T$7:$T$1012,"공묘",'8'!$E$7:$E$1012)</f>
        <v>0</v>
      </c>
      <c r="T199" s="135">
        <f>SUMIF('8'!$U$7:$U$1012,"공묘",'8'!$J$7:$J1183)</f>
        <v>0</v>
      </c>
      <c r="U199" s="300">
        <f t="shared" si="121"/>
        <v>0</v>
      </c>
      <c r="V199" s="308">
        <f t="shared" si="112"/>
        <v>0</v>
      </c>
      <c r="W199" s="136">
        <f t="shared" si="113"/>
        <v>0</v>
      </c>
      <c r="X199" s="132">
        <f t="shared" si="114"/>
        <v>0</v>
      </c>
      <c r="Y199" s="136" t="e">
        <f t="shared" si="115"/>
        <v>#VALUE!</v>
      </c>
      <c r="Z199" s="134">
        <f t="shared" si="116"/>
        <v>0</v>
      </c>
      <c r="AA199" s="135">
        <f t="shared" si="117"/>
        <v>0</v>
      </c>
      <c r="AB199" s="300">
        <f t="shared" si="122"/>
        <v>0</v>
      </c>
      <c r="AC199" s="308">
        <f t="shared" si="118"/>
        <v>0</v>
      </c>
      <c r="AD199" s="138"/>
    </row>
    <row r="200" spans="1:30" s="8" customFormat="1" ht="21" hidden="1" customHeight="1" x14ac:dyDescent="0.15">
      <c r="A200" s="52" t="s">
        <v>78</v>
      </c>
      <c r="B200" s="131">
        <f>COUNTIF('8'!$C$7:$C$1012,"*과")</f>
        <v>0</v>
      </c>
      <c r="C200" s="132">
        <f>COUNTIF('8'!$H$7:$H$1012,"*과")</f>
        <v>0</v>
      </c>
      <c r="D200" s="133" t="s">
        <v>226</v>
      </c>
      <c r="E200" s="134">
        <f>SUMIF('8'!$C$7:$C$1012,"*과",'8'!$E$7:$E$1012)</f>
        <v>0</v>
      </c>
      <c r="F200" s="135">
        <f>SUMIF('8'!$H$7:$H$1012,"*과",'8'!$J$7:$J1184)</f>
        <v>0</v>
      </c>
      <c r="G200" s="300">
        <f t="shared" si="119"/>
        <v>0</v>
      </c>
      <c r="H200" s="308">
        <f t="shared" si="110"/>
        <v>0</v>
      </c>
      <c r="I200" s="131">
        <f>COUNTIF('8'!$T$7:$T$1012,"국과")</f>
        <v>0</v>
      </c>
      <c r="J200" s="132">
        <f>COUNTIF('8'!$U$7:$U$1012,"국과")</f>
        <v>0</v>
      </c>
      <c r="K200" s="133" t="s">
        <v>226</v>
      </c>
      <c r="L200" s="134">
        <f>SUMIF('8'!$T$7:$T$1012,"국과",'8'!$E$7:$E$1012)</f>
        <v>0</v>
      </c>
      <c r="M200" s="135">
        <f>SUMIF('8'!$U$7:$U$1012,"국과",'8'!$J$7:$J1184)</f>
        <v>0</v>
      </c>
      <c r="N200" s="300">
        <f t="shared" si="120"/>
        <v>0</v>
      </c>
      <c r="O200" s="308">
        <f t="shared" si="111"/>
        <v>0</v>
      </c>
      <c r="P200" s="136">
        <f>COUNTIF('8'!$T$7:$T$1012,"공과")</f>
        <v>0</v>
      </c>
      <c r="Q200" s="132">
        <f>COUNTIF('8'!$U$7:$U$1012,"공과")</f>
        <v>0</v>
      </c>
      <c r="R200" s="133" t="s">
        <v>226</v>
      </c>
      <c r="S200" s="134">
        <f>SUMIF('8'!$T$7:$T$1012,"공과",'8'!$E$7:$E$1012)</f>
        <v>0</v>
      </c>
      <c r="T200" s="135">
        <f>SUMIF('8'!$U$7:$U$1012,"공과",'8'!$J$7:$J1184)</f>
        <v>0</v>
      </c>
      <c r="U200" s="300">
        <f t="shared" si="121"/>
        <v>0</v>
      </c>
      <c r="V200" s="308">
        <f t="shared" si="112"/>
        <v>0</v>
      </c>
      <c r="W200" s="136">
        <f t="shared" si="113"/>
        <v>0</v>
      </c>
      <c r="X200" s="132">
        <f t="shared" si="114"/>
        <v>0</v>
      </c>
      <c r="Y200" s="136" t="e">
        <f t="shared" si="115"/>
        <v>#VALUE!</v>
      </c>
      <c r="Z200" s="134">
        <f t="shared" si="116"/>
        <v>0</v>
      </c>
      <c r="AA200" s="135">
        <f t="shared" si="117"/>
        <v>0</v>
      </c>
      <c r="AB200" s="300">
        <f t="shared" si="122"/>
        <v>0</v>
      </c>
      <c r="AC200" s="308">
        <f t="shared" si="118"/>
        <v>0</v>
      </c>
      <c r="AD200" s="138"/>
    </row>
    <row r="201" spans="1:30" s="8" customFormat="1" ht="21" hidden="1" customHeight="1" x14ac:dyDescent="0.15">
      <c r="A201" s="52" t="s">
        <v>79</v>
      </c>
      <c r="B201" s="131">
        <f>COUNTIF('8'!$C$7:$C$1012,"*철")</f>
        <v>0</v>
      </c>
      <c r="C201" s="132">
        <f>COUNTIF('8'!$H$7:$H$1012,"*철")</f>
        <v>0</v>
      </c>
      <c r="D201" s="133" t="s">
        <v>226</v>
      </c>
      <c r="E201" s="134">
        <f>SUMIF('8'!$C$7:$C$1012,"*철",'8'!$E$7:$E$1012)</f>
        <v>0</v>
      </c>
      <c r="F201" s="135">
        <f>SUMIF('8'!$H$7:$H$1012,"*철",'8'!$J$7:$J1185)</f>
        <v>0</v>
      </c>
      <c r="G201" s="300">
        <f t="shared" si="119"/>
        <v>0</v>
      </c>
      <c r="H201" s="308">
        <f t="shared" si="110"/>
        <v>0</v>
      </c>
      <c r="I201" s="131">
        <f>COUNTIF('8'!$T$7:$T$1012,"국철")</f>
        <v>0</v>
      </c>
      <c r="J201" s="132">
        <f>COUNTIF('8'!$U$7:$U$1012,"국철")</f>
        <v>0</v>
      </c>
      <c r="K201" s="133" t="s">
        <v>226</v>
      </c>
      <c r="L201" s="134">
        <f>SUMIF('8'!$T$7:$T$1012,"국철",'8'!$E$7:$E$1012)</f>
        <v>0</v>
      </c>
      <c r="M201" s="135">
        <f>SUMIF('8'!$U$7:$U$1012,"국철",'8'!$J$7:$J1185)</f>
        <v>0</v>
      </c>
      <c r="N201" s="300">
        <f t="shared" si="120"/>
        <v>0</v>
      </c>
      <c r="O201" s="308">
        <f t="shared" si="111"/>
        <v>0</v>
      </c>
      <c r="P201" s="136">
        <f>COUNTIF('8'!$T$7:$T$1012,"공철")</f>
        <v>0</v>
      </c>
      <c r="Q201" s="132">
        <f>COUNTIF('8'!$U$7:$U$1012,"공철")</f>
        <v>0</v>
      </c>
      <c r="R201" s="133" t="s">
        <v>226</v>
      </c>
      <c r="S201" s="134">
        <f>SUMIF('8'!$T$7:$T$1012,"공철",'8'!$E$7:$E$1012)</f>
        <v>0</v>
      </c>
      <c r="T201" s="135">
        <f>SUMIF('8'!$U$7:$U$1012,"공철",'8'!$J$7:$J1185)</f>
        <v>0</v>
      </c>
      <c r="U201" s="300">
        <f t="shared" si="121"/>
        <v>0</v>
      </c>
      <c r="V201" s="308">
        <f t="shared" si="112"/>
        <v>0</v>
      </c>
      <c r="W201" s="136">
        <f t="shared" si="113"/>
        <v>0</v>
      </c>
      <c r="X201" s="132">
        <f t="shared" si="114"/>
        <v>0</v>
      </c>
      <c r="Y201" s="136" t="e">
        <f t="shared" si="115"/>
        <v>#VALUE!</v>
      </c>
      <c r="Z201" s="134">
        <f t="shared" si="116"/>
        <v>0</v>
      </c>
      <c r="AA201" s="135">
        <f t="shared" si="117"/>
        <v>0</v>
      </c>
      <c r="AB201" s="300">
        <f t="shared" si="122"/>
        <v>0</v>
      </c>
      <c r="AC201" s="308">
        <f t="shared" si="118"/>
        <v>0</v>
      </c>
      <c r="AD201" s="138"/>
    </row>
    <row r="202" spans="1:30" s="8" customFormat="1" ht="21" hidden="1" customHeight="1" x14ac:dyDescent="0.15">
      <c r="A202" s="52" t="s">
        <v>237</v>
      </c>
      <c r="B202" s="131">
        <f>COUNTIF('8'!$C$7:$C$1012,"*학")</f>
        <v>0</v>
      </c>
      <c r="C202" s="132">
        <f>COUNTIF('8'!$H$7:$H$1012,"*학")</f>
        <v>0</v>
      </c>
      <c r="D202" s="133" t="s">
        <v>226</v>
      </c>
      <c r="E202" s="134">
        <f>SUMIF('8'!$C$7:$C$1012,"*학",'8'!$E$7:$E$1012)</f>
        <v>0</v>
      </c>
      <c r="F202" s="135">
        <f>SUMIF('8'!$H$7:$H$1012,"*학",'8'!$J$7:$J1186)</f>
        <v>0</v>
      </c>
      <c r="G202" s="300">
        <f t="shared" si="119"/>
        <v>0</v>
      </c>
      <c r="H202" s="308">
        <f t="shared" si="110"/>
        <v>0</v>
      </c>
      <c r="I202" s="131">
        <f>COUNTIF('8'!$T$7:$T$1012,"국학")</f>
        <v>0</v>
      </c>
      <c r="J202" s="132">
        <f>COUNTIF('8'!$U$7:$U$1012,"국학")</f>
        <v>0</v>
      </c>
      <c r="K202" s="133" t="s">
        <v>226</v>
      </c>
      <c r="L202" s="134">
        <f>SUMIF('8'!$T$7:$T$1012,"국학",'8'!$E$7:$E$1012)</f>
        <v>0</v>
      </c>
      <c r="M202" s="135">
        <f>SUMIF('8'!$U$7:$U$1012,"국학",'8'!$J$7:$J1186)</f>
        <v>0</v>
      </c>
      <c r="N202" s="300">
        <f t="shared" si="120"/>
        <v>0</v>
      </c>
      <c r="O202" s="308">
        <f t="shared" si="111"/>
        <v>0</v>
      </c>
      <c r="P202" s="136">
        <f>COUNTIF('8'!$T$7:$T$1012,"공학")</f>
        <v>0</v>
      </c>
      <c r="Q202" s="132">
        <f>COUNTIF('8'!$U$7:$U$1012,"공학")</f>
        <v>0</v>
      </c>
      <c r="R202" s="133" t="s">
        <v>226</v>
      </c>
      <c r="S202" s="134">
        <f>SUMIF('8'!$T$7:$T$1012,"공학",'8'!$E$7:$E$1012)</f>
        <v>0</v>
      </c>
      <c r="T202" s="135">
        <f>SUMIF('8'!$U$7:$U$1012,"공학",'8'!$J$7:$J1186)</f>
        <v>0</v>
      </c>
      <c r="U202" s="300">
        <f t="shared" si="121"/>
        <v>0</v>
      </c>
      <c r="V202" s="308">
        <f t="shared" si="112"/>
        <v>0</v>
      </c>
      <c r="W202" s="136">
        <f t="shared" si="113"/>
        <v>0</v>
      </c>
      <c r="X202" s="132">
        <f t="shared" si="114"/>
        <v>0</v>
      </c>
      <c r="Y202" s="136" t="e">
        <f t="shared" si="115"/>
        <v>#VALUE!</v>
      </c>
      <c r="Z202" s="134">
        <f t="shared" si="116"/>
        <v>0</v>
      </c>
      <c r="AA202" s="135">
        <f t="shared" si="117"/>
        <v>0</v>
      </c>
      <c r="AB202" s="300">
        <f t="shared" si="122"/>
        <v>0</v>
      </c>
      <c r="AC202" s="308">
        <f t="shared" si="118"/>
        <v>0</v>
      </c>
      <c r="AD202" s="138"/>
    </row>
    <row r="203" spans="1:30" s="8" customFormat="1" ht="21" hidden="1" customHeight="1" x14ac:dyDescent="0.15">
      <c r="A203" s="52" t="s">
        <v>80</v>
      </c>
      <c r="B203" s="131">
        <f>COUNTIF('8'!$C$7:$C$1012,"*수")</f>
        <v>0</v>
      </c>
      <c r="C203" s="132">
        <f>COUNTIF('8'!$H$7:$H$1012,"*수")</f>
        <v>0</v>
      </c>
      <c r="D203" s="133" t="s">
        <v>226</v>
      </c>
      <c r="E203" s="134">
        <f>SUMIF('8'!$C$7:$C$1012,"*수",'8'!$E$7:$E$1012)</f>
        <v>0</v>
      </c>
      <c r="F203" s="135">
        <f>SUMIF('8'!$H$7:$H$1012,"*수",'8'!$J$7:$J1187)</f>
        <v>0</v>
      </c>
      <c r="G203" s="300">
        <f t="shared" si="119"/>
        <v>0</v>
      </c>
      <c r="H203" s="308">
        <f t="shared" si="110"/>
        <v>0</v>
      </c>
      <c r="I203" s="131">
        <f>COUNTIF('8'!$T$7:$T$1012,"국수")</f>
        <v>0</v>
      </c>
      <c r="J203" s="132">
        <f>COUNTIF('8'!$U$7:$U$1012,"국수")</f>
        <v>0</v>
      </c>
      <c r="K203" s="133" t="s">
        <v>226</v>
      </c>
      <c r="L203" s="134">
        <f>SUMIF('8'!$T$7:$T$1012,"국수",'8'!$E$7:$E$1012)</f>
        <v>0</v>
      </c>
      <c r="M203" s="135">
        <f>SUMIF('8'!$U$7:$U$1012,"국수",'8'!$J$7:$J1187)</f>
        <v>0</v>
      </c>
      <c r="N203" s="300">
        <f t="shared" si="120"/>
        <v>0</v>
      </c>
      <c r="O203" s="308">
        <f t="shared" si="111"/>
        <v>0</v>
      </c>
      <c r="P203" s="136">
        <f>COUNTIF('8'!$T$7:$T$1012,"공수")</f>
        <v>0</v>
      </c>
      <c r="Q203" s="132">
        <f>COUNTIF('8'!$U$7:$U$1012,"공수")</f>
        <v>0</v>
      </c>
      <c r="R203" s="133" t="s">
        <v>226</v>
      </c>
      <c r="S203" s="134">
        <f>SUMIF('8'!$T$7:$T$1012,"공수",'8'!$E$7:$E$1012)</f>
        <v>0</v>
      </c>
      <c r="T203" s="135">
        <f>SUMIF('8'!$U$7:$U$1012,"공수",'8'!$J$7:$J1187)</f>
        <v>0</v>
      </c>
      <c r="U203" s="300">
        <f t="shared" si="121"/>
        <v>0</v>
      </c>
      <c r="V203" s="308">
        <f t="shared" si="112"/>
        <v>0</v>
      </c>
      <c r="W203" s="136">
        <f t="shared" si="113"/>
        <v>0</v>
      </c>
      <c r="X203" s="132">
        <f t="shared" si="114"/>
        <v>0</v>
      </c>
      <c r="Y203" s="136" t="e">
        <f t="shared" si="115"/>
        <v>#VALUE!</v>
      </c>
      <c r="Z203" s="134">
        <f t="shared" si="116"/>
        <v>0</v>
      </c>
      <c r="AA203" s="135">
        <f t="shared" si="117"/>
        <v>0</v>
      </c>
      <c r="AB203" s="300">
        <f t="shared" si="122"/>
        <v>0</v>
      </c>
      <c r="AC203" s="308">
        <f t="shared" si="118"/>
        <v>0</v>
      </c>
      <c r="AD203" s="138"/>
    </row>
    <row r="204" spans="1:30" s="8" customFormat="1" ht="21" hidden="1" customHeight="1" x14ac:dyDescent="0.15">
      <c r="A204" s="52" t="s">
        <v>31</v>
      </c>
      <c r="B204" s="131">
        <f>COUNTIF('8'!$C$7:$C$1012,"*목")</f>
        <v>0</v>
      </c>
      <c r="C204" s="132">
        <f>COUNTIF('8'!$H$7:$H$1012,"*목")</f>
        <v>0</v>
      </c>
      <c r="D204" s="133" t="s">
        <v>226</v>
      </c>
      <c r="E204" s="134">
        <f>SUMIF('8'!$C$7:$C$1012,"*목",'8'!$E$7:$E$1012)</f>
        <v>0</v>
      </c>
      <c r="F204" s="135">
        <f>SUMIF('8'!$H$7:$H$1012,"*목",'8'!$J$7:$J1187)</f>
        <v>0</v>
      </c>
      <c r="G204" s="300">
        <f t="shared" si="119"/>
        <v>0</v>
      </c>
      <c r="H204" s="308">
        <f>SUM(F204-E204)</f>
        <v>0</v>
      </c>
      <c r="I204" s="131">
        <f>COUNTIF('8'!$T$7:$T$1012,"국목")</f>
        <v>0</v>
      </c>
      <c r="J204" s="132">
        <f>COUNTIF('8'!$U$7:$U$1012,"국목")</f>
        <v>0</v>
      </c>
      <c r="K204" s="133" t="s">
        <v>226</v>
      </c>
      <c r="L204" s="134">
        <f>SUMIF('8'!$T$7:$T$1012,"국목",'8'!$E$7:$E$1012)</f>
        <v>0</v>
      </c>
      <c r="M204" s="135">
        <f>SUMIF('8'!$U$7:$U$1012,"국목",'8'!$J$7:$J1187)</f>
        <v>0</v>
      </c>
      <c r="N204" s="300">
        <f t="shared" si="120"/>
        <v>0</v>
      </c>
      <c r="O204" s="308">
        <f>SUM(M204-L204)</f>
        <v>0</v>
      </c>
      <c r="P204" s="136">
        <f>COUNTIF('8'!$T$7:$T$1012,"공목")</f>
        <v>0</v>
      </c>
      <c r="Q204" s="132">
        <f>COUNTIF('8'!$U$7:$U$1012,"공목")</f>
        <v>0</v>
      </c>
      <c r="R204" s="133" t="s">
        <v>226</v>
      </c>
      <c r="S204" s="134">
        <f>SUMIF('8'!$T$7:$T$1012,"공목",'8'!$E$7:$E$1012)</f>
        <v>0</v>
      </c>
      <c r="T204" s="135">
        <f>SUMIF('8'!$U$7:$U$1012,"공목",'8'!$J$7:$J1187)</f>
        <v>0</v>
      </c>
      <c r="U204" s="300">
        <f t="shared" si="121"/>
        <v>0</v>
      </c>
      <c r="V204" s="308">
        <f>SUM(T204-S204)</f>
        <v>0</v>
      </c>
      <c r="W204" s="136">
        <f t="shared" ref="W204:AA206" si="123">B204-I204-P204</f>
        <v>0</v>
      </c>
      <c r="X204" s="132">
        <f t="shared" si="123"/>
        <v>0</v>
      </c>
      <c r="Y204" s="136" t="e">
        <f t="shared" si="123"/>
        <v>#VALUE!</v>
      </c>
      <c r="Z204" s="134">
        <f t="shared" si="123"/>
        <v>0</v>
      </c>
      <c r="AA204" s="135">
        <f t="shared" si="123"/>
        <v>0</v>
      </c>
      <c r="AB204" s="300">
        <f t="shared" si="122"/>
        <v>0</v>
      </c>
      <c r="AC204" s="308">
        <f>SUM(AA204-Z204)</f>
        <v>0</v>
      </c>
      <c r="AD204" s="138"/>
    </row>
    <row r="205" spans="1:30" s="8" customFormat="1" ht="21" hidden="1" customHeight="1" x14ac:dyDescent="0.15">
      <c r="A205" s="52" t="s">
        <v>35</v>
      </c>
      <c r="B205" s="131">
        <f>COUNTIF('8'!$C$7:$C$1012,"*창")</f>
        <v>0</v>
      </c>
      <c r="C205" s="132">
        <f>COUNTIF('8'!$H$7:$H$1012,"*창")</f>
        <v>0</v>
      </c>
      <c r="D205" s="133" t="s">
        <v>226</v>
      </c>
      <c r="E205" s="134">
        <f>SUMIF('8'!$C$7:$C$1012,"*창",'8'!$E$7:$E$1012)</f>
        <v>0</v>
      </c>
      <c r="F205" s="135">
        <f>SUMIF('8'!$H$7:$H$1012,"*창",'8'!$J$7:$J1187)</f>
        <v>0</v>
      </c>
      <c r="G205" s="300">
        <f t="shared" si="119"/>
        <v>0</v>
      </c>
      <c r="H205" s="308">
        <f>SUM(F205-E205)</f>
        <v>0</v>
      </c>
      <c r="I205" s="131">
        <f>COUNTIF('8'!$T$7:$T$1012,"국창")</f>
        <v>0</v>
      </c>
      <c r="J205" s="132">
        <f>COUNTIF('8'!$U$7:$U$1012,"국창")</f>
        <v>0</v>
      </c>
      <c r="K205" s="133" t="s">
        <v>226</v>
      </c>
      <c r="L205" s="134">
        <f>SUMIF('8'!$T$7:$T$1012,"국창",'8'!$E$7:$E$1012)</f>
        <v>0</v>
      </c>
      <c r="M205" s="135">
        <f>SUMIF('8'!$U$7:$U$1012,"국창",'8'!$J$7:$J1187)</f>
        <v>0</v>
      </c>
      <c r="N205" s="300">
        <f t="shared" si="120"/>
        <v>0</v>
      </c>
      <c r="O205" s="308">
        <f>SUM(M205-L205)</f>
        <v>0</v>
      </c>
      <c r="P205" s="136">
        <f>COUNTIF('8'!$T$7:$T$1012,"공창")</f>
        <v>0</v>
      </c>
      <c r="Q205" s="132">
        <f>COUNTIF('8'!$U$7:$U$1012,"공창")</f>
        <v>0</v>
      </c>
      <c r="R205" s="133" t="s">
        <v>226</v>
      </c>
      <c r="S205" s="134">
        <f>SUMIF('8'!$T$7:$T$1012,"공창",'8'!$E$7:$E$1012)</f>
        <v>0</v>
      </c>
      <c r="T205" s="135">
        <f>SUMIF('8'!$U$7:$U$1012,"공창",'8'!$J$7:$J1187)</f>
        <v>0</v>
      </c>
      <c r="U205" s="300">
        <f t="shared" si="121"/>
        <v>0</v>
      </c>
      <c r="V205" s="308">
        <f>SUM(T205-S205)</f>
        <v>0</v>
      </c>
      <c r="W205" s="136">
        <f t="shared" si="123"/>
        <v>0</v>
      </c>
      <c r="X205" s="132">
        <f t="shared" si="123"/>
        <v>0</v>
      </c>
      <c r="Y205" s="136" t="e">
        <f t="shared" si="123"/>
        <v>#VALUE!</v>
      </c>
      <c r="Z205" s="134">
        <f t="shared" si="123"/>
        <v>0</v>
      </c>
      <c r="AA205" s="135">
        <f t="shared" si="123"/>
        <v>0</v>
      </c>
      <c r="AB205" s="300">
        <f t="shared" si="122"/>
        <v>0</v>
      </c>
      <c r="AC205" s="308">
        <f>SUM(AA205-Z205)</f>
        <v>0</v>
      </c>
      <c r="AD205" s="138"/>
    </row>
    <row r="206" spans="1:30" s="8" customFormat="1" ht="21" hidden="1" customHeight="1" x14ac:dyDescent="0.15">
      <c r="A206" s="52" t="s">
        <v>39</v>
      </c>
      <c r="B206" s="131">
        <f>COUNTIF('8'!$C$7:$C$1012,"*주")</f>
        <v>0</v>
      </c>
      <c r="C206" s="132">
        <f>COUNTIF('8'!$H$7:$H$1012,"*주")</f>
        <v>0</v>
      </c>
      <c r="D206" s="133" t="s">
        <v>226</v>
      </c>
      <c r="E206" s="134">
        <f>SUMIF('8'!$C$7:$C$1012,"*주",'8'!$E$7:$E$1012)</f>
        <v>0</v>
      </c>
      <c r="F206" s="135">
        <f>SUMIF('8'!$H$7:$H$1012,"*주",'8'!$J$7:$J1187)</f>
        <v>0</v>
      </c>
      <c r="G206" s="300">
        <f t="shared" si="119"/>
        <v>0</v>
      </c>
      <c r="H206" s="308">
        <f>SUM(F206-E206)</f>
        <v>0</v>
      </c>
      <c r="I206" s="131">
        <f>COUNTIF('8'!$T$7:$T$1012,"국주")</f>
        <v>0</v>
      </c>
      <c r="J206" s="132">
        <f>COUNTIF('8'!$U$7:$U$1012,"국주")</f>
        <v>0</v>
      </c>
      <c r="K206" s="133" t="s">
        <v>226</v>
      </c>
      <c r="L206" s="134">
        <f>SUMIF('8'!$T$7:$T$1012,"국주",'8'!$E$7:$E$1012)</f>
        <v>0</v>
      </c>
      <c r="M206" s="135">
        <f>SUMIF('8'!$U$7:$U$1012,"국주",'8'!$J$7:$J1187)</f>
        <v>0</v>
      </c>
      <c r="N206" s="300">
        <f t="shared" si="120"/>
        <v>0</v>
      </c>
      <c r="O206" s="308">
        <f>SUM(M206-L206)</f>
        <v>0</v>
      </c>
      <c r="P206" s="136">
        <f>COUNTIF('8'!$T$7:$T$1012,"공주")</f>
        <v>0</v>
      </c>
      <c r="Q206" s="132">
        <f>COUNTIF('8'!$U$7:$U$1012,"공주")</f>
        <v>0</v>
      </c>
      <c r="R206" s="133" t="s">
        <v>226</v>
      </c>
      <c r="S206" s="134">
        <f>SUMIF('8'!$T$7:$T$1012,"공주",'8'!$E$7:$E$1012)</f>
        <v>0</v>
      </c>
      <c r="T206" s="135">
        <f>SUMIF('8'!$U$7:$U$1012,"공주",'8'!$J$7:$J1187)</f>
        <v>0</v>
      </c>
      <c r="U206" s="300">
        <f t="shared" si="121"/>
        <v>0</v>
      </c>
      <c r="V206" s="308">
        <f>SUM(T206-S206)</f>
        <v>0</v>
      </c>
      <c r="W206" s="136">
        <f t="shared" si="123"/>
        <v>0</v>
      </c>
      <c r="X206" s="132">
        <f t="shared" si="123"/>
        <v>0</v>
      </c>
      <c r="Y206" s="136" t="e">
        <f t="shared" si="123"/>
        <v>#VALUE!</v>
      </c>
      <c r="Z206" s="134">
        <f t="shared" si="123"/>
        <v>0</v>
      </c>
      <c r="AA206" s="135">
        <f t="shared" si="123"/>
        <v>0</v>
      </c>
      <c r="AB206" s="300">
        <f t="shared" si="122"/>
        <v>0</v>
      </c>
      <c r="AC206" s="308">
        <f>SUM(AA206-Z206)</f>
        <v>0</v>
      </c>
      <c r="AD206" s="138"/>
    </row>
    <row r="207" spans="1:30" s="8" customFormat="1" ht="21" hidden="1" customHeight="1" x14ac:dyDescent="0.15">
      <c r="A207" s="52" t="s">
        <v>238</v>
      </c>
      <c r="B207" s="131">
        <f>COUNTIF('8'!$C$7:$C$1012,"*장")</f>
        <v>0</v>
      </c>
      <c r="C207" s="132">
        <f>COUNTIF('8'!$H$7:$H$1012,"*장")</f>
        <v>0</v>
      </c>
      <c r="D207" s="133" t="s">
        <v>226</v>
      </c>
      <c r="E207" s="134">
        <f>SUMIF('8'!$C$7:$C$1012,"*장",'8'!$E$7:$E$1012)</f>
        <v>0</v>
      </c>
      <c r="F207" s="135">
        <f>SUMIF('8'!$H$7:$H$1012,"*장",'8'!$J$7:$J1188)</f>
        <v>0</v>
      </c>
      <c r="G207" s="300">
        <f t="shared" si="119"/>
        <v>0</v>
      </c>
      <c r="H207" s="308">
        <f t="shared" si="110"/>
        <v>0</v>
      </c>
      <c r="I207" s="131">
        <f>COUNTIF('8'!$T$7:$T$1012,"국장")</f>
        <v>0</v>
      </c>
      <c r="J207" s="132">
        <f>COUNTIF('8'!$U$7:$U$1012,"국장")</f>
        <v>0</v>
      </c>
      <c r="K207" s="133" t="s">
        <v>226</v>
      </c>
      <c r="L207" s="134">
        <f>SUMIF('8'!$T$7:$T$1012,"국장",'8'!$E$7:$E$1012)</f>
        <v>0</v>
      </c>
      <c r="M207" s="135">
        <f>SUMIF('8'!$U$7:$U$1012,"국장",'8'!$J$7:$J1188)</f>
        <v>0</v>
      </c>
      <c r="N207" s="300">
        <f t="shared" si="120"/>
        <v>0</v>
      </c>
      <c r="O207" s="308">
        <f t="shared" si="111"/>
        <v>0</v>
      </c>
      <c r="P207" s="136">
        <f>COUNTIF('8'!$T$7:$T$1012,"공장")</f>
        <v>0</v>
      </c>
      <c r="Q207" s="132">
        <f>COUNTIF('8'!$U$7:$U$1012,"공장")</f>
        <v>0</v>
      </c>
      <c r="R207" s="133" t="s">
        <v>226</v>
      </c>
      <c r="S207" s="134">
        <f>SUMIF('8'!$T$7:$T$1012,"공장",'8'!$E$7:$E$1012)</f>
        <v>0</v>
      </c>
      <c r="T207" s="135">
        <f>SUMIF('8'!$U$7:$U$1012,"공장",'8'!$J$7:$J1188)</f>
        <v>0</v>
      </c>
      <c r="U207" s="300">
        <f t="shared" si="121"/>
        <v>0</v>
      </c>
      <c r="V207" s="308">
        <f t="shared" si="112"/>
        <v>0</v>
      </c>
      <c r="W207" s="136">
        <f t="shared" si="113"/>
        <v>0</v>
      </c>
      <c r="X207" s="132">
        <f t="shared" si="114"/>
        <v>0</v>
      </c>
      <c r="Y207" s="136" t="e">
        <f t="shared" si="115"/>
        <v>#VALUE!</v>
      </c>
      <c r="Z207" s="134">
        <f t="shared" si="116"/>
        <v>0</v>
      </c>
      <c r="AA207" s="135">
        <f t="shared" si="117"/>
        <v>0</v>
      </c>
      <c r="AB207" s="300">
        <f t="shared" si="122"/>
        <v>0</v>
      </c>
      <c r="AC207" s="308">
        <f t="shared" si="118"/>
        <v>0</v>
      </c>
      <c r="AD207" s="138"/>
    </row>
    <row r="208" spans="1:30" s="8" customFormat="1" ht="21" hidden="1" customHeight="1" x14ac:dyDescent="0.15">
      <c r="A208" s="53" t="s">
        <v>81</v>
      </c>
      <c r="B208" s="139">
        <f>COUNTIF('8'!$C$7:$C$1012,"* ")</f>
        <v>0</v>
      </c>
      <c r="C208" s="140">
        <f>COUNTIF('8'!$H$7:$H$1012,"* ")</f>
        <v>0</v>
      </c>
      <c r="D208" s="141" t="s">
        <v>226</v>
      </c>
      <c r="E208" s="142">
        <f>SUMIF('8'!$C$7:$C$1012,"* ",'8'!$E$7:$E$1012)</f>
        <v>0</v>
      </c>
      <c r="F208" s="143">
        <f>SUMIF('8'!$H$7:$H$1012,"* ",'8'!$J$7:$J1189)</f>
        <v>0</v>
      </c>
      <c r="G208" s="301">
        <f t="shared" si="119"/>
        <v>0</v>
      </c>
      <c r="H208" s="309">
        <f t="shared" si="110"/>
        <v>0</v>
      </c>
      <c r="I208" s="139">
        <f>COUNTIF('8'!$T$7:$T$1012,"국 ")</f>
        <v>0</v>
      </c>
      <c r="J208" s="140">
        <f>COUNTIF('8'!$U$7:$U$1012,"국 ")</f>
        <v>0</v>
      </c>
      <c r="K208" s="141" t="s">
        <v>226</v>
      </c>
      <c r="L208" s="142">
        <f>SUMIF('8'!$T$7:$T$1012,"국 ",'8'!$E$7:$E$1012)</f>
        <v>0</v>
      </c>
      <c r="M208" s="143">
        <f>SUMIF('8'!$U$7:$U$1012,"국 ",'8'!$J$7:$J1189)</f>
        <v>0</v>
      </c>
      <c r="N208" s="301">
        <f t="shared" si="120"/>
        <v>0</v>
      </c>
      <c r="O208" s="309">
        <f t="shared" si="111"/>
        <v>0</v>
      </c>
      <c r="P208" s="144">
        <f>COUNTIF('8'!$T$7:$T$1012,"공 ")</f>
        <v>0</v>
      </c>
      <c r="Q208" s="140">
        <f>COUNTIF('8'!$U$7:$U$1012,"공 ")</f>
        <v>0</v>
      </c>
      <c r="R208" s="141" t="s">
        <v>226</v>
      </c>
      <c r="S208" s="142">
        <f>SUMIF('8'!$T$7:$T$1012,"공 ",'8'!$E$7:$E$1012)</f>
        <v>0</v>
      </c>
      <c r="T208" s="143">
        <f>SUMIF('8'!$U$7:$U$1012,"공 ",'8'!$J$7:$J1189)</f>
        <v>0</v>
      </c>
      <c r="U208" s="301">
        <f t="shared" si="121"/>
        <v>0</v>
      </c>
      <c r="V208" s="309">
        <f t="shared" si="112"/>
        <v>0</v>
      </c>
      <c r="W208" s="144">
        <f t="shared" si="113"/>
        <v>0</v>
      </c>
      <c r="X208" s="140">
        <f t="shared" si="114"/>
        <v>0</v>
      </c>
      <c r="Y208" s="144" t="e">
        <f t="shared" si="115"/>
        <v>#VALUE!</v>
      </c>
      <c r="Z208" s="142">
        <f t="shared" si="116"/>
        <v>0</v>
      </c>
      <c r="AA208" s="143">
        <f t="shared" si="117"/>
        <v>0</v>
      </c>
      <c r="AB208" s="301">
        <f t="shared" si="122"/>
        <v>0</v>
      </c>
      <c r="AC208" s="309">
        <f t="shared" si="118"/>
        <v>0</v>
      </c>
      <c r="AD208" s="145"/>
    </row>
    <row r="209" spans="1:30" ht="21" hidden="1" customHeight="1" x14ac:dyDescent="0.15">
      <c r="A209" s="12" t="s">
        <v>244</v>
      </c>
      <c r="B209" s="1"/>
      <c r="C209" s="9"/>
      <c r="D209" s="9"/>
      <c r="E209" s="83"/>
      <c r="F209" s="83"/>
      <c r="G209" s="83"/>
      <c r="H209" s="302"/>
      <c r="I209" s="9"/>
      <c r="J209" s="9"/>
      <c r="K209" s="9"/>
      <c r="L209" s="83"/>
      <c r="M209" s="83"/>
      <c r="N209" s="83"/>
      <c r="O209" s="302"/>
      <c r="P209" s="9"/>
      <c r="Q209" s="9"/>
      <c r="R209" s="9"/>
      <c r="S209" s="83"/>
      <c r="T209" s="83"/>
      <c r="U209" s="83"/>
      <c r="V209" s="302"/>
      <c r="W209" s="9"/>
      <c r="X209" s="9"/>
      <c r="Y209" s="9"/>
      <c r="Z209" s="83"/>
      <c r="AA209" s="83"/>
      <c r="AB209" s="83"/>
      <c r="AC209" s="302"/>
      <c r="AD209" s="9"/>
    </row>
    <row r="210" spans="1:30" s="8" customFormat="1" ht="21" hidden="1" customHeight="1" x14ac:dyDescent="0.15">
      <c r="A210" s="20"/>
      <c r="B210" s="19"/>
      <c r="C210" s="7"/>
      <c r="D210" s="7"/>
      <c r="E210" s="84"/>
      <c r="F210" s="84"/>
      <c r="G210" s="84"/>
      <c r="H210" s="303"/>
      <c r="I210" s="7"/>
      <c r="J210" s="7"/>
      <c r="K210" s="7"/>
      <c r="L210" s="84"/>
      <c r="M210" s="84"/>
      <c r="N210" s="84"/>
      <c r="O210" s="303"/>
      <c r="P210" s="7"/>
      <c r="Q210" s="7"/>
      <c r="R210" s="7"/>
      <c r="S210" s="84"/>
      <c r="T210" s="84"/>
      <c r="U210" s="84"/>
      <c r="V210" s="303"/>
      <c r="W210" s="7"/>
      <c r="X210" s="7"/>
      <c r="Y210" s="7"/>
      <c r="Z210" s="84"/>
      <c r="AA210" s="84"/>
      <c r="AB210" s="84"/>
      <c r="AC210" s="303"/>
      <c r="AD210" s="21">
        <f>'9'!S3</f>
        <v>0</v>
      </c>
    </row>
    <row r="211" spans="1:30" s="8" customFormat="1" ht="21" hidden="1" customHeight="1" x14ac:dyDescent="0.15">
      <c r="A211" s="915" t="s">
        <v>223</v>
      </c>
      <c r="B211" s="146" t="s">
        <v>224</v>
      </c>
      <c r="C211" s="147"/>
      <c r="D211" s="147"/>
      <c r="E211" s="147"/>
      <c r="F211" s="147"/>
      <c r="G211" s="296"/>
      <c r="H211" s="304"/>
      <c r="I211" s="146" t="s">
        <v>103</v>
      </c>
      <c r="J211" s="147"/>
      <c r="K211" s="147"/>
      <c r="L211" s="147"/>
      <c r="M211" s="147"/>
      <c r="N211" s="296"/>
      <c r="O211" s="304"/>
      <c r="P211" s="147" t="s">
        <v>104</v>
      </c>
      <c r="Q211" s="147"/>
      <c r="R211" s="147"/>
      <c r="S211" s="147"/>
      <c r="T211" s="147"/>
      <c r="U211" s="296"/>
      <c r="V211" s="304"/>
      <c r="W211" s="147" t="s">
        <v>239</v>
      </c>
      <c r="X211" s="147"/>
      <c r="Y211" s="147"/>
      <c r="Z211" s="147"/>
      <c r="AA211" s="147"/>
      <c r="AB211" s="296"/>
      <c r="AC211" s="304"/>
      <c r="AD211" s="918" t="s">
        <v>105</v>
      </c>
    </row>
    <row r="212" spans="1:30" s="8" customFormat="1" ht="21" hidden="1" customHeight="1" x14ac:dyDescent="0.15">
      <c r="A212" s="916"/>
      <c r="B212" s="921" t="s">
        <v>106</v>
      </c>
      <c r="C212" s="912"/>
      <c r="D212" s="148" t="s">
        <v>226</v>
      </c>
      <c r="E212" s="912" t="s">
        <v>241</v>
      </c>
      <c r="F212" s="912"/>
      <c r="G212" s="913" t="s">
        <v>107</v>
      </c>
      <c r="H212" s="914"/>
      <c r="I212" s="921" t="s">
        <v>106</v>
      </c>
      <c r="J212" s="912"/>
      <c r="K212" s="148" t="s">
        <v>226</v>
      </c>
      <c r="L212" s="912" t="s">
        <v>241</v>
      </c>
      <c r="M212" s="912"/>
      <c r="N212" s="913" t="s">
        <v>107</v>
      </c>
      <c r="O212" s="914"/>
      <c r="P212" s="912" t="s">
        <v>106</v>
      </c>
      <c r="Q212" s="912"/>
      <c r="R212" s="148" t="s">
        <v>226</v>
      </c>
      <c r="S212" s="912" t="s">
        <v>241</v>
      </c>
      <c r="T212" s="912"/>
      <c r="U212" s="913" t="s">
        <v>107</v>
      </c>
      <c r="V212" s="914"/>
      <c r="W212" s="912" t="s">
        <v>106</v>
      </c>
      <c r="X212" s="912"/>
      <c r="Y212" s="148" t="s">
        <v>226</v>
      </c>
      <c r="Z212" s="912" t="s">
        <v>241</v>
      </c>
      <c r="AA212" s="912"/>
      <c r="AB212" s="913" t="s">
        <v>107</v>
      </c>
      <c r="AC212" s="914"/>
      <c r="AD212" s="919"/>
    </row>
    <row r="213" spans="1:30" s="8" customFormat="1" ht="21" hidden="1" customHeight="1" x14ac:dyDescent="0.15">
      <c r="A213" s="917"/>
      <c r="B213" s="149" t="s">
        <v>108</v>
      </c>
      <c r="C213" s="50" t="s">
        <v>109</v>
      </c>
      <c r="D213" s="50" t="s">
        <v>226</v>
      </c>
      <c r="E213" s="50" t="s">
        <v>108</v>
      </c>
      <c r="F213" s="50" t="s">
        <v>109</v>
      </c>
      <c r="G213" s="297" t="s">
        <v>240</v>
      </c>
      <c r="H213" s="305" t="s">
        <v>110</v>
      </c>
      <c r="I213" s="149" t="s">
        <v>108</v>
      </c>
      <c r="J213" s="50" t="s">
        <v>109</v>
      </c>
      <c r="K213" s="50" t="s">
        <v>226</v>
      </c>
      <c r="L213" s="50" t="s">
        <v>108</v>
      </c>
      <c r="M213" s="50" t="s">
        <v>109</v>
      </c>
      <c r="N213" s="297" t="s">
        <v>240</v>
      </c>
      <c r="O213" s="305" t="s">
        <v>110</v>
      </c>
      <c r="P213" s="50" t="s">
        <v>108</v>
      </c>
      <c r="Q213" s="50" t="s">
        <v>109</v>
      </c>
      <c r="R213" s="50" t="s">
        <v>226</v>
      </c>
      <c r="S213" s="50" t="s">
        <v>108</v>
      </c>
      <c r="T213" s="50" t="s">
        <v>109</v>
      </c>
      <c r="U213" s="297" t="s">
        <v>240</v>
      </c>
      <c r="V213" s="305" t="s">
        <v>110</v>
      </c>
      <c r="W213" s="50" t="s">
        <v>108</v>
      </c>
      <c r="X213" s="50" t="s">
        <v>109</v>
      </c>
      <c r="Y213" s="50" t="s">
        <v>226</v>
      </c>
      <c r="Z213" s="50" t="s">
        <v>108</v>
      </c>
      <c r="AA213" s="50" t="s">
        <v>109</v>
      </c>
      <c r="AB213" s="297" t="s">
        <v>240</v>
      </c>
      <c r="AC213" s="305" t="s">
        <v>110</v>
      </c>
      <c r="AD213" s="920"/>
    </row>
    <row r="214" spans="1:30" s="8" customFormat="1" ht="21" hidden="1" customHeight="1" x14ac:dyDescent="0.15">
      <c r="A214" s="82" t="s">
        <v>224</v>
      </c>
      <c r="B214" s="117">
        <f>SUM(B215:B234)</f>
        <v>0</v>
      </c>
      <c r="C214" s="118">
        <f>SUM(C215:C234)</f>
        <v>0</v>
      </c>
      <c r="D214" s="119" t="s">
        <v>226</v>
      </c>
      <c r="E214" s="120">
        <f>SUM(E215:E234)</f>
        <v>0</v>
      </c>
      <c r="F214" s="121">
        <f>SUM(F215:F234)</f>
        <v>0</v>
      </c>
      <c r="G214" s="298">
        <f>SUM(G215:G234)</f>
        <v>0</v>
      </c>
      <c r="H214" s="306">
        <f>SUM(F214-E214)</f>
        <v>0</v>
      </c>
      <c r="I214" s="117">
        <f>SUM(I215:I234)</f>
        <v>0</v>
      </c>
      <c r="J214" s="118">
        <f>SUM(J215:J234)</f>
        <v>0</v>
      </c>
      <c r="K214" s="119" t="s">
        <v>226</v>
      </c>
      <c r="L214" s="120">
        <f>SUM(L215:L234)</f>
        <v>0</v>
      </c>
      <c r="M214" s="121">
        <f>SUM(M215:M234)</f>
        <v>0</v>
      </c>
      <c r="N214" s="298">
        <f>SUM(N215:N234)</f>
        <v>0</v>
      </c>
      <c r="O214" s="306">
        <f>SUM(M214-L214)</f>
        <v>0</v>
      </c>
      <c r="P214" s="122">
        <f>SUM(P215:P234)</f>
        <v>0</v>
      </c>
      <c r="Q214" s="118">
        <f>SUM(Q215:Q234)</f>
        <v>0</v>
      </c>
      <c r="R214" s="119" t="s">
        <v>226</v>
      </c>
      <c r="S214" s="120">
        <f>SUM(S215:S234)</f>
        <v>0</v>
      </c>
      <c r="T214" s="121">
        <f>SUM(T215:T234)</f>
        <v>0</v>
      </c>
      <c r="U214" s="298">
        <f>SUM(U215:U234)</f>
        <v>0</v>
      </c>
      <c r="V214" s="306">
        <f>SUM(T214-S214)</f>
        <v>0</v>
      </c>
      <c r="W214" s="122">
        <f>SUM(W215:W234)</f>
        <v>0</v>
      </c>
      <c r="X214" s="118">
        <f>SUM(X215:X234)</f>
        <v>0</v>
      </c>
      <c r="Y214" s="119" t="s">
        <v>226</v>
      </c>
      <c r="Z214" s="120">
        <f>SUM(Z215:Z234)</f>
        <v>0</v>
      </c>
      <c r="AA214" s="121">
        <f>SUM(AA215:AA234)</f>
        <v>0</v>
      </c>
      <c r="AB214" s="298">
        <f>SUM(AB215:AB234)</f>
        <v>0</v>
      </c>
      <c r="AC214" s="306">
        <f>SUM(AA214-Z214)</f>
        <v>0</v>
      </c>
      <c r="AD214" s="123"/>
    </row>
    <row r="215" spans="1:30" s="8" customFormat="1" ht="21" hidden="1" customHeight="1" x14ac:dyDescent="0.15">
      <c r="A215" s="51" t="s">
        <v>227</v>
      </c>
      <c r="B215" s="124">
        <f>COUNTIF('9'!$C$7:$C$1001,"*전")</f>
        <v>0</v>
      </c>
      <c r="C215" s="125">
        <f>COUNTIF('9'!$H$7:$H$1001,"*전")</f>
        <v>0</v>
      </c>
      <c r="D215" s="126" t="s">
        <v>226</v>
      </c>
      <c r="E215" s="127">
        <f>SUMIF('9'!$C$7:$C$1001,"*전",'9'!$E$7:$E$1001)</f>
        <v>0</v>
      </c>
      <c r="F215" s="128">
        <f>SUMIF('9'!$H$7:$H$1001,"*전",'9'!$J$7:$J1185)</f>
        <v>0</v>
      </c>
      <c r="G215" s="299">
        <f>C215-B215</f>
        <v>0</v>
      </c>
      <c r="H215" s="307">
        <f t="shared" ref="H215:H234" si="124">SUM(F215-E215)</f>
        <v>0</v>
      </c>
      <c r="I215" s="124">
        <f>COUNTIF('9'!$T$7:$T$1001,"국전")</f>
        <v>0</v>
      </c>
      <c r="J215" s="125">
        <f>COUNTIF('9'!$U$7:$U$1001,"국전")</f>
        <v>0</v>
      </c>
      <c r="K215" s="126" t="s">
        <v>226</v>
      </c>
      <c r="L215" s="127">
        <f>SUMIF('9'!$T$7:$T$1001,"국전",'9'!$E$7:$E$1001)</f>
        <v>0</v>
      </c>
      <c r="M215" s="128">
        <f>SUMIF('9'!$U$7:$U$1001,"국전",'9'!$J$7:$J1185)</f>
        <v>0</v>
      </c>
      <c r="N215" s="299">
        <f>J215-I215</f>
        <v>0</v>
      </c>
      <c r="O215" s="307">
        <f t="shared" ref="O215:O234" si="125">SUM(M215-L215)</f>
        <v>0</v>
      </c>
      <c r="P215" s="129">
        <f>COUNTIF('9'!$T$7:$T$1001,"공전")</f>
        <v>0</v>
      </c>
      <c r="Q215" s="125">
        <f>COUNTIF('9'!$U$7:$U$1001,"공전")</f>
        <v>0</v>
      </c>
      <c r="R215" s="126" t="s">
        <v>226</v>
      </c>
      <c r="S215" s="127">
        <f>SUMIF('9'!$T$7:$T$1001,"공전",'9'!$E$7:$E$1001)</f>
        <v>0</v>
      </c>
      <c r="T215" s="128">
        <f>SUMIF('9'!$U$7:$U$1001,"공전",'9'!$J$7:$J1185)</f>
        <v>0</v>
      </c>
      <c r="U215" s="299">
        <f>Q215-P215</f>
        <v>0</v>
      </c>
      <c r="V215" s="307">
        <f t="shared" ref="V215:V234" si="126">SUM(T215-S215)</f>
        <v>0</v>
      </c>
      <c r="W215" s="129">
        <f t="shared" ref="W215:W234" si="127">B215-I215-P215</f>
        <v>0</v>
      </c>
      <c r="X215" s="125">
        <f t="shared" ref="X215:X234" si="128">C215-J215-Q215</f>
        <v>0</v>
      </c>
      <c r="Y215" s="129" t="e">
        <f t="shared" ref="Y215:Y234" si="129">D215-K215-R215</f>
        <v>#VALUE!</v>
      </c>
      <c r="Z215" s="127">
        <f t="shared" ref="Z215:Z234" si="130">E215-L215-S215</f>
        <v>0</v>
      </c>
      <c r="AA215" s="128">
        <f t="shared" ref="AA215:AA234" si="131">F215-M215-T215</f>
        <v>0</v>
      </c>
      <c r="AB215" s="299">
        <f>X215-W215</f>
        <v>0</v>
      </c>
      <c r="AC215" s="307">
        <f t="shared" ref="AC215:AC234" si="132">SUM(AA215-Z215)</f>
        <v>0</v>
      </c>
      <c r="AD215" s="130"/>
    </row>
    <row r="216" spans="1:30" s="8" customFormat="1" ht="21" hidden="1" customHeight="1" x14ac:dyDescent="0.15">
      <c r="A216" s="52" t="s">
        <v>228</v>
      </c>
      <c r="B216" s="131">
        <f>COUNTIF('9'!$C$7:$C$1001,"*답")</f>
        <v>0</v>
      </c>
      <c r="C216" s="132">
        <f>COUNTIF('9'!$H$7:$H$1001,"*답")</f>
        <v>0</v>
      </c>
      <c r="D216" s="133" t="s">
        <v>226</v>
      </c>
      <c r="E216" s="134">
        <f>SUMIF('9'!$C$7:$C$1001,"*답",'9'!$E$7:$E$1001)</f>
        <v>0</v>
      </c>
      <c r="F216" s="135">
        <f>SUMIF('9'!$H$7:$H$1001,"*답",'9'!$J$7:$J1186)</f>
        <v>0</v>
      </c>
      <c r="G216" s="300">
        <f t="shared" ref="G216:G234" si="133">C216-B216</f>
        <v>0</v>
      </c>
      <c r="H216" s="308">
        <f t="shared" si="124"/>
        <v>0</v>
      </c>
      <c r="I216" s="131">
        <f>COUNTIF('9'!$T$7:$T$1001,"국답")</f>
        <v>0</v>
      </c>
      <c r="J216" s="132">
        <f>COUNTIF('9'!$U$7:$U$1001,"국답")</f>
        <v>0</v>
      </c>
      <c r="K216" s="133" t="s">
        <v>226</v>
      </c>
      <c r="L216" s="134">
        <f>SUMIF('9'!$T$7:$T$1001,"국답",'9'!$E$7:$E$1001)</f>
        <v>0</v>
      </c>
      <c r="M216" s="135">
        <f>SUMIF('9'!$U$7:$U$1001,"국답",'9'!$J$7:$J1186)</f>
        <v>0</v>
      </c>
      <c r="N216" s="300">
        <f t="shared" ref="N216:N234" si="134">J216-I216</f>
        <v>0</v>
      </c>
      <c r="O216" s="308">
        <f t="shared" si="125"/>
        <v>0</v>
      </c>
      <c r="P216" s="136">
        <f>COUNTIF('9'!$T$7:$T$1001,"공답")</f>
        <v>0</v>
      </c>
      <c r="Q216" s="132">
        <f>COUNTIF('9'!$U$7:$U$1001,"공답")</f>
        <v>0</v>
      </c>
      <c r="R216" s="133" t="s">
        <v>226</v>
      </c>
      <c r="S216" s="134">
        <f>SUMIF('9'!$T$7:$T$1001,"공답",'9'!$E$7:$E$1001)</f>
        <v>0</v>
      </c>
      <c r="T216" s="135">
        <f>SUMIF('9'!$U$7:$U$1001,"공답",'9'!$J$7:$J1186)</f>
        <v>0</v>
      </c>
      <c r="U216" s="300">
        <f t="shared" ref="U216:U234" si="135">Q216-P216</f>
        <v>0</v>
      </c>
      <c r="V216" s="308">
        <f t="shared" si="126"/>
        <v>0</v>
      </c>
      <c r="W216" s="136">
        <f t="shared" si="127"/>
        <v>0</v>
      </c>
      <c r="X216" s="132">
        <f t="shared" si="128"/>
        <v>0</v>
      </c>
      <c r="Y216" s="136" t="e">
        <f t="shared" si="129"/>
        <v>#VALUE!</v>
      </c>
      <c r="Z216" s="134">
        <f t="shared" si="130"/>
        <v>0</v>
      </c>
      <c r="AA216" s="135">
        <f t="shared" si="131"/>
        <v>0</v>
      </c>
      <c r="AB216" s="300">
        <f t="shared" ref="AB216:AB234" si="136">X216-W216</f>
        <v>0</v>
      </c>
      <c r="AC216" s="308">
        <f t="shared" si="132"/>
        <v>0</v>
      </c>
      <c r="AD216" s="137"/>
    </row>
    <row r="217" spans="1:30" s="8" customFormat="1" ht="21" hidden="1" customHeight="1" x14ac:dyDescent="0.15">
      <c r="A217" s="52" t="s">
        <v>229</v>
      </c>
      <c r="B217" s="131">
        <f>COUNTIF('9'!$C$7:$C$1001,"*대")</f>
        <v>0</v>
      </c>
      <c r="C217" s="132">
        <f>COUNTIF('9'!$H$7:$H$1001,"*대")</f>
        <v>0</v>
      </c>
      <c r="D217" s="133" t="s">
        <v>226</v>
      </c>
      <c r="E217" s="134">
        <f>SUMIF('9'!$C$7:$C$1001,"*대",'9'!$E$7:$E$1001)</f>
        <v>0</v>
      </c>
      <c r="F217" s="135">
        <f>SUMIF('9'!$H$7:$H$1001,"*대",'9'!$J$7:$J1187)</f>
        <v>0</v>
      </c>
      <c r="G217" s="300">
        <f t="shared" si="133"/>
        <v>0</v>
      </c>
      <c r="H217" s="308">
        <f t="shared" si="124"/>
        <v>0</v>
      </c>
      <c r="I217" s="131">
        <f>COUNTIF('9'!$T$7:$T$1001,"국대")</f>
        <v>0</v>
      </c>
      <c r="J217" s="132">
        <f>COUNTIF('9'!$U$7:$U$1001,"국대")</f>
        <v>0</v>
      </c>
      <c r="K217" s="133" t="s">
        <v>226</v>
      </c>
      <c r="L217" s="134">
        <f>SUMIF('9'!$T$7:$T$1001,"국대",'9'!$E$7:$E$1001)</f>
        <v>0</v>
      </c>
      <c r="M217" s="135">
        <f>SUMIF('9'!$U$7:$U$1001,"국대",'9'!$J$7:$J1187)</f>
        <v>0</v>
      </c>
      <c r="N217" s="300">
        <f t="shared" si="134"/>
        <v>0</v>
      </c>
      <c r="O217" s="308">
        <f t="shared" si="125"/>
        <v>0</v>
      </c>
      <c r="P217" s="136">
        <f>COUNTIF('9'!$T$7:$T$1001,"공대")</f>
        <v>0</v>
      </c>
      <c r="Q217" s="132">
        <f>COUNTIF('9'!$U$7:$U$1001,"공대")</f>
        <v>0</v>
      </c>
      <c r="R217" s="133" t="s">
        <v>226</v>
      </c>
      <c r="S217" s="134">
        <f>SUMIF('9'!$T$7:$T$1001,"공대",'9'!$E$7:$E$1001)</f>
        <v>0</v>
      </c>
      <c r="T217" s="135">
        <f>SUMIF('9'!$U$7:$U$1001,"공대",'9'!$J$7:$J1187)</f>
        <v>0</v>
      </c>
      <c r="U217" s="300">
        <f t="shared" si="135"/>
        <v>0</v>
      </c>
      <c r="V217" s="308">
        <f t="shared" si="126"/>
        <v>0</v>
      </c>
      <c r="W217" s="136">
        <f t="shared" si="127"/>
        <v>0</v>
      </c>
      <c r="X217" s="132">
        <f t="shared" si="128"/>
        <v>0</v>
      </c>
      <c r="Y217" s="136" t="e">
        <f t="shared" si="129"/>
        <v>#VALUE!</v>
      </c>
      <c r="Z217" s="134">
        <f t="shared" si="130"/>
        <v>0</v>
      </c>
      <c r="AA217" s="135">
        <f t="shared" si="131"/>
        <v>0</v>
      </c>
      <c r="AB217" s="300">
        <f t="shared" si="136"/>
        <v>0</v>
      </c>
      <c r="AC217" s="308">
        <f t="shared" si="132"/>
        <v>0</v>
      </c>
      <c r="AD217" s="138"/>
    </row>
    <row r="218" spans="1:30" s="8" customFormat="1" ht="21" hidden="1" customHeight="1" x14ac:dyDescent="0.15">
      <c r="A218" s="52" t="s">
        <v>230</v>
      </c>
      <c r="B218" s="131">
        <f>COUNTIF('9'!$C$7:$C$1001,"*임")</f>
        <v>0</v>
      </c>
      <c r="C218" s="132">
        <f>COUNTIF('9'!$H$7:$H$1001,"*임")</f>
        <v>0</v>
      </c>
      <c r="D218" s="133" t="s">
        <v>226</v>
      </c>
      <c r="E218" s="134">
        <f>SUMIF('9'!$C$7:$C$1001,"*임",'9'!$E$7:$E$1001)</f>
        <v>0</v>
      </c>
      <c r="F218" s="135">
        <f>SUMIF('9'!$H$7:$H$1001,"*임",'9'!$J$7:$J1188)</f>
        <v>0</v>
      </c>
      <c r="G218" s="300">
        <f t="shared" si="133"/>
        <v>0</v>
      </c>
      <c r="H218" s="308">
        <f t="shared" si="124"/>
        <v>0</v>
      </c>
      <c r="I218" s="131">
        <f>COUNTIF('9'!$T$7:$T$1001,"국임")</f>
        <v>0</v>
      </c>
      <c r="J218" s="132">
        <f>COUNTIF('9'!$U$7:$U$1001,"국임")</f>
        <v>0</v>
      </c>
      <c r="K218" s="133" t="s">
        <v>226</v>
      </c>
      <c r="L218" s="134">
        <f>SUMIF('9'!$T$7:$T$1001,"국임",'9'!$E$7:$E$1001)</f>
        <v>0</v>
      </c>
      <c r="M218" s="135">
        <f>SUMIF('9'!$U$7:$U$1001,"국임",'9'!$J$7:$J1188)</f>
        <v>0</v>
      </c>
      <c r="N218" s="300">
        <f t="shared" si="134"/>
        <v>0</v>
      </c>
      <c r="O218" s="308">
        <f t="shared" si="125"/>
        <v>0</v>
      </c>
      <c r="P218" s="136">
        <f>COUNTIF('9'!$T$7:$T$1001,"공임")</f>
        <v>0</v>
      </c>
      <c r="Q218" s="132">
        <f>COUNTIF('9'!$U$7:$U$1001,"공임")</f>
        <v>0</v>
      </c>
      <c r="R218" s="133" t="s">
        <v>226</v>
      </c>
      <c r="S218" s="134">
        <f>SUMIF('9'!$T$7:$T$1001,"공임",'9'!$E$7:$E$1001)</f>
        <v>0</v>
      </c>
      <c r="T218" s="135">
        <f>SUMIF('9'!$U$7:$U$1001,"공임",'9'!$J$7:$J1188)</f>
        <v>0</v>
      </c>
      <c r="U218" s="300">
        <f t="shared" si="135"/>
        <v>0</v>
      </c>
      <c r="V218" s="308">
        <f t="shared" si="126"/>
        <v>0</v>
      </c>
      <c r="W218" s="136">
        <f t="shared" si="127"/>
        <v>0</v>
      </c>
      <c r="X218" s="132">
        <f t="shared" si="128"/>
        <v>0</v>
      </c>
      <c r="Y218" s="136" t="e">
        <f t="shared" si="129"/>
        <v>#VALUE!</v>
      </c>
      <c r="Z218" s="134">
        <f t="shared" si="130"/>
        <v>0</v>
      </c>
      <c r="AA218" s="135">
        <f t="shared" si="131"/>
        <v>0</v>
      </c>
      <c r="AB218" s="300">
        <f t="shared" si="136"/>
        <v>0</v>
      </c>
      <c r="AC218" s="308">
        <f t="shared" si="132"/>
        <v>0</v>
      </c>
      <c r="AD218" s="138"/>
    </row>
    <row r="219" spans="1:30" s="8" customFormat="1" ht="21" hidden="1" customHeight="1" x14ac:dyDescent="0.15">
      <c r="A219" s="52" t="s">
        <v>231</v>
      </c>
      <c r="B219" s="131">
        <f>COUNTIF('9'!$C$7:$C$1001,"*도")</f>
        <v>0</v>
      </c>
      <c r="C219" s="132">
        <f>COUNTIF('9'!$H$7:$H$1001,"*도")</f>
        <v>0</v>
      </c>
      <c r="D219" s="133" t="s">
        <v>226</v>
      </c>
      <c r="E219" s="134">
        <f>SUMIF('9'!$C$7:$C$1001,"*도",'9'!$E$7:$E$1001)</f>
        <v>0</v>
      </c>
      <c r="F219" s="135">
        <f>SUMIF('9'!$H$7:$H$1001,"*도",'9'!$J$7:$J1189)</f>
        <v>0</v>
      </c>
      <c r="G219" s="300">
        <f t="shared" si="133"/>
        <v>0</v>
      </c>
      <c r="H219" s="308">
        <f t="shared" si="124"/>
        <v>0</v>
      </c>
      <c r="I219" s="131">
        <f>COUNTIF('9'!$T$7:$T$1001,"국도")</f>
        <v>0</v>
      </c>
      <c r="J219" s="132">
        <f>COUNTIF('9'!$U$7:$U$1001,"국도")</f>
        <v>0</v>
      </c>
      <c r="K219" s="133" t="s">
        <v>226</v>
      </c>
      <c r="L219" s="134">
        <f>SUMIF('9'!$T$7:$T$1001,"국도",'9'!$E$7:$E$1001)</f>
        <v>0</v>
      </c>
      <c r="M219" s="135">
        <f>SUMIF('9'!$U$7:$U$1001,"국도",'9'!$J$7:$J1189)</f>
        <v>0</v>
      </c>
      <c r="N219" s="300">
        <f t="shared" si="134"/>
        <v>0</v>
      </c>
      <c r="O219" s="308">
        <f t="shared" si="125"/>
        <v>0</v>
      </c>
      <c r="P219" s="136">
        <f>COUNTIF('9'!$T$7:$T$1001,"공도")</f>
        <v>0</v>
      </c>
      <c r="Q219" s="132">
        <f>COUNTIF('9'!$U$7:$U$1001,"공도")</f>
        <v>0</v>
      </c>
      <c r="R219" s="133" t="s">
        <v>226</v>
      </c>
      <c r="S219" s="134">
        <f>SUMIF('9'!$T$7:$T$1001,"공도",'9'!$E$7:$E$1001)</f>
        <v>0</v>
      </c>
      <c r="T219" s="135">
        <f>SUMIF('9'!$U$7:$U$1001,"공도",'9'!$J$7:$J1189)</f>
        <v>0</v>
      </c>
      <c r="U219" s="300">
        <f t="shared" si="135"/>
        <v>0</v>
      </c>
      <c r="V219" s="308">
        <f t="shared" si="126"/>
        <v>0</v>
      </c>
      <c r="W219" s="136">
        <f t="shared" si="127"/>
        <v>0</v>
      </c>
      <c r="X219" s="132">
        <f t="shared" si="128"/>
        <v>0</v>
      </c>
      <c r="Y219" s="136" t="e">
        <f t="shared" si="129"/>
        <v>#VALUE!</v>
      </c>
      <c r="Z219" s="134">
        <f t="shared" si="130"/>
        <v>0</v>
      </c>
      <c r="AA219" s="135">
        <f t="shared" si="131"/>
        <v>0</v>
      </c>
      <c r="AB219" s="300">
        <f t="shared" si="136"/>
        <v>0</v>
      </c>
      <c r="AC219" s="308">
        <f t="shared" si="132"/>
        <v>0</v>
      </c>
      <c r="AD219" s="138"/>
    </row>
    <row r="220" spans="1:30" s="8" customFormat="1" ht="21" hidden="1" customHeight="1" x14ac:dyDescent="0.15">
      <c r="A220" s="52" t="s">
        <v>232</v>
      </c>
      <c r="B220" s="131">
        <f>COUNTIF('9'!$C$7:$C$1001,"*천")</f>
        <v>0</v>
      </c>
      <c r="C220" s="132">
        <f>COUNTIF('9'!$H$7:$H$1001,"*천")</f>
        <v>0</v>
      </c>
      <c r="D220" s="133" t="s">
        <v>226</v>
      </c>
      <c r="E220" s="134">
        <f>SUMIF('9'!$C$7:$C$1001,"*천",'9'!$E$7:$E$1001)</f>
        <v>0</v>
      </c>
      <c r="F220" s="135">
        <f>SUMIF('9'!$H$7:$H$1001,"*천",'9'!$J$7:$J1190)</f>
        <v>0</v>
      </c>
      <c r="G220" s="300">
        <f t="shared" si="133"/>
        <v>0</v>
      </c>
      <c r="H220" s="308">
        <f t="shared" si="124"/>
        <v>0</v>
      </c>
      <c r="I220" s="131">
        <f>COUNTIF('9'!$T$7:$T$1001,"국천")</f>
        <v>0</v>
      </c>
      <c r="J220" s="132">
        <f>COUNTIF('9'!$U$7:$U$1001,"국천")</f>
        <v>0</v>
      </c>
      <c r="K220" s="133" t="s">
        <v>226</v>
      </c>
      <c r="L220" s="134">
        <f>SUMIF('9'!$T$7:$T$1001,"국천",'9'!$E$7:$E$1001)</f>
        <v>0</v>
      </c>
      <c r="M220" s="135">
        <f>SUMIF('9'!$U$7:$U$1001,"국천",'9'!$J$7:$J1190)</f>
        <v>0</v>
      </c>
      <c r="N220" s="300">
        <f t="shared" si="134"/>
        <v>0</v>
      </c>
      <c r="O220" s="308">
        <f t="shared" si="125"/>
        <v>0</v>
      </c>
      <c r="P220" s="136">
        <f>COUNTIF('9'!$T$7:$T$1001,"공천")</f>
        <v>0</v>
      </c>
      <c r="Q220" s="132">
        <f>COUNTIF('9'!$U$7:$U$1001,"공천")</f>
        <v>0</v>
      </c>
      <c r="R220" s="133" t="s">
        <v>226</v>
      </c>
      <c r="S220" s="134">
        <f>SUMIF('9'!$T$7:$T$1001,"공천",'9'!$E$7:$E$1001)</f>
        <v>0</v>
      </c>
      <c r="T220" s="135">
        <f>SUMIF('9'!$U$7:$U$1001,"공천",'9'!$J$7:$J1190)</f>
        <v>0</v>
      </c>
      <c r="U220" s="300">
        <f t="shared" si="135"/>
        <v>0</v>
      </c>
      <c r="V220" s="308">
        <f t="shared" si="126"/>
        <v>0</v>
      </c>
      <c r="W220" s="136">
        <f t="shared" si="127"/>
        <v>0</v>
      </c>
      <c r="X220" s="132">
        <f t="shared" si="128"/>
        <v>0</v>
      </c>
      <c r="Y220" s="136" t="e">
        <f t="shared" si="129"/>
        <v>#VALUE!</v>
      </c>
      <c r="Z220" s="134">
        <f t="shared" si="130"/>
        <v>0</v>
      </c>
      <c r="AA220" s="135">
        <f t="shared" si="131"/>
        <v>0</v>
      </c>
      <c r="AB220" s="300">
        <f t="shared" si="136"/>
        <v>0</v>
      </c>
      <c r="AC220" s="308">
        <f t="shared" si="132"/>
        <v>0</v>
      </c>
      <c r="AD220" s="138"/>
    </row>
    <row r="221" spans="1:30" s="8" customFormat="1" ht="21" hidden="1" customHeight="1" x14ac:dyDescent="0.15">
      <c r="A221" s="52" t="s">
        <v>233</v>
      </c>
      <c r="B221" s="131">
        <f>COUNTIF('9'!$C$7:$C$1001,"*구")</f>
        <v>0</v>
      </c>
      <c r="C221" s="132">
        <f>COUNTIF('9'!$H$7:$H$1001,"*구")</f>
        <v>0</v>
      </c>
      <c r="D221" s="133" t="s">
        <v>226</v>
      </c>
      <c r="E221" s="134">
        <f>SUMIF('9'!$C$7:$C$1001,"*구",'9'!$E$7:$E$1001)</f>
        <v>0</v>
      </c>
      <c r="F221" s="135">
        <f>SUMIF('9'!$H$7:$H$1001,"*구",'9'!$J$7:$J1191)</f>
        <v>0</v>
      </c>
      <c r="G221" s="300">
        <f t="shared" si="133"/>
        <v>0</v>
      </c>
      <c r="H221" s="308">
        <f t="shared" si="124"/>
        <v>0</v>
      </c>
      <c r="I221" s="131">
        <f>COUNTIF('9'!$T$7:$T$1001,"국구")</f>
        <v>0</v>
      </c>
      <c r="J221" s="132">
        <f>COUNTIF('9'!$U$7:$U$1001,"국구")</f>
        <v>0</v>
      </c>
      <c r="K221" s="133" t="s">
        <v>226</v>
      </c>
      <c r="L221" s="134">
        <f>SUMIF('9'!$T$7:$T$1001,"국구",'9'!$E$7:$E$1001)</f>
        <v>0</v>
      </c>
      <c r="M221" s="135">
        <f>SUMIF('9'!$U$7:$U$1001,"국구",'9'!$J$7:$J1191)</f>
        <v>0</v>
      </c>
      <c r="N221" s="300">
        <f t="shared" si="134"/>
        <v>0</v>
      </c>
      <c r="O221" s="308">
        <f t="shared" si="125"/>
        <v>0</v>
      </c>
      <c r="P221" s="136">
        <f>COUNTIF('9'!$T$7:$T$1001,"공구")</f>
        <v>0</v>
      </c>
      <c r="Q221" s="132">
        <f>COUNTIF('9'!$U$7:$U$1001,"공구")</f>
        <v>0</v>
      </c>
      <c r="R221" s="133" t="s">
        <v>226</v>
      </c>
      <c r="S221" s="134">
        <f>SUMIF('9'!$T$7:$T$1001,"공구",'9'!$E$7:$E$1001)</f>
        <v>0</v>
      </c>
      <c r="T221" s="135">
        <f>SUMIF('9'!$U$7:$U$1001,"공구",'9'!$J$7:$J1191)</f>
        <v>0</v>
      </c>
      <c r="U221" s="300">
        <f t="shared" si="135"/>
        <v>0</v>
      </c>
      <c r="V221" s="308">
        <f t="shared" si="126"/>
        <v>0</v>
      </c>
      <c r="W221" s="136">
        <f t="shared" si="127"/>
        <v>0</v>
      </c>
      <c r="X221" s="132">
        <f t="shared" si="128"/>
        <v>0</v>
      </c>
      <c r="Y221" s="136" t="e">
        <f t="shared" si="129"/>
        <v>#VALUE!</v>
      </c>
      <c r="Z221" s="134">
        <f t="shared" si="130"/>
        <v>0</v>
      </c>
      <c r="AA221" s="135">
        <f t="shared" si="131"/>
        <v>0</v>
      </c>
      <c r="AB221" s="300">
        <f t="shared" si="136"/>
        <v>0</v>
      </c>
      <c r="AC221" s="308">
        <f t="shared" si="132"/>
        <v>0</v>
      </c>
      <c r="AD221" s="138"/>
    </row>
    <row r="222" spans="1:30" s="8" customFormat="1" ht="21" hidden="1" customHeight="1" x14ac:dyDescent="0.15">
      <c r="A222" s="52" t="s">
        <v>234</v>
      </c>
      <c r="B222" s="131">
        <f>COUNTIF('9'!$C$7:$C$1001,"*제")</f>
        <v>0</v>
      </c>
      <c r="C222" s="132">
        <f>COUNTIF('9'!$H$7:$H$1001,"*제")</f>
        <v>0</v>
      </c>
      <c r="D222" s="133" t="s">
        <v>226</v>
      </c>
      <c r="E222" s="134">
        <f>SUMIF('9'!$C$7:$C$1001,"*제",'9'!$E$7:$E$1001)</f>
        <v>0</v>
      </c>
      <c r="F222" s="135">
        <f>SUMIF('9'!$H$7:$H$1001,"*제",'9'!$J$7:$J1192)</f>
        <v>0</v>
      </c>
      <c r="G222" s="300">
        <f t="shared" si="133"/>
        <v>0</v>
      </c>
      <c r="H222" s="308">
        <f t="shared" si="124"/>
        <v>0</v>
      </c>
      <c r="I222" s="131">
        <f>COUNTIF('9'!$T$7:$T$1001,"국제")</f>
        <v>0</v>
      </c>
      <c r="J222" s="132">
        <f>COUNTIF('9'!$U$7:$U$1001,"국제")</f>
        <v>0</v>
      </c>
      <c r="K222" s="133" t="s">
        <v>226</v>
      </c>
      <c r="L222" s="134">
        <f>SUMIF('9'!$T$7:$T$1001,"국제",'9'!$E$7:$E$1001)</f>
        <v>0</v>
      </c>
      <c r="M222" s="135">
        <f>SUMIF('9'!$U$7:$U$1001,"국제",'9'!$J$7:$J1192)</f>
        <v>0</v>
      </c>
      <c r="N222" s="300">
        <f t="shared" si="134"/>
        <v>0</v>
      </c>
      <c r="O222" s="308">
        <f t="shared" si="125"/>
        <v>0</v>
      </c>
      <c r="P222" s="136">
        <f>COUNTIF('9'!$T$7:$T$1001,"공제")</f>
        <v>0</v>
      </c>
      <c r="Q222" s="132">
        <f>COUNTIF('9'!$U$7:$U$1001,"공제")</f>
        <v>0</v>
      </c>
      <c r="R222" s="133" t="s">
        <v>226</v>
      </c>
      <c r="S222" s="134">
        <f>SUMIF('9'!$T$7:$T$1001,"공제",'9'!$E$7:$E$1001)</f>
        <v>0</v>
      </c>
      <c r="T222" s="135">
        <f>SUMIF('9'!$U$7:$U$1001,"공제",'9'!$J$7:$J1192)</f>
        <v>0</v>
      </c>
      <c r="U222" s="300">
        <f t="shared" si="135"/>
        <v>0</v>
      </c>
      <c r="V222" s="308">
        <f t="shared" si="126"/>
        <v>0</v>
      </c>
      <c r="W222" s="136">
        <f t="shared" si="127"/>
        <v>0</v>
      </c>
      <c r="X222" s="132">
        <f t="shared" si="128"/>
        <v>0</v>
      </c>
      <c r="Y222" s="136" t="e">
        <f t="shared" si="129"/>
        <v>#VALUE!</v>
      </c>
      <c r="Z222" s="134">
        <f t="shared" si="130"/>
        <v>0</v>
      </c>
      <c r="AA222" s="135">
        <f t="shared" si="131"/>
        <v>0</v>
      </c>
      <c r="AB222" s="300">
        <f t="shared" si="136"/>
        <v>0</v>
      </c>
      <c r="AC222" s="308">
        <f t="shared" si="132"/>
        <v>0</v>
      </c>
      <c r="AD222" s="137"/>
    </row>
    <row r="223" spans="1:30" s="8" customFormat="1" ht="21" hidden="1" customHeight="1" x14ac:dyDescent="0.15">
      <c r="A223" s="52" t="s">
        <v>77</v>
      </c>
      <c r="B223" s="131">
        <f>COUNTIF('9'!$C$7:$C$1001,"*유")</f>
        <v>0</v>
      </c>
      <c r="C223" s="132">
        <f>COUNTIF('9'!$H$7:$H$1001,"*유")</f>
        <v>0</v>
      </c>
      <c r="D223" s="133" t="s">
        <v>226</v>
      </c>
      <c r="E223" s="134">
        <f>SUMIF('9'!$C$7:$C$1001,"*유",'9'!$E$7:$E$1001)</f>
        <v>0</v>
      </c>
      <c r="F223" s="135">
        <f>SUMIF('9'!$H$7:$H$1001,"*유",'9'!$J$7:$J1193)</f>
        <v>0</v>
      </c>
      <c r="G223" s="300">
        <f t="shared" si="133"/>
        <v>0</v>
      </c>
      <c r="H223" s="308">
        <f t="shared" si="124"/>
        <v>0</v>
      </c>
      <c r="I223" s="131">
        <f>COUNTIF('9'!$T$7:$T$1001,"국유")</f>
        <v>0</v>
      </c>
      <c r="J223" s="132">
        <f>COUNTIF('9'!$U$7:$U$1001,"국유")</f>
        <v>0</v>
      </c>
      <c r="K223" s="133" t="s">
        <v>226</v>
      </c>
      <c r="L223" s="134">
        <f>SUMIF('9'!$T$7:$T$1001,"국유",'9'!$E$7:$E$1001)</f>
        <v>0</v>
      </c>
      <c r="M223" s="135">
        <f>SUMIF('9'!$U$7:$U$1001,"국유",'9'!$J$7:$J1193)</f>
        <v>0</v>
      </c>
      <c r="N223" s="300">
        <f t="shared" si="134"/>
        <v>0</v>
      </c>
      <c r="O223" s="308">
        <f t="shared" si="125"/>
        <v>0</v>
      </c>
      <c r="P223" s="136">
        <f>COUNTIF('9'!$T$7:$T$1001,"공유")</f>
        <v>0</v>
      </c>
      <c r="Q223" s="132">
        <f>COUNTIF('9'!$U$7:$U$1001,"공유")</f>
        <v>0</v>
      </c>
      <c r="R223" s="133" t="s">
        <v>226</v>
      </c>
      <c r="S223" s="134">
        <f>SUMIF('9'!$T$7:$T$1001,"공유",'9'!$E$7:$E$1001)</f>
        <v>0</v>
      </c>
      <c r="T223" s="135">
        <f>SUMIF('9'!$U$7:$U$1001,"공유",'9'!$J$7:$J1193)</f>
        <v>0</v>
      </c>
      <c r="U223" s="300">
        <f t="shared" si="135"/>
        <v>0</v>
      </c>
      <c r="V223" s="308">
        <f t="shared" si="126"/>
        <v>0</v>
      </c>
      <c r="W223" s="136">
        <f t="shared" si="127"/>
        <v>0</v>
      </c>
      <c r="X223" s="132">
        <f t="shared" si="128"/>
        <v>0</v>
      </c>
      <c r="Y223" s="136" t="e">
        <f t="shared" si="129"/>
        <v>#VALUE!</v>
      </c>
      <c r="Z223" s="134">
        <f t="shared" si="130"/>
        <v>0</v>
      </c>
      <c r="AA223" s="135">
        <f t="shared" si="131"/>
        <v>0</v>
      </c>
      <c r="AB223" s="300">
        <f t="shared" si="136"/>
        <v>0</v>
      </c>
      <c r="AC223" s="308">
        <f t="shared" si="132"/>
        <v>0</v>
      </c>
      <c r="AD223" s="138"/>
    </row>
    <row r="224" spans="1:30" s="8" customFormat="1" ht="21" hidden="1" customHeight="1" x14ac:dyDescent="0.15">
      <c r="A224" s="52" t="s">
        <v>235</v>
      </c>
      <c r="B224" s="131">
        <f>COUNTIF('9'!$C$7:$C$1001,"*잡")</f>
        <v>0</v>
      </c>
      <c r="C224" s="132">
        <f>COUNTIF('9'!$H$7:$H$1001,"*잡")</f>
        <v>0</v>
      </c>
      <c r="D224" s="133" t="s">
        <v>226</v>
      </c>
      <c r="E224" s="134">
        <f>SUMIF('9'!$C$7:$C$1001,"*잡",'9'!$E$7:$E$1001)</f>
        <v>0</v>
      </c>
      <c r="F224" s="135">
        <f>SUMIF('9'!$H$7:$H$1001,"*잡",'9'!$J$7:$J1194)</f>
        <v>0</v>
      </c>
      <c r="G224" s="300">
        <f t="shared" si="133"/>
        <v>0</v>
      </c>
      <c r="H224" s="308">
        <f t="shared" si="124"/>
        <v>0</v>
      </c>
      <c r="I224" s="131">
        <f>COUNTIF('9'!$T$7:$T$1001,"국잡")</f>
        <v>0</v>
      </c>
      <c r="J224" s="132">
        <f>COUNTIF('9'!$U$7:$U$1001,"국잡")</f>
        <v>0</v>
      </c>
      <c r="K224" s="133" t="s">
        <v>226</v>
      </c>
      <c r="L224" s="134">
        <f>SUMIF('9'!$T$7:$T$1001,"국잡",'9'!$E$7:$E$1001)</f>
        <v>0</v>
      </c>
      <c r="M224" s="135">
        <f>SUMIF('9'!$U$7:$U$1001,"국잡",'9'!$J$7:$J1194)</f>
        <v>0</v>
      </c>
      <c r="N224" s="300">
        <f t="shared" si="134"/>
        <v>0</v>
      </c>
      <c r="O224" s="308">
        <f t="shared" si="125"/>
        <v>0</v>
      </c>
      <c r="P224" s="136">
        <f>COUNTIF('9'!$T$7:$T$1001,"공잡")</f>
        <v>0</v>
      </c>
      <c r="Q224" s="132">
        <f>COUNTIF('9'!$U$7:$U$1001,"공잡")</f>
        <v>0</v>
      </c>
      <c r="R224" s="133" t="s">
        <v>226</v>
      </c>
      <c r="S224" s="134">
        <f>SUMIF('9'!$T$7:$T$1001,"공잡",'9'!$E$7:$E$1001)</f>
        <v>0</v>
      </c>
      <c r="T224" s="135">
        <f>SUMIF('9'!$U$7:$U$1001,"공잡",'9'!$J$7:$J1194)</f>
        <v>0</v>
      </c>
      <c r="U224" s="300">
        <f t="shared" si="135"/>
        <v>0</v>
      </c>
      <c r="V224" s="308">
        <f t="shared" si="126"/>
        <v>0</v>
      </c>
      <c r="W224" s="136">
        <f t="shared" si="127"/>
        <v>0</v>
      </c>
      <c r="X224" s="132">
        <f t="shared" si="128"/>
        <v>0</v>
      </c>
      <c r="Y224" s="136" t="e">
        <f t="shared" si="129"/>
        <v>#VALUE!</v>
      </c>
      <c r="Z224" s="134">
        <f t="shared" si="130"/>
        <v>0</v>
      </c>
      <c r="AA224" s="135">
        <f t="shared" si="131"/>
        <v>0</v>
      </c>
      <c r="AB224" s="300">
        <f t="shared" si="136"/>
        <v>0</v>
      </c>
      <c r="AC224" s="308">
        <f t="shared" si="132"/>
        <v>0</v>
      </c>
      <c r="AD224" s="138"/>
    </row>
    <row r="225" spans="1:30" s="8" customFormat="1" ht="21" hidden="1" customHeight="1" x14ac:dyDescent="0.15">
      <c r="A225" s="52" t="s">
        <v>236</v>
      </c>
      <c r="B225" s="131">
        <f>COUNTIF('9'!$C$7:$C$1001,"*묘")</f>
        <v>0</v>
      </c>
      <c r="C225" s="132">
        <f>COUNTIF('9'!$H$7:$H$1001,"*묘")</f>
        <v>0</v>
      </c>
      <c r="D225" s="133" t="s">
        <v>226</v>
      </c>
      <c r="E225" s="134">
        <f>SUMIF('9'!$C$7:$C$1001,"*묘",'9'!$E$7:$E$1001)</f>
        <v>0</v>
      </c>
      <c r="F225" s="135">
        <f>SUMIF('9'!$H$7:$H$1001,"*묘",'9'!$J$7:$J1195)</f>
        <v>0</v>
      </c>
      <c r="G225" s="300">
        <f t="shared" si="133"/>
        <v>0</v>
      </c>
      <c r="H225" s="308">
        <f t="shared" si="124"/>
        <v>0</v>
      </c>
      <c r="I225" s="131">
        <f>COUNTIF('9'!$T$7:$T$1001,"국묘")</f>
        <v>0</v>
      </c>
      <c r="J225" s="132">
        <f>COUNTIF('9'!$U$7:$U$1001,"국묘")</f>
        <v>0</v>
      </c>
      <c r="K225" s="133" t="s">
        <v>226</v>
      </c>
      <c r="L225" s="134">
        <f>SUMIF('9'!$T$7:$T$1001,"국묘",'9'!$E$7:$E$1001)</f>
        <v>0</v>
      </c>
      <c r="M225" s="135">
        <f>SUMIF('9'!$U$7:$U$1001,"국묘",'9'!$J$7:$J1195)</f>
        <v>0</v>
      </c>
      <c r="N225" s="300">
        <f t="shared" si="134"/>
        <v>0</v>
      </c>
      <c r="O225" s="308">
        <f t="shared" si="125"/>
        <v>0</v>
      </c>
      <c r="P225" s="136">
        <f>COUNTIF('9'!$T$7:$T$1001,"공묘")</f>
        <v>0</v>
      </c>
      <c r="Q225" s="132">
        <f>COUNTIF('9'!$U$7:$U$1001,"공묘")</f>
        <v>0</v>
      </c>
      <c r="R225" s="133" t="s">
        <v>226</v>
      </c>
      <c r="S225" s="134">
        <f>SUMIF('9'!$T$7:$T$1001,"공묘",'9'!$E$7:$E$1001)</f>
        <v>0</v>
      </c>
      <c r="T225" s="135">
        <f>SUMIF('9'!$U$7:$U$1001,"공묘",'9'!$J$7:$J1195)</f>
        <v>0</v>
      </c>
      <c r="U225" s="300">
        <f t="shared" si="135"/>
        <v>0</v>
      </c>
      <c r="V225" s="308">
        <f t="shared" si="126"/>
        <v>0</v>
      </c>
      <c r="W225" s="136">
        <f t="shared" si="127"/>
        <v>0</v>
      </c>
      <c r="X225" s="132">
        <f t="shared" si="128"/>
        <v>0</v>
      </c>
      <c r="Y225" s="136" t="e">
        <f t="shared" si="129"/>
        <v>#VALUE!</v>
      </c>
      <c r="Z225" s="134">
        <f t="shared" si="130"/>
        <v>0</v>
      </c>
      <c r="AA225" s="135">
        <f t="shared" si="131"/>
        <v>0</v>
      </c>
      <c r="AB225" s="300">
        <f t="shared" si="136"/>
        <v>0</v>
      </c>
      <c r="AC225" s="308">
        <f t="shared" si="132"/>
        <v>0</v>
      </c>
      <c r="AD225" s="138"/>
    </row>
    <row r="226" spans="1:30" s="8" customFormat="1" ht="21" hidden="1" customHeight="1" x14ac:dyDescent="0.15">
      <c r="A226" s="52" t="s">
        <v>78</v>
      </c>
      <c r="B226" s="131">
        <f>COUNTIF('9'!$C$7:$C$1001,"*과")</f>
        <v>0</v>
      </c>
      <c r="C226" s="132">
        <f>COUNTIF('9'!$H$7:$H$1001,"*과")</f>
        <v>0</v>
      </c>
      <c r="D226" s="133" t="s">
        <v>226</v>
      </c>
      <c r="E226" s="134">
        <f>SUMIF('9'!$C$7:$C$1001,"*과",'9'!$E$7:$E$1001)</f>
        <v>0</v>
      </c>
      <c r="F226" s="135">
        <f>SUMIF('9'!$H$7:$H$1001,"*과",'9'!$J$7:$J1196)</f>
        <v>0</v>
      </c>
      <c r="G226" s="300">
        <f t="shared" si="133"/>
        <v>0</v>
      </c>
      <c r="H226" s="308">
        <f t="shared" si="124"/>
        <v>0</v>
      </c>
      <c r="I226" s="131">
        <f>COUNTIF('9'!$T$7:$T$1001,"국과")</f>
        <v>0</v>
      </c>
      <c r="J226" s="132">
        <f>COUNTIF('9'!$U$7:$U$1001,"국과")</f>
        <v>0</v>
      </c>
      <c r="K226" s="133" t="s">
        <v>226</v>
      </c>
      <c r="L226" s="134">
        <f>SUMIF('9'!$T$7:$T$1001,"국과",'9'!$E$7:$E$1001)</f>
        <v>0</v>
      </c>
      <c r="M226" s="135">
        <f>SUMIF('9'!$U$7:$U$1001,"국과",'9'!$J$7:$J1196)</f>
        <v>0</v>
      </c>
      <c r="N226" s="300">
        <f t="shared" si="134"/>
        <v>0</v>
      </c>
      <c r="O226" s="308">
        <f t="shared" si="125"/>
        <v>0</v>
      </c>
      <c r="P226" s="136">
        <f>COUNTIF('9'!$T$7:$T$1001,"공과")</f>
        <v>0</v>
      </c>
      <c r="Q226" s="132">
        <f>COUNTIF('9'!$U$7:$U$1001,"공과")</f>
        <v>0</v>
      </c>
      <c r="R226" s="133" t="s">
        <v>226</v>
      </c>
      <c r="S226" s="134">
        <f>SUMIF('9'!$T$7:$T$1001,"공과",'9'!$E$7:$E$1001)</f>
        <v>0</v>
      </c>
      <c r="T226" s="135">
        <f>SUMIF('9'!$U$7:$U$1001,"공과",'9'!$J$7:$J1196)</f>
        <v>0</v>
      </c>
      <c r="U226" s="300">
        <f t="shared" si="135"/>
        <v>0</v>
      </c>
      <c r="V226" s="308">
        <f t="shared" si="126"/>
        <v>0</v>
      </c>
      <c r="W226" s="136">
        <f t="shared" si="127"/>
        <v>0</v>
      </c>
      <c r="X226" s="132">
        <f t="shared" si="128"/>
        <v>0</v>
      </c>
      <c r="Y226" s="136" t="e">
        <f t="shared" si="129"/>
        <v>#VALUE!</v>
      </c>
      <c r="Z226" s="134">
        <f t="shared" si="130"/>
        <v>0</v>
      </c>
      <c r="AA226" s="135">
        <f t="shared" si="131"/>
        <v>0</v>
      </c>
      <c r="AB226" s="300">
        <f t="shared" si="136"/>
        <v>0</v>
      </c>
      <c r="AC226" s="308">
        <f t="shared" si="132"/>
        <v>0</v>
      </c>
      <c r="AD226" s="138"/>
    </row>
    <row r="227" spans="1:30" s="8" customFormat="1" ht="21" hidden="1" customHeight="1" x14ac:dyDescent="0.15">
      <c r="A227" s="52" t="s">
        <v>79</v>
      </c>
      <c r="B227" s="131">
        <f>COUNTIF('9'!$C$7:$C$1001,"*철")</f>
        <v>0</v>
      </c>
      <c r="C227" s="132">
        <f>COUNTIF('9'!$H$7:$H$1001,"*철")</f>
        <v>0</v>
      </c>
      <c r="D227" s="133" t="s">
        <v>226</v>
      </c>
      <c r="E227" s="134">
        <f>SUMIF('9'!$C$7:$C$1001,"*철",'9'!$E$7:$E$1001)</f>
        <v>0</v>
      </c>
      <c r="F227" s="135">
        <f>SUMIF('9'!$H$7:$H$1001,"*철",'9'!$J$7:$J1197)</f>
        <v>0</v>
      </c>
      <c r="G227" s="300">
        <f t="shared" si="133"/>
        <v>0</v>
      </c>
      <c r="H227" s="308">
        <f t="shared" si="124"/>
        <v>0</v>
      </c>
      <c r="I227" s="131">
        <f>COUNTIF('9'!$T$7:$T$1001,"국철")</f>
        <v>0</v>
      </c>
      <c r="J227" s="132">
        <f>COUNTIF('9'!$U$7:$U$1001,"국철")</f>
        <v>0</v>
      </c>
      <c r="K227" s="133" t="s">
        <v>226</v>
      </c>
      <c r="L227" s="134">
        <f>SUMIF('9'!$T$7:$T$1001,"국철",'9'!$E$7:$E$1001)</f>
        <v>0</v>
      </c>
      <c r="M227" s="135">
        <f>SUMIF('9'!$U$7:$U$1001,"국철",'9'!$J$7:$J1197)</f>
        <v>0</v>
      </c>
      <c r="N227" s="300">
        <f t="shared" si="134"/>
        <v>0</v>
      </c>
      <c r="O227" s="308">
        <f t="shared" si="125"/>
        <v>0</v>
      </c>
      <c r="P227" s="136">
        <f>COUNTIF('9'!$T$7:$T$1001,"공철")</f>
        <v>0</v>
      </c>
      <c r="Q227" s="132">
        <f>COUNTIF('9'!$U$7:$U$1001,"공철")</f>
        <v>0</v>
      </c>
      <c r="R227" s="133" t="s">
        <v>226</v>
      </c>
      <c r="S227" s="134">
        <f>SUMIF('9'!$T$7:$T$1001,"공철",'9'!$E$7:$E$1001)</f>
        <v>0</v>
      </c>
      <c r="T227" s="135">
        <f>SUMIF('9'!$U$7:$U$1001,"공철",'9'!$J$7:$J1197)</f>
        <v>0</v>
      </c>
      <c r="U227" s="300">
        <f t="shared" si="135"/>
        <v>0</v>
      </c>
      <c r="V227" s="308">
        <f t="shared" si="126"/>
        <v>0</v>
      </c>
      <c r="W227" s="136">
        <f t="shared" si="127"/>
        <v>0</v>
      </c>
      <c r="X227" s="132">
        <f t="shared" si="128"/>
        <v>0</v>
      </c>
      <c r="Y227" s="136" t="e">
        <f t="shared" si="129"/>
        <v>#VALUE!</v>
      </c>
      <c r="Z227" s="134">
        <f t="shared" si="130"/>
        <v>0</v>
      </c>
      <c r="AA227" s="135">
        <f t="shared" si="131"/>
        <v>0</v>
      </c>
      <c r="AB227" s="300">
        <f t="shared" si="136"/>
        <v>0</v>
      </c>
      <c r="AC227" s="308">
        <f t="shared" si="132"/>
        <v>0</v>
      </c>
      <c r="AD227" s="138"/>
    </row>
    <row r="228" spans="1:30" s="8" customFormat="1" ht="21" hidden="1" customHeight="1" x14ac:dyDescent="0.15">
      <c r="A228" s="52" t="s">
        <v>237</v>
      </c>
      <c r="B228" s="131">
        <f>COUNTIF('9'!$C$7:$C$1001,"*학")</f>
        <v>0</v>
      </c>
      <c r="C228" s="132">
        <f>COUNTIF('9'!$H$7:$H$1001,"*학")</f>
        <v>0</v>
      </c>
      <c r="D228" s="133" t="s">
        <v>226</v>
      </c>
      <c r="E228" s="134">
        <f>SUMIF('9'!$C$7:$C$1001,"*학",'9'!$E$7:$E$1001)</f>
        <v>0</v>
      </c>
      <c r="F228" s="135">
        <f>SUMIF('9'!$H$7:$H$1001,"*학",'9'!$J$7:$J1198)</f>
        <v>0</v>
      </c>
      <c r="G228" s="300">
        <f t="shared" si="133"/>
        <v>0</v>
      </c>
      <c r="H228" s="308">
        <f t="shared" si="124"/>
        <v>0</v>
      </c>
      <c r="I228" s="131">
        <f>COUNTIF('9'!$T$7:$T$1001,"국학")</f>
        <v>0</v>
      </c>
      <c r="J228" s="132">
        <f>COUNTIF('9'!$U$7:$U$1001,"국학")</f>
        <v>0</v>
      </c>
      <c r="K228" s="133" t="s">
        <v>226</v>
      </c>
      <c r="L228" s="134">
        <f>SUMIF('9'!$T$7:$T$1001,"국학",'9'!$E$7:$E$1001)</f>
        <v>0</v>
      </c>
      <c r="M228" s="135">
        <f>SUMIF('9'!$U$7:$U$1001,"국학",'9'!$J$7:$J1198)</f>
        <v>0</v>
      </c>
      <c r="N228" s="300">
        <f t="shared" si="134"/>
        <v>0</v>
      </c>
      <c r="O228" s="308">
        <f t="shared" si="125"/>
        <v>0</v>
      </c>
      <c r="P228" s="136">
        <f>COUNTIF('9'!$T$7:$T$1001,"공학")</f>
        <v>0</v>
      </c>
      <c r="Q228" s="132">
        <f>COUNTIF('9'!$U$7:$U$1001,"공학")</f>
        <v>0</v>
      </c>
      <c r="R228" s="133" t="s">
        <v>226</v>
      </c>
      <c r="S228" s="134">
        <f>SUMIF('9'!$T$7:$T$1001,"공학",'9'!$E$7:$E$1001)</f>
        <v>0</v>
      </c>
      <c r="T228" s="135">
        <f>SUMIF('9'!$U$7:$U$1001,"공학",'9'!$J$7:$J1198)</f>
        <v>0</v>
      </c>
      <c r="U228" s="300">
        <f t="shared" si="135"/>
        <v>0</v>
      </c>
      <c r="V228" s="308">
        <f t="shared" si="126"/>
        <v>0</v>
      </c>
      <c r="W228" s="136">
        <f t="shared" si="127"/>
        <v>0</v>
      </c>
      <c r="X228" s="132">
        <f t="shared" si="128"/>
        <v>0</v>
      </c>
      <c r="Y228" s="136" t="e">
        <f t="shared" si="129"/>
        <v>#VALUE!</v>
      </c>
      <c r="Z228" s="134">
        <f t="shared" si="130"/>
        <v>0</v>
      </c>
      <c r="AA228" s="135">
        <f t="shared" si="131"/>
        <v>0</v>
      </c>
      <c r="AB228" s="300">
        <f t="shared" si="136"/>
        <v>0</v>
      </c>
      <c r="AC228" s="308">
        <f t="shared" si="132"/>
        <v>0</v>
      </c>
      <c r="AD228" s="138"/>
    </row>
    <row r="229" spans="1:30" s="8" customFormat="1" ht="21" hidden="1" customHeight="1" x14ac:dyDescent="0.15">
      <c r="A229" s="52" t="s">
        <v>80</v>
      </c>
      <c r="B229" s="131">
        <f>COUNTIF('9'!$C$7:$C$1001,"*수")</f>
        <v>0</v>
      </c>
      <c r="C229" s="132">
        <f>COUNTIF('9'!$H$7:$H$1001,"*수")</f>
        <v>0</v>
      </c>
      <c r="D229" s="133" t="s">
        <v>226</v>
      </c>
      <c r="E229" s="134">
        <f>SUMIF('9'!$C$7:$C$1001,"*수",'9'!$E$7:$E$1001)</f>
        <v>0</v>
      </c>
      <c r="F229" s="135">
        <f>SUMIF('9'!$H$7:$H$1001,"*수",'9'!$J$7:$J1199)</f>
        <v>0</v>
      </c>
      <c r="G229" s="300">
        <f t="shared" si="133"/>
        <v>0</v>
      </c>
      <c r="H229" s="308">
        <f t="shared" si="124"/>
        <v>0</v>
      </c>
      <c r="I229" s="131">
        <f>COUNTIF('9'!$T$7:$T$1001,"국수")</f>
        <v>0</v>
      </c>
      <c r="J229" s="132">
        <f>COUNTIF('9'!$U$7:$U$1001,"국수")</f>
        <v>0</v>
      </c>
      <c r="K229" s="133" t="s">
        <v>226</v>
      </c>
      <c r="L229" s="134">
        <f>SUMIF('9'!$T$7:$T$1001,"국수",'9'!$E$7:$E$1001)</f>
        <v>0</v>
      </c>
      <c r="M229" s="135">
        <f>SUMIF('9'!$U$7:$U$1001,"국수",'9'!$J$7:$J1199)</f>
        <v>0</v>
      </c>
      <c r="N229" s="300">
        <f t="shared" si="134"/>
        <v>0</v>
      </c>
      <c r="O229" s="308">
        <f t="shared" si="125"/>
        <v>0</v>
      </c>
      <c r="P229" s="136">
        <f>COUNTIF('9'!$T$7:$T$1001,"공수")</f>
        <v>0</v>
      </c>
      <c r="Q229" s="132">
        <f>COUNTIF('9'!$U$7:$U$1001,"공수")</f>
        <v>0</v>
      </c>
      <c r="R229" s="133" t="s">
        <v>226</v>
      </c>
      <c r="S229" s="134">
        <f>SUMIF('9'!$T$7:$T$1001,"공수",'9'!$E$7:$E$1001)</f>
        <v>0</v>
      </c>
      <c r="T229" s="135">
        <f>SUMIF('9'!$U$7:$U$1001,"공수",'9'!$J$7:$J1199)</f>
        <v>0</v>
      </c>
      <c r="U229" s="300">
        <f t="shared" si="135"/>
        <v>0</v>
      </c>
      <c r="V229" s="308">
        <f t="shared" si="126"/>
        <v>0</v>
      </c>
      <c r="W229" s="136">
        <f t="shared" si="127"/>
        <v>0</v>
      </c>
      <c r="X229" s="132">
        <f t="shared" si="128"/>
        <v>0</v>
      </c>
      <c r="Y229" s="136" t="e">
        <f t="shared" si="129"/>
        <v>#VALUE!</v>
      </c>
      <c r="Z229" s="134">
        <f t="shared" si="130"/>
        <v>0</v>
      </c>
      <c r="AA229" s="135">
        <f t="shared" si="131"/>
        <v>0</v>
      </c>
      <c r="AB229" s="300">
        <f t="shared" si="136"/>
        <v>0</v>
      </c>
      <c r="AC229" s="308">
        <f t="shared" si="132"/>
        <v>0</v>
      </c>
      <c r="AD229" s="138"/>
    </row>
    <row r="230" spans="1:30" s="8" customFormat="1" ht="21" hidden="1" customHeight="1" x14ac:dyDescent="0.15">
      <c r="A230" s="52" t="s">
        <v>31</v>
      </c>
      <c r="B230" s="131">
        <f>COUNTIF('9'!$C$7:$C$1001,"*목")</f>
        <v>0</v>
      </c>
      <c r="C230" s="132">
        <f>COUNTIF('9'!$H$7:$H$1001,"*목")</f>
        <v>0</v>
      </c>
      <c r="D230" s="133" t="s">
        <v>226</v>
      </c>
      <c r="E230" s="134">
        <f>SUMIF('9'!$C$7:$C$1001,"*목",'9'!$E$7:$E$1001)</f>
        <v>0</v>
      </c>
      <c r="F230" s="135">
        <f>SUMIF('9'!$H$7:$H$1001,"*목",'9'!$J$7:$J1199)</f>
        <v>0</v>
      </c>
      <c r="G230" s="300">
        <f t="shared" si="133"/>
        <v>0</v>
      </c>
      <c r="H230" s="308">
        <f>SUM(F230-E230)</f>
        <v>0</v>
      </c>
      <c r="I230" s="131">
        <f>COUNTIF('9'!$T$7:$T$1001,"국목")</f>
        <v>0</v>
      </c>
      <c r="J230" s="132">
        <f>COUNTIF('9'!$U$7:$U$1001,"국목")</f>
        <v>0</v>
      </c>
      <c r="K230" s="133" t="s">
        <v>226</v>
      </c>
      <c r="L230" s="134">
        <f>SUMIF('9'!$T$7:$T$1001,"국목",'9'!$E$7:$E$1001)</f>
        <v>0</v>
      </c>
      <c r="M230" s="135">
        <f>SUMIF('9'!$U$7:$U$1001,"국목",'9'!$J$7:$J1199)</f>
        <v>0</v>
      </c>
      <c r="N230" s="300">
        <f t="shared" si="134"/>
        <v>0</v>
      </c>
      <c r="O230" s="308">
        <f>SUM(M230-L230)</f>
        <v>0</v>
      </c>
      <c r="P230" s="136">
        <f>COUNTIF('9'!$T$7:$T$1001,"공목")</f>
        <v>0</v>
      </c>
      <c r="Q230" s="132">
        <f>COUNTIF('9'!$U$7:$U$1001,"공목")</f>
        <v>0</v>
      </c>
      <c r="R230" s="133" t="s">
        <v>226</v>
      </c>
      <c r="S230" s="134">
        <f>SUMIF('9'!$T$7:$T$1001,"공목",'9'!$E$7:$E$1001)</f>
        <v>0</v>
      </c>
      <c r="T230" s="135">
        <f>SUMIF('9'!$U$7:$U$1001,"공목",'9'!$J$7:$J1199)</f>
        <v>0</v>
      </c>
      <c r="U230" s="300">
        <f t="shared" si="135"/>
        <v>0</v>
      </c>
      <c r="V230" s="308">
        <f>SUM(T230-S230)</f>
        <v>0</v>
      </c>
      <c r="W230" s="136">
        <f t="shared" ref="W230:AA232" si="137">B230-I230-P230</f>
        <v>0</v>
      </c>
      <c r="X230" s="132">
        <f t="shared" si="137"/>
        <v>0</v>
      </c>
      <c r="Y230" s="136" t="e">
        <f t="shared" si="137"/>
        <v>#VALUE!</v>
      </c>
      <c r="Z230" s="134">
        <f t="shared" si="137"/>
        <v>0</v>
      </c>
      <c r="AA230" s="135">
        <f t="shared" si="137"/>
        <v>0</v>
      </c>
      <c r="AB230" s="300">
        <f t="shared" si="136"/>
        <v>0</v>
      </c>
      <c r="AC230" s="308">
        <f>SUM(AA230-Z230)</f>
        <v>0</v>
      </c>
      <c r="AD230" s="138"/>
    </row>
    <row r="231" spans="1:30" s="8" customFormat="1" ht="21" hidden="1" customHeight="1" x14ac:dyDescent="0.15">
      <c r="A231" s="52" t="s">
        <v>36</v>
      </c>
      <c r="B231" s="131">
        <f>COUNTIF('9'!$C$7:$C$1001,"*창")</f>
        <v>0</v>
      </c>
      <c r="C231" s="132">
        <f>COUNTIF('9'!$H$7:$H$1001,"*창")</f>
        <v>0</v>
      </c>
      <c r="D231" s="133" t="s">
        <v>226</v>
      </c>
      <c r="E231" s="134">
        <f>SUMIF('9'!$C$7:$C$1001,"*창",'9'!$E$7:$E$1001)</f>
        <v>0</v>
      </c>
      <c r="F231" s="135">
        <f>SUMIF('9'!$H$7:$H$1001,"*창",'9'!$J$7:$J1199)</f>
        <v>0</v>
      </c>
      <c r="G231" s="300">
        <f t="shared" si="133"/>
        <v>0</v>
      </c>
      <c r="H231" s="308">
        <f>SUM(F231-E231)</f>
        <v>0</v>
      </c>
      <c r="I231" s="131">
        <f>COUNTIF('9'!$T$7:$T$1001,"국창")</f>
        <v>0</v>
      </c>
      <c r="J231" s="132">
        <f>COUNTIF('9'!$U$7:$U$1001,"국창")</f>
        <v>0</v>
      </c>
      <c r="K231" s="133" t="s">
        <v>226</v>
      </c>
      <c r="L231" s="134">
        <f>SUMIF('9'!$T$7:$T$1001,"국창",'9'!$E$7:$E$1001)</f>
        <v>0</v>
      </c>
      <c r="M231" s="135">
        <f>SUMIF('9'!$U$7:$U$1001,"국창",'9'!$J$7:$J1199)</f>
        <v>0</v>
      </c>
      <c r="N231" s="300">
        <f t="shared" si="134"/>
        <v>0</v>
      </c>
      <c r="O231" s="308">
        <f>SUM(M231-L231)</f>
        <v>0</v>
      </c>
      <c r="P231" s="136">
        <f>COUNTIF('9'!$T$7:$T$1001,"공창")</f>
        <v>0</v>
      </c>
      <c r="Q231" s="132">
        <f>COUNTIF('9'!$U$7:$U$1001,"공창")</f>
        <v>0</v>
      </c>
      <c r="R231" s="133" t="s">
        <v>226</v>
      </c>
      <c r="S231" s="134">
        <f>SUMIF('9'!$T$7:$T$1001,"공창",'9'!$E$7:$E$1001)</f>
        <v>0</v>
      </c>
      <c r="T231" s="135">
        <f>SUMIF('9'!$U$7:$U$1001,"공창",'9'!$J$7:$J1199)</f>
        <v>0</v>
      </c>
      <c r="U231" s="300">
        <f t="shared" si="135"/>
        <v>0</v>
      </c>
      <c r="V231" s="308">
        <f>SUM(T231-S231)</f>
        <v>0</v>
      </c>
      <c r="W231" s="136">
        <f t="shared" si="137"/>
        <v>0</v>
      </c>
      <c r="X231" s="132">
        <f t="shared" si="137"/>
        <v>0</v>
      </c>
      <c r="Y231" s="136" t="e">
        <f t="shared" si="137"/>
        <v>#VALUE!</v>
      </c>
      <c r="Z231" s="134">
        <f t="shared" si="137"/>
        <v>0</v>
      </c>
      <c r="AA231" s="135">
        <f t="shared" si="137"/>
        <v>0</v>
      </c>
      <c r="AB231" s="300">
        <f t="shared" si="136"/>
        <v>0</v>
      </c>
      <c r="AC231" s="308">
        <f>SUM(AA231-Z231)</f>
        <v>0</v>
      </c>
      <c r="AD231" s="138"/>
    </row>
    <row r="232" spans="1:30" s="8" customFormat="1" ht="21" hidden="1" customHeight="1" x14ac:dyDescent="0.15">
      <c r="A232" s="52" t="s">
        <v>39</v>
      </c>
      <c r="B232" s="131">
        <f>COUNTIF('9'!$C$7:$C$1001,"*주")</f>
        <v>0</v>
      </c>
      <c r="C232" s="132">
        <f>COUNTIF('9'!$H$7:$H$1001,"*주")</f>
        <v>0</v>
      </c>
      <c r="D232" s="133" t="s">
        <v>226</v>
      </c>
      <c r="E232" s="134">
        <f>SUMIF('9'!$C$7:$C$1001,"*주",'9'!$E$7:$E$1001)</f>
        <v>0</v>
      </c>
      <c r="F232" s="135">
        <f>SUMIF('9'!$H$7:$H$1001,"*주",'9'!$J$7:$J1199)</f>
        <v>0</v>
      </c>
      <c r="G232" s="300">
        <f t="shared" si="133"/>
        <v>0</v>
      </c>
      <c r="H232" s="308">
        <f>SUM(F232-E232)</f>
        <v>0</v>
      </c>
      <c r="I232" s="131">
        <f>COUNTIF('9'!$T$7:$T$1001,"국주")</f>
        <v>0</v>
      </c>
      <c r="J232" s="132">
        <f>COUNTIF('9'!$U$7:$U$1001,"국주")</f>
        <v>0</v>
      </c>
      <c r="K232" s="133" t="s">
        <v>226</v>
      </c>
      <c r="L232" s="134">
        <f>SUMIF('9'!$T$7:$T$1001,"국주",'9'!$E$7:$E$1001)</f>
        <v>0</v>
      </c>
      <c r="M232" s="135">
        <f>SUMIF('9'!$U$7:$U$1001,"국주",'9'!$J$7:$J1199)</f>
        <v>0</v>
      </c>
      <c r="N232" s="300">
        <f t="shared" si="134"/>
        <v>0</v>
      </c>
      <c r="O232" s="308">
        <f>SUM(M232-L232)</f>
        <v>0</v>
      </c>
      <c r="P232" s="136">
        <f>COUNTIF('9'!$T$7:$T$1001,"공주")</f>
        <v>0</v>
      </c>
      <c r="Q232" s="132">
        <f>COUNTIF('9'!$U$7:$U$1001,"공주")</f>
        <v>0</v>
      </c>
      <c r="R232" s="133" t="s">
        <v>226</v>
      </c>
      <c r="S232" s="134">
        <f>SUMIF('9'!$T$7:$T$1001,"공주",'9'!$E$7:$E$1001)</f>
        <v>0</v>
      </c>
      <c r="T232" s="135">
        <f>SUMIF('9'!$U$7:$U$1001,"공주",'9'!$J$7:$J1199)</f>
        <v>0</v>
      </c>
      <c r="U232" s="300">
        <f t="shared" si="135"/>
        <v>0</v>
      </c>
      <c r="V232" s="308">
        <f>SUM(T232-S232)</f>
        <v>0</v>
      </c>
      <c r="W232" s="136">
        <f t="shared" si="137"/>
        <v>0</v>
      </c>
      <c r="X232" s="132">
        <f t="shared" si="137"/>
        <v>0</v>
      </c>
      <c r="Y232" s="136" t="e">
        <f t="shared" si="137"/>
        <v>#VALUE!</v>
      </c>
      <c r="Z232" s="134">
        <f t="shared" si="137"/>
        <v>0</v>
      </c>
      <c r="AA232" s="135">
        <f t="shared" si="137"/>
        <v>0</v>
      </c>
      <c r="AB232" s="300">
        <f t="shared" si="136"/>
        <v>0</v>
      </c>
      <c r="AC232" s="308">
        <f>SUM(AA232-Z232)</f>
        <v>0</v>
      </c>
      <c r="AD232" s="138"/>
    </row>
    <row r="233" spans="1:30" s="8" customFormat="1" ht="21" hidden="1" customHeight="1" x14ac:dyDescent="0.15">
      <c r="A233" s="52" t="s">
        <v>238</v>
      </c>
      <c r="B233" s="131">
        <f>COUNTIF('9'!$C$7:$C$1001,"*장")</f>
        <v>0</v>
      </c>
      <c r="C233" s="132">
        <f>COUNTIF('9'!$H$7:$H$1001,"*장")</f>
        <v>0</v>
      </c>
      <c r="D233" s="133" t="s">
        <v>226</v>
      </c>
      <c r="E233" s="134">
        <f>SUMIF('9'!$C$7:$C$1001,"*장",'9'!$E$7:$E$1001)</f>
        <v>0</v>
      </c>
      <c r="F233" s="135">
        <f>SUMIF('9'!$H$7:$H$1001,"*장",'9'!$J$7:$J1200)</f>
        <v>0</v>
      </c>
      <c r="G233" s="300">
        <f t="shared" si="133"/>
        <v>0</v>
      </c>
      <c r="H233" s="308">
        <f t="shared" si="124"/>
        <v>0</v>
      </c>
      <c r="I233" s="131">
        <f>COUNTIF('9'!$T$7:$T$1001,"국장")</f>
        <v>0</v>
      </c>
      <c r="J233" s="132">
        <f>COUNTIF('9'!$U$7:$U$1001,"국장")</f>
        <v>0</v>
      </c>
      <c r="K233" s="133" t="s">
        <v>226</v>
      </c>
      <c r="L233" s="134">
        <f>SUMIF('9'!$T$7:$T$1001,"국장",'9'!$E$7:$E$1001)</f>
        <v>0</v>
      </c>
      <c r="M233" s="135">
        <f>SUMIF('9'!$U$7:$U$1001,"국장",'9'!$J$7:$J1200)</f>
        <v>0</v>
      </c>
      <c r="N233" s="300">
        <f t="shared" si="134"/>
        <v>0</v>
      </c>
      <c r="O233" s="308">
        <f t="shared" si="125"/>
        <v>0</v>
      </c>
      <c r="P233" s="136">
        <f>COUNTIF('9'!$T$7:$T$1001,"공장")</f>
        <v>0</v>
      </c>
      <c r="Q233" s="132">
        <f>COUNTIF('9'!$U$7:$U$1001,"공장")</f>
        <v>0</v>
      </c>
      <c r="R233" s="133" t="s">
        <v>226</v>
      </c>
      <c r="S233" s="134">
        <f>SUMIF('9'!$T$7:$T$1001,"공장",'9'!$E$7:$E$1001)</f>
        <v>0</v>
      </c>
      <c r="T233" s="135">
        <f>SUMIF('9'!$U$7:$U$1001,"공장",'9'!$J$7:$J1200)</f>
        <v>0</v>
      </c>
      <c r="U233" s="300">
        <f t="shared" si="135"/>
        <v>0</v>
      </c>
      <c r="V233" s="308">
        <f t="shared" si="126"/>
        <v>0</v>
      </c>
      <c r="W233" s="136">
        <f t="shared" si="127"/>
        <v>0</v>
      </c>
      <c r="X233" s="132">
        <f t="shared" si="128"/>
        <v>0</v>
      </c>
      <c r="Y233" s="136" t="e">
        <f t="shared" si="129"/>
        <v>#VALUE!</v>
      </c>
      <c r="Z233" s="134">
        <f t="shared" si="130"/>
        <v>0</v>
      </c>
      <c r="AA233" s="135">
        <f t="shared" si="131"/>
        <v>0</v>
      </c>
      <c r="AB233" s="300">
        <f t="shared" si="136"/>
        <v>0</v>
      </c>
      <c r="AC233" s="308">
        <f t="shared" si="132"/>
        <v>0</v>
      </c>
      <c r="AD233" s="138"/>
    </row>
    <row r="234" spans="1:30" s="8" customFormat="1" ht="21" hidden="1" customHeight="1" x14ac:dyDescent="0.15">
      <c r="A234" s="53" t="s">
        <v>81</v>
      </c>
      <c r="B234" s="139">
        <f>COUNTIF('9'!$C$7:$C$1001,"* ")</f>
        <v>0</v>
      </c>
      <c r="C234" s="140">
        <f>COUNTIF('9'!$H$7:$H$1001,"* ")</f>
        <v>0</v>
      </c>
      <c r="D234" s="141" t="s">
        <v>226</v>
      </c>
      <c r="E234" s="142">
        <f>SUMIF('9'!$C$7:$C$1001,"* ",'9'!$E$7:$E$1001)</f>
        <v>0</v>
      </c>
      <c r="F234" s="143">
        <f>SUMIF('9'!$H$7:$H$1001,"* ",'9'!$J$7:$J1201)</f>
        <v>0</v>
      </c>
      <c r="G234" s="301">
        <f t="shared" si="133"/>
        <v>0</v>
      </c>
      <c r="H234" s="309">
        <f t="shared" si="124"/>
        <v>0</v>
      </c>
      <c r="I234" s="139">
        <f>COUNTIF('9'!$T$7:$T$1001,"국 ")</f>
        <v>0</v>
      </c>
      <c r="J234" s="140">
        <f>COUNTIF('9'!$U$7:$U$1001,"국 ")</f>
        <v>0</v>
      </c>
      <c r="K234" s="141" t="s">
        <v>226</v>
      </c>
      <c r="L234" s="142">
        <f>SUMIF('9'!$T$7:$T$1001,"국 ",'9'!$E$7:$E$1001)</f>
        <v>0</v>
      </c>
      <c r="M234" s="143">
        <f>SUMIF('9'!$U$7:$U$1001,"국 ",'9'!$J$7:$J1201)</f>
        <v>0</v>
      </c>
      <c r="N234" s="301">
        <f t="shared" si="134"/>
        <v>0</v>
      </c>
      <c r="O234" s="309">
        <f t="shared" si="125"/>
        <v>0</v>
      </c>
      <c r="P234" s="144">
        <f>COUNTIF('9'!$T$7:$T$1001,"공 ")</f>
        <v>0</v>
      </c>
      <c r="Q234" s="140">
        <f>COUNTIF('9'!$U$7:$U$1001,"공 ")</f>
        <v>0</v>
      </c>
      <c r="R234" s="141" t="s">
        <v>226</v>
      </c>
      <c r="S234" s="142">
        <f>SUMIF('9'!$T$7:$T$1001,"공 ",'9'!$E$7:$E$1001)</f>
        <v>0</v>
      </c>
      <c r="T234" s="143">
        <f>SUMIF('9'!$U$7:$U$1001,"공 ",'9'!$J$7:$J1201)</f>
        <v>0</v>
      </c>
      <c r="U234" s="301">
        <f t="shared" si="135"/>
        <v>0</v>
      </c>
      <c r="V234" s="309">
        <f t="shared" si="126"/>
        <v>0</v>
      </c>
      <c r="W234" s="144">
        <f t="shared" si="127"/>
        <v>0</v>
      </c>
      <c r="X234" s="140">
        <f t="shared" si="128"/>
        <v>0</v>
      </c>
      <c r="Y234" s="144" t="e">
        <f t="shared" si="129"/>
        <v>#VALUE!</v>
      </c>
      <c r="Z234" s="142">
        <f t="shared" si="130"/>
        <v>0</v>
      </c>
      <c r="AA234" s="143">
        <f t="shared" si="131"/>
        <v>0</v>
      </c>
      <c r="AB234" s="301">
        <f t="shared" si="136"/>
        <v>0</v>
      </c>
      <c r="AC234" s="309">
        <f t="shared" si="132"/>
        <v>0</v>
      </c>
      <c r="AD234" s="145"/>
    </row>
    <row r="235" spans="1:30" ht="21" hidden="1" customHeight="1" x14ac:dyDescent="0.15">
      <c r="A235" s="12" t="s">
        <v>244</v>
      </c>
      <c r="B235" s="1"/>
      <c r="C235" s="9"/>
      <c r="D235" s="9"/>
      <c r="E235" s="83"/>
      <c r="F235" s="83"/>
      <c r="G235" s="83"/>
      <c r="H235" s="302"/>
      <c r="I235" s="9"/>
      <c r="J235" s="9"/>
      <c r="K235" s="9"/>
      <c r="L235" s="83"/>
      <c r="M235" s="83"/>
      <c r="N235" s="83"/>
      <c r="O235" s="302"/>
      <c r="P235" s="9"/>
      <c r="Q235" s="9"/>
      <c r="R235" s="9"/>
      <c r="S235" s="83"/>
      <c r="T235" s="83"/>
      <c r="U235" s="83"/>
      <c r="V235" s="302"/>
      <c r="W235" s="9"/>
      <c r="X235" s="9"/>
      <c r="Y235" s="9"/>
      <c r="Z235" s="83"/>
      <c r="AA235" s="83"/>
      <c r="AB235" s="83"/>
      <c r="AC235" s="302"/>
      <c r="AD235" s="9"/>
    </row>
    <row r="236" spans="1:30" s="8" customFormat="1" ht="21" hidden="1" customHeight="1" x14ac:dyDescent="0.15">
      <c r="A236" s="20"/>
      <c r="B236" s="19"/>
      <c r="C236" s="7"/>
      <c r="D236" s="7"/>
      <c r="E236" s="84"/>
      <c r="F236" s="84"/>
      <c r="G236" s="84"/>
      <c r="H236" s="303"/>
      <c r="I236" s="7"/>
      <c r="J236" s="7"/>
      <c r="K236" s="7"/>
      <c r="L236" s="84"/>
      <c r="M236" s="84"/>
      <c r="N236" s="84"/>
      <c r="O236" s="303"/>
      <c r="P236" s="7"/>
      <c r="Q236" s="7"/>
      <c r="R236" s="7"/>
      <c r="S236" s="84"/>
      <c r="T236" s="84"/>
      <c r="U236" s="84"/>
      <c r="V236" s="303"/>
      <c r="W236" s="7"/>
      <c r="X236" s="7"/>
      <c r="Y236" s="7"/>
      <c r="Z236" s="84"/>
      <c r="AA236" s="84"/>
      <c r="AB236" s="84"/>
      <c r="AC236" s="303"/>
      <c r="AD236" s="21">
        <f>'10'!S3</f>
        <v>0</v>
      </c>
    </row>
    <row r="237" spans="1:30" s="8" customFormat="1" ht="21" hidden="1" customHeight="1" x14ac:dyDescent="0.15">
      <c r="A237" s="915" t="s">
        <v>223</v>
      </c>
      <c r="B237" s="146" t="s">
        <v>224</v>
      </c>
      <c r="C237" s="147"/>
      <c r="D237" s="147"/>
      <c r="E237" s="147"/>
      <c r="F237" s="147"/>
      <c r="G237" s="296"/>
      <c r="H237" s="304"/>
      <c r="I237" s="146" t="s">
        <v>100</v>
      </c>
      <c r="J237" s="147"/>
      <c r="K237" s="147"/>
      <c r="L237" s="147"/>
      <c r="M237" s="147"/>
      <c r="N237" s="296"/>
      <c r="O237" s="304"/>
      <c r="P237" s="147" t="s">
        <v>101</v>
      </c>
      <c r="Q237" s="147"/>
      <c r="R237" s="147"/>
      <c r="S237" s="147"/>
      <c r="T237" s="147"/>
      <c r="U237" s="296"/>
      <c r="V237" s="304"/>
      <c r="W237" s="147" t="s">
        <v>239</v>
      </c>
      <c r="X237" s="147"/>
      <c r="Y237" s="147"/>
      <c r="Z237" s="147"/>
      <c r="AA237" s="147"/>
      <c r="AB237" s="296"/>
      <c r="AC237" s="304"/>
      <c r="AD237" s="918" t="s">
        <v>83</v>
      </c>
    </row>
    <row r="238" spans="1:30" s="8" customFormat="1" ht="21" hidden="1" customHeight="1" x14ac:dyDescent="0.15">
      <c r="A238" s="916"/>
      <c r="B238" s="921" t="s">
        <v>102</v>
      </c>
      <c r="C238" s="912"/>
      <c r="D238" s="148" t="s">
        <v>226</v>
      </c>
      <c r="E238" s="912" t="s">
        <v>241</v>
      </c>
      <c r="F238" s="912"/>
      <c r="G238" s="913" t="s">
        <v>82</v>
      </c>
      <c r="H238" s="914"/>
      <c r="I238" s="921" t="s">
        <v>102</v>
      </c>
      <c r="J238" s="912"/>
      <c r="K238" s="148" t="s">
        <v>226</v>
      </c>
      <c r="L238" s="912" t="s">
        <v>241</v>
      </c>
      <c r="M238" s="912"/>
      <c r="N238" s="913" t="s">
        <v>82</v>
      </c>
      <c r="O238" s="914"/>
      <c r="P238" s="912" t="s">
        <v>102</v>
      </c>
      <c r="Q238" s="912"/>
      <c r="R238" s="148" t="s">
        <v>226</v>
      </c>
      <c r="S238" s="912" t="s">
        <v>241</v>
      </c>
      <c r="T238" s="912"/>
      <c r="U238" s="913" t="s">
        <v>82</v>
      </c>
      <c r="V238" s="914"/>
      <c r="W238" s="912" t="s">
        <v>102</v>
      </c>
      <c r="X238" s="912"/>
      <c r="Y238" s="148" t="s">
        <v>226</v>
      </c>
      <c r="Z238" s="912" t="s">
        <v>241</v>
      </c>
      <c r="AA238" s="912"/>
      <c r="AB238" s="913" t="s">
        <v>82</v>
      </c>
      <c r="AC238" s="914"/>
      <c r="AD238" s="919"/>
    </row>
    <row r="239" spans="1:30" s="8" customFormat="1" ht="21" hidden="1" customHeight="1" x14ac:dyDescent="0.15">
      <c r="A239" s="917"/>
      <c r="B239" s="149" t="s">
        <v>20</v>
      </c>
      <c r="C239" s="50" t="s">
        <v>19</v>
      </c>
      <c r="D239" s="50" t="s">
        <v>226</v>
      </c>
      <c r="E239" s="50" t="s">
        <v>20</v>
      </c>
      <c r="F239" s="50" t="s">
        <v>19</v>
      </c>
      <c r="G239" s="297" t="s">
        <v>240</v>
      </c>
      <c r="H239" s="305" t="s">
        <v>49</v>
      </c>
      <c r="I239" s="149" t="s">
        <v>20</v>
      </c>
      <c r="J239" s="50" t="s">
        <v>19</v>
      </c>
      <c r="K239" s="50" t="s">
        <v>226</v>
      </c>
      <c r="L239" s="50" t="s">
        <v>20</v>
      </c>
      <c r="M239" s="50" t="s">
        <v>19</v>
      </c>
      <c r="N239" s="297" t="s">
        <v>240</v>
      </c>
      <c r="O239" s="305" t="s">
        <v>49</v>
      </c>
      <c r="P239" s="50" t="s">
        <v>20</v>
      </c>
      <c r="Q239" s="50" t="s">
        <v>19</v>
      </c>
      <c r="R239" s="50" t="s">
        <v>226</v>
      </c>
      <c r="S239" s="50" t="s">
        <v>20</v>
      </c>
      <c r="T239" s="50" t="s">
        <v>19</v>
      </c>
      <c r="U239" s="297" t="s">
        <v>240</v>
      </c>
      <c r="V239" s="305" t="s">
        <v>49</v>
      </c>
      <c r="W239" s="50" t="s">
        <v>20</v>
      </c>
      <c r="X239" s="50" t="s">
        <v>19</v>
      </c>
      <c r="Y239" s="50" t="s">
        <v>226</v>
      </c>
      <c r="Z239" s="50" t="s">
        <v>20</v>
      </c>
      <c r="AA239" s="50" t="s">
        <v>19</v>
      </c>
      <c r="AB239" s="297" t="s">
        <v>240</v>
      </c>
      <c r="AC239" s="305" t="s">
        <v>49</v>
      </c>
      <c r="AD239" s="920"/>
    </row>
    <row r="240" spans="1:30" s="8" customFormat="1" ht="21" hidden="1" customHeight="1" x14ac:dyDescent="0.15">
      <c r="A240" s="82" t="s">
        <v>224</v>
      </c>
      <c r="B240" s="117">
        <f>SUM(B241:B260)</f>
        <v>0</v>
      </c>
      <c r="C240" s="118">
        <f>SUM(C241:C260)</f>
        <v>0</v>
      </c>
      <c r="D240" s="119" t="s">
        <v>226</v>
      </c>
      <c r="E240" s="120">
        <f>SUM(E241:E260)</f>
        <v>0</v>
      </c>
      <c r="F240" s="121">
        <f>SUM(F241:F260)</f>
        <v>0</v>
      </c>
      <c r="G240" s="298">
        <f>SUM(G241:G260)</f>
        <v>0</v>
      </c>
      <c r="H240" s="306">
        <f>SUM(F240-E240)</f>
        <v>0</v>
      </c>
      <c r="I240" s="117">
        <f>SUM(I241:I260)</f>
        <v>0</v>
      </c>
      <c r="J240" s="118">
        <f>SUM(J241:J260)</f>
        <v>0</v>
      </c>
      <c r="K240" s="119" t="s">
        <v>226</v>
      </c>
      <c r="L240" s="120">
        <f>SUM(L241:L260)</f>
        <v>0</v>
      </c>
      <c r="M240" s="121">
        <f>SUM(M241:M260)</f>
        <v>0</v>
      </c>
      <c r="N240" s="298">
        <f>SUM(N241:N260)</f>
        <v>0</v>
      </c>
      <c r="O240" s="306">
        <f>SUM(M240-L240)</f>
        <v>0</v>
      </c>
      <c r="P240" s="122">
        <f>SUM(P241:P260)</f>
        <v>0</v>
      </c>
      <c r="Q240" s="118">
        <f>SUM(Q241:Q260)</f>
        <v>0</v>
      </c>
      <c r="R240" s="119" t="s">
        <v>226</v>
      </c>
      <c r="S240" s="120">
        <f>SUM(S241:S260)</f>
        <v>0</v>
      </c>
      <c r="T240" s="121">
        <f>SUM(T241:T260)</f>
        <v>0</v>
      </c>
      <c r="U240" s="298">
        <f>SUM(U241:U260)</f>
        <v>0</v>
      </c>
      <c r="V240" s="306">
        <f>SUM(T240-S240)</f>
        <v>0</v>
      </c>
      <c r="W240" s="122">
        <f>SUM(W241:W260)</f>
        <v>0</v>
      </c>
      <c r="X240" s="118">
        <f>SUM(X241:X260)</f>
        <v>0</v>
      </c>
      <c r="Y240" s="119" t="s">
        <v>226</v>
      </c>
      <c r="Z240" s="120">
        <f>SUM(Z241:Z260)</f>
        <v>0</v>
      </c>
      <c r="AA240" s="121">
        <f>SUM(AA241:AA260)</f>
        <v>0</v>
      </c>
      <c r="AB240" s="298">
        <f>SUM(AB241:AB260)</f>
        <v>0</v>
      </c>
      <c r="AC240" s="306">
        <f>SUM(AA240-Z240)</f>
        <v>0</v>
      </c>
      <c r="AD240" s="123"/>
    </row>
    <row r="241" spans="1:30" s="8" customFormat="1" ht="21" hidden="1" customHeight="1" x14ac:dyDescent="0.15">
      <c r="A241" s="51" t="s">
        <v>227</v>
      </c>
      <c r="B241" s="124">
        <f>COUNTIF('10'!$C$7:$C$1037,"*전")</f>
        <v>0</v>
      </c>
      <c r="C241" s="125">
        <f>COUNTIF('10'!$H$7:$H$1037,"*전")</f>
        <v>0</v>
      </c>
      <c r="D241" s="126" t="s">
        <v>226</v>
      </c>
      <c r="E241" s="127">
        <f>SUMIF('10'!$C$7:$C$1037,"*전",'10'!$E$7:$E$1037)</f>
        <v>0</v>
      </c>
      <c r="F241" s="128">
        <f>SUMIF('10'!$H$7:$H$1037,"*전",'10'!$J$7:$J1244)</f>
        <v>0</v>
      </c>
      <c r="G241" s="299">
        <f>C241-B241</f>
        <v>0</v>
      </c>
      <c r="H241" s="307">
        <f t="shared" ref="H241:H260" si="138">SUM(F241-E241)</f>
        <v>0</v>
      </c>
      <c r="I241" s="124">
        <f>COUNTIF('10'!$T$7:$T$1037,"국전")</f>
        <v>0</v>
      </c>
      <c r="J241" s="125">
        <f>COUNTIF('10'!$U$7:$U$1037,"국전")</f>
        <v>0</v>
      </c>
      <c r="K241" s="126" t="s">
        <v>226</v>
      </c>
      <c r="L241" s="127">
        <f>SUMIF('10'!$T$7:$T$1037,"국전",'10'!$E$7:$E$1037)</f>
        <v>0</v>
      </c>
      <c r="M241" s="128">
        <f>SUMIF('10'!$U$7:$U$1037,"국전",'10'!$J$7:$J1244)</f>
        <v>0</v>
      </c>
      <c r="N241" s="299">
        <f>J241-I241</f>
        <v>0</v>
      </c>
      <c r="O241" s="307">
        <f t="shared" ref="O241:O260" si="139">SUM(M241-L241)</f>
        <v>0</v>
      </c>
      <c r="P241" s="129">
        <f>COUNTIF('10'!$T$7:$T$1037,"공전")</f>
        <v>0</v>
      </c>
      <c r="Q241" s="125">
        <f>COUNTIF('10'!$U$7:$U$1037,"공전")</f>
        <v>0</v>
      </c>
      <c r="R241" s="126" t="s">
        <v>226</v>
      </c>
      <c r="S241" s="127">
        <f>SUMIF('10'!$T$7:$T$1037,"공전",'10'!$E$7:$E$1037)</f>
        <v>0</v>
      </c>
      <c r="T241" s="128">
        <f>SUMIF('10'!$U$7:$U$1037,"공전",'10'!$J$7:$J1244)</f>
        <v>0</v>
      </c>
      <c r="U241" s="299">
        <f>Q241-P241</f>
        <v>0</v>
      </c>
      <c r="V241" s="307">
        <f t="shared" ref="V241:V260" si="140">SUM(T241-S241)</f>
        <v>0</v>
      </c>
      <c r="W241" s="129">
        <f t="shared" ref="W241:W260" si="141">B241-I241-P241</f>
        <v>0</v>
      </c>
      <c r="X241" s="125">
        <f t="shared" ref="X241:X260" si="142">C241-J241-Q241</f>
        <v>0</v>
      </c>
      <c r="Y241" s="129" t="e">
        <f t="shared" ref="Y241:Y260" si="143">D241-K241-R241</f>
        <v>#VALUE!</v>
      </c>
      <c r="Z241" s="127">
        <f t="shared" ref="Z241:Z260" si="144">E241-L241-S241</f>
        <v>0</v>
      </c>
      <c r="AA241" s="128">
        <f t="shared" ref="AA241:AA260" si="145">F241-M241-T241</f>
        <v>0</v>
      </c>
      <c r="AB241" s="299">
        <f>X241-W241</f>
        <v>0</v>
      </c>
      <c r="AC241" s="307">
        <f t="shared" ref="AC241:AC260" si="146">SUM(AA241-Z241)</f>
        <v>0</v>
      </c>
      <c r="AD241" s="130"/>
    </row>
    <row r="242" spans="1:30" s="8" customFormat="1" ht="21" hidden="1" customHeight="1" x14ac:dyDescent="0.15">
      <c r="A242" s="52" t="s">
        <v>228</v>
      </c>
      <c r="B242" s="131">
        <f>COUNTIF('10'!$C$7:$C$1037,"*답")</f>
        <v>0</v>
      </c>
      <c r="C242" s="132">
        <f>COUNTIF('10'!$H$7:$H$1037,"*답")</f>
        <v>0</v>
      </c>
      <c r="D242" s="133" t="s">
        <v>226</v>
      </c>
      <c r="E242" s="134">
        <f>SUMIF('10'!$C$7:$C$1037,"*답",'10'!$E$7:$E$1037)</f>
        <v>0</v>
      </c>
      <c r="F242" s="135">
        <f>SUMIF('10'!$H$7:$H$1037,"*답",'10'!$J$7:$J1245)</f>
        <v>0</v>
      </c>
      <c r="G242" s="300">
        <f t="shared" ref="G242:G260" si="147">C242-B242</f>
        <v>0</v>
      </c>
      <c r="H242" s="308">
        <f t="shared" si="138"/>
        <v>0</v>
      </c>
      <c r="I242" s="131">
        <f>COUNTIF('10'!$T$7:$T$1037,"국답")</f>
        <v>0</v>
      </c>
      <c r="J242" s="132">
        <f>COUNTIF('10'!$U$7:$U$1037,"국답")</f>
        <v>0</v>
      </c>
      <c r="K242" s="133" t="s">
        <v>226</v>
      </c>
      <c r="L242" s="134">
        <f>SUMIF('10'!$T$7:$T$1037,"국답",'10'!$E$7:$E$1037)</f>
        <v>0</v>
      </c>
      <c r="M242" s="135">
        <f>SUMIF('10'!$U$7:$U$1037,"국답",'10'!$J$7:$J1245)</f>
        <v>0</v>
      </c>
      <c r="N242" s="300">
        <f t="shared" ref="N242:N260" si="148">J242-I242</f>
        <v>0</v>
      </c>
      <c r="O242" s="308">
        <f t="shared" si="139"/>
        <v>0</v>
      </c>
      <c r="P242" s="136">
        <f>COUNTIF('10'!$T$7:$T$1037,"공답")</f>
        <v>0</v>
      </c>
      <c r="Q242" s="132">
        <f>COUNTIF('10'!$U$7:$U$1037,"공답")</f>
        <v>0</v>
      </c>
      <c r="R242" s="133" t="s">
        <v>226</v>
      </c>
      <c r="S242" s="134">
        <f>SUMIF('10'!$T$7:$T$1037,"공답",'10'!$E$7:$E$1037)</f>
        <v>0</v>
      </c>
      <c r="T242" s="135">
        <f>SUMIF('10'!$U$7:$U$1037,"공답",'10'!$J$7:$J1245)</f>
        <v>0</v>
      </c>
      <c r="U242" s="300">
        <f t="shared" ref="U242:U260" si="149">Q242-P242</f>
        <v>0</v>
      </c>
      <c r="V242" s="308">
        <f t="shared" si="140"/>
        <v>0</v>
      </c>
      <c r="W242" s="136">
        <f t="shared" si="141"/>
        <v>0</v>
      </c>
      <c r="X242" s="132">
        <f t="shared" si="142"/>
        <v>0</v>
      </c>
      <c r="Y242" s="136" t="e">
        <f t="shared" si="143"/>
        <v>#VALUE!</v>
      </c>
      <c r="Z242" s="134">
        <f t="shared" si="144"/>
        <v>0</v>
      </c>
      <c r="AA242" s="135">
        <f t="shared" si="145"/>
        <v>0</v>
      </c>
      <c r="AB242" s="300">
        <f t="shared" ref="AB242:AB260" si="150">X242-W242</f>
        <v>0</v>
      </c>
      <c r="AC242" s="308">
        <f t="shared" si="146"/>
        <v>0</v>
      </c>
      <c r="AD242" s="137"/>
    </row>
    <row r="243" spans="1:30" s="8" customFormat="1" ht="21" hidden="1" customHeight="1" x14ac:dyDescent="0.15">
      <c r="A243" s="52" t="s">
        <v>229</v>
      </c>
      <c r="B243" s="131">
        <f>COUNTIF('10'!$C$7:$C$1037,"*대")</f>
        <v>0</v>
      </c>
      <c r="C243" s="132">
        <f>COUNTIF('10'!$H$7:$H$1037,"*대")</f>
        <v>0</v>
      </c>
      <c r="D243" s="133" t="s">
        <v>226</v>
      </c>
      <c r="E243" s="134">
        <f>SUMIF('10'!$C$7:$C$1037,"*대",'10'!$E$7:$E$1037)</f>
        <v>0</v>
      </c>
      <c r="F243" s="135">
        <f>SUMIF('10'!$H$7:$H$1037,"*대",'10'!$J$7:$J1246)</f>
        <v>0</v>
      </c>
      <c r="G243" s="300">
        <f t="shared" si="147"/>
        <v>0</v>
      </c>
      <c r="H243" s="308">
        <f t="shared" si="138"/>
        <v>0</v>
      </c>
      <c r="I243" s="131">
        <f>COUNTIF('10'!$T$7:$T$1037,"국대")</f>
        <v>0</v>
      </c>
      <c r="J243" s="132">
        <f>COUNTIF('10'!$U$7:$U$1037,"국대")</f>
        <v>0</v>
      </c>
      <c r="K243" s="133" t="s">
        <v>226</v>
      </c>
      <c r="L243" s="134">
        <f>SUMIF('10'!$T$7:$T$1037,"국대",'10'!$E$7:$E$1037)</f>
        <v>0</v>
      </c>
      <c r="M243" s="135">
        <f>SUMIF('10'!$U$7:$U$1037,"국대",'10'!$J$7:$J1246)</f>
        <v>0</v>
      </c>
      <c r="N243" s="300">
        <f t="shared" si="148"/>
        <v>0</v>
      </c>
      <c r="O243" s="308">
        <f t="shared" si="139"/>
        <v>0</v>
      </c>
      <c r="P243" s="136">
        <f>COUNTIF('10'!$T$7:$T$1037,"공대")</f>
        <v>0</v>
      </c>
      <c r="Q243" s="132">
        <f>COUNTIF('10'!$U$7:$U$1037,"공대")</f>
        <v>0</v>
      </c>
      <c r="R243" s="133" t="s">
        <v>226</v>
      </c>
      <c r="S243" s="134">
        <f>SUMIF('10'!$T$7:$T$1037,"공대",'10'!$E$7:$E$1037)</f>
        <v>0</v>
      </c>
      <c r="T243" s="135">
        <f>SUMIF('10'!$U$7:$U$1037,"공대",'10'!$J$7:$J1246)</f>
        <v>0</v>
      </c>
      <c r="U243" s="300">
        <f t="shared" si="149"/>
        <v>0</v>
      </c>
      <c r="V243" s="308">
        <f t="shared" si="140"/>
        <v>0</v>
      </c>
      <c r="W243" s="136">
        <f t="shared" si="141"/>
        <v>0</v>
      </c>
      <c r="X243" s="132">
        <f t="shared" si="142"/>
        <v>0</v>
      </c>
      <c r="Y243" s="136" t="e">
        <f t="shared" si="143"/>
        <v>#VALUE!</v>
      </c>
      <c r="Z243" s="134">
        <f t="shared" si="144"/>
        <v>0</v>
      </c>
      <c r="AA243" s="135">
        <f t="shared" si="145"/>
        <v>0</v>
      </c>
      <c r="AB243" s="300">
        <f t="shared" si="150"/>
        <v>0</v>
      </c>
      <c r="AC243" s="308">
        <f t="shared" si="146"/>
        <v>0</v>
      </c>
      <c r="AD243" s="138"/>
    </row>
    <row r="244" spans="1:30" s="8" customFormat="1" ht="21" hidden="1" customHeight="1" x14ac:dyDescent="0.15">
      <c r="A244" s="52" t="s">
        <v>230</v>
      </c>
      <c r="B244" s="131">
        <f>COUNTIF('10'!$C$7:$C$1037,"*임")</f>
        <v>0</v>
      </c>
      <c r="C244" s="132">
        <f>COUNTIF('10'!$H$7:$H$1037,"*임")</f>
        <v>0</v>
      </c>
      <c r="D244" s="133" t="s">
        <v>226</v>
      </c>
      <c r="E244" s="134">
        <f>SUMIF('10'!$C$7:$C$1037,"*임",'10'!$E$7:$E$1037)</f>
        <v>0</v>
      </c>
      <c r="F244" s="135">
        <f>SUMIF('10'!$H$7:$H$1037,"*임",'10'!$J$7:$J1247)</f>
        <v>0</v>
      </c>
      <c r="G244" s="300">
        <f t="shared" si="147"/>
        <v>0</v>
      </c>
      <c r="H244" s="308">
        <f t="shared" si="138"/>
        <v>0</v>
      </c>
      <c r="I244" s="131">
        <f>COUNTIF('10'!$T$7:$T$1037,"국임")</f>
        <v>0</v>
      </c>
      <c r="J244" s="132">
        <f>COUNTIF('10'!$U$7:$U$1037,"국임")</f>
        <v>0</v>
      </c>
      <c r="K244" s="133" t="s">
        <v>226</v>
      </c>
      <c r="L244" s="134">
        <f>SUMIF('10'!$T$7:$T$1037,"국임",'10'!$E$7:$E$1037)</f>
        <v>0</v>
      </c>
      <c r="M244" s="135">
        <f>SUMIF('10'!$U$7:$U$1037,"국임",'10'!$J$7:$J1247)</f>
        <v>0</v>
      </c>
      <c r="N244" s="300">
        <f t="shared" si="148"/>
        <v>0</v>
      </c>
      <c r="O244" s="308">
        <f t="shared" si="139"/>
        <v>0</v>
      </c>
      <c r="P244" s="136">
        <f>COUNTIF('10'!$T$7:$T$1037,"공임")</f>
        <v>0</v>
      </c>
      <c r="Q244" s="132">
        <f>COUNTIF('10'!$U$7:$U$1037,"공임")</f>
        <v>0</v>
      </c>
      <c r="R244" s="133" t="s">
        <v>226</v>
      </c>
      <c r="S244" s="134">
        <f>SUMIF('10'!$T$7:$T$1037,"공임",'10'!$E$7:$E$1037)</f>
        <v>0</v>
      </c>
      <c r="T244" s="135">
        <f>SUMIF('10'!$U$7:$U$1037,"공임",'10'!$J$7:$J1247)</f>
        <v>0</v>
      </c>
      <c r="U244" s="300">
        <f t="shared" si="149"/>
        <v>0</v>
      </c>
      <c r="V244" s="308">
        <f t="shared" si="140"/>
        <v>0</v>
      </c>
      <c r="W244" s="136">
        <f t="shared" si="141"/>
        <v>0</v>
      </c>
      <c r="X244" s="132">
        <f t="shared" si="142"/>
        <v>0</v>
      </c>
      <c r="Y244" s="136" t="e">
        <f t="shared" si="143"/>
        <v>#VALUE!</v>
      </c>
      <c r="Z244" s="134">
        <f t="shared" si="144"/>
        <v>0</v>
      </c>
      <c r="AA244" s="135">
        <f t="shared" si="145"/>
        <v>0</v>
      </c>
      <c r="AB244" s="300">
        <f t="shared" si="150"/>
        <v>0</v>
      </c>
      <c r="AC244" s="308">
        <f t="shared" si="146"/>
        <v>0</v>
      </c>
      <c r="AD244" s="138"/>
    </row>
    <row r="245" spans="1:30" s="8" customFormat="1" ht="21" hidden="1" customHeight="1" x14ac:dyDescent="0.15">
      <c r="A245" s="52" t="s">
        <v>231</v>
      </c>
      <c r="B245" s="131">
        <f>COUNTIF('10'!$C$7:$C$1037,"*도")</f>
        <v>0</v>
      </c>
      <c r="C245" s="132">
        <f>COUNTIF('10'!$H$7:$H$1037,"*도")</f>
        <v>0</v>
      </c>
      <c r="D245" s="133" t="s">
        <v>226</v>
      </c>
      <c r="E245" s="134">
        <f>SUMIF('10'!$C$7:$C$1037,"*도",'10'!$E$7:$E$1037)</f>
        <v>0</v>
      </c>
      <c r="F245" s="135">
        <f>SUMIF('10'!$H$7:$H$1037,"*도",'10'!$J$7:$J1248)</f>
        <v>0</v>
      </c>
      <c r="G245" s="300">
        <f t="shared" si="147"/>
        <v>0</v>
      </c>
      <c r="H245" s="308">
        <f t="shared" si="138"/>
        <v>0</v>
      </c>
      <c r="I245" s="131">
        <f>COUNTIF('10'!$T$7:$T$1037,"국도")</f>
        <v>0</v>
      </c>
      <c r="J245" s="132">
        <f>COUNTIF('10'!$U$7:$U$1037,"국도")</f>
        <v>0</v>
      </c>
      <c r="K245" s="133" t="s">
        <v>226</v>
      </c>
      <c r="L245" s="134">
        <f>SUMIF('10'!$T$7:$T$1037,"국도",'10'!$E$7:$E$1037)</f>
        <v>0</v>
      </c>
      <c r="M245" s="135">
        <f>SUMIF('10'!$U$7:$U$1037,"국도",'10'!$J$7:$J1248)</f>
        <v>0</v>
      </c>
      <c r="N245" s="300">
        <f t="shared" si="148"/>
        <v>0</v>
      </c>
      <c r="O245" s="308">
        <f t="shared" si="139"/>
        <v>0</v>
      </c>
      <c r="P245" s="136">
        <f>COUNTIF('10'!$T$7:$T$1037,"공도")</f>
        <v>0</v>
      </c>
      <c r="Q245" s="132">
        <f>COUNTIF('10'!$U$7:$U$1037,"공도")</f>
        <v>0</v>
      </c>
      <c r="R245" s="133" t="s">
        <v>226</v>
      </c>
      <c r="S245" s="134">
        <f>SUMIF('10'!$T$7:$T$1037,"공도",'10'!$E$7:$E$1037)</f>
        <v>0</v>
      </c>
      <c r="T245" s="135">
        <f>SUMIF('10'!$U$7:$U$1037,"공도",'10'!$J$7:$J1248)</f>
        <v>0</v>
      </c>
      <c r="U245" s="300">
        <f t="shared" si="149"/>
        <v>0</v>
      </c>
      <c r="V245" s="308">
        <f t="shared" si="140"/>
        <v>0</v>
      </c>
      <c r="W245" s="136">
        <f t="shared" si="141"/>
        <v>0</v>
      </c>
      <c r="X245" s="132">
        <f t="shared" si="142"/>
        <v>0</v>
      </c>
      <c r="Y245" s="136" t="e">
        <f t="shared" si="143"/>
        <v>#VALUE!</v>
      </c>
      <c r="Z245" s="134">
        <f t="shared" si="144"/>
        <v>0</v>
      </c>
      <c r="AA245" s="135">
        <f t="shared" si="145"/>
        <v>0</v>
      </c>
      <c r="AB245" s="300">
        <f t="shared" si="150"/>
        <v>0</v>
      </c>
      <c r="AC245" s="308">
        <f t="shared" si="146"/>
        <v>0</v>
      </c>
      <c r="AD245" s="138"/>
    </row>
    <row r="246" spans="1:30" s="8" customFormat="1" ht="21" hidden="1" customHeight="1" x14ac:dyDescent="0.15">
      <c r="A246" s="52" t="s">
        <v>232</v>
      </c>
      <c r="B246" s="131">
        <f>COUNTIF('10'!$C$7:$C$1037,"*천")</f>
        <v>0</v>
      </c>
      <c r="C246" s="132">
        <f>COUNTIF('10'!$H$7:$H$1037,"*천")</f>
        <v>0</v>
      </c>
      <c r="D246" s="133" t="s">
        <v>226</v>
      </c>
      <c r="E246" s="134">
        <f>SUMIF('10'!$C$7:$C$1037,"*천",'10'!$E$7:$E$1037)</f>
        <v>0</v>
      </c>
      <c r="F246" s="135">
        <f>SUMIF('10'!$H$7:$H$1037,"*천",'10'!$J$7:$J1249)</f>
        <v>0</v>
      </c>
      <c r="G246" s="300">
        <f t="shared" si="147"/>
        <v>0</v>
      </c>
      <c r="H246" s="308">
        <f t="shared" si="138"/>
        <v>0</v>
      </c>
      <c r="I246" s="131">
        <f>COUNTIF('10'!$T$7:$T$1037,"국천")</f>
        <v>0</v>
      </c>
      <c r="J246" s="132">
        <f>COUNTIF('10'!$U$7:$U$1037,"국천")</f>
        <v>0</v>
      </c>
      <c r="K246" s="133" t="s">
        <v>226</v>
      </c>
      <c r="L246" s="134">
        <f>SUMIF('10'!$T$7:$T$1037,"국천",'10'!$E$7:$E$1037)</f>
        <v>0</v>
      </c>
      <c r="M246" s="135">
        <f>SUMIF('10'!$U$7:$U$1037,"국천",'10'!$J$7:$J1249)</f>
        <v>0</v>
      </c>
      <c r="N246" s="300">
        <f t="shared" si="148"/>
        <v>0</v>
      </c>
      <c r="O246" s="308">
        <f t="shared" si="139"/>
        <v>0</v>
      </c>
      <c r="P246" s="136">
        <f>COUNTIF('10'!$T$7:$T$1037,"공천")</f>
        <v>0</v>
      </c>
      <c r="Q246" s="132">
        <f>COUNTIF('10'!$U$7:$U$1037,"공천")</f>
        <v>0</v>
      </c>
      <c r="R246" s="133" t="s">
        <v>226</v>
      </c>
      <c r="S246" s="134">
        <f>SUMIF('10'!$T$7:$T$1037,"공천",'10'!$E$7:$E$1037)</f>
        <v>0</v>
      </c>
      <c r="T246" s="135">
        <f>SUMIF('10'!$U$7:$U$1037,"공천",'10'!$J$7:$J1249)</f>
        <v>0</v>
      </c>
      <c r="U246" s="300">
        <f t="shared" si="149"/>
        <v>0</v>
      </c>
      <c r="V246" s="308">
        <f t="shared" si="140"/>
        <v>0</v>
      </c>
      <c r="W246" s="136">
        <f t="shared" si="141"/>
        <v>0</v>
      </c>
      <c r="X246" s="132">
        <f t="shared" si="142"/>
        <v>0</v>
      </c>
      <c r="Y246" s="136" t="e">
        <f t="shared" si="143"/>
        <v>#VALUE!</v>
      </c>
      <c r="Z246" s="134">
        <f t="shared" si="144"/>
        <v>0</v>
      </c>
      <c r="AA246" s="135">
        <f t="shared" si="145"/>
        <v>0</v>
      </c>
      <c r="AB246" s="300">
        <f t="shared" si="150"/>
        <v>0</v>
      </c>
      <c r="AC246" s="308">
        <f t="shared" si="146"/>
        <v>0</v>
      </c>
      <c r="AD246" s="138"/>
    </row>
    <row r="247" spans="1:30" s="8" customFormat="1" ht="21" hidden="1" customHeight="1" x14ac:dyDescent="0.15">
      <c r="A247" s="52" t="s">
        <v>233</v>
      </c>
      <c r="B247" s="131">
        <f>COUNTIF('10'!$C$7:$C$1037,"*구")</f>
        <v>0</v>
      </c>
      <c r="C247" s="132">
        <f>COUNTIF('10'!$H$7:$H$1037,"*구")</f>
        <v>0</v>
      </c>
      <c r="D247" s="133" t="s">
        <v>226</v>
      </c>
      <c r="E247" s="134">
        <f>SUMIF('10'!$C$7:$C$1037,"*구",'10'!$E$7:$E$1037)</f>
        <v>0</v>
      </c>
      <c r="F247" s="135">
        <f>SUMIF('10'!$H$7:$H$1037,"*구",'10'!$J$7:$J1250)</f>
        <v>0</v>
      </c>
      <c r="G247" s="300">
        <f t="shared" si="147"/>
        <v>0</v>
      </c>
      <c r="H247" s="308">
        <f t="shared" si="138"/>
        <v>0</v>
      </c>
      <c r="I247" s="131">
        <f>COUNTIF('10'!$T$7:$T$1037,"국구")</f>
        <v>0</v>
      </c>
      <c r="J247" s="132">
        <f>COUNTIF('10'!$U$7:$U$1037,"국구")</f>
        <v>0</v>
      </c>
      <c r="K247" s="133" t="s">
        <v>226</v>
      </c>
      <c r="L247" s="134">
        <f>SUMIF('10'!$T$7:$T$1037,"국구",'10'!$E$7:$E$1037)</f>
        <v>0</v>
      </c>
      <c r="M247" s="135">
        <f>SUMIF('10'!$U$7:$U$1037,"국구",'10'!$J$7:$J1250)</f>
        <v>0</v>
      </c>
      <c r="N247" s="300">
        <f t="shared" si="148"/>
        <v>0</v>
      </c>
      <c r="O247" s="308">
        <f t="shared" si="139"/>
        <v>0</v>
      </c>
      <c r="P247" s="136">
        <f>COUNTIF('10'!$T$7:$T$1037,"공구")</f>
        <v>0</v>
      </c>
      <c r="Q247" s="132">
        <f>COUNTIF('10'!$U$7:$U$1037,"공구")</f>
        <v>0</v>
      </c>
      <c r="R247" s="133" t="s">
        <v>226</v>
      </c>
      <c r="S247" s="134">
        <f>SUMIF('10'!$T$7:$T$1037,"공구",'10'!$E$7:$E$1037)</f>
        <v>0</v>
      </c>
      <c r="T247" s="135">
        <f>SUMIF('10'!$U$7:$U$1037,"공구",'10'!$J$7:$J1250)</f>
        <v>0</v>
      </c>
      <c r="U247" s="300">
        <f t="shared" si="149"/>
        <v>0</v>
      </c>
      <c r="V247" s="308">
        <f t="shared" si="140"/>
        <v>0</v>
      </c>
      <c r="W247" s="136">
        <f t="shared" si="141"/>
        <v>0</v>
      </c>
      <c r="X247" s="132">
        <f t="shared" si="142"/>
        <v>0</v>
      </c>
      <c r="Y247" s="136" t="e">
        <f t="shared" si="143"/>
        <v>#VALUE!</v>
      </c>
      <c r="Z247" s="134">
        <f t="shared" si="144"/>
        <v>0</v>
      </c>
      <c r="AA247" s="135">
        <f t="shared" si="145"/>
        <v>0</v>
      </c>
      <c r="AB247" s="300">
        <f t="shared" si="150"/>
        <v>0</v>
      </c>
      <c r="AC247" s="308">
        <f t="shared" si="146"/>
        <v>0</v>
      </c>
      <c r="AD247" s="138"/>
    </row>
    <row r="248" spans="1:30" s="8" customFormat="1" ht="21" hidden="1" customHeight="1" x14ac:dyDescent="0.15">
      <c r="A248" s="52" t="s">
        <v>234</v>
      </c>
      <c r="B248" s="131">
        <f>COUNTIF('10'!$C$7:$C$1037,"*제")</f>
        <v>0</v>
      </c>
      <c r="C248" s="132">
        <f>COUNTIF('10'!$H$7:$H$1037,"*제")</f>
        <v>0</v>
      </c>
      <c r="D248" s="133" t="s">
        <v>226</v>
      </c>
      <c r="E248" s="134">
        <f>SUMIF('10'!$C$7:$C$1037,"*제",'10'!$E$7:$E$1037)</f>
        <v>0</v>
      </c>
      <c r="F248" s="135">
        <f>SUMIF('10'!$H$7:$H$1037,"*제",'10'!$J$7:$J1251)</f>
        <v>0</v>
      </c>
      <c r="G248" s="300">
        <f t="shared" si="147"/>
        <v>0</v>
      </c>
      <c r="H248" s="308">
        <f t="shared" si="138"/>
        <v>0</v>
      </c>
      <c r="I248" s="131">
        <f>COUNTIF('10'!$T$7:$T$1037,"국제")</f>
        <v>0</v>
      </c>
      <c r="J248" s="132">
        <f>COUNTIF('10'!$U$7:$U$1037,"국제")</f>
        <v>0</v>
      </c>
      <c r="K248" s="133" t="s">
        <v>226</v>
      </c>
      <c r="L248" s="134">
        <f>SUMIF('10'!$T$7:$T$1037,"국제",'10'!$E$7:$E$1037)</f>
        <v>0</v>
      </c>
      <c r="M248" s="135">
        <f>SUMIF('10'!$U$7:$U$1037,"국제",'10'!$J$7:$J1251)</f>
        <v>0</v>
      </c>
      <c r="N248" s="300">
        <f t="shared" si="148"/>
        <v>0</v>
      </c>
      <c r="O248" s="308">
        <f t="shared" si="139"/>
        <v>0</v>
      </c>
      <c r="P248" s="136">
        <f>COUNTIF('10'!$T$7:$T$1037,"공제")</f>
        <v>0</v>
      </c>
      <c r="Q248" s="132">
        <f>COUNTIF('10'!$U$7:$U$1037,"공제")</f>
        <v>0</v>
      </c>
      <c r="R248" s="133" t="s">
        <v>226</v>
      </c>
      <c r="S248" s="134">
        <f>SUMIF('10'!$T$7:$T$1037,"공제",'10'!$E$7:$E$1037)</f>
        <v>0</v>
      </c>
      <c r="T248" s="135">
        <f>SUMIF('10'!$U$7:$U$1037,"공제",'10'!$J$7:$J1251)</f>
        <v>0</v>
      </c>
      <c r="U248" s="300">
        <f t="shared" si="149"/>
        <v>0</v>
      </c>
      <c r="V248" s="308">
        <f t="shared" si="140"/>
        <v>0</v>
      </c>
      <c r="W248" s="136">
        <f t="shared" si="141"/>
        <v>0</v>
      </c>
      <c r="X248" s="132">
        <f t="shared" si="142"/>
        <v>0</v>
      </c>
      <c r="Y248" s="136" t="e">
        <f t="shared" si="143"/>
        <v>#VALUE!</v>
      </c>
      <c r="Z248" s="134">
        <f t="shared" si="144"/>
        <v>0</v>
      </c>
      <c r="AA248" s="135">
        <f t="shared" si="145"/>
        <v>0</v>
      </c>
      <c r="AB248" s="300">
        <f t="shared" si="150"/>
        <v>0</v>
      </c>
      <c r="AC248" s="308">
        <f t="shared" si="146"/>
        <v>0</v>
      </c>
      <c r="AD248" s="137"/>
    </row>
    <row r="249" spans="1:30" s="8" customFormat="1" ht="21" hidden="1" customHeight="1" x14ac:dyDescent="0.15">
      <c r="A249" s="52" t="s">
        <v>77</v>
      </c>
      <c r="B249" s="131">
        <f>COUNTIF('10'!$C$7:$C$1037,"*유")</f>
        <v>0</v>
      </c>
      <c r="C249" s="132">
        <f>COUNTIF('10'!$H$7:$H$1037,"*유")</f>
        <v>0</v>
      </c>
      <c r="D249" s="133" t="s">
        <v>226</v>
      </c>
      <c r="E249" s="134">
        <f>SUMIF('10'!$C$7:$C$1037,"*유",'10'!$E$7:$E$1037)</f>
        <v>0</v>
      </c>
      <c r="F249" s="135">
        <f>SUMIF('10'!$H$7:$H$1037,"*유",'10'!$J$7:$J1252)</f>
        <v>0</v>
      </c>
      <c r="G249" s="300">
        <f t="shared" si="147"/>
        <v>0</v>
      </c>
      <c r="H249" s="308">
        <f t="shared" si="138"/>
        <v>0</v>
      </c>
      <c r="I249" s="131">
        <f>COUNTIF('10'!$T$7:$T$1037,"국유")</f>
        <v>0</v>
      </c>
      <c r="J249" s="132">
        <f>COUNTIF('10'!$U$7:$U$1037,"국유")</f>
        <v>0</v>
      </c>
      <c r="K249" s="133" t="s">
        <v>226</v>
      </c>
      <c r="L249" s="134">
        <f>SUMIF('10'!$T$7:$T$1037,"국유",'10'!$E$7:$E$1037)</f>
        <v>0</v>
      </c>
      <c r="M249" s="135">
        <f>SUMIF('10'!$U$7:$U$1037,"국유",'10'!$J$7:$J1252)</f>
        <v>0</v>
      </c>
      <c r="N249" s="300">
        <f t="shared" si="148"/>
        <v>0</v>
      </c>
      <c r="O249" s="308">
        <f t="shared" si="139"/>
        <v>0</v>
      </c>
      <c r="P249" s="136">
        <f>COUNTIF('10'!$T$7:$T$1037,"공유")</f>
        <v>0</v>
      </c>
      <c r="Q249" s="132">
        <f>COUNTIF('10'!$U$7:$U$1037,"공유")</f>
        <v>0</v>
      </c>
      <c r="R249" s="133" t="s">
        <v>226</v>
      </c>
      <c r="S249" s="134">
        <f>SUMIF('10'!$T$7:$T$1037,"공유",'10'!$E$7:$E$1037)</f>
        <v>0</v>
      </c>
      <c r="T249" s="135">
        <f>SUMIF('10'!$U$7:$U$1037,"공유",'10'!$J$7:$J1252)</f>
        <v>0</v>
      </c>
      <c r="U249" s="300">
        <f t="shared" si="149"/>
        <v>0</v>
      </c>
      <c r="V249" s="308">
        <f t="shared" si="140"/>
        <v>0</v>
      </c>
      <c r="W249" s="136">
        <f t="shared" si="141"/>
        <v>0</v>
      </c>
      <c r="X249" s="132">
        <f t="shared" si="142"/>
        <v>0</v>
      </c>
      <c r="Y249" s="136" t="e">
        <f t="shared" si="143"/>
        <v>#VALUE!</v>
      </c>
      <c r="Z249" s="134">
        <f t="shared" si="144"/>
        <v>0</v>
      </c>
      <c r="AA249" s="135">
        <f t="shared" si="145"/>
        <v>0</v>
      </c>
      <c r="AB249" s="300">
        <f t="shared" si="150"/>
        <v>0</v>
      </c>
      <c r="AC249" s="308">
        <f t="shared" si="146"/>
        <v>0</v>
      </c>
      <c r="AD249" s="138"/>
    </row>
    <row r="250" spans="1:30" s="8" customFormat="1" ht="21" hidden="1" customHeight="1" x14ac:dyDescent="0.15">
      <c r="A250" s="52" t="s">
        <v>235</v>
      </c>
      <c r="B250" s="131">
        <f>COUNTIF('10'!$C$7:$C$1037,"*잡")</f>
        <v>0</v>
      </c>
      <c r="C250" s="132">
        <f>COUNTIF('10'!$H$7:$H$1037,"*잡")</f>
        <v>0</v>
      </c>
      <c r="D250" s="133" t="s">
        <v>226</v>
      </c>
      <c r="E250" s="134">
        <f>SUMIF('10'!$C$7:$C$1037,"*잡",'10'!$E$7:$E$1037)</f>
        <v>0</v>
      </c>
      <c r="F250" s="135">
        <f>SUMIF('10'!$H$7:$H$1037,"*잡",'10'!$J$7:$J1253)</f>
        <v>0</v>
      </c>
      <c r="G250" s="300">
        <f t="shared" si="147"/>
        <v>0</v>
      </c>
      <c r="H250" s="308">
        <f t="shared" si="138"/>
        <v>0</v>
      </c>
      <c r="I250" s="131">
        <f>COUNTIF('10'!$T$7:$T$1037,"국잡")</f>
        <v>0</v>
      </c>
      <c r="J250" s="132">
        <f>COUNTIF('10'!$U$7:$U$1037,"국잡")</f>
        <v>0</v>
      </c>
      <c r="K250" s="133" t="s">
        <v>226</v>
      </c>
      <c r="L250" s="134">
        <f>SUMIF('10'!$T$7:$T$1037,"국잡",'10'!$E$7:$E$1037)</f>
        <v>0</v>
      </c>
      <c r="M250" s="135">
        <f>SUMIF('10'!$U$7:$U$1037,"국잡",'10'!$J$7:$J1253)</f>
        <v>0</v>
      </c>
      <c r="N250" s="300">
        <f t="shared" si="148"/>
        <v>0</v>
      </c>
      <c r="O250" s="308">
        <f t="shared" si="139"/>
        <v>0</v>
      </c>
      <c r="P250" s="136">
        <f>COUNTIF('10'!$T$7:$T$1037,"공잡")</f>
        <v>0</v>
      </c>
      <c r="Q250" s="132">
        <f>COUNTIF('10'!$U$7:$U$1037,"공잡")</f>
        <v>0</v>
      </c>
      <c r="R250" s="133" t="s">
        <v>226</v>
      </c>
      <c r="S250" s="134">
        <f>SUMIF('10'!$T$7:$T$1037,"공잡",'10'!$E$7:$E$1037)</f>
        <v>0</v>
      </c>
      <c r="T250" s="135">
        <f>SUMIF('10'!$U$7:$U$1037,"공잡",'10'!$J$7:$J1253)</f>
        <v>0</v>
      </c>
      <c r="U250" s="300">
        <f t="shared" si="149"/>
        <v>0</v>
      </c>
      <c r="V250" s="308">
        <f t="shared" si="140"/>
        <v>0</v>
      </c>
      <c r="W250" s="136">
        <f t="shared" si="141"/>
        <v>0</v>
      </c>
      <c r="X250" s="132">
        <f t="shared" si="142"/>
        <v>0</v>
      </c>
      <c r="Y250" s="136" t="e">
        <f t="shared" si="143"/>
        <v>#VALUE!</v>
      </c>
      <c r="Z250" s="134">
        <f t="shared" si="144"/>
        <v>0</v>
      </c>
      <c r="AA250" s="135">
        <f t="shared" si="145"/>
        <v>0</v>
      </c>
      <c r="AB250" s="300">
        <f t="shared" si="150"/>
        <v>0</v>
      </c>
      <c r="AC250" s="308">
        <f t="shared" si="146"/>
        <v>0</v>
      </c>
      <c r="AD250" s="138"/>
    </row>
    <row r="251" spans="1:30" s="8" customFormat="1" ht="21" hidden="1" customHeight="1" x14ac:dyDescent="0.15">
      <c r="A251" s="52" t="s">
        <v>236</v>
      </c>
      <c r="B251" s="131">
        <f>COUNTIF('10'!$C$7:$C$1037,"*묘")</f>
        <v>0</v>
      </c>
      <c r="C251" s="132">
        <f>COUNTIF('10'!$H$7:$H$1037,"*묘")</f>
        <v>0</v>
      </c>
      <c r="D251" s="133" t="s">
        <v>226</v>
      </c>
      <c r="E251" s="134">
        <f>SUMIF('10'!$C$7:$C$1037,"*묘",'10'!$E$7:$E$1037)</f>
        <v>0</v>
      </c>
      <c r="F251" s="135">
        <f>SUMIF('10'!$H$7:$H$1037,"*묘",'10'!$J$7:$J1254)</f>
        <v>0</v>
      </c>
      <c r="G251" s="300">
        <f t="shared" si="147"/>
        <v>0</v>
      </c>
      <c r="H251" s="308">
        <f t="shared" si="138"/>
        <v>0</v>
      </c>
      <c r="I251" s="131">
        <f>COUNTIF('10'!$T$7:$T$1037,"국묘")</f>
        <v>0</v>
      </c>
      <c r="J251" s="132">
        <f>COUNTIF('10'!$U$7:$U$1037,"국묘")</f>
        <v>0</v>
      </c>
      <c r="K251" s="133" t="s">
        <v>226</v>
      </c>
      <c r="L251" s="134">
        <f>SUMIF('10'!$T$7:$T$1037,"국묘",'10'!$E$7:$E$1037)</f>
        <v>0</v>
      </c>
      <c r="M251" s="135">
        <f>SUMIF('10'!$U$7:$U$1037,"국묘",'10'!$J$7:$J1254)</f>
        <v>0</v>
      </c>
      <c r="N251" s="300">
        <f t="shared" si="148"/>
        <v>0</v>
      </c>
      <c r="O251" s="308">
        <f t="shared" si="139"/>
        <v>0</v>
      </c>
      <c r="P251" s="136">
        <f>COUNTIF('10'!$T$7:$T$1037,"공묘")</f>
        <v>0</v>
      </c>
      <c r="Q251" s="132">
        <f>COUNTIF('10'!$U$7:$U$1037,"공묘")</f>
        <v>0</v>
      </c>
      <c r="R251" s="133" t="s">
        <v>226</v>
      </c>
      <c r="S251" s="134">
        <f>SUMIF('10'!$T$7:$T$1037,"공묘",'10'!$E$7:$E$1037)</f>
        <v>0</v>
      </c>
      <c r="T251" s="135">
        <f>SUMIF('10'!$U$7:$U$1037,"공묘",'10'!$J$7:$J1254)</f>
        <v>0</v>
      </c>
      <c r="U251" s="300">
        <f t="shared" si="149"/>
        <v>0</v>
      </c>
      <c r="V251" s="308">
        <f t="shared" si="140"/>
        <v>0</v>
      </c>
      <c r="W251" s="136">
        <f t="shared" si="141"/>
        <v>0</v>
      </c>
      <c r="X251" s="132">
        <f t="shared" si="142"/>
        <v>0</v>
      </c>
      <c r="Y251" s="136" t="e">
        <f t="shared" si="143"/>
        <v>#VALUE!</v>
      </c>
      <c r="Z251" s="134">
        <f t="shared" si="144"/>
        <v>0</v>
      </c>
      <c r="AA251" s="135">
        <f t="shared" si="145"/>
        <v>0</v>
      </c>
      <c r="AB251" s="300">
        <f t="shared" si="150"/>
        <v>0</v>
      </c>
      <c r="AC251" s="308">
        <f t="shared" si="146"/>
        <v>0</v>
      </c>
      <c r="AD251" s="138"/>
    </row>
    <row r="252" spans="1:30" s="8" customFormat="1" ht="21" hidden="1" customHeight="1" x14ac:dyDescent="0.15">
      <c r="A252" s="52" t="s">
        <v>78</v>
      </c>
      <c r="B252" s="131">
        <f>COUNTIF('10'!$C$7:$C$1037,"*과")</f>
        <v>0</v>
      </c>
      <c r="C252" s="132">
        <f>COUNTIF('10'!$H$7:$H$1037,"*과")</f>
        <v>0</v>
      </c>
      <c r="D252" s="133" t="s">
        <v>226</v>
      </c>
      <c r="E252" s="134">
        <f>SUMIF('10'!$C$7:$C$1037,"*과",'10'!$E$7:$E$1037)</f>
        <v>0</v>
      </c>
      <c r="F252" s="135">
        <f>SUMIF('10'!$H$7:$H$1037,"*과",'10'!$J$7:$J1255)</f>
        <v>0</v>
      </c>
      <c r="G252" s="300">
        <f t="shared" si="147"/>
        <v>0</v>
      </c>
      <c r="H252" s="308">
        <f t="shared" si="138"/>
        <v>0</v>
      </c>
      <c r="I252" s="131">
        <f>COUNTIF('10'!$T$7:$T$1037,"국과")</f>
        <v>0</v>
      </c>
      <c r="J252" s="132">
        <f>COUNTIF('10'!$U$7:$U$1037,"국과")</f>
        <v>0</v>
      </c>
      <c r="K252" s="133" t="s">
        <v>226</v>
      </c>
      <c r="L252" s="134">
        <f>SUMIF('10'!$T$7:$T$1037,"국과",'10'!$E$7:$E$1037)</f>
        <v>0</v>
      </c>
      <c r="M252" s="135">
        <f>SUMIF('10'!$U$7:$U$1037,"국과",'10'!$J$7:$J1255)</f>
        <v>0</v>
      </c>
      <c r="N252" s="300">
        <f t="shared" si="148"/>
        <v>0</v>
      </c>
      <c r="O252" s="308">
        <f t="shared" si="139"/>
        <v>0</v>
      </c>
      <c r="P252" s="136">
        <f>COUNTIF('10'!$T$7:$T$1037,"공과")</f>
        <v>0</v>
      </c>
      <c r="Q252" s="132">
        <f>COUNTIF('10'!$U$7:$U$1037,"공과")</f>
        <v>0</v>
      </c>
      <c r="R252" s="133" t="s">
        <v>226</v>
      </c>
      <c r="S252" s="134">
        <f>SUMIF('10'!$T$7:$T$1037,"공과",'10'!$E$7:$E$1037)</f>
        <v>0</v>
      </c>
      <c r="T252" s="135">
        <f>SUMIF('10'!$U$7:$U$1037,"공과",'10'!$J$7:$J1255)</f>
        <v>0</v>
      </c>
      <c r="U252" s="300">
        <f t="shared" si="149"/>
        <v>0</v>
      </c>
      <c r="V252" s="308">
        <f t="shared" si="140"/>
        <v>0</v>
      </c>
      <c r="W252" s="136">
        <f t="shared" si="141"/>
        <v>0</v>
      </c>
      <c r="X252" s="132">
        <f t="shared" si="142"/>
        <v>0</v>
      </c>
      <c r="Y252" s="136" t="e">
        <f t="shared" si="143"/>
        <v>#VALUE!</v>
      </c>
      <c r="Z252" s="134">
        <f t="shared" si="144"/>
        <v>0</v>
      </c>
      <c r="AA252" s="135">
        <f t="shared" si="145"/>
        <v>0</v>
      </c>
      <c r="AB252" s="300">
        <f t="shared" si="150"/>
        <v>0</v>
      </c>
      <c r="AC252" s="308">
        <f t="shared" si="146"/>
        <v>0</v>
      </c>
      <c r="AD252" s="138"/>
    </row>
    <row r="253" spans="1:30" s="8" customFormat="1" ht="21" hidden="1" customHeight="1" x14ac:dyDescent="0.15">
      <c r="A253" s="52" t="s">
        <v>79</v>
      </c>
      <c r="B253" s="131">
        <f>COUNTIF('10'!$C$7:$C$1037,"*철")</f>
        <v>0</v>
      </c>
      <c r="C253" s="132">
        <f>COUNTIF('10'!$H$7:$H$1037,"*철")</f>
        <v>0</v>
      </c>
      <c r="D253" s="133" t="s">
        <v>226</v>
      </c>
      <c r="E253" s="134">
        <f>SUMIF('10'!$C$7:$C$1037,"*철",'10'!$E$7:$E$1037)</f>
        <v>0</v>
      </c>
      <c r="F253" s="135">
        <f>SUMIF('10'!$H$7:$H$1037,"*철",'10'!$J$7:$J1256)</f>
        <v>0</v>
      </c>
      <c r="G253" s="300">
        <f t="shared" si="147"/>
        <v>0</v>
      </c>
      <c r="H253" s="308">
        <f t="shared" si="138"/>
        <v>0</v>
      </c>
      <c r="I253" s="131">
        <f>COUNTIF('10'!$T$7:$T$1037,"국철")</f>
        <v>0</v>
      </c>
      <c r="J253" s="132">
        <f>COUNTIF('10'!$U$7:$U$1037,"국철")</f>
        <v>0</v>
      </c>
      <c r="K253" s="133" t="s">
        <v>226</v>
      </c>
      <c r="L253" s="134">
        <f>SUMIF('10'!$T$7:$T$1037,"국철",'10'!$E$7:$E$1037)</f>
        <v>0</v>
      </c>
      <c r="M253" s="135">
        <f>SUMIF('10'!$U$7:$U$1037,"국철",'10'!$J$7:$J1256)</f>
        <v>0</v>
      </c>
      <c r="N253" s="300">
        <f t="shared" si="148"/>
        <v>0</v>
      </c>
      <c r="O253" s="308">
        <f t="shared" si="139"/>
        <v>0</v>
      </c>
      <c r="P253" s="136">
        <f>COUNTIF('10'!$T$7:$T$1037,"공철")</f>
        <v>0</v>
      </c>
      <c r="Q253" s="132">
        <f>COUNTIF('10'!$U$7:$U$1037,"공철")</f>
        <v>0</v>
      </c>
      <c r="R253" s="133" t="s">
        <v>226</v>
      </c>
      <c r="S253" s="134">
        <f>SUMIF('10'!$T$7:$T$1037,"공철",'10'!$E$7:$E$1037)</f>
        <v>0</v>
      </c>
      <c r="T253" s="135">
        <f>SUMIF('10'!$U$7:$U$1037,"공철",'10'!$J$7:$J1256)</f>
        <v>0</v>
      </c>
      <c r="U253" s="300">
        <f t="shared" si="149"/>
        <v>0</v>
      </c>
      <c r="V253" s="308">
        <f t="shared" si="140"/>
        <v>0</v>
      </c>
      <c r="W253" s="136">
        <f t="shared" si="141"/>
        <v>0</v>
      </c>
      <c r="X253" s="132">
        <f t="shared" si="142"/>
        <v>0</v>
      </c>
      <c r="Y253" s="136" t="e">
        <f t="shared" si="143"/>
        <v>#VALUE!</v>
      </c>
      <c r="Z253" s="134">
        <f t="shared" si="144"/>
        <v>0</v>
      </c>
      <c r="AA253" s="135">
        <f t="shared" si="145"/>
        <v>0</v>
      </c>
      <c r="AB253" s="300">
        <f t="shared" si="150"/>
        <v>0</v>
      </c>
      <c r="AC253" s="308">
        <f t="shared" si="146"/>
        <v>0</v>
      </c>
      <c r="AD253" s="138"/>
    </row>
    <row r="254" spans="1:30" s="8" customFormat="1" ht="21" hidden="1" customHeight="1" x14ac:dyDescent="0.15">
      <c r="A254" s="52" t="s">
        <v>237</v>
      </c>
      <c r="B254" s="131">
        <f>COUNTIF('10'!$C$7:$C$1037,"*학")</f>
        <v>0</v>
      </c>
      <c r="C254" s="132">
        <f>COUNTIF('10'!$H$7:$H$1037,"*학")</f>
        <v>0</v>
      </c>
      <c r="D254" s="133" t="s">
        <v>226</v>
      </c>
      <c r="E254" s="134">
        <f>SUMIF('10'!$C$7:$C$1037,"*학",'10'!$E$7:$E$1037)</f>
        <v>0</v>
      </c>
      <c r="F254" s="135">
        <f>SUMIF('10'!$H$7:$H$1037,"*학",'10'!$J$7:$J1257)</f>
        <v>0</v>
      </c>
      <c r="G254" s="300">
        <f t="shared" si="147"/>
        <v>0</v>
      </c>
      <c r="H254" s="308">
        <f t="shared" si="138"/>
        <v>0</v>
      </c>
      <c r="I254" s="131">
        <f>COUNTIF('10'!$T$7:$T$1037,"국학")</f>
        <v>0</v>
      </c>
      <c r="J254" s="132">
        <f>COUNTIF('10'!$U$7:$U$1037,"국학")</f>
        <v>0</v>
      </c>
      <c r="K254" s="133" t="s">
        <v>226</v>
      </c>
      <c r="L254" s="134">
        <f>SUMIF('10'!$T$7:$T$1037,"국학",'10'!$E$7:$E$1037)</f>
        <v>0</v>
      </c>
      <c r="M254" s="135">
        <f>SUMIF('10'!$U$7:$U$1037,"국학",'10'!$J$7:$J1257)</f>
        <v>0</v>
      </c>
      <c r="N254" s="300">
        <f t="shared" si="148"/>
        <v>0</v>
      </c>
      <c r="O254" s="308">
        <f t="shared" si="139"/>
        <v>0</v>
      </c>
      <c r="P254" s="136">
        <f>COUNTIF('10'!$T$7:$T$1037,"공학")</f>
        <v>0</v>
      </c>
      <c r="Q254" s="132">
        <f>COUNTIF('10'!$U$7:$U$1037,"공학")</f>
        <v>0</v>
      </c>
      <c r="R254" s="133" t="s">
        <v>226</v>
      </c>
      <c r="S254" s="134">
        <f>SUMIF('10'!$T$7:$T$1037,"공학",'10'!$E$7:$E$1037)</f>
        <v>0</v>
      </c>
      <c r="T254" s="135">
        <f>SUMIF('10'!$U$7:$U$1037,"공학",'10'!$J$7:$J1257)</f>
        <v>0</v>
      </c>
      <c r="U254" s="300">
        <f t="shared" si="149"/>
        <v>0</v>
      </c>
      <c r="V254" s="308">
        <f t="shared" si="140"/>
        <v>0</v>
      </c>
      <c r="W254" s="136">
        <f t="shared" si="141"/>
        <v>0</v>
      </c>
      <c r="X254" s="132">
        <f t="shared" si="142"/>
        <v>0</v>
      </c>
      <c r="Y254" s="136" t="e">
        <f t="shared" si="143"/>
        <v>#VALUE!</v>
      </c>
      <c r="Z254" s="134">
        <f t="shared" si="144"/>
        <v>0</v>
      </c>
      <c r="AA254" s="135">
        <f t="shared" si="145"/>
        <v>0</v>
      </c>
      <c r="AB254" s="300">
        <f t="shared" si="150"/>
        <v>0</v>
      </c>
      <c r="AC254" s="308">
        <f t="shared" si="146"/>
        <v>0</v>
      </c>
      <c r="AD254" s="138"/>
    </row>
    <row r="255" spans="1:30" s="8" customFormat="1" ht="21" hidden="1" customHeight="1" x14ac:dyDescent="0.15">
      <c r="A255" s="52" t="s">
        <v>80</v>
      </c>
      <c r="B255" s="131">
        <f>COUNTIF('10'!$C$7:$C$1037,"*수")</f>
        <v>0</v>
      </c>
      <c r="C255" s="132">
        <f>COUNTIF('10'!$H$7:$H$1037,"*수")</f>
        <v>0</v>
      </c>
      <c r="D255" s="133" t="s">
        <v>226</v>
      </c>
      <c r="E255" s="134">
        <f>SUMIF('10'!$C$7:$C$1037,"*수",'10'!$E$7:$E$1037)</f>
        <v>0</v>
      </c>
      <c r="F255" s="135">
        <f>SUMIF('10'!$H$7:$H$1037,"*수",'10'!$J$7:$J1258)</f>
        <v>0</v>
      </c>
      <c r="G255" s="300">
        <f t="shared" si="147"/>
        <v>0</v>
      </c>
      <c r="H255" s="308">
        <f t="shared" si="138"/>
        <v>0</v>
      </c>
      <c r="I255" s="131">
        <f>COUNTIF('10'!$T$7:$T$1037,"국수")</f>
        <v>0</v>
      </c>
      <c r="J255" s="132">
        <f>COUNTIF('10'!$U$7:$U$1037,"국수")</f>
        <v>0</v>
      </c>
      <c r="K255" s="133" t="s">
        <v>226</v>
      </c>
      <c r="L255" s="134">
        <f>SUMIF('10'!$T$7:$T$1037,"국수",'10'!$E$7:$E$1037)</f>
        <v>0</v>
      </c>
      <c r="M255" s="135">
        <f>SUMIF('10'!$U$7:$U$1037,"국수",'10'!$J$7:$J1258)</f>
        <v>0</v>
      </c>
      <c r="N255" s="300">
        <f t="shared" si="148"/>
        <v>0</v>
      </c>
      <c r="O255" s="308">
        <f t="shared" si="139"/>
        <v>0</v>
      </c>
      <c r="P255" s="136">
        <f>COUNTIF('10'!$T$7:$T$1037,"공수")</f>
        <v>0</v>
      </c>
      <c r="Q255" s="132">
        <f>COUNTIF('10'!$U$7:$U$1037,"공수")</f>
        <v>0</v>
      </c>
      <c r="R255" s="133" t="s">
        <v>226</v>
      </c>
      <c r="S255" s="134">
        <f>SUMIF('10'!$T$7:$T$1037,"공수",'10'!$E$7:$E$1037)</f>
        <v>0</v>
      </c>
      <c r="T255" s="135">
        <f>SUMIF('10'!$U$7:$U$1037,"공수",'10'!$J$7:$J1258)</f>
        <v>0</v>
      </c>
      <c r="U255" s="300">
        <f t="shared" si="149"/>
        <v>0</v>
      </c>
      <c r="V255" s="308">
        <f t="shared" si="140"/>
        <v>0</v>
      </c>
      <c r="W255" s="136">
        <f t="shared" si="141"/>
        <v>0</v>
      </c>
      <c r="X255" s="132">
        <f t="shared" si="142"/>
        <v>0</v>
      </c>
      <c r="Y255" s="136" t="e">
        <f t="shared" si="143"/>
        <v>#VALUE!</v>
      </c>
      <c r="Z255" s="134">
        <f t="shared" si="144"/>
        <v>0</v>
      </c>
      <c r="AA255" s="135">
        <f t="shared" si="145"/>
        <v>0</v>
      </c>
      <c r="AB255" s="300">
        <f t="shared" si="150"/>
        <v>0</v>
      </c>
      <c r="AC255" s="308">
        <f t="shared" si="146"/>
        <v>0</v>
      </c>
      <c r="AD255" s="138"/>
    </row>
    <row r="256" spans="1:30" s="8" customFormat="1" ht="21" hidden="1" customHeight="1" x14ac:dyDescent="0.15">
      <c r="A256" s="52" t="s">
        <v>31</v>
      </c>
      <c r="B256" s="131">
        <f>COUNTIF('10'!$C$7:$C$1037,"*목")</f>
        <v>0</v>
      </c>
      <c r="C256" s="132">
        <f>COUNTIF('10'!$H$7:$H$1037,"*목")</f>
        <v>0</v>
      </c>
      <c r="D256" s="133" t="s">
        <v>226</v>
      </c>
      <c r="E256" s="134">
        <f>SUMIF('10'!$C$7:$C$1037,"*목",'10'!$E$7:$E$1037)</f>
        <v>0</v>
      </c>
      <c r="F256" s="135">
        <f>SUMIF('10'!$H$7:$H$1037,"*목",'10'!$J$7:$J1258)</f>
        <v>0</v>
      </c>
      <c r="G256" s="300">
        <f t="shared" si="147"/>
        <v>0</v>
      </c>
      <c r="H256" s="308">
        <f>SUM(F256-E256)</f>
        <v>0</v>
      </c>
      <c r="I256" s="131">
        <f>COUNTIF('10'!$T$7:$T$1037,"국목")</f>
        <v>0</v>
      </c>
      <c r="J256" s="132">
        <f>COUNTIF('10'!$U$7:$U$1037,"국목")</f>
        <v>0</v>
      </c>
      <c r="K256" s="133" t="s">
        <v>226</v>
      </c>
      <c r="L256" s="134">
        <f>SUMIF('10'!$T$7:$T$1037,"국목",'10'!$E$7:$E$1037)</f>
        <v>0</v>
      </c>
      <c r="M256" s="135">
        <f>SUMIF('10'!$U$7:$U$1037,"국목",'10'!$J$7:$J1258)</f>
        <v>0</v>
      </c>
      <c r="N256" s="300">
        <f t="shared" si="148"/>
        <v>0</v>
      </c>
      <c r="O256" s="308">
        <f>SUM(M256-L256)</f>
        <v>0</v>
      </c>
      <c r="P256" s="136">
        <f>COUNTIF('10'!$T$7:$T$1037,"공목")</f>
        <v>0</v>
      </c>
      <c r="Q256" s="132">
        <f>COUNTIF('10'!$U$7:$U$1037,"공목")</f>
        <v>0</v>
      </c>
      <c r="R256" s="133" t="s">
        <v>226</v>
      </c>
      <c r="S256" s="134">
        <f>SUMIF('10'!$T$7:$T$1037,"공목",'10'!$E$7:$E$1037)</f>
        <v>0</v>
      </c>
      <c r="T256" s="135">
        <f>SUMIF('10'!$U$7:$U$1037,"공목",'10'!$J$7:$J1258)</f>
        <v>0</v>
      </c>
      <c r="U256" s="300">
        <f t="shared" si="149"/>
        <v>0</v>
      </c>
      <c r="V256" s="308">
        <f>SUM(T256-S256)</f>
        <v>0</v>
      </c>
      <c r="W256" s="136">
        <f t="shared" ref="W256:AA258" si="151">B256-I256-P256</f>
        <v>0</v>
      </c>
      <c r="X256" s="132">
        <f t="shared" si="151"/>
        <v>0</v>
      </c>
      <c r="Y256" s="136" t="e">
        <f t="shared" si="151"/>
        <v>#VALUE!</v>
      </c>
      <c r="Z256" s="134">
        <f t="shared" si="151"/>
        <v>0</v>
      </c>
      <c r="AA256" s="135">
        <f t="shared" si="151"/>
        <v>0</v>
      </c>
      <c r="AB256" s="300">
        <f t="shared" si="150"/>
        <v>0</v>
      </c>
      <c r="AC256" s="308">
        <f>SUM(AA256-Z256)</f>
        <v>0</v>
      </c>
      <c r="AD256" s="138"/>
    </row>
    <row r="257" spans="1:30" s="8" customFormat="1" ht="21" hidden="1" customHeight="1" x14ac:dyDescent="0.15">
      <c r="A257" s="52" t="s">
        <v>37</v>
      </c>
      <c r="B257" s="131">
        <f>COUNTIF('10'!$C$7:$C$1037,"*창")</f>
        <v>0</v>
      </c>
      <c r="C257" s="132">
        <f>COUNTIF('10'!$H$7:$H$1037,"*창")</f>
        <v>0</v>
      </c>
      <c r="D257" s="133" t="s">
        <v>226</v>
      </c>
      <c r="E257" s="134">
        <f>SUMIF('10'!$C$7:$C$1037,"*창",'10'!$E$7:$E$1037)</f>
        <v>0</v>
      </c>
      <c r="F257" s="135">
        <f>SUMIF('10'!$H$7:$H$1037,"*창",'10'!$J$7:$J1258)</f>
        <v>0</v>
      </c>
      <c r="G257" s="300">
        <f t="shared" si="147"/>
        <v>0</v>
      </c>
      <c r="H257" s="308">
        <f>SUM(F257-E257)</f>
        <v>0</v>
      </c>
      <c r="I257" s="131">
        <f>COUNTIF('10'!$T$7:$T$1037,"국창")</f>
        <v>0</v>
      </c>
      <c r="J257" s="132">
        <f>COUNTIF('10'!$U$7:$U$1037,"국창")</f>
        <v>0</v>
      </c>
      <c r="K257" s="133" t="s">
        <v>226</v>
      </c>
      <c r="L257" s="134">
        <f>SUMIF('10'!$T$7:$T$1037,"국창",'10'!$E$7:$E$1037)</f>
        <v>0</v>
      </c>
      <c r="M257" s="135">
        <f>SUMIF('10'!$U$7:$U$1037,"국창",'10'!$J$7:$J1258)</f>
        <v>0</v>
      </c>
      <c r="N257" s="300">
        <f t="shared" si="148"/>
        <v>0</v>
      </c>
      <c r="O257" s="308">
        <f>SUM(M257-L257)</f>
        <v>0</v>
      </c>
      <c r="P257" s="136">
        <f>COUNTIF('10'!$T$7:$T$1037,"공창")</f>
        <v>0</v>
      </c>
      <c r="Q257" s="132">
        <f>COUNTIF('10'!$U$7:$U$1037,"공창")</f>
        <v>0</v>
      </c>
      <c r="R257" s="133" t="s">
        <v>226</v>
      </c>
      <c r="S257" s="134">
        <f>SUMIF('10'!$T$7:$T$1037,"공창",'10'!$E$7:$E$1037)</f>
        <v>0</v>
      </c>
      <c r="T257" s="135">
        <f>SUMIF('10'!$U$7:$U$1037,"공창",'10'!$J$7:$J1258)</f>
        <v>0</v>
      </c>
      <c r="U257" s="300">
        <f t="shared" si="149"/>
        <v>0</v>
      </c>
      <c r="V257" s="308">
        <f>SUM(T257-S257)</f>
        <v>0</v>
      </c>
      <c r="W257" s="136">
        <f t="shared" si="151"/>
        <v>0</v>
      </c>
      <c r="X257" s="132">
        <f t="shared" si="151"/>
        <v>0</v>
      </c>
      <c r="Y257" s="136" t="e">
        <f t="shared" si="151"/>
        <v>#VALUE!</v>
      </c>
      <c r="Z257" s="134">
        <f t="shared" si="151"/>
        <v>0</v>
      </c>
      <c r="AA257" s="135">
        <f t="shared" si="151"/>
        <v>0</v>
      </c>
      <c r="AB257" s="300">
        <f t="shared" si="150"/>
        <v>0</v>
      </c>
      <c r="AC257" s="308">
        <f>SUM(AA257-Z257)</f>
        <v>0</v>
      </c>
      <c r="AD257" s="138"/>
    </row>
    <row r="258" spans="1:30" s="8" customFormat="1" ht="21" hidden="1" customHeight="1" x14ac:dyDescent="0.15">
      <c r="A258" s="52" t="s">
        <v>39</v>
      </c>
      <c r="B258" s="131">
        <f>COUNTIF('10'!$C$7:$C$1037,"*주")</f>
        <v>0</v>
      </c>
      <c r="C258" s="132">
        <f>COUNTIF('10'!$H$7:$H$1037,"*주")</f>
        <v>0</v>
      </c>
      <c r="D258" s="133" t="s">
        <v>226</v>
      </c>
      <c r="E258" s="134">
        <f>SUMIF('10'!$C$7:$C$1037,"*주",'10'!$E$7:$E$1037)</f>
        <v>0</v>
      </c>
      <c r="F258" s="135">
        <f>SUMIF('10'!$H$7:$H$1037,"*주",'10'!$J$7:$J1258)</f>
        <v>0</v>
      </c>
      <c r="G258" s="300">
        <f t="shared" si="147"/>
        <v>0</v>
      </c>
      <c r="H258" s="308">
        <f>SUM(F258-E258)</f>
        <v>0</v>
      </c>
      <c r="I258" s="131">
        <f>COUNTIF('10'!$T$7:$T$1037,"국주")</f>
        <v>0</v>
      </c>
      <c r="J258" s="132">
        <f>COUNTIF('10'!$U$7:$U$1037,"국주")</f>
        <v>0</v>
      </c>
      <c r="K258" s="133" t="s">
        <v>226</v>
      </c>
      <c r="L258" s="134">
        <f>SUMIF('10'!$T$7:$T$1037,"국주",'10'!$E$7:$E$1037)</f>
        <v>0</v>
      </c>
      <c r="M258" s="135">
        <f>SUMIF('10'!$U$7:$U$1037,"국주",'10'!$J$7:$J1258)</f>
        <v>0</v>
      </c>
      <c r="N258" s="300">
        <f t="shared" si="148"/>
        <v>0</v>
      </c>
      <c r="O258" s="308">
        <f>SUM(M258-L258)</f>
        <v>0</v>
      </c>
      <c r="P258" s="136">
        <f>COUNTIF('10'!$T$7:$T$1037,"공주")</f>
        <v>0</v>
      </c>
      <c r="Q258" s="132">
        <f>COUNTIF('10'!$U$7:$U$1037,"공주")</f>
        <v>0</v>
      </c>
      <c r="R258" s="133" t="s">
        <v>226</v>
      </c>
      <c r="S258" s="134">
        <f>SUMIF('10'!$T$7:$T$1037,"공주",'10'!$E$7:$E$1037)</f>
        <v>0</v>
      </c>
      <c r="T258" s="135">
        <f>SUMIF('10'!$U$7:$U$1037,"공주",'10'!$J$7:$J1258)</f>
        <v>0</v>
      </c>
      <c r="U258" s="300">
        <f t="shared" si="149"/>
        <v>0</v>
      </c>
      <c r="V258" s="308">
        <f>SUM(T258-S258)</f>
        <v>0</v>
      </c>
      <c r="W258" s="136">
        <f t="shared" si="151"/>
        <v>0</v>
      </c>
      <c r="X258" s="132">
        <f t="shared" si="151"/>
        <v>0</v>
      </c>
      <c r="Y258" s="136" t="e">
        <f t="shared" si="151"/>
        <v>#VALUE!</v>
      </c>
      <c r="Z258" s="134">
        <f t="shared" si="151"/>
        <v>0</v>
      </c>
      <c r="AA258" s="135">
        <f t="shared" si="151"/>
        <v>0</v>
      </c>
      <c r="AB258" s="300">
        <f t="shared" si="150"/>
        <v>0</v>
      </c>
      <c r="AC258" s="308">
        <f>SUM(AA258-Z258)</f>
        <v>0</v>
      </c>
      <c r="AD258" s="138"/>
    </row>
    <row r="259" spans="1:30" s="8" customFormat="1" ht="21" hidden="1" customHeight="1" x14ac:dyDescent="0.15">
      <c r="A259" s="52" t="s">
        <v>238</v>
      </c>
      <c r="B259" s="131">
        <f>COUNTIF('10'!$C$7:$C$1037,"*장")</f>
        <v>0</v>
      </c>
      <c r="C259" s="132">
        <f>COUNTIF('10'!$H$7:$H$1037,"*장")</f>
        <v>0</v>
      </c>
      <c r="D259" s="133" t="s">
        <v>226</v>
      </c>
      <c r="E259" s="134">
        <f>SUMIF('10'!$C$7:$C$1037,"*장",'10'!$E$7:$E$1037)</f>
        <v>0</v>
      </c>
      <c r="F259" s="135">
        <f>SUMIF('10'!$H$7:$H$1037,"*장",'10'!$J$7:$J1259)</f>
        <v>0</v>
      </c>
      <c r="G259" s="300">
        <f t="shared" si="147"/>
        <v>0</v>
      </c>
      <c r="H259" s="308">
        <f t="shared" si="138"/>
        <v>0</v>
      </c>
      <c r="I259" s="131">
        <f>COUNTIF('10'!$T$7:$T$1037,"국장")</f>
        <v>0</v>
      </c>
      <c r="J259" s="132">
        <f>COUNTIF('10'!$U$7:$U$1037,"국장")</f>
        <v>0</v>
      </c>
      <c r="K259" s="133" t="s">
        <v>226</v>
      </c>
      <c r="L259" s="134">
        <f>SUMIF('10'!$T$7:$T$1037,"국장",'10'!$E$7:$E$1037)</f>
        <v>0</v>
      </c>
      <c r="M259" s="135">
        <f>SUMIF('10'!$U$7:$U$1037,"국장",'10'!$J$7:$J1259)</f>
        <v>0</v>
      </c>
      <c r="N259" s="300">
        <f t="shared" si="148"/>
        <v>0</v>
      </c>
      <c r="O259" s="308">
        <f t="shared" si="139"/>
        <v>0</v>
      </c>
      <c r="P259" s="136">
        <f>COUNTIF('10'!$T$7:$T$1037,"공장")</f>
        <v>0</v>
      </c>
      <c r="Q259" s="132">
        <f>COUNTIF('10'!$U$7:$U$1037,"공장")</f>
        <v>0</v>
      </c>
      <c r="R259" s="133" t="s">
        <v>226</v>
      </c>
      <c r="S259" s="134">
        <f>SUMIF('10'!$T$7:$T$1037,"공장",'10'!$E$7:$E$1037)</f>
        <v>0</v>
      </c>
      <c r="T259" s="135">
        <f>SUMIF('10'!$U$7:$U$1037,"공장",'10'!$J$7:$J1259)</f>
        <v>0</v>
      </c>
      <c r="U259" s="300">
        <f t="shared" si="149"/>
        <v>0</v>
      </c>
      <c r="V259" s="308">
        <f t="shared" si="140"/>
        <v>0</v>
      </c>
      <c r="W259" s="136">
        <f t="shared" si="141"/>
        <v>0</v>
      </c>
      <c r="X259" s="132">
        <f t="shared" si="142"/>
        <v>0</v>
      </c>
      <c r="Y259" s="136" t="e">
        <f t="shared" si="143"/>
        <v>#VALUE!</v>
      </c>
      <c r="Z259" s="134">
        <f t="shared" si="144"/>
        <v>0</v>
      </c>
      <c r="AA259" s="135">
        <f t="shared" si="145"/>
        <v>0</v>
      </c>
      <c r="AB259" s="300">
        <f t="shared" si="150"/>
        <v>0</v>
      </c>
      <c r="AC259" s="308">
        <f t="shared" si="146"/>
        <v>0</v>
      </c>
      <c r="AD259" s="138"/>
    </row>
    <row r="260" spans="1:30" s="8" customFormat="1" ht="21" hidden="1" customHeight="1" x14ac:dyDescent="0.15">
      <c r="A260" s="53" t="s">
        <v>81</v>
      </c>
      <c r="B260" s="139">
        <f>COUNTIF('10'!$C$7:$C$1037,"* ")</f>
        <v>0</v>
      </c>
      <c r="C260" s="140">
        <f>COUNTIF('10'!$H$7:$H$1037,"* ")</f>
        <v>0</v>
      </c>
      <c r="D260" s="141" t="s">
        <v>226</v>
      </c>
      <c r="E260" s="142">
        <f>SUMIF('10'!$C$7:$C$1037,"* ",'10'!$E$7:$E$1037)</f>
        <v>0</v>
      </c>
      <c r="F260" s="143">
        <f>SUMIF('10'!$H$7:$H$1037,"* ",'10'!$J$7:$J1260)</f>
        <v>0</v>
      </c>
      <c r="G260" s="301">
        <f t="shared" si="147"/>
        <v>0</v>
      </c>
      <c r="H260" s="309">
        <f t="shared" si="138"/>
        <v>0</v>
      </c>
      <c r="I260" s="139">
        <f>COUNTIF('10'!$T$7:$T$1037,"국 ")</f>
        <v>0</v>
      </c>
      <c r="J260" s="140">
        <f>COUNTIF('10'!$U$7:$U$1037,"국 ")</f>
        <v>0</v>
      </c>
      <c r="K260" s="141" t="s">
        <v>226</v>
      </c>
      <c r="L260" s="142">
        <f>SUMIF('10'!$T$7:$T$1037,"국 ",'10'!$E$7:$E$1037)</f>
        <v>0</v>
      </c>
      <c r="M260" s="143">
        <f>SUMIF('10'!$U$7:$U$1037,"국 ",'10'!$J$7:$J1260)</f>
        <v>0</v>
      </c>
      <c r="N260" s="301">
        <f t="shared" si="148"/>
        <v>0</v>
      </c>
      <c r="O260" s="309">
        <f t="shared" si="139"/>
        <v>0</v>
      </c>
      <c r="P260" s="144">
        <f>COUNTIF('10'!$T$7:$T$1037,"공 ")</f>
        <v>0</v>
      </c>
      <c r="Q260" s="140">
        <f>COUNTIF('10'!$U$7:$U$1037,"공 ")</f>
        <v>0</v>
      </c>
      <c r="R260" s="141" t="s">
        <v>226</v>
      </c>
      <c r="S260" s="142">
        <f>SUMIF('10'!$T$7:$T$1037,"공 ",'10'!$E$7:$E$1037)</f>
        <v>0</v>
      </c>
      <c r="T260" s="143">
        <f>SUMIF('10'!$U$7:$U$1037,"공 ",'10'!$J$7:$J1260)</f>
        <v>0</v>
      </c>
      <c r="U260" s="301">
        <f t="shared" si="149"/>
        <v>0</v>
      </c>
      <c r="V260" s="309">
        <f t="shared" si="140"/>
        <v>0</v>
      </c>
      <c r="W260" s="144">
        <f t="shared" si="141"/>
        <v>0</v>
      </c>
      <c r="X260" s="140">
        <f t="shared" si="142"/>
        <v>0</v>
      </c>
      <c r="Y260" s="144" t="e">
        <f t="shared" si="143"/>
        <v>#VALUE!</v>
      </c>
      <c r="Z260" s="142">
        <f t="shared" si="144"/>
        <v>0</v>
      </c>
      <c r="AA260" s="143">
        <f t="shared" si="145"/>
        <v>0</v>
      </c>
      <c r="AB260" s="301">
        <f t="shared" si="150"/>
        <v>0</v>
      </c>
      <c r="AC260" s="309">
        <f t="shared" si="146"/>
        <v>0</v>
      </c>
      <c r="AD260" s="145"/>
    </row>
    <row r="261" spans="1:30" ht="21" hidden="1" customHeight="1" x14ac:dyDescent="0.15">
      <c r="A261" s="12" t="s">
        <v>244</v>
      </c>
      <c r="B261" s="1"/>
      <c r="C261" s="9"/>
      <c r="D261" s="9"/>
      <c r="E261" s="83"/>
      <c r="F261" s="83"/>
      <c r="G261" s="83"/>
      <c r="H261" s="302"/>
      <c r="I261" s="9"/>
      <c r="J261" s="9"/>
      <c r="K261" s="9"/>
      <c r="L261" s="83"/>
      <c r="M261" s="83"/>
      <c r="N261" s="83"/>
      <c r="O261" s="302"/>
      <c r="P261" s="9"/>
      <c r="Q261" s="9"/>
      <c r="R261" s="9"/>
      <c r="S261" s="83"/>
      <c r="T261" s="83"/>
      <c r="U261" s="83"/>
      <c r="V261" s="302"/>
      <c r="W261" s="9"/>
      <c r="X261" s="9"/>
      <c r="Y261" s="9"/>
      <c r="Z261" s="83"/>
      <c r="AA261" s="83"/>
      <c r="AB261" s="83"/>
      <c r="AC261" s="302"/>
      <c r="AD261" s="9"/>
    </row>
    <row r="262" spans="1:30" s="8" customFormat="1" ht="21" hidden="1" customHeight="1" x14ac:dyDescent="0.15">
      <c r="A262" s="20"/>
      <c r="B262" s="19"/>
      <c r="C262" s="7"/>
      <c r="D262" s="7"/>
      <c r="E262" s="84"/>
      <c r="F262" s="84"/>
      <c r="G262" s="84"/>
      <c r="H262" s="303"/>
      <c r="I262" s="7"/>
      <c r="J262" s="7"/>
      <c r="K262" s="7"/>
      <c r="L262" s="84"/>
      <c r="M262" s="84"/>
      <c r="N262" s="84"/>
      <c r="O262" s="303"/>
      <c r="P262" s="7"/>
      <c r="Q262" s="7"/>
      <c r="R262" s="7"/>
      <c r="S262" s="84"/>
      <c r="T262" s="84"/>
      <c r="U262" s="84"/>
      <c r="V262" s="303"/>
      <c r="W262" s="7"/>
      <c r="X262" s="7"/>
      <c r="Y262" s="7"/>
      <c r="Z262" s="84"/>
      <c r="AA262" s="84"/>
      <c r="AB262" s="84"/>
      <c r="AC262" s="303"/>
      <c r="AD262" s="21">
        <f>'11'!S3</f>
        <v>11</v>
      </c>
    </row>
    <row r="263" spans="1:30" s="8" customFormat="1" ht="21" hidden="1" customHeight="1" x14ac:dyDescent="0.15">
      <c r="A263" s="915" t="s">
        <v>223</v>
      </c>
      <c r="B263" s="146" t="s">
        <v>224</v>
      </c>
      <c r="C263" s="147"/>
      <c r="D263" s="147"/>
      <c r="E263" s="147"/>
      <c r="F263" s="147"/>
      <c r="G263" s="296"/>
      <c r="H263" s="304"/>
      <c r="I263" s="146" t="s">
        <v>103</v>
      </c>
      <c r="J263" s="147"/>
      <c r="K263" s="147"/>
      <c r="L263" s="147"/>
      <c r="M263" s="147"/>
      <c r="N263" s="296"/>
      <c r="O263" s="304"/>
      <c r="P263" s="147" t="s">
        <v>104</v>
      </c>
      <c r="Q263" s="147"/>
      <c r="R263" s="147"/>
      <c r="S263" s="147"/>
      <c r="T263" s="147"/>
      <c r="U263" s="296"/>
      <c r="V263" s="304"/>
      <c r="W263" s="147" t="s">
        <v>239</v>
      </c>
      <c r="X263" s="147"/>
      <c r="Y263" s="147"/>
      <c r="Z263" s="147"/>
      <c r="AA263" s="147"/>
      <c r="AB263" s="296"/>
      <c r="AC263" s="304"/>
      <c r="AD263" s="918" t="s">
        <v>105</v>
      </c>
    </row>
    <row r="264" spans="1:30" s="8" customFormat="1" ht="21" hidden="1" customHeight="1" x14ac:dyDescent="0.15">
      <c r="A264" s="916"/>
      <c r="B264" s="921" t="s">
        <v>106</v>
      </c>
      <c r="C264" s="912"/>
      <c r="D264" s="148" t="s">
        <v>226</v>
      </c>
      <c r="E264" s="912" t="s">
        <v>241</v>
      </c>
      <c r="F264" s="912"/>
      <c r="G264" s="913" t="s">
        <v>107</v>
      </c>
      <c r="H264" s="914"/>
      <c r="I264" s="921" t="s">
        <v>106</v>
      </c>
      <c r="J264" s="912"/>
      <c r="K264" s="148" t="s">
        <v>226</v>
      </c>
      <c r="L264" s="912" t="s">
        <v>241</v>
      </c>
      <c r="M264" s="912"/>
      <c r="N264" s="913" t="s">
        <v>107</v>
      </c>
      <c r="O264" s="914"/>
      <c r="P264" s="912" t="s">
        <v>106</v>
      </c>
      <c r="Q264" s="912"/>
      <c r="R264" s="148" t="s">
        <v>226</v>
      </c>
      <c r="S264" s="912" t="s">
        <v>241</v>
      </c>
      <c r="T264" s="912"/>
      <c r="U264" s="913" t="s">
        <v>107</v>
      </c>
      <c r="V264" s="914"/>
      <c r="W264" s="912" t="s">
        <v>106</v>
      </c>
      <c r="X264" s="912"/>
      <c r="Y264" s="148" t="s">
        <v>226</v>
      </c>
      <c r="Z264" s="912" t="s">
        <v>241</v>
      </c>
      <c r="AA264" s="912"/>
      <c r="AB264" s="913" t="s">
        <v>107</v>
      </c>
      <c r="AC264" s="914"/>
      <c r="AD264" s="919"/>
    </row>
    <row r="265" spans="1:30" s="8" customFormat="1" ht="21" hidden="1" customHeight="1" x14ac:dyDescent="0.15">
      <c r="A265" s="917"/>
      <c r="B265" s="149" t="s">
        <v>108</v>
      </c>
      <c r="C265" s="50" t="s">
        <v>109</v>
      </c>
      <c r="D265" s="50" t="s">
        <v>226</v>
      </c>
      <c r="E265" s="50" t="s">
        <v>108</v>
      </c>
      <c r="F265" s="50" t="s">
        <v>109</v>
      </c>
      <c r="G265" s="297" t="s">
        <v>240</v>
      </c>
      <c r="H265" s="305" t="s">
        <v>110</v>
      </c>
      <c r="I265" s="149" t="s">
        <v>108</v>
      </c>
      <c r="J265" s="50" t="s">
        <v>109</v>
      </c>
      <c r="K265" s="50" t="s">
        <v>226</v>
      </c>
      <c r="L265" s="50" t="s">
        <v>108</v>
      </c>
      <c r="M265" s="50" t="s">
        <v>109</v>
      </c>
      <c r="N265" s="297" t="s">
        <v>240</v>
      </c>
      <c r="O265" s="305" t="s">
        <v>110</v>
      </c>
      <c r="P265" s="50" t="s">
        <v>108</v>
      </c>
      <c r="Q265" s="50" t="s">
        <v>109</v>
      </c>
      <c r="R265" s="50" t="s">
        <v>226</v>
      </c>
      <c r="S265" s="50" t="s">
        <v>108</v>
      </c>
      <c r="T265" s="50" t="s">
        <v>109</v>
      </c>
      <c r="U265" s="297" t="s">
        <v>240</v>
      </c>
      <c r="V265" s="305" t="s">
        <v>110</v>
      </c>
      <c r="W265" s="50" t="s">
        <v>108</v>
      </c>
      <c r="X265" s="50" t="s">
        <v>109</v>
      </c>
      <c r="Y265" s="50" t="s">
        <v>226</v>
      </c>
      <c r="Z265" s="50" t="s">
        <v>108</v>
      </c>
      <c r="AA265" s="50" t="s">
        <v>109</v>
      </c>
      <c r="AB265" s="297" t="s">
        <v>240</v>
      </c>
      <c r="AC265" s="305" t="s">
        <v>110</v>
      </c>
      <c r="AD265" s="920"/>
    </row>
    <row r="266" spans="1:30" s="8" customFormat="1" ht="21" hidden="1" customHeight="1" x14ac:dyDescent="0.15">
      <c r="A266" s="82" t="s">
        <v>224</v>
      </c>
      <c r="B266" s="117">
        <f>SUM(B267:B286)</f>
        <v>0</v>
      </c>
      <c r="C266" s="118">
        <f>SUM(C267:C286)</f>
        <v>0</v>
      </c>
      <c r="D266" s="119" t="s">
        <v>226</v>
      </c>
      <c r="E266" s="120">
        <f>SUM(E267:E286)</f>
        <v>0</v>
      </c>
      <c r="F266" s="121">
        <f>SUM(F267:F286)</f>
        <v>0</v>
      </c>
      <c r="G266" s="298">
        <f>SUM(G267:G286)</f>
        <v>0</v>
      </c>
      <c r="H266" s="306">
        <f>SUM(F266-E266)</f>
        <v>0</v>
      </c>
      <c r="I266" s="117">
        <f>SUM(I267:I286)</f>
        <v>0</v>
      </c>
      <c r="J266" s="118">
        <f>SUM(J267:J286)</f>
        <v>0</v>
      </c>
      <c r="K266" s="119" t="s">
        <v>226</v>
      </c>
      <c r="L266" s="120">
        <f>SUM(L267:L286)</f>
        <v>0</v>
      </c>
      <c r="M266" s="121">
        <f>SUM(M267:M286)</f>
        <v>0</v>
      </c>
      <c r="N266" s="298">
        <f>SUM(N267:N286)</f>
        <v>0</v>
      </c>
      <c r="O266" s="306">
        <f>SUM(M266-L266)</f>
        <v>0</v>
      </c>
      <c r="P266" s="122">
        <f>SUM(P267:P286)</f>
        <v>0</v>
      </c>
      <c r="Q266" s="118">
        <f>SUM(Q267:Q286)</f>
        <v>0</v>
      </c>
      <c r="R266" s="119" t="s">
        <v>226</v>
      </c>
      <c r="S266" s="120">
        <f>SUM(S267:S286)</f>
        <v>0</v>
      </c>
      <c r="T266" s="121">
        <f>SUM(T267:T286)</f>
        <v>0</v>
      </c>
      <c r="U266" s="298">
        <f>SUM(U267:U286)</f>
        <v>0</v>
      </c>
      <c r="V266" s="306">
        <f>SUM(T266-S266)</f>
        <v>0</v>
      </c>
      <c r="W266" s="122">
        <f>SUM(W267:W286)</f>
        <v>0</v>
      </c>
      <c r="X266" s="118">
        <f>SUM(X267:X286)</f>
        <v>0</v>
      </c>
      <c r="Y266" s="119" t="s">
        <v>226</v>
      </c>
      <c r="Z266" s="120">
        <f>SUM(Z267:Z286)</f>
        <v>0</v>
      </c>
      <c r="AA266" s="121">
        <f>SUM(AA267:AA286)</f>
        <v>0</v>
      </c>
      <c r="AB266" s="298">
        <f>SUM(AB267:AB286)</f>
        <v>0</v>
      </c>
      <c r="AC266" s="306">
        <f>SUM(AA266-Z266)</f>
        <v>0</v>
      </c>
      <c r="AD266" s="123"/>
    </row>
    <row r="267" spans="1:30" s="8" customFormat="1" ht="21" hidden="1" customHeight="1" x14ac:dyDescent="0.15">
      <c r="A267" s="51" t="s">
        <v>227</v>
      </c>
      <c r="B267" s="124">
        <f>COUNTIF('11'!$C$7:$C$1004,"*전")</f>
        <v>0</v>
      </c>
      <c r="C267" s="125">
        <f>COUNTIF('11'!$H$7:$H$1004,"*전")</f>
        <v>0</v>
      </c>
      <c r="D267" s="126" t="s">
        <v>226</v>
      </c>
      <c r="E267" s="127">
        <f>SUMIF('11'!$C$7:$C$1004,"*전",'11'!$E$7:$E$1004)</f>
        <v>0</v>
      </c>
      <c r="F267" s="128">
        <f>SUMIF('11'!$H$7:$H$1004,"*전",'11'!$J$7:$J1234)</f>
        <v>0</v>
      </c>
      <c r="G267" s="299">
        <f>C267-B267</f>
        <v>0</v>
      </c>
      <c r="H267" s="307">
        <f t="shared" ref="H267:H286" si="152">SUM(F267-E267)</f>
        <v>0</v>
      </c>
      <c r="I267" s="124">
        <f>COUNTIF('11'!$T$7:$T$1004,"국전")</f>
        <v>0</v>
      </c>
      <c r="J267" s="125">
        <f>COUNTIF('11'!$U$7:$U$1004,"국전")</f>
        <v>0</v>
      </c>
      <c r="K267" s="126" t="s">
        <v>226</v>
      </c>
      <c r="L267" s="127">
        <f>SUMIF('11'!$T$7:$T$1004,"국전",'11'!$E$7:$E$1004)</f>
        <v>0</v>
      </c>
      <c r="M267" s="128">
        <f>SUMIF('11'!$U$7:$U$1004,"국전",'11'!$J$7:$J1234)</f>
        <v>0</v>
      </c>
      <c r="N267" s="299">
        <f>J267-I267</f>
        <v>0</v>
      </c>
      <c r="O267" s="307">
        <f t="shared" ref="O267:O286" si="153">SUM(M267-L267)</f>
        <v>0</v>
      </c>
      <c r="P267" s="129">
        <f>COUNTIF('11'!$T$7:$T$1004,"공전")</f>
        <v>0</v>
      </c>
      <c r="Q267" s="125">
        <f>COUNTIF('11'!$U$7:$U$1004,"공전")</f>
        <v>0</v>
      </c>
      <c r="R267" s="126" t="s">
        <v>226</v>
      </c>
      <c r="S267" s="127">
        <f>SUMIF('11'!$T$7:$T$1004,"공전",'11'!$E$7:$E$1004)</f>
        <v>0</v>
      </c>
      <c r="T267" s="128">
        <f>SUMIF('11'!$U$7:$U$1004,"공전",'11'!$J$7:$J1234)</f>
        <v>0</v>
      </c>
      <c r="U267" s="299">
        <f>Q267-P267</f>
        <v>0</v>
      </c>
      <c r="V267" s="307">
        <f t="shared" ref="V267:V286" si="154">SUM(T267-S267)</f>
        <v>0</v>
      </c>
      <c r="W267" s="129">
        <f t="shared" ref="W267:W286" si="155">B267-I267-P267</f>
        <v>0</v>
      </c>
      <c r="X267" s="125">
        <f t="shared" ref="X267:X286" si="156">C267-J267-Q267</f>
        <v>0</v>
      </c>
      <c r="Y267" s="129" t="e">
        <f t="shared" ref="Y267:Y286" si="157">D267-K267-R267</f>
        <v>#VALUE!</v>
      </c>
      <c r="Z267" s="127">
        <f t="shared" ref="Z267:Z286" si="158">E267-L267-S267</f>
        <v>0</v>
      </c>
      <c r="AA267" s="128">
        <f t="shared" ref="AA267:AA286" si="159">F267-M267-T267</f>
        <v>0</v>
      </c>
      <c r="AB267" s="299">
        <f>X267-W267</f>
        <v>0</v>
      </c>
      <c r="AC267" s="307">
        <f t="shared" ref="AC267:AC286" si="160">SUM(AA267-Z267)</f>
        <v>0</v>
      </c>
      <c r="AD267" s="130"/>
    </row>
    <row r="268" spans="1:30" s="8" customFormat="1" ht="21" hidden="1" customHeight="1" x14ac:dyDescent="0.15">
      <c r="A268" s="52" t="s">
        <v>228</v>
      </c>
      <c r="B268" s="131">
        <f>COUNTIF('11'!$C$7:$C$1004,"*답")</f>
        <v>0</v>
      </c>
      <c r="C268" s="132">
        <f>COUNTIF('11'!$H$7:$H$1004,"*답")</f>
        <v>0</v>
      </c>
      <c r="D268" s="133" t="s">
        <v>226</v>
      </c>
      <c r="E268" s="134">
        <f>SUMIF('11'!$C$7:$C$1004,"*답",'11'!$E$7:$E$1004)</f>
        <v>0</v>
      </c>
      <c r="F268" s="135">
        <f>SUMIF('11'!$H$7:$H$1004,"*답",'11'!$J$7:$J1235)</f>
        <v>0</v>
      </c>
      <c r="G268" s="300">
        <f t="shared" ref="G268:G286" si="161">C268-B268</f>
        <v>0</v>
      </c>
      <c r="H268" s="308">
        <f t="shared" si="152"/>
        <v>0</v>
      </c>
      <c r="I268" s="131">
        <f>COUNTIF('11'!$T$7:$T$1004,"국답")</f>
        <v>0</v>
      </c>
      <c r="J268" s="132">
        <f>COUNTIF('11'!$U$7:$U$1004,"국답")</f>
        <v>0</v>
      </c>
      <c r="K268" s="133" t="s">
        <v>226</v>
      </c>
      <c r="L268" s="134">
        <f>SUMIF('11'!$T$7:$T$1004,"국답",'11'!$E$7:$E$1004)</f>
        <v>0</v>
      </c>
      <c r="M268" s="135">
        <f>SUMIF('11'!$U$7:$U$1004,"국답",'11'!$J$7:$J1235)</f>
        <v>0</v>
      </c>
      <c r="N268" s="300">
        <f t="shared" ref="N268:N286" si="162">J268-I268</f>
        <v>0</v>
      </c>
      <c r="O268" s="308">
        <f t="shared" si="153"/>
        <v>0</v>
      </c>
      <c r="P268" s="136">
        <f>COUNTIF('11'!$T$7:$T$1004,"공답")</f>
        <v>0</v>
      </c>
      <c r="Q268" s="132">
        <f>COUNTIF('11'!$U$7:$U$1004,"공답")</f>
        <v>0</v>
      </c>
      <c r="R268" s="133" t="s">
        <v>226</v>
      </c>
      <c r="S268" s="134">
        <f>SUMIF('11'!$T$7:$T$1004,"공답",'11'!$E$7:$E$1004)</f>
        <v>0</v>
      </c>
      <c r="T268" s="135">
        <f>SUMIF('11'!$U$7:$U$1004,"공답",'11'!$J$7:$J1235)</f>
        <v>0</v>
      </c>
      <c r="U268" s="300">
        <f t="shared" ref="U268:U286" si="163">Q268-P268</f>
        <v>0</v>
      </c>
      <c r="V268" s="308">
        <f t="shared" si="154"/>
        <v>0</v>
      </c>
      <c r="W268" s="136">
        <f t="shared" si="155"/>
        <v>0</v>
      </c>
      <c r="X268" s="132">
        <f t="shared" si="156"/>
        <v>0</v>
      </c>
      <c r="Y268" s="136" t="e">
        <f t="shared" si="157"/>
        <v>#VALUE!</v>
      </c>
      <c r="Z268" s="134">
        <f t="shared" si="158"/>
        <v>0</v>
      </c>
      <c r="AA268" s="135">
        <f t="shared" si="159"/>
        <v>0</v>
      </c>
      <c r="AB268" s="300">
        <f t="shared" ref="AB268:AB286" si="164">X268-W268</f>
        <v>0</v>
      </c>
      <c r="AC268" s="308">
        <f t="shared" si="160"/>
        <v>0</v>
      </c>
      <c r="AD268" s="137"/>
    </row>
    <row r="269" spans="1:30" s="8" customFormat="1" ht="21" hidden="1" customHeight="1" x14ac:dyDescent="0.15">
      <c r="A269" s="52" t="s">
        <v>229</v>
      </c>
      <c r="B269" s="131">
        <f>COUNTIF('11'!$C$7:$C$1004,"*대")</f>
        <v>0</v>
      </c>
      <c r="C269" s="132">
        <f>COUNTIF('11'!$H$7:$H$1004,"*대")</f>
        <v>0</v>
      </c>
      <c r="D269" s="133" t="s">
        <v>226</v>
      </c>
      <c r="E269" s="134">
        <f>SUMIF('11'!$C$7:$C$1004,"*대",'11'!$E$7:$E$1004)</f>
        <v>0</v>
      </c>
      <c r="F269" s="135">
        <f>SUMIF('11'!$H$7:$H$1004,"*대",'11'!$J$7:$J1236)</f>
        <v>0</v>
      </c>
      <c r="G269" s="300">
        <f t="shared" si="161"/>
        <v>0</v>
      </c>
      <c r="H269" s="308">
        <f t="shared" si="152"/>
        <v>0</v>
      </c>
      <c r="I269" s="131">
        <f>COUNTIF('11'!$T$7:$T$1004,"국대")</f>
        <v>0</v>
      </c>
      <c r="J269" s="132">
        <f>COUNTIF('11'!$U$7:$U$1004,"국대")</f>
        <v>0</v>
      </c>
      <c r="K269" s="133" t="s">
        <v>226</v>
      </c>
      <c r="L269" s="134">
        <f>SUMIF('11'!$T$7:$T$1004,"국대",'11'!$E$7:$E$1004)</f>
        <v>0</v>
      </c>
      <c r="M269" s="135">
        <f>SUMIF('11'!$U$7:$U$1004,"국대",'11'!$J$7:$J1236)</f>
        <v>0</v>
      </c>
      <c r="N269" s="300">
        <f t="shared" si="162"/>
        <v>0</v>
      </c>
      <c r="O269" s="308">
        <f t="shared" si="153"/>
        <v>0</v>
      </c>
      <c r="P269" s="136">
        <f>COUNTIF('11'!$T$7:$T$1004,"공대")</f>
        <v>0</v>
      </c>
      <c r="Q269" s="132">
        <f>COUNTIF('11'!$U$7:$U$1004,"공대")</f>
        <v>0</v>
      </c>
      <c r="R269" s="133" t="s">
        <v>226</v>
      </c>
      <c r="S269" s="134">
        <f>SUMIF('11'!$T$7:$T$1004,"공대",'11'!$E$7:$E$1004)</f>
        <v>0</v>
      </c>
      <c r="T269" s="135">
        <f>SUMIF('11'!$U$7:$U$1004,"공대",'11'!$J$7:$J1236)</f>
        <v>0</v>
      </c>
      <c r="U269" s="300">
        <f t="shared" si="163"/>
        <v>0</v>
      </c>
      <c r="V269" s="308">
        <f t="shared" si="154"/>
        <v>0</v>
      </c>
      <c r="W269" s="136">
        <f t="shared" si="155"/>
        <v>0</v>
      </c>
      <c r="X269" s="132">
        <f t="shared" si="156"/>
        <v>0</v>
      </c>
      <c r="Y269" s="136" t="e">
        <f t="shared" si="157"/>
        <v>#VALUE!</v>
      </c>
      <c r="Z269" s="134">
        <f t="shared" si="158"/>
        <v>0</v>
      </c>
      <c r="AA269" s="135">
        <f t="shared" si="159"/>
        <v>0</v>
      </c>
      <c r="AB269" s="300">
        <f t="shared" si="164"/>
        <v>0</v>
      </c>
      <c r="AC269" s="308">
        <f t="shared" si="160"/>
        <v>0</v>
      </c>
      <c r="AD269" s="138"/>
    </row>
    <row r="270" spans="1:30" s="8" customFormat="1" ht="21" hidden="1" customHeight="1" x14ac:dyDescent="0.15">
      <c r="A270" s="52" t="s">
        <v>230</v>
      </c>
      <c r="B270" s="131">
        <f>COUNTIF('11'!$C$7:$C$1004,"*임")</f>
        <v>0</v>
      </c>
      <c r="C270" s="132">
        <f>COUNTIF('11'!$H$7:$H$1004,"*임")</f>
        <v>0</v>
      </c>
      <c r="D270" s="133" t="s">
        <v>226</v>
      </c>
      <c r="E270" s="134">
        <f>SUMIF('11'!$C$7:$C$1004,"*임",'11'!$E$7:$E$1004)</f>
        <v>0</v>
      </c>
      <c r="F270" s="135">
        <f>SUMIF('11'!$H$7:$H$1004,"*임",'11'!$J$7:$J1237)</f>
        <v>0</v>
      </c>
      <c r="G270" s="300">
        <f t="shared" si="161"/>
        <v>0</v>
      </c>
      <c r="H270" s="308">
        <f t="shared" si="152"/>
        <v>0</v>
      </c>
      <c r="I270" s="131">
        <f>COUNTIF('11'!$T$7:$T$1004,"국임")</f>
        <v>0</v>
      </c>
      <c r="J270" s="132">
        <f>COUNTIF('11'!$U$7:$U$1004,"국임")</f>
        <v>0</v>
      </c>
      <c r="K270" s="133" t="s">
        <v>226</v>
      </c>
      <c r="L270" s="134">
        <f>SUMIF('11'!$T$7:$T$1004,"국임",'11'!$E$7:$E$1004)</f>
        <v>0</v>
      </c>
      <c r="M270" s="135">
        <f>SUMIF('11'!$U$7:$U$1004,"국임",'11'!$J$7:$J1237)</f>
        <v>0</v>
      </c>
      <c r="N270" s="300">
        <f t="shared" si="162"/>
        <v>0</v>
      </c>
      <c r="O270" s="308">
        <f t="shared" si="153"/>
        <v>0</v>
      </c>
      <c r="P270" s="136">
        <f>COUNTIF('11'!$T$7:$T$1004,"공임")</f>
        <v>0</v>
      </c>
      <c r="Q270" s="132">
        <f>COUNTIF('11'!$U$7:$U$1004,"공임")</f>
        <v>0</v>
      </c>
      <c r="R270" s="133" t="s">
        <v>226</v>
      </c>
      <c r="S270" s="134">
        <f>SUMIF('11'!$T$7:$T$1004,"공임",'11'!$E$7:$E$1004)</f>
        <v>0</v>
      </c>
      <c r="T270" s="135">
        <f>SUMIF('11'!$U$7:$U$1004,"공임",'11'!$J$7:$J1237)</f>
        <v>0</v>
      </c>
      <c r="U270" s="300">
        <f t="shared" si="163"/>
        <v>0</v>
      </c>
      <c r="V270" s="308">
        <f t="shared" si="154"/>
        <v>0</v>
      </c>
      <c r="W270" s="136">
        <f t="shared" si="155"/>
        <v>0</v>
      </c>
      <c r="X270" s="132">
        <f t="shared" si="156"/>
        <v>0</v>
      </c>
      <c r="Y270" s="136" t="e">
        <f t="shared" si="157"/>
        <v>#VALUE!</v>
      </c>
      <c r="Z270" s="134">
        <f t="shared" si="158"/>
        <v>0</v>
      </c>
      <c r="AA270" s="135">
        <f t="shared" si="159"/>
        <v>0</v>
      </c>
      <c r="AB270" s="300">
        <f t="shared" si="164"/>
        <v>0</v>
      </c>
      <c r="AC270" s="308">
        <f t="shared" si="160"/>
        <v>0</v>
      </c>
      <c r="AD270" s="138"/>
    </row>
    <row r="271" spans="1:30" s="8" customFormat="1" ht="21" hidden="1" customHeight="1" x14ac:dyDescent="0.15">
      <c r="A271" s="52" t="s">
        <v>231</v>
      </c>
      <c r="B271" s="131">
        <f>COUNTIF('11'!$C$7:$C$1004,"*도")</f>
        <v>0</v>
      </c>
      <c r="C271" s="132">
        <f>COUNTIF('11'!$H$7:$H$1004,"*도")</f>
        <v>0</v>
      </c>
      <c r="D271" s="133" t="s">
        <v>226</v>
      </c>
      <c r="E271" s="134">
        <f>SUMIF('11'!$C$7:$C$1004,"*도",'11'!$E$7:$E$1004)</f>
        <v>0</v>
      </c>
      <c r="F271" s="135">
        <f>SUMIF('11'!$H$7:$H$1004,"*도",'11'!$J$7:$J1238)</f>
        <v>0</v>
      </c>
      <c r="G271" s="300">
        <f t="shared" si="161"/>
        <v>0</v>
      </c>
      <c r="H271" s="308">
        <f t="shared" si="152"/>
        <v>0</v>
      </c>
      <c r="I271" s="131">
        <f>COUNTIF('11'!$T$7:$T$1004,"국도")</f>
        <v>0</v>
      </c>
      <c r="J271" s="132">
        <f>COUNTIF('11'!$U$7:$U$1004,"국도")</f>
        <v>0</v>
      </c>
      <c r="K271" s="133" t="s">
        <v>226</v>
      </c>
      <c r="L271" s="134">
        <f>SUMIF('11'!$T$7:$T$1004,"국도",'11'!$E$7:$E$1004)</f>
        <v>0</v>
      </c>
      <c r="M271" s="135">
        <f>SUMIF('11'!$U$7:$U$1004,"국도",'11'!$J$7:$J1238)</f>
        <v>0</v>
      </c>
      <c r="N271" s="300">
        <f t="shared" si="162"/>
        <v>0</v>
      </c>
      <c r="O271" s="308">
        <f t="shared" si="153"/>
        <v>0</v>
      </c>
      <c r="P271" s="136">
        <f>COUNTIF('11'!$T$7:$T$1004,"공도")</f>
        <v>0</v>
      </c>
      <c r="Q271" s="132">
        <f>COUNTIF('11'!$U$7:$U$1004,"공도")</f>
        <v>0</v>
      </c>
      <c r="R271" s="133" t="s">
        <v>226</v>
      </c>
      <c r="S271" s="134">
        <f>SUMIF('11'!$T$7:$T$1004,"공도",'11'!$E$7:$E$1004)</f>
        <v>0</v>
      </c>
      <c r="T271" s="135">
        <f>SUMIF('11'!$U$7:$U$1004,"공도",'11'!$J$7:$J1238)</f>
        <v>0</v>
      </c>
      <c r="U271" s="300">
        <f t="shared" si="163"/>
        <v>0</v>
      </c>
      <c r="V271" s="308">
        <f t="shared" si="154"/>
        <v>0</v>
      </c>
      <c r="W271" s="136">
        <f t="shared" si="155"/>
        <v>0</v>
      </c>
      <c r="X271" s="132">
        <f t="shared" si="156"/>
        <v>0</v>
      </c>
      <c r="Y271" s="136" t="e">
        <f t="shared" si="157"/>
        <v>#VALUE!</v>
      </c>
      <c r="Z271" s="134">
        <f t="shared" si="158"/>
        <v>0</v>
      </c>
      <c r="AA271" s="135">
        <f t="shared" si="159"/>
        <v>0</v>
      </c>
      <c r="AB271" s="300">
        <f t="shared" si="164"/>
        <v>0</v>
      </c>
      <c r="AC271" s="308">
        <f t="shared" si="160"/>
        <v>0</v>
      </c>
      <c r="AD271" s="138"/>
    </row>
    <row r="272" spans="1:30" s="8" customFormat="1" ht="21" hidden="1" customHeight="1" x14ac:dyDescent="0.15">
      <c r="A272" s="52" t="s">
        <v>232</v>
      </c>
      <c r="B272" s="131">
        <f>COUNTIF('11'!$C$7:$C$1004,"*천")</f>
        <v>0</v>
      </c>
      <c r="C272" s="132">
        <f>COUNTIF('11'!$H$7:$H$1004,"*천")</f>
        <v>0</v>
      </c>
      <c r="D272" s="133" t="s">
        <v>226</v>
      </c>
      <c r="E272" s="134">
        <f>SUMIF('11'!$C$7:$C$1004,"*천",'11'!$E$7:$E$1004)</f>
        <v>0</v>
      </c>
      <c r="F272" s="135">
        <f>SUMIF('11'!$H$7:$H$1004,"*천",'11'!$J$7:$J1239)</f>
        <v>0</v>
      </c>
      <c r="G272" s="300">
        <f t="shared" si="161"/>
        <v>0</v>
      </c>
      <c r="H272" s="308">
        <f t="shared" si="152"/>
        <v>0</v>
      </c>
      <c r="I272" s="131">
        <f>COUNTIF('11'!$T$7:$T$1004,"국천")</f>
        <v>0</v>
      </c>
      <c r="J272" s="132">
        <f>COUNTIF('11'!$U$7:$U$1004,"국천")</f>
        <v>0</v>
      </c>
      <c r="K272" s="133" t="s">
        <v>226</v>
      </c>
      <c r="L272" s="134">
        <f>SUMIF('11'!$T$7:$T$1004,"국천",'11'!$E$7:$E$1004)</f>
        <v>0</v>
      </c>
      <c r="M272" s="135">
        <f>SUMIF('11'!$U$7:$U$1004,"국천",'11'!$J$7:$J1239)</f>
        <v>0</v>
      </c>
      <c r="N272" s="300">
        <f t="shared" si="162"/>
        <v>0</v>
      </c>
      <c r="O272" s="308">
        <f t="shared" si="153"/>
        <v>0</v>
      </c>
      <c r="P272" s="136">
        <f>COUNTIF('11'!$T$7:$T$1004,"공천")</f>
        <v>0</v>
      </c>
      <c r="Q272" s="132">
        <f>COUNTIF('11'!$U$7:$U$1004,"공천")</f>
        <v>0</v>
      </c>
      <c r="R272" s="133" t="s">
        <v>226</v>
      </c>
      <c r="S272" s="134">
        <f>SUMIF('11'!$T$7:$T$1004,"공천",'11'!$E$7:$E$1004)</f>
        <v>0</v>
      </c>
      <c r="T272" s="135">
        <f>SUMIF('11'!$U$7:$U$1004,"공천",'11'!$J$7:$J1239)</f>
        <v>0</v>
      </c>
      <c r="U272" s="300">
        <f t="shared" si="163"/>
        <v>0</v>
      </c>
      <c r="V272" s="308">
        <f t="shared" si="154"/>
        <v>0</v>
      </c>
      <c r="W272" s="136">
        <f t="shared" si="155"/>
        <v>0</v>
      </c>
      <c r="X272" s="132">
        <f t="shared" si="156"/>
        <v>0</v>
      </c>
      <c r="Y272" s="136" t="e">
        <f t="shared" si="157"/>
        <v>#VALUE!</v>
      </c>
      <c r="Z272" s="134">
        <f t="shared" si="158"/>
        <v>0</v>
      </c>
      <c r="AA272" s="135">
        <f t="shared" si="159"/>
        <v>0</v>
      </c>
      <c r="AB272" s="300">
        <f t="shared" si="164"/>
        <v>0</v>
      </c>
      <c r="AC272" s="308">
        <f t="shared" si="160"/>
        <v>0</v>
      </c>
      <c r="AD272" s="138"/>
    </row>
    <row r="273" spans="1:30" s="8" customFormat="1" ht="21" hidden="1" customHeight="1" x14ac:dyDescent="0.15">
      <c r="A273" s="52" t="s">
        <v>233</v>
      </c>
      <c r="B273" s="131">
        <f>COUNTIF('11'!$C$7:$C$1004,"*구")</f>
        <v>0</v>
      </c>
      <c r="C273" s="132">
        <f>COUNTIF('11'!$H$7:$H$1004,"*구")</f>
        <v>0</v>
      </c>
      <c r="D273" s="133" t="s">
        <v>226</v>
      </c>
      <c r="E273" s="134">
        <f>SUMIF('11'!$C$7:$C$1004,"*구",'11'!$E$7:$E$1004)</f>
        <v>0</v>
      </c>
      <c r="F273" s="135">
        <f>SUMIF('11'!$H$7:$H$1004,"*구",'11'!$J$7:$J1240)</f>
        <v>0</v>
      </c>
      <c r="G273" s="300">
        <f t="shared" si="161"/>
        <v>0</v>
      </c>
      <c r="H273" s="308">
        <f t="shared" si="152"/>
        <v>0</v>
      </c>
      <c r="I273" s="131">
        <f>COUNTIF('11'!$T$7:$T$1004,"국구")</f>
        <v>0</v>
      </c>
      <c r="J273" s="132">
        <f>COUNTIF('11'!$U$7:$U$1004,"국구")</f>
        <v>0</v>
      </c>
      <c r="K273" s="133" t="s">
        <v>226</v>
      </c>
      <c r="L273" s="134">
        <f>SUMIF('11'!$T$7:$T$1004,"국구",'11'!$E$7:$E$1004)</f>
        <v>0</v>
      </c>
      <c r="M273" s="135">
        <f>SUMIF('11'!$U$7:$U$1004,"국구",'11'!$J$7:$J1240)</f>
        <v>0</v>
      </c>
      <c r="N273" s="300">
        <f t="shared" si="162"/>
        <v>0</v>
      </c>
      <c r="O273" s="308">
        <f t="shared" si="153"/>
        <v>0</v>
      </c>
      <c r="P273" s="136">
        <f>COUNTIF('11'!$T$7:$T$1004,"공구")</f>
        <v>0</v>
      </c>
      <c r="Q273" s="132">
        <f>COUNTIF('11'!$U$7:$U$1004,"공구")</f>
        <v>0</v>
      </c>
      <c r="R273" s="133" t="s">
        <v>226</v>
      </c>
      <c r="S273" s="134">
        <f>SUMIF('11'!$T$7:$T$1004,"공구",'11'!$E$7:$E$1004)</f>
        <v>0</v>
      </c>
      <c r="T273" s="135">
        <f>SUMIF('11'!$U$7:$U$1004,"공구",'11'!$J$7:$J1240)</f>
        <v>0</v>
      </c>
      <c r="U273" s="300">
        <f t="shared" si="163"/>
        <v>0</v>
      </c>
      <c r="V273" s="308">
        <f t="shared" si="154"/>
        <v>0</v>
      </c>
      <c r="W273" s="136">
        <f t="shared" si="155"/>
        <v>0</v>
      </c>
      <c r="X273" s="132">
        <f t="shared" si="156"/>
        <v>0</v>
      </c>
      <c r="Y273" s="136" t="e">
        <f t="shared" si="157"/>
        <v>#VALUE!</v>
      </c>
      <c r="Z273" s="134">
        <f t="shared" si="158"/>
        <v>0</v>
      </c>
      <c r="AA273" s="135">
        <f t="shared" si="159"/>
        <v>0</v>
      </c>
      <c r="AB273" s="300">
        <f t="shared" si="164"/>
        <v>0</v>
      </c>
      <c r="AC273" s="308">
        <f t="shared" si="160"/>
        <v>0</v>
      </c>
      <c r="AD273" s="138"/>
    </row>
    <row r="274" spans="1:30" s="8" customFormat="1" ht="21" hidden="1" customHeight="1" x14ac:dyDescent="0.15">
      <c r="A274" s="52" t="s">
        <v>234</v>
      </c>
      <c r="B274" s="131">
        <f>COUNTIF('11'!$C$7:$C$1004,"*제")</f>
        <v>0</v>
      </c>
      <c r="C274" s="132">
        <f>COUNTIF('11'!$H$7:$H$1004,"*제")</f>
        <v>0</v>
      </c>
      <c r="D274" s="133" t="s">
        <v>226</v>
      </c>
      <c r="E274" s="134">
        <f>SUMIF('11'!$C$7:$C$1004,"*제",'11'!$E$7:$E$1004)</f>
        <v>0</v>
      </c>
      <c r="F274" s="135">
        <f>SUMIF('11'!$H$7:$H$1004,"*제",'11'!$J$7:$J1241)</f>
        <v>0</v>
      </c>
      <c r="G274" s="300">
        <f t="shared" si="161"/>
        <v>0</v>
      </c>
      <c r="H274" s="308">
        <f t="shared" si="152"/>
        <v>0</v>
      </c>
      <c r="I274" s="131">
        <f>COUNTIF('11'!$T$7:$T$1004,"국제")</f>
        <v>0</v>
      </c>
      <c r="J274" s="132">
        <f>COUNTIF('11'!$U$7:$U$1004,"국제")</f>
        <v>0</v>
      </c>
      <c r="K274" s="133" t="s">
        <v>226</v>
      </c>
      <c r="L274" s="134">
        <f>SUMIF('11'!$T$7:$T$1004,"국제",'11'!$E$7:$E$1004)</f>
        <v>0</v>
      </c>
      <c r="M274" s="135">
        <f>SUMIF('11'!$U$7:$U$1004,"국제",'11'!$J$7:$J1241)</f>
        <v>0</v>
      </c>
      <c r="N274" s="300">
        <f t="shared" si="162"/>
        <v>0</v>
      </c>
      <c r="O274" s="308">
        <f t="shared" si="153"/>
        <v>0</v>
      </c>
      <c r="P274" s="136">
        <f>COUNTIF('11'!$T$7:$T$1004,"공제")</f>
        <v>0</v>
      </c>
      <c r="Q274" s="132">
        <f>COUNTIF('11'!$U$7:$U$1004,"공제")</f>
        <v>0</v>
      </c>
      <c r="R274" s="133" t="s">
        <v>226</v>
      </c>
      <c r="S274" s="134">
        <f>SUMIF('11'!$T$7:$T$1004,"공제",'11'!$E$7:$E$1004)</f>
        <v>0</v>
      </c>
      <c r="T274" s="135">
        <f>SUMIF('11'!$U$7:$U$1004,"공제",'11'!$J$7:$J1241)</f>
        <v>0</v>
      </c>
      <c r="U274" s="300">
        <f t="shared" si="163"/>
        <v>0</v>
      </c>
      <c r="V274" s="308">
        <f t="shared" si="154"/>
        <v>0</v>
      </c>
      <c r="W274" s="136">
        <f t="shared" si="155"/>
        <v>0</v>
      </c>
      <c r="X274" s="132">
        <f t="shared" si="156"/>
        <v>0</v>
      </c>
      <c r="Y274" s="136" t="e">
        <f t="shared" si="157"/>
        <v>#VALUE!</v>
      </c>
      <c r="Z274" s="134">
        <f t="shared" si="158"/>
        <v>0</v>
      </c>
      <c r="AA274" s="135">
        <f t="shared" si="159"/>
        <v>0</v>
      </c>
      <c r="AB274" s="300">
        <f t="shared" si="164"/>
        <v>0</v>
      </c>
      <c r="AC274" s="308">
        <f t="shared" si="160"/>
        <v>0</v>
      </c>
      <c r="AD274" s="137"/>
    </row>
    <row r="275" spans="1:30" s="8" customFormat="1" ht="21" hidden="1" customHeight="1" x14ac:dyDescent="0.15">
      <c r="A275" s="52" t="s">
        <v>77</v>
      </c>
      <c r="B275" s="131">
        <f>COUNTIF('11'!$C$7:$C$1004,"*유")</f>
        <v>0</v>
      </c>
      <c r="C275" s="132">
        <f>COUNTIF('11'!$H$7:$H$1004,"*유")</f>
        <v>0</v>
      </c>
      <c r="D275" s="133" t="s">
        <v>226</v>
      </c>
      <c r="E275" s="134">
        <f>SUMIF('11'!$C$7:$C$1004,"*유",'11'!$E$7:$E$1004)</f>
        <v>0</v>
      </c>
      <c r="F275" s="135">
        <f>SUMIF('11'!$H$7:$H$1004,"*유",'11'!$J$7:$J1242)</f>
        <v>0</v>
      </c>
      <c r="G275" s="300">
        <f t="shared" si="161"/>
        <v>0</v>
      </c>
      <c r="H275" s="308">
        <f t="shared" si="152"/>
        <v>0</v>
      </c>
      <c r="I275" s="131">
        <f>COUNTIF('11'!$T$7:$T$1004,"국유")</f>
        <v>0</v>
      </c>
      <c r="J275" s="132">
        <f>COUNTIF('11'!$U$7:$U$1004,"국유")</f>
        <v>0</v>
      </c>
      <c r="K275" s="133" t="s">
        <v>226</v>
      </c>
      <c r="L275" s="134">
        <f>SUMIF('11'!$T$7:$T$1004,"국유",'11'!$E$7:$E$1004)</f>
        <v>0</v>
      </c>
      <c r="M275" s="135">
        <f>SUMIF('11'!$U$7:$U$1004,"국유",'11'!$J$7:$J1242)</f>
        <v>0</v>
      </c>
      <c r="N275" s="300">
        <f t="shared" si="162"/>
        <v>0</v>
      </c>
      <c r="O275" s="308">
        <f t="shared" si="153"/>
        <v>0</v>
      </c>
      <c r="P275" s="136">
        <f>COUNTIF('11'!$T$7:$T$1004,"공유")</f>
        <v>0</v>
      </c>
      <c r="Q275" s="132">
        <f>COUNTIF('11'!$U$7:$U$1004,"공유")</f>
        <v>0</v>
      </c>
      <c r="R275" s="133" t="s">
        <v>226</v>
      </c>
      <c r="S275" s="134">
        <f>SUMIF('11'!$T$7:$T$1004,"공유",'11'!$E$7:$E$1004)</f>
        <v>0</v>
      </c>
      <c r="T275" s="135">
        <f>SUMIF('11'!$U$7:$U$1004,"공유",'11'!$J$7:$J1242)</f>
        <v>0</v>
      </c>
      <c r="U275" s="300">
        <f t="shared" si="163"/>
        <v>0</v>
      </c>
      <c r="V275" s="308">
        <f t="shared" si="154"/>
        <v>0</v>
      </c>
      <c r="W275" s="136">
        <f t="shared" si="155"/>
        <v>0</v>
      </c>
      <c r="X275" s="132">
        <f t="shared" si="156"/>
        <v>0</v>
      </c>
      <c r="Y275" s="136" t="e">
        <f t="shared" si="157"/>
        <v>#VALUE!</v>
      </c>
      <c r="Z275" s="134">
        <f t="shared" si="158"/>
        <v>0</v>
      </c>
      <c r="AA275" s="135">
        <f t="shared" si="159"/>
        <v>0</v>
      </c>
      <c r="AB275" s="300">
        <f t="shared" si="164"/>
        <v>0</v>
      </c>
      <c r="AC275" s="308">
        <f t="shared" si="160"/>
        <v>0</v>
      </c>
      <c r="AD275" s="138"/>
    </row>
    <row r="276" spans="1:30" s="8" customFormat="1" ht="21" hidden="1" customHeight="1" x14ac:dyDescent="0.15">
      <c r="A276" s="52" t="s">
        <v>235</v>
      </c>
      <c r="B276" s="131">
        <f>COUNTIF('11'!$C$7:$C$1004,"*잡")</f>
        <v>0</v>
      </c>
      <c r="C276" s="132">
        <f>COUNTIF('11'!$H$7:$H$1004,"*잡")</f>
        <v>0</v>
      </c>
      <c r="D276" s="133" t="s">
        <v>226</v>
      </c>
      <c r="E276" s="134">
        <f>SUMIF('11'!$C$7:$C$1004,"*잡",'11'!$E$7:$E$1004)</f>
        <v>0</v>
      </c>
      <c r="F276" s="135">
        <f>SUMIF('11'!$H$7:$H$1004,"*잡",'11'!$J$7:$J1243)</f>
        <v>0</v>
      </c>
      <c r="G276" s="300">
        <f t="shared" si="161"/>
        <v>0</v>
      </c>
      <c r="H276" s="308">
        <f t="shared" si="152"/>
        <v>0</v>
      </c>
      <c r="I276" s="131">
        <f>COUNTIF('11'!$T$7:$T$1004,"국잡")</f>
        <v>0</v>
      </c>
      <c r="J276" s="132">
        <f>COUNTIF('11'!$U$7:$U$1004,"국잡")</f>
        <v>0</v>
      </c>
      <c r="K276" s="133" t="s">
        <v>226</v>
      </c>
      <c r="L276" s="134">
        <f>SUMIF('11'!$T$7:$T$1004,"국잡",'11'!$E$7:$E$1004)</f>
        <v>0</v>
      </c>
      <c r="M276" s="135">
        <f>SUMIF('11'!$U$7:$U$1004,"국잡",'11'!$J$7:$J1243)</f>
        <v>0</v>
      </c>
      <c r="N276" s="300">
        <f t="shared" si="162"/>
        <v>0</v>
      </c>
      <c r="O276" s="308">
        <f t="shared" si="153"/>
        <v>0</v>
      </c>
      <c r="P276" s="136">
        <f>COUNTIF('11'!$T$7:$T$1004,"공잡")</f>
        <v>0</v>
      </c>
      <c r="Q276" s="132">
        <f>COUNTIF('11'!$U$7:$U$1004,"공잡")</f>
        <v>0</v>
      </c>
      <c r="R276" s="133" t="s">
        <v>226</v>
      </c>
      <c r="S276" s="134">
        <f>SUMIF('11'!$T$7:$T$1004,"공잡",'11'!$E$7:$E$1004)</f>
        <v>0</v>
      </c>
      <c r="T276" s="135">
        <f>SUMIF('11'!$U$7:$U$1004,"공잡",'11'!$J$7:$J1243)</f>
        <v>0</v>
      </c>
      <c r="U276" s="300">
        <f t="shared" si="163"/>
        <v>0</v>
      </c>
      <c r="V276" s="308">
        <f t="shared" si="154"/>
        <v>0</v>
      </c>
      <c r="W276" s="136">
        <f t="shared" si="155"/>
        <v>0</v>
      </c>
      <c r="X276" s="132">
        <f t="shared" si="156"/>
        <v>0</v>
      </c>
      <c r="Y276" s="136" t="e">
        <f t="shared" si="157"/>
        <v>#VALUE!</v>
      </c>
      <c r="Z276" s="134">
        <f t="shared" si="158"/>
        <v>0</v>
      </c>
      <c r="AA276" s="135">
        <f t="shared" si="159"/>
        <v>0</v>
      </c>
      <c r="AB276" s="300">
        <f t="shared" si="164"/>
        <v>0</v>
      </c>
      <c r="AC276" s="308">
        <f t="shared" si="160"/>
        <v>0</v>
      </c>
      <c r="AD276" s="138"/>
    </row>
    <row r="277" spans="1:30" s="8" customFormat="1" ht="21" hidden="1" customHeight="1" x14ac:dyDescent="0.15">
      <c r="A277" s="52" t="s">
        <v>236</v>
      </c>
      <c r="B277" s="131">
        <f>COUNTIF('11'!$C$7:$C$1004,"*묘")</f>
        <v>0</v>
      </c>
      <c r="C277" s="132">
        <f>COUNTIF('11'!$H$7:$H$1004,"*묘")</f>
        <v>0</v>
      </c>
      <c r="D277" s="133" t="s">
        <v>226</v>
      </c>
      <c r="E277" s="134">
        <f>SUMIF('11'!$C$7:$C$1004,"*묘",'11'!$E$7:$E$1004)</f>
        <v>0</v>
      </c>
      <c r="F277" s="135">
        <f>SUMIF('11'!$H$7:$H$1004,"*묘",'11'!$J$7:$J1244)</f>
        <v>0</v>
      </c>
      <c r="G277" s="300">
        <f t="shared" si="161"/>
        <v>0</v>
      </c>
      <c r="H277" s="308">
        <f t="shared" si="152"/>
        <v>0</v>
      </c>
      <c r="I277" s="131">
        <f>COUNTIF('11'!$T$7:$T$1004,"국묘")</f>
        <v>0</v>
      </c>
      <c r="J277" s="132">
        <f>COUNTIF('11'!$U$7:$U$1004,"국묘")</f>
        <v>0</v>
      </c>
      <c r="K277" s="133" t="s">
        <v>226</v>
      </c>
      <c r="L277" s="134">
        <f>SUMIF('11'!$T$7:$T$1004,"국묘",'11'!$E$7:$E$1004)</f>
        <v>0</v>
      </c>
      <c r="M277" s="135">
        <f>SUMIF('11'!$U$7:$U$1004,"국묘",'11'!$J$7:$J1244)</f>
        <v>0</v>
      </c>
      <c r="N277" s="300">
        <f t="shared" si="162"/>
        <v>0</v>
      </c>
      <c r="O277" s="308">
        <f t="shared" si="153"/>
        <v>0</v>
      </c>
      <c r="P277" s="136">
        <f>COUNTIF('11'!$T$7:$T$1004,"공묘")</f>
        <v>0</v>
      </c>
      <c r="Q277" s="132">
        <f>COUNTIF('11'!$U$7:$U$1004,"공묘")</f>
        <v>0</v>
      </c>
      <c r="R277" s="133" t="s">
        <v>226</v>
      </c>
      <c r="S277" s="134">
        <f>SUMIF('11'!$T$7:$T$1004,"공묘",'11'!$E$7:$E$1004)</f>
        <v>0</v>
      </c>
      <c r="T277" s="135">
        <f>SUMIF('11'!$U$7:$U$1004,"공묘",'11'!$J$7:$J1244)</f>
        <v>0</v>
      </c>
      <c r="U277" s="300">
        <f t="shared" si="163"/>
        <v>0</v>
      </c>
      <c r="V277" s="308">
        <f t="shared" si="154"/>
        <v>0</v>
      </c>
      <c r="W277" s="136">
        <f t="shared" si="155"/>
        <v>0</v>
      </c>
      <c r="X277" s="132">
        <f t="shared" si="156"/>
        <v>0</v>
      </c>
      <c r="Y277" s="136" t="e">
        <f t="shared" si="157"/>
        <v>#VALUE!</v>
      </c>
      <c r="Z277" s="134">
        <f t="shared" si="158"/>
        <v>0</v>
      </c>
      <c r="AA277" s="135">
        <f t="shared" si="159"/>
        <v>0</v>
      </c>
      <c r="AB277" s="300">
        <f t="shared" si="164"/>
        <v>0</v>
      </c>
      <c r="AC277" s="308">
        <f t="shared" si="160"/>
        <v>0</v>
      </c>
      <c r="AD277" s="138"/>
    </row>
    <row r="278" spans="1:30" s="8" customFormat="1" ht="21" hidden="1" customHeight="1" x14ac:dyDescent="0.15">
      <c r="A278" s="52" t="s">
        <v>78</v>
      </c>
      <c r="B278" s="131">
        <f>COUNTIF('11'!$C$7:$C$1004,"*과")</f>
        <v>0</v>
      </c>
      <c r="C278" s="132">
        <f>COUNTIF('11'!$H$7:$H$1004,"*과")</f>
        <v>0</v>
      </c>
      <c r="D278" s="133" t="s">
        <v>226</v>
      </c>
      <c r="E278" s="134">
        <f>SUMIF('11'!$C$7:$C$1004,"*과",'11'!$E$7:$E$1004)</f>
        <v>0</v>
      </c>
      <c r="F278" s="135">
        <f>SUMIF('11'!$H$7:$H$1004,"*과",'11'!$J$7:$J1245)</f>
        <v>0</v>
      </c>
      <c r="G278" s="300">
        <f t="shared" si="161"/>
        <v>0</v>
      </c>
      <c r="H278" s="308">
        <f t="shared" si="152"/>
        <v>0</v>
      </c>
      <c r="I278" s="131">
        <f>COUNTIF('11'!$T$7:$T$1004,"국과")</f>
        <v>0</v>
      </c>
      <c r="J278" s="132">
        <f>COUNTIF('11'!$U$7:$U$1004,"국과")</f>
        <v>0</v>
      </c>
      <c r="K278" s="133" t="s">
        <v>226</v>
      </c>
      <c r="L278" s="134">
        <f>SUMIF('11'!$T$7:$T$1004,"국과",'11'!$E$7:$E$1004)</f>
        <v>0</v>
      </c>
      <c r="M278" s="135">
        <f>SUMIF('11'!$U$7:$U$1004,"국과",'11'!$J$7:$J1245)</f>
        <v>0</v>
      </c>
      <c r="N278" s="300">
        <f t="shared" si="162"/>
        <v>0</v>
      </c>
      <c r="O278" s="308">
        <f t="shared" si="153"/>
        <v>0</v>
      </c>
      <c r="P278" s="136">
        <f>COUNTIF('11'!$T$7:$T$1004,"공과")</f>
        <v>0</v>
      </c>
      <c r="Q278" s="132">
        <f>COUNTIF('11'!$U$7:$U$1004,"공과")</f>
        <v>0</v>
      </c>
      <c r="R278" s="133" t="s">
        <v>226</v>
      </c>
      <c r="S278" s="134">
        <f>SUMIF('11'!$T$7:$T$1004,"공과",'11'!$E$7:$E$1004)</f>
        <v>0</v>
      </c>
      <c r="T278" s="135">
        <f>SUMIF('11'!$U$7:$U$1004,"공과",'11'!$J$7:$J1245)</f>
        <v>0</v>
      </c>
      <c r="U278" s="300">
        <f t="shared" si="163"/>
        <v>0</v>
      </c>
      <c r="V278" s="308">
        <f t="shared" si="154"/>
        <v>0</v>
      </c>
      <c r="W278" s="136">
        <f t="shared" si="155"/>
        <v>0</v>
      </c>
      <c r="X278" s="132">
        <f t="shared" si="156"/>
        <v>0</v>
      </c>
      <c r="Y278" s="136" t="e">
        <f t="shared" si="157"/>
        <v>#VALUE!</v>
      </c>
      <c r="Z278" s="134">
        <f t="shared" si="158"/>
        <v>0</v>
      </c>
      <c r="AA278" s="135">
        <f t="shared" si="159"/>
        <v>0</v>
      </c>
      <c r="AB278" s="300">
        <f t="shared" si="164"/>
        <v>0</v>
      </c>
      <c r="AC278" s="308">
        <f t="shared" si="160"/>
        <v>0</v>
      </c>
      <c r="AD278" s="138"/>
    </row>
    <row r="279" spans="1:30" s="8" customFormat="1" ht="21" hidden="1" customHeight="1" x14ac:dyDescent="0.15">
      <c r="A279" s="52" t="s">
        <v>79</v>
      </c>
      <c r="B279" s="131">
        <f>COUNTIF('11'!$C$7:$C$1004,"*철")</f>
        <v>0</v>
      </c>
      <c r="C279" s="132">
        <f>COUNTIF('11'!$H$7:$H$1004,"*철")</f>
        <v>0</v>
      </c>
      <c r="D279" s="133" t="s">
        <v>226</v>
      </c>
      <c r="E279" s="134">
        <f>SUMIF('11'!$C$7:$C$1004,"*철",'11'!$E$7:$E$1004)</f>
        <v>0</v>
      </c>
      <c r="F279" s="135">
        <f>SUMIF('11'!$H$7:$H$1004,"*철",'11'!$J$7:$J1246)</f>
        <v>0</v>
      </c>
      <c r="G279" s="300">
        <f t="shared" si="161"/>
        <v>0</v>
      </c>
      <c r="H279" s="308">
        <f t="shared" si="152"/>
        <v>0</v>
      </c>
      <c r="I279" s="131">
        <f>COUNTIF('11'!$T$7:$T$1004,"국철")</f>
        <v>0</v>
      </c>
      <c r="J279" s="132">
        <f>COUNTIF('11'!$U$7:$U$1004,"국철")</f>
        <v>0</v>
      </c>
      <c r="K279" s="133" t="s">
        <v>226</v>
      </c>
      <c r="L279" s="134">
        <f>SUMIF('11'!$T$7:$T$1004,"국철",'11'!$E$7:$E$1004)</f>
        <v>0</v>
      </c>
      <c r="M279" s="135">
        <f>SUMIF('11'!$U$7:$U$1004,"국철",'11'!$J$7:$J1246)</f>
        <v>0</v>
      </c>
      <c r="N279" s="300">
        <f t="shared" si="162"/>
        <v>0</v>
      </c>
      <c r="O279" s="308">
        <f t="shared" si="153"/>
        <v>0</v>
      </c>
      <c r="P279" s="136">
        <f>COUNTIF('11'!$T$7:$T$1004,"공철")</f>
        <v>0</v>
      </c>
      <c r="Q279" s="132">
        <f>COUNTIF('11'!$U$7:$U$1004,"공철")</f>
        <v>0</v>
      </c>
      <c r="R279" s="133" t="s">
        <v>226</v>
      </c>
      <c r="S279" s="134">
        <f>SUMIF('11'!$T$7:$T$1004,"공철",'11'!$E$7:$E$1004)</f>
        <v>0</v>
      </c>
      <c r="T279" s="135">
        <f>SUMIF('11'!$U$7:$U$1004,"공철",'11'!$J$7:$J1246)</f>
        <v>0</v>
      </c>
      <c r="U279" s="300">
        <f t="shared" si="163"/>
        <v>0</v>
      </c>
      <c r="V279" s="308">
        <f t="shared" si="154"/>
        <v>0</v>
      </c>
      <c r="W279" s="136">
        <f t="shared" si="155"/>
        <v>0</v>
      </c>
      <c r="X279" s="132">
        <f t="shared" si="156"/>
        <v>0</v>
      </c>
      <c r="Y279" s="136" t="e">
        <f t="shared" si="157"/>
        <v>#VALUE!</v>
      </c>
      <c r="Z279" s="134">
        <f t="shared" si="158"/>
        <v>0</v>
      </c>
      <c r="AA279" s="135">
        <f t="shared" si="159"/>
        <v>0</v>
      </c>
      <c r="AB279" s="300">
        <f t="shared" si="164"/>
        <v>0</v>
      </c>
      <c r="AC279" s="308">
        <f t="shared" si="160"/>
        <v>0</v>
      </c>
      <c r="AD279" s="138"/>
    </row>
    <row r="280" spans="1:30" s="8" customFormat="1" ht="21" hidden="1" customHeight="1" x14ac:dyDescent="0.15">
      <c r="A280" s="52" t="s">
        <v>237</v>
      </c>
      <c r="B280" s="131">
        <f>COUNTIF('11'!$C$7:$C$1004,"*학")</f>
        <v>0</v>
      </c>
      <c r="C280" s="132">
        <f>COUNTIF('11'!$H$7:$H$1004,"*학")</f>
        <v>0</v>
      </c>
      <c r="D280" s="133" t="s">
        <v>226</v>
      </c>
      <c r="E280" s="134">
        <f>SUMIF('11'!$C$7:$C$1004,"*학",'11'!$E$7:$E$1004)</f>
        <v>0</v>
      </c>
      <c r="F280" s="135">
        <f>SUMIF('11'!$H$7:$H$1004,"*학",'11'!$J$7:$J1247)</f>
        <v>0</v>
      </c>
      <c r="G280" s="300">
        <f t="shared" si="161"/>
        <v>0</v>
      </c>
      <c r="H280" s="308">
        <f t="shared" si="152"/>
        <v>0</v>
      </c>
      <c r="I280" s="131">
        <f>COUNTIF('11'!$T$7:$T$1004,"국학")</f>
        <v>0</v>
      </c>
      <c r="J280" s="132">
        <f>COUNTIF('11'!$U$7:$U$1004,"국학")</f>
        <v>0</v>
      </c>
      <c r="K280" s="133" t="s">
        <v>226</v>
      </c>
      <c r="L280" s="134">
        <f>SUMIF('11'!$T$7:$T$1004,"국학",'11'!$E$7:$E$1004)</f>
        <v>0</v>
      </c>
      <c r="M280" s="135">
        <f>SUMIF('11'!$U$7:$U$1004,"국학",'11'!$J$7:$J1247)</f>
        <v>0</v>
      </c>
      <c r="N280" s="300">
        <f t="shared" si="162"/>
        <v>0</v>
      </c>
      <c r="O280" s="308">
        <f t="shared" si="153"/>
        <v>0</v>
      </c>
      <c r="P280" s="136">
        <f>COUNTIF('11'!$T$7:$T$1004,"공학")</f>
        <v>0</v>
      </c>
      <c r="Q280" s="132">
        <f>COUNTIF('11'!$U$7:$U$1004,"공학")</f>
        <v>0</v>
      </c>
      <c r="R280" s="133" t="s">
        <v>226</v>
      </c>
      <c r="S280" s="134">
        <f>SUMIF('11'!$T$7:$T$1004,"공학",'11'!$E$7:$E$1004)</f>
        <v>0</v>
      </c>
      <c r="T280" s="135">
        <f>SUMIF('11'!$U$7:$U$1004,"공학",'11'!$J$7:$J1247)</f>
        <v>0</v>
      </c>
      <c r="U280" s="300">
        <f t="shared" si="163"/>
        <v>0</v>
      </c>
      <c r="V280" s="308">
        <f t="shared" si="154"/>
        <v>0</v>
      </c>
      <c r="W280" s="136">
        <f t="shared" si="155"/>
        <v>0</v>
      </c>
      <c r="X280" s="132">
        <f t="shared" si="156"/>
        <v>0</v>
      </c>
      <c r="Y280" s="136" t="e">
        <f t="shared" si="157"/>
        <v>#VALUE!</v>
      </c>
      <c r="Z280" s="134">
        <f t="shared" si="158"/>
        <v>0</v>
      </c>
      <c r="AA280" s="135">
        <f t="shared" si="159"/>
        <v>0</v>
      </c>
      <c r="AB280" s="300">
        <f t="shared" si="164"/>
        <v>0</v>
      </c>
      <c r="AC280" s="308">
        <f t="shared" si="160"/>
        <v>0</v>
      </c>
      <c r="AD280" s="138"/>
    </row>
    <row r="281" spans="1:30" s="8" customFormat="1" ht="21" hidden="1" customHeight="1" x14ac:dyDescent="0.15">
      <c r="A281" s="52" t="s">
        <v>80</v>
      </c>
      <c r="B281" s="131">
        <f>COUNTIF('11'!$C$7:$C$1004,"*수")</f>
        <v>0</v>
      </c>
      <c r="C281" s="132">
        <f>COUNTIF('11'!$H$7:$H$1004,"*수")</f>
        <v>0</v>
      </c>
      <c r="D281" s="133" t="s">
        <v>226</v>
      </c>
      <c r="E281" s="134">
        <f>SUMIF('11'!$C$7:$C$1004,"*수",'11'!$E$7:$E$1004)</f>
        <v>0</v>
      </c>
      <c r="F281" s="135">
        <f>SUMIF('11'!$H$7:$H$1004,"*수",'11'!$J$7:$J1248)</f>
        <v>0</v>
      </c>
      <c r="G281" s="300">
        <f t="shared" si="161"/>
        <v>0</v>
      </c>
      <c r="H281" s="308">
        <f t="shared" si="152"/>
        <v>0</v>
      </c>
      <c r="I281" s="131">
        <f>COUNTIF('11'!$T$7:$T$1004,"국수")</f>
        <v>0</v>
      </c>
      <c r="J281" s="132">
        <f>COUNTIF('11'!$U$7:$U$1004,"국수")</f>
        <v>0</v>
      </c>
      <c r="K281" s="133" t="s">
        <v>226</v>
      </c>
      <c r="L281" s="134">
        <f>SUMIF('11'!$T$7:$T$1004,"국수",'11'!$E$7:$E$1004)</f>
        <v>0</v>
      </c>
      <c r="M281" s="135">
        <f>SUMIF('11'!$U$7:$U$1004,"국수",'11'!$J$7:$J1248)</f>
        <v>0</v>
      </c>
      <c r="N281" s="300">
        <f t="shared" si="162"/>
        <v>0</v>
      </c>
      <c r="O281" s="308">
        <f t="shared" si="153"/>
        <v>0</v>
      </c>
      <c r="P281" s="136">
        <f>COUNTIF('11'!$T$7:$T$1004,"공수")</f>
        <v>0</v>
      </c>
      <c r="Q281" s="132">
        <f>COUNTIF('11'!$U$7:$U$1004,"공수")</f>
        <v>0</v>
      </c>
      <c r="R281" s="133" t="s">
        <v>226</v>
      </c>
      <c r="S281" s="134">
        <f>SUMIF('11'!$T$7:$T$1004,"공수",'11'!$E$7:$E$1004)</f>
        <v>0</v>
      </c>
      <c r="T281" s="135">
        <f>SUMIF('11'!$U$7:$U$1004,"공수",'11'!$J$7:$J1248)</f>
        <v>0</v>
      </c>
      <c r="U281" s="300">
        <f t="shared" si="163"/>
        <v>0</v>
      </c>
      <c r="V281" s="308">
        <f t="shared" si="154"/>
        <v>0</v>
      </c>
      <c r="W281" s="136">
        <f t="shared" si="155"/>
        <v>0</v>
      </c>
      <c r="X281" s="132">
        <f t="shared" si="156"/>
        <v>0</v>
      </c>
      <c r="Y281" s="136" t="e">
        <f t="shared" si="157"/>
        <v>#VALUE!</v>
      </c>
      <c r="Z281" s="134">
        <f t="shared" si="158"/>
        <v>0</v>
      </c>
      <c r="AA281" s="135">
        <f t="shared" si="159"/>
        <v>0</v>
      </c>
      <c r="AB281" s="300">
        <f t="shared" si="164"/>
        <v>0</v>
      </c>
      <c r="AC281" s="308">
        <f t="shared" si="160"/>
        <v>0</v>
      </c>
      <c r="AD281" s="138"/>
    </row>
    <row r="282" spans="1:30" s="8" customFormat="1" ht="21" hidden="1" customHeight="1" x14ac:dyDescent="0.15">
      <c r="A282" s="52" t="s">
        <v>31</v>
      </c>
      <c r="B282" s="131">
        <f>COUNTIF('11'!$C$7:$C$1004,"*목")</f>
        <v>0</v>
      </c>
      <c r="C282" s="132">
        <f>COUNTIF('11'!$H$7:$H$1004,"*목")</f>
        <v>0</v>
      </c>
      <c r="D282" s="133" t="s">
        <v>226</v>
      </c>
      <c r="E282" s="134">
        <f>SUMIF('11'!$C$7:$C$1004,"*목",'11'!$E$7:$E$1004)</f>
        <v>0</v>
      </c>
      <c r="F282" s="135">
        <f>SUMIF('11'!$H$7:$H$1004,"*목",'11'!$J$7:$J1248)</f>
        <v>0</v>
      </c>
      <c r="G282" s="300">
        <f t="shared" si="161"/>
        <v>0</v>
      </c>
      <c r="H282" s="308">
        <f>SUM(F282-E282)</f>
        <v>0</v>
      </c>
      <c r="I282" s="131">
        <f>COUNTIF('11'!$T$7:$T$1004,"국목")</f>
        <v>0</v>
      </c>
      <c r="J282" s="132">
        <f>COUNTIF('11'!$U$7:$U$1004,"국목")</f>
        <v>0</v>
      </c>
      <c r="K282" s="133" t="s">
        <v>226</v>
      </c>
      <c r="L282" s="134">
        <f>SUMIF('11'!$T$7:$T$1004,"국목",'11'!$E$7:$E$1004)</f>
        <v>0</v>
      </c>
      <c r="M282" s="135">
        <f>SUMIF('11'!$U$7:$U$1004,"국목",'11'!$J$7:$J1248)</f>
        <v>0</v>
      </c>
      <c r="N282" s="300">
        <f t="shared" si="162"/>
        <v>0</v>
      </c>
      <c r="O282" s="308">
        <f>SUM(M282-L282)</f>
        <v>0</v>
      </c>
      <c r="P282" s="136">
        <f>COUNTIF('11'!$T$7:$T$1004,"공목")</f>
        <v>0</v>
      </c>
      <c r="Q282" s="132">
        <f>COUNTIF('11'!$U$7:$U$1004,"공목")</f>
        <v>0</v>
      </c>
      <c r="R282" s="133" t="s">
        <v>226</v>
      </c>
      <c r="S282" s="134">
        <f>SUMIF('11'!$T$7:$T$1004,"공목",'11'!$E$7:$E$1004)</f>
        <v>0</v>
      </c>
      <c r="T282" s="135">
        <f>SUMIF('11'!$U$7:$U$1004,"공목",'11'!$J$7:$J1248)</f>
        <v>0</v>
      </c>
      <c r="U282" s="300">
        <f t="shared" si="163"/>
        <v>0</v>
      </c>
      <c r="V282" s="308">
        <f>SUM(T282-S282)</f>
        <v>0</v>
      </c>
      <c r="W282" s="136">
        <f t="shared" ref="W282:AA284" si="165">B282-I282-P282</f>
        <v>0</v>
      </c>
      <c r="X282" s="132">
        <f t="shared" si="165"/>
        <v>0</v>
      </c>
      <c r="Y282" s="136" t="e">
        <f t="shared" si="165"/>
        <v>#VALUE!</v>
      </c>
      <c r="Z282" s="134">
        <f t="shared" si="165"/>
        <v>0</v>
      </c>
      <c r="AA282" s="135">
        <f t="shared" si="165"/>
        <v>0</v>
      </c>
      <c r="AB282" s="300">
        <f t="shared" si="164"/>
        <v>0</v>
      </c>
      <c r="AC282" s="308">
        <f>SUM(AA282-Z282)</f>
        <v>0</v>
      </c>
      <c r="AD282" s="138"/>
    </row>
    <row r="283" spans="1:30" s="8" customFormat="1" ht="21" hidden="1" customHeight="1" x14ac:dyDescent="0.15">
      <c r="A283" s="52" t="s">
        <v>38</v>
      </c>
      <c r="B283" s="131">
        <f>COUNTIF('11'!$C$7:$C$1004,"*창")</f>
        <v>0</v>
      </c>
      <c r="C283" s="132">
        <f>COUNTIF('11'!$H$7:$H$1004,"*창")</f>
        <v>0</v>
      </c>
      <c r="D283" s="133" t="s">
        <v>226</v>
      </c>
      <c r="E283" s="134">
        <f>SUMIF('11'!$C$7:$C$1004,"*창",'11'!$E$7:$E$1004)</f>
        <v>0</v>
      </c>
      <c r="F283" s="135">
        <f>SUMIF('11'!$H$7:$H$1004,"*창",'11'!$J$7:$J1248)</f>
        <v>0</v>
      </c>
      <c r="G283" s="300">
        <f t="shared" si="161"/>
        <v>0</v>
      </c>
      <c r="H283" s="308">
        <f>SUM(F283-E283)</f>
        <v>0</v>
      </c>
      <c r="I283" s="131">
        <f>COUNTIF('11'!$T$7:$T$1004,"국창")</f>
        <v>0</v>
      </c>
      <c r="J283" s="132">
        <f>COUNTIF('11'!$U$7:$U$1004,"국창")</f>
        <v>0</v>
      </c>
      <c r="K283" s="133" t="s">
        <v>226</v>
      </c>
      <c r="L283" s="134">
        <f>SUMIF('11'!$T$7:$T$1004,"국창",'11'!$E$7:$E$1004)</f>
        <v>0</v>
      </c>
      <c r="M283" s="135">
        <f>SUMIF('11'!$U$7:$U$1004,"국창",'11'!$J$7:$J1248)</f>
        <v>0</v>
      </c>
      <c r="N283" s="300">
        <f t="shared" si="162"/>
        <v>0</v>
      </c>
      <c r="O283" s="308">
        <f>SUM(M283-L283)</f>
        <v>0</v>
      </c>
      <c r="P283" s="136">
        <f>COUNTIF('11'!$T$7:$T$1004,"공창")</f>
        <v>0</v>
      </c>
      <c r="Q283" s="132">
        <f>COUNTIF('11'!$U$7:$U$1004,"공창")</f>
        <v>0</v>
      </c>
      <c r="R283" s="133" t="s">
        <v>226</v>
      </c>
      <c r="S283" s="134">
        <f>SUMIF('11'!$T$7:$T$1004,"공창",'11'!$E$7:$E$1004)</f>
        <v>0</v>
      </c>
      <c r="T283" s="135">
        <f>SUMIF('11'!$U$7:$U$1004,"공창",'11'!$J$7:$J1248)</f>
        <v>0</v>
      </c>
      <c r="U283" s="300">
        <f t="shared" si="163"/>
        <v>0</v>
      </c>
      <c r="V283" s="308">
        <f>SUM(T283-S283)</f>
        <v>0</v>
      </c>
      <c r="W283" s="136">
        <f t="shared" si="165"/>
        <v>0</v>
      </c>
      <c r="X283" s="132">
        <f t="shared" si="165"/>
        <v>0</v>
      </c>
      <c r="Y283" s="136" t="e">
        <f t="shared" si="165"/>
        <v>#VALUE!</v>
      </c>
      <c r="Z283" s="134">
        <f t="shared" si="165"/>
        <v>0</v>
      </c>
      <c r="AA283" s="135">
        <f t="shared" si="165"/>
        <v>0</v>
      </c>
      <c r="AB283" s="300">
        <f t="shared" si="164"/>
        <v>0</v>
      </c>
      <c r="AC283" s="308">
        <f>SUM(AA283-Z283)</f>
        <v>0</v>
      </c>
      <c r="AD283" s="138"/>
    </row>
    <row r="284" spans="1:30" s="8" customFormat="1" ht="21" hidden="1" customHeight="1" x14ac:dyDescent="0.15">
      <c r="A284" s="52" t="s">
        <v>39</v>
      </c>
      <c r="B284" s="131">
        <f>COUNTIF('11'!$C$7:$C$1004,"*주")</f>
        <v>0</v>
      </c>
      <c r="C284" s="132">
        <f>COUNTIF('11'!$H$7:$H$1004,"*주")</f>
        <v>0</v>
      </c>
      <c r="D284" s="133" t="s">
        <v>226</v>
      </c>
      <c r="E284" s="134">
        <f>SUMIF('11'!$C$7:$C$1004,"*주",'11'!$E$7:$E$1004)</f>
        <v>0</v>
      </c>
      <c r="F284" s="135">
        <f>SUMIF('11'!$H$7:$H$1004,"*주",'11'!$J$7:$J1248)</f>
        <v>0</v>
      </c>
      <c r="G284" s="300">
        <f t="shared" si="161"/>
        <v>0</v>
      </c>
      <c r="H284" s="308">
        <f>SUM(F284-E284)</f>
        <v>0</v>
      </c>
      <c r="I284" s="131">
        <f>COUNTIF('11'!$T$7:$T$1004,"국주")</f>
        <v>0</v>
      </c>
      <c r="J284" s="132">
        <f>COUNTIF('11'!$U$7:$U$1004,"국주")</f>
        <v>0</v>
      </c>
      <c r="K284" s="133" t="s">
        <v>226</v>
      </c>
      <c r="L284" s="134">
        <f>SUMIF('11'!$T$7:$T$1004,"국주",'11'!$E$7:$E$1004)</f>
        <v>0</v>
      </c>
      <c r="M284" s="135">
        <f>SUMIF('11'!$U$7:$U$1004,"국주",'11'!$J$7:$J1248)</f>
        <v>0</v>
      </c>
      <c r="N284" s="300">
        <f t="shared" si="162"/>
        <v>0</v>
      </c>
      <c r="O284" s="308">
        <f>SUM(M284-L284)</f>
        <v>0</v>
      </c>
      <c r="P284" s="136">
        <f>COUNTIF('11'!$T$7:$T$1004,"공주")</f>
        <v>0</v>
      </c>
      <c r="Q284" s="132">
        <f>COUNTIF('11'!$U$7:$U$1004,"공주")</f>
        <v>0</v>
      </c>
      <c r="R284" s="133" t="s">
        <v>226</v>
      </c>
      <c r="S284" s="134">
        <f>SUMIF('11'!$T$7:$T$1004,"공주",'11'!$E$7:$E$1004)</f>
        <v>0</v>
      </c>
      <c r="T284" s="135">
        <f>SUMIF('11'!$U$7:$U$1004,"공주",'11'!$J$7:$J1248)</f>
        <v>0</v>
      </c>
      <c r="U284" s="300">
        <f t="shared" si="163"/>
        <v>0</v>
      </c>
      <c r="V284" s="308">
        <f>SUM(T284-S284)</f>
        <v>0</v>
      </c>
      <c r="W284" s="136">
        <f t="shared" si="165"/>
        <v>0</v>
      </c>
      <c r="X284" s="132">
        <f t="shared" si="165"/>
        <v>0</v>
      </c>
      <c r="Y284" s="136" t="e">
        <f t="shared" si="165"/>
        <v>#VALUE!</v>
      </c>
      <c r="Z284" s="134">
        <f t="shared" si="165"/>
        <v>0</v>
      </c>
      <c r="AA284" s="135">
        <f t="shared" si="165"/>
        <v>0</v>
      </c>
      <c r="AB284" s="300">
        <f t="shared" si="164"/>
        <v>0</v>
      </c>
      <c r="AC284" s="308">
        <f>SUM(AA284-Z284)</f>
        <v>0</v>
      </c>
      <c r="AD284" s="138"/>
    </row>
    <row r="285" spans="1:30" s="8" customFormat="1" ht="21" hidden="1" customHeight="1" x14ac:dyDescent="0.15">
      <c r="A285" s="52" t="s">
        <v>238</v>
      </c>
      <c r="B285" s="131">
        <f>COUNTIF('11'!$C$7:$C$1004,"*장")</f>
        <v>0</v>
      </c>
      <c r="C285" s="132">
        <f>COUNTIF('11'!$H$7:$H$1004,"*장")</f>
        <v>0</v>
      </c>
      <c r="D285" s="133" t="s">
        <v>226</v>
      </c>
      <c r="E285" s="134">
        <f>SUMIF('11'!$C$7:$C$1004,"*장",'11'!$E$7:$E$1004)</f>
        <v>0</v>
      </c>
      <c r="F285" s="135">
        <f>SUMIF('11'!$H$7:$H$1004,"*장",'11'!$J$7:$J1249)</f>
        <v>0</v>
      </c>
      <c r="G285" s="300">
        <f t="shared" si="161"/>
        <v>0</v>
      </c>
      <c r="H285" s="308">
        <f t="shared" si="152"/>
        <v>0</v>
      </c>
      <c r="I285" s="131">
        <f>COUNTIF('11'!$T$7:$T$1004,"국장")</f>
        <v>0</v>
      </c>
      <c r="J285" s="132">
        <f>COUNTIF('11'!$U$7:$U$1004,"국장")</f>
        <v>0</v>
      </c>
      <c r="K285" s="133" t="s">
        <v>226</v>
      </c>
      <c r="L285" s="134">
        <f>SUMIF('11'!$T$7:$T$1004,"국장",'11'!$E$7:$E$1004)</f>
        <v>0</v>
      </c>
      <c r="M285" s="135">
        <f>SUMIF('11'!$U$7:$U$1004,"국장",'11'!$J$7:$J1249)</f>
        <v>0</v>
      </c>
      <c r="N285" s="300">
        <f t="shared" si="162"/>
        <v>0</v>
      </c>
      <c r="O285" s="308">
        <f t="shared" si="153"/>
        <v>0</v>
      </c>
      <c r="P285" s="136">
        <f>COUNTIF('11'!$T$7:$T$1004,"공장")</f>
        <v>0</v>
      </c>
      <c r="Q285" s="132">
        <f>COUNTIF('11'!$U$7:$U$1004,"공장")</f>
        <v>0</v>
      </c>
      <c r="R285" s="133" t="s">
        <v>226</v>
      </c>
      <c r="S285" s="134">
        <f>SUMIF('11'!$T$7:$T$1004,"공장",'11'!$E$7:$E$1004)</f>
        <v>0</v>
      </c>
      <c r="T285" s="135">
        <f>SUMIF('11'!$U$7:$U$1004,"공장",'11'!$J$7:$J1249)</f>
        <v>0</v>
      </c>
      <c r="U285" s="300">
        <f t="shared" si="163"/>
        <v>0</v>
      </c>
      <c r="V285" s="308">
        <f t="shared" si="154"/>
        <v>0</v>
      </c>
      <c r="W285" s="136">
        <f t="shared" si="155"/>
        <v>0</v>
      </c>
      <c r="X285" s="132">
        <f t="shared" si="156"/>
        <v>0</v>
      </c>
      <c r="Y285" s="136" t="e">
        <f t="shared" si="157"/>
        <v>#VALUE!</v>
      </c>
      <c r="Z285" s="134">
        <f t="shared" si="158"/>
        <v>0</v>
      </c>
      <c r="AA285" s="135">
        <f t="shared" si="159"/>
        <v>0</v>
      </c>
      <c r="AB285" s="300">
        <f t="shared" si="164"/>
        <v>0</v>
      </c>
      <c r="AC285" s="308">
        <f t="shared" si="160"/>
        <v>0</v>
      </c>
      <c r="AD285" s="138"/>
    </row>
    <row r="286" spans="1:30" s="8" customFormat="1" ht="21" hidden="1" customHeight="1" x14ac:dyDescent="0.15">
      <c r="A286" s="53" t="s">
        <v>81</v>
      </c>
      <c r="B286" s="139">
        <f>COUNTIF('11'!$C$7:$C$1004,"* ")</f>
        <v>0</v>
      </c>
      <c r="C286" s="140">
        <f>COUNTIF('11'!$H$7:$H$1004,"* ")</f>
        <v>0</v>
      </c>
      <c r="D286" s="141" t="s">
        <v>226</v>
      </c>
      <c r="E286" s="142">
        <f>SUMIF('11'!$C$7:$C$1004,"* ",'11'!$E$7:$E$1004)</f>
        <v>0</v>
      </c>
      <c r="F286" s="143">
        <f>SUMIF('11'!$H$7:$H$1004,"* ",'11'!$J$7:$J1250)</f>
        <v>0</v>
      </c>
      <c r="G286" s="301">
        <f t="shared" si="161"/>
        <v>0</v>
      </c>
      <c r="H286" s="309">
        <f t="shared" si="152"/>
        <v>0</v>
      </c>
      <c r="I286" s="139">
        <f>COUNTIF('11'!$T$7:$T$1004,"국 ")</f>
        <v>0</v>
      </c>
      <c r="J286" s="140">
        <f>COUNTIF('11'!$U$7:$U$1004,"국 ")</f>
        <v>0</v>
      </c>
      <c r="K286" s="141" t="s">
        <v>226</v>
      </c>
      <c r="L286" s="142">
        <f>SUMIF('11'!$T$7:$T$1004,"국 ",'11'!$E$7:$E$1004)</f>
        <v>0</v>
      </c>
      <c r="M286" s="143">
        <f>SUMIF('11'!$U$7:$U$1004,"국 ",'11'!$J$7:$J1250)</f>
        <v>0</v>
      </c>
      <c r="N286" s="301">
        <f t="shared" si="162"/>
        <v>0</v>
      </c>
      <c r="O286" s="309">
        <f t="shared" si="153"/>
        <v>0</v>
      </c>
      <c r="P286" s="144">
        <f>COUNTIF('11'!$T$7:$T$1004,"공 ")</f>
        <v>0</v>
      </c>
      <c r="Q286" s="140">
        <f>COUNTIF('11'!$U$7:$U$1004,"공 ")</f>
        <v>0</v>
      </c>
      <c r="R286" s="141" t="s">
        <v>226</v>
      </c>
      <c r="S286" s="142">
        <f>SUMIF('11'!$T$7:$T$1004,"공 ",'11'!$E$7:$E$1004)</f>
        <v>0</v>
      </c>
      <c r="T286" s="143">
        <f>SUMIF('11'!$U$7:$U$1004,"공 ",'11'!$J$7:$J1250)</f>
        <v>0</v>
      </c>
      <c r="U286" s="301">
        <f t="shared" si="163"/>
        <v>0</v>
      </c>
      <c r="V286" s="309">
        <f t="shared" si="154"/>
        <v>0</v>
      </c>
      <c r="W286" s="144">
        <f t="shared" si="155"/>
        <v>0</v>
      </c>
      <c r="X286" s="140">
        <f t="shared" si="156"/>
        <v>0</v>
      </c>
      <c r="Y286" s="144" t="e">
        <f t="shared" si="157"/>
        <v>#VALUE!</v>
      </c>
      <c r="Z286" s="142">
        <f t="shared" si="158"/>
        <v>0</v>
      </c>
      <c r="AA286" s="143">
        <f t="shared" si="159"/>
        <v>0</v>
      </c>
      <c r="AB286" s="301">
        <f t="shared" si="164"/>
        <v>0</v>
      </c>
      <c r="AC286" s="309">
        <f t="shared" si="160"/>
        <v>0</v>
      </c>
      <c r="AD286" s="145"/>
    </row>
    <row r="287" spans="1:30" ht="21" hidden="1" customHeight="1" x14ac:dyDescent="0.15">
      <c r="A287" s="12" t="s">
        <v>244</v>
      </c>
      <c r="B287" s="1"/>
      <c r="C287" s="9"/>
      <c r="D287" s="9"/>
      <c r="E287" s="83"/>
      <c r="F287" s="83"/>
      <c r="G287" s="83"/>
      <c r="H287" s="302"/>
      <c r="I287" s="9"/>
      <c r="J287" s="9"/>
      <c r="K287" s="9"/>
      <c r="L287" s="83"/>
      <c r="M287" s="83"/>
      <c r="N287" s="83"/>
      <c r="O287" s="302"/>
      <c r="P287" s="9"/>
      <c r="Q287" s="9"/>
      <c r="R287" s="9"/>
      <c r="S287" s="83"/>
      <c r="T287" s="83"/>
      <c r="U287" s="83"/>
      <c r="V287" s="302"/>
      <c r="W287" s="9"/>
      <c r="X287" s="9"/>
      <c r="Y287" s="9"/>
      <c r="Z287" s="83"/>
      <c r="AA287" s="83"/>
      <c r="AB287" s="83"/>
      <c r="AC287" s="302"/>
      <c r="AD287" s="9"/>
    </row>
    <row r="288" spans="1:30" s="8" customFormat="1" ht="21" hidden="1" customHeight="1" x14ac:dyDescent="0.15">
      <c r="A288" s="20"/>
      <c r="B288" s="19"/>
      <c r="C288" s="7"/>
      <c r="D288" s="7"/>
      <c r="E288" s="84"/>
      <c r="F288" s="84"/>
      <c r="G288" s="84"/>
      <c r="H288" s="303"/>
      <c r="I288" s="7"/>
      <c r="J288" s="7"/>
      <c r="K288" s="7"/>
      <c r="L288" s="84"/>
      <c r="M288" s="84"/>
      <c r="N288" s="84"/>
      <c r="O288" s="303"/>
      <c r="P288" s="7"/>
      <c r="Q288" s="7"/>
      <c r="R288" s="7"/>
      <c r="S288" s="84"/>
      <c r="T288" s="84"/>
      <c r="U288" s="84"/>
      <c r="V288" s="303"/>
      <c r="W288" s="7"/>
      <c r="X288" s="7"/>
      <c r="Y288" s="7"/>
      <c r="Z288" s="84"/>
      <c r="AA288" s="84"/>
      <c r="AB288" s="84"/>
      <c r="AC288" s="303"/>
      <c r="AD288" s="21">
        <f>'12'!$S$3</f>
        <v>12</v>
      </c>
    </row>
    <row r="289" spans="1:30" s="8" customFormat="1" ht="21" hidden="1" customHeight="1" x14ac:dyDescent="0.15">
      <c r="A289" s="915" t="s">
        <v>223</v>
      </c>
      <c r="B289" s="146" t="s">
        <v>224</v>
      </c>
      <c r="C289" s="147"/>
      <c r="D289" s="147"/>
      <c r="E289" s="147"/>
      <c r="F289" s="147"/>
      <c r="G289" s="296"/>
      <c r="H289" s="304"/>
      <c r="I289" s="146" t="s">
        <v>103</v>
      </c>
      <c r="J289" s="147"/>
      <c r="K289" s="147"/>
      <c r="L289" s="147"/>
      <c r="M289" s="147"/>
      <c r="N289" s="296"/>
      <c r="O289" s="304"/>
      <c r="P289" s="147" t="s">
        <v>104</v>
      </c>
      <c r="Q289" s="147"/>
      <c r="R289" s="147"/>
      <c r="S289" s="147"/>
      <c r="T289" s="147"/>
      <c r="U289" s="296"/>
      <c r="V289" s="304"/>
      <c r="W289" s="147" t="s">
        <v>239</v>
      </c>
      <c r="X289" s="147"/>
      <c r="Y289" s="147"/>
      <c r="Z289" s="147"/>
      <c r="AA289" s="147"/>
      <c r="AB289" s="296"/>
      <c r="AC289" s="304"/>
      <c r="AD289" s="918" t="s">
        <v>105</v>
      </c>
    </row>
    <row r="290" spans="1:30" s="8" customFormat="1" ht="21" hidden="1" customHeight="1" x14ac:dyDescent="0.15">
      <c r="A290" s="916"/>
      <c r="B290" s="921" t="s">
        <v>106</v>
      </c>
      <c r="C290" s="912"/>
      <c r="D290" s="148" t="s">
        <v>226</v>
      </c>
      <c r="E290" s="912" t="s">
        <v>241</v>
      </c>
      <c r="F290" s="912"/>
      <c r="G290" s="913" t="s">
        <v>107</v>
      </c>
      <c r="H290" s="914"/>
      <c r="I290" s="921" t="s">
        <v>106</v>
      </c>
      <c r="J290" s="912"/>
      <c r="K290" s="148" t="s">
        <v>226</v>
      </c>
      <c r="L290" s="912" t="s">
        <v>241</v>
      </c>
      <c r="M290" s="912"/>
      <c r="N290" s="913" t="s">
        <v>107</v>
      </c>
      <c r="O290" s="914"/>
      <c r="P290" s="912" t="s">
        <v>106</v>
      </c>
      <c r="Q290" s="912"/>
      <c r="R290" s="148" t="s">
        <v>226</v>
      </c>
      <c r="S290" s="912" t="s">
        <v>241</v>
      </c>
      <c r="T290" s="912"/>
      <c r="U290" s="913" t="s">
        <v>107</v>
      </c>
      <c r="V290" s="914"/>
      <c r="W290" s="912" t="s">
        <v>106</v>
      </c>
      <c r="X290" s="912"/>
      <c r="Y290" s="148" t="s">
        <v>226</v>
      </c>
      <c r="Z290" s="912" t="s">
        <v>241</v>
      </c>
      <c r="AA290" s="912"/>
      <c r="AB290" s="913" t="s">
        <v>107</v>
      </c>
      <c r="AC290" s="914"/>
      <c r="AD290" s="919"/>
    </row>
    <row r="291" spans="1:30" s="8" customFormat="1" ht="21" hidden="1" customHeight="1" x14ac:dyDescent="0.15">
      <c r="A291" s="917"/>
      <c r="B291" s="149" t="s">
        <v>108</v>
      </c>
      <c r="C291" s="50" t="s">
        <v>109</v>
      </c>
      <c r="D291" s="50" t="s">
        <v>226</v>
      </c>
      <c r="E291" s="50" t="s">
        <v>108</v>
      </c>
      <c r="F291" s="50" t="s">
        <v>109</v>
      </c>
      <c r="G291" s="297" t="s">
        <v>240</v>
      </c>
      <c r="H291" s="305" t="s">
        <v>110</v>
      </c>
      <c r="I291" s="149" t="s">
        <v>108</v>
      </c>
      <c r="J291" s="50" t="s">
        <v>109</v>
      </c>
      <c r="K291" s="50" t="s">
        <v>226</v>
      </c>
      <c r="L291" s="50" t="s">
        <v>108</v>
      </c>
      <c r="M291" s="50" t="s">
        <v>109</v>
      </c>
      <c r="N291" s="297" t="s">
        <v>240</v>
      </c>
      <c r="O291" s="305" t="s">
        <v>110</v>
      </c>
      <c r="P291" s="50" t="s">
        <v>108</v>
      </c>
      <c r="Q291" s="50" t="s">
        <v>109</v>
      </c>
      <c r="R291" s="50" t="s">
        <v>226</v>
      </c>
      <c r="S291" s="50" t="s">
        <v>108</v>
      </c>
      <c r="T291" s="50" t="s">
        <v>109</v>
      </c>
      <c r="U291" s="297" t="s">
        <v>240</v>
      </c>
      <c r="V291" s="305" t="s">
        <v>110</v>
      </c>
      <c r="W291" s="50" t="s">
        <v>108</v>
      </c>
      <c r="X291" s="50" t="s">
        <v>109</v>
      </c>
      <c r="Y291" s="50" t="s">
        <v>226</v>
      </c>
      <c r="Z291" s="50" t="s">
        <v>108</v>
      </c>
      <c r="AA291" s="50" t="s">
        <v>109</v>
      </c>
      <c r="AB291" s="297" t="s">
        <v>240</v>
      </c>
      <c r="AC291" s="305" t="s">
        <v>110</v>
      </c>
      <c r="AD291" s="920"/>
    </row>
    <row r="292" spans="1:30" s="8" customFormat="1" ht="21" hidden="1" customHeight="1" x14ac:dyDescent="0.15">
      <c r="A292" s="82" t="s">
        <v>224</v>
      </c>
      <c r="B292" s="117">
        <f>SUM(B293:B312)</f>
        <v>0</v>
      </c>
      <c r="C292" s="118">
        <f>SUM(C293:C312)</f>
        <v>0</v>
      </c>
      <c r="D292" s="119" t="s">
        <v>226</v>
      </c>
      <c r="E292" s="120">
        <f>SUM(E293:E312)</f>
        <v>0</v>
      </c>
      <c r="F292" s="121">
        <f>SUM(F293:F312)</f>
        <v>0</v>
      </c>
      <c r="G292" s="298">
        <f>SUM(G293:G312)</f>
        <v>0</v>
      </c>
      <c r="H292" s="306">
        <f>SUM(F292-E292)</f>
        <v>0</v>
      </c>
      <c r="I292" s="117">
        <f>SUM(I293:I312)</f>
        <v>0</v>
      </c>
      <c r="J292" s="118">
        <f>SUM(J293:J312)</f>
        <v>0</v>
      </c>
      <c r="K292" s="119" t="s">
        <v>226</v>
      </c>
      <c r="L292" s="120">
        <f>SUM(L293:L312)</f>
        <v>0</v>
      </c>
      <c r="M292" s="121">
        <f>SUM(M293:M312)</f>
        <v>0</v>
      </c>
      <c r="N292" s="298">
        <f>SUM(N293:N312)</f>
        <v>0</v>
      </c>
      <c r="O292" s="306">
        <f>SUM(M292-L292)</f>
        <v>0</v>
      </c>
      <c r="P292" s="122">
        <f>SUM(P293:P312)</f>
        <v>0</v>
      </c>
      <c r="Q292" s="118">
        <f>SUM(Q293:Q312)</f>
        <v>0</v>
      </c>
      <c r="R292" s="119" t="s">
        <v>226</v>
      </c>
      <c r="S292" s="120">
        <f>SUM(S293:S312)</f>
        <v>0</v>
      </c>
      <c r="T292" s="121">
        <f>SUM(T293:T312)</f>
        <v>0</v>
      </c>
      <c r="U292" s="298">
        <f>SUM(U293:U312)</f>
        <v>0</v>
      </c>
      <c r="V292" s="306">
        <f>SUM(T292-S292)</f>
        <v>0</v>
      </c>
      <c r="W292" s="122">
        <f>SUM(W293:W312)</f>
        <v>0</v>
      </c>
      <c r="X292" s="118">
        <f>SUM(X293:X312)</f>
        <v>0</v>
      </c>
      <c r="Y292" s="119" t="s">
        <v>226</v>
      </c>
      <c r="Z292" s="120">
        <f>SUM(Z293:Z312)</f>
        <v>0</v>
      </c>
      <c r="AA292" s="121">
        <f>SUM(AA293:AA312)</f>
        <v>0</v>
      </c>
      <c r="AB292" s="298">
        <f>SUM(AB293:AB312)</f>
        <v>0</v>
      </c>
      <c r="AC292" s="306">
        <f>SUM(AA292-Z292)</f>
        <v>0</v>
      </c>
      <c r="AD292" s="123"/>
    </row>
    <row r="293" spans="1:30" s="8" customFormat="1" ht="21" hidden="1" customHeight="1" x14ac:dyDescent="0.15">
      <c r="A293" s="51" t="s">
        <v>227</v>
      </c>
      <c r="B293" s="124">
        <f>COUNTIF('12'!$C$7:$C$1004,"*전")</f>
        <v>0</v>
      </c>
      <c r="C293" s="125">
        <f>COUNTIF('12'!$H$7:$H$1004,"*전")</f>
        <v>0</v>
      </c>
      <c r="D293" s="126" t="s">
        <v>226</v>
      </c>
      <c r="E293" s="127">
        <f>SUMIF('12'!$C$7:$C$1004,"*전",'12'!$E$7:$E$1004)</f>
        <v>0</v>
      </c>
      <c r="F293" s="128">
        <f>SUMIF('12'!$H$7:$H$1004,"*전",'12'!$J$7:$J1260)</f>
        <v>0</v>
      </c>
      <c r="G293" s="299">
        <f>C293-B293</f>
        <v>0</v>
      </c>
      <c r="H293" s="307">
        <f t="shared" ref="H293:H307" si="166">SUM(F293-E293)</f>
        <v>0</v>
      </c>
      <c r="I293" s="124">
        <f>COUNTIF('12'!$T$7:$T$1004,"국전")</f>
        <v>0</v>
      </c>
      <c r="J293" s="125">
        <f>COUNTIF('12'!$U$7:$U$1004,"국전")</f>
        <v>0</v>
      </c>
      <c r="K293" s="126" t="s">
        <v>226</v>
      </c>
      <c r="L293" s="127">
        <f>SUMIF('12'!$T$7:$T$1004,"국전",'12'!$E$7:$E$1004)</f>
        <v>0</v>
      </c>
      <c r="M293" s="128">
        <f>SUMIF('12'!$U$7:$U$1004,"국전",'12'!$J$7:$J1260)</f>
        <v>0</v>
      </c>
      <c r="N293" s="299">
        <f>J293-I293</f>
        <v>0</v>
      </c>
      <c r="O293" s="307">
        <f t="shared" ref="O293:O307" si="167">SUM(M293-L293)</f>
        <v>0</v>
      </c>
      <c r="P293" s="129">
        <f>COUNTIF('12'!$T$7:$T$1004,"공전")</f>
        <v>0</v>
      </c>
      <c r="Q293" s="125">
        <f>COUNTIF('12'!$U$7:$U$1004,"공전")</f>
        <v>0</v>
      </c>
      <c r="R293" s="126" t="s">
        <v>226</v>
      </c>
      <c r="S293" s="127">
        <f>SUMIF('12'!$T$7:$T$1004,"공전",'12'!$E$7:$E$1004)</f>
        <v>0</v>
      </c>
      <c r="T293" s="128">
        <f>SUMIF('12'!$U$7:$U$1004,"공전",'12'!$J$7:$J1260)</f>
        <v>0</v>
      </c>
      <c r="U293" s="299">
        <f>Q293-P293</f>
        <v>0</v>
      </c>
      <c r="V293" s="307">
        <f t="shared" ref="V293:V307" si="168">SUM(T293-S293)</f>
        <v>0</v>
      </c>
      <c r="W293" s="129">
        <f t="shared" ref="W293:W312" si="169">B293-I293-P293</f>
        <v>0</v>
      </c>
      <c r="X293" s="125">
        <f t="shared" ref="X293:X312" si="170">C293-J293-Q293</f>
        <v>0</v>
      </c>
      <c r="Y293" s="129" t="e">
        <f t="shared" ref="Y293:Y312" si="171">D293-K293-R293</f>
        <v>#VALUE!</v>
      </c>
      <c r="Z293" s="127">
        <f t="shared" ref="Z293:Z312" si="172">E293-L293-S293</f>
        <v>0</v>
      </c>
      <c r="AA293" s="128">
        <f t="shared" ref="AA293:AA312" si="173">F293-M293-T293</f>
        <v>0</v>
      </c>
      <c r="AB293" s="299">
        <f>X293-W293</f>
        <v>0</v>
      </c>
      <c r="AC293" s="307">
        <f t="shared" ref="AC293:AC307" si="174">SUM(AA293-Z293)</f>
        <v>0</v>
      </c>
      <c r="AD293" s="130"/>
    </row>
    <row r="294" spans="1:30" s="8" customFormat="1" ht="21" hidden="1" customHeight="1" x14ac:dyDescent="0.15">
      <c r="A294" s="52" t="s">
        <v>228</v>
      </c>
      <c r="B294" s="131">
        <f>COUNTIF('12'!$C$7:$C$1004,"*답")</f>
        <v>0</v>
      </c>
      <c r="C294" s="132">
        <f>COUNTIF('12'!$H$7:$H$1004,"*답")</f>
        <v>0</v>
      </c>
      <c r="D294" s="133" t="s">
        <v>226</v>
      </c>
      <c r="E294" s="134">
        <f>SUMIF('12'!$C$7:$C$1004,"*답",'12'!$E$7:$E$1004)</f>
        <v>0</v>
      </c>
      <c r="F294" s="135">
        <f>SUMIF('12'!$H$7:$H$1004,"*답",'12'!$J$7:$J1261)</f>
        <v>0</v>
      </c>
      <c r="G294" s="300">
        <f t="shared" ref="G294:G312" si="175">C294-B294</f>
        <v>0</v>
      </c>
      <c r="H294" s="308">
        <f t="shared" si="166"/>
        <v>0</v>
      </c>
      <c r="I294" s="131">
        <f>COUNTIF('12'!$T$7:$T$1004,"국답")</f>
        <v>0</v>
      </c>
      <c r="J294" s="132">
        <f>COUNTIF('12'!$U$7:$U$1004,"국답")</f>
        <v>0</v>
      </c>
      <c r="K294" s="133" t="s">
        <v>226</v>
      </c>
      <c r="L294" s="134">
        <f>SUMIF('12'!$T$7:$T$1004,"국답",'12'!$E$7:$E$1004)</f>
        <v>0</v>
      </c>
      <c r="M294" s="135">
        <f>SUMIF('12'!$U$7:$U$1004,"국답",'12'!$J$7:$J1261)</f>
        <v>0</v>
      </c>
      <c r="N294" s="300">
        <f t="shared" ref="N294:N312" si="176">J294-I294</f>
        <v>0</v>
      </c>
      <c r="O294" s="308">
        <f t="shared" si="167"/>
        <v>0</v>
      </c>
      <c r="P294" s="136">
        <f>COUNTIF('12'!$T$7:$T$1004,"공답")</f>
        <v>0</v>
      </c>
      <c r="Q294" s="132">
        <f>COUNTIF('12'!$U$7:$U$1004,"공답")</f>
        <v>0</v>
      </c>
      <c r="R294" s="133" t="s">
        <v>226</v>
      </c>
      <c r="S294" s="134">
        <f>SUMIF('12'!$T$7:$T$1004,"공답",'12'!$E$7:$E$1004)</f>
        <v>0</v>
      </c>
      <c r="T294" s="135">
        <f>SUMIF('12'!$U$7:$U$1004,"공답",'12'!$J$7:$J1261)</f>
        <v>0</v>
      </c>
      <c r="U294" s="300">
        <f t="shared" ref="U294:U312" si="177">Q294-P294</f>
        <v>0</v>
      </c>
      <c r="V294" s="308">
        <f t="shared" si="168"/>
        <v>0</v>
      </c>
      <c r="W294" s="136">
        <f t="shared" si="169"/>
        <v>0</v>
      </c>
      <c r="X294" s="132">
        <f t="shared" si="170"/>
        <v>0</v>
      </c>
      <c r="Y294" s="136" t="e">
        <f t="shared" si="171"/>
        <v>#VALUE!</v>
      </c>
      <c r="Z294" s="134">
        <f t="shared" si="172"/>
        <v>0</v>
      </c>
      <c r="AA294" s="135">
        <f t="shared" si="173"/>
        <v>0</v>
      </c>
      <c r="AB294" s="300">
        <f t="shared" ref="AB294:AB312" si="178">X294-W294</f>
        <v>0</v>
      </c>
      <c r="AC294" s="308">
        <f t="shared" si="174"/>
        <v>0</v>
      </c>
      <c r="AD294" s="137"/>
    </row>
    <row r="295" spans="1:30" s="8" customFormat="1" ht="21" hidden="1" customHeight="1" x14ac:dyDescent="0.15">
      <c r="A295" s="52" t="s">
        <v>229</v>
      </c>
      <c r="B295" s="131">
        <f>COUNTIF('12'!$C$7:$C$1004,"*대")</f>
        <v>0</v>
      </c>
      <c r="C295" s="132">
        <f>COUNTIF('12'!$H$7:$H$1004,"*대")</f>
        <v>0</v>
      </c>
      <c r="D295" s="133" t="s">
        <v>226</v>
      </c>
      <c r="E295" s="134">
        <f>SUMIF('12'!$C$7:$C$1004,"*대",'12'!$E$7:$E$1004)</f>
        <v>0</v>
      </c>
      <c r="F295" s="135">
        <f>SUMIF('12'!$H$7:$H$1004,"*대",'12'!$J$7:$J1262)</f>
        <v>0</v>
      </c>
      <c r="G295" s="300">
        <f t="shared" si="175"/>
        <v>0</v>
      </c>
      <c r="H295" s="308">
        <f t="shared" si="166"/>
        <v>0</v>
      </c>
      <c r="I295" s="131">
        <f>COUNTIF('12'!$T$7:$T$1004,"국대")</f>
        <v>0</v>
      </c>
      <c r="J295" s="132">
        <f>COUNTIF('12'!$U$7:$U$1004,"국대")</f>
        <v>0</v>
      </c>
      <c r="K295" s="133" t="s">
        <v>226</v>
      </c>
      <c r="L295" s="134">
        <f>SUMIF('12'!$T$7:$T$1004,"국대",'12'!$E$7:$E$1004)</f>
        <v>0</v>
      </c>
      <c r="M295" s="135">
        <f>SUMIF('12'!$U$7:$U$1004,"국대",'12'!$J$7:$J1262)</f>
        <v>0</v>
      </c>
      <c r="N295" s="300">
        <f t="shared" si="176"/>
        <v>0</v>
      </c>
      <c r="O295" s="308">
        <f t="shared" si="167"/>
        <v>0</v>
      </c>
      <c r="P295" s="136">
        <f>COUNTIF('12'!$T$7:$T$1004,"공대")</f>
        <v>0</v>
      </c>
      <c r="Q295" s="132">
        <f>COUNTIF('12'!$U$7:$U$1004,"공대")</f>
        <v>0</v>
      </c>
      <c r="R295" s="133" t="s">
        <v>226</v>
      </c>
      <c r="S295" s="134">
        <f>SUMIF('12'!$T$7:$T$1004,"공대",'12'!$E$7:$E$1004)</f>
        <v>0</v>
      </c>
      <c r="T295" s="135">
        <f>SUMIF('12'!$U$7:$U$1004,"공대",'12'!$J$7:$J1262)</f>
        <v>0</v>
      </c>
      <c r="U295" s="300">
        <f t="shared" si="177"/>
        <v>0</v>
      </c>
      <c r="V295" s="308">
        <f t="shared" si="168"/>
        <v>0</v>
      </c>
      <c r="W295" s="136">
        <f t="shared" si="169"/>
        <v>0</v>
      </c>
      <c r="X295" s="132">
        <f t="shared" si="170"/>
        <v>0</v>
      </c>
      <c r="Y295" s="136" t="e">
        <f t="shared" si="171"/>
        <v>#VALUE!</v>
      </c>
      <c r="Z295" s="134">
        <f t="shared" si="172"/>
        <v>0</v>
      </c>
      <c r="AA295" s="135">
        <f t="shared" si="173"/>
        <v>0</v>
      </c>
      <c r="AB295" s="300">
        <f t="shared" si="178"/>
        <v>0</v>
      </c>
      <c r="AC295" s="308">
        <f t="shared" si="174"/>
        <v>0</v>
      </c>
      <c r="AD295" s="138"/>
    </row>
    <row r="296" spans="1:30" s="8" customFormat="1" ht="21" hidden="1" customHeight="1" x14ac:dyDescent="0.15">
      <c r="A296" s="52" t="s">
        <v>230</v>
      </c>
      <c r="B296" s="131">
        <f>COUNTIF('12'!$C$7:$C$1004,"*임")</f>
        <v>0</v>
      </c>
      <c r="C296" s="132">
        <f>COUNTIF('12'!$H$7:$H$1004,"*임")</f>
        <v>0</v>
      </c>
      <c r="D296" s="133" t="s">
        <v>226</v>
      </c>
      <c r="E296" s="134">
        <f>SUMIF('12'!$C$7:$C$1004,"*임",'12'!$E$7:$E$1004)</f>
        <v>0</v>
      </c>
      <c r="F296" s="135">
        <f>SUMIF('12'!$H$7:$H$1004,"*임",'12'!$J$7:$J1263)</f>
        <v>0</v>
      </c>
      <c r="G296" s="300">
        <f t="shared" si="175"/>
        <v>0</v>
      </c>
      <c r="H296" s="308">
        <f t="shared" si="166"/>
        <v>0</v>
      </c>
      <c r="I296" s="131">
        <f>COUNTIF('12'!$T$7:$T$1004,"국임")</f>
        <v>0</v>
      </c>
      <c r="J296" s="132">
        <f>COUNTIF('12'!$U$7:$U$1004,"국임")</f>
        <v>0</v>
      </c>
      <c r="K296" s="133" t="s">
        <v>226</v>
      </c>
      <c r="L296" s="134">
        <f>SUMIF('12'!$T$7:$T$1004,"국임",'12'!$E$7:$E$1004)</f>
        <v>0</v>
      </c>
      <c r="M296" s="135">
        <f>SUMIF('12'!$U$7:$U$1004,"국임",'12'!$J$7:$J1263)</f>
        <v>0</v>
      </c>
      <c r="N296" s="300">
        <f t="shared" si="176"/>
        <v>0</v>
      </c>
      <c r="O296" s="308">
        <f t="shared" si="167"/>
        <v>0</v>
      </c>
      <c r="P296" s="136">
        <f>COUNTIF('12'!$T$7:$T$1004,"공임")</f>
        <v>0</v>
      </c>
      <c r="Q296" s="132">
        <f>COUNTIF('12'!$U$7:$U$1004,"공임")</f>
        <v>0</v>
      </c>
      <c r="R296" s="133" t="s">
        <v>226</v>
      </c>
      <c r="S296" s="134">
        <f>SUMIF('12'!$T$7:$T$1004,"공임",'12'!$E$7:$E$1004)</f>
        <v>0</v>
      </c>
      <c r="T296" s="135">
        <f>SUMIF('12'!$U$7:$U$1004,"공임",'12'!$J$7:$J1263)</f>
        <v>0</v>
      </c>
      <c r="U296" s="300">
        <f t="shared" si="177"/>
        <v>0</v>
      </c>
      <c r="V296" s="308">
        <f t="shared" si="168"/>
        <v>0</v>
      </c>
      <c r="W296" s="136">
        <f t="shared" si="169"/>
        <v>0</v>
      </c>
      <c r="X296" s="132">
        <f t="shared" si="170"/>
        <v>0</v>
      </c>
      <c r="Y296" s="136" t="e">
        <f t="shared" si="171"/>
        <v>#VALUE!</v>
      </c>
      <c r="Z296" s="134">
        <f t="shared" si="172"/>
        <v>0</v>
      </c>
      <c r="AA296" s="135">
        <f t="shared" si="173"/>
        <v>0</v>
      </c>
      <c r="AB296" s="300">
        <f t="shared" si="178"/>
        <v>0</v>
      </c>
      <c r="AC296" s="308">
        <f t="shared" si="174"/>
        <v>0</v>
      </c>
      <c r="AD296" s="138"/>
    </row>
    <row r="297" spans="1:30" s="8" customFormat="1" ht="21" hidden="1" customHeight="1" x14ac:dyDescent="0.15">
      <c r="A297" s="52" t="s">
        <v>231</v>
      </c>
      <c r="B297" s="131">
        <f>COUNTIF('12'!$C$7:$C$1004,"*도")</f>
        <v>0</v>
      </c>
      <c r="C297" s="132">
        <f>COUNTIF('12'!$H$7:$H$1004,"*도")</f>
        <v>0</v>
      </c>
      <c r="D297" s="133" t="s">
        <v>226</v>
      </c>
      <c r="E297" s="134">
        <f>SUMIF('12'!$C$7:$C$1004,"*도",'12'!$E$7:$E$1004)</f>
        <v>0</v>
      </c>
      <c r="F297" s="135">
        <f>SUMIF('12'!$H$7:$H$1004,"*도",'12'!$J$7:$J1264)</f>
        <v>0</v>
      </c>
      <c r="G297" s="300">
        <f t="shared" si="175"/>
        <v>0</v>
      </c>
      <c r="H297" s="308">
        <f t="shared" si="166"/>
        <v>0</v>
      </c>
      <c r="I297" s="131">
        <f>COUNTIF('12'!$T$7:$T$1004,"국도")</f>
        <v>0</v>
      </c>
      <c r="J297" s="132">
        <f>COUNTIF('12'!$U$7:$U$1004,"국도")</f>
        <v>0</v>
      </c>
      <c r="K297" s="133" t="s">
        <v>226</v>
      </c>
      <c r="L297" s="134">
        <f>SUMIF('12'!$T$7:$T$1004,"국도",'12'!$E$7:$E$1004)</f>
        <v>0</v>
      </c>
      <c r="M297" s="135">
        <f>SUMIF('12'!$U$7:$U$1004,"국도",'12'!$J$7:$J1264)</f>
        <v>0</v>
      </c>
      <c r="N297" s="300">
        <f t="shared" si="176"/>
        <v>0</v>
      </c>
      <c r="O297" s="308">
        <f t="shared" si="167"/>
        <v>0</v>
      </c>
      <c r="P297" s="136">
        <f>COUNTIF('12'!$T$7:$T$1004,"공도")</f>
        <v>0</v>
      </c>
      <c r="Q297" s="132">
        <f>COUNTIF('12'!$U$7:$U$1004,"공도")</f>
        <v>0</v>
      </c>
      <c r="R297" s="133" t="s">
        <v>226</v>
      </c>
      <c r="S297" s="134">
        <f>SUMIF('12'!$T$7:$T$1004,"공도",'12'!$E$7:$E$1004)</f>
        <v>0</v>
      </c>
      <c r="T297" s="135">
        <f>SUMIF('12'!$U$7:$U$1004,"공도",'12'!$J$7:$J1264)</f>
        <v>0</v>
      </c>
      <c r="U297" s="300">
        <f t="shared" si="177"/>
        <v>0</v>
      </c>
      <c r="V297" s="308">
        <f t="shared" si="168"/>
        <v>0</v>
      </c>
      <c r="W297" s="136">
        <f t="shared" si="169"/>
        <v>0</v>
      </c>
      <c r="X297" s="132">
        <f t="shared" si="170"/>
        <v>0</v>
      </c>
      <c r="Y297" s="136" t="e">
        <f t="shared" si="171"/>
        <v>#VALUE!</v>
      </c>
      <c r="Z297" s="134">
        <f t="shared" si="172"/>
        <v>0</v>
      </c>
      <c r="AA297" s="135">
        <f t="shared" si="173"/>
        <v>0</v>
      </c>
      <c r="AB297" s="300">
        <f t="shared" si="178"/>
        <v>0</v>
      </c>
      <c r="AC297" s="308">
        <f t="shared" si="174"/>
        <v>0</v>
      </c>
      <c r="AD297" s="138"/>
    </row>
    <row r="298" spans="1:30" s="8" customFormat="1" ht="21" hidden="1" customHeight="1" x14ac:dyDescent="0.15">
      <c r="A298" s="52" t="s">
        <v>232</v>
      </c>
      <c r="B298" s="131">
        <f>COUNTIF('12'!$C$7:$C$1004,"*천")</f>
        <v>0</v>
      </c>
      <c r="C298" s="132">
        <f>COUNTIF('12'!$H$7:$H$1004,"*천")</f>
        <v>0</v>
      </c>
      <c r="D298" s="133" t="s">
        <v>226</v>
      </c>
      <c r="E298" s="134">
        <f>SUMIF('12'!$C$7:$C$1004,"*천",'12'!$E$7:$E$1004)</f>
        <v>0</v>
      </c>
      <c r="F298" s="135">
        <f>SUMIF('12'!$H$7:$H$1004,"*천",'12'!$J$7:$J1265)</f>
        <v>0</v>
      </c>
      <c r="G298" s="300">
        <f t="shared" si="175"/>
        <v>0</v>
      </c>
      <c r="H298" s="308">
        <f t="shared" si="166"/>
        <v>0</v>
      </c>
      <c r="I298" s="131">
        <f>COUNTIF('12'!$T$7:$T$1004,"국천")</f>
        <v>0</v>
      </c>
      <c r="J298" s="132">
        <f>COUNTIF('12'!$U$7:$U$1004,"국천")</f>
        <v>0</v>
      </c>
      <c r="K298" s="133" t="s">
        <v>226</v>
      </c>
      <c r="L298" s="134">
        <f>SUMIF('12'!$T$7:$T$1004,"국천",'12'!$E$7:$E$1004)</f>
        <v>0</v>
      </c>
      <c r="M298" s="135">
        <f>SUMIF('12'!$U$7:$U$1004,"국천",'12'!$J$7:$J1265)</f>
        <v>0</v>
      </c>
      <c r="N298" s="300">
        <f t="shared" si="176"/>
        <v>0</v>
      </c>
      <c r="O298" s="308">
        <f t="shared" si="167"/>
        <v>0</v>
      </c>
      <c r="P298" s="136">
        <f>COUNTIF('12'!$T$7:$T$1004,"공천")</f>
        <v>0</v>
      </c>
      <c r="Q298" s="132">
        <f>COUNTIF('12'!$U$7:$U$1004,"공천")</f>
        <v>0</v>
      </c>
      <c r="R298" s="133" t="s">
        <v>226</v>
      </c>
      <c r="S298" s="134">
        <f>SUMIF('12'!$T$7:$T$1004,"공천",'12'!$E$7:$E$1004)</f>
        <v>0</v>
      </c>
      <c r="T298" s="135">
        <f>SUMIF('12'!$U$7:$U$1004,"공천",'12'!$J$7:$J1265)</f>
        <v>0</v>
      </c>
      <c r="U298" s="300">
        <f t="shared" si="177"/>
        <v>0</v>
      </c>
      <c r="V298" s="308">
        <f t="shared" si="168"/>
        <v>0</v>
      </c>
      <c r="W298" s="136">
        <f t="shared" si="169"/>
        <v>0</v>
      </c>
      <c r="X298" s="132">
        <f t="shared" si="170"/>
        <v>0</v>
      </c>
      <c r="Y298" s="136" t="e">
        <f t="shared" si="171"/>
        <v>#VALUE!</v>
      </c>
      <c r="Z298" s="134">
        <f t="shared" si="172"/>
        <v>0</v>
      </c>
      <c r="AA298" s="135">
        <f t="shared" si="173"/>
        <v>0</v>
      </c>
      <c r="AB298" s="300">
        <f t="shared" si="178"/>
        <v>0</v>
      </c>
      <c r="AC298" s="308">
        <f t="shared" si="174"/>
        <v>0</v>
      </c>
      <c r="AD298" s="138"/>
    </row>
    <row r="299" spans="1:30" s="8" customFormat="1" ht="21" hidden="1" customHeight="1" x14ac:dyDescent="0.15">
      <c r="A299" s="52" t="s">
        <v>233</v>
      </c>
      <c r="B299" s="131">
        <f>COUNTIF('12'!$C$7:$C$1004,"*구")</f>
        <v>0</v>
      </c>
      <c r="C299" s="132">
        <f>COUNTIF('12'!$H$7:$H$1004,"*구")</f>
        <v>0</v>
      </c>
      <c r="D299" s="133" t="s">
        <v>226</v>
      </c>
      <c r="E299" s="134">
        <f>SUMIF('12'!$C$7:$C$1004,"*구",'12'!$E$7:$E$1004)</f>
        <v>0</v>
      </c>
      <c r="F299" s="135">
        <f>SUMIF('12'!$H$7:$H$1004,"*구",'12'!$J$7:$J1266)</f>
        <v>0</v>
      </c>
      <c r="G299" s="300">
        <f t="shared" si="175"/>
        <v>0</v>
      </c>
      <c r="H299" s="308">
        <f t="shared" si="166"/>
        <v>0</v>
      </c>
      <c r="I299" s="131">
        <f>COUNTIF('12'!$T$7:$T$1004,"국구")</f>
        <v>0</v>
      </c>
      <c r="J299" s="132">
        <f>COUNTIF('12'!$U$7:$U$1004,"국구")</f>
        <v>0</v>
      </c>
      <c r="K299" s="133" t="s">
        <v>226</v>
      </c>
      <c r="L299" s="134">
        <f>SUMIF('12'!$T$7:$T$1004,"국구",'12'!$E$7:$E$1004)</f>
        <v>0</v>
      </c>
      <c r="M299" s="135">
        <f>SUMIF('12'!$U$7:$U$1004,"국구",'12'!$J$7:$J1266)</f>
        <v>0</v>
      </c>
      <c r="N299" s="300">
        <f t="shared" si="176"/>
        <v>0</v>
      </c>
      <c r="O299" s="308">
        <f t="shared" si="167"/>
        <v>0</v>
      </c>
      <c r="P299" s="136">
        <f>COUNTIF('12'!$T$7:$T$1004,"공구")</f>
        <v>0</v>
      </c>
      <c r="Q299" s="132">
        <f>COUNTIF('12'!$U$7:$U$1004,"공구")</f>
        <v>0</v>
      </c>
      <c r="R299" s="133" t="s">
        <v>226</v>
      </c>
      <c r="S299" s="134">
        <f>SUMIF('12'!$T$7:$T$1004,"공구",'12'!$E$7:$E$1004)</f>
        <v>0</v>
      </c>
      <c r="T299" s="135">
        <f>SUMIF('12'!$U$7:$U$1004,"공구",'12'!$J$7:$J1266)</f>
        <v>0</v>
      </c>
      <c r="U299" s="300">
        <f t="shared" si="177"/>
        <v>0</v>
      </c>
      <c r="V299" s="308">
        <f t="shared" si="168"/>
        <v>0</v>
      </c>
      <c r="W299" s="136">
        <f t="shared" si="169"/>
        <v>0</v>
      </c>
      <c r="X299" s="132">
        <f t="shared" si="170"/>
        <v>0</v>
      </c>
      <c r="Y299" s="136" t="e">
        <f t="shared" si="171"/>
        <v>#VALUE!</v>
      </c>
      <c r="Z299" s="134">
        <f t="shared" si="172"/>
        <v>0</v>
      </c>
      <c r="AA299" s="135">
        <f t="shared" si="173"/>
        <v>0</v>
      </c>
      <c r="AB299" s="300">
        <f t="shared" si="178"/>
        <v>0</v>
      </c>
      <c r="AC299" s="308">
        <f t="shared" si="174"/>
        <v>0</v>
      </c>
      <c r="AD299" s="138"/>
    </row>
    <row r="300" spans="1:30" s="8" customFormat="1" ht="21" hidden="1" customHeight="1" x14ac:dyDescent="0.15">
      <c r="A300" s="52" t="s">
        <v>234</v>
      </c>
      <c r="B300" s="131">
        <f>COUNTIF('12'!$C$7:$C$1004,"*제")</f>
        <v>0</v>
      </c>
      <c r="C300" s="132">
        <f>COUNTIF('12'!$H$7:$H$1004,"*제")</f>
        <v>0</v>
      </c>
      <c r="D300" s="133" t="s">
        <v>226</v>
      </c>
      <c r="E300" s="134">
        <f>SUMIF('12'!$C$7:$C$1004,"*제",'12'!$E$7:$E$1004)</f>
        <v>0</v>
      </c>
      <c r="F300" s="135">
        <f>SUMIF('12'!$H$7:$H$1004,"*제",'12'!$J$7:$J1267)</f>
        <v>0</v>
      </c>
      <c r="G300" s="300">
        <f t="shared" si="175"/>
        <v>0</v>
      </c>
      <c r="H300" s="308">
        <f t="shared" si="166"/>
        <v>0</v>
      </c>
      <c r="I300" s="131">
        <f>COUNTIF('12'!$T$7:$T$1004,"국제")</f>
        <v>0</v>
      </c>
      <c r="J300" s="132">
        <f>COUNTIF('12'!$U$7:$U$1004,"국제")</f>
        <v>0</v>
      </c>
      <c r="K300" s="133" t="s">
        <v>226</v>
      </c>
      <c r="L300" s="134">
        <f>SUMIF('12'!$T$7:$T$1004,"국제",'12'!$E$7:$E$1004)</f>
        <v>0</v>
      </c>
      <c r="M300" s="135">
        <f>SUMIF('12'!$U$7:$U$1004,"국제",'12'!$J$7:$J1267)</f>
        <v>0</v>
      </c>
      <c r="N300" s="300">
        <f t="shared" si="176"/>
        <v>0</v>
      </c>
      <c r="O300" s="308">
        <f t="shared" si="167"/>
        <v>0</v>
      </c>
      <c r="P300" s="136">
        <f>COUNTIF('12'!$T$7:$T$1004,"공제")</f>
        <v>0</v>
      </c>
      <c r="Q300" s="132">
        <f>COUNTIF('12'!$U$7:$U$1004,"공제")</f>
        <v>0</v>
      </c>
      <c r="R300" s="133" t="s">
        <v>226</v>
      </c>
      <c r="S300" s="134">
        <f>SUMIF('12'!$T$7:$T$1004,"공제",'12'!$E$7:$E$1004)</f>
        <v>0</v>
      </c>
      <c r="T300" s="135">
        <f>SUMIF('12'!$U$7:$U$1004,"공제",'12'!$J$7:$J1267)</f>
        <v>0</v>
      </c>
      <c r="U300" s="300">
        <f t="shared" si="177"/>
        <v>0</v>
      </c>
      <c r="V300" s="308">
        <f t="shared" si="168"/>
        <v>0</v>
      </c>
      <c r="W300" s="136">
        <f t="shared" si="169"/>
        <v>0</v>
      </c>
      <c r="X300" s="132">
        <f t="shared" si="170"/>
        <v>0</v>
      </c>
      <c r="Y300" s="136" t="e">
        <f t="shared" si="171"/>
        <v>#VALUE!</v>
      </c>
      <c r="Z300" s="134">
        <f t="shared" si="172"/>
        <v>0</v>
      </c>
      <c r="AA300" s="135">
        <f t="shared" si="173"/>
        <v>0</v>
      </c>
      <c r="AB300" s="300">
        <f t="shared" si="178"/>
        <v>0</v>
      </c>
      <c r="AC300" s="308">
        <f t="shared" si="174"/>
        <v>0</v>
      </c>
      <c r="AD300" s="137"/>
    </row>
    <row r="301" spans="1:30" s="8" customFormat="1" ht="21" hidden="1" customHeight="1" x14ac:dyDescent="0.15">
      <c r="A301" s="52" t="s">
        <v>77</v>
      </c>
      <c r="B301" s="131">
        <f>COUNTIF('12'!$C$7:$C$1004,"*유")</f>
        <v>0</v>
      </c>
      <c r="C301" s="132">
        <f>COUNTIF('12'!$H$7:$H$1004,"*유")</f>
        <v>0</v>
      </c>
      <c r="D301" s="133" t="s">
        <v>226</v>
      </c>
      <c r="E301" s="134">
        <f>SUMIF('12'!$C$7:$C$1004,"*유",'12'!$E$7:$E$1004)</f>
        <v>0</v>
      </c>
      <c r="F301" s="135">
        <f>SUMIF('12'!$H$7:$H$1004,"*유",'12'!$J$7:$J1268)</f>
        <v>0</v>
      </c>
      <c r="G301" s="300">
        <f t="shared" si="175"/>
        <v>0</v>
      </c>
      <c r="H301" s="308">
        <f t="shared" si="166"/>
        <v>0</v>
      </c>
      <c r="I301" s="131">
        <f>COUNTIF('12'!$T$7:$T$1004,"국유")</f>
        <v>0</v>
      </c>
      <c r="J301" s="132">
        <f>COUNTIF('12'!$U$7:$U$1004,"국유")</f>
        <v>0</v>
      </c>
      <c r="K301" s="133" t="s">
        <v>226</v>
      </c>
      <c r="L301" s="134">
        <f>SUMIF('12'!$T$7:$T$1004,"국유",'12'!$E$7:$E$1004)</f>
        <v>0</v>
      </c>
      <c r="M301" s="135">
        <f>SUMIF('12'!$U$7:$U$1004,"국유",'12'!$J$7:$J1268)</f>
        <v>0</v>
      </c>
      <c r="N301" s="300">
        <f t="shared" si="176"/>
        <v>0</v>
      </c>
      <c r="O301" s="308">
        <f t="shared" si="167"/>
        <v>0</v>
      </c>
      <c r="P301" s="136">
        <f>COUNTIF('12'!$T$7:$T$1004,"공유")</f>
        <v>0</v>
      </c>
      <c r="Q301" s="132">
        <f>COUNTIF('12'!$U$7:$U$1004,"공유")</f>
        <v>0</v>
      </c>
      <c r="R301" s="133" t="s">
        <v>226</v>
      </c>
      <c r="S301" s="134">
        <f>SUMIF('12'!$T$7:$T$1004,"공유",'12'!$E$7:$E$1004)</f>
        <v>0</v>
      </c>
      <c r="T301" s="135">
        <f>SUMIF('12'!$U$7:$U$1004,"공유",'12'!$J$7:$J1268)</f>
        <v>0</v>
      </c>
      <c r="U301" s="300">
        <f t="shared" si="177"/>
        <v>0</v>
      </c>
      <c r="V301" s="308">
        <f t="shared" si="168"/>
        <v>0</v>
      </c>
      <c r="W301" s="136">
        <f t="shared" si="169"/>
        <v>0</v>
      </c>
      <c r="X301" s="132">
        <f t="shared" si="170"/>
        <v>0</v>
      </c>
      <c r="Y301" s="136" t="e">
        <f t="shared" si="171"/>
        <v>#VALUE!</v>
      </c>
      <c r="Z301" s="134">
        <f t="shared" si="172"/>
        <v>0</v>
      </c>
      <c r="AA301" s="135">
        <f t="shared" si="173"/>
        <v>0</v>
      </c>
      <c r="AB301" s="300">
        <f t="shared" si="178"/>
        <v>0</v>
      </c>
      <c r="AC301" s="308">
        <f t="shared" si="174"/>
        <v>0</v>
      </c>
      <c r="AD301" s="138"/>
    </row>
    <row r="302" spans="1:30" s="8" customFormat="1" ht="21" hidden="1" customHeight="1" x14ac:dyDescent="0.15">
      <c r="A302" s="52" t="s">
        <v>235</v>
      </c>
      <c r="B302" s="131">
        <f>COUNTIF('12'!$C$7:$C$1004,"*잡")</f>
        <v>0</v>
      </c>
      <c r="C302" s="132">
        <f>COUNTIF('12'!$H$7:$H$1004,"*잡")</f>
        <v>0</v>
      </c>
      <c r="D302" s="133" t="s">
        <v>226</v>
      </c>
      <c r="E302" s="134">
        <f>SUMIF('12'!$C$7:$C$1004,"*잡",'12'!$E$7:$E$1004)</f>
        <v>0</v>
      </c>
      <c r="F302" s="135">
        <f>SUMIF('12'!$H$7:$H$1004,"*잡",'12'!$J$7:$J1269)</f>
        <v>0</v>
      </c>
      <c r="G302" s="300">
        <f t="shared" si="175"/>
        <v>0</v>
      </c>
      <c r="H302" s="308">
        <f t="shared" si="166"/>
        <v>0</v>
      </c>
      <c r="I302" s="131">
        <f>COUNTIF('12'!$T$7:$T$1004,"국잡")</f>
        <v>0</v>
      </c>
      <c r="J302" s="132">
        <f>COUNTIF('12'!$U$7:$U$1004,"국잡")</f>
        <v>0</v>
      </c>
      <c r="K302" s="133" t="s">
        <v>226</v>
      </c>
      <c r="L302" s="134">
        <f>SUMIF('12'!$T$7:$T$1004,"국잡",'12'!$E$7:$E$1004)</f>
        <v>0</v>
      </c>
      <c r="M302" s="135">
        <f>SUMIF('12'!$U$7:$U$1004,"국잡",'12'!$J$7:$J1269)</f>
        <v>0</v>
      </c>
      <c r="N302" s="300">
        <f t="shared" si="176"/>
        <v>0</v>
      </c>
      <c r="O302" s="308">
        <f t="shared" si="167"/>
        <v>0</v>
      </c>
      <c r="P302" s="136">
        <f>COUNTIF('12'!$T$7:$T$1004,"공잡")</f>
        <v>0</v>
      </c>
      <c r="Q302" s="132">
        <f>COUNTIF('12'!$U$7:$U$1004,"공잡")</f>
        <v>0</v>
      </c>
      <c r="R302" s="133" t="s">
        <v>226</v>
      </c>
      <c r="S302" s="134">
        <f>SUMIF('12'!$T$7:$T$1004,"공잡",'12'!$E$7:$E$1004)</f>
        <v>0</v>
      </c>
      <c r="T302" s="135">
        <f>SUMIF('12'!$U$7:$U$1004,"공잡",'12'!$J$7:$J1269)</f>
        <v>0</v>
      </c>
      <c r="U302" s="300">
        <f t="shared" si="177"/>
        <v>0</v>
      </c>
      <c r="V302" s="308">
        <f t="shared" si="168"/>
        <v>0</v>
      </c>
      <c r="W302" s="136">
        <f t="shared" si="169"/>
        <v>0</v>
      </c>
      <c r="X302" s="132">
        <f t="shared" si="170"/>
        <v>0</v>
      </c>
      <c r="Y302" s="136" t="e">
        <f t="shared" si="171"/>
        <v>#VALUE!</v>
      </c>
      <c r="Z302" s="134">
        <f t="shared" si="172"/>
        <v>0</v>
      </c>
      <c r="AA302" s="135">
        <f t="shared" si="173"/>
        <v>0</v>
      </c>
      <c r="AB302" s="300">
        <f t="shared" si="178"/>
        <v>0</v>
      </c>
      <c r="AC302" s="308">
        <f t="shared" si="174"/>
        <v>0</v>
      </c>
      <c r="AD302" s="138"/>
    </row>
    <row r="303" spans="1:30" s="8" customFormat="1" ht="21" hidden="1" customHeight="1" x14ac:dyDescent="0.15">
      <c r="A303" s="52" t="s">
        <v>236</v>
      </c>
      <c r="B303" s="131">
        <f>COUNTIF('12'!$C$7:$C$1004,"*묘")</f>
        <v>0</v>
      </c>
      <c r="C303" s="132">
        <f>COUNTIF('12'!$H$7:$H$1004,"*묘")</f>
        <v>0</v>
      </c>
      <c r="D303" s="133" t="s">
        <v>226</v>
      </c>
      <c r="E303" s="134">
        <f>SUMIF('12'!$C$7:$C$1004,"*묘",'12'!$E$7:$E$1004)</f>
        <v>0</v>
      </c>
      <c r="F303" s="135">
        <f>SUMIF('12'!$H$7:$H$1004,"*묘",'12'!$J$7:$J1270)</f>
        <v>0</v>
      </c>
      <c r="G303" s="300">
        <f t="shared" si="175"/>
        <v>0</v>
      </c>
      <c r="H303" s="308">
        <f t="shared" si="166"/>
        <v>0</v>
      </c>
      <c r="I303" s="131">
        <f>COUNTIF('12'!$T$7:$T$1004,"국묘")</f>
        <v>0</v>
      </c>
      <c r="J303" s="132">
        <f>COUNTIF('12'!$U$7:$U$1004,"국묘")</f>
        <v>0</v>
      </c>
      <c r="K303" s="133" t="s">
        <v>226</v>
      </c>
      <c r="L303" s="134">
        <f>SUMIF('12'!$T$7:$T$1004,"국묘",'12'!$E$7:$E$1004)</f>
        <v>0</v>
      </c>
      <c r="M303" s="135">
        <f>SUMIF('12'!$U$7:$U$1004,"국묘",'12'!$J$7:$J1270)</f>
        <v>0</v>
      </c>
      <c r="N303" s="300">
        <f t="shared" si="176"/>
        <v>0</v>
      </c>
      <c r="O303" s="308">
        <f t="shared" si="167"/>
        <v>0</v>
      </c>
      <c r="P303" s="136">
        <f>COUNTIF('12'!$T$7:$T$1004,"공묘")</f>
        <v>0</v>
      </c>
      <c r="Q303" s="132">
        <f>COUNTIF('12'!$U$7:$U$1004,"공묘")</f>
        <v>0</v>
      </c>
      <c r="R303" s="133" t="s">
        <v>226</v>
      </c>
      <c r="S303" s="134">
        <f>SUMIF('12'!$T$7:$T$1004,"공묘",'12'!$E$7:$E$1004)</f>
        <v>0</v>
      </c>
      <c r="T303" s="135">
        <f>SUMIF('12'!$U$7:$U$1004,"공묘",'12'!$J$7:$J1270)</f>
        <v>0</v>
      </c>
      <c r="U303" s="300">
        <f t="shared" si="177"/>
        <v>0</v>
      </c>
      <c r="V303" s="308">
        <f t="shared" si="168"/>
        <v>0</v>
      </c>
      <c r="W303" s="136">
        <f t="shared" si="169"/>
        <v>0</v>
      </c>
      <c r="X303" s="132">
        <f t="shared" si="170"/>
        <v>0</v>
      </c>
      <c r="Y303" s="136" t="e">
        <f t="shared" si="171"/>
        <v>#VALUE!</v>
      </c>
      <c r="Z303" s="134">
        <f t="shared" si="172"/>
        <v>0</v>
      </c>
      <c r="AA303" s="135">
        <f t="shared" si="173"/>
        <v>0</v>
      </c>
      <c r="AB303" s="300">
        <f t="shared" si="178"/>
        <v>0</v>
      </c>
      <c r="AC303" s="308">
        <f t="shared" si="174"/>
        <v>0</v>
      </c>
      <c r="AD303" s="138"/>
    </row>
    <row r="304" spans="1:30" s="8" customFormat="1" ht="21" hidden="1" customHeight="1" x14ac:dyDescent="0.15">
      <c r="A304" s="52" t="s">
        <v>78</v>
      </c>
      <c r="B304" s="131">
        <f>COUNTIF('12'!$C$7:$C$1004,"*과")</f>
        <v>0</v>
      </c>
      <c r="C304" s="132">
        <f>COUNTIF('12'!$H$7:$H$1004,"*과")</f>
        <v>0</v>
      </c>
      <c r="D304" s="133" t="s">
        <v>226</v>
      </c>
      <c r="E304" s="134">
        <f>SUMIF('12'!$C$7:$C$1004,"*과",'12'!$E$7:$E$1004)</f>
        <v>0</v>
      </c>
      <c r="F304" s="135">
        <f>SUMIF('12'!$H$7:$H$1004,"*과",'12'!$J$7:$J1271)</f>
        <v>0</v>
      </c>
      <c r="G304" s="300">
        <f t="shared" si="175"/>
        <v>0</v>
      </c>
      <c r="H304" s="308">
        <f t="shared" si="166"/>
        <v>0</v>
      </c>
      <c r="I304" s="131">
        <f>COUNTIF('12'!$T$7:$T$1004,"국과")</f>
        <v>0</v>
      </c>
      <c r="J304" s="132">
        <f>COUNTIF('12'!$U$7:$U$1004,"국과")</f>
        <v>0</v>
      </c>
      <c r="K304" s="133" t="s">
        <v>226</v>
      </c>
      <c r="L304" s="134">
        <f>SUMIF('12'!$T$7:$T$1004,"국과",'12'!$E$7:$E$1004)</f>
        <v>0</v>
      </c>
      <c r="M304" s="135">
        <f>SUMIF('12'!$U$7:$U$1004,"국과",'12'!$J$7:$J1271)</f>
        <v>0</v>
      </c>
      <c r="N304" s="300">
        <f t="shared" si="176"/>
        <v>0</v>
      </c>
      <c r="O304" s="308">
        <f t="shared" si="167"/>
        <v>0</v>
      </c>
      <c r="P304" s="136">
        <f>COUNTIF('12'!$T$7:$T$1004,"공과")</f>
        <v>0</v>
      </c>
      <c r="Q304" s="132">
        <f>COUNTIF('12'!$U$7:$U$1004,"공과")</f>
        <v>0</v>
      </c>
      <c r="R304" s="133" t="s">
        <v>226</v>
      </c>
      <c r="S304" s="134">
        <f>SUMIF('12'!$T$7:$T$1004,"공과",'12'!$E$7:$E$1004)</f>
        <v>0</v>
      </c>
      <c r="T304" s="135">
        <f>SUMIF('12'!$U$7:$U$1004,"공과",'12'!$J$7:$J1271)</f>
        <v>0</v>
      </c>
      <c r="U304" s="300">
        <f t="shared" si="177"/>
        <v>0</v>
      </c>
      <c r="V304" s="308">
        <f t="shared" si="168"/>
        <v>0</v>
      </c>
      <c r="W304" s="136">
        <f t="shared" si="169"/>
        <v>0</v>
      </c>
      <c r="X304" s="132">
        <f t="shared" si="170"/>
        <v>0</v>
      </c>
      <c r="Y304" s="136" t="e">
        <f t="shared" si="171"/>
        <v>#VALUE!</v>
      </c>
      <c r="Z304" s="134">
        <f t="shared" si="172"/>
        <v>0</v>
      </c>
      <c r="AA304" s="135">
        <f t="shared" si="173"/>
        <v>0</v>
      </c>
      <c r="AB304" s="300">
        <f t="shared" si="178"/>
        <v>0</v>
      </c>
      <c r="AC304" s="308">
        <f t="shared" si="174"/>
        <v>0</v>
      </c>
      <c r="AD304" s="138"/>
    </row>
    <row r="305" spans="1:30" s="8" customFormat="1" ht="21" hidden="1" customHeight="1" x14ac:dyDescent="0.15">
      <c r="A305" s="52" t="s">
        <v>79</v>
      </c>
      <c r="B305" s="131">
        <f>COUNTIF('12'!$C$7:$C$1004,"*철")</f>
        <v>0</v>
      </c>
      <c r="C305" s="132">
        <f>COUNTIF('12'!$H$7:$H$1004,"*철")</f>
        <v>0</v>
      </c>
      <c r="D305" s="133" t="s">
        <v>226</v>
      </c>
      <c r="E305" s="134">
        <f>SUMIF('12'!$C$7:$C$1004,"*철",'12'!$E$7:$E$1004)</f>
        <v>0</v>
      </c>
      <c r="F305" s="135">
        <f>SUMIF('12'!$H$7:$H$1004,"*철",'12'!$J$7:$J1272)</f>
        <v>0</v>
      </c>
      <c r="G305" s="300">
        <f t="shared" si="175"/>
        <v>0</v>
      </c>
      <c r="H305" s="308">
        <f t="shared" si="166"/>
        <v>0</v>
      </c>
      <c r="I305" s="131">
        <f>COUNTIF('12'!$T$7:$T$1004,"국철")</f>
        <v>0</v>
      </c>
      <c r="J305" s="132">
        <f>COUNTIF('12'!$U$7:$U$1004,"국철")</f>
        <v>0</v>
      </c>
      <c r="K305" s="133" t="s">
        <v>226</v>
      </c>
      <c r="L305" s="134">
        <f>SUMIF('12'!$T$7:$T$1004,"국철",'12'!$E$7:$E$1004)</f>
        <v>0</v>
      </c>
      <c r="M305" s="135">
        <f>SUMIF('12'!$U$7:$U$1004,"국철",'12'!$J$7:$J1272)</f>
        <v>0</v>
      </c>
      <c r="N305" s="300">
        <f t="shared" si="176"/>
        <v>0</v>
      </c>
      <c r="O305" s="308">
        <f t="shared" si="167"/>
        <v>0</v>
      </c>
      <c r="P305" s="136">
        <f>COUNTIF('12'!$T$7:$T$1004,"공철")</f>
        <v>0</v>
      </c>
      <c r="Q305" s="132">
        <f>COUNTIF('12'!$U$7:$U$1004,"공철")</f>
        <v>0</v>
      </c>
      <c r="R305" s="133" t="s">
        <v>226</v>
      </c>
      <c r="S305" s="134">
        <f>SUMIF('12'!$T$7:$T$1004,"공철",'12'!$E$7:$E$1004)</f>
        <v>0</v>
      </c>
      <c r="T305" s="135">
        <f>SUMIF('12'!$U$7:$U$1004,"공철",'12'!$J$7:$J1272)</f>
        <v>0</v>
      </c>
      <c r="U305" s="300">
        <f t="shared" si="177"/>
        <v>0</v>
      </c>
      <c r="V305" s="308">
        <f t="shared" si="168"/>
        <v>0</v>
      </c>
      <c r="W305" s="136">
        <f t="shared" si="169"/>
        <v>0</v>
      </c>
      <c r="X305" s="132">
        <f t="shared" si="170"/>
        <v>0</v>
      </c>
      <c r="Y305" s="136" t="e">
        <f t="shared" si="171"/>
        <v>#VALUE!</v>
      </c>
      <c r="Z305" s="134">
        <f t="shared" si="172"/>
        <v>0</v>
      </c>
      <c r="AA305" s="135">
        <f t="shared" si="173"/>
        <v>0</v>
      </c>
      <c r="AB305" s="300">
        <f t="shared" si="178"/>
        <v>0</v>
      </c>
      <c r="AC305" s="308">
        <f t="shared" si="174"/>
        <v>0</v>
      </c>
      <c r="AD305" s="138"/>
    </row>
    <row r="306" spans="1:30" s="8" customFormat="1" ht="21" hidden="1" customHeight="1" x14ac:dyDescent="0.15">
      <c r="A306" s="52" t="s">
        <v>237</v>
      </c>
      <c r="B306" s="131">
        <f>COUNTIF('12'!$C$7:$C$1004,"*학")</f>
        <v>0</v>
      </c>
      <c r="C306" s="132">
        <f>COUNTIF('12'!$H$7:$H$1004,"*학")</f>
        <v>0</v>
      </c>
      <c r="D306" s="133" t="s">
        <v>226</v>
      </c>
      <c r="E306" s="134">
        <f>SUMIF('12'!$C$7:$C$1004,"*학",'12'!$E$7:$E$1004)</f>
        <v>0</v>
      </c>
      <c r="F306" s="135">
        <f>SUMIF('12'!$H$7:$H$1004,"*학",'12'!$J$7:$J1273)</f>
        <v>0</v>
      </c>
      <c r="G306" s="300">
        <f t="shared" si="175"/>
        <v>0</v>
      </c>
      <c r="H306" s="308">
        <f t="shared" si="166"/>
        <v>0</v>
      </c>
      <c r="I306" s="131">
        <f>COUNTIF('12'!$T$7:$T$1004,"국학")</f>
        <v>0</v>
      </c>
      <c r="J306" s="132">
        <f>COUNTIF('12'!$U$7:$U$1004,"국학")</f>
        <v>0</v>
      </c>
      <c r="K306" s="133" t="s">
        <v>226</v>
      </c>
      <c r="L306" s="134">
        <f>SUMIF('12'!$T$7:$T$1004,"국학",'12'!$E$7:$E$1004)</f>
        <v>0</v>
      </c>
      <c r="M306" s="135">
        <f>SUMIF('12'!$U$7:$U$1004,"국학",'12'!$J$7:$J1273)</f>
        <v>0</v>
      </c>
      <c r="N306" s="300">
        <f t="shared" si="176"/>
        <v>0</v>
      </c>
      <c r="O306" s="308">
        <f t="shared" si="167"/>
        <v>0</v>
      </c>
      <c r="P306" s="136">
        <f>COUNTIF('12'!$T$7:$T$1004,"공학")</f>
        <v>0</v>
      </c>
      <c r="Q306" s="132">
        <f>COUNTIF('12'!$U$7:$U$1004,"공학")</f>
        <v>0</v>
      </c>
      <c r="R306" s="133" t="s">
        <v>226</v>
      </c>
      <c r="S306" s="134">
        <f>SUMIF('12'!$T$7:$T$1004,"공학",'12'!$E$7:$E$1004)</f>
        <v>0</v>
      </c>
      <c r="T306" s="135">
        <f>SUMIF('12'!$U$7:$U$1004,"공학",'12'!$J$7:$J1273)</f>
        <v>0</v>
      </c>
      <c r="U306" s="300">
        <f t="shared" si="177"/>
        <v>0</v>
      </c>
      <c r="V306" s="308">
        <f t="shared" si="168"/>
        <v>0</v>
      </c>
      <c r="W306" s="136">
        <f t="shared" si="169"/>
        <v>0</v>
      </c>
      <c r="X306" s="132">
        <f t="shared" si="170"/>
        <v>0</v>
      </c>
      <c r="Y306" s="136" t="e">
        <f t="shared" si="171"/>
        <v>#VALUE!</v>
      </c>
      <c r="Z306" s="134">
        <f t="shared" si="172"/>
        <v>0</v>
      </c>
      <c r="AA306" s="135">
        <f t="shared" si="173"/>
        <v>0</v>
      </c>
      <c r="AB306" s="300">
        <f t="shared" si="178"/>
        <v>0</v>
      </c>
      <c r="AC306" s="308">
        <f t="shared" si="174"/>
        <v>0</v>
      </c>
      <c r="AD306" s="138"/>
    </row>
    <row r="307" spans="1:30" s="8" customFormat="1" ht="21" hidden="1" customHeight="1" x14ac:dyDescent="0.15">
      <c r="A307" s="52" t="s">
        <v>80</v>
      </c>
      <c r="B307" s="131">
        <f>COUNTIF('12'!$C$7:$C$1004,"*수")</f>
        <v>0</v>
      </c>
      <c r="C307" s="132">
        <f>COUNTIF('12'!$H$7:$H$1004,"*수")</f>
        <v>0</v>
      </c>
      <c r="D307" s="133" t="s">
        <v>226</v>
      </c>
      <c r="E307" s="134">
        <f>SUMIF('12'!$C$7:$C$1004,"*수",'12'!$E$7:$E$1004)</f>
        <v>0</v>
      </c>
      <c r="F307" s="135">
        <f>SUMIF('12'!$H$7:$H$1004,"*수",'12'!$J$7:$J1274)</f>
        <v>0</v>
      </c>
      <c r="G307" s="300">
        <f t="shared" si="175"/>
        <v>0</v>
      </c>
      <c r="H307" s="308">
        <f t="shared" si="166"/>
        <v>0</v>
      </c>
      <c r="I307" s="131">
        <f>COUNTIF('12'!$T$7:$T$1004,"국수")</f>
        <v>0</v>
      </c>
      <c r="J307" s="132">
        <f>COUNTIF('12'!$U$7:$U$1004,"국수")</f>
        <v>0</v>
      </c>
      <c r="K307" s="133" t="s">
        <v>226</v>
      </c>
      <c r="L307" s="134">
        <f>SUMIF('12'!$T$7:$T$1004,"국수",'12'!$E$7:$E$1004)</f>
        <v>0</v>
      </c>
      <c r="M307" s="135">
        <f>SUMIF('12'!$U$7:$U$1004,"국수",'12'!$J$7:$J1274)</f>
        <v>0</v>
      </c>
      <c r="N307" s="300">
        <f t="shared" si="176"/>
        <v>0</v>
      </c>
      <c r="O307" s="308">
        <f t="shared" si="167"/>
        <v>0</v>
      </c>
      <c r="P307" s="136">
        <f>COUNTIF('12'!$T$7:$T$1004,"공수")</f>
        <v>0</v>
      </c>
      <c r="Q307" s="132">
        <f>COUNTIF('12'!$U$7:$U$1004,"공수")</f>
        <v>0</v>
      </c>
      <c r="R307" s="133" t="s">
        <v>226</v>
      </c>
      <c r="S307" s="134">
        <f>SUMIF('12'!$T$7:$T$1004,"공수",'12'!$E$7:$E$1004)</f>
        <v>0</v>
      </c>
      <c r="T307" s="135">
        <f>SUMIF('12'!$U$7:$U$1004,"공수",'12'!$J$7:$J1274)</f>
        <v>0</v>
      </c>
      <c r="U307" s="300">
        <f t="shared" si="177"/>
        <v>0</v>
      </c>
      <c r="V307" s="308">
        <f t="shared" si="168"/>
        <v>0</v>
      </c>
      <c r="W307" s="136">
        <f t="shared" si="169"/>
        <v>0</v>
      </c>
      <c r="X307" s="132">
        <f t="shared" si="170"/>
        <v>0</v>
      </c>
      <c r="Y307" s="136" t="e">
        <f t="shared" si="171"/>
        <v>#VALUE!</v>
      </c>
      <c r="Z307" s="134">
        <f t="shared" si="172"/>
        <v>0</v>
      </c>
      <c r="AA307" s="135">
        <f t="shared" si="173"/>
        <v>0</v>
      </c>
      <c r="AB307" s="300">
        <f t="shared" si="178"/>
        <v>0</v>
      </c>
      <c r="AC307" s="308">
        <f t="shared" si="174"/>
        <v>0</v>
      </c>
      <c r="AD307" s="138"/>
    </row>
    <row r="308" spans="1:30" s="8" customFormat="1" ht="21" hidden="1" customHeight="1" x14ac:dyDescent="0.15">
      <c r="A308" s="52" t="s">
        <v>31</v>
      </c>
      <c r="B308" s="131">
        <f>COUNTIF('12'!$C$7:$C$1004,"*목")</f>
        <v>0</v>
      </c>
      <c r="C308" s="132">
        <f>COUNTIF('12'!$H$7:$H$1004,"*목")</f>
        <v>0</v>
      </c>
      <c r="D308" s="133" t="s">
        <v>226</v>
      </c>
      <c r="E308" s="134">
        <f>SUMIF('12'!$C$7:$C$1004,"*목",'12'!$E$7:$E$1004)</f>
        <v>0</v>
      </c>
      <c r="F308" s="135">
        <f>SUMIF('12'!$H$7:$H$1004,"*목",'12'!$J$7:$J1274)</f>
        <v>0</v>
      </c>
      <c r="G308" s="300">
        <f t="shared" si="175"/>
        <v>0</v>
      </c>
      <c r="H308" s="308">
        <f>SUM(F308-E308)</f>
        <v>0</v>
      </c>
      <c r="I308" s="131">
        <f>COUNTIF('12'!$T$7:$T$1004,"국목")</f>
        <v>0</v>
      </c>
      <c r="J308" s="132">
        <f>COUNTIF('12'!$U$7:$U$1004,"국목")</f>
        <v>0</v>
      </c>
      <c r="K308" s="133" t="s">
        <v>226</v>
      </c>
      <c r="L308" s="134">
        <f>SUMIF('12'!$T$7:$T$1004,"국목",'12'!$E$7:$E$1004)</f>
        <v>0</v>
      </c>
      <c r="M308" s="135">
        <f>SUMIF('12'!$U$7:$U$1004,"국목",'12'!$J$7:$J1274)</f>
        <v>0</v>
      </c>
      <c r="N308" s="300">
        <f t="shared" si="176"/>
        <v>0</v>
      </c>
      <c r="O308" s="308">
        <f>SUM(M308-L308)</f>
        <v>0</v>
      </c>
      <c r="P308" s="136">
        <f>COUNTIF('12'!$T$7:$T$1004,"공목")</f>
        <v>0</v>
      </c>
      <c r="Q308" s="132">
        <f>COUNTIF('12'!$U$7:$U$1004,"공목")</f>
        <v>0</v>
      </c>
      <c r="R308" s="133" t="s">
        <v>226</v>
      </c>
      <c r="S308" s="134">
        <f>SUMIF('12'!$T$7:$T$1004,"공목",'12'!$E$7:$E$1004)</f>
        <v>0</v>
      </c>
      <c r="T308" s="135">
        <f>SUMIF('12'!$U$7:$U$1004,"공목",'12'!$J$7:$J1274)</f>
        <v>0</v>
      </c>
      <c r="U308" s="300">
        <f t="shared" si="177"/>
        <v>0</v>
      </c>
      <c r="V308" s="308">
        <f>SUM(T308-S308)</f>
        <v>0</v>
      </c>
      <c r="W308" s="136">
        <f t="shared" si="169"/>
        <v>0</v>
      </c>
      <c r="X308" s="132">
        <f t="shared" si="170"/>
        <v>0</v>
      </c>
      <c r="Y308" s="136" t="e">
        <f t="shared" si="171"/>
        <v>#VALUE!</v>
      </c>
      <c r="Z308" s="134">
        <f t="shared" si="172"/>
        <v>0</v>
      </c>
      <c r="AA308" s="135">
        <f t="shared" si="173"/>
        <v>0</v>
      </c>
      <c r="AB308" s="300">
        <f t="shared" si="178"/>
        <v>0</v>
      </c>
      <c r="AC308" s="308">
        <f>SUM(AA308-Z308)</f>
        <v>0</v>
      </c>
      <c r="AD308" s="138"/>
    </row>
    <row r="309" spans="1:30" s="8" customFormat="1" ht="21" hidden="1" customHeight="1" x14ac:dyDescent="0.15">
      <c r="A309" s="52" t="s">
        <v>38</v>
      </c>
      <c r="B309" s="131">
        <f>COUNTIF('12'!$C$7:$C$1004,"*창")</f>
        <v>0</v>
      </c>
      <c r="C309" s="132">
        <f>COUNTIF('12'!$H$7:$H$1004,"*창")</f>
        <v>0</v>
      </c>
      <c r="D309" s="133" t="s">
        <v>226</v>
      </c>
      <c r="E309" s="134">
        <f>SUMIF('12'!$C$7:$C$1004,"*창",'12'!$E$7:$E$1004)</f>
        <v>0</v>
      </c>
      <c r="F309" s="135">
        <f>SUMIF('12'!$H$7:$H$1004,"*창",'12'!$J$7:$J1274)</f>
        <v>0</v>
      </c>
      <c r="G309" s="300">
        <f t="shared" si="175"/>
        <v>0</v>
      </c>
      <c r="H309" s="308">
        <f>SUM(F309-E309)</f>
        <v>0</v>
      </c>
      <c r="I309" s="131">
        <f>COUNTIF('12'!$T$7:$T$1004,"국창")</f>
        <v>0</v>
      </c>
      <c r="J309" s="132">
        <f>COUNTIF('12'!$U$7:$U$1004,"국창")</f>
        <v>0</v>
      </c>
      <c r="K309" s="133" t="s">
        <v>226</v>
      </c>
      <c r="L309" s="134">
        <f>SUMIF('12'!$T$7:$T$1004,"국창",'12'!$E$7:$E$1004)</f>
        <v>0</v>
      </c>
      <c r="M309" s="135">
        <f>SUMIF('12'!$U$7:$U$1004,"국창",'12'!$J$7:$J1274)</f>
        <v>0</v>
      </c>
      <c r="N309" s="300">
        <f t="shared" si="176"/>
        <v>0</v>
      </c>
      <c r="O309" s="308">
        <f>SUM(M309-L309)</f>
        <v>0</v>
      </c>
      <c r="P309" s="136">
        <f>COUNTIF('12'!$T$7:$T$1004,"공창")</f>
        <v>0</v>
      </c>
      <c r="Q309" s="132">
        <f>COUNTIF('12'!$U$7:$U$1004,"공창")</f>
        <v>0</v>
      </c>
      <c r="R309" s="133" t="s">
        <v>226</v>
      </c>
      <c r="S309" s="134">
        <f>SUMIF('12'!$T$7:$T$1004,"공창",'12'!$E$7:$E$1004)</f>
        <v>0</v>
      </c>
      <c r="T309" s="135">
        <f>SUMIF('12'!$U$7:$U$1004,"공창",'12'!$J$7:$J1274)</f>
        <v>0</v>
      </c>
      <c r="U309" s="300">
        <f t="shared" si="177"/>
        <v>0</v>
      </c>
      <c r="V309" s="308">
        <f>SUM(T309-S309)</f>
        <v>0</v>
      </c>
      <c r="W309" s="136">
        <f t="shared" si="169"/>
        <v>0</v>
      </c>
      <c r="X309" s="132">
        <f t="shared" si="170"/>
        <v>0</v>
      </c>
      <c r="Y309" s="136" t="e">
        <f t="shared" si="171"/>
        <v>#VALUE!</v>
      </c>
      <c r="Z309" s="134">
        <f t="shared" si="172"/>
        <v>0</v>
      </c>
      <c r="AA309" s="135">
        <f t="shared" si="173"/>
        <v>0</v>
      </c>
      <c r="AB309" s="300">
        <f t="shared" si="178"/>
        <v>0</v>
      </c>
      <c r="AC309" s="308">
        <f>SUM(AA309-Z309)</f>
        <v>0</v>
      </c>
      <c r="AD309" s="138"/>
    </row>
    <row r="310" spans="1:30" s="8" customFormat="1" ht="21" hidden="1" customHeight="1" x14ac:dyDescent="0.15">
      <c r="A310" s="52" t="s">
        <v>39</v>
      </c>
      <c r="B310" s="131">
        <f>COUNTIF('12'!$C$7:$C$1004,"*주")</f>
        <v>0</v>
      </c>
      <c r="C310" s="132">
        <f>COUNTIF('12'!$H$7:$H$1004,"*주")</f>
        <v>0</v>
      </c>
      <c r="D310" s="133" t="s">
        <v>226</v>
      </c>
      <c r="E310" s="134">
        <f>SUMIF('12'!$C$7:$C$1004,"*주",'12'!$E$7:$E$1004)</f>
        <v>0</v>
      </c>
      <c r="F310" s="135">
        <f>SUMIF('12'!$H$7:$H$1004,"*주",'12'!$J$7:$J1274)</f>
        <v>0</v>
      </c>
      <c r="G310" s="300">
        <f t="shared" si="175"/>
        <v>0</v>
      </c>
      <c r="H310" s="308">
        <f>SUM(F310-E310)</f>
        <v>0</v>
      </c>
      <c r="I310" s="131">
        <f>COUNTIF('12'!$T$7:$T$1004,"국주")</f>
        <v>0</v>
      </c>
      <c r="J310" s="132">
        <f>COUNTIF('12'!$U$7:$U$1004,"국주")</f>
        <v>0</v>
      </c>
      <c r="K310" s="133" t="s">
        <v>226</v>
      </c>
      <c r="L310" s="134">
        <f>SUMIF('12'!$T$7:$T$1004,"국주",'12'!$E$7:$E$1004)</f>
        <v>0</v>
      </c>
      <c r="M310" s="135">
        <f>SUMIF('12'!$U$7:$U$1004,"국주",'12'!$J$7:$J1274)</f>
        <v>0</v>
      </c>
      <c r="N310" s="300">
        <f t="shared" si="176"/>
        <v>0</v>
      </c>
      <c r="O310" s="308">
        <f>SUM(M310-L310)</f>
        <v>0</v>
      </c>
      <c r="P310" s="136">
        <f>COUNTIF('12'!$T$7:$T$1004,"공주")</f>
        <v>0</v>
      </c>
      <c r="Q310" s="132">
        <f>COUNTIF('12'!$U$7:$U$1004,"공주")</f>
        <v>0</v>
      </c>
      <c r="R310" s="133" t="s">
        <v>226</v>
      </c>
      <c r="S310" s="134">
        <f>SUMIF('12'!$T$7:$T$1004,"공주",'12'!$E$7:$E$1004)</f>
        <v>0</v>
      </c>
      <c r="T310" s="135">
        <f>SUMIF('12'!$U$7:$U$1004,"공주",'12'!$J$7:$J1274)</f>
        <v>0</v>
      </c>
      <c r="U310" s="300">
        <f t="shared" si="177"/>
        <v>0</v>
      </c>
      <c r="V310" s="308">
        <f>SUM(T310-S310)</f>
        <v>0</v>
      </c>
      <c r="W310" s="136">
        <f t="shared" si="169"/>
        <v>0</v>
      </c>
      <c r="X310" s="132">
        <f t="shared" si="170"/>
        <v>0</v>
      </c>
      <c r="Y310" s="136" t="e">
        <f t="shared" si="171"/>
        <v>#VALUE!</v>
      </c>
      <c r="Z310" s="134">
        <f t="shared" si="172"/>
        <v>0</v>
      </c>
      <c r="AA310" s="135">
        <f t="shared" si="173"/>
        <v>0</v>
      </c>
      <c r="AB310" s="300">
        <f t="shared" si="178"/>
        <v>0</v>
      </c>
      <c r="AC310" s="308">
        <f>SUM(AA310-Z310)</f>
        <v>0</v>
      </c>
      <c r="AD310" s="138"/>
    </row>
    <row r="311" spans="1:30" s="8" customFormat="1" ht="21" hidden="1" customHeight="1" x14ac:dyDescent="0.15">
      <c r="A311" s="52" t="s">
        <v>238</v>
      </c>
      <c r="B311" s="131">
        <f>COUNTIF('12'!$C$7:$C$1004,"*장")</f>
        <v>0</v>
      </c>
      <c r="C311" s="132">
        <f>COUNTIF('12'!$H$7:$H$1004,"*장")</f>
        <v>0</v>
      </c>
      <c r="D311" s="133" t="s">
        <v>226</v>
      </c>
      <c r="E311" s="134">
        <f>SUMIF('12'!$C$7:$C$1004,"*장",'12'!$E$7:$E$1004)</f>
        <v>0</v>
      </c>
      <c r="F311" s="135">
        <f>SUMIF('12'!$H$7:$H$1004,"*장",'12'!$J$7:$J1275)</f>
        <v>0</v>
      </c>
      <c r="G311" s="300">
        <f t="shared" si="175"/>
        <v>0</v>
      </c>
      <c r="H311" s="308">
        <f>SUM(F311-E311)</f>
        <v>0</v>
      </c>
      <c r="I311" s="131">
        <f>COUNTIF('12'!$T$7:$T$1004,"국장")</f>
        <v>0</v>
      </c>
      <c r="J311" s="132">
        <f>COUNTIF('12'!$U$7:$U$1004,"국장")</f>
        <v>0</v>
      </c>
      <c r="K311" s="133" t="s">
        <v>226</v>
      </c>
      <c r="L311" s="134">
        <f>SUMIF('12'!$T$7:$T$1004,"국장",'12'!$E$7:$E$1004)</f>
        <v>0</v>
      </c>
      <c r="M311" s="135">
        <f>SUMIF('12'!$U$7:$U$1004,"국장",'12'!$J$7:$J1275)</f>
        <v>0</v>
      </c>
      <c r="N311" s="300">
        <f t="shared" si="176"/>
        <v>0</v>
      </c>
      <c r="O311" s="308">
        <f>SUM(M311-L311)</f>
        <v>0</v>
      </c>
      <c r="P311" s="136">
        <f>COUNTIF('12'!$T$7:$T$1004,"공장")</f>
        <v>0</v>
      </c>
      <c r="Q311" s="132">
        <f>COUNTIF('12'!$U$7:$U$1004,"공장")</f>
        <v>0</v>
      </c>
      <c r="R311" s="133" t="s">
        <v>226</v>
      </c>
      <c r="S311" s="134">
        <f>SUMIF('12'!$T$7:$T$1004,"공장",'12'!$E$7:$E$1004)</f>
        <v>0</v>
      </c>
      <c r="T311" s="135">
        <f>SUMIF('12'!$U$7:$U$1004,"공장",'12'!$J$7:$J1275)</f>
        <v>0</v>
      </c>
      <c r="U311" s="300">
        <f t="shared" si="177"/>
        <v>0</v>
      </c>
      <c r="V311" s="308">
        <f>SUM(T311-S311)</f>
        <v>0</v>
      </c>
      <c r="W311" s="136">
        <f t="shared" si="169"/>
        <v>0</v>
      </c>
      <c r="X311" s="132">
        <f t="shared" si="170"/>
        <v>0</v>
      </c>
      <c r="Y311" s="136" t="e">
        <f t="shared" si="171"/>
        <v>#VALUE!</v>
      </c>
      <c r="Z311" s="134">
        <f t="shared" si="172"/>
        <v>0</v>
      </c>
      <c r="AA311" s="135">
        <f t="shared" si="173"/>
        <v>0</v>
      </c>
      <c r="AB311" s="300">
        <f t="shared" si="178"/>
        <v>0</v>
      </c>
      <c r="AC311" s="308">
        <f>SUM(AA311-Z311)</f>
        <v>0</v>
      </c>
      <c r="AD311" s="138"/>
    </row>
    <row r="312" spans="1:30" s="8" customFormat="1" ht="21" hidden="1" customHeight="1" x14ac:dyDescent="0.15">
      <c r="A312" s="53" t="s">
        <v>81</v>
      </c>
      <c r="B312" s="139">
        <f>COUNTIF('12'!$C$7:$C$1004,"* ")</f>
        <v>0</v>
      </c>
      <c r="C312" s="140">
        <f>COUNTIF('12'!$H$7:$H$1004,"* ")</f>
        <v>0</v>
      </c>
      <c r="D312" s="141" t="s">
        <v>226</v>
      </c>
      <c r="E312" s="142">
        <f>SUMIF('12'!$C$7:$C$1004,"* ",'12'!$E$7:$E$1004)</f>
        <v>0</v>
      </c>
      <c r="F312" s="143">
        <f>SUMIF('12'!$H$7:$H$1004,"* ",'12'!$J$7:$J1276)</f>
        <v>0</v>
      </c>
      <c r="G312" s="301">
        <f t="shared" si="175"/>
        <v>0</v>
      </c>
      <c r="H312" s="309">
        <f>SUM(F312-E312)</f>
        <v>0</v>
      </c>
      <c r="I312" s="139">
        <f>COUNTIF('12'!$T$7:$T$1004,"국 ")</f>
        <v>0</v>
      </c>
      <c r="J312" s="140">
        <f>COUNTIF('12'!$U$7:$U$1004,"국 ")</f>
        <v>0</v>
      </c>
      <c r="K312" s="141" t="s">
        <v>226</v>
      </c>
      <c r="L312" s="142">
        <f>SUMIF('12'!$T$7:$T$1004,"국 ",'12'!$E$7:$E$1004)</f>
        <v>0</v>
      </c>
      <c r="M312" s="143">
        <f>SUMIF('12'!$U$7:$U$1004,"국 ",'12'!$J$7:$J1276)</f>
        <v>0</v>
      </c>
      <c r="N312" s="301">
        <f t="shared" si="176"/>
        <v>0</v>
      </c>
      <c r="O312" s="309">
        <f>SUM(M312-L312)</f>
        <v>0</v>
      </c>
      <c r="P312" s="144">
        <f>COUNTIF('12'!$T$7:$T$1004,"공 ")</f>
        <v>0</v>
      </c>
      <c r="Q312" s="140">
        <f>COUNTIF('12'!$U$7:$U$1004,"공 ")</f>
        <v>0</v>
      </c>
      <c r="R312" s="141" t="s">
        <v>226</v>
      </c>
      <c r="S312" s="142">
        <f>SUMIF('12'!$T$7:$T$1004,"공 ",'12'!$E$7:$E$1004)</f>
        <v>0</v>
      </c>
      <c r="T312" s="143">
        <f>SUMIF('12'!$U$7:$U$1004,"공 ",'12'!$J$7:$J1276)</f>
        <v>0</v>
      </c>
      <c r="U312" s="301">
        <f t="shared" si="177"/>
        <v>0</v>
      </c>
      <c r="V312" s="309">
        <f>SUM(T312-S312)</f>
        <v>0</v>
      </c>
      <c r="W312" s="144">
        <f t="shared" si="169"/>
        <v>0</v>
      </c>
      <c r="X312" s="140">
        <f t="shared" si="170"/>
        <v>0</v>
      </c>
      <c r="Y312" s="144" t="e">
        <f t="shared" si="171"/>
        <v>#VALUE!</v>
      </c>
      <c r="Z312" s="142">
        <f t="shared" si="172"/>
        <v>0</v>
      </c>
      <c r="AA312" s="143">
        <f t="shared" si="173"/>
        <v>0</v>
      </c>
      <c r="AB312" s="301">
        <f t="shared" si="178"/>
        <v>0</v>
      </c>
      <c r="AC312" s="309">
        <f>SUM(AA312-Z312)</f>
        <v>0</v>
      </c>
      <c r="AD312" s="145"/>
    </row>
    <row r="313" spans="1:30" ht="21" hidden="1" customHeight="1" x14ac:dyDescent="0.15">
      <c r="A313" s="12" t="s">
        <v>244</v>
      </c>
      <c r="B313" s="1"/>
      <c r="C313" s="9"/>
      <c r="D313" s="9"/>
      <c r="E313" s="83"/>
      <c r="F313" s="83"/>
      <c r="G313" s="83"/>
      <c r="H313" s="302"/>
      <c r="I313" s="9"/>
      <c r="J313" s="9"/>
      <c r="K313" s="9"/>
      <c r="L313" s="83"/>
      <c r="M313" s="83"/>
      <c r="N313" s="83"/>
      <c r="O313" s="302"/>
      <c r="P313" s="9"/>
      <c r="Q313" s="9"/>
      <c r="R313" s="9"/>
      <c r="S313" s="83"/>
      <c r="T313" s="83"/>
      <c r="U313" s="83"/>
      <c r="V313" s="302"/>
      <c r="W313" s="9"/>
      <c r="X313" s="9"/>
      <c r="Y313" s="9"/>
      <c r="Z313" s="83"/>
      <c r="AA313" s="83"/>
      <c r="AB313" s="83"/>
      <c r="AC313" s="302"/>
      <c r="AD313" s="9"/>
    </row>
    <row r="314" spans="1:30" s="8" customFormat="1" ht="21" hidden="1" customHeight="1" x14ac:dyDescent="0.15">
      <c r="A314" s="20"/>
      <c r="B314" s="19"/>
      <c r="C314" s="7"/>
      <c r="D314" s="7"/>
      <c r="E314" s="84"/>
      <c r="F314" s="84"/>
      <c r="G314" s="84"/>
      <c r="H314" s="303"/>
      <c r="I314" s="7"/>
      <c r="J314" s="7"/>
      <c r="K314" s="7"/>
      <c r="L314" s="84"/>
      <c r="M314" s="84"/>
      <c r="N314" s="84"/>
      <c r="O314" s="303"/>
      <c r="P314" s="7"/>
      <c r="Q314" s="7"/>
      <c r="R314" s="7"/>
      <c r="S314" s="84"/>
      <c r="T314" s="84"/>
      <c r="U314" s="84"/>
      <c r="V314" s="303"/>
      <c r="W314" s="7"/>
      <c r="X314" s="7"/>
      <c r="Y314" s="7"/>
      <c r="Z314" s="84"/>
      <c r="AA314" s="84"/>
      <c r="AB314" s="84"/>
      <c r="AC314" s="303"/>
      <c r="AD314" s="21">
        <f>'13'!$S$3</f>
        <v>13</v>
      </c>
    </row>
    <row r="315" spans="1:30" s="8" customFormat="1" ht="21" hidden="1" customHeight="1" x14ac:dyDescent="0.15">
      <c r="A315" s="915" t="s">
        <v>223</v>
      </c>
      <c r="B315" s="146" t="s">
        <v>224</v>
      </c>
      <c r="C315" s="147"/>
      <c r="D315" s="147"/>
      <c r="E315" s="147"/>
      <c r="F315" s="147"/>
      <c r="G315" s="296"/>
      <c r="H315" s="304"/>
      <c r="I315" s="146" t="s">
        <v>103</v>
      </c>
      <c r="J315" s="147"/>
      <c r="K315" s="147"/>
      <c r="L315" s="147"/>
      <c r="M315" s="147"/>
      <c r="N315" s="296"/>
      <c r="O315" s="304"/>
      <c r="P315" s="147" t="s">
        <v>104</v>
      </c>
      <c r="Q315" s="147"/>
      <c r="R315" s="147"/>
      <c r="S315" s="147"/>
      <c r="T315" s="147"/>
      <c r="U315" s="296"/>
      <c r="V315" s="304"/>
      <c r="W315" s="147" t="s">
        <v>239</v>
      </c>
      <c r="X315" s="147"/>
      <c r="Y315" s="147"/>
      <c r="Z315" s="147"/>
      <c r="AA315" s="147"/>
      <c r="AB315" s="296"/>
      <c r="AC315" s="304"/>
      <c r="AD315" s="918" t="s">
        <v>105</v>
      </c>
    </row>
    <row r="316" spans="1:30" s="8" customFormat="1" ht="21" hidden="1" customHeight="1" x14ac:dyDescent="0.15">
      <c r="A316" s="916"/>
      <c r="B316" s="921" t="s">
        <v>106</v>
      </c>
      <c r="C316" s="912"/>
      <c r="D316" s="148" t="s">
        <v>226</v>
      </c>
      <c r="E316" s="912" t="s">
        <v>241</v>
      </c>
      <c r="F316" s="912"/>
      <c r="G316" s="913" t="s">
        <v>107</v>
      </c>
      <c r="H316" s="914"/>
      <c r="I316" s="921" t="s">
        <v>106</v>
      </c>
      <c r="J316" s="912"/>
      <c r="K316" s="148" t="s">
        <v>226</v>
      </c>
      <c r="L316" s="912" t="s">
        <v>241</v>
      </c>
      <c r="M316" s="912"/>
      <c r="N316" s="913" t="s">
        <v>107</v>
      </c>
      <c r="O316" s="914"/>
      <c r="P316" s="912" t="s">
        <v>106</v>
      </c>
      <c r="Q316" s="912"/>
      <c r="R316" s="148" t="s">
        <v>226</v>
      </c>
      <c r="S316" s="912" t="s">
        <v>241</v>
      </c>
      <c r="T316" s="912"/>
      <c r="U316" s="913" t="s">
        <v>107</v>
      </c>
      <c r="V316" s="914"/>
      <c r="W316" s="912" t="s">
        <v>106</v>
      </c>
      <c r="X316" s="912"/>
      <c r="Y316" s="148" t="s">
        <v>226</v>
      </c>
      <c r="Z316" s="912" t="s">
        <v>241</v>
      </c>
      <c r="AA316" s="912"/>
      <c r="AB316" s="913" t="s">
        <v>107</v>
      </c>
      <c r="AC316" s="914"/>
      <c r="AD316" s="919"/>
    </row>
    <row r="317" spans="1:30" s="8" customFormat="1" ht="21" hidden="1" customHeight="1" x14ac:dyDescent="0.15">
      <c r="A317" s="917"/>
      <c r="B317" s="149" t="s">
        <v>108</v>
      </c>
      <c r="C317" s="50" t="s">
        <v>109</v>
      </c>
      <c r="D317" s="50" t="s">
        <v>226</v>
      </c>
      <c r="E317" s="50" t="s">
        <v>108</v>
      </c>
      <c r="F317" s="50" t="s">
        <v>109</v>
      </c>
      <c r="G317" s="297" t="s">
        <v>240</v>
      </c>
      <c r="H317" s="305" t="s">
        <v>110</v>
      </c>
      <c r="I317" s="149" t="s">
        <v>108</v>
      </c>
      <c r="J317" s="50" t="s">
        <v>109</v>
      </c>
      <c r="K317" s="50" t="s">
        <v>226</v>
      </c>
      <c r="L317" s="50" t="s">
        <v>108</v>
      </c>
      <c r="M317" s="50" t="s">
        <v>109</v>
      </c>
      <c r="N317" s="297" t="s">
        <v>240</v>
      </c>
      <c r="O317" s="305" t="s">
        <v>110</v>
      </c>
      <c r="P317" s="50" t="s">
        <v>108</v>
      </c>
      <c r="Q317" s="50" t="s">
        <v>109</v>
      </c>
      <c r="R317" s="50" t="s">
        <v>226</v>
      </c>
      <c r="S317" s="50" t="s">
        <v>108</v>
      </c>
      <c r="T317" s="50" t="s">
        <v>109</v>
      </c>
      <c r="U317" s="297" t="s">
        <v>240</v>
      </c>
      <c r="V317" s="305" t="s">
        <v>110</v>
      </c>
      <c r="W317" s="50" t="s">
        <v>108</v>
      </c>
      <c r="X317" s="50" t="s">
        <v>109</v>
      </c>
      <c r="Y317" s="50" t="s">
        <v>226</v>
      </c>
      <c r="Z317" s="50" t="s">
        <v>108</v>
      </c>
      <c r="AA317" s="50" t="s">
        <v>109</v>
      </c>
      <c r="AB317" s="297" t="s">
        <v>240</v>
      </c>
      <c r="AC317" s="305" t="s">
        <v>110</v>
      </c>
      <c r="AD317" s="920"/>
    </row>
    <row r="318" spans="1:30" s="8" customFormat="1" ht="21" hidden="1" customHeight="1" x14ac:dyDescent="0.15">
      <c r="A318" s="82" t="s">
        <v>224</v>
      </c>
      <c r="B318" s="117">
        <f>SUM(B319:B338)</f>
        <v>0</v>
      </c>
      <c r="C318" s="118">
        <f>SUM(C319:C338)</f>
        <v>0</v>
      </c>
      <c r="D318" s="119" t="s">
        <v>226</v>
      </c>
      <c r="E318" s="120">
        <f>SUM(E319:E338)</f>
        <v>0</v>
      </c>
      <c r="F318" s="121">
        <f>SUM(F319:F338)</f>
        <v>0</v>
      </c>
      <c r="G318" s="298">
        <f>SUM(G319:G338)</f>
        <v>0</v>
      </c>
      <c r="H318" s="306">
        <f>SUM(F318-E318)</f>
        <v>0</v>
      </c>
      <c r="I318" s="117">
        <f>SUM(I319:I338)</f>
        <v>0</v>
      </c>
      <c r="J318" s="118">
        <f>SUM(J319:J338)</f>
        <v>0</v>
      </c>
      <c r="K318" s="119" t="s">
        <v>226</v>
      </c>
      <c r="L318" s="120">
        <f>SUM(L319:L338)</f>
        <v>0</v>
      </c>
      <c r="M318" s="121">
        <f>SUM(M319:M338)</f>
        <v>0</v>
      </c>
      <c r="N318" s="298">
        <f>SUM(N319:N338)</f>
        <v>0</v>
      </c>
      <c r="O318" s="306">
        <f>SUM(M318-L318)</f>
        <v>0</v>
      </c>
      <c r="P318" s="122">
        <f>SUM(P319:P338)</f>
        <v>0</v>
      </c>
      <c r="Q318" s="118">
        <f>SUM(Q319:Q338)</f>
        <v>0</v>
      </c>
      <c r="R318" s="119" t="s">
        <v>226</v>
      </c>
      <c r="S318" s="120">
        <f>SUM(S319:S338)</f>
        <v>0</v>
      </c>
      <c r="T318" s="121">
        <f>SUM(T319:T338)</f>
        <v>0</v>
      </c>
      <c r="U318" s="298">
        <f>SUM(U319:U338)</f>
        <v>0</v>
      </c>
      <c r="V318" s="306">
        <f>SUM(T318-S318)</f>
        <v>0</v>
      </c>
      <c r="W318" s="122">
        <f>SUM(W319:W338)</f>
        <v>0</v>
      </c>
      <c r="X318" s="118">
        <f>SUM(X319:X338)</f>
        <v>0</v>
      </c>
      <c r="Y318" s="119" t="s">
        <v>226</v>
      </c>
      <c r="Z318" s="120">
        <f>SUM(Z319:Z338)</f>
        <v>0</v>
      </c>
      <c r="AA318" s="121">
        <f>SUM(AA319:AA338)</f>
        <v>0</v>
      </c>
      <c r="AB318" s="298">
        <f>SUM(AB319:AB338)</f>
        <v>0</v>
      </c>
      <c r="AC318" s="306">
        <f>SUM(AA318-Z318)</f>
        <v>0</v>
      </c>
      <c r="AD318" s="123"/>
    </row>
    <row r="319" spans="1:30" s="8" customFormat="1" ht="21" hidden="1" customHeight="1" x14ac:dyDescent="0.15">
      <c r="A319" s="51" t="s">
        <v>227</v>
      </c>
      <c r="B319" s="124">
        <f>COUNTIF('13'!$C$7:$C$1004,"*전")</f>
        <v>0</v>
      </c>
      <c r="C319" s="125">
        <f>COUNTIF('13'!$H$7:$H$1004,"*전")</f>
        <v>0</v>
      </c>
      <c r="D319" s="126" t="s">
        <v>226</v>
      </c>
      <c r="E319" s="127">
        <f>SUMIF('13'!$C$7:$C$1004,"*전",'13'!$E$7:$E$1004)</f>
        <v>0</v>
      </c>
      <c r="F319" s="128">
        <f>SUMIF('13'!$H$7:$H$1004,"*전",'13'!$J$7:$J1286)</f>
        <v>0</v>
      </c>
      <c r="G319" s="299">
        <f>C319-B319</f>
        <v>0</v>
      </c>
      <c r="H319" s="307">
        <f t="shared" ref="H319:H333" si="179">SUM(F319-E319)</f>
        <v>0</v>
      </c>
      <c r="I319" s="124">
        <f>COUNTIF('13'!$T$7:$T$1004,"국전")</f>
        <v>0</v>
      </c>
      <c r="J319" s="125">
        <f>COUNTIF('13'!$U$7:$U$1004,"국전")</f>
        <v>0</v>
      </c>
      <c r="K319" s="126" t="s">
        <v>226</v>
      </c>
      <c r="L319" s="127">
        <f>SUMIF('13'!$T$7:$T$1004,"국전",'13'!$E$7:$E$1004)</f>
        <v>0</v>
      </c>
      <c r="M319" s="128">
        <f>SUMIF('13'!$U$7:$U$1004,"국전",'13'!$J$7:$J1286)</f>
        <v>0</v>
      </c>
      <c r="N319" s="299">
        <f>J319-I319</f>
        <v>0</v>
      </c>
      <c r="O319" s="307">
        <f t="shared" ref="O319:O333" si="180">SUM(M319-L319)</f>
        <v>0</v>
      </c>
      <c r="P319" s="129">
        <f>COUNTIF('13'!$T$7:$T$1004,"공전")</f>
        <v>0</v>
      </c>
      <c r="Q319" s="125">
        <f>COUNTIF('13'!$U$7:$U$1004,"공전")</f>
        <v>0</v>
      </c>
      <c r="R319" s="126" t="s">
        <v>226</v>
      </c>
      <c r="S319" s="127">
        <f>SUMIF('13'!$T$7:$T$1004,"공전",'13'!$E$7:$E$1004)</f>
        <v>0</v>
      </c>
      <c r="T319" s="128">
        <f>SUMIF('13'!$U$7:$U$1004,"공전",'13'!$J$7:$J1286)</f>
        <v>0</v>
      </c>
      <c r="U319" s="299">
        <f>Q319-P319</f>
        <v>0</v>
      </c>
      <c r="V319" s="307">
        <f t="shared" ref="V319:V333" si="181">SUM(T319-S319)</f>
        <v>0</v>
      </c>
      <c r="W319" s="129">
        <f t="shared" ref="W319:W338" si="182">B319-I319-P319</f>
        <v>0</v>
      </c>
      <c r="X319" s="125">
        <f t="shared" ref="X319:X338" si="183">C319-J319-Q319</f>
        <v>0</v>
      </c>
      <c r="Y319" s="129" t="e">
        <f t="shared" ref="Y319:Y338" si="184">D319-K319-R319</f>
        <v>#VALUE!</v>
      </c>
      <c r="Z319" s="127">
        <f t="shared" ref="Z319:Z338" si="185">E319-L319-S319</f>
        <v>0</v>
      </c>
      <c r="AA319" s="128">
        <f t="shared" ref="AA319:AA338" si="186">F319-M319-T319</f>
        <v>0</v>
      </c>
      <c r="AB319" s="299">
        <f>X319-W319</f>
        <v>0</v>
      </c>
      <c r="AC319" s="307">
        <f t="shared" ref="AC319:AC333" si="187">SUM(AA319-Z319)</f>
        <v>0</v>
      </c>
      <c r="AD319" s="130"/>
    </row>
    <row r="320" spans="1:30" s="8" customFormat="1" ht="21" hidden="1" customHeight="1" x14ac:dyDescent="0.15">
      <c r="A320" s="52" t="s">
        <v>228</v>
      </c>
      <c r="B320" s="131">
        <f>COUNTIF('13'!$C$7:$C$1004,"*답")</f>
        <v>0</v>
      </c>
      <c r="C320" s="132">
        <f>COUNTIF('13'!$H$7:$H$1004,"*답")</f>
        <v>0</v>
      </c>
      <c r="D320" s="133" t="s">
        <v>226</v>
      </c>
      <c r="E320" s="134">
        <f>SUMIF('13'!$C$7:$C$1004,"*답",'13'!$E$7:$E$1004)</f>
        <v>0</v>
      </c>
      <c r="F320" s="135">
        <f>SUMIF('13'!$H$7:$H$1004,"*답",'13'!$J$7:$J1287)</f>
        <v>0</v>
      </c>
      <c r="G320" s="300">
        <f t="shared" ref="G320:G338" si="188">C320-B320</f>
        <v>0</v>
      </c>
      <c r="H320" s="308">
        <f t="shared" si="179"/>
        <v>0</v>
      </c>
      <c r="I320" s="131">
        <f>COUNTIF('13'!$T$7:$T$1004,"국답")</f>
        <v>0</v>
      </c>
      <c r="J320" s="132">
        <f>COUNTIF('13'!$U$7:$U$1004,"국답")</f>
        <v>0</v>
      </c>
      <c r="K320" s="133" t="s">
        <v>226</v>
      </c>
      <c r="L320" s="134">
        <f>SUMIF('13'!$T$7:$T$1004,"국답",'13'!$E$7:$E$1004)</f>
        <v>0</v>
      </c>
      <c r="M320" s="135">
        <f>SUMIF('13'!$U$7:$U$1004,"국답",'13'!$J$7:$J1287)</f>
        <v>0</v>
      </c>
      <c r="N320" s="300">
        <f t="shared" ref="N320:N338" si="189">J320-I320</f>
        <v>0</v>
      </c>
      <c r="O320" s="308">
        <f t="shared" si="180"/>
        <v>0</v>
      </c>
      <c r="P320" s="136">
        <f>COUNTIF('13'!$T$7:$T$1004,"공답")</f>
        <v>0</v>
      </c>
      <c r="Q320" s="132">
        <f>COUNTIF('13'!$U$7:$U$1004,"공답")</f>
        <v>0</v>
      </c>
      <c r="R320" s="133" t="s">
        <v>226</v>
      </c>
      <c r="S320" s="134">
        <f>SUMIF('13'!$T$7:$T$1004,"공답",'13'!$E$7:$E$1004)</f>
        <v>0</v>
      </c>
      <c r="T320" s="135">
        <f>SUMIF('13'!$U$7:$U$1004,"공답",'13'!$J$7:$J1287)</f>
        <v>0</v>
      </c>
      <c r="U320" s="300">
        <f t="shared" ref="U320:U338" si="190">Q320-P320</f>
        <v>0</v>
      </c>
      <c r="V320" s="308">
        <f t="shared" si="181"/>
        <v>0</v>
      </c>
      <c r="W320" s="136">
        <f t="shared" si="182"/>
        <v>0</v>
      </c>
      <c r="X320" s="132">
        <f t="shared" si="183"/>
        <v>0</v>
      </c>
      <c r="Y320" s="136" t="e">
        <f t="shared" si="184"/>
        <v>#VALUE!</v>
      </c>
      <c r="Z320" s="134">
        <f t="shared" si="185"/>
        <v>0</v>
      </c>
      <c r="AA320" s="135">
        <f t="shared" si="186"/>
        <v>0</v>
      </c>
      <c r="AB320" s="300">
        <f t="shared" ref="AB320:AB338" si="191">X320-W320</f>
        <v>0</v>
      </c>
      <c r="AC320" s="308">
        <f t="shared" si="187"/>
        <v>0</v>
      </c>
      <c r="AD320" s="137"/>
    </row>
    <row r="321" spans="1:30" s="8" customFormat="1" ht="21" hidden="1" customHeight="1" x14ac:dyDescent="0.15">
      <c r="A321" s="52" t="s">
        <v>229</v>
      </c>
      <c r="B321" s="131">
        <f>COUNTIF('13'!$C$7:$C$1004,"*대")</f>
        <v>0</v>
      </c>
      <c r="C321" s="132">
        <f>COUNTIF('13'!$H$7:$H$1004,"*대")</f>
        <v>0</v>
      </c>
      <c r="D321" s="133" t="s">
        <v>226</v>
      </c>
      <c r="E321" s="134">
        <f>SUMIF('13'!$C$7:$C$1004,"*대",'13'!$E$7:$E$1004)</f>
        <v>0</v>
      </c>
      <c r="F321" s="135">
        <f>SUMIF('13'!$H$7:$H$1004,"*대",'13'!$J$7:$J1288)</f>
        <v>0</v>
      </c>
      <c r="G321" s="300">
        <f t="shared" si="188"/>
        <v>0</v>
      </c>
      <c r="H321" s="308">
        <f t="shared" si="179"/>
        <v>0</v>
      </c>
      <c r="I321" s="131">
        <f>COUNTIF('13'!$T$7:$T$1004,"국대")</f>
        <v>0</v>
      </c>
      <c r="J321" s="132">
        <f>COUNTIF('13'!$U$7:$U$1004,"국대")</f>
        <v>0</v>
      </c>
      <c r="K321" s="133" t="s">
        <v>226</v>
      </c>
      <c r="L321" s="134">
        <f>SUMIF('13'!$T$7:$T$1004,"국대",'13'!$E$7:$E$1004)</f>
        <v>0</v>
      </c>
      <c r="M321" s="135">
        <f>SUMIF('13'!$U$7:$U$1004,"국대",'13'!$J$7:$J1288)</f>
        <v>0</v>
      </c>
      <c r="N321" s="300">
        <f t="shared" si="189"/>
        <v>0</v>
      </c>
      <c r="O321" s="308">
        <f t="shared" si="180"/>
        <v>0</v>
      </c>
      <c r="P321" s="136">
        <f>COUNTIF('13'!$T$7:$T$1004,"공대")</f>
        <v>0</v>
      </c>
      <c r="Q321" s="132">
        <f>COUNTIF('13'!$U$7:$U$1004,"공대")</f>
        <v>0</v>
      </c>
      <c r="R321" s="133" t="s">
        <v>226</v>
      </c>
      <c r="S321" s="134">
        <f>SUMIF('13'!$T$7:$T$1004,"공대",'13'!$E$7:$E$1004)</f>
        <v>0</v>
      </c>
      <c r="T321" s="135">
        <f>SUMIF('13'!$U$7:$U$1004,"공대",'13'!$J$7:$J1288)</f>
        <v>0</v>
      </c>
      <c r="U321" s="300">
        <f t="shared" si="190"/>
        <v>0</v>
      </c>
      <c r="V321" s="308">
        <f t="shared" si="181"/>
        <v>0</v>
      </c>
      <c r="W321" s="136">
        <f t="shared" si="182"/>
        <v>0</v>
      </c>
      <c r="X321" s="132">
        <f t="shared" si="183"/>
        <v>0</v>
      </c>
      <c r="Y321" s="136" t="e">
        <f t="shared" si="184"/>
        <v>#VALUE!</v>
      </c>
      <c r="Z321" s="134">
        <f t="shared" si="185"/>
        <v>0</v>
      </c>
      <c r="AA321" s="135">
        <f t="shared" si="186"/>
        <v>0</v>
      </c>
      <c r="AB321" s="300">
        <f t="shared" si="191"/>
        <v>0</v>
      </c>
      <c r="AC321" s="308">
        <f t="shared" si="187"/>
        <v>0</v>
      </c>
      <c r="AD321" s="138"/>
    </row>
    <row r="322" spans="1:30" s="8" customFormat="1" ht="21" hidden="1" customHeight="1" x14ac:dyDescent="0.15">
      <c r="A322" s="52" t="s">
        <v>230</v>
      </c>
      <c r="B322" s="131">
        <f>COUNTIF('13'!$C$7:$C$1004,"*임")</f>
        <v>0</v>
      </c>
      <c r="C322" s="132">
        <f>COUNTIF('13'!$H$7:$H$1004,"*임")</f>
        <v>0</v>
      </c>
      <c r="D322" s="133" t="s">
        <v>226</v>
      </c>
      <c r="E322" s="134">
        <f>SUMIF('13'!$C$7:$C$1004,"*임",'13'!$E$7:$E$1004)</f>
        <v>0</v>
      </c>
      <c r="F322" s="135">
        <f>SUMIF('13'!$H$7:$H$1004,"*임",'13'!$J$7:$J1289)</f>
        <v>0</v>
      </c>
      <c r="G322" s="300">
        <f t="shared" si="188"/>
        <v>0</v>
      </c>
      <c r="H322" s="308">
        <f t="shared" si="179"/>
        <v>0</v>
      </c>
      <c r="I322" s="131">
        <f>COUNTIF('13'!$T$7:$T$1004,"국임")</f>
        <v>0</v>
      </c>
      <c r="J322" s="132">
        <f>COUNTIF('13'!$U$7:$U$1004,"국임")</f>
        <v>0</v>
      </c>
      <c r="K322" s="133" t="s">
        <v>226</v>
      </c>
      <c r="L322" s="134">
        <f>SUMIF('13'!$T$7:$T$1004,"국임",'13'!$E$7:$E$1004)</f>
        <v>0</v>
      </c>
      <c r="M322" s="135">
        <f>SUMIF('13'!$U$7:$U$1004,"국임",'13'!$J$7:$J1289)</f>
        <v>0</v>
      </c>
      <c r="N322" s="300">
        <f t="shared" si="189"/>
        <v>0</v>
      </c>
      <c r="O322" s="308">
        <f t="shared" si="180"/>
        <v>0</v>
      </c>
      <c r="P322" s="136">
        <f>COUNTIF('13'!$T$7:$T$1004,"공임")</f>
        <v>0</v>
      </c>
      <c r="Q322" s="132">
        <f>COUNTIF('13'!$U$7:$U$1004,"공임")</f>
        <v>0</v>
      </c>
      <c r="R322" s="133" t="s">
        <v>226</v>
      </c>
      <c r="S322" s="134">
        <f>SUMIF('13'!$T$7:$T$1004,"공임",'13'!$E$7:$E$1004)</f>
        <v>0</v>
      </c>
      <c r="T322" s="135">
        <f>SUMIF('13'!$U$7:$U$1004,"공임",'13'!$J$7:$J1289)</f>
        <v>0</v>
      </c>
      <c r="U322" s="300">
        <f t="shared" si="190"/>
        <v>0</v>
      </c>
      <c r="V322" s="308">
        <f t="shared" si="181"/>
        <v>0</v>
      </c>
      <c r="W322" s="136">
        <f t="shared" si="182"/>
        <v>0</v>
      </c>
      <c r="X322" s="132">
        <f t="shared" si="183"/>
        <v>0</v>
      </c>
      <c r="Y322" s="136" t="e">
        <f t="shared" si="184"/>
        <v>#VALUE!</v>
      </c>
      <c r="Z322" s="134">
        <f t="shared" si="185"/>
        <v>0</v>
      </c>
      <c r="AA322" s="135">
        <f t="shared" si="186"/>
        <v>0</v>
      </c>
      <c r="AB322" s="300">
        <f t="shared" si="191"/>
        <v>0</v>
      </c>
      <c r="AC322" s="308">
        <f t="shared" si="187"/>
        <v>0</v>
      </c>
      <c r="AD322" s="138"/>
    </row>
    <row r="323" spans="1:30" s="8" customFormat="1" ht="21" hidden="1" customHeight="1" x14ac:dyDescent="0.15">
      <c r="A323" s="52" t="s">
        <v>231</v>
      </c>
      <c r="B323" s="131">
        <f>COUNTIF('13'!$C$7:$C$1004,"*도")</f>
        <v>0</v>
      </c>
      <c r="C323" s="132">
        <f>COUNTIF('13'!$H$7:$H$1004,"*도")</f>
        <v>0</v>
      </c>
      <c r="D323" s="133" t="s">
        <v>226</v>
      </c>
      <c r="E323" s="134">
        <f>SUMIF('13'!$C$7:$C$1004,"*도",'13'!$E$7:$E$1004)</f>
        <v>0</v>
      </c>
      <c r="F323" s="135">
        <f>SUMIF('13'!$H$7:$H$1004,"*도",'13'!$J$7:$J1290)</f>
        <v>0</v>
      </c>
      <c r="G323" s="300">
        <f t="shared" si="188"/>
        <v>0</v>
      </c>
      <c r="H323" s="308">
        <f t="shared" si="179"/>
        <v>0</v>
      </c>
      <c r="I323" s="131">
        <f>COUNTIF('13'!$T$7:$T$1004,"국도")</f>
        <v>0</v>
      </c>
      <c r="J323" s="132">
        <f>COUNTIF('13'!$U$7:$U$1004,"국도")</f>
        <v>0</v>
      </c>
      <c r="K323" s="133" t="s">
        <v>226</v>
      </c>
      <c r="L323" s="134">
        <f>SUMIF('13'!$T$7:$T$1004,"국도",'13'!$E$7:$E$1004)</f>
        <v>0</v>
      </c>
      <c r="M323" s="135">
        <f>SUMIF('13'!$U$7:$U$1004,"국도",'13'!$J$7:$J1290)</f>
        <v>0</v>
      </c>
      <c r="N323" s="300">
        <f t="shared" si="189"/>
        <v>0</v>
      </c>
      <c r="O323" s="308">
        <f t="shared" si="180"/>
        <v>0</v>
      </c>
      <c r="P323" s="136">
        <f>COUNTIF('13'!$T$7:$T$1004,"공도")</f>
        <v>0</v>
      </c>
      <c r="Q323" s="132">
        <f>COUNTIF('13'!$U$7:$U$1004,"공도")</f>
        <v>0</v>
      </c>
      <c r="R323" s="133" t="s">
        <v>226</v>
      </c>
      <c r="S323" s="134">
        <f>SUMIF('13'!$T$7:$T$1004,"공도",'13'!$E$7:$E$1004)</f>
        <v>0</v>
      </c>
      <c r="T323" s="135">
        <f>SUMIF('13'!$U$7:$U$1004,"공도",'13'!$J$7:$J1290)</f>
        <v>0</v>
      </c>
      <c r="U323" s="300">
        <f t="shared" si="190"/>
        <v>0</v>
      </c>
      <c r="V323" s="308">
        <f t="shared" si="181"/>
        <v>0</v>
      </c>
      <c r="W323" s="136">
        <f t="shared" si="182"/>
        <v>0</v>
      </c>
      <c r="X323" s="132">
        <f t="shared" si="183"/>
        <v>0</v>
      </c>
      <c r="Y323" s="136" t="e">
        <f t="shared" si="184"/>
        <v>#VALUE!</v>
      </c>
      <c r="Z323" s="134">
        <f t="shared" si="185"/>
        <v>0</v>
      </c>
      <c r="AA323" s="135">
        <f t="shared" si="186"/>
        <v>0</v>
      </c>
      <c r="AB323" s="300">
        <f t="shared" si="191"/>
        <v>0</v>
      </c>
      <c r="AC323" s="308">
        <f t="shared" si="187"/>
        <v>0</v>
      </c>
      <c r="AD323" s="138"/>
    </row>
    <row r="324" spans="1:30" s="8" customFormat="1" ht="21" hidden="1" customHeight="1" x14ac:dyDescent="0.15">
      <c r="A324" s="52" t="s">
        <v>232</v>
      </c>
      <c r="B324" s="131">
        <f>COUNTIF('13'!$C$7:$C$1004,"*천")</f>
        <v>0</v>
      </c>
      <c r="C324" s="132">
        <f>COUNTIF('13'!$H$7:$H$1004,"*천")</f>
        <v>0</v>
      </c>
      <c r="D324" s="133" t="s">
        <v>226</v>
      </c>
      <c r="E324" s="134">
        <f>SUMIF('13'!$C$7:$C$1004,"*천",'13'!$E$7:$E$1004)</f>
        <v>0</v>
      </c>
      <c r="F324" s="135">
        <f>SUMIF('13'!$H$7:$H$1004,"*천",'13'!$J$7:$J1291)</f>
        <v>0</v>
      </c>
      <c r="G324" s="300">
        <f t="shared" si="188"/>
        <v>0</v>
      </c>
      <c r="H324" s="308">
        <f t="shared" si="179"/>
        <v>0</v>
      </c>
      <c r="I324" s="131">
        <f>COUNTIF('13'!$T$7:$T$1004,"국천")</f>
        <v>0</v>
      </c>
      <c r="J324" s="132">
        <f>COUNTIF('13'!$U$7:$U$1004,"국천")</f>
        <v>0</v>
      </c>
      <c r="K324" s="133" t="s">
        <v>226</v>
      </c>
      <c r="L324" s="134">
        <f>SUMIF('13'!$T$7:$T$1004,"국천",'13'!$E$7:$E$1004)</f>
        <v>0</v>
      </c>
      <c r="M324" s="135">
        <f>SUMIF('13'!$U$7:$U$1004,"국천",'13'!$J$7:$J1291)</f>
        <v>0</v>
      </c>
      <c r="N324" s="300">
        <f t="shared" si="189"/>
        <v>0</v>
      </c>
      <c r="O324" s="308">
        <f t="shared" si="180"/>
        <v>0</v>
      </c>
      <c r="P324" s="136">
        <f>COUNTIF('13'!$T$7:$T$1004,"공천")</f>
        <v>0</v>
      </c>
      <c r="Q324" s="132">
        <f>COUNTIF('13'!$U$7:$U$1004,"공천")</f>
        <v>0</v>
      </c>
      <c r="R324" s="133" t="s">
        <v>226</v>
      </c>
      <c r="S324" s="134">
        <f>SUMIF('13'!$T$7:$T$1004,"공천",'13'!$E$7:$E$1004)</f>
        <v>0</v>
      </c>
      <c r="T324" s="135">
        <f>SUMIF('13'!$U$7:$U$1004,"공천",'13'!$J$7:$J1291)</f>
        <v>0</v>
      </c>
      <c r="U324" s="300">
        <f t="shared" si="190"/>
        <v>0</v>
      </c>
      <c r="V324" s="308">
        <f t="shared" si="181"/>
        <v>0</v>
      </c>
      <c r="W324" s="136">
        <f t="shared" si="182"/>
        <v>0</v>
      </c>
      <c r="X324" s="132">
        <f t="shared" si="183"/>
        <v>0</v>
      </c>
      <c r="Y324" s="136" t="e">
        <f t="shared" si="184"/>
        <v>#VALUE!</v>
      </c>
      <c r="Z324" s="134">
        <f t="shared" si="185"/>
        <v>0</v>
      </c>
      <c r="AA324" s="135">
        <f t="shared" si="186"/>
        <v>0</v>
      </c>
      <c r="AB324" s="300">
        <f t="shared" si="191"/>
        <v>0</v>
      </c>
      <c r="AC324" s="308">
        <f t="shared" si="187"/>
        <v>0</v>
      </c>
      <c r="AD324" s="138"/>
    </row>
    <row r="325" spans="1:30" s="8" customFormat="1" ht="21" hidden="1" customHeight="1" x14ac:dyDescent="0.15">
      <c r="A325" s="52" t="s">
        <v>233</v>
      </c>
      <c r="B325" s="131">
        <f>COUNTIF('13'!$C$7:$C$1004,"*구")</f>
        <v>0</v>
      </c>
      <c r="C325" s="132">
        <f>COUNTIF('13'!$H$7:$H$1004,"*구")</f>
        <v>0</v>
      </c>
      <c r="D325" s="133" t="s">
        <v>226</v>
      </c>
      <c r="E325" s="134">
        <f>SUMIF('13'!$C$7:$C$1004,"*구",'13'!$E$7:$E$1004)</f>
        <v>0</v>
      </c>
      <c r="F325" s="135">
        <f>SUMIF('13'!$H$7:$H$1004,"*구",'13'!$J$7:$J1292)</f>
        <v>0</v>
      </c>
      <c r="G325" s="300">
        <f t="shared" si="188"/>
        <v>0</v>
      </c>
      <c r="H325" s="308">
        <f t="shared" si="179"/>
        <v>0</v>
      </c>
      <c r="I325" s="131">
        <f>COUNTIF('13'!$T$7:$T$1004,"국구")</f>
        <v>0</v>
      </c>
      <c r="J325" s="132">
        <f>COUNTIF('13'!$U$7:$U$1004,"국구")</f>
        <v>0</v>
      </c>
      <c r="K325" s="133" t="s">
        <v>226</v>
      </c>
      <c r="L325" s="134">
        <f>SUMIF('13'!$T$7:$T$1004,"국구",'13'!$E$7:$E$1004)</f>
        <v>0</v>
      </c>
      <c r="M325" s="135">
        <f>SUMIF('13'!$U$7:$U$1004,"국구",'13'!$J$7:$J1292)</f>
        <v>0</v>
      </c>
      <c r="N325" s="300">
        <f t="shared" si="189"/>
        <v>0</v>
      </c>
      <c r="O325" s="308">
        <f t="shared" si="180"/>
        <v>0</v>
      </c>
      <c r="P325" s="136">
        <f>COUNTIF('13'!$T$7:$T$1004,"공구")</f>
        <v>0</v>
      </c>
      <c r="Q325" s="132">
        <f>COUNTIF('13'!$U$7:$U$1004,"공구")</f>
        <v>0</v>
      </c>
      <c r="R325" s="133" t="s">
        <v>226</v>
      </c>
      <c r="S325" s="134">
        <f>SUMIF('13'!$T$7:$T$1004,"공구",'13'!$E$7:$E$1004)</f>
        <v>0</v>
      </c>
      <c r="T325" s="135">
        <f>SUMIF('13'!$U$7:$U$1004,"공구",'13'!$J$7:$J1292)</f>
        <v>0</v>
      </c>
      <c r="U325" s="300">
        <f t="shared" si="190"/>
        <v>0</v>
      </c>
      <c r="V325" s="308">
        <f t="shared" si="181"/>
        <v>0</v>
      </c>
      <c r="W325" s="136">
        <f t="shared" si="182"/>
        <v>0</v>
      </c>
      <c r="X325" s="132">
        <f t="shared" si="183"/>
        <v>0</v>
      </c>
      <c r="Y325" s="136" t="e">
        <f t="shared" si="184"/>
        <v>#VALUE!</v>
      </c>
      <c r="Z325" s="134">
        <f t="shared" si="185"/>
        <v>0</v>
      </c>
      <c r="AA325" s="135">
        <f t="shared" si="186"/>
        <v>0</v>
      </c>
      <c r="AB325" s="300">
        <f t="shared" si="191"/>
        <v>0</v>
      </c>
      <c r="AC325" s="308">
        <f t="shared" si="187"/>
        <v>0</v>
      </c>
      <c r="AD325" s="138"/>
    </row>
    <row r="326" spans="1:30" s="8" customFormat="1" ht="21" hidden="1" customHeight="1" x14ac:dyDescent="0.15">
      <c r="A326" s="52" t="s">
        <v>234</v>
      </c>
      <c r="B326" s="131">
        <f>COUNTIF('13'!$C$7:$C$1004,"*제")</f>
        <v>0</v>
      </c>
      <c r="C326" s="132">
        <f>COUNTIF('13'!$H$7:$H$1004,"*제")</f>
        <v>0</v>
      </c>
      <c r="D326" s="133" t="s">
        <v>226</v>
      </c>
      <c r="E326" s="134">
        <f>SUMIF('13'!$C$7:$C$1004,"*제",'13'!$E$7:$E$1004)</f>
        <v>0</v>
      </c>
      <c r="F326" s="135">
        <f>SUMIF('13'!$H$7:$H$1004,"*제",'13'!$J$7:$J1293)</f>
        <v>0</v>
      </c>
      <c r="G326" s="300">
        <f t="shared" si="188"/>
        <v>0</v>
      </c>
      <c r="H326" s="308">
        <f t="shared" si="179"/>
        <v>0</v>
      </c>
      <c r="I326" s="131">
        <f>COUNTIF('13'!$T$7:$T$1004,"국제")</f>
        <v>0</v>
      </c>
      <c r="J326" s="132">
        <f>COUNTIF('13'!$U$7:$U$1004,"국제")</f>
        <v>0</v>
      </c>
      <c r="K326" s="133" t="s">
        <v>226</v>
      </c>
      <c r="L326" s="134">
        <f>SUMIF('13'!$T$7:$T$1004,"국제",'13'!$E$7:$E$1004)</f>
        <v>0</v>
      </c>
      <c r="M326" s="135">
        <f>SUMIF('13'!$U$7:$U$1004,"국제",'13'!$J$7:$J1293)</f>
        <v>0</v>
      </c>
      <c r="N326" s="300">
        <f t="shared" si="189"/>
        <v>0</v>
      </c>
      <c r="O326" s="308">
        <f t="shared" si="180"/>
        <v>0</v>
      </c>
      <c r="P326" s="136">
        <f>COUNTIF('13'!$T$7:$T$1004,"공제")</f>
        <v>0</v>
      </c>
      <c r="Q326" s="132">
        <f>COUNTIF('13'!$U$7:$U$1004,"공제")</f>
        <v>0</v>
      </c>
      <c r="R326" s="133" t="s">
        <v>226</v>
      </c>
      <c r="S326" s="134">
        <f>SUMIF('13'!$T$7:$T$1004,"공제",'13'!$E$7:$E$1004)</f>
        <v>0</v>
      </c>
      <c r="T326" s="135">
        <f>SUMIF('13'!$U$7:$U$1004,"공제",'13'!$J$7:$J1293)</f>
        <v>0</v>
      </c>
      <c r="U326" s="300">
        <f t="shared" si="190"/>
        <v>0</v>
      </c>
      <c r="V326" s="308">
        <f t="shared" si="181"/>
        <v>0</v>
      </c>
      <c r="W326" s="136">
        <f t="shared" si="182"/>
        <v>0</v>
      </c>
      <c r="X326" s="132">
        <f t="shared" si="183"/>
        <v>0</v>
      </c>
      <c r="Y326" s="136" t="e">
        <f t="shared" si="184"/>
        <v>#VALUE!</v>
      </c>
      <c r="Z326" s="134">
        <f t="shared" si="185"/>
        <v>0</v>
      </c>
      <c r="AA326" s="135">
        <f t="shared" si="186"/>
        <v>0</v>
      </c>
      <c r="AB326" s="300">
        <f t="shared" si="191"/>
        <v>0</v>
      </c>
      <c r="AC326" s="308">
        <f t="shared" si="187"/>
        <v>0</v>
      </c>
      <c r="AD326" s="137"/>
    </row>
    <row r="327" spans="1:30" s="8" customFormat="1" ht="21" hidden="1" customHeight="1" x14ac:dyDescent="0.15">
      <c r="A327" s="52" t="s">
        <v>77</v>
      </c>
      <c r="B327" s="131">
        <f>COUNTIF('13'!$C$7:$C$1004,"*유")</f>
        <v>0</v>
      </c>
      <c r="C327" s="132">
        <f>COUNTIF('13'!$H$7:$H$1004,"*유")</f>
        <v>0</v>
      </c>
      <c r="D327" s="133" t="s">
        <v>226</v>
      </c>
      <c r="E327" s="134">
        <f>SUMIF('13'!$C$7:$C$1004,"*유",'13'!$E$7:$E$1004)</f>
        <v>0</v>
      </c>
      <c r="F327" s="135">
        <f>SUMIF('13'!$H$7:$H$1004,"*유",'13'!$J$7:$J1294)</f>
        <v>0</v>
      </c>
      <c r="G327" s="300">
        <f t="shared" si="188"/>
        <v>0</v>
      </c>
      <c r="H327" s="308">
        <f t="shared" si="179"/>
        <v>0</v>
      </c>
      <c r="I327" s="131">
        <f>COUNTIF('13'!$T$7:$T$1004,"국유")</f>
        <v>0</v>
      </c>
      <c r="J327" s="132">
        <f>COUNTIF('13'!$U$7:$U$1004,"국유")</f>
        <v>0</v>
      </c>
      <c r="K327" s="133" t="s">
        <v>226</v>
      </c>
      <c r="L327" s="134">
        <f>SUMIF('13'!$T$7:$T$1004,"국유",'13'!$E$7:$E$1004)</f>
        <v>0</v>
      </c>
      <c r="M327" s="135">
        <f>SUMIF('13'!$U$7:$U$1004,"국유",'13'!$J$7:$J1294)</f>
        <v>0</v>
      </c>
      <c r="N327" s="300">
        <f t="shared" si="189"/>
        <v>0</v>
      </c>
      <c r="O327" s="308">
        <f t="shared" si="180"/>
        <v>0</v>
      </c>
      <c r="P327" s="136">
        <f>COUNTIF('13'!$T$7:$T$1004,"공유")</f>
        <v>0</v>
      </c>
      <c r="Q327" s="132">
        <f>COUNTIF('13'!$U$7:$U$1004,"공유")</f>
        <v>0</v>
      </c>
      <c r="R327" s="133" t="s">
        <v>226</v>
      </c>
      <c r="S327" s="134">
        <f>SUMIF('13'!$T$7:$T$1004,"공유",'13'!$E$7:$E$1004)</f>
        <v>0</v>
      </c>
      <c r="T327" s="135">
        <f>SUMIF('13'!$U$7:$U$1004,"공유",'13'!$J$7:$J1294)</f>
        <v>0</v>
      </c>
      <c r="U327" s="300">
        <f t="shared" si="190"/>
        <v>0</v>
      </c>
      <c r="V327" s="308">
        <f t="shared" si="181"/>
        <v>0</v>
      </c>
      <c r="W327" s="136">
        <f t="shared" si="182"/>
        <v>0</v>
      </c>
      <c r="X327" s="132">
        <f t="shared" si="183"/>
        <v>0</v>
      </c>
      <c r="Y327" s="136" t="e">
        <f t="shared" si="184"/>
        <v>#VALUE!</v>
      </c>
      <c r="Z327" s="134">
        <f t="shared" si="185"/>
        <v>0</v>
      </c>
      <c r="AA327" s="135">
        <f t="shared" si="186"/>
        <v>0</v>
      </c>
      <c r="AB327" s="300">
        <f t="shared" si="191"/>
        <v>0</v>
      </c>
      <c r="AC327" s="308">
        <f t="shared" si="187"/>
        <v>0</v>
      </c>
      <c r="AD327" s="138"/>
    </row>
    <row r="328" spans="1:30" s="8" customFormat="1" ht="21" hidden="1" customHeight="1" x14ac:dyDescent="0.15">
      <c r="A328" s="52" t="s">
        <v>235</v>
      </c>
      <c r="B328" s="131">
        <f>COUNTIF('13'!$C$7:$C$1004,"*잡")</f>
        <v>0</v>
      </c>
      <c r="C328" s="132">
        <f>COUNTIF('13'!$H$7:$H$1004,"*잡")</f>
        <v>0</v>
      </c>
      <c r="D328" s="133" t="s">
        <v>226</v>
      </c>
      <c r="E328" s="134">
        <f>SUMIF('13'!$C$7:$C$1004,"*잡",'13'!$E$7:$E$1004)</f>
        <v>0</v>
      </c>
      <c r="F328" s="135">
        <f>SUMIF('13'!$H$7:$H$1004,"*잡",'13'!$J$7:$J1295)</f>
        <v>0</v>
      </c>
      <c r="G328" s="300">
        <f t="shared" si="188"/>
        <v>0</v>
      </c>
      <c r="H328" s="308">
        <f t="shared" si="179"/>
        <v>0</v>
      </c>
      <c r="I328" s="131">
        <f>COUNTIF('13'!$T$7:$T$1004,"국잡")</f>
        <v>0</v>
      </c>
      <c r="J328" s="132">
        <f>COUNTIF('13'!$U$7:$U$1004,"국잡")</f>
        <v>0</v>
      </c>
      <c r="K328" s="133" t="s">
        <v>226</v>
      </c>
      <c r="L328" s="134">
        <f>SUMIF('13'!$T$7:$T$1004,"국잡",'13'!$E$7:$E$1004)</f>
        <v>0</v>
      </c>
      <c r="M328" s="135">
        <f>SUMIF('13'!$U$7:$U$1004,"국잡",'13'!$J$7:$J1295)</f>
        <v>0</v>
      </c>
      <c r="N328" s="300">
        <f t="shared" si="189"/>
        <v>0</v>
      </c>
      <c r="O328" s="308">
        <f t="shared" si="180"/>
        <v>0</v>
      </c>
      <c r="P328" s="136">
        <f>COUNTIF('13'!$T$7:$T$1004,"공잡")</f>
        <v>0</v>
      </c>
      <c r="Q328" s="132">
        <f>COUNTIF('13'!$U$7:$U$1004,"공잡")</f>
        <v>0</v>
      </c>
      <c r="R328" s="133" t="s">
        <v>226</v>
      </c>
      <c r="S328" s="134">
        <f>SUMIF('13'!$T$7:$T$1004,"공잡",'13'!$E$7:$E$1004)</f>
        <v>0</v>
      </c>
      <c r="T328" s="135">
        <f>SUMIF('13'!$U$7:$U$1004,"공잡",'13'!$J$7:$J1295)</f>
        <v>0</v>
      </c>
      <c r="U328" s="300">
        <f t="shared" si="190"/>
        <v>0</v>
      </c>
      <c r="V328" s="308">
        <f t="shared" si="181"/>
        <v>0</v>
      </c>
      <c r="W328" s="136">
        <f t="shared" si="182"/>
        <v>0</v>
      </c>
      <c r="X328" s="132">
        <f t="shared" si="183"/>
        <v>0</v>
      </c>
      <c r="Y328" s="136" t="e">
        <f t="shared" si="184"/>
        <v>#VALUE!</v>
      </c>
      <c r="Z328" s="134">
        <f t="shared" si="185"/>
        <v>0</v>
      </c>
      <c r="AA328" s="135">
        <f t="shared" si="186"/>
        <v>0</v>
      </c>
      <c r="AB328" s="300">
        <f t="shared" si="191"/>
        <v>0</v>
      </c>
      <c r="AC328" s="308">
        <f t="shared" si="187"/>
        <v>0</v>
      </c>
      <c r="AD328" s="138"/>
    </row>
    <row r="329" spans="1:30" s="8" customFormat="1" ht="21" hidden="1" customHeight="1" x14ac:dyDescent="0.15">
      <c r="A329" s="52" t="s">
        <v>236</v>
      </c>
      <c r="B329" s="131">
        <f>COUNTIF('13'!$C$7:$C$1004,"*묘")</f>
        <v>0</v>
      </c>
      <c r="C329" s="132">
        <f>COUNTIF('13'!$H$7:$H$1004,"*묘")</f>
        <v>0</v>
      </c>
      <c r="D329" s="133" t="s">
        <v>226</v>
      </c>
      <c r="E329" s="134">
        <f>SUMIF('13'!$C$7:$C$1004,"*묘",'13'!$E$7:$E$1004)</f>
        <v>0</v>
      </c>
      <c r="F329" s="135">
        <f>SUMIF('13'!$H$7:$H$1004,"*묘",'13'!$J$7:$J1296)</f>
        <v>0</v>
      </c>
      <c r="G329" s="300">
        <f t="shared" si="188"/>
        <v>0</v>
      </c>
      <c r="H329" s="308">
        <f t="shared" si="179"/>
        <v>0</v>
      </c>
      <c r="I329" s="131">
        <f>COUNTIF('13'!$T$7:$T$1004,"국묘")</f>
        <v>0</v>
      </c>
      <c r="J329" s="132">
        <f>COUNTIF('13'!$U$7:$U$1004,"국묘")</f>
        <v>0</v>
      </c>
      <c r="K329" s="133" t="s">
        <v>226</v>
      </c>
      <c r="L329" s="134">
        <f>SUMIF('13'!$T$7:$T$1004,"국묘",'13'!$E$7:$E$1004)</f>
        <v>0</v>
      </c>
      <c r="M329" s="135">
        <f>SUMIF('13'!$U$7:$U$1004,"국묘",'13'!$J$7:$J1296)</f>
        <v>0</v>
      </c>
      <c r="N329" s="300">
        <f t="shared" si="189"/>
        <v>0</v>
      </c>
      <c r="O329" s="308">
        <f t="shared" si="180"/>
        <v>0</v>
      </c>
      <c r="P329" s="136">
        <f>COUNTIF('13'!$T$7:$T$1004,"공묘")</f>
        <v>0</v>
      </c>
      <c r="Q329" s="132">
        <f>COUNTIF('13'!$U$7:$U$1004,"공묘")</f>
        <v>0</v>
      </c>
      <c r="R329" s="133" t="s">
        <v>226</v>
      </c>
      <c r="S329" s="134">
        <f>SUMIF('13'!$T$7:$T$1004,"공묘",'13'!$E$7:$E$1004)</f>
        <v>0</v>
      </c>
      <c r="T329" s="135">
        <f>SUMIF('13'!$U$7:$U$1004,"공묘",'13'!$J$7:$J1296)</f>
        <v>0</v>
      </c>
      <c r="U329" s="300">
        <f t="shared" si="190"/>
        <v>0</v>
      </c>
      <c r="V329" s="308">
        <f t="shared" si="181"/>
        <v>0</v>
      </c>
      <c r="W329" s="136">
        <f t="shared" si="182"/>
        <v>0</v>
      </c>
      <c r="X329" s="132">
        <f t="shared" si="183"/>
        <v>0</v>
      </c>
      <c r="Y329" s="136" t="e">
        <f t="shared" si="184"/>
        <v>#VALUE!</v>
      </c>
      <c r="Z329" s="134">
        <f t="shared" si="185"/>
        <v>0</v>
      </c>
      <c r="AA329" s="135">
        <f t="shared" si="186"/>
        <v>0</v>
      </c>
      <c r="AB329" s="300">
        <f t="shared" si="191"/>
        <v>0</v>
      </c>
      <c r="AC329" s="308">
        <f t="shared" si="187"/>
        <v>0</v>
      </c>
      <c r="AD329" s="138"/>
    </row>
    <row r="330" spans="1:30" s="8" customFormat="1" ht="21" hidden="1" customHeight="1" x14ac:dyDescent="0.15">
      <c r="A330" s="52" t="s">
        <v>78</v>
      </c>
      <c r="B330" s="131">
        <f>COUNTIF('13'!$C$7:$C$1004,"*과")</f>
        <v>0</v>
      </c>
      <c r="C330" s="132">
        <f>COUNTIF('13'!$H$7:$H$1004,"*과")</f>
        <v>0</v>
      </c>
      <c r="D330" s="133" t="s">
        <v>226</v>
      </c>
      <c r="E330" s="134">
        <f>SUMIF('13'!$C$7:$C$1004,"*과",'13'!$E$7:$E$1004)</f>
        <v>0</v>
      </c>
      <c r="F330" s="135">
        <f>SUMIF('13'!$H$7:$H$1004,"*과",'13'!$J$7:$J1297)</f>
        <v>0</v>
      </c>
      <c r="G330" s="300">
        <f t="shared" si="188"/>
        <v>0</v>
      </c>
      <c r="H330" s="308">
        <f t="shared" si="179"/>
        <v>0</v>
      </c>
      <c r="I330" s="131">
        <f>COUNTIF('13'!$T$7:$T$1004,"국과")</f>
        <v>0</v>
      </c>
      <c r="J330" s="132">
        <f>COUNTIF('13'!$U$7:$U$1004,"국과")</f>
        <v>0</v>
      </c>
      <c r="K330" s="133" t="s">
        <v>226</v>
      </c>
      <c r="L330" s="134">
        <f>SUMIF('13'!$T$7:$T$1004,"국과",'13'!$E$7:$E$1004)</f>
        <v>0</v>
      </c>
      <c r="M330" s="135">
        <f>SUMIF('13'!$U$7:$U$1004,"국과",'13'!$J$7:$J1297)</f>
        <v>0</v>
      </c>
      <c r="N330" s="300">
        <f t="shared" si="189"/>
        <v>0</v>
      </c>
      <c r="O330" s="308">
        <f t="shared" si="180"/>
        <v>0</v>
      </c>
      <c r="P330" s="136">
        <f>COUNTIF('13'!$T$7:$T$1004,"공과")</f>
        <v>0</v>
      </c>
      <c r="Q330" s="132">
        <f>COUNTIF('13'!$U$7:$U$1004,"공과")</f>
        <v>0</v>
      </c>
      <c r="R330" s="133" t="s">
        <v>226</v>
      </c>
      <c r="S330" s="134">
        <f>SUMIF('13'!$T$7:$T$1004,"공과",'13'!$E$7:$E$1004)</f>
        <v>0</v>
      </c>
      <c r="T330" s="135">
        <f>SUMIF('13'!$U$7:$U$1004,"공과",'13'!$J$7:$J1297)</f>
        <v>0</v>
      </c>
      <c r="U330" s="300">
        <f t="shared" si="190"/>
        <v>0</v>
      </c>
      <c r="V330" s="308">
        <f t="shared" si="181"/>
        <v>0</v>
      </c>
      <c r="W330" s="136">
        <f t="shared" si="182"/>
        <v>0</v>
      </c>
      <c r="X330" s="132">
        <f t="shared" si="183"/>
        <v>0</v>
      </c>
      <c r="Y330" s="136" t="e">
        <f t="shared" si="184"/>
        <v>#VALUE!</v>
      </c>
      <c r="Z330" s="134">
        <f t="shared" si="185"/>
        <v>0</v>
      </c>
      <c r="AA330" s="135">
        <f t="shared" si="186"/>
        <v>0</v>
      </c>
      <c r="AB330" s="300">
        <f t="shared" si="191"/>
        <v>0</v>
      </c>
      <c r="AC330" s="308">
        <f t="shared" si="187"/>
        <v>0</v>
      </c>
      <c r="AD330" s="138"/>
    </row>
    <row r="331" spans="1:30" s="8" customFormat="1" ht="21" hidden="1" customHeight="1" x14ac:dyDescent="0.15">
      <c r="A331" s="52" t="s">
        <v>79</v>
      </c>
      <c r="B331" s="131">
        <f>COUNTIF('13'!$C$7:$C$1004,"*철")</f>
        <v>0</v>
      </c>
      <c r="C331" s="132">
        <f>COUNTIF('13'!$H$7:$H$1004,"*철")</f>
        <v>0</v>
      </c>
      <c r="D331" s="133" t="s">
        <v>226</v>
      </c>
      <c r="E331" s="134">
        <f>SUMIF('13'!$C$7:$C$1004,"*철",'13'!$E$7:$E$1004)</f>
        <v>0</v>
      </c>
      <c r="F331" s="135">
        <f>SUMIF('13'!$H$7:$H$1004,"*철",'13'!$J$7:$J1298)</f>
        <v>0</v>
      </c>
      <c r="G331" s="300">
        <f t="shared" si="188"/>
        <v>0</v>
      </c>
      <c r="H331" s="308">
        <f t="shared" si="179"/>
        <v>0</v>
      </c>
      <c r="I331" s="131">
        <f>COUNTIF('13'!$T$7:$T$1004,"국철")</f>
        <v>0</v>
      </c>
      <c r="J331" s="132">
        <f>COUNTIF('13'!$U$7:$U$1004,"국철")</f>
        <v>0</v>
      </c>
      <c r="K331" s="133" t="s">
        <v>226</v>
      </c>
      <c r="L331" s="134">
        <f>SUMIF('13'!$T$7:$T$1004,"국철",'13'!$E$7:$E$1004)</f>
        <v>0</v>
      </c>
      <c r="M331" s="135">
        <f>SUMIF('13'!$U$7:$U$1004,"국철",'13'!$J$7:$J1298)</f>
        <v>0</v>
      </c>
      <c r="N331" s="300">
        <f t="shared" si="189"/>
        <v>0</v>
      </c>
      <c r="O331" s="308">
        <f t="shared" si="180"/>
        <v>0</v>
      </c>
      <c r="P331" s="136">
        <f>COUNTIF('13'!$T$7:$T$1004,"공철")</f>
        <v>0</v>
      </c>
      <c r="Q331" s="132">
        <f>COUNTIF('13'!$U$7:$U$1004,"공철")</f>
        <v>0</v>
      </c>
      <c r="R331" s="133" t="s">
        <v>226</v>
      </c>
      <c r="S331" s="134">
        <f>SUMIF('13'!$T$7:$T$1004,"공철",'13'!$E$7:$E$1004)</f>
        <v>0</v>
      </c>
      <c r="T331" s="135">
        <f>SUMIF('13'!$U$7:$U$1004,"공철",'13'!$J$7:$J1298)</f>
        <v>0</v>
      </c>
      <c r="U331" s="300">
        <f t="shared" si="190"/>
        <v>0</v>
      </c>
      <c r="V331" s="308">
        <f t="shared" si="181"/>
        <v>0</v>
      </c>
      <c r="W331" s="136">
        <f t="shared" si="182"/>
        <v>0</v>
      </c>
      <c r="X331" s="132">
        <f t="shared" si="183"/>
        <v>0</v>
      </c>
      <c r="Y331" s="136" t="e">
        <f t="shared" si="184"/>
        <v>#VALUE!</v>
      </c>
      <c r="Z331" s="134">
        <f t="shared" si="185"/>
        <v>0</v>
      </c>
      <c r="AA331" s="135">
        <f t="shared" si="186"/>
        <v>0</v>
      </c>
      <c r="AB331" s="300">
        <f t="shared" si="191"/>
        <v>0</v>
      </c>
      <c r="AC331" s="308">
        <f t="shared" si="187"/>
        <v>0</v>
      </c>
      <c r="AD331" s="138"/>
    </row>
    <row r="332" spans="1:30" s="8" customFormat="1" ht="21" hidden="1" customHeight="1" x14ac:dyDescent="0.15">
      <c r="A332" s="52" t="s">
        <v>237</v>
      </c>
      <c r="B332" s="131">
        <f>COUNTIF('13'!$C$7:$C$1004,"*학")</f>
        <v>0</v>
      </c>
      <c r="C332" s="132">
        <f>COUNTIF('13'!$H$7:$H$1004,"*학")</f>
        <v>0</v>
      </c>
      <c r="D332" s="133" t="s">
        <v>226</v>
      </c>
      <c r="E332" s="134">
        <f>SUMIF('13'!$C$7:$C$1004,"*학",'13'!$E$7:$E$1004)</f>
        <v>0</v>
      </c>
      <c r="F332" s="135">
        <f>SUMIF('13'!$H$7:$H$1004,"*학",'13'!$J$7:$J1299)</f>
        <v>0</v>
      </c>
      <c r="G332" s="300">
        <f t="shared" si="188"/>
        <v>0</v>
      </c>
      <c r="H332" s="308">
        <f t="shared" si="179"/>
        <v>0</v>
      </c>
      <c r="I332" s="131">
        <f>COUNTIF('13'!$T$7:$T$1004,"국학")</f>
        <v>0</v>
      </c>
      <c r="J332" s="132">
        <f>COUNTIF('13'!$U$7:$U$1004,"국학")</f>
        <v>0</v>
      </c>
      <c r="K332" s="133" t="s">
        <v>226</v>
      </c>
      <c r="L332" s="134">
        <f>SUMIF('13'!$T$7:$T$1004,"국학",'13'!$E$7:$E$1004)</f>
        <v>0</v>
      </c>
      <c r="M332" s="135">
        <f>SUMIF('13'!$U$7:$U$1004,"국학",'13'!$J$7:$J1299)</f>
        <v>0</v>
      </c>
      <c r="N332" s="300">
        <f t="shared" si="189"/>
        <v>0</v>
      </c>
      <c r="O332" s="308">
        <f t="shared" si="180"/>
        <v>0</v>
      </c>
      <c r="P332" s="136">
        <f>COUNTIF('13'!$T$7:$T$1004,"공학")</f>
        <v>0</v>
      </c>
      <c r="Q332" s="132">
        <f>COUNTIF('13'!$U$7:$U$1004,"공학")</f>
        <v>0</v>
      </c>
      <c r="R332" s="133" t="s">
        <v>226</v>
      </c>
      <c r="S332" s="134">
        <f>SUMIF('13'!$T$7:$T$1004,"공학",'13'!$E$7:$E$1004)</f>
        <v>0</v>
      </c>
      <c r="T332" s="135">
        <f>SUMIF('13'!$U$7:$U$1004,"공학",'13'!$J$7:$J1299)</f>
        <v>0</v>
      </c>
      <c r="U332" s="300">
        <f t="shared" si="190"/>
        <v>0</v>
      </c>
      <c r="V332" s="308">
        <f t="shared" si="181"/>
        <v>0</v>
      </c>
      <c r="W332" s="136">
        <f t="shared" si="182"/>
        <v>0</v>
      </c>
      <c r="X332" s="132">
        <f t="shared" si="183"/>
        <v>0</v>
      </c>
      <c r="Y332" s="136" t="e">
        <f t="shared" si="184"/>
        <v>#VALUE!</v>
      </c>
      <c r="Z332" s="134">
        <f t="shared" si="185"/>
        <v>0</v>
      </c>
      <c r="AA332" s="135">
        <f t="shared" si="186"/>
        <v>0</v>
      </c>
      <c r="AB332" s="300">
        <f t="shared" si="191"/>
        <v>0</v>
      </c>
      <c r="AC332" s="308">
        <f t="shared" si="187"/>
        <v>0</v>
      </c>
      <c r="AD332" s="138"/>
    </row>
    <row r="333" spans="1:30" s="8" customFormat="1" ht="21" hidden="1" customHeight="1" x14ac:dyDescent="0.15">
      <c r="A333" s="52" t="s">
        <v>80</v>
      </c>
      <c r="B333" s="131">
        <f>COUNTIF('13'!$C$7:$C$1004,"*수")</f>
        <v>0</v>
      </c>
      <c r="C333" s="132">
        <f>COUNTIF('13'!$H$7:$H$1004,"*수")</f>
        <v>0</v>
      </c>
      <c r="D333" s="133" t="s">
        <v>226</v>
      </c>
      <c r="E333" s="134">
        <f>SUMIF('13'!$C$7:$C$1004,"*수",'13'!$E$7:$E$1004)</f>
        <v>0</v>
      </c>
      <c r="F333" s="135">
        <f>SUMIF('13'!$H$7:$H$1004,"*수",'13'!$J$7:$J1300)</f>
        <v>0</v>
      </c>
      <c r="G333" s="300">
        <f t="shared" si="188"/>
        <v>0</v>
      </c>
      <c r="H333" s="308">
        <f t="shared" si="179"/>
        <v>0</v>
      </c>
      <c r="I333" s="131">
        <f>COUNTIF('13'!$T$7:$T$1004,"국수")</f>
        <v>0</v>
      </c>
      <c r="J333" s="132">
        <f>COUNTIF('13'!$U$7:$U$1004,"국수")</f>
        <v>0</v>
      </c>
      <c r="K333" s="133" t="s">
        <v>226</v>
      </c>
      <c r="L333" s="134">
        <f>SUMIF('13'!$T$7:$T$1004,"국수",'13'!$E$7:$E$1004)</f>
        <v>0</v>
      </c>
      <c r="M333" s="135">
        <f>SUMIF('13'!$U$7:$U$1004,"국수",'13'!$J$7:$J1300)</f>
        <v>0</v>
      </c>
      <c r="N333" s="300">
        <f t="shared" si="189"/>
        <v>0</v>
      </c>
      <c r="O333" s="308">
        <f t="shared" si="180"/>
        <v>0</v>
      </c>
      <c r="P333" s="136">
        <f>COUNTIF('13'!$T$7:$T$1004,"공수")</f>
        <v>0</v>
      </c>
      <c r="Q333" s="132">
        <f>COUNTIF('13'!$U$7:$U$1004,"공수")</f>
        <v>0</v>
      </c>
      <c r="R333" s="133" t="s">
        <v>226</v>
      </c>
      <c r="S333" s="134">
        <f>SUMIF('13'!$T$7:$T$1004,"공수",'13'!$E$7:$E$1004)</f>
        <v>0</v>
      </c>
      <c r="T333" s="135">
        <f>SUMIF('13'!$U$7:$U$1004,"공수",'13'!$J$7:$J1300)</f>
        <v>0</v>
      </c>
      <c r="U333" s="300">
        <f t="shared" si="190"/>
        <v>0</v>
      </c>
      <c r="V333" s="308">
        <f t="shared" si="181"/>
        <v>0</v>
      </c>
      <c r="W333" s="136">
        <f t="shared" si="182"/>
        <v>0</v>
      </c>
      <c r="X333" s="132">
        <f t="shared" si="183"/>
        <v>0</v>
      </c>
      <c r="Y333" s="136" t="e">
        <f t="shared" si="184"/>
        <v>#VALUE!</v>
      </c>
      <c r="Z333" s="134">
        <f t="shared" si="185"/>
        <v>0</v>
      </c>
      <c r="AA333" s="135">
        <f t="shared" si="186"/>
        <v>0</v>
      </c>
      <c r="AB333" s="300">
        <f t="shared" si="191"/>
        <v>0</v>
      </c>
      <c r="AC333" s="308">
        <f t="shared" si="187"/>
        <v>0</v>
      </c>
      <c r="AD333" s="138"/>
    </row>
    <row r="334" spans="1:30" s="8" customFormat="1" ht="21" hidden="1" customHeight="1" x14ac:dyDescent="0.15">
      <c r="A334" s="52" t="s">
        <v>31</v>
      </c>
      <c r="B334" s="131">
        <f>COUNTIF('13'!$C$7:$C$1004,"*목")</f>
        <v>0</v>
      </c>
      <c r="C334" s="132">
        <f>COUNTIF('13'!$H$7:$H$1004,"*목")</f>
        <v>0</v>
      </c>
      <c r="D334" s="133" t="s">
        <v>226</v>
      </c>
      <c r="E334" s="134">
        <f>SUMIF('13'!$C$7:$C$1004,"*목",'13'!$E$7:$E$1004)</f>
        <v>0</v>
      </c>
      <c r="F334" s="135">
        <f>SUMIF('13'!$H$7:$H$1004,"*목",'13'!$J$7:$J1300)</f>
        <v>0</v>
      </c>
      <c r="G334" s="300">
        <f t="shared" si="188"/>
        <v>0</v>
      </c>
      <c r="H334" s="308">
        <f>SUM(F334-E334)</f>
        <v>0</v>
      </c>
      <c r="I334" s="131">
        <f>COUNTIF('13'!$T$7:$T$1004,"국목")</f>
        <v>0</v>
      </c>
      <c r="J334" s="132">
        <f>COUNTIF('13'!$U$7:$U$1004,"국목")</f>
        <v>0</v>
      </c>
      <c r="K334" s="133" t="s">
        <v>226</v>
      </c>
      <c r="L334" s="134">
        <f>SUMIF('13'!$T$7:$T$1004,"국목",'13'!$E$7:$E$1004)</f>
        <v>0</v>
      </c>
      <c r="M334" s="135">
        <f>SUMIF('13'!$U$7:$U$1004,"국목",'13'!$J$7:$J1300)</f>
        <v>0</v>
      </c>
      <c r="N334" s="300">
        <f t="shared" si="189"/>
        <v>0</v>
      </c>
      <c r="O334" s="308">
        <f>SUM(M334-L334)</f>
        <v>0</v>
      </c>
      <c r="P334" s="136">
        <f>COUNTIF('13'!$T$7:$T$1004,"공목")</f>
        <v>0</v>
      </c>
      <c r="Q334" s="132">
        <f>COUNTIF('13'!$U$7:$U$1004,"공목")</f>
        <v>0</v>
      </c>
      <c r="R334" s="133" t="s">
        <v>226</v>
      </c>
      <c r="S334" s="134">
        <f>SUMIF('13'!$T$7:$T$1004,"공목",'13'!$E$7:$E$1004)</f>
        <v>0</v>
      </c>
      <c r="T334" s="135">
        <f>SUMIF('13'!$U$7:$U$1004,"공목",'13'!$J$7:$J1300)</f>
        <v>0</v>
      </c>
      <c r="U334" s="300">
        <f t="shared" si="190"/>
        <v>0</v>
      </c>
      <c r="V334" s="308">
        <f>SUM(T334-S334)</f>
        <v>0</v>
      </c>
      <c r="W334" s="136">
        <f t="shared" si="182"/>
        <v>0</v>
      </c>
      <c r="X334" s="132">
        <f t="shared" si="183"/>
        <v>0</v>
      </c>
      <c r="Y334" s="136" t="e">
        <f t="shared" si="184"/>
        <v>#VALUE!</v>
      </c>
      <c r="Z334" s="134">
        <f t="shared" si="185"/>
        <v>0</v>
      </c>
      <c r="AA334" s="135">
        <f t="shared" si="186"/>
        <v>0</v>
      </c>
      <c r="AB334" s="300">
        <f t="shared" si="191"/>
        <v>0</v>
      </c>
      <c r="AC334" s="308">
        <f>SUM(AA334-Z334)</f>
        <v>0</v>
      </c>
      <c r="AD334" s="138"/>
    </row>
    <row r="335" spans="1:30" s="8" customFormat="1" ht="21" hidden="1" customHeight="1" x14ac:dyDescent="0.15">
      <c r="A335" s="52" t="s">
        <v>38</v>
      </c>
      <c r="B335" s="131">
        <f>COUNTIF('13'!$C$7:$C$1004,"*창")</f>
        <v>0</v>
      </c>
      <c r="C335" s="132">
        <f>COUNTIF('13'!$H$7:$H$1004,"*창")</f>
        <v>0</v>
      </c>
      <c r="D335" s="133" t="s">
        <v>226</v>
      </c>
      <c r="E335" s="134">
        <f>SUMIF('13'!$C$7:$C$1004,"*창",'13'!$E$7:$E$1004)</f>
        <v>0</v>
      </c>
      <c r="F335" s="135">
        <f>SUMIF('13'!$H$7:$H$1004,"*창",'13'!$J$7:$J1300)</f>
        <v>0</v>
      </c>
      <c r="G335" s="300">
        <f t="shared" si="188"/>
        <v>0</v>
      </c>
      <c r="H335" s="308">
        <f>SUM(F335-E335)</f>
        <v>0</v>
      </c>
      <c r="I335" s="131">
        <f>COUNTIF('13'!$T$7:$T$1004,"국창")</f>
        <v>0</v>
      </c>
      <c r="J335" s="132">
        <f>COUNTIF('13'!$U$7:$U$1004,"국창")</f>
        <v>0</v>
      </c>
      <c r="K335" s="133" t="s">
        <v>226</v>
      </c>
      <c r="L335" s="134">
        <f>SUMIF('13'!$T$7:$T$1004,"국창",'13'!$E$7:$E$1004)</f>
        <v>0</v>
      </c>
      <c r="M335" s="135">
        <f>SUMIF('13'!$U$7:$U$1004,"국창",'13'!$J$7:$J1300)</f>
        <v>0</v>
      </c>
      <c r="N335" s="300">
        <f t="shared" si="189"/>
        <v>0</v>
      </c>
      <c r="O335" s="308">
        <f>SUM(M335-L335)</f>
        <v>0</v>
      </c>
      <c r="P335" s="136">
        <f>COUNTIF('13'!$T$7:$T$1004,"공창")</f>
        <v>0</v>
      </c>
      <c r="Q335" s="132">
        <f>COUNTIF('13'!$U$7:$U$1004,"공창")</f>
        <v>0</v>
      </c>
      <c r="R335" s="133" t="s">
        <v>226</v>
      </c>
      <c r="S335" s="134">
        <f>SUMIF('13'!$T$7:$T$1004,"공창",'13'!$E$7:$E$1004)</f>
        <v>0</v>
      </c>
      <c r="T335" s="135">
        <f>SUMIF('13'!$U$7:$U$1004,"공창",'13'!$J$7:$J1300)</f>
        <v>0</v>
      </c>
      <c r="U335" s="300">
        <f t="shared" si="190"/>
        <v>0</v>
      </c>
      <c r="V335" s="308">
        <f>SUM(T335-S335)</f>
        <v>0</v>
      </c>
      <c r="W335" s="136">
        <f t="shared" si="182"/>
        <v>0</v>
      </c>
      <c r="X335" s="132">
        <f t="shared" si="183"/>
        <v>0</v>
      </c>
      <c r="Y335" s="136" t="e">
        <f t="shared" si="184"/>
        <v>#VALUE!</v>
      </c>
      <c r="Z335" s="134">
        <f t="shared" si="185"/>
        <v>0</v>
      </c>
      <c r="AA335" s="135">
        <f t="shared" si="186"/>
        <v>0</v>
      </c>
      <c r="AB335" s="300">
        <f t="shared" si="191"/>
        <v>0</v>
      </c>
      <c r="AC335" s="308">
        <f>SUM(AA335-Z335)</f>
        <v>0</v>
      </c>
      <c r="AD335" s="138"/>
    </row>
    <row r="336" spans="1:30" s="8" customFormat="1" ht="21" hidden="1" customHeight="1" x14ac:dyDescent="0.15">
      <c r="A336" s="52" t="s">
        <v>39</v>
      </c>
      <c r="B336" s="131">
        <f>COUNTIF('13'!$C$7:$C$1004,"*주")</f>
        <v>0</v>
      </c>
      <c r="C336" s="132">
        <f>COUNTIF('13'!$H$7:$H$1004,"*주")</f>
        <v>0</v>
      </c>
      <c r="D336" s="133" t="s">
        <v>226</v>
      </c>
      <c r="E336" s="134">
        <f>SUMIF('13'!$C$7:$C$1004,"*주",'13'!$E$7:$E$1004)</f>
        <v>0</v>
      </c>
      <c r="F336" s="135">
        <f>SUMIF('13'!$H$7:$H$1004,"*주",'13'!$J$7:$J1300)</f>
        <v>0</v>
      </c>
      <c r="G336" s="300">
        <f t="shared" si="188"/>
        <v>0</v>
      </c>
      <c r="H336" s="308">
        <f>SUM(F336-E336)</f>
        <v>0</v>
      </c>
      <c r="I336" s="131">
        <f>COUNTIF('13'!$T$7:$T$1004,"국주")</f>
        <v>0</v>
      </c>
      <c r="J336" s="132">
        <f>COUNTIF('13'!$U$7:$U$1004,"국주")</f>
        <v>0</v>
      </c>
      <c r="K336" s="133" t="s">
        <v>226</v>
      </c>
      <c r="L336" s="134">
        <f>SUMIF('13'!$T$7:$T$1004,"국주",'13'!$E$7:$E$1004)</f>
        <v>0</v>
      </c>
      <c r="M336" s="135">
        <f>SUMIF('13'!$U$7:$U$1004,"국주",'13'!$J$7:$J1300)</f>
        <v>0</v>
      </c>
      <c r="N336" s="300">
        <f t="shared" si="189"/>
        <v>0</v>
      </c>
      <c r="O336" s="308">
        <f>SUM(M336-L336)</f>
        <v>0</v>
      </c>
      <c r="P336" s="136">
        <f>COUNTIF('13'!$T$7:$T$1004,"공주")</f>
        <v>0</v>
      </c>
      <c r="Q336" s="132">
        <f>COUNTIF('13'!$U$7:$U$1004,"공주")</f>
        <v>0</v>
      </c>
      <c r="R336" s="133" t="s">
        <v>226</v>
      </c>
      <c r="S336" s="134">
        <f>SUMIF('13'!$T$7:$T$1004,"공주",'13'!$E$7:$E$1004)</f>
        <v>0</v>
      </c>
      <c r="T336" s="135">
        <f>SUMIF('13'!$U$7:$U$1004,"공주",'13'!$J$7:$J1300)</f>
        <v>0</v>
      </c>
      <c r="U336" s="300">
        <f t="shared" si="190"/>
        <v>0</v>
      </c>
      <c r="V336" s="308">
        <f>SUM(T336-S336)</f>
        <v>0</v>
      </c>
      <c r="W336" s="136">
        <f t="shared" si="182"/>
        <v>0</v>
      </c>
      <c r="X336" s="132">
        <f t="shared" si="183"/>
        <v>0</v>
      </c>
      <c r="Y336" s="136" t="e">
        <f t="shared" si="184"/>
        <v>#VALUE!</v>
      </c>
      <c r="Z336" s="134">
        <f t="shared" si="185"/>
        <v>0</v>
      </c>
      <c r="AA336" s="135">
        <f t="shared" si="186"/>
        <v>0</v>
      </c>
      <c r="AB336" s="300">
        <f t="shared" si="191"/>
        <v>0</v>
      </c>
      <c r="AC336" s="308">
        <f>SUM(AA336-Z336)</f>
        <v>0</v>
      </c>
      <c r="AD336" s="138"/>
    </row>
    <row r="337" spans="1:30" s="8" customFormat="1" ht="21" hidden="1" customHeight="1" x14ac:dyDescent="0.15">
      <c r="A337" s="52" t="s">
        <v>238</v>
      </c>
      <c r="B337" s="131">
        <f>COUNTIF('13'!$C$7:$C$1004,"*장")</f>
        <v>0</v>
      </c>
      <c r="C337" s="132">
        <f>COUNTIF('13'!$H$7:$H$1004,"*장")</f>
        <v>0</v>
      </c>
      <c r="D337" s="133" t="s">
        <v>226</v>
      </c>
      <c r="E337" s="134">
        <f>SUMIF('13'!$C$7:$C$1004,"*장",'13'!$E$7:$E$1004)</f>
        <v>0</v>
      </c>
      <c r="F337" s="135">
        <f>SUMIF('13'!$H$7:$H$1004,"*장",'13'!$J$7:$J1301)</f>
        <v>0</v>
      </c>
      <c r="G337" s="300">
        <f t="shared" si="188"/>
        <v>0</v>
      </c>
      <c r="H337" s="308">
        <f>SUM(F337-E337)</f>
        <v>0</v>
      </c>
      <c r="I337" s="131">
        <f>COUNTIF('13'!$T$7:$T$1004,"국장")</f>
        <v>0</v>
      </c>
      <c r="J337" s="132">
        <f>COUNTIF('13'!$U$7:$U$1004,"국장")</f>
        <v>0</v>
      </c>
      <c r="K337" s="133" t="s">
        <v>226</v>
      </c>
      <c r="L337" s="134">
        <f>SUMIF('13'!$T$7:$T$1004,"국장",'13'!$E$7:$E$1004)</f>
        <v>0</v>
      </c>
      <c r="M337" s="135">
        <f>SUMIF('13'!$U$7:$U$1004,"국장",'13'!$J$7:$J1301)</f>
        <v>0</v>
      </c>
      <c r="N337" s="300">
        <f t="shared" si="189"/>
        <v>0</v>
      </c>
      <c r="O337" s="308">
        <f>SUM(M337-L337)</f>
        <v>0</v>
      </c>
      <c r="P337" s="136">
        <f>COUNTIF('13'!$T$7:$T$1004,"공장")</f>
        <v>0</v>
      </c>
      <c r="Q337" s="132">
        <f>COUNTIF('13'!$U$7:$U$1004,"공장")</f>
        <v>0</v>
      </c>
      <c r="R337" s="133" t="s">
        <v>226</v>
      </c>
      <c r="S337" s="134">
        <f>SUMIF('13'!$T$7:$T$1004,"공장",'13'!$E$7:$E$1004)</f>
        <v>0</v>
      </c>
      <c r="T337" s="135">
        <f>SUMIF('13'!$U$7:$U$1004,"공장",'13'!$J$7:$J1301)</f>
        <v>0</v>
      </c>
      <c r="U337" s="300">
        <f t="shared" si="190"/>
        <v>0</v>
      </c>
      <c r="V337" s="308">
        <f>SUM(T337-S337)</f>
        <v>0</v>
      </c>
      <c r="W337" s="136">
        <f t="shared" si="182"/>
        <v>0</v>
      </c>
      <c r="X337" s="132">
        <f t="shared" si="183"/>
        <v>0</v>
      </c>
      <c r="Y337" s="136" t="e">
        <f t="shared" si="184"/>
        <v>#VALUE!</v>
      </c>
      <c r="Z337" s="134">
        <f t="shared" si="185"/>
        <v>0</v>
      </c>
      <c r="AA337" s="135">
        <f t="shared" si="186"/>
        <v>0</v>
      </c>
      <c r="AB337" s="300">
        <f t="shared" si="191"/>
        <v>0</v>
      </c>
      <c r="AC337" s="308">
        <f>SUM(AA337-Z337)</f>
        <v>0</v>
      </c>
      <c r="AD337" s="138"/>
    </row>
    <row r="338" spans="1:30" s="8" customFormat="1" ht="21" hidden="1" customHeight="1" x14ac:dyDescent="0.15">
      <c r="A338" s="53" t="s">
        <v>81</v>
      </c>
      <c r="B338" s="139">
        <f>COUNTIF('13'!$C$7:$C$1004,"* ")</f>
        <v>0</v>
      </c>
      <c r="C338" s="140">
        <f>COUNTIF('13'!$H$7:$H$1004,"* ")</f>
        <v>0</v>
      </c>
      <c r="D338" s="141" t="s">
        <v>226</v>
      </c>
      <c r="E338" s="142">
        <f>SUMIF('13'!$C$7:$C$1004,"* ",'13'!$E$7:$E$1004)</f>
        <v>0</v>
      </c>
      <c r="F338" s="143">
        <f>SUMIF('13'!$H$7:$H$1004,"* ",'13'!$J$7:$J1302)</f>
        <v>0</v>
      </c>
      <c r="G338" s="301">
        <f t="shared" si="188"/>
        <v>0</v>
      </c>
      <c r="H338" s="309">
        <f>SUM(F338-E338)</f>
        <v>0</v>
      </c>
      <c r="I338" s="139">
        <f>COUNTIF('13'!$T$7:$T$1004,"국 ")</f>
        <v>0</v>
      </c>
      <c r="J338" s="140">
        <f>COUNTIF('13'!$U$7:$U$1004,"국 ")</f>
        <v>0</v>
      </c>
      <c r="K338" s="141" t="s">
        <v>226</v>
      </c>
      <c r="L338" s="142">
        <f>SUMIF('13'!$T$7:$T$1004,"국 ",'13'!$E$7:$E$1004)</f>
        <v>0</v>
      </c>
      <c r="M338" s="143">
        <f>SUMIF('13'!$U$7:$U$1004,"국 ",'13'!$J$7:$J1302)</f>
        <v>0</v>
      </c>
      <c r="N338" s="301">
        <f t="shared" si="189"/>
        <v>0</v>
      </c>
      <c r="O338" s="309">
        <f>SUM(M338-L338)</f>
        <v>0</v>
      </c>
      <c r="P338" s="144">
        <f>COUNTIF('13'!$T$7:$T$1004,"공 ")</f>
        <v>0</v>
      </c>
      <c r="Q338" s="140">
        <f>COUNTIF('13'!$U$7:$U$1004,"공 ")</f>
        <v>0</v>
      </c>
      <c r="R338" s="141" t="s">
        <v>226</v>
      </c>
      <c r="S338" s="142">
        <f>SUMIF('13'!$T$7:$T$1004,"공 ",'13'!$E$7:$E$1004)</f>
        <v>0</v>
      </c>
      <c r="T338" s="143">
        <f>SUMIF('13'!$U$7:$U$1004,"공 ",'13'!$J$7:$J1302)</f>
        <v>0</v>
      </c>
      <c r="U338" s="301">
        <f t="shared" si="190"/>
        <v>0</v>
      </c>
      <c r="V338" s="309">
        <f>SUM(T338-S338)</f>
        <v>0</v>
      </c>
      <c r="W338" s="144">
        <f t="shared" si="182"/>
        <v>0</v>
      </c>
      <c r="X338" s="140">
        <f t="shared" si="183"/>
        <v>0</v>
      </c>
      <c r="Y338" s="144" t="e">
        <f t="shared" si="184"/>
        <v>#VALUE!</v>
      </c>
      <c r="Z338" s="142">
        <f t="shared" si="185"/>
        <v>0</v>
      </c>
      <c r="AA338" s="143">
        <f t="shared" si="186"/>
        <v>0</v>
      </c>
      <c r="AB338" s="301">
        <f t="shared" si="191"/>
        <v>0</v>
      </c>
      <c r="AC338" s="309">
        <f>SUM(AA338-Z338)</f>
        <v>0</v>
      </c>
      <c r="AD338" s="145"/>
    </row>
    <row r="339" spans="1:30" ht="21" hidden="1" customHeight="1" x14ac:dyDescent="0.15">
      <c r="A339" s="12" t="s">
        <v>244</v>
      </c>
      <c r="B339" s="1"/>
      <c r="C339" s="9"/>
      <c r="D339" s="9"/>
      <c r="E339" s="83"/>
      <c r="F339" s="83"/>
      <c r="G339" s="83"/>
      <c r="H339" s="302"/>
      <c r="I339" s="9"/>
      <c r="J339" s="9"/>
      <c r="K339" s="9"/>
      <c r="L339" s="83"/>
      <c r="M339" s="83"/>
      <c r="N339" s="83"/>
      <c r="O339" s="302"/>
      <c r="P339" s="9"/>
      <c r="Q339" s="9"/>
      <c r="R339" s="9"/>
      <c r="S339" s="83"/>
      <c r="T339" s="83"/>
      <c r="U339" s="83"/>
      <c r="V339" s="302"/>
      <c r="W339" s="9"/>
      <c r="X339" s="9"/>
      <c r="Y339" s="9"/>
      <c r="Z339" s="83"/>
      <c r="AA339" s="83"/>
      <c r="AB339" s="83"/>
      <c r="AC339" s="302"/>
      <c r="AD339" s="9"/>
    </row>
    <row r="340" spans="1:30" s="8" customFormat="1" ht="21" hidden="1" customHeight="1" x14ac:dyDescent="0.15">
      <c r="A340" s="20"/>
      <c r="B340" s="19"/>
      <c r="C340" s="7"/>
      <c r="D340" s="7"/>
      <c r="E340" s="84"/>
      <c r="F340" s="84"/>
      <c r="G340" s="84"/>
      <c r="H340" s="303"/>
      <c r="I340" s="7"/>
      <c r="J340" s="7"/>
      <c r="K340" s="7"/>
      <c r="L340" s="84"/>
      <c r="M340" s="84"/>
      <c r="N340" s="84"/>
      <c r="O340" s="303"/>
      <c r="P340" s="7"/>
      <c r="Q340" s="7"/>
      <c r="R340" s="7"/>
      <c r="S340" s="84"/>
      <c r="T340" s="84"/>
      <c r="U340" s="84"/>
      <c r="V340" s="303"/>
      <c r="W340" s="7"/>
      <c r="X340" s="7"/>
      <c r="Y340" s="7"/>
      <c r="Z340" s="84"/>
      <c r="AA340" s="84"/>
      <c r="AB340" s="84"/>
      <c r="AC340" s="303"/>
      <c r="AD340" s="21">
        <f>'14'!$S$3</f>
        <v>14</v>
      </c>
    </row>
    <row r="341" spans="1:30" s="8" customFormat="1" ht="21" hidden="1" customHeight="1" x14ac:dyDescent="0.15">
      <c r="A341" s="915" t="s">
        <v>223</v>
      </c>
      <c r="B341" s="146" t="s">
        <v>224</v>
      </c>
      <c r="C341" s="147"/>
      <c r="D341" s="147"/>
      <c r="E341" s="147"/>
      <c r="F341" s="147"/>
      <c r="G341" s="296"/>
      <c r="H341" s="304"/>
      <c r="I341" s="146" t="s">
        <v>103</v>
      </c>
      <c r="J341" s="147"/>
      <c r="K341" s="147"/>
      <c r="L341" s="147"/>
      <c r="M341" s="147"/>
      <c r="N341" s="296"/>
      <c r="O341" s="304"/>
      <c r="P341" s="147" t="s">
        <v>104</v>
      </c>
      <c r="Q341" s="147"/>
      <c r="R341" s="147"/>
      <c r="S341" s="147"/>
      <c r="T341" s="147"/>
      <c r="U341" s="296"/>
      <c r="V341" s="304"/>
      <c r="W341" s="147" t="s">
        <v>239</v>
      </c>
      <c r="X341" s="147"/>
      <c r="Y341" s="147"/>
      <c r="Z341" s="147"/>
      <c r="AA341" s="147"/>
      <c r="AB341" s="296"/>
      <c r="AC341" s="304"/>
      <c r="AD341" s="918" t="s">
        <v>105</v>
      </c>
    </row>
    <row r="342" spans="1:30" s="8" customFormat="1" ht="21" hidden="1" customHeight="1" x14ac:dyDescent="0.15">
      <c r="A342" s="916"/>
      <c r="B342" s="921" t="s">
        <v>106</v>
      </c>
      <c r="C342" s="912"/>
      <c r="D342" s="148" t="s">
        <v>226</v>
      </c>
      <c r="E342" s="912" t="s">
        <v>241</v>
      </c>
      <c r="F342" s="912"/>
      <c r="G342" s="913" t="s">
        <v>107</v>
      </c>
      <c r="H342" s="914"/>
      <c r="I342" s="921" t="s">
        <v>106</v>
      </c>
      <c r="J342" s="912"/>
      <c r="K342" s="148" t="s">
        <v>226</v>
      </c>
      <c r="L342" s="912" t="s">
        <v>241</v>
      </c>
      <c r="M342" s="912"/>
      <c r="N342" s="913" t="s">
        <v>107</v>
      </c>
      <c r="O342" s="914"/>
      <c r="P342" s="912" t="s">
        <v>106</v>
      </c>
      <c r="Q342" s="912"/>
      <c r="R342" s="148" t="s">
        <v>226</v>
      </c>
      <c r="S342" s="912" t="s">
        <v>241</v>
      </c>
      <c r="T342" s="912"/>
      <c r="U342" s="913" t="s">
        <v>107</v>
      </c>
      <c r="V342" s="914"/>
      <c r="W342" s="912" t="s">
        <v>106</v>
      </c>
      <c r="X342" s="912"/>
      <c r="Y342" s="148" t="s">
        <v>226</v>
      </c>
      <c r="Z342" s="912" t="s">
        <v>241</v>
      </c>
      <c r="AA342" s="912"/>
      <c r="AB342" s="913" t="s">
        <v>107</v>
      </c>
      <c r="AC342" s="914"/>
      <c r="AD342" s="919"/>
    </row>
    <row r="343" spans="1:30" s="8" customFormat="1" ht="21" hidden="1" customHeight="1" x14ac:dyDescent="0.15">
      <c r="A343" s="917"/>
      <c r="B343" s="149" t="s">
        <v>108</v>
      </c>
      <c r="C343" s="50" t="s">
        <v>109</v>
      </c>
      <c r="D343" s="50" t="s">
        <v>226</v>
      </c>
      <c r="E343" s="50" t="s">
        <v>108</v>
      </c>
      <c r="F343" s="50" t="s">
        <v>109</v>
      </c>
      <c r="G343" s="297" t="s">
        <v>240</v>
      </c>
      <c r="H343" s="305" t="s">
        <v>110</v>
      </c>
      <c r="I343" s="149" t="s">
        <v>108</v>
      </c>
      <c r="J343" s="50" t="s">
        <v>109</v>
      </c>
      <c r="K343" s="50" t="s">
        <v>226</v>
      </c>
      <c r="L343" s="50" t="s">
        <v>108</v>
      </c>
      <c r="M343" s="50" t="s">
        <v>109</v>
      </c>
      <c r="N343" s="297" t="s">
        <v>240</v>
      </c>
      <c r="O343" s="305" t="s">
        <v>110</v>
      </c>
      <c r="P343" s="50" t="s">
        <v>108</v>
      </c>
      <c r="Q343" s="50" t="s">
        <v>109</v>
      </c>
      <c r="R343" s="50" t="s">
        <v>226</v>
      </c>
      <c r="S343" s="50" t="s">
        <v>108</v>
      </c>
      <c r="T343" s="50" t="s">
        <v>109</v>
      </c>
      <c r="U343" s="297" t="s">
        <v>240</v>
      </c>
      <c r="V343" s="305" t="s">
        <v>110</v>
      </c>
      <c r="W343" s="50" t="s">
        <v>108</v>
      </c>
      <c r="X343" s="50" t="s">
        <v>109</v>
      </c>
      <c r="Y343" s="50" t="s">
        <v>226</v>
      </c>
      <c r="Z343" s="50" t="s">
        <v>108</v>
      </c>
      <c r="AA343" s="50" t="s">
        <v>109</v>
      </c>
      <c r="AB343" s="297" t="s">
        <v>240</v>
      </c>
      <c r="AC343" s="305" t="s">
        <v>110</v>
      </c>
      <c r="AD343" s="920"/>
    </row>
    <row r="344" spans="1:30" s="8" customFormat="1" ht="21" hidden="1" customHeight="1" x14ac:dyDescent="0.15">
      <c r="A344" s="82" t="s">
        <v>224</v>
      </c>
      <c r="B344" s="117">
        <f>SUM(B345:B364)</f>
        <v>0</v>
      </c>
      <c r="C344" s="118">
        <f>SUM(C345:C364)</f>
        <v>0</v>
      </c>
      <c r="D344" s="119" t="s">
        <v>226</v>
      </c>
      <c r="E344" s="120">
        <f>SUM(E345:E364)</f>
        <v>0</v>
      </c>
      <c r="F344" s="121">
        <f>SUM(F345:F364)</f>
        <v>0</v>
      </c>
      <c r="G344" s="298">
        <f>SUM(G345:G364)</f>
        <v>0</v>
      </c>
      <c r="H344" s="306">
        <f>SUM(F344-E344)</f>
        <v>0</v>
      </c>
      <c r="I344" s="117">
        <f>SUM(I345:I364)</f>
        <v>0</v>
      </c>
      <c r="J344" s="118">
        <f>SUM(J345:J364)</f>
        <v>0</v>
      </c>
      <c r="K344" s="119" t="s">
        <v>226</v>
      </c>
      <c r="L344" s="120">
        <f>SUM(L345:L364)</f>
        <v>0</v>
      </c>
      <c r="M344" s="121">
        <f>SUM(M345:M364)</f>
        <v>0</v>
      </c>
      <c r="N344" s="298">
        <f>SUM(N345:N364)</f>
        <v>0</v>
      </c>
      <c r="O344" s="306">
        <f>SUM(M344-L344)</f>
        <v>0</v>
      </c>
      <c r="P344" s="122">
        <f>SUM(P345:P364)</f>
        <v>0</v>
      </c>
      <c r="Q344" s="118">
        <f>SUM(Q345:Q364)</f>
        <v>0</v>
      </c>
      <c r="R344" s="119" t="s">
        <v>226</v>
      </c>
      <c r="S344" s="120">
        <f>SUM(S345:S364)</f>
        <v>0</v>
      </c>
      <c r="T344" s="121">
        <f>SUM(T345:T364)</f>
        <v>0</v>
      </c>
      <c r="U344" s="298">
        <f>SUM(U345:U364)</f>
        <v>0</v>
      </c>
      <c r="V344" s="306">
        <f>SUM(T344-S344)</f>
        <v>0</v>
      </c>
      <c r="W344" s="122">
        <f>SUM(W345:W364)</f>
        <v>0</v>
      </c>
      <c r="X344" s="118">
        <f>SUM(X345:X364)</f>
        <v>0</v>
      </c>
      <c r="Y344" s="119" t="s">
        <v>226</v>
      </c>
      <c r="Z344" s="120">
        <f>SUM(Z345:Z364)</f>
        <v>0</v>
      </c>
      <c r="AA344" s="121">
        <f>SUM(AA345:AA364)</f>
        <v>0</v>
      </c>
      <c r="AB344" s="298">
        <f>SUM(AB345:AB364)</f>
        <v>0</v>
      </c>
      <c r="AC344" s="306">
        <f>SUM(AA344-Z344)</f>
        <v>0</v>
      </c>
      <c r="AD344" s="123"/>
    </row>
    <row r="345" spans="1:30" s="8" customFormat="1" ht="21" hidden="1" customHeight="1" x14ac:dyDescent="0.15">
      <c r="A345" s="51" t="s">
        <v>227</v>
      </c>
      <c r="B345" s="124">
        <f>COUNTIF('14'!$C$7:$C$1004,"*전")</f>
        <v>0</v>
      </c>
      <c r="C345" s="125">
        <f>COUNTIF('14'!$H$7:$H$1004,"*전")</f>
        <v>0</v>
      </c>
      <c r="D345" s="126" t="s">
        <v>226</v>
      </c>
      <c r="E345" s="127">
        <f>SUMIF('14'!$C$7:$C$1004,"*전",'14'!$E$7:$E$1004)</f>
        <v>0</v>
      </c>
      <c r="F345" s="128">
        <f>SUMIF('14'!$H$7:$H$1004,"*전",'14'!$J$7:$J1312)</f>
        <v>0</v>
      </c>
      <c r="G345" s="299">
        <f>C345-B345</f>
        <v>0</v>
      </c>
      <c r="H345" s="307">
        <f t="shared" ref="H345:H359" si="192">SUM(F345-E345)</f>
        <v>0</v>
      </c>
      <c r="I345" s="124">
        <f>COUNTIF('14'!$T$7:$T$1004,"국전")</f>
        <v>0</v>
      </c>
      <c r="J345" s="125">
        <f>COUNTIF('14'!$U$7:$U$1004,"국전")</f>
        <v>0</v>
      </c>
      <c r="K345" s="126" t="s">
        <v>226</v>
      </c>
      <c r="L345" s="127">
        <f>SUMIF('14'!$T$7:$T$1004,"국전",'14'!$E$7:$E$1004)</f>
        <v>0</v>
      </c>
      <c r="M345" s="128">
        <f>SUMIF('14'!$U$7:$U$1004,"국전",'14'!$J$7:$J1312)</f>
        <v>0</v>
      </c>
      <c r="N345" s="299">
        <f>J345-I345</f>
        <v>0</v>
      </c>
      <c r="O345" s="307">
        <f t="shared" ref="O345:O359" si="193">SUM(M345-L345)</f>
        <v>0</v>
      </c>
      <c r="P345" s="129">
        <f>COUNTIF('14'!$T$7:$T$1004,"공전")</f>
        <v>0</v>
      </c>
      <c r="Q345" s="125">
        <f>COUNTIF('14'!$U$7:$U$1004,"공전")</f>
        <v>0</v>
      </c>
      <c r="R345" s="126" t="s">
        <v>226</v>
      </c>
      <c r="S345" s="127">
        <f>SUMIF('14'!$T$7:$T$1004,"공전",'14'!$E$7:$E$1004)</f>
        <v>0</v>
      </c>
      <c r="T345" s="128">
        <f>SUMIF('14'!$U$7:$U$1004,"공전",'14'!$J$7:$J1312)</f>
        <v>0</v>
      </c>
      <c r="U345" s="299">
        <f>Q345-P345</f>
        <v>0</v>
      </c>
      <c r="V345" s="307">
        <f t="shared" ref="V345:V359" si="194">SUM(T345-S345)</f>
        <v>0</v>
      </c>
      <c r="W345" s="129">
        <f t="shared" ref="W345:W364" si="195">B345-I345-P345</f>
        <v>0</v>
      </c>
      <c r="X345" s="125">
        <f t="shared" ref="X345:X364" si="196">C345-J345-Q345</f>
        <v>0</v>
      </c>
      <c r="Y345" s="129" t="e">
        <f t="shared" ref="Y345:Y364" si="197">D345-K345-R345</f>
        <v>#VALUE!</v>
      </c>
      <c r="Z345" s="127">
        <f t="shared" ref="Z345:Z364" si="198">E345-L345-S345</f>
        <v>0</v>
      </c>
      <c r="AA345" s="128">
        <f t="shared" ref="AA345:AA364" si="199">F345-M345-T345</f>
        <v>0</v>
      </c>
      <c r="AB345" s="299">
        <f>X345-W345</f>
        <v>0</v>
      </c>
      <c r="AC345" s="307">
        <f t="shared" ref="AC345:AC359" si="200">SUM(AA345-Z345)</f>
        <v>0</v>
      </c>
      <c r="AD345" s="130"/>
    </row>
    <row r="346" spans="1:30" s="8" customFormat="1" ht="21" hidden="1" customHeight="1" x14ac:dyDescent="0.15">
      <c r="A346" s="52" t="s">
        <v>228</v>
      </c>
      <c r="B346" s="131">
        <f>COUNTIF('14'!$C$7:$C$1004,"*답")</f>
        <v>0</v>
      </c>
      <c r="C346" s="132">
        <f>COUNTIF('14'!$H$7:$H$1004,"*답")</f>
        <v>0</v>
      </c>
      <c r="D346" s="133" t="s">
        <v>226</v>
      </c>
      <c r="E346" s="134">
        <f>SUMIF('14'!$C$7:$C$1004,"*답",'14'!$E$7:$E$1004)</f>
        <v>0</v>
      </c>
      <c r="F346" s="135">
        <f>SUMIF('14'!$H$7:$H$1004,"*답",'14'!$J$7:$J1313)</f>
        <v>0</v>
      </c>
      <c r="G346" s="300">
        <f t="shared" ref="G346:G364" si="201">C346-B346</f>
        <v>0</v>
      </c>
      <c r="H346" s="308">
        <f t="shared" si="192"/>
        <v>0</v>
      </c>
      <c r="I346" s="131">
        <f>COUNTIF('14'!$T$7:$T$1004,"국답")</f>
        <v>0</v>
      </c>
      <c r="J346" s="132">
        <f>COUNTIF('14'!$U$7:$U$1004,"국답")</f>
        <v>0</v>
      </c>
      <c r="K346" s="133" t="s">
        <v>226</v>
      </c>
      <c r="L346" s="134">
        <f>SUMIF('14'!$T$7:$T$1004,"국답",'14'!$E$7:$E$1004)</f>
        <v>0</v>
      </c>
      <c r="M346" s="135">
        <f>SUMIF('14'!$U$7:$U$1004,"국답",'14'!$J$7:$J1313)</f>
        <v>0</v>
      </c>
      <c r="N346" s="300">
        <f t="shared" ref="N346:N364" si="202">J346-I346</f>
        <v>0</v>
      </c>
      <c r="O346" s="308">
        <f t="shared" si="193"/>
        <v>0</v>
      </c>
      <c r="P346" s="136">
        <f>COUNTIF('14'!$T$7:$T$1004,"공답")</f>
        <v>0</v>
      </c>
      <c r="Q346" s="132">
        <f>COUNTIF('14'!$U$7:$U$1004,"공답")</f>
        <v>0</v>
      </c>
      <c r="R346" s="133" t="s">
        <v>226</v>
      </c>
      <c r="S346" s="134">
        <f>SUMIF('14'!$T$7:$T$1004,"공답",'14'!$E$7:$E$1004)</f>
        <v>0</v>
      </c>
      <c r="T346" s="135">
        <f>SUMIF('14'!$U$7:$U$1004,"공답",'14'!$J$7:$J1313)</f>
        <v>0</v>
      </c>
      <c r="U346" s="300">
        <f t="shared" ref="U346:U364" si="203">Q346-P346</f>
        <v>0</v>
      </c>
      <c r="V346" s="308">
        <f t="shared" si="194"/>
        <v>0</v>
      </c>
      <c r="W346" s="136">
        <f t="shared" si="195"/>
        <v>0</v>
      </c>
      <c r="X346" s="132">
        <f t="shared" si="196"/>
        <v>0</v>
      </c>
      <c r="Y346" s="136" t="e">
        <f t="shared" si="197"/>
        <v>#VALUE!</v>
      </c>
      <c r="Z346" s="134">
        <f t="shared" si="198"/>
        <v>0</v>
      </c>
      <c r="AA346" s="135">
        <f t="shared" si="199"/>
        <v>0</v>
      </c>
      <c r="AB346" s="300">
        <f t="shared" ref="AB346:AB364" si="204">X346-W346</f>
        <v>0</v>
      </c>
      <c r="AC346" s="308">
        <f t="shared" si="200"/>
        <v>0</v>
      </c>
      <c r="AD346" s="137"/>
    </row>
    <row r="347" spans="1:30" s="8" customFormat="1" ht="21" hidden="1" customHeight="1" x14ac:dyDescent="0.15">
      <c r="A347" s="52" t="s">
        <v>229</v>
      </c>
      <c r="B347" s="131">
        <f>COUNTIF('14'!$C$7:$C$1004,"*대")</f>
        <v>0</v>
      </c>
      <c r="C347" s="132">
        <f>COUNTIF('14'!$H$7:$H$1004,"*대")</f>
        <v>0</v>
      </c>
      <c r="D347" s="133" t="s">
        <v>226</v>
      </c>
      <c r="E347" s="134">
        <f>SUMIF('14'!$C$7:$C$1004,"*대",'14'!$E$7:$E$1004)</f>
        <v>0</v>
      </c>
      <c r="F347" s="135">
        <f>SUMIF('14'!$H$7:$H$1004,"*대",'14'!$J$7:$J1314)</f>
        <v>0</v>
      </c>
      <c r="G347" s="300">
        <f t="shared" si="201"/>
        <v>0</v>
      </c>
      <c r="H347" s="308">
        <f t="shared" si="192"/>
        <v>0</v>
      </c>
      <c r="I347" s="131">
        <f>COUNTIF('14'!$T$7:$T$1004,"국대")</f>
        <v>0</v>
      </c>
      <c r="J347" s="132">
        <f>COUNTIF('14'!$U$7:$U$1004,"국대")</f>
        <v>0</v>
      </c>
      <c r="K347" s="133" t="s">
        <v>226</v>
      </c>
      <c r="L347" s="134">
        <f>SUMIF('14'!$T$7:$T$1004,"국대",'14'!$E$7:$E$1004)</f>
        <v>0</v>
      </c>
      <c r="M347" s="135">
        <f>SUMIF('14'!$U$7:$U$1004,"국대",'14'!$J$7:$J1314)</f>
        <v>0</v>
      </c>
      <c r="N347" s="300">
        <f t="shared" si="202"/>
        <v>0</v>
      </c>
      <c r="O347" s="308">
        <f t="shared" si="193"/>
        <v>0</v>
      </c>
      <c r="P347" s="136">
        <f>COUNTIF('14'!$T$7:$T$1004,"공대")</f>
        <v>0</v>
      </c>
      <c r="Q347" s="132">
        <f>COUNTIF('14'!$U$7:$U$1004,"공대")</f>
        <v>0</v>
      </c>
      <c r="R347" s="133" t="s">
        <v>226</v>
      </c>
      <c r="S347" s="134">
        <f>SUMIF('14'!$T$7:$T$1004,"공대",'14'!$E$7:$E$1004)</f>
        <v>0</v>
      </c>
      <c r="T347" s="135">
        <f>SUMIF('14'!$U$7:$U$1004,"공대",'14'!$J$7:$J1314)</f>
        <v>0</v>
      </c>
      <c r="U347" s="300">
        <f t="shared" si="203"/>
        <v>0</v>
      </c>
      <c r="V347" s="308">
        <f t="shared" si="194"/>
        <v>0</v>
      </c>
      <c r="W347" s="136">
        <f t="shared" si="195"/>
        <v>0</v>
      </c>
      <c r="X347" s="132">
        <f t="shared" si="196"/>
        <v>0</v>
      </c>
      <c r="Y347" s="136" t="e">
        <f t="shared" si="197"/>
        <v>#VALUE!</v>
      </c>
      <c r="Z347" s="134">
        <f t="shared" si="198"/>
        <v>0</v>
      </c>
      <c r="AA347" s="135">
        <f t="shared" si="199"/>
        <v>0</v>
      </c>
      <c r="AB347" s="300">
        <f t="shared" si="204"/>
        <v>0</v>
      </c>
      <c r="AC347" s="308">
        <f t="shared" si="200"/>
        <v>0</v>
      </c>
      <c r="AD347" s="138"/>
    </row>
    <row r="348" spans="1:30" s="8" customFormat="1" ht="21" hidden="1" customHeight="1" x14ac:dyDescent="0.15">
      <c r="A348" s="52" t="s">
        <v>230</v>
      </c>
      <c r="B348" s="131">
        <f>COUNTIF('14'!$C$7:$C$1004,"*임")</f>
        <v>0</v>
      </c>
      <c r="C348" s="132">
        <f>COUNTIF('14'!$H$7:$H$1004,"*임")</f>
        <v>0</v>
      </c>
      <c r="D348" s="133" t="s">
        <v>226</v>
      </c>
      <c r="E348" s="134">
        <f>SUMIF('14'!$C$7:$C$1004,"*임",'14'!$E$7:$E$1004)</f>
        <v>0</v>
      </c>
      <c r="F348" s="135">
        <f>SUMIF('14'!$H$7:$H$1004,"*임",'14'!$J$7:$J1315)</f>
        <v>0</v>
      </c>
      <c r="G348" s="300">
        <f t="shared" si="201"/>
        <v>0</v>
      </c>
      <c r="H348" s="308">
        <f t="shared" si="192"/>
        <v>0</v>
      </c>
      <c r="I348" s="131">
        <f>COUNTIF('14'!$T$7:$T$1004,"국임")</f>
        <v>0</v>
      </c>
      <c r="J348" s="132">
        <f>COUNTIF('14'!$U$7:$U$1004,"국임")</f>
        <v>0</v>
      </c>
      <c r="K348" s="133" t="s">
        <v>226</v>
      </c>
      <c r="L348" s="134">
        <f>SUMIF('14'!$T$7:$T$1004,"국임",'14'!$E$7:$E$1004)</f>
        <v>0</v>
      </c>
      <c r="M348" s="135">
        <f>SUMIF('14'!$U$7:$U$1004,"국임",'14'!$J$7:$J1315)</f>
        <v>0</v>
      </c>
      <c r="N348" s="300">
        <f t="shared" si="202"/>
        <v>0</v>
      </c>
      <c r="O348" s="308">
        <f t="shared" si="193"/>
        <v>0</v>
      </c>
      <c r="P348" s="136">
        <f>COUNTIF('14'!$T$7:$T$1004,"공임")</f>
        <v>0</v>
      </c>
      <c r="Q348" s="132">
        <f>COUNTIF('14'!$U$7:$U$1004,"공임")</f>
        <v>0</v>
      </c>
      <c r="R348" s="133" t="s">
        <v>226</v>
      </c>
      <c r="S348" s="134">
        <f>SUMIF('14'!$T$7:$T$1004,"공임",'14'!$E$7:$E$1004)</f>
        <v>0</v>
      </c>
      <c r="T348" s="135">
        <f>SUMIF('14'!$U$7:$U$1004,"공임",'14'!$J$7:$J1315)</f>
        <v>0</v>
      </c>
      <c r="U348" s="300">
        <f t="shared" si="203"/>
        <v>0</v>
      </c>
      <c r="V348" s="308">
        <f t="shared" si="194"/>
        <v>0</v>
      </c>
      <c r="W348" s="136">
        <f t="shared" si="195"/>
        <v>0</v>
      </c>
      <c r="X348" s="132">
        <f t="shared" si="196"/>
        <v>0</v>
      </c>
      <c r="Y348" s="136" t="e">
        <f t="shared" si="197"/>
        <v>#VALUE!</v>
      </c>
      <c r="Z348" s="134">
        <f t="shared" si="198"/>
        <v>0</v>
      </c>
      <c r="AA348" s="135">
        <f t="shared" si="199"/>
        <v>0</v>
      </c>
      <c r="AB348" s="300">
        <f t="shared" si="204"/>
        <v>0</v>
      </c>
      <c r="AC348" s="308">
        <f t="shared" si="200"/>
        <v>0</v>
      </c>
      <c r="AD348" s="138"/>
    </row>
    <row r="349" spans="1:30" s="8" customFormat="1" ht="21" hidden="1" customHeight="1" x14ac:dyDescent="0.15">
      <c r="A349" s="52" t="s">
        <v>231</v>
      </c>
      <c r="B349" s="131">
        <f>COUNTIF('14'!$C$7:$C$1004,"*도")</f>
        <v>0</v>
      </c>
      <c r="C349" s="132">
        <f>COUNTIF('14'!$H$7:$H$1004,"*도")</f>
        <v>0</v>
      </c>
      <c r="D349" s="133" t="s">
        <v>226</v>
      </c>
      <c r="E349" s="134">
        <f>SUMIF('14'!$C$7:$C$1004,"*도",'14'!$E$7:$E$1004)</f>
        <v>0</v>
      </c>
      <c r="F349" s="135">
        <f>SUMIF('14'!$H$7:$H$1004,"*도",'14'!$J$7:$J1316)</f>
        <v>0</v>
      </c>
      <c r="G349" s="300">
        <f t="shared" si="201"/>
        <v>0</v>
      </c>
      <c r="H349" s="308">
        <f t="shared" si="192"/>
        <v>0</v>
      </c>
      <c r="I349" s="131">
        <f>COUNTIF('14'!$T$7:$T$1004,"국도")</f>
        <v>0</v>
      </c>
      <c r="J349" s="132">
        <f>COUNTIF('14'!$U$7:$U$1004,"국도")</f>
        <v>0</v>
      </c>
      <c r="K349" s="133" t="s">
        <v>226</v>
      </c>
      <c r="L349" s="134">
        <f>SUMIF('14'!$T$7:$T$1004,"국도",'14'!$E$7:$E$1004)</f>
        <v>0</v>
      </c>
      <c r="M349" s="135">
        <f>SUMIF('14'!$U$7:$U$1004,"국도",'14'!$J$7:$J1316)</f>
        <v>0</v>
      </c>
      <c r="N349" s="300">
        <f t="shared" si="202"/>
        <v>0</v>
      </c>
      <c r="O349" s="308">
        <f t="shared" si="193"/>
        <v>0</v>
      </c>
      <c r="P349" s="136">
        <f>COUNTIF('14'!$T$7:$T$1004,"공도")</f>
        <v>0</v>
      </c>
      <c r="Q349" s="132">
        <f>COUNTIF('14'!$U$7:$U$1004,"공도")</f>
        <v>0</v>
      </c>
      <c r="R349" s="133" t="s">
        <v>226</v>
      </c>
      <c r="S349" s="134">
        <f>SUMIF('14'!$T$7:$T$1004,"공도",'14'!$E$7:$E$1004)</f>
        <v>0</v>
      </c>
      <c r="T349" s="135">
        <f>SUMIF('14'!$U$7:$U$1004,"공도",'14'!$J$7:$J1316)</f>
        <v>0</v>
      </c>
      <c r="U349" s="300">
        <f t="shared" si="203"/>
        <v>0</v>
      </c>
      <c r="V349" s="308">
        <f t="shared" si="194"/>
        <v>0</v>
      </c>
      <c r="W349" s="136">
        <f t="shared" si="195"/>
        <v>0</v>
      </c>
      <c r="X349" s="132">
        <f t="shared" si="196"/>
        <v>0</v>
      </c>
      <c r="Y349" s="136" t="e">
        <f t="shared" si="197"/>
        <v>#VALUE!</v>
      </c>
      <c r="Z349" s="134">
        <f t="shared" si="198"/>
        <v>0</v>
      </c>
      <c r="AA349" s="135">
        <f t="shared" si="199"/>
        <v>0</v>
      </c>
      <c r="AB349" s="300">
        <f t="shared" si="204"/>
        <v>0</v>
      </c>
      <c r="AC349" s="308">
        <f t="shared" si="200"/>
        <v>0</v>
      </c>
      <c r="AD349" s="138"/>
    </row>
    <row r="350" spans="1:30" s="8" customFormat="1" ht="21" hidden="1" customHeight="1" x14ac:dyDescent="0.15">
      <c r="A350" s="52" t="s">
        <v>232</v>
      </c>
      <c r="B350" s="131">
        <f>COUNTIF('14'!$C$7:$C$1004,"*천")</f>
        <v>0</v>
      </c>
      <c r="C350" s="132">
        <f>COUNTIF('14'!$H$7:$H$1004,"*천")</f>
        <v>0</v>
      </c>
      <c r="D350" s="133" t="s">
        <v>226</v>
      </c>
      <c r="E350" s="134">
        <f>SUMIF('14'!$C$7:$C$1004,"*천",'14'!$E$7:$E$1004)</f>
        <v>0</v>
      </c>
      <c r="F350" s="135">
        <f>SUMIF('14'!$H$7:$H$1004,"*천",'14'!$J$7:$J1317)</f>
        <v>0</v>
      </c>
      <c r="G350" s="300">
        <f t="shared" si="201"/>
        <v>0</v>
      </c>
      <c r="H350" s="308">
        <f t="shared" si="192"/>
        <v>0</v>
      </c>
      <c r="I350" s="131">
        <f>COUNTIF('14'!$T$7:$T$1004,"국천")</f>
        <v>0</v>
      </c>
      <c r="J350" s="132">
        <f>COUNTIF('14'!$U$7:$U$1004,"국천")</f>
        <v>0</v>
      </c>
      <c r="K350" s="133" t="s">
        <v>226</v>
      </c>
      <c r="L350" s="134">
        <f>SUMIF('14'!$T$7:$T$1004,"국천",'14'!$E$7:$E$1004)</f>
        <v>0</v>
      </c>
      <c r="M350" s="135">
        <f>SUMIF('14'!$U$7:$U$1004,"국천",'14'!$J$7:$J1317)</f>
        <v>0</v>
      </c>
      <c r="N350" s="300">
        <f t="shared" si="202"/>
        <v>0</v>
      </c>
      <c r="O350" s="308">
        <f t="shared" si="193"/>
        <v>0</v>
      </c>
      <c r="P350" s="136">
        <f>COUNTIF('14'!$T$7:$T$1004,"공천")</f>
        <v>0</v>
      </c>
      <c r="Q350" s="132">
        <f>COUNTIF('14'!$U$7:$U$1004,"공천")</f>
        <v>0</v>
      </c>
      <c r="R350" s="133" t="s">
        <v>226</v>
      </c>
      <c r="S350" s="134">
        <f>SUMIF('14'!$T$7:$T$1004,"공천",'14'!$E$7:$E$1004)</f>
        <v>0</v>
      </c>
      <c r="T350" s="135">
        <f>SUMIF('14'!$U$7:$U$1004,"공천",'14'!$J$7:$J1317)</f>
        <v>0</v>
      </c>
      <c r="U350" s="300">
        <f t="shared" si="203"/>
        <v>0</v>
      </c>
      <c r="V350" s="308">
        <f t="shared" si="194"/>
        <v>0</v>
      </c>
      <c r="W350" s="136">
        <f t="shared" si="195"/>
        <v>0</v>
      </c>
      <c r="X350" s="132">
        <f t="shared" si="196"/>
        <v>0</v>
      </c>
      <c r="Y350" s="136" t="e">
        <f t="shared" si="197"/>
        <v>#VALUE!</v>
      </c>
      <c r="Z350" s="134">
        <f t="shared" si="198"/>
        <v>0</v>
      </c>
      <c r="AA350" s="135">
        <f t="shared" si="199"/>
        <v>0</v>
      </c>
      <c r="AB350" s="300">
        <f t="shared" si="204"/>
        <v>0</v>
      </c>
      <c r="AC350" s="308">
        <f t="shared" si="200"/>
        <v>0</v>
      </c>
      <c r="AD350" s="138"/>
    </row>
    <row r="351" spans="1:30" s="8" customFormat="1" ht="21" hidden="1" customHeight="1" x14ac:dyDescent="0.15">
      <c r="A351" s="52" t="s">
        <v>233</v>
      </c>
      <c r="B351" s="131">
        <f>COUNTIF('14'!$C$7:$C$1004,"*구")</f>
        <v>0</v>
      </c>
      <c r="C351" s="132">
        <f>COUNTIF('14'!$H$7:$H$1004,"*구")</f>
        <v>0</v>
      </c>
      <c r="D351" s="133" t="s">
        <v>226</v>
      </c>
      <c r="E351" s="134">
        <f>SUMIF('14'!$C$7:$C$1004,"*구",'14'!$E$7:$E$1004)</f>
        <v>0</v>
      </c>
      <c r="F351" s="135">
        <f>SUMIF('14'!$H$7:$H$1004,"*구",'14'!$J$7:$J1318)</f>
        <v>0</v>
      </c>
      <c r="G351" s="300">
        <f t="shared" si="201"/>
        <v>0</v>
      </c>
      <c r="H351" s="308">
        <f t="shared" si="192"/>
        <v>0</v>
      </c>
      <c r="I351" s="131">
        <f>COUNTIF('14'!$T$7:$T$1004,"국구")</f>
        <v>0</v>
      </c>
      <c r="J351" s="132">
        <f>COUNTIF('14'!$U$7:$U$1004,"국구")</f>
        <v>0</v>
      </c>
      <c r="K351" s="133" t="s">
        <v>226</v>
      </c>
      <c r="L351" s="134">
        <f>SUMIF('14'!$T$7:$T$1004,"국구",'14'!$E$7:$E$1004)</f>
        <v>0</v>
      </c>
      <c r="M351" s="135">
        <f>SUMIF('14'!$U$7:$U$1004,"국구",'14'!$J$7:$J1318)</f>
        <v>0</v>
      </c>
      <c r="N351" s="300">
        <f t="shared" si="202"/>
        <v>0</v>
      </c>
      <c r="O351" s="308">
        <f t="shared" si="193"/>
        <v>0</v>
      </c>
      <c r="P351" s="136">
        <f>COUNTIF('14'!$T$7:$T$1004,"공구")</f>
        <v>0</v>
      </c>
      <c r="Q351" s="132">
        <f>COUNTIF('14'!$U$7:$U$1004,"공구")</f>
        <v>0</v>
      </c>
      <c r="R351" s="133" t="s">
        <v>226</v>
      </c>
      <c r="S351" s="134">
        <f>SUMIF('14'!$T$7:$T$1004,"공구",'14'!$E$7:$E$1004)</f>
        <v>0</v>
      </c>
      <c r="T351" s="135">
        <f>SUMIF('14'!$U$7:$U$1004,"공구",'14'!$J$7:$J1318)</f>
        <v>0</v>
      </c>
      <c r="U351" s="300">
        <f t="shared" si="203"/>
        <v>0</v>
      </c>
      <c r="V351" s="308">
        <f t="shared" si="194"/>
        <v>0</v>
      </c>
      <c r="W351" s="136">
        <f t="shared" si="195"/>
        <v>0</v>
      </c>
      <c r="X351" s="132">
        <f t="shared" si="196"/>
        <v>0</v>
      </c>
      <c r="Y351" s="136" t="e">
        <f t="shared" si="197"/>
        <v>#VALUE!</v>
      </c>
      <c r="Z351" s="134">
        <f t="shared" si="198"/>
        <v>0</v>
      </c>
      <c r="AA351" s="135">
        <f t="shared" si="199"/>
        <v>0</v>
      </c>
      <c r="AB351" s="300">
        <f t="shared" si="204"/>
        <v>0</v>
      </c>
      <c r="AC351" s="308">
        <f t="shared" si="200"/>
        <v>0</v>
      </c>
      <c r="AD351" s="138"/>
    </row>
    <row r="352" spans="1:30" s="8" customFormat="1" ht="21" hidden="1" customHeight="1" x14ac:dyDescent="0.15">
      <c r="A352" s="52" t="s">
        <v>234</v>
      </c>
      <c r="B352" s="131">
        <f>COUNTIF('14'!$C$7:$C$1004,"*제")</f>
        <v>0</v>
      </c>
      <c r="C352" s="132">
        <f>COUNTIF('14'!$H$7:$H$1004,"*제")</f>
        <v>0</v>
      </c>
      <c r="D352" s="133" t="s">
        <v>226</v>
      </c>
      <c r="E352" s="134">
        <f>SUMIF('14'!$C$7:$C$1004,"*제",'14'!$E$7:$E$1004)</f>
        <v>0</v>
      </c>
      <c r="F352" s="135">
        <f>SUMIF('14'!$H$7:$H$1004,"*제",'14'!$J$7:$J1319)</f>
        <v>0</v>
      </c>
      <c r="G352" s="300">
        <f t="shared" si="201"/>
        <v>0</v>
      </c>
      <c r="H352" s="308">
        <f t="shared" si="192"/>
        <v>0</v>
      </c>
      <c r="I352" s="131">
        <f>COUNTIF('14'!$T$7:$T$1004,"국제")</f>
        <v>0</v>
      </c>
      <c r="J352" s="132">
        <f>COUNTIF('14'!$U$7:$U$1004,"국제")</f>
        <v>0</v>
      </c>
      <c r="K352" s="133" t="s">
        <v>226</v>
      </c>
      <c r="L352" s="134">
        <f>SUMIF('14'!$T$7:$T$1004,"국제",'14'!$E$7:$E$1004)</f>
        <v>0</v>
      </c>
      <c r="M352" s="135">
        <f>SUMIF('14'!$U$7:$U$1004,"국제",'14'!$J$7:$J1319)</f>
        <v>0</v>
      </c>
      <c r="N352" s="300">
        <f t="shared" si="202"/>
        <v>0</v>
      </c>
      <c r="O352" s="308">
        <f t="shared" si="193"/>
        <v>0</v>
      </c>
      <c r="P352" s="136">
        <f>COUNTIF('14'!$T$7:$T$1004,"공제")</f>
        <v>0</v>
      </c>
      <c r="Q352" s="132">
        <f>COUNTIF('14'!$U$7:$U$1004,"공제")</f>
        <v>0</v>
      </c>
      <c r="R352" s="133" t="s">
        <v>226</v>
      </c>
      <c r="S352" s="134">
        <f>SUMIF('14'!$T$7:$T$1004,"공제",'14'!$E$7:$E$1004)</f>
        <v>0</v>
      </c>
      <c r="T352" s="135">
        <f>SUMIF('14'!$U$7:$U$1004,"공제",'14'!$J$7:$J1319)</f>
        <v>0</v>
      </c>
      <c r="U352" s="300">
        <f t="shared" si="203"/>
        <v>0</v>
      </c>
      <c r="V352" s="308">
        <f t="shared" si="194"/>
        <v>0</v>
      </c>
      <c r="W352" s="136">
        <f t="shared" si="195"/>
        <v>0</v>
      </c>
      <c r="X352" s="132">
        <f t="shared" si="196"/>
        <v>0</v>
      </c>
      <c r="Y352" s="136" t="e">
        <f t="shared" si="197"/>
        <v>#VALUE!</v>
      </c>
      <c r="Z352" s="134">
        <f t="shared" si="198"/>
        <v>0</v>
      </c>
      <c r="AA352" s="135">
        <f t="shared" si="199"/>
        <v>0</v>
      </c>
      <c r="AB352" s="300">
        <f t="shared" si="204"/>
        <v>0</v>
      </c>
      <c r="AC352" s="308">
        <f t="shared" si="200"/>
        <v>0</v>
      </c>
      <c r="AD352" s="137"/>
    </row>
    <row r="353" spans="1:30" s="8" customFormat="1" ht="21" hidden="1" customHeight="1" x14ac:dyDescent="0.15">
      <c r="A353" s="52" t="s">
        <v>77</v>
      </c>
      <c r="B353" s="131">
        <f>COUNTIF('14'!$C$7:$C$1004,"*유")</f>
        <v>0</v>
      </c>
      <c r="C353" s="132">
        <f>COUNTIF('14'!$H$7:$H$1004,"*유")</f>
        <v>0</v>
      </c>
      <c r="D353" s="133" t="s">
        <v>226</v>
      </c>
      <c r="E353" s="134">
        <f>SUMIF('14'!$C$7:$C$1004,"*유",'14'!$E$7:$E$1004)</f>
        <v>0</v>
      </c>
      <c r="F353" s="135">
        <f>SUMIF('14'!$H$7:$H$1004,"*유",'14'!$J$7:$J1320)</f>
        <v>0</v>
      </c>
      <c r="G353" s="300">
        <f t="shared" si="201"/>
        <v>0</v>
      </c>
      <c r="H353" s="308">
        <f t="shared" si="192"/>
        <v>0</v>
      </c>
      <c r="I353" s="131">
        <f>COUNTIF('14'!$T$7:$T$1004,"국유")</f>
        <v>0</v>
      </c>
      <c r="J353" s="132">
        <f>COUNTIF('14'!$U$7:$U$1004,"국유")</f>
        <v>0</v>
      </c>
      <c r="K353" s="133" t="s">
        <v>226</v>
      </c>
      <c r="L353" s="134">
        <f>SUMIF('14'!$T$7:$T$1004,"국유",'14'!$E$7:$E$1004)</f>
        <v>0</v>
      </c>
      <c r="M353" s="135">
        <f>SUMIF('14'!$U$7:$U$1004,"국유",'14'!$J$7:$J1320)</f>
        <v>0</v>
      </c>
      <c r="N353" s="300">
        <f t="shared" si="202"/>
        <v>0</v>
      </c>
      <c r="O353" s="308">
        <f t="shared" si="193"/>
        <v>0</v>
      </c>
      <c r="P353" s="136">
        <f>COUNTIF('14'!$T$7:$T$1004,"공유")</f>
        <v>0</v>
      </c>
      <c r="Q353" s="132">
        <f>COUNTIF('14'!$U$7:$U$1004,"공유")</f>
        <v>0</v>
      </c>
      <c r="R353" s="133" t="s">
        <v>226</v>
      </c>
      <c r="S353" s="134">
        <f>SUMIF('14'!$T$7:$T$1004,"공유",'14'!$E$7:$E$1004)</f>
        <v>0</v>
      </c>
      <c r="T353" s="135">
        <f>SUMIF('14'!$U$7:$U$1004,"공유",'14'!$J$7:$J1320)</f>
        <v>0</v>
      </c>
      <c r="U353" s="300">
        <f t="shared" si="203"/>
        <v>0</v>
      </c>
      <c r="V353" s="308">
        <f t="shared" si="194"/>
        <v>0</v>
      </c>
      <c r="W353" s="136">
        <f t="shared" si="195"/>
        <v>0</v>
      </c>
      <c r="X353" s="132">
        <f t="shared" si="196"/>
        <v>0</v>
      </c>
      <c r="Y353" s="136" t="e">
        <f t="shared" si="197"/>
        <v>#VALUE!</v>
      </c>
      <c r="Z353" s="134">
        <f t="shared" si="198"/>
        <v>0</v>
      </c>
      <c r="AA353" s="135">
        <f t="shared" si="199"/>
        <v>0</v>
      </c>
      <c r="AB353" s="300">
        <f t="shared" si="204"/>
        <v>0</v>
      </c>
      <c r="AC353" s="308">
        <f t="shared" si="200"/>
        <v>0</v>
      </c>
      <c r="AD353" s="138"/>
    </row>
    <row r="354" spans="1:30" s="8" customFormat="1" ht="21" hidden="1" customHeight="1" x14ac:dyDescent="0.15">
      <c r="A354" s="52" t="s">
        <v>235</v>
      </c>
      <c r="B354" s="131">
        <f>COUNTIF('14'!$C$7:$C$1004,"*잡")</f>
        <v>0</v>
      </c>
      <c r="C354" s="132">
        <f>COUNTIF('14'!$H$7:$H$1004,"*잡")</f>
        <v>0</v>
      </c>
      <c r="D354" s="133" t="s">
        <v>226</v>
      </c>
      <c r="E354" s="134">
        <f>SUMIF('14'!$C$7:$C$1004,"*잡",'14'!$E$7:$E$1004)</f>
        <v>0</v>
      </c>
      <c r="F354" s="135">
        <f>SUMIF('14'!$H$7:$H$1004,"*잡",'14'!$J$7:$J1321)</f>
        <v>0</v>
      </c>
      <c r="G354" s="300">
        <f t="shared" si="201"/>
        <v>0</v>
      </c>
      <c r="H354" s="308">
        <f t="shared" si="192"/>
        <v>0</v>
      </c>
      <c r="I354" s="131">
        <f>COUNTIF('14'!$T$7:$T$1004,"국잡")</f>
        <v>0</v>
      </c>
      <c r="J354" s="132">
        <f>COUNTIF('14'!$U$7:$U$1004,"국잡")</f>
        <v>0</v>
      </c>
      <c r="K354" s="133" t="s">
        <v>226</v>
      </c>
      <c r="L354" s="134">
        <f>SUMIF('14'!$T$7:$T$1004,"국잡",'14'!$E$7:$E$1004)</f>
        <v>0</v>
      </c>
      <c r="M354" s="135">
        <f>SUMIF('14'!$U$7:$U$1004,"국잡",'14'!$J$7:$J1321)</f>
        <v>0</v>
      </c>
      <c r="N354" s="300">
        <f t="shared" si="202"/>
        <v>0</v>
      </c>
      <c r="O354" s="308">
        <f t="shared" si="193"/>
        <v>0</v>
      </c>
      <c r="P354" s="136">
        <f>COUNTIF('14'!$T$7:$T$1004,"공잡")</f>
        <v>0</v>
      </c>
      <c r="Q354" s="132">
        <f>COUNTIF('14'!$U$7:$U$1004,"공잡")</f>
        <v>0</v>
      </c>
      <c r="R354" s="133" t="s">
        <v>226</v>
      </c>
      <c r="S354" s="134">
        <f>SUMIF('14'!$T$7:$T$1004,"공잡",'14'!$E$7:$E$1004)</f>
        <v>0</v>
      </c>
      <c r="T354" s="135">
        <f>SUMIF('14'!$U$7:$U$1004,"공잡",'14'!$J$7:$J1321)</f>
        <v>0</v>
      </c>
      <c r="U354" s="300">
        <f t="shared" si="203"/>
        <v>0</v>
      </c>
      <c r="V354" s="308">
        <f t="shared" si="194"/>
        <v>0</v>
      </c>
      <c r="W354" s="136">
        <f t="shared" si="195"/>
        <v>0</v>
      </c>
      <c r="X354" s="132">
        <f t="shared" si="196"/>
        <v>0</v>
      </c>
      <c r="Y354" s="136" t="e">
        <f t="shared" si="197"/>
        <v>#VALUE!</v>
      </c>
      <c r="Z354" s="134">
        <f t="shared" si="198"/>
        <v>0</v>
      </c>
      <c r="AA354" s="135">
        <f t="shared" si="199"/>
        <v>0</v>
      </c>
      <c r="AB354" s="300">
        <f t="shared" si="204"/>
        <v>0</v>
      </c>
      <c r="AC354" s="308">
        <f t="shared" si="200"/>
        <v>0</v>
      </c>
      <c r="AD354" s="138"/>
    </row>
    <row r="355" spans="1:30" s="8" customFormat="1" ht="21" hidden="1" customHeight="1" x14ac:dyDescent="0.15">
      <c r="A355" s="52" t="s">
        <v>236</v>
      </c>
      <c r="B355" s="131">
        <f>COUNTIF('14'!$C$7:$C$1004,"*묘")</f>
        <v>0</v>
      </c>
      <c r="C355" s="132">
        <f>COUNTIF('14'!$H$7:$H$1004,"*묘")</f>
        <v>0</v>
      </c>
      <c r="D355" s="133" t="s">
        <v>226</v>
      </c>
      <c r="E355" s="134">
        <f>SUMIF('14'!$C$7:$C$1004,"*묘",'14'!$E$7:$E$1004)</f>
        <v>0</v>
      </c>
      <c r="F355" s="135">
        <f>SUMIF('14'!$H$7:$H$1004,"*묘",'14'!$J$7:$J1322)</f>
        <v>0</v>
      </c>
      <c r="G355" s="300">
        <f t="shared" si="201"/>
        <v>0</v>
      </c>
      <c r="H355" s="308">
        <f t="shared" si="192"/>
        <v>0</v>
      </c>
      <c r="I355" s="131">
        <f>COUNTIF('14'!$T$7:$T$1004,"국묘")</f>
        <v>0</v>
      </c>
      <c r="J355" s="132">
        <f>COUNTIF('14'!$U$7:$U$1004,"국묘")</f>
        <v>0</v>
      </c>
      <c r="K355" s="133" t="s">
        <v>226</v>
      </c>
      <c r="L355" s="134">
        <f>SUMIF('14'!$T$7:$T$1004,"국묘",'14'!$E$7:$E$1004)</f>
        <v>0</v>
      </c>
      <c r="M355" s="135">
        <f>SUMIF('14'!$U$7:$U$1004,"국묘",'14'!$J$7:$J1322)</f>
        <v>0</v>
      </c>
      <c r="N355" s="300">
        <f t="shared" si="202"/>
        <v>0</v>
      </c>
      <c r="O355" s="308">
        <f t="shared" si="193"/>
        <v>0</v>
      </c>
      <c r="P355" s="136">
        <f>COUNTIF('14'!$T$7:$T$1004,"공묘")</f>
        <v>0</v>
      </c>
      <c r="Q355" s="132">
        <f>COUNTIF('14'!$U$7:$U$1004,"공묘")</f>
        <v>0</v>
      </c>
      <c r="R355" s="133" t="s">
        <v>226</v>
      </c>
      <c r="S355" s="134">
        <f>SUMIF('14'!$T$7:$T$1004,"공묘",'14'!$E$7:$E$1004)</f>
        <v>0</v>
      </c>
      <c r="T355" s="135">
        <f>SUMIF('14'!$U$7:$U$1004,"공묘",'14'!$J$7:$J1322)</f>
        <v>0</v>
      </c>
      <c r="U355" s="300">
        <f t="shared" si="203"/>
        <v>0</v>
      </c>
      <c r="V355" s="308">
        <f t="shared" si="194"/>
        <v>0</v>
      </c>
      <c r="W355" s="136">
        <f t="shared" si="195"/>
        <v>0</v>
      </c>
      <c r="X355" s="132">
        <f t="shared" si="196"/>
        <v>0</v>
      </c>
      <c r="Y355" s="136" t="e">
        <f t="shared" si="197"/>
        <v>#VALUE!</v>
      </c>
      <c r="Z355" s="134">
        <f t="shared" si="198"/>
        <v>0</v>
      </c>
      <c r="AA355" s="135">
        <f t="shared" si="199"/>
        <v>0</v>
      </c>
      <c r="AB355" s="300">
        <f t="shared" si="204"/>
        <v>0</v>
      </c>
      <c r="AC355" s="308">
        <f t="shared" si="200"/>
        <v>0</v>
      </c>
      <c r="AD355" s="138"/>
    </row>
    <row r="356" spans="1:30" s="8" customFormat="1" ht="21" hidden="1" customHeight="1" x14ac:dyDescent="0.15">
      <c r="A356" s="52" t="s">
        <v>78</v>
      </c>
      <c r="B356" s="131">
        <f>COUNTIF('14'!$C$7:$C$1004,"*과")</f>
        <v>0</v>
      </c>
      <c r="C356" s="132">
        <f>COUNTIF('14'!$H$7:$H$1004,"*과")</f>
        <v>0</v>
      </c>
      <c r="D356" s="133" t="s">
        <v>226</v>
      </c>
      <c r="E356" s="134">
        <f>SUMIF('14'!$C$7:$C$1004,"*과",'14'!$E$7:$E$1004)</f>
        <v>0</v>
      </c>
      <c r="F356" s="135">
        <f>SUMIF('14'!$H$7:$H$1004,"*과",'14'!$J$7:$J1323)</f>
        <v>0</v>
      </c>
      <c r="G356" s="300">
        <f t="shared" si="201"/>
        <v>0</v>
      </c>
      <c r="H356" s="308">
        <f t="shared" si="192"/>
        <v>0</v>
      </c>
      <c r="I356" s="131">
        <f>COUNTIF('14'!$T$7:$T$1004,"국과")</f>
        <v>0</v>
      </c>
      <c r="J356" s="132">
        <f>COUNTIF('14'!$U$7:$U$1004,"국과")</f>
        <v>0</v>
      </c>
      <c r="K356" s="133" t="s">
        <v>226</v>
      </c>
      <c r="L356" s="134">
        <f>SUMIF('14'!$T$7:$T$1004,"국과",'14'!$E$7:$E$1004)</f>
        <v>0</v>
      </c>
      <c r="M356" s="135">
        <f>SUMIF('14'!$U$7:$U$1004,"국과",'14'!$J$7:$J1323)</f>
        <v>0</v>
      </c>
      <c r="N356" s="300">
        <f t="shared" si="202"/>
        <v>0</v>
      </c>
      <c r="O356" s="308">
        <f t="shared" si="193"/>
        <v>0</v>
      </c>
      <c r="P356" s="136">
        <f>COUNTIF('14'!$T$7:$T$1004,"공과")</f>
        <v>0</v>
      </c>
      <c r="Q356" s="132">
        <f>COUNTIF('14'!$U$7:$U$1004,"공과")</f>
        <v>0</v>
      </c>
      <c r="R356" s="133" t="s">
        <v>226</v>
      </c>
      <c r="S356" s="134">
        <f>SUMIF('14'!$T$7:$T$1004,"공과",'14'!$E$7:$E$1004)</f>
        <v>0</v>
      </c>
      <c r="T356" s="135">
        <f>SUMIF('14'!$U$7:$U$1004,"공과",'14'!$J$7:$J1323)</f>
        <v>0</v>
      </c>
      <c r="U356" s="300">
        <f t="shared" si="203"/>
        <v>0</v>
      </c>
      <c r="V356" s="308">
        <f t="shared" si="194"/>
        <v>0</v>
      </c>
      <c r="W356" s="136">
        <f t="shared" si="195"/>
        <v>0</v>
      </c>
      <c r="X356" s="132">
        <f t="shared" si="196"/>
        <v>0</v>
      </c>
      <c r="Y356" s="136" t="e">
        <f t="shared" si="197"/>
        <v>#VALUE!</v>
      </c>
      <c r="Z356" s="134">
        <f t="shared" si="198"/>
        <v>0</v>
      </c>
      <c r="AA356" s="135">
        <f t="shared" si="199"/>
        <v>0</v>
      </c>
      <c r="AB356" s="300">
        <f t="shared" si="204"/>
        <v>0</v>
      </c>
      <c r="AC356" s="308">
        <f t="shared" si="200"/>
        <v>0</v>
      </c>
      <c r="AD356" s="138"/>
    </row>
    <row r="357" spans="1:30" s="8" customFormat="1" ht="21" hidden="1" customHeight="1" x14ac:dyDescent="0.15">
      <c r="A357" s="52" t="s">
        <v>79</v>
      </c>
      <c r="B357" s="131">
        <f>COUNTIF('14'!$C$7:$C$1004,"*철")</f>
        <v>0</v>
      </c>
      <c r="C357" s="132">
        <f>COUNTIF('14'!$H$7:$H$1004,"*철")</f>
        <v>0</v>
      </c>
      <c r="D357" s="133" t="s">
        <v>226</v>
      </c>
      <c r="E357" s="134">
        <f>SUMIF('14'!$C$7:$C$1004,"*철",'14'!$E$7:$E$1004)</f>
        <v>0</v>
      </c>
      <c r="F357" s="135">
        <f>SUMIF('14'!$H$7:$H$1004,"*철",'14'!$J$7:$J1324)</f>
        <v>0</v>
      </c>
      <c r="G357" s="300">
        <f t="shared" si="201"/>
        <v>0</v>
      </c>
      <c r="H357" s="308">
        <f t="shared" si="192"/>
        <v>0</v>
      </c>
      <c r="I357" s="131">
        <f>COUNTIF('14'!$T$7:$T$1004,"국철")</f>
        <v>0</v>
      </c>
      <c r="J357" s="132">
        <f>COUNTIF('14'!$U$7:$U$1004,"국철")</f>
        <v>0</v>
      </c>
      <c r="K357" s="133" t="s">
        <v>226</v>
      </c>
      <c r="L357" s="134">
        <f>SUMIF('14'!$T$7:$T$1004,"국철",'14'!$E$7:$E$1004)</f>
        <v>0</v>
      </c>
      <c r="M357" s="135">
        <f>SUMIF('14'!$U$7:$U$1004,"국철",'14'!$J$7:$J1324)</f>
        <v>0</v>
      </c>
      <c r="N357" s="300">
        <f t="shared" si="202"/>
        <v>0</v>
      </c>
      <c r="O357" s="308">
        <f t="shared" si="193"/>
        <v>0</v>
      </c>
      <c r="P357" s="136">
        <f>COUNTIF('14'!$T$7:$T$1004,"공철")</f>
        <v>0</v>
      </c>
      <c r="Q357" s="132">
        <f>COUNTIF('14'!$U$7:$U$1004,"공철")</f>
        <v>0</v>
      </c>
      <c r="R357" s="133" t="s">
        <v>226</v>
      </c>
      <c r="S357" s="134">
        <f>SUMIF('14'!$T$7:$T$1004,"공철",'14'!$E$7:$E$1004)</f>
        <v>0</v>
      </c>
      <c r="T357" s="135">
        <f>SUMIF('14'!$U$7:$U$1004,"공철",'14'!$J$7:$J1324)</f>
        <v>0</v>
      </c>
      <c r="U357" s="300">
        <f t="shared" si="203"/>
        <v>0</v>
      </c>
      <c r="V357" s="308">
        <f t="shared" si="194"/>
        <v>0</v>
      </c>
      <c r="W357" s="136">
        <f t="shared" si="195"/>
        <v>0</v>
      </c>
      <c r="X357" s="132">
        <f t="shared" si="196"/>
        <v>0</v>
      </c>
      <c r="Y357" s="136" t="e">
        <f t="shared" si="197"/>
        <v>#VALUE!</v>
      </c>
      <c r="Z357" s="134">
        <f t="shared" si="198"/>
        <v>0</v>
      </c>
      <c r="AA357" s="135">
        <f t="shared" si="199"/>
        <v>0</v>
      </c>
      <c r="AB357" s="300">
        <f t="shared" si="204"/>
        <v>0</v>
      </c>
      <c r="AC357" s="308">
        <f t="shared" si="200"/>
        <v>0</v>
      </c>
      <c r="AD357" s="138"/>
    </row>
    <row r="358" spans="1:30" s="8" customFormat="1" ht="21" hidden="1" customHeight="1" x14ac:dyDescent="0.15">
      <c r="A358" s="52" t="s">
        <v>237</v>
      </c>
      <c r="B358" s="131">
        <f>COUNTIF('14'!$C$7:$C$1004,"*학")</f>
        <v>0</v>
      </c>
      <c r="C358" s="132">
        <f>COUNTIF('14'!$H$7:$H$1004,"*학")</f>
        <v>0</v>
      </c>
      <c r="D358" s="133" t="s">
        <v>226</v>
      </c>
      <c r="E358" s="134">
        <f>SUMIF('14'!$C$7:$C$1004,"*학",'14'!$E$7:$E$1004)</f>
        <v>0</v>
      </c>
      <c r="F358" s="135">
        <f>SUMIF('14'!$H$7:$H$1004,"*학",'14'!$J$7:$J1325)</f>
        <v>0</v>
      </c>
      <c r="G358" s="300">
        <f t="shared" si="201"/>
        <v>0</v>
      </c>
      <c r="H358" s="308">
        <f t="shared" si="192"/>
        <v>0</v>
      </c>
      <c r="I358" s="131">
        <f>COUNTIF('14'!$T$7:$T$1004,"국학")</f>
        <v>0</v>
      </c>
      <c r="J358" s="132">
        <f>COUNTIF('14'!$U$7:$U$1004,"국학")</f>
        <v>0</v>
      </c>
      <c r="K358" s="133" t="s">
        <v>226</v>
      </c>
      <c r="L358" s="134">
        <f>SUMIF('14'!$T$7:$T$1004,"국학",'14'!$E$7:$E$1004)</f>
        <v>0</v>
      </c>
      <c r="M358" s="135">
        <f>SUMIF('14'!$U$7:$U$1004,"국학",'14'!$J$7:$J1325)</f>
        <v>0</v>
      </c>
      <c r="N358" s="300">
        <f t="shared" si="202"/>
        <v>0</v>
      </c>
      <c r="O358" s="308">
        <f t="shared" si="193"/>
        <v>0</v>
      </c>
      <c r="P358" s="136">
        <f>COUNTIF('14'!$T$7:$T$1004,"공학")</f>
        <v>0</v>
      </c>
      <c r="Q358" s="132">
        <f>COUNTIF('14'!$U$7:$U$1004,"공학")</f>
        <v>0</v>
      </c>
      <c r="R358" s="133" t="s">
        <v>226</v>
      </c>
      <c r="S358" s="134">
        <f>SUMIF('14'!$T$7:$T$1004,"공학",'14'!$E$7:$E$1004)</f>
        <v>0</v>
      </c>
      <c r="T358" s="135">
        <f>SUMIF('14'!$U$7:$U$1004,"공학",'14'!$J$7:$J1325)</f>
        <v>0</v>
      </c>
      <c r="U358" s="300">
        <f t="shared" si="203"/>
        <v>0</v>
      </c>
      <c r="V358" s="308">
        <f t="shared" si="194"/>
        <v>0</v>
      </c>
      <c r="W358" s="136">
        <f t="shared" si="195"/>
        <v>0</v>
      </c>
      <c r="X358" s="132">
        <f t="shared" si="196"/>
        <v>0</v>
      </c>
      <c r="Y358" s="136" t="e">
        <f t="shared" si="197"/>
        <v>#VALUE!</v>
      </c>
      <c r="Z358" s="134">
        <f t="shared" si="198"/>
        <v>0</v>
      </c>
      <c r="AA358" s="135">
        <f t="shared" si="199"/>
        <v>0</v>
      </c>
      <c r="AB358" s="300">
        <f t="shared" si="204"/>
        <v>0</v>
      </c>
      <c r="AC358" s="308">
        <f t="shared" si="200"/>
        <v>0</v>
      </c>
      <c r="AD358" s="138"/>
    </row>
    <row r="359" spans="1:30" s="8" customFormat="1" ht="21" hidden="1" customHeight="1" x14ac:dyDescent="0.15">
      <c r="A359" s="52" t="s">
        <v>80</v>
      </c>
      <c r="B359" s="131">
        <f>COUNTIF('14'!$C$7:$C$1004,"*수")</f>
        <v>0</v>
      </c>
      <c r="C359" s="132">
        <f>COUNTIF('14'!$H$7:$H$1004,"*수")</f>
        <v>0</v>
      </c>
      <c r="D359" s="133" t="s">
        <v>226</v>
      </c>
      <c r="E359" s="134">
        <f>SUMIF('14'!$C$7:$C$1004,"*수",'14'!$E$7:$E$1004)</f>
        <v>0</v>
      </c>
      <c r="F359" s="135">
        <f>SUMIF('14'!$H$7:$H$1004,"*수",'14'!$J$7:$J1326)</f>
        <v>0</v>
      </c>
      <c r="G359" s="300">
        <f t="shared" si="201"/>
        <v>0</v>
      </c>
      <c r="H359" s="308">
        <f t="shared" si="192"/>
        <v>0</v>
      </c>
      <c r="I359" s="131">
        <f>COUNTIF('14'!$T$7:$T$1004,"국수")</f>
        <v>0</v>
      </c>
      <c r="J359" s="132">
        <f>COUNTIF('14'!$U$7:$U$1004,"국수")</f>
        <v>0</v>
      </c>
      <c r="K359" s="133" t="s">
        <v>226</v>
      </c>
      <c r="L359" s="134">
        <f>SUMIF('14'!$T$7:$T$1004,"국수",'14'!$E$7:$E$1004)</f>
        <v>0</v>
      </c>
      <c r="M359" s="135">
        <f>SUMIF('14'!$U$7:$U$1004,"국수",'14'!$J$7:$J1326)</f>
        <v>0</v>
      </c>
      <c r="N359" s="300">
        <f t="shared" si="202"/>
        <v>0</v>
      </c>
      <c r="O359" s="308">
        <f t="shared" si="193"/>
        <v>0</v>
      </c>
      <c r="P359" s="136">
        <f>COUNTIF('14'!$T$7:$T$1004,"공수")</f>
        <v>0</v>
      </c>
      <c r="Q359" s="132">
        <f>COUNTIF('14'!$U$7:$U$1004,"공수")</f>
        <v>0</v>
      </c>
      <c r="R359" s="133" t="s">
        <v>226</v>
      </c>
      <c r="S359" s="134">
        <f>SUMIF('14'!$T$7:$T$1004,"공수",'14'!$E$7:$E$1004)</f>
        <v>0</v>
      </c>
      <c r="T359" s="135">
        <f>SUMIF('14'!$U$7:$U$1004,"공수",'14'!$J$7:$J1326)</f>
        <v>0</v>
      </c>
      <c r="U359" s="300">
        <f t="shared" si="203"/>
        <v>0</v>
      </c>
      <c r="V359" s="308">
        <f t="shared" si="194"/>
        <v>0</v>
      </c>
      <c r="W359" s="136">
        <f t="shared" si="195"/>
        <v>0</v>
      </c>
      <c r="X359" s="132">
        <f t="shared" si="196"/>
        <v>0</v>
      </c>
      <c r="Y359" s="136" t="e">
        <f t="shared" si="197"/>
        <v>#VALUE!</v>
      </c>
      <c r="Z359" s="134">
        <f t="shared" si="198"/>
        <v>0</v>
      </c>
      <c r="AA359" s="135">
        <f t="shared" si="199"/>
        <v>0</v>
      </c>
      <c r="AB359" s="300">
        <f t="shared" si="204"/>
        <v>0</v>
      </c>
      <c r="AC359" s="308">
        <f t="shared" si="200"/>
        <v>0</v>
      </c>
      <c r="AD359" s="138"/>
    </row>
    <row r="360" spans="1:30" s="8" customFormat="1" ht="21" hidden="1" customHeight="1" x14ac:dyDescent="0.15">
      <c r="A360" s="52" t="s">
        <v>31</v>
      </c>
      <c r="B360" s="131">
        <f>COUNTIF('14'!$C$7:$C$1004,"*목")</f>
        <v>0</v>
      </c>
      <c r="C360" s="132">
        <f>COUNTIF('14'!$H$7:$H$1004,"*목")</f>
        <v>0</v>
      </c>
      <c r="D360" s="133" t="s">
        <v>226</v>
      </c>
      <c r="E360" s="134">
        <f>SUMIF('14'!$C$7:$C$1004,"*목",'14'!$E$7:$E$1004)</f>
        <v>0</v>
      </c>
      <c r="F360" s="135">
        <f>SUMIF('14'!$H$7:$H$1004,"*목",'14'!$J$7:$J1326)</f>
        <v>0</v>
      </c>
      <c r="G360" s="300">
        <f t="shared" si="201"/>
        <v>0</v>
      </c>
      <c r="H360" s="308">
        <f>SUM(F360-E360)</f>
        <v>0</v>
      </c>
      <c r="I360" s="131">
        <f>COUNTIF('14'!$T$7:$T$1004,"국목")</f>
        <v>0</v>
      </c>
      <c r="J360" s="132">
        <f>COUNTIF('14'!$U$7:$U$1004,"국목")</f>
        <v>0</v>
      </c>
      <c r="K360" s="133" t="s">
        <v>226</v>
      </c>
      <c r="L360" s="134">
        <f>SUMIF('14'!$T$7:$T$1004,"국목",'14'!$E$7:$E$1004)</f>
        <v>0</v>
      </c>
      <c r="M360" s="135">
        <f>SUMIF('14'!$U$7:$U$1004,"국목",'14'!$J$7:$J1326)</f>
        <v>0</v>
      </c>
      <c r="N360" s="300">
        <f t="shared" si="202"/>
        <v>0</v>
      </c>
      <c r="O360" s="308">
        <f>SUM(M360-L360)</f>
        <v>0</v>
      </c>
      <c r="P360" s="136">
        <f>COUNTIF('14'!$T$7:$T$1004,"공목")</f>
        <v>0</v>
      </c>
      <c r="Q360" s="132">
        <f>COUNTIF('14'!$U$7:$U$1004,"공목")</f>
        <v>0</v>
      </c>
      <c r="R360" s="133" t="s">
        <v>226</v>
      </c>
      <c r="S360" s="134">
        <f>SUMIF('14'!$T$7:$T$1004,"공목",'14'!$E$7:$E$1004)</f>
        <v>0</v>
      </c>
      <c r="T360" s="135">
        <f>SUMIF('14'!$U$7:$U$1004,"공목",'14'!$J$7:$J1326)</f>
        <v>0</v>
      </c>
      <c r="U360" s="300">
        <f t="shared" si="203"/>
        <v>0</v>
      </c>
      <c r="V360" s="308">
        <f>SUM(T360-S360)</f>
        <v>0</v>
      </c>
      <c r="W360" s="136">
        <f t="shared" si="195"/>
        <v>0</v>
      </c>
      <c r="X360" s="132">
        <f t="shared" si="196"/>
        <v>0</v>
      </c>
      <c r="Y360" s="136" t="e">
        <f t="shared" si="197"/>
        <v>#VALUE!</v>
      </c>
      <c r="Z360" s="134">
        <f t="shared" si="198"/>
        <v>0</v>
      </c>
      <c r="AA360" s="135">
        <f t="shared" si="199"/>
        <v>0</v>
      </c>
      <c r="AB360" s="300">
        <f t="shared" si="204"/>
        <v>0</v>
      </c>
      <c r="AC360" s="308">
        <f>SUM(AA360-Z360)</f>
        <v>0</v>
      </c>
      <c r="AD360" s="138"/>
    </row>
    <row r="361" spans="1:30" s="8" customFormat="1" ht="21" hidden="1" customHeight="1" x14ac:dyDescent="0.15">
      <c r="A361" s="52" t="s">
        <v>38</v>
      </c>
      <c r="B361" s="131">
        <f>COUNTIF('14'!$C$7:$C$1004,"*창")</f>
        <v>0</v>
      </c>
      <c r="C361" s="132">
        <f>COUNTIF('14'!$H$7:$H$1004,"*창")</f>
        <v>0</v>
      </c>
      <c r="D361" s="133" t="s">
        <v>226</v>
      </c>
      <c r="E361" s="134">
        <f>SUMIF('14'!$C$7:$C$1004,"*창",'14'!$E$7:$E$1004)</f>
        <v>0</v>
      </c>
      <c r="F361" s="135">
        <f>SUMIF('14'!$H$7:$H$1004,"*창",'14'!$J$7:$J1326)</f>
        <v>0</v>
      </c>
      <c r="G361" s="300">
        <f t="shared" si="201"/>
        <v>0</v>
      </c>
      <c r="H361" s="308">
        <f>SUM(F361-E361)</f>
        <v>0</v>
      </c>
      <c r="I361" s="131">
        <f>COUNTIF('14'!$T$7:$T$1004,"국창")</f>
        <v>0</v>
      </c>
      <c r="J361" s="132">
        <f>COUNTIF('14'!$U$7:$U$1004,"국창")</f>
        <v>0</v>
      </c>
      <c r="K361" s="133" t="s">
        <v>226</v>
      </c>
      <c r="L361" s="134">
        <f>SUMIF('14'!$T$7:$T$1004,"국창",'14'!$E$7:$E$1004)</f>
        <v>0</v>
      </c>
      <c r="M361" s="135">
        <f>SUMIF('14'!$U$7:$U$1004,"국창",'14'!$J$7:$J1326)</f>
        <v>0</v>
      </c>
      <c r="N361" s="300">
        <f t="shared" si="202"/>
        <v>0</v>
      </c>
      <c r="O361" s="308">
        <f>SUM(M361-L361)</f>
        <v>0</v>
      </c>
      <c r="P361" s="136">
        <f>COUNTIF('14'!$T$7:$T$1004,"공창")</f>
        <v>0</v>
      </c>
      <c r="Q361" s="132">
        <f>COUNTIF('14'!$U$7:$U$1004,"공창")</f>
        <v>0</v>
      </c>
      <c r="R361" s="133" t="s">
        <v>226</v>
      </c>
      <c r="S361" s="134">
        <f>SUMIF('14'!$T$7:$T$1004,"공창",'14'!$E$7:$E$1004)</f>
        <v>0</v>
      </c>
      <c r="T361" s="135">
        <f>SUMIF('14'!$U$7:$U$1004,"공창",'14'!$J$7:$J1326)</f>
        <v>0</v>
      </c>
      <c r="U361" s="300">
        <f t="shared" si="203"/>
        <v>0</v>
      </c>
      <c r="V361" s="308">
        <f>SUM(T361-S361)</f>
        <v>0</v>
      </c>
      <c r="W361" s="136">
        <f t="shared" si="195"/>
        <v>0</v>
      </c>
      <c r="X361" s="132">
        <f t="shared" si="196"/>
        <v>0</v>
      </c>
      <c r="Y361" s="136" t="e">
        <f t="shared" si="197"/>
        <v>#VALUE!</v>
      </c>
      <c r="Z361" s="134">
        <f t="shared" si="198"/>
        <v>0</v>
      </c>
      <c r="AA361" s="135">
        <f t="shared" si="199"/>
        <v>0</v>
      </c>
      <c r="AB361" s="300">
        <f t="shared" si="204"/>
        <v>0</v>
      </c>
      <c r="AC361" s="308">
        <f>SUM(AA361-Z361)</f>
        <v>0</v>
      </c>
      <c r="AD361" s="138"/>
    </row>
    <row r="362" spans="1:30" s="8" customFormat="1" ht="21" hidden="1" customHeight="1" x14ac:dyDescent="0.15">
      <c r="A362" s="52" t="s">
        <v>39</v>
      </c>
      <c r="B362" s="131">
        <f>COUNTIF('14'!$C$7:$C$1004,"*주")</f>
        <v>0</v>
      </c>
      <c r="C362" s="132">
        <f>COUNTIF('14'!$H$7:$H$1004,"*주")</f>
        <v>0</v>
      </c>
      <c r="D362" s="133" t="s">
        <v>226</v>
      </c>
      <c r="E362" s="134">
        <f>SUMIF('14'!$C$7:$C$1004,"*주",'14'!$E$7:$E$1004)</f>
        <v>0</v>
      </c>
      <c r="F362" s="135">
        <f>SUMIF('14'!$H$7:$H$1004,"*주",'14'!$J$7:$J1326)</f>
        <v>0</v>
      </c>
      <c r="G362" s="300">
        <f t="shared" si="201"/>
        <v>0</v>
      </c>
      <c r="H362" s="308">
        <f>SUM(F362-E362)</f>
        <v>0</v>
      </c>
      <c r="I362" s="131">
        <f>COUNTIF('14'!$T$7:$T$1004,"국주")</f>
        <v>0</v>
      </c>
      <c r="J362" s="132">
        <f>COUNTIF('14'!$U$7:$U$1004,"국주")</f>
        <v>0</v>
      </c>
      <c r="K362" s="133" t="s">
        <v>226</v>
      </c>
      <c r="L362" s="134">
        <f>SUMIF('14'!$T$7:$T$1004,"국주",'14'!$E$7:$E$1004)</f>
        <v>0</v>
      </c>
      <c r="M362" s="135">
        <f>SUMIF('14'!$U$7:$U$1004,"국주",'14'!$J$7:$J1326)</f>
        <v>0</v>
      </c>
      <c r="N362" s="300">
        <f t="shared" si="202"/>
        <v>0</v>
      </c>
      <c r="O362" s="308">
        <f>SUM(M362-L362)</f>
        <v>0</v>
      </c>
      <c r="P362" s="136">
        <f>COUNTIF('14'!$T$7:$T$1004,"공주")</f>
        <v>0</v>
      </c>
      <c r="Q362" s="132">
        <f>COUNTIF('14'!$U$7:$U$1004,"공주")</f>
        <v>0</v>
      </c>
      <c r="R362" s="133" t="s">
        <v>226</v>
      </c>
      <c r="S362" s="134">
        <f>SUMIF('14'!$T$7:$T$1004,"공주",'14'!$E$7:$E$1004)</f>
        <v>0</v>
      </c>
      <c r="T362" s="135">
        <f>SUMIF('14'!$U$7:$U$1004,"공주",'14'!$J$7:$J1326)</f>
        <v>0</v>
      </c>
      <c r="U362" s="300">
        <f t="shared" si="203"/>
        <v>0</v>
      </c>
      <c r="V362" s="308">
        <f>SUM(T362-S362)</f>
        <v>0</v>
      </c>
      <c r="W362" s="136">
        <f t="shared" si="195"/>
        <v>0</v>
      </c>
      <c r="X362" s="132">
        <f t="shared" si="196"/>
        <v>0</v>
      </c>
      <c r="Y362" s="136" t="e">
        <f t="shared" si="197"/>
        <v>#VALUE!</v>
      </c>
      <c r="Z362" s="134">
        <f t="shared" si="198"/>
        <v>0</v>
      </c>
      <c r="AA362" s="135">
        <f t="shared" si="199"/>
        <v>0</v>
      </c>
      <c r="AB362" s="300">
        <f t="shared" si="204"/>
        <v>0</v>
      </c>
      <c r="AC362" s="308">
        <f>SUM(AA362-Z362)</f>
        <v>0</v>
      </c>
      <c r="AD362" s="138"/>
    </row>
    <row r="363" spans="1:30" s="8" customFormat="1" ht="21" hidden="1" customHeight="1" x14ac:dyDescent="0.15">
      <c r="A363" s="52" t="s">
        <v>238</v>
      </c>
      <c r="B363" s="131">
        <f>COUNTIF('14'!$C$7:$C$1004,"*장")</f>
        <v>0</v>
      </c>
      <c r="C363" s="132">
        <f>COUNTIF('14'!$H$7:$H$1004,"*장")</f>
        <v>0</v>
      </c>
      <c r="D363" s="133" t="s">
        <v>226</v>
      </c>
      <c r="E363" s="134">
        <f>SUMIF('14'!$C$7:$C$1004,"*장",'14'!$E$7:$E$1004)</f>
        <v>0</v>
      </c>
      <c r="F363" s="135">
        <f>SUMIF('14'!$H$7:$H$1004,"*장",'14'!$J$7:$J1327)</f>
        <v>0</v>
      </c>
      <c r="G363" s="300">
        <f t="shared" si="201"/>
        <v>0</v>
      </c>
      <c r="H363" s="308">
        <f>SUM(F363-E363)</f>
        <v>0</v>
      </c>
      <c r="I363" s="131">
        <f>COUNTIF('14'!$T$7:$T$1004,"국장")</f>
        <v>0</v>
      </c>
      <c r="J363" s="132">
        <f>COUNTIF('14'!$U$7:$U$1004,"국장")</f>
        <v>0</v>
      </c>
      <c r="K363" s="133" t="s">
        <v>226</v>
      </c>
      <c r="L363" s="134">
        <f>SUMIF('14'!$T$7:$T$1004,"국장",'14'!$E$7:$E$1004)</f>
        <v>0</v>
      </c>
      <c r="M363" s="135">
        <f>SUMIF('14'!$U$7:$U$1004,"국장",'14'!$J$7:$J1327)</f>
        <v>0</v>
      </c>
      <c r="N363" s="300">
        <f t="shared" si="202"/>
        <v>0</v>
      </c>
      <c r="O363" s="308">
        <f>SUM(M363-L363)</f>
        <v>0</v>
      </c>
      <c r="P363" s="136">
        <f>COUNTIF('14'!$T$7:$T$1004,"공장")</f>
        <v>0</v>
      </c>
      <c r="Q363" s="132">
        <f>COUNTIF('14'!$U$7:$U$1004,"공장")</f>
        <v>0</v>
      </c>
      <c r="R363" s="133" t="s">
        <v>226</v>
      </c>
      <c r="S363" s="134">
        <f>SUMIF('14'!$T$7:$T$1004,"공장",'14'!$E$7:$E$1004)</f>
        <v>0</v>
      </c>
      <c r="T363" s="135">
        <f>SUMIF('14'!$U$7:$U$1004,"공장",'14'!$J$7:$J1327)</f>
        <v>0</v>
      </c>
      <c r="U363" s="300">
        <f t="shared" si="203"/>
        <v>0</v>
      </c>
      <c r="V363" s="308">
        <f>SUM(T363-S363)</f>
        <v>0</v>
      </c>
      <c r="W363" s="136">
        <f t="shared" si="195"/>
        <v>0</v>
      </c>
      <c r="X363" s="132">
        <f t="shared" si="196"/>
        <v>0</v>
      </c>
      <c r="Y363" s="136" t="e">
        <f t="shared" si="197"/>
        <v>#VALUE!</v>
      </c>
      <c r="Z363" s="134">
        <f t="shared" si="198"/>
        <v>0</v>
      </c>
      <c r="AA363" s="135">
        <f t="shared" si="199"/>
        <v>0</v>
      </c>
      <c r="AB363" s="300">
        <f t="shared" si="204"/>
        <v>0</v>
      </c>
      <c r="AC363" s="308">
        <f>SUM(AA363-Z363)</f>
        <v>0</v>
      </c>
      <c r="AD363" s="138"/>
    </row>
    <row r="364" spans="1:30" s="8" customFormat="1" ht="21" hidden="1" customHeight="1" x14ac:dyDescent="0.15">
      <c r="A364" s="53" t="s">
        <v>81</v>
      </c>
      <c r="B364" s="139">
        <f>COUNTIF('14'!$C$7:$C$1004,"* ")</f>
        <v>0</v>
      </c>
      <c r="C364" s="140">
        <f>COUNTIF('14'!$H$7:$H$1004,"* ")</f>
        <v>0</v>
      </c>
      <c r="D364" s="141" t="s">
        <v>226</v>
      </c>
      <c r="E364" s="142">
        <f>SUMIF('14'!$C$7:$C$1004,"* ",'14'!$E$7:$E$1004)</f>
        <v>0</v>
      </c>
      <c r="F364" s="143">
        <f>SUMIF('14'!$H$7:$H$1004,"* ",'14'!$J$7:$J1328)</f>
        <v>0</v>
      </c>
      <c r="G364" s="301">
        <f t="shared" si="201"/>
        <v>0</v>
      </c>
      <c r="H364" s="309">
        <f>SUM(F364-E364)</f>
        <v>0</v>
      </c>
      <c r="I364" s="139">
        <f>COUNTIF('14'!$T$7:$T$1004,"국 ")</f>
        <v>0</v>
      </c>
      <c r="J364" s="140">
        <f>COUNTIF('14'!$U$7:$U$1004,"국 ")</f>
        <v>0</v>
      </c>
      <c r="K364" s="141" t="s">
        <v>226</v>
      </c>
      <c r="L364" s="142">
        <f>SUMIF('14'!$T$7:$T$1004,"국 ",'14'!$E$7:$E$1004)</f>
        <v>0</v>
      </c>
      <c r="M364" s="143">
        <f>SUMIF('14'!$U$7:$U$1004,"국 ",'14'!$J$7:$J1328)</f>
        <v>0</v>
      </c>
      <c r="N364" s="301">
        <f t="shared" si="202"/>
        <v>0</v>
      </c>
      <c r="O364" s="309">
        <f>SUM(M364-L364)</f>
        <v>0</v>
      </c>
      <c r="P364" s="144">
        <f>COUNTIF('14'!$T$7:$T$1004,"공 ")</f>
        <v>0</v>
      </c>
      <c r="Q364" s="140">
        <f>COUNTIF('14'!$U$7:$U$1004,"공 ")</f>
        <v>0</v>
      </c>
      <c r="R364" s="141" t="s">
        <v>226</v>
      </c>
      <c r="S364" s="142">
        <f>SUMIF('14'!$T$7:$T$1004,"공 ",'14'!$E$7:$E$1004)</f>
        <v>0</v>
      </c>
      <c r="T364" s="143">
        <f>SUMIF('14'!$U$7:$U$1004,"공 ",'14'!$J$7:$J1328)</f>
        <v>0</v>
      </c>
      <c r="U364" s="301">
        <f t="shared" si="203"/>
        <v>0</v>
      </c>
      <c r="V364" s="309">
        <f>SUM(T364-S364)</f>
        <v>0</v>
      </c>
      <c r="W364" s="144">
        <f t="shared" si="195"/>
        <v>0</v>
      </c>
      <c r="X364" s="140">
        <f t="shared" si="196"/>
        <v>0</v>
      </c>
      <c r="Y364" s="144" t="e">
        <f t="shared" si="197"/>
        <v>#VALUE!</v>
      </c>
      <c r="Z364" s="142">
        <f t="shared" si="198"/>
        <v>0</v>
      </c>
      <c r="AA364" s="143">
        <f t="shared" si="199"/>
        <v>0</v>
      </c>
      <c r="AB364" s="301">
        <f t="shared" si="204"/>
        <v>0</v>
      </c>
      <c r="AC364" s="309">
        <f>SUM(AA364-Z364)</f>
        <v>0</v>
      </c>
      <c r="AD364" s="145"/>
    </row>
    <row r="365" spans="1:30" ht="21" hidden="1" customHeight="1" x14ac:dyDescent="0.15">
      <c r="A365" s="12" t="s">
        <v>244</v>
      </c>
      <c r="B365" s="1"/>
      <c r="C365" s="9"/>
      <c r="D365" s="9"/>
      <c r="E365" s="83"/>
      <c r="F365" s="83"/>
      <c r="G365" s="83"/>
      <c r="H365" s="302"/>
      <c r="I365" s="9"/>
      <c r="J365" s="9"/>
      <c r="K365" s="9"/>
      <c r="L365" s="83"/>
      <c r="M365" s="83"/>
      <c r="N365" s="83"/>
      <c r="O365" s="302"/>
      <c r="P365" s="9"/>
      <c r="Q365" s="9"/>
      <c r="R365" s="9"/>
      <c r="S365" s="83"/>
      <c r="T365" s="83"/>
      <c r="U365" s="83"/>
      <c r="V365" s="302"/>
      <c r="W365" s="9"/>
      <c r="X365" s="9"/>
      <c r="Y365" s="9"/>
      <c r="Z365" s="83"/>
      <c r="AA365" s="83"/>
      <c r="AB365" s="83"/>
      <c r="AC365" s="302"/>
      <c r="AD365" s="9"/>
    </row>
    <row r="366" spans="1:30" s="8" customFormat="1" ht="21" hidden="1" customHeight="1" x14ac:dyDescent="0.15">
      <c r="A366" s="20"/>
      <c r="B366" s="19"/>
      <c r="C366" s="7"/>
      <c r="D366" s="7"/>
      <c r="E366" s="84"/>
      <c r="F366" s="84"/>
      <c r="G366" s="84"/>
      <c r="H366" s="303"/>
      <c r="I366" s="7"/>
      <c r="J366" s="7"/>
      <c r="K366" s="7"/>
      <c r="L366" s="84"/>
      <c r="M366" s="84"/>
      <c r="N366" s="84"/>
      <c r="O366" s="303"/>
      <c r="P366" s="7"/>
      <c r="Q366" s="7"/>
      <c r="R366" s="7"/>
      <c r="S366" s="84"/>
      <c r="T366" s="84"/>
      <c r="U366" s="84"/>
      <c r="V366" s="303"/>
      <c r="W366" s="7"/>
      <c r="X366" s="7"/>
      <c r="Y366" s="7"/>
      <c r="Z366" s="84"/>
      <c r="AA366" s="84"/>
      <c r="AB366" s="84"/>
      <c r="AC366" s="303"/>
      <c r="AD366" s="21">
        <f>'15'!$S$3</f>
        <v>15</v>
      </c>
    </row>
    <row r="367" spans="1:30" s="8" customFormat="1" ht="21" hidden="1" customHeight="1" x14ac:dyDescent="0.15">
      <c r="A367" s="915" t="s">
        <v>223</v>
      </c>
      <c r="B367" s="146" t="s">
        <v>224</v>
      </c>
      <c r="C367" s="147"/>
      <c r="D367" s="147"/>
      <c r="E367" s="147"/>
      <c r="F367" s="147"/>
      <c r="G367" s="296"/>
      <c r="H367" s="304"/>
      <c r="I367" s="146" t="s">
        <v>103</v>
      </c>
      <c r="J367" s="147"/>
      <c r="K367" s="147"/>
      <c r="L367" s="147"/>
      <c r="M367" s="147"/>
      <c r="N367" s="296"/>
      <c r="O367" s="304"/>
      <c r="P367" s="147" t="s">
        <v>104</v>
      </c>
      <c r="Q367" s="147"/>
      <c r="R367" s="147"/>
      <c r="S367" s="147"/>
      <c r="T367" s="147"/>
      <c r="U367" s="296"/>
      <c r="V367" s="304"/>
      <c r="W367" s="147" t="s">
        <v>239</v>
      </c>
      <c r="X367" s="147"/>
      <c r="Y367" s="147"/>
      <c r="Z367" s="147"/>
      <c r="AA367" s="147"/>
      <c r="AB367" s="296"/>
      <c r="AC367" s="304"/>
      <c r="AD367" s="918" t="s">
        <v>105</v>
      </c>
    </row>
    <row r="368" spans="1:30" s="8" customFormat="1" ht="21" hidden="1" customHeight="1" x14ac:dyDescent="0.15">
      <c r="A368" s="916"/>
      <c r="B368" s="921" t="s">
        <v>106</v>
      </c>
      <c r="C368" s="912"/>
      <c r="D368" s="148" t="s">
        <v>226</v>
      </c>
      <c r="E368" s="912" t="s">
        <v>241</v>
      </c>
      <c r="F368" s="912"/>
      <c r="G368" s="913" t="s">
        <v>107</v>
      </c>
      <c r="H368" s="914"/>
      <c r="I368" s="921" t="s">
        <v>106</v>
      </c>
      <c r="J368" s="912"/>
      <c r="K368" s="148" t="s">
        <v>226</v>
      </c>
      <c r="L368" s="912" t="s">
        <v>241</v>
      </c>
      <c r="M368" s="912"/>
      <c r="N368" s="913" t="s">
        <v>107</v>
      </c>
      <c r="O368" s="914"/>
      <c r="P368" s="912" t="s">
        <v>106</v>
      </c>
      <c r="Q368" s="912"/>
      <c r="R368" s="148" t="s">
        <v>226</v>
      </c>
      <c r="S368" s="912" t="s">
        <v>241</v>
      </c>
      <c r="T368" s="912"/>
      <c r="U368" s="913" t="s">
        <v>107</v>
      </c>
      <c r="V368" s="914"/>
      <c r="W368" s="912" t="s">
        <v>106</v>
      </c>
      <c r="X368" s="912"/>
      <c r="Y368" s="148" t="s">
        <v>226</v>
      </c>
      <c r="Z368" s="912" t="s">
        <v>241</v>
      </c>
      <c r="AA368" s="912"/>
      <c r="AB368" s="913" t="s">
        <v>107</v>
      </c>
      <c r="AC368" s="914"/>
      <c r="AD368" s="919"/>
    </row>
    <row r="369" spans="1:30" s="8" customFormat="1" ht="21" hidden="1" customHeight="1" x14ac:dyDescent="0.15">
      <c r="A369" s="917"/>
      <c r="B369" s="149" t="s">
        <v>108</v>
      </c>
      <c r="C369" s="50" t="s">
        <v>109</v>
      </c>
      <c r="D369" s="50" t="s">
        <v>226</v>
      </c>
      <c r="E369" s="50" t="s">
        <v>108</v>
      </c>
      <c r="F369" s="50" t="s">
        <v>109</v>
      </c>
      <c r="G369" s="297" t="s">
        <v>240</v>
      </c>
      <c r="H369" s="305" t="s">
        <v>110</v>
      </c>
      <c r="I369" s="149" t="s">
        <v>108</v>
      </c>
      <c r="J369" s="50" t="s">
        <v>109</v>
      </c>
      <c r="K369" s="50" t="s">
        <v>226</v>
      </c>
      <c r="L369" s="50" t="s">
        <v>108</v>
      </c>
      <c r="M369" s="50" t="s">
        <v>109</v>
      </c>
      <c r="N369" s="297" t="s">
        <v>240</v>
      </c>
      <c r="O369" s="305" t="s">
        <v>110</v>
      </c>
      <c r="P369" s="50" t="s">
        <v>108</v>
      </c>
      <c r="Q369" s="50" t="s">
        <v>109</v>
      </c>
      <c r="R369" s="50" t="s">
        <v>226</v>
      </c>
      <c r="S369" s="50" t="s">
        <v>108</v>
      </c>
      <c r="T369" s="50" t="s">
        <v>109</v>
      </c>
      <c r="U369" s="297" t="s">
        <v>240</v>
      </c>
      <c r="V369" s="305" t="s">
        <v>110</v>
      </c>
      <c r="W369" s="50" t="s">
        <v>108</v>
      </c>
      <c r="X369" s="50" t="s">
        <v>109</v>
      </c>
      <c r="Y369" s="50" t="s">
        <v>226</v>
      </c>
      <c r="Z369" s="50" t="s">
        <v>108</v>
      </c>
      <c r="AA369" s="50" t="s">
        <v>109</v>
      </c>
      <c r="AB369" s="297" t="s">
        <v>240</v>
      </c>
      <c r="AC369" s="305" t="s">
        <v>110</v>
      </c>
      <c r="AD369" s="920"/>
    </row>
    <row r="370" spans="1:30" s="8" customFormat="1" ht="21" hidden="1" customHeight="1" x14ac:dyDescent="0.15">
      <c r="A370" s="82" t="s">
        <v>224</v>
      </c>
      <c r="B370" s="117">
        <f>SUM(B371:B390)</f>
        <v>0</v>
      </c>
      <c r="C370" s="118">
        <f>SUM(C371:C390)</f>
        <v>0</v>
      </c>
      <c r="D370" s="119" t="s">
        <v>226</v>
      </c>
      <c r="E370" s="120">
        <f>SUM(E371:E390)</f>
        <v>0</v>
      </c>
      <c r="F370" s="121">
        <f>SUM(F371:F390)</f>
        <v>0</v>
      </c>
      <c r="G370" s="298">
        <f>SUM(G371:G390)</f>
        <v>0</v>
      </c>
      <c r="H370" s="306">
        <f>SUM(F370-E370)</f>
        <v>0</v>
      </c>
      <c r="I370" s="117">
        <f>SUM(I371:I390)</f>
        <v>0</v>
      </c>
      <c r="J370" s="118">
        <f>SUM(J371:J390)</f>
        <v>0</v>
      </c>
      <c r="K370" s="119" t="s">
        <v>226</v>
      </c>
      <c r="L370" s="120">
        <f>SUM(L371:L390)</f>
        <v>0</v>
      </c>
      <c r="M370" s="121">
        <f>SUM(M371:M390)</f>
        <v>0</v>
      </c>
      <c r="N370" s="298">
        <f>SUM(N371:N390)</f>
        <v>0</v>
      </c>
      <c r="O370" s="306">
        <f>SUM(M370-L370)</f>
        <v>0</v>
      </c>
      <c r="P370" s="122">
        <f>SUM(P371:P390)</f>
        <v>0</v>
      </c>
      <c r="Q370" s="118">
        <f>SUM(Q371:Q390)</f>
        <v>0</v>
      </c>
      <c r="R370" s="119" t="s">
        <v>226</v>
      </c>
      <c r="S370" s="120">
        <f>SUM(S371:S390)</f>
        <v>0</v>
      </c>
      <c r="T370" s="121">
        <f>SUM(T371:T390)</f>
        <v>0</v>
      </c>
      <c r="U370" s="298">
        <f>SUM(U371:U390)</f>
        <v>0</v>
      </c>
      <c r="V370" s="306">
        <f>SUM(T370-S370)</f>
        <v>0</v>
      </c>
      <c r="W370" s="122">
        <f>SUM(W371:W390)</f>
        <v>0</v>
      </c>
      <c r="X370" s="118">
        <f>SUM(X371:X390)</f>
        <v>0</v>
      </c>
      <c r="Y370" s="119" t="s">
        <v>226</v>
      </c>
      <c r="Z370" s="120">
        <f>SUM(Z371:Z390)</f>
        <v>0</v>
      </c>
      <c r="AA370" s="121">
        <f>SUM(AA371:AA390)</f>
        <v>0</v>
      </c>
      <c r="AB370" s="298">
        <f>SUM(AB371:AB390)</f>
        <v>0</v>
      </c>
      <c r="AC370" s="306">
        <f>SUM(AA370-Z370)</f>
        <v>0</v>
      </c>
      <c r="AD370" s="123"/>
    </row>
    <row r="371" spans="1:30" s="8" customFormat="1" ht="21" hidden="1" customHeight="1" x14ac:dyDescent="0.15">
      <c r="A371" s="51" t="s">
        <v>227</v>
      </c>
      <c r="B371" s="124">
        <f>COUNTIF('15'!$C$7:$C$1004,"*전")</f>
        <v>0</v>
      </c>
      <c r="C371" s="125">
        <f>COUNTIF('15'!$H$7:$H$1004,"*전")</f>
        <v>0</v>
      </c>
      <c r="D371" s="126" t="s">
        <v>226</v>
      </c>
      <c r="E371" s="127">
        <f>SUMIF('15'!$C$7:$C$1004,"*전",'15'!$E$7:$E$1004)</f>
        <v>0</v>
      </c>
      <c r="F371" s="128">
        <f>SUMIF('15'!$H$7:$H$1004,"*전",'15'!$J$7:$J1338)</f>
        <v>0</v>
      </c>
      <c r="G371" s="299">
        <f>C371-B371</f>
        <v>0</v>
      </c>
      <c r="H371" s="307">
        <f t="shared" ref="H371:H385" si="205">SUM(F371-E371)</f>
        <v>0</v>
      </c>
      <c r="I371" s="124">
        <f>COUNTIF('15'!$T$7:$T$1004,"국전")</f>
        <v>0</v>
      </c>
      <c r="J371" s="125">
        <f>COUNTIF('15'!$U$7:$U$1004,"국전")</f>
        <v>0</v>
      </c>
      <c r="K371" s="126" t="s">
        <v>226</v>
      </c>
      <c r="L371" s="127">
        <f>SUMIF('15'!$T$7:$T$1004,"국전",'15'!$E$7:$E$1004)</f>
        <v>0</v>
      </c>
      <c r="M371" s="128">
        <f>SUMIF('15'!$U$7:$U$1004,"국전",'15'!$J$7:$J1338)</f>
        <v>0</v>
      </c>
      <c r="N371" s="299">
        <f>J371-I371</f>
        <v>0</v>
      </c>
      <c r="O371" s="307">
        <f t="shared" ref="O371:O385" si="206">SUM(M371-L371)</f>
        <v>0</v>
      </c>
      <c r="P371" s="129">
        <f>COUNTIF('15'!$T$7:$T$1004,"공전")</f>
        <v>0</v>
      </c>
      <c r="Q371" s="125">
        <f>COUNTIF('15'!$U$7:$U$1004,"공전")</f>
        <v>0</v>
      </c>
      <c r="R371" s="126" t="s">
        <v>226</v>
      </c>
      <c r="S371" s="127">
        <f>SUMIF('15'!$T$7:$T$1004,"공전",'15'!$E$7:$E$1004)</f>
        <v>0</v>
      </c>
      <c r="T371" s="128">
        <f>SUMIF('15'!$U$7:$U$1004,"공전",'15'!$J$7:$J1338)</f>
        <v>0</v>
      </c>
      <c r="U371" s="299">
        <f>Q371-P371</f>
        <v>0</v>
      </c>
      <c r="V371" s="307">
        <f t="shared" ref="V371:V385" si="207">SUM(T371-S371)</f>
        <v>0</v>
      </c>
      <c r="W371" s="129">
        <f t="shared" ref="W371:W390" si="208">B371-I371-P371</f>
        <v>0</v>
      </c>
      <c r="X371" s="125">
        <f t="shared" ref="X371:X390" si="209">C371-J371-Q371</f>
        <v>0</v>
      </c>
      <c r="Y371" s="129" t="e">
        <f t="shared" ref="Y371:Y390" si="210">D371-K371-R371</f>
        <v>#VALUE!</v>
      </c>
      <c r="Z371" s="127">
        <f t="shared" ref="Z371:Z390" si="211">E371-L371-S371</f>
        <v>0</v>
      </c>
      <c r="AA371" s="128">
        <f t="shared" ref="AA371:AA390" si="212">F371-M371-T371</f>
        <v>0</v>
      </c>
      <c r="AB371" s="299">
        <f>X371-W371</f>
        <v>0</v>
      </c>
      <c r="AC371" s="307">
        <f t="shared" ref="AC371:AC385" si="213">SUM(AA371-Z371)</f>
        <v>0</v>
      </c>
      <c r="AD371" s="130"/>
    </row>
    <row r="372" spans="1:30" s="8" customFormat="1" ht="21" hidden="1" customHeight="1" x14ac:dyDescent="0.15">
      <c r="A372" s="52" t="s">
        <v>228</v>
      </c>
      <c r="B372" s="131">
        <f>COUNTIF('15'!$C$7:$C$1004,"*답")</f>
        <v>0</v>
      </c>
      <c r="C372" s="132">
        <f>COUNTIF('15'!$H$7:$H$1004,"*답")</f>
        <v>0</v>
      </c>
      <c r="D372" s="133" t="s">
        <v>226</v>
      </c>
      <c r="E372" s="134">
        <f>SUMIF('15'!$C$7:$C$1004,"*답",'15'!$E$7:$E$1004)</f>
        <v>0</v>
      </c>
      <c r="F372" s="135">
        <f>SUMIF('15'!$H$7:$H$1004,"*답",'15'!$J$7:$J1339)</f>
        <v>0</v>
      </c>
      <c r="G372" s="300">
        <f t="shared" ref="G372:G390" si="214">C372-B372</f>
        <v>0</v>
      </c>
      <c r="H372" s="308">
        <f t="shared" si="205"/>
        <v>0</v>
      </c>
      <c r="I372" s="131">
        <f>COUNTIF('15'!$T$7:$T$1004,"국답")</f>
        <v>0</v>
      </c>
      <c r="J372" s="132">
        <f>COUNTIF('15'!$U$7:$U$1004,"국답")</f>
        <v>0</v>
      </c>
      <c r="K372" s="133" t="s">
        <v>226</v>
      </c>
      <c r="L372" s="134">
        <f>SUMIF('15'!$T$7:$T$1004,"국답",'15'!$E$7:$E$1004)</f>
        <v>0</v>
      </c>
      <c r="M372" s="135">
        <f>SUMIF('15'!$U$7:$U$1004,"국답",'15'!$J$7:$J1339)</f>
        <v>0</v>
      </c>
      <c r="N372" s="300">
        <f t="shared" ref="N372:N390" si="215">J372-I372</f>
        <v>0</v>
      </c>
      <c r="O372" s="308">
        <f t="shared" si="206"/>
        <v>0</v>
      </c>
      <c r="P372" s="136">
        <f>COUNTIF('15'!$T$7:$T$1004,"공답")</f>
        <v>0</v>
      </c>
      <c r="Q372" s="132">
        <f>COUNTIF('15'!$U$7:$U$1004,"공답")</f>
        <v>0</v>
      </c>
      <c r="R372" s="133" t="s">
        <v>226</v>
      </c>
      <c r="S372" s="134">
        <f>SUMIF('15'!$T$7:$T$1004,"공답",'15'!$E$7:$E$1004)</f>
        <v>0</v>
      </c>
      <c r="T372" s="135">
        <f>SUMIF('15'!$U$7:$U$1004,"공답",'15'!$J$7:$J1339)</f>
        <v>0</v>
      </c>
      <c r="U372" s="300">
        <f t="shared" ref="U372:U390" si="216">Q372-P372</f>
        <v>0</v>
      </c>
      <c r="V372" s="308">
        <f t="shared" si="207"/>
        <v>0</v>
      </c>
      <c r="W372" s="136">
        <f t="shared" si="208"/>
        <v>0</v>
      </c>
      <c r="X372" s="132">
        <f t="shared" si="209"/>
        <v>0</v>
      </c>
      <c r="Y372" s="136" t="e">
        <f t="shared" si="210"/>
        <v>#VALUE!</v>
      </c>
      <c r="Z372" s="134">
        <f t="shared" si="211"/>
        <v>0</v>
      </c>
      <c r="AA372" s="135">
        <f t="shared" si="212"/>
        <v>0</v>
      </c>
      <c r="AB372" s="300">
        <f t="shared" ref="AB372:AB390" si="217">X372-W372</f>
        <v>0</v>
      </c>
      <c r="AC372" s="308">
        <f t="shared" si="213"/>
        <v>0</v>
      </c>
      <c r="AD372" s="137"/>
    </row>
    <row r="373" spans="1:30" s="8" customFormat="1" ht="21" hidden="1" customHeight="1" x14ac:dyDescent="0.15">
      <c r="A373" s="52" t="s">
        <v>229</v>
      </c>
      <c r="B373" s="131">
        <f>COUNTIF('15'!$C$7:$C$1004,"*대")</f>
        <v>0</v>
      </c>
      <c r="C373" s="132">
        <f>COUNTIF('15'!$H$7:$H$1004,"*대")</f>
        <v>0</v>
      </c>
      <c r="D373" s="133" t="s">
        <v>226</v>
      </c>
      <c r="E373" s="134">
        <f>SUMIF('15'!$C$7:$C$1004,"*대",'15'!$E$7:$E$1004)</f>
        <v>0</v>
      </c>
      <c r="F373" s="135">
        <f>SUMIF('15'!$H$7:$H$1004,"*대",'15'!$J$7:$J1340)</f>
        <v>0</v>
      </c>
      <c r="G373" s="300">
        <f t="shared" si="214"/>
        <v>0</v>
      </c>
      <c r="H373" s="308">
        <f t="shared" si="205"/>
        <v>0</v>
      </c>
      <c r="I373" s="131">
        <f>COUNTIF('15'!$T$7:$T$1004,"국대")</f>
        <v>0</v>
      </c>
      <c r="J373" s="132">
        <f>COUNTIF('15'!$U$7:$U$1004,"국대")</f>
        <v>0</v>
      </c>
      <c r="K373" s="133" t="s">
        <v>226</v>
      </c>
      <c r="L373" s="134">
        <f>SUMIF('15'!$T$7:$T$1004,"국대",'15'!$E$7:$E$1004)</f>
        <v>0</v>
      </c>
      <c r="M373" s="135">
        <f>SUMIF('15'!$U$7:$U$1004,"국대",'15'!$J$7:$J1340)</f>
        <v>0</v>
      </c>
      <c r="N373" s="300">
        <f t="shared" si="215"/>
        <v>0</v>
      </c>
      <c r="O373" s="308">
        <f t="shared" si="206"/>
        <v>0</v>
      </c>
      <c r="P373" s="136">
        <f>COUNTIF('15'!$T$7:$T$1004,"공대")</f>
        <v>0</v>
      </c>
      <c r="Q373" s="132">
        <f>COUNTIF('15'!$U$7:$U$1004,"공대")</f>
        <v>0</v>
      </c>
      <c r="R373" s="133" t="s">
        <v>226</v>
      </c>
      <c r="S373" s="134">
        <f>SUMIF('15'!$T$7:$T$1004,"공대",'15'!$E$7:$E$1004)</f>
        <v>0</v>
      </c>
      <c r="T373" s="135">
        <f>SUMIF('15'!$U$7:$U$1004,"공대",'15'!$J$7:$J1340)</f>
        <v>0</v>
      </c>
      <c r="U373" s="300">
        <f t="shared" si="216"/>
        <v>0</v>
      </c>
      <c r="V373" s="308">
        <f t="shared" si="207"/>
        <v>0</v>
      </c>
      <c r="W373" s="136">
        <f t="shared" si="208"/>
        <v>0</v>
      </c>
      <c r="X373" s="132">
        <f t="shared" si="209"/>
        <v>0</v>
      </c>
      <c r="Y373" s="136" t="e">
        <f t="shared" si="210"/>
        <v>#VALUE!</v>
      </c>
      <c r="Z373" s="134">
        <f t="shared" si="211"/>
        <v>0</v>
      </c>
      <c r="AA373" s="135">
        <f t="shared" si="212"/>
        <v>0</v>
      </c>
      <c r="AB373" s="300">
        <f t="shared" si="217"/>
        <v>0</v>
      </c>
      <c r="AC373" s="308">
        <f t="shared" si="213"/>
        <v>0</v>
      </c>
      <c r="AD373" s="138"/>
    </row>
    <row r="374" spans="1:30" s="8" customFormat="1" ht="21" hidden="1" customHeight="1" x14ac:dyDescent="0.15">
      <c r="A374" s="52" t="s">
        <v>230</v>
      </c>
      <c r="B374" s="131">
        <f>COUNTIF('15'!$C$7:$C$1004,"*임")</f>
        <v>0</v>
      </c>
      <c r="C374" s="132">
        <f>COUNTIF('15'!$H$7:$H$1004,"*임")</f>
        <v>0</v>
      </c>
      <c r="D374" s="133" t="s">
        <v>226</v>
      </c>
      <c r="E374" s="134">
        <f>SUMIF('15'!$C$7:$C$1004,"*임",'15'!$E$7:$E$1004)</f>
        <v>0</v>
      </c>
      <c r="F374" s="135">
        <f>SUMIF('15'!$H$7:$H$1004,"*임",'15'!$J$7:$J1341)</f>
        <v>0</v>
      </c>
      <c r="G374" s="300">
        <f t="shared" si="214"/>
        <v>0</v>
      </c>
      <c r="H374" s="308">
        <f t="shared" si="205"/>
        <v>0</v>
      </c>
      <c r="I374" s="131">
        <f>COUNTIF('15'!$T$7:$T$1004,"국임")</f>
        <v>0</v>
      </c>
      <c r="J374" s="132">
        <f>COUNTIF('15'!$U$7:$U$1004,"국임")</f>
        <v>0</v>
      </c>
      <c r="K374" s="133" t="s">
        <v>226</v>
      </c>
      <c r="L374" s="134">
        <f>SUMIF('15'!$T$7:$T$1004,"국임",'15'!$E$7:$E$1004)</f>
        <v>0</v>
      </c>
      <c r="M374" s="135">
        <f>SUMIF('15'!$U$7:$U$1004,"국임",'15'!$J$7:$J1341)</f>
        <v>0</v>
      </c>
      <c r="N374" s="300">
        <f t="shared" si="215"/>
        <v>0</v>
      </c>
      <c r="O374" s="308">
        <f t="shared" si="206"/>
        <v>0</v>
      </c>
      <c r="P374" s="136">
        <f>COUNTIF('15'!$T$7:$T$1004,"공임")</f>
        <v>0</v>
      </c>
      <c r="Q374" s="132">
        <f>COUNTIF('15'!$U$7:$U$1004,"공임")</f>
        <v>0</v>
      </c>
      <c r="R374" s="133" t="s">
        <v>226</v>
      </c>
      <c r="S374" s="134">
        <f>SUMIF('15'!$T$7:$T$1004,"공임",'15'!$E$7:$E$1004)</f>
        <v>0</v>
      </c>
      <c r="T374" s="135">
        <f>SUMIF('15'!$U$7:$U$1004,"공임",'15'!$J$7:$J1341)</f>
        <v>0</v>
      </c>
      <c r="U374" s="300">
        <f t="shared" si="216"/>
        <v>0</v>
      </c>
      <c r="V374" s="308">
        <f t="shared" si="207"/>
        <v>0</v>
      </c>
      <c r="W374" s="136">
        <f t="shared" si="208"/>
        <v>0</v>
      </c>
      <c r="X374" s="132">
        <f t="shared" si="209"/>
        <v>0</v>
      </c>
      <c r="Y374" s="136" t="e">
        <f t="shared" si="210"/>
        <v>#VALUE!</v>
      </c>
      <c r="Z374" s="134">
        <f t="shared" si="211"/>
        <v>0</v>
      </c>
      <c r="AA374" s="135">
        <f t="shared" si="212"/>
        <v>0</v>
      </c>
      <c r="AB374" s="300">
        <f t="shared" si="217"/>
        <v>0</v>
      </c>
      <c r="AC374" s="308">
        <f t="shared" si="213"/>
        <v>0</v>
      </c>
      <c r="AD374" s="138"/>
    </row>
    <row r="375" spans="1:30" s="8" customFormat="1" ht="21" hidden="1" customHeight="1" x14ac:dyDescent="0.15">
      <c r="A375" s="52" t="s">
        <v>231</v>
      </c>
      <c r="B375" s="131">
        <f>COUNTIF('15'!$C$7:$C$1004,"*도")</f>
        <v>0</v>
      </c>
      <c r="C375" s="132">
        <f>COUNTIF('15'!$H$7:$H$1004,"*도")</f>
        <v>0</v>
      </c>
      <c r="D375" s="133" t="s">
        <v>226</v>
      </c>
      <c r="E375" s="134">
        <f>SUMIF('15'!$C$7:$C$1004,"*도",'15'!$E$7:$E$1004)</f>
        <v>0</v>
      </c>
      <c r="F375" s="135">
        <f>SUMIF('15'!$H$7:$H$1004,"*도",'15'!$J$7:$J1342)</f>
        <v>0</v>
      </c>
      <c r="G375" s="300">
        <f t="shared" si="214"/>
        <v>0</v>
      </c>
      <c r="H375" s="308">
        <f t="shared" si="205"/>
        <v>0</v>
      </c>
      <c r="I375" s="131">
        <f>COUNTIF('15'!$T$7:$T$1004,"국도")</f>
        <v>0</v>
      </c>
      <c r="J375" s="132">
        <f>COUNTIF('15'!$U$7:$U$1004,"국도")</f>
        <v>0</v>
      </c>
      <c r="K375" s="133" t="s">
        <v>226</v>
      </c>
      <c r="L375" s="134">
        <f>SUMIF('15'!$T$7:$T$1004,"국도",'15'!$E$7:$E$1004)</f>
        <v>0</v>
      </c>
      <c r="M375" s="135">
        <f>SUMIF('15'!$U$7:$U$1004,"국도",'15'!$J$7:$J1342)</f>
        <v>0</v>
      </c>
      <c r="N375" s="300">
        <f t="shared" si="215"/>
        <v>0</v>
      </c>
      <c r="O375" s="308">
        <f t="shared" si="206"/>
        <v>0</v>
      </c>
      <c r="P375" s="136">
        <f>COUNTIF('15'!$T$7:$T$1004,"공도")</f>
        <v>0</v>
      </c>
      <c r="Q375" s="132">
        <f>COUNTIF('15'!$U$7:$U$1004,"공도")</f>
        <v>0</v>
      </c>
      <c r="R375" s="133" t="s">
        <v>226</v>
      </c>
      <c r="S375" s="134">
        <f>SUMIF('15'!$T$7:$T$1004,"공도",'15'!$E$7:$E$1004)</f>
        <v>0</v>
      </c>
      <c r="T375" s="135">
        <f>SUMIF('15'!$U$7:$U$1004,"공도",'15'!$J$7:$J1342)</f>
        <v>0</v>
      </c>
      <c r="U375" s="300">
        <f t="shared" si="216"/>
        <v>0</v>
      </c>
      <c r="V375" s="308">
        <f t="shared" si="207"/>
        <v>0</v>
      </c>
      <c r="W375" s="136">
        <f t="shared" si="208"/>
        <v>0</v>
      </c>
      <c r="X375" s="132">
        <f t="shared" si="209"/>
        <v>0</v>
      </c>
      <c r="Y375" s="136" t="e">
        <f t="shared" si="210"/>
        <v>#VALUE!</v>
      </c>
      <c r="Z375" s="134">
        <f t="shared" si="211"/>
        <v>0</v>
      </c>
      <c r="AA375" s="135">
        <f t="shared" si="212"/>
        <v>0</v>
      </c>
      <c r="AB375" s="300">
        <f t="shared" si="217"/>
        <v>0</v>
      </c>
      <c r="AC375" s="308">
        <f t="shared" si="213"/>
        <v>0</v>
      </c>
      <c r="AD375" s="138"/>
    </row>
    <row r="376" spans="1:30" s="8" customFormat="1" ht="21" hidden="1" customHeight="1" x14ac:dyDescent="0.15">
      <c r="A376" s="52" t="s">
        <v>232</v>
      </c>
      <c r="B376" s="131">
        <f>COUNTIF('15'!$C$7:$C$1004,"*천")</f>
        <v>0</v>
      </c>
      <c r="C376" s="132">
        <f>COUNTIF('15'!$H$7:$H$1004,"*천")</f>
        <v>0</v>
      </c>
      <c r="D376" s="133" t="s">
        <v>226</v>
      </c>
      <c r="E376" s="134">
        <f>SUMIF('15'!$C$7:$C$1004,"*천",'15'!$E$7:$E$1004)</f>
        <v>0</v>
      </c>
      <c r="F376" s="135">
        <f>SUMIF('15'!$H$7:$H$1004,"*천",'15'!$J$7:$J1343)</f>
        <v>0</v>
      </c>
      <c r="G376" s="300">
        <f t="shared" si="214"/>
        <v>0</v>
      </c>
      <c r="H376" s="308">
        <f t="shared" si="205"/>
        <v>0</v>
      </c>
      <c r="I376" s="131">
        <f>COUNTIF('15'!$T$7:$T$1004,"국천")</f>
        <v>0</v>
      </c>
      <c r="J376" s="132">
        <f>COUNTIF('15'!$U$7:$U$1004,"국천")</f>
        <v>0</v>
      </c>
      <c r="K376" s="133" t="s">
        <v>226</v>
      </c>
      <c r="L376" s="134">
        <f>SUMIF('15'!$T$7:$T$1004,"국천",'15'!$E$7:$E$1004)</f>
        <v>0</v>
      </c>
      <c r="M376" s="135">
        <f>SUMIF('15'!$U$7:$U$1004,"국천",'15'!$J$7:$J1343)</f>
        <v>0</v>
      </c>
      <c r="N376" s="300">
        <f t="shared" si="215"/>
        <v>0</v>
      </c>
      <c r="O376" s="308">
        <f t="shared" si="206"/>
        <v>0</v>
      </c>
      <c r="P376" s="136">
        <f>COUNTIF('15'!$T$7:$T$1004,"공천")</f>
        <v>0</v>
      </c>
      <c r="Q376" s="132">
        <f>COUNTIF('15'!$U$7:$U$1004,"공천")</f>
        <v>0</v>
      </c>
      <c r="R376" s="133" t="s">
        <v>226</v>
      </c>
      <c r="S376" s="134">
        <f>SUMIF('15'!$T$7:$T$1004,"공천",'15'!$E$7:$E$1004)</f>
        <v>0</v>
      </c>
      <c r="T376" s="135">
        <f>SUMIF('15'!$U$7:$U$1004,"공천",'15'!$J$7:$J1343)</f>
        <v>0</v>
      </c>
      <c r="U376" s="300">
        <f t="shared" si="216"/>
        <v>0</v>
      </c>
      <c r="V376" s="308">
        <f t="shared" si="207"/>
        <v>0</v>
      </c>
      <c r="W376" s="136">
        <f t="shared" si="208"/>
        <v>0</v>
      </c>
      <c r="X376" s="132">
        <f t="shared" si="209"/>
        <v>0</v>
      </c>
      <c r="Y376" s="136" t="e">
        <f t="shared" si="210"/>
        <v>#VALUE!</v>
      </c>
      <c r="Z376" s="134">
        <f t="shared" si="211"/>
        <v>0</v>
      </c>
      <c r="AA376" s="135">
        <f t="shared" si="212"/>
        <v>0</v>
      </c>
      <c r="AB376" s="300">
        <f t="shared" si="217"/>
        <v>0</v>
      </c>
      <c r="AC376" s="308">
        <f t="shared" si="213"/>
        <v>0</v>
      </c>
      <c r="AD376" s="138"/>
    </row>
    <row r="377" spans="1:30" s="8" customFormat="1" ht="21" hidden="1" customHeight="1" x14ac:dyDescent="0.15">
      <c r="A377" s="52" t="s">
        <v>233</v>
      </c>
      <c r="B377" s="131">
        <f>COUNTIF('15'!$C$7:$C$1004,"*구")</f>
        <v>0</v>
      </c>
      <c r="C377" s="132">
        <f>COUNTIF('15'!$H$7:$H$1004,"*구")</f>
        <v>0</v>
      </c>
      <c r="D377" s="133" t="s">
        <v>226</v>
      </c>
      <c r="E377" s="134">
        <f>SUMIF('15'!$C$7:$C$1004,"*구",'15'!$E$7:$E$1004)</f>
        <v>0</v>
      </c>
      <c r="F377" s="135">
        <f>SUMIF('15'!$H$7:$H$1004,"*구",'15'!$J$7:$J1344)</f>
        <v>0</v>
      </c>
      <c r="G377" s="300">
        <f t="shared" si="214"/>
        <v>0</v>
      </c>
      <c r="H377" s="308">
        <f t="shared" si="205"/>
        <v>0</v>
      </c>
      <c r="I377" s="131">
        <f>COUNTIF('15'!$T$7:$T$1004,"국구")</f>
        <v>0</v>
      </c>
      <c r="J377" s="132">
        <f>COUNTIF('15'!$U$7:$U$1004,"국구")</f>
        <v>0</v>
      </c>
      <c r="K377" s="133" t="s">
        <v>226</v>
      </c>
      <c r="L377" s="134">
        <f>SUMIF('15'!$T$7:$T$1004,"국구",'15'!$E$7:$E$1004)</f>
        <v>0</v>
      </c>
      <c r="M377" s="135">
        <f>SUMIF('15'!$U$7:$U$1004,"국구",'15'!$J$7:$J1344)</f>
        <v>0</v>
      </c>
      <c r="N377" s="300">
        <f t="shared" si="215"/>
        <v>0</v>
      </c>
      <c r="O377" s="308">
        <f t="shared" si="206"/>
        <v>0</v>
      </c>
      <c r="P377" s="136">
        <f>COUNTIF('15'!$T$7:$T$1004,"공구")</f>
        <v>0</v>
      </c>
      <c r="Q377" s="132">
        <f>COUNTIF('15'!$U$7:$U$1004,"공구")</f>
        <v>0</v>
      </c>
      <c r="R377" s="133" t="s">
        <v>226</v>
      </c>
      <c r="S377" s="134">
        <f>SUMIF('15'!$T$7:$T$1004,"공구",'15'!$E$7:$E$1004)</f>
        <v>0</v>
      </c>
      <c r="T377" s="135">
        <f>SUMIF('15'!$U$7:$U$1004,"공구",'15'!$J$7:$J1344)</f>
        <v>0</v>
      </c>
      <c r="U377" s="300">
        <f t="shared" si="216"/>
        <v>0</v>
      </c>
      <c r="V377" s="308">
        <f t="shared" si="207"/>
        <v>0</v>
      </c>
      <c r="W377" s="136">
        <f t="shared" si="208"/>
        <v>0</v>
      </c>
      <c r="X377" s="132">
        <f t="shared" si="209"/>
        <v>0</v>
      </c>
      <c r="Y377" s="136" t="e">
        <f t="shared" si="210"/>
        <v>#VALUE!</v>
      </c>
      <c r="Z377" s="134">
        <f t="shared" si="211"/>
        <v>0</v>
      </c>
      <c r="AA377" s="135">
        <f t="shared" si="212"/>
        <v>0</v>
      </c>
      <c r="AB377" s="300">
        <f t="shared" si="217"/>
        <v>0</v>
      </c>
      <c r="AC377" s="308">
        <f t="shared" si="213"/>
        <v>0</v>
      </c>
      <c r="AD377" s="138"/>
    </row>
    <row r="378" spans="1:30" s="8" customFormat="1" ht="21" hidden="1" customHeight="1" x14ac:dyDescent="0.15">
      <c r="A378" s="52" t="s">
        <v>234</v>
      </c>
      <c r="B378" s="131">
        <f>COUNTIF('15'!$C$7:$C$1004,"*제")</f>
        <v>0</v>
      </c>
      <c r="C378" s="132">
        <f>COUNTIF('15'!$H$7:$H$1004,"*제")</f>
        <v>0</v>
      </c>
      <c r="D378" s="133" t="s">
        <v>226</v>
      </c>
      <c r="E378" s="134">
        <f>SUMIF('15'!$C$7:$C$1004,"*제",'15'!$E$7:$E$1004)</f>
        <v>0</v>
      </c>
      <c r="F378" s="135">
        <f>SUMIF('15'!$H$7:$H$1004,"*제",'15'!$J$7:$J1345)</f>
        <v>0</v>
      </c>
      <c r="G378" s="300">
        <f t="shared" si="214"/>
        <v>0</v>
      </c>
      <c r="H378" s="308">
        <f t="shared" si="205"/>
        <v>0</v>
      </c>
      <c r="I378" s="131">
        <f>COUNTIF('15'!$T$7:$T$1004,"국제")</f>
        <v>0</v>
      </c>
      <c r="J378" s="132">
        <f>COUNTIF('15'!$U$7:$U$1004,"국제")</f>
        <v>0</v>
      </c>
      <c r="K378" s="133" t="s">
        <v>226</v>
      </c>
      <c r="L378" s="134">
        <f>SUMIF('15'!$T$7:$T$1004,"국제",'15'!$E$7:$E$1004)</f>
        <v>0</v>
      </c>
      <c r="M378" s="135">
        <f>SUMIF('15'!$U$7:$U$1004,"국제",'15'!$J$7:$J1345)</f>
        <v>0</v>
      </c>
      <c r="N378" s="300">
        <f t="shared" si="215"/>
        <v>0</v>
      </c>
      <c r="O378" s="308">
        <f t="shared" si="206"/>
        <v>0</v>
      </c>
      <c r="P378" s="136">
        <f>COUNTIF('15'!$T$7:$T$1004,"공제")</f>
        <v>0</v>
      </c>
      <c r="Q378" s="132">
        <f>COUNTIF('15'!$U$7:$U$1004,"공제")</f>
        <v>0</v>
      </c>
      <c r="R378" s="133" t="s">
        <v>226</v>
      </c>
      <c r="S378" s="134">
        <f>SUMIF('15'!$T$7:$T$1004,"공제",'15'!$E$7:$E$1004)</f>
        <v>0</v>
      </c>
      <c r="T378" s="135">
        <f>SUMIF('15'!$U$7:$U$1004,"공제",'15'!$J$7:$J1345)</f>
        <v>0</v>
      </c>
      <c r="U378" s="300">
        <f t="shared" si="216"/>
        <v>0</v>
      </c>
      <c r="V378" s="308">
        <f t="shared" si="207"/>
        <v>0</v>
      </c>
      <c r="W378" s="136">
        <f t="shared" si="208"/>
        <v>0</v>
      </c>
      <c r="X378" s="132">
        <f t="shared" si="209"/>
        <v>0</v>
      </c>
      <c r="Y378" s="136" t="e">
        <f t="shared" si="210"/>
        <v>#VALUE!</v>
      </c>
      <c r="Z378" s="134">
        <f t="shared" si="211"/>
        <v>0</v>
      </c>
      <c r="AA378" s="135">
        <f t="shared" si="212"/>
        <v>0</v>
      </c>
      <c r="AB378" s="300">
        <f t="shared" si="217"/>
        <v>0</v>
      </c>
      <c r="AC378" s="308">
        <f t="shared" si="213"/>
        <v>0</v>
      </c>
      <c r="AD378" s="137"/>
    </row>
    <row r="379" spans="1:30" s="8" customFormat="1" ht="21" hidden="1" customHeight="1" x14ac:dyDescent="0.15">
      <c r="A379" s="52" t="s">
        <v>77</v>
      </c>
      <c r="B379" s="131">
        <f>COUNTIF('15'!$C$7:$C$1004,"*유")</f>
        <v>0</v>
      </c>
      <c r="C379" s="132">
        <f>COUNTIF('15'!$H$7:$H$1004,"*유")</f>
        <v>0</v>
      </c>
      <c r="D379" s="133" t="s">
        <v>226</v>
      </c>
      <c r="E379" s="134">
        <f>SUMIF('15'!$C$7:$C$1004,"*유",'15'!$E$7:$E$1004)</f>
        <v>0</v>
      </c>
      <c r="F379" s="135">
        <f>SUMIF('15'!$H$7:$H$1004,"*유",'15'!$J$7:$J1346)</f>
        <v>0</v>
      </c>
      <c r="G379" s="300">
        <f t="shared" si="214"/>
        <v>0</v>
      </c>
      <c r="H379" s="308">
        <f t="shared" si="205"/>
        <v>0</v>
      </c>
      <c r="I379" s="131">
        <f>COUNTIF('15'!$T$7:$T$1004,"국유")</f>
        <v>0</v>
      </c>
      <c r="J379" s="132">
        <f>COUNTIF('15'!$U$7:$U$1004,"국유")</f>
        <v>0</v>
      </c>
      <c r="K379" s="133" t="s">
        <v>226</v>
      </c>
      <c r="L379" s="134">
        <f>SUMIF('15'!$T$7:$T$1004,"국유",'15'!$E$7:$E$1004)</f>
        <v>0</v>
      </c>
      <c r="M379" s="135">
        <f>SUMIF('15'!$U$7:$U$1004,"국유",'15'!$J$7:$J1346)</f>
        <v>0</v>
      </c>
      <c r="N379" s="300">
        <f t="shared" si="215"/>
        <v>0</v>
      </c>
      <c r="O379" s="308">
        <f t="shared" si="206"/>
        <v>0</v>
      </c>
      <c r="P379" s="136">
        <f>COUNTIF('15'!$T$7:$T$1004,"공유")</f>
        <v>0</v>
      </c>
      <c r="Q379" s="132">
        <f>COUNTIF('15'!$U$7:$U$1004,"공유")</f>
        <v>0</v>
      </c>
      <c r="R379" s="133" t="s">
        <v>226</v>
      </c>
      <c r="S379" s="134">
        <f>SUMIF('15'!$T$7:$T$1004,"공유",'15'!$E$7:$E$1004)</f>
        <v>0</v>
      </c>
      <c r="T379" s="135">
        <f>SUMIF('15'!$U$7:$U$1004,"공유",'15'!$J$7:$J1346)</f>
        <v>0</v>
      </c>
      <c r="U379" s="300">
        <f t="shared" si="216"/>
        <v>0</v>
      </c>
      <c r="V379" s="308">
        <f t="shared" si="207"/>
        <v>0</v>
      </c>
      <c r="W379" s="136">
        <f t="shared" si="208"/>
        <v>0</v>
      </c>
      <c r="X379" s="132">
        <f t="shared" si="209"/>
        <v>0</v>
      </c>
      <c r="Y379" s="136" t="e">
        <f t="shared" si="210"/>
        <v>#VALUE!</v>
      </c>
      <c r="Z379" s="134">
        <f t="shared" si="211"/>
        <v>0</v>
      </c>
      <c r="AA379" s="135">
        <f t="shared" si="212"/>
        <v>0</v>
      </c>
      <c r="AB379" s="300">
        <f t="shared" si="217"/>
        <v>0</v>
      </c>
      <c r="AC379" s="308">
        <f t="shared" si="213"/>
        <v>0</v>
      </c>
      <c r="AD379" s="138"/>
    </row>
    <row r="380" spans="1:30" s="8" customFormat="1" ht="21" hidden="1" customHeight="1" x14ac:dyDescent="0.15">
      <c r="A380" s="52" t="s">
        <v>235</v>
      </c>
      <c r="B380" s="131">
        <f>COUNTIF('15'!$C$7:$C$1004,"*잡")</f>
        <v>0</v>
      </c>
      <c r="C380" s="132">
        <f>COUNTIF('15'!$H$7:$H$1004,"*잡")</f>
        <v>0</v>
      </c>
      <c r="D380" s="133" t="s">
        <v>226</v>
      </c>
      <c r="E380" s="134">
        <f>SUMIF('15'!$C$7:$C$1004,"*잡",'15'!$E$7:$E$1004)</f>
        <v>0</v>
      </c>
      <c r="F380" s="135">
        <f>SUMIF('15'!$H$7:$H$1004,"*잡",'15'!$J$7:$J1347)</f>
        <v>0</v>
      </c>
      <c r="G380" s="300">
        <f t="shared" si="214"/>
        <v>0</v>
      </c>
      <c r="H380" s="308">
        <f t="shared" si="205"/>
        <v>0</v>
      </c>
      <c r="I380" s="131">
        <f>COUNTIF('15'!$T$7:$T$1004,"국잡")</f>
        <v>0</v>
      </c>
      <c r="J380" s="132">
        <f>COUNTIF('15'!$U$7:$U$1004,"국잡")</f>
        <v>0</v>
      </c>
      <c r="K380" s="133" t="s">
        <v>226</v>
      </c>
      <c r="L380" s="134">
        <f>SUMIF('15'!$T$7:$T$1004,"국잡",'15'!$E$7:$E$1004)</f>
        <v>0</v>
      </c>
      <c r="M380" s="135">
        <f>SUMIF('15'!$U$7:$U$1004,"국잡",'15'!$J$7:$J1347)</f>
        <v>0</v>
      </c>
      <c r="N380" s="300">
        <f t="shared" si="215"/>
        <v>0</v>
      </c>
      <c r="O380" s="308">
        <f t="shared" si="206"/>
        <v>0</v>
      </c>
      <c r="P380" s="136">
        <f>COUNTIF('15'!$T$7:$T$1004,"공잡")</f>
        <v>0</v>
      </c>
      <c r="Q380" s="132">
        <f>COUNTIF('15'!$U$7:$U$1004,"공잡")</f>
        <v>0</v>
      </c>
      <c r="R380" s="133" t="s">
        <v>226</v>
      </c>
      <c r="S380" s="134">
        <f>SUMIF('15'!$T$7:$T$1004,"공잡",'15'!$E$7:$E$1004)</f>
        <v>0</v>
      </c>
      <c r="T380" s="135">
        <f>SUMIF('15'!$U$7:$U$1004,"공잡",'15'!$J$7:$J1347)</f>
        <v>0</v>
      </c>
      <c r="U380" s="300">
        <f t="shared" si="216"/>
        <v>0</v>
      </c>
      <c r="V380" s="308">
        <f t="shared" si="207"/>
        <v>0</v>
      </c>
      <c r="W380" s="136">
        <f t="shared" si="208"/>
        <v>0</v>
      </c>
      <c r="X380" s="132">
        <f t="shared" si="209"/>
        <v>0</v>
      </c>
      <c r="Y380" s="136" t="e">
        <f t="shared" si="210"/>
        <v>#VALUE!</v>
      </c>
      <c r="Z380" s="134">
        <f t="shared" si="211"/>
        <v>0</v>
      </c>
      <c r="AA380" s="135">
        <f t="shared" si="212"/>
        <v>0</v>
      </c>
      <c r="AB380" s="300">
        <f t="shared" si="217"/>
        <v>0</v>
      </c>
      <c r="AC380" s="308">
        <f t="shared" si="213"/>
        <v>0</v>
      </c>
      <c r="AD380" s="138"/>
    </row>
    <row r="381" spans="1:30" s="8" customFormat="1" ht="21" hidden="1" customHeight="1" x14ac:dyDescent="0.15">
      <c r="A381" s="52" t="s">
        <v>236</v>
      </c>
      <c r="B381" s="131">
        <f>COUNTIF('15'!$C$7:$C$1004,"*묘")</f>
        <v>0</v>
      </c>
      <c r="C381" s="132">
        <f>COUNTIF('15'!$H$7:$H$1004,"*묘")</f>
        <v>0</v>
      </c>
      <c r="D381" s="133" t="s">
        <v>226</v>
      </c>
      <c r="E381" s="134">
        <f>SUMIF('15'!$C$7:$C$1004,"*묘",'15'!$E$7:$E$1004)</f>
        <v>0</v>
      </c>
      <c r="F381" s="135">
        <f>SUMIF('15'!$H$7:$H$1004,"*묘",'15'!$J$7:$J1348)</f>
        <v>0</v>
      </c>
      <c r="G381" s="300">
        <f t="shared" si="214"/>
        <v>0</v>
      </c>
      <c r="H381" s="308">
        <f t="shared" si="205"/>
        <v>0</v>
      </c>
      <c r="I381" s="131">
        <f>COUNTIF('15'!$T$7:$T$1004,"국묘")</f>
        <v>0</v>
      </c>
      <c r="J381" s="132">
        <f>COUNTIF('15'!$U$7:$U$1004,"국묘")</f>
        <v>0</v>
      </c>
      <c r="K381" s="133" t="s">
        <v>226</v>
      </c>
      <c r="L381" s="134">
        <f>SUMIF('15'!$T$7:$T$1004,"국묘",'15'!$E$7:$E$1004)</f>
        <v>0</v>
      </c>
      <c r="M381" s="135">
        <f>SUMIF('15'!$U$7:$U$1004,"국묘",'15'!$J$7:$J1348)</f>
        <v>0</v>
      </c>
      <c r="N381" s="300">
        <f t="shared" si="215"/>
        <v>0</v>
      </c>
      <c r="O381" s="308">
        <f t="shared" si="206"/>
        <v>0</v>
      </c>
      <c r="P381" s="136">
        <f>COUNTIF('15'!$T$7:$T$1004,"공묘")</f>
        <v>0</v>
      </c>
      <c r="Q381" s="132">
        <f>COUNTIF('15'!$U$7:$U$1004,"공묘")</f>
        <v>0</v>
      </c>
      <c r="R381" s="133" t="s">
        <v>226</v>
      </c>
      <c r="S381" s="134">
        <f>SUMIF('15'!$T$7:$T$1004,"공묘",'15'!$E$7:$E$1004)</f>
        <v>0</v>
      </c>
      <c r="T381" s="135">
        <f>SUMIF('15'!$U$7:$U$1004,"공묘",'15'!$J$7:$J1348)</f>
        <v>0</v>
      </c>
      <c r="U381" s="300">
        <f t="shared" si="216"/>
        <v>0</v>
      </c>
      <c r="V381" s="308">
        <f t="shared" si="207"/>
        <v>0</v>
      </c>
      <c r="W381" s="136">
        <f t="shared" si="208"/>
        <v>0</v>
      </c>
      <c r="X381" s="132">
        <f t="shared" si="209"/>
        <v>0</v>
      </c>
      <c r="Y381" s="136" t="e">
        <f t="shared" si="210"/>
        <v>#VALUE!</v>
      </c>
      <c r="Z381" s="134">
        <f t="shared" si="211"/>
        <v>0</v>
      </c>
      <c r="AA381" s="135">
        <f t="shared" si="212"/>
        <v>0</v>
      </c>
      <c r="AB381" s="300">
        <f t="shared" si="217"/>
        <v>0</v>
      </c>
      <c r="AC381" s="308">
        <f t="shared" si="213"/>
        <v>0</v>
      </c>
      <c r="AD381" s="138"/>
    </row>
    <row r="382" spans="1:30" s="8" customFormat="1" ht="21" hidden="1" customHeight="1" x14ac:dyDescent="0.15">
      <c r="A382" s="52" t="s">
        <v>78</v>
      </c>
      <c r="B382" s="131">
        <f>COUNTIF('15'!$C$7:$C$1004,"*과")</f>
        <v>0</v>
      </c>
      <c r="C382" s="132">
        <f>COUNTIF('15'!$H$7:$H$1004,"*과")</f>
        <v>0</v>
      </c>
      <c r="D382" s="133" t="s">
        <v>226</v>
      </c>
      <c r="E382" s="134">
        <f>SUMIF('15'!$C$7:$C$1004,"*과",'15'!$E$7:$E$1004)</f>
        <v>0</v>
      </c>
      <c r="F382" s="135">
        <f>SUMIF('15'!$H$7:$H$1004,"*과",'15'!$J$7:$J1349)</f>
        <v>0</v>
      </c>
      <c r="G382" s="300">
        <f t="shared" si="214"/>
        <v>0</v>
      </c>
      <c r="H382" s="308">
        <f t="shared" si="205"/>
        <v>0</v>
      </c>
      <c r="I382" s="131">
        <f>COUNTIF('15'!$T$7:$T$1004,"국과")</f>
        <v>0</v>
      </c>
      <c r="J382" s="132">
        <f>COUNTIF('15'!$U$7:$U$1004,"국과")</f>
        <v>0</v>
      </c>
      <c r="K382" s="133" t="s">
        <v>226</v>
      </c>
      <c r="L382" s="134">
        <f>SUMIF('15'!$T$7:$T$1004,"국과",'15'!$E$7:$E$1004)</f>
        <v>0</v>
      </c>
      <c r="M382" s="135">
        <f>SUMIF('15'!$U$7:$U$1004,"국과",'15'!$J$7:$J1349)</f>
        <v>0</v>
      </c>
      <c r="N382" s="300">
        <f t="shared" si="215"/>
        <v>0</v>
      </c>
      <c r="O382" s="308">
        <f t="shared" si="206"/>
        <v>0</v>
      </c>
      <c r="P382" s="136">
        <f>COUNTIF('15'!$T$7:$T$1004,"공과")</f>
        <v>0</v>
      </c>
      <c r="Q382" s="132">
        <f>COUNTIF('15'!$U$7:$U$1004,"공과")</f>
        <v>0</v>
      </c>
      <c r="R382" s="133" t="s">
        <v>226</v>
      </c>
      <c r="S382" s="134">
        <f>SUMIF('15'!$T$7:$T$1004,"공과",'15'!$E$7:$E$1004)</f>
        <v>0</v>
      </c>
      <c r="T382" s="135">
        <f>SUMIF('15'!$U$7:$U$1004,"공과",'15'!$J$7:$J1349)</f>
        <v>0</v>
      </c>
      <c r="U382" s="300">
        <f t="shared" si="216"/>
        <v>0</v>
      </c>
      <c r="V382" s="308">
        <f t="shared" si="207"/>
        <v>0</v>
      </c>
      <c r="W382" s="136">
        <f t="shared" si="208"/>
        <v>0</v>
      </c>
      <c r="X382" s="132">
        <f t="shared" si="209"/>
        <v>0</v>
      </c>
      <c r="Y382" s="136" t="e">
        <f t="shared" si="210"/>
        <v>#VALUE!</v>
      </c>
      <c r="Z382" s="134">
        <f t="shared" si="211"/>
        <v>0</v>
      </c>
      <c r="AA382" s="135">
        <f t="shared" si="212"/>
        <v>0</v>
      </c>
      <c r="AB382" s="300">
        <f t="shared" si="217"/>
        <v>0</v>
      </c>
      <c r="AC382" s="308">
        <f t="shared" si="213"/>
        <v>0</v>
      </c>
      <c r="AD382" s="138"/>
    </row>
    <row r="383" spans="1:30" s="8" customFormat="1" ht="21" hidden="1" customHeight="1" x14ac:dyDescent="0.15">
      <c r="A383" s="52" t="s">
        <v>79</v>
      </c>
      <c r="B383" s="131">
        <f>COUNTIF('15'!$C$7:$C$1004,"*철")</f>
        <v>0</v>
      </c>
      <c r="C383" s="132">
        <f>COUNTIF('15'!$H$7:$H$1004,"*철")</f>
        <v>0</v>
      </c>
      <c r="D383" s="133" t="s">
        <v>226</v>
      </c>
      <c r="E383" s="134">
        <f>SUMIF('15'!$C$7:$C$1004,"*철",'15'!$E$7:$E$1004)</f>
        <v>0</v>
      </c>
      <c r="F383" s="135">
        <f>SUMIF('15'!$H$7:$H$1004,"*철",'15'!$J$7:$J1350)</f>
        <v>0</v>
      </c>
      <c r="G383" s="300">
        <f t="shared" si="214"/>
        <v>0</v>
      </c>
      <c r="H383" s="308">
        <f t="shared" si="205"/>
        <v>0</v>
      </c>
      <c r="I383" s="131">
        <f>COUNTIF('15'!$T$7:$T$1004,"국철")</f>
        <v>0</v>
      </c>
      <c r="J383" s="132">
        <f>COUNTIF('15'!$U$7:$U$1004,"국철")</f>
        <v>0</v>
      </c>
      <c r="K383" s="133" t="s">
        <v>226</v>
      </c>
      <c r="L383" s="134">
        <f>SUMIF('15'!$T$7:$T$1004,"국철",'15'!$E$7:$E$1004)</f>
        <v>0</v>
      </c>
      <c r="M383" s="135">
        <f>SUMIF('15'!$U$7:$U$1004,"국철",'15'!$J$7:$J1350)</f>
        <v>0</v>
      </c>
      <c r="N383" s="300">
        <f t="shared" si="215"/>
        <v>0</v>
      </c>
      <c r="O383" s="308">
        <f t="shared" si="206"/>
        <v>0</v>
      </c>
      <c r="P383" s="136">
        <f>COUNTIF('15'!$T$7:$T$1004,"공철")</f>
        <v>0</v>
      </c>
      <c r="Q383" s="132">
        <f>COUNTIF('15'!$U$7:$U$1004,"공철")</f>
        <v>0</v>
      </c>
      <c r="R383" s="133" t="s">
        <v>226</v>
      </c>
      <c r="S383" s="134">
        <f>SUMIF('15'!$T$7:$T$1004,"공철",'15'!$E$7:$E$1004)</f>
        <v>0</v>
      </c>
      <c r="T383" s="135">
        <f>SUMIF('15'!$U$7:$U$1004,"공철",'15'!$J$7:$J1350)</f>
        <v>0</v>
      </c>
      <c r="U383" s="300">
        <f t="shared" si="216"/>
        <v>0</v>
      </c>
      <c r="V383" s="308">
        <f t="shared" si="207"/>
        <v>0</v>
      </c>
      <c r="W383" s="136">
        <f t="shared" si="208"/>
        <v>0</v>
      </c>
      <c r="X383" s="132">
        <f t="shared" si="209"/>
        <v>0</v>
      </c>
      <c r="Y383" s="136" t="e">
        <f t="shared" si="210"/>
        <v>#VALUE!</v>
      </c>
      <c r="Z383" s="134">
        <f t="shared" si="211"/>
        <v>0</v>
      </c>
      <c r="AA383" s="135">
        <f t="shared" si="212"/>
        <v>0</v>
      </c>
      <c r="AB383" s="300">
        <f t="shared" si="217"/>
        <v>0</v>
      </c>
      <c r="AC383" s="308">
        <f t="shared" si="213"/>
        <v>0</v>
      </c>
      <c r="AD383" s="138"/>
    </row>
    <row r="384" spans="1:30" s="8" customFormat="1" ht="21" hidden="1" customHeight="1" x14ac:dyDescent="0.15">
      <c r="A384" s="52" t="s">
        <v>237</v>
      </c>
      <c r="B384" s="131">
        <f>COUNTIF('15'!$C$7:$C$1004,"*학")</f>
        <v>0</v>
      </c>
      <c r="C384" s="132">
        <f>COUNTIF('15'!$H$7:$H$1004,"*학")</f>
        <v>0</v>
      </c>
      <c r="D384" s="133" t="s">
        <v>226</v>
      </c>
      <c r="E384" s="134">
        <f>SUMIF('15'!$C$7:$C$1004,"*학",'15'!$E$7:$E$1004)</f>
        <v>0</v>
      </c>
      <c r="F384" s="135">
        <f>SUMIF('15'!$H$7:$H$1004,"*학",'15'!$J$7:$J1351)</f>
        <v>0</v>
      </c>
      <c r="G384" s="300">
        <f t="shared" si="214"/>
        <v>0</v>
      </c>
      <c r="H384" s="308">
        <f t="shared" si="205"/>
        <v>0</v>
      </c>
      <c r="I384" s="131">
        <f>COUNTIF('15'!$T$7:$T$1004,"국학")</f>
        <v>0</v>
      </c>
      <c r="J384" s="132">
        <f>COUNTIF('15'!$U$7:$U$1004,"국학")</f>
        <v>0</v>
      </c>
      <c r="K384" s="133" t="s">
        <v>226</v>
      </c>
      <c r="L384" s="134">
        <f>SUMIF('15'!$T$7:$T$1004,"국학",'15'!$E$7:$E$1004)</f>
        <v>0</v>
      </c>
      <c r="M384" s="135">
        <f>SUMIF('15'!$U$7:$U$1004,"국학",'15'!$J$7:$J1351)</f>
        <v>0</v>
      </c>
      <c r="N384" s="300">
        <f t="shared" si="215"/>
        <v>0</v>
      </c>
      <c r="O384" s="308">
        <f t="shared" si="206"/>
        <v>0</v>
      </c>
      <c r="P384" s="136">
        <f>COUNTIF('15'!$T$7:$T$1004,"공학")</f>
        <v>0</v>
      </c>
      <c r="Q384" s="132">
        <f>COUNTIF('15'!$U$7:$U$1004,"공학")</f>
        <v>0</v>
      </c>
      <c r="R384" s="133" t="s">
        <v>226</v>
      </c>
      <c r="S384" s="134">
        <f>SUMIF('15'!$T$7:$T$1004,"공학",'15'!$E$7:$E$1004)</f>
        <v>0</v>
      </c>
      <c r="T384" s="135">
        <f>SUMIF('15'!$U$7:$U$1004,"공학",'15'!$J$7:$J1351)</f>
        <v>0</v>
      </c>
      <c r="U384" s="300">
        <f t="shared" si="216"/>
        <v>0</v>
      </c>
      <c r="V384" s="308">
        <f t="shared" si="207"/>
        <v>0</v>
      </c>
      <c r="W384" s="136">
        <f t="shared" si="208"/>
        <v>0</v>
      </c>
      <c r="X384" s="132">
        <f t="shared" si="209"/>
        <v>0</v>
      </c>
      <c r="Y384" s="136" t="e">
        <f t="shared" si="210"/>
        <v>#VALUE!</v>
      </c>
      <c r="Z384" s="134">
        <f t="shared" si="211"/>
        <v>0</v>
      </c>
      <c r="AA384" s="135">
        <f t="shared" si="212"/>
        <v>0</v>
      </c>
      <c r="AB384" s="300">
        <f t="shared" si="217"/>
        <v>0</v>
      </c>
      <c r="AC384" s="308">
        <f t="shared" si="213"/>
        <v>0</v>
      </c>
      <c r="AD384" s="138"/>
    </row>
    <row r="385" spans="1:30" s="8" customFormat="1" ht="21" hidden="1" customHeight="1" x14ac:dyDescent="0.15">
      <c r="A385" s="52" t="s">
        <v>80</v>
      </c>
      <c r="B385" s="131">
        <f>COUNTIF('15'!$C$7:$C$1004,"*수")</f>
        <v>0</v>
      </c>
      <c r="C385" s="132">
        <f>COUNTIF('15'!$H$7:$H$1004,"*수")</f>
        <v>0</v>
      </c>
      <c r="D385" s="133" t="s">
        <v>226</v>
      </c>
      <c r="E385" s="134">
        <f>SUMIF('15'!$C$7:$C$1004,"*수",'15'!$E$7:$E$1004)</f>
        <v>0</v>
      </c>
      <c r="F385" s="135">
        <f>SUMIF('15'!$H$7:$H$1004,"*수",'15'!$J$7:$J1352)</f>
        <v>0</v>
      </c>
      <c r="G385" s="300">
        <f t="shared" si="214"/>
        <v>0</v>
      </c>
      <c r="H385" s="308">
        <f t="shared" si="205"/>
        <v>0</v>
      </c>
      <c r="I385" s="131">
        <f>COUNTIF('15'!$T$7:$T$1004,"국수")</f>
        <v>0</v>
      </c>
      <c r="J385" s="132">
        <f>COUNTIF('15'!$U$7:$U$1004,"국수")</f>
        <v>0</v>
      </c>
      <c r="K385" s="133" t="s">
        <v>226</v>
      </c>
      <c r="L385" s="134">
        <f>SUMIF('15'!$T$7:$T$1004,"국수",'15'!$E$7:$E$1004)</f>
        <v>0</v>
      </c>
      <c r="M385" s="135">
        <f>SUMIF('15'!$U$7:$U$1004,"국수",'15'!$J$7:$J1352)</f>
        <v>0</v>
      </c>
      <c r="N385" s="300">
        <f t="shared" si="215"/>
        <v>0</v>
      </c>
      <c r="O385" s="308">
        <f t="shared" si="206"/>
        <v>0</v>
      </c>
      <c r="P385" s="136">
        <f>COUNTIF('15'!$T$7:$T$1004,"공수")</f>
        <v>0</v>
      </c>
      <c r="Q385" s="132">
        <f>COUNTIF('15'!$U$7:$U$1004,"공수")</f>
        <v>0</v>
      </c>
      <c r="R385" s="133" t="s">
        <v>226</v>
      </c>
      <c r="S385" s="134">
        <f>SUMIF('15'!$T$7:$T$1004,"공수",'15'!$E$7:$E$1004)</f>
        <v>0</v>
      </c>
      <c r="T385" s="135">
        <f>SUMIF('15'!$U$7:$U$1004,"공수",'15'!$J$7:$J1352)</f>
        <v>0</v>
      </c>
      <c r="U385" s="300">
        <f t="shared" si="216"/>
        <v>0</v>
      </c>
      <c r="V385" s="308">
        <f t="shared" si="207"/>
        <v>0</v>
      </c>
      <c r="W385" s="136">
        <f t="shared" si="208"/>
        <v>0</v>
      </c>
      <c r="X385" s="132">
        <f t="shared" si="209"/>
        <v>0</v>
      </c>
      <c r="Y385" s="136" t="e">
        <f t="shared" si="210"/>
        <v>#VALUE!</v>
      </c>
      <c r="Z385" s="134">
        <f t="shared" si="211"/>
        <v>0</v>
      </c>
      <c r="AA385" s="135">
        <f t="shared" si="212"/>
        <v>0</v>
      </c>
      <c r="AB385" s="300">
        <f t="shared" si="217"/>
        <v>0</v>
      </c>
      <c r="AC385" s="308">
        <f t="shared" si="213"/>
        <v>0</v>
      </c>
      <c r="AD385" s="138"/>
    </row>
    <row r="386" spans="1:30" s="8" customFormat="1" ht="21" hidden="1" customHeight="1" x14ac:dyDescent="0.15">
      <c r="A386" s="52" t="s">
        <v>31</v>
      </c>
      <c r="B386" s="131">
        <f>COUNTIF('15'!$C$7:$C$1004,"*목")</f>
        <v>0</v>
      </c>
      <c r="C386" s="132">
        <f>COUNTIF('15'!$H$7:$H$1004,"*목")</f>
        <v>0</v>
      </c>
      <c r="D386" s="133" t="s">
        <v>226</v>
      </c>
      <c r="E386" s="134">
        <f>SUMIF('15'!$C$7:$C$1004,"*목",'15'!$E$7:$E$1004)</f>
        <v>0</v>
      </c>
      <c r="F386" s="135">
        <f>SUMIF('15'!$H$7:$H$1004,"*목",'15'!$J$7:$J1352)</f>
        <v>0</v>
      </c>
      <c r="G386" s="300">
        <f t="shared" si="214"/>
        <v>0</v>
      </c>
      <c r="H386" s="308">
        <f>SUM(F386-E386)</f>
        <v>0</v>
      </c>
      <c r="I386" s="131">
        <f>COUNTIF('15'!$T$7:$T$1004,"국목")</f>
        <v>0</v>
      </c>
      <c r="J386" s="132">
        <f>COUNTIF('15'!$U$7:$U$1004,"국목")</f>
        <v>0</v>
      </c>
      <c r="K386" s="133" t="s">
        <v>226</v>
      </c>
      <c r="L386" s="134">
        <f>SUMIF('15'!$T$7:$T$1004,"국목",'15'!$E$7:$E$1004)</f>
        <v>0</v>
      </c>
      <c r="M386" s="135">
        <f>SUMIF('15'!$U$7:$U$1004,"국목",'15'!$J$7:$J1352)</f>
        <v>0</v>
      </c>
      <c r="N386" s="300">
        <f t="shared" si="215"/>
        <v>0</v>
      </c>
      <c r="O386" s="308">
        <f>SUM(M386-L386)</f>
        <v>0</v>
      </c>
      <c r="P386" s="136">
        <f>COUNTIF('15'!$T$7:$T$1004,"공목")</f>
        <v>0</v>
      </c>
      <c r="Q386" s="132">
        <f>COUNTIF('15'!$U$7:$U$1004,"공목")</f>
        <v>0</v>
      </c>
      <c r="R386" s="133" t="s">
        <v>226</v>
      </c>
      <c r="S386" s="134">
        <f>SUMIF('15'!$T$7:$T$1004,"공목",'15'!$E$7:$E$1004)</f>
        <v>0</v>
      </c>
      <c r="T386" s="135">
        <f>SUMIF('15'!$U$7:$U$1004,"공목",'15'!$J$7:$J1352)</f>
        <v>0</v>
      </c>
      <c r="U386" s="300">
        <f t="shared" si="216"/>
        <v>0</v>
      </c>
      <c r="V386" s="308">
        <f>SUM(T386-S386)</f>
        <v>0</v>
      </c>
      <c r="W386" s="136">
        <f t="shared" si="208"/>
        <v>0</v>
      </c>
      <c r="X386" s="132">
        <f t="shared" si="209"/>
        <v>0</v>
      </c>
      <c r="Y386" s="136" t="e">
        <f t="shared" si="210"/>
        <v>#VALUE!</v>
      </c>
      <c r="Z386" s="134">
        <f t="shared" si="211"/>
        <v>0</v>
      </c>
      <c r="AA386" s="135">
        <f t="shared" si="212"/>
        <v>0</v>
      </c>
      <c r="AB386" s="300">
        <f t="shared" si="217"/>
        <v>0</v>
      </c>
      <c r="AC386" s="308">
        <f>SUM(AA386-Z386)</f>
        <v>0</v>
      </c>
      <c r="AD386" s="138"/>
    </row>
    <row r="387" spans="1:30" s="8" customFormat="1" ht="21" hidden="1" customHeight="1" x14ac:dyDescent="0.15">
      <c r="A387" s="52" t="s">
        <v>38</v>
      </c>
      <c r="B387" s="131">
        <f>COUNTIF('15'!$C$7:$C$1004,"*창")</f>
        <v>0</v>
      </c>
      <c r="C387" s="132">
        <f>COUNTIF('15'!$H$7:$H$1004,"*창")</f>
        <v>0</v>
      </c>
      <c r="D387" s="133" t="s">
        <v>226</v>
      </c>
      <c r="E387" s="134">
        <f>SUMIF('15'!$C$7:$C$1004,"*창",'15'!$E$7:$E$1004)</f>
        <v>0</v>
      </c>
      <c r="F387" s="135">
        <f>SUMIF('15'!$H$7:$H$1004,"*창",'15'!$J$7:$J1352)</f>
        <v>0</v>
      </c>
      <c r="G387" s="300">
        <f t="shared" si="214"/>
        <v>0</v>
      </c>
      <c r="H387" s="308">
        <f>SUM(F387-E387)</f>
        <v>0</v>
      </c>
      <c r="I387" s="131">
        <f>COUNTIF('15'!$T$7:$T$1004,"국창")</f>
        <v>0</v>
      </c>
      <c r="J387" s="132">
        <f>COUNTIF('15'!$U$7:$U$1004,"국창")</f>
        <v>0</v>
      </c>
      <c r="K387" s="133" t="s">
        <v>226</v>
      </c>
      <c r="L387" s="134">
        <f>SUMIF('15'!$T$7:$T$1004,"국창",'15'!$E$7:$E$1004)</f>
        <v>0</v>
      </c>
      <c r="M387" s="135">
        <f>SUMIF('15'!$U$7:$U$1004,"국창",'15'!$J$7:$J1352)</f>
        <v>0</v>
      </c>
      <c r="N387" s="300">
        <f t="shared" si="215"/>
        <v>0</v>
      </c>
      <c r="O387" s="308">
        <f>SUM(M387-L387)</f>
        <v>0</v>
      </c>
      <c r="P387" s="136">
        <f>COUNTIF('15'!$T$7:$T$1004,"공창")</f>
        <v>0</v>
      </c>
      <c r="Q387" s="132">
        <f>COUNTIF('15'!$U$7:$U$1004,"공창")</f>
        <v>0</v>
      </c>
      <c r="R387" s="133" t="s">
        <v>226</v>
      </c>
      <c r="S387" s="134">
        <f>SUMIF('15'!$T$7:$T$1004,"공창",'15'!$E$7:$E$1004)</f>
        <v>0</v>
      </c>
      <c r="T387" s="135">
        <f>SUMIF('15'!$U$7:$U$1004,"공창",'15'!$J$7:$J1352)</f>
        <v>0</v>
      </c>
      <c r="U387" s="300">
        <f t="shared" si="216"/>
        <v>0</v>
      </c>
      <c r="V387" s="308">
        <f>SUM(T387-S387)</f>
        <v>0</v>
      </c>
      <c r="W387" s="136">
        <f t="shared" si="208"/>
        <v>0</v>
      </c>
      <c r="X387" s="132">
        <f t="shared" si="209"/>
        <v>0</v>
      </c>
      <c r="Y387" s="136" t="e">
        <f t="shared" si="210"/>
        <v>#VALUE!</v>
      </c>
      <c r="Z387" s="134">
        <f t="shared" si="211"/>
        <v>0</v>
      </c>
      <c r="AA387" s="135">
        <f t="shared" si="212"/>
        <v>0</v>
      </c>
      <c r="AB387" s="300">
        <f t="shared" si="217"/>
        <v>0</v>
      </c>
      <c r="AC387" s="308">
        <f>SUM(AA387-Z387)</f>
        <v>0</v>
      </c>
      <c r="AD387" s="138"/>
    </row>
    <row r="388" spans="1:30" s="8" customFormat="1" ht="21" hidden="1" customHeight="1" x14ac:dyDescent="0.15">
      <c r="A388" s="52" t="s">
        <v>39</v>
      </c>
      <c r="B388" s="131">
        <f>COUNTIF('15'!$C$7:$C$1004,"*주")</f>
        <v>0</v>
      </c>
      <c r="C388" s="132">
        <f>COUNTIF('15'!$H$7:$H$1004,"*주")</f>
        <v>0</v>
      </c>
      <c r="D388" s="133" t="s">
        <v>226</v>
      </c>
      <c r="E388" s="134">
        <f>SUMIF('15'!$C$7:$C$1004,"*주",'15'!$E$7:$E$1004)</f>
        <v>0</v>
      </c>
      <c r="F388" s="135">
        <f>SUMIF('15'!$H$7:$H$1004,"*주",'15'!$J$7:$J1352)</f>
        <v>0</v>
      </c>
      <c r="G388" s="300">
        <f t="shared" si="214"/>
        <v>0</v>
      </c>
      <c r="H388" s="308">
        <f>SUM(F388-E388)</f>
        <v>0</v>
      </c>
      <c r="I388" s="131">
        <f>COUNTIF('15'!$T$7:$T$1004,"국주")</f>
        <v>0</v>
      </c>
      <c r="J388" s="132">
        <f>COUNTIF('15'!$U$7:$U$1004,"국주")</f>
        <v>0</v>
      </c>
      <c r="K388" s="133" t="s">
        <v>226</v>
      </c>
      <c r="L388" s="134">
        <f>SUMIF('15'!$T$7:$T$1004,"국주",'15'!$E$7:$E$1004)</f>
        <v>0</v>
      </c>
      <c r="M388" s="135">
        <f>SUMIF('15'!$U$7:$U$1004,"국주",'15'!$J$7:$J1352)</f>
        <v>0</v>
      </c>
      <c r="N388" s="300">
        <f t="shared" si="215"/>
        <v>0</v>
      </c>
      <c r="O388" s="308">
        <f>SUM(M388-L388)</f>
        <v>0</v>
      </c>
      <c r="P388" s="136">
        <f>COUNTIF('15'!$T$7:$T$1004,"공주")</f>
        <v>0</v>
      </c>
      <c r="Q388" s="132">
        <f>COUNTIF('15'!$U$7:$U$1004,"공주")</f>
        <v>0</v>
      </c>
      <c r="R388" s="133" t="s">
        <v>226</v>
      </c>
      <c r="S388" s="134">
        <f>SUMIF('15'!$T$7:$T$1004,"공주",'15'!$E$7:$E$1004)</f>
        <v>0</v>
      </c>
      <c r="T388" s="135">
        <f>SUMIF('15'!$U$7:$U$1004,"공주",'15'!$J$7:$J1352)</f>
        <v>0</v>
      </c>
      <c r="U388" s="300">
        <f t="shared" si="216"/>
        <v>0</v>
      </c>
      <c r="V388" s="308">
        <f>SUM(T388-S388)</f>
        <v>0</v>
      </c>
      <c r="W388" s="136">
        <f t="shared" si="208"/>
        <v>0</v>
      </c>
      <c r="X388" s="132">
        <f t="shared" si="209"/>
        <v>0</v>
      </c>
      <c r="Y388" s="136" t="e">
        <f t="shared" si="210"/>
        <v>#VALUE!</v>
      </c>
      <c r="Z388" s="134">
        <f t="shared" si="211"/>
        <v>0</v>
      </c>
      <c r="AA388" s="135">
        <f t="shared" si="212"/>
        <v>0</v>
      </c>
      <c r="AB388" s="300">
        <f t="shared" si="217"/>
        <v>0</v>
      </c>
      <c r="AC388" s="308">
        <f>SUM(AA388-Z388)</f>
        <v>0</v>
      </c>
      <c r="AD388" s="138"/>
    </row>
    <row r="389" spans="1:30" s="8" customFormat="1" ht="21" hidden="1" customHeight="1" x14ac:dyDescent="0.15">
      <c r="A389" s="52" t="s">
        <v>238</v>
      </c>
      <c r="B389" s="131">
        <f>COUNTIF('15'!$C$7:$C$1004,"*장")</f>
        <v>0</v>
      </c>
      <c r="C389" s="132">
        <f>COUNTIF('15'!$H$7:$H$1004,"*장")</f>
        <v>0</v>
      </c>
      <c r="D389" s="133" t="s">
        <v>226</v>
      </c>
      <c r="E389" s="134">
        <f>SUMIF('15'!$C$7:$C$1004,"*장",'15'!$E$7:$E$1004)</f>
        <v>0</v>
      </c>
      <c r="F389" s="135">
        <f>SUMIF('15'!$H$7:$H$1004,"*장",'15'!$J$7:$J1353)</f>
        <v>0</v>
      </c>
      <c r="G389" s="300">
        <f t="shared" si="214"/>
        <v>0</v>
      </c>
      <c r="H389" s="308">
        <f>SUM(F389-E389)</f>
        <v>0</v>
      </c>
      <c r="I389" s="131">
        <f>COUNTIF('15'!$T$7:$T$1004,"국장")</f>
        <v>0</v>
      </c>
      <c r="J389" s="132">
        <f>COUNTIF('15'!$U$7:$U$1004,"국장")</f>
        <v>0</v>
      </c>
      <c r="K389" s="133" t="s">
        <v>226</v>
      </c>
      <c r="L389" s="134">
        <f>SUMIF('15'!$T$7:$T$1004,"국장",'15'!$E$7:$E$1004)</f>
        <v>0</v>
      </c>
      <c r="M389" s="135">
        <f>SUMIF('15'!$U$7:$U$1004,"국장",'15'!$J$7:$J1353)</f>
        <v>0</v>
      </c>
      <c r="N389" s="300">
        <f t="shared" si="215"/>
        <v>0</v>
      </c>
      <c r="O389" s="308">
        <f>SUM(M389-L389)</f>
        <v>0</v>
      </c>
      <c r="P389" s="136">
        <f>COUNTIF('15'!$T$7:$T$1004,"공장")</f>
        <v>0</v>
      </c>
      <c r="Q389" s="132">
        <f>COUNTIF('15'!$U$7:$U$1004,"공장")</f>
        <v>0</v>
      </c>
      <c r="R389" s="133" t="s">
        <v>226</v>
      </c>
      <c r="S389" s="134">
        <f>SUMIF('15'!$T$7:$T$1004,"공장",'15'!$E$7:$E$1004)</f>
        <v>0</v>
      </c>
      <c r="T389" s="135">
        <f>SUMIF('15'!$U$7:$U$1004,"공장",'15'!$J$7:$J1353)</f>
        <v>0</v>
      </c>
      <c r="U389" s="300">
        <f t="shared" si="216"/>
        <v>0</v>
      </c>
      <c r="V389" s="308">
        <f>SUM(T389-S389)</f>
        <v>0</v>
      </c>
      <c r="W389" s="136">
        <f t="shared" si="208"/>
        <v>0</v>
      </c>
      <c r="X389" s="132">
        <f t="shared" si="209"/>
        <v>0</v>
      </c>
      <c r="Y389" s="136" t="e">
        <f t="shared" si="210"/>
        <v>#VALUE!</v>
      </c>
      <c r="Z389" s="134">
        <f t="shared" si="211"/>
        <v>0</v>
      </c>
      <c r="AA389" s="135">
        <f t="shared" si="212"/>
        <v>0</v>
      </c>
      <c r="AB389" s="300">
        <f t="shared" si="217"/>
        <v>0</v>
      </c>
      <c r="AC389" s="308">
        <f>SUM(AA389-Z389)</f>
        <v>0</v>
      </c>
      <c r="AD389" s="138"/>
    </row>
    <row r="390" spans="1:30" s="8" customFormat="1" ht="21" hidden="1" customHeight="1" x14ac:dyDescent="0.15">
      <c r="A390" s="53" t="s">
        <v>81</v>
      </c>
      <c r="B390" s="139">
        <f>COUNTIF('15'!$C$7:$C$1004,"* ")</f>
        <v>0</v>
      </c>
      <c r="C390" s="140">
        <f>COUNTIF('15'!$H$7:$H$1004,"* ")</f>
        <v>0</v>
      </c>
      <c r="D390" s="141" t="s">
        <v>226</v>
      </c>
      <c r="E390" s="142">
        <f>SUMIF('15'!$C$7:$C$1004,"* ",'15'!$E$7:$E$1004)</f>
        <v>0</v>
      </c>
      <c r="F390" s="143">
        <f>SUMIF('15'!$H$7:$H$1004,"* ",'15'!$J$7:$J1354)</f>
        <v>0</v>
      </c>
      <c r="G390" s="301">
        <f t="shared" si="214"/>
        <v>0</v>
      </c>
      <c r="H390" s="309">
        <f>SUM(F390-E390)</f>
        <v>0</v>
      </c>
      <c r="I390" s="139">
        <f>COUNTIF('15'!$T$7:$T$1004,"국 ")</f>
        <v>0</v>
      </c>
      <c r="J390" s="140">
        <f>COUNTIF('15'!$U$7:$U$1004,"국 ")</f>
        <v>0</v>
      </c>
      <c r="K390" s="141" t="s">
        <v>226</v>
      </c>
      <c r="L390" s="142">
        <f>SUMIF('15'!$T$7:$T$1004,"국 ",'15'!$E$7:$E$1004)</f>
        <v>0</v>
      </c>
      <c r="M390" s="143">
        <f>SUMIF('15'!$U$7:$U$1004,"국 ",'15'!$J$7:$J1354)</f>
        <v>0</v>
      </c>
      <c r="N390" s="301">
        <f t="shared" si="215"/>
        <v>0</v>
      </c>
      <c r="O390" s="309">
        <f>SUM(M390-L390)</f>
        <v>0</v>
      </c>
      <c r="P390" s="144">
        <f>COUNTIF('15'!$T$7:$T$1004,"공 ")</f>
        <v>0</v>
      </c>
      <c r="Q390" s="140">
        <f>COUNTIF('15'!$U$7:$U$1004,"공 ")</f>
        <v>0</v>
      </c>
      <c r="R390" s="141" t="s">
        <v>226</v>
      </c>
      <c r="S390" s="142">
        <f>SUMIF('15'!$T$7:$T$1004,"공 ",'15'!$E$7:$E$1004)</f>
        <v>0</v>
      </c>
      <c r="T390" s="143">
        <f>SUMIF('15'!$U$7:$U$1004,"공 ",'15'!$J$7:$J1354)</f>
        <v>0</v>
      </c>
      <c r="U390" s="301">
        <f t="shared" si="216"/>
        <v>0</v>
      </c>
      <c r="V390" s="309">
        <f>SUM(T390-S390)</f>
        <v>0</v>
      </c>
      <c r="W390" s="144">
        <f t="shared" si="208"/>
        <v>0</v>
      </c>
      <c r="X390" s="140">
        <f t="shared" si="209"/>
        <v>0</v>
      </c>
      <c r="Y390" s="144" t="e">
        <f t="shared" si="210"/>
        <v>#VALUE!</v>
      </c>
      <c r="Z390" s="142">
        <f t="shared" si="211"/>
        <v>0</v>
      </c>
      <c r="AA390" s="143">
        <f t="shared" si="212"/>
        <v>0</v>
      </c>
      <c r="AB390" s="301">
        <f t="shared" si="217"/>
        <v>0</v>
      </c>
      <c r="AC390" s="309">
        <f>SUM(AA390-Z390)</f>
        <v>0</v>
      </c>
      <c r="AD390" s="145"/>
    </row>
    <row r="391" spans="1:30" ht="21" customHeight="1" x14ac:dyDescent="0.15">
      <c r="A391" s="12" t="s">
        <v>244</v>
      </c>
      <c r="B391" s="1"/>
      <c r="C391" s="9"/>
      <c r="D391" s="9"/>
      <c r="E391" s="83"/>
      <c r="F391" s="83"/>
      <c r="G391" s="83"/>
      <c r="H391" s="302"/>
      <c r="I391" s="9"/>
      <c r="J391" s="9"/>
      <c r="K391" s="9"/>
      <c r="L391" s="83"/>
      <c r="M391" s="83"/>
      <c r="N391" s="83"/>
      <c r="O391" s="302"/>
      <c r="P391" s="9"/>
      <c r="Q391" s="9"/>
      <c r="R391" s="9"/>
      <c r="S391" s="83"/>
      <c r="T391" s="83"/>
      <c r="U391" s="83"/>
      <c r="V391" s="302"/>
      <c r="W391" s="9"/>
      <c r="X391" s="9"/>
      <c r="Y391" s="9"/>
      <c r="Z391" s="83"/>
      <c r="AA391" s="83"/>
      <c r="AB391" s="83"/>
      <c r="AC391" s="302"/>
      <c r="AD391" s="9"/>
    </row>
    <row r="392" spans="1:30" s="8" customFormat="1" ht="21" customHeight="1" x14ac:dyDescent="0.15">
      <c r="A392" s="20"/>
      <c r="B392" s="19"/>
      <c r="C392" s="7"/>
      <c r="D392" s="7"/>
      <c r="E392" s="84"/>
      <c r="F392" s="84"/>
      <c r="G392" s="84"/>
      <c r="H392" s="303"/>
      <c r="I392" s="7"/>
      <c r="J392" s="7"/>
      <c r="K392" s="7"/>
      <c r="L392" s="84"/>
      <c r="M392" s="84"/>
      <c r="N392" s="84"/>
      <c r="O392" s="303"/>
      <c r="P392" s="7"/>
      <c r="Q392" s="7"/>
      <c r="R392" s="7"/>
      <c r="S392" s="84"/>
      <c r="T392" s="84"/>
      <c r="U392" s="84"/>
      <c r="V392" s="303"/>
      <c r="W392" s="7"/>
      <c r="X392" s="7"/>
      <c r="Y392" s="7"/>
      <c r="Z392" s="84"/>
      <c r="AA392" s="84"/>
      <c r="AB392" s="84"/>
      <c r="AC392" s="303"/>
      <c r="AD392" s="21">
        <f>'16'!$S$3</f>
        <v>16</v>
      </c>
    </row>
    <row r="393" spans="1:30" s="8" customFormat="1" ht="21" customHeight="1" x14ac:dyDescent="0.15">
      <c r="A393" s="915" t="s">
        <v>223</v>
      </c>
      <c r="B393" s="146" t="s">
        <v>224</v>
      </c>
      <c r="C393" s="147"/>
      <c r="D393" s="147"/>
      <c r="E393" s="147"/>
      <c r="F393" s="147"/>
      <c r="G393" s="296"/>
      <c r="H393" s="304"/>
      <c r="I393" s="146" t="s">
        <v>103</v>
      </c>
      <c r="J393" s="147"/>
      <c r="K393" s="147"/>
      <c r="L393" s="147"/>
      <c r="M393" s="147"/>
      <c r="N393" s="296"/>
      <c r="O393" s="304"/>
      <c r="P393" s="147" t="s">
        <v>104</v>
      </c>
      <c r="Q393" s="147"/>
      <c r="R393" s="147"/>
      <c r="S393" s="147"/>
      <c r="T393" s="147"/>
      <c r="U393" s="296"/>
      <c r="V393" s="304"/>
      <c r="W393" s="147" t="s">
        <v>239</v>
      </c>
      <c r="X393" s="147"/>
      <c r="Y393" s="147"/>
      <c r="Z393" s="147"/>
      <c r="AA393" s="147"/>
      <c r="AB393" s="296"/>
      <c r="AC393" s="304"/>
      <c r="AD393" s="918" t="s">
        <v>105</v>
      </c>
    </row>
    <row r="394" spans="1:30" s="8" customFormat="1" ht="21" customHeight="1" x14ac:dyDescent="0.15">
      <c r="A394" s="916"/>
      <c r="B394" s="921" t="s">
        <v>106</v>
      </c>
      <c r="C394" s="912"/>
      <c r="D394" s="148" t="s">
        <v>226</v>
      </c>
      <c r="E394" s="912" t="s">
        <v>241</v>
      </c>
      <c r="F394" s="912"/>
      <c r="G394" s="913" t="s">
        <v>107</v>
      </c>
      <c r="H394" s="914"/>
      <c r="I394" s="921" t="s">
        <v>106</v>
      </c>
      <c r="J394" s="912"/>
      <c r="K394" s="148" t="s">
        <v>226</v>
      </c>
      <c r="L394" s="912" t="s">
        <v>241</v>
      </c>
      <c r="M394" s="912"/>
      <c r="N394" s="913" t="s">
        <v>107</v>
      </c>
      <c r="O394" s="914"/>
      <c r="P394" s="912" t="s">
        <v>106</v>
      </c>
      <c r="Q394" s="912"/>
      <c r="R394" s="148" t="s">
        <v>226</v>
      </c>
      <c r="S394" s="912" t="s">
        <v>241</v>
      </c>
      <c r="T394" s="912"/>
      <c r="U394" s="913" t="s">
        <v>107</v>
      </c>
      <c r="V394" s="914"/>
      <c r="W394" s="912" t="s">
        <v>106</v>
      </c>
      <c r="X394" s="912"/>
      <c r="Y394" s="148" t="s">
        <v>226</v>
      </c>
      <c r="Z394" s="912" t="s">
        <v>241</v>
      </c>
      <c r="AA394" s="912"/>
      <c r="AB394" s="913" t="s">
        <v>107</v>
      </c>
      <c r="AC394" s="914"/>
      <c r="AD394" s="919"/>
    </row>
    <row r="395" spans="1:30" s="8" customFormat="1" ht="21" customHeight="1" x14ac:dyDescent="0.15">
      <c r="A395" s="917"/>
      <c r="B395" s="149" t="s">
        <v>108</v>
      </c>
      <c r="C395" s="50" t="s">
        <v>109</v>
      </c>
      <c r="D395" s="50" t="s">
        <v>226</v>
      </c>
      <c r="E395" s="50" t="s">
        <v>108</v>
      </c>
      <c r="F395" s="50" t="s">
        <v>109</v>
      </c>
      <c r="G395" s="297" t="s">
        <v>240</v>
      </c>
      <c r="H395" s="305" t="s">
        <v>110</v>
      </c>
      <c r="I395" s="149" t="s">
        <v>108</v>
      </c>
      <c r="J395" s="50" t="s">
        <v>109</v>
      </c>
      <c r="K395" s="50" t="s">
        <v>226</v>
      </c>
      <c r="L395" s="50" t="s">
        <v>108</v>
      </c>
      <c r="M395" s="50" t="s">
        <v>109</v>
      </c>
      <c r="N395" s="297" t="s">
        <v>240</v>
      </c>
      <c r="O395" s="305" t="s">
        <v>110</v>
      </c>
      <c r="P395" s="50" t="s">
        <v>108</v>
      </c>
      <c r="Q395" s="50" t="s">
        <v>109</v>
      </c>
      <c r="R395" s="50" t="s">
        <v>226</v>
      </c>
      <c r="S395" s="50" t="s">
        <v>108</v>
      </c>
      <c r="T395" s="50" t="s">
        <v>109</v>
      </c>
      <c r="U395" s="297" t="s">
        <v>240</v>
      </c>
      <c r="V395" s="305" t="s">
        <v>110</v>
      </c>
      <c r="W395" s="50" t="s">
        <v>108</v>
      </c>
      <c r="X395" s="50" t="s">
        <v>109</v>
      </c>
      <c r="Y395" s="50" t="s">
        <v>226</v>
      </c>
      <c r="Z395" s="50" t="s">
        <v>108</v>
      </c>
      <c r="AA395" s="50" t="s">
        <v>109</v>
      </c>
      <c r="AB395" s="297" t="s">
        <v>240</v>
      </c>
      <c r="AC395" s="305" t="s">
        <v>110</v>
      </c>
      <c r="AD395" s="920"/>
    </row>
    <row r="396" spans="1:30" s="8" customFormat="1" ht="21" customHeight="1" x14ac:dyDescent="0.15">
      <c r="A396" s="82" t="s">
        <v>224</v>
      </c>
      <c r="B396" s="117">
        <f>SUM(B397:B416)</f>
        <v>0</v>
      </c>
      <c r="C396" s="118">
        <f>SUM(C397:C416)</f>
        <v>0</v>
      </c>
      <c r="D396" s="119" t="s">
        <v>226</v>
      </c>
      <c r="E396" s="120">
        <f>SUM(E397:E416)</f>
        <v>0</v>
      </c>
      <c r="F396" s="121">
        <f>SUM(F397:F416)</f>
        <v>0</v>
      </c>
      <c r="G396" s="298">
        <f>SUM(G397:G416)</f>
        <v>0</v>
      </c>
      <c r="H396" s="306">
        <f>SUM(F396-E396)</f>
        <v>0</v>
      </c>
      <c r="I396" s="117">
        <f>SUM(I397:I416)</f>
        <v>0</v>
      </c>
      <c r="J396" s="118">
        <f>SUM(J397:J416)</f>
        <v>0</v>
      </c>
      <c r="K396" s="119" t="s">
        <v>226</v>
      </c>
      <c r="L396" s="120">
        <f>SUM(L397:L416)</f>
        <v>0</v>
      </c>
      <c r="M396" s="121">
        <f>SUM(M397:M416)</f>
        <v>0</v>
      </c>
      <c r="N396" s="298">
        <f>SUM(N397:N416)</f>
        <v>0</v>
      </c>
      <c r="O396" s="306">
        <f>SUM(M396-L396)</f>
        <v>0</v>
      </c>
      <c r="P396" s="122">
        <f>SUM(P397:P416)</f>
        <v>0</v>
      </c>
      <c r="Q396" s="118">
        <f>SUM(Q397:Q416)</f>
        <v>0</v>
      </c>
      <c r="R396" s="119" t="s">
        <v>226</v>
      </c>
      <c r="S396" s="120">
        <f>SUM(S397:S416)</f>
        <v>0</v>
      </c>
      <c r="T396" s="121">
        <f>SUM(T397:T416)</f>
        <v>0</v>
      </c>
      <c r="U396" s="298">
        <f>SUM(U397:U416)</f>
        <v>0</v>
      </c>
      <c r="V396" s="306">
        <f>SUM(T396-S396)</f>
        <v>0</v>
      </c>
      <c r="W396" s="122">
        <f>SUM(W397:W416)</f>
        <v>0</v>
      </c>
      <c r="X396" s="118">
        <f>SUM(X397:X416)</f>
        <v>0</v>
      </c>
      <c r="Y396" s="119" t="s">
        <v>226</v>
      </c>
      <c r="Z396" s="120">
        <f>SUM(Z397:Z416)</f>
        <v>0</v>
      </c>
      <c r="AA396" s="121">
        <f>SUM(AA397:AA416)</f>
        <v>0</v>
      </c>
      <c r="AB396" s="298">
        <f>SUM(AB397:AB416)</f>
        <v>0</v>
      </c>
      <c r="AC396" s="306">
        <f>SUM(AA396-Z396)</f>
        <v>0</v>
      </c>
      <c r="AD396" s="123"/>
    </row>
    <row r="397" spans="1:30" s="8" customFormat="1" ht="21" customHeight="1" x14ac:dyDescent="0.15">
      <c r="A397" s="51" t="s">
        <v>227</v>
      </c>
      <c r="B397" s="124">
        <f>COUNTIF('16'!$C$7:$C$1004,"*전")</f>
        <v>0</v>
      </c>
      <c r="C397" s="125">
        <f>COUNTIF('16'!$H$7:$H$1004,"*전")</f>
        <v>0</v>
      </c>
      <c r="D397" s="126" t="s">
        <v>226</v>
      </c>
      <c r="E397" s="127">
        <f>SUMIF('16'!$C$7:$C$1004,"*전",'16'!$E$7:$E$1004)</f>
        <v>0</v>
      </c>
      <c r="F397" s="128">
        <f>SUMIF('16'!$H$7:$H$1004,"*전",'16'!$J$7:$J1364)</f>
        <v>0</v>
      </c>
      <c r="G397" s="299">
        <f>C397-B397</f>
        <v>0</v>
      </c>
      <c r="H397" s="307">
        <f t="shared" ref="H397:H411" si="218">SUM(F397-E397)</f>
        <v>0</v>
      </c>
      <c r="I397" s="124">
        <f>COUNTIF('16'!$T$7:$T$1004,"국전")</f>
        <v>0</v>
      </c>
      <c r="J397" s="125">
        <f>COUNTIF('16'!$U$7:$U$1004,"국전")</f>
        <v>0</v>
      </c>
      <c r="K397" s="126" t="s">
        <v>226</v>
      </c>
      <c r="L397" s="127">
        <f>SUMIF('16'!$T$7:$T$1004,"국전",'16'!$E$7:$E$1004)</f>
        <v>0</v>
      </c>
      <c r="M397" s="128">
        <f>SUMIF('16'!$U$7:$U$1004,"국전",'16'!$J$7:$J1364)</f>
        <v>0</v>
      </c>
      <c r="N397" s="299">
        <f>J397-I397</f>
        <v>0</v>
      </c>
      <c r="O397" s="307">
        <f t="shared" ref="O397:O411" si="219">SUM(M397-L397)</f>
        <v>0</v>
      </c>
      <c r="P397" s="129">
        <f>COUNTIF('16'!$T$7:$T$1004,"공전")</f>
        <v>0</v>
      </c>
      <c r="Q397" s="125">
        <f>COUNTIF('16'!$U$7:$U$1004,"공전")</f>
        <v>0</v>
      </c>
      <c r="R397" s="126" t="s">
        <v>226</v>
      </c>
      <c r="S397" s="127">
        <f>SUMIF('16'!$T$7:$T$1004,"공전",'16'!$E$7:$E$1004)</f>
        <v>0</v>
      </c>
      <c r="T397" s="128">
        <f>SUMIF('16'!$U$7:$U$1004,"공전",'16'!$J$7:$J1364)</f>
        <v>0</v>
      </c>
      <c r="U397" s="299">
        <f>Q397-P397</f>
        <v>0</v>
      </c>
      <c r="V397" s="307">
        <f t="shared" ref="V397:V411" si="220">SUM(T397-S397)</f>
        <v>0</v>
      </c>
      <c r="W397" s="129">
        <f t="shared" ref="W397:W416" si="221">B397-I397-P397</f>
        <v>0</v>
      </c>
      <c r="X397" s="125">
        <f t="shared" ref="X397:X416" si="222">C397-J397-Q397</f>
        <v>0</v>
      </c>
      <c r="Y397" s="129" t="e">
        <f t="shared" ref="Y397:Y416" si="223">D397-K397-R397</f>
        <v>#VALUE!</v>
      </c>
      <c r="Z397" s="127">
        <f t="shared" ref="Z397:Z416" si="224">E397-L397-S397</f>
        <v>0</v>
      </c>
      <c r="AA397" s="128">
        <f t="shared" ref="AA397:AA416" si="225">F397-M397-T397</f>
        <v>0</v>
      </c>
      <c r="AB397" s="299">
        <f>X397-W397</f>
        <v>0</v>
      </c>
      <c r="AC397" s="307">
        <f t="shared" ref="AC397:AC411" si="226">SUM(AA397-Z397)</f>
        <v>0</v>
      </c>
      <c r="AD397" s="130"/>
    </row>
    <row r="398" spans="1:30" s="8" customFormat="1" ht="21" customHeight="1" x14ac:dyDescent="0.15">
      <c r="A398" s="52" t="s">
        <v>228</v>
      </c>
      <c r="B398" s="131">
        <f>COUNTIF('16'!$C$7:$C$1004,"*답")</f>
        <v>0</v>
      </c>
      <c r="C398" s="132">
        <f>COUNTIF('16'!$H$7:$H$1004,"*답")</f>
        <v>0</v>
      </c>
      <c r="D398" s="133" t="s">
        <v>226</v>
      </c>
      <c r="E398" s="134">
        <f>SUMIF('16'!$C$7:$C$1004,"*답",'16'!$E$7:$E$1004)</f>
        <v>0</v>
      </c>
      <c r="F398" s="135">
        <f>SUMIF('16'!$H$7:$H$1004,"*답",'16'!$J$7:$J1365)</f>
        <v>0</v>
      </c>
      <c r="G398" s="300">
        <f t="shared" ref="G398:G416" si="227">C398-B398</f>
        <v>0</v>
      </c>
      <c r="H398" s="308">
        <f t="shared" si="218"/>
        <v>0</v>
      </c>
      <c r="I398" s="131">
        <f>COUNTIF('16'!$T$7:$T$1004,"국답")</f>
        <v>0</v>
      </c>
      <c r="J398" s="132">
        <f>COUNTIF('16'!$U$7:$U$1004,"국답")</f>
        <v>0</v>
      </c>
      <c r="K398" s="133" t="s">
        <v>226</v>
      </c>
      <c r="L398" s="134">
        <f>SUMIF('16'!$T$7:$T$1004,"국답",'16'!$E$7:$E$1004)</f>
        <v>0</v>
      </c>
      <c r="M398" s="135">
        <f>SUMIF('16'!$U$7:$U$1004,"국답",'16'!$J$7:$J1365)</f>
        <v>0</v>
      </c>
      <c r="N398" s="300">
        <f t="shared" ref="N398:N416" si="228">J398-I398</f>
        <v>0</v>
      </c>
      <c r="O398" s="308">
        <f t="shared" si="219"/>
        <v>0</v>
      </c>
      <c r="P398" s="136">
        <f>COUNTIF('16'!$T$7:$T$1004,"공답")</f>
        <v>0</v>
      </c>
      <c r="Q398" s="132">
        <f>COUNTIF('16'!$U$7:$U$1004,"공답")</f>
        <v>0</v>
      </c>
      <c r="R398" s="133" t="s">
        <v>226</v>
      </c>
      <c r="S398" s="134">
        <f>SUMIF('16'!$T$7:$T$1004,"공답",'16'!$E$7:$E$1004)</f>
        <v>0</v>
      </c>
      <c r="T398" s="135">
        <f>SUMIF('16'!$U$7:$U$1004,"공답",'16'!$J$7:$J1365)</f>
        <v>0</v>
      </c>
      <c r="U398" s="300">
        <f t="shared" ref="U398:U416" si="229">Q398-P398</f>
        <v>0</v>
      </c>
      <c r="V398" s="308">
        <f t="shared" si="220"/>
        <v>0</v>
      </c>
      <c r="W398" s="136">
        <f t="shared" si="221"/>
        <v>0</v>
      </c>
      <c r="X398" s="132">
        <f t="shared" si="222"/>
        <v>0</v>
      </c>
      <c r="Y398" s="136" t="e">
        <f t="shared" si="223"/>
        <v>#VALUE!</v>
      </c>
      <c r="Z398" s="134">
        <f t="shared" si="224"/>
        <v>0</v>
      </c>
      <c r="AA398" s="135">
        <f t="shared" si="225"/>
        <v>0</v>
      </c>
      <c r="AB398" s="300">
        <f t="shared" ref="AB398:AB416" si="230">X398-W398</f>
        <v>0</v>
      </c>
      <c r="AC398" s="308">
        <f t="shared" si="226"/>
        <v>0</v>
      </c>
      <c r="AD398" s="137"/>
    </row>
    <row r="399" spans="1:30" s="8" customFormat="1" ht="21" customHeight="1" x14ac:dyDescent="0.15">
      <c r="A399" s="52" t="s">
        <v>229</v>
      </c>
      <c r="B399" s="131">
        <f>COUNTIF('16'!$C$7:$C$1004,"*대")</f>
        <v>0</v>
      </c>
      <c r="C399" s="132">
        <f>COUNTIF('16'!$H$7:$H$1004,"*대")</f>
        <v>0</v>
      </c>
      <c r="D399" s="133" t="s">
        <v>226</v>
      </c>
      <c r="E399" s="134">
        <f>SUMIF('16'!$C$7:$C$1004,"*대",'16'!$E$7:$E$1004)</f>
        <v>0</v>
      </c>
      <c r="F399" s="135">
        <f>SUMIF('16'!$H$7:$H$1004,"*대",'16'!$J$7:$J1366)</f>
        <v>0</v>
      </c>
      <c r="G399" s="300">
        <f t="shared" si="227"/>
        <v>0</v>
      </c>
      <c r="H399" s="308">
        <f t="shared" si="218"/>
        <v>0</v>
      </c>
      <c r="I399" s="131">
        <f>COUNTIF('16'!$T$7:$T$1004,"국대")</f>
        <v>0</v>
      </c>
      <c r="J399" s="132">
        <f>COUNTIF('16'!$U$7:$U$1004,"국대")</f>
        <v>0</v>
      </c>
      <c r="K399" s="133" t="s">
        <v>226</v>
      </c>
      <c r="L399" s="134">
        <f>SUMIF('16'!$T$7:$T$1004,"국대",'16'!$E$7:$E$1004)</f>
        <v>0</v>
      </c>
      <c r="M399" s="135">
        <f>SUMIF('16'!$U$7:$U$1004,"국대",'16'!$J$7:$J1366)</f>
        <v>0</v>
      </c>
      <c r="N399" s="300">
        <f t="shared" si="228"/>
        <v>0</v>
      </c>
      <c r="O399" s="308">
        <f t="shared" si="219"/>
        <v>0</v>
      </c>
      <c r="P399" s="136">
        <f>COUNTIF('16'!$T$7:$T$1004,"공대")</f>
        <v>0</v>
      </c>
      <c r="Q399" s="132">
        <f>COUNTIF('16'!$U$7:$U$1004,"공대")</f>
        <v>0</v>
      </c>
      <c r="R399" s="133" t="s">
        <v>226</v>
      </c>
      <c r="S399" s="134">
        <f>SUMIF('16'!$T$7:$T$1004,"공대",'16'!$E$7:$E$1004)</f>
        <v>0</v>
      </c>
      <c r="T399" s="135">
        <f>SUMIF('16'!$U$7:$U$1004,"공대",'16'!$J$7:$J1366)</f>
        <v>0</v>
      </c>
      <c r="U399" s="300">
        <f t="shared" si="229"/>
        <v>0</v>
      </c>
      <c r="V399" s="308">
        <f t="shared" si="220"/>
        <v>0</v>
      </c>
      <c r="W399" s="136">
        <f t="shared" si="221"/>
        <v>0</v>
      </c>
      <c r="X399" s="132">
        <f t="shared" si="222"/>
        <v>0</v>
      </c>
      <c r="Y399" s="136" t="e">
        <f t="shared" si="223"/>
        <v>#VALUE!</v>
      </c>
      <c r="Z399" s="134">
        <f t="shared" si="224"/>
        <v>0</v>
      </c>
      <c r="AA399" s="135">
        <f t="shared" si="225"/>
        <v>0</v>
      </c>
      <c r="AB399" s="300">
        <f t="shared" si="230"/>
        <v>0</v>
      </c>
      <c r="AC399" s="308">
        <f t="shared" si="226"/>
        <v>0</v>
      </c>
      <c r="AD399" s="138"/>
    </row>
    <row r="400" spans="1:30" s="8" customFormat="1" ht="21" customHeight="1" x14ac:dyDescent="0.15">
      <c r="A400" s="52" t="s">
        <v>230</v>
      </c>
      <c r="B400" s="131">
        <f>COUNTIF('16'!$C$7:$C$1004,"*임")</f>
        <v>0</v>
      </c>
      <c r="C400" s="132">
        <f>COUNTIF('16'!$H$7:$H$1004,"*임")</f>
        <v>0</v>
      </c>
      <c r="D400" s="133" t="s">
        <v>226</v>
      </c>
      <c r="E400" s="134">
        <f>SUMIF('16'!$C$7:$C$1004,"*임",'16'!$E$7:$E$1004)</f>
        <v>0</v>
      </c>
      <c r="F400" s="135">
        <f>SUMIF('16'!$H$7:$H$1004,"*임",'16'!$J$7:$J1367)</f>
        <v>0</v>
      </c>
      <c r="G400" s="300">
        <f t="shared" si="227"/>
        <v>0</v>
      </c>
      <c r="H400" s="308">
        <f t="shared" si="218"/>
        <v>0</v>
      </c>
      <c r="I400" s="131">
        <f>COUNTIF('16'!$T$7:$T$1004,"국임")</f>
        <v>0</v>
      </c>
      <c r="J400" s="132">
        <f>COUNTIF('16'!$U$7:$U$1004,"국임")</f>
        <v>0</v>
      </c>
      <c r="K400" s="133" t="s">
        <v>226</v>
      </c>
      <c r="L400" s="134">
        <f>SUMIF('16'!$T$7:$T$1004,"국임",'16'!$E$7:$E$1004)</f>
        <v>0</v>
      </c>
      <c r="M400" s="135">
        <f>SUMIF('16'!$U$7:$U$1004,"국임",'16'!$J$7:$J1367)</f>
        <v>0</v>
      </c>
      <c r="N400" s="300">
        <f t="shared" si="228"/>
        <v>0</v>
      </c>
      <c r="O400" s="308">
        <f t="shared" si="219"/>
        <v>0</v>
      </c>
      <c r="P400" s="136">
        <f>COUNTIF('16'!$T$7:$T$1004,"공임")</f>
        <v>0</v>
      </c>
      <c r="Q400" s="132">
        <f>COUNTIF('16'!$U$7:$U$1004,"공임")</f>
        <v>0</v>
      </c>
      <c r="R400" s="133" t="s">
        <v>226</v>
      </c>
      <c r="S400" s="134">
        <f>SUMIF('16'!$T$7:$T$1004,"공임",'16'!$E$7:$E$1004)</f>
        <v>0</v>
      </c>
      <c r="T400" s="135">
        <f>SUMIF('16'!$U$7:$U$1004,"공임",'16'!$J$7:$J1367)</f>
        <v>0</v>
      </c>
      <c r="U400" s="300">
        <f t="shared" si="229"/>
        <v>0</v>
      </c>
      <c r="V400" s="308">
        <f t="shared" si="220"/>
        <v>0</v>
      </c>
      <c r="W400" s="136">
        <f t="shared" si="221"/>
        <v>0</v>
      </c>
      <c r="X400" s="132">
        <f t="shared" si="222"/>
        <v>0</v>
      </c>
      <c r="Y400" s="136" t="e">
        <f t="shared" si="223"/>
        <v>#VALUE!</v>
      </c>
      <c r="Z400" s="134">
        <f t="shared" si="224"/>
        <v>0</v>
      </c>
      <c r="AA400" s="135">
        <f t="shared" si="225"/>
        <v>0</v>
      </c>
      <c r="AB400" s="300">
        <f t="shared" si="230"/>
        <v>0</v>
      </c>
      <c r="AC400" s="308">
        <f t="shared" si="226"/>
        <v>0</v>
      </c>
      <c r="AD400" s="138"/>
    </row>
    <row r="401" spans="1:30" s="8" customFormat="1" ht="21" customHeight="1" x14ac:dyDescent="0.15">
      <c r="A401" s="52" t="s">
        <v>231</v>
      </c>
      <c r="B401" s="131">
        <f>COUNTIF('16'!$C$7:$C$1004,"*도")</f>
        <v>0</v>
      </c>
      <c r="C401" s="132">
        <f>COUNTIF('16'!$H$7:$H$1004,"*도")</f>
        <v>0</v>
      </c>
      <c r="D401" s="133" t="s">
        <v>226</v>
      </c>
      <c r="E401" s="134">
        <f>SUMIF('16'!$C$7:$C$1004,"*도",'16'!$E$7:$E$1004)</f>
        <v>0</v>
      </c>
      <c r="F401" s="135">
        <f>SUMIF('16'!$H$7:$H$1004,"*도",'16'!$J$7:$J1368)</f>
        <v>0</v>
      </c>
      <c r="G401" s="300">
        <f t="shared" si="227"/>
        <v>0</v>
      </c>
      <c r="H401" s="308">
        <f t="shared" si="218"/>
        <v>0</v>
      </c>
      <c r="I401" s="131">
        <f>COUNTIF('16'!$T$7:$T$1004,"국도")</f>
        <v>0</v>
      </c>
      <c r="J401" s="132">
        <f>COUNTIF('16'!$U$7:$U$1004,"국도")</f>
        <v>0</v>
      </c>
      <c r="K401" s="133" t="s">
        <v>226</v>
      </c>
      <c r="L401" s="134">
        <f>SUMIF('16'!$T$7:$T$1004,"국도",'16'!$E$7:$E$1004)</f>
        <v>0</v>
      </c>
      <c r="M401" s="135">
        <f>SUMIF('16'!$U$7:$U$1004,"국도",'16'!$J$7:$J1368)</f>
        <v>0</v>
      </c>
      <c r="N401" s="300">
        <f t="shared" si="228"/>
        <v>0</v>
      </c>
      <c r="O401" s="308">
        <f t="shared" si="219"/>
        <v>0</v>
      </c>
      <c r="P401" s="136">
        <f>COUNTIF('16'!$T$7:$T$1004,"공도")</f>
        <v>0</v>
      </c>
      <c r="Q401" s="132">
        <f>COUNTIF('16'!$U$7:$U$1004,"공도")</f>
        <v>0</v>
      </c>
      <c r="R401" s="133" t="s">
        <v>226</v>
      </c>
      <c r="S401" s="134">
        <f>SUMIF('16'!$T$7:$T$1004,"공도",'16'!$E$7:$E$1004)</f>
        <v>0</v>
      </c>
      <c r="T401" s="135">
        <f>SUMIF('16'!$U$7:$U$1004,"공도",'16'!$J$7:$J1368)</f>
        <v>0</v>
      </c>
      <c r="U401" s="300">
        <f t="shared" si="229"/>
        <v>0</v>
      </c>
      <c r="V401" s="308">
        <f t="shared" si="220"/>
        <v>0</v>
      </c>
      <c r="W401" s="136">
        <f t="shared" si="221"/>
        <v>0</v>
      </c>
      <c r="X401" s="132">
        <f t="shared" si="222"/>
        <v>0</v>
      </c>
      <c r="Y401" s="136" t="e">
        <f t="shared" si="223"/>
        <v>#VALUE!</v>
      </c>
      <c r="Z401" s="134">
        <f t="shared" si="224"/>
        <v>0</v>
      </c>
      <c r="AA401" s="135">
        <f t="shared" si="225"/>
        <v>0</v>
      </c>
      <c r="AB401" s="300">
        <f t="shared" si="230"/>
        <v>0</v>
      </c>
      <c r="AC401" s="308">
        <f t="shared" si="226"/>
        <v>0</v>
      </c>
      <c r="AD401" s="138"/>
    </row>
    <row r="402" spans="1:30" s="8" customFormat="1" ht="21" customHeight="1" x14ac:dyDescent="0.15">
      <c r="A402" s="52" t="s">
        <v>232</v>
      </c>
      <c r="B402" s="131">
        <f>COUNTIF('16'!$C$7:$C$1004,"*천")</f>
        <v>0</v>
      </c>
      <c r="C402" s="132">
        <f>COUNTIF('16'!$H$7:$H$1004,"*천")</f>
        <v>0</v>
      </c>
      <c r="D402" s="133" t="s">
        <v>226</v>
      </c>
      <c r="E402" s="134">
        <f>SUMIF('16'!$C$7:$C$1004,"*천",'16'!$E$7:$E$1004)</f>
        <v>0</v>
      </c>
      <c r="F402" s="135">
        <f>SUMIF('16'!$H$7:$H$1004,"*천",'16'!$J$7:$J1369)</f>
        <v>0</v>
      </c>
      <c r="G402" s="300">
        <f t="shared" si="227"/>
        <v>0</v>
      </c>
      <c r="H402" s="308">
        <f t="shared" si="218"/>
        <v>0</v>
      </c>
      <c r="I402" s="131">
        <f>COUNTIF('16'!$T$7:$T$1004,"국천")</f>
        <v>0</v>
      </c>
      <c r="J402" s="132">
        <f>COUNTIF('16'!$U$7:$U$1004,"국천")</f>
        <v>0</v>
      </c>
      <c r="K402" s="133" t="s">
        <v>226</v>
      </c>
      <c r="L402" s="134">
        <f>SUMIF('16'!$T$7:$T$1004,"국천",'16'!$E$7:$E$1004)</f>
        <v>0</v>
      </c>
      <c r="M402" s="135">
        <f>SUMIF('16'!$U$7:$U$1004,"국천",'16'!$J$7:$J1369)</f>
        <v>0</v>
      </c>
      <c r="N402" s="300">
        <f t="shared" si="228"/>
        <v>0</v>
      </c>
      <c r="O402" s="308">
        <f t="shared" si="219"/>
        <v>0</v>
      </c>
      <c r="P402" s="136">
        <f>COUNTIF('16'!$T$7:$T$1004,"공천")</f>
        <v>0</v>
      </c>
      <c r="Q402" s="132">
        <f>COUNTIF('16'!$U$7:$U$1004,"공천")</f>
        <v>0</v>
      </c>
      <c r="R402" s="133" t="s">
        <v>226</v>
      </c>
      <c r="S402" s="134">
        <f>SUMIF('16'!$T$7:$T$1004,"공천",'16'!$E$7:$E$1004)</f>
        <v>0</v>
      </c>
      <c r="T402" s="135">
        <f>SUMIF('16'!$U$7:$U$1004,"공천",'16'!$J$7:$J1369)</f>
        <v>0</v>
      </c>
      <c r="U402" s="300">
        <f t="shared" si="229"/>
        <v>0</v>
      </c>
      <c r="V402" s="308">
        <f t="shared" si="220"/>
        <v>0</v>
      </c>
      <c r="W402" s="136">
        <f t="shared" si="221"/>
        <v>0</v>
      </c>
      <c r="X402" s="132">
        <f t="shared" si="222"/>
        <v>0</v>
      </c>
      <c r="Y402" s="136" t="e">
        <f t="shared" si="223"/>
        <v>#VALUE!</v>
      </c>
      <c r="Z402" s="134">
        <f t="shared" si="224"/>
        <v>0</v>
      </c>
      <c r="AA402" s="135">
        <f t="shared" si="225"/>
        <v>0</v>
      </c>
      <c r="AB402" s="300">
        <f t="shared" si="230"/>
        <v>0</v>
      </c>
      <c r="AC402" s="308">
        <f t="shared" si="226"/>
        <v>0</v>
      </c>
      <c r="AD402" s="138"/>
    </row>
    <row r="403" spans="1:30" s="8" customFormat="1" ht="21" customHeight="1" x14ac:dyDescent="0.15">
      <c r="A403" s="52" t="s">
        <v>233</v>
      </c>
      <c r="B403" s="131">
        <f>COUNTIF('16'!$C$7:$C$1004,"*구")</f>
        <v>0</v>
      </c>
      <c r="C403" s="132">
        <f>COUNTIF('16'!$H$7:$H$1004,"*구")</f>
        <v>0</v>
      </c>
      <c r="D403" s="133" t="s">
        <v>226</v>
      </c>
      <c r="E403" s="134">
        <f>SUMIF('16'!$C$7:$C$1004,"*구",'16'!$E$7:$E$1004)</f>
        <v>0</v>
      </c>
      <c r="F403" s="135">
        <f>SUMIF('16'!$H$7:$H$1004,"*구",'16'!$J$7:$J1370)</f>
        <v>0</v>
      </c>
      <c r="G403" s="300">
        <f t="shared" si="227"/>
        <v>0</v>
      </c>
      <c r="H403" s="308">
        <f t="shared" si="218"/>
        <v>0</v>
      </c>
      <c r="I403" s="131">
        <f>COUNTIF('16'!$T$7:$T$1004,"국구")</f>
        <v>0</v>
      </c>
      <c r="J403" s="132">
        <f>COUNTIF('16'!$U$7:$U$1004,"국구")</f>
        <v>0</v>
      </c>
      <c r="K403" s="133" t="s">
        <v>226</v>
      </c>
      <c r="L403" s="134">
        <f>SUMIF('16'!$T$7:$T$1004,"국구",'16'!$E$7:$E$1004)</f>
        <v>0</v>
      </c>
      <c r="M403" s="135">
        <f>SUMIF('16'!$U$7:$U$1004,"국구",'16'!$J$7:$J1370)</f>
        <v>0</v>
      </c>
      <c r="N403" s="300">
        <f t="shared" si="228"/>
        <v>0</v>
      </c>
      <c r="O403" s="308">
        <f t="shared" si="219"/>
        <v>0</v>
      </c>
      <c r="P403" s="136">
        <f>COUNTIF('16'!$T$7:$T$1004,"공구")</f>
        <v>0</v>
      </c>
      <c r="Q403" s="132">
        <f>COUNTIF('16'!$U$7:$U$1004,"공구")</f>
        <v>0</v>
      </c>
      <c r="R403" s="133" t="s">
        <v>226</v>
      </c>
      <c r="S403" s="134">
        <f>SUMIF('16'!$T$7:$T$1004,"공구",'16'!$E$7:$E$1004)</f>
        <v>0</v>
      </c>
      <c r="T403" s="135">
        <f>SUMIF('16'!$U$7:$U$1004,"공구",'16'!$J$7:$J1370)</f>
        <v>0</v>
      </c>
      <c r="U403" s="300">
        <f t="shared" si="229"/>
        <v>0</v>
      </c>
      <c r="V403" s="308">
        <f t="shared" si="220"/>
        <v>0</v>
      </c>
      <c r="W403" s="136">
        <f t="shared" si="221"/>
        <v>0</v>
      </c>
      <c r="X403" s="132">
        <f t="shared" si="222"/>
        <v>0</v>
      </c>
      <c r="Y403" s="136" t="e">
        <f t="shared" si="223"/>
        <v>#VALUE!</v>
      </c>
      <c r="Z403" s="134">
        <f t="shared" si="224"/>
        <v>0</v>
      </c>
      <c r="AA403" s="135">
        <f t="shared" si="225"/>
        <v>0</v>
      </c>
      <c r="AB403" s="300">
        <f t="shared" si="230"/>
        <v>0</v>
      </c>
      <c r="AC403" s="308">
        <f t="shared" si="226"/>
        <v>0</v>
      </c>
      <c r="AD403" s="138"/>
    </row>
    <row r="404" spans="1:30" s="8" customFormat="1" ht="21" customHeight="1" x14ac:dyDescent="0.15">
      <c r="A404" s="52" t="s">
        <v>234</v>
      </c>
      <c r="B404" s="131">
        <f>COUNTIF('16'!$C$7:$C$1004,"*제")</f>
        <v>0</v>
      </c>
      <c r="C404" s="132">
        <f>COUNTIF('16'!$H$7:$H$1004,"*제")</f>
        <v>0</v>
      </c>
      <c r="D404" s="133" t="s">
        <v>226</v>
      </c>
      <c r="E404" s="134">
        <f>SUMIF('16'!$C$7:$C$1004,"*제",'16'!$E$7:$E$1004)</f>
        <v>0</v>
      </c>
      <c r="F404" s="135">
        <f>SUMIF('16'!$H$7:$H$1004,"*제",'16'!$J$7:$J1371)</f>
        <v>0</v>
      </c>
      <c r="G404" s="300">
        <f t="shared" si="227"/>
        <v>0</v>
      </c>
      <c r="H404" s="308">
        <f t="shared" si="218"/>
        <v>0</v>
      </c>
      <c r="I404" s="131">
        <f>COUNTIF('16'!$T$7:$T$1004,"국제")</f>
        <v>0</v>
      </c>
      <c r="J404" s="132">
        <f>COUNTIF('16'!$U$7:$U$1004,"국제")</f>
        <v>0</v>
      </c>
      <c r="K404" s="133" t="s">
        <v>226</v>
      </c>
      <c r="L404" s="134">
        <f>SUMIF('16'!$T$7:$T$1004,"국제",'16'!$E$7:$E$1004)</f>
        <v>0</v>
      </c>
      <c r="M404" s="135">
        <f>SUMIF('16'!$U$7:$U$1004,"국제",'16'!$J$7:$J1371)</f>
        <v>0</v>
      </c>
      <c r="N404" s="300">
        <f t="shared" si="228"/>
        <v>0</v>
      </c>
      <c r="O404" s="308">
        <f t="shared" si="219"/>
        <v>0</v>
      </c>
      <c r="P404" s="136">
        <f>COUNTIF('16'!$T$7:$T$1004,"공제")</f>
        <v>0</v>
      </c>
      <c r="Q404" s="132">
        <f>COUNTIF('16'!$U$7:$U$1004,"공제")</f>
        <v>0</v>
      </c>
      <c r="R404" s="133" t="s">
        <v>226</v>
      </c>
      <c r="S404" s="134">
        <f>SUMIF('16'!$T$7:$T$1004,"공제",'16'!$E$7:$E$1004)</f>
        <v>0</v>
      </c>
      <c r="T404" s="135">
        <f>SUMIF('16'!$U$7:$U$1004,"공제",'16'!$J$7:$J1371)</f>
        <v>0</v>
      </c>
      <c r="U404" s="300">
        <f t="shared" si="229"/>
        <v>0</v>
      </c>
      <c r="V404" s="308">
        <f t="shared" si="220"/>
        <v>0</v>
      </c>
      <c r="W404" s="136">
        <f t="shared" si="221"/>
        <v>0</v>
      </c>
      <c r="X404" s="132">
        <f t="shared" si="222"/>
        <v>0</v>
      </c>
      <c r="Y404" s="136" t="e">
        <f t="shared" si="223"/>
        <v>#VALUE!</v>
      </c>
      <c r="Z404" s="134">
        <f t="shared" si="224"/>
        <v>0</v>
      </c>
      <c r="AA404" s="135">
        <f t="shared" si="225"/>
        <v>0</v>
      </c>
      <c r="AB404" s="300">
        <f t="shared" si="230"/>
        <v>0</v>
      </c>
      <c r="AC404" s="308">
        <f t="shared" si="226"/>
        <v>0</v>
      </c>
      <c r="AD404" s="137"/>
    </row>
    <row r="405" spans="1:30" s="8" customFormat="1" ht="21" customHeight="1" x14ac:dyDescent="0.15">
      <c r="A405" s="52" t="s">
        <v>77</v>
      </c>
      <c r="B405" s="131">
        <f>COUNTIF('16'!$C$7:$C$1004,"*유")</f>
        <v>0</v>
      </c>
      <c r="C405" s="132">
        <f>COUNTIF('16'!$H$7:$H$1004,"*유")</f>
        <v>0</v>
      </c>
      <c r="D405" s="133" t="s">
        <v>226</v>
      </c>
      <c r="E405" s="134">
        <f>SUMIF('16'!$C$7:$C$1004,"*유",'16'!$E$7:$E$1004)</f>
        <v>0</v>
      </c>
      <c r="F405" s="135">
        <f>SUMIF('16'!$H$7:$H$1004,"*유",'16'!$J$7:$J1372)</f>
        <v>0</v>
      </c>
      <c r="G405" s="300">
        <f t="shared" si="227"/>
        <v>0</v>
      </c>
      <c r="H405" s="308">
        <f t="shared" si="218"/>
        <v>0</v>
      </c>
      <c r="I405" s="131">
        <f>COUNTIF('16'!$T$7:$T$1004,"국유")</f>
        <v>0</v>
      </c>
      <c r="J405" s="132">
        <f>COUNTIF('16'!$U$7:$U$1004,"국유")</f>
        <v>0</v>
      </c>
      <c r="K405" s="133" t="s">
        <v>226</v>
      </c>
      <c r="L405" s="134">
        <f>SUMIF('16'!$T$7:$T$1004,"국유",'16'!$E$7:$E$1004)</f>
        <v>0</v>
      </c>
      <c r="M405" s="135">
        <f>SUMIF('16'!$U$7:$U$1004,"국유",'16'!$J$7:$J1372)</f>
        <v>0</v>
      </c>
      <c r="N405" s="300">
        <f t="shared" si="228"/>
        <v>0</v>
      </c>
      <c r="O405" s="308">
        <f t="shared" si="219"/>
        <v>0</v>
      </c>
      <c r="P405" s="136">
        <f>COUNTIF('16'!$T$7:$T$1004,"공유")</f>
        <v>0</v>
      </c>
      <c r="Q405" s="132">
        <f>COUNTIF('16'!$U$7:$U$1004,"공유")</f>
        <v>0</v>
      </c>
      <c r="R405" s="133" t="s">
        <v>226</v>
      </c>
      <c r="S405" s="134">
        <f>SUMIF('16'!$T$7:$T$1004,"공유",'16'!$E$7:$E$1004)</f>
        <v>0</v>
      </c>
      <c r="T405" s="135">
        <f>SUMIF('16'!$U$7:$U$1004,"공유",'16'!$J$7:$J1372)</f>
        <v>0</v>
      </c>
      <c r="U405" s="300">
        <f t="shared" si="229"/>
        <v>0</v>
      </c>
      <c r="V405" s="308">
        <f t="shared" si="220"/>
        <v>0</v>
      </c>
      <c r="W405" s="136">
        <f t="shared" si="221"/>
        <v>0</v>
      </c>
      <c r="X405" s="132">
        <f t="shared" si="222"/>
        <v>0</v>
      </c>
      <c r="Y405" s="136" t="e">
        <f t="shared" si="223"/>
        <v>#VALUE!</v>
      </c>
      <c r="Z405" s="134">
        <f t="shared" si="224"/>
        <v>0</v>
      </c>
      <c r="AA405" s="135">
        <f t="shared" si="225"/>
        <v>0</v>
      </c>
      <c r="AB405" s="300">
        <f t="shared" si="230"/>
        <v>0</v>
      </c>
      <c r="AC405" s="308">
        <f t="shared" si="226"/>
        <v>0</v>
      </c>
      <c r="AD405" s="138"/>
    </row>
    <row r="406" spans="1:30" s="8" customFormat="1" ht="21" customHeight="1" x14ac:dyDescent="0.15">
      <c r="A406" s="52" t="s">
        <v>235</v>
      </c>
      <c r="B406" s="131">
        <f>COUNTIF('16'!$C$7:$C$1004,"*잡")</f>
        <v>0</v>
      </c>
      <c r="C406" s="132">
        <f>COUNTIF('16'!$H$7:$H$1004,"*잡")</f>
        <v>0</v>
      </c>
      <c r="D406" s="133" t="s">
        <v>226</v>
      </c>
      <c r="E406" s="134">
        <f>SUMIF('16'!$C$7:$C$1004,"*잡",'16'!$E$7:$E$1004)</f>
        <v>0</v>
      </c>
      <c r="F406" s="135">
        <f>SUMIF('16'!$H$7:$H$1004,"*잡",'16'!$J$7:$J1373)</f>
        <v>0</v>
      </c>
      <c r="G406" s="300">
        <f t="shared" si="227"/>
        <v>0</v>
      </c>
      <c r="H406" s="308">
        <f t="shared" si="218"/>
        <v>0</v>
      </c>
      <c r="I406" s="131">
        <f>COUNTIF('16'!$T$7:$T$1004,"국잡")</f>
        <v>0</v>
      </c>
      <c r="J406" s="132">
        <f>COUNTIF('16'!$U$7:$U$1004,"국잡")</f>
        <v>0</v>
      </c>
      <c r="K406" s="133" t="s">
        <v>226</v>
      </c>
      <c r="L406" s="134">
        <f>SUMIF('16'!$T$7:$T$1004,"국잡",'16'!$E$7:$E$1004)</f>
        <v>0</v>
      </c>
      <c r="M406" s="135">
        <f>SUMIF('16'!$U$7:$U$1004,"국잡",'16'!$J$7:$J1373)</f>
        <v>0</v>
      </c>
      <c r="N406" s="300">
        <f t="shared" si="228"/>
        <v>0</v>
      </c>
      <c r="O406" s="308">
        <f t="shared" si="219"/>
        <v>0</v>
      </c>
      <c r="P406" s="136">
        <f>COUNTIF('16'!$T$7:$T$1004,"공잡")</f>
        <v>0</v>
      </c>
      <c r="Q406" s="132">
        <f>COUNTIF('16'!$U$7:$U$1004,"공잡")</f>
        <v>0</v>
      </c>
      <c r="R406" s="133" t="s">
        <v>226</v>
      </c>
      <c r="S406" s="134">
        <f>SUMIF('16'!$T$7:$T$1004,"공잡",'16'!$E$7:$E$1004)</f>
        <v>0</v>
      </c>
      <c r="T406" s="135">
        <f>SUMIF('16'!$U$7:$U$1004,"공잡",'16'!$J$7:$J1373)</f>
        <v>0</v>
      </c>
      <c r="U406" s="300">
        <f t="shared" si="229"/>
        <v>0</v>
      </c>
      <c r="V406" s="308">
        <f t="shared" si="220"/>
        <v>0</v>
      </c>
      <c r="W406" s="136">
        <f t="shared" si="221"/>
        <v>0</v>
      </c>
      <c r="X406" s="132">
        <f t="shared" si="222"/>
        <v>0</v>
      </c>
      <c r="Y406" s="136" t="e">
        <f t="shared" si="223"/>
        <v>#VALUE!</v>
      </c>
      <c r="Z406" s="134">
        <f t="shared" si="224"/>
        <v>0</v>
      </c>
      <c r="AA406" s="135">
        <f t="shared" si="225"/>
        <v>0</v>
      </c>
      <c r="AB406" s="300">
        <f t="shared" si="230"/>
        <v>0</v>
      </c>
      <c r="AC406" s="308">
        <f t="shared" si="226"/>
        <v>0</v>
      </c>
      <c r="AD406" s="138"/>
    </row>
    <row r="407" spans="1:30" s="8" customFormat="1" ht="21" customHeight="1" x14ac:dyDescent="0.15">
      <c r="A407" s="52" t="s">
        <v>236</v>
      </c>
      <c r="B407" s="131">
        <f>COUNTIF('16'!$C$7:$C$1004,"*묘")</f>
        <v>0</v>
      </c>
      <c r="C407" s="132">
        <f>COUNTIF('16'!$H$7:$H$1004,"*묘")</f>
        <v>0</v>
      </c>
      <c r="D407" s="133" t="s">
        <v>226</v>
      </c>
      <c r="E407" s="134">
        <f>SUMIF('16'!$C$7:$C$1004,"*묘",'16'!$E$7:$E$1004)</f>
        <v>0</v>
      </c>
      <c r="F407" s="135">
        <f>SUMIF('16'!$H$7:$H$1004,"*묘",'16'!$J$7:$J1374)</f>
        <v>0</v>
      </c>
      <c r="G407" s="300">
        <f t="shared" si="227"/>
        <v>0</v>
      </c>
      <c r="H407" s="308">
        <f t="shared" si="218"/>
        <v>0</v>
      </c>
      <c r="I407" s="131">
        <f>COUNTIF('16'!$T$7:$T$1004,"국묘")</f>
        <v>0</v>
      </c>
      <c r="J407" s="132">
        <f>COUNTIF('16'!$U$7:$U$1004,"국묘")</f>
        <v>0</v>
      </c>
      <c r="K407" s="133" t="s">
        <v>226</v>
      </c>
      <c r="L407" s="134">
        <f>SUMIF('16'!$T$7:$T$1004,"국묘",'16'!$E$7:$E$1004)</f>
        <v>0</v>
      </c>
      <c r="M407" s="135">
        <f>SUMIF('16'!$U$7:$U$1004,"국묘",'16'!$J$7:$J1374)</f>
        <v>0</v>
      </c>
      <c r="N407" s="300">
        <f t="shared" si="228"/>
        <v>0</v>
      </c>
      <c r="O407" s="308">
        <f t="shared" si="219"/>
        <v>0</v>
      </c>
      <c r="P407" s="136">
        <f>COUNTIF('16'!$T$7:$T$1004,"공묘")</f>
        <v>0</v>
      </c>
      <c r="Q407" s="132">
        <f>COUNTIF('16'!$U$7:$U$1004,"공묘")</f>
        <v>0</v>
      </c>
      <c r="R407" s="133" t="s">
        <v>226</v>
      </c>
      <c r="S407" s="134">
        <f>SUMIF('16'!$T$7:$T$1004,"공묘",'16'!$E$7:$E$1004)</f>
        <v>0</v>
      </c>
      <c r="T407" s="135">
        <f>SUMIF('16'!$U$7:$U$1004,"공묘",'16'!$J$7:$J1374)</f>
        <v>0</v>
      </c>
      <c r="U407" s="300">
        <f t="shared" si="229"/>
        <v>0</v>
      </c>
      <c r="V407" s="308">
        <f t="shared" si="220"/>
        <v>0</v>
      </c>
      <c r="W407" s="136">
        <f t="shared" si="221"/>
        <v>0</v>
      </c>
      <c r="X407" s="132">
        <f t="shared" si="222"/>
        <v>0</v>
      </c>
      <c r="Y407" s="136" t="e">
        <f t="shared" si="223"/>
        <v>#VALUE!</v>
      </c>
      <c r="Z407" s="134">
        <f t="shared" si="224"/>
        <v>0</v>
      </c>
      <c r="AA407" s="135">
        <f t="shared" si="225"/>
        <v>0</v>
      </c>
      <c r="AB407" s="300">
        <f t="shared" si="230"/>
        <v>0</v>
      </c>
      <c r="AC407" s="308">
        <f t="shared" si="226"/>
        <v>0</v>
      </c>
      <c r="AD407" s="138"/>
    </row>
    <row r="408" spans="1:30" s="8" customFormat="1" ht="21" customHeight="1" x14ac:dyDescent="0.15">
      <c r="A408" s="52" t="s">
        <v>78</v>
      </c>
      <c r="B408" s="131">
        <f>COUNTIF('16'!$C$7:$C$1004,"*과")</f>
        <v>0</v>
      </c>
      <c r="C408" s="132">
        <f>COUNTIF('16'!$H$7:$H$1004,"*과")</f>
        <v>0</v>
      </c>
      <c r="D408" s="133" t="s">
        <v>226</v>
      </c>
      <c r="E408" s="134">
        <f>SUMIF('16'!$C$7:$C$1004,"*과",'16'!$E$7:$E$1004)</f>
        <v>0</v>
      </c>
      <c r="F408" s="135">
        <f>SUMIF('16'!$H$7:$H$1004,"*과",'16'!$J$7:$J1375)</f>
        <v>0</v>
      </c>
      <c r="G408" s="300">
        <f t="shared" si="227"/>
        <v>0</v>
      </c>
      <c r="H408" s="308">
        <f t="shared" si="218"/>
        <v>0</v>
      </c>
      <c r="I408" s="131">
        <f>COUNTIF('16'!$T$7:$T$1004,"국과")</f>
        <v>0</v>
      </c>
      <c r="J408" s="132">
        <f>COUNTIF('16'!$U$7:$U$1004,"국과")</f>
        <v>0</v>
      </c>
      <c r="K408" s="133" t="s">
        <v>226</v>
      </c>
      <c r="L408" s="134">
        <f>SUMIF('16'!$T$7:$T$1004,"국과",'16'!$E$7:$E$1004)</f>
        <v>0</v>
      </c>
      <c r="M408" s="135">
        <f>SUMIF('16'!$U$7:$U$1004,"국과",'16'!$J$7:$J1375)</f>
        <v>0</v>
      </c>
      <c r="N408" s="300">
        <f t="shared" si="228"/>
        <v>0</v>
      </c>
      <c r="O408" s="308">
        <f t="shared" si="219"/>
        <v>0</v>
      </c>
      <c r="P408" s="136">
        <f>COUNTIF('16'!$T$7:$T$1004,"공과")</f>
        <v>0</v>
      </c>
      <c r="Q408" s="132">
        <f>COUNTIF('16'!$U$7:$U$1004,"공과")</f>
        <v>0</v>
      </c>
      <c r="R408" s="133" t="s">
        <v>226</v>
      </c>
      <c r="S408" s="134">
        <f>SUMIF('16'!$T$7:$T$1004,"공과",'16'!$E$7:$E$1004)</f>
        <v>0</v>
      </c>
      <c r="T408" s="135">
        <f>SUMIF('16'!$U$7:$U$1004,"공과",'16'!$J$7:$J1375)</f>
        <v>0</v>
      </c>
      <c r="U408" s="300">
        <f t="shared" si="229"/>
        <v>0</v>
      </c>
      <c r="V408" s="308">
        <f t="shared" si="220"/>
        <v>0</v>
      </c>
      <c r="W408" s="136">
        <f t="shared" si="221"/>
        <v>0</v>
      </c>
      <c r="X408" s="132">
        <f t="shared" si="222"/>
        <v>0</v>
      </c>
      <c r="Y408" s="136" t="e">
        <f t="shared" si="223"/>
        <v>#VALUE!</v>
      </c>
      <c r="Z408" s="134">
        <f t="shared" si="224"/>
        <v>0</v>
      </c>
      <c r="AA408" s="135">
        <f t="shared" si="225"/>
        <v>0</v>
      </c>
      <c r="AB408" s="300">
        <f t="shared" si="230"/>
        <v>0</v>
      </c>
      <c r="AC408" s="308">
        <f t="shared" si="226"/>
        <v>0</v>
      </c>
      <c r="AD408" s="138"/>
    </row>
    <row r="409" spans="1:30" s="8" customFormat="1" ht="21" customHeight="1" x14ac:dyDescent="0.15">
      <c r="A409" s="52" t="s">
        <v>79</v>
      </c>
      <c r="B409" s="131">
        <f>COUNTIF('16'!$C$7:$C$1004,"*철")</f>
        <v>0</v>
      </c>
      <c r="C409" s="132">
        <f>COUNTIF('16'!$H$7:$H$1004,"*철")</f>
        <v>0</v>
      </c>
      <c r="D409" s="133" t="s">
        <v>226</v>
      </c>
      <c r="E409" s="134">
        <f>SUMIF('16'!$C$7:$C$1004,"*철",'16'!$E$7:$E$1004)</f>
        <v>0</v>
      </c>
      <c r="F409" s="135">
        <f>SUMIF('16'!$H$7:$H$1004,"*철",'16'!$J$7:$J1376)</f>
        <v>0</v>
      </c>
      <c r="G409" s="300">
        <f t="shared" si="227"/>
        <v>0</v>
      </c>
      <c r="H409" s="308">
        <f t="shared" si="218"/>
        <v>0</v>
      </c>
      <c r="I409" s="131">
        <f>COUNTIF('16'!$T$7:$T$1004,"국철")</f>
        <v>0</v>
      </c>
      <c r="J409" s="132">
        <f>COUNTIF('16'!$U$7:$U$1004,"국철")</f>
        <v>0</v>
      </c>
      <c r="K409" s="133" t="s">
        <v>226</v>
      </c>
      <c r="L409" s="134">
        <f>SUMIF('16'!$T$7:$T$1004,"국철",'16'!$E$7:$E$1004)</f>
        <v>0</v>
      </c>
      <c r="M409" s="135">
        <f>SUMIF('16'!$U$7:$U$1004,"국철",'16'!$J$7:$J1376)</f>
        <v>0</v>
      </c>
      <c r="N409" s="300">
        <f t="shared" si="228"/>
        <v>0</v>
      </c>
      <c r="O409" s="308">
        <f t="shared" si="219"/>
        <v>0</v>
      </c>
      <c r="P409" s="136">
        <f>COUNTIF('16'!$T$7:$T$1004,"공철")</f>
        <v>0</v>
      </c>
      <c r="Q409" s="132">
        <f>COUNTIF('16'!$U$7:$U$1004,"공철")</f>
        <v>0</v>
      </c>
      <c r="R409" s="133" t="s">
        <v>226</v>
      </c>
      <c r="S409" s="134">
        <f>SUMIF('16'!$T$7:$T$1004,"공철",'16'!$E$7:$E$1004)</f>
        <v>0</v>
      </c>
      <c r="T409" s="135">
        <f>SUMIF('16'!$U$7:$U$1004,"공철",'16'!$J$7:$J1376)</f>
        <v>0</v>
      </c>
      <c r="U409" s="300">
        <f t="shared" si="229"/>
        <v>0</v>
      </c>
      <c r="V409" s="308">
        <f t="shared" si="220"/>
        <v>0</v>
      </c>
      <c r="W409" s="136">
        <f t="shared" si="221"/>
        <v>0</v>
      </c>
      <c r="X409" s="132">
        <f t="shared" si="222"/>
        <v>0</v>
      </c>
      <c r="Y409" s="136" t="e">
        <f t="shared" si="223"/>
        <v>#VALUE!</v>
      </c>
      <c r="Z409" s="134">
        <f t="shared" si="224"/>
        <v>0</v>
      </c>
      <c r="AA409" s="135">
        <f t="shared" si="225"/>
        <v>0</v>
      </c>
      <c r="AB409" s="300">
        <f t="shared" si="230"/>
        <v>0</v>
      </c>
      <c r="AC409" s="308">
        <f t="shared" si="226"/>
        <v>0</v>
      </c>
      <c r="AD409" s="138"/>
    </row>
    <row r="410" spans="1:30" s="8" customFormat="1" ht="21" customHeight="1" x14ac:dyDescent="0.15">
      <c r="A410" s="52" t="s">
        <v>237</v>
      </c>
      <c r="B410" s="131">
        <f>COUNTIF('16'!$C$7:$C$1004,"*학")</f>
        <v>0</v>
      </c>
      <c r="C410" s="132">
        <f>COUNTIF('16'!$H$7:$H$1004,"*학")</f>
        <v>0</v>
      </c>
      <c r="D410" s="133" t="s">
        <v>226</v>
      </c>
      <c r="E410" s="134">
        <f>SUMIF('16'!$C$7:$C$1004,"*학",'16'!$E$7:$E$1004)</f>
        <v>0</v>
      </c>
      <c r="F410" s="135">
        <f>SUMIF('16'!$H$7:$H$1004,"*학",'16'!$J$7:$J1377)</f>
        <v>0</v>
      </c>
      <c r="G410" s="300">
        <f t="shared" si="227"/>
        <v>0</v>
      </c>
      <c r="H410" s="308">
        <f t="shared" si="218"/>
        <v>0</v>
      </c>
      <c r="I410" s="131">
        <f>COUNTIF('16'!$T$7:$T$1004,"국학")</f>
        <v>0</v>
      </c>
      <c r="J410" s="132">
        <f>COUNTIF('16'!$U$7:$U$1004,"국학")</f>
        <v>0</v>
      </c>
      <c r="K410" s="133" t="s">
        <v>226</v>
      </c>
      <c r="L410" s="134">
        <f>SUMIF('16'!$T$7:$T$1004,"국학",'16'!$E$7:$E$1004)</f>
        <v>0</v>
      </c>
      <c r="M410" s="135">
        <f>SUMIF('16'!$U$7:$U$1004,"국학",'16'!$J$7:$J1377)</f>
        <v>0</v>
      </c>
      <c r="N410" s="300">
        <f t="shared" si="228"/>
        <v>0</v>
      </c>
      <c r="O410" s="308">
        <f t="shared" si="219"/>
        <v>0</v>
      </c>
      <c r="P410" s="136">
        <f>COUNTIF('16'!$T$7:$T$1004,"공학")</f>
        <v>0</v>
      </c>
      <c r="Q410" s="132">
        <f>COUNTIF('16'!$U$7:$U$1004,"공학")</f>
        <v>0</v>
      </c>
      <c r="R410" s="133" t="s">
        <v>226</v>
      </c>
      <c r="S410" s="134">
        <f>SUMIF('16'!$T$7:$T$1004,"공학",'16'!$E$7:$E$1004)</f>
        <v>0</v>
      </c>
      <c r="T410" s="135">
        <f>SUMIF('16'!$U$7:$U$1004,"공학",'16'!$J$7:$J1377)</f>
        <v>0</v>
      </c>
      <c r="U410" s="300">
        <f t="shared" si="229"/>
        <v>0</v>
      </c>
      <c r="V410" s="308">
        <f t="shared" si="220"/>
        <v>0</v>
      </c>
      <c r="W410" s="136">
        <f t="shared" si="221"/>
        <v>0</v>
      </c>
      <c r="X410" s="132">
        <f t="shared" si="222"/>
        <v>0</v>
      </c>
      <c r="Y410" s="136" t="e">
        <f t="shared" si="223"/>
        <v>#VALUE!</v>
      </c>
      <c r="Z410" s="134">
        <f t="shared" si="224"/>
        <v>0</v>
      </c>
      <c r="AA410" s="135">
        <f t="shared" si="225"/>
        <v>0</v>
      </c>
      <c r="AB410" s="300">
        <f t="shared" si="230"/>
        <v>0</v>
      </c>
      <c r="AC410" s="308">
        <f t="shared" si="226"/>
        <v>0</v>
      </c>
      <c r="AD410" s="138"/>
    </row>
    <row r="411" spans="1:30" s="8" customFormat="1" ht="21" customHeight="1" x14ac:dyDescent="0.15">
      <c r="A411" s="52" t="s">
        <v>80</v>
      </c>
      <c r="B411" s="131">
        <f>COUNTIF('16'!$C$7:$C$1004,"*수")</f>
        <v>0</v>
      </c>
      <c r="C411" s="132">
        <f>COUNTIF('16'!$H$7:$H$1004,"*수")</f>
        <v>0</v>
      </c>
      <c r="D411" s="133" t="s">
        <v>226</v>
      </c>
      <c r="E411" s="134">
        <f>SUMIF('16'!$C$7:$C$1004,"*수",'16'!$E$7:$E$1004)</f>
        <v>0</v>
      </c>
      <c r="F411" s="135">
        <f>SUMIF('16'!$H$7:$H$1004,"*수",'16'!$J$7:$J1378)</f>
        <v>0</v>
      </c>
      <c r="G411" s="300">
        <f t="shared" si="227"/>
        <v>0</v>
      </c>
      <c r="H411" s="308">
        <f t="shared" si="218"/>
        <v>0</v>
      </c>
      <c r="I411" s="131">
        <f>COUNTIF('16'!$T$7:$T$1004,"국수")</f>
        <v>0</v>
      </c>
      <c r="J411" s="132">
        <f>COUNTIF('16'!$U$7:$U$1004,"국수")</f>
        <v>0</v>
      </c>
      <c r="K411" s="133" t="s">
        <v>226</v>
      </c>
      <c r="L411" s="134">
        <f>SUMIF('16'!$T$7:$T$1004,"국수",'16'!$E$7:$E$1004)</f>
        <v>0</v>
      </c>
      <c r="M411" s="135">
        <f>SUMIF('16'!$U$7:$U$1004,"국수",'16'!$J$7:$J1378)</f>
        <v>0</v>
      </c>
      <c r="N411" s="300">
        <f t="shared" si="228"/>
        <v>0</v>
      </c>
      <c r="O411" s="308">
        <f t="shared" si="219"/>
        <v>0</v>
      </c>
      <c r="P411" s="136">
        <f>COUNTIF('16'!$T$7:$T$1004,"공수")</f>
        <v>0</v>
      </c>
      <c r="Q411" s="132">
        <f>COUNTIF('16'!$U$7:$U$1004,"공수")</f>
        <v>0</v>
      </c>
      <c r="R411" s="133" t="s">
        <v>226</v>
      </c>
      <c r="S411" s="134">
        <f>SUMIF('16'!$T$7:$T$1004,"공수",'16'!$E$7:$E$1004)</f>
        <v>0</v>
      </c>
      <c r="T411" s="135">
        <f>SUMIF('16'!$U$7:$U$1004,"공수",'16'!$J$7:$J1378)</f>
        <v>0</v>
      </c>
      <c r="U411" s="300">
        <f t="shared" si="229"/>
        <v>0</v>
      </c>
      <c r="V411" s="308">
        <f t="shared" si="220"/>
        <v>0</v>
      </c>
      <c r="W411" s="136">
        <f t="shared" si="221"/>
        <v>0</v>
      </c>
      <c r="X411" s="132">
        <f t="shared" si="222"/>
        <v>0</v>
      </c>
      <c r="Y411" s="136" t="e">
        <f t="shared" si="223"/>
        <v>#VALUE!</v>
      </c>
      <c r="Z411" s="134">
        <f t="shared" si="224"/>
        <v>0</v>
      </c>
      <c r="AA411" s="135">
        <f t="shared" si="225"/>
        <v>0</v>
      </c>
      <c r="AB411" s="300">
        <f t="shared" si="230"/>
        <v>0</v>
      </c>
      <c r="AC411" s="308">
        <f t="shared" si="226"/>
        <v>0</v>
      </c>
      <c r="AD411" s="138"/>
    </row>
    <row r="412" spans="1:30" s="8" customFormat="1" ht="21" customHeight="1" x14ac:dyDescent="0.15">
      <c r="A412" s="52" t="s">
        <v>31</v>
      </c>
      <c r="B412" s="131">
        <f>COUNTIF('16'!$C$7:$C$1004,"*목")</f>
        <v>0</v>
      </c>
      <c r="C412" s="132">
        <f>COUNTIF('16'!$H$7:$H$1004,"*목")</f>
        <v>0</v>
      </c>
      <c r="D412" s="133" t="s">
        <v>226</v>
      </c>
      <c r="E412" s="134">
        <f>SUMIF('16'!$C$7:$C$1004,"*목",'16'!$E$7:$E$1004)</f>
        <v>0</v>
      </c>
      <c r="F412" s="135">
        <f>SUMIF('16'!$H$7:$H$1004,"*목",'16'!$J$7:$J1378)</f>
        <v>0</v>
      </c>
      <c r="G412" s="300">
        <f t="shared" si="227"/>
        <v>0</v>
      </c>
      <c r="H412" s="308">
        <f>SUM(F412-E412)</f>
        <v>0</v>
      </c>
      <c r="I412" s="131">
        <f>COUNTIF('16'!$T$7:$T$1004,"국목")</f>
        <v>0</v>
      </c>
      <c r="J412" s="132">
        <f>COUNTIF('16'!$U$7:$U$1004,"국목")</f>
        <v>0</v>
      </c>
      <c r="K412" s="133" t="s">
        <v>226</v>
      </c>
      <c r="L412" s="134">
        <f>SUMIF('16'!$T$7:$T$1004,"국목",'16'!$E$7:$E$1004)</f>
        <v>0</v>
      </c>
      <c r="M412" s="135">
        <f>SUMIF('16'!$U$7:$U$1004,"국목",'16'!$J$7:$J1378)</f>
        <v>0</v>
      </c>
      <c r="N412" s="300">
        <f t="shared" si="228"/>
        <v>0</v>
      </c>
      <c r="O412" s="308">
        <f>SUM(M412-L412)</f>
        <v>0</v>
      </c>
      <c r="P412" s="136">
        <f>COUNTIF('16'!$T$7:$T$1004,"공목")</f>
        <v>0</v>
      </c>
      <c r="Q412" s="132">
        <f>COUNTIF('16'!$U$7:$U$1004,"공목")</f>
        <v>0</v>
      </c>
      <c r="R412" s="133" t="s">
        <v>226</v>
      </c>
      <c r="S412" s="134">
        <f>SUMIF('16'!$T$7:$T$1004,"공목",'16'!$E$7:$E$1004)</f>
        <v>0</v>
      </c>
      <c r="T412" s="135">
        <f>SUMIF('16'!$U$7:$U$1004,"공목",'16'!$J$7:$J1378)</f>
        <v>0</v>
      </c>
      <c r="U412" s="300">
        <f t="shared" si="229"/>
        <v>0</v>
      </c>
      <c r="V412" s="308">
        <f>SUM(T412-S412)</f>
        <v>0</v>
      </c>
      <c r="W412" s="136">
        <f t="shared" si="221"/>
        <v>0</v>
      </c>
      <c r="X412" s="132">
        <f t="shared" si="222"/>
        <v>0</v>
      </c>
      <c r="Y412" s="136" t="e">
        <f t="shared" si="223"/>
        <v>#VALUE!</v>
      </c>
      <c r="Z412" s="134">
        <f t="shared" si="224"/>
        <v>0</v>
      </c>
      <c r="AA412" s="135">
        <f t="shared" si="225"/>
        <v>0</v>
      </c>
      <c r="AB412" s="300">
        <f t="shared" si="230"/>
        <v>0</v>
      </c>
      <c r="AC412" s="308">
        <f>SUM(AA412-Z412)</f>
        <v>0</v>
      </c>
      <c r="AD412" s="138"/>
    </row>
    <row r="413" spans="1:30" s="8" customFormat="1" ht="21" customHeight="1" x14ac:dyDescent="0.15">
      <c r="A413" s="52" t="s">
        <v>38</v>
      </c>
      <c r="B413" s="131">
        <f>COUNTIF('16'!$C$7:$C$1004,"*창")</f>
        <v>0</v>
      </c>
      <c r="C413" s="132">
        <f>COUNTIF('16'!$H$7:$H$1004,"*창")</f>
        <v>0</v>
      </c>
      <c r="D413" s="133" t="s">
        <v>226</v>
      </c>
      <c r="E413" s="134">
        <f>SUMIF('16'!$C$7:$C$1004,"*창",'16'!$E$7:$E$1004)</f>
        <v>0</v>
      </c>
      <c r="F413" s="135">
        <f>SUMIF('16'!$H$7:$H$1004,"*창",'16'!$J$7:$J1378)</f>
        <v>0</v>
      </c>
      <c r="G413" s="300">
        <f t="shared" si="227"/>
        <v>0</v>
      </c>
      <c r="H413" s="308">
        <f>SUM(F413-E413)</f>
        <v>0</v>
      </c>
      <c r="I413" s="131">
        <f>COUNTIF('16'!$T$7:$T$1004,"국창")</f>
        <v>0</v>
      </c>
      <c r="J413" s="132">
        <f>COUNTIF('16'!$U$7:$U$1004,"국창")</f>
        <v>0</v>
      </c>
      <c r="K413" s="133" t="s">
        <v>226</v>
      </c>
      <c r="L413" s="134">
        <f>SUMIF('16'!$T$7:$T$1004,"국창",'16'!$E$7:$E$1004)</f>
        <v>0</v>
      </c>
      <c r="M413" s="135">
        <f>SUMIF('16'!$U$7:$U$1004,"국창",'16'!$J$7:$J1378)</f>
        <v>0</v>
      </c>
      <c r="N413" s="300">
        <f t="shared" si="228"/>
        <v>0</v>
      </c>
      <c r="O413" s="308">
        <f>SUM(M413-L413)</f>
        <v>0</v>
      </c>
      <c r="P413" s="136">
        <f>COUNTIF('16'!$T$7:$T$1004,"공창")</f>
        <v>0</v>
      </c>
      <c r="Q413" s="132">
        <f>COUNTIF('16'!$U$7:$U$1004,"공창")</f>
        <v>0</v>
      </c>
      <c r="R413" s="133" t="s">
        <v>226</v>
      </c>
      <c r="S413" s="134">
        <f>SUMIF('16'!$T$7:$T$1004,"공창",'16'!$E$7:$E$1004)</f>
        <v>0</v>
      </c>
      <c r="T413" s="135">
        <f>SUMIF('16'!$U$7:$U$1004,"공창",'16'!$J$7:$J1378)</f>
        <v>0</v>
      </c>
      <c r="U413" s="300">
        <f t="shared" si="229"/>
        <v>0</v>
      </c>
      <c r="V413" s="308">
        <f>SUM(T413-S413)</f>
        <v>0</v>
      </c>
      <c r="W413" s="136">
        <f t="shared" si="221"/>
        <v>0</v>
      </c>
      <c r="X413" s="132">
        <f t="shared" si="222"/>
        <v>0</v>
      </c>
      <c r="Y413" s="136" t="e">
        <f t="shared" si="223"/>
        <v>#VALUE!</v>
      </c>
      <c r="Z413" s="134">
        <f t="shared" si="224"/>
        <v>0</v>
      </c>
      <c r="AA413" s="135">
        <f t="shared" si="225"/>
        <v>0</v>
      </c>
      <c r="AB413" s="300">
        <f t="shared" si="230"/>
        <v>0</v>
      </c>
      <c r="AC413" s="308">
        <f>SUM(AA413-Z413)</f>
        <v>0</v>
      </c>
      <c r="AD413" s="138"/>
    </row>
    <row r="414" spans="1:30" s="8" customFormat="1" ht="21" customHeight="1" x14ac:dyDescent="0.15">
      <c r="A414" s="52" t="s">
        <v>39</v>
      </c>
      <c r="B414" s="131">
        <f>COUNTIF('16'!$C$7:$C$1004,"*주")</f>
        <v>0</v>
      </c>
      <c r="C414" s="132">
        <f>COUNTIF('16'!$H$7:$H$1004,"*주")</f>
        <v>0</v>
      </c>
      <c r="D414" s="133" t="s">
        <v>226</v>
      </c>
      <c r="E414" s="134">
        <f>SUMIF('16'!$C$7:$C$1004,"*주",'16'!$E$7:$E$1004)</f>
        <v>0</v>
      </c>
      <c r="F414" s="135">
        <f>SUMIF('16'!$H$7:$H$1004,"*주",'16'!$J$7:$J1378)</f>
        <v>0</v>
      </c>
      <c r="G414" s="300">
        <f t="shared" si="227"/>
        <v>0</v>
      </c>
      <c r="H414" s="308">
        <f>SUM(F414-E414)</f>
        <v>0</v>
      </c>
      <c r="I414" s="131">
        <f>COUNTIF('16'!$T$7:$T$1004,"국주")</f>
        <v>0</v>
      </c>
      <c r="J414" s="132">
        <f>COUNTIF('16'!$U$7:$U$1004,"국주")</f>
        <v>0</v>
      </c>
      <c r="K414" s="133" t="s">
        <v>226</v>
      </c>
      <c r="L414" s="134">
        <f>SUMIF('16'!$T$7:$T$1004,"국주",'16'!$E$7:$E$1004)</f>
        <v>0</v>
      </c>
      <c r="M414" s="135">
        <f>SUMIF('16'!$U$7:$U$1004,"국주",'16'!$J$7:$J1378)</f>
        <v>0</v>
      </c>
      <c r="N414" s="300">
        <f t="shared" si="228"/>
        <v>0</v>
      </c>
      <c r="O414" s="308">
        <f>SUM(M414-L414)</f>
        <v>0</v>
      </c>
      <c r="P414" s="136">
        <f>COUNTIF('16'!$T$7:$T$1004,"공주")</f>
        <v>0</v>
      </c>
      <c r="Q414" s="132">
        <f>COUNTIF('16'!$U$7:$U$1004,"공주")</f>
        <v>0</v>
      </c>
      <c r="R414" s="133" t="s">
        <v>226</v>
      </c>
      <c r="S414" s="134">
        <f>SUMIF('16'!$T$7:$T$1004,"공주",'16'!$E$7:$E$1004)</f>
        <v>0</v>
      </c>
      <c r="T414" s="135">
        <f>SUMIF('16'!$U$7:$U$1004,"공주",'16'!$J$7:$J1378)</f>
        <v>0</v>
      </c>
      <c r="U414" s="300">
        <f t="shared" si="229"/>
        <v>0</v>
      </c>
      <c r="V414" s="308">
        <f>SUM(T414-S414)</f>
        <v>0</v>
      </c>
      <c r="W414" s="136">
        <f t="shared" si="221"/>
        <v>0</v>
      </c>
      <c r="X414" s="132">
        <f t="shared" si="222"/>
        <v>0</v>
      </c>
      <c r="Y414" s="136" t="e">
        <f t="shared" si="223"/>
        <v>#VALUE!</v>
      </c>
      <c r="Z414" s="134">
        <f t="shared" si="224"/>
        <v>0</v>
      </c>
      <c r="AA414" s="135">
        <f t="shared" si="225"/>
        <v>0</v>
      </c>
      <c r="AB414" s="300">
        <f t="shared" si="230"/>
        <v>0</v>
      </c>
      <c r="AC414" s="308">
        <f>SUM(AA414-Z414)</f>
        <v>0</v>
      </c>
      <c r="AD414" s="138"/>
    </row>
    <row r="415" spans="1:30" s="8" customFormat="1" ht="21" customHeight="1" x14ac:dyDescent="0.15">
      <c r="A415" s="52" t="s">
        <v>238</v>
      </c>
      <c r="B415" s="131">
        <f>COUNTIF('16'!$C$7:$C$1004,"*장")</f>
        <v>0</v>
      </c>
      <c r="C415" s="132">
        <f>COUNTIF('16'!$H$7:$H$1004,"*장")</f>
        <v>0</v>
      </c>
      <c r="D415" s="133" t="s">
        <v>226</v>
      </c>
      <c r="E415" s="134">
        <f>SUMIF('16'!$C$7:$C$1004,"*장",'16'!$E$7:$E$1004)</f>
        <v>0</v>
      </c>
      <c r="F415" s="135">
        <f>SUMIF('16'!$H$7:$H$1004,"*장",'16'!$J$7:$J1379)</f>
        <v>0</v>
      </c>
      <c r="G415" s="300">
        <f t="shared" si="227"/>
        <v>0</v>
      </c>
      <c r="H415" s="308">
        <f>SUM(F415-E415)</f>
        <v>0</v>
      </c>
      <c r="I415" s="131">
        <f>COUNTIF('16'!$T$7:$T$1004,"국장")</f>
        <v>0</v>
      </c>
      <c r="J415" s="132">
        <f>COUNTIF('16'!$U$7:$U$1004,"국장")</f>
        <v>0</v>
      </c>
      <c r="K415" s="133" t="s">
        <v>226</v>
      </c>
      <c r="L415" s="134">
        <f>SUMIF('16'!$T$7:$T$1004,"국장",'16'!$E$7:$E$1004)</f>
        <v>0</v>
      </c>
      <c r="M415" s="135">
        <f>SUMIF('16'!$U$7:$U$1004,"국장",'16'!$J$7:$J1379)</f>
        <v>0</v>
      </c>
      <c r="N415" s="300">
        <f t="shared" si="228"/>
        <v>0</v>
      </c>
      <c r="O415" s="308">
        <f>SUM(M415-L415)</f>
        <v>0</v>
      </c>
      <c r="P415" s="136">
        <f>COUNTIF('16'!$T$7:$T$1004,"공장")</f>
        <v>0</v>
      </c>
      <c r="Q415" s="132">
        <f>COUNTIF('16'!$U$7:$U$1004,"공장")</f>
        <v>0</v>
      </c>
      <c r="R415" s="133" t="s">
        <v>226</v>
      </c>
      <c r="S415" s="134">
        <f>SUMIF('16'!$T$7:$T$1004,"공장",'16'!$E$7:$E$1004)</f>
        <v>0</v>
      </c>
      <c r="T415" s="135">
        <f>SUMIF('16'!$U$7:$U$1004,"공장",'16'!$J$7:$J1379)</f>
        <v>0</v>
      </c>
      <c r="U415" s="300">
        <f t="shared" si="229"/>
        <v>0</v>
      </c>
      <c r="V415" s="308">
        <f>SUM(T415-S415)</f>
        <v>0</v>
      </c>
      <c r="W415" s="136">
        <f t="shared" si="221"/>
        <v>0</v>
      </c>
      <c r="X415" s="132">
        <f t="shared" si="222"/>
        <v>0</v>
      </c>
      <c r="Y415" s="136" t="e">
        <f t="shared" si="223"/>
        <v>#VALUE!</v>
      </c>
      <c r="Z415" s="134">
        <f t="shared" si="224"/>
        <v>0</v>
      </c>
      <c r="AA415" s="135">
        <f t="shared" si="225"/>
        <v>0</v>
      </c>
      <c r="AB415" s="300">
        <f t="shared" si="230"/>
        <v>0</v>
      </c>
      <c r="AC415" s="308">
        <f>SUM(AA415-Z415)</f>
        <v>0</v>
      </c>
      <c r="AD415" s="138"/>
    </row>
    <row r="416" spans="1:30" s="8" customFormat="1" ht="21" customHeight="1" x14ac:dyDescent="0.15">
      <c r="A416" s="53" t="s">
        <v>81</v>
      </c>
      <c r="B416" s="139">
        <f>COUNTIF('16'!$C$7:$C$1004,"* ")</f>
        <v>0</v>
      </c>
      <c r="C416" s="140">
        <f>COUNTIF('16'!$H$7:$H$1004,"* ")</f>
        <v>0</v>
      </c>
      <c r="D416" s="141" t="s">
        <v>226</v>
      </c>
      <c r="E416" s="142">
        <f>SUMIF('16'!$C$7:$C$1004,"* ",'16'!$E$7:$E$1004)</f>
        <v>0</v>
      </c>
      <c r="F416" s="143">
        <f>SUMIF('16'!$H$7:$H$1004,"* ",'16'!$J$7:$J1380)</f>
        <v>0</v>
      </c>
      <c r="G416" s="301">
        <f t="shared" si="227"/>
        <v>0</v>
      </c>
      <c r="H416" s="309">
        <f>SUM(F416-E416)</f>
        <v>0</v>
      </c>
      <c r="I416" s="139">
        <f>COUNTIF('16'!$T$7:$T$1004,"국 ")</f>
        <v>0</v>
      </c>
      <c r="J416" s="140">
        <f>COUNTIF('16'!$U$7:$U$1004,"국 ")</f>
        <v>0</v>
      </c>
      <c r="K416" s="141" t="s">
        <v>226</v>
      </c>
      <c r="L416" s="142">
        <f>SUMIF('16'!$T$7:$T$1004,"국 ",'16'!$E$7:$E$1004)</f>
        <v>0</v>
      </c>
      <c r="M416" s="143">
        <f>SUMIF('16'!$U$7:$U$1004,"국 ",'16'!$J$7:$J1380)</f>
        <v>0</v>
      </c>
      <c r="N416" s="301">
        <f t="shared" si="228"/>
        <v>0</v>
      </c>
      <c r="O416" s="309">
        <f>SUM(M416-L416)</f>
        <v>0</v>
      </c>
      <c r="P416" s="144">
        <f>COUNTIF('16'!$T$7:$T$1004,"공 ")</f>
        <v>0</v>
      </c>
      <c r="Q416" s="140">
        <f>COUNTIF('16'!$U$7:$U$1004,"공 ")</f>
        <v>0</v>
      </c>
      <c r="R416" s="141" t="s">
        <v>226</v>
      </c>
      <c r="S416" s="142">
        <f>SUMIF('16'!$T$7:$T$1004,"공 ",'16'!$E$7:$E$1004)</f>
        <v>0</v>
      </c>
      <c r="T416" s="143">
        <f>SUMIF('16'!$U$7:$U$1004,"공 ",'16'!$J$7:$J1380)</f>
        <v>0</v>
      </c>
      <c r="U416" s="301">
        <f t="shared" si="229"/>
        <v>0</v>
      </c>
      <c r="V416" s="309">
        <f>SUM(T416-S416)</f>
        <v>0</v>
      </c>
      <c r="W416" s="144">
        <f t="shared" si="221"/>
        <v>0</v>
      </c>
      <c r="X416" s="140">
        <f t="shared" si="222"/>
        <v>0</v>
      </c>
      <c r="Y416" s="144" t="e">
        <f t="shared" si="223"/>
        <v>#VALUE!</v>
      </c>
      <c r="Z416" s="142">
        <f t="shared" si="224"/>
        <v>0</v>
      </c>
      <c r="AA416" s="143">
        <f t="shared" si="225"/>
        <v>0</v>
      </c>
      <c r="AB416" s="301">
        <f t="shared" si="230"/>
        <v>0</v>
      </c>
      <c r="AC416" s="309">
        <f>SUM(AA416-Z416)</f>
        <v>0</v>
      </c>
      <c r="AD416" s="145"/>
    </row>
    <row r="417" spans="1:30" ht="21" customHeight="1" x14ac:dyDescent="0.15">
      <c r="A417" s="12" t="s">
        <v>244</v>
      </c>
      <c r="B417" s="1"/>
      <c r="C417" s="9"/>
      <c r="D417" s="9"/>
      <c r="E417" s="83"/>
      <c r="F417" s="83"/>
      <c r="G417" s="83"/>
      <c r="H417" s="302"/>
      <c r="I417" s="9"/>
      <c r="J417" s="9"/>
      <c r="K417" s="9"/>
      <c r="L417" s="83"/>
      <c r="M417" s="83"/>
      <c r="N417" s="83"/>
      <c r="O417" s="302"/>
      <c r="P417" s="9"/>
      <c r="Q417" s="9"/>
      <c r="R417" s="9"/>
      <c r="S417" s="83"/>
      <c r="T417" s="83"/>
      <c r="U417" s="83"/>
      <c r="V417" s="302"/>
      <c r="W417" s="9"/>
      <c r="X417" s="9"/>
      <c r="Y417" s="9"/>
      <c r="Z417" s="83"/>
      <c r="AA417" s="83"/>
      <c r="AB417" s="83"/>
      <c r="AC417" s="302"/>
      <c r="AD417" s="9"/>
    </row>
    <row r="418" spans="1:30" s="8" customFormat="1" ht="21" customHeight="1" x14ac:dyDescent="0.15">
      <c r="A418" s="20"/>
      <c r="B418" s="19"/>
      <c r="C418" s="7"/>
      <c r="D418" s="7"/>
      <c r="E418" s="84"/>
      <c r="F418" s="84"/>
      <c r="G418" s="84"/>
      <c r="H418" s="303"/>
      <c r="I418" s="7"/>
      <c r="J418" s="7"/>
      <c r="K418" s="7"/>
      <c r="L418" s="84"/>
      <c r="M418" s="84"/>
      <c r="N418" s="84"/>
      <c r="O418" s="303"/>
      <c r="P418" s="7"/>
      <c r="Q418" s="7"/>
      <c r="R418" s="7"/>
      <c r="S418" s="84"/>
      <c r="T418" s="84"/>
      <c r="U418" s="84"/>
      <c r="V418" s="303"/>
      <c r="W418" s="7"/>
      <c r="X418" s="7"/>
      <c r="Y418" s="7"/>
      <c r="Z418" s="84"/>
      <c r="AA418" s="84"/>
      <c r="AB418" s="84"/>
      <c r="AC418" s="303"/>
      <c r="AD418" s="21">
        <f>'17'!$S$3</f>
        <v>17</v>
      </c>
    </row>
    <row r="419" spans="1:30" s="8" customFormat="1" ht="21" customHeight="1" x14ac:dyDescent="0.15">
      <c r="A419" s="915" t="s">
        <v>223</v>
      </c>
      <c r="B419" s="146" t="s">
        <v>224</v>
      </c>
      <c r="C419" s="147"/>
      <c r="D419" s="147"/>
      <c r="E419" s="147"/>
      <c r="F419" s="147"/>
      <c r="G419" s="296"/>
      <c r="H419" s="304"/>
      <c r="I419" s="146" t="s">
        <v>103</v>
      </c>
      <c r="J419" s="147"/>
      <c r="K419" s="147"/>
      <c r="L419" s="147"/>
      <c r="M419" s="147"/>
      <c r="N419" s="296"/>
      <c r="O419" s="304"/>
      <c r="P419" s="147" t="s">
        <v>104</v>
      </c>
      <c r="Q419" s="147"/>
      <c r="R419" s="147"/>
      <c r="S419" s="147"/>
      <c r="T419" s="147"/>
      <c r="U419" s="296"/>
      <c r="V419" s="304"/>
      <c r="W419" s="147" t="s">
        <v>239</v>
      </c>
      <c r="X419" s="147"/>
      <c r="Y419" s="147"/>
      <c r="Z419" s="147"/>
      <c r="AA419" s="147"/>
      <c r="AB419" s="296"/>
      <c r="AC419" s="304"/>
      <c r="AD419" s="918" t="s">
        <v>105</v>
      </c>
    </row>
    <row r="420" spans="1:30" s="8" customFormat="1" ht="21" customHeight="1" x14ac:dyDescent="0.15">
      <c r="A420" s="916"/>
      <c r="B420" s="921" t="s">
        <v>106</v>
      </c>
      <c r="C420" s="912"/>
      <c r="D420" s="148" t="s">
        <v>226</v>
      </c>
      <c r="E420" s="912" t="s">
        <v>241</v>
      </c>
      <c r="F420" s="912"/>
      <c r="G420" s="913" t="s">
        <v>107</v>
      </c>
      <c r="H420" s="914"/>
      <c r="I420" s="921" t="s">
        <v>106</v>
      </c>
      <c r="J420" s="912"/>
      <c r="K420" s="148" t="s">
        <v>226</v>
      </c>
      <c r="L420" s="912" t="s">
        <v>241</v>
      </c>
      <c r="M420" s="912"/>
      <c r="N420" s="913" t="s">
        <v>107</v>
      </c>
      <c r="O420" s="914"/>
      <c r="P420" s="912" t="s">
        <v>106</v>
      </c>
      <c r="Q420" s="912"/>
      <c r="R420" s="148" t="s">
        <v>226</v>
      </c>
      <c r="S420" s="912" t="s">
        <v>241</v>
      </c>
      <c r="T420" s="912"/>
      <c r="U420" s="913" t="s">
        <v>107</v>
      </c>
      <c r="V420" s="914"/>
      <c r="W420" s="912" t="s">
        <v>106</v>
      </c>
      <c r="X420" s="912"/>
      <c r="Y420" s="148" t="s">
        <v>226</v>
      </c>
      <c r="Z420" s="912" t="s">
        <v>241</v>
      </c>
      <c r="AA420" s="912"/>
      <c r="AB420" s="913" t="s">
        <v>107</v>
      </c>
      <c r="AC420" s="914"/>
      <c r="AD420" s="919"/>
    </row>
    <row r="421" spans="1:30" s="8" customFormat="1" ht="21" customHeight="1" x14ac:dyDescent="0.15">
      <c r="A421" s="917"/>
      <c r="B421" s="149" t="s">
        <v>108</v>
      </c>
      <c r="C421" s="50" t="s">
        <v>109</v>
      </c>
      <c r="D421" s="50" t="s">
        <v>226</v>
      </c>
      <c r="E421" s="50" t="s">
        <v>108</v>
      </c>
      <c r="F421" s="50" t="s">
        <v>109</v>
      </c>
      <c r="G421" s="297" t="s">
        <v>240</v>
      </c>
      <c r="H421" s="305" t="s">
        <v>110</v>
      </c>
      <c r="I421" s="149" t="s">
        <v>108</v>
      </c>
      <c r="J421" s="50" t="s">
        <v>109</v>
      </c>
      <c r="K421" s="50" t="s">
        <v>226</v>
      </c>
      <c r="L421" s="50" t="s">
        <v>108</v>
      </c>
      <c r="M421" s="50" t="s">
        <v>109</v>
      </c>
      <c r="N421" s="297" t="s">
        <v>240</v>
      </c>
      <c r="O421" s="305" t="s">
        <v>110</v>
      </c>
      <c r="P421" s="50" t="s">
        <v>108</v>
      </c>
      <c r="Q421" s="50" t="s">
        <v>109</v>
      </c>
      <c r="R421" s="50" t="s">
        <v>226</v>
      </c>
      <c r="S421" s="50" t="s">
        <v>108</v>
      </c>
      <c r="T421" s="50" t="s">
        <v>109</v>
      </c>
      <c r="U421" s="297" t="s">
        <v>240</v>
      </c>
      <c r="V421" s="305" t="s">
        <v>110</v>
      </c>
      <c r="W421" s="50" t="s">
        <v>108</v>
      </c>
      <c r="X421" s="50" t="s">
        <v>109</v>
      </c>
      <c r="Y421" s="50" t="s">
        <v>226</v>
      </c>
      <c r="Z421" s="50" t="s">
        <v>108</v>
      </c>
      <c r="AA421" s="50" t="s">
        <v>109</v>
      </c>
      <c r="AB421" s="297" t="s">
        <v>240</v>
      </c>
      <c r="AC421" s="305" t="s">
        <v>110</v>
      </c>
      <c r="AD421" s="920"/>
    </row>
    <row r="422" spans="1:30" s="8" customFormat="1" ht="21" customHeight="1" x14ac:dyDescent="0.15">
      <c r="A422" s="82" t="s">
        <v>224</v>
      </c>
      <c r="B422" s="117">
        <f>SUM(B423:B442)</f>
        <v>0</v>
      </c>
      <c r="C422" s="118">
        <f>SUM(C423:C442)</f>
        <v>0</v>
      </c>
      <c r="D422" s="119" t="s">
        <v>226</v>
      </c>
      <c r="E422" s="120">
        <f>SUM(E423:E442)</f>
        <v>0</v>
      </c>
      <c r="F422" s="121">
        <f>SUM(F423:F442)</f>
        <v>0</v>
      </c>
      <c r="G422" s="298">
        <f>SUM(G423:G442)</f>
        <v>0</v>
      </c>
      <c r="H422" s="306">
        <f>SUM(F422-E422)</f>
        <v>0</v>
      </c>
      <c r="I422" s="117">
        <f>SUM(I423:I442)</f>
        <v>0</v>
      </c>
      <c r="J422" s="118">
        <f>SUM(J423:J442)</f>
        <v>0</v>
      </c>
      <c r="K422" s="119" t="s">
        <v>226</v>
      </c>
      <c r="L422" s="120">
        <f>SUM(L423:L442)</f>
        <v>0</v>
      </c>
      <c r="M422" s="121">
        <f>SUM(M423:M442)</f>
        <v>0</v>
      </c>
      <c r="N422" s="298">
        <f>SUM(N423:N442)</f>
        <v>0</v>
      </c>
      <c r="O422" s="306">
        <f>SUM(M422-L422)</f>
        <v>0</v>
      </c>
      <c r="P422" s="122">
        <f>SUM(P423:P442)</f>
        <v>0</v>
      </c>
      <c r="Q422" s="118">
        <f>SUM(Q423:Q442)</f>
        <v>0</v>
      </c>
      <c r="R422" s="119" t="s">
        <v>226</v>
      </c>
      <c r="S422" s="120">
        <f>SUM(S423:S442)</f>
        <v>0</v>
      </c>
      <c r="T422" s="121">
        <f>SUM(T423:T442)</f>
        <v>0</v>
      </c>
      <c r="U422" s="298">
        <f>SUM(U423:U442)</f>
        <v>0</v>
      </c>
      <c r="V422" s="306">
        <f>SUM(T422-S422)</f>
        <v>0</v>
      </c>
      <c r="W422" s="122">
        <f>SUM(W423:W442)</f>
        <v>0</v>
      </c>
      <c r="X422" s="118">
        <f>SUM(X423:X442)</f>
        <v>0</v>
      </c>
      <c r="Y422" s="119" t="s">
        <v>226</v>
      </c>
      <c r="Z422" s="120">
        <f>SUM(Z423:Z442)</f>
        <v>0</v>
      </c>
      <c r="AA422" s="121">
        <f>SUM(AA423:AA442)</f>
        <v>0</v>
      </c>
      <c r="AB422" s="298">
        <f>SUM(AB423:AB442)</f>
        <v>0</v>
      </c>
      <c r="AC422" s="306">
        <f>SUM(AA422-Z422)</f>
        <v>0</v>
      </c>
      <c r="AD422" s="123"/>
    </row>
    <row r="423" spans="1:30" s="8" customFormat="1" ht="21" customHeight="1" x14ac:dyDescent="0.15">
      <c r="A423" s="51" t="s">
        <v>227</v>
      </c>
      <c r="B423" s="124">
        <f>COUNTIF('17'!$C$7:$C$1004,"*전")</f>
        <v>0</v>
      </c>
      <c r="C423" s="125">
        <f>COUNTIF('17'!$H$7:$H$1004,"*전")</f>
        <v>0</v>
      </c>
      <c r="D423" s="126" t="s">
        <v>226</v>
      </c>
      <c r="E423" s="127">
        <f>SUMIF('17'!$C$7:$C$1004,"*전",'17'!$E$7:$E$1004)</f>
        <v>0</v>
      </c>
      <c r="F423" s="128">
        <f>SUMIF('17'!$H$7:$H$1004,"*전",'17'!$J$7:$J1390)</f>
        <v>0</v>
      </c>
      <c r="G423" s="299">
        <f>C423-B423</f>
        <v>0</v>
      </c>
      <c r="H423" s="307">
        <f t="shared" ref="H423:H437" si="231">SUM(F423-E423)</f>
        <v>0</v>
      </c>
      <c r="I423" s="124">
        <f>COUNTIF('17'!$T$7:$T$1004,"국전")</f>
        <v>0</v>
      </c>
      <c r="J423" s="125">
        <f>COUNTIF('17'!$U$7:$U$1004,"국전")</f>
        <v>0</v>
      </c>
      <c r="K423" s="126" t="s">
        <v>226</v>
      </c>
      <c r="L423" s="127">
        <f>SUMIF('17'!$T$7:$T$1004,"국전",'17'!$E$7:$E$1004)</f>
        <v>0</v>
      </c>
      <c r="M423" s="128">
        <f>SUMIF('17'!$U$7:$U$1004,"국전",'17'!$J$7:$J1390)</f>
        <v>0</v>
      </c>
      <c r="N423" s="299">
        <f>J423-I423</f>
        <v>0</v>
      </c>
      <c r="O423" s="307">
        <f t="shared" ref="O423:O437" si="232">SUM(M423-L423)</f>
        <v>0</v>
      </c>
      <c r="P423" s="129">
        <f>COUNTIF('17'!$T$7:$T$1004,"공전")</f>
        <v>0</v>
      </c>
      <c r="Q423" s="125">
        <f>COUNTIF('17'!$U$7:$U$1004,"공전")</f>
        <v>0</v>
      </c>
      <c r="R423" s="126" t="s">
        <v>226</v>
      </c>
      <c r="S423" s="127">
        <f>SUMIF('17'!$T$7:$T$1004,"공전",'17'!$E$7:$E$1004)</f>
        <v>0</v>
      </c>
      <c r="T423" s="128">
        <f>SUMIF('17'!$U$7:$U$1004,"공전",'17'!$J$7:$J1390)</f>
        <v>0</v>
      </c>
      <c r="U423" s="299">
        <f>Q423-P423</f>
        <v>0</v>
      </c>
      <c r="V423" s="307">
        <f t="shared" ref="V423:V437" si="233">SUM(T423-S423)</f>
        <v>0</v>
      </c>
      <c r="W423" s="129">
        <f t="shared" ref="W423:W442" si="234">B423-I423-P423</f>
        <v>0</v>
      </c>
      <c r="X423" s="125">
        <f t="shared" ref="X423:X442" si="235">C423-J423-Q423</f>
        <v>0</v>
      </c>
      <c r="Y423" s="129" t="e">
        <f t="shared" ref="Y423:Y442" si="236">D423-K423-R423</f>
        <v>#VALUE!</v>
      </c>
      <c r="Z423" s="127">
        <f t="shared" ref="Z423:Z442" si="237">E423-L423-S423</f>
        <v>0</v>
      </c>
      <c r="AA423" s="128">
        <f t="shared" ref="AA423:AA442" si="238">F423-M423-T423</f>
        <v>0</v>
      </c>
      <c r="AB423" s="299">
        <f>X423-W423</f>
        <v>0</v>
      </c>
      <c r="AC423" s="307">
        <f t="shared" ref="AC423:AC437" si="239">SUM(AA423-Z423)</f>
        <v>0</v>
      </c>
      <c r="AD423" s="130"/>
    </row>
    <row r="424" spans="1:30" s="8" customFormat="1" ht="21" customHeight="1" x14ac:dyDescent="0.15">
      <c r="A424" s="52" t="s">
        <v>228</v>
      </c>
      <c r="B424" s="131">
        <f>COUNTIF('17'!$C$7:$C$1004,"*답")</f>
        <v>0</v>
      </c>
      <c r="C424" s="132">
        <f>COUNTIF('17'!$H$7:$H$1004,"*답")</f>
        <v>0</v>
      </c>
      <c r="D424" s="133" t="s">
        <v>226</v>
      </c>
      <c r="E424" s="134">
        <f>SUMIF('17'!$C$7:$C$1004,"*답",'17'!$E$7:$E$1004)</f>
        <v>0</v>
      </c>
      <c r="F424" s="135">
        <f>SUMIF('17'!$H$7:$H$1004,"*답",'17'!$J$7:$J1391)</f>
        <v>0</v>
      </c>
      <c r="G424" s="300">
        <f t="shared" ref="G424:G442" si="240">C424-B424</f>
        <v>0</v>
      </c>
      <c r="H424" s="308">
        <f t="shared" si="231"/>
        <v>0</v>
      </c>
      <c r="I424" s="131">
        <f>COUNTIF('17'!$T$7:$T$1004,"국답")</f>
        <v>0</v>
      </c>
      <c r="J424" s="132">
        <f>COUNTIF('17'!$U$7:$U$1004,"국답")</f>
        <v>0</v>
      </c>
      <c r="K424" s="133" t="s">
        <v>226</v>
      </c>
      <c r="L424" s="134">
        <f>SUMIF('17'!$T$7:$T$1004,"국답",'17'!$E$7:$E$1004)</f>
        <v>0</v>
      </c>
      <c r="M424" s="135">
        <f>SUMIF('17'!$U$7:$U$1004,"국답",'17'!$J$7:$J1391)</f>
        <v>0</v>
      </c>
      <c r="N424" s="300">
        <f t="shared" ref="N424:N442" si="241">J424-I424</f>
        <v>0</v>
      </c>
      <c r="O424" s="308">
        <f t="shared" si="232"/>
        <v>0</v>
      </c>
      <c r="P424" s="136">
        <f>COUNTIF('17'!$T$7:$T$1004,"공답")</f>
        <v>0</v>
      </c>
      <c r="Q424" s="132">
        <f>COUNTIF('17'!$U$7:$U$1004,"공답")</f>
        <v>0</v>
      </c>
      <c r="R424" s="133" t="s">
        <v>226</v>
      </c>
      <c r="S424" s="134">
        <f>SUMIF('17'!$T$7:$T$1004,"공답",'17'!$E$7:$E$1004)</f>
        <v>0</v>
      </c>
      <c r="T424" s="135">
        <f>SUMIF('17'!$U$7:$U$1004,"공답",'17'!$J$7:$J1391)</f>
        <v>0</v>
      </c>
      <c r="U424" s="300">
        <f t="shared" ref="U424:U442" si="242">Q424-P424</f>
        <v>0</v>
      </c>
      <c r="V424" s="308">
        <f t="shared" si="233"/>
        <v>0</v>
      </c>
      <c r="W424" s="136">
        <f t="shared" si="234"/>
        <v>0</v>
      </c>
      <c r="X424" s="132">
        <f t="shared" si="235"/>
        <v>0</v>
      </c>
      <c r="Y424" s="136" t="e">
        <f t="shared" si="236"/>
        <v>#VALUE!</v>
      </c>
      <c r="Z424" s="134">
        <f t="shared" si="237"/>
        <v>0</v>
      </c>
      <c r="AA424" s="135">
        <f t="shared" si="238"/>
        <v>0</v>
      </c>
      <c r="AB424" s="300">
        <f t="shared" ref="AB424:AB442" si="243">X424-W424</f>
        <v>0</v>
      </c>
      <c r="AC424" s="308">
        <f t="shared" si="239"/>
        <v>0</v>
      </c>
      <c r="AD424" s="137"/>
    </row>
    <row r="425" spans="1:30" s="8" customFormat="1" ht="21" customHeight="1" x14ac:dyDescent="0.15">
      <c r="A425" s="52" t="s">
        <v>229</v>
      </c>
      <c r="B425" s="131">
        <f>COUNTIF('17'!$C$7:$C$1004,"*대")</f>
        <v>0</v>
      </c>
      <c r="C425" s="132">
        <f>COUNTIF('17'!$H$7:$H$1004,"*대")</f>
        <v>0</v>
      </c>
      <c r="D425" s="133" t="s">
        <v>226</v>
      </c>
      <c r="E425" s="134">
        <f>SUMIF('17'!$C$7:$C$1004,"*대",'17'!$E$7:$E$1004)</f>
        <v>0</v>
      </c>
      <c r="F425" s="135">
        <f>SUMIF('17'!$H$7:$H$1004,"*대",'17'!$J$7:$J1392)</f>
        <v>0</v>
      </c>
      <c r="G425" s="300">
        <f t="shared" si="240"/>
        <v>0</v>
      </c>
      <c r="H425" s="308">
        <f t="shared" si="231"/>
        <v>0</v>
      </c>
      <c r="I425" s="131">
        <f>COUNTIF('17'!$T$7:$T$1004,"국대")</f>
        <v>0</v>
      </c>
      <c r="J425" s="132">
        <f>COUNTIF('17'!$U$7:$U$1004,"국대")</f>
        <v>0</v>
      </c>
      <c r="K425" s="133" t="s">
        <v>226</v>
      </c>
      <c r="L425" s="134">
        <f>SUMIF('17'!$T$7:$T$1004,"국대",'17'!$E$7:$E$1004)</f>
        <v>0</v>
      </c>
      <c r="M425" s="135">
        <f>SUMIF('17'!$U$7:$U$1004,"국대",'17'!$J$7:$J1392)</f>
        <v>0</v>
      </c>
      <c r="N425" s="300">
        <f t="shared" si="241"/>
        <v>0</v>
      </c>
      <c r="O425" s="308">
        <f t="shared" si="232"/>
        <v>0</v>
      </c>
      <c r="P425" s="136">
        <f>COUNTIF('17'!$T$7:$T$1004,"공대")</f>
        <v>0</v>
      </c>
      <c r="Q425" s="132">
        <f>COUNTIF('17'!$U$7:$U$1004,"공대")</f>
        <v>0</v>
      </c>
      <c r="R425" s="133" t="s">
        <v>226</v>
      </c>
      <c r="S425" s="134">
        <f>SUMIF('17'!$T$7:$T$1004,"공대",'17'!$E$7:$E$1004)</f>
        <v>0</v>
      </c>
      <c r="T425" s="135">
        <f>SUMIF('17'!$U$7:$U$1004,"공대",'17'!$J$7:$J1392)</f>
        <v>0</v>
      </c>
      <c r="U425" s="300">
        <f t="shared" si="242"/>
        <v>0</v>
      </c>
      <c r="V425" s="308">
        <f t="shared" si="233"/>
        <v>0</v>
      </c>
      <c r="W425" s="136">
        <f t="shared" si="234"/>
        <v>0</v>
      </c>
      <c r="X425" s="132">
        <f t="shared" si="235"/>
        <v>0</v>
      </c>
      <c r="Y425" s="136" t="e">
        <f t="shared" si="236"/>
        <v>#VALUE!</v>
      </c>
      <c r="Z425" s="134">
        <f t="shared" si="237"/>
        <v>0</v>
      </c>
      <c r="AA425" s="135">
        <f t="shared" si="238"/>
        <v>0</v>
      </c>
      <c r="AB425" s="300">
        <f t="shared" si="243"/>
        <v>0</v>
      </c>
      <c r="AC425" s="308">
        <f t="shared" si="239"/>
        <v>0</v>
      </c>
      <c r="AD425" s="138"/>
    </row>
    <row r="426" spans="1:30" s="8" customFormat="1" ht="21" customHeight="1" x14ac:dyDescent="0.15">
      <c r="A426" s="52" t="s">
        <v>230</v>
      </c>
      <c r="B426" s="131">
        <f>COUNTIF('17'!$C$7:$C$1004,"*임")</f>
        <v>0</v>
      </c>
      <c r="C426" s="132">
        <f>COUNTIF('17'!$H$7:$H$1004,"*임")</f>
        <v>0</v>
      </c>
      <c r="D426" s="133" t="s">
        <v>226</v>
      </c>
      <c r="E426" s="134">
        <f>SUMIF('17'!$C$7:$C$1004,"*임",'17'!$E$7:$E$1004)</f>
        <v>0</v>
      </c>
      <c r="F426" s="135">
        <f>SUMIF('17'!$H$7:$H$1004,"*임",'17'!$J$7:$J1393)</f>
        <v>0</v>
      </c>
      <c r="G426" s="300">
        <f t="shared" si="240"/>
        <v>0</v>
      </c>
      <c r="H426" s="308">
        <f t="shared" si="231"/>
        <v>0</v>
      </c>
      <c r="I426" s="131">
        <f>COUNTIF('17'!$T$7:$T$1004,"국임")</f>
        <v>0</v>
      </c>
      <c r="J426" s="132">
        <f>COUNTIF('17'!$U$7:$U$1004,"국임")</f>
        <v>0</v>
      </c>
      <c r="K426" s="133" t="s">
        <v>226</v>
      </c>
      <c r="L426" s="134">
        <f>SUMIF('17'!$T$7:$T$1004,"국임",'17'!$E$7:$E$1004)</f>
        <v>0</v>
      </c>
      <c r="M426" s="135">
        <f>SUMIF('17'!$U$7:$U$1004,"국임",'17'!$J$7:$J1393)</f>
        <v>0</v>
      </c>
      <c r="N426" s="300">
        <f t="shared" si="241"/>
        <v>0</v>
      </c>
      <c r="O426" s="308">
        <f t="shared" si="232"/>
        <v>0</v>
      </c>
      <c r="P426" s="136">
        <f>COUNTIF('17'!$T$7:$T$1004,"공임")</f>
        <v>0</v>
      </c>
      <c r="Q426" s="132">
        <f>COUNTIF('17'!$U$7:$U$1004,"공임")</f>
        <v>0</v>
      </c>
      <c r="R426" s="133" t="s">
        <v>226</v>
      </c>
      <c r="S426" s="134">
        <f>SUMIF('17'!$T$7:$T$1004,"공임",'17'!$E$7:$E$1004)</f>
        <v>0</v>
      </c>
      <c r="T426" s="135">
        <f>SUMIF('17'!$U$7:$U$1004,"공임",'17'!$J$7:$J1393)</f>
        <v>0</v>
      </c>
      <c r="U426" s="300">
        <f t="shared" si="242"/>
        <v>0</v>
      </c>
      <c r="V426" s="308">
        <f t="shared" si="233"/>
        <v>0</v>
      </c>
      <c r="W426" s="136">
        <f t="shared" si="234"/>
        <v>0</v>
      </c>
      <c r="X426" s="132">
        <f t="shared" si="235"/>
        <v>0</v>
      </c>
      <c r="Y426" s="136" t="e">
        <f t="shared" si="236"/>
        <v>#VALUE!</v>
      </c>
      <c r="Z426" s="134">
        <f t="shared" si="237"/>
        <v>0</v>
      </c>
      <c r="AA426" s="135">
        <f t="shared" si="238"/>
        <v>0</v>
      </c>
      <c r="AB426" s="300">
        <f t="shared" si="243"/>
        <v>0</v>
      </c>
      <c r="AC426" s="308">
        <f t="shared" si="239"/>
        <v>0</v>
      </c>
      <c r="AD426" s="138"/>
    </row>
    <row r="427" spans="1:30" s="8" customFormat="1" ht="21" customHeight="1" x14ac:dyDescent="0.15">
      <c r="A427" s="52" t="s">
        <v>231</v>
      </c>
      <c r="B427" s="131">
        <f>COUNTIF('17'!$C$7:$C$1004,"*도")</f>
        <v>0</v>
      </c>
      <c r="C427" s="132">
        <f>COUNTIF('17'!$H$7:$H$1004,"*도")</f>
        <v>0</v>
      </c>
      <c r="D427" s="133" t="s">
        <v>226</v>
      </c>
      <c r="E427" s="134">
        <f>SUMIF('17'!$C$7:$C$1004,"*도",'17'!$E$7:$E$1004)</f>
        <v>0</v>
      </c>
      <c r="F427" s="135">
        <f>SUMIF('17'!$H$7:$H$1004,"*도",'17'!$J$7:$J1394)</f>
        <v>0</v>
      </c>
      <c r="G427" s="300">
        <f t="shared" si="240"/>
        <v>0</v>
      </c>
      <c r="H427" s="308">
        <f t="shared" si="231"/>
        <v>0</v>
      </c>
      <c r="I427" s="131">
        <f>COUNTIF('17'!$T$7:$T$1004,"국도")</f>
        <v>0</v>
      </c>
      <c r="J427" s="132">
        <f>COUNTIF('17'!$U$7:$U$1004,"국도")</f>
        <v>0</v>
      </c>
      <c r="K427" s="133" t="s">
        <v>226</v>
      </c>
      <c r="L427" s="134">
        <f>SUMIF('17'!$T$7:$T$1004,"국도",'17'!$E$7:$E$1004)</f>
        <v>0</v>
      </c>
      <c r="M427" s="135">
        <f>SUMIF('17'!$U$7:$U$1004,"국도",'17'!$J$7:$J1394)</f>
        <v>0</v>
      </c>
      <c r="N427" s="300">
        <f t="shared" si="241"/>
        <v>0</v>
      </c>
      <c r="O427" s="308">
        <f t="shared" si="232"/>
        <v>0</v>
      </c>
      <c r="P427" s="136">
        <f>COUNTIF('17'!$T$7:$T$1004,"공도")</f>
        <v>0</v>
      </c>
      <c r="Q427" s="132">
        <f>COUNTIF('17'!$U$7:$U$1004,"공도")</f>
        <v>0</v>
      </c>
      <c r="R427" s="133" t="s">
        <v>226</v>
      </c>
      <c r="S427" s="134">
        <f>SUMIF('17'!$T$7:$T$1004,"공도",'17'!$E$7:$E$1004)</f>
        <v>0</v>
      </c>
      <c r="T427" s="135">
        <f>SUMIF('17'!$U$7:$U$1004,"공도",'17'!$J$7:$J1394)</f>
        <v>0</v>
      </c>
      <c r="U427" s="300">
        <f t="shared" si="242"/>
        <v>0</v>
      </c>
      <c r="V427" s="308">
        <f t="shared" si="233"/>
        <v>0</v>
      </c>
      <c r="W427" s="136">
        <f t="shared" si="234"/>
        <v>0</v>
      </c>
      <c r="X427" s="132">
        <f t="shared" si="235"/>
        <v>0</v>
      </c>
      <c r="Y427" s="136" t="e">
        <f t="shared" si="236"/>
        <v>#VALUE!</v>
      </c>
      <c r="Z427" s="134">
        <f t="shared" si="237"/>
        <v>0</v>
      </c>
      <c r="AA427" s="135">
        <f t="shared" si="238"/>
        <v>0</v>
      </c>
      <c r="AB427" s="300">
        <f t="shared" si="243"/>
        <v>0</v>
      </c>
      <c r="AC427" s="308">
        <f t="shared" si="239"/>
        <v>0</v>
      </c>
      <c r="AD427" s="138"/>
    </row>
    <row r="428" spans="1:30" s="8" customFormat="1" ht="21" customHeight="1" x14ac:dyDescent="0.15">
      <c r="A428" s="52" t="s">
        <v>232</v>
      </c>
      <c r="B428" s="131">
        <f>COUNTIF('17'!$C$7:$C$1004,"*천")</f>
        <v>0</v>
      </c>
      <c r="C428" s="132">
        <f>COUNTIF('17'!$H$7:$H$1004,"*천")</f>
        <v>0</v>
      </c>
      <c r="D428" s="133" t="s">
        <v>226</v>
      </c>
      <c r="E428" s="134">
        <f>SUMIF('17'!$C$7:$C$1004,"*천",'17'!$E$7:$E$1004)</f>
        <v>0</v>
      </c>
      <c r="F428" s="135">
        <f>SUMIF('17'!$H$7:$H$1004,"*천",'17'!$J$7:$J1395)</f>
        <v>0</v>
      </c>
      <c r="G428" s="300">
        <f t="shared" si="240"/>
        <v>0</v>
      </c>
      <c r="H428" s="308">
        <f t="shared" si="231"/>
        <v>0</v>
      </c>
      <c r="I428" s="131">
        <f>COUNTIF('17'!$T$7:$T$1004,"국천")</f>
        <v>0</v>
      </c>
      <c r="J428" s="132">
        <f>COUNTIF('17'!$U$7:$U$1004,"국천")</f>
        <v>0</v>
      </c>
      <c r="K428" s="133" t="s">
        <v>226</v>
      </c>
      <c r="L428" s="134">
        <f>SUMIF('17'!$T$7:$T$1004,"국천",'17'!$E$7:$E$1004)</f>
        <v>0</v>
      </c>
      <c r="M428" s="135">
        <f>SUMIF('17'!$U$7:$U$1004,"국천",'17'!$J$7:$J1395)</f>
        <v>0</v>
      </c>
      <c r="N428" s="300">
        <f t="shared" si="241"/>
        <v>0</v>
      </c>
      <c r="O428" s="308">
        <f t="shared" si="232"/>
        <v>0</v>
      </c>
      <c r="P428" s="136">
        <f>COUNTIF('17'!$T$7:$T$1004,"공천")</f>
        <v>0</v>
      </c>
      <c r="Q428" s="132">
        <f>COUNTIF('17'!$U$7:$U$1004,"공천")</f>
        <v>0</v>
      </c>
      <c r="R428" s="133" t="s">
        <v>226</v>
      </c>
      <c r="S428" s="134">
        <f>SUMIF('17'!$T$7:$T$1004,"공천",'17'!$E$7:$E$1004)</f>
        <v>0</v>
      </c>
      <c r="T428" s="135">
        <f>SUMIF('17'!$U$7:$U$1004,"공천",'17'!$J$7:$J1395)</f>
        <v>0</v>
      </c>
      <c r="U428" s="300">
        <f t="shared" si="242"/>
        <v>0</v>
      </c>
      <c r="V428" s="308">
        <f t="shared" si="233"/>
        <v>0</v>
      </c>
      <c r="W428" s="136">
        <f t="shared" si="234"/>
        <v>0</v>
      </c>
      <c r="X428" s="132">
        <f t="shared" si="235"/>
        <v>0</v>
      </c>
      <c r="Y428" s="136" t="e">
        <f t="shared" si="236"/>
        <v>#VALUE!</v>
      </c>
      <c r="Z428" s="134">
        <f t="shared" si="237"/>
        <v>0</v>
      </c>
      <c r="AA428" s="135">
        <f t="shared" si="238"/>
        <v>0</v>
      </c>
      <c r="AB428" s="300">
        <f t="shared" si="243"/>
        <v>0</v>
      </c>
      <c r="AC428" s="308">
        <f t="shared" si="239"/>
        <v>0</v>
      </c>
      <c r="AD428" s="138"/>
    </row>
    <row r="429" spans="1:30" s="8" customFormat="1" ht="21" customHeight="1" x14ac:dyDescent="0.15">
      <c r="A429" s="52" t="s">
        <v>233</v>
      </c>
      <c r="B429" s="131">
        <f>COUNTIF('17'!$C$7:$C$1004,"*구")</f>
        <v>0</v>
      </c>
      <c r="C429" s="132">
        <f>COUNTIF('17'!$H$7:$H$1004,"*구")</f>
        <v>0</v>
      </c>
      <c r="D429" s="133" t="s">
        <v>226</v>
      </c>
      <c r="E429" s="134">
        <f>SUMIF('17'!$C$7:$C$1004,"*구",'17'!$E$7:$E$1004)</f>
        <v>0</v>
      </c>
      <c r="F429" s="135">
        <f>SUMIF('17'!$H$7:$H$1004,"*구",'17'!$J$7:$J1396)</f>
        <v>0</v>
      </c>
      <c r="G429" s="300">
        <f t="shared" si="240"/>
        <v>0</v>
      </c>
      <c r="H429" s="308">
        <f t="shared" si="231"/>
        <v>0</v>
      </c>
      <c r="I429" s="131">
        <f>COUNTIF('17'!$T$7:$T$1004,"국구")</f>
        <v>0</v>
      </c>
      <c r="J429" s="132">
        <f>COUNTIF('17'!$U$7:$U$1004,"국구")</f>
        <v>0</v>
      </c>
      <c r="K429" s="133" t="s">
        <v>226</v>
      </c>
      <c r="L429" s="134">
        <f>SUMIF('17'!$T$7:$T$1004,"국구",'17'!$E$7:$E$1004)</f>
        <v>0</v>
      </c>
      <c r="M429" s="135">
        <f>SUMIF('17'!$U$7:$U$1004,"국구",'17'!$J$7:$J1396)</f>
        <v>0</v>
      </c>
      <c r="N429" s="300">
        <f t="shared" si="241"/>
        <v>0</v>
      </c>
      <c r="O429" s="308">
        <f t="shared" si="232"/>
        <v>0</v>
      </c>
      <c r="P429" s="136">
        <f>COUNTIF('17'!$T$7:$T$1004,"공구")</f>
        <v>0</v>
      </c>
      <c r="Q429" s="132">
        <f>COUNTIF('17'!$U$7:$U$1004,"공구")</f>
        <v>0</v>
      </c>
      <c r="R429" s="133" t="s">
        <v>226</v>
      </c>
      <c r="S429" s="134">
        <f>SUMIF('17'!$T$7:$T$1004,"공구",'17'!$E$7:$E$1004)</f>
        <v>0</v>
      </c>
      <c r="T429" s="135">
        <f>SUMIF('17'!$U$7:$U$1004,"공구",'17'!$J$7:$J1396)</f>
        <v>0</v>
      </c>
      <c r="U429" s="300">
        <f t="shared" si="242"/>
        <v>0</v>
      </c>
      <c r="V429" s="308">
        <f t="shared" si="233"/>
        <v>0</v>
      </c>
      <c r="W429" s="136">
        <f t="shared" si="234"/>
        <v>0</v>
      </c>
      <c r="X429" s="132">
        <f t="shared" si="235"/>
        <v>0</v>
      </c>
      <c r="Y429" s="136" t="e">
        <f t="shared" si="236"/>
        <v>#VALUE!</v>
      </c>
      <c r="Z429" s="134">
        <f t="shared" si="237"/>
        <v>0</v>
      </c>
      <c r="AA429" s="135">
        <f t="shared" si="238"/>
        <v>0</v>
      </c>
      <c r="AB429" s="300">
        <f t="shared" si="243"/>
        <v>0</v>
      </c>
      <c r="AC429" s="308">
        <f t="shared" si="239"/>
        <v>0</v>
      </c>
      <c r="AD429" s="138"/>
    </row>
    <row r="430" spans="1:30" s="8" customFormat="1" ht="21" customHeight="1" x14ac:dyDescent="0.15">
      <c r="A430" s="52" t="s">
        <v>234</v>
      </c>
      <c r="B430" s="131">
        <f>COUNTIF('17'!$C$7:$C$1004,"*제")</f>
        <v>0</v>
      </c>
      <c r="C430" s="132">
        <f>COUNTIF('17'!$H$7:$H$1004,"*제")</f>
        <v>0</v>
      </c>
      <c r="D430" s="133" t="s">
        <v>226</v>
      </c>
      <c r="E430" s="134">
        <f>SUMIF('17'!$C$7:$C$1004,"*제",'17'!$E$7:$E$1004)</f>
        <v>0</v>
      </c>
      <c r="F430" s="135">
        <f>SUMIF('17'!$H$7:$H$1004,"*제",'17'!$J$7:$J1397)</f>
        <v>0</v>
      </c>
      <c r="G430" s="300">
        <f t="shared" si="240"/>
        <v>0</v>
      </c>
      <c r="H430" s="308">
        <f t="shared" si="231"/>
        <v>0</v>
      </c>
      <c r="I430" s="131">
        <f>COUNTIF('17'!$T$7:$T$1004,"국제")</f>
        <v>0</v>
      </c>
      <c r="J430" s="132">
        <f>COUNTIF('17'!$U$7:$U$1004,"국제")</f>
        <v>0</v>
      </c>
      <c r="K430" s="133" t="s">
        <v>226</v>
      </c>
      <c r="L430" s="134">
        <f>SUMIF('17'!$T$7:$T$1004,"국제",'17'!$E$7:$E$1004)</f>
        <v>0</v>
      </c>
      <c r="M430" s="135">
        <f>SUMIF('17'!$U$7:$U$1004,"국제",'17'!$J$7:$J1397)</f>
        <v>0</v>
      </c>
      <c r="N430" s="300">
        <f t="shared" si="241"/>
        <v>0</v>
      </c>
      <c r="O430" s="308">
        <f t="shared" si="232"/>
        <v>0</v>
      </c>
      <c r="P430" s="136">
        <f>COUNTIF('17'!$T$7:$T$1004,"공제")</f>
        <v>0</v>
      </c>
      <c r="Q430" s="132">
        <f>COUNTIF('17'!$U$7:$U$1004,"공제")</f>
        <v>0</v>
      </c>
      <c r="R430" s="133" t="s">
        <v>226</v>
      </c>
      <c r="S430" s="134">
        <f>SUMIF('17'!$T$7:$T$1004,"공제",'17'!$E$7:$E$1004)</f>
        <v>0</v>
      </c>
      <c r="T430" s="135">
        <f>SUMIF('17'!$U$7:$U$1004,"공제",'17'!$J$7:$J1397)</f>
        <v>0</v>
      </c>
      <c r="U430" s="300">
        <f t="shared" si="242"/>
        <v>0</v>
      </c>
      <c r="V430" s="308">
        <f t="shared" si="233"/>
        <v>0</v>
      </c>
      <c r="W430" s="136">
        <f t="shared" si="234"/>
        <v>0</v>
      </c>
      <c r="X430" s="132">
        <f t="shared" si="235"/>
        <v>0</v>
      </c>
      <c r="Y430" s="136" t="e">
        <f t="shared" si="236"/>
        <v>#VALUE!</v>
      </c>
      <c r="Z430" s="134">
        <f t="shared" si="237"/>
        <v>0</v>
      </c>
      <c r="AA430" s="135">
        <f t="shared" si="238"/>
        <v>0</v>
      </c>
      <c r="AB430" s="300">
        <f t="shared" si="243"/>
        <v>0</v>
      </c>
      <c r="AC430" s="308">
        <f t="shared" si="239"/>
        <v>0</v>
      </c>
      <c r="AD430" s="137"/>
    </row>
    <row r="431" spans="1:30" s="8" customFormat="1" ht="21" customHeight="1" x14ac:dyDescent="0.15">
      <c r="A431" s="52" t="s">
        <v>77</v>
      </c>
      <c r="B431" s="131">
        <f>COUNTIF('17'!$C$7:$C$1004,"*유")</f>
        <v>0</v>
      </c>
      <c r="C431" s="132">
        <f>COUNTIF('17'!$H$7:$H$1004,"*유")</f>
        <v>0</v>
      </c>
      <c r="D431" s="133" t="s">
        <v>226</v>
      </c>
      <c r="E431" s="134">
        <f>SUMIF('17'!$C$7:$C$1004,"*유",'17'!$E$7:$E$1004)</f>
        <v>0</v>
      </c>
      <c r="F431" s="135">
        <f>SUMIF('17'!$H$7:$H$1004,"*유",'17'!$J$7:$J1398)</f>
        <v>0</v>
      </c>
      <c r="G431" s="300">
        <f t="shared" si="240"/>
        <v>0</v>
      </c>
      <c r="H431" s="308">
        <f t="shared" si="231"/>
        <v>0</v>
      </c>
      <c r="I431" s="131">
        <f>COUNTIF('17'!$T$7:$T$1004,"국유")</f>
        <v>0</v>
      </c>
      <c r="J431" s="132">
        <f>COUNTIF('17'!$U$7:$U$1004,"국유")</f>
        <v>0</v>
      </c>
      <c r="K431" s="133" t="s">
        <v>226</v>
      </c>
      <c r="L431" s="134">
        <f>SUMIF('17'!$T$7:$T$1004,"국유",'17'!$E$7:$E$1004)</f>
        <v>0</v>
      </c>
      <c r="M431" s="135">
        <f>SUMIF('17'!$U$7:$U$1004,"국유",'17'!$J$7:$J1398)</f>
        <v>0</v>
      </c>
      <c r="N431" s="300">
        <f t="shared" si="241"/>
        <v>0</v>
      </c>
      <c r="O431" s="308">
        <f t="shared" si="232"/>
        <v>0</v>
      </c>
      <c r="P431" s="136">
        <f>COUNTIF('17'!$T$7:$T$1004,"공유")</f>
        <v>0</v>
      </c>
      <c r="Q431" s="132">
        <f>COUNTIF('17'!$U$7:$U$1004,"공유")</f>
        <v>0</v>
      </c>
      <c r="R431" s="133" t="s">
        <v>226</v>
      </c>
      <c r="S431" s="134">
        <f>SUMIF('17'!$T$7:$T$1004,"공유",'17'!$E$7:$E$1004)</f>
        <v>0</v>
      </c>
      <c r="T431" s="135">
        <f>SUMIF('17'!$U$7:$U$1004,"공유",'17'!$J$7:$J1398)</f>
        <v>0</v>
      </c>
      <c r="U431" s="300">
        <f t="shared" si="242"/>
        <v>0</v>
      </c>
      <c r="V431" s="308">
        <f t="shared" si="233"/>
        <v>0</v>
      </c>
      <c r="W431" s="136">
        <f t="shared" si="234"/>
        <v>0</v>
      </c>
      <c r="X431" s="132">
        <f t="shared" si="235"/>
        <v>0</v>
      </c>
      <c r="Y431" s="136" t="e">
        <f t="shared" si="236"/>
        <v>#VALUE!</v>
      </c>
      <c r="Z431" s="134">
        <f t="shared" si="237"/>
        <v>0</v>
      </c>
      <c r="AA431" s="135">
        <f t="shared" si="238"/>
        <v>0</v>
      </c>
      <c r="AB431" s="300">
        <f t="shared" si="243"/>
        <v>0</v>
      </c>
      <c r="AC431" s="308">
        <f t="shared" si="239"/>
        <v>0</v>
      </c>
      <c r="AD431" s="138"/>
    </row>
    <row r="432" spans="1:30" s="8" customFormat="1" ht="21" customHeight="1" x14ac:dyDescent="0.15">
      <c r="A432" s="52" t="s">
        <v>235</v>
      </c>
      <c r="B432" s="131">
        <f>COUNTIF('17'!$C$7:$C$1004,"*잡")</f>
        <v>0</v>
      </c>
      <c r="C432" s="132">
        <f>COUNTIF('17'!$H$7:$H$1004,"*잡")</f>
        <v>0</v>
      </c>
      <c r="D432" s="133" t="s">
        <v>226</v>
      </c>
      <c r="E432" s="134">
        <f>SUMIF('17'!$C$7:$C$1004,"*잡",'17'!$E$7:$E$1004)</f>
        <v>0</v>
      </c>
      <c r="F432" s="135">
        <f>SUMIF('17'!$H$7:$H$1004,"*잡",'17'!$J$7:$J1399)</f>
        <v>0</v>
      </c>
      <c r="G432" s="300">
        <f t="shared" si="240"/>
        <v>0</v>
      </c>
      <c r="H432" s="308">
        <f t="shared" si="231"/>
        <v>0</v>
      </c>
      <c r="I432" s="131">
        <f>COUNTIF('17'!$T$7:$T$1004,"국잡")</f>
        <v>0</v>
      </c>
      <c r="J432" s="132">
        <f>COUNTIF('17'!$U$7:$U$1004,"국잡")</f>
        <v>0</v>
      </c>
      <c r="K432" s="133" t="s">
        <v>226</v>
      </c>
      <c r="L432" s="134">
        <f>SUMIF('17'!$T$7:$T$1004,"국잡",'17'!$E$7:$E$1004)</f>
        <v>0</v>
      </c>
      <c r="M432" s="135">
        <f>SUMIF('17'!$U$7:$U$1004,"국잡",'17'!$J$7:$J1399)</f>
        <v>0</v>
      </c>
      <c r="N432" s="300">
        <f t="shared" si="241"/>
        <v>0</v>
      </c>
      <c r="O432" s="308">
        <f t="shared" si="232"/>
        <v>0</v>
      </c>
      <c r="P432" s="136">
        <f>COUNTIF('17'!$T$7:$T$1004,"공잡")</f>
        <v>0</v>
      </c>
      <c r="Q432" s="132">
        <f>COUNTIF('17'!$U$7:$U$1004,"공잡")</f>
        <v>0</v>
      </c>
      <c r="R432" s="133" t="s">
        <v>226</v>
      </c>
      <c r="S432" s="134">
        <f>SUMIF('17'!$T$7:$T$1004,"공잡",'17'!$E$7:$E$1004)</f>
        <v>0</v>
      </c>
      <c r="T432" s="135">
        <f>SUMIF('17'!$U$7:$U$1004,"공잡",'17'!$J$7:$J1399)</f>
        <v>0</v>
      </c>
      <c r="U432" s="300">
        <f t="shared" si="242"/>
        <v>0</v>
      </c>
      <c r="V432" s="308">
        <f t="shared" si="233"/>
        <v>0</v>
      </c>
      <c r="W432" s="136">
        <f t="shared" si="234"/>
        <v>0</v>
      </c>
      <c r="X432" s="132">
        <f t="shared" si="235"/>
        <v>0</v>
      </c>
      <c r="Y432" s="136" t="e">
        <f t="shared" si="236"/>
        <v>#VALUE!</v>
      </c>
      <c r="Z432" s="134">
        <f t="shared" si="237"/>
        <v>0</v>
      </c>
      <c r="AA432" s="135">
        <f t="shared" si="238"/>
        <v>0</v>
      </c>
      <c r="AB432" s="300">
        <f t="shared" si="243"/>
        <v>0</v>
      </c>
      <c r="AC432" s="308">
        <f t="shared" si="239"/>
        <v>0</v>
      </c>
      <c r="AD432" s="138"/>
    </row>
    <row r="433" spans="1:30" s="8" customFormat="1" ht="21" customHeight="1" x14ac:dyDescent="0.15">
      <c r="A433" s="52" t="s">
        <v>236</v>
      </c>
      <c r="B433" s="131">
        <f>COUNTIF('17'!$C$7:$C$1004,"*묘")</f>
        <v>0</v>
      </c>
      <c r="C433" s="132">
        <f>COUNTIF('17'!$H$7:$H$1004,"*묘")</f>
        <v>0</v>
      </c>
      <c r="D433" s="133" t="s">
        <v>226</v>
      </c>
      <c r="E433" s="134">
        <f>SUMIF('17'!$C$7:$C$1004,"*묘",'17'!$E$7:$E$1004)</f>
        <v>0</v>
      </c>
      <c r="F433" s="135">
        <f>SUMIF('17'!$H$7:$H$1004,"*묘",'17'!$J$7:$J1400)</f>
        <v>0</v>
      </c>
      <c r="G433" s="300">
        <f t="shared" si="240"/>
        <v>0</v>
      </c>
      <c r="H433" s="308">
        <f t="shared" si="231"/>
        <v>0</v>
      </c>
      <c r="I433" s="131">
        <f>COUNTIF('17'!$T$7:$T$1004,"국묘")</f>
        <v>0</v>
      </c>
      <c r="J433" s="132">
        <f>COUNTIF('17'!$U$7:$U$1004,"국묘")</f>
        <v>0</v>
      </c>
      <c r="K433" s="133" t="s">
        <v>226</v>
      </c>
      <c r="L433" s="134">
        <f>SUMIF('17'!$T$7:$T$1004,"국묘",'17'!$E$7:$E$1004)</f>
        <v>0</v>
      </c>
      <c r="M433" s="135">
        <f>SUMIF('17'!$U$7:$U$1004,"국묘",'17'!$J$7:$J1400)</f>
        <v>0</v>
      </c>
      <c r="N433" s="300">
        <f t="shared" si="241"/>
        <v>0</v>
      </c>
      <c r="O433" s="308">
        <f t="shared" si="232"/>
        <v>0</v>
      </c>
      <c r="P433" s="136">
        <f>COUNTIF('17'!$T$7:$T$1004,"공묘")</f>
        <v>0</v>
      </c>
      <c r="Q433" s="132">
        <f>COUNTIF('17'!$U$7:$U$1004,"공묘")</f>
        <v>0</v>
      </c>
      <c r="R433" s="133" t="s">
        <v>226</v>
      </c>
      <c r="S433" s="134">
        <f>SUMIF('17'!$T$7:$T$1004,"공묘",'17'!$E$7:$E$1004)</f>
        <v>0</v>
      </c>
      <c r="T433" s="135">
        <f>SUMIF('17'!$U$7:$U$1004,"공묘",'17'!$J$7:$J1400)</f>
        <v>0</v>
      </c>
      <c r="U433" s="300">
        <f t="shared" si="242"/>
        <v>0</v>
      </c>
      <c r="V433" s="308">
        <f t="shared" si="233"/>
        <v>0</v>
      </c>
      <c r="W433" s="136">
        <f t="shared" si="234"/>
        <v>0</v>
      </c>
      <c r="X433" s="132">
        <f t="shared" si="235"/>
        <v>0</v>
      </c>
      <c r="Y433" s="136" t="e">
        <f t="shared" si="236"/>
        <v>#VALUE!</v>
      </c>
      <c r="Z433" s="134">
        <f t="shared" si="237"/>
        <v>0</v>
      </c>
      <c r="AA433" s="135">
        <f t="shared" si="238"/>
        <v>0</v>
      </c>
      <c r="AB433" s="300">
        <f t="shared" si="243"/>
        <v>0</v>
      </c>
      <c r="AC433" s="308">
        <f t="shared" si="239"/>
        <v>0</v>
      </c>
      <c r="AD433" s="138"/>
    </row>
    <row r="434" spans="1:30" s="8" customFormat="1" ht="21" customHeight="1" x14ac:dyDescent="0.15">
      <c r="A434" s="52" t="s">
        <v>78</v>
      </c>
      <c r="B434" s="131">
        <f>COUNTIF('17'!$C$7:$C$1004,"*과")</f>
        <v>0</v>
      </c>
      <c r="C434" s="132">
        <f>COUNTIF('17'!$H$7:$H$1004,"*과")</f>
        <v>0</v>
      </c>
      <c r="D434" s="133" t="s">
        <v>226</v>
      </c>
      <c r="E434" s="134">
        <f>SUMIF('17'!$C$7:$C$1004,"*과",'17'!$E$7:$E$1004)</f>
        <v>0</v>
      </c>
      <c r="F434" s="135">
        <f>SUMIF('17'!$H$7:$H$1004,"*과",'17'!$J$7:$J1401)</f>
        <v>0</v>
      </c>
      <c r="G434" s="300">
        <f t="shared" si="240"/>
        <v>0</v>
      </c>
      <c r="H434" s="308">
        <f t="shared" si="231"/>
        <v>0</v>
      </c>
      <c r="I434" s="131">
        <f>COUNTIF('17'!$T$7:$T$1004,"국과")</f>
        <v>0</v>
      </c>
      <c r="J434" s="132">
        <f>COUNTIF('17'!$U$7:$U$1004,"국과")</f>
        <v>0</v>
      </c>
      <c r="K434" s="133" t="s">
        <v>226</v>
      </c>
      <c r="L434" s="134">
        <f>SUMIF('17'!$T$7:$T$1004,"국과",'17'!$E$7:$E$1004)</f>
        <v>0</v>
      </c>
      <c r="M434" s="135">
        <f>SUMIF('17'!$U$7:$U$1004,"국과",'17'!$J$7:$J1401)</f>
        <v>0</v>
      </c>
      <c r="N434" s="300">
        <f t="shared" si="241"/>
        <v>0</v>
      </c>
      <c r="O434" s="308">
        <f t="shared" si="232"/>
        <v>0</v>
      </c>
      <c r="P434" s="136">
        <f>COUNTIF('17'!$T$7:$T$1004,"공과")</f>
        <v>0</v>
      </c>
      <c r="Q434" s="132">
        <f>COUNTIF('17'!$U$7:$U$1004,"공과")</f>
        <v>0</v>
      </c>
      <c r="R434" s="133" t="s">
        <v>226</v>
      </c>
      <c r="S434" s="134">
        <f>SUMIF('17'!$T$7:$T$1004,"공과",'17'!$E$7:$E$1004)</f>
        <v>0</v>
      </c>
      <c r="T434" s="135">
        <f>SUMIF('17'!$U$7:$U$1004,"공과",'17'!$J$7:$J1401)</f>
        <v>0</v>
      </c>
      <c r="U434" s="300">
        <f t="shared" si="242"/>
        <v>0</v>
      </c>
      <c r="V434" s="308">
        <f t="shared" si="233"/>
        <v>0</v>
      </c>
      <c r="W434" s="136">
        <f t="shared" si="234"/>
        <v>0</v>
      </c>
      <c r="X434" s="132">
        <f t="shared" si="235"/>
        <v>0</v>
      </c>
      <c r="Y434" s="136" t="e">
        <f t="shared" si="236"/>
        <v>#VALUE!</v>
      </c>
      <c r="Z434" s="134">
        <f t="shared" si="237"/>
        <v>0</v>
      </c>
      <c r="AA434" s="135">
        <f t="shared" si="238"/>
        <v>0</v>
      </c>
      <c r="AB434" s="300">
        <f t="shared" si="243"/>
        <v>0</v>
      </c>
      <c r="AC434" s="308">
        <f t="shared" si="239"/>
        <v>0</v>
      </c>
      <c r="AD434" s="138"/>
    </row>
    <row r="435" spans="1:30" s="8" customFormat="1" ht="21" customHeight="1" x14ac:dyDescent="0.15">
      <c r="A435" s="52" t="s">
        <v>79</v>
      </c>
      <c r="B435" s="131">
        <f>COUNTIF('17'!$C$7:$C$1004,"*철")</f>
        <v>0</v>
      </c>
      <c r="C435" s="132">
        <f>COUNTIF('17'!$H$7:$H$1004,"*철")</f>
        <v>0</v>
      </c>
      <c r="D435" s="133" t="s">
        <v>226</v>
      </c>
      <c r="E435" s="134">
        <f>SUMIF('17'!$C$7:$C$1004,"*철",'17'!$E$7:$E$1004)</f>
        <v>0</v>
      </c>
      <c r="F435" s="135">
        <f>SUMIF('17'!$H$7:$H$1004,"*철",'17'!$J$7:$J1402)</f>
        <v>0</v>
      </c>
      <c r="G435" s="300">
        <f t="shared" si="240"/>
        <v>0</v>
      </c>
      <c r="H435" s="308">
        <f t="shared" si="231"/>
        <v>0</v>
      </c>
      <c r="I435" s="131">
        <f>COUNTIF('17'!$T$7:$T$1004,"국철")</f>
        <v>0</v>
      </c>
      <c r="J435" s="132">
        <f>COUNTIF('17'!$U$7:$U$1004,"국철")</f>
        <v>0</v>
      </c>
      <c r="K435" s="133" t="s">
        <v>226</v>
      </c>
      <c r="L435" s="134">
        <f>SUMIF('17'!$T$7:$T$1004,"국철",'17'!$E$7:$E$1004)</f>
        <v>0</v>
      </c>
      <c r="M435" s="135">
        <f>SUMIF('17'!$U$7:$U$1004,"국철",'17'!$J$7:$J1402)</f>
        <v>0</v>
      </c>
      <c r="N435" s="300">
        <f t="shared" si="241"/>
        <v>0</v>
      </c>
      <c r="O435" s="308">
        <f t="shared" si="232"/>
        <v>0</v>
      </c>
      <c r="P435" s="136">
        <f>COUNTIF('17'!$T$7:$T$1004,"공철")</f>
        <v>0</v>
      </c>
      <c r="Q435" s="132">
        <f>COUNTIF('17'!$U$7:$U$1004,"공철")</f>
        <v>0</v>
      </c>
      <c r="R435" s="133" t="s">
        <v>226</v>
      </c>
      <c r="S435" s="134">
        <f>SUMIF('17'!$T$7:$T$1004,"공철",'17'!$E$7:$E$1004)</f>
        <v>0</v>
      </c>
      <c r="T435" s="135">
        <f>SUMIF('17'!$U$7:$U$1004,"공철",'17'!$J$7:$J1402)</f>
        <v>0</v>
      </c>
      <c r="U435" s="300">
        <f t="shared" si="242"/>
        <v>0</v>
      </c>
      <c r="V435" s="308">
        <f t="shared" si="233"/>
        <v>0</v>
      </c>
      <c r="W435" s="136">
        <f t="shared" si="234"/>
        <v>0</v>
      </c>
      <c r="X435" s="132">
        <f t="shared" si="235"/>
        <v>0</v>
      </c>
      <c r="Y435" s="136" t="e">
        <f t="shared" si="236"/>
        <v>#VALUE!</v>
      </c>
      <c r="Z435" s="134">
        <f t="shared" si="237"/>
        <v>0</v>
      </c>
      <c r="AA435" s="135">
        <f t="shared" si="238"/>
        <v>0</v>
      </c>
      <c r="AB435" s="300">
        <f t="shared" si="243"/>
        <v>0</v>
      </c>
      <c r="AC435" s="308">
        <f t="shared" si="239"/>
        <v>0</v>
      </c>
      <c r="AD435" s="138"/>
    </row>
    <row r="436" spans="1:30" s="8" customFormat="1" ht="21" customHeight="1" x14ac:dyDescent="0.15">
      <c r="A436" s="52" t="s">
        <v>237</v>
      </c>
      <c r="B436" s="131">
        <f>COUNTIF('17'!$C$7:$C$1004,"*학")</f>
        <v>0</v>
      </c>
      <c r="C436" s="132">
        <f>COUNTIF('17'!$H$7:$H$1004,"*학")</f>
        <v>0</v>
      </c>
      <c r="D436" s="133" t="s">
        <v>226</v>
      </c>
      <c r="E436" s="134">
        <f>SUMIF('17'!$C$7:$C$1004,"*학",'17'!$E$7:$E$1004)</f>
        <v>0</v>
      </c>
      <c r="F436" s="135">
        <f>SUMIF('17'!$H$7:$H$1004,"*학",'17'!$J$7:$J1403)</f>
        <v>0</v>
      </c>
      <c r="G436" s="300">
        <f t="shared" si="240"/>
        <v>0</v>
      </c>
      <c r="H436" s="308">
        <f t="shared" si="231"/>
        <v>0</v>
      </c>
      <c r="I436" s="131">
        <f>COUNTIF('17'!$T$7:$T$1004,"국학")</f>
        <v>0</v>
      </c>
      <c r="J436" s="132">
        <f>COUNTIF('17'!$U$7:$U$1004,"국학")</f>
        <v>0</v>
      </c>
      <c r="K436" s="133" t="s">
        <v>226</v>
      </c>
      <c r="L436" s="134">
        <f>SUMIF('17'!$T$7:$T$1004,"국학",'17'!$E$7:$E$1004)</f>
        <v>0</v>
      </c>
      <c r="M436" s="135">
        <f>SUMIF('17'!$U$7:$U$1004,"국학",'17'!$J$7:$J1403)</f>
        <v>0</v>
      </c>
      <c r="N436" s="300">
        <f t="shared" si="241"/>
        <v>0</v>
      </c>
      <c r="O436" s="308">
        <f t="shared" si="232"/>
        <v>0</v>
      </c>
      <c r="P436" s="136">
        <f>COUNTIF('17'!$T$7:$T$1004,"공학")</f>
        <v>0</v>
      </c>
      <c r="Q436" s="132">
        <f>COUNTIF('17'!$U$7:$U$1004,"공학")</f>
        <v>0</v>
      </c>
      <c r="R436" s="133" t="s">
        <v>226</v>
      </c>
      <c r="S436" s="134">
        <f>SUMIF('17'!$T$7:$T$1004,"공학",'17'!$E$7:$E$1004)</f>
        <v>0</v>
      </c>
      <c r="T436" s="135">
        <f>SUMIF('17'!$U$7:$U$1004,"공학",'17'!$J$7:$J1403)</f>
        <v>0</v>
      </c>
      <c r="U436" s="300">
        <f t="shared" si="242"/>
        <v>0</v>
      </c>
      <c r="V436" s="308">
        <f t="shared" si="233"/>
        <v>0</v>
      </c>
      <c r="W436" s="136">
        <f t="shared" si="234"/>
        <v>0</v>
      </c>
      <c r="X436" s="132">
        <f t="shared" si="235"/>
        <v>0</v>
      </c>
      <c r="Y436" s="136" t="e">
        <f t="shared" si="236"/>
        <v>#VALUE!</v>
      </c>
      <c r="Z436" s="134">
        <f t="shared" si="237"/>
        <v>0</v>
      </c>
      <c r="AA436" s="135">
        <f t="shared" si="238"/>
        <v>0</v>
      </c>
      <c r="AB436" s="300">
        <f t="shared" si="243"/>
        <v>0</v>
      </c>
      <c r="AC436" s="308">
        <f t="shared" si="239"/>
        <v>0</v>
      </c>
      <c r="AD436" s="138"/>
    </row>
    <row r="437" spans="1:30" s="8" customFormat="1" ht="21" customHeight="1" x14ac:dyDescent="0.15">
      <c r="A437" s="52" t="s">
        <v>80</v>
      </c>
      <c r="B437" s="131">
        <f>COUNTIF('17'!$C$7:$C$1004,"*수")</f>
        <v>0</v>
      </c>
      <c r="C437" s="132">
        <f>COUNTIF('17'!$H$7:$H$1004,"*수")</f>
        <v>0</v>
      </c>
      <c r="D437" s="133" t="s">
        <v>226</v>
      </c>
      <c r="E437" s="134">
        <f>SUMIF('17'!$C$7:$C$1004,"*수",'17'!$E$7:$E$1004)</f>
        <v>0</v>
      </c>
      <c r="F437" s="135">
        <f>SUMIF('17'!$H$7:$H$1004,"*수",'17'!$J$7:$J1404)</f>
        <v>0</v>
      </c>
      <c r="G437" s="300">
        <f t="shared" si="240"/>
        <v>0</v>
      </c>
      <c r="H437" s="308">
        <f t="shared" si="231"/>
        <v>0</v>
      </c>
      <c r="I437" s="131">
        <f>COUNTIF('17'!$T$7:$T$1004,"국수")</f>
        <v>0</v>
      </c>
      <c r="J437" s="132">
        <f>COUNTIF('17'!$U$7:$U$1004,"국수")</f>
        <v>0</v>
      </c>
      <c r="K437" s="133" t="s">
        <v>226</v>
      </c>
      <c r="L437" s="134">
        <f>SUMIF('17'!$T$7:$T$1004,"국수",'17'!$E$7:$E$1004)</f>
        <v>0</v>
      </c>
      <c r="M437" s="135">
        <f>SUMIF('17'!$U$7:$U$1004,"국수",'17'!$J$7:$J1404)</f>
        <v>0</v>
      </c>
      <c r="N437" s="300">
        <f t="shared" si="241"/>
        <v>0</v>
      </c>
      <c r="O437" s="308">
        <f t="shared" si="232"/>
        <v>0</v>
      </c>
      <c r="P437" s="136">
        <f>COUNTIF('17'!$T$7:$T$1004,"공수")</f>
        <v>0</v>
      </c>
      <c r="Q437" s="132">
        <f>COUNTIF('17'!$U$7:$U$1004,"공수")</f>
        <v>0</v>
      </c>
      <c r="R437" s="133" t="s">
        <v>226</v>
      </c>
      <c r="S437" s="134">
        <f>SUMIF('17'!$T$7:$T$1004,"공수",'17'!$E$7:$E$1004)</f>
        <v>0</v>
      </c>
      <c r="T437" s="135">
        <f>SUMIF('17'!$U$7:$U$1004,"공수",'17'!$J$7:$J1404)</f>
        <v>0</v>
      </c>
      <c r="U437" s="300">
        <f t="shared" si="242"/>
        <v>0</v>
      </c>
      <c r="V437" s="308">
        <f t="shared" si="233"/>
        <v>0</v>
      </c>
      <c r="W437" s="136">
        <f t="shared" si="234"/>
        <v>0</v>
      </c>
      <c r="X437" s="132">
        <f t="shared" si="235"/>
        <v>0</v>
      </c>
      <c r="Y437" s="136" t="e">
        <f t="shared" si="236"/>
        <v>#VALUE!</v>
      </c>
      <c r="Z437" s="134">
        <f t="shared" si="237"/>
        <v>0</v>
      </c>
      <c r="AA437" s="135">
        <f t="shared" si="238"/>
        <v>0</v>
      </c>
      <c r="AB437" s="300">
        <f t="shared" si="243"/>
        <v>0</v>
      </c>
      <c r="AC437" s="308">
        <f t="shared" si="239"/>
        <v>0</v>
      </c>
      <c r="AD437" s="138"/>
    </row>
    <row r="438" spans="1:30" s="8" customFormat="1" ht="21" customHeight="1" x14ac:dyDescent="0.15">
      <c r="A438" s="52" t="s">
        <v>31</v>
      </c>
      <c r="B438" s="131">
        <f>COUNTIF('17'!$C$7:$C$1004,"*목")</f>
        <v>0</v>
      </c>
      <c r="C438" s="132">
        <f>COUNTIF('17'!$H$7:$H$1004,"*목")</f>
        <v>0</v>
      </c>
      <c r="D438" s="133" t="s">
        <v>226</v>
      </c>
      <c r="E438" s="134">
        <f>SUMIF('17'!$C$7:$C$1004,"*목",'17'!$E$7:$E$1004)</f>
        <v>0</v>
      </c>
      <c r="F438" s="135">
        <f>SUMIF('17'!$H$7:$H$1004,"*목",'17'!$J$7:$J1404)</f>
        <v>0</v>
      </c>
      <c r="G438" s="300">
        <f t="shared" si="240"/>
        <v>0</v>
      </c>
      <c r="H438" s="308">
        <f>SUM(F438-E438)</f>
        <v>0</v>
      </c>
      <c r="I438" s="131">
        <f>COUNTIF('17'!$T$7:$T$1004,"국목")</f>
        <v>0</v>
      </c>
      <c r="J438" s="132">
        <f>COUNTIF('17'!$U$7:$U$1004,"국목")</f>
        <v>0</v>
      </c>
      <c r="K438" s="133" t="s">
        <v>226</v>
      </c>
      <c r="L438" s="134">
        <f>SUMIF('17'!$T$7:$T$1004,"국목",'17'!$E$7:$E$1004)</f>
        <v>0</v>
      </c>
      <c r="M438" s="135">
        <f>SUMIF('17'!$U$7:$U$1004,"국목",'17'!$J$7:$J1404)</f>
        <v>0</v>
      </c>
      <c r="N438" s="300">
        <f t="shared" si="241"/>
        <v>0</v>
      </c>
      <c r="O438" s="308">
        <f>SUM(M438-L438)</f>
        <v>0</v>
      </c>
      <c r="P438" s="136">
        <f>COUNTIF('17'!$T$7:$T$1004,"공목")</f>
        <v>0</v>
      </c>
      <c r="Q438" s="132">
        <f>COUNTIF('17'!$U$7:$U$1004,"공목")</f>
        <v>0</v>
      </c>
      <c r="R438" s="133" t="s">
        <v>226</v>
      </c>
      <c r="S438" s="134">
        <f>SUMIF('17'!$T$7:$T$1004,"공목",'17'!$E$7:$E$1004)</f>
        <v>0</v>
      </c>
      <c r="T438" s="135">
        <f>SUMIF('17'!$U$7:$U$1004,"공목",'17'!$J$7:$J1404)</f>
        <v>0</v>
      </c>
      <c r="U438" s="300">
        <f t="shared" si="242"/>
        <v>0</v>
      </c>
      <c r="V438" s="308">
        <f>SUM(T438-S438)</f>
        <v>0</v>
      </c>
      <c r="W438" s="136">
        <f t="shared" si="234"/>
        <v>0</v>
      </c>
      <c r="X438" s="132">
        <f t="shared" si="235"/>
        <v>0</v>
      </c>
      <c r="Y438" s="136" t="e">
        <f t="shared" si="236"/>
        <v>#VALUE!</v>
      </c>
      <c r="Z438" s="134">
        <f t="shared" si="237"/>
        <v>0</v>
      </c>
      <c r="AA438" s="135">
        <f t="shared" si="238"/>
        <v>0</v>
      </c>
      <c r="AB438" s="300">
        <f t="shared" si="243"/>
        <v>0</v>
      </c>
      <c r="AC438" s="308">
        <f>SUM(AA438-Z438)</f>
        <v>0</v>
      </c>
      <c r="AD438" s="138"/>
    </row>
    <row r="439" spans="1:30" s="8" customFormat="1" ht="21" customHeight="1" x14ac:dyDescent="0.15">
      <c r="A439" s="52" t="s">
        <v>38</v>
      </c>
      <c r="B439" s="131">
        <f>COUNTIF('17'!$C$7:$C$1004,"*창")</f>
        <v>0</v>
      </c>
      <c r="C439" s="132">
        <f>COUNTIF('17'!$H$7:$H$1004,"*창")</f>
        <v>0</v>
      </c>
      <c r="D439" s="133" t="s">
        <v>226</v>
      </c>
      <c r="E439" s="134">
        <f>SUMIF('17'!$C$7:$C$1004,"*창",'17'!$E$7:$E$1004)</f>
        <v>0</v>
      </c>
      <c r="F439" s="135">
        <f>SUMIF('17'!$H$7:$H$1004,"*창",'17'!$J$7:$J1404)</f>
        <v>0</v>
      </c>
      <c r="G439" s="300">
        <f t="shared" si="240"/>
        <v>0</v>
      </c>
      <c r="H439" s="308">
        <f>SUM(F439-E439)</f>
        <v>0</v>
      </c>
      <c r="I439" s="131">
        <f>COUNTIF('17'!$T$7:$T$1004,"국창")</f>
        <v>0</v>
      </c>
      <c r="J439" s="132">
        <f>COUNTIF('17'!$U$7:$U$1004,"국창")</f>
        <v>0</v>
      </c>
      <c r="K439" s="133" t="s">
        <v>226</v>
      </c>
      <c r="L439" s="134">
        <f>SUMIF('17'!$T$7:$T$1004,"국창",'17'!$E$7:$E$1004)</f>
        <v>0</v>
      </c>
      <c r="M439" s="135">
        <f>SUMIF('17'!$U$7:$U$1004,"국창",'17'!$J$7:$J1404)</f>
        <v>0</v>
      </c>
      <c r="N439" s="300">
        <f t="shared" si="241"/>
        <v>0</v>
      </c>
      <c r="O439" s="308">
        <f>SUM(M439-L439)</f>
        <v>0</v>
      </c>
      <c r="P439" s="136">
        <f>COUNTIF('17'!$T$7:$T$1004,"공창")</f>
        <v>0</v>
      </c>
      <c r="Q439" s="132">
        <f>COUNTIF('17'!$U$7:$U$1004,"공창")</f>
        <v>0</v>
      </c>
      <c r="R439" s="133" t="s">
        <v>226</v>
      </c>
      <c r="S439" s="134">
        <f>SUMIF('17'!$T$7:$T$1004,"공창",'17'!$E$7:$E$1004)</f>
        <v>0</v>
      </c>
      <c r="T439" s="135">
        <f>SUMIF('17'!$U$7:$U$1004,"공창",'17'!$J$7:$J1404)</f>
        <v>0</v>
      </c>
      <c r="U439" s="300">
        <f t="shared" si="242"/>
        <v>0</v>
      </c>
      <c r="V439" s="308">
        <f>SUM(T439-S439)</f>
        <v>0</v>
      </c>
      <c r="W439" s="136">
        <f t="shared" si="234"/>
        <v>0</v>
      </c>
      <c r="X439" s="132">
        <f t="shared" si="235"/>
        <v>0</v>
      </c>
      <c r="Y439" s="136" t="e">
        <f t="shared" si="236"/>
        <v>#VALUE!</v>
      </c>
      <c r="Z439" s="134">
        <f t="shared" si="237"/>
        <v>0</v>
      </c>
      <c r="AA439" s="135">
        <f t="shared" si="238"/>
        <v>0</v>
      </c>
      <c r="AB439" s="300">
        <f t="shared" si="243"/>
        <v>0</v>
      </c>
      <c r="AC439" s="308">
        <f>SUM(AA439-Z439)</f>
        <v>0</v>
      </c>
      <c r="AD439" s="138"/>
    </row>
    <row r="440" spans="1:30" s="8" customFormat="1" ht="21" customHeight="1" x14ac:dyDescent="0.15">
      <c r="A440" s="52" t="s">
        <v>39</v>
      </c>
      <c r="B440" s="131">
        <f>COUNTIF('17'!$C$7:$C$1004,"*주")</f>
        <v>0</v>
      </c>
      <c r="C440" s="132">
        <f>COUNTIF('17'!$H$7:$H$1004,"*주")</f>
        <v>0</v>
      </c>
      <c r="D440" s="133" t="s">
        <v>226</v>
      </c>
      <c r="E440" s="134">
        <f>SUMIF('17'!$C$7:$C$1004,"*주",'17'!$E$7:$E$1004)</f>
        <v>0</v>
      </c>
      <c r="F440" s="135">
        <f>SUMIF('17'!$H$7:$H$1004,"*주",'17'!$J$7:$J1404)</f>
        <v>0</v>
      </c>
      <c r="G440" s="300">
        <f t="shared" si="240"/>
        <v>0</v>
      </c>
      <c r="H440" s="308">
        <f>SUM(F440-E440)</f>
        <v>0</v>
      </c>
      <c r="I440" s="131">
        <f>COUNTIF('17'!$T$7:$T$1004,"국주")</f>
        <v>0</v>
      </c>
      <c r="J440" s="132">
        <f>COUNTIF('17'!$U$7:$U$1004,"국주")</f>
        <v>0</v>
      </c>
      <c r="K440" s="133" t="s">
        <v>226</v>
      </c>
      <c r="L440" s="134">
        <f>SUMIF('17'!$T$7:$T$1004,"국주",'17'!$E$7:$E$1004)</f>
        <v>0</v>
      </c>
      <c r="M440" s="135">
        <f>SUMIF('17'!$U$7:$U$1004,"국주",'17'!$J$7:$J1404)</f>
        <v>0</v>
      </c>
      <c r="N440" s="300">
        <f t="shared" si="241"/>
        <v>0</v>
      </c>
      <c r="O440" s="308">
        <f>SUM(M440-L440)</f>
        <v>0</v>
      </c>
      <c r="P440" s="136">
        <f>COUNTIF('17'!$T$7:$T$1004,"공주")</f>
        <v>0</v>
      </c>
      <c r="Q440" s="132">
        <f>COUNTIF('17'!$U$7:$U$1004,"공주")</f>
        <v>0</v>
      </c>
      <c r="R440" s="133" t="s">
        <v>226</v>
      </c>
      <c r="S440" s="134">
        <f>SUMIF('17'!$T$7:$T$1004,"공주",'17'!$E$7:$E$1004)</f>
        <v>0</v>
      </c>
      <c r="T440" s="135">
        <f>SUMIF('17'!$U$7:$U$1004,"공주",'17'!$J$7:$J1404)</f>
        <v>0</v>
      </c>
      <c r="U440" s="300">
        <f t="shared" si="242"/>
        <v>0</v>
      </c>
      <c r="V440" s="308">
        <f>SUM(T440-S440)</f>
        <v>0</v>
      </c>
      <c r="W440" s="136">
        <f t="shared" si="234"/>
        <v>0</v>
      </c>
      <c r="X440" s="132">
        <f t="shared" si="235"/>
        <v>0</v>
      </c>
      <c r="Y440" s="136" t="e">
        <f t="shared" si="236"/>
        <v>#VALUE!</v>
      </c>
      <c r="Z440" s="134">
        <f t="shared" si="237"/>
        <v>0</v>
      </c>
      <c r="AA440" s="135">
        <f t="shared" si="238"/>
        <v>0</v>
      </c>
      <c r="AB440" s="300">
        <f t="shared" si="243"/>
        <v>0</v>
      </c>
      <c r="AC440" s="308">
        <f>SUM(AA440-Z440)</f>
        <v>0</v>
      </c>
      <c r="AD440" s="138"/>
    </row>
    <row r="441" spans="1:30" s="8" customFormat="1" ht="21" customHeight="1" x14ac:dyDescent="0.15">
      <c r="A441" s="52" t="s">
        <v>238</v>
      </c>
      <c r="B441" s="131">
        <f>COUNTIF('17'!$C$7:$C$1004,"*장")</f>
        <v>0</v>
      </c>
      <c r="C441" s="132">
        <f>COUNTIF('17'!$H$7:$H$1004,"*장")</f>
        <v>0</v>
      </c>
      <c r="D441" s="133" t="s">
        <v>226</v>
      </c>
      <c r="E441" s="134">
        <f>SUMIF('17'!$C$7:$C$1004,"*장",'17'!$E$7:$E$1004)</f>
        <v>0</v>
      </c>
      <c r="F441" s="135">
        <f>SUMIF('17'!$H$7:$H$1004,"*장",'17'!$J$7:$J1405)</f>
        <v>0</v>
      </c>
      <c r="G441" s="300">
        <f t="shared" si="240"/>
        <v>0</v>
      </c>
      <c r="H441" s="308">
        <f>SUM(F441-E441)</f>
        <v>0</v>
      </c>
      <c r="I441" s="131">
        <f>COUNTIF('17'!$T$7:$T$1004,"국장")</f>
        <v>0</v>
      </c>
      <c r="J441" s="132">
        <f>COUNTIF('17'!$U$7:$U$1004,"국장")</f>
        <v>0</v>
      </c>
      <c r="K441" s="133" t="s">
        <v>226</v>
      </c>
      <c r="L441" s="134">
        <f>SUMIF('17'!$T$7:$T$1004,"국장",'17'!$E$7:$E$1004)</f>
        <v>0</v>
      </c>
      <c r="M441" s="135">
        <f>SUMIF('17'!$U$7:$U$1004,"국장",'17'!$J$7:$J1405)</f>
        <v>0</v>
      </c>
      <c r="N441" s="300">
        <f t="shared" si="241"/>
        <v>0</v>
      </c>
      <c r="O441" s="308">
        <f>SUM(M441-L441)</f>
        <v>0</v>
      </c>
      <c r="P441" s="136">
        <f>COUNTIF('17'!$T$7:$T$1004,"공장")</f>
        <v>0</v>
      </c>
      <c r="Q441" s="132">
        <f>COUNTIF('17'!$U$7:$U$1004,"공장")</f>
        <v>0</v>
      </c>
      <c r="R441" s="133" t="s">
        <v>226</v>
      </c>
      <c r="S441" s="134">
        <f>SUMIF('17'!$T$7:$T$1004,"공장",'17'!$E$7:$E$1004)</f>
        <v>0</v>
      </c>
      <c r="T441" s="135">
        <f>SUMIF('17'!$U$7:$U$1004,"공장",'17'!$J$7:$J1405)</f>
        <v>0</v>
      </c>
      <c r="U441" s="300">
        <f t="shared" si="242"/>
        <v>0</v>
      </c>
      <c r="V441" s="308">
        <f>SUM(T441-S441)</f>
        <v>0</v>
      </c>
      <c r="W441" s="136">
        <f t="shared" si="234"/>
        <v>0</v>
      </c>
      <c r="X441" s="132">
        <f t="shared" si="235"/>
        <v>0</v>
      </c>
      <c r="Y441" s="136" t="e">
        <f t="shared" si="236"/>
        <v>#VALUE!</v>
      </c>
      <c r="Z441" s="134">
        <f t="shared" si="237"/>
        <v>0</v>
      </c>
      <c r="AA441" s="135">
        <f t="shared" si="238"/>
        <v>0</v>
      </c>
      <c r="AB441" s="300">
        <f t="shared" si="243"/>
        <v>0</v>
      </c>
      <c r="AC441" s="308">
        <f>SUM(AA441-Z441)</f>
        <v>0</v>
      </c>
      <c r="AD441" s="138"/>
    </row>
    <row r="442" spans="1:30" s="8" customFormat="1" ht="21" customHeight="1" x14ac:dyDescent="0.15">
      <c r="A442" s="53" t="s">
        <v>81</v>
      </c>
      <c r="B442" s="139">
        <f>COUNTIF('17'!$C$7:$C$1004,"* ")</f>
        <v>0</v>
      </c>
      <c r="C442" s="140">
        <f>COUNTIF('17'!$H$7:$H$1004,"* ")</f>
        <v>0</v>
      </c>
      <c r="D442" s="141" t="s">
        <v>226</v>
      </c>
      <c r="E442" s="142">
        <f>SUMIF('17'!$C$7:$C$1004,"* ",'17'!$E$7:$E$1004)</f>
        <v>0</v>
      </c>
      <c r="F442" s="143">
        <f>SUMIF('17'!$H$7:$H$1004,"* ",'17'!$J$7:$J1406)</f>
        <v>0</v>
      </c>
      <c r="G442" s="301">
        <f t="shared" si="240"/>
        <v>0</v>
      </c>
      <c r="H442" s="309">
        <f>SUM(F442-E442)</f>
        <v>0</v>
      </c>
      <c r="I442" s="139">
        <f>COUNTIF('17'!$T$7:$T$1004,"국 ")</f>
        <v>0</v>
      </c>
      <c r="J442" s="140">
        <f>COUNTIF('17'!$U$7:$U$1004,"국 ")</f>
        <v>0</v>
      </c>
      <c r="K442" s="141" t="s">
        <v>226</v>
      </c>
      <c r="L442" s="142">
        <f>SUMIF('17'!$T$7:$T$1004,"국 ",'17'!$E$7:$E$1004)</f>
        <v>0</v>
      </c>
      <c r="M442" s="143">
        <f>SUMIF('17'!$U$7:$U$1004,"국 ",'17'!$J$7:$J1406)</f>
        <v>0</v>
      </c>
      <c r="N442" s="301">
        <f t="shared" si="241"/>
        <v>0</v>
      </c>
      <c r="O442" s="309">
        <f>SUM(M442-L442)</f>
        <v>0</v>
      </c>
      <c r="P442" s="144">
        <f>COUNTIF('17'!$T$7:$T$1004,"공 ")</f>
        <v>0</v>
      </c>
      <c r="Q442" s="140">
        <f>COUNTIF('17'!$U$7:$U$1004,"공 ")</f>
        <v>0</v>
      </c>
      <c r="R442" s="141" t="s">
        <v>226</v>
      </c>
      <c r="S442" s="142">
        <f>SUMIF('17'!$T$7:$T$1004,"공 ",'17'!$E$7:$E$1004)</f>
        <v>0</v>
      </c>
      <c r="T442" s="143">
        <f>SUMIF('17'!$U$7:$U$1004,"공 ",'17'!$J$7:$J1406)</f>
        <v>0</v>
      </c>
      <c r="U442" s="301">
        <f t="shared" si="242"/>
        <v>0</v>
      </c>
      <c r="V442" s="309">
        <f>SUM(T442-S442)</f>
        <v>0</v>
      </c>
      <c r="W442" s="144">
        <f t="shared" si="234"/>
        <v>0</v>
      </c>
      <c r="X442" s="140">
        <f t="shared" si="235"/>
        <v>0</v>
      </c>
      <c r="Y442" s="144" t="e">
        <f t="shared" si="236"/>
        <v>#VALUE!</v>
      </c>
      <c r="Z442" s="142">
        <f t="shared" si="237"/>
        <v>0</v>
      </c>
      <c r="AA442" s="143">
        <f t="shared" si="238"/>
        <v>0</v>
      </c>
      <c r="AB442" s="301">
        <f t="shared" si="243"/>
        <v>0</v>
      </c>
      <c r="AC442" s="309">
        <f>SUM(AA442-Z442)</f>
        <v>0</v>
      </c>
      <c r="AD442" s="145"/>
    </row>
    <row r="443" spans="1:30" ht="21" customHeight="1" x14ac:dyDescent="0.15">
      <c r="A443" s="12" t="s">
        <v>244</v>
      </c>
      <c r="B443" s="1"/>
      <c r="C443" s="9"/>
      <c r="D443" s="9"/>
      <c r="E443" s="83"/>
      <c r="F443" s="83"/>
      <c r="G443" s="83"/>
      <c r="H443" s="302"/>
      <c r="I443" s="9"/>
      <c r="J443" s="9"/>
      <c r="K443" s="9"/>
      <c r="L443" s="83"/>
      <c r="M443" s="83"/>
      <c r="N443" s="83"/>
      <c r="O443" s="302"/>
      <c r="P443" s="9"/>
      <c r="Q443" s="9"/>
      <c r="R443" s="9"/>
      <c r="S443" s="83"/>
      <c r="T443" s="83"/>
      <c r="U443" s="83"/>
      <c r="V443" s="302"/>
      <c r="W443" s="9"/>
      <c r="X443" s="9"/>
      <c r="Y443" s="9"/>
      <c r="Z443" s="83"/>
      <c r="AA443" s="83"/>
      <c r="AB443" s="83"/>
      <c r="AC443" s="302"/>
      <c r="AD443" s="9"/>
    </row>
    <row r="444" spans="1:30" s="8" customFormat="1" ht="21" customHeight="1" x14ac:dyDescent="0.15">
      <c r="A444" s="20"/>
      <c r="B444" s="19"/>
      <c r="C444" s="7"/>
      <c r="D444" s="7"/>
      <c r="E444" s="84"/>
      <c r="F444" s="84"/>
      <c r="G444" s="84"/>
      <c r="H444" s="303"/>
      <c r="I444" s="7"/>
      <c r="J444" s="7"/>
      <c r="K444" s="7"/>
      <c r="L444" s="84"/>
      <c r="M444" s="84"/>
      <c r="N444" s="84"/>
      <c r="O444" s="303"/>
      <c r="P444" s="7"/>
      <c r="Q444" s="7"/>
      <c r="R444" s="7"/>
      <c r="S444" s="84"/>
      <c r="T444" s="84"/>
      <c r="U444" s="84"/>
      <c r="V444" s="303"/>
      <c r="W444" s="7"/>
      <c r="X444" s="7"/>
      <c r="Y444" s="7"/>
      <c r="Z444" s="84"/>
      <c r="AA444" s="84"/>
      <c r="AB444" s="84"/>
      <c r="AC444" s="303"/>
      <c r="AD444" s="21">
        <f>'18'!$S$3</f>
        <v>18</v>
      </c>
    </row>
    <row r="445" spans="1:30" s="8" customFormat="1" ht="21" customHeight="1" x14ac:dyDescent="0.15">
      <c r="A445" s="915" t="s">
        <v>223</v>
      </c>
      <c r="B445" s="146" t="s">
        <v>224</v>
      </c>
      <c r="C445" s="147"/>
      <c r="D445" s="147"/>
      <c r="E445" s="147"/>
      <c r="F445" s="147"/>
      <c r="G445" s="296"/>
      <c r="H445" s="304"/>
      <c r="I445" s="146" t="s">
        <v>103</v>
      </c>
      <c r="J445" s="147"/>
      <c r="K445" s="147"/>
      <c r="L445" s="147"/>
      <c r="M445" s="147"/>
      <c r="N445" s="296"/>
      <c r="O445" s="304"/>
      <c r="P445" s="147" t="s">
        <v>104</v>
      </c>
      <c r="Q445" s="147"/>
      <c r="R445" s="147"/>
      <c r="S445" s="147"/>
      <c r="T445" s="147"/>
      <c r="U445" s="296"/>
      <c r="V445" s="304"/>
      <c r="W445" s="147" t="s">
        <v>239</v>
      </c>
      <c r="X445" s="147"/>
      <c r="Y445" s="147"/>
      <c r="Z445" s="147"/>
      <c r="AA445" s="147"/>
      <c r="AB445" s="296"/>
      <c r="AC445" s="304"/>
      <c r="AD445" s="918" t="s">
        <v>105</v>
      </c>
    </row>
    <row r="446" spans="1:30" s="8" customFormat="1" ht="21" customHeight="1" x14ac:dyDescent="0.15">
      <c r="A446" s="916"/>
      <c r="B446" s="921" t="s">
        <v>106</v>
      </c>
      <c r="C446" s="912"/>
      <c r="D446" s="148" t="s">
        <v>226</v>
      </c>
      <c r="E446" s="912" t="s">
        <v>241</v>
      </c>
      <c r="F446" s="912"/>
      <c r="G446" s="913" t="s">
        <v>107</v>
      </c>
      <c r="H446" s="914"/>
      <c r="I446" s="921" t="s">
        <v>106</v>
      </c>
      <c r="J446" s="912"/>
      <c r="K446" s="148" t="s">
        <v>226</v>
      </c>
      <c r="L446" s="912" t="s">
        <v>241</v>
      </c>
      <c r="M446" s="912"/>
      <c r="N446" s="913" t="s">
        <v>107</v>
      </c>
      <c r="O446" s="914"/>
      <c r="P446" s="912" t="s">
        <v>106</v>
      </c>
      <c r="Q446" s="912"/>
      <c r="R446" s="148" t="s">
        <v>226</v>
      </c>
      <c r="S446" s="912" t="s">
        <v>241</v>
      </c>
      <c r="T446" s="912"/>
      <c r="U446" s="913" t="s">
        <v>107</v>
      </c>
      <c r="V446" s="914"/>
      <c r="W446" s="912" t="s">
        <v>106</v>
      </c>
      <c r="X446" s="912"/>
      <c r="Y446" s="148" t="s">
        <v>226</v>
      </c>
      <c r="Z446" s="912" t="s">
        <v>241</v>
      </c>
      <c r="AA446" s="912"/>
      <c r="AB446" s="913" t="s">
        <v>107</v>
      </c>
      <c r="AC446" s="914"/>
      <c r="AD446" s="919"/>
    </row>
    <row r="447" spans="1:30" s="8" customFormat="1" ht="21" customHeight="1" x14ac:dyDescent="0.15">
      <c r="A447" s="917"/>
      <c r="B447" s="149" t="s">
        <v>108</v>
      </c>
      <c r="C447" s="50" t="s">
        <v>109</v>
      </c>
      <c r="D447" s="50" t="s">
        <v>226</v>
      </c>
      <c r="E447" s="50" t="s">
        <v>108</v>
      </c>
      <c r="F447" s="50" t="s">
        <v>109</v>
      </c>
      <c r="G447" s="297" t="s">
        <v>240</v>
      </c>
      <c r="H447" s="305" t="s">
        <v>110</v>
      </c>
      <c r="I447" s="149" t="s">
        <v>108</v>
      </c>
      <c r="J447" s="50" t="s">
        <v>109</v>
      </c>
      <c r="K447" s="50" t="s">
        <v>226</v>
      </c>
      <c r="L447" s="50" t="s">
        <v>108</v>
      </c>
      <c r="M447" s="50" t="s">
        <v>109</v>
      </c>
      <c r="N447" s="297" t="s">
        <v>240</v>
      </c>
      <c r="O447" s="305" t="s">
        <v>110</v>
      </c>
      <c r="P447" s="50" t="s">
        <v>108</v>
      </c>
      <c r="Q447" s="50" t="s">
        <v>109</v>
      </c>
      <c r="R447" s="50" t="s">
        <v>226</v>
      </c>
      <c r="S447" s="50" t="s">
        <v>108</v>
      </c>
      <c r="T447" s="50" t="s">
        <v>109</v>
      </c>
      <c r="U447" s="297" t="s">
        <v>240</v>
      </c>
      <c r="V447" s="305" t="s">
        <v>110</v>
      </c>
      <c r="W447" s="50" t="s">
        <v>108</v>
      </c>
      <c r="X447" s="50" t="s">
        <v>109</v>
      </c>
      <c r="Y447" s="50" t="s">
        <v>226</v>
      </c>
      <c r="Z447" s="50" t="s">
        <v>108</v>
      </c>
      <c r="AA447" s="50" t="s">
        <v>109</v>
      </c>
      <c r="AB447" s="297" t="s">
        <v>240</v>
      </c>
      <c r="AC447" s="305" t="s">
        <v>110</v>
      </c>
      <c r="AD447" s="920"/>
    </row>
    <row r="448" spans="1:30" s="8" customFormat="1" ht="21" customHeight="1" x14ac:dyDescent="0.15">
      <c r="A448" s="82" t="s">
        <v>224</v>
      </c>
      <c r="B448" s="117">
        <f>SUM(B449:B468)</f>
        <v>0</v>
      </c>
      <c r="C448" s="118">
        <f>SUM(C449:C468)</f>
        <v>0</v>
      </c>
      <c r="D448" s="119" t="s">
        <v>226</v>
      </c>
      <c r="E448" s="120">
        <f>SUM(E449:E468)</f>
        <v>0</v>
      </c>
      <c r="F448" s="121">
        <f>SUM(F449:F468)</f>
        <v>0</v>
      </c>
      <c r="G448" s="298">
        <f>SUM(G449:G468)</f>
        <v>0</v>
      </c>
      <c r="H448" s="306">
        <f>SUM(F448-E448)</f>
        <v>0</v>
      </c>
      <c r="I448" s="117">
        <f>SUM(I449:I468)</f>
        <v>0</v>
      </c>
      <c r="J448" s="118">
        <f>SUM(J449:J468)</f>
        <v>0</v>
      </c>
      <c r="K448" s="119" t="s">
        <v>226</v>
      </c>
      <c r="L448" s="120">
        <f>SUM(L449:L468)</f>
        <v>0</v>
      </c>
      <c r="M448" s="121">
        <f>SUM(M449:M468)</f>
        <v>0</v>
      </c>
      <c r="N448" s="298">
        <f>SUM(N449:N468)</f>
        <v>0</v>
      </c>
      <c r="O448" s="306">
        <f>SUM(M448-L448)</f>
        <v>0</v>
      </c>
      <c r="P448" s="122">
        <f>SUM(P449:P468)</f>
        <v>0</v>
      </c>
      <c r="Q448" s="118">
        <f>SUM(Q449:Q468)</f>
        <v>0</v>
      </c>
      <c r="R448" s="119" t="s">
        <v>226</v>
      </c>
      <c r="S448" s="120">
        <f>SUM(S449:S468)</f>
        <v>0</v>
      </c>
      <c r="T448" s="121">
        <f>SUM(T449:T468)</f>
        <v>0</v>
      </c>
      <c r="U448" s="298">
        <f>SUM(U449:U468)</f>
        <v>0</v>
      </c>
      <c r="V448" s="306">
        <f>SUM(T448-S448)</f>
        <v>0</v>
      </c>
      <c r="W448" s="122">
        <f>SUM(W449:W468)</f>
        <v>0</v>
      </c>
      <c r="X448" s="118">
        <f>SUM(X449:X468)</f>
        <v>0</v>
      </c>
      <c r="Y448" s="119" t="s">
        <v>226</v>
      </c>
      <c r="Z448" s="120">
        <f>SUM(Z449:Z468)</f>
        <v>0</v>
      </c>
      <c r="AA448" s="121">
        <f>SUM(AA449:AA468)</f>
        <v>0</v>
      </c>
      <c r="AB448" s="298">
        <f>SUM(AB449:AB468)</f>
        <v>0</v>
      </c>
      <c r="AC448" s="306">
        <f>SUM(AA448-Z448)</f>
        <v>0</v>
      </c>
      <c r="AD448" s="123"/>
    </row>
    <row r="449" spans="1:30" s="8" customFormat="1" ht="21" customHeight="1" x14ac:dyDescent="0.15">
      <c r="A449" s="51" t="s">
        <v>227</v>
      </c>
      <c r="B449" s="124">
        <f>COUNTIF('18'!$C$7:$C$1004,"*전")</f>
        <v>0</v>
      </c>
      <c r="C449" s="125">
        <f>COUNTIF('18'!$H$7:$H$1004,"*전")</f>
        <v>0</v>
      </c>
      <c r="D449" s="126" t="s">
        <v>226</v>
      </c>
      <c r="E449" s="127">
        <f>SUMIF('18'!$C$7:$C$1004,"*전",'18'!$E$7:$E$1004)</f>
        <v>0</v>
      </c>
      <c r="F449" s="128">
        <f>SUMIF('18'!$H$7:$H$1004,"*전",'18'!$J$7:$J1416)</f>
        <v>0</v>
      </c>
      <c r="G449" s="299">
        <f>C449-B449</f>
        <v>0</v>
      </c>
      <c r="H449" s="307">
        <f t="shared" ref="H449:H463" si="244">SUM(F449-E449)</f>
        <v>0</v>
      </c>
      <c r="I449" s="124">
        <f>COUNTIF('18'!$T$7:$T$1004,"국전")</f>
        <v>0</v>
      </c>
      <c r="J449" s="125">
        <f>COUNTIF('18'!$U$7:$U$1004,"국전")</f>
        <v>0</v>
      </c>
      <c r="K449" s="126" t="s">
        <v>226</v>
      </c>
      <c r="L449" s="127">
        <f>SUMIF('18'!$T$7:$T$1004,"국전",'18'!$E$7:$E$1004)</f>
        <v>0</v>
      </c>
      <c r="M449" s="128">
        <f>SUMIF('18'!$U$7:$U$1004,"국전",'18'!$J$7:$J1416)</f>
        <v>0</v>
      </c>
      <c r="N449" s="299">
        <f>J449-I449</f>
        <v>0</v>
      </c>
      <c r="O449" s="307">
        <f t="shared" ref="O449:O463" si="245">SUM(M449-L449)</f>
        <v>0</v>
      </c>
      <c r="P449" s="129">
        <f>COUNTIF('18'!$T$7:$T$1004,"공전")</f>
        <v>0</v>
      </c>
      <c r="Q449" s="125">
        <f>COUNTIF('18'!$U$7:$U$1004,"공전")</f>
        <v>0</v>
      </c>
      <c r="R449" s="126" t="s">
        <v>226</v>
      </c>
      <c r="S449" s="127">
        <f>SUMIF('18'!$T$7:$T$1004,"공전",'18'!$E$7:$E$1004)</f>
        <v>0</v>
      </c>
      <c r="T449" s="128">
        <f>SUMIF('18'!$U$7:$U$1004,"공전",'18'!$J$7:$J1416)</f>
        <v>0</v>
      </c>
      <c r="U449" s="299">
        <f>Q449-P449</f>
        <v>0</v>
      </c>
      <c r="V449" s="307">
        <f t="shared" ref="V449:V463" si="246">SUM(T449-S449)</f>
        <v>0</v>
      </c>
      <c r="W449" s="129">
        <f t="shared" ref="W449:W468" si="247">B449-I449-P449</f>
        <v>0</v>
      </c>
      <c r="X449" s="125">
        <f t="shared" ref="X449:X468" si="248">C449-J449-Q449</f>
        <v>0</v>
      </c>
      <c r="Y449" s="129" t="e">
        <f t="shared" ref="Y449:Y468" si="249">D449-K449-R449</f>
        <v>#VALUE!</v>
      </c>
      <c r="Z449" s="127">
        <f t="shared" ref="Z449:Z468" si="250">E449-L449-S449</f>
        <v>0</v>
      </c>
      <c r="AA449" s="128">
        <f t="shared" ref="AA449:AA468" si="251">F449-M449-T449</f>
        <v>0</v>
      </c>
      <c r="AB449" s="299">
        <f>X449-W449</f>
        <v>0</v>
      </c>
      <c r="AC449" s="307">
        <f t="shared" ref="AC449:AC463" si="252">SUM(AA449-Z449)</f>
        <v>0</v>
      </c>
      <c r="AD449" s="130"/>
    </row>
    <row r="450" spans="1:30" s="8" customFormat="1" ht="21" customHeight="1" x14ac:dyDescent="0.15">
      <c r="A450" s="52" t="s">
        <v>228</v>
      </c>
      <c r="B450" s="131">
        <f>COUNTIF('18'!$C$7:$C$1004,"*답")</f>
        <v>0</v>
      </c>
      <c r="C450" s="132">
        <f>COUNTIF('18'!$H$7:$H$1004,"*답")</f>
        <v>0</v>
      </c>
      <c r="D450" s="133" t="s">
        <v>226</v>
      </c>
      <c r="E450" s="134">
        <f>SUMIF('18'!$C$7:$C$1004,"*답",'18'!$E$7:$E$1004)</f>
        <v>0</v>
      </c>
      <c r="F450" s="135">
        <f>SUMIF('18'!$H$7:$H$1004,"*답",'18'!$J$7:$J1417)</f>
        <v>0</v>
      </c>
      <c r="G450" s="300">
        <f t="shared" ref="G450:G468" si="253">C450-B450</f>
        <v>0</v>
      </c>
      <c r="H450" s="308">
        <f t="shared" si="244"/>
        <v>0</v>
      </c>
      <c r="I450" s="131">
        <f>COUNTIF('18'!$T$7:$T$1004,"국답")</f>
        <v>0</v>
      </c>
      <c r="J450" s="132">
        <f>COUNTIF('18'!$U$7:$U$1004,"국답")</f>
        <v>0</v>
      </c>
      <c r="K450" s="133" t="s">
        <v>226</v>
      </c>
      <c r="L450" s="134">
        <f>SUMIF('18'!$T$7:$T$1004,"국답",'18'!$E$7:$E$1004)</f>
        <v>0</v>
      </c>
      <c r="M450" s="135">
        <f>SUMIF('18'!$U$7:$U$1004,"국답",'18'!$J$7:$J1417)</f>
        <v>0</v>
      </c>
      <c r="N450" s="300">
        <f t="shared" ref="N450:N468" si="254">J450-I450</f>
        <v>0</v>
      </c>
      <c r="O450" s="308">
        <f t="shared" si="245"/>
        <v>0</v>
      </c>
      <c r="P450" s="136">
        <f>COUNTIF('18'!$T$7:$T$1004,"공답")</f>
        <v>0</v>
      </c>
      <c r="Q450" s="132">
        <f>COUNTIF('18'!$U$7:$U$1004,"공답")</f>
        <v>0</v>
      </c>
      <c r="R450" s="133" t="s">
        <v>226</v>
      </c>
      <c r="S450" s="134">
        <f>SUMIF('18'!$T$7:$T$1004,"공답",'18'!$E$7:$E$1004)</f>
        <v>0</v>
      </c>
      <c r="T450" s="135">
        <f>SUMIF('18'!$U$7:$U$1004,"공답",'18'!$J$7:$J1417)</f>
        <v>0</v>
      </c>
      <c r="U450" s="300">
        <f t="shared" ref="U450:U468" si="255">Q450-P450</f>
        <v>0</v>
      </c>
      <c r="V450" s="308">
        <f t="shared" si="246"/>
        <v>0</v>
      </c>
      <c r="W450" s="136">
        <f t="shared" si="247"/>
        <v>0</v>
      </c>
      <c r="X450" s="132">
        <f t="shared" si="248"/>
        <v>0</v>
      </c>
      <c r="Y450" s="136" t="e">
        <f t="shared" si="249"/>
        <v>#VALUE!</v>
      </c>
      <c r="Z450" s="134">
        <f t="shared" si="250"/>
        <v>0</v>
      </c>
      <c r="AA450" s="135">
        <f t="shared" si="251"/>
        <v>0</v>
      </c>
      <c r="AB450" s="300">
        <f t="shared" ref="AB450:AB468" si="256">X450-W450</f>
        <v>0</v>
      </c>
      <c r="AC450" s="308">
        <f t="shared" si="252"/>
        <v>0</v>
      </c>
      <c r="AD450" s="137"/>
    </row>
    <row r="451" spans="1:30" s="8" customFormat="1" ht="21" customHeight="1" x14ac:dyDescent="0.15">
      <c r="A451" s="52" t="s">
        <v>229</v>
      </c>
      <c r="B451" s="131">
        <f>COUNTIF('18'!$C$7:$C$1004,"*대")</f>
        <v>0</v>
      </c>
      <c r="C451" s="132">
        <f>COUNTIF('18'!$H$7:$H$1004,"*대")</f>
        <v>0</v>
      </c>
      <c r="D451" s="133" t="s">
        <v>226</v>
      </c>
      <c r="E451" s="134">
        <f>SUMIF('18'!$C$7:$C$1004,"*대",'18'!$E$7:$E$1004)</f>
        <v>0</v>
      </c>
      <c r="F451" s="135">
        <f>SUMIF('18'!$H$7:$H$1004,"*대",'18'!$J$7:$J1418)</f>
        <v>0</v>
      </c>
      <c r="G451" s="300">
        <f t="shared" si="253"/>
        <v>0</v>
      </c>
      <c r="H451" s="308">
        <f t="shared" si="244"/>
        <v>0</v>
      </c>
      <c r="I451" s="131">
        <f>COUNTIF('18'!$T$7:$T$1004,"국대")</f>
        <v>0</v>
      </c>
      <c r="J451" s="132">
        <f>COUNTIF('18'!$U$7:$U$1004,"국대")</f>
        <v>0</v>
      </c>
      <c r="K451" s="133" t="s">
        <v>226</v>
      </c>
      <c r="L451" s="134">
        <f>SUMIF('18'!$T$7:$T$1004,"국대",'18'!$E$7:$E$1004)</f>
        <v>0</v>
      </c>
      <c r="M451" s="135">
        <f>SUMIF('18'!$U$7:$U$1004,"국대",'18'!$J$7:$J1418)</f>
        <v>0</v>
      </c>
      <c r="N451" s="300">
        <f t="shared" si="254"/>
        <v>0</v>
      </c>
      <c r="O451" s="308">
        <f t="shared" si="245"/>
        <v>0</v>
      </c>
      <c r="P451" s="136">
        <f>COUNTIF('18'!$T$7:$T$1004,"공대")</f>
        <v>0</v>
      </c>
      <c r="Q451" s="132">
        <f>COUNTIF('18'!$U$7:$U$1004,"공대")</f>
        <v>0</v>
      </c>
      <c r="R451" s="133" t="s">
        <v>226</v>
      </c>
      <c r="S451" s="134">
        <f>SUMIF('18'!$T$7:$T$1004,"공대",'18'!$E$7:$E$1004)</f>
        <v>0</v>
      </c>
      <c r="T451" s="135">
        <f>SUMIF('18'!$U$7:$U$1004,"공대",'18'!$J$7:$J1418)</f>
        <v>0</v>
      </c>
      <c r="U451" s="300">
        <f t="shared" si="255"/>
        <v>0</v>
      </c>
      <c r="V451" s="308">
        <f t="shared" si="246"/>
        <v>0</v>
      </c>
      <c r="W451" s="136">
        <f t="shared" si="247"/>
        <v>0</v>
      </c>
      <c r="X451" s="132">
        <f t="shared" si="248"/>
        <v>0</v>
      </c>
      <c r="Y451" s="136" t="e">
        <f t="shared" si="249"/>
        <v>#VALUE!</v>
      </c>
      <c r="Z451" s="134">
        <f t="shared" si="250"/>
        <v>0</v>
      </c>
      <c r="AA451" s="135">
        <f t="shared" si="251"/>
        <v>0</v>
      </c>
      <c r="AB451" s="300">
        <f t="shared" si="256"/>
        <v>0</v>
      </c>
      <c r="AC451" s="308">
        <f t="shared" si="252"/>
        <v>0</v>
      </c>
      <c r="AD451" s="138"/>
    </row>
    <row r="452" spans="1:30" s="8" customFormat="1" ht="21" customHeight="1" x14ac:dyDescent="0.15">
      <c r="A452" s="52" t="s">
        <v>230</v>
      </c>
      <c r="B452" s="131">
        <f>COUNTIF('18'!$C$7:$C$1004,"*임")</f>
        <v>0</v>
      </c>
      <c r="C452" s="132">
        <f>COUNTIF('18'!$H$7:$H$1004,"*임")</f>
        <v>0</v>
      </c>
      <c r="D452" s="133" t="s">
        <v>226</v>
      </c>
      <c r="E452" s="134">
        <f>SUMIF('18'!$C$7:$C$1004,"*임",'18'!$E$7:$E$1004)</f>
        <v>0</v>
      </c>
      <c r="F452" s="135">
        <f>SUMIF('18'!$H$7:$H$1004,"*임",'18'!$J$7:$J1419)</f>
        <v>0</v>
      </c>
      <c r="G452" s="300">
        <f t="shared" si="253"/>
        <v>0</v>
      </c>
      <c r="H452" s="308">
        <f t="shared" si="244"/>
        <v>0</v>
      </c>
      <c r="I452" s="131">
        <f>COUNTIF('18'!$T$7:$T$1004,"국임")</f>
        <v>0</v>
      </c>
      <c r="J452" s="132">
        <f>COUNTIF('18'!$U$7:$U$1004,"국임")</f>
        <v>0</v>
      </c>
      <c r="K452" s="133" t="s">
        <v>226</v>
      </c>
      <c r="L452" s="134">
        <f>SUMIF('18'!$T$7:$T$1004,"국임",'18'!$E$7:$E$1004)</f>
        <v>0</v>
      </c>
      <c r="M452" s="135">
        <f>SUMIF('18'!$U$7:$U$1004,"국임",'18'!$J$7:$J1419)</f>
        <v>0</v>
      </c>
      <c r="N452" s="300">
        <f t="shared" si="254"/>
        <v>0</v>
      </c>
      <c r="O452" s="308">
        <f t="shared" si="245"/>
        <v>0</v>
      </c>
      <c r="P452" s="136">
        <f>COUNTIF('18'!$T$7:$T$1004,"공임")</f>
        <v>0</v>
      </c>
      <c r="Q452" s="132">
        <f>COUNTIF('18'!$U$7:$U$1004,"공임")</f>
        <v>0</v>
      </c>
      <c r="R452" s="133" t="s">
        <v>226</v>
      </c>
      <c r="S452" s="134">
        <f>SUMIF('18'!$T$7:$T$1004,"공임",'18'!$E$7:$E$1004)</f>
        <v>0</v>
      </c>
      <c r="T452" s="135">
        <f>SUMIF('18'!$U$7:$U$1004,"공임",'18'!$J$7:$J1419)</f>
        <v>0</v>
      </c>
      <c r="U452" s="300">
        <f t="shared" si="255"/>
        <v>0</v>
      </c>
      <c r="V452" s="308">
        <f t="shared" si="246"/>
        <v>0</v>
      </c>
      <c r="W452" s="136">
        <f t="shared" si="247"/>
        <v>0</v>
      </c>
      <c r="X452" s="132">
        <f t="shared" si="248"/>
        <v>0</v>
      </c>
      <c r="Y452" s="136" t="e">
        <f t="shared" si="249"/>
        <v>#VALUE!</v>
      </c>
      <c r="Z452" s="134">
        <f t="shared" si="250"/>
        <v>0</v>
      </c>
      <c r="AA452" s="135">
        <f t="shared" si="251"/>
        <v>0</v>
      </c>
      <c r="AB452" s="300">
        <f t="shared" si="256"/>
        <v>0</v>
      </c>
      <c r="AC452" s="308">
        <f t="shared" si="252"/>
        <v>0</v>
      </c>
      <c r="AD452" s="138"/>
    </row>
    <row r="453" spans="1:30" s="8" customFormat="1" ht="21" customHeight="1" x14ac:dyDescent="0.15">
      <c r="A453" s="52" t="s">
        <v>231</v>
      </c>
      <c r="B453" s="131">
        <f>COUNTIF('18'!$C$7:$C$1004,"*도")</f>
        <v>0</v>
      </c>
      <c r="C453" s="132">
        <f>COUNTIF('18'!$H$7:$H$1004,"*도")</f>
        <v>0</v>
      </c>
      <c r="D453" s="133" t="s">
        <v>226</v>
      </c>
      <c r="E453" s="134">
        <f>SUMIF('18'!$C$7:$C$1004,"*도",'18'!$E$7:$E$1004)</f>
        <v>0</v>
      </c>
      <c r="F453" s="135">
        <f>SUMIF('18'!$H$7:$H$1004,"*도",'18'!$J$7:$J1420)</f>
        <v>0</v>
      </c>
      <c r="G453" s="300">
        <f t="shared" si="253"/>
        <v>0</v>
      </c>
      <c r="H453" s="308">
        <f t="shared" si="244"/>
        <v>0</v>
      </c>
      <c r="I453" s="131">
        <f>COUNTIF('18'!$T$7:$T$1004,"국도")</f>
        <v>0</v>
      </c>
      <c r="J453" s="132">
        <f>COUNTIF('18'!$U$7:$U$1004,"국도")</f>
        <v>0</v>
      </c>
      <c r="K453" s="133" t="s">
        <v>226</v>
      </c>
      <c r="L453" s="134">
        <f>SUMIF('18'!$T$7:$T$1004,"국도",'18'!$E$7:$E$1004)</f>
        <v>0</v>
      </c>
      <c r="M453" s="135">
        <f>SUMIF('18'!$U$7:$U$1004,"국도",'18'!$J$7:$J1420)</f>
        <v>0</v>
      </c>
      <c r="N453" s="300">
        <f t="shared" si="254"/>
        <v>0</v>
      </c>
      <c r="O453" s="308">
        <f t="shared" si="245"/>
        <v>0</v>
      </c>
      <c r="P453" s="136">
        <f>COUNTIF('18'!$T$7:$T$1004,"공도")</f>
        <v>0</v>
      </c>
      <c r="Q453" s="132">
        <f>COUNTIF('18'!$U$7:$U$1004,"공도")</f>
        <v>0</v>
      </c>
      <c r="R453" s="133" t="s">
        <v>226</v>
      </c>
      <c r="S453" s="134">
        <f>SUMIF('18'!$T$7:$T$1004,"공도",'18'!$E$7:$E$1004)</f>
        <v>0</v>
      </c>
      <c r="T453" s="135">
        <f>SUMIF('18'!$U$7:$U$1004,"공도",'18'!$J$7:$J1420)</f>
        <v>0</v>
      </c>
      <c r="U453" s="300">
        <f t="shared" si="255"/>
        <v>0</v>
      </c>
      <c r="V453" s="308">
        <f t="shared" si="246"/>
        <v>0</v>
      </c>
      <c r="W453" s="136">
        <f t="shared" si="247"/>
        <v>0</v>
      </c>
      <c r="X453" s="132">
        <f t="shared" si="248"/>
        <v>0</v>
      </c>
      <c r="Y453" s="136" t="e">
        <f t="shared" si="249"/>
        <v>#VALUE!</v>
      </c>
      <c r="Z453" s="134">
        <f t="shared" si="250"/>
        <v>0</v>
      </c>
      <c r="AA453" s="135">
        <f t="shared" si="251"/>
        <v>0</v>
      </c>
      <c r="AB453" s="300">
        <f t="shared" si="256"/>
        <v>0</v>
      </c>
      <c r="AC453" s="308">
        <f t="shared" si="252"/>
        <v>0</v>
      </c>
      <c r="AD453" s="138"/>
    </row>
    <row r="454" spans="1:30" s="8" customFormat="1" ht="21" customHeight="1" x14ac:dyDescent="0.15">
      <c r="A454" s="52" t="s">
        <v>232</v>
      </c>
      <c r="B454" s="131">
        <f>COUNTIF('18'!$C$7:$C$1004,"*천")</f>
        <v>0</v>
      </c>
      <c r="C454" s="132">
        <f>COUNTIF('18'!$H$7:$H$1004,"*천")</f>
        <v>0</v>
      </c>
      <c r="D454" s="133" t="s">
        <v>226</v>
      </c>
      <c r="E454" s="134">
        <f>SUMIF('18'!$C$7:$C$1004,"*천",'18'!$E$7:$E$1004)</f>
        <v>0</v>
      </c>
      <c r="F454" s="135">
        <f>SUMIF('18'!$H$7:$H$1004,"*천",'18'!$J$7:$J1421)</f>
        <v>0</v>
      </c>
      <c r="G454" s="300">
        <f t="shared" si="253"/>
        <v>0</v>
      </c>
      <c r="H454" s="308">
        <f t="shared" si="244"/>
        <v>0</v>
      </c>
      <c r="I454" s="131">
        <f>COUNTIF('18'!$T$7:$T$1004,"국천")</f>
        <v>0</v>
      </c>
      <c r="J454" s="132">
        <f>COUNTIF('18'!$U$7:$U$1004,"국천")</f>
        <v>0</v>
      </c>
      <c r="K454" s="133" t="s">
        <v>226</v>
      </c>
      <c r="L454" s="134">
        <f>SUMIF('18'!$T$7:$T$1004,"국천",'18'!$E$7:$E$1004)</f>
        <v>0</v>
      </c>
      <c r="M454" s="135">
        <f>SUMIF('18'!$U$7:$U$1004,"국천",'18'!$J$7:$J1421)</f>
        <v>0</v>
      </c>
      <c r="N454" s="300">
        <f t="shared" si="254"/>
        <v>0</v>
      </c>
      <c r="O454" s="308">
        <f t="shared" si="245"/>
        <v>0</v>
      </c>
      <c r="P454" s="136">
        <f>COUNTIF('18'!$T$7:$T$1004,"공천")</f>
        <v>0</v>
      </c>
      <c r="Q454" s="132">
        <f>COUNTIF('18'!$U$7:$U$1004,"공천")</f>
        <v>0</v>
      </c>
      <c r="R454" s="133" t="s">
        <v>226</v>
      </c>
      <c r="S454" s="134">
        <f>SUMIF('18'!$T$7:$T$1004,"공천",'18'!$E$7:$E$1004)</f>
        <v>0</v>
      </c>
      <c r="T454" s="135">
        <f>SUMIF('18'!$U$7:$U$1004,"공천",'18'!$J$7:$J1421)</f>
        <v>0</v>
      </c>
      <c r="U454" s="300">
        <f t="shared" si="255"/>
        <v>0</v>
      </c>
      <c r="V454" s="308">
        <f t="shared" si="246"/>
        <v>0</v>
      </c>
      <c r="W454" s="136">
        <f t="shared" si="247"/>
        <v>0</v>
      </c>
      <c r="X454" s="132">
        <f t="shared" si="248"/>
        <v>0</v>
      </c>
      <c r="Y454" s="136" t="e">
        <f t="shared" si="249"/>
        <v>#VALUE!</v>
      </c>
      <c r="Z454" s="134">
        <f t="shared" si="250"/>
        <v>0</v>
      </c>
      <c r="AA454" s="135">
        <f t="shared" si="251"/>
        <v>0</v>
      </c>
      <c r="AB454" s="300">
        <f t="shared" si="256"/>
        <v>0</v>
      </c>
      <c r="AC454" s="308">
        <f t="shared" si="252"/>
        <v>0</v>
      </c>
      <c r="AD454" s="138"/>
    </row>
    <row r="455" spans="1:30" s="8" customFormat="1" ht="21" customHeight="1" x14ac:dyDescent="0.15">
      <c r="A455" s="52" t="s">
        <v>233</v>
      </c>
      <c r="B455" s="131">
        <f>COUNTIF('18'!$C$7:$C$1004,"*구")</f>
        <v>0</v>
      </c>
      <c r="C455" s="132">
        <f>COUNTIF('18'!$H$7:$H$1004,"*구")</f>
        <v>0</v>
      </c>
      <c r="D455" s="133" t="s">
        <v>226</v>
      </c>
      <c r="E455" s="134">
        <f>SUMIF('18'!$C$7:$C$1004,"*구",'18'!$E$7:$E$1004)</f>
        <v>0</v>
      </c>
      <c r="F455" s="135">
        <f>SUMIF('18'!$H$7:$H$1004,"*구",'18'!$J$7:$J1422)</f>
        <v>0</v>
      </c>
      <c r="G455" s="300">
        <f t="shared" si="253"/>
        <v>0</v>
      </c>
      <c r="H455" s="308">
        <f t="shared" si="244"/>
        <v>0</v>
      </c>
      <c r="I455" s="131">
        <f>COUNTIF('18'!$T$7:$T$1004,"국구")</f>
        <v>0</v>
      </c>
      <c r="J455" s="132">
        <f>COUNTIF('18'!$U$7:$U$1004,"국구")</f>
        <v>0</v>
      </c>
      <c r="K455" s="133" t="s">
        <v>226</v>
      </c>
      <c r="L455" s="134">
        <f>SUMIF('18'!$T$7:$T$1004,"국구",'18'!$E$7:$E$1004)</f>
        <v>0</v>
      </c>
      <c r="M455" s="135">
        <f>SUMIF('18'!$U$7:$U$1004,"국구",'18'!$J$7:$J1422)</f>
        <v>0</v>
      </c>
      <c r="N455" s="300">
        <f t="shared" si="254"/>
        <v>0</v>
      </c>
      <c r="O455" s="308">
        <f t="shared" si="245"/>
        <v>0</v>
      </c>
      <c r="P455" s="136">
        <f>COUNTIF('18'!$T$7:$T$1004,"공구")</f>
        <v>0</v>
      </c>
      <c r="Q455" s="132">
        <f>COUNTIF('18'!$U$7:$U$1004,"공구")</f>
        <v>0</v>
      </c>
      <c r="R455" s="133" t="s">
        <v>226</v>
      </c>
      <c r="S455" s="134">
        <f>SUMIF('18'!$T$7:$T$1004,"공구",'18'!$E$7:$E$1004)</f>
        <v>0</v>
      </c>
      <c r="T455" s="135">
        <f>SUMIF('18'!$U$7:$U$1004,"공구",'18'!$J$7:$J1422)</f>
        <v>0</v>
      </c>
      <c r="U455" s="300">
        <f t="shared" si="255"/>
        <v>0</v>
      </c>
      <c r="V455" s="308">
        <f t="shared" si="246"/>
        <v>0</v>
      </c>
      <c r="W455" s="136">
        <f t="shared" si="247"/>
        <v>0</v>
      </c>
      <c r="X455" s="132">
        <f t="shared" si="248"/>
        <v>0</v>
      </c>
      <c r="Y455" s="136" t="e">
        <f t="shared" si="249"/>
        <v>#VALUE!</v>
      </c>
      <c r="Z455" s="134">
        <f t="shared" si="250"/>
        <v>0</v>
      </c>
      <c r="AA455" s="135">
        <f t="shared" si="251"/>
        <v>0</v>
      </c>
      <c r="AB455" s="300">
        <f t="shared" si="256"/>
        <v>0</v>
      </c>
      <c r="AC455" s="308">
        <f t="shared" si="252"/>
        <v>0</v>
      </c>
      <c r="AD455" s="138"/>
    </row>
    <row r="456" spans="1:30" s="8" customFormat="1" ht="21" customHeight="1" x14ac:dyDescent="0.15">
      <c r="A456" s="52" t="s">
        <v>234</v>
      </c>
      <c r="B456" s="131">
        <f>COUNTIF('18'!$C$7:$C$1004,"*제")</f>
        <v>0</v>
      </c>
      <c r="C456" s="132">
        <f>COUNTIF('18'!$H$7:$H$1004,"*제")</f>
        <v>0</v>
      </c>
      <c r="D456" s="133" t="s">
        <v>226</v>
      </c>
      <c r="E456" s="134">
        <f>SUMIF('18'!$C$7:$C$1004,"*제",'18'!$E$7:$E$1004)</f>
        <v>0</v>
      </c>
      <c r="F456" s="135">
        <f>SUMIF('18'!$H$7:$H$1004,"*제",'18'!$J$7:$J1423)</f>
        <v>0</v>
      </c>
      <c r="G456" s="300">
        <f t="shared" si="253"/>
        <v>0</v>
      </c>
      <c r="H456" s="308">
        <f t="shared" si="244"/>
        <v>0</v>
      </c>
      <c r="I456" s="131">
        <f>COUNTIF('18'!$T$7:$T$1004,"국제")</f>
        <v>0</v>
      </c>
      <c r="J456" s="132">
        <f>COUNTIF('18'!$U$7:$U$1004,"국제")</f>
        <v>0</v>
      </c>
      <c r="K456" s="133" t="s">
        <v>226</v>
      </c>
      <c r="L456" s="134">
        <f>SUMIF('18'!$T$7:$T$1004,"국제",'18'!$E$7:$E$1004)</f>
        <v>0</v>
      </c>
      <c r="M456" s="135">
        <f>SUMIF('18'!$U$7:$U$1004,"국제",'18'!$J$7:$J1423)</f>
        <v>0</v>
      </c>
      <c r="N456" s="300">
        <f t="shared" si="254"/>
        <v>0</v>
      </c>
      <c r="O456" s="308">
        <f t="shared" si="245"/>
        <v>0</v>
      </c>
      <c r="P456" s="136">
        <f>COUNTIF('18'!$T$7:$T$1004,"공제")</f>
        <v>0</v>
      </c>
      <c r="Q456" s="132">
        <f>COUNTIF('18'!$U$7:$U$1004,"공제")</f>
        <v>0</v>
      </c>
      <c r="R456" s="133" t="s">
        <v>226</v>
      </c>
      <c r="S456" s="134">
        <f>SUMIF('18'!$T$7:$T$1004,"공제",'18'!$E$7:$E$1004)</f>
        <v>0</v>
      </c>
      <c r="T456" s="135">
        <f>SUMIF('18'!$U$7:$U$1004,"공제",'18'!$J$7:$J1423)</f>
        <v>0</v>
      </c>
      <c r="U456" s="300">
        <f t="shared" si="255"/>
        <v>0</v>
      </c>
      <c r="V456" s="308">
        <f t="shared" si="246"/>
        <v>0</v>
      </c>
      <c r="W456" s="136">
        <f t="shared" si="247"/>
        <v>0</v>
      </c>
      <c r="X456" s="132">
        <f t="shared" si="248"/>
        <v>0</v>
      </c>
      <c r="Y456" s="136" t="e">
        <f t="shared" si="249"/>
        <v>#VALUE!</v>
      </c>
      <c r="Z456" s="134">
        <f t="shared" si="250"/>
        <v>0</v>
      </c>
      <c r="AA456" s="135">
        <f t="shared" si="251"/>
        <v>0</v>
      </c>
      <c r="AB456" s="300">
        <f t="shared" si="256"/>
        <v>0</v>
      </c>
      <c r="AC456" s="308">
        <f t="shared" si="252"/>
        <v>0</v>
      </c>
      <c r="AD456" s="137"/>
    </row>
    <row r="457" spans="1:30" s="8" customFormat="1" ht="21" customHeight="1" x14ac:dyDescent="0.15">
      <c r="A457" s="52" t="s">
        <v>77</v>
      </c>
      <c r="B457" s="131">
        <f>COUNTIF('18'!$C$7:$C$1004,"*유")</f>
        <v>0</v>
      </c>
      <c r="C457" s="132">
        <f>COUNTIF('18'!$H$7:$H$1004,"*유")</f>
        <v>0</v>
      </c>
      <c r="D457" s="133" t="s">
        <v>226</v>
      </c>
      <c r="E457" s="134">
        <f>SUMIF('18'!$C$7:$C$1004,"*유",'18'!$E$7:$E$1004)</f>
        <v>0</v>
      </c>
      <c r="F457" s="135">
        <f>SUMIF('18'!$H$7:$H$1004,"*유",'18'!$J$7:$J1424)</f>
        <v>0</v>
      </c>
      <c r="G457" s="300">
        <f t="shared" si="253"/>
        <v>0</v>
      </c>
      <c r="H457" s="308">
        <f t="shared" si="244"/>
        <v>0</v>
      </c>
      <c r="I457" s="131">
        <f>COUNTIF('18'!$T$7:$T$1004,"국유")</f>
        <v>0</v>
      </c>
      <c r="J457" s="132">
        <f>COUNTIF('18'!$U$7:$U$1004,"국유")</f>
        <v>0</v>
      </c>
      <c r="K457" s="133" t="s">
        <v>226</v>
      </c>
      <c r="L457" s="134">
        <f>SUMIF('18'!$T$7:$T$1004,"국유",'18'!$E$7:$E$1004)</f>
        <v>0</v>
      </c>
      <c r="M457" s="135">
        <f>SUMIF('18'!$U$7:$U$1004,"국유",'18'!$J$7:$J1424)</f>
        <v>0</v>
      </c>
      <c r="N457" s="300">
        <f t="shared" si="254"/>
        <v>0</v>
      </c>
      <c r="O457" s="308">
        <f t="shared" si="245"/>
        <v>0</v>
      </c>
      <c r="P457" s="136">
        <f>COUNTIF('18'!$T$7:$T$1004,"공유")</f>
        <v>0</v>
      </c>
      <c r="Q457" s="132">
        <f>COUNTIF('18'!$U$7:$U$1004,"공유")</f>
        <v>0</v>
      </c>
      <c r="R457" s="133" t="s">
        <v>226</v>
      </c>
      <c r="S457" s="134">
        <f>SUMIF('18'!$T$7:$T$1004,"공유",'18'!$E$7:$E$1004)</f>
        <v>0</v>
      </c>
      <c r="T457" s="135">
        <f>SUMIF('18'!$U$7:$U$1004,"공유",'18'!$J$7:$J1424)</f>
        <v>0</v>
      </c>
      <c r="U457" s="300">
        <f t="shared" si="255"/>
        <v>0</v>
      </c>
      <c r="V457" s="308">
        <f t="shared" si="246"/>
        <v>0</v>
      </c>
      <c r="W457" s="136">
        <f t="shared" si="247"/>
        <v>0</v>
      </c>
      <c r="X457" s="132">
        <f t="shared" si="248"/>
        <v>0</v>
      </c>
      <c r="Y457" s="136" t="e">
        <f t="shared" si="249"/>
        <v>#VALUE!</v>
      </c>
      <c r="Z457" s="134">
        <f t="shared" si="250"/>
        <v>0</v>
      </c>
      <c r="AA457" s="135">
        <f t="shared" si="251"/>
        <v>0</v>
      </c>
      <c r="AB457" s="300">
        <f t="shared" si="256"/>
        <v>0</v>
      </c>
      <c r="AC457" s="308">
        <f t="shared" si="252"/>
        <v>0</v>
      </c>
      <c r="AD457" s="138"/>
    </row>
    <row r="458" spans="1:30" s="8" customFormat="1" ht="21" customHeight="1" x14ac:dyDescent="0.15">
      <c r="A458" s="52" t="s">
        <v>235</v>
      </c>
      <c r="B458" s="131">
        <f>COUNTIF('18'!$C$7:$C$1004,"*잡")</f>
        <v>0</v>
      </c>
      <c r="C458" s="132">
        <f>COUNTIF('18'!$H$7:$H$1004,"*잡")</f>
        <v>0</v>
      </c>
      <c r="D458" s="133" t="s">
        <v>226</v>
      </c>
      <c r="E458" s="134">
        <f>SUMIF('18'!$C$7:$C$1004,"*잡",'18'!$E$7:$E$1004)</f>
        <v>0</v>
      </c>
      <c r="F458" s="135">
        <f>SUMIF('18'!$H$7:$H$1004,"*잡",'18'!$J$7:$J1425)</f>
        <v>0</v>
      </c>
      <c r="G458" s="300">
        <f t="shared" si="253"/>
        <v>0</v>
      </c>
      <c r="H458" s="308">
        <f t="shared" si="244"/>
        <v>0</v>
      </c>
      <c r="I458" s="131">
        <f>COUNTIF('18'!$T$7:$T$1004,"국잡")</f>
        <v>0</v>
      </c>
      <c r="J458" s="132">
        <f>COUNTIF('18'!$U$7:$U$1004,"국잡")</f>
        <v>0</v>
      </c>
      <c r="K458" s="133" t="s">
        <v>226</v>
      </c>
      <c r="L458" s="134">
        <f>SUMIF('18'!$T$7:$T$1004,"국잡",'18'!$E$7:$E$1004)</f>
        <v>0</v>
      </c>
      <c r="M458" s="135">
        <f>SUMIF('18'!$U$7:$U$1004,"국잡",'18'!$J$7:$J1425)</f>
        <v>0</v>
      </c>
      <c r="N458" s="300">
        <f t="shared" si="254"/>
        <v>0</v>
      </c>
      <c r="O458" s="308">
        <f t="shared" si="245"/>
        <v>0</v>
      </c>
      <c r="P458" s="136">
        <f>COUNTIF('18'!$T$7:$T$1004,"공잡")</f>
        <v>0</v>
      </c>
      <c r="Q458" s="132">
        <f>COUNTIF('18'!$U$7:$U$1004,"공잡")</f>
        <v>0</v>
      </c>
      <c r="R458" s="133" t="s">
        <v>226</v>
      </c>
      <c r="S458" s="134">
        <f>SUMIF('18'!$T$7:$T$1004,"공잡",'18'!$E$7:$E$1004)</f>
        <v>0</v>
      </c>
      <c r="T458" s="135">
        <f>SUMIF('18'!$U$7:$U$1004,"공잡",'18'!$J$7:$J1425)</f>
        <v>0</v>
      </c>
      <c r="U458" s="300">
        <f t="shared" si="255"/>
        <v>0</v>
      </c>
      <c r="V458" s="308">
        <f t="shared" si="246"/>
        <v>0</v>
      </c>
      <c r="W458" s="136">
        <f t="shared" si="247"/>
        <v>0</v>
      </c>
      <c r="X458" s="132">
        <f t="shared" si="248"/>
        <v>0</v>
      </c>
      <c r="Y458" s="136" t="e">
        <f t="shared" si="249"/>
        <v>#VALUE!</v>
      </c>
      <c r="Z458" s="134">
        <f t="shared" si="250"/>
        <v>0</v>
      </c>
      <c r="AA458" s="135">
        <f t="shared" si="251"/>
        <v>0</v>
      </c>
      <c r="AB458" s="300">
        <f t="shared" si="256"/>
        <v>0</v>
      </c>
      <c r="AC458" s="308">
        <f t="shared" si="252"/>
        <v>0</v>
      </c>
      <c r="AD458" s="138"/>
    </row>
    <row r="459" spans="1:30" s="8" customFormat="1" ht="21" customHeight="1" x14ac:dyDescent="0.15">
      <c r="A459" s="52" t="s">
        <v>236</v>
      </c>
      <c r="B459" s="131">
        <f>COUNTIF('18'!$C$7:$C$1004,"*묘")</f>
        <v>0</v>
      </c>
      <c r="C459" s="132">
        <f>COUNTIF('18'!$H$7:$H$1004,"*묘")</f>
        <v>0</v>
      </c>
      <c r="D459" s="133" t="s">
        <v>226</v>
      </c>
      <c r="E459" s="134">
        <f>SUMIF('18'!$C$7:$C$1004,"*묘",'18'!$E$7:$E$1004)</f>
        <v>0</v>
      </c>
      <c r="F459" s="135">
        <f>SUMIF('18'!$H$7:$H$1004,"*묘",'18'!$J$7:$J1426)</f>
        <v>0</v>
      </c>
      <c r="G459" s="300">
        <f t="shared" si="253"/>
        <v>0</v>
      </c>
      <c r="H459" s="308">
        <f t="shared" si="244"/>
        <v>0</v>
      </c>
      <c r="I459" s="131">
        <f>COUNTIF('18'!$T$7:$T$1004,"국묘")</f>
        <v>0</v>
      </c>
      <c r="J459" s="132">
        <f>COUNTIF('18'!$U$7:$U$1004,"국묘")</f>
        <v>0</v>
      </c>
      <c r="K459" s="133" t="s">
        <v>226</v>
      </c>
      <c r="L459" s="134">
        <f>SUMIF('18'!$T$7:$T$1004,"국묘",'18'!$E$7:$E$1004)</f>
        <v>0</v>
      </c>
      <c r="M459" s="135">
        <f>SUMIF('18'!$U$7:$U$1004,"국묘",'18'!$J$7:$J1426)</f>
        <v>0</v>
      </c>
      <c r="N459" s="300">
        <f t="shared" si="254"/>
        <v>0</v>
      </c>
      <c r="O459" s="308">
        <f t="shared" si="245"/>
        <v>0</v>
      </c>
      <c r="P459" s="136">
        <f>COUNTIF('18'!$T$7:$T$1004,"공묘")</f>
        <v>0</v>
      </c>
      <c r="Q459" s="132">
        <f>COUNTIF('18'!$U$7:$U$1004,"공묘")</f>
        <v>0</v>
      </c>
      <c r="R459" s="133" t="s">
        <v>226</v>
      </c>
      <c r="S459" s="134">
        <f>SUMIF('18'!$T$7:$T$1004,"공묘",'18'!$E$7:$E$1004)</f>
        <v>0</v>
      </c>
      <c r="T459" s="135">
        <f>SUMIF('18'!$U$7:$U$1004,"공묘",'18'!$J$7:$J1426)</f>
        <v>0</v>
      </c>
      <c r="U459" s="300">
        <f t="shared" si="255"/>
        <v>0</v>
      </c>
      <c r="V459" s="308">
        <f t="shared" si="246"/>
        <v>0</v>
      </c>
      <c r="W459" s="136">
        <f t="shared" si="247"/>
        <v>0</v>
      </c>
      <c r="X459" s="132">
        <f t="shared" si="248"/>
        <v>0</v>
      </c>
      <c r="Y459" s="136" t="e">
        <f t="shared" si="249"/>
        <v>#VALUE!</v>
      </c>
      <c r="Z459" s="134">
        <f t="shared" si="250"/>
        <v>0</v>
      </c>
      <c r="AA459" s="135">
        <f t="shared" si="251"/>
        <v>0</v>
      </c>
      <c r="AB459" s="300">
        <f t="shared" si="256"/>
        <v>0</v>
      </c>
      <c r="AC459" s="308">
        <f t="shared" si="252"/>
        <v>0</v>
      </c>
      <c r="AD459" s="138"/>
    </row>
    <row r="460" spans="1:30" s="8" customFormat="1" ht="21" customHeight="1" x14ac:dyDescent="0.15">
      <c r="A460" s="52" t="s">
        <v>78</v>
      </c>
      <c r="B460" s="131">
        <f>COUNTIF('18'!$C$7:$C$1004,"*과")</f>
        <v>0</v>
      </c>
      <c r="C460" s="132">
        <f>COUNTIF('18'!$H$7:$H$1004,"*과")</f>
        <v>0</v>
      </c>
      <c r="D460" s="133" t="s">
        <v>226</v>
      </c>
      <c r="E460" s="134">
        <f>SUMIF('18'!$C$7:$C$1004,"*과",'18'!$E$7:$E$1004)</f>
        <v>0</v>
      </c>
      <c r="F460" s="135">
        <f>SUMIF('18'!$H$7:$H$1004,"*과",'18'!$J$7:$J1427)</f>
        <v>0</v>
      </c>
      <c r="G460" s="300">
        <f t="shared" si="253"/>
        <v>0</v>
      </c>
      <c r="H460" s="308">
        <f t="shared" si="244"/>
        <v>0</v>
      </c>
      <c r="I460" s="131">
        <f>COUNTIF('18'!$T$7:$T$1004,"국과")</f>
        <v>0</v>
      </c>
      <c r="J460" s="132">
        <f>COUNTIF('18'!$U$7:$U$1004,"국과")</f>
        <v>0</v>
      </c>
      <c r="K460" s="133" t="s">
        <v>226</v>
      </c>
      <c r="L460" s="134">
        <f>SUMIF('18'!$T$7:$T$1004,"국과",'18'!$E$7:$E$1004)</f>
        <v>0</v>
      </c>
      <c r="M460" s="135">
        <f>SUMIF('18'!$U$7:$U$1004,"국과",'18'!$J$7:$J1427)</f>
        <v>0</v>
      </c>
      <c r="N460" s="300">
        <f t="shared" si="254"/>
        <v>0</v>
      </c>
      <c r="O460" s="308">
        <f t="shared" si="245"/>
        <v>0</v>
      </c>
      <c r="P460" s="136">
        <f>COUNTIF('18'!$T$7:$T$1004,"공과")</f>
        <v>0</v>
      </c>
      <c r="Q460" s="132">
        <f>COUNTIF('18'!$U$7:$U$1004,"공과")</f>
        <v>0</v>
      </c>
      <c r="R460" s="133" t="s">
        <v>226</v>
      </c>
      <c r="S460" s="134">
        <f>SUMIF('18'!$T$7:$T$1004,"공과",'18'!$E$7:$E$1004)</f>
        <v>0</v>
      </c>
      <c r="T460" s="135">
        <f>SUMIF('18'!$U$7:$U$1004,"공과",'18'!$J$7:$J1427)</f>
        <v>0</v>
      </c>
      <c r="U460" s="300">
        <f t="shared" si="255"/>
        <v>0</v>
      </c>
      <c r="V460" s="308">
        <f t="shared" si="246"/>
        <v>0</v>
      </c>
      <c r="W460" s="136">
        <f t="shared" si="247"/>
        <v>0</v>
      </c>
      <c r="X460" s="132">
        <f t="shared" si="248"/>
        <v>0</v>
      </c>
      <c r="Y460" s="136" t="e">
        <f t="shared" si="249"/>
        <v>#VALUE!</v>
      </c>
      <c r="Z460" s="134">
        <f t="shared" si="250"/>
        <v>0</v>
      </c>
      <c r="AA460" s="135">
        <f t="shared" si="251"/>
        <v>0</v>
      </c>
      <c r="AB460" s="300">
        <f t="shared" si="256"/>
        <v>0</v>
      </c>
      <c r="AC460" s="308">
        <f t="shared" si="252"/>
        <v>0</v>
      </c>
      <c r="AD460" s="138"/>
    </row>
    <row r="461" spans="1:30" s="8" customFormat="1" ht="21" customHeight="1" x14ac:dyDescent="0.15">
      <c r="A461" s="52" t="s">
        <v>79</v>
      </c>
      <c r="B461" s="131">
        <f>COUNTIF('18'!$C$7:$C$1004,"*철")</f>
        <v>0</v>
      </c>
      <c r="C461" s="132">
        <f>COUNTIF('18'!$H$7:$H$1004,"*철")</f>
        <v>0</v>
      </c>
      <c r="D461" s="133" t="s">
        <v>226</v>
      </c>
      <c r="E461" s="134">
        <f>SUMIF('18'!$C$7:$C$1004,"*철",'18'!$E$7:$E$1004)</f>
        <v>0</v>
      </c>
      <c r="F461" s="135">
        <f>SUMIF('18'!$H$7:$H$1004,"*철",'18'!$J$7:$J1428)</f>
        <v>0</v>
      </c>
      <c r="G461" s="300">
        <f t="shared" si="253"/>
        <v>0</v>
      </c>
      <c r="H461" s="308">
        <f t="shared" si="244"/>
        <v>0</v>
      </c>
      <c r="I461" s="131">
        <f>COUNTIF('18'!$T$7:$T$1004,"국철")</f>
        <v>0</v>
      </c>
      <c r="J461" s="132">
        <f>COUNTIF('18'!$U$7:$U$1004,"국철")</f>
        <v>0</v>
      </c>
      <c r="K461" s="133" t="s">
        <v>226</v>
      </c>
      <c r="L461" s="134">
        <f>SUMIF('18'!$T$7:$T$1004,"국철",'18'!$E$7:$E$1004)</f>
        <v>0</v>
      </c>
      <c r="M461" s="135">
        <f>SUMIF('18'!$U$7:$U$1004,"국철",'18'!$J$7:$J1428)</f>
        <v>0</v>
      </c>
      <c r="N461" s="300">
        <f t="shared" si="254"/>
        <v>0</v>
      </c>
      <c r="O461" s="308">
        <f t="shared" si="245"/>
        <v>0</v>
      </c>
      <c r="P461" s="136">
        <f>COUNTIF('18'!$T$7:$T$1004,"공철")</f>
        <v>0</v>
      </c>
      <c r="Q461" s="132">
        <f>COUNTIF('18'!$U$7:$U$1004,"공철")</f>
        <v>0</v>
      </c>
      <c r="R461" s="133" t="s">
        <v>226</v>
      </c>
      <c r="S461" s="134">
        <f>SUMIF('18'!$T$7:$T$1004,"공철",'18'!$E$7:$E$1004)</f>
        <v>0</v>
      </c>
      <c r="T461" s="135">
        <f>SUMIF('18'!$U$7:$U$1004,"공철",'18'!$J$7:$J1428)</f>
        <v>0</v>
      </c>
      <c r="U461" s="300">
        <f t="shared" si="255"/>
        <v>0</v>
      </c>
      <c r="V461" s="308">
        <f t="shared" si="246"/>
        <v>0</v>
      </c>
      <c r="W461" s="136">
        <f t="shared" si="247"/>
        <v>0</v>
      </c>
      <c r="X461" s="132">
        <f t="shared" si="248"/>
        <v>0</v>
      </c>
      <c r="Y461" s="136" t="e">
        <f t="shared" si="249"/>
        <v>#VALUE!</v>
      </c>
      <c r="Z461" s="134">
        <f t="shared" si="250"/>
        <v>0</v>
      </c>
      <c r="AA461" s="135">
        <f t="shared" si="251"/>
        <v>0</v>
      </c>
      <c r="AB461" s="300">
        <f t="shared" si="256"/>
        <v>0</v>
      </c>
      <c r="AC461" s="308">
        <f t="shared" si="252"/>
        <v>0</v>
      </c>
      <c r="AD461" s="138"/>
    </row>
    <row r="462" spans="1:30" s="8" customFormat="1" ht="21" customHeight="1" x14ac:dyDescent="0.15">
      <c r="A462" s="52" t="s">
        <v>237</v>
      </c>
      <c r="B462" s="131">
        <f>COUNTIF('18'!$C$7:$C$1004,"*학")</f>
        <v>0</v>
      </c>
      <c r="C462" s="132">
        <f>COUNTIF('18'!$H$7:$H$1004,"*학")</f>
        <v>0</v>
      </c>
      <c r="D462" s="133" t="s">
        <v>226</v>
      </c>
      <c r="E462" s="134">
        <f>SUMIF('18'!$C$7:$C$1004,"*학",'18'!$E$7:$E$1004)</f>
        <v>0</v>
      </c>
      <c r="F462" s="135">
        <f>SUMIF('18'!$H$7:$H$1004,"*학",'18'!$J$7:$J1429)</f>
        <v>0</v>
      </c>
      <c r="G462" s="300">
        <f t="shared" si="253"/>
        <v>0</v>
      </c>
      <c r="H462" s="308">
        <f t="shared" si="244"/>
        <v>0</v>
      </c>
      <c r="I462" s="131">
        <f>COUNTIF('18'!$T$7:$T$1004,"국학")</f>
        <v>0</v>
      </c>
      <c r="J462" s="132">
        <f>COUNTIF('18'!$U$7:$U$1004,"국학")</f>
        <v>0</v>
      </c>
      <c r="K462" s="133" t="s">
        <v>226</v>
      </c>
      <c r="L462" s="134">
        <f>SUMIF('18'!$T$7:$T$1004,"국학",'18'!$E$7:$E$1004)</f>
        <v>0</v>
      </c>
      <c r="M462" s="135">
        <f>SUMIF('18'!$U$7:$U$1004,"국학",'18'!$J$7:$J1429)</f>
        <v>0</v>
      </c>
      <c r="N462" s="300">
        <f t="shared" si="254"/>
        <v>0</v>
      </c>
      <c r="O462" s="308">
        <f t="shared" si="245"/>
        <v>0</v>
      </c>
      <c r="P462" s="136">
        <f>COUNTIF('18'!$T$7:$T$1004,"공학")</f>
        <v>0</v>
      </c>
      <c r="Q462" s="132">
        <f>COUNTIF('18'!$U$7:$U$1004,"공학")</f>
        <v>0</v>
      </c>
      <c r="R462" s="133" t="s">
        <v>226</v>
      </c>
      <c r="S462" s="134">
        <f>SUMIF('18'!$T$7:$T$1004,"공학",'18'!$E$7:$E$1004)</f>
        <v>0</v>
      </c>
      <c r="T462" s="135">
        <f>SUMIF('18'!$U$7:$U$1004,"공학",'18'!$J$7:$J1429)</f>
        <v>0</v>
      </c>
      <c r="U462" s="300">
        <f t="shared" si="255"/>
        <v>0</v>
      </c>
      <c r="V462" s="308">
        <f t="shared" si="246"/>
        <v>0</v>
      </c>
      <c r="W462" s="136">
        <f t="shared" si="247"/>
        <v>0</v>
      </c>
      <c r="X462" s="132">
        <f t="shared" si="248"/>
        <v>0</v>
      </c>
      <c r="Y462" s="136" t="e">
        <f t="shared" si="249"/>
        <v>#VALUE!</v>
      </c>
      <c r="Z462" s="134">
        <f t="shared" si="250"/>
        <v>0</v>
      </c>
      <c r="AA462" s="135">
        <f t="shared" si="251"/>
        <v>0</v>
      </c>
      <c r="AB462" s="300">
        <f t="shared" si="256"/>
        <v>0</v>
      </c>
      <c r="AC462" s="308">
        <f t="shared" si="252"/>
        <v>0</v>
      </c>
      <c r="AD462" s="138"/>
    </row>
    <row r="463" spans="1:30" s="8" customFormat="1" ht="21" customHeight="1" x14ac:dyDescent="0.15">
      <c r="A463" s="52" t="s">
        <v>80</v>
      </c>
      <c r="B463" s="131">
        <f>COUNTIF('18'!$C$7:$C$1004,"*수")</f>
        <v>0</v>
      </c>
      <c r="C463" s="132">
        <f>COUNTIF('18'!$H$7:$H$1004,"*수")</f>
        <v>0</v>
      </c>
      <c r="D463" s="133" t="s">
        <v>226</v>
      </c>
      <c r="E463" s="134">
        <f>SUMIF('18'!$C$7:$C$1004,"*수",'18'!$E$7:$E$1004)</f>
        <v>0</v>
      </c>
      <c r="F463" s="135">
        <f>SUMIF('18'!$H$7:$H$1004,"*수",'18'!$J$7:$J1430)</f>
        <v>0</v>
      </c>
      <c r="G463" s="300">
        <f t="shared" si="253"/>
        <v>0</v>
      </c>
      <c r="H463" s="308">
        <f t="shared" si="244"/>
        <v>0</v>
      </c>
      <c r="I463" s="131">
        <f>COUNTIF('18'!$T$7:$T$1004,"국수")</f>
        <v>0</v>
      </c>
      <c r="J463" s="132">
        <f>COUNTIF('18'!$U$7:$U$1004,"국수")</f>
        <v>0</v>
      </c>
      <c r="K463" s="133" t="s">
        <v>226</v>
      </c>
      <c r="L463" s="134">
        <f>SUMIF('18'!$T$7:$T$1004,"국수",'18'!$E$7:$E$1004)</f>
        <v>0</v>
      </c>
      <c r="M463" s="135">
        <f>SUMIF('18'!$U$7:$U$1004,"국수",'18'!$J$7:$J1430)</f>
        <v>0</v>
      </c>
      <c r="N463" s="300">
        <f t="shared" si="254"/>
        <v>0</v>
      </c>
      <c r="O463" s="308">
        <f t="shared" si="245"/>
        <v>0</v>
      </c>
      <c r="P463" s="136">
        <f>COUNTIF('18'!$T$7:$T$1004,"공수")</f>
        <v>0</v>
      </c>
      <c r="Q463" s="132">
        <f>COUNTIF('18'!$U$7:$U$1004,"공수")</f>
        <v>0</v>
      </c>
      <c r="R463" s="133" t="s">
        <v>226</v>
      </c>
      <c r="S463" s="134">
        <f>SUMIF('18'!$T$7:$T$1004,"공수",'18'!$E$7:$E$1004)</f>
        <v>0</v>
      </c>
      <c r="T463" s="135">
        <f>SUMIF('18'!$U$7:$U$1004,"공수",'18'!$J$7:$J1430)</f>
        <v>0</v>
      </c>
      <c r="U463" s="300">
        <f t="shared" si="255"/>
        <v>0</v>
      </c>
      <c r="V463" s="308">
        <f t="shared" si="246"/>
        <v>0</v>
      </c>
      <c r="W463" s="136">
        <f t="shared" si="247"/>
        <v>0</v>
      </c>
      <c r="X463" s="132">
        <f t="shared" si="248"/>
        <v>0</v>
      </c>
      <c r="Y463" s="136" t="e">
        <f t="shared" si="249"/>
        <v>#VALUE!</v>
      </c>
      <c r="Z463" s="134">
        <f t="shared" si="250"/>
        <v>0</v>
      </c>
      <c r="AA463" s="135">
        <f t="shared" si="251"/>
        <v>0</v>
      </c>
      <c r="AB463" s="300">
        <f t="shared" si="256"/>
        <v>0</v>
      </c>
      <c r="AC463" s="308">
        <f t="shared" si="252"/>
        <v>0</v>
      </c>
      <c r="AD463" s="138"/>
    </row>
    <row r="464" spans="1:30" s="8" customFormat="1" ht="21" customHeight="1" x14ac:dyDescent="0.15">
      <c r="A464" s="52" t="s">
        <v>31</v>
      </c>
      <c r="B464" s="131">
        <f>COUNTIF('18'!$C$7:$C$1004,"*목")</f>
        <v>0</v>
      </c>
      <c r="C464" s="132">
        <f>COUNTIF('18'!$H$7:$H$1004,"*목")</f>
        <v>0</v>
      </c>
      <c r="D464" s="133" t="s">
        <v>226</v>
      </c>
      <c r="E464" s="134">
        <f>SUMIF('18'!$C$7:$C$1004,"*목",'18'!$E$7:$E$1004)</f>
        <v>0</v>
      </c>
      <c r="F464" s="135">
        <f>SUMIF('18'!$H$7:$H$1004,"*목",'18'!$J$7:$J1430)</f>
        <v>0</v>
      </c>
      <c r="G464" s="300">
        <f t="shared" si="253"/>
        <v>0</v>
      </c>
      <c r="H464" s="308">
        <f>SUM(F464-E464)</f>
        <v>0</v>
      </c>
      <c r="I464" s="131">
        <f>COUNTIF('18'!$T$7:$T$1004,"국목")</f>
        <v>0</v>
      </c>
      <c r="J464" s="132">
        <f>COUNTIF('18'!$U$7:$U$1004,"국목")</f>
        <v>0</v>
      </c>
      <c r="K464" s="133" t="s">
        <v>226</v>
      </c>
      <c r="L464" s="134">
        <f>SUMIF('18'!$T$7:$T$1004,"국목",'18'!$E$7:$E$1004)</f>
        <v>0</v>
      </c>
      <c r="M464" s="135">
        <f>SUMIF('18'!$U$7:$U$1004,"국목",'18'!$J$7:$J1430)</f>
        <v>0</v>
      </c>
      <c r="N464" s="300">
        <f t="shared" si="254"/>
        <v>0</v>
      </c>
      <c r="O464" s="308">
        <f>SUM(M464-L464)</f>
        <v>0</v>
      </c>
      <c r="P464" s="136">
        <f>COUNTIF('18'!$T$7:$T$1004,"공목")</f>
        <v>0</v>
      </c>
      <c r="Q464" s="132">
        <f>COUNTIF('18'!$U$7:$U$1004,"공목")</f>
        <v>0</v>
      </c>
      <c r="R464" s="133" t="s">
        <v>226</v>
      </c>
      <c r="S464" s="134">
        <f>SUMIF('18'!$T$7:$T$1004,"공목",'18'!$E$7:$E$1004)</f>
        <v>0</v>
      </c>
      <c r="T464" s="135">
        <f>SUMIF('18'!$U$7:$U$1004,"공목",'18'!$J$7:$J1430)</f>
        <v>0</v>
      </c>
      <c r="U464" s="300">
        <f t="shared" si="255"/>
        <v>0</v>
      </c>
      <c r="V464" s="308">
        <f>SUM(T464-S464)</f>
        <v>0</v>
      </c>
      <c r="W464" s="136">
        <f t="shared" si="247"/>
        <v>0</v>
      </c>
      <c r="X464" s="132">
        <f t="shared" si="248"/>
        <v>0</v>
      </c>
      <c r="Y464" s="136" t="e">
        <f t="shared" si="249"/>
        <v>#VALUE!</v>
      </c>
      <c r="Z464" s="134">
        <f t="shared" si="250"/>
        <v>0</v>
      </c>
      <c r="AA464" s="135">
        <f t="shared" si="251"/>
        <v>0</v>
      </c>
      <c r="AB464" s="300">
        <f t="shared" si="256"/>
        <v>0</v>
      </c>
      <c r="AC464" s="308">
        <f>SUM(AA464-Z464)</f>
        <v>0</v>
      </c>
      <c r="AD464" s="138"/>
    </row>
    <row r="465" spans="1:30" s="8" customFormat="1" ht="21" customHeight="1" x14ac:dyDescent="0.15">
      <c r="A465" s="52" t="s">
        <v>38</v>
      </c>
      <c r="B465" s="131">
        <f>COUNTIF('18'!$C$7:$C$1004,"*창")</f>
        <v>0</v>
      </c>
      <c r="C465" s="132">
        <f>COUNTIF('18'!$H$7:$H$1004,"*창")</f>
        <v>0</v>
      </c>
      <c r="D465" s="133" t="s">
        <v>226</v>
      </c>
      <c r="E465" s="134">
        <f>SUMIF('18'!$C$7:$C$1004,"*창",'18'!$E$7:$E$1004)</f>
        <v>0</v>
      </c>
      <c r="F465" s="135">
        <f>SUMIF('18'!$H$7:$H$1004,"*창",'18'!$J$7:$J1430)</f>
        <v>0</v>
      </c>
      <c r="G465" s="300">
        <f t="shared" si="253"/>
        <v>0</v>
      </c>
      <c r="H465" s="308">
        <f>SUM(F465-E465)</f>
        <v>0</v>
      </c>
      <c r="I465" s="131">
        <f>COUNTIF('18'!$T$7:$T$1004,"국창")</f>
        <v>0</v>
      </c>
      <c r="J465" s="132">
        <f>COUNTIF('18'!$U$7:$U$1004,"국창")</f>
        <v>0</v>
      </c>
      <c r="K465" s="133" t="s">
        <v>226</v>
      </c>
      <c r="L465" s="134">
        <f>SUMIF('18'!$T$7:$T$1004,"국창",'18'!$E$7:$E$1004)</f>
        <v>0</v>
      </c>
      <c r="M465" s="135">
        <f>SUMIF('18'!$U$7:$U$1004,"국창",'18'!$J$7:$J1430)</f>
        <v>0</v>
      </c>
      <c r="N465" s="300">
        <f t="shared" si="254"/>
        <v>0</v>
      </c>
      <c r="O465" s="308">
        <f>SUM(M465-L465)</f>
        <v>0</v>
      </c>
      <c r="P465" s="136">
        <f>COUNTIF('18'!$T$7:$T$1004,"공창")</f>
        <v>0</v>
      </c>
      <c r="Q465" s="132">
        <f>COUNTIF('18'!$U$7:$U$1004,"공창")</f>
        <v>0</v>
      </c>
      <c r="R465" s="133" t="s">
        <v>226</v>
      </c>
      <c r="S465" s="134">
        <f>SUMIF('18'!$T$7:$T$1004,"공창",'18'!$E$7:$E$1004)</f>
        <v>0</v>
      </c>
      <c r="T465" s="135">
        <f>SUMIF('18'!$U$7:$U$1004,"공창",'18'!$J$7:$J1430)</f>
        <v>0</v>
      </c>
      <c r="U465" s="300">
        <f t="shared" si="255"/>
        <v>0</v>
      </c>
      <c r="V465" s="308">
        <f>SUM(T465-S465)</f>
        <v>0</v>
      </c>
      <c r="W465" s="136">
        <f t="shared" si="247"/>
        <v>0</v>
      </c>
      <c r="X465" s="132">
        <f t="shared" si="248"/>
        <v>0</v>
      </c>
      <c r="Y465" s="136" t="e">
        <f t="shared" si="249"/>
        <v>#VALUE!</v>
      </c>
      <c r="Z465" s="134">
        <f t="shared" si="250"/>
        <v>0</v>
      </c>
      <c r="AA465" s="135">
        <f t="shared" si="251"/>
        <v>0</v>
      </c>
      <c r="AB465" s="300">
        <f t="shared" si="256"/>
        <v>0</v>
      </c>
      <c r="AC465" s="308">
        <f>SUM(AA465-Z465)</f>
        <v>0</v>
      </c>
      <c r="AD465" s="138"/>
    </row>
    <row r="466" spans="1:30" s="8" customFormat="1" ht="21" customHeight="1" x14ac:dyDescent="0.15">
      <c r="A466" s="52" t="s">
        <v>39</v>
      </c>
      <c r="B466" s="131">
        <f>COUNTIF('18'!$C$7:$C$1004,"*주")</f>
        <v>0</v>
      </c>
      <c r="C466" s="132">
        <f>COUNTIF('18'!$H$7:$H$1004,"*주")</f>
        <v>0</v>
      </c>
      <c r="D466" s="133" t="s">
        <v>226</v>
      </c>
      <c r="E466" s="134">
        <f>SUMIF('18'!$C$7:$C$1004,"*주",'18'!$E$7:$E$1004)</f>
        <v>0</v>
      </c>
      <c r="F466" s="135">
        <f>SUMIF('18'!$H$7:$H$1004,"*주",'18'!$J$7:$J1430)</f>
        <v>0</v>
      </c>
      <c r="G466" s="300">
        <f t="shared" si="253"/>
        <v>0</v>
      </c>
      <c r="H466" s="308">
        <f>SUM(F466-E466)</f>
        <v>0</v>
      </c>
      <c r="I466" s="131">
        <f>COUNTIF('18'!$T$7:$T$1004,"국주")</f>
        <v>0</v>
      </c>
      <c r="J466" s="132">
        <f>COUNTIF('18'!$U$7:$U$1004,"국주")</f>
        <v>0</v>
      </c>
      <c r="K466" s="133" t="s">
        <v>226</v>
      </c>
      <c r="L466" s="134">
        <f>SUMIF('18'!$T$7:$T$1004,"국주",'18'!$E$7:$E$1004)</f>
        <v>0</v>
      </c>
      <c r="M466" s="135">
        <f>SUMIF('18'!$U$7:$U$1004,"국주",'18'!$J$7:$J1430)</f>
        <v>0</v>
      </c>
      <c r="N466" s="300">
        <f t="shared" si="254"/>
        <v>0</v>
      </c>
      <c r="O466" s="308">
        <f>SUM(M466-L466)</f>
        <v>0</v>
      </c>
      <c r="P466" s="136">
        <f>COUNTIF('18'!$T$7:$T$1004,"공주")</f>
        <v>0</v>
      </c>
      <c r="Q466" s="132">
        <f>COUNTIF('18'!$U$7:$U$1004,"공주")</f>
        <v>0</v>
      </c>
      <c r="R466" s="133" t="s">
        <v>226</v>
      </c>
      <c r="S466" s="134">
        <f>SUMIF('18'!$T$7:$T$1004,"공주",'18'!$E$7:$E$1004)</f>
        <v>0</v>
      </c>
      <c r="T466" s="135">
        <f>SUMIF('18'!$U$7:$U$1004,"공주",'18'!$J$7:$J1430)</f>
        <v>0</v>
      </c>
      <c r="U466" s="300">
        <f t="shared" si="255"/>
        <v>0</v>
      </c>
      <c r="V466" s="308">
        <f>SUM(T466-S466)</f>
        <v>0</v>
      </c>
      <c r="W466" s="136">
        <f t="shared" si="247"/>
        <v>0</v>
      </c>
      <c r="X466" s="132">
        <f t="shared" si="248"/>
        <v>0</v>
      </c>
      <c r="Y466" s="136" t="e">
        <f t="shared" si="249"/>
        <v>#VALUE!</v>
      </c>
      <c r="Z466" s="134">
        <f t="shared" si="250"/>
        <v>0</v>
      </c>
      <c r="AA466" s="135">
        <f t="shared" si="251"/>
        <v>0</v>
      </c>
      <c r="AB466" s="300">
        <f t="shared" si="256"/>
        <v>0</v>
      </c>
      <c r="AC466" s="308">
        <f>SUM(AA466-Z466)</f>
        <v>0</v>
      </c>
      <c r="AD466" s="138"/>
    </row>
    <row r="467" spans="1:30" s="8" customFormat="1" ht="21" customHeight="1" x14ac:dyDescent="0.15">
      <c r="A467" s="52" t="s">
        <v>238</v>
      </c>
      <c r="B467" s="131">
        <f>COUNTIF('18'!$C$7:$C$1004,"*장")</f>
        <v>0</v>
      </c>
      <c r="C467" s="132">
        <f>COUNTIF('18'!$H$7:$H$1004,"*장")</f>
        <v>0</v>
      </c>
      <c r="D467" s="133" t="s">
        <v>226</v>
      </c>
      <c r="E467" s="134">
        <f>SUMIF('18'!$C$7:$C$1004,"*장",'18'!$E$7:$E$1004)</f>
        <v>0</v>
      </c>
      <c r="F467" s="135">
        <f>SUMIF('18'!$H$7:$H$1004,"*장",'18'!$J$7:$J1431)</f>
        <v>0</v>
      </c>
      <c r="G467" s="300">
        <f t="shared" si="253"/>
        <v>0</v>
      </c>
      <c r="H467" s="308">
        <f>SUM(F467-E467)</f>
        <v>0</v>
      </c>
      <c r="I467" s="131">
        <f>COUNTIF('18'!$T$7:$T$1004,"국장")</f>
        <v>0</v>
      </c>
      <c r="J467" s="132">
        <f>COUNTIF('18'!$U$7:$U$1004,"국장")</f>
        <v>0</v>
      </c>
      <c r="K467" s="133" t="s">
        <v>226</v>
      </c>
      <c r="L467" s="134">
        <f>SUMIF('18'!$T$7:$T$1004,"국장",'18'!$E$7:$E$1004)</f>
        <v>0</v>
      </c>
      <c r="M467" s="135">
        <f>SUMIF('18'!$U$7:$U$1004,"국장",'18'!$J$7:$J1431)</f>
        <v>0</v>
      </c>
      <c r="N467" s="300">
        <f t="shared" si="254"/>
        <v>0</v>
      </c>
      <c r="O467" s="308">
        <f>SUM(M467-L467)</f>
        <v>0</v>
      </c>
      <c r="P467" s="136">
        <f>COUNTIF('18'!$T$7:$T$1004,"공장")</f>
        <v>0</v>
      </c>
      <c r="Q467" s="132">
        <f>COUNTIF('18'!$U$7:$U$1004,"공장")</f>
        <v>0</v>
      </c>
      <c r="R467" s="133" t="s">
        <v>226</v>
      </c>
      <c r="S467" s="134">
        <f>SUMIF('18'!$T$7:$T$1004,"공장",'18'!$E$7:$E$1004)</f>
        <v>0</v>
      </c>
      <c r="T467" s="135">
        <f>SUMIF('18'!$U$7:$U$1004,"공장",'18'!$J$7:$J1431)</f>
        <v>0</v>
      </c>
      <c r="U467" s="300">
        <f t="shared" si="255"/>
        <v>0</v>
      </c>
      <c r="V467" s="308">
        <f>SUM(T467-S467)</f>
        <v>0</v>
      </c>
      <c r="W467" s="136">
        <f t="shared" si="247"/>
        <v>0</v>
      </c>
      <c r="X467" s="132">
        <f t="shared" si="248"/>
        <v>0</v>
      </c>
      <c r="Y467" s="136" t="e">
        <f t="shared" si="249"/>
        <v>#VALUE!</v>
      </c>
      <c r="Z467" s="134">
        <f t="shared" si="250"/>
        <v>0</v>
      </c>
      <c r="AA467" s="135">
        <f t="shared" si="251"/>
        <v>0</v>
      </c>
      <c r="AB467" s="300">
        <f t="shared" si="256"/>
        <v>0</v>
      </c>
      <c r="AC467" s="308">
        <f>SUM(AA467-Z467)</f>
        <v>0</v>
      </c>
      <c r="AD467" s="138"/>
    </row>
    <row r="468" spans="1:30" s="8" customFormat="1" ht="21" customHeight="1" x14ac:dyDescent="0.15">
      <c r="A468" s="53" t="s">
        <v>81</v>
      </c>
      <c r="B468" s="139">
        <f>COUNTIF('18'!$C$7:$C$1004,"* ")</f>
        <v>0</v>
      </c>
      <c r="C468" s="140">
        <f>COUNTIF('18'!$H$7:$H$1004,"* ")</f>
        <v>0</v>
      </c>
      <c r="D468" s="141" t="s">
        <v>226</v>
      </c>
      <c r="E468" s="142">
        <f>SUMIF('18'!$C$7:$C$1004,"* ",'18'!$E$7:$E$1004)</f>
        <v>0</v>
      </c>
      <c r="F468" s="143">
        <f>SUMIF('18'!$H$7:$H$1004,"* ",'18'!$J$7:$J1432)</f>
        <v>0</v>
      </c>
      <c r="G468" s="301">
        <f t="shared" si="253"/>
        <v>0</v>
      </c>
      <c r="H468" s="309">
        <f>SUM(F468-E468)</f>
        <v>0</v>
      </c>
      <c r="I468" s="139">
        <f>COUNTIF('18'!$T$7:$T$1004,"국 ")</f>
        <v>0</v>
      </c>
      <c r="J468" s="140">
        <f>COUNTIF('18'!$U$7:$U$1004,"국 ")</f>
        <v>0</v>
      </c>
      <c r="K468" s="141" t="s">
        <v>226</v>
      </c>
      <c r="L468" s="142">
        <f>SUMIF('18'!$T$7:$T$1004,"국 ",'18'!$E$7:$E$1004)</f>
        <v>0</v>
      </c>
      <c r="M468" s="143">
        <f>SUMIF('18'!$U$7:$U$1004,"국 ",'18'!$J$7:$J1432)</f>
        <v>0</v>
      </c>
      <c r="N468" s="301">
        <f t="shared" si="254"/>
        <v>0</v>
      </c>
      <c r="O468" s="309">
        <f>SUM(M468-L468)</f>
        <v>0</v>
      </c>
      <c r="P468" s="144">
        <f>COUNTIF('18'!$T$7:$T$1004,"공 ")</f>
        <v>0</v>
      </c>
      <c r="Q468" s="140">
        <f>COUNTIF('18'!$U$7:$U$1004,"공 ")</f>
        <v>0</v>
      </c>
      <c r="R468" s="141" t="s">
        <v>226</v>
      </c>
      <c r="S468" s="142">
        <f>SUMIF('18'!$T$7:$T$1004,"공 ",'18'!$E$7:$E$1004)</f>
        <v>0</v>
      </c>
      <c r="T468" s="143">
        <f>SUMIF('18'!$U$7:$U$1004,"공 ",'18'!$J$7:$J1432)</f>
        <v>0</v>
      </c>
      <c r="U468" s="301">
        <f t="shared" si="255"/>
        <v>0</v>
      </c>
      <c r="V468" s="309">
        <f>SUM(T468-S468)</f>
        <v>0</v>
      </c>
      <c r="W468" s="144">
        <f t="shared" si="247"/>
        <v>0</v>
      </c>
      <c r="X468" s="140">
        <f t="shared" si="248"/>
        <v>0</v>
      </c>
      <c r="Y468" s="144" t="e">
        <f t="shared" si="249"/>
        <v>#VALUE!</v>
      </c>
      <c r="Z468" s="142">
        <f t="shared" si="250"/>
        <v>0</v>
      </c>
      <c r="AA468" s="143">
        <f t="shared" si="251"/>
        <v>0</v>
      </c>
      <c r="AB468" s="301">
        <f t="shared" si="256"/>
        <v>0</v>
      </c>
      <c r="AC468" s="309">
        <f>SUM(AA468-Z468)</f>
        <v>0</v>
      </c>
      <c r="AD468" s="145"/>
    </row>
    <row r="469" spans="1:30" ht="21" customHeight="1" x14ac:dyDescent="0.15">
      <c r="A469" s="12" t="s">
        <v>244</v>
      </c>
      <c r="B469" s="1"/>
      <c r="C469" s="9"/>
      <c r="D469" s="9"/>
      <c r="E469" s="83"/>
      <c r="F469" s="83"/>
      <c r="G469" s="83"/>
      <c r="H469" s="302"/>
      <c r="I469" s="9"/>
      <c r="J469" s="9"/>
      <c r="K469" s="9"/>
      <c r="L469" s="83"/>
      <c r="M469" s="83"/>
      <c r="N469" s="83"/>
      <c r="O469" s="302"/>
      <c r="P469" s="9"/>
      <c r="Q469" s="9"/>
      <c r="R469" s="9"/>
      <c r="S469" s="83"/>
      <c r="T469" s="83"/>
      <c r="U469" s="83"/>
      <c r="V469" s="302"/>
      <c r="W469" s="9"/>
      <c r="X469" s="9"/>
      <c r="Y469" s="9"/>
      <c r="Z469" s="83"/>
      <c r="AA469" s="83"/>
      <c r="AB469" s="83"/>
      <c r="AC469" s="302"/>
      <c r="AD469" s="9"/>
    </row>
    <row r="470" spans="1:30" s="8" customFormat="1" ht="21" customHeight="1" x14ac:dyDescent="0.15">
      <c r="A470" s="20"/>
      <c r="B470" s="19"/>
      <c r="C470" s="7"/>
      <c r="D470" s="7"/>
      <c r="E470" s="84"/>
      <c r="F470" s="84"/>
      <c r="G470" s="84"/>
      <c r="H470" s="303"/>
      <c r="I470" s="7"/>
      <c r="J470" s="7"/>
      <c r="K470" s="7"/>
      <c r="L470" s="84"/>
      <c r="M470" s="84"/>
      <c r="N470" s="84"/>
      <c r="O470" s="303"/>
      <c r="P470" s="7"/>
      <c r="Q470" s="7"/>
      <c r="R470" s="7"/>
      <c r="S470" s="84"/>
      <c r="T470" s="84"/>
      <c r="U470" s="84"/>
      <c r="V470" s="303"/>
      <c r="W470" s="7"/>
      <c r="X470" s="7"/>
      <c r="Y470" s="7"/>
      <c r="Z470" s="84"/>
      <c r="AA470" s="84"/>
      <c r="AB470" s="84"/>
      <c r="AC470" s="303"/>
      <c r="AD470" s="21">
        <f>'19'!$S$3</f>
        <v>19</v>
      </c>
    </row>
    <row r="471" spans="1:30" s="8" customFormat="1" ht="21" customHeight="1" x14ac:dyDescent="0.15">
      <c r="A471" s="915" t="s">
        <v>223</v>
      </c>
      <c r="B471" s="146" t="s">
        <v>224</v>
      </c>
      <c r="C471" s="147"/>
      <c r="D471" s="147"/>
      <c r="E471" s="147"/>
      <c r="F471" s="147"/>
      <c r="G471" s="296"/>
      <c r="H471" s="304"/>
      <c r="I471" s="146" t="s">
        <v>103</v>
      </c>
      <c r="J471" s="147"/>
      <c r="K471" s="147"/>
      <c r="L471" s="147"/>
      <c r="M471" s="147"/>
      <c r="N471" s="296"/>
      <c r="O471" s="304"/>
      <c r="P471" s="147" t="s">
        <v>104</v>
      </c>
      <c r="Q471" s="147"/>
      <c r="R471" s="147"/>
      <c r="S471" s="147"/>
      <c r="T471" s="147"/>
      <c r="U471" s="296"/>
      <c r="V471" s="304"/>
      <c r="W471" s="147" t="s">
        <v>239</v>
      </c>
      <c r="X471" s="147"/>
      <c r="Y471" s="147"/>
      <c r="Z471" s="147"/>
      <c r="AA471" s="147"/>
      <c r="AB471" s="296"/>
      <c r="AC471" s="304"/>
      <c r="AD471" s="918" t="s">
        <v>105</v>
      </c>
    </row>
    <row r="472" spans="1:30" s="8" customFormat="1" ht="21" customHeight="1" x14ac:dyDescent="0.15">
      <c r="A472" s="916"/>
      <c r="B472" s="921" t="s">
        <v>106</v>
      </c>
      <c r="C472" s="912"/>
      <c r="D472" s="148" t="s">
        <v>226</v>
      </c>
      <c r="E472" s="912" t="s">
        <v>241</v>
      </c>
      <c r="F472" s="912"/>
      <c r="G472" s="913" t="s">
        <v>107</v>
      </c>
      <c r="H472" s="914"/>
      <c r="I472" s="921" t="s">
        <v>106</v>
      </c>
      <c r="J472" s="912"/>
      <c r="K472" s="148" t="s">
        <v>226</v>
      </c>
      <c r="L472" s="912" t="s">
        <v>241</v>
      </c>
      <c r="M472" s="912"/>
      <c r="N472" s="913" t="s">
        <v>107</v>
      </c>
      <c r="O472" s="914"/>
      <c r="P472" s="912" t="s">
        <v>106</v>
      </c>
      <c r="Q472" s="912"/>
      <c r="R472" s="148" t="s">
        <v>226</v>
      </c>
      <c r="S472" s="912" t="s">
        <v>241</v>
      </c>
      <c r="T472" s="912"/>
      <c r="U472" s="913" t="s">
        <v>107</v>
      </c>
      <c r="V472" s="914"/>
      <c r="W472" s="912" t="s">
        <v>106</v>
      </c>
      <c r="X472" s="912"/>
      <c r="Y472" s="148" t="s">
        <v>226</v>
      </c>
      <c r="Z472" s="912" t="s">
        <v>241</v>
      </c>
      <c r="AA472" s="912"/>
      <c r="AB472" s="913" t="s">
        <v>107</v>
      </c>
      <c r="AC472" s="914"/>
      <c r="AD472" s="919"/>
    </row>
    <row r="473" spans="1:30" s="8" customFormat="1" ht="21" customHeight="1" x14ac:dyDescent="0.15">
      <c r="A473" s="917"/>
      <c r="B473" s="149" t="s">
        <v>108</v>
      </c>
      <c r="C473" s="50" t="s">
        <v>109</v>
      </c>
      <c r="D473" s="50" t="s">
        <v>226</v>
      </c>
      <c r="E473" s="50" t="s">
        <v>108</v>
      </c>
      <c r="F473" s="50" t="s">
        <v>109</v>
      </c>
      <c r="G473" s="297" t="s">
        <v>240</v>
      </c>
      <c r="H473" s="305" t="s">
        <v>110</v>
      </c>
      <c r="I473" s="149" t="s">
        <v>108</v>
      </c>
      <c r="J473" s="50" t="s">
        <v>109</v>
      </c>
      <c r="K473" s="50" t="s">
        <v>226</v>
      </c>
      <c r="L473" s="50" t="s">
        <v>108</v>
      </c>
      <c r="M473" s="50" t="s">
        <v>109</v>
      </c>
      <c r="N473" s="297" t="s">
        <v>240</v>
      </c>
      <c r="O473" s="305" t="s">
        <v>110</v>
      </c>
      <c r="P473" s="50" t="s">
        <v>108</v>
      </c>
      <c r="Q473" s="50" t="s">
        <v>109</v>
      </c>
      <c r="R473" s="50" t="s">
        <v>226</v>
      </c>
      <c r="S473" s="50" t="s">
        <v>108</v>
      </c>
      <c r="T473" s="50" t="s">
        <v>109</v>
      </c>
      <c r="U473" s="297" t="s">
        <v>240</v>
      </c>
      <c r="V473" s="305" t="s">
        <v>110</v>
      </c>
      <c r="W473" s="50" t="s">
        <v>108</v>
      </c>
      <c r="X473" s="50" t="s">
        <v>109</v>
      </c>
      <c r="Y473" s="50" t="s">
        <v>226</v>
      </c>
      <c r="Z473" s="50" t="s">
        <v>108</v>
      </c>
      <c r="AA473" s="50" t="s">
        <v>109</v>
      </c>
      <c r="AB473" s="297" t="s">
        <v>240</v>
      </c>
      <c r="AC473" s="305" t="s">
        <v>110</v>
      </c>
      <c r="AD473" s="920"/>
    </row>
    <row r="474" spans="1:30" s="8" customFormat="1" ht="21" customHeight="1" x14ac:dyDescent="0.15">
      <c r="A474" s="82" t="s">
        <v>224</v>
      </c>
      <c r="B474" s="117">
        <f>SUM(B475:B494)</f>
        <v>0</v>
      </c>
      <c r="C474" s="118">
        <f>SUM(C475:C494)</f>
        <v>0</v>
      </c>
      <c r="D474" s="119" t="s">
        <v>226</v>
      </c>
      <c r="E474" s="120">
        <f>SUM(E475:E494)</f>
        <v>0</v>
      </c>
      <c r="F474" s="121">
        <f>SUM(F475:F494)</f>
        <v>0</v>
      </c>
      <c r="G474" s="298">
        <f>SUM(G475:G494)</f>
        <v>0</v>
      </c>
      <c r="H474" s="306">
        <f>SUM(F474-E474)</f>
        <v>0</v>
      </c>
      <c r="I474" s="117">
        <f>SUM(I475:I494)</f>
        <v>0</v>
      </c>
      <c r="J474" s="118">
        <f>SUM(J475:J494)</f>
        <v>0</v>
      </c>
      <c r="K474" s="119" t="s">
        <v>226</v>
      </c>
      <c r="L474" s="120">
        <f>SUM(L475:L494)</f>
        <v>0</v>
      </c>
      <c r="M474" s="121">
        <f>SUM(M475:M494)</f>
        <v>0</v>
      </c>
      <c r="N474" s="298">
        <f>SUM(N475:N494)</f>
        <v>0</v>
      </c>
      <c r="O474" s="306">
        <f>SUM(M474-L474)</f>
        <v>0</v>
      </c>
      <c r="P474" s="122">
        <f>SUM(P475:P494)</f>
        <v>0</v>
      </c>
      <c r="Q474" s="118">
        <f>SUM(Q475:Q494)</f>
        <v>0</v>
      </c>
      <c r="R474" s="119" t="s">
        <v>226</v>
      </c>
      <c r="S474" s="120">
        <f>SUM(S475:S494)</f>
        <v>0</v>
      </c>
      <c r="T474" s="121">
        <f>SUM(T475:T494)</f>
        <v>0</v>
      </c>
      <c r="U474" s="298">
        <f>SUM(U475:U494)</f>
        <v>0</v>
      </c>
      <c r="V474" s="306">
        <f>SUM(T474-S474)</f>
        <v>0</v>
      </c>
      <c r="W474" s="122">
        <f>SUM(W475:W494)</f>
        <v>0</v>
      </c>
      <c r="X474" s="118">
        <f>SUM(X475:X494)</f>
        <v>0</v>
      </c>
      <c r="Y474" s="119" t="s">
        <v>226</v>
      </c>
      <c r="Z474" s="120">
        <f>SUM(Z475:Z494)</f>
        <v>0</v>
      </c>
      <c r="AA474" s="121">
        <f>SUM(AA475:AA494)</f>
        <v>0</v>
      </c>
      <c r="AB474" s="298">
        <f>SUM(AB475:AB494)</f>
        <v>0</v>
      </c>
      <c r="AC474" s="306">
        <f>SUM(AA474-Z474)</f>
        <v>0</v>
      </c>
      <c r="AD474" s="123"/>
    </row>
    <row r="475" spans="1:30" s="8" customFormat="1" ht="21" customHeight="1" x14ac:dyDescent="0.15">
      <c r="A475" s="51" t="s">
        <v>227</v>
      </c>
      <c r="B475" s="124">
        <f>COUNTIF('19'!$C$7:$C$1004,"*전")</f>
        <v>0</v>
      </c>
      <c r="C475" s="125">
        <f>COUNTIF('19'!$H$7:$H$1004,"*전")</f>
        <v>0</v>
      </c>
      <c r="D475" s="126" t="s">
        <v>226</v>
      </c>
      <c r="E475" s="127">
        <f>SUMIF('19'!$C$7:$C$1004,"*전",'19'!$E$7:$E$1004)</f>
        <v>0</v>
      </c>
      <c r="F475" s="128">
        <f>SUMIF('19'!$H$7:$H$1004,"*전",'19'!$J$7:$J1442)</f>
        <v>0</v>
      </c>
      <c r="G475" s="299">
        <f>C475-B475</f>
        <v>0</v>
      </c>
      <c r="H475" s="307">
        <f t="shared" ref="H475:H489" si="257">SUM(F475-E475)</f>
        <v>0</v>
      </c>
      <c r="I475" s="124">
        <f>COUNTIF('19'!$T$7:$T$1004,"국전")</f>
        <v>0</v>
      </c>
      <c r="J475" s="125">
        <f>COUNTIF('19'!$U$7:$U$1004,"국전")</f>
        <v>0</v>
      </c>
      <c r="K475" s="126" t="s">
        <v>226</v>
      </c>
      <c r="L475" s="127">
        <f>SUMIF('19'!$T$7:$T$1004,"국전",'19'!$E$7:$E$1004)</f>
        <v>0</v>
      </c>
      <c r="M475" s="128">
        <f>SUMIF('19'!$U$7:$U$1004,"국전",'19'!$J$7:$J1442)</f>
        <v>0</v>
      </c>
      <c r="N475" s="299">
        <f>J475-I475</f>
        <v>0</v>
      </c>
      <c r="O475" s="307">
        <f t="shared" ref="O475:O489" si="258">SUM(M475-L475)</f>
        <v>0</v>
      </c>
      <c r="P475" s="129">
        <f>COUNTIF('19'!$T$7:$T$1004,"공전")</f>
        <v>0</v>
      </c>
      <c r="Q475" s="125">
        <f>COUNTIF('19'!$U$7:$U$1004,"공전")</f>
        <v>0</v>
      </c>
      <c r="R475" s="126" t="s">
        <v>226</v>
      </c>
      <c r="S475" s="127">
        <f>SUMIF('19'!$T$7:$T$1004,"공전",'19'!$E$7:$E$1004)</f>
        <v>0</v>
      </c>
      <c r="T475" s="128">
        <f>SUMIF('19'!$U$7:$U$1004,"공전",'19'!$J$7:$J1442)</f>
        <v>0</v>
      </c>
      <c r="U475" s="299">
        <f>Q475-P475</f>
        <v>0</v>
      </c>
      <c r="V475" s="307">
        <f t="shared" ref="V475:V489" si="259">SUM(T475-S475)</f>
        <v>0</v>
      </c>
      <c r="W475" s="129">
        <f t="shared" ref="W475:W494" si="260">B475-I475-P475</f>
        <v>0</v>
      </c>
      <c r="X475" s="125">
        <f t="shared" ref="X475:X494" si="261">C475-J475-Q475</f>
        <v>0</v>
      </c>
      <c r="Y475" s="129" t="e">
        <f t="shared" ref="Y475:Y494" si="262">D475-K475-R475</f>
        <v>#VALUE!</v>
      </c>
      <c r="Z475" s="127">
        <f t="shared" ref="Z475:Z494" si="263">E475-L475-S475</f>
        <v>0</v>
      </c>
      <c r="AA475" s="128">
        <f t="shared" ref="AA475:AA494" si="264">F475-M475-T475</f>
        <v>0</v>
      </c>
      <c r="AB475" s="299">
        <f>X475-W475</f>
        <v>0</v>
      </c>
      <c r="AC475" s="307">
        <f t="shared" ref="AC475:AC489" si="265">SUM(AA475-Z475)</f>
        <v>0</v>
      </c>
      <c r="AD475" s="130"/>
    </row>
    <row r="476" spans="1:30" s="8" customFormat="1" ht="21" customHeight="1" x14ac:dyDescent="0.15">
      <c r="A476" s="52" t="s">
        <v>228</v>
      </c>
      <c r="B476" s="131">
        <f>COUNTIF('19'!$C$7:$C$1004,"*답")</f>
        <v>0</v>
      </c>
      <c r="C476" s="132">
        <f>COUNTIF('19'!$H$7:$H$1004,"*답")</f>
        <v>0</v>
      </c>
      <c r="D476" s="133" t="s">
        <v>226</v>
      </c>
      <c r="E476" s="134">
        <f>SUMIF('19'!$C$7:$C$1004,"*답",'19'!$E$7:$E$1004)</f>
        <v>0</v>
      </c>
      <c r="F476" s="135">
        <f>SUMIF('19'!$H$7:$H$1004,"*답",'19'!$J$7:$J1443)</f>
        <v>0</v>
      </c>
      <c r="G476" s="300">
        <f t="shared" ref="G476:G494" si="266">C476-B476</f>
        <v>0</v>
      </c>
      <c r="H476" s="308">
        <f t="shared" si="257"/>
        <v>0</v>
      </c>
      <c r="I476" s="131">
        <f>COUNTIF('19'!$T$7:$T$1004,"국답")</f>
        <v>0</v>
      </c>
      <c r="J476" s="132">
        <f>COUNTIF('19'!$U$7:$U$1004,"국답")</f>
        <v>0</v>
      </c>
      <c r="K476" s="133" t="s">
        <v>226</v>
      </c>
      <c r="L476" s="134">
        <f>SUMIF('19'!$T$7:$T$1004,"국답",'19'!$E$7:$E$1004)</f>
        <v>0</v>
      </c>
      <c r="M476" s="135">
        <f>SUMIF('19'!$U$7:$U$1004,"국답",'19'!$J$7:$J1443)</f>
        <v>0</v>
      </c>
      <c r="N476" s="300">
        <f t="shared" ref="N476:N494" si="267">J476-I476</f>
        <v>0</v>
      </c>
      <c r="O476" s="308">
        <f t="shared" si="258"/>
        <v>0</v>
      </c>
      <c r="P476" s="136">
        <f>COUNTIF('19'!$T$7:$T$1004,"공답")</f>
        <v>0</v>
      </c>
      <c r="Q476" s="132">
        <f>COUNTIF('19'!$U$7:$U$1004,"공답")</f>
        <v>0</v>
      </c>
      <c r="R476" s="133" t="s">
        <v>226</v>
      </c>
      <c r="S476" s="134">
        <f>SUMIF('19'!$T$7:$T$1004,"공답",'19'!$E$7:$E$1004)</f>
        <v>0</v>
      </c>
      <c r="T476" s="135">
        <f>SUMIF('19'!$U$7:$U$1004,"공답",'19'!$J$7:$J1443)</f>
        <v>0</v>
      </c>
      <c r="U476" s="300">
        <f t="shared" ref="U476:U494" si="268">Q476-P476</f>
        <v>0</v>
      </c>
      <c r="V476" s="308">
        <f t="shared" si="259"/>
        <v>0</v>
      </c>
      <c r="W476" s="136">
        <f t="shared" si="260"/>
        <v>0</v>
      </c>
      <c r="X476" s="132">
        <f t="shared" si="261"/>
        <v>0</v>
      </c>
      <c r="Y476" s="136" t="e">
        <f t="shared" si="262"/>
        <v>#VALUE!</v>
      </c>
      <c r="Z476" s="134">
        <f t="shared" si="263"/>
        <v>0</v>
      </c>
      <c r="AA476" s="135">
        <f t="shared" si="264"/>
        <v>0</v>
      </c>
      <c r="AB476" s="300">
        <f t="shared" ref="AB476:AB494" si="269">X476-W476</f>
        <v>0</v>
      </c>
      <c r="AC476" s="308">
        <f t="shared" si="265"/>
        <v>0</v>
      </c>
      <c r="AD476" s="137"/>
    </row>
    <row r="477" spans="1:30" s="8" customFormat="1" ht="21" customHeight="1" x14ac:dyDescent="0.15">
      <c r="A477" s="52" t="s">
        <v>229</v>
      </c>
      <c r="B477" s="131">
        <f>COUNTIF('19'!$C$7:$C$1004,"*대")</f>
        <v>0</v>
      </c>
      <c r="C477" s="132">
        <f>COUNTIF('19'!$H$7:$H$1004,"*대")</f>
        <v>0</v>
      </c>
      <c r="D477" s="133" t="s">
        <v>226</v>
      </c>
      <c r="E477" s="134">
        <f>SUMIF('19'!$C$7:$C$1004,"*대",'19'!$E$7:$E$1004)</f>
        <v>0</v>
      </c>
      <c r="F477" s="135">
        <f>SUMIF('19'!$H$7:$H$1004,"*대",'19'!$J$7:$J1444)</f>
        <v>0</v>
      </c>
      <c r="G477" s="300">
        <f t="shared" si="266"/>
        <v>0</v>
      </c>
      <c r="H477" s="308">
        <f t="shared" si="257"/>
        <v>0</v>
      </c>
      <c r="I477" s="131">
        <f>COUNTIF('19'!$T$7:$T$1004,"국대")</f>
        <v>0</v>
      </c>
      <c r="J477" s="132">
        <f>COUNTIF('19'!$U$7:$U$1004,"국대")</f>
        <v>0</v>
      </c>
      <c r="K477" s="133" t="s">
        <v>226</v>
      </c>
      <c r="L477" s="134">
        <f>SUMIF('19'!$T$7:$T$1004,"국대",'19'!$E$7:$E$1004)</f>
        <v>0</v>
      </c>
      <c r="M477" s="135">
        <f>SUMIF('19'!$U$7:$U$1004,"국대",'19'!$J$7:$J1444)</f>
        <v>0</v>
      </c>
      <c r="N477" s="300">
        <f t="shared" si="267"/>
        <v>0</v>
      </c>
      <c r="O477" s="308">
        <f t="shared" si="258"/>
        <v>0</v>
      </c>
      <c r="P477" s="136">
        <f>COUNTIF('19'!$T$7:$T$1004,"공대")</f>
        <v>0</v>
      </c>
      <c r="Q477" s="132">
        <f>COUNTIF('19'!$U$7:$U$1004,"공대")</f>
        <v>0</v>
      </c>
      <c r="R477" s="133" t="s">
        <v>226</v>
      </c>
      <c r="S477" s="134">
        <f>SUMIF('19'!$T$7:$T$1004,"공대",'19'!$E$7:$E$1004)</f>
        <v>0</v>
      </c>
      <c r="T477" s="135">
        <f>SUMIF('19'!$U$7:$U$1004,"공대",'19'!$J$7:$J1444)</f>
        <v>0</v>
      </c>
      <c r="U477" s="300">
        <f t="shared" si="268"/>
        <v>0</v>
      </c>
      <c r="V477" s="308">
        <f t="shared" si="259"/>
        <v>0</v>
      </c>
      <c r="W477" s="136">
        <f t="shared" si="260"/>
        <v>0</v>
      </c>
      <c r="X477" s="132">
        <f t="shared" si="261"/>
        <v>0</v>
      </c>
      <c r="Y477" s="136" t="e">
        <f t="shared" si="262"/>
        <v>#VALUE!</v>
      </c>
      <c r="Z477" s="134">
        <f t="shared" si="263"/>
        <v>0</v>
      </c>
      <c r="AA477" s="135">
        <f t="shared" si="264"/>
        <v>0</v>
      </c>
      <c r="AB477" s="300">
        <f t="shared" si="269"/>
        <v>0</v>
      </c>
      <c r="AC477" s="308">
        <f t="shared" si="265"/>
        <v>0</v>
      </c>
      <c r="AD477" s="138"/>
    </row>
    <row r="478" spans="1:30" s="8" customFormat="1" ht="21" customHeight="1" x14ac:dyDescent="0.15">
      <c r="A478" s="52" t="s">
        <v>230</v>
      </c>
      <c r="B478" s="131">
        <f>COUNTIF('19'!$C$7:$C$1004,"*임")</f>
        <v>0</v>
      </c>
      <c r="C478" s="132">
        <f>COUNTIF('19'!$H$7:$H$1004,"*임")</f>
        <v>0</v>
      </c>
      <c r="D478" s="133" t="s">
        <v>226</v>
      </c>
      <c r="E478" s="134">
        <f>SUMIF('19'!$C$7:$C$1004,"*임",'19'!$E$7:$E$1004)</f>
        <v>0</v>
      </c>
      <c r="F478" s="135">
        <f>SUMIF('19'!$H$7:$H$1004,"*임",'19'!$J$7:$J1445)</f>
        <v>0</v>
      </c>
      <c r="G478" s="300">
        <f t="shared" si="266"/>
        <v>0</v>
      </c>
      <c r="H478" s="308">
        <f t="shared" si="257"/>
        <v>0</v>
      </c>
      <c r="I478" s="131">
        <f>COUNTIF('19'!$T$7:$T$1004,"국임")</f>
        <v>0</v>
      </c>
      <c r="J478" s="132">
        <f>COUNTIF('19'!$U$7:$U$1004,"국임")</f>
        <v>0</v>
      </c>
      <c r="K478" s="133" t="s">
        <v>226</v>
      </c>
      <c r="L478" s="134">
        <f>SUMIF('19'!$T$7:$T$1004,"국임",'19'!$E$7:$E$1004)</f>
        <v>0</v>
      </c>
      <c r="M478" s="135">
        <f>SUMIF('19'!$U$7:$U$1004,"국임",'19'!$J$7:$J1445)</f>
        <v>0</v>
      </c>
      <c r="N478" s="300">
        <f t="shared" si="267"/>
        <v>0</v>
      </c>
      <c r="O478" s="308">
        <f t="shared" si="258"/>
        <v>0</v>
      </c>
      <c r="P478" s="136">
        <f>COUNTIF('19'!$T$7:$T$1004,"공임")</f>
        <v>0</v>
      </c>
      <c r="Q478" s="132">
        <f>COUNTIF('19'!$U$7:$U$1004,"공임")</f>
        <v>0</v>
      </c>
      <c r="R478" s="133" t="s">
        <v>226</v>
      </c>
      <c r="S478" s="134">
        <f>SUMIF('19'!$T$7:$T$1004,"공임",'19'!$E$7:$E$1004)</f>
        <v>0</v>
      </c>
      <c r="T478" s="135">
        <f>SUMIF('19'!$U$7:$U$1004,"공임",'19'!$J$7:$J1445)</f>
        <v>0</v>
      </c>
      <c r="U478" s="300">
        <f t="shared" si="268"/>
        <v>0</v>
      </c>
      <c r="V478" s="308">
        <f t="shared" si="259"/>
        <v>0</v>
      </c>
      <c r="W478" s="136">
        <f t="shared" si="260"/>
        <v>0</v>
      </c>
      <c r="X478" s="132">
        <f t="shared" si="261"/>
        <v>0</v>
      </c>
      <c r="Y478" s="136" t="e">
        <f t="shared" si="262"/>
        <v>#VALUE!</v>
      </c>
      <c r="Z478" s="134">
        <f t="shared" si="263"/>
        <v>0</v>
      </c>
      <c r="AA478" s="135">
        <f t="shared" si="264"/>
        <v>0</v>
      </c>
      <c r="AB478" s="300">
        <f t="shared" si="269"/>
        <v>0</v>
      </c>
      <c r="AC478" s="308">
        <f t="shared" si="265"/>
        <v>0</v>
      </c>
      <c r="AD478" s="138"/>
    </row>
    <row r="479" spans="1:30" s="8" customFormat="1" ht="21" customHeight="1" x14ac:dyDescent="0.15">
      <c r="A479" s="52" t="s">
        <v>231</v>
      </c>
      <c r="B479" s="131">
        <f>COUNTIF('19'!$C$7:$C$1004,"*도")</f>
        <v>0</v>
      </c>
      <c r="C479" s="132">
        <f>COUNTIF('19'!$H$7:$H$1004,"*도")</f>
        <v>0</v>
      </c>
      <c r="D479" s="133" t="s">
        <v>226</v>
      </c>
      <c r="E479" s="134">
        <f>SUMIF('19'!$C$7:$C$1004,"*도",'19'!$E$7:$E$1004)</f>
        <v>0</v>
      </c>
      <c r="F479" s="135">
        <f>SUMIF('19'!$H$7:$H$1004,"*도",'19'!$J$7:$J1446)</f>
        <v>0</v>
      </c>
      <c r="G479" s="300">
        <f t="shared" si="266"/>
        <v>0</v>
      </c>
      <c r="H479" s="308">
        <f t="shared" si="257"/>
        <v>0</v>
      </c>
      <c r="I479" s="131">
        <f>COUNTIF('19'!$T$7:$T$1004,"국도")</f>
        <v>0</v>
      </c>
      <c r="J479" s="132">
        <f>COUNTIF('19'!$U$7:$U$1004,"국도")</f>
        <v>0</v>
      </c>
      <c r="K479" s="133" t="s">
        <v>226</v>
      </c>
      <c r="L479" s="134">
        <f>SUMIF('19'!$T$7:$T$1004,"국도",'19'!$E$7:$E$1004)</f>
        <v>0</v>
      </c>
      <c r="M479" s="135">
        <f>SUMIF('19'!$U$7:$U$1004,"국도",'19'!$J$7:$J1446)</f>
        <v>0</v>
      </c>
      <c r="N479" s="300">
        <f t="shared" si="267"/>
        <v>0</v>
      </c>
      <c r="O479" s="308">
        <f t="shared" si="258"/>
        <v>0</v>
      </c>
      <c r="P479" s="136">
        <f>COUNTIF('19'!$T$7:$T$1004,"공도")</f>
        <v>0</v>
      </c>
      <c r="Q479" s="132">
        <f>COUNTIF('19'!$U$7:$U$1004,"공도")</f>
        <v>0</v>
      </c>
      <c r="R479" s="133" t="s">
        <v>226</v>
      </c>
      <c r="S479" s="134">
        <f>SUMIF('19'!$T$7:$T$1004,"공도",'19'!$E$7:$E$1004)</f>
        <v>0</v>
      </c>
      <c r="T479" s="135">
        <f>SUMIF('19'!$U$7:$U$1004,"공도",'19'!$J$7:$J1446)</f>
        <v>0</v>
      </c>
      <c r="U479" s="300">
        <f t="shared" si="268"/>
        <v>0</v>
      </c>
      <c r="V479" s="308">
        <f t="shared" si="259"/>
        <v>0</v>
      </c>
      <c r="W479" s="136">
        <f t="shared" si="260"/>
        <v>0</v>
      </c>
      <c r="X479" s="132">
        <f t="shared" si="261"/>
        <v>0</v>
      </c>
      <c r="Y479" s="136" t="e">
        <f t="shared" si="262"/>
        <v>#VALUE!</v>
      </c>
      <c r="Z479" s="134">
        <f t="shared" si="263"/>
        <v>0</v>
      </c>
      <c r="AA479" s="135">
        <f t="shared" si="264"/>
        <v>0</v>
      </c>
      <c r="AB479" s="300">
        <f t="shared" si="269"/>
        <v>0</v>
      </c>
      <c r="AC479" s="308">
        <f t="shared" si="265"/>
        <v>0</v>
      </c>
      <c r="AD479" s="138"/>
    </row>
    <row r="480" spans="1:30" s="8" customFormat="1" ht="21" customHeight="1" x14ac:dyDescent="0.15">
      <c r="A480" s="52" t="s">
        <v>232</v>
      </c>
      <c r="B480" s="131">
        <f>COUNTIF('19'!$C$7:$C$1004,"*천")</f>
        <v>0</v>
      </c>
      <c r="C480" s="132">
        <f>COUNTIF('19'!$H$7:$H$1004,"*천")</f>
        <v>0</v>
      </c>
      <c r="D480" s="133" t="s">
        <v>226</v>
      </c>
      <c r="E480" s="134">
        <f>SUMIF('19'!$C$7:$C$1004,"*천",'19'!$E$7:$E$1004)</f>
        <v>0</v>
      </c>
      <c r="F480" s="135">
        <f>SUMIF('19'!$H$7:$H$1004,"*천",'19'!$J$7:$J1447)</f>
        <v>0</v>
      </c>
      <c r="G480" s="300">
        <f t="shared" si="266"/>
        <v>0</v>
      </c>
      <c r="H480" s="308">
        <f t="shared" si="257"/>
        <v>0</v>
      </c>
      <c r="I480" s="131">
        <f>COUNTIF('19'!$T$7:$T$1004,"국천")</f>
        <v>0</v>
      </c>
      <c r="J480" s="132">
        <f>COUNTIF('19'!$U$7:$U$1004,"국천")</f>
        <v>0</v>
      </c>
      <c r="K480" s="133" t="s">
        <v>226</v>
      </c>
      <c r="L480" s="134">
        <f>SUMIF('19'!$T$7:$T$1004,"국천",'19'!$E$7:$E$1004)</f>
        <v>0</v>
      </c>
      <c r="M480" s="135">
        <f>SUMIF('19'!$U$7:$U$1004,"국천",'19'!$J$7:$J1447)</f>
        <v>0</v>
      </c>
      <c r="N480" s="300">
        <f t="shared" si="267"/>
        <v>0</v>
      </c>
      <c r="O480" s="308">
        <f t="shared" si="258"/>
        <v>0</v>
      </c>
      <c r="P480" s="136">
        <f>COUNTIF('19'!$T$7:$T$1004,"공천")</f>
        <v>0</v>
      </c>
      <c r="Q480" s="132">
        <f>COUNTIF('19'!$U$7:$U$1004,"공천")</f>
        <v>0</v>
      </c>
      <c r="R480" s="133" t="s">
        <v>226</v>
      </c>
      <c r="S480" s="134">
        <f>SUMIF('19'!$T$7:$T$1004,"공천",'19'!$E$7:$E$1004)</f>
        <v>0</v>
      </c>
      <c r="T480" s="135">
        <f>SUMIF('19'!$U$7:$U$1004,"공천",'19'!$J$7:$J1447)</f>
        <v>0</v>
      </c>
      <c r="U480" s="300">
        <f t="shared" si="268"/>
        <v>0</v>
      </c>
      <c r="V480" s="308">
        <f t="shared" si="259"/>
        <v>0</v>
      </c>
      <c r="W480" s="136">
        <f t="shared" si="260"/>
        <v>0</v>
      </c>
      <c r="X480" s="132">
        <f t="shared" si="261"/>
        <v>0</v>
      </c>
      <c r="Y480" s="136" t="e">
        <f t="shared" si="262"/>
        <v>#VALUE!</v>
      </c>
      <c r="Z480" s="134">
        <f t="shared" si="263"/>
        <v>0</v>
      </c>
      <c r="AA480" s="135">
        <f t="shared" si="264"/>
        <v>0</v>
      </c>
      <c r="AB480" s="300">
        <f t="shared" si="269"/>
        <v>0</v>
      </c>
      <c r="AC480" s="308">
        <f t="shared" si="265"/>
        <v>0</v>
      </c>
      <c r="AD480" s="138"/>
    </row>
    <row r="481" spans="1:30" s="8" customFormat="1" ht="21" customHeight="1" x14ac:dyDescent="0.15">
      <c r="A481" s="52" t="s">
        <v>233</v>
      </c>
      <c r="B481" s="131">
        <f>COUNTIF('19'!$C$7:$C$1004,"*구")</f>
        <v>0</v>
      </c>
      <c r="C481" s="132">
        <f>COUNTIF('19'!$H$7:$H$1004,"*구")</f>
        <v>0</v>
      </c>
      <c r="D481" s="133" t="s">
        <v>226</v>
      </c>
      <c r="E481" s="134">
        <f>SUMIF('19'!$C$7:$C$1004,"*구",'19'!$E$7:$E$1004)</f>
        <v>0</v>
      </c>
      <c r="F481" s="135">
        <f>SUMIF('19'!$H$7:$H$1004,"*구",'19'!$J$7:$J1448)</f>
        <v>0</v>
      </c>
      <c r="G481" s="300">
        <f t="shared" si="266"/>
        <v>0</v>
      </c>
      <c r="H481" s="308">
        <f t="shared" si="257"/>
        <v>0</v>
      </c>
      <c r="I481" s="131">
        <f>COUNTIF('19'!$T$7:$T$1004,"국구")</f>
        <v>0</v>
      </c>
      <c r="J481" s="132">
        <f>COUNTIF('19'!$U$7:$U$1004,"국구")</f>
        <v>0</v>
      </c>
      <c r="K481" s="133" t="s">
        <v>226</v>
      </c>
      <c r="L481" s="134">
        <f>SUMIF('19'!$T$7:$T$1004,"국구",'19'!$E$7:$E$1004)</f>
        <v>0</v>
      </c>
      <c r="M481" s="135">
        <f>SUMIF('19'!$U$7:$U$1004,"국구",'19'!$J$7:$J1448)</f>
        <v>0</v>
      </c>
      <c r="N481" s="300">
        <f t="shared" si="267"/>
        <v>0</v>
      </c>
      <c r="O481" s="308">
        <f t="shared" si="258"/>
        <v>0</v>
      </c>
      <c r="P481" s="136">
        <f>COUNTIF('19'!$T$7:$T$1004,"공구")</f>
        <v>0</v>
      </c>
      <c r="Q481" s="132">
        <f>COUNTIF('19'!$U$7:$U$1004,"공구")</f>
        <v>0</v>
      </c>
      <c r="R481" s="133" t="s">
        <v>226</v>
      </c>
      <c r="S481" s="134">
        <f>SUMIF('19'!$T$7:$T$1004,"공구",'19'!$E$7:$E$1004)</f>
        <v>0</v>
      </c>
      <c r="T481" s="135">
        <f>SUMIF('19'!$U$7:$U$1004,"공구",'19'!$J$7:$J1448)</f>
        <v>0</v>
      </c>
      <c r="U481" s="300">
        <f t="shared" si="268"/>
        <v>0</v>
      </c>
      <c r="V481" s="308">
        <f t="shared" si="259"/>
        <v>0</v>
      </c>
      <c r="W481" s="136">
        <f t="shared" si="260"/>
        <v>0</v>
      </c>
      <c r="X481" s="132">
        <f t="shared" si="261"/>
        <v>0</v>
      </c>
      <c r="Y481" s="136" t="e">
        <f t="shared" si="262"/>
        <v>#VALUE!</v>
      </c>
      <c r="Z481" s="134">
        <f t="shared" si="263"/>
        <v>0</v>
      </c>
      <c r="AA481" s="135">
        <f t="shared" si="264"/>
        <v>0</v>
      </c>
      <c r="AB481" s="300">
        <f t="shared" si="269"/>
        <v>0</v>
      </c>
      <c r="AC481" s="308">
        <f t="shared" si="265"/>
        <v>0</v>
      </c>
      <c r="AD481" s="138"/>
    </row>
    <row r="482" spans="1:30" s="8" customFormat="1" ht="21" customHeight="1" x14ac:dyDescent="0.15">
      <c r="A482" s="52" t="s">
        <v>234</v>
      </c>
      <c r="B482" s="131">
        <f>COUNTIF('19'!$C$7:$C$1004,"*제")</f>
        <v>0</v>
      </c>
      <c r="C482" s="132">
        <f>COUNTIF('19'!$H$7:$H$1004,"*제")</f>
        <v>0</v>
      </c>
      <c r="D482" s="133" t="s">
        <v>226</v>
      </c>
      <c r="E482" s="134">
        <f>SUMIF('19'!$C$7:$C$1004,"*제",'19'!$E$7:$E$1004)</f>
        <v>0</v>
      </c>
      <c r="F482" s="135">
        <f>SUMIF('19'!$H$7:$H$1004,"*제",'19'!$J$7:$J1449)</f>
        <v>0</v>
      </c>
      <c r="G482" s="300">
        <f t="shared" si="266"/>
        <v>0</v>
      </c>
      <c r="H482" s="308">
        <f t="shared" si="257"/>
        <v>0</v>
      </c>
      <c r="I482" s="131">
        <f>COUNTIF('19'!$T$7:$T$1004,"국제")</f>
        <v>0</v>
      </c>
      <c r="J482" s="132">
        <f>COUNTIF('19'!$U$7:$U$1004,"국제")</f>
        <v>0</v>
      </c>
      <c r="K482" s="133" t="s">
        <v>226</v>
      </c>
      <c r="L482" s="134">
        <f>SUMIF('19'!$T$7:$T$1004,"국제",'19'!$E$7:$E$1004)</f>
        <v>0</v>
      </c>
      <c r="M482" s="135">
        <f>SUMIF('19'!$U$7:$U$1004,"국제",'19'!$J$7:$J1449)</f>
        <v>0</v>
      </c>
      <c r="N482" s="300">
        <f t="shared" si="267"/>
        <v>0</v>
      </c>
      <c r="O482" s="308">
        <f t="shared" si="258"/>
        <v>0</v>
      </c>
      <c r="P482" s="136">
        <f>COUNTIF('19'!$T$7:$T$1004,"공제")</f>
        <v>0</v>
      </c>
      <c r="Q482" s="132">
        <f>COUNTIF('19'!$U$7:$U$1004,"공제")</f>
        <v>0</v>
      </c>
      <c r="R482" s="133" t="s">
        <v>226</v>
      </c>
      <c r="S482" s="134">
        <f>SUMIF('19'!$T$7:$T$1004,"공제",'19'!$E$7:$E$1004)</f>
        <v>0</v>
      </c>
      <c r="T482" s="135">
        <f>SUMIF('19'!$U$7:$U$1004,"공제",'19'!$J$7:$J1449)</f>
        <v>0</v>
      </c>
      <c r="U482" s="300">
        <f t="shared" si="268"/>
        <v>0</v>
      </c>
      <c r="V482" s="308">
        <f t="shared" si="259"/>
        <v>0</v>
      </c>
      <c r="W482" s="136">
        <f t="shared" si="260"/>
        <v>0</v>
      </c>
      <c r="X482" s="132">
        <f t="shared" si="261"/>
        <v>0</v>
      </c>
      <c r="Y482" s="136" t="e">
        <f t="shared" si="262"/>
        <v>#VALUE!</v>
      </c>
      <c r="Z482" s="134">
        <f t="shared" si="263"/>
        <v>0</v>
      </c>
      <c r="AA482" s="135">
        <f t="shared" si="264"/>
        <v>0</v>
      </c>
      <c r="AB482" s="300">
        <f t="shared" si="269"/>
        <v>0</v>
      </c>
      <c r="AC482" s="308">
        <f t="shared" si="265"/>
        <v>0</v>
      </c>
      <c r="AD482" s="137"/>
    </row>
    <row r="483" spans="1:30" s="8" customFormat="1" ht="21" customHeight="1" x14ac:dyDescent="0.15">
      <c r="A483" s="52" t="s">
        <v>77</v>
      </c>
      <c r="B483" s="131">
        <f>COUNTIF('19'!$C$7:$C$1004,"*유")</f>
        <v>0</v>
      </c>
      <c r="C483" s="132">
        <f>COUNTIF('19'!$H$7:$H$1004,"*유")</f>
        <v>0</v>
      </c>
      <c r="D483" s="133" t="s">
        <v>226</v>
      </c>
      <c r="E483" s="134">
        <f>SUMIF('19'!$C$7:$C$1004,"*유",'19'!$E$7:$E$1004)</f>
        <v>0</v>
      </c>
      <c r="F483" s="135">
        <f>SUMIF('19'!$H$7:$H$1004,"*유",'19'!$J$7:$J1450)</f>
        <v>0</v>
      </c>
      <c r="G483" s="300">
        <f t="shared" si="266"/>
        <v>0</v>
      </c>
      <c r="H483" s="308">
        <f t="shared" si="257"/>
        <v>0</v>
      </c>
      <c r="I483" s="131">
        <f>COUNTIF('19'!$T$7:$T$1004,"국유")</f>
        <v>0</v>
      </c>
      <c r="J483" s="132">
        <f>COUNTIF('19'!$U$7:$U$1004,"국유")</f>
        <v>0</v>
      </c>
      <c r="K483" s="133" t="s">
        <v>226</v>
      </c>
      <c r="L483" s="134">
        <f>SUMIF('19'!$T$7:$T$1004,"국유",'19'!$E$7:$E$1004)</f>
        <v>0</v>
      </c>
      <c r="M483" s="135">
        <f>SUMIF('19'!$U$7:$U$1004,"국유",'19'!$J$7:$J1450)</f>
        <v>0</v>
      </c>
      <c r="N483" s="300">
        <f t="shared" si="267"/>
        <v>0</v>
      </c>
      <c r="O483" s="308">
        <f t="shared" si="258"/>
        <v>0</v>
      </c>
      <c r="P483" s="136">
        <f>COUNTIF('19'!$T$7:$T$1004,"공유")</f>
        <v>0</v>
      </c>
      <c r="Q483" s="132">
        <f>COUNTIF('19'!$U$7:$U$1004,"공유")</f>
        <v>0</v>
      </c>
      <c r="R483" s="133" t="s">
        <v>226</v>
      </c>
      <c r="S483" s="134">
        <f>SUMIF('19'!$T$7:$T$1004,"공유",'19'!$E$7:$E$1004)</f>
        <v>0</v>
      </c>
      <c r="T483" s="135">
        <f>SUMIF('19'!$U$7:$U$1004,"공유",'19'!$J$7:$J1450)</f>
        <v>0</v>
      </c>
      <c r="U483" s="300">
        <f t="shared" si="268"/>
        <v>0</v>
      </c>
      <c r="V483" s="308">
        <f t="shared" si="259"/>
        <v>0</v>
      </c>
      <c r="W483" s="136">
        <f t="shared" si="260"/>
        <v>0</v>
      </c>
      <c r="X483" s="132">
        <f t="shared" si="261"/>
        <v>0</v>
      </c>
      <c r="Y483" s="136" t="e">
        <f t="shared" si="262"/>
        <v>#VALUE!</v>
      </c>
      <c r="Z483" s="134">
        <f t="shared" si="263"/>
        <v>0</v>
      </c>
      <c r="AA483" s="135">
        <f t="shared" si="264"/>
        <v>0</v>
      </c>
      <c r="AB483" s="300">
        <f t="shared" si="269"/>
        <v>0</v>
      </c>
      <c r="AC483" s="308">
        <f t="shared" si="265"/>
        <v>0</v>
      </c>
      <c r="AD483" s="138"/>
    </row>
    <row r="484" spans="1:30" s="8" customFormat="1" ht="21" customHeight="1" x14ac:dyDescent="0.15">
      <c r="A484" s="52" t="s">
        <v>235</v>
      </c>
      <c r="B484" s="131">
        <f>COUNTIF('19'!$C$7:$C$1004,"*잡")</f>
        <v>0</v>
      </c>
      <c r="C484" s="132">
        <f>COUNTIF('19'!$H$7:$H$1004,"*잡")</f>
        <v>0</v>
      </c>
      <c r="D484" s="133" t="s">
        <v>226</v>
      </c>
      <c r="E484" s="134">
        <f>SUMIF('19'!$C$7:$C$1004,"*잡",'19'!$E$7:$E$1004)</f>
        <v>0</v>
      </c>
      <c r="F484" s="135">
        <f>SUMIF('19'!$H$7:$H$1004,"*잡",'19'!$J$7:$J1451)</f>
        <v>0</v>
      </c>
      <c r="G484" s="300">
        <f t="shared" si="266"/>
        <v>0</v>
      </c>
      <c r="H484" s="308">
        <f t="shared" si="257"/>
        <v>0</v>
      </c>
      <c r="I484" s="131">
        <f>COUNTIF('19'!$T$7:$T$1004,"국잡")</f>
        <v>0</v>
      </c>
      <c r="J484" s="132">
        <f>COUNTIF('19'!$U$7:$U$1004,"국잡")</f>
        <v>0</v>
      </c>
      <c r="K484" s="133" t="s">
        <v>226</v>
      </c>
      <c r="L484" s="134">
        <f>SUMIF('19'!$T$7:$T$1004,"국잡",'19'!$E$7:$E$1004)</f>
        <v>0</v>
      </c>
      <c r="M484" s="135">
        <f>SUMIF('19'!$U$7:$U$1004,"국잡",'19'!$J$7:$J1451)</f>
        <v>0</v>
      </c>
      <c r="N484" s="300">
        <f t="shared" si="267"/>
        <v>0</v>
      </c>
      <c r="O484" s="308">
        <f t="shared" si="258"/>
        <v>0</v>
      </c>
      <c r="P484" s="136">
        <f>COUNTIF('19'!$T$7:$T$1004,"공잡")</f>
        <v>0</v>
      </c>
      <c r="Q484" s="132">
        <f>COUNTIF('19'!$U$7:$U$1004,"공잡")</f>
        <v>0</v>
      </c>
      <c r="R484" s="133" t="s">
        <v>226</v>
      </c>
      <c r="S484" s="134">
        <f>SUMIF('19'!$T$7:$T$1004,"공잡",'19'!$E$7:$E$1004)</f>
        <v>0</v>
      </c>
      <c r="T484" s="135">
        <f>SUMIF('19'!$U$7:$U$1004,"공잡",'19'!$J$7:$J1451)</f>
        <v>0</v>
      </c>
      <c r="U484" s="300">
        <f t="shared" si="268"/>
        <v>0</v>
      </c>
      <c r="V484" s="308">
        <f t="shared" si="259"/>
        <v>0</v>
      </c>
      <c r="W484" s="136">
        <f t="shared" si="260"/>
        <v>0</v>
      </c>
      <c r="X484" s="132">
        <f t="shared" si="261"/>
        <v>0</v>
      </c>
      <c r="Y484" s="136" t="e">
        <f t="shared" si="262"/>
        <v>#VALUE!</v>
      </c>
      <c r="Z484" s="134">
        <f t="shared" si="263"/>
        <v>0</v>
      </c>
      <c r="AA484" s="135">
        <f t="shared" si="264"/>
        <v>0</v>
      </c>
      <c r="AB484" s="300">
        <f t="shared" si="269"/>
        <v>0</v>
      </c>
      <c r="AC484" s="308">
        <f t="shared" si="265"/>
        <v>0</v>
      </c>
      <c r="AD484" s="138"/>
    </row>
    <row r="485" spans="1:30" s="8" customFormat="1" ht="21" customHeight="1" x14ac:dyDescent="0.15">
      <c r="A485" s="52" t="s">
        <v>236</v>
      </c>
      <c r="B485" s="131">
        <f>COUNTIF('19'!$C$7:$C$1004,"*묘")</f>
        <v>0</v>
      </c>
      <c r="C485" s="132">
        <f>COUNTIF('19'!$H$7:$H$1004,"*묘")</f>
        <v>0</v>
      </c>
      <c r="D485" s="133" t="s">
        <v>226</v>
      </c>
      <c r="E485" s="134">
        <f>SUMIF('19'!$C$7:$C$1004,"*묘",'19'!$E$7:$E$1004)</f>
        <v>0</v>
      </c>
      <c r="F485" s="135">
        <f>SUMIF('19'!$H$7:$H$1004,"*묘",'19'!$J$7:$J1452)</f>
        <v>0</v>
      </c>
      <c r="G485" s="300">
        <f t="shared" si="266"/>
        <v>0</v>
      </c>
      <c r="H485" s="308">
        <f t="shared" si="257"/>
        <v>0</v>
      </c>
      <c r="I485" s="131">
        <f>COUNTIF('19'!$T$7:$T$1004,"국묘")</f>
        <v>0</v>
      </c>
      <c r="J485" s="132">
        <f>COUNTIF('19'!$U$7:$U$1004,"국묘")</f>
        <v>0</v>
      </c>
      <c r="K485" s="133" t="s">
        <v>226</v>
      </c>
      <c r="L485" s="134">
        <f>SUMIF('19'!$T$7:$T$1004,"국묘",'19'!$E$7:$E$1004)</f>
        <v>0</v>
      </c>
      <c r="M485" s="135">
        <f>SUMIF('19'!$U$7:$U$1004,"국묘",'19'!$J$7:$J1452)</f>
        <v>0</v>
      </c>
      <c r="N485" s="300">
        <f t="shared" si="267"/>
        <v>0</v>
      </c>
      <c r="O485" s="308">
        <f t="shared" si="258"/>
        <v>0</v>
      </c>
      <c r="P485" s="136">
        <f>COUNTIF('19'!$T$7:$T$1004,"공묘")</f>
        <v>0</v>
      </c>
      <c r="Q485" s="132">
        <f>COUNTIF('19'!$U$7:$U$1004,"공묘")</f>
        <v>0</v>
      </c>
      <c r="R485" s="133" t="s">
        <v>226</v>
      </c>
      <c r="S485" s="134">
        <f>SUMIF('19'!$T$7:$T$1004,"공묘",'19'!$E$7:$E$1004)</f>
        <v>0</v>
      </c>
      <c r="T485" s="135">
        <f>SUMIF('19'!$U$7:$U$1004,"공묘",'19'!$J$7:$J1452)</f>
        <v>0</v>
      </c>
      <c r="U485" s="300">
        <f t="shared" si="268"/>
        <v>0</v>
      </c>
      <c r="V485" s="308">
        <f t="shared" si="259"/>
        <v>0</v>
      </c>
      <c r="W485" s="136">
        <f t="shared" si="260"/>
        <v>0</v>
      </c>
      <c r="X485" s="132">
        <f t="shared" si="261"/>
        <v>0</v>
      </c>
      <c r="Y485" s="136" t="e">
        <f t="shared" si="262"/>
        <v>#VALUE!</v>
      </c>
      <c r="Z485" s="134">
        <f t="shared" si="263"/>
        <v>0</v>
      </c>
      <c r="AA485" s="135">
        <f t="shared" si="264"/>
        <v>0</v>
      </c>
      <c r="AB485" s="300">
        <f t="shared" si="269"/>
        <v>0</v>
      </c>
      <c r="AC485" s="308">
        <f t="shared" si="265"/>
        <v>0</v>
      </c>
      <c r="AD485" s="138"/>
    </row>
    <row r="486" spans="1:30" s="8" customFormat="1" ht="21" customHeight="1" x14ac:dyDescent="0.15">
      <c r="A486" s="52" t="s">
        <v>78</v>
      </c>
      <c r="B486" s="131">
        <f>COUNTIF('19'!$C$7:$C$1004,"*과")</f>
        <v>0</v>
      </c>
      <c r="C486" s="132">
        <f>COUNTIF('19'!$H$7:$H$1004,"*과")</f>
        <v>0</v>
      </c>
      <c r="D486" s="133" t="s">
        <v>226</v>
      </c>
      <c r="E486" s="134">
        <f>SUMIF('19'!$C$7:$C$1004,"*과",'19'!$E$7:$E$1004)</f>
        <v>0</v>
      </c>
      <c r="F486" s="135">
        <f>SUMIF('19'!$H$7:$H$1004,"*과",'19'!$J$7:$J1453)</f>
        <v>0</v>
      </c>
      <c r="G486" s="300">
        <f t="shared" si="266"/>
        <v>0</v>
      </c>
      <c r="H486" s="308">
        <f t="shared" si="257"/>
        <v>0</v>
      </c>
      <c r="I486" s="131">
        <f>COUNTIF('19'!$T$7:$T$1004,"국과")</f>
        <v>0</v>
      </c>
      <c r="J486" s="132">
        <f>COUNTIF('19'!$U$7:$U$1004,"국과")</f>
        <v>0</v>
      </c>
      <c r="K486" s="133" t="s">
        <v>226</v>
      </c>
      <c r="L486" s="134">
        <f>SUMIF('19'!$T$7:$T$1004,"국과",'19'!$E$7:$E$1004)</f>
        <v>0</v>
      </c>
      <c r="M486" s="135">
        <f>SUMIF('19'!$U$7:$U$1004,"국과",'19'!$J$7:$J1453)</f>
        <v>0</v>
      </c>
      <c r="N486" s="300">
        <f t="shared" si="267"/>
        <v>0</v>
      </c>
      <c r="O486" s="308">
        <f t="shared" si="258"/>
        <v>0</v>
      </c>
      <c r="P486" s="136">
        <f>COUNTIF('19'!$T$7:$T$1004,"공과")</f>
        <v>0</v>
      </c>
      <c r="Q486" s="132">
        <f>COUNTIF('19'!$U$7:$U$1004,"공과")</f>
        <v>0</v>
      </c>
      <c r="R486" s="133" t="s">
        <v>226</v>
      </c>
      <c r="S486" s="134">
        <f>SUMIF('19'!$T$7:$T$1004,"공과",'19'!$E$7:$E$1004)</f>
        <v>0</v>
      </c>
      <c r="T486" s="135">
        <f>SUMIF('19'!$U$7:$U$1004,"공과",'19'!$J$7:$J1453)</f>
        <v>0</v>
      </c>
      <c r="U486" s="300">
        <f t="shared" si="268"/>
        <v>0</v>
      </c>
      <c r="V486" s="308">
        <f t="shared" si="259"/>
        <v>0</v>
      </c>
      <c r="W486" s="136">
        <f t="shared" si="260"/>
        <v>0</v>
      </c>
      <c r="X486" s="132">
        <f t="shared" si="261"/>
        <v>0</v>
      </c>
      <c r="Y486" s="136" t="e">
        <f t="shared" si="262"/>
        <v>#VALUE!</v>
      </c>
      <c r="Z486" s="134">
        <f t="shared" si="263"/>
        <v>0</v>
      </c>
      <c r="AA486" s="135">
        <f t="shared" si="264"/>
        <v>0</v>
      </c>
      <c r="AB486" s="300">
        <f t="shared" si="269"/>
        <v>0</v>
      </c>
      <c r="AC486" s="308">
        <f t="shared" si="265"/>
        <v>0</v>
      </c>
      <c r="AD486" s="138"/>
    </row>
    <row r="487" spans="1:30" s="8" customFormat="1" ht="21" customHeight="1" x14ac:dyDescent="0.15">
      <c r="A487" s="52" t="s">
        <v>79</v>
      </c>
      <c r="B487" s="131">
        <f>COUNTIF('19'!$C$7:$C$1004,"*철")</f>
        <v>0</v>
      </c>
      <c r="C487" s="132">
        <f>COUNTIF('19'!$H$7:$H$1004,"*철")</f>
        <v>0</v>
      </c>
      <c r="D487" s="133" t="s">
        <v>226</v>
      </c>
      <c r="E487" s="134">
        <f>SUMIF('19'!$C$7:$C$1004,"*철",'19'!$E$7:$E$1004)</f>
        <v>0</v>
      </c>
      <c r="F487" s="135">
        <f>SUMIF('19'!$H$7:$H$1004,"*철",'19'!$J$7:$J1454)</f>
        <v>0</v>
      </c>
      <c r="G487" s="300">
        <f t="shared" si="266"/>
        <v>0</v>
      </c>
      <c r="H487" s="308">
        <f t="shared" si="257"/>
        <v>0</v>
      </c>
      <c r="I487" s="131">
        <f>COUNTIF('19'!$T$7:$T$1004,"국철")</f>
        <v>0</v>
      </c>
      <c r="J487" s="132">
        <f>COUNTIF('19'!$U$7:$U$1004,"국철")</f>
        <v>0</v>
      </c>
      <c r="K487" s="133" t="s">
        <v>226</v>
      </c>
      <c r="L487" s="134">
        <f>SUMIF('19'!$T$7:$T$1004,"국철",'19'!$E$7:$E$1004)</f>
        <v>0</v>
      </c>
      <c r="M487" s="135">
        <f>SUMIF('19'!$U$7:$U$1004,"국철",'19'!$J$7:$J1454)</f>
        <v>0</v>
      </c>
      <c r="N487" s="300">
        <f t="shared" si="267"/>
        <v>0</v>
      </c>
      <c r="O487" s="308">
        <f t="shared" si="258"/>
        <v>0</v>
      </c>
      <c r="P487" s="136">
        <f>COUNTIF('19'!$T$7:$T$1004,"공철")</f>
        <v>0</v>
      </c>
      <c r="Q487" s="132">
        <f>COUNTIF('19'!$U$7:$U$1004,"공철")</f>
        <v>0</v>
      </c>
      <c r="R487" s="133" t="s">
        <v>226</v>
      </c>
      <c r="S487" s="134">
        <f>SUMIF('19'!$T$7:$T$1004,"공철",'19'!$E$7:$E$1004)</f>
        <v>0</v>
      </c>
      <c r="T487" s="135">
        <f>SUMIF('19'!$U$7:$U$1004,"공철",'19'!$J$7:$J1454)</f>
        <v>0</v>
      </c>
      <c r="U487" s="300">
        <f t="shared" si="268"/>
        <v>0</v>
      </c>
      <c r="V487" s="308">
        <f t="shared" si="259"/>
        <v>0</v>
      </c>
      <c r="W487" s="136">
        <f t="shared" si="260"/>
        <v>0</v>
      </c>
      <c r="X487" s="132">
        <f t="shared" si="261"/>
        <v>0</v>
      </c>
      <c r="Y487" s="136" t="e">
        <f t="shared" si="262"/>
        <v>#VALUE!</v>
      </c>
      <c r="Z487" s="134">
        <f t="shared" si="263"/>
        <v>0</v>
      </c>
      <c r="AA487" s="135">
        <f t="shared" si="264"/>
        <v>0</v>
      </c>
      <c r="AB487" s="300">
        <f t="shared" si="269"/>
        <v>0</v>
      </c>
      <c r="AC487" s="308">
        <f t="shared" si="265"/>
        <v>0</v>
      </c>
      <c r="AD487" s="138"/>
    </row>
    <row r="488" spans="1:30" s="8" customFormat="1" ht="21" customHeight="1" x14ac:dyDescent="0.15">
      <c r="A488" s="52" t="s">
        <v>237</v>
      </c>
      <c r="B488" s="131">
        <f>COUNTIF('19'!$C$7:$C$1004,"*학")</f>
        <v>0</v>
      </c>
      <c r="C488" s="132">
        <f>COUNTIF('19'!$H$7:$H$1004,"*학")</f>
        <v>0</v>
      </c>
      <c r="D488" s="133" t="s">
        <v>226</v>
      </c>
      <c r="E488" s="134">
        <f>SUMIF('19'!$C$7:$C$1004,"*학",'19'!$E$7:$E$1004)</f>
        <v>0</v>
      </c>
      <c r="F488" s="135">
        <f>SUMIF('19'!$H$7:$H$1004,"*학",'19'!$J$7:$J1455)</f>
        <v>0</v>
      </c>
      <c r="G488" s="300">
        <f t="shared" si="266"/>
        <v>0</v>
      </c>
      <c r="H488" s="308">
        <f t="shared" si="257"/>
        <v>0</v>
      </c>
      <c r="I488" s="131">
        <f>COUNTIF('19'!$T$7:$T$1004,"국학")</f>
        <v>0</v>
      </c>
      <c r="J488" s="132">
        <f>COUNTIF('19'!$U$7:$U$1004,"국학")</f>
        <v>0</v>
      </c>
      <c r="K488" s="133" t="s">
        <v>226</v>
      </c>
      <c r="L488" s="134">
        <f>SUMIF('19'!$T$7:$T$1004,"국학",'19'!$E$7:$E$1004)</f>
        <v>0</v>
      </c>
      <c r="M488" s="135">
        <f>SUMIF('19'!$U$7:$U$1004,"국학",'19'!$J$7:$J1455)</f>
        <v>0</v>
      </c>
      <c r="N488" s="300">
        <f t="shared" si="267"/>
        <v>0</v>
      </c>
      <c r="O488" s="308">
        <f t="shared" si="258"/>
        <v>0</v>
      </c>
      <c r="P488" s="136">
        <f>COUNTIF('19'!$T$7:$T$1004,"공학")</f>
        <v>0</v>
      </c>
      <c r="Q488" s="132">
        <f>COUNTIF('19'!$U$7:$U$1004,"공학")</f>
        <v>0</v>
      </c>
      <c r="R488" s="133" t="s">
        <v>226</v>
      </c>
      <c r="S488" s="134">
        <f>SUMIF('19'!$T$7:$T$1004,"공학",'19'!$E$7:$E$1004)</f>
        <v>0</v>
      </c>
      <c r="T488" s="135">
        <f>SUMIF('19'!$U$7:$U$1004,"공학",'19'!$J$7:$J1455)</f>
        <v>0</v>
      </c>
      <c r="U488" s="300">
        <f t="shared" si="268"/>
        <v>0</v>
      </c>
      <c r="V488" s="308">
        <f t="shared" si="259"/>
        <v>0</v>
      </c>
      <c r="W488" s="136">
        <f t="shared" si="260"/>
        <v>0</v>
      </c>
      <c r="X488" s="132">
        <f t="shared" si="261"/>
        <v>0</v>
      </c>
      <c r="Y488" s="136" t="e">
        <f t="shared" si="262"/>
        <v>#VALUE!</v>
      </c>
      <c r="Z488" s="134">
        <f t="shared" si="263"/>
        <v>0</v>
      </c>
      <c r="AA488" s="135">
        <f t="shared" si="264"/>
        <v>0</v>
      </c>
      <c r="AB488" s="300">
        <f t="shared" si="269"/>
        <v>0</v>
      </c>
      <c r="AC488" s="308">
        <f t="shared" si="265"/>
        <v>0</v>
      </c>
      <c r="AD488" s="138"/>
    </row>
    <row r="489" spans="1:30" s="8" customFormat="1" ht="21" customHeight="1" x14ac:dyDescent="0.15">
      <c r="A489" s="52" t="s">
        <v>80</v>
      </c>
      <c r="B489" s="131">
        <f>COUNTIF('19'!$C$7:$C$1004,"*수")</f>
        <v>0</v>
      </c>
      <c r="C489" s="132">
        <f>COUNTIF('19'!$H$7:$H$1004,"*수")</f>
        <v>0</v>
      </c>
      <c r="D489" s="133" t="s">
        <v>226</v>
      </c>
      <c r="E489" s="134">
        <f>SUMIF('19'!$C$7:$C$1004,"*수",'19'!$E$7:$E$1004)</f>
        <v>0</v>
      </c>
      <c r="F489" s="135">
        <f>SUMIF('19'!$H$7:$H$1004,"*수",'19'!$J$7:$J1456)</f>
        <v>0</v>
      </c>
      <c r="G489" s="300">
        <f t="shared" si="266"/>
        <v>0</v>
      </c>
      <c r="H489" s="308">
        <f t="shared" si="257"/>
        <v>0</v>
      </c>
      <c r="I489" s="131">
        <f>COUNTIF('19'!$T$7:$T$1004,"국수")</f>
        <v>0</v>
      </c>
      <c r="J489" s="132">
        <f>COUNTIF('19'!$U$7:$U$1004,"국수")</f>
        <v>0</v>
      </c>
      <c r="K489" s="133" t="s">
        <v>226</v>
      </c>
      <c r="L489" s="134">
        <f>SUMIF('19'!$T$7:$T$1004,"국수",'19'!$E$7:$E$1004)</f>
        <v>0</v>
      </c>
      <c r="M489" s="135">
        <f>SUMIF('19'!$U$7:$U$1004,"국수",'19'!$J$7:$J1456)</f>
        <v>0</v>
      </c>
      <c r="N489" s="300">
        <f t="shared" si="267"/>
        <v>0</v>
      </c>
      <c r="O489" s="308">
        <f t="shared" si="258"/>
        <v>0</v>
      </c>
      <c r="P489" s="136">
        <f>COUNTIF('19'!$T$7:$T$1004,"공수")</f>
        <v>0</v>
      </c>
      <c r="Q489" s="132">
        <f>COUNTIF('19'!$U$7:$U$1004,"공수")</f>
        <v>0</v>
      </c>
      <c r="R489" s="133" t="s">
        <v>226</v>
      </c>
      <c r="S489" s="134">
        <f>SUMIF('19'!$T$7:$T$1004,"공수",'19'!$E$7:$E$1004)</f>
        <v>0</v>
      </c>
      <c r="T489" s="135">
        <f>SUMIF('19'!$U$7:$U$1004,"공수",'19'!$J$7:$J1456)</f>
        <v>0</v>
      </c>
      <c r="U489" s="300">
        <f t="shared" si="268"/>
        <v>0</v>
      </c>
      <c r="V489" s="308">
        <f t="shared" si="259"/>
        <v>0</v>
      </c>
      <c r="W489" s="136">
        <f t="shared" si="260"/>
        <v>0</v>
      </c>
      <c r="X489" s="132">
        <f t="shared" si="261"/>
        <v>0</v>
      </c>
      <c r="Y489" s="136" t="e">
        <f t="shared" si="262"/>
        <v>#VALUE!</v>
      </c>
      <c r="Z489" s="134">
        <f t="shared" si="263"/>
        <v>0</v>
      </c>
      <c r="AA489" s="135">
        <f t="shared" si="264"/>
        <v>0</v>
      </c>
      <c r="AB489" s="300">
        <f t="shared" si="269"/>
        <v>0</v>
      </c>
      <c r="AC489" s="308">
        <f t="shared" si="265"/>
        <v>0</v>
      </c>
      <c r="AD489" s="138"/>
    </row>
    <row r="490" spans="1:30" s="8" customFormat="1" ht="21" customHeight="1" x14ac:dyDescent="0.15">
      <c r="A490" s="52" t="s">
        <v>31</v>
      </c>
      <c r="B490" s="131">
        <f>COUNTIF('19'!$C$7:$C$1004,"*목")</f>
        <v>0</v>
      </c>
      <c r="C490" s="132">
        <f>COUNTIF('19'!$H$7:$H$1004,"*목")</f>
        <v>0</v>
      </c>
      <c r="D490" s="133" t="s">
        <v>226</v>
      </c>
      <c r="E490" s="134">
        <f>SUMIF('19'!$C$7:$C$1004,"*목",'19'!$E$7:$E$1004)</f>
        <v>0</v>
      </c>
      <c r="F490" s="135">
        <f>SUMIF('19'!$H$7:$H$1004,"*목",'19'!$J$7:$J1456)</f>
        <v>0</v>
      </c>
      <c r="G490" s="300">
        <f t="shared" si="266"/>
        <v>0</v>
      </c>
      <c r="H490" s="308">
        <f>SUM(F490-E490)</f>
        <v>0</v>
      </c>
      <c r="I490" s="131">
        <f>COUNTIF('19'!$T$7:$T$1004,"국목")</f>
        <v>0</v>
      </c>
      <c r="J490" s="132">
        <f>COUNTIF('19'!$U$7:$U$1004,"국목")</f>
        <v>0</v>
      </c>
      <c r="K490" s="133" t="s">
        <v>226</v>
      </c>
      <c r="L490" s="134">
        <f>SUMIF('19'!$T$7:$T$1004,"국목",'19'!$E$7:$E$1004)</f>
        <v>0</v>
      </c>
      <c r="M490" s="135">
        <f>SUMIF('19'!$U$7:$U$1004,"국목",'19'!$J$7:$J1456)</f>
        <v>0</v>
      </c>
      <c r="N490" s="300">
        <f t="shared" si="267"/>
        <v>0</v>
      </c>
      <c r="O490" s="308">
        <f>SUM(M490-L490)</f>
        <v>0</v>
      </c>
      <c r="P490" s="136">
        <f>COUNTIF('19'!$T$7:$T$1004,"공목")</f>
        <v>0</v>
      </c>
      <c r="Q490" s="132">
        <f>COUNTIF('19'!$U$7:$U$1004,"공목")</f>
        <v>0</v>
      </c>
      <c r="R490" s="133" t="s">
        <v>226</v>
      </c>
      <c r="S490" s="134">
        <f>SUMIF('19'!$T$7:$T$1004,"공목",'19'!$E$7:$E$1004)</f>
        <v>0</v>
      </c>
      <c r="T490" s="135">
        <f>SUMIF('19'!$U$7:$U$1004,"공목",'19'!$J$7:$J1456)</f>
        <v>0</v>
      </c>
      <c r="U490" s="300">
        <f t="shared" si="268"/>
        <v>0</v>
      </c>
      <c r="V490" s="308">
        <f>SUM(T490-S490)</f>
        <v>0</v>
      </c>
      <c r="W490" s="136">
        <f t="shared" si="260"/>
        <v>0</v>
      </c>
      <c r="X490" s="132">
        <f t="shared" si="261"/>
        <v>0</v>
      </c>
      <c r="Y490" s="136" t="e">
        <f t="shared" si="262"/>
        <v>#VALUE!</v>
      </c>
      <c r="Z490" s="134">
        <f t="shared" si="263"/>
        <v>0</v>
      </c>
      <c r="AA490" s="135">
        <f t="shared" si="264"/>
        <v>0</v>
      </c>
      <c r="AB490" s="300">
        <f t="shared" si="269"/>
        <v>0</v>
      </c>
      <c r="AC490" s="308">
        <f>SUM(AA490-Z490)</f>
        <v>0</v>
      </c>
      <c r="AD490" s="138"/>
    </row>
    <row r="491" spans="1:30" s="8" customFormat="1" ht="21" customHeight="1" x14ac:dyDescent="0.15">
      <c r="A491" s="52" t="s">
        <v>38</v>
      </c>
      <c r="B491" s="131">
        <f>COUNTIF('19'!$C$7:$C$1004,"*창")</f>
        <v>0</v>
      </c>
      <c r="C491" s="132">
        <f>COUNTIF('19'!$H$7:$H$1004,"*창")</f>
        <v>0</v>
      </c>
      <c r="D491" s="133" t="s">
        <v>226</v>
      </c>
      <c r="E491" s="134">
        <f>SUMIF('19'!$C$7:$C$1004,"*창",'19'!$E$7:$E$1004)</f>
        <v>0</v>
      </c>
      <c r="F491" s="135">
        <f>SUMIF('19'!$H$7:$H$1004,"*창",'19'!$J$7:$J1456)</f>
        <v>0</v>
      </c>
      <c r="G491" s="300">
        <f t="shared" si="266"/>
        <v>0</v>
      </c>
      <c r="H491" s="308">
        <f>SUM(F491-E491)</f>
        <v>0</v>
      </c>
      <c r="I491" s="131">
        <f>COUNTIF('19'!$T$7:$T$1004,"국창")</f>
        <v>0</v>
      </c>
      <c r="J491" s="132">
        <f>COUNTIF('19'!$U$7:$U$1004,"국창")</f>
        <v>0</v>
      </c>
      <c r="K491" s="133" t="s">
        <v>226</v>
      </c>
      <c r="L491" s="134">
        <f>SUMIF('19'!$T$7:$T$1004,"국창",'19'!$E$7:$E$1004)</f>
        <v>0</v>
      </c>
      <c r="M491" s="135">
        <f>SUMIF('19'!$U$7:$U$1004,"국창",'19'!$J$7:$J1456)</f>
        <v>0</v>
      </c>
      <c r="N491" s="300">
        <f t="shared" si="267"/>
        <v>0</v>
      </c>
      <c r="O491" s="308">
        <f>SUM(M491-L491)</f>
        <v>0</v>
      </c>
      <c r="P491" s="136">
        <f>COUNTIF('19'!$T$7:$T$1004,"공창")</f>
        <v>0</v>
      </c>
      <c r="Q491" s="132">
        <f>COUNTIF('19'!$U$7:$U$1004,"공창")</f>
        <v>0</v>
      </c>
      <c r="R491" s="133" t="s">
        <v>226</v>
      </c>
      <c r="S491" s="134">
        <f>SUMIF('19'!$T$7:$T$1004,"공창",'19'!$E$7:$E$1004)</f>
        <v>0</v>
      </c>
      <c r="T491" s="135">
        <f>SUMIF('19'!$U$7:$U$1004,"공창",'19'!$J$7:$J1456)</f>
        <v>0</v>
      </c>
      <c r="U491" s="300">
        <f t="shared" si="268"/>
        <v>0</v>
      </c>
      <c r="V491" s="308">
        <f>SUM(T491-S491)</f>
        <v>0</v>
      </c>
      <c r="W491" s="136">
        <f t="shared" si="260"/>
        <v>0</v>
      </c>
      <c r="X491" s="132">
        <f t="shared" si="261"/>
        <v>0</v>
      </c>
      <c r="Y491" s="136" t="e">
        <f t="shared" si="262"/>
        <v>#VALUE!</v>
      </c>
      <c r="Z491" s="134">
        <f t="shared" si="263"/>
        <v>0</v>
      </c>
      <c r="AA491" s="135">
        <f t="shared" si="264"/>
        <v>0</v>
      </c>
      <c r="AB491" s="300">
        <f t="shared" si="269"/>
        <v>0</v>
      </c>
      <c r="AC491" s="308">
        <f>SUM(AA491-Z491)</f>
        <v>0</v>
      </c>
      <c r="AD491" s="138"/>
    </row>
    <row r="492" spans="1:30" s="8" customFormat="1" ht="21" customHeight="1" x14ac:dyDescent="0.15">
      <c r="A492" s="52" t="s">
        <v>39</v>
      </c>
      <c r="B492" s="131">
        <f>COUNTIF('19'!$C$7:$C$1004,"*주")</f>
        <v>0</v>
      </c>
      <c r="C492" s="132">
        <f>COUNTIF('19'!$H$7:$H$1004,"*주")</f>
        <v>0</v>
      </c>
      <c r="D492" s="133" t="s">
        <v>226</v>
      </c>
      <c r="E492" s="134">
        <f>SUMIF('19'!$C$7:$C$1004,"*주",'19'!$E$7:$E$1004)</f>
        <v>0</v>
      </c>
      <c r="F492" s="135">
        <f>SUMIF('19'!$H$7:$H$1004,"*주",'19'!$J$7:$J1456)</f>
        <v>0</v>
      </c>
      <c r="G492" s="300">
        <f t="shared" si="266"/>
        <v>0</v>
      </c>
      <c r="H492" s="308">
        <f>SUM(F492-E492)</f>
        <v>0</v>
      </c>
      <c r="I492" s="131">
        <f>COUNTIF('19'!$T$7:$T$1004,"국주")</f>
        <v>0</v>
      </c>
      <c r="J492" s="132">
        <f>COUNTIF('19'!$U$7:$U$1004,"국주")</f>
        <v>0</v>
      </c>
      <c r="K492" s="133" t="s">
        <v>226</v>
      </c>
      <c r="L492" s="134">
        <f>SUMIF('19'!$T$7:$T$1004,"국주",'19'!$E$7:$E$1004)</f>
        <v>0</v>
      </c>
      <c r="M492" s="135">
        <f>SUMIF('19'!$U$7:$U$1004,"국주",'19'!$J$7:$J1456)</f>
        <v>0</v>
      </c>
      <c r="N492" s="300">
        <f t="shared" si="267"/>
        <v>0</v>
      </c>
      <c r="O492" s="308">
        <f>SUM(M492-L492)</f>
        <v>0</v>
      </c>
      <c r="P492" s="136">
        <f>COUNTIF('19'!$T$7:$T$1004,"공주")</f>
        <v>0</v>
      </c>
      <c r="Q492" s="132">
        <f>COUNTIF('19'!$U$7:$U$1004,"공주")</f>
        <v>0</v>
      </c>
      <c r="R492" s="133" t="s">
        <v>226</v>
      </c>
      <c r="S492" s="134">
        <f>SUMIF('19'!$T$7:$T$1004,"공주",'19'!$E$7:$E$1004)</f>
        <v>0</v>
      </c>
      <c r="T492" s="135">
        <f>SUMIF('19'!$U$7:$U$1004,"공주",'19'!$J$7:$J1456)</f>
        <v>0</v>
      </c>
      <c r="U492" s="300">
        <f t="shared" si="268"/>
        <v>0</v>
      </c>
      <c r="V492" s="308">
        <f>SUM(T492-S492)</f>
        <v>0</v>
      </c>
      <c r="W492" s="136">
        <f t="shared" si="260"/>
        <v>0</v>
      </c>
      <c r="X492" s="132">
        <f t="shared" si="261"/>
        <v>0</v>
      </c>
      <c r="Y492" s="136" t="e">
        <f t="shared" si="262"/>
        <v>#VALUE!</v>
      </c>
      <c r="Z492" s="134">
        <f t="shared" si="263"/>
        <v>0</v>
      </c>
      <c r="AA492" s="135">
        <f t="shared" si="264"/>
        <v>0</v>
      </c>
      <c r="AB492" s="300">
        <f t="shared" si="269"/>
        <v>0</v>
      </c>
      <c r="AC492" s="308">
        <f>SUM(AA492-Z492)</f>
        <v>0</v>
      </c>
      <c r="AD492" s="138"/>
    </row>
    <row r="493" spans="1:30" s="8" customFormat="1" ht="21" customHeight="1" x14ac:dyDescent="0.15">
      <c r="A493" s="52" t="s">
        <v>238</v>
      </c>
      <c r="B493" s="131">
        <f>COUNTIF('19'!$C$7:$C$1004,"*장")</f>
        <v>0</v>
      </c>
      <c r="C493" s="132">
        <f>COUNTIF('19'!$H$7:$H$1004,"*장")</f>
        <v>0</v>
      </c>
      <c r="D493" s="133" t="s">
        <v>226</v>
      </c>
      <c r="E493" s="134">
        <f>SUMIF('19'!$C$7:$C$1004,"*장",'19'!$E$7:$E$1004)</f>
        <v>0</v>
      </c>
      <c r="F493" s="135">
        <f>SUMIF('19'!$H$7:$H$1004,"*장",'19'!$J$7:$J1457)</f>
        <v>0</v>
      </c>
      <c r="G493" s="300">
        <f t="shared" si="266"/>
        <v>0</v>
      </c>
      <c r="H493" s="308">
        <f>SUM(F493-E493)</f>
        <v>0</v>
      </c>
      <c r="I493" s="131">
        <f>COUNTIF('19'!$T$7:$T$1004,"국장")</f>
        <v>0</v>
      </c>
      <c r="J493" s="132">
        <f>COUNTIF('19'!$U$7:$U$1004,"국장")</f>
        <v>0</v>
      </c>
      <c r="K493" s="133" t="s">
        <v>226</v>
      </c>
      <c r="L493" s="134">
        <f>SUMIF('19'!$T$7:$T$1004,"국장",'19'!$E$7:$E$1004)</f>
        <v>0</v>
      </c>
      <c r="M493" s="135">
        <f>SUMIF('19'!$U$7:$U$1004,"국장",'19'!$J$7:$J1457)</f>
        <v>0</v>
      </c>
      <c r="N493" s="300">
        <f t="shared" si="267"/>
        <v>0</v>
      </c>
      <c r="O493" s="308">
        <f>SUM(M493-L493)</f>
        <v>0</v>
      </c>
      <c r="P493" s="136">
        <f>COUNTIF('19'!$T$7:$T$1004,"공장")</f>
        <v>0</v>
      </c>
      <c r="Q493" s="132">
        <f>COUNTIF('19'!$U$7:$U$1004,"공장")</f>
        <v>0</v>
      </c>
      <c r="R493" s="133" t="s">
        <v>226</v>
      </c>
      <c r="S493" s="134">
        <f>SUMIF('19'!$T$7:$T$1004,"공장",'19'!$E$7:$E$1004)</f>
        <v>0</v>
      </c>
      <c r="T493" s="135">
        <f>SUMIF('19'!$U$7:$U$1004,"공장",'19'!$J$7:$J1457)</f>
        <v>0</v>
      </c>
      <c r="U493" s="300">
        <f t="shared" si="268"/>
        <v>0</v>
      </c>
      <c r="V493" s="308">
        <f>SUM(T493-S493)</f>
        <v>0</v>
      </c>
      <c r="W493" s="136">
        <f t="shared" si="260"/>
        <v>0</v>
      </c>
      <c r="X493" s="132">
        <f t="shared" si="261"/>
        <v>0</v>
      </c>
      <c r="Y493" s="136" t="e">
        <f t="shared" si="262"/>
        <v>#VALUE!</v>
      </c>
      <c r="Z493" s="134">
        <f t="shared" si="263"/>
        <v>0</v>
      </c>
      <c r="AA493" s="135">
        <f t="shared" si="264"/>
        <v>0</v>
      </c>
      <c r="AB493" s="300">
        <f t="shared" si="269"/>
        <v>0</v>
      </c>
      <c r="AC493" s="308">
        <f>SUM(AA493-Z493)</f>
        <v>0</v>
      </c>
      <c r="AD493" s="138"/>
    </row>
    <row r="494" spans="1:30" s="8" customFormat="1" ht="21" customHeight="1" x14ac:dyDescent="0.15">
      <c r="A494" s="53" t="s">
        <v>81</v>
      </c>
      <c r="B494" s="139">
        <f>COUNTIF('19'!$C$7:$C$1004,"* ")</f>
        <v>0</v>
      </c>
      <c r="C494" s="140">
        <f>COUNTIF('19'!$H$7:$H$1004,"* ")</f>
        <v>0</v>
      </c>
      <c r="D494" s="141" t="s">
        <v>226</v>
      </c>
      <c r="E494" s="142">
        <f>SUMIF('19'!$C$7:$C$1004,"* ",'19'!$E$7:$E$1004)</f>
        <v>0</v>
      </c>
      <c r="F494" s="143">
        <f>SUMIF('19'!$H$7:$H$1004,"* ",'19'!$J$7:$J1458)</f>
        <v>0</v>
      </c>
      <c r="G494" s="301">
        <f t="shared" si="266"/>
        <v>0</v>
      </c>
      <c r="H494" s="309">
        <f>SUM(F494-E494)</f>
        <v>0</v>
      </c>
      <c r="I494" s="139">
        <f>COUNTIF('19'!$T$7:$T$1004,"국 ")</f>
        <v>0</v>
      </c>
      <c r="J494" s="140">
        <f>COUNTIF('19'!$U$7:$U$1004,"국 ")</f>
        <v>0</v>
      </c>
      <c r="K494" s="141" t="s">
        <v>226</v>
      </c>
      <c r="L494" s="142">
        <f>SUMIF('19'!$T$7:$T$1004,"국 ",'19'!$E$7:$E$1004)</f>
        <v>0</v>
      </c>
      <c r="M494" s="143">
        <f>SUMIF('19'!$U$7:$U$1004,"국 ",'19'!$J$7:$J1458)</f>
        <v>0</v>
      </c>
      <c r="N494" s="301">
        <f t="shared" si="267"/>
        <v>0</v>
      </c>
      <c r="O494" s="309">
        <f>SUM(M494-L494)</f>
        <v>0</v>
      </c>
      <c r="P494" s="144">
        <f>COUNTIF('19'!$T$7:$T$1004,"공 ")</f>
        <v>0</v>
      </c>
      <c r="Q494" s="140">
        <f>COUNTIF('19'!$U$7:$U$1004,"공 ")</f>
        <v>0</v>
      </c>
      <c r="R494" s="141" t="s">
        <v>226</v>
      </c>
      <c r="S494" s="142">
        <f>SUMIF('19'!$T$7:$T$1004,"공 ",'19'!$E$7:$E$1004)</f>
        <v>0</v>
      </c>
      <c r="T494" s="143">
        <f>SUMIF('19'!$U$7:$U$1004,"공 ",'19'!$J$7:$J1458)</f>
        <v>0</v>
      </c>
      <c r="U494" s="301">
        <f t="shared" si="268"/>
        <v>0</v>
      </c>
      <c r="V494" s="309">
        <f>SUM(T494-S494)</f>
        <v>0</v>
      </c>
      <c r="W494" s="144">
        <f t="shared" si="260"/>
        <v>0</v>
      </c>
      <c r="X494" s="140">
        <f t="shared" si="261"/>
        <v>0</v>
      </c>
      <c r="Y494" s="144" t="e">
        <f t="shared" si="262"/>
        <v>#VALUE!</v>
      </c>
      <c r="Z494" s="142">
        <f t="shared" si="263"/>
        <v>0</v>
      </c>
      <c r="AA494" s="143">
        <f t="shared" si="264"/>
        <v>0</v>
      </c>
      <c r="AB494" s="301">
        <f t="shared" si="269"/>
        <v>0</v>
      </c>
      <c r="AC494" s="309">
        <f>SUM(AA494-Z494)</f>
        <v>0</v>
      </c>
      <c r="AD494" s="145"/>
    </row>
    <row r="495" spans="1:30" ht="21" customHeight="1" x14ac:dyDescent="0.15">
      <c r="A495" s="12" t="s">
        <v>244</v>
      </c>
      <c r="B495" s="1"/>
      <c r="C495" s="9"/>
      <c r="D495" s="9"/>
      <c r="E495" s="83"/>
      <c r="F495" s="83"/>
      <c r="G495" s="83"/>
      <c r="H495" s="302"/>
      <c r="I495" s="9"/>
      <c r="J495" s="9"/>
      <c r="K495" s="9"/>
      <c r="L495" s="83"/>
      <c r="M495" s="83"/>
      <c r="N495" s="83"/>
      <c r="O495" s="302"/>
      <c r="P495" s="9"/>
      <c r="Q495" s="9"/>
      <c r="R495" s="9"/>
      <c r="S495" s="83"/>
      <c r="T495" s="83"/>
      <c r="U495" s="83"/>
      <c r="V495" s="302"/>
      <c r="W495" s="9"/>
      <c r="X495" s="9"/>
      <c r="Y495" s="9"/>
      <c r="Z495" s="83"/>
      <c r="AA495" s="83"/>
      <c r="AB495" s="83"/>
      <c r="AC495" s="302"/>
      <c r="AD495" s="9"/>
    </row>
    <row r="496" spans="1:30" s="8" customFormat="1" ht="21" customHeight="1" x14ac:dyDescent="0.15">
      <c r="A496" s="20"/>
      <c r="B496" s="19"/>
      <c r="C496" s="7"/>
      <c r="D496" s="7"/>
      <c r="E496" s="84"/>
      <c r="F496" s="84"/>
      <c r="G496" s="84"/>
      <c r="H496" s="303"/>
      <c r="I496" s="7"/>
      <c r="J496" s="7"/>
      <c r="K496" s="7"/>
      <c r="L496" s="84"/>
      <c r="M496" s="84"/>
      <c r="N496" s="84"/>
      <c r="O496" s="303"/>
      <c r="P496" s="7"/>
      <c r="Q496" s="7"/>
      <c r="R496" s="7"/>
      <c r="S496" s="84"/>
      <c r="T496" s="84"/>
      <c r="U496" s="84"/>
      <c r="V496" s="303"/>
      <c r="W496" s="7"/>
      <c r="X496" s="7"/>
      <c r="Y496" s="7"/>
      <c r="Z496" s="84"/>
      <c r="AA496" s="84"/>
      <c r="AB496" s="84"/>
      <c r="AC496" s="303"/>
      <c r="AD496" s="21">
        <f>'20'!$S$3</f>
        <v>20</v>
      </c>
    </row>
    <row r="497" spans="1:30" s="8" customFormat="1" ht="21" customHeight="1" x14ac:dyDescent="0.15">
      <c r="A497" s="915" t="s">
        <v>223</v>
      </c>
      <c r="B497" s="146" t="s">
        <v>224</v>
      </c>
      <c r="C497" s="147"/>
      <c r="D497" s="147"/>
      <c r="E497" s="147"/>
      <c r="F497" s="147"/>
      <c r="G497" s="296"/>
      <c r="H497" s="304"/>
      <c r="I497" s="146" t="s">
        <v>103</v>
      </c>
      <c r="J497" s="147"/>
      <c r="K497" s="147"/>
      <c r="L497" s="147"/>
      <c r="M497" s="147"/>
      <c r="N497" s="296"/>
      <c r="O497" s="304"/>
      <c r="P497" s="147" t="s">
        <v>104</v>
      </c>
      <c r="Q497" s="147"/>
      <c r="R497" s="147"/>
      <c r="S497" s="147"/>
      <c r="T497" s="147"/>
      <c r="U497" s="296"/>
      <c r="V497" s="304"/>
      <c r="W497" s="147" t="s">
        <v>239</v>
      </c>
      <c r="X497" s="147"/>
      <c r="Y497" s="147"/>
      <c r="Z497" s="147"/>
      <c r="AA497" s="147"/>
      <c r="AB497" s="296"/>
      <c r="AC497" s="304"/>
      <c r="AD497" s="918" t="s">
        <v>105</v>
      </c>
    </row>
    <row r="498" spans="1:30" s="8" customFormat="1" ht="21" customHeight="1" x14ac:dyDescent="0.15">
      <c r="A498" s="916"/>
      <c r="B498" s="921" t="s">
        <v>106</v>
      </c>
      <c r="C498" s="912"/>
      <c r="D498" s="148" t="s">
        <v>226</v>
      </c>
      <c r="E498" s="912" t="s">
        <v>241</v>
      </c>
      <c r="F498" s="912"/>
      <c r="G498" s="913" t="s">
        <v>107</v>
      </c>
      <c r="H498" s="914"/>
      <c r="I498" s="921" t="s">
        <v>106</v>
      </c>
      <c r="J498" s="912"/>
      <c r="K498" s="148" t="s">
        <v>226</v>
      </c>
      <c r="L498" s="912" t="s">
        <v>241</v>
      </c>
      <c r="M498" s="912"/>
      <c r="N498" s="913" t="s">
        <v>107</v>
      </c>
      <c r="O498" s="914"/>
      <c r="P498" s="912" t="s">
        <v>106</v>
      </c>
      <c r="Q498" s="912"/>
      <c r="R498" s="148" t="s">
        <v>226</v>
      </c>
      <c r="S498" s="912" t="s">
        <v>241</v>
      </c>
      <c r="T498" s="912"/>
      <c r="U498" s="913" t="s">
        <v>107</v>
      </c>
      <c r="V498" s="914"/>
      <c r="W498" s="912" t="s">
        <v>106</v>
      </c>
      <c r="X498" s="912"/>
      <c r="Y498" s="148" t="s">
        <v>226</v>
      </c>
      <c r="Z498" s="912" t="s">
        <v>241</v>
      </c>
      <c r="AA498" s="912"/>
      <c r="AB498" s="913" t="s">
        <v>107</v>
      </c>
      <c r="AC498" s="914"/>
      <c r="AD498" s="919"/>
    </row>
    <row r="499" spans="1:30" s="8" customFormat="1" ht="21" customHeight="1" x14ac:dyDescent="0.15">
      <c r="A499" s="917"/>
      <c r="B499" s="149" t="s">
        <v>108</v>
      </c>
      <c r="C499" s="50" t="s">
        <v>109</v>
      </c>
      <c r="D499" s="50" t="s">
        <v>226</v>
      </c>
      <c r="E499" s="50" t="s">
        <v>108</v>
      </c>
      <c r="F499" s="50" t="s">
        <v>109</v>
      </c>
      <c r="G499" s="297" t="s">
        <v>240</v>
      </c>
      <c r="H499" s="305" t="s">
        <v>110</v>
      </c>
      <c r="I499" s="149" t="s">
        <v>108</v>
      </c>
      <c r="J499" s="50" t="s">
        <v>109</v>
      </c>
      <c r="K499" s="50" t="s">
        <v>226</v>
      </c>
      <c r="L499" s="50" t="s">
        <v>108</v>
      </c>
      <c r="M499" s="50" t="s">
        <v>109</v>
      </c>
      <c r="N499" s="297" t="s">
        <v>240</v>
      </c>
      <c r="O499" s="305" t="s">
        <v>110</v>
      </c>
      <c r="P499" s="50" t="s">
        <v>108</v>
      </c>
      <c r="Q499" s="50" t="s">
        <v>109</v>
      </c>
      <c r="R499" s="50" t="s">
        <v>226</v>
      </c>
      <c r="S499" s="50" t="s">
        <v>108</v>
      </c>
      <c r="T499" s="50" t="s">
        <v>109</v>
      </c>
      <c r="U499" s="297" t="s">
        <v>240</v>
      </c>
      <c r="V499" s="305" t="s">
        <v>110</v>
      </c>
      <c r="W499" s="50" t="s">
        <v>108</v>
      </c>
      <c r="X499" s="50" t="s">
        <v>109</v>
      </c>
      <c r="Y499" s="50" t="s">
        <v>226</v>
      </c>
      <c r="Z499" s="50" t="s">
        <v>108</v>
      </c>
      <c r="AA499" s="50" t="s">
        <v>109</v>
      </c>
      <c r="AB499" s="297" t="s">
        <v>240</v>
      </c>
      <c r="AC499" s="305" t="s">
        <v>110</v>
      </c>
      <c r="AD499" s="920"/>
    </row>
    <row r="500" spans="1:30" s="8" customFormat="1" ht="21" customHeight="1" x14ac:dyDescent="0.15">
      <c r="A500" s="82" t="s">
        <v>224</v>
      </c>
      <c r="B500" s="117">
        <f>SUM(B501:B520)</f>
        <v>0</v>
      </c>
      <c r="C500" s="118">
        <f>SUM(C501:C520)</f>
        <v>0</v>
      </c>
      <c r="D500" s="119" t="s">
        <v>226</v>
      </c>
      <c r="E500" s="120">
        <f>SUM(E501:E520)</f>
        <v>0</v>
      </c>
      <c r="F500" s="121">
        <f>SUM(F501:F520)</f>
        <v>0</v>
      </c>
      <c r="G500" s="298">
        <f>SUM(G501:G520)</f>
        <v>0</v>
      </c>
      <c r="H500" s="306">
        <f>SUM(F500-E500)</f>
        <v>0</v>
      </c>
      <c r="I500" s="117">
        <f>SUM(I501:I520)</f>
        <v>0</v>
      </c>
      <c r="J500" s="118">
        <f>SUM(J501:J520)</f>
        <v>0</v>
      </c>
      <c r="K500" s="119" t="s">
        <v>226</v>
      </c>
      <c r="L500" s="120">
        <f>SUM(L501:L520)</f>
        <v>0</v>
      </c>
      <c r="M500" s="121">
        <f>SUM(M501:M520)</f>
        <v>0</v>
      </c>
      <c r="N500" s="298">
        <f>SUM(N501:N520)</f>
        <v>0</v>
      </c>
      <c r="O500" s="306">
        <f>SUM(M500-L500)</f>
        <v>0</v>
      </c>
      <c r="P500" s="122">
        <f>SUM(P501:P520)</f>
        <v>0</v>
      </c>
      <c r="Q500" s="118">
        <f>SUM(Q501:Q520)</f>
        <v>0</v>
      </c>
      <c r="R500" s="119" t="s">
        <v>226</v>
      </c>
      <c r="S500" s="120">
        <f>SUM(S501:S520)</f>
        <v>0</v>
      </c>
      <c r="T500" s="121">
        <f>SUM(T501:T520)</f>
        <v>0</v>
      </c>
      <c r="U500" s="298">
        <f>SUM(U501:U520)</f>
        <v>0</v>
      </c>
      <c r="V500" s="306">
        <f>SUM(T500-S500)</f>
        <v>0</v>
      </c>
      <c r="W500" s="122">
        <f>SUM(W501:W520)</f>
        <v>0</v>
      </c>
      <c r="X500" s="118">
        <f>SUM(X501:X520)</f>
        <v>0</v>
      </c>
      <c r="Y500" s="119" t="s">
        <v>226</v>
      </c>
      <c r="Z500" s="120">
        <f>SUM(Z501:Z520)</f>
        <v>0</v>
      </c>
      <c r="AA500" s="121">
        <f>SUM(AA501:AA520)</f>
        <v>0</v>
      </c>
      <c r="AB500" s="298">
        <f>SUM(AB501:AB520)</f>
        <v>0</v>
      </c>
      <c r="AC500" s="306">
        <f>SUM(AA500-Z500)</f>
        <v>0</v>
      </c>
      <c r="AD500" s="123"/>
    </row>
    <row r="501" spans="1:30" s="8" customFormat="1" ht="21" customHeight="1" x14ac:dyDescent="0.15">
      <c r="A501" s="51" t="s">
        <v>227</v>
      </c>
      <c r="B501" s="124">
        <f>COUNTIF('20'!$C$7:$C$1004,"*전")</f>
        <v>0</v>
      </c>
      <c r="C501" s="125">
        <f>COUNTIF('20'!$H$7:$H$1004,"*전")</f>
        <v>0</v>
      </c>
      <c r="D501" s="126" t="s">
        <v>226</v>
      </c>
      <c r="E501" s="127">
        <f>SUMIF('20'!$C$7:$C$1004,"*전",'20'!$E$7:$E$1004)</f>
        <v>0</v>
      </c>
      <c r="F501" s="128">
        <f>SUMIF('20'!$H$7:$H$1004,"*전",'20'!$J$7:$J1468)</f>
        <v>0</v>
      </c>
      <c r="G501" s="299">
        <f>C501-B501</f>
        <v>0</v>
      </c>
      <c r="H501" s="307">
        <f t="shared" ref="H501:H515" si="270">SUM(F501-E501)</f>
        <v>0</v>
      </c>
      <c r="I501" s="124">
        <f>COUNTIF('20'!$T$7:$T$1004,"국전")</f>
        <v>0</v>
      </c>
      <c r="J501" s="125">
        <f>COUNTIF('20'!$U$7:$U$1004,"국전")</f>
        <v>0</v>
      </c>
      <c r="K501" s="126" t="s">
        <v>226</v>
      </c>
      <c r="L501" s="127">
        <f>SUMIF('20'!$T$7:$T$1004,"국전",'20'!$E$7:$E$1004)</f>
        <v>0</v>
      </c>
      <c r="M501" s="128">
        <f>SUMIF('20'!$U$7:$U$1004,"국전",'20'!$J$7:$J1468)</f>
        <v>0</v>
      </c>
      <c r="N501" s="299">
        <f>J501-I501</f>
        <v>0</v>
      </c>
      <c r="O501" s="307">
        <f t="shared" ref="O501:O515" si="271">SUM(M501-L501)</f>
        <v>0</v>
      </c>
      <c r="P501" s="129">
        <f>COUNTIF('20'!$T$7:$T$1004,"공전")</f>
        <v>0</v>
      </c>
      <c r="Q501" s="125">
        <f>COUNTIF('20'!$U$7:$U$1004,"공전")</f>
        <v>0</v>
      </c>
      <c r="R501" s="126" t="s">
        <v>226</v>
      </c>
      <c r="S501" s="127">
        <f>SUMIF('20'!$T$7:$T$1004,"공전",'20'!$E$7:$E$1004)</f>
        <v>0</v>
      </c>
      <c r="T501" s="128">
        <f>SUMIF('20'!$U$7:$U$1004,"공전",'20'!$J$7:$J1468)</f>
        <v>0</v>
      </c>
      <c r="U501" s="299">
        <f>Q501-P501</f>
        <v>0</v>
      </c>
      <c r="V501" s="307">
        <f t="shared" ref="V501:V515" si="272">SUM(T501-S501)</f>
        <v>0</v>
      </c>
      <c r="W501" s="129">
        <f t="shared" ref="W501:W520" si="273">B501-I501-P501</f>
        <v>0</v>
      </c>
      <c r="X501" s="125">
        <f t="shared" ref="X501:X520" si="274">C501-J501-Q501</f>
        <v>0</v>
      </c>
      <c r="Y501" s="129" t="e">
        <f t="shared" ref="Y501:Y520" si="275">D501-K501-R501</f>
        <v>#VALUE!</v>
      </c>
      <c r="Z501" s="127">
        <f t="shared" ref="Z501:Z520" si="276">E501-L501-S501</f>
        <v>0</v>
      </c>
      <c r="AA501" s="128">
        <f t="shared" ref="AA501:AA520" si="277">F501-M501-T501</f>
        <v>0</v>
      </c>
      <c r="AB501" s="299">
        <f>X501-W501</f>
        <v>0</v>
      </c>
      <c r="AC501" s="307">
        <f t="shared" ref="AC501:AC515" si="278">SUM(AA501-Z501)</f>
        <v>0</v>
      </c>
      <c r="AD501" s="130"/>
    </row>
    <row r="502" spans="1:30" s="8" customFormat="1" ht="21" customHeight="1" x14ac:dyDescent="0.15">
      <c r="A502" s="52" t="s">
        <v>228</v>
      </c>
      <c r="B502" s="131">
        <f>COUNTIF('20'!$C$7:$C$1004,"*답")</f>
        <v>0</v>
      </c>
      <c r="C502" s="132">
        <f>COUNTIF('20'!$H$7:$H$1004,"*답")</f>
        <v>0</v>
      </c>
      <c r="D502" s="133" t="s">
        <v>226</v>
      </c>
      <c r="E502" s="134">
        <f>SUMIF('20'!$C$7:$C$1004,"*답",'20'!$E$7:$E$1004)</f>
        <v>0</v>
      </c>
      <c r="F502" s="135">
        <f>SUMIF('20'!$H$7:$H$1004,"*답",'20'!$J$7:$J1469)</f>
        <v>0</v>
      </c>
      <c r="G502" s="300">
        <f t="shared" ref="G502:G520" si="279">C502-B502</f>
        <v>0</v>
      </c>
      <c r="H502" s="308">
        <f t="shared" si="270"/>
        <v>0</v>
      </c>
      <c r="I502" s="131">
        <f>COUNTIF('20'!$T$7:$T$1004,"국답")</f>
        <v>0</v>
      </c>
      <c r="J502" s="132">
        <f>COUNTIF('20'!$U$7:$U$1004,"국답")</f>
        <v>0</v>
      </c>
      <c r="K502" s="133" t="s">
        <v>226</v>
      </c>
      <c r="L502" s="134">
        <f>SUMIF('20'!$T$7:$T$1004,"국답",'20'!$E$7:$E$1004)</f>
        <v>0</v>
      </c>
      <c r="M502" s="135">
        <f>SUMIF('20'!$U$7:$U$1004,"국답",'20'!$J$7:$J1469)</f>
        <v>0</v>
      </c>
      <c r="N502" s="300">
        <f t="shared" ref="N502:N520" si="280">J502-I502</f>
        <v>0</v>
      </c>
      <c r="O502" s="308">
        <f t="shared" si="271"/>
        <v>0</v>
      </c>
      <c r="P502" s="136">
        <f>COUNTIF('20'!$T$7:$T$1004,"공답")</f>
        <v>0</v>
      </c>
      <c r="Q502" s="132">
        <f>COUNTIF('20'!$U$7:$U$1004,"공답")</f>
        <v>0</v>
      </c>
      <c r="R502" s="133" t="s">
        <v>226</v>
      </c>
      <c r="S502" s="134">
        <f>SUMIF('20'!$T$7:$T$1004,"공답",'20'!$E$7:$E$1004)</f>
        <v>0</v>
      </c>
      <c r="T502" s="135">
        <f>SUMIF('20'!$U$7:$U$1004,"공답",'20'!$J$7:$J1469)</f>
        <v>0</v>
      </c>
      <c r="U502" s="300">
        <f t="shared" ref="U502:U520" si="281">Q502-P502</f>
        <v>0</v>
      </c>
      <c r="V502" s="308">
        <f t="shared" si="272"/>
        <v>0</v>
      </c>
      <c r="W502" s="136">
        <f t="shared" si="273"/>
        <v>0</v>
      </c>
      <c r="X502" s="132">
        <f t="shared" si="274"/>
        <v>0</v>
      </c>
      <c r="Y502" s="136" t="e">
        <f t="shared" si="275"/>
        <v>#VALUE!</v>
      </c>
      <c r="Z502" s="134">
        <f t="shared" si="276"/>
        <v>0</v>
      </c>
      <c r="AA502" s="135">
        <f t="shared" si="277"/>
        <v>0</v>
      </c>
      <c r="AB502" s="300">
        <f t="shared" ref="AB502:AB520" si="282">X502-W502</f>
        <v>0</v>
      </c>
      <c r="AC502" s="308">
        <f t="shared" si="278"/>
        <v>0</v>
      </c>
      <c r="AD502" s="137"/>
    </row>
    <row r="503" spans="1:30" s="8" customFormat="1" ht="21" customHeight="1" x14ac:dyDescent="0.15">
      <c r="A503" s="52" t="s">
        <v>229</v>
      </c>
      <c r="B503" s="131">
        <f>COUNTIF('20'!$C$7:$C$1004,"*대")</f>
        <v>0</v>
      </c>
      <c r="C503" s="132">
        <f>COUNTIF('20'!$H$7:$H$1004,"*대")</f>
        <v>0</v>
      </c>
      <c r="D503" s="133" t="s">
        <v>226</v>
      </c>
      <c r="E503" s="134">
        <f>SUMIF('20'!$C$7:$C$1004,"*대",'20'!$E$7:$E$1004)</f>
        <v>0</v>
      </c>
      <c r="F503" s="135">
        <f>SUMIF('20'!$H$7:$H$1004,"*대",'20'!$J$7:$J1470)</f>
        <v>0</v>
      </c>
      <c r="G503" s="300">
        <f t="shared" si="279"/>
        <v>0</v>
      </c>
      <c r="H503" s="308">
        <f t="shared" si="270"/>
        <v>0</v>
      </c>
      <c r="I503" s="131">
        <f>COUNTIF('20'!$T$7:$T$1004,"국대")</f>
        <v>0</v>
      </c>
      <c r="J503" s="132">
        <f>COUNTIF('20'!$U$7:$U$1004,"국대")</f>
        <v>0</v>
      </c>
      <c r="K503" s="133" t="s">
        <v>226</v>
      </c>
      <c r="L503" s="134">
        <f>SUMIF('20'!$T$7:$T$1004,"국대",'20'!$E$7:$E$1004)</f>
        <v>0</v>
      </c>
      <c r="M503" s="135">
        <f>SUMIF('20'!$U$7:$U$1004,"국대",'20'!$J$7:$J1470)</f>
        <v>0</v>
      </c>
      <c r="N503" s="300">
        <f t="shared" si="280"/>
        <v>0</v>
      </c>
      <c r="O503" s="308">
        <f t="shared" si="271"/>
        <v>0</v>
      </c>
      <c r="P503" s="136">
        <f>COUNTIF('20'!$T$7:$T$1004,"공대")</f>
        <v>0</v>
      </c>
      <c r="Q503" s="132">
        <f>COUNTIF('20'!$U$7:$U$1004,"공대")</f>
        <v>0</v>
      </c>
      <c r="R503" s="133" t="s">
        <v>226</v>
      </c>
      <c r="S503" s="134">
        <f>SUMIF('20'!$T$7:$T$1004,"공대",'20'!$E$7:$E$1004)</f>
        <v>0</v>
      </c>
      <c r="T503" s="135">
        <f>SUMIF('20'!$U$7:$U$1004,"공대",'20'!$J$7:$J1470)</f>
        <v>0</v>
      </c>
      <c r="U503" s="300">
        <f t="shared" si="281"/>
        <v>0</v>
      </c>
      <c r="V503" s="308">
        <f t="shared" si="272"/>
        <v>0</v>
      </c>
      <c r="W503" s="136">
        <f t="shared" si="273"/>
        <v>0</v>
      </c>
      <c r="X503" s="132">
        <f t="shared" si="274"/>
        <v>0</v>
      </c>
      <c r="Y503" s="136" t="e">
        <f t="shared" si="275"/>
        <v>#VALUE!</v>
      </c>
      <c r="Z503" s="134">
        <f t="shared" si="276"/>
        <v>0</v>
      </c>
      <c r="AA503" s="135">
        <f t="shared" si="277"/>
        <v>0</v>
      </c>
      <c r="AB503" s="300">
        <f t="shared" si="282"/>
        <v>0</v>
      </c>
      <c r="AC503" s="308">
        <f t="shared" si="278"/>
        <v>0</v>
      </c>
      <c r="AD503" s="138"/>
    </row>
    <row r="504" spans="1:30" s="8" customFormat="1" ht="21" customHeight="1" x14ac:dyDescent="0.15">
      <c r="A504" s="52" t="s">
        <v>230</v>
      </c>
      <c r="B504" s="131">
        <f>COUNTIF('20'!$C$7:$C$1004,"*임")</f>
        <v>0</v>
      </c>
      <c r="C504" s="132">
        <f>COUNTIF('20'!$H$7:$H$1004,"*임")</f>
        <v>0</v>
      </c>
      <c r="D504" s="133" t="s">
        <v>226</v>
      </c>
      <c r="E504" s="134">
        <f>SUMIF('20'!$C$7:$C$1004,"*임",'20'!$E$7:$E$1004)</f>
        <v>0</v>
      </c>
      <c r="F504" s="135">
        <f>SUMIF('20'!$H$7:$H$1004,"*임",'20'!$J$7:$J1471)</f>
        <v>0</v>
      </c>
      <c r="G504" s="300">
        <f t="shared" si="279"/>
        <v>0</v>
      </c>
      <c r="H504" s="308">
        <f t="shared" si="270"/>
        <v>0</v>
      </c>
      <c r="I504" s="131">
        <f>COUNTIF('20'!$T$7:$T$1004,"국임")</f>
        <v>0</v>
      </c>
      <c r="J504" s="132">
        <f>COUNTIF('20'!$U$7:$U$1004,"국임")</f>
        <v>0</v>
      </c>
      <c r="K504" s="133" t="s">
        <v>226</v>
      </c>
      <c r="L504" s="134">
        <f>SUMIF('20'!$T$7:$T$1004,"국임",'20'!$E$7:$E$1004)</f>
        <v>0</v>
      </c>
      <c r="M504" s="135">
        <f>SUMIF('20'!$U$7:$U$1004,"국임",'20'!$J$7:$J1471)</f>
        <v>0</v>
      </c>
      <c r="N504" s="300">
        <f t="shared" si="280"/>
        <v>0</v>
      </c>
      <c r="O504" s="308">
        <f t="shared" si="271"/>
        <v>0</v>
      </c>
      <c r="P504" s="136">
        <f>COUNTIF('20'!$T$7:$T$1004,"공임")</f>
        <v>0</v>
      </c>
      <c r="Q504" s="132">
        <f>COUNTIF('20'!$U$7:$U$1004,"공임")</f>
        <v>0</v>
      </c>
      <c r="R504" s="133" t="s">
        <v>226</v>
      </c>
      <c r="S504" s="134">
        <f>SUMIF('20'!$T$7:$T$1004,"공임",'20'!$E$7:$E$1004)</f>
        <v>0</v>
      </c>
      <c r="T504" s="135">
        <f>SUMIF('20'!$U$7:$U$1004,"공임",'20'!$J$7:$J1471)</f>
        <v>0</v>
      </c>
      <c r="U504" s="300">
        <f t="shared" si="281"/>
        <v>0</v>
      </c>
      <c r="V504" s="308">
        <f t="shared" si="272"/>
        <v>0</v>
      </c>
      <c r="W504" s="136">
        <f t="shared" si="273"/>
        <v>0</v>
      </c>
      <c r="X504" s="132">
        <f t="shared" si="274"/>
        <v>0</v>
      </c>
      <c r="Y504" s="136" t="e">
        <f t="shared" si="275"/>
        <v>#VALUE!</v>
      </c>
      <c r="Z504" s="134">
        <f t="shared" si="276"/>
        <v>0</v>
      </c>
      <c r="AA504" s="135">
        <f t="shared" si="277"/>
        <v>0</v>
      </c>
      <c r="AB504" s="300">
        <f t="shared" si="282"/>
        <v>0</v>
      </c>
      <c r="AC504" s="308">
        <f t="shared" si="278"/>
        <v>0</v>
      </c>
      <c r="AD504" s="138"/>
    </row>
    <row r="505" spans="1:30" s="8" customFormat="1" ht="21" customHeight="1" x14ac:dyDescent="0.15">
      <c r="A505" s="52" t="s">
        <v>231</v>
      </c>
      <c r="B505" s="131">
        <f>COUNTIF('20'!$C$7:$C$1004,"*도")</f>
        <v>0</v>
      </c>
      <c r="C505" s="132">
        <f>COUNTIF('20'!$H$7:$H$1004,"*도")</f>
        <v>0</v>
      </c>
      <c r="D505" s="133" t="s">
        <v>226</v>
      </c>
      <c r="E505" s="134">
        <f>SUMIF('20'!$C$7:$C$1004,"*도",'20'!$E$7:$E$1004)</f>
        <v>0</v>
      </c>
      <c r="F505" s="135">
        <f>SUMIF('20'!$H$7:$H$1004,"*도",'20'!$J$7:$J1472)</f>
        <v>0</v>
      </c>
      <c r="G505" s="300">
        <f t="shared" si="279"/>
        <v>0</v>
      </c>
      <c r="H505" s="308">
        <f t="shared" si="270"/>
        <v>0</v>
      </c>
      <c r="I505" s="131">
        <f>COUNTIF('20'!$T$7:$T$1004,"국도")</f>
        <v>0</v>
      </c>
      <c r="J505" s="132">
        <f>COUNTIF('20'!$U$7:$U$1004,"국도")</f>
        <v>0</v>
      </c>
      <c r="K505" s="133" t="s">
        <v>226</v>
      </c>
      <c r="L505" s="134">
        <f>SUMIF('20'!$T$7:$T$1004,"국도",'20'!$E$7:$E$1004)</f>
        <v>0</v>
      </c>
      <c r="M505" s="135">
        <f>SUMIF('20'!$U$7:$U$1004,"국도",'20'!$J$7:$J1472)</f>
        <v>0</v>
      </c>
      <c r="N505" s="300">
        <f t="shared" si="280"/>
        <v>0</v>
      </c>
      <c r="O505" s="308">
        <f t="shared" si="271"/>
        <v>0</v>
      </c>
      <c r="P505" s="136">
        <f>COUNTIF('20'!$T$7:$T$1004,"공도")</f>
        <v>0</v>
      </c>
      <c r="Q505" s="132">
        <f>COUNTIF('20'!$U$7:$U$1004,"공도")</f>
        <v>0</v>
      </c>
      <c r="R505" s="133" t="s">
        <v>226</v>
      </c>
      <c r="S505" s="134">
        <f>SUMIF('20'!$T$7:$T$1004,"공도",'20'!$E$7:$E$1004)</f>
        <v>0</v>
      </c>
      <c r="T505" s="135">
        <f>SUMIF('20'!$U$7:$U$1004,"공도",'20'!$J$7:$J1472)</f>
        <v>0</v>
      </c>
      <c r="U505" s="300">
        <f t="shared" si="281"/>
        <v>0</v>
      </c>
      <c r="V505" s="308">
        <f t="shared" si="272"/>
        <v>0</v>
      </c>
      <c r="W505" s="136">
        <f t="shared" si="273"/>
        <v>0</v>
      </c>
      <c r="X505" s="132">
        <f t="shared" si="274"/>
        <v>0</v>
      </c>
      <c r="Y505" s="136" t="e">
        <f t="shared" si="275"/>
        <v>#VALUE!</v>
      </c>
      <c r="Z505" s="134">
        <f t="shared" si="276"/>
        <v>0</v>
      </c>
      <c r="AA505" s="135">
        <f t="shared" si="277"/>
        <v>0</v>
      </c>
      <c r="AB505" s="300">
        <f t="shared" si="282"/>
        <v>0</v>
      </c>
      <c r="AC505" s="308">
        <f t="shared" si="278"/>
        <v>0</v>
      </c>
      <c r="AD505" s="138"/>
    </row>
    <row r="506" spans="1:30" s="8" customFormat="1" ht="21" customHeight="1" x14ac:dyDescent="0.15">
      <c r="A506" s="52" t="s">
        <v>232</v>
      </c>
      <c r="B506" s="131">
        <f>COUNTIF('20'!$C$7:$C$1004,"*천")</f>
        <v>0</v>
      </c>
      <c r="C506" s="132">
        <f>COUNTIF('20'!$H$7:$H$1004,"*천")</f>
        <v>0</v>
      </c>
      <c r="D506" s="133" t="s">
        <v>226</v>
      </c>
      <c r="E506" s="134">
        <f>SUMIF('20'!$C$7:$C$1004,"*천",'20'!$E$7:$E$1004)</f>
        <v>0</v>
      </c>
      <c r="F506" s="135">
        <f>SUMIF('20'!$H$7:$H$1004,"*천",'20'!$J$7:$J1473)</f>
        <v>0</v>
      </c>
      <c r="G506" s="300">
        <f t="shared" si="279"/>
        <v>0</v>
      </c>
      <c r="H506" s="308">
        <f t="shared" si="270"/>
        <v>0</v>
      </c>
      <c r="I506" s="131">
        <f>COUNTIF('20'!$T$7:$T$1004,"국천")</f>
        <v>0</v>
      </c>
      <c r="J506" s="132">
        <f>COUNTIF('20'!$U$7:$U$1004,"국천")</f>
        <v>0</v>
      </c>
      <c r="K506" s="133" t="s">
        <v>226</v>
      </c>
      <c r="L506" s="134">
        <f>SUMIF('20'!$T$7:$T$1004,"국천",'20'!$E$7:$E$1004)</f>
        <v>0</v>
      </c>
      <c r="M506" s="135">
        <f>SUMIF('20'!$U$7:$U$1004,"국천",'20'!$J$7:$J1473)</f>
        <v>0</v>
      </c>
      <c r="N506" s="300">
        <f t="shared" si="280"/>
        <v>0</v>
      </c>
      <c r="O506" s="308">
        <f t="shared" si="271"/>
        <v>0</v>
      </c>
      <c r="P506" s="136">
        <f>COUNTIF('20'!$T$7:$T$1004,"공천")</f>
        <v>0</v>
      </c>
      <c r="Q506" s="132">
        <f>COUNTIF('20'!$U$7:$U$1004,"공천")</f>
        <v>0</v>
      </c>
      <c r="R506" s="133" t="s">
        <v>226</v>
      </c>
      <c r="S506" s="134">
        <f>SUMIF('20'!$T$7:$T$1004,"공천",'20'!$E$7:$E$1004)</f>
        <v>0</v>
      </c>
      <c r="T506" s="135">
        <f>SUMIF('20'!$U$7:$U$1004,"공천",'20'!$J$7:$J1473)</f>
        <v>0</v>
      </c>
      <c r="U506" s="300">
        <f t="shared" si="281"/>
        <v>0</v>
      </c>
      <c r="V506" s="308">
        <f t="shared" si="272"/>
        <v>0</v>
      </c>
      <c r="W506" s="136">
        <f t="shared" si="273"/>
        <v>0</v>
      </c>
      <c r="X506" s="132">
        <f t="shared" si="274"/>
        <v>0</v>
      </c>
      <c r="Y506" s="136" t="e">
        <f t="shared" si="275"/>
        <v>#VALUE!</v>
      </c>
      <c r="Z506" s="134">
        <f t="shared" si="276"/>
        <v>0</v>
      </c>
      <c r="AA506" s="135">
        <f t="shared" si="277"/>
        <v>0</v>
      </c>
      <c r="AB506" s="300">
        <f t="shared" si="282"/>
        <v>0</v>
      </c>
      <c r="AC506" s="308">
        <f t="shared" si="278"/>
        <v>0</v>
      </c>
      <c r="AD506" s="138"/>
    </row>
    <row r="507" spans="1:30" s="8" customFormat="1" ht="21" customHeight="1" x14ac:dyDescent="0.15">
      <c r="A507" s="52" t="s">
        <v>233</v>
      </c>
      <c r="B507" s="131">
        <f>COUNTIF('20'!$C$7:$C$1004,"*구")</f>
        <v>0</v>
      </c>
      <c r="C507" s="132">
        <f>COUNTIF('20'!$H$7:$H$1004,"*구")</f>
        <v>0</v>
      </c>
      <c r="D507" s="133" t="s">
        <v>226</v>
      </c>
      <c r="E507" s="134">
        <f>SUMIF('20'!$C$7:$C$1004,"*구",'20'!$E$7:$E$1004)</f>
        <v>0</v>
      </c>
      <c r="F507" s="135">
        <f>SUMIF('20'!$H$7:$H$1004,"*구",'20'!$J$7:$J1474)</f>
        <v>0</v>
      </c>
      <c r="G507" s="300">
        <f t="shared" si="279"/>
        <v>0</v>
      </c>
      <c r="H507" s="308">
        <f t="shared" si="270"/>
        <v>0</v>
      </c>
      <c r="I507" s="131">
        <f>COUNTIF('20'!$T$7:$T$1004,"국구")</f>
        <v>0</v>
      </c>
      <c r="J507" s="132">
        <f>COUNTIF('20'!$U$7:$U$1004,"국구")</f>
        <v>0</v>
      </c>
      <c r="K507" s="133" t="s">
        <v>226</v>
      </c>
      <c r="L507" s="134">
        <f>SUMIF('20'!$T$7:$T$1004,"국구",'20'!$E$7:$E$1004)</f>
        <v>0</v>
      </c>
      <c r="M507" s="135">
        <f>SUMIF('20'!$U$7:$U$1004,"국구",'20'!$J$7:$J1474)</f>
        <v>0</v>
      </c>
      <c r="N507" s="300">
        <f t="shared" si="280"/>
        <v>0</v>
      </c>
      <c r="O507" s="308">
        <f t="shared" si="271"/>
        <v>0</v>
      </c>
      <c r="P507" s="136">
        <f>COUNTIF('20'!$T$7:$T$1004,"공구")</f>
        <v>0</v>
      </c>
      <c r="Q507" s="132">
        <f>COUNTIF('20'!$U$7:$U$1004,"공구")</f>
        <v>0</v>
      </c>
      <c r="R507" s="133" t="s">
        <v>226</v>
      </c>
      <c r="S507" s="134">
        <f>SUMIF('20'!$T$7:$T$1004,"공구",'20'!$E$7:$E$1004)</f>
        <v>0</v>
      </c>
      <c r="T507" s="135">
        <f>SUMIF('20'!$U$7:$U$1004,"공구",'20'!$J$7:$J1474)</f>
        <v>0</v>
      </c>
      <c r="U507" s="300">
        <f t="shared" si="281"/>
        <v>0</v>
      </c>
      <c r="V507" s="308">
        <f t="shared" si="272"/>
        <v>0</v>
      </c>
      <c r="W507" s="136">
        <f t="shared" si="273"/>
        <v>0</v>
      </c>
      <c r="X507" s="132">
        <f t="shared" si="274"/>
        <v>0</v>
      </c>
      <c r="Y507" s="136" t="e">
        <f t="shared" si="275"/>
        <v>#VALUE!</v>
      </c>
      <c r="Z507" s="134">
        <f t="shared" si="276"/>
        <v>0</v>
      </c>
      <c r="AA507" s="135">
        <f t="shared" si="277"/>
        <v>0</v>
      </c>
      <c r="AB507" s="300">
        <f t="shared" si="282"/>
        <v>0</v>
      </c>
      <c r="AC507" s="308">
        <f t="shared" si="278"/>
        <v>0</v>
      </c>
      <c r="AD507" s="138"/>
    </row>
    <row r="508" spans="1:30" s="8" customFormat="1" ht="21" customHeight="1" x14ac:dyDescent="0.15">
      <c r="A508" s="52" t="s">
        <v>234</v>
      </c>
      <c r="B508" s="131">
        <f>COUNTIF('20'!$C$7:$C$1004,"*제")</f>
        <v>0</v>
      </c>
      <c r="C508" s="132">
        <f>COUNTIF('20'!$H$7:$H$1004,"*제")</f>
        <v>0</v>
      </c>
      <c r="D508" s="133" t="s">
        <v>226</v>
      </c>
      <c r="E508" s="134">
        <f>SUMIF('20'!$C$7:$C$1004,"*제",'20'!$E$7:$E$1004)</f>
        <v>0</v>
      </c>
      <c r="F508" s="135">
        <f>SUMIF('20'!$H$7:$H$1004,"*제",'20'!$J$7:$J1475)</f>
        <v>0</v>
      </c>
      <c r="G508" s="300">
        <f t="shared" si="279"/>
        <v>0</v>
      </c>
      <c r="H508" s="308">
        <f t="shared" si="270"/>
        <v>0</v>
      </c>
      <c r="I508" s="131">
        <f>COUNTIF('20'!$T$7:$T$1004,"국제")</f>
        <v>0</v>
      </c>
      <c r="J508" s="132">
        <f>COUNTIF('20'!$U$7:$U$1004,"국제")</f>
        <v>0</v>
      </c>
      <c r="K508" s="133" t="s">
        <v>226</v>
      </c>
      <c r="L508" s="134">
        <f>SUMIF('20'!$T$7:$T$1004,"국제",'20'!$E$7:$E$1004)</f>
        <v>0</v>
      </c>
      <c r="M508" s="135">
        <f>SUMIF('20'!$U$7:$U$1004,"국제",'20'!$J$7:$J1475)</f>
        <v>0</v>
      </c>
      <c r="N508" s="300">
        <f t="shared" si="280"/>
        <v>0</v>
      </c>
      <c r="O508" s="308">
        <f t="shared" si="271"/>
        <v>0</v>
      </c>
      <c r="P508" s="136">
        <f>COUNTIF('20'!$T$7:$T$1004,"공제")</f>
        <v>0</v>
      </c>
      <c r="Q508" s="132">
        <f>COUNTIF('20'!$U$7:$U$1004,"공제")</f>
        <v>0</v>
      </c>
      <c r="R508" s="133" t="s">
        <v>226</v>
      </c>
      <c r="S508" s="134">
        <f>SUMIF('20'!$T$7:$T$1004,"공제",'20'!$E$7:$E$1004)</f>
        <v>0</v>
      </c>
      <c r="T508" s="135">
        <f>SUMIF('20'!$U$7:$U$1004,"공제",'20'!$J$7:$J1475)</f>
        <v>0</v>
      </c>
      <c r="U508" s="300">
        <f t="shared" si="281"/>
        <v>0</v>
      </c>
      <c r="V508" s="308">
        <f t="shared" si="272"/>
        <v>0</v>
      </c>
      <c r="W508" s="136">
        <f t="shared" si="273"/>
        <v>0</v>
      </c>
      <c r="X508" s="132">
        <f t="shared" si="274"/>
        <v>0</v>
      </c>
      <c r="Y508" s="136" t="e">
        <f t="shared" si="275"/>
        <v>#VALUE!</v>
      </c>
      <c r="Z508" s="134">
        <f t="shared" si="276"/>
        <v>0</v>
      </c>
      <c r="AA508" s="135">
        <f t="shared" si="277"/>
        <v>0</v>
      </c>
      <c r="AB508" s="300">
        <f t="shared" si="282"/>
        <v>0</v>
      </c>
      <c r="AC508" s="308">
        <f t="shared" si="278"/>
        <v>0</v>
      </c>
      <c r="AD508" s="137"/>
    </row>
    <row r="509" spans="1:30" s="8" customFormat="1" ht="21" customHeight="1" x14ac:dyDescent="0.15">
      <c r="A509" s="52" t="s">
        <v>77</v>
      </c>
      <c r="B509" s="131">
        <f>COUNTIF('20'!$C$7:$C$1004,"*유")</f>
        <v>0</v>
      </c>
      <c r="C509" s="132">
        <f>COUNTIF('20'!$H$7:$H$1004,"*유")</f>
        <v>0</v>
      </c>
      <c r="D509" s="133" t="s">
        <v>226</v>
      </c>
      <c r="E509" s="134">
        <f>SUMIF('20'!$C$7:$C$1004,"*유",'20'!$E$7:$E$1004)</f>
        <v>0</v>
      </c>
      <c r="F509" s="135">
        <f>SUMIF('20'!$H$7:$H$1004,"*유",'20'!$J$7:$J1476)</f>
        <v>0</v>
      </c>
      <c r="G509" s="300">
        <f t="shared" si="279"/>
        <v>0</v>
      </c>
      <c r="H509" s="308">
        <f t="shared" si="270"/>
        <v>0</v>
      </c>
      <c r="I509" s="131">
        <f>COUNTIF('20'!$T$7:$T$1004,"국유")</f>
        <v>0</v>
      </c>
      <c r="J509" s="132">
        <f>COUNTIF('20'!$U$7:$U$1004,"국유")</f>
        <v>0</v>
      </c>
      <c r="K509" s="133" t="s">
        <v>226</v>
      </c>
      <c r="L509" s="134">
        <f>SUMIF('20'!$T$7:$T$1004,"국유",'20'!$E$7:$E$1004)</f>
        <v>0</v>
      </c>
      <c r="M509" s="135">
        <f>SUMIF('20'!$U$7:$U$1004,"국유",'20'!$J$7:$J1476)</f>
        <v>0</v>
      </c>
      <c r="N509" s="300">
        <f t="shared" si="280"/>
        <v>0</v>
      </c>
      <c r="O509" s="308">
        <f t="shared" si="271"/>
        <v>0</v>
      </c>
      <c r="P509" s="136">
        <f>COUNTIF('20'!$T$7:$T$1004,"공유")</f>
        <v>0</v>
      </c>
      <c r="Q509" s="132">
        <f>COUNTIF('20'!$U$7:$U$1004,"공유")</f>
        <v>0</v>
      </c>
      <c r="R509" s="133" t="s">
        <v>226</v>
      </c>
      <c r="S509" s="134">
        <f>SUMIF('20'!$T$7:$T$1004,"공유",'20'!$E$7:$E$1004)</f>
        <v>0</v>
      </c>
      <c r="T509" s="135">
        <f>SUMIF('20'!$U$7:$U$1004,"공유",'20'!$J$7:$J1476)</f>
        <v>0</v>
      </c>
      <c r="U509" s="300">
        <f t="shared" si="281"/>
        <v>0</v>
      </c>
      <c r="V509" s="308">
        <f t="shared" si="272"/>
        <v>0</v>
      </c>
      <c r="W509" s="136">
        <f t="shared" si="273"/>
        <v>0</v>
      </c>
      <c r="X509" s="132">
        <f t="shared" si="274"/>
        <v>0</v>
      </c>
      <c r="Y509" s="136" t="e">
        <f t="shared" si="275"/>
        <v>#VALUE!</v>
      </c>
      <c r="Z509" s="134">
        <f t="shared" si="276"/>
        <v>0</v>
      </c>
      <c r="AA509" s="135">
        <f t="shared" si="277"/>
        <v>0</v>
      </c>
      <c r="AB509" s="300">
        <f t="shared" si="282"/>
        <v>0</v>
      </c>
      <c r="AC509" s="308">
        <f t="shared" si="278"/>
        <v>0</v>
      </c>
      <c r="AD509" s="138"/>
    </row>
    <row r="510" spans="1:30" s="8" customFormat="1" ht="21" customHeight="1" x14ac:dyDescent="0.15">
      <c r="A510" s="52" t="s">
        <v>235</v>
      </c>
      <c r="B510" s="131">
        <f>COUNTIF('20'!$C$7:$C$1004,"*잡")</f>
        <v>0</v>
      </c>
      <c r="C510" s="132">
        <f>COUNTIF('20'!$H$7:$H$1004,"*잡")</f>
        <v>0</v>
      </c>
      <c r="D510" s="133" t="s">
        <v>226</v>
      </c>
      <c r="E510" s="134">
        <f>SUMIF('20'!$C$7:$C$1004,"*잡",'20'!$E$7:$E$1004)</f>
        <v>0</v>
      </c>
      <c r="F510" s="135">
        <f>SUMIF('20'!$H$7:$H$1004,"*잡",'20'!$J$7:$J1477)</f>
        <v>0</v>
      </c>
      <c r="G510" s="300">
        <f t="shared" si="279"/>
        <v>0</v>
      </c>
      <c r="H510" s="308">
        <f t="shared" si="270"/>
        <v>0</v>
      </c>
      <c r="I510" s="131">
        <f>COUNTIF('20'!$T$7:$T$1004,"국잡")</f>
        <v>0</v>
      </c>
      <c r="J510" s="132">
        <f>COUNTIF('20'!$U$7:$U$1004,"국잡")</f>
        <v>0</v>
      </c>
      <c r="K510" s="133" t="s">
        <v>226</v>
      </c>
      <c r="L510" s="134">
        <f>SUMIF('20'!$T$7:$T$1004,"국잡",'20'!$E$7:$E$1004)</f>
        <v>0</v>
      </c>
      <c r="M510" s="135">
        <f>SUMIF('20'!$U$7:$U$1004,"국잡",'20'!$J$7:$J1477)</f>
        <v>0</v>
      </c>
      <c r="N510" s="300">
        <f t="shared" si="280"/>
        <v>0</v>
      </c>
      <c r="O510" s="308">
        <f t="shared" si="271"/>
        <v>0</v>
      </c>
      <c r="P510" s="136">
        <f>COUNTIF('20'!$T$7:$T$1004,"공잡")</f>
        <v>0</v>
      </c>
      <c r="Q510" s="132">
        <f>COUNTIF('20'!$U$7:$U$1004,"공잡")</f>
        <v>0</v>
      </c>
      <c r="R510" s="133" t="s">
        <v>226</v>
      </c>
      <c r="S510" s="134">
        <f>SUMIF('20'!$T$7:$T$1004,"공잡",'20'!$E$7:$E$1004)</f>
        <v>0</v>
      </c>
      <c r="T510" s="135">
        <f>SUMIF('20'!$U$7:$U$1004,"공잡",'20'!$J$7:$J1477)</f>
        <v>0</v>
      </c>
      <c r="U510" s="300">
        <f t="shared" si="281"/>
        <v>0</v>
      </c>
      <c r="V510" s="308">
        <f t="shared" si="272"/>
        <v>0</v>
      </c>
      <c r="W510" s="136">
        <f t="shared" si="273"/>
        <v>0</v>
      </c>
      <c r="X510" s="132">
        <f t="shared" si="274"/>
        <v>0</v>
      </c>
      <c r="Y510" s="136" t="e">
        <f t="shared" si="275"/>
        <v>#VALUE!</v>
      </c>
      <c r="Z510" s="134">
        <f t="shared" si="276"/>
        <v>0</v>
      </c>
      <c r="AA510" s="135">
        <f t="shared" si="277"/>
        <v>0</v>
      </c>
      <c r="AB510" s="300">
        <f t="shared" si="282"/>
        <v>0</v>
      </c>
      <c r="AC510" s="308">
        <f t="shared" si="278"/>
        <v>0</v>
      </c>
      <c r="AD510" s="138"/>
    </row>
    <row r="511" spans="1:30" s="8" customFormat="1" ht="21" customHeight="1" x14ac:dyDescent="0.15">
      <c r="A511" s="52" t="s">
        <v>236</v>
      </c>
      <c r="B511" s="131">
        <f>COUNTIF('20'!$C$7:$C$1004,"*묘")</f>
        <v>0</v>
      </c>
      <c r="C511" s="132">
        <f>COUNTIF('20'!$H$7:$H$1004,"*묘")</f>
        <v>0</v>
      </c>
      <c r="D511" s="133" t="s">
        <v>226</v>
      </c>
      <c r="E511" s="134">
        <f>SUMIF('20'!$C$7:$C$1004,"*묘",'20'!$E$7:$E$1004)</f>
        <v>0</v>
      </c>
      <c r="F511" s="135">
        <f>SUMIF('20'!$H$7:$H$1004,"*묘",'20'!$J$7:$J1478)</f>
        <v>0</v>
      </c>
      <c r="G511" s="300">
        <f t="shared" si="279"/>
        <v>0</v>
      </c>
      <c r="H511" s="308">
        <f t="shared" si="270"/>
        <v>0</v>
      </c>
      <c r="I511" s="131">
        <f>COUNTIF('20'!$T$7:$T$1004,"국묘")</f>
        <v>0</v>
      </c>
      <c r="J511" s="132">
        <f>COUNTIF('20'!$U$7:$U$1004,"국묘")</f>
        <v>0</v>
      </c>
      <c r="K511" s="133" t="s">
        <v>226</v>
      </c>
      <c r="L511" s="134">
        <f>SUMIF('20'!$T$7:$T$1004,"국묘",'20'!$E$7:$E$1004)</f>
        <v>0</v>
      </c>
      <c r="M511" s="135">
        <f>SUMIF('20'!$U$7:$U$1004,"국묘",'20'!$J$7:$J1478)</f>
        <v>0</v>
      </c>
      <c r="N511" s="300">
        <f t="shared" si="280"/>
        <v>0</v>
      </c>
      <c r="O511" s="308">
        <f t="shared" si="271"/>
        <v>0</v>
      </c>
      <c r="P511" s="136">
        <f>COUNTIF('20'!$T$7:$T$1004,"공묘")</f>
        <v>0</v>
      </c>
      <c r="Q511" s="132">
        <f>COUNTIF('20'!$U$7:$U$1004,"공묘")</f>
        <v>0</v>
      </c>
      <c r="R511" s="133" t="s">
        <v>226</v>
      </c>
      <c r="S511" s="134">
        <f>SUMIF('20'!$T$7:$T$1004,"공묘",'20'!$E$7:$E$1004)</f>
        <v>0</v>
      </c>
      <c r="T511" s="135">
        <f>SUMIF('20'!$U$7:$U$1004,"공묘",'20'!$J$7:$J1478)</f>
        <v>0</v>
      </c>
      <c r="U511" s="300">
        <f t="shared" si="281"/>
        <v>0</v>
      </c>
      <c r="V511" s="308">
        <f t="shared" si="272"/>
        <v>0</v>
      </c>
      <c r="W511" s="136">
        <f t="shared" si="273"/>
        <v>0</v>
      </c>
      <c r="X511" s="132">
        <f t="shared" si="274"/>
        <v>0</v>
      </c>
      <c r="Y511" s="136" t="e">
        <f t="shared" si="275"/>
        <v>#VALUE!</v>
      </c>
      <c r="Z511" s="134">
        <f t="shared" si="276"/>
        <v>0</v>
      </c>
      <c r="AA511" s="135">
        <f t="shared" si="277"/>
        <v>0</v>
      </c>
      <c r="AB511" s="300">
        <f t="shared" si="282"/>
        <v>0</v>
      </c>
      <c r="AC511" s="308">
        <f t="shared" si="278"/>
        <v>0</v>
      </c>
      <c r="AD511" s="138"/>
    </row>
    <row r="512" spans="1:30" s="8" customFormat="1" ht="21" customHeight="1" x14ac:dyDescent="0.15">
      <c r="A512" s="52" t="s">
        <v>78</v>
      </c>
      <c r="B512" s="131">
        <f>COUNTIF('20'!$C$7:$C$1004,"*과")</f>
        <v>0</v>
      </c>
      <c r="C512" s="132">
        <f>COUNTIF('20'!$H$7:$H$1004,"*과")</f>
        <v>0</v>
      </c>
      <c r="D512" s="133" t="s">
        <v>226</v>
      </c>
      <c r="E512" s="134">
        <f>SUMIF('20'!$C$7:$C$1004,"*과",'20'!$E$7:$E$1004)</f>
        <v>0</v>
      </c>
      <c r="F512" s="135">
        <f>SUMIF('20'!$H$7:$H$1004,"*과",'20'!$J$7:$J1479)</f>
        <v>0</v>
      </c>
      <c r="G512" s="300">
        <f t="shared" si="279"/>
        <v>0</v>
      </c>
      <c r="H512" s="308">
        <f t="shared" si="270"/>
        <v>0</v>
      </c>
      <c r="I512" s="131">
        <f>COUNTIF('20'!$T$7:$T$1004,"국과")</f>
        <v>0</v>
      </c>
      <c r="J512" s="132">
        <f>COUNTIF('20'!$U$7:$U$1004,"국과")</f>
        <v>0</v>
      </c>
      <c r="K512" s="133" t="s">
        <v>226</v>
      </c>
      <c r="L512" s="134">
        <f>SUMIF('20'!$T$7:$T$1004,"국과",'20'!$E$7:$E$1004)</f>
        <v>0</v>
      </c>
      <c r="M512" s="135">
        <f>SUMIF('20'!$U$7:$U$1004,"국과",'20'!$J$7:$J1479)</f>
        <v>0</v>
      </c>
      <c r="N512" s="300">
        <f t="shared" si="280"/>
        <v>0</v>
      </c>
      <c r="O512" s="308">
        <f t="shared" si="271"/>
        <v>0</v>
      </c>
      <c r="P512" s="136">
        <f>COUNTIF('20'!$T$7:$T$1004,"공과")</f>
        <v>0</v>
      </c>
      <c r="Q512" s="132">
        <f>COUNTIF('20'!$U$7:$U$1004,"공과")</f>
        <v>0</v>
      </c>
      <c r="R512" s="133" t="s">
        <v>226</v>
      </c>
      <c r="S512" s="134">
        <f>SUMIF('20'!$T$7:$T$1004,"공과",'20'!$E$7:$E$1004)</f>
        <v>0</v>
      </c>
      <c r="T512" s="135">
        <f>SUMIF('20'!$U$7:$U$1004,"공과",'20'!$J$7:$J1479)</f>
        <v>0</v>
      </c>
      <c r="U512" s="300">
        <f t="shared" si="281"/>
        <v>0</v>
      </c>
      <c r="V512" s="308">
        <f t="shared" si="272"/>
        <v>0</v>
      </c>
      <c r="W512" s="136">
        <f t="shared" si="273"/>
        <v>0</v>
      </c>
      <c r="X512" s="132">
        <f t="shared" si="274"/>
        <v>0</v>
      </c>
      <c r="Y512" s="136" t="e">
        <f t="shared" si="275"/>
        <v>#VALUE!</v>
      </c>
      <c r="Z512" s="134">
        <f t="shared" si="276"/>
        <v>0</v>
      </c>
      <c r="AA512" s="135">
        <f t="shared" si="277"/>
        <v>0</v>
      </c>
      <c r="AB512" s="300">
        <f t="shared" si="282"/>
        <v>0</v>
      </c>
      <c r="AC512" s="308">
        <f t="shared" si="278"/>
        <v>0</v>
      </c>
      <c r="AD512" s="138"/>
    </row>
    <row r="513" spans="1:30" s="8" customFormat="1" ht="21" customHeight="1" x14ac:dyDescent="0.15">
      <c r="A513" s="52" t="s">
        <v>79</v>
      </c>
      <c r="B513" s="131">
        <f>COUNTIF('20'!$C$7:$C$1004,"*철")</f>
        <v>0</v>
      </c>
      <c r="C513" s="132">
        <f>COUNTIF('20'!$H$7:$H$1004,"*철")</f>
        <v>0</v>
      </c>
      <c r="D513" s="133" t="s">
        <v>226</v>
      </c>
      <c r="E513" s="134">
        <f>SUMIF('20'!$C$7:$C$1004,"*철",'20'!$E$7:$E$1004)</f>
        <v>0</v>
      </c>
      <c r="F513" s="135">
        <f>SUMIF('20'!$H$7:$H$1004,"*철",'20'!$J$7:$J1480)</f>
        <v>0</v>
      </c>
      <c r="G513" s="300">
        <f t="shared" si="279"/>
        <v>0</v>
      </c>
      <c r="H513" s="308">
        <f t="shared" si="270"/>
        <v>0</v>
      </c>
      <c r="I513" s="131">
        <f>COUNTIF('20'!$T$7:$T$1004,"국철")</f>
        <v>0</v>
      </c>
      <c r="J513" s="132">
        <f>COUNTIF('20'!$U$7:$U$1004,"국철")</f>
        <v>0</v>
      </c>
      <c r="K513" s="133" t="s">
        <v>226</v>
      </c>
      <c r="L513" s="134">
        <f>SUMIF('20'!$T$7:$T$1004,"국철",'20'!$E$7:$E$1004)</f>
        <v>0</v>
      </c>
      <c r="M513" s="135">
        <f>SUMIF('20'!$U$7:$U$1004,"국철",'20'!$J$7:$J1480)</f>
        <v>0</v>
      </c>
      <c r="N513" s="300">
        <f t="shared" si="280"/>
        <v>0</v>
      </c>
      <c r="O513" s="308">
        <f t="shared" si="271"/>
        <v>0</v>
      </c>
      <c r="P513" s="136">
        <f>COUNTIF('20'!$T$7:$T$1004,"공철")</f>
        <v>0</v>
      </c>
      <c r="Q513" s="132">
        <f>COUNTIF('20'!$U$7:$U$1004,"공철")</f>
        <v>0</v>
      </c>
      <c r="R513" s="133" t="s">
        <v>226</v>
      </c>
      <c r="S513" s="134">
        <f>SUMIF('20'!$T$7:$T$1004,"공철",'20'!$E$7:$E$1004)</f>
        <v>0</v>
      </c>
      <c r="T513" s="135">
        <f>SUMIF('20'!$U$7:$U$1004,"공철",'20'!$J$7:$J1480)</f>
        <v>0</v>
      </c>
      <c r="U513" s="300">
        <f t="shared" si="281"/>
        <v>0</v>
      </c>
      <c r="V513" s="308">
        <f t="shared" si="272"/>
        <v>0</v>
      </c>
      <c r="W513" s="136">
        <f t="shared" si="273"/>
        <v>0</v>
      </c>
      <c r="X513" s="132">
        <f t="shared" si="274"/>
        <v>0</v>
      </c>
      <c r="Y513" s="136" t="e">
        <f t="shared" si="275"/>
        <v>#VALUE!</v>
      </c>
      <c r="Z513" s="134">
        <f t="shared" si="276"/>
        <v>0</v>
      </c>
      <c r="AA513" s="135">
        <f t="shared" si="277"/>
        <v>0</v>
      </c>
      <c r="AB513" s="300">
        <f t="shared" si="282"/>
        <v>0</v>
      </c>
      <c r="AC513" s="308">
        <f t="shared" si="278"/>
        <v>0</v>
      </c>
      <c r="AD513" s="138"/>
    </row>
    <row r="514" spans="1:30" s="8" customFormat="1" ht="21" customHeight="1" x14ac:dyDescent="0.15">
      <c r="A514" s="52" t="s">
        <v>237</v>
      </c>
      <c r="B514" s="131">
        <f>COUNTIF('20'!$C$7:$C$1004,"*학")</f>
        <v>0</v>
      </c>
      <c r="C514" s="132">
        <f>COUNTIF('20'!$H$7:$H$1004,"*학")</f>
        <v>0</v>
      </c>
      <c r="D514" s="133" t="s">
        <v>226</v>
      </c>
      <c r="E514" s="134">
        <f>SUMIF('20'!$C$7:$C$1004,"*학",'20'!$E$7:$E$1004)</f>
        <v>0</v>
      </c>
      <c r="F514" s="135">
        <f>SUMIF('20'!$H$7:$H$1004,"*학",'20'!$J$7:$J1481)</f>
        <v>0</v>
      </c>
      <c r="G514" s="300">
        <f t="shared" si="279"/>
        <v>0</v>
      </c>
      <c r="H514" s="308">
        <f t="shared" si="270"/>
        <v>0</v>
      </c>
      <c r="I514" s="131">
        <f>COUNTIF('20'!$T$7:$T$1004,"국학")</f>
        <v>0</v>
      </c>
      <c r="J514" s="132">
        <f>COUNTIF('20'!$U$7:$U$1004,"국학")</f>
        <v>0</v>
      </c>
      <c r="K514" s="133" t="s">
        <v>226</v>
      </c>
      <c r="L514" s="134">
        <f>SUMIF('20'!$T$7:$T$1004,"국학",'20'!$E$7:$E$1004)</f>
        <v>0</v>
      </c>
      <c r="M514" s="135">
        <f>SUMIF('20'!$U$7:$U$1004,"국학",'20'!$J$7:$J1481)</f>
        <v>0</v>
      </c>
      <c r="N514" s="300">
        <f t="shared" si="280"/>
        <v>0</v>
      </c>
      <c r="O514" s="308">
        <f t="shared" si="271"/>
        <v>0</v>
      </c>
      <c r="P514" s="136">
        <f>COUNTIF('20'!$T$7:$T$1004,"공학")</f>
        <v>0</v>
      </c>
      <c r="Q514" s="132">
        <f>COUNTIF('20'!$U$7:$U$1004,"공학")</f>
        <v>0</v>
      </c>
      <c r="R514" s="133" t="s">
        <v>226</v>
      </c>
      <c r="S514" s="134">
        <f>SUMIF('20'!$T$7:$T$1004,"공학",'20'!$E$7:$E$1004)</f>
        <v>0</v>
      </c>
      <c r="T514" s="135">
        <f>SUMIF('20'!$U$7:$U$1004,"공학",'20'!$J$7:$J1481)</f>
        <v>0</v>
      </c>
      <c r="U514" s="300">
        <f t="shared" si="281"/>
        <v>0</v>
      </c>
      <c r="V514" s="308">
        <f t="shared" si="272"/>
        <v>0</v>
      </c>
      <c r="W514" s="136">
        <f t="shared" si="273"/>
        <v>0</v>
      </c>
      <c r="X514" s="132">
        <f t="shared" si="274"/>
        <v>0</v>
      </c>
      <c r="Y514" s="136" t="e">
        <f t="shared" si="275"/>
        <v>#VALUE!</v>
      </c>
      <c r="Z514" s="134">
        <f t="shared" si="276"/>
        <v>0</v>
      </c>
      <c r="AA514" s="135">
        <f t="shared" si="277"/>
        <v>0</v>
      </c>
      <c r="AB514" s="300">
        <f t="shared" si="282"/>
        <v>0</v>
      </c>
      <c r="AC514" s="308">
        <f t="shared" si="278"/>
        <v>0</v>
      </c>
      <c r="AD514" s="138"/>
    </row>
    <row r="515" spans="1:30" s="8" customFormat="1" ht="21" customHeight="1" x14ac:dyDescent="0.15">
      <c r="A515" s="52" t="s">
        <v>80</v>
      </c>
      <c r="B515" s="131">
        <f>COUNTIF('20'!$C$7:$C$1004,"*수")</f>
        <v>0</v>
      </c>
      <c r="C515" s="132">
        <f>COUNTIF('20'!$H$7:$H$1004,"*수")</f>
        <v>0</v>
      </c>
      <c r="D515" s="133" t="s">
        <v>226</v>
      </c>
      <c r="E515" s="134">
        <f>SUMIF('20'!$C$7:$C$1004,"*수",'20'!$E$7:$E$1004)</f>
        <v>0</v>
      </c>
      <c r="F515" s="135">
        <f>SUMIF('20'!$H$7:$H$1004,"*수",'20'!$J$7:$J1482)</f>
        <v>0</v>
      </c>
      <c r="G515" s="300">
        <f t="shared" si="279"/>
        <v>0</v>
      </c>
      <c r="H515" s="308">
        <f t="shared" si="270"/>
        <v>0</v>
      </c>
      <c r="I515" s="131">
        <f>COUNTIF('20'!$T$7:$T$1004,"국수")</f>
        <v>0</v>
      </c>
      <c r="J515" s="132">
        <f>COUNTIF('20'!$U$7:$U$1004,"국수")</f>
        <v>0</v>
      </c>
      <c r="K515" s="133" t="s">
        <v>226</v>
      </c>
      <c r="L515" s="134">
        <f>SUMIF('20'!$T$7:$T$1004,"국수",'20'!$E$7:$E$1004)</f>
        <v>0</v>
      </c>
      <c r="M515" s="135">
        <f>SUMIF('20'!$U$7:$U$1004,"국수",'20'!$J$7:$J1482)</f>
        <v>0</v>
      </c>
      <c r="N515" s="300">
        <f t="shared" si="280"/>
        <v>0</v>
      </c>
      <c r="O515" s="308">
        <f t="shared" si="271"/>
        <v>0</v>
      </c>
      <c r="P515" s="136">
        <f>COUNTIF('20'!$T$7:$T$1004,"공수")</f>
        <v>0</v>
      </c>
      <c r="Q515" s="132">
        <f>COUNTIF('20'!$U$7:$U$1004,"공수")</f>
        <v>0</v>
      </c>
      <c r="R515" s="133" t="s">
        <v>226</v>
      </c>
      <c r="S515" s="134">
        <f>SUMIF('20'!$T$7:$T$1004,"공수",'20'!$E$7:$E$1004)</f>
        <v>0</v>
      </c>
      <c r="T515" s="135">
        <f>SUMIF('20'!$U$7:$U$1004,"공수",'20'!$J$7:$J1482)</f>
        <v>0</v>
      </c>
      <c r="U515" s="300">
        <f t="shared" si="281"/>
        <v>0</v>
      </c>
      <c r="V515" s="308">
        <f t="shared" si="272"/>
        <v>0</v>
      </c>
      <c r="W515" s="136">
        <f t="shared" si="273"/>
        <v>0</v>
      </c>
      <c r="X515" s="132">
        <f t="shared" si="274"/>
        <v>0</v>
      </c>
      <c r="Y515" s="136" t="e">
        <f t="shared" si="275"/>
        <v>#VALUE!</v>
      </c>
      <c r="Z515" s="134">
        <f t="shared" si="276"/>
        <v>0</v>
      </c>
      <c r="AA515" s="135">
        <f t="shared" si="277"/>
        <v>0</v>
      </c>
      <c r="AB515" s="300">
        <f t="shared" si="282"/>
        <v>0</v>
      </c>
      <c r="AC515" s="308">
        <f t="shared" si="278"/>
        <v>0</v>
      </c>
      <c r="AD515" s="138"/>
    </row>
    <row r="516" spans="1:30" s="8" customFormat="1" ht="21" customHeight="1" x14ac:dyDescent="0.15">
      <c r="A516" s="52" t="s">
        <v>31</v>
      </c>
      <c r="B516" s="131">
        <f>COUNTIF('20'!$C$7:$C$1004,"*목")</f>
        <v>0</v>
      </c>
      <c r="C516" s="132">
        <f>COUNTIF('20'!$H$7:$H$1004,"*목")</f>
        <v>0</v>
      </c>
      <c r="D516" s="133" t="s">
        <v>226</v>
      </c>
      <c r="E516" s="134">
        <f>SUMIF('20'!$C$7:$C$1004,"*목",'20'!$E$7:$E$1004)</f>
        <v>0</v>
      </c>
      <c r="F516" s="135">
        <f>SUMIF('20'!$H$7:$H$1004,"*목",'20'!$J$7:$J1482)</f>
        <v>0</v>
      </c>
      <c r="G516" s="300">
        <f t="shared" si="279"/>
        <v>0</v>
      </c>
      <c r="H516" s="308">
        <f>SUM(F516-E516)</f>
        <v>0</v>
      </c>
      <c r="I516" s="131">
        <f>COUNTIF('20'!$T$7:$T$1004,"국목")</f>
        <v>0</v>
      </c>
      <c r="J516" s="132">
        <f>COUNTIF('20'!$U$7:$U$1004,"국목")</f>
        <v>0</v>
      </c>
      <c r="K516" s="133" t="s">
        <v>226</v>
      </c>
      <c r="L516" s="134">
        <f>SUMIF('20'!$T$7:$T$1004,"국목",'20'!$E$7:$E$1004)</f>
        <v>0</v>
      </c>
      <c r="M516" s="135">
        <f>SUMIF('20'!$U$7:$U$1004,"국목",'20'!$J$7:$J1482)</f>
        <v>0</v>
      </c>
      <c r="N516" s="300">
        <f t="shared" si="280"/>
        <v>0</v>
      </c>
      <c r="O516" s="308">
        <f>SUM(M516-L516)</f>
        <v>0</v>
      </c>
      <c r="P516" s="136">
        <f>COUNTIF('20'!$T$7:$T$1004,"공목")</f>
        <v>0</v>
      </c>
      <c r="Q516" s="132">
        <f>COUNTIF('20'!$U$7:$U$1004,"공목")</f>
        <v>0</v>
      </c>
      <c r="R516" s="133" t="s">
        <v>226</v>
      </c>
      <c r="S516" s="134">
        <f>SUMIF('20'!$T$7:$T$1004,"공목",'20'!$E$7:$E$1004)</f>
        <v>0</v>
      </c>
      <c r="T516" s="135">
        <f>SUMIF('20'!$U$7:$U$1004,"공목",'20'!$J$7:$J1482)</f>
        <v>0</v>
      </c>
      <c r="U516" s="300">
        <f t="shared" si="281"/>
        <v>0</v>
      </c>
      <c r="V516" s="308">
        <f>SUM(T516-S516)</f>
        <v>0</v>
      </c>
      <c r="W516" s="136">
        <f t="shared" si="273"/>
        <v>0</v>
      </c>
      <c r="X516" s="132">
        <f t="shared" si="274"/>
        <v>0</v>
      </c>
      <c r="Y516" s="136" t="e">
        <f t="shared" si="275"/>
        <v>#VALUE!</v>
      </c>
      <c r="Z516" s="134">
        <f t="shared" si="276"/>
        <v>0</v>
      </c>
      <c r="AA516" s="135">
        <f t="shared" si="277"/>
        <v>0</v>
      </c>
      <c r="AB516" s="300">
        <f t="shared" si="282"/>
        <v>0</v>
      </c>
      <c r="AC516" s="308">
        <f>SUM(AA516-Z516)</f>
        <v>0</v>
      </c>
      <c r="AD516" s="138"/>
    </row>
    <row r="517" spans="1:30" s="8" customFormat="1" ht="21" customHeight="1" x14ac:dyDescent="0.15">
      <c r="A517" s="52" t="s">
        <v>38</v>
      </c>
      <c r="B517" s="131">
        <f>COUNTIF('20'!$C$7:$C$1004,"*창")</f>
        <v>0</v>
      </c>
      <c r="C517" s="132">
        <f>COUNTIF('20'!$H$7:$H$1004,"*창")</f>
        <v>0</v>
      </c>
      <c r="D517" s="133" t="s">
        <v>226</v>
      </c>
      <c r="E517" s="134">
        <f>SUMIF('20'!$C$7:$C$1004,"*창",'20'!$E$7:$E$1004)</f>
        <v>0</v>
      </c>
      <c r="F517" s="135">
        <f>SUMIF('20'!$H$7:$H$1004,"*창",'20'!$J$7:$J1482)</f>
        <v>0</v>
      </c>
      <c r="G517" s="300">
        <f t="shared" si="279"/>
        <v>0</v>
      </c>
      <c r="H517" s="308">
        <f>SUM(F517-E517)</f>
        <v>0</v>
      </c>
      <c r="I517" s="131">
        <f>COUNTIF('20'!$T$7:$T$1004,"국창")</f>
        <v>0</v>
      </c>
      <c r="J517" s="132">
        <f>COUNTIF('20'!$U$7:$U$1004,"국창")</f>
        <v>0</v>
      </c>
      <c r="K517" s="133" t="s">
        <v>226</v>
      </c>
      <c r="L517" s="134">
        <f>SUMIF('20'!$T$7:$T$1004,"국창",'20'!$E$7:$E$1004)</f>
        <v>0</v>
      </c>
      <c r="M517" s="135">
        <f>SUMIF('20'!$U$7:$U$1004,"국창",'20'!$J$7:$J1482)</f>
        <v>0</v>
      </c>
      <c r="N517" s="300">
        <f t="shared" si="280"/>
        <v>0</v>
      </c>
      <c r="O517" s="308">
        <f>SUM(M517-L517)</f>
        <v>0</v>
      </c>
      <c r="P517" s="136">
        <f>COUNTIF('20'!$T$7:$T$1004,"공창")</f>
        <v>0</v>
      </c>
      <c r="Q517" s="132">
        <f>COUNTIF('20'!$U$7:$U$1004,"공창")</f>
        <v>0</v>
      </c>
      <c r="R517" s="133" t="s">
        <v>226</v>
      </c>
      <c r="S517" s="134">
        <f>SUMIF('20'!$T$7:$T$1004,"공창",'20'!$E$7:$E$1004)</f>
        <v>0</v>
      </c>
      <c r="T517" s="135">
        <f>SUMIF('20'!$U$7:$U$1004,"공창",'20'!$J$7:$J1482)</f>
        <v>0</v>
      </c>
      <c r="U517" s="300">
        <f t="shared" si="281"/>
        <v>0</v>
      </c>
      <c r="V517" s="308">
        <f>SUM(T517-S517)</f>
        <v>0</v>
      </c>
      <c r="W517" s="136">
        <f t="shared" si="273"/>
        <v>0</v>
      </c>
      <c r="X517" s="132">
        <f t="shared" si="274"/>
        <v>0</v>
      </c>
      <c r="Y517" s="136" t="e">
        <f t="shared" si="275"/>
        <v>#VALUE!</v>
      </c>
      <c r="Z517" s="134">
        <f t="shared" si="276"/>
        <v>0</v>
      </c>
      <c r="AA517" s="135">
        <f t="shared" si="277"/>
        <v>0</v>
      </c>
      <c r="AB517" s="300">
        <f t="shared" si="282"/>
        <v>0</v>
      </c>
      <c r="AC517" s="308">
        <f>SUM(AA517-Z517)</f>
        <v>0</v>
      </c>
      <c r="AD517" s="138"/>
    </row>
    <row r="518" spans="1:30" s="8" customFormat="1" ht="21" customHeight="1" x14ac:dyDescent="0.15">
      <c r="A518" s="52" t="s">
        <v>39</v>
      </c>
      <c r="B518" s="131">
        <f>COUNTIF('20'!$C$7:$C$1004,"*주")</f>
        <v>0</v>
      </c>
      <c r="C518" s="132">
        <f>COUNTIF('20'!$H$7:$H$1004,"*주")</f>
        <v>0</v>
      </c>
      <c r="D518" s="133" t="s">
        <v>226</v>
      </c>
      <c r="E518" s="134">
        <f>SUMIF('20'!$C$7:$C$1004,"*주",'20'!$E$7:$E$1004)</f>
        <v>0</v>
      </c>
      <c r="F518" s="135">
        <f>SUMIF('20'!$H$7:$H$1004,"*주",'20'!$J$7:$J1482)</f>
        <v>0</v>
      </c>
      <c r="G518" s="300">
        <f t="shared" si="279"/>
        <v>0</v>
      </c>
      <c r="H518" s="308">
        <f>SUM(F518-E518)</f>
        <v>0</v>
      </c>
      <c r="I518" s="131">
        <f>COUNTIF('20'!$T$7:$T$1004,"국주")</f>
        <v>0</v>
      </c>
      <c r="J518" s="132">
        <f>COUNTIF('20'!$U$7:$U$1004,"국주")</f>
        <v>0</v>
      </c>
      <c r="K518" s="133" t="s">
        <v>226</v>
      </c>
      <c r="L518" s="134">
        <f>SUMIF('20'!$T$7:$T$1004,"국주",'20'!$E$7:$E$1004)</f>
        <v>0</v>
      </c>
      <c r="M518" s="135">
        <f>SUMIF('20'!$U$7:$U$1004,"국주",'20'!$J$7:$J1482)</f>
        <v>0</v>
      </c>
      <c r="N518" s="300">
        <f t="shared" si="280"/>
        <v>0</v>
      </c>
      <c r="O518" s="308">
        <f>SUM(M518-L518)</f>
        <v>0</v>
      </c>
      <c r="P518" s="136">
        <f>COUNTIF('20'!$T$7:$T$1004,"공주")</f>
        <v>0</v>
      </c>
      <c r="Q518" s="132">
        <f>COUNTIF('20'!$U$7:$U$1004,"공주")</f>
        <v>0</v>
      </c>
      <c r="R518" s="133" t="s">
        <v>226</v>
      </c>
      <c r="S518" s="134">
        <f>SUMIF('20'!$T$7:$T$1004,"공주",'20'!$E$7:$E$1004)</f>
        <v>0</v>
      </c>
      <c r="T518" s="135">
        <f>SUMIF('20'!$U$7:$U$1004,"공주",'20'!$J$7:$J1482)</f>
        <v>0</v>
      </c>
      <c r="U518" s="300">
        <f t="shared" si="281"/>
        <v>0</v>
      </c>
      <c r="V518" s="308">
        <f>SUM(T518-S518)</f>
        <v>0</v>
      </c>
      <c r="W518" s="136">
        <f t="shared" si="273"/>
        <v>0</v>
      </c>
      <c r="X518" s="132">
        <f t="shared" si="274"/>
        <v>0</v>
      </c>
      <c r="Y518" s="136" t="e">
        <f t="shared" si="275"/>
        <v>#VALUE!</v>
      </c>
      <c r="Z518" s="134">
        <f t="shared" si="276"/>
        <v>0</v>
      </c>
      <c r="AA518" s="135">
        <f t="shared" si="277"/>
        <v>0</v>
      </c>
      <c r="AB518" s="300">
        <f t="shared" si="282"/>
        <v>0</v>
      </c>
      <c r="AC518" s="308">
        <f>SUM(AA518-Z518)</f>
        <v>0</v>
      </c>
      <c r="AD518" s="138"/>
    </row>
    <row r="519" spans="1:30" s="8" customFormat="1" ht="21" customHeight="1" x14ac:dyDescent="0.15">
      <c r="A519" s="52" t="s">
        <v>238</v>
      </c>
      <c r="B519" s="131">
        <f>COUNTIF('20'!$C$7:$C$1004,"*장")</f>
        <v>0</v>
      </c>
      <c r="C519" s="132">
        <f>COUNTIF('20'!$H$7:$H$1004,"*장")</f>
        <v>0</v>
      </c>
      <c r="D519" s="133" t="s">
        <v>226</v>
      </c>
      <c r="E519" s="134">
        <f>SUMIF('20'!$C$7:$C$1004,"*장",'20'!$E$7:$E$1004)</f>
        <v>0</v>
      </c>
      <c r="F519" s="135">
        <f>SUMIF('20'!$H$7:$H$1004,"*장",'20'!$J$7:$J1483)</f>
        <v>0</v>
      </c>
      <c r="G519" s="300">
        <f t="shared" si="279"/>
        <v>0</v>
      </c>
      <c r="H519" s="308">
        <f>SUM(F519-E519)</f>
        <v>0</v>
      </c>
      <c r="I519" s="131">
        <f>COUNTIF('20'!$T$7:$T$1004,"국장")</f>
        <v>0</v>
      </c>
      <c r="J519" s="132">
        <f>COUNTIF('20'!$U$7:$U$1004,"국장")</f>
        <v>0</v>
      </c>
      <c r="K519" s="133" t="s">
        <v>226</v>
      </c>
      <c r="L519" s="134">
        <f>SUMIF('20'!$T$7:$T$1004,"국장",'20'!$E$7:$E$1004)</f>
        <v>0</v>
      </c>
      <c r="M519" s="135">
        <f>SUMIF('20'!$U$7:$U$1004,"국장",'20'!$J$7:$J1483)</f>
        <v>0</v>
      </c>
      <c r="N519" s="300">
        <f t="shared" si="280"/>
        <v>0</v>
      </c>
      <c r="O519" s="308">
        <f>SUM(M519-L519)</f>
        <v>0</v>
      </c>
      <c r="P519" s="136">
        <f>COUNTIF('20'!$T$7:$T$1004,"공장")</f>
        <v>0</v>
      </c>
      <c r="Q519" s="132">
        <f>COUNTIF('20'!$U$7:$U$1004,"공장")</f>
        <v>0</v>
      </c>
      <c r="R519" s="133" t="s">
        <v>226</v>
      </c>
      <c r="S519" s="134">
        <f>SUMIF('20'!$T$7:$T$1004,"공장",'20'!$E$7:$E$1004)</f>
        <v>0</v>
      </c>
      <c r="T519" s="135">
        <f>SUMIF('20'!$U$7:$U$1004,"공장",'20'!$J$7:$J1483)</f>
        <v>0</v>
      </c>
      <c r="U519" s="300">
        <f t="shared" si="281"/>
        <v>0</v>
      </c>
      <c r="V519" s="308">
        <f>SUM(T519-S519)</f>
        <v>0</v>
      </c>
      <c r="W519" s="136">
        <f t="shared" si="273"/>
        <v>0</v>
      </c>
      <c r="X519" s="132">
        <f t="shared" si="274"/>
        <v>0</v>
      </c>
      <c r="Y519" s="136" t="e">
        <f t="shared" si="275"/>
        <v>#VALUE!</v>
      </c>
      <c r="Z519" s="134">
        <f t="shared" si="276"/>
        <v>0</v>
      </c>
      <c r="AA519" s="135">
        <f t="shared" si="277"/>
        <v>0</v>
      </c>
      <c r="AB519" s="300">
        <f t="shared" si="282"/>
        <v>0</v>
      </c>
      <c r="AC519" s="308">
        <f>SUM(AA519-Z519)</f>
        <v>0</v>
      </c>
      <c r="AD519" s="138"/>
    </row>
    <row r="520" spans="1:30" s="8" customFormat="1" ht="21" customHeight="1" x14ac:dyDescent="0.15">
      <c r="A520" s="53" t="s">
        <v>81</v>
      </c>
      <c r="B520" s="139">
        <f>COUNTIF('20'!$C$7:$C$1004,"* ")</f>
        <v>0</v>
      </c>
      <c r="C520" s="140">
        <f>COUNTIF('20'!$H$7:$H$1004,"* ")</f>
        <v>0</v>
      </c>
      <c r="D520" s="141" t="s">
        <v>226</v>
      </c>
      <c r="E520" s="142">
        <f>SUMIF('20'!$C$7:$C$1004,"* ",'20'!$E$7:$E$1004)</f>
        <v>0</v>
      </c>
      <c r="F520" s="143">
        <f>SUMIF('20'!$H$7:$H$1004,"* ",'20'!$J$7:$J1484)</f>
        <v>0</v>
      </c>
      <c r="G520" s="301">
        <f t="shared" si="279"/>
        <v>0</v>
      </c>
      <c r="H520" s="309">
        <f>SUM(F520-E520)</f>
        <v>0</v>
      </c>
      <c r="I520" s="139">
        <f>COUNTIF('20'!$T$7:$T$1004,"국 ")</f>
        <v>0</v>
      </c>
      <c r="J520" s="140">
        <f>COUNTIF('20'!$U$7:$U$1004,"국 ")</f>
        <v>0</v>
      </c>
      <c r="K520" s="141" t="s">
        <v>226</v>
      </c>
      <c r="L520" s="142">
        <f>SUMIF('20'!$T$7:$T$1004,"국 ",'20'!$E$7:$E$1004)</f>
        <v>0</v>
      </c>
      <c r="M520" s="143">
        <f>SUMIF('20'!$U$7:$U$1004,"국 ",'20'!$J$7:$J1484)</f>
        <v>0</v>
      </c>
      <c r="N520" s="301">
        <f t="shared" si="280"/>
        <v>0</v>
      </c>
      <c r="O520" s="309">
        <f>SUM(M520-L520)</f>
        <v>0</v>
      </c>
      <c r="P520" s="144">
        <f>COUNTIF('20'!$T$7:$T$1004,"공 ")</f>
        <v>0</v>
      </c>
      <c r="Q520" s="140">
        <f>COUNTIF('20'!$U$7:$U$1004,"공 ")</f>
        <v>0</v>
      </c>
      <c r="R520" s="141" t="s">
        <v>226</v>
      </c>
      <c r="S520" s="142">
        <f>SUMIF('20'!$T$7:$T$1004,"공 ",'20'!$E$7:$E$1004)</f>
        <v>0</v>
      </c>
      <c r="T520" s="143">
        <f>SUMIF('20'!$U$7:$U$1004,"공 ",'20'!$J$7:$J1484)</f>
        <v>0</v>
      </c>
      <c r="U520" s="301">
        <f t="shared" si="281"/>
        <v>0</v>
      </c>
      <c r="V520" s="309">
        <f>SUM(T520-S520)</f>
        <v>0</v>
      </c>
      <c r="W520" s="144">
        <f t="shared" si="273"/>
        <v>0</v>
      </c>
      <c r="X520" s="140">
        <f t="shared" si="274"/>
        <v>0</v>
      </c>
      <c r="Y520" s="144" t="e">
        <f t="shared" si="275"/>
        <v>#VALUE!</v>
      </c>
      <c r="Z520" s="142">
        <f t="shared" si="276"/>
        <v>0</v>
      </c>
      <c r="AA520" s="143">
        <f t="shared" si="277"/>
        <v>0</v>
      </c>
      <c r="AB520" s="301">
        <f t="shared" si="282"/>
        <v>0</v>
      </c>
      <c r="AC520" s="309">
        <f>SUM(AA520-Z520)</f>
        <v>0</v>
      </c>
      <c r="AD520" s="145"/>
    </row>
    <row r="521" spans="1:30" ht="21" customHeight="1" x14ac:dyDescent="0.15">
      <c r="A521" s="12" t="s">
        <v>244</v>
      </c>
      <c r="B521" s="1"/>
      <c r="C521" s="9"/>
      <c r="D521" s="9"/>
      <c r="E521" s="83"/>
      <c r="F521" s="83"/>
      <c r="G521" s="83"/>
      <c r="H521" s="302"/>
      <c r="I521" s="9"/>
      <c r="J521" s="9"/>
      <c r="K521" s="9"/>
      <c r="L521" s="83"/>
      <c r="M521" s="83"/>
      <c r="N521" s="83"/>
      <c r="O521" s="302"/>
      <c r="P521" s="9"/>
      <c r="Q521" s="9"/>
      <c r="R521" s="9"/>
      <c r="S521" s="83"/>
      <c r="T521" s="83"/>
      <c r="U521" s="83"/>
      <c r="V521" s="302"/>
      <c r="W521" s="9"/>
      <c r="X521" s="9"/>
      <c r="Y521" s="9"/>
      <c r="Z521" s="83"/>
      <c r="AA521" s="83"/>
      <c r="AB521" s="83"/>
      <c r="AC521" s="302"/>
      <c r="AD521" s="9"/>
    </row>
    <row r="522" spans="1:30" s="8" customFormat="1" ht="21" customHeight="1" x14ac:dyDescent="0.15">
      <c r="A522" s="20"/>
      <c r="B522" s="19"/>
      <c r="C522" s="7"/>
      <c r="D522" s="7"/>
      <c r="E522" s="84"/>
      <c r="F522" s="84"/>
      <c r="G522" s="84"/>
      <c r="H522" s="303"/>
      <c r="I522" s="7"/>
      <c r="J522" s="7"/>
      <c r="K522" s="7"/>
      <c r="L522" s="84"/>
      <c r="M522" s="84"/>
      <c r="N522" s="84"/>
      <c r="O522" s="303"/>
      <c r="P522" s="7"/>
      <c r="Q522" s="7"/>
      <c r="R522" s="7"/>
      <c r="S522" s="84"/>
      <c r="T522" s="84"/>
      <c r="U522" s="84"/>
      <c r="V522" s="303"/>
      <c r="W522" s="7"/>
      <c r="X522" s="7"/>
      <c r="Y522" s="7"/>
      <c r="Z522" s="84"/>
      <c r="AA522" s="84"/>
      <c r="AB522" s="84"/>
      <c r="AC522" s="303"/>
      <c r="AD522" s="21">
        <f>'21'!$S$3</f>
        <v>21</v>
      </c>
    </row>
    <row r="523" spans="1:30" s="8" customFormat="1" ht="21" customHeight="1" x14ac:dyDescent="0.15">
      <c r="A523" s="915" t="s">
        <v>223</v>
      </c>
      <c r="B523" s="146" t="s">
        <v>224</v>
      </c>
      <c r="C523" s="147"/>
      <c r="D523" s="147"/>
      <c r="E523" s="147"/>
      <c r="F523" s="147"/>
      <c r="G523" s="296"/>
      <c r="H523" s="304"/>
      <c r="I523" s="146" t="s">
        <v>103</v>
      </c>
      <c r="J523" s="147"/>
      <c r="K523" s="147"/>
      <c r="L523" s="147"/>
      <c r="M523" s="147"/>
      <c r="N523" s="296"/>
      <c r="O523" s="304"/>
      <c r="P523" s="147" t="s">
        <v>104</v>
      </c>
      <c r="Q523" s="147"/>
      <c r="R523" s="147"/>
      <c r="S523" s="147"/>
      <c r="T523" s="147"/>
      <c r="U523" s="296"/>
      <c r="V523" s="304"/>
      <c r="W523" s="147" t="s">
        <v>239</v>
      </c>
      <c r="X523" s="147"/>
      <c r="Y523" s="147"/>
      <c r="Z523" s="147"/>
      <c r="AA523" s="147"/>
      <c r="AB523" s="296"/>
      <c r="AC523" s="304"/>
      <c r="AD523" s="918" t="s">
        <v>105</v>
      </c>
    </row>
    <row r="524" spans="1:30" s="8" customFormat="1" ht="21" customHeight="1" x14ac:dyDescent="0.15">
      <c r="A524" s="916"/>
      <c r="B524" s="921" t="s">
        <v>106</v>
      </c>
      <c r="C524" s="912"/>
      <c r="D524" s="148" t="s">
        <v>226</v>
      </c>
      <c r="E524" s="912" t="s">
        <v>241</v>
      </c>
      <c r="F524" s="912"/>
      <c r="G524" s="913" t="s">
        <v>107</v>
      </c>
      <c r="H524" s="914"/>
      <c r="I524" s="921" t="s">
        <v>106</v>
      </c>
      <c r="J524" s="912"/>
      <c r="K524" s="148" t="s">
        <v>226</v>
      </c>
      <c r="L524" s="912" t="s">
        <v>241</v>
      </c>
      <c r="M524" s="912"/>
      <c r="N524" s="913" t="s">
        <v>107</v>
      </c>
      <c r="O524" s="914"/>
      <c r="P524" s="912" t="s">
        <v>106</v>
      </c>
      <c r="Q524" s="912"/>
      <c r="R524" s="148" t="s">
        <v>226</v>
      </c>
      <c r="S524" s="912" t="s">
        <v>241</v>
      </c>
      <c r="T524" s="912"/>
      <c r="U524" s="913" t="s">
        <v>107</v>
      </c>
      <c r="V524" s="914"/>
      <c r="W524" s="912" t="s">
        <v>106</v>
      </c>
      <c r="X524" s="912"/>
      <c r="Y524" s="148" t="s">
        <v>226</v>
      </c>
      <c r="Z524" s="912" t="s">
        <v>241</v>
      </c>
      <c r="AA524" s="912"/>
      <c r="AB524" s="913" t="s">
        <v>107</v>
      </c>
      <c r="AC524" s="914"/>
      <c r="AD524" s="919"/>
    </row>
    <row r="525" spans="1:30" s="8" customFormat="1" ht="21" customHeight="1" x14ac:dyDescent="0.15">
      <c r="A525" s="917"/>
      <c r="B525" s="149" t="s">
        <v>108</v>
      </c>
      <c r="C525" s="50" t="s">
        <v>109</v>
      </c>
      <c r="D525" s="50" t="s">
        <v>226</v>
      </c>
      <c r="E525" s="50" t="s">
        <v>108</v>
      </c>
      <c r="F525" s="50" t="s">
        <v>109</v>
      </c>
      <c r="G525" s="297" t="s">
        <v>240</v>
      </c>
      <c r="H525" s="305" t="s">
        <v>110</v>
      </c>
      <c r="I525" s="149" t="s">
        <v>108</v>
      </c>
      <c r="J525" s="50" t="s">
        <v>109</v>
      </c>
      <c r="K525" s="50" t="s">
        <v>226</v>
      </c>
      <c r="L525" s="50" t="s">
        <v>108</v>
      </c>
      <c r="M525" s="50" t="s">
        <v>109</v>
      </c>
      <c r="N525" s="297" t="s">
        <v>240</v>
      </c>
      <c r="O525" s="305" t="s">
        <v>110</v>
      </c>
      <c r="P525" s="50" t="s">
        <v>108</v>
      </c>
      <c r="Q525" s="50" t="s">
        <v>109</v>
      </c>
      <c r="R525" s="50" t="s">
        <v>226</v>
      </c>
      <c r="S525" s="50" t="s">
        <v>108</v>
      </c>
      <c r="T525" s="50" t="s">
        <v>109</v>
      </c>
      <c r="U525" s="297" t="s">
        <v>240</v>
      </c>
      <c r="V525" s="305" t="s">
        <v>110</v>
      </c>
      <c r="W525" s="50" t="s">
        <v>108</v>
      </c>
      <c r="X525" s="50" t="s">
        <v>109</v>
      </c>
      <c r="Y525" s="50" t="s">
        <v>226</v>
      </c>
      <c r="Z525" s="50" t="s">
        <v>108</v>
      </c>
      <c r="AA525" s="50" t="s">
        <v>109</v>
      </c>
      <c r="AB525" s="297" t="s">
        <v>240</v>
      </c>
      <c r="AC525" s="305" t="s">
        <v>110</v>
      </c>
      <c r="AD525" s="920"/>
    </row>
    <row r="526" spans="1:30" s="8" customFormat="1" ht="21" customHeight="1" x14ac:dyDescent="0.15">
      <c r="A526" s="82" t="s">
        <v>224</v>
      </c>
      <c r="B526" s="117">
        <f>SUM(B527:B546)</f>
        <v>0</v>
      </c>
      <c r="C526" s="118">
        <f>SUM(C527:C546)</f>
        <v>0</v>
      </c>
      <c r="D526" s="119" t="s">
        <v>226</v>
      </c>
      <c r="E526" s="120">
        <f>SUM(E527:E546)</f>
        <v>0</v>
      </c>
      <c r="F526" s="121">
        <f>SUM(F527:F546)</f>
        <v>0</v>
      </c>
      <c r="G526" s="298">
        <f>SUM(G527:G546)</f>
        <v>0</v>
      </c>
      <c r="H526" s="306">
        <f>SUM(F526-E526)</f>
        <v>0</v>
      </c>
      <c r="I526" s="117">
        <f>SUM(I527:I546)</f>
        <v>0</v>
      </c>
      <c r="J526" s="118">
        <f>SUM(J527:J546)</f>
        <v>0</v>
      </c>
      <c r="K526" s="119" t="s">
        <v>226</v>
      </c>
      <c r="L526" s="120">
        <f>SUM(L527:L546)</f>
        <v>0</v>
      </c>
      <c r="M526" s="121">
        <f>SUM(M527:M546)</f>
        <v>0</v>
      </c>
      <c r="N526" s="298">
        <f>SUM(N527:N546)</f>
        <v>0</v>
      </c>
      <c r="O526" s="306">
        <f>SUM(M526-L526)</f>
        <v>0</v>
      </c>
      <c r="P526" s="122">
        <f>SUM(P527:P546)</f>
        <v>0</v>
      </c>
      <c r="Q526" s="118">
        <f>SUM(Q527:Q546)</f>
        <v>0</v>
      </c>
      <c r="R526" s="119" t="s">
        <v>226</v>
      </c>
      <c r="S526" s="120">
        <f>SUM(S527:S546)</f>
        <v>0</v>
      </c>
      <c r="T526" s="121">
        <f>SUM(T527:T546)</f>
        <v>0</v>
      </c>
      <c r="U526" s="298">
        <f>SUM(U527:U546)</f>
        <v>0</v>
      </c>
      <c r="V526" s="306">
        <f>SUM(T526-S526)</f>
        <v>0</v>
      </c>
      <c r="W526" s="122">
        <f>SUM(W527:W546)</f>
        <v>0</v>
      </c>
      <c r="X526" s="118">
        <f>SUM(X527:X546)</f>
        <v>0</v>
      </c>
      <c r="Y526" s="119" t="s">
        <v>226</v>
      </c>
      <c r="Z526" s="120">
        <f>SUM(Z527:Z546)</f>
        <v>0</v>
      </c>
      <c r="AA526" s="121">
        <f>SUM(AA527:AA546)</f>
        <v>0</v>
      </c>
      <c r="AB526" s="298">
        <f>SUM(AB527:AB546)</f>
        <v>0</v>
      </c>
      <c r="AC526" s="306">
        <f>SUM(AA526-Z526)</f>
        <v>0</v>
      </c>
      <c r="AD526" s="123"/>
    </row>
    <row r="527" spans="1:30" s="8" customFormat="1" ht="21" customHeight="1" x14ac:dyDescent="0.15">
      <c r="A527" s="51" t="s">
        <v>227</v>
      </c>
      <c r="B527" s="124">
        <f>COUNTIF('21'!$C$7:$C$1004,"*전")</f>
        <v>0</v>
      </c>
      <c r="C527" s="125">
        <f>COUNTIF('21'!$H$7:$H$1004,"*전")</f>
        <v>0</v>
      </c>
      <c r="D527" s="126" t="s">
        <v>226</v>
      </c>
      <c r="E527" s="127">
        <f>SUMIF('21'!$C$7:$C$1004,"*전",'21'!$E$7:$E$1004)</f>
        <v>0</v>
      </c>
      <c r="F527" s="128">
        <f>SUMIF('21'!$H$7:$H$1004,"*전",'21'!$J$7:$J1494)</f>
        <v>0</v>
      </c>
      <c r="G527" s="299">
        <f>C527-B527</f>
        <v>0</v>
      </c>
      <c r="H527" s="307">
        <f t="shared" ref="H527:H541" si="283">SUM(F527-E527)</f>
        <v>0</v>
      </c>
      <c r="I527" s="124">
        <f>COUNTIF('21'!$T$7:$T$1004,"국전")</f>
        <v>0</v>
      </c>
      <c r="J527" s="125">
        <f>COUNTIF('21'!$U$7:$U$1004,"국전")</f>
        <v>0</v>
      </c>
      <c r="K527" s="126" t="s">
        <v>226</v>
      </c>
      <c r="L527" s="127">
        <f>SUMIF('21'!$T$7:$T$1004,"국전",'21'!$E$7:$E$1004)</f>
        <v>0</v>
      </c>
      <c r="M527" s="128">
        <f>SUMIF('21'!$U$7:$U$1004,"국전",'21'!$J$7:$J1494)</f>
        <v>0</v>
      </c>
      <c r="N527" s="299">
        <f>J527-I527</f>
        <v>0</v>
      </c>
      <c r="O527" s="307">
        <f t="shared" ref="O527:O541" si="284">SUM(M527-L527)</f>
        <v>0</v>
      </c>
      <c r="P527" s="129">
        <f>COUNTIF('21'!$T$7:$T$1004,"공전")</f>
        <v>0</v>
      </c>
      <c r="Q527" s="125">
        <f>COUNTIF('21'!$U$7:$U$1004,"공전")</f>
        <v>0</v>
      </c>
      <c r="R527" s="126" t="s">
        <v>226</v>
      </c>
      <c r="S527" s="127">
        <f>SUMIF('21'!$T$7:$T$1004,"공전",'21'!$E$7:$E$1004)</f>
        <v>0</v>
      </c>
      <c r="T527" s="128">
        <f>SUMIF('21'!$U$7:$U$1004,"공전",'21'!$J$7:$J1494)</f>
        <v>0</v>
      </c>
      <c r="U527" s="299">
        <f>Q527-P527</f>
        <v>0</v>
      </c>
      <c r="V527" s="307">
        <f t="shared" ref="V527:V541" si="285">SUM(T527-S527)</f>
        <v>0</v>
      </c>
      <c r="W527" s="129">
        <f t="shared" ref="W527:W546" si="286">B527-I527-P527</f>
        <v>0</v>
      </c>
      <c r="X527" s="125">
        <f t="shared" ref="X527:X546" si="287">C527-J527-Q527</f>
        <v>0</v>
      </c>
      <c r="Y527" s="129" t="e">
        <f t="shared" ref="Y527:Y546" si="288">D527-K527-R527</f>
        <v>#VALUE!</v>
      </c>
      <c r="Z527" s="127">
        <f t="shared" ref="Z527:Z546" si="289">E527-L527-S527</f>
        <v>0</v>
      </c>
      <c r="AA527" s="128">
        <f t="shared" ref="AA527:AA546" si="290">F527-M527-T527</f>
        <v>0</v>
      </c>
      <c r="AB527" s="299">
        <f>X527-W527</f>
        <v>0</v>
      </c>
      <c r="AC527" s="307">
        <f t="shared" ref="AC527:AC541" si="291">SUM(AA527-Z527)</f>
        <v>0</v>
      </c>
      <c r="AD527" s="130"/>
    </row>
    <row r="528" spans="1:30" s="8" customFormat="1" ht="21" customHeight="1" x14ac:dyDescent="0.15">
      <c r="A528" s="52" t="s">
        <v>228</v>
      </c>
      <c r="B528" s="131">
        <f>COUNTIF('21'!$C$7:$C$1004,"*답")</f>
        <v>0</v>
      </c>
      <c r="C528" s="132">
        <f>COUNTIF('21'!$H$7:$H$1004,"*답")</f>
        <v>0</v>
      </c>
      <c r="D528" s="133" t="s">
        <v>226</v>
      </c>
      <c r="E528" s="134">
        <f>SUMIF('21'!$C$7:$C$1004,"*답",'21'!$E$7:$E$1004)</f>
        <v>0</v>
      </c>
      <c r="F528" s="135">
        <f>SUMIF('21'!$H$7:$H$1004,"*답",'21'!$J$7:$J1495)</f>
        <v>0</v>
      </c>
      <c r="G528" s="300">
        <f t="shared" ref="G528:G546" si="292">C528-B528</f>
        <v>0</v>
      </c>
      <c r="H528" s="308">
        <f t="shared" si="283"/>
        <v>0</v>
      </c>
      <c r="I528" s="131">
        <f>COUNTIF('21'!$T$7:$T$1004,"국답")</f>
        <v>0</v>
      </c>
      <c r="J528" s="132">
        <f>COUNTIF('21'!$U$7:$U$1004,"국답")</f>
        <v>0</v>
      </c>
      <c r="K528" s="133" t="s">
        <v>226</v>
      </c>
      <c r="L528" s="134">
        <f>SUMIF('21'!$T$7:$T$1004,"국답",'21'!$E$7:$E$1004)</f>
        <v>0</v>
      </c>
      <c r="M528" s="135">
        <f>SUMIF('21'!$U$7:$U$1004,"국답",'21'!$J$7:$J1495)</f>
        <v>0</v>
      </c>
      <c r="N528" s="300">
        <f t="shared" ref="N528:N546" si="293">J528-I528</f>
        <v>0</v>
      </c>
      <c r="O528" s="308">
        <f t="shared" si="284"/>
        <v>0</v>
      </c>
      <c r="P528" s="136">
        <f>COUNTIF('21'!$T$7:$T$1004,"공답")</f>
        <v>0</v>
      </c>
      <c r="Q528" s="132">
        <f>COUNTIF('21'!$U$7:$U$1004,"공답")</f>
        <v>0</v>
      </c>
      <c r="R528" s="133" t="s">
        <v>226</v>
      </c>
      <c r="S528" s="134">
        <f>SUMIF('21'!$T$7:$T$1004,"공답",'21'!$E$7:$E$1004)</f>
        <v>0</v>
      </c>
      <c r="T528" s="135">
        <f>SUMIF('21'!$U$7:$U$1004,"공답",'21'!$J$7:$J1495)</f>
        <v>0</v>
      </c>
      <c r="U528" s="300">
        <f t="shared" ref="U528:U546" si="294">Q528-P528</f>
        <v>0</v>
      </c>
      <c r="V528" s="308">
        <f t="shared" si="285"/>
        <v>0</v>
      </c>
      <c r="W528" s="136">
        <f t="shared" si="286"/>
        <v>0</v>
      </c>
      <c r="X528" s="132">
        <f t="shared" si="287"/>
        <v>0</v>
      </c>
      <c r="Y528" s="136" t="e">
        <f t="shared" si="288"/>
        <v>#VALUE!</v>
      </c>
      <c r="Z528" s="134">
        <f t="shared" si="289"/>
        <v>0</v>
      </c>
      <c r="AA528" s="135">
        <f t="shared" si="290"/>
        <v>0</v>
      </c>
      <c r="AB528" s="300">
        <f t="shared" ref="AB528:AB546" si="295">X528-W528</f>
        <v>0</v>
      </c>
      <c r="AC528" s="308">
        <f t="shared" si="291"/>
        <v>0</v>
      </c>
      <c r="AD528" s="137"/>
    </row>
    <row r="529" spans="1:30" s="8" customFormat="1" ht="21" customHeight="1" x14ac:dyDescent="0.15">
      <c r="A529" s="52" t="s">
        <v>229</v>
      </c>
      <c r="B529" s="131">
        <f>COUNTIF('21'!$C$7:$C$1004,"*대")</f>
        <v>0</v>
      </c>
      <c r="C529" s="132">
        <f>COUNTIF('21'!$H$7:$H$1004,"*대")</f>
        <v>0</v>
      </c>
      <c r="D529" s="133" t="s">
        <v>226</v>
      </c>
      <c r="E529" s="134">
        <f>SUMIF('21'!$C$7:$C$1004,"*대",'21'!$E$7:$E$1004)</f>
        <v>0</v>
      </c>
      <c r="F529" s="135">
        <f>SUMIF('21'!$H$7:$H$1004,"*대",'21'!$J$7:$J1496)</f>
        <v>0</v>
      </c>
      <c r="G529" s="300">
        <f t="shared" si="292"/>
        <v>0</v>
      </c>
      <c r="H529" s="308">
        <f t="shared" si="283"/>
        <v>0</v>
      </c>
      <c r="I529" s="131">
        <f>COUNTIF('21'!$T$7:$T$1004,"국대")</f>
        <v>0</v>
      </c>
      <c r="J529" s="132">
        <f>COUNTIF('21'!$U$7:$U$1004,"국대")</f>
        <v>0</v>
      </c>
      <c r="K529" s="133" t="s">
        <v>226</v>
      </c>
      <c r="L529" s="134">
        <f>SUMIF('21'!$T$7:$T$1004,"국대",'21'!$E$7:$E$1004)</f>
        <v>0</v>
      </c>
      <c r="M529" s="135">
        <f>SUMIF('21'!$U$7:$U$1004,"국대",'21'!$J$7:$J1496)</f>
        <v>0</v>
      </c>
      <c r="N529" s="300">
        <f t="shared" si="293"/>
        <v>0</v>
      </c>
      <c r="O529" s="308">
        <f t="shared" si="284"/>
        <v>0</v>
      </c>
      <c r="P529" s="136">
        <f>COUNTIF('21'!$T$7:$T$1004,"공대")</f>
        <v>0</v>
      </c>
      <c r="Q529" s="132">
        <f>COUNTIF('21'!$U$7:$U$1004,"공대")</f>
        <v>0</v>
      </c>
      <c r="R529" s="133" t="s">
        <v>226</v>
      </c>
      <c r="S529" s="134">
        <f>SUMIF('21'!$T$7:$T$1004,"공대",'21'!$E$7:$E$1004)</f>
        <v>0</v>
      </c>
      <c r="T529" s="135">
        <f>SUMIF('21'!$U$7:$U$1004,"공대",'21'!$J$7:$J1496)</f>
        <v>0</v>
      </c>
      <c r="U529" s="300">
        <f t="shared" si="294"/>
        <v>0</v>
      </c>
      <c r="V529" s="308">
        <f t="shared" si="285"/>
        <v>0</v>
      </c>
      <c r="W529" s="136">
        <f t="shared" si="286"/>
        <v>0</v>
      </c>
      <c r="X529" s="132">
        <f t="shared" si="287"/>
        <v>0</v>
      </c>
      <c r="Y529" s="136" t="e">
        <f t="shared" si="288"/>
        <v>#VALUE!</v>
      </c>
      <c r="Z529" s="134">
        <f t="shared" si="289"/>
        <v>0</v>
      </c>
      <c r="AA529" s="135">
        <f t="shared" si="290"/>
        <v>0</v>
      </c>
      <c r="AB529" s="300">
        <f t="shared" si="295"/>
        <v>0</v>
      </c>
      <c r="AC529" s="308">
        <f t="shared" si="291"/>
        <v>0</v>
      </c>
      <c r="AD529" s="138"/>
    </row>
    <row r="530" spans="1:30" s="8" customFormat="1" ht="21" customHeight="1" x14ac:dyDescent="0.15">
      <c r="A530" s="52" t="s">
        <v>230</v>
      </c>
      <c r="B530" s="131">
        <f>COUNTIF('21'!$C$7:$C$1004,"*임")</f>
        <v>0</v>
      </c>
      <c r="C530" s="132">
        <f>COUNTIF('21'!$H$7:$H$1004,"*임")</f>
        <v>0</v>
      </c>
      <c r="D530" s="133" t="s">
        <v>226</v>
      </c>
      <c r="E530" s="134">
        <f>SUMIF('21'!$C$7:$C$1004,"*임",'21'!$E$7:$E$1004)</f>
        <v>0</v>
      </c>
      <c r="F530" s="135">
        <f>SUMIF('21'!$H$7:$H$1004,"*임",'21'!$J$7:$J1497)</f>
        <v>0</v>
      </c>
      <c r="G530" s="300">
        <f t="shared" si="292"/>
        <v>0</v>
      </c>
      <c r="H530" s="308">
        <f t="shared" si="283"/>
        <v>0</v>
      </c>
      <c r="I530" s="131">
        <f>COUNTIF('21'!$T$7:$T$1004,"국임")</f>
        <v>0</v>
      </c>
      <c r="J530" s="132">
        <f>COUNTIF('21'!$U$7:$U$1004,"국임")</f>
        <v>0</v>
      </c>
      <c r="K530" s="133" t="s">
        <v>226</v>
      </c>
      <c r="L530" s="134">
        <f>SUMIF('21'!$T$7:$T$1004,"국임",'21'!$E$7:$E$1004)</f>
        <v>0</v>
      </c>
      <c r="M530" s="135">
        <f>SUMIF('21'!$U$7:$U$1004,"국임",'21'!$J$7:$J1497)</f>
        <v>0</v>
      </c>
      <c r="N530" s="300">
        <f t="shared" si="293"/>
        <v>0</v>
      </c>
      <c r="O530" s="308">
        <f t="shared" si="284"/>
        <v>0</v>
      </c>
      <c r="P530" s="136">
        <f>COUNTIF('21'!$T$7:$T$1004,"공임")</f>
        <v>0</v>
      </c>
      <c r="Q530" s="132">
        <f>COUNTIF('21'!$U$7:$U$1004,"공임")</f>
        <v>0</v>
      </c>
      <c r="R530" s="133" t="s">
        <v>226</v>
      </c>
      <c r="S530" s="134">
        <f>SUMIF('21'!$T$7:$T$1004,"공임",'21'!$E$7:$E$1004)</f>
        <v>0</v>
      </c>
      <c r="T530" s="135">
        <f>SUMIF('21'!$U$7:$U$1004,"공임",'21'!$J$7:$J1497)</f>
        <v>0</v>
      </c>
      <c r="U530" s="300">
        <f t="shared" si="294"/>
        <v>0</v>
      </c>
      <c r="V530" s="308">
        <f t="shared" si="285"/>
        <v>0</v>
      </c>
      <c r="W530" s="136">
        <f t="shared" si="286"/>
        <v>0</v>
      </c>
      <c r="X530" s="132">
        <f t="shared" si="287"/>
        <v>0</v>
      </c>
      <c r="Y530" s="136" t="e">
        <f t="shared" si="288"/>
        <v>#VALUE!</v>
      </c>
      <c r="Z530" s="134">
        <f t="shared" si="289"/>
        <v>0</v>
      </c>
      <c r="AA530" s="135">
        <f t="shared" si="290"/>
        <v>0</v>
      </c>
      <c r="AB530" s="300">
        <f t="shared" si="295"/>
        <v>0</v>
      </c>
      <c r="AC530" s="308">
        <f t="shared" si="291"/>
        <v>0</v>
      </c>
      <c r="AD530" s="138"/>
    </row>
    <row r="531" spans="1:30" s="8" customFormat="1" ht="21" customHeight="1" x14ac:dyDescent="0.15">
      <c r="A531" s="52" t="s">
        <v>231</v>
      </c>
      <c r="B531" s="131">
        <f>COUNTIF('21'!$C$7:$C$1004,"*도")</f>
        <v>0</v>
      </c>
      <c r="C531" s="132">
        <f>COUNTIF('21'!$H$7:$H$1004,"*도")</f>
        <v>0</v>
      </c>
      <c r="D531" s="133" t="s">
        <v>226</v>
      </c>
      <c r="E531" s="134">
        <f>SUMIF('21'!$C$7:$C$1004,"*도",'21'!$E$7:$E$1004)</f>
        <v>0</v>
      </c>
      <c r="F531" s="135">
        <f>SUMIF('21'!$H$7:$H$1004,"*도",'21'!$J$7:$J1498)</f>
        <v>0</v>
      </c>
      <c r="G531" s="300">
        <f t="shared" si="292"/>
        <v>0</v>
      </c>
      <c r="H531" s="308">
        <f t="shared" si="283"/>
        <v>0</v>
      </c>
      <c r="I531" s="131">
        <f>COUNTIF('21'!$T$7:$T$1004,"국도")</f>
        <v>0</v>
      </c>
      <c r="J531" s="132">
        <f>COUNTIF('21'!$U$7:$U$1004,"국도")</f>
        <v>0</v>
      </c>
      <c r="K531" s="133" t="s">
        <v>226</v>
      </c>
      <c r="L531" s="134">
        <f>SUMIF('21'!$T$7:$T$1004,"국도",'21'!$E$7:$E$1004)</f>
        <v>0</v>
      </c>
      <c r="M531" s="135">
        <f>SUMIF('21'!$U$7:$U$1004,"국도",'21'!$J$7:$J1498)</f>
        <v>0</v>
      </c>
      <c r="N531" s="300">
        <f t="shared" si="293"/>
        <v>0</v>
      </c>
      <c r="O531" s="308">
        <f t="shared" si="284"/>
        <v>0</v>
      </c>
      <c r="P531" s="136">
        <f>COUNTIF('21'!$T$7:$T$1004,"공도")</f>
        <v>0</v>
      </c>
      <c r="Q531" s="132">
        <f>COUNTIF('21'!$U$7:$U$1004,"공도")</f>
        <v>0</v>
      </c>
      <c r="R531" s="133" t="s">
        <v>226</v>
      </c>
      <c r="S531" s="134">
        <f>SUMIF('21'!$T$7:$T$1004,"공도",'21'!$E$7:$E$1004)</f>
        <v>0</v>
      </c>
      <c r="T531" s="135">
        <f>SUMIF('21'!$U$7:$U$1004,"공도",'21'!$J$7:$J1498)</f>
        <v>0</v>
      </c>
      <c r="U531" s="300">
        <f t="shared" si="294"/>
        <v>0</v>
      </c>
      <c r="V531" s="308">
        <f t="shared" si="285"/>
        <v>0</v>
      </c>
      <c r="W531" s="136">
        <f t="shared" si="286"/>
        <v>0</v>
      </c>
      <c r="X531" s="132">
        <f t="shared" si="287"/>
        <v>0</v>
      </c>
      <c r="Y531" s="136" t="e">
        <f t="shared" si="288"/>
        <v>#VALUE!</v>
      </c>
      <c r="Z531" s="134">
        <f t="shared" si="289"/>
        <v>0</v>
      </c>
      <c r="AA531" s="135">
        <f t="shared" si="290"/>
        <v>0</v>
      </c>
      <c r="AB531" s="300">
        <f t="shared" si="295"/>
        <v>0</v>
      </c>
      <c r="AC531" s="308">
        <f t="shared" si="291"/>
        <v>0</v>
      </c>
      <c r="AD531" s="138"/>
    </row>
    <row r="532" spans="1:30" s="8" customFormat="1" ht="21" customHeight="1" x14ac:dyDescent="0.15">
      <c r="A532" s="52" t="s">
        <v>232</v>
      </c>
      <c r="B532" s="131">
        <f>COUNTIF('21'!$C$7:$C$1004,"*천")</f>
        <v>0</v>
      </c>
      <c r="C532" s="132">
        <f>COUNTIF('21'!$H$7:$H$1004,"*천")</f>
        <v>0</v>
      </c>
      <c r="D532" s="133" t="s">
        <v>226</v>
      </c>
      <c r="E532" s="134">
        <f>SUMIF('21'!$C$7:$C$1004,"*천",'21'!$E$7:$E$1004)</f>
        <v>0</v>
      </c>
      <c r="F532" s="135">
        <f>SUMIF('21'!$H$7:$H$1004,"*천",'21'!$J$7:$J1499)</f>
        <v>0</v>
      </c>
      <c r="G532" s="300">
        <f t="shared" si="292"/>
        <v>0</v>
      </c>
      <c r="H532" s="308">
        <f t="shared" si="283"/>
        <v>0</v>
      </c>
      <c r="I532" s="131">
        <f>COUNTIF('21'!$T$7:$T$1004,"국천")</f>
        <v>0</v>
      </c>
      <c r="J532" s="132">
        <f>COUNTIF('21'!$U$7:$U$1004,"국천")</f>
        <v>0</v>
      </c>
      <c r="K532" s="133" t="s">
        <v>226</v>
      </c>
      <c r="L532" s="134">
        <f>SUMIF('21'!$T$7:$T$1004,"국천",'21'!$E$7:$E$1004)</f>
        <v>0</v>
      </c>
      <c r="M532" s="135">
        <f>SUMIF('21'!$U$7:$U$1004,"국천",'21'!$J$7:$J1499)</f>
        <v>0</v>
      </c>
      <c r="N532" s="300">
        <f t="shared" si="293"/>
        <v>0</v>
      </c>
      <c r="O532" s="308">
        <f t="shared" si="284"/>
        <v>0</v>
      </c>
      <c r="P532" s="136">
        <f>COUNTIF('21'!$T$7:$T$1004,"공천")</f>
        <v>0</v>
      </c>
      <c r="Q532" s="132">
        <f>COUNTIF('21'!$U$7:$U$1004,"공천")</f>
        <v>0</v>
      </c>
      <c r="R532" s="133" t="s">
        <v>226</v>
      </c>
      <c r="S532" s="134">
        <f>SUMIF('21'!$T$7:$T$1004,"공천",'21'!$E$7:$E$1004)</f>
        <v>0</v>
      </c>
      <c r="T532" s="135">
        <f>SUMIF('21'!$U$7:$U$1004,"공천",'21'!$J$7:$J1499)</f>
        <v>0</v>
      </c>
      <c r="U532" s="300">
        <f t="shared" si="294"/>
        <v>0</v>
      </c>
      <c r="V532" s="308">
        <f t="shared" si="285"/>
        <v>0</v>
      </c>
      <c r="W532" s="136">
        <f t="shared" si="286"/>
        <v>0</v>
      </c>
      <c r="X532" s="132">
        <f t="shared" si="287"/>
        <v>0</v>
      </c>
      <c r="Y532" s="136" t="e">
        <f t="shared" si="288"/>
        <v>#VALUE!</v>
      </c>
      <c r="Z532" s="134">
        <f t="shared" si="289"/>
        <v>0</v>
      </c>
      <c r="AA532" s="135">
        <f t="shared" si="290"/>
        <v>0</v>
      </c>
      <c r="AB532" s="300">
        <f t="shared" si="295"/>
        <v>0</v>
      </c>
      <c r="AC532" s="308">
        <f t="shared" si="291"/>
        <v>0</v>
      </c>
      <c r="AD532" s="138"/>
    </row>
    <row r="533" spans="1:30" s="8" customFormat="1" ht="21" customHeight="1" x14ac:dyDescent="0.15">
      <c r="A533" s="52" t="s">
        <v>233</v>
      </c>
      <c r="B533" s="131">
        <f>COUNTIF('21'!$C$7:$C$1004,"*구")</f>
        <v>0</v>
      </c>
      <c r="C533" s="132">
        <f>COUNTIF('21'!$H$7:$H$1004,"*구")</f>
        <v>0</v>
      </c>
      <c r="D533" s="133" t="s">
        <v>226</v>
      </c>
      <c r="E533" s="134">
        <f>SUMIF('21'!$C$7:$C$1004,"*구",'21'!$E$7:$E$1004)</f>
        <v>0</v>
      </c>
      <c r="F533" s="135">
        <f>SUMIF('21'!$H$7:$H$1004,"*구",'21'!$J$7:$J1500)</f>
        <v>0</v>
      </c>
      <c r="G533" s="300">
        <f t="shared" si="292"/>
        <v>0</v>
      </c>
      <c r="H533" s="308">
        <f t="shared" si="283"/>
        <v>0</v>
      </c>
      <c r="I533" s="131">
        <f>COUNTIF('21'!$T$7:$T$1004,"국구")</f>
        <v>0</v>
      </c>
      <c r="J533" s="132">
        <f>COUNTIF('21'!$U$7:$U$1004,"국구")</f>
        <v>0</v>
      </c>
      <c r="K533" s="133" t="s">
        <v>226</v>
      </c>
      <c r="L533" s="134">
        <f>SUMIF('21'!$T$7:$T$1004,"국구",'21'!$E$7:$E$1004)</f>
        <v>0</v>
      </c>
      <c r="M533" s="135">
        <f>SUMIF('21'!$U$7:$U$1004,"국구",'21'!$J$7:$J1500)</f>
        <v>0</v>
      </c>
      <c r="N533" s="300">
        <f t="shared" si="293"/>
        <v>0</v>
      </c>
      <c r="O533" s="308">
        <f t="shared" si="284"/>
        <v>0</v>
      </c>
      <c r="P533" s="136">
        <f>COUNTIF('21'!$T$7:$T$1004,"공구")</f>
        <v>0</v>
      </c>
      <c r="Q533" s="132">
        <f>COUNTIF('21'!$U$7:$U$1004,"공구")</f>
        <v>0</v>
      </c>
      <c r="R533" s="133" t="s">
        <v>226</v>
      </c>
      <c r="S533" s="134">
        <f>SUMIF('21'!$T$7:$T$1004,"공구",'21'!$E$7:$E$1004)</f>
        <v>0</v>
      </c>
      <c r="T533" s="135">
        <f>SUMIF('21'!$U$7:$U$1004,"공구",'21'!$J$7:$J1500)</f>
        <v>0</v>
      </c>
      <c r="U533" s="300">
        <f t="shared" si="294"/>
        <v>0</v>
      </c>
      <c r="V533" s="308">
        <f t="shared" si="285"/>
        <v>0</v>
      </c>
      <c r="W533" s="136">
        <f t="shared" si="286"/>
        <v>0</v>
      </c>
      <c r="X533" s="132">
        <f t="shared" si="287"/>
        <v>0</v>
      </c>
      <c r="Y533" s="136" t="e">
        <f t="shared" si="288"/>
        <v>#VALUE!</v>
      </c>
      <c r="Z533" s="134">
        <f t="shared" si="289"/>
        <v>0</v>
      </c>
      <c r="AA533" s="135">
        <f t="shared" si="290"/>
        <v>0</v>
      </c>
      <c r="AB533" s="300">
        <f t="shared" si="295"/>
        <v>0</v>
      </c>
      <c r="AC533" s="308">
        <f t="shared" si="291"/>
        <v>0</v>
      </c>
      <c r="AD533" s="138"/>
    </row>
    <row r="534" spans="1:30" s="8" customFormat="1" ht="21" customHeight="1" x14ac:dyDescent="0.15">
      <c r="A534" s="52" t="s">
        <v>234</v>
      </c>
      <c r="B534" s="131">
        <f>COUNTIF('21'!$C$7:$C$1004,"*제")</f>
        <v>0</v>
      </c>
      <c r="C534" s="132">
        <f>COUNTIF('21'!$H$7:$H$1004,"*제")</f>
        <v>0</v>
      </c>
      <c r="D534" s="133" t="s">
        <v>226</v>
      </c>
      <c r="E534" s="134">
        <f>SUMIF('21'!$C$7:$C$1004,"*제",'21'!$E$7:$E$1004)</f>
        <v>0</v>
      </c>
      <c r="F534" s="135">
        <f>SUMIF('21'!$H$7:$H$1004,"*제",'21'!$J$7:$J1501)</f>
        <v>0</v>
      </c>
      <c r="G534" s="300">
        <f t="shared" si="292"/>
        <v>0</v>
      </c>
      <c r="H534" s="308">
        <f t="shared" si="283"/>
        <v>0</v>
      </c>
      <c r="I534" s="131">
        <f>COUNTIF('21'!$T$7:$T$1004,"국제")</f>
        <v>0</v>
      </c>
      <c r="J534" s="132">
        <f>COUNTIF('21'!$U$7:$U$1004,"국제")</f>
        <v>0</v>
      </c>
      <c r="K534" s="133" t="s">
        <v>226</v>
      </c>
      <c r="L534" s="134">
        <f>SUMIF('21'!$T$7:$T$1004,"국제",'21'!$E$7:$E$1004)</f>
        <v>0</v>
      </c>
      <c r="M534" s="135">
        <f>SUMIF('21'!$U$7:$U$1004,"국제",'21'!$J$7:$J1501)</f>
        <v>0</v>
      </c>
      <c r="N534" s="300">
        <f t="shared" si="293"/>
        <v>0</v>
      </c>
      <c r="O534" s="308">
        <f t="shared" si="284"/>
        <v>0</v>
      </c>
      <c r="P534" s="136">
        <f>COUNTIF('21'!$T$7:$T$1004,"공제")</f>
        <v>0</v>
      </c>
      <c r="Q534" s="132">
        <f>COUNTIF('21'!$U$7:$U$1004,"공제")</f>
        <v>0</v>
      </c>
      <c r="R534" s="133" t="s">
        <v>226</v>
      </c>
      <c r="S534" s="134">
        <f>SUMIF('21'!$T$7:$T$1004,"공제",'21'!$E$7:$E$1004)</f>
        <v>0</v>
      </c>
      <c r="T534" s="135">
        <f>SUMIF('21'!$U$7:$U$1004,"공제",'21'!$J$7:$J1501)</f>
        <v>0</v>
      </c>
      <c r="U534" s="300">
        <f t="shared" si="294"/>
        <v>0</v>
      </c>
      <c r="V534" s="308">
        <f t="shared" si="285"/>
        <v>0</v>
      </c>
      <c r="W534" s="136">
        <f t="shared" si="286"/>
        <v>0</v>
      </c>
      <c r="X534" s="132">
        <f t="shared" si="287"/>
        <v>0</v>
      </c>
      <c r="Y534" s="136" t="e">
        <f t="shared" si="288"/>
        <v>#VALUE!</v>
      </c>
      <c r="Z534" s="134">
        <f t="shared" si="289"/>
        <v>0</v>
      </c>
      <c r="AA534" s="135">
        <f t="shared" si="290"/>
        <v>0</v>
      </c>
      <c r="AB534" s="300">
        <f t="shared" si="295"/>
        <v>0</v>
      </c>
      <c r="AC534" s="308">
        <f t="shared" si="291"/>
        <v>0</v>
      </c>
      <c r="AD534" s="137"/>
    </row>
    <row r="535" spans="1:30" s="8" customFormat="1" ht="21" customHeight="1" x14ac:dyDescent="0.15">
      <c r="A535" s="52" t="s">
        <v>77</v>
      </c>
      <c r="B535" s="131">
        <f>COUNTIF('21'!$C$7:$C$1004,"*유")</f>
        <v>0</v>
      </c>
      <c r="C535" s="132">
        <f>COUNTIF('21'!$H$7:$H$1004,"*유")</f>
        <v>0</v>
      </c>
      <c r="D535" s="133" t="s">
        <v>226</v>
      </c>
      <c r="E535" s="134">
        <f>SUMIF('21'!$C$7:$C$1004,"*유",'21'!$E$7:$E$1004)</f>
        <v>0</v>
      </c>
      <c r="F535" s="135">
        <f>SUMIF('21'!$H$7:$H$1004,"*유",'21'!$J$7:$J1502)</f>
        <v>0</v>
      </c>
      <c r="G535" s="300">
        <f t="shared" si="292"/>
        <v>0</v>
      </c>
      <c r="H535" s="308">
        <f t="shared" si="283"/>
        <v>0</v>
      </c>
      <c r="I535" s="131">
        <f>COUNTIF('21'!$T$7:$T$1004,"국유")</f>
        <v>0</v>
      </c>
      <c r="J535" s="132">
        <f>COUNTIF('21'!$U$7:$U$1004,"국유")</f>
        <v>0</v>
      </c>
      <c r="K535" s="133" t="s">
        <v>226</v>
      </c>
      <c r="L535" s="134">
        <f>SUMIF('21'!$T$7:$T$1004,"국유",'21'!$E$7:$E$1004)</f>
        <v>0</v>
      </c>
      <c r="M535" s="135">
        <f>SUMIF('21'!$U$7:$U$1004,"국유",'21'!$J$7:$J1502)</f>
        <v>0</v>
      </c>
      <c r="N535" s="300">
        <f t="shared" si="293"/>
        <v>0</v>
      </c>
      <c r="O535" s="308">
        <f t="shared" si="284"/>
        <v>0</v>
      </c>
      <c r="P535" s="136">
        <f>COUNTIF('21'!$T$7:$T$1004,"공유")</f>
        <v>0</v>
      </c>
      <c r="Q535" s="132">
        <f>COUNTIF('21'!$U$7:$U$1004,"공유")</f>
        <v>0</v>
      </c>
      <c r="R535" s="133" t="s">
        <v>226</v>
      </c>
      <c r="S535" s="134">
        <f>SUMIF('21'!$T$7:$T$1004,"공유",'21'!$E$7:$E$1004)</f>
        <v>0</v>
      </c>
      <c r="T535" s="135">
        <f>SUMIF('21'!$U$7:$U$1004,"공유",'21'!$J$7:$J1502)</f>
        <v>0</v>
      </c>
      <c r="U535" s="300">
        <f t="shared" si="294"/>
        <v>0</v>
      </c>
      <c r="V535" s="308">
        <f t="shared" si="285"/>
        <v>0</v>
      </c>
      <c r="W535" s="136">
        <f t="shared" si="286"/>
        <v>0</v>
      </c>
      <c r="X535" s="132">
        <f t="shared" si="287"/>
        <v>0</v>
      </c>
      <c r="Y535" s="136" t="e">
        <f t="shared" si="288"/>
        <v>#VALUE!</v>
      </c>
      <c r="Z535" s="134">
        <f t="shared" si="289"/>
        <v>0</v>
      </c>
      <c r="AA535" s="135">
        <f t="shared" si="290"/>
        <v>0</v>
      </c>
      <c r="AB535" s="300">
        <f t="shared" si="295"/>
        <v>0</v>
      </c>
      <c r="AC535" s="308">
        <f t="shared" si="291"/>
        <v>0</v>
      </c>
      <c r="AD535" s="138"/>
    </row>
    <row r="536" spans="1:30" s="8" customFormat="1" ht="21" customHeight="1" x14ac:dyDescent="0.15">
      <c r="A536" s="52" t="s">
        <v>235</v>
      </c>
      <c r="B536" s="131">
        <f>COUNTIF('21'!$C$7:$C$1004,"*잡")</f>
        <v>0</v>
      </c>
      <c r="C536" s="132">
        <f>COUNTIF('21'!$H$7:$H$1004,"*잡")</f>
        <v>0</v>
      </c>
      <c r="D536" s="133" t="s">
        <v>226</v>
      </c>
      <c r="E536" s="134">
        <f>SUMIF('21'!$C$7:$C$1004,"*잡",'21'!$E$7:$E$1004)</f>
        <v>0</v>
      </c>
      <c r="F536" s="135">
        <f>SUMIF('21'!$H$7:$H$1004,"*잡",'21'!$J$7:$J1503)</f>
        <v>0</v>
      </c>
      <c r="G536" s="300">
        <f t="shared" si="292"/>
        <v>0</v>
      </c>
      <c r="H536" s="308">
        <f t="shared" si="283"/>
        <v>0</v>
      </c>
      <c r="I536" s="131">
        <f>COUNTIF('21'!$T$7:$T$1004,"국잡")</f>
        <v>0</v>
      </c>
      <c r="J536" s="132">
        <f>COUNTIF('21'!$U$7:$U$1004,"국잡")</f>
        <v>0</v>
      </c>
      <c r="K536" s="133" t="s">
        <v>226</v>
      </c>
      <c r="L536" s="134">
        <f>SUMIF('21'!$T$7:$T$1004,"국잡",'21'!$E$7:$E$1004)</f>
        <v>0</v>
      </c>
      <c r="M536" s="135">
        <f>SUMIF('21'!$U$7:$U$1004,"국잡",'21'!$J$7:$J1503)</f>
        <v>0</v>
      </c>
      <c r="N536" s="300">
        <f t="shared" si="293"/>
        <v>0</v>
      </c>
      <c r="O536" s="308">
        <f t="shared" si="284"/>
        <v>0</v>
      </c>
      <c r="P536" s="136">
        <f>COUNTIF('21'!$T$7:$T$1004,"공잡")</f>
        <v>0</v>
      </c>
      <c r="Q536" s="132">
        <f>COUNTIF('21'!$U$7:$U$1004,"공잡")</f>
        <v>0</v>
      </c>
      <c r="R536" s="133" t="s">
        <v>226</v>
      </c>
      <c r="S536" s="134">
        <f>SUMIF('21'!$T$7:$T$1004,"공잡",'21'!$E$7:$E$1004)</f>
        <v>0</v>
      </c>
      <c r="T536" s="135">
        <f>SUMIF('21'!$U$7:$U$1004,"공잡",'21'!$J$7:$J1503)</f>
        <v>0</v>
      </c>
      <c r="U536" s="300">
        <f t="shared" si="294"/>
        <v>0</v>
      </c>
      <c r="V536" s="308">
        <f t="shared" si="285"/>
        <v>0</v>
      </c>
      <c r="W536" s="136">
        <f t="shared" si="286"/>
        <v>0</v>
      </c>
      <c r="X536" s="132">
        <f t="shared" si="287"/>
        <v>0</v>
      </c>
      <c r="Y536" s="136" t="e">
        <f t="shared" si="288"/>
        <v>#VALUE!</v>
      </c>
      <c r="Z536" s="134">
        <f t="shared" si="289"/>
        <v>0</v>
      </c>
      <c r="AA536" s="135">
        <f t="shared" si="290"/>
        <v>0</v>
      </c>
      <c r="AB536" s="300">
        <f t="shared" si="295"/>
        <v>0</v>
      </c>
      <c r="AC536" s="308">
        <f t="shared" si="291"/>
        <v>0</v>
      </c>
      <c r="AD536" s="138"/>
    </row>
    <row r="537" spans="1:30" s="8" customFormat="1" ht="21" customHeight="1" x14ac:dyDescent="0.15">
      <c r="A537" s="52" t="s">
        <v>236</v>
      </c>
      <c r="B537" s="131">
        <f>COUNTIF('21'!$C$7:$C$1004,"*묘")</f>
        <v>0</v>
      </c>
      <c r="C537" s="132">
        <f>COUNTIF('21'!$H$7:$H$1004,"*묘")</f>
        <v>0</v>
      </c>
      <c r="D537" s="133" t="s">
        <v>226</v>
      </c>
      <c r="E537" s="134">
        <f>SUMIF('21'!$C$7:$C$1004,"*묘",'21'!$E$7:$E$1004)</f>
        <v>0</v>
      </c>
      <c r="F537" s="135">
        <f>SUMIF('21'!$H$7:$H$1004,"*묘",'21'!$J$7:$J1504)</f>
        <v>0</v>
      </c>
      <c r="G537" s="300">
        <f t="shared" si="292"/>
        <v>0</v>
      </c>
      <c r="H537" s="308">
        <f t="shared" si="283"/>
        <v>0</v>
      </c>
      <c r="I537" s="131">
        <f>COUNTIF('21'!$T$7:$T$1004,"국묘")</f>
        <v>0</v>
      </c>
      <c r="J537" s="132">
        <f>COUNTIF('21'!$U$7:$U$1004,"국묘")</f>
        <v>0</v>
      </c>
      <c r="K537" s="133" t="s">
        <v>226</v>
      </c>
      <c r="L537" s="134">
        <f>SUMIF('21'!$T$7:$T$1004,"국묘",'21'!$E$7:$E$1004)</f>
        <v>0</v>
      </c>
      <c r="M537" s="135">
        <f>SUMIF('21'!$U$7:$U$1004,"국묘",'21'!$J$7:$J1504)</f>
        <v>0</v>
      </c>
      <c r="N537" s="300">
        <f t="shared" si="293"/>
        <v>0</v>
      </c>
      <c r="O537" s="308">
        <f t="shared" si="284"/>
        <v>0</v>
      </c>
      <c r="P537" s="136">
        <f>COUNTIF('21'!$T$7:$T$1004,"공묘")</f>
        <v>0</v>
      </c>
      <c r="Q537" s="132">
        <f>COUNTIF('21'!$U$7:$U$1004,"공묘")</f>
        <v>0</v>
      </c>
      <c r="R537" s="133" t="s">
        <v>226</v>
      </c>
      <c r="S537" s="134">
        <f>SUMIF('21'!$T$7:$T$1004,"공묘",'21'!$E$7:$E$1004)</f>
        <v>0</v>
      </c>
      <c r="T537" s="135">
        <f>SUMIF('21'!$U$7:$U$1004,"공묘",'21'!$J$7:$J1504)</f>
        <v>0</v>
      </c>
      <c r="U537" s="300">
        <f t="shared" si="294"/>
        <v>0</v>
      </c>
      <c r="V537" s="308">
        <f t="shared" si="285"/>
        <v>0</v>
      </c>
      <c r="W537" s="136">
        <f t="shared" si="286"/>
        <v>0</v>
      </c>
      <c r="X537" s="132">
        <f t="shared" si="287"/>
        <v>0</v>
      </c>
      <c r="Y537" s="136" t="e">
        <f t="shared" si="288"/>
        <v>#VALUE!</v>
      </c>
      <c r="Z537" s="134">
        <f t="shared" si="289"/>
        <v>0</v>
      </c>
      <c r="AA537" s="135">
        <f t="shared" si="290"/>
        <v>0</v>
      </c>
      <c r="AB537" s="300">
        <f t="shared" si="295"/>
        <v>0</v>
      </c>
      <c r="AC537" s="308">
        <f t="shared" si="291"/>
        <v>0</v>
      </c>
      <c r="AD537" s="138"/>
    </row>
    <row r="538" spans="1:30" s="8" customFormat="1" ht="21" customHeight="1" x14ac:dyDescent="0.15">
      <c r="A538" s="52" t="s">
        <v>78</v>
      </c>
      <c r="B538" s="131">
        <f>COUNTIF('21'!$C$7:$C$1004,"*과")</f>
        <v>0</v>
      </c>
      <c r="C538" s="132">
        <f>COUNTIF('21'!$H$7:$H$1004,"*과")</f>
        <v>0</v>
      </c>
      <c r="D538" s="133" t="s">
        <v>226</v>
      </c>
      <c r="E538" s="134">
        <f>SUMIF('21'!$C$7:$C$1004,"*과",'21'!$E$7:$E$1004)</f>
        <v>0</v>
      </c>
      <c r="F538" s="135">
        <f>SUMIF('21'!$H$7:$H$1004,"*과",'21'!$J$7:$J1505)</f>
        <v>0</v>
      </c>
      <c r="G538" s="300">
        <f t="shared" si="292"/>
        <v>0</v>
      </c>
      <c r="H538" s="308">
        <f t="shared" si="283"/>
        <v>0</v>
      </c>
      <c r="I538" s="131">
        <f>COUNTIF('21'!$T$7:$T$1004,"국과")</f>
        <v>0</v>
      </c>
      <c r="J538" s="132">
        <f>COUNTIF('21'!$U$7:$U$1004,"국과")</f>
        <v>0</v>
      </c>
      <c r="K538" s="133" t="s">
        <v>226</v>
      </c>
      <c r="L538" s="134">
        <f>SUMIF('21'!$T$7:$T$1004,"국과",'21'!$E$7:$E$1004)</f>
        <v>0</v>
      </c>
      <c r="M538" s="135">
        <f>SUMIF('21'!$U$7:$U$1004,"국과",'21'!$J$7:$J1505)</f>
        <v>0</v>
      </c>
      <c r="N538" s="300">
        <f t="shared" si="293"/>
        <v>0</v>
      </c>
      <c r="O538" s="308">
        <f t="shared" si="284"/>
        <v>0</v>
      </c>
      <c r="P538" s="136">
        <f>COUNTIF('21'!$T$7:$T$1004,"공과")</f>
        <v>0</v>
      </c>
      <c r="Q538" s="132">
        <f>COUNTIF('21'!$U$7:$U$1004,"공과")</f>
        <v>0</v>
      </c>
      <c r="R538" s="133" t="s">
        <v>226</v>
      </c>
      <c r="S538" s="134">
        <f>SUMIF('21'!$T$7:$T$1004,"공과",'21'!$E$7:$E$1004)</f>
        <v>0</v>
      </c>
      <c r="T538" s="135">
        <f>SUMIF('21'!$U$7:$U$1004,"공과",'21'!$J$7:$J1505)</f>
        <v>0</v>
      </c>
      <c r="U538" s="300">
        <f t="shared" si="294"/>
        <v>0</v>
      </c>
      <c r="V538" s="308">
        <f t="shared" si="285"/>
        <v>0</v>
      </c>
      <c r="W538" s="136">
        <f t="shared" si="286"/>
        <v>0</v>
      </c>
      <c r="X538" s="132">
        <f t="shared" si="287"/>
        <v>0</v>
      </c>
      <c r="Y538" s="136" t="e">
        <f t="shared" si="288"/>
        <v>#VALUE!</v>
      </c>
      <c r="Z538" s="134">
        <f t="shared" si="289"/>
        <v>0</v>
      </c>
      <c r="AA538" s="135">
        <f t="shared" si="290"/>
        <v>0</v>
      </c>
      <c r="AB538" s="300">
        <f t="shared" si="295"/>
        <v>0</v>
      </c>
      <c r="AC538" s="308">
        <f t="shared" si="291"/>
        <v>0</v>
      </c>
      <c r="AD538" s="138"/>
    </row>
    <row r="539" spans="1:30" s="8" customFormat="1" ht="21" customHeight="1" x14ac:dyDescent="0.15">
      <c r="A539" s="52" t="s">
        <v>79</v>
      </c>
      <c r="B539" s="131">
        <f>COUNTIF('21'!$C$7:$C$1004,"*철")</f>
        <v>0</v>
      </c>
      <c r="C539" s="132">
        <f>COUNTIF('21'!$H$7:$H$1004,"*철")</f>
        <v>0</v>
      </c>
      <c r="D539" s="133" t="s">
        <v>226</v>
      </c>
      <c r="E539" s="134">
        <f>SUMIF('21'!$C$7:$C$1004,"*철",'21'!$E$7:$E$1004)</f>
        <v>0</v>
      </c>
      <c r="F539" s="135">
        <f>SUMIF('21'!$H$7:$H$1004,"*철",'21'!$J$7:$J1506)</f>
        <v>0</v>
      </c>
      <c r="G539" s="300">
        <f t="shared" si="292"/>
        <v>0</v>
      </c>
      <c r="H539" s="308">
        <f t="shared" si="283"/>
        <v>0</v>
      </c>
      <c r="I539" s="131">
        <f>COUNTIF('21'!$T$7:$T$1004,"국철")</f>
        <v>0</v>
      </c>
      <c r="J539" s="132">
        <f>COUNTIF('21'!$U$7:$U$1004,"국철")</f>
        <v>0</v>
      </c>
      <c r="K539" s="133" t="s">
        <v>226</v>
      </c>
      <c r="L539" s="134">
        <f>SUMIF('21'!$T$7:$T$1004,"국철",'21'!$E$7:$E$1004)</f>
        <v>0</v>
      </c>
      <c r="M539" s="135">
        <f>SUMIF('21'!$U$7:$U$1004,"국철",'21'!$J$7:$J1506)</f>
        <v>0</v>
      </c>
      <c r="N539" s="300">
        <f t="shared" si="293"/>
        <v>0</v>
      </c>
      <c r="O539" s="308">
        <f t="shared" si="284"/>
        <v>0</v>
      </c>
      <c r="P539" s="136">
        <f>COUNTIF('21'!$T$7:$T$1004,"공철")</f>
        <v>0</v>
      </c>
      <c r="Q539" s="132">
        <f>COUNTIF('21'!$U$7:$U$1004,"공철")</f>
        <v>0</v>
      </c>
      <c r="R539" s="133" t="s">
        <v>226</v>
      </c>
      <c r="S539" s="134">
        <f>SUMIF('21'!$T$7:$T$1004,"공철",'21'!$E$7:$E$1004)</f>
        <v>0</v>
      </c>
      <c r="T539" s="135">
        <f>SUMIF('21'!$U$7:$U$1004,"공철",'21'!$J$7:$J1506)</f>
        <v>0</v>
      </c>
      <c r="U539" s="300">
        <f t="shared" si="294"/>
        <v>0</v>
      </c>
      <c r="V539" s="308">
        <f t="shared" si="285"/>
        <v>0</v>
      </c>
      <c r="W539" s="136">
        <f t="shared" si="286"/>
        <v>0</v>
      </c>
      <c r="X539" s="132">
        <f t="shared" si="287"/>
        <v>0</v>
      </c>
      <c r="Y539" s="136" t="e">
        <f t="shared" si="288"/>
        <v>#VALUE!</v>
      </c>
      <c r="Z539" s="134">
        <f t="shared" si="289"/>
        <v>0</v>
      </c>
      <c r="AA539" s="135">
        <f t="shared" si="290"/>
        <v>0</v>
      </c>
      <c r="AB539" s="300">
        <f t="shared" si="295"/>
        <v>0</v>
      </c>
      <c r="AC539" s="308">
        <f t="shared" si="291"/>
        <v>0</v>
      </c>
      <c r="AD539" s="138"/>
    </row>
    <row r="540" spans="1:30" s="8" customFormat="1" ht="21" customHeight="1" x14ac:dyDescent="0.15">
      <c r="A540" s="52" t="s">
        <v>237</v>
      </c>
      <c r="B540" s="131">
        <f>COUNTIF('21'!$C$7:$C$1004,"*학")</f>
        <v>0</v>
      </c>
      <c r="C540" s="132">
        <f>COUNTIF('21'!$H$7:$H$1004,"*학")</f>
        <v>0</v>
      </c>
      <c r="D540" s="133" t="s">
        <v>226</v>
      </c>
      <c r="E540" s="134">
        <f>SUMIF('21'!$C$7:$C$1004,"*학",'21'!$E$7:$E$1004)</f>
        <v>0</v>
      </c>
      <c r="F540" s="135">
        <f>SUMIF('21'!$H$7:$H$1004,"*학",'21'!$J$7:$J1507)</f>
        <v>0</v>
      </c>
      <c r="G540" s="300">
        <f t="shared" si="292"/>
        <v>0</v>
      </c>
      <c r="H540" s="308">
        <f t="shared" si="283"/>
        <v>0</v>
      </c>
      <c r="I540" s="131">
        <f>COUNTIF('21'!$T$7:$T$1004,"국학")</f>
        <v>0</v>
      </c>
      <c r="J540" s="132">
        <f>COUNTIF('21'!$U$7:$U$1004,"국학")</f>
        <v>0</v>
      </c>
      <c r="K540" s="133" t="s">
        <v>226</v>
      </c>
      <c r="L540" s="134">
        <f>SUMIF('21'!$T$7:$T$1004,"국학",'21'!$E$7:$E$1004)</f>
        <v>0</v>
      </c>
      <c r="M540" s="135">
        <f>SUMIF('21'!$U$7:$U$1004,"국학",'21'!$J$7:$J1507)</f>
        <v>0</v>
      </c>
      <c r="N540" s="300">
        <f t="shared" si="293"/>
        <v>0</v>
      </c>
      <c r="O540" s="308">
        <f t="shared" si="284"/>
        <v>0</v>
      </c>
      <c r="P540" s="136">
        <f>COUNTIF('21'!$T$7:$T$1004,"공학")</f>
        <v>0</v>
      </c>
      <c r="Q540" s="132">
        <f>COUNTIF('21'!$U$7:$U$1004,"공학")</f>
        <v>0</v>
      </c>
      <c r="R540" s="133" t="s">
        <v>226</v>
      </c>
      <c r="S540" s="134">
        <f>SUMIF('21'!$T$7:$T$1004,"공학",'21'!$E$7:$E$1004)</f>
        <v>0</v>
      </c>
      <c r="T540" s="135">
        <f>SUMIF('21'!$U$7:$U$1004,"공학",'21'!$J$7:$J1507)</f>
        <v>0</v>
      </c>
      <c r="U540" s="300">
        <f t="shared" si="294"/>
        <v>0</v>
      </c>
      <c r="V540" s="308">
        <f t="shared" si="285"/>
        <v>0</v>
      </c>
      <c r="W540" s="136">
        <f t="shared" si="286"/>
        <v>0</v>
      </c>
      <c r="X540" s="132">
        <f t="shared" si="287"/>
        <v>0</v>
      </c>
      <c r="Y540" s="136" t="e">
        <f t="shared" si="288"/>
        <v>#VALUE!</v>
      </c>
      <c r="Z540" s="134">
        <f t="shared" si="289"/>
        <v>0</v>
      </c>
      <c r="AA540" s="135">
        <f t="shared" si="290"/>
        <v>0</v>
      </c>
      <c r="AB540" s="300">
        <f t="shared" si="295"/>
        <v>0</v>
      </c>
      <c r="AC540" s="308">
        <f t="shared" si="291"/>
        <v>0</v>
      </c>
      <c r="AD540" s="138"/>
    </row>
    <row r="541" spans="1:30" s="8" customFormat="1" ht="21" customHeight="1" x14ac:dyDescent="0.15">
      <c r="A541" s="52" t="s">
        <v>80</v>
      </c>
      <c r="B541" s="131">
        <f>COUNTIF('21'!$C$7:$C$1004,"*수")</f>
        <v>0</v>
      </c>
      <c r="C541" s="132">
        <f>COUNTIF('21'!$H$7:$H$1004,"*수")</f>
        <v>0</v>
      </c>
      <c r="D541" s="133" t="s">
        <v>226</v>
      </c>
      <c r="E541" s="134">
        <f>SUMIF('21'!$C$7:$C$1004,"*수",'21'!$E$7:$E$1004)</f>
        <v>0</v>
      </c>
      <c r="F541" s="135">
        <f>SUMIF('21'!$H$7:$H$1004,"*수",'21'!$J$7:$J1508)</f>
        <v>0</v>
      </c>
      <c r="G541" s="300">
        <f t="shared" si="292"/>
        <v>0</v>
      </c>
      <c r="H541" s="308">
        <f t="shared" si="283"/>
        <v>0</v>
      </c>
      <c r="I541" s="131">
        <f>COUNTIF('21'!$T$7:$T$1004,"국수")</f>
        <v>0</v>
      </c>
      <c r="J541" s="132">
        <f>COUNTIF('21'!$U$7:$U$1004,"국수")</f>
        <v>0</v>
      </c>
      <c r="K541" s="133" t="s">
        <v>226</v>
      </c>
      <c r="L541" s="134">
        <f>SUMIF('21'!$T$7:$T$1004,"국수",'21'!$E$7:$E$1004)</f>
        <v>0</v>
      </c>
      <c r="M541" s="135">
        <f>SUMIF('21'!$U$7:$U$1004,"국수",'21'!$J$7:$J1508)</f>
        <v>0</v>
      </c>
      <c r="N541" s="300">
        <f t="shared" si="293"/>
        <v>0</v>
      </c>
      <c r="O541" s="308">
        <f t="shared" si="284"/>
        <v>0</v>
      </c>
      <c r="P541" s="136">
        <f>COUNTIF('21'!$T$7:$T$1004,"공수")</f>
        <v>0</v>
      </c>
      <c r="Q541" s="132">
        <f>COUNTIF('21'!$U$7:$U$1004,"공수")</f>
        <v>0</v>
      </c>
      <c r="R541" s="133" t="s">
        <v>226</v>
      </c>
      <c r="S541" s="134">
        <f>SUMIF('21'!$T$7:$T$1004,"공수",'21'!$E$7:$E$1004)</f>
        <v>0</v>
      </c>
      <c r="T541" s="135">
        <f>SUMIF('21'!$U$7:$U$1004,"공수",'21'!$J$7:$J1508)</f>
        <v>0</v>
      </c>
      <c r="U541" s="300">
        <f t="shared" si="294"/>
        <v>0</v>
      </c>
      <c r="V541" s="308">
        <f t="shared" si="285"/>
        <v>0</v>
      </c>
      <c r="W541" s="136">
        <f t="shared" si="286"/>
        <v>0</v>
      </c>
      <c r="X541" s="132">
        <f t="shared" si="287"/>
        <v>0</v>
      </c>
      <c r="Y541" s="136" t="e">
        <f t="shared" si="288"/>
        <v>#VALUE!</v>
      </c>
      <c r="Z541" s="134">
        <f t="shared" si="289"/>
        <v>0</v>
      </c>
      <c r="AA541" s="135">
        <f t="shared" si="290"/>
        <v>0</v>
      </c>
      <c r="AB541" s="300">
        <f t="shared" si="295"/>
        <v>0</v>
      </c>
      <c r="AC541" s="308">
        <f t="shared" si="291"/>
        <v>0</v>
      </c>
      <c r="AD541" s="138"/>
    </row>
    <row r="542" spans="1:30" s="8" customFormat="1" ht="21" customHeight="1" x14ac:dyDescent="0.15">
      <c r="A542" s="52" t="s">
        <v>31</v>
      </c>
      <c r="B542" s="131">
        <f>COUNTIF('21'!$C$7:$C$1004,"*목")</f>
        <v>0</v>
      </c>
      <c r="C542" s="132">
        <f>COUNTIF('21'!$H$7:$H$1004,"*목")</f>
        <v>0</v>
      </c>
      <c r="D542" s="133" t="s">
        <v>226</v>
      </c>
      <c r="E542" s="134">
        <f>SUMIF('21'!$C$7:$C$1004,"*목",'21'!$E$7:$E$1004)</f>
        <v>0</v>
      </c>
      <c r="F542" s="135">
        <f>SUMIF('21'!$H$7:$H$1004,"*목",'21'!$J$7:$J1508)</f>
        <v>0</v>
      </c>
      <c r="G542" s="300">
        <f t="shared" si="292"/>
        <v>0</v>
      </c>
      <c r="H542" s="308">
        <f>SUM(F542-E542)</f>
        <v>0</v>
      </c>
      <c r="I542" s="131">
        <f>COUNTIF('21'!$T$7:$T$1004,"국목")</f>
        <v>0</v>
      </c>
      <c r="J542" s="132">
        <f>COUNTIF('21'!$U$7:$U$1004,"국목")</f>
        <v>0</v>
      </c>
      <c r="K542" s="133" t="s">
        <v>226</v>
      </c>
      <c r="L542" s="134">
        <f>SUMIF('21'!$T$7:$T$1004,"국목",'21'!$E$7:$E$1004)</f>
        <v>0</v>
      </c>
      <c r="M542" s="135">
        <f>SUMIF('21'!$U$7:$U$1004,"국목",'21'!$J$7:$J1508)</f>
        <v>0</v>
      </c>
      <c r="N542" s="300">
        <f t="shared" si="293"/>
        <v>0</v>
      </c>
      <c r="O542" s="308">
        <f>SUM(M542-L542)</f>
        <v>0</v>
      </c>
      <c r="P542" s="136">
        <f>COUNTIF('21'!$T$7:$T$1004,"공목")</f>
        <v>0</v>
      </c>
      <c r="Q542" s="132">
        <f>COUNTIF('21'!$U$7:$U$1004,"공목")</f>
        <v>0</v>
      </c>
      <c r="R542" s="133" t="s">
        <v>226</v>
      </c>
      <c r="S542" s="134">
        <f>SUMIF('21'!$T$7:$T$1004,"공목",'21'!$E$7:$E$1004)</f>
        <v>0</v>
      </c>
      <c r="T542" s="135">
        <f>SUMIF('21'!$U$7:$U$1004,"공목",'21'!$J$7:$J1508)</f>
        <v>0</v>
      </c>
      <c r="U542" s="300">
        <f t="shared" si="294"/>
        <v>0</v>
      </c>
      <c r="V542" s="308">
        <f>SUM(T542-S542)</f>
        <v>0</v>
      </c>
      <c r="W542" s="136">
        <f t="shared" si="286"/>
        <v>0</v>
      </c>
      <c r="X542" s="132">
        <f t="shared" si="287"/>
        <v>0</v>
      </c>
      <c r="Y542" s="136" t="e">
        <f t="shared" si="288"/>
        <v>#VALUE!</v>
      </c>
      <c r="Z542" s="134">
        <f t="shared" si="289"/>
        <v>0</v>
      </c>
      <c r="AA542" s="135">
        <f t="shared" si="290"/>
        <v>0</v>
      </c>
      <c r="AB542" s="300">
        <f t="shared" si="295"/>
        <v>0</v>
      </c>
      <c r="AC542" s="308">
        <f>SUM(AA542-Z542)</f>
        <v>0</v>
      </c>
      <c r="AD542" s="138"/>
    </row>
    <row r="543" spans="1:30" s="8" customFormat="1" ht="21" customHeight="1" x14ac:dyDescent="0.15">
      <c r="A543" s="52" t="s">
        <v>38</v>
      </c>
      <c r="B543" s="131">
        <f>COUNTIF('21'!$C$7:$C$1004,"*창")</f>
        <v>0</v>
      </c>
      <c r="C543" s="132">
        <f>COUNTIF('21'!$H$7:$H$1004,"*창")</f>
        <v>0</v>
      </c>
      <c r="D543" s="133" t="s">
        <v>226</v>
      </c>
      <c r="E543" s="134">
        <f>SUMIF('21'!$C$7:$C$1004,"*창",'21'!$E$7:$E$1004)</f>
        <v>0</v>
      </c>
      <c r="F543" s="135">
        <f>SUMIF('21'!$H$7:$H$1004,"*창",'21'!$J$7:$J1508)</f>
        <v>0</v>
      </c>
      <c r="G543" s="300">
        <f t="shared" si="292"/>
        <v>0</v>
      </c>
      <c r="H543" s="308">
        <f>SUM(F543-E543)</f>
        <v>0</v>
      </c>
      <c r="I543" s="131">
        <f>COUNTIF('21'!$T$7:$T$1004,"국창")</f>
        <v>0</v>
      </c>
      <c r="J543" s="132">
        <f>COUNTIF('21'!$U$7:$U$1004,"국창")</f>
        <v>0</v>
      </c>
      <c r="K543" s="133" t="s">
        <v>226</v>
      </c>
      <c r="L543" s="134">
        <f>SUMIF('21'!$T$7:$T$1004,"국창",'21'!$E$7:$E$1004)</f>
        <v>0</v>
      </c>
      <c r="M543" s="135">
        <f>SUMIF('21'!$U$7:$U$1004,"국창",'21'!$J$7:$J1508)</f>
        <v>0</v>
      </c>
      <c r="N543" s="300">
        <f t="shared" si="293"/>
        <v>0</v>
      </c>
      <c r="O543" s="308">
        <f>SUM(M543-L543)</f>
        <v>0</v>
      </c>
      <c r="P543" s="136">
        <f>COUNTIF('21'!$T$7:$T$1004,"공창")</f>
        <v>0</v>
      </c>
      <c r="Q543" s="132">
        <f>COUNTIF('21'!$U$7:$U$1004,"공창")</f>
        <v>0</v>
      </c>
      <c r="R543" s="133" t="s">
        <v>226</v>
      </c>
      <c r="S543" s="134">
        <f>SUMIF('21'!$T$7:$T$1004,"공창",'21'!$E$7:$E$1004)</f>
        <v>0</v>
      </c>
      <c r="T543" s="135">
        <f>SUMIF('21'!$U$7:$U$1004,"공창",'21'!$J$7:$J1508)</f>
        <v>0</v>
      </c>
      <c r="U543" s="300">
        <f t="shared" si="294"/>
        <v>0</v>
      </c>
      <c r="V543" s="308">
        <f>SUM(T543-S543)</f>
        <v>0</v>
      </c>
      <c r="W543" s="136">
        <f t="shared" si="286"/>
        <v>0</v>
      </c>
      <c r="X543" s="132">
        <f t="shared" si="287"/>
        <v>0</v>
      </c>
      <c r="Y543" s="136" t="e">
        <f t="shared" si="288"/>
        <v>#VALUE!</v>
      </c>
      <c r="Z543" s="134">
        <f t="shared" si="289"/>
        <v>0</v>
      </c>
      <c r="AA543" s="135">
        <f t="shared" si="290"/>
        <v>0</v>
      </c>
      <c r="AB543" s="300">
        <f t="shared" si="295"/>
        <v>0</v>
      </c>
      <c r="AC543" s="308">
        <f>SUM(AA543-Z543)</f>
        <v>0</v>
      </c>
      <c r="AD543" s="138"/>
    </row>
    <row r="544" spans="1:30" s="8" customFormat="1" ht="21" customHeight="1" x14ac:dyDescent="0.15">
      <c r="A544" s="52" t="s">
        <v>39</v>
      </c>
      <c r="B544" s="131">
        <f>COUNTIF('21'!$C$7:$C$1004,"*주")</f>
        <v>0</v>
      </c>
      <c r="C544" s="132">
        <f>COUNTIF('21'!$H$7:$H$1004,"*주")</f>
        <v>0</v>
      </c>
      <c r="D544" s="133" t="s">
        <v>226</v>
      </c>
      <c r="E544" s="134">
        <f>SUMIF('21'!$C$7:$C$1004,"*주",'21'!$E$7:$E$1004)</f>
        <v>0</v>
      </c>
      <c r="F544" s="135">
        <f>SUMIF('21'!$H$7:$H$1004,"*주",'21'!$J$7:$J1508)</f>
        <v>0</v>
      </c>
      <c r="G544" s="300">
        <f t="shared" si="292"/>
        <v>0</v>
      </c>
      <c r="H544" s="308">
        <f>SUM(F544-E544)</f>
        <v>0</v>
      </c>
      <c r="I544" s="131">
        <f>COUNTIF('21'!$T$7:$T$1004,"국주")</f>
        <v>0</v>
      </c>
      <c r="J544" s="132">
        <f>COUNTIF('21'!$U$7:$U$1004,"국주")</f>
        <v>0</v>
      </c>
      <c r="K544" s="133" t="s">
        <v>226</v>
      </c>
      <c r="L544" s="134">
        <f>SUMIF('21'!$T$7:$T$1004,"국주",'21'!$E$7:$E$1004)</f>
        <v>0</v>
      </c>
      <c r="M544" s="135">
        <f>SUMIF('21'!$U$7:$U$1004,"국주",'21'!$J$7:$J1508)</f>
        <v>0</v>
      </c>
      <c r="N544" s="300">
        <f t="shared" si="293"/>
        <v>0</v>
      </c>
      <c r="O544" s="308">
        <f>SUM(M544-L544)</f>
        <v>0</v>
      </c>
      <c r="P544" s="136">
        <f>COUNTIF('21'!$T$7:$T$1004,"공주")</f>
        <v>0</v>
      </c>
      <c r="Q544" s="132">
        <f>COUNTIF('21'!$U$7:$U$1004,"공주")</f>
        <v>0</v>
      </c>
      <c r="R544" s="133" t="s">
        <v>226</v>
      </c>
      <c r="S544" s="134">
        <f>SUMIF('21'!$T$7:$T$1004,"공주",'21'!$E$7:$E$1004)</f>
        <v>0</v>
      </c>
      <c r="T544" s="135">
        <f>SUMIF('21'!$U$7:$U$1004,"공주",'21'!$J$7:$J1508)</f>
        <v>0</v>
      </c>
      <c r="U544" s="300">
        <f t="shared" si="294"/>
        <v>0</v>
      </c>
      <c r="V544" s="308">
        <f>SUM(T544-S544)</f>
        <v>0</v>
      </c>
      <c r="W544" s="136">
        <f t="shared" si="286"/>
        <v>0</v>
      </c>
      <c r="X544" s="132">
        <f t="shared" si="287"/>
        <v>0</v>
      </c>
      <c r="Y544" s="136" t="e">
        <f t="shared" si="288"/>
        <v>#VALUE!</v>
      </c>
      <c r="Z544" s="134">
        <f t="shared" si="289"/>
        <v>0</v>
      </c>
      <c r="AA544" s="135">
        <f t="shared" si="290"/>
        <v>0</v>
      </c>
      <c r="AB544" s="300">
        <f t="shared" si="295"/>
        <v>0</v>
      </c>
      <c r="AC544" s="308">
        <f>SUM(AA544-Z544)</f>
        <v>0</v>
      </c>
      <c r="AD544" s="138"/>
    </row>
    <row r="545" spans="1:30" s="8" customFormat="1" ht="21" customHeight="1" x14ac:dyDescent="0.15">
      <c r="A545" s="52" t="s">
        <v>238</v>
      </c>
      <c r="B545" s="131">
        <f>COUNTIF('21'!$C$7:$C$1004,"*장")</f>
        <v>0</v>
      </c>
      <c r="C545" s="132">
        <f>COUNTIF('21'!$H$7:$H$1004,"*장")</f>
        <v>0</v>
      </c>
      <c r="D545" s="133" t="s">
        <v>226</v>
      </c>
      <c r="E545" s="134">
        <f>SUMIF('21'!$C$7:$C$1004,"*장",'21'!$E$7:$E$1004)</f>
        <v>0</v>
      </c>
      <c r="F545" s="135">
        <f>SUMIF('21'!$H$7:$H$1004,"*장",'21'!$J$7:$J1509)</f>
        <v>0</v>
      </c>
      <c r="G545" s="300">
        <f t="shared" si="292"/>
        <v>0</v>
      </c>
      <c r="H545" s="308">
        <f>SUM(F545-E545)</f>
        <v>0</v>
      </c>
      <c r="I545" s="131">
        <f>COUNTIF('21'!$T$7:$T$1004,"국장")</f>
        <v>0</v>
      </c>
      <c r="J545" s="132">
        <f>COUNTIF('21'!$U$7:$U$1004,"국장")</f>
        <v>0</v>
      </c>
      <c r="K545" s="133" t="s">
        <v>226</v>
      </c>
      <c r="L545" s="134">
        <f>SUMIF('21'!$T$7:$T$1004,"국장",'21'!$E$7:$E$1004)</f>
        <v>0</v>
      </c>
      <c r="M545" s="135">
        <f>SUMIF('21'!$U$7:$U$1004,"국장",'21'!$J$7:$J1509)</f>
        <v>0</v>
      </c>
      <c r="N545" s="300">
        <f t="shared" si="293"/>
        <v>0</v>
      </c>
      <c r="O545" s="308">
        <f>SUM(M545-L545)</f>
        <v>0</v>
      </c>
      <c r="P545" s="136">
        <f>COUNTIF('21'!$T$7:$T$1004,"공장")</f>
        <v>0</v>
      </c>
      <c r="Q545" s="132">
        <f>COUNTIF('21'!$U$7:$U$1004,"공장")</f>
        <v>0</v>
      </c>
      <c r="R545" s="133" t="s">
        <v>226</v>
      </c>
      <c r="S545" s="134">
        <f>SUMIF('21'!$T$7:$T$1004,"공장",'21'!$E$7:$E$1004)</f>
        <v>0</v>
      </c>
      <c r="T545" s="135">
        <f>SUMIF('21'!$U$7:$U$1004,"공장",'21'!$J$7:$J1509)</f>
        <v>0</v>
      </c>
      <c r="U545" s="300">
        <f t="shared" si="294"/>
        <v>0</v>
      </c>
      <c r="V545" s="308">
        <f>SUM(T545-S545)</f>
        <v>0</v>
      </c>
      <c r="W545" s="136">
        <f t="shared" si="286"/>
        <v>0</v>
      </c>
      <c r="X545" s="132">
        <f t="shared" si="287"/>
        <v>0</v>
      </c>
      <c r="Y545" s="136" t="e">
        <f t="shared" si="288"/>
        <v>#VALUE!</v>
      </c>
      <c r="Z545" s="134">
        <f t="shared" si="289"/>
        <v>0</v>
      </c>
      <c r="AA545" s="135">
        <f t="shared" si="290"/>
        <v>0</v>
      </c>
      <c r="AB545" s="300">
        <f t="shared" si="295"/>
        <v>0</v>
      </c>
      <c r="AC545" s="308">
        <f>SUM(AA545-Z545)</f>
        <v>0</v>
      </c>
      <c r="AD545" s="138"/>
    </row>
    <row r="546" spans="1:30" s="8" customFormat="1" ht="21" customHeight="1" x14ac:dyDescent="0.15">
      <c r="A546" s="53" t="s">
        <v>81</v>
      </c>
      <c r="B546" s="139">
        <f>COUNTIF('21'!$C$7:$C$1004,"* ")</f>
        <v>0</v>
      </c>
      <c r="C546" s="140">
        <f>COUNTIF('21'!$H$7:$H$1004,"* ")</f>
        <v>0</v>
      </c>
      <c r="D546" s="141" t="s">
        <v>226</v>
      </c>
      <c r="E546" s="142">
        <f>SUMIF('21'!$C$7:$C$1004,"* ",'21'!$E$7:$E$1004)</f>
        <v>0</v>
      </c>
      <c r="F546" s="143">
        <f>SUMIF('21'!$H$7:$H$1004,"* ",'21'!$J$7:$J1510)</f>
        <v>0</v>
      </c>
      <c r="G546" s="301">
        <f t="shared" si="292"/>
        <v>0</v>
      </c>
      <c r="H546" s="309">
        <f>SUM(F546-E546)</f>
        <v>0</v>
      </c>
      <c r="I546" s="139">
        <f>COUNTIF('21'!$T$7:$T$1004,"국 ")</f>
        <v>0</v>
      </c>
      <c r="J546" s="140">
        <f>COUNTIF('21'!$U$7:$U$1004,"국 ")</f>
        <v>0</v>
      </c>
      <c r="K546" s="141" t="s">
        <v>226</v>
      </c>
      <c r="L546" s="142">
        <f>SUMIF('21'!$T$7:$T$1004,"국 ",'21'!$E$7:$E$1004)</f>
        <v>0</v>
      </c>
      <c r="M546" s="143">
        <f>SUMIF('21'!$U$7:$U$1004,"국 ",'21'!$J$7:$J1510)</f>
        <v>0</v>
      </c>
      <c r="N546" s="301">
        <f t="shared" si="293"/>
        <v>0</v>
      </c>
      <c r="O546" s="309">
        <f>SUM(M546-L546)</f>
        <v>0</v>
      </c>
      <c r="P546" s="144">
        <f>COUNTIF('21'!$T$7:$T$1004,"공 ")</f>
        <v>0</v>
      </c>
      <c r="Q546" s="140">
        <f>COUNTIF('21'!$U$7:$U$1004,"공 ")</f>
        <v>0</v>
      </c>
      <c r="R546" s="141" t="s">
        <v>226</v>
      </c>
      <c r="S546" s="142">
        <f>SUMIF('21'!$T$7:$T$1004,"공 ",'21'!$E$7:$E$1004)</f>
        <v>0</v>
      </c>
      <c r="T546" s="143">
        <f>SUMIF('21'!$U$7:$U$1004,"공 ",'21'!$J$7:$J1510)</f>
        <v>0</v>
      </c>
      <c r="U546" s="301">
        <f t="shared" si="294"/>
        <v>0</v>
      </c>
      <c r="V546" s="309">
        <f>SUM(T546-S546)</f>
        <v>0</v>
      </c>
      <c r="W546" s="144">
        <f t="shared" si="286"/>
        <v>0</v>
      </c>
      <c r="X546" s="140">
        <f t="shared" si="287"/>
        <v>0</v>
      </c>
      <c r="Y546" s="144" t="e">
        <f t="shared" si="288"/>
        <v>#VALUE!</v>
      </c>
      <c r="Z546" s="142">
        <f t="shared" si="289"/>
        <v>0</v>
      </c>
      <c r="AA546" s="143">
        <f t="shared" si="290"/>
        <v>0</v>
      </c>
      <c r="AB546" s="301">
        <f t="shared" si="295"/>
        <v>0</v>
      </c>
      <c r="AC546" s="309">
        <f>SUM(AA546-Z546)</f>
        <v>0</v>
      </c>
      <c r="AD546" s="145"/>
    </row>
    <row r="547" spans="1:30" ht="21" customHeight="1" x14ac:dyDescent="0.15">
      <c r="A547" s="12" t="s">
        <v>244</v>
      </c>
      <c r="B547" s="1"/>
      <c r="C547" s="9"/>
      <c r="D547" s="9"/>
      <c r="E547" s="83"/>
      <c r="F547" s="83"/>
      <c r="G547" s="83"/>
      <c r="H547" s="302"/>
      <c r="I547" s="9"/>
      <c r="J547" s="9"/>
      <c r="K547" s="9"/>
      <c r="L547" s="83"/>
      <c r="M547" s="83"/>
      <c r="N547" s="83"/>
      <c r="O547" s="302"/>
      <c r="P547" s="9"/>
      <c r="Q547" s="9"/>
      <c r="R547" s="9"/>
      <c r="S547" s="83"/>
      <c r="T547" s="83"/>
      <c r="U547" s="83"/>
      <c r="V547" s="302"/>
      <c r="W547" s="9"/>
      <c r="X547" s="9"/>
      <c r="Y547" s="9"/>
      <c r="Z547" s="83"/>
      <c r="AA547" s="83"/>
      <c r="AB547" s="83"/>
      <c r="AC547" s="302"/>
      <c r="AD547" s="9"/>
    </row>
    <row r="548" spans="1:30" s="8" customFormat="1" ht="21" customHeight="1" x14ac:dyDescent="0.15">
      <c r="A548" s="20"/>
      <c r="B548" s="19"/>
      <c r="C548" s="7"/>
      <c r="D548" s="7"/>
      <c r="E548" s="84"/>
      <c r="F548" s="84"/>
      <c r="G548" s="84"/>
      <c r="H548" s="303"/>
      <c r="I548" s="7"/>
      <c r="J548" s="7"/>
      <c r="K548" s="7"/>
      <c r="L548" s="84"/>
      <c r="M548" s="84"/>
      <c r="N548" s="84"/>
      <c r="O548" s="303"/>
      <c r="P548" s="7"/>
      <c r="Q548" s="7"/>
      <c r="R548" s="7"/>
      <c r="S548" s="84"/>
      <c r="T548" s="84"/>
      <c r="U548" s="84"/>
      <c r="V548" s="303"/>
      <c r="W548" s="7"/>
      <c r="X548" s="7"/>
      <c r="Y548" s="7"/>
      <c r="Z548" s="84"/>
      <c r="AA548" s="84"/>
      <c r="AB548" s="84"/>
      <c r="AC548" s="303"/>
      <c r="AD548" s="21">
        <f>'22'!$S$3</f>
        <v>22</v>
      </c>
    </row>
    <row r="549" spans="1:30" s="8" customFormat="1" ht="21" customHeight="1" x14ac:dyDescent="0.15">
      <c r="A549" s="915" t="s">
        <v>223</v>
      </c>
      <c r="B549" s="146" t="s">
        <v>224</v>
      </c>
      <c r="C549" s="147"/>
      <c r="D549" s="147"/>
      <c r="E549" s="147"/>
      <c r="F549" s="147"/>
      <c r="G549" s="296"/>
      <c r="H549" s="304"/>
      <c r="I549" s="146" t="s">
        <v>103</v>
      </c>
      <c r="J549" s="147"/>
      <c r="K549" s="147"/>
      <c r="L549" s="147"/>
      <c r="M549" s="147"/>
      <c r="N549" s="296"/>
      <c r="O549" s="304"/>
      <c r="P549" s="147" t="s">
        <v>104</v>
      </c>
      <c r="Q549" s="147"/>
      <c r="R549" s="147"/>
      <c r="S549" s="147"/>
      <c r="T549" s="147"/>
      <c r="U549" s="296"/>
      <c r="V549" s="304"/>
      <c r="W549" s="147" t="s">
        <v>239</v>
      </c>
      <c r="X549" s="147"/>
      <c r="Y549" s="147"/>
      <c r="Z549" s="147"/>
      <c r="AA549" s="147"/>
      <c r="AB549" s="296"/>
      <c r="AC549" s="304"/>
      <c r="AD549" s="918" t="s">
        <v>105</v>
      </c>
    </row>
    <row r="550" spans="1:30" s="8" customFormat="1" ht="21" customHeight="1" x14ac:dyDescent="0.15">
      <c r="A550" s="916"/>
      <c r="B550" s="921" t="s">
        <v>106</v>
      </c>
      <c r="C550" s="912"/>
      <c r="D550" s="148" t="s">
        <v>226</v>
      </c>
      <c r="E550" s="912" t="s">
        <v>241</v>
      </c>
      <c r="F550" s="912"/>
      <c r="G550" s="913" t="s">
        <v>107</v>
      </c>
      <c r="H550" s="914"/>
      <c r="I550" s="921" t="s">
        <v>106</v>
      </c>
      <c r="J550" s="912"/>
      <c r="K550" s="148" t="s">
        <v>226</v>
      </c>
      <c r="L550" s="912" t="s">
        <v>241</v>
      </c>
      <c r="M550" s="912"/>
      <c r="N550" s="913" t="s">
        <v>107</v>
      </c>
      <c r="O550" s="914"/>
      <c r="P550" s="912" t="s">
        <v>106</v>
      </c>
      <c r="Q550" s="912"/>
      <c r="R550" s="148" t="s">
        <v>226</v>
      </c>
      <c r="S550" s="912" t="s">
        <v>241</v>
      </c>
      <c r="T550" s="912"/>
      <c r="U550" s="913" t="s">
        <v>107</v>
      </c>
      <c r="V550" s="914"/>
      <c r="W550" s="912" t="s">
        <v>106</v>
      </c>
      <c r="X550" s="912"/>
      <c r="Y550" s="148" t="s">
        <v>226</v>
      </c>
      <c r="Z550" s="912" t="s">
        <v>241</v>
      </c>
      <c r="AA550" s="912"/>
      <c r="AB550" s="913" t="s">
        <v>107</v>
      </c>
      <c r="AC550" s="914"/>
      <c r="AD550" s="919"/>
    </row>
    <row r="551" spans="1:30" s="8" customFormat="1" ht="21" customHeight="1" x14ac:dyDescent="0.15">
      <c r="A551" s="917"/>
      <c r="B551" s="149" t="s">
        <v>108</v>
      </c>
      <c r="C551" s="50" t="s">
        <v>109</v>
      </c>
      <c r="D551" s="50" t="s">
        <v>226</v>
      </c>
      <c r="E551" s="50" t="s">
        <v>108</v>
      </c>
      <c r="F551" s="50" t="s">
        <v>109</v>
      </c>
      <c r="G551" s="297" t="s">
        <v>240</v>
      </c>
      <c r="H551" s="305" t="s">
        <v>110</v>
      </c>
      <c r="I551" s="149" t="s">
        <v>108</v>
      </c>
      <c r="J551" s="50" t="s">
        <v>109</v>
      </c>
      <c r="K551" s="50" t="s">
        <v>226</v>
      </c>
      <c r="L551" s="50" t="s">
        <v>108</v>
      </c>
      <c r="M551" s="50" t="s">
        <v>109</v>
      </c>
      <c r="N551" s="297" t="s">
        <v>240</v>
      </c>
      <c r="O551" s="305" t="s">
        <v>110</v>
      </c>
      <c r="P551" s="50" t="s">
        <v>108</v>
      </c>
      <c r="Q551" s="50" t="s">
        <v>109</v>
      </c>
      <c r="R551" s="50" t="s">
        <v>226</v>
      </c>
      <c r="S551" s="50" t="s">
        <v>108</v>
      </c>
      <c r="T551" s="50" t="s">
        <v>109</v>
      </c>
      <c r="U551" s="297" t="s">
        <v>240</v>
      </c>
      <c r="V551" s="305" t="s">
        <v>110</v>
      </c>
      <c r="W551" s="50" t="s">
        <v>108</v>
      </c>
      <c r="X551" s="50" t="s">
        <v>109</v>
      </c>
      <c r="Y551" s="50" t="s">
        <v>226</v>
      </c>
      <c r="Z551" s="50" t="s">
        <v>108</v>
      </c>
      <c r="AA551" s="50" t="s">
        <v>109</v>
      </c>
      <c r="AB551" s="297" t="s">
        <v>240</v>
      </c>
      <c r="AC551" s="305" t="s">
        <v>110</v>
      </c>
      <c r="AD551" s="920"/>
    </row>
    <row r="552" spans="1:30" s="8" customFormat="1" ht="21" customHeight="1" x14ac:dyDescent="0.15">
      <c r="A552" s="82" t="s">
        <v>224</v>
      </c>
      <c r="B552" s="117">
        <f>SUM(B553:B572)</f>
        <v>0</v>
      </c>
      <c r="C552" s="118">
        <f>SUM(C553:C572)</f>
        <v>0</v>
      </c>
      <c r="D552" s="119" t="s">
        <v>226</v>
      </c>
      <c r="E552" s="120">
        <f>SUM(E553:E572)</f>
        <v>0</v>
      </c>
      <c r="F552" s="121">
        <f>SUM(F553:F572)</f>
        <v>0</v>
      </c>
      <c r="G552" s="298">
        <f>SUM(G553:G572)</f>
        <v>0</v>
      </c>
      <c r="H552" s="306">
        <f>SUM(F552-E552)</f>
        <v>0</v>
      </c>
      <c r="I552" s="117">
        <f>SUM(I553:I572)</f>
        <v>0</v>
      </c>
      <c r="J552" s="118">
        <f>SUM(J553:J572)</f>
        <v>0</v>
      </c>
      <c r="K552" s="119" t="s">
        <v>226</v>
      </c>
      <c r="L552" s="120">
        <f>SUM(L553:L572)</f>
        <v>0</v>
      </c>
      <c r="M552" s="121">
        <f>SUM(M553:M572)</f>
        <v>0</v>
      </c>
      <c r="N552" s="298">
        <f>SUM(N553:N572)</f>
        <v>0</v>
      </c>
      <c r="O552" s="306">
        <f>SUM(M552-L552)</f>
        <v>0</v>
      </c>
      <c r="P552" s="122">
        <f>SUM(P553:P572)</f>
        <v>0</v>
      </c>
      <c r="Q552" s="118">
        <f>SUM(Q553:Q572)</f>
        <v>0</v>
      </c>
      <c r="R552" s="119" t="s">
        <v>226</v>
      </c>
      <c r="S552" s="120">
        <f>SUM(S553:S572)</f>
        <v>0</v>
      </c>
      <c r="T552" s="121">
        <f>SUM(T553:T572)</f>
        <v>0</v>
      </c>
      <c r="U552" s="298">
        <f>SUM(U553:U572)</f>
        <v>0</v>
      </c>
      <c r="V552" s="306">
        <f>SUM(T552-S552)</f>
        <v>0</v>
      </c>
      <c r="W552" s="122">
        <f>SUM(W553:W572)</f>
        <v>0</v>
      </c>
      <c r="X552" s="118">
        <f>SUM(X553:X572)</f>
        <v>0</v>
      </c>
      <c r="Y552" s="119" t="s">
        <v>226</v>
      </c>
      <c r="Z552" s="120">
        <f>SUM(Z553:Z572)</f>
        <v>0</v>
      </c>
      <c r="AA552" s="121">
        <f>SUM(AA553:AA572)</f>
        <v>0</v>
      </c>
      <c r="AB552" s="298">
        <f>SUM(AB553:AB572)</f>
        <v>0</v>
      </c>
      <c r="AC552" s="306">
        <f>SUM(AA552-Z552)</f>
        <v>0</v>
      </c>
      <c r="AD552" s="123"/>
    </row>
    <row r="553" spans="1:30" s="8" customFormat="1" ht="21" customHeight="1" x14ac:dyDescent="0.15">
      <c r="A553" s="51" t="s">
        <v>227</v>
      </c>
      <c r="B553" s="124">
        <f>COUNTIF('22'!$C$7:$C$1004,"*전")</f>
        <v>0</v>
      </c>
      <c r="C553" s="125">
        <f>COUNTIF('22'!$H$7:$H$1004,"*전")</f>
        <v>0</v>
      </c>
      <c r="D553" s="126" t="s">
        <v>226</v>
      </c>
      <c r="E553" s="127">
        <f>SUMIF('22'!$C$7:$C$1004,"*전",'22'!$E$7:$E$1004)</f>
        <v>0</v>
      </c>
      <c r="F553" s="128">
        <f>SUMIF('22'!$H$7:$H$1004,"*전",'22'!$J$7:$J1520)</f>
        <v>0</v>
      </c>
      <c r="G553" s="299">
        <f>C553-B553</f>
        <v>0</v>
      </c>
      <c r="H553" s="307">
        <f t="shared" ref="H553:H567" si="296">SUM(F553-E553)</f>
        <v>0</v>
      </c>
      <c r="I553" s="124">
        <f>COUNTIF('22'!$T$7:$T$1004,"국전")</f>
        <v>0</v>
      </c>
      <c r="J553" s="125">
        <f>COUNTIF('22'!$U$7:$U$1004,"국전")</f>
        <v>0</v>
      </c>
      <c r="K553" s="126" t="s">
        <v>226</v>
      </c>
      <c r="L553" s="127">
        <f>SUMIF('22'!$T$7:$T$1004,"국전",'22'!$E$7:$E$1004)</f>
        <v>0</v>
      </c>
      <c r="M553" s="128">
        <f>SUMIF('22'!$U$7:$U$1004,"국전",'22'!$J$7:$J1520)</f>
        <v>0</v>
      </c>
      <c r="N553" s="299">
        <f>J553-I553</f>
        <v>0</v>
      </c>
      <c r="O553" s="307">
        <f t="shared" ref="O553:O567" si="297">SUM(M553-L553)</f>
        <v>0</v>
      </c>
      <c r="P553" s="129">
        <f>COUNTIF('22'!$T$7:$T$1004,"공전")</f>
        <v>0</v>
      </c>
      <c r="Q553" s="125">
        <f>COUNTIF('22'!$U$7:$U$1004,"공전")</f>
        <v>0</v>
      </c>
      <c r="R553" s="126" t="s">
        <v>226</v>
      </c>
      <c r="S553" s="127">
        <f>SUMIF('22'!$T$7:$T$1004,"공전",'22'!$E$7:$E$1004)</f>
        <v>0</v>
      </c>
      <c r="T553" s="128">
        <f>SUMIF('22'!$U$7:$U$1004,"공전",'22'!$J$7:$J1520)</f>
        <v>0</v>
      </c>
      <c r="U553" s="299">
        <f>Q553-P553</f>
        <v>0</v>
      </c>
      <c r="V553" s="307">
        <f t="shared" ref="V553:V567" si="298">SUM(T553-S553)</f>
        <v>0</v>
      </c>
      <c r="W553" s="129">
        <f t="shared" ref="W553:W572" si="299">B553-I553-P553</f>
        <v>0</v>
      </c>
      <c r="X553" s="125">
        <f t="shared" ref="X553:X572" si="300">C553-J553-Q553</f>
        <v>0</v>
      </c>
      <c r="Y553" s="129" t="e">
        <f t="shared" ref="Y553:Y572" si="301">D553-K553-R553</f>
        <v>#VALUE!</v>
      </c>
      <c r="Z553" s="127">
        <f t="shared" ref="Z553:Z572" si="302">E553-L553-S553</f>
        <v>0</v>
      </c>
      <c r="AA553" s="128">
        <f t="shared" ref="AA553:AA572" si="303">F553-M553-T553</f>
        <v>0</v>
      </c>
      <c r="AB553" s="299">
        <f>X553-W553</f>
        <v>0</v>
      </c>
      <c r="AC553" s="307">
        <f t="shared" ref="AC553:AC567" si="304">SUM(AA553-Z553)</f>
        <v>0</v>
      </c>
      <c r="AD553" s="130"/>
    </row>
    <row r="554" spans="1:30" s="8" customFormat="1" ht="21" customHeight="1" x14ac:dyDescent="0.15">
      <c r="A554" s="52" t="s">
        <v>228</v>
      </c>
      <c r="B554" s="131">
        <f>COUNTIF('22'!$C$7:$C$1004,"*답")</f>
        <v>0</v>
      </c>
      <c r="C554" s="132">
        <f>COUNTIF('22'!$H$7:$H$1004,"*답")</f>
        <v>0</v>
      </c>
      <c r="D554" s="133" t="s">
        <v>226</v>
      </c>
      <c r="E554" s="134">
        <f>SUMIF('22'!$C$7:$C$1004,"*답",'22'!$E$7:$E$1004)</f>
        <v>0</v>
      </c>
      <c r="F554" s="135">
        <f>SUMIF('22'!$H$7:$H$1004,"*답",'22'!$J$7:$J1521)</f>
        <v>0</v>
      </c>
      <c r="G554" s="300">
        <f t="shared" ref="G554:G572" si="305">C554-B554</f>
        <v>0</v>
      </c>
      <c r="H554" s="308">
        <f t="shared" si="296"/>
        <v>0</v>
      </c>
      <c r="I554" s="131">
        <f>COUNTIF('22'!$T$7:$T$1004,"국답")</f>
        <v>0</v>
      </c>
      <c r="J554" s="132">
        <f>COUNTIF('22'!$U$7:$U$1004,"국답")</f>
        <v>0</v>
      </c>
      <c r="K554" s="133" t="s">
        <v>226</v>
      </c>
      <c r="L554" s="134">
        <f>SUMIF('22'!$T$7:$T$1004,"국답",'22'!$E$7:$E$1004)</f>
        <v>0</v>
      </c>
      <c r="M554" s="135">
        <f>SUMIF('22'!$U$7:$U$1004,"국답",'22'!$J$7:$J1521)</f>
        <v>0</v>
      </c>
      <c r="N554" s="300">
        <f t="shared" ref="N554:N572" si="306">J554-I554</f>
        <v>0</v>
      </c>
      <c r="O554" s="308">
        <f t="shared" si="297"/>
        <v>0</v>
      </c>
      <c r="P554" s="136">
        <f>COUNTIF('22'!$T$7:$T$1004,"공답")</f>
        <v>0</v>
      </c>
      <c r="Q554" s="132">
        <f>COUNTIF('22'!$U$7:$U$1004,"공답")</f>
        <v>0</v>
      </c>
      <c r="R554" s="133" t="s">
        <v>226</v>
      </c>
      <c r="S554" s="134">
        <f>SUMIF('22'!$T$7:$T$1004,"공답",'22'!$E$7:$E$1004)</f>
        <v>0</v>
      </c>
      <c r="T554" s="135">
        <f>SUMIF('22'!$U$7:$U$1004,"공답",'22'!$J$7:$J1521)</f>
        <v>0</v>
      </c>
      <c r="U554" s="300">
        <f t="shared" ref="U554:U572" si="307">Q554-P554</f>
        <v>0</v>
      </c>
      <c r="V554" s="308">
        <f t="shared" si="298"/>
        <v>0</v>
      </c>
      <c r="W554" s="136">
        <f t="shared" si="299"/>
        <v>0</v>
      </c>
      <c r="X554" s="132">
        <f t="shared" si="300"/>
        <v>0</v>
      </c>
      <c r="Y554" s="136" t="e">
        <f t="shared" si="301"/>
        <v>#VALUE!</v>
      </c>
      <c r="Z554" s="134">
        <f t="shared" si="302"/>
        <v>0</v>
      </c>
      <c r="AA554" s="135">
        <f t="shared" si="303"/>
        <v>0</v>
      </c>
      <c r="AB554" s="300">
        <f t="shared" ref="AB554:AB572" si="308">X554-W554</f>
        <v>0</v>
      </c>
      <c r="AC554" s="308">
        <f t="shared" si="304"/>
        <v>0</v>
      </c>
      <c r="AD554" s="137"/>
    </row>
    <row r="555" spans="1:30" s="8" customFormat="1" ht="21" customHeight="1" x14ac:dyDescent="0.15">
      <c r="A555" s="52" t="s">
        <v>229</v>
      </c>
      <c r="B555" s="131">
        <f>COUNTIF('22'!$C$7:$C$1004,"*대")</f>
        <v>0</v>
      </c>
      <c r="C555" s="132">
        <f>COUNTIF('22'!$H$7:$H$1004,"*대")</f>
        <v>0</v>
      </c>
      <c r="D555" s="133" t="s">
        <v>226</v>
      </c>
      <c r="E555" s="134">
        <f>SUMIF('22'!$C$7:$C$1004,"*대",'22'!$E$7:$E$1004)</f>
        <v>0</v>
      </c>
      <c r="F555" s="135">
        <f>SUMIF('22'!$H$7:$H$1004,"*대",'22'!$J$7:$J1522)</f>
        <v>0</v>
      </c>
      <c r="G555" s="300">
        <f t="shared" si="305"/>
        <v>0</v>
      </c>
      <c r="H555" s="308">
        <f t="shared" si="296"/>
        <v>0</v>
      </c>
      <c r="I555" s="131">
        <f>COUNTIF('22'!$T$7:$T$1004,"국대")</f>
        <v>0</v>
      </c>
      <c r="J555" s="132">
        <f>COUNTIF('22'!$U$7:$U$1004,"국대")</f>
        <v>0</v>
      </c>
      <c r="K555" s="133" t="s">
        <v>226</v>
      </c>
      <c r="L555" s="134">
        <f>SUMIF('22'!$T$7:$T$1004,"국대",'22'!$E$7:$E$1004)</f>
        <v>0</v>
      </c>
      <c r="M555" s="135">
        <f>SUMIF('22'!$U$7:$U$1004,"국대",'22'!$J$7:$J1522)</f>
        <v>0</v>
      </c>
      <c r="N555" s="300">
        <f t="shared" si="306"/>
        <v>0</v>
      </c>
      <c r="O555" s="308">
        <f t="shared" si="297"/>
        <v>0</v>
      </c>
      <c r="P555" s="136">
        <f>COUNTIF('22'!$T$7:$T$1004,"공대")</f>
        <v>0</v>
      </c>
      <c r="Q555" s="132">
        <f>COUNTIF('22'!$U$7:$U$1004,"공대")</f>
        <v>0</v>
      </c>
      <c r="R555" s="133" t="s">
        <v>226</v>
      </c>
      <c r="S555" s="134">
        <f>SUMIF('22'!$T$7:$T$1004,"공대",'22'!$E$7:$E$1004)</f>
        <v>0</v>
      </c>
      <c r="T555" s="135">
        <f>SUMIF('22'!$U$7:$U$1004,"공대",'22'!$J$7:$J1522)</f>
        <v>0</v>
      </c>
      <c r="U555" s="300">
        <f t="shared" si="307"/>
        <v>0</v>
      </c>
      <c r="V555" s="308">
        <f t="shared" si="298"/>
        <v>0</v>
      </c>
      <c r="W555" s="136">
        <f t="shared" si="299"/>
        <v>0</v>
      </c>
      <c r="X555" s="132">
        <f t="shared" si="300"/>
        <v>0</v>
      </c>
      <c r="Y555" s="136" t="e">
        <f t="shared" si="301"/>
        <v>#VALUE!</v>
      </c>
      <c r="Z555" s="134">
        <f t="shared" si="302"/>
        <v>0</v>
      </c>
      <c r="AA555" s="135">
        <f t="shared" si="303"/>
        <v>0</v>
      </c>
      <c r="AB555" s="300">
        <f t="shared" si="308"/>
        <v>0</v>
      </c>
      <c r="AC555" s="308">
        <f t="shared" si="304"/>
        <v>0</v>
      </c>
      <c r="AD555" s="138"/>
    </row>
    <row r="556" spans="1:30" s="8" customFormat="1" ht="21" customHeight="1" x14ac:dyDescent="0.15">
      <c r="A556" s="52" t="s">
        <v>230</v>
      </c>
      <c r="B556" s="131">
        <f>COUNTIF('22'!$C$7:$C$1004,"*임")</f>
        <v>0</v>
      </c>
      <c r="C556" s="132">
        <f>COUNTIF('22'!$H$7:$H$1004,"*임")</f>
        <v>0</v>
      </c>
      <c r="D556" s="133" t="s">
        <v>226</v>
      </c>
      <c r="E556" s="134">
        <f>SUMIF('22'!$C$7:$C$1004,"*임",'22'!$E$7:$E$1004)</f>
        <v>0</v>
      </c>
      <c r="F556" s="135">
        <f>SUMIF('22'!$H$7:$H$1004,"*임",'22'!$J$7:$J1523)</f>
        <v>0</v>
      </c>
      <c r="G556" s="300">
        <f t="shared" si="305"/>
        <v>0</v>
      </c>
      <c r="H556" s="308">
        <f t="shared" si="296"/>
        <v>0</v>
      </c>
      <c r="I556" s="131">
        <f>COUNTIF('22'!$T$7:$T$1004,"국임")</f>
        <v>0</v>
      </c>
      <c r="J556" s="132">
        <f>COUNTIF('22'!$U$7:$U$1004,"국임")</f>
        <v>0</v>
      </c>
      <c r="K556" s="133" t="s">
        <v>226</v>
      </c>
      <c r="L556" s="134">
        <f>SUMIF('22'!$T$7:$T$1004,"국임",'22'!$E$7:$E$1004)</f>
        <v>0</v>
      </c>
      <c r="M556" s="135">
        <f>SUMIF('22'!$U$7:$U$1004,"국임",'22'!$J$7:$J1523)</f>
        <v>0</v>
      </c>
      <c r="N556" s="300">
        <f t="shared" si="306"/>
        <v>0</v>
      </c>
      <c r="O556" s="308">
        <f t="shared" si="297"/>
        <v>0</v>
      </c>
      <c r="P556" s="136">
        <f>COUNTIF('22'!$T$7:$T$1004,"공임")</f>
        <v>0</v>
      </c>
      <c r="Q556" s="132">
        <f>COUNTIF('22'!$U$7:$U$1004,"공임")</f>
        <v>0</v>
      </c>
      <c r="R556" s="133" t="s">
        <v>226</v>
      </c>
      <c r="S556" s="134">
        <f>SUMIF('22'!$T$7:$T$1004,"공임",'22'!$E$7:$E$1004)</f>
        <v>0</v>
      </c>
      <c r="T556" s="135">
        <f>SUMIF('22'!$U$7:$U$1004,"공임",'22'!$J$7:$J1523)</f>
        <v>0</v>
      </c>
      <c r="U556" s="300">
        <f t="shared" si="307"/>
        <v>0</v>
      </c>
      <c r="V556" s="308">
        <f t="shared" si="298"/>
        <v>0</v>
      </c>
      <c r="W556" s="136">
        <f t="shared" si="299"/>
        <v>0</v>
      </c>
      <c r="X556" s="132">
        <f t="shared" si="300"/>
        <v>0</v>
      </c>
      <c r="Y556" s="136" t="e">
        <f t="shared" si="301"/>
        <v>#VALUE!</v>
      </c>
      <c r="Z556" s="134">
        <f t="shared" si="302"/>
        <v>0</v>
      </c>
      <c r="AA556" s="135">
        <f t="shared" si="303"/>
        <v>0</v>
      </c>
      <c r="AB556" s="300">
        <f t="shared" si="308"/>
        <v>0</v>
      </c>
      <c r="AC556" s="308">
        <f t="shared" si="304"/>
        <v>0</v>
      </c>
      <c r="AD556" s="138"/>
    </row>
    <row r="557" spans="1:30" s="8" customFormat="1" ht="21" customHeight="1" x14ac:dyDescent="0.15">
      <c r="A557" s="52" t="s">
        <v>231</v>
      </c>
      <c r="B557" s="131">
        <f>COUNTIF('22'!$C$7:$C$1004,"*도")</f>
        <v>0</v>
      </c>
      <c r="C557" s="132">
        <f>COUNTIF('22'!$H$7:$H$1004,"*도")</f>
        <v>0</v>
      </c>
      <c r="D557" s="133" t="s">
        <v>226</v>
      </c>
      <c r="E557" s="134">
        <f>SUMIF('22'!$C$7:$C$1004,"*도",'22'!$E$7:$E$1004)</f>
        <v>0</v>
      </c>
      <c r="F557" s="135">
        <f>SUMIF('22'!$H$7:$H$1004,"*도",'22'!$J$7:$J1524)</f>
        <v>0</v>
      </c>
      <c r="G557" s="300">
        <f t="shared" si="305"/>
        <v>0</v>
      </c>
      <c r="H557" s="308">
        <f t="shared" si="296"/>
        <v>0</v>
      </c>
      <c r="I557" s="131">
        <f>COUNTIF('22'!$T$7:$T$1004,"국도")</f>
        <v>0</v>
      </c>
      <c r="J557" s="132">
        <f>COUNTIF('22'!$U$7:$U$1004,"국도")</f>
        <v>0</v>
      </c>
      <c r="K557" s="133" t="s">
        <v>226</v>
      </c>
      <c r="L557" s="134">
        <f>SUMIF('22'!$T$7:$T$1004,"국도",'22'!$E$7:$E$1004)</f>
        <v>0</v>
      </c>
      <c r="M557" s="135">
        <f>SUMIF('22'!$U$7:$U$1004,"국도",'22'!$J$7:$J1524)</f>
        <v>0</v>
      </c>
      <c r="N557" s="300">
        <f t="shared" si="306"/>
        <v>0</v>
      </c>
      <c r="O557" s="308">
        <f t="shared" si="297"/>
        <v>0</v>
      </c>
      <c r="P557" s="136">
        <f>COUNTIF('22'!$T$7:$T$1004,"공도")</f>
        <v>0</v>
      </c>
      <c r="Q557" s="132">
        <f>COUNTIF('22'!$U$7:$U$1004,"공도")</f>
        <v>0</v>
      </c>
      <c r="R557" s="133" t="s">
        <v>226</v>
      </c>
      <c r="S557" s="134">
        <f>SUMIF('22'!$T$7:$T$1004,"공도",'22'!$E$7:$E$1004)</f>
        <v>0</v>
      </c>
      <c r="T557" s="135">
        <f>SUMIF('22'!$U$7:$U$1004,"공도",'22'!$J$7:$J1524)</f>
        <v>0</v>
      </c>
      <c r="U557" s="300">
        <f t="shared" si="307"/>
        <v>0</v>
      </c>
      <c r="V557" s="308">
        <f t="shared" si="298"/>
        <v>0</v>
      </c>
      <c r="W557" s="136">
        <f t="shared" si="299"/>
        <v>0</v>
      </c>
      <c r="X557" s="132">
        <f t="shared" si="300"/>
        <v>0</v>
      </c>
      <c r="Y557" s="136" t="e">
        <f t="shared" si="301"/>
        <v>#VALUE!</v>
      </c>
      <c r="Z557" s="134">
        <f t="shared" si="302"/>
        <v>0</v>
      </c>
      <c r="AA557" s="135">
        <f t="shared" si="303"/>
        <v>0</v>
      </c>
      <c r="AB557" s="300">
        <f t="shared" si="308"/>
        <v>0</v>
      </c>
      <c r="AC557" s="308">
        <f t="shared" si="304"/>
        <v>0</v>
      </c>
      <c r="AD557" s="138"/>
    </row>
    <row r="558" spans="1:30" s="8" customFormat="1" ht="21" customHeight="1" x14ac:dyDescent="0.15">
      <c r="A558" s="52" t="s">
        <v>232</v>
      </c>
      <c r="B558" s="131">
        <f>COUNTIF('22'!$C$7:$C$1004,"*천")</f>
        <v>0</v>
      </c>
      <c r="C558" s="132">
        <f>COUNTIF('22'!$H$7:$H$1004,"*천")</f>
        <v>0</v>
      </c>
      <c r="D558" s="133" t="s">
        <v>226</v>
      </c>
      <c r="E558" s="134">
        <f>SUMIF('22'!$C$7:$C$1004,"*천",'22'!$E$7:$E$1004)</f>
        <v>0</v>
      </c>
      <c r="F558" s="135">
        <f>SUMIF('22'!$H$7:$H$1004,"*천",'22'!$J$7:$J1525)</f>
        <v>0</v>
      </c>
      <c r="G558" s="300">
        <f t="shared" si="305"/>
        <v>0</v>
      </c>
      <c r="H558" s="308">
        <f t="shared" si="296"/>
        <v>0</v>
      </c>
      <c r="I558" s="131">
        <f>COUNTIF('22'!$T$7:$T$1004,"국천")</f>
        <v>0</v>
      </c>
      <c r="J558" s="132">
        <f>COUNTIF('22'!$U$7:$U$1004,"국천")</f>
        <v>0</v>
      </c>
      <c r="K558" s="133" t="s">
        <v>226</v>
      </c>
      <c r="L558" s="134">
        <f>SUMIF('22'!$T$7:$T$1004,"국천",'22'!$E$7:$E$1004)</f>
        <v>0</v>
      </c>
      <c r="M558" s="135">
        <f>SUMIF('22'!$U$7:$U$1004,"국천",'22'!$J$7:$J1525)</f>
        <v>0</v>
      </c>
      <c r="N558" s="300">
        <f t="shared" si="306"/>
        <v>0</v>
      </c>
      <c r="O558" s="308">
        <f t="shared" si="297"/>
        <v>0</v>
      </c>
      <c r="P558" s="136">
        <f>COUNTIF('22'!$T$7:$T$1004,"공천")</f>
        <v>0</v>
      </c>
      <c r="Q558" s="132">
        <f>COUNTIF('22'!$U$7:$U$1004,"공천")</f>
        <v>0</v>
      </c>
      <c r="R558" s="133" t="s">
        <v>226</v>
      </c>
      <c r="S558" s="134">
        <f>SUMIF('22'!$T$7:$T$1004,"공천",'22'!$E$7:$E$1004)</f>
        <v>0</v>
      </c>
      <c r="T558" s="135">
        <f>SUMIF('22'!$U$7:$U$1004,"공천",'22'!$J$7:$J1525)</f>
        <v>0</v>
      </c>
      <c r="U558" s="300">
        <f t="shared" si="307"/>
        <v>0</v>
      </c>
      <c r="V558" s="308">
        <f t="shared" si="298"/>
        <v>0</v>
      </c>
      <c r="W558" s="136">
        <f t="shared" si="299"/>
        <v>0</v>
      </c>
      <c r="X558" s="132">
        <f t="shared" si="300"/>
        <v>0</v>
      </c>
      <c r="Y558" s="136" t="e">
        <f t="shared" si="301"/>
        <v>#VALUE!</v>
      </c>
      <c r="Z558" s="134">
        <f t="shared" si="302"/>
        <v>0</v>
      </c>
      <c r="AA558" s="135">
        <f t="shared" si="303"/>
        <v>0</v>
      </c>
      <c r="AB558" s="300">
        <f t="shared" si="308"/>
        <v>0</v>
      </c>
      <c r="AC558" s="308">
        <f t="shared" si="304"/>
        <v>0</v>
      </c>
      <c r="AD558" s="138"/>
    </row>
    <row r="559" spans="1:30" s="8" customFormat="1" ht="21" customHeight="1" x14ac:dyDescent="0.15">
      <c r="A559" s="52" t="s">
        <v>233</v>
      </c>
      <c r="B559" s="131">
        <f>COUNTIF('22'!$C$7:$C$1004,"*구")</f>
        <v>0</v>
      </c>
      <c r="C559" s="132">
        <f>COUNTIF('22'!$H$7:$H$1004,"*구")</f>
        <v>0</v>
      </c>
      <c r="D559" s="133" t="s">
        <v>226</v>
      </c>
      <c r="E559" s="134">
        <f>SUMIF('22'!$C$7:$C$1004,"*구",'22'!$E$7:$E$1004)</f>
        <v>0</v>
      </c>
      <c r="F559" s="135">
        <f>SUMIF('22'!$H$7:$H$1004,"*구",'22'!$J$7:$J1526)</f>
        <v>0</v>
      </c>
      <c r="G559" s="300">
        <f t="shared" si="305"/>
        <v>0</v>
      </c>
      <c r="H559" s="308">
        <f t="shared" si="296"/>
        <v>0</v>
      </c>
      <c r="I559" s="131">
        <f>COUNTIF('22'!$T$7:$T$1004,"국구")</f>
        <v>0</v>
      </c>
      <c r="J559" s="132">
        <f>COUNTIF('22'!$U$7:$U$1004,"국구")</f>
        <v>0</v>
      </c>
      <c r="K559" s="133" t="s">
        <v>226</v>
      </c>
      <c r="L559" s="134">
        <f>SUMIF('22'!$T$7:$T$1004,"국구",'22'!$E$7:$E$1004)</f>
        <v>0</v>
      </c>
      <c r="M559" s="135">
        <f>SUMIF('22'!$U$7:$U$1004,"국구",'22'!$J$7:$J1526)</f>
        <v>0</v>
      </c>
      <c r="N559" s="300">
        <f t="shared" si="306"/>
        <v>0</v>
      </c>
      <c r="O559" s="308">
        <f t="shared" si="297"/>
        <v>0</v>
      </c>
      <c r="P559" s="136">
        <f>COUNTIF('22'!$T$7:$T$1004,"공구")</f>
        <v>0</v>
      </c>
      <c r="Q559" s="132">
        <f>COUNTIF('22'!$U$7:$U$1004,"공구")</f>
        <v>0</v>
      </c>
      <c r="R559" s="133" t="s">
        <v>226</v>
      </c>
      <c r="S559" s="134">
        <f>SUMIF('22'!$T$7:$T$1004,"공구",'22'!$E$7:$E$1004)</f>
        <v>0</v>
      </c>
      <c r="T559" s="135">
        <f>SUMIF('22'!$U$7:$U$1004,"공구",'22'!$J$7:$J1526)</f>
        <v>0</v>
      </c>
      <c r="U559" s="300">
        <f t="shared" si="307"/>
        <v>0</v>
      </c>
      <c r="V559" s="308">
        <f t="shared" si="298"/>
        <v>0</v>
      </c>
      <c r="W559" s="136">
        <f t="shared" si="299"/>
        <v>0</v>
      </c>
      <c r="X559" s="132">
        <f t="shared" si="300"/>
        <v>0</v>
      </c>
      <c r="Y559" s="136" t="e">
        <f t="shared" si="301"/>
        <v>#VALUE!</v>
      </c>
      <c r="Z559" s="134">
        <f t="shared" si="302"/>
        <v>0</v>
      </c>
      <c r="AA559" s="135">
        <f t="shared" si="303"/>
        <v>0</v>
      </c>
      <c r="AB559" s="300">
        <f t="shared" si="308"/>
        <v>0</v>
      </c>
      <c r="AC559" s="308">
        <f t="shared" si="304"/>
        <v>0</v>
      </c>
      <c r="AD559" s="138"/>
    </row>
    <row r="560" spans="1:30" s="8" customFormat="1" ht="21" customHeight="1" x14ac:dyDescent="0.15">
      <c r="A560" s="52" t="s">
        <v>234</v>
      </c>
      <c r="B560" s="131">
        <f>COUNTIF('22'!$C$7:$C$1004,"*제")</f>
        <v>0</v>
      </c>
      <c r="C560" s="132">
        <f>COUNTIF('22'!$H$7:$H$1004,"*제")</f>
        <v>0</v>
      </c>
      <c r="D560" s="133" t="s">
        <v>226</v>
      </c>
      <c r="E560" s="134">
        <f>SUMIF('22'!$C$7:$C$1004,"*제",'22'!$E$7:$E$1004)</f>
        <v>0</v>
      </c>
      <c r="F560" s="135">
        <f>SUMIF('22'!$H$7:$H$1004,"*제",'22'!$J$7:$J1527)</f>
        <v>0</v>
      </c>
      <c r="G560" s="300">
        <f t="shared" si="305"/>
        <v>0</v>
      </c>
      <c r="H560" s="308">
        <f t="shared" si="296"/>
        <v>0</v>
      </c>
      <c r="I560" s="131">
        <f>COUNTIF('22'!$T$7:$T$1004,"국제")</f>
        <v>0</v>
      </c>
      <c r="J560" s="132">
        <f>COUNTIF('22'!$U$7:$U$1004,"국제")</f>
        <v>0</v>
      </c>
      <c r="K560" s="133" t="s">
        <v>226</v>
      </c>
      <c r="L560" s="134">
        <f>SUMIF('22'!$T$7:$T$1004,"국제",'22'!$E$7:$E$1004)</f>
        <v>0</v>
      </c>
      <c r="M560" s="135">
        <f>SUMIF('22'!$U$7:$U$1004,"국제",'22'!$J$7:$J1527)</f>
        <v>0</v>
      </c>
      <c r="N560" s="300">
        <f t="shared" si="306"/>
        <v>0</v>
      </c>
      <c r="O560" s="308">
        <f t="shared" si="297"/>
        <v>0</v>
      </c>
      <c r="P560" s="136">
        <f>COUNTIF('22'!$T$7:$T$1004,"공제")</f>
        <v>0</v>
      </c>
      <c r="Q560" s="132">
        <f>COUNTIF('22'!$U$7:$U$1004,"공제")</f>
        <v>0</v>
      </c>
      <c r="R560" s="133" t="s">
        <v>226</v>
      </c>
      <c r="S560" s="134">
        <f>SUMIF('22'!$T$7:$T$1004,"공제",'22'!$E$7:$E$1004)</f>
        <v>0</v>
      </c>
      <c r="T560" s="135">
        <f>SUMIF('22'!$U$7:$U$1004,"공제",'22'!$J$7:$J1527)</f>
        <v>0</v>
      </c>
      <c r="U560" s="300">
        <f t="shared" si="307"/>
        <v>0</v>
      </c>
      <c r="V560" s="308">
        <f t="shared" si="298"/>
        <v>0</v>
      </c>
      <c r="W560" s="136">
        <f t="shared" si="299"/>
        <v>0</v>
      </c>
      <c r="X560" s="132">
        <f t="shared" si="300"/>
        <v>0</v>
      </c>
      <c r="Y560" s="136" t="e">
        <f t="shared" si="301"/>
        <v>#VALUE!</v>
      </c>
      <c r="Z560" s="134">
        <f t="shared" si="302"/>
        <v>0</v>
      </c>
      <c r="AA560" s="135">
        <f t="shared" si="303"/>
        <v>0</v>
      </c>
      <c r="AB560" s="300">
        <f t="shared" si="308"/>
        <v>0</v>
      </c>
      <c r="AC560" s="308">
        <f t="shared" si="304"/>
        <v>0</v>
      </c>
      <c r="AD560" s="137"/>
    </row>
    <row r="561" spans="1:30" s="8" customFormat="1" ht="21" customHeight="1" x14ac:dyDescent="0.15">
      <c r="A561" s="52" t="s">
        <v>77</v>
      </c>
      <c r="B561" s="131">
        <f>COUNTIF('22'!$C$7:$C$1004,"*유")</f>
        <v>0</v>
      </c>
      <c r="C561" s="132">
        <f>COUNTIF('22'!$H$7:$H$1004,"*유")</f>
        <v>0</v>
      </c>
      <c r="D561" s="133" t="s">
        <v>226</v>
      </c>
      <c r="E561" s="134">
        <f>SUMIF('22'!$C$7:$C$1004,"*유",'22'!$E$7:$E$1004)</f>
        <v>0</v>
      </c>
      <c r="F561" s="135">
        <f>SUMIF('22'!$H$7:$H$1004,"*유",'22'!$J$7:$J1528)</f>
        <v>0</v>
      </c>
      <c r="G561" s="300">
        <f t="shared" si="305"/>
        <v>0</v>
      </c>
      <c r="H561" s="308">
        <f t="shared" si="296"/>
        <v>0</v>
      </c>
      <c r="I561" s="131">
        <f>COUNTIF('22'!$T$7:$T$1004,"국유")</f>
        <v>0</v>
      </c>
      <c r="J561" s="132">
        <f>COUNTIF('22'!$U$7:$U$1004,"국유")</f>
        <v>0</v>
      </c>
      <c r="K561" s="133" t="s">
        <v>226</v>
      </c>
      <c r="L561" s="134">
        <f>SUMIF('22'!$T$7:$T$1004,"국유",'22'!$E$7:$E$1004)</f>
        <v>0</v>
      </c>
      <c r="M561" s="135">
        <f>SUMIF('22'!$U$7:$U$1004,"국유",'22'!$J$7:$J1528)</f>
        <v>0</v>
      </c>
      <c r="N561" s="300">
        <f t="shared" si="306"/>
        <v>0</v>
      </c>
      <c r="O561" s="308">
        <f t="shared" si="297"/>
        <v>0</v>
      </c>
      <c r="P561" s="136">
        <f>COUNTIF('22'!$T$7:$T$1004,"공유")</f>
        <v>0</v>
      </c>
      <c r="Q561" s="132">
        <f>COUNTIF('22'!$U$7:$U$1004,"공유")</f>
        <v>0</v>
      </c>
      <c r="R561" s="133" t="s">
        <v>226</v>
      </c>
      <c r="S561" s="134">
        <f>SUMIF('22'!$T$7:$T$1004,"공유",'22'!$E$7:$E$1004)</f>
        <v>0</v>
      </c>
      <c r="T561" s="135">
        <f>SUMIF('22'!$U$7:$U$1004,"공유",'22'!$J$7:$J1528)</f>
        <v>0</v>
      </c>
      <c r="U561" s="300">
        <f t="shared" si="307"/>
        <v>0</v>
      </c>
      <c r="V561" s="308">
        <f t="shared" si="298"/>
        <v>0</v>
      </c>
      <c r="W561" s="136">
        <f t="shared" si="299"/>
        <v>0</v>
      </c>
      <c r="X561" s="132">
        <f t="shared" si="300"/>
        <v>0</v>
      </c>
      <c r="Y561" s="136" t="e">
        <f t="shared" si="301"/>
        <v>#VALUE!</v>
      </c>
      <c r="Z561" s="134">
        <f t="shared" si="302"/>
        <v>0</v>
      </c>
      <c r="AA561" s="135">
        <f t="shared" si="303"/>
        <v>0</v>
      </c>
      <c r="AB561" s="300">
        <f t="shared" si="308"/>
        <v>0</v>
      </c>
      <c r="AC561" s="308">
        <f t="shared" si="304"/>
        <v>0</v>
      </c>
      <c r="AD561" s="138"/>
    </row>
    <row r="562" spans="1:30" s="8" customFormat="1" ht="21" customHeight="1" x14ac:dyDescent="0.15">
      <c r="A562" s="52" t="s">
        <v>235</v>
      </c>
      <c r="B562" s="131">
        <f>COUNTIF('22'!$C$7:$C$1004,"*잡")</f>
        <v>0</v>
      </c>
      <c r="C562" s="132">
        <f>COUNTIF('22'!$H$7:$H$1004,"*잡")</f>
        <v>0</v>
      </c>
      <c r="D562" s="133" t="s">
        <v>226</v>
      </c>
      <c r="E562" s="134">
        <f>SUMIF('22'!$C$7:$C$1004,"*잡",'22'!$E$7:$E$1004)</f>
        <v>0</v>
      </c>
      <c r="F562" s="135">
        <f>SUMIF('22'!$H$7:$H$1004,"*잡",'22'!$J$7:$J1529)</f>
        <v>0</v>
      </c>
      <c r="G562" s="300">
        <f t="shared" si="305"/>
        <v>0</v>
      </c>
      <c r="H562" s="308">
        <f t="shared" si="296"/>
        <v>0</v>
      </c>
      <c r="I562" s="131">
        <f>COUNTIF('22'!$T$7:$T$1004,"국잡")</f>
        <v>0</v>
      </c>
      <c r="J562" s="132">
        <f>COUNTIF('22'!$U$7:$U$1004,"국잡")</f>
        <v>0</v>
      </c>
      <c r="K562" s="133" t="s">
        <v>226</v>
      </c>
      <c r="L562" s="134">
        <f>SUMIF('22'!$T$7:$T$1004,"국잡",'22'!$E$7:$E$1004)</f>
        <v>0</v>
      </c>
      <c r="M562" s="135">
        <f>SUMIF('22'!$U$7:$U$1004,"국잡",'22'!$J$7:$J1529)</f>
        <v>0</v>
      </c>
      <c r="N562" s="300">
        <f t="shared" si="306"/>
        <v>0</v>
      </c>
      <c r="O562" s="308">
        <f t="shared" si="297"/>
        <v>0</v>
      </c>
      <c r="P562" s="136">
        <f>COUNTIF('22'!$T$7:$T$1004,"공잡")</f>
        <v>0</v>
      </c>
      <c r="Q562" s="132">
        <f>COUNTIF('22'!$U$7:$U$1004,"공잡")</f>
        <v>0</v>
      </c>
      <c r="R562" s="133" t="s">
        <v>226</v>
      </c>
      <c r="S562" s="134">
        <f>SUMIF('22'!$T$7:$T$1004,"공잡",'22'!$E$7:$E$1004)</f>
        <v>0</v>
      </c>
      <c r="T562" s="135">
        <f>SUMIF('22'!$U$7:$U$1004,"공잡",'22'!$J$7:$J1529)</f>
        <v>0</v>
      </c>
      <c r="U562" s="300">
        <f t="shared" si="307"/>
        <v>0</v>
      </c>
      <c r="V562" s="308">
        <f t="shared" si="298"/>
        <v>0</v>
      </c>
      <c r="W562" s="136">
        <f t="shared" si="299"/>
        <v>0</v>
      </c>
      <c r="X562" s="132">
        <f t="shared" si="300"/>
        <v>0</v>
      </c>
      <c r="Y562" s="136" t="e">
        <f t="shared" si="301"/>
        <v>#VALUE!</v>
      </c>
      <c r="Z562" s="134">
        <f t="shared" si="302"/>
        <v>0</v>
      </c>
      <c r="AA562" s="135">
        <f t="shared" si="303"/>
        <v>0</v>
      </c>
      <c r="AB562" s="300">
        <f t="shared" si="308"/>
        <v>0</v>
      </c>
      <c r="AC562" s="308">
        <f t="shared" si="304"/>
        <v>0</v>
      </c>
      <c r="AD562" s="138"/>
    </row>
    <row r="563" spans="1:30" s="8" customFormat="1" ht="21" customHeight="1" x14ac:dyDescent="0.15">
      <c r="A563" s="52" t="s">
        <v>236</v>
      </c>
      <c r="B563" s="131">
        <f>COUNTIF('22'!$C$7:$C$1004,"*묘")</f>
        <v>0</v>
      </c>
      <c r="C563" s="132">
        <f>COUNTIF('22'!$H$7:$H$1004,"*묘")</f>
        <v>0</v>
      </c>
      <c r="D563" s="133" t="s">
        <v>226</v>
      </c>
      <c r="E563" s="134">
        <f>SUMIF('22'!$C$7:$C$1004,"*묘",'22'!$E$7:$E$1004)</f>
        <v>0</v>
      </c>
      <c r="F563" s="135">
        <f>SUMIF('22'!$H$7:$H$1004,"*묘",'22'!$J$7:$J1530)</f>
        <v>0</v>
      </c>
      <c r="G563" s="300">
        <f t="shared" si="305"/>
        <v>0</v>
      </c>
      <c r="H563" s="308">
        <f t="shared" si="296"/>
        <v>0</v>
      </c>
      <c r="I563" s="131">
        <f>COUNTIF('22'!$T$7:$T$1004,"국묘")</f>
        <v>0</v>
      </c>
      <c r="J563" s="132">
        <f>COUNTIF('22'!$U$7:$U$1004,"국묘")</f>
        <v>0</v>
      </c>
      <c r="K563" s="133" t="s">
        <v>226</v>
      </c>
      <c r="L563" s="134">
        <f>SUMIF('22'!$T$7:$T$1004,"국묘",'22'!$E$7:$E$1004)</f>
        <v>0</v>
      </c>
      <c r="M563" s="135">
        <f>SUMIF('22'!$U$7:$U$1004,"국묘",'22'!$J$7:$J1530)</f>
        <v>0</v>
      </c>
      <c r="N563" s="300">
        <f t="shared" si="306"/>
        <v>0</v>
      </c>
      <c r="O563" s="308">
        <f t="shared" si="297"/>
        <v>0</v>
      </c>
      <c r="P563" s="136">
        <f>COUNTIF('22'!$T$7:$T$1004,"공묘")</f>
        <v>0</v>
      </c>
      <c r="Q563" s="132">
        <f>COUNTIF('22'!$U$7:$U$1004,"공묘")</f>
        <v>0</v>
      </c>
      <c r="R563" s="133" t="s">
        <v>226</v>
      </c>
      <c r="S563" s="134">
        <f>SUMIF('22'!$T$7:$T$1004,"공묘",'22'!$E$7:$E$1004)</f>
        <v>0</v>
      </c>
      <c r="T563" s="135">
        <f>SUMIF('22'!$U$7:$U$1004,"공묘",'22'!$J$7:$J1530)</f>
        <v>0</v>
      </c>
      <c r="U563" s="300">
        <f t="shared" si="307"/>
        <v>0</v>
      </c>
      <c r="V563" s="308">
        <f t="shared" si="298"/>
        <v>0</v>
      </c>
      <c r="W563" s="136">
        <f t="shared" si="299"/>
        <v>0</v>
      </c>
      <c r="X563" s="132">
        <f t="shared" si="300"/>
        <v>0</v>
      </c>
      <c r="Y563" s="136" t="e">
        <f t="shared" si="301"/>
        <v>#VALUE!</v>
      </c>
      <c r="Z563" s="134">
        <f t="shared" si="302"/>
        <v>0</v>
      </c>
      <c r="AA563" s="135">
        <f t="shared" si="303"/>
        <v>0</v>
      </c>
      <c r="AB563" s="300">
        <f t="shared" si="308"/>
        <v>0</v>
      </c>
      <c r="AC563" s="308">
        <f t="shared" si="304"/>
        <v>0</v>
      </c>
      <c r="AD563" s="138"/>
    </row>
    <row r="564" spans="1:30" s="8" customFormat="1" ht="21" customHeight="1" x14ac:dyDescent="0.15">
      <c r="A564" s="52" t="s">
        <v>78</v>
      </c>
      <c r="B564" s="131">
        <f>COUNTIF('22'!$C$7:$C$1004,"*과")</f>
        <v>0</v>
      </c>
      <c r="C564" s="132">
        <f>COUNTIF('22'!$H$7:$H$1004,"*과")</f>
        <v>0</v>
      </c>
      <c r="D564" s="133" t="s">
        <v>226</v>
      </c>
      <c r="E564" s="134">
        <f>SUMIF('22'!$C$7:$C$1004,"*과",'22'!$E$7:$E$1004)</f>
        <v>0</v>
      </c>
      <c r="F564" s="135">
        <f>SUMIF('22'!$H$7:$H$1004,"*과",'22'!$J$7:$J1531)</f>
        <v>0</v>
      </c>
      <c r="G564" s="300">
        <f t="shared" si="305"/>
        <v>0</v>
      </c>
      <c r="H564" s="308">
        <f t="shared" si="296"/>
        <v>0</v>
      </c>
      <c r="I564" s="131">
        <f>COUNTIF('22'!$T$7:$T$1004,"국과")</f>
        <v>0</v>
      </c>
      <c r="J564" s="132">
        <f>COUNTIF('22'!$U$7:$U$1004,"국과")</f>
        <v>0</v>
      </c>
      <c r="K564" s="133" t="s">
        <v>226</v>
      </c>
      <c r="L564" s="134">
        <f>SUMIF('22'!$T$7:$T$1004,"국과",'22'!$E$7:$E$1004)</f>
        <v>0</v>
      </c>
      <c r="M564" s="135">
        <f>SUMIF('22'!$U$7:$U$1004,"국과",'22'!$J$7:$J1531)</f>
        <v>0</v>
      </c>
      <c r="N564" s="300">
        <f t="shared" si="306"/>
        <v>0</v>
      </c>
      <c r="O564" s="308">
        <f t="shared" si="297"/>
        <v>0</v>
      </c>
      <c r="P564" s="136">
        <f>COUNTIF('22'!$T$7:$T$1004,"공과")</f>
        <v>0</v>
      </c>
      <c r="Q564" s="132">
        <f>COUNTIF('22'!$U$7:$U$1004,"공과")</f>
        <v>0</v>
      </c>
      <c r="R564" s="133" t="s">
        <v>226</v>
      </c>
      <c r="S564" s="134">
        <f>SUMIF('22'!$T$7:$T$1004,"공과",'22'!$E$7:$E$1004)</f>
        <v>0</v>
      </c>
      <c r="T564" s="135">
        <f>SUMIF('22'!$U$7:$U$1004,"공과",'22'!$J$7:$J1531)</f>
        <v>0</v>
      </c>
      <c r="U564" s="300">
        <f t="shared" si="307"/>
        <v>0</v>
      </c>
      <c r="V564" s="308">
        <f t="shared" si="298"/>
        <v>0</v>
      </c>
      <c r="W564" s="136">
        <f t="shared" si="299"/>
        <v>0</v>
      </c>
      <c r="X564" s="132">
        <f t="shared" si="300"/>
        <v>0</v>
      </c>
      <c r="Y564" s="136" t="e">
        <f t="shared" si="301"/>
        <v>#VALUE!</v>
      </c>
      <c r="Z564" s="134">
        <f t="shared" si="302"/>
        <v>0</v>
      </c>
      <c r="AA564" s="135">
        <f t="shared" si="303"/>
        <v>0</v>
      </c>
      <c r="AB564" s="300">
        <f t="shared" si="308"/>
        <v>0</v>
      </c>
      <c r="AC564" s="308">
        <f t="shared" si="304"/>
        <v>0</v>
      </c>
      <c r="AD564" s="138"/>
    </row>
    <row r="565" spans="1:30" s="8" customFormat="1" ht="21" customHeight="1" x14ac:dyDescent="0.15">
      <c r="A565" s="52" t="s">
        <v>79</v>
      </c>
      <c r="B565" s="131">
        <f>COUNTIF('22'!$C$7:$C$1004,"*철")</f>
        <v>0</v>
      </c>
      <c r="C565" s="132">
        <f>COUNTIF('22'!$H$7:$H$1004,"*철")</f>
        <v>0</v>
      </c>
      <c r="D565" s="133" t="s">
        <v>226</v>
      </c>
      <c r="E565" s="134">
        <f>SUMIF('22'!$C$7:$C$1004,"*철",'22'!$E$7:$E$1004)</f>
        <v>0</v>
      </c>
      <c r="F565" s="135">
        <f>SUMIF('22'!$H$7:$H$1004,"*철",'22'!$J$7:$J1532)</f>
        <v>0</v>
      </c>
      <c r="G565" s="300">
        <f t="shared" si="305"/>
        <v>0</v>
      </c>
      <c r="H565" s="308">
        <f t="shared" si="296"/>
        <v>0</v>
      </c>
      <c r="I565" s="131">
        <f>COUNTIF('22'!$T$7:$T$1004,"국철")</f>
        <v>0</v>
      </c>
      <c r="J565" s="132">
        <f>COUNTIF('22'!$U$7:$U$1004,"국철")</f>
        <v>0</v>
      </c>
      <c r="K565" s="133" t="s">
        <v>226</v>
      </c>
      <c r="L565" s="134">
        <f>SUMIF('22'!$T$7:$T$1004,"국철",'22'!$E$7:$E$1004)</f>
        <v>0</v>
      </c>
      <c r="M565" s="135">
        <f>SUMIF('22'!$U$7:$U$1004,"국철",'22'!$J$7:$J1532)</f>
        <v>0</v>
      </c>
      <c r="N565" s="300">
        <f t="shared" si="306"/>
        <v>0</v>
      </c>
      <c r="O565" s="308">
        <f t="shared" si="297"/>
        <v>0</v>
      </c>
      <c r="P565" s="136">
        <f>COUNTIF('22'!$T$7:$T$1004,"공철")</f>
        <v>0</v>
      </c>
      <c r="Q565" s="132">
        <f>COUNTIF('22'!$U$7:$U$1004,"공철")</f>
        <v>0</v>
      </c>
      <c r="R565" s="133" t="s">
        <v>226</v>
      </c>
      <c r="S565" s="134">
        <f>SUMIF('22'!$T$7:$T$1004,"공철",'22'!$E$7:$E$1004)</f>
        <v>0</v>
      </c>
      <c r="T565" s="135">
        <f>SUMIF('22'!$U$7:$U$1004,"공철",'22'!$J$7:$J1532)</f>
        <v>0</v>
      </c>
      <c r="U565" s="300">
        <f t="shared" si="307"/>
        <v>0</v>
      </c>
      <c r="V565" s="308">
        <f t="shared" si="298"/>
        <v>0</v>
      </c>
      <c r="W565" s="136">
        <f t="shared" si="299"/>
        <v>0</v>
      </c>
      <c r="X565" s="132">
        <f t="shared" si="300"/>
        <v>0</v>
      </c>
      <c r="Y565" s="136" t="e">
        <f t="shared" si="301"/>
        <v>#VALUE!</v>
      </c>
      <c r="Z565" s="134">
        <f t="shared" si="302"/>
        <v>0</v>
      </c>
      <c r="AA565" s="135">
        <f t="shared" si="303"/>
        <v>0</v>
      </c>
      <c r="AB565" s="300">
        <f t="shared" si="308"/>
        <v>0</v>
      </c>
      <c r="AC565" s="308">
        <f t="shared" si="304"/>
        <v>0</v>
      </c>
      <c r="AD565" s="138"/>
    </row>
    <row r="566" spans="1:30" s="8" customFormat="1" ht="21" customHeight="1" x14ac:dyDescent="0.15">
      <c r="A566" s="52" t="s">
        <v>237</v>
      </c>
      <c r="B566" s="131">
        <f>COUNTIF('22'!$C$7:$C$1004,"*학")</f>
        <v>0</v>
      </c>
      <c r="C566" s="132">
        <f>COUNTIF('22'!$H$7:$H$1004,"*학")</f>
        <v>0</v>
      </c>
      <c r="D566" s="133" t="s">
        <v>226</v>
      </c>
      <c r="E566" s="134">
        <f>SUMIF('22'!$C$7:$C$1004,"*학",'22'!$E$7:$E$1004)</f>
        <v>0</v>
      </c>
      <c r="F566" s="135">
        <f>SUMIF('22'!$H$7:$H$1004,"*학",'22'!$J$7:$J1533)</f>
        <v>0</v>
      </c>
      <c r="G566" s="300">
        <f t="shared" si="305"/>
        <v>0</v>
      </c>
      <c r="H566" s="308">
        <f t="shared" si="296"/>
        <v>0</v>
      </c>
      <c r="I566" s="131">
        <f>COUNTIF('22'!$T$7:$T$1004,"국학")</f>
        <v>0</v>
      </c>
      <c r="J566" s="132">
        <f>COUNTIF('22'!$U$7:$U$1004,"국학")</f>
        <v>0</v>
      </c>
      <c r="K566" s="133" t="s">
        <v>226</v>
      </c>
      <c r="L566" s="134">
        <f>SUMIF('22'!$T$7:$T$1004,"국학",'22'!$E$7:$E$1004)</f>
        <v>0</v>
      </c>
      <c r="M566" s="135">
        <f>SUMIF('22'!$U$7:$U$1004,"국학",'22'!$J$7:$J1533)</f>
        <v>0</v>
      </c>
      <c r="N566" s="300">
        <f t="shared" si="306"/>
        <v>0</v>
      </c>
      <c r="O566" s="308">
        <f t="shared" si="297"/>
        <v>0</v>
      </c>
      <c r="P566" s="136">
        <f>COUNTIF('22'!$T$7:$T$1004,"공학")</f>
        <v>0</v>
      </c>
      <c r="Q566" s="132">
        <f>COUNTIF('22'!$U$7:$U$1004,"공학")</f>
        <v>0</v>
      </c>
      <c r="R566" s="133" t="s">
        <v>226</v>
      </c>
      <c r="S566" s="134">
        <f>SUMIF('22'!$T$7:$T$1004,"공학",'22'!$E$7:$E$1004)</f>
        <v>0</v>
      </c>
      <c r="T566" s="135">
        <f>SUMIF('22'!$U$7:$U$1004,"공학",'22'!$J$7:$J1533)</f>
        <v>0</v>
      </c>
      <c r="U566" s="300">
        <f t="shared" si="307"/>
        <v>0</v>
      </c>
      <c r="V566" s="308">
        <f t="shared" si="298"/>
        <v>0</v>
      </c>
      <c r="W566" s="136">
        <f t="shared" si="299"/>
        <v>0</v>
      </c>
      <c r="X566" s="132">
        <f t="shared" si="300"/>
        <v>0</v>
      </c>
      <c r="Y566" s="136" t="e">
        <f t="shared" si="301"/>
        <v>#VALUE!</v>
      </c>
      <c r="Z566" s="134">
        <f t="shared" si="302"/>
        <v>0</v>
      </c>
      <c r="AA566" s="135">
        <f t="shared" si="303"/>
        <v>0</v>
      </c>
      <c r="AB566" s="300">
        <f t="shared" si="308"/>
        <v>0</v>
      </c>
      <c r="AC566" s="308">
        <f t="shared" si="304"/>
        <v>0</v>
      </c>
      <c r="AD566" s="138"/>
    </row>
    <row r="567" spans="1:30" s="8" customFormat="1" ht="21" customHeight="1" x14ac:dyDescent="0.15">
      <c r="A567" s="52" t="s">
        <v>80</v>
      </c>
      <c r="B567" s="131">
        <f>COUNTIF('22'!$C$7:$C$1004,"*수")</f>
        <v>0</v>
      </c>
      <c r="C567" s="132">
        <f>COUNTIF('22'!$H$7:$H$1004,"*수")</f>
        <v>0</v>
      </c>
      <c r="D567" s="133" t="s">
        <v>226</v>
      </c>
      <c r="E567" s="134">
        <f>SUMIF('22'!$C$7:$C$1004,"*수",'22'!$E$7:$E$1004)</f>
        <v>0</v>
      </c>
      <c r="F567" s="135">
        <f>SUMIF('22'!$H$7:$H$1004,"*수",'22'!$J$7:$J1534)</f>
        <v>0</v>
      </c>
      <c r="G567" s="300">
        <f t="shared" si="305"/>
        <v>0</v>
      </c>
      <c r="H567" s="308">
        <f t="shared" si="296"/>
        <v>0</v>
      </c>
      <c r="I567" s="131">
        <f>COUNTIF('22'!$T$7:$T$1004,"국수")</f>
        <v>0</v>
      </c>
      <c r="J567" s="132">
        <f>COUNTIF('22'!$U$7:$U$1004,"국수")</f>
        <v>0</v>
      </c>
      <c r="K567" s="133" t="s">
        <v>226</v>
      </c>
      <c r="L567" s="134">
        <f>SUMIF('22'!$T$7:$T$1004,"국수",'22'!$E$7:$E$1004)</f>
        <v>0</v>
      </c>
      <c r="M567" s="135">
        <f>SUMIF('22'!$U$7:$U$1004,"국수",'22'!$J$7:$J1534)</f>
        <v>0</v>
      </c>
      <c r="N567" s="300">
        <f t="shared" si="306"/>
        <v>0</v>
      </c>
      <c r="O567" s="308">
        <f t="shared" si="297"/>
        <v>0</v>
      </c>
      <c r="P567" s="136">
        <f>COUNTIF('22'!$T$7:$T$1004,"공수")</f>
        <v>0</v>
      </c>
      <c r="Q567" s="132">
        <f>COUNTIF('22'!$U$7:$U$1004,"공수")</f>
        <v>0</v>
      </c>
      <c r="R567" s="133" t="s">
        <v>226</v>
      </c>
      <c r="S567" s="134">
        <f>SUMIF('22'!$T$7:$T$1004,"공수",'22'!$E$7:$E$1004)</f>
        <v>0</v>
      </c>
      <c r="T567" s="135">
        <f>SUMIF('22'!$U$7:$U$1004,"공수",'22'!$J$7:$J1534)</f>
        <v>0</v>
      </c>
      <c r="U567" s="300">
        <f t="shared" si="307"/>
        <v>0</v>
      </c>
      <c r="V567" s="308">
        <f t="shared" si="298"/>
        <v>0</v>
      </c>
      <c r="W567" s="136">
        <f t="shared" si="299"/>
        <v>0</v>
      </c>
      <c r="X567" s="132">
        <f t="shared" si="300"/>
        <v>0</v>
      </c>
      <c r="Y567" s="136" t="e">
        <f t="shared" si="301"/>
        <v>#VALUE!</v>
      </c>
      <c r="Z567" s="134">
        <f t="shared" si="302"/>
        <v>0</v>
      </c>
      <c r="AA567" s="135">
        <f t="shared" si="303"/>
        <v>0</v>
      </c>
      <c r="AB567" s="300">
        <f t="shared" si="308"/>
        <v>0</v>
      </c>
      <c r="AC567" s="308">
        <f t="shared" si="304"/>
        <v>0</v>
      </c>
      <c r="AD567" s="138"/>
    </row>
    <row r="568" spans="1:30" s="8" customFormat="1" ht="21" customHeight="1" x14ac:dyDescent="0.15">
      <c r="A568" s="52" t="s">
        <v>31</v>
      </c>
      <c r="B568" s="131">
        <f>COUNTIF('22'!$C$7:$C$1004,"*목")</f>
        <v>0</v>
      </c>
      <c r="C568" s="132">
        <f>COUNTIF('22'!$H$7:$H$1004,"*목")</f>
        <v>0</v>
      </c>
      <c r="D568" s="133" t="s">
        <v>226</v>
      </c>
      <c r="E568" s="134">
        <f>SUMIF('22'!$C$7:$C$1004,"*목",'22'!$E$7:$E$1004)</f>
        <v>0</v>
      </c>
      <c r="F568" s="135">
        <f>SUMIF('22'!$H$7:$H$1004,"*목",'22'!$J$7:$J1534)</f>
        <v>0</v>
      </c>
      <c r="G568" s="300">
        <f t="shared" si="305"/>
        <v>0</v>
      </c>
      <c r="H568" s="308">
        <f>SUM(F568-E568)</f>
        <v>0</v>
      </c>
      <c r="I568" s="131">
        <f>COUNTIF('22'!$T$7:$T$1004,"국목")</f>
        <v>0</v>
      </c>
      <c r="J568" s="132">
        <f>COUNTIF('22'!$U$7:$U$1004,"국목")</f>
        <v>0</v>
      </c>
      <c r="K568" s="133" t="s">
        <v>226</v>
      </c>
      <c r="L568" s="134">
        <f>SUMIF('22'!$T$7:$T$1004,"국목",'22'!$E$7:$E$1004)</f>
        <v>0</v>
      </c>
      <c r="M568" s="135">
        <f>SUMIF('22'!$U$7:$U$1004,"국목",'22'!$J$7:$J1534)</f>
        <v>0</v>
      </c>
      <c r="N568" s="300">
        <f t="shared" si="306"/>
        <v>0</v>
      </c>
      <c r="O568" s="308">
        <f>SUM(M568-L568)</f>
        <v>0</v>
      </c>
      <c r="P568" s="136">
        <f>COUNTIF('22'!$T$7:$T$1004,"공목")</f>
        <v>0</v>
      </c>
      <c r="Q568" s="132">
        <f>COUNTIF('22'!$U$7:$U$1004,"공목")</f>
        <v>0</v>
      </c>
      <c r="R568" s="133" t="s">
        <v>226</v>
      </c>
      <c r="S568" s="134">
        <f>SUMIF('22'!$T$7:$T$1004,"공목",'22'!$E$7:$E$1004)</f>
        <v>0</v>
      </c>
      <c r="T568" s="135">
        <f>SUMIF('22'!$U$7:$U$1004,"공목",'22'!$J$7:$J1534)</f>
        <v>0</v>
      </c>
      <c r="U568" s="300">
        <f t="shared" si="307"/>
        <v>0</v>
      </c>
      <c r="V568" s="308">
        <f>SUM(T568-S568)</f>
        <v>0</v>
      </c>
      <c r="W568" s="136">
        <f t="shared" si="299"/>
        <v>0</v>
      </c>
      <c r="X568" s="132">
        <f t="shared" si="300"/>
        <v>0</v>
      </c>
      <c r="Y568" s="136" t="e">
        <f t="shared" si="301"/>
        <v>#VALUE!</v>
      </c>
      <c r="Z568" s="134">
        <f t="shared" si="302"/>
        <v>0</v>
      </c>
      <c r="AA568" s="135">
        <f t="shared" si="303"/>
        <v>0</v>
      </c>
      <c r="AB568" s="300">
        <f t="shared" si="308"/>
        <v>0</v>
      </c>
      <c r="AC568" s="308">
        <f>SUM(AA568-Z568)</f>
        <v>0</v>
      </c>
      <c r="AD568" s="138"/>
    </row>
    <row r="569" spans="1:30" s="8" customFormat="1" ht="21" customHeight="1" x14ac:dyDescent="0.15">
      <c r="A569" s="52" t="s">
        <v>38</v>
      </c>
      <c r="B569" s="131">
        <f>COUNTIF('22'!$C$7:$C$1004,"*창")</f>
        <v>0</v>
      </c>
      <c r="C569" s="132">
        <f>COUNTIF('22'!$H$7:$H$1004,"*창")</f>
        <v>0</v>
      </c>
      <c r="D569" s="133" t="s">
        <v>226</v>
      </c>
      <c r="E569" s="134">
        <f>SUMIF('22'!$C$7:$C$1004,"*창",'22'!$E$7:$E$1004)</f>
        <v>0</v>
      </c>
      <c r="F569" s="135">
        <f>SUMIF('22'!$H$7:$H$1004,"*창",'22'!$J$7:$J1534)</f>
        <v>0</v>
      </c>
      <c r="G569" s="300">
        <f t="shared" si="305"/>
        <v>0</v>
      </c>
      <c r="H569" s="308">
        <f>SUM(F569-E569)</f>
        <v>0</v>
      </c>
      <c r="I569" s="131">
        <f>COUNTIF('22'!$T$7:$T$1004,"국창")</f>
        <v>0</v>
      </c>
      <c r="J569" s="132">
        <f>COUNTIF('22'!$U$7:$U$1004,"국창")</f>
        <v>0</v>
      </c>
      <c r="K569" s="133" t="s">
        <v>226</v>
      </c>
      <c r="L569" s="134">
        <f>SUMIF('22'!$T$7:$T$1004,"국창",'22'!$E$7:$E$1004)</f>
        <v>0</v>
      </c>
      <c r="M569" s="135">
        <f>SUMIF('22'!$U$7:$U$1004,"국창",'22'!$J$7:$J1534)</f>
        <v>0</v>
      </c>
      <c r="N569" s="300">
        <f t="shared" si="306"/>
        <v>0</v>
      </c>
      <c r="O569" s="308">
        <f>SUM(M569-L569)</f>
        <v>0</v>
      </c>
      <c r="P569" s="136">
        <f>COUNTIF('22'!$T$7:$T$1004,"공창")</f>
        <v>0</v>
      </c>
      <c r="Q569" s="132">
        <f>COUNTIF('22'!$U$7:$U$1004,"공창")</f>
        <v>0</v>
      </c>
      <c r="R569" s="133" t="s">
        <v>226</v>
      </c>
      <c r="S569" s="134">
        <f>SUMIF('22'!$T$7:$T$1004,"공창",'22'!$E$7:$E$1004)</f>
        <v>0</v>
      </c>
      <c r="T569" s="135">
        <f>SUMIF('22'!$U$7:$U$1004,"공창",'22'!$J$7:$J1534)</f>
        <v>0</v>
      </c>
      <c r="U569" s="300">
        <f t="shared" si="307"/>
        <v>0</v>
      </c>
      <c r="V569" s="308">
        <f>SUM(T569-S569)</f>
        <v>0</v>
      </c>
      <c r="W569" s="136">
        <f t="shared" si="299"/>
        <v>0</v>
      </c>
      <c r="X569" s="132">
        <f t="shared" si="300"/>
        <v>0</v>
      </c>
      <c r="Y569" s="136" t="e">
        <f t="shared" si="301"/>
        <v>#VALUE!</v>
      </c>
      <c r="Z569" s="134">
        <f t="shared" si="302"/>
        <v>0</v>
      </c>
      <c r="AA569" s="135">
        <f t="shared" si="303"/>
        <v>0</v>
      </c>
      <c r="AB569" s="300">
        <f t="shared" si="308"/>
        <v>0</v>
      </c>
      <c r="AC569" s="308">
        <f>SUM(AA569-Z569)</f>
        <v>0</v>
      </c>
      <c r="AD569" s="138"/>
    </row>
    <row r="570" spans="1:30" s="8" customFormat="1" ht="21" customHeight="1" x14ac:dyDescent="0.15">
      <c r="A570" s="52" t="s">
        <v>39</v>
      </c>
      <c r="B570" s="131">
        <f>COUNTIF('22'!$C$7:$C$1004,"*주")</f>
        <v>0</v>
      </c>
      <c r="C570" s="132">
        <f>COUNTIF('22'!$H$7:$H$1004,"*주")</f>
        <v>0</v>
      </c>
      <c r="D570" s="133" t="s">
        <v>226</v>
      </c>
      <c r="E570" s="134">
        <f>SUMIF('22'!$C$7:$C$1004,"*주",'22'!$E$7:$E$1004)</f>
        <v>0</v>
      </c>
      <c r="F570" s="135">
        <f>SUMIF('22'!$H$7:$H$1004,"*주",'22'!$J$7:$J1534)</f>
        <v>0</v>
      </c>
      <c r="G570" s="300">
        <f t="shared" si="305"/>
        <v>0</v>
      </c>
      <c r="H570" s="308">
        <f>SUM(F570-E570)</f>
        <v>0</v>
      </c>
      <c r="I570" s="131">
        <f>COUNTIF('22'!$T$7:$T$1004,"국주")</f>
        <v>0</v>
      </c>
      <c r="J570" s="132">
        <f>COUNTIF('22'!$U$7:$U$1004,"국주")</f>
        <v>0</v>
      </c>
      <c r="K570" s="133" t="s">
        <v>226</v>
      </c>
      <c r="L570" s="134">
        <f>SUMIF('22'!$T$7:$T$1004,"국주",'22'!$E$7:$E$1004)</f>
        <v>0</v>
      </c>
      <c r="M570" s="135">
        <f>SUMIF('22'!$U$7:$U$1004,"국주",'22'!$J$7:$J1534)</f>
        <v>0</v>
      </c>
      <c r="N570" s="300">
        <f t="shared" si="306"/>
        <v>0</v>
      </c>
      <c r="O570" s="308">
        <f>SUM(M570-L570)</f>
        <v>0</v>
      </c>
      <c r="P570" s="136">
        <f>COUNTIF('22'!$T$7:$T$1004,"공주")</f>
        <v>0</v>
      </c>
      <c r="Q570" s="132">
        <f>COUNTIF('22'!$U$7:$U$1004,"공주")</f>
        <v>0</v>
      </c>
      <c r="R570" s="133" t="s">
        <v>226</v>
      </c>
      <c r="S570" s="134">
        <f>SUMIF('22'!$T$7:$T$1004,"공주",'22'!$E$7:$E$1004)</f>
        <v>0</v>
      </c>
      <c r="T570" s="135">
        <f>SUMIF('22'!$U$7:$U$1004,"공주",'22'!$J$7:$J1534)</f>
        <v>0</v>
      </c>
      <c r="U570" s="300">
        <f t="shared" si="307"/>
        <v>0</v>
      </c>
      <c r="V570" s="308">
        <f>SUM(T570-S570)</f>
        <v>0</v>
      </c>
      <c r="W570" s="136">
        <f t="shared" si="299"/>
        <v>0</v>
      </c>
      <c r="X570" s="132">
        <f t="shared" si="300"/>
        <v>0</v>
      </c>
      <c r="Y570" s="136" t="e">
        <f t="shared" si="301"/>
        <v>#VALUE!</v>
      </c>
      <c r="Z570" s="134">
        <f t="shared" si="302"/>
        <v>0</v>
      </c>
      <c r="AA570" s="135">
        <f t="shared" si="303"/>
        <v>0</v>
      </c>
      <c r="AB570" s="300">
        <f t="shared" si="308"/>
        <v>0</v>
      </c>
      <c r="AC570" s="308">
        <f>SUM(AA570-Z570)</f>
        <v>0</v>
      </c>
      <c r="AD570" s="138"/>
    </row>
    <row r="571" spans="1:30" s="8" customFormat="1" ht="21" customHeight="1" x14ac:dyDescent="0.15">
      <c r="A571" s="52" t="s">
        <v>238</v>
      </c>
      <c r="B571" s="131">
        <f>COUNTIF('22'!$C$7:$C$1004,"*장")</f>
        <v>0</v>
      </c>
      <c r="C571" s="132">
        <f>COUNTIF('22'!$H$7:$H$1004,"*장")</f>
        <v>0</v>
      </c>
      <c r="D571" s="133" t="s">
        <v>226</v>
      </c>
      <c r="E571" s="134">
        <f>SUMIF('22'!$C$7:$C$1004,"*장",'22'!$E$7:$E$1004)</f>
        <v>0</v>
      </c>
      <c r="F571" s="135">
        <f>SUMIF('22'!$H$7:$H$1004,"*장",'22'!$J$7:$J1535)</f>
        <v>0</v>
      </c>
      <c r="G571" s="300">
        <f t="shared" si="305"/>
        <v>0</v>
      </c>
      <c r="H571" s="308">
        <f>SUM(F571-E571)</f>
        <v>0</v>
      </c>
      <c r="I571" s="131">
        <f>COUNTIF('22'!$T$7:$T$1004,"국장")</f>
        <v>0</v>
      </c>
      <c r="J571" s="132">
        <f>COUNTIF('22'!$U$7:$U$1004,"국장")</f>
        <v>0</v>
      </c>
      <c r="K571" s="133" t="s">
        <v>226</v>
      </c>
      <c r="L571" s="134">
        <f>SUMIF('22'!$T$7:$T$1004,"국장",'22'!$E$7:$E$1004)</f>
        <v>0</v>
      </c>
      <c r="M571" s="135">
        <f>SUMIF('22'!$U$7:$U$1004,"국장",'22'!$J$7:$J1535)</f>
        <v>0</v>
      </c>
      <c r="N571" s="300">
        <f t="shared" si="306"/>
        <v>0</v>
      </c>
      <c r="O571" s="308">
        <f>SUM(M571-L571)</f>
        <v>0</v>
      </c>
      <c r="P571" s="136">
        <f>COUNTIF('22'!$T$7:$T$1004,"공장")</f>
        <v>0</v>
      </c>
      <c r="Q571" s="132">
        <f>COUNTIF('22'!$U$7:$U$1004,"공장")</f>
        <v>0</v>
      </c>
      <c r="R571" s="133" t="s">
        <v>226</v>
      </c>
      <c r="S571" s="134">
        <f>SUMIF('22'!$T$7:$T$1004,"공장",'22'!$E$7:$E$1004)</f>
        <v>0</v>
      </c>
      <c r="T571" s="135">
        <f>SUMIF('22'!$U$7:$U$1004,"공장",'22'!$J$7:$J1535)</f>
        <v>0</v>
      </c>
      <c r="U571" s="300">
        <f t="shared" si="307"/>
        <v>0</v>
      </c>
      <c r="V571" s="308">
        <f>SUM(T571-S571)</f>
        <v>0</v>
      </c>
      <c r="W571" s="136">
        <f t="shared" si="299"/>
        <v>0</v>
      </c>
      <c r="X571" s="132">
        <f t="shared" si="300"/>
        <v>0</v>
      </c>
      <c r="Y571" s="136" t="e">
        <f t="shared" si="301"/>
        <v>#VALUE!</v>
      </c>
      <c r="Z571" s="134">
        <f t="shared" si="302"/>
        <v>0</v>
      </c>
      <c r="AA571" s="135">
        <f t="shared" si="303"/>
        <v>0</v>
      </c>
      <c r="AB571" s="300">
        <f t="shared" si="308"/>
        <v>0</v>
      </c>
      <c r="AC571" s="308">
        <f>SUM(AA571-Z571)</f>
        <v>0</v>
      </c>
      <c r="AD571" s="138"/>
    </row>
    <row r="572" spans="1:30" s="8" customFormat="1" ht="21" customHeight="1" x14ac:dyDescent="0.15">
      <c r="A572" s="53" t="s">
        <v>81</v>
      </c>
      <c r="B572" s="139">
        <f>COUNTIF('22'!$C$7:$C$1004,"* ")</f>
        <v>0</v>
      </c>
      <c r="C572" s="140">
        <f>COUNTIF('22'!$H$7:$H$1004,"* ")</f>
        <v>0</v>
      </c>
      <c r="D572" s="141" t="s">
        <v>226</v>
      </c>
      <c r="E572" s="142">
        <f>SUMIF('22'!$C$7:$C$1004,"* ",'22'!$E$7:$E$1004)</f>
        <v>0</v>
      </c>
      <c r="F572" s="143">
        <f>SUMIF('22'!$H$7:$H$1004,"* ",'22'!$J$7:$J1536)</f>
        <v>0</v>
      </c>
      <c r="G572" s="301">
        <f t="shared" si="305"/>
        <v>0</v>
      </c>
      <c r="H572" s="309">
        <f>SUM(F572-E572)</f>
        <v>0</v>
      </c>
      <c r="I572" s="139">
        <f>COUNTIF('22'!$T$7:$T$1004,"국 ")</f>
        <v>0</v>
      </c>
      <c r="J572" s="140">
        <f>COUNTIF('22'!$U$7:$U$1004,"국 ")</f>
        <v>0</v>
      </c>
      <c r="K572" s="141" t="s">
        <v>226</v>
      </c>
      <c r="L572" s="142">
        <f>SUMIF('22'!$T$7:$T$1004,"국 ",'22'!$E$7:$E$1004)</f>
        <v>0</v>
      </c>
      <c r="M572" s="143">
        <f>SUMIF('22'!$U$7:$U$1004,"국 ",'22'!$J$7:$J1536)</f>
        <v>0</v>
      </c>
      <c r="N572" s="301">
        <f t="shared" si="306"/>
        <v>0</v>
      </c>
      <c r="O572" s="309">
        <f>SUM(M572-L572)</f>
        <v>0</v>
      </c>
      <c r="P572" s="144">
        <f>COUNTIF('22'!$T$7:$T$1004,"공 ")</f>
        <v>0</v>
      </c>
      <c r="Q572" s="140">
        <f>COUNTIF('22'!$U$7:$U$1004,"공 ")</f>
        <v>0</v>
      </c>
      <c r="R572" s="141" t="s">
        <v>226</v>
      </c>
      <c r="S572" s="142">
        <f>SUMIF('22'!$T$7:$T$1004,"공 ",'22'!$E$7:$E$1004)</f>
        <v>0</v>
      </c>
      <c r="T572" s="143">
        <f>SUMIF('22'!$U$7:$U$1004,"공 ",'22'!$J$7:$J1536)</f>
        <v>0</v>
      </c>
      <c r="U572" s="301">
        <f t="shared" si="307"/>
        <v>0</v>
      </c>
      <c r="V572" s="309">
        <f>SUM(T572-S572)</f>
        <v>0</v>
      </c>
      <c r="W572" s="144">
        <f t="shared" si="299"/>
        <v>0</v>
      </c>
      <c r="X572" s="140">
        <f t="shared" si="300"/>
        <v>0</v>
      </c>
      <c r="Y572" s="144" t="e">
        <f t="shared" si="301"/>
        <v>#VALUE!</v>
      </c>
      <c r="Z572" s="142">
        <f t="shared" si="302"/>
        <v>0</v>
      </c>
      <c r="AA572" s="143">
        <f t="shared" si="303"/>
        <v>0</v>
      </c>
      <c r="AB572" s="301">
        <f t="shared" si="308"/>
        <v>0</v>
      </c>
      <c r="AC572" s="309">
        <f>SUM(AA572-Z572)</f>
        <v>0</v>
      </c>
      <c r="AD572" s="145"/>
    </row>
  </sheetData>
  <mergeCells count="308">
    <mergeCell ref="W4:X4"/>
    <mergeCell ref="S4:T4"/>
    <mergeCell ref="I30:J30"/>
    <mergeCell ref="L30:M30"/>
    <mergeCell ref="U56:V56"/>
    <mergeCell ref="AB56:AC56"/>
    <mergeCell ref="G82:H82"/>
    <mergeCell ref="N82:O82"/>
    <mergeCell ref="U82:V82"/>
    <mergeCell ref="AB82:AC82"/>
    <mergeCell ref="G56:H56"/>
    <mergeCell ref="P82:Q82"/>
    <mergeCell ref="S82:T82"/>
    <mergeCell ref="Z56:AA56"/>
    <mergeCell ref="S56:T56"/>
    <mergeCell ref="N56:O56"/>
    <mergeCell ref="Z82:AA82"/>
    <mergeCell ref="A211:A213"/>
    <mergeCell ref="AD211:AD213"/>
    <mergeCell ref="B212:C212"/>
    <mergeCell ref="E212:F212"/>
    <mergeCell ref="I212:J212"/>
    <mergeCell ref="L212:M212"/>
    <mergeCell ref="W212:X212"/>
    <mergeCell ref="Z212:AA212"/>
    <mergeCell ref="P212:Q212"/>
    <mergeCell ref="S212:T212"/>
    <mergeCell ref="G212:H212"/>
    <mergeCell ref="N212:O212"/>
    <mergeCell ref="U212:V212"/>
    <mergeCell ref="AB212:AC212"/>
    <mergeCell ref="A185:A187"/>
    <mergeCell ref="AD185:AD187"/>
    <mergeCell ref="B186:C186"/>
    <mergeCell ref="E186:F186"/>
    <mergeCell ref="I186:J186"/>
    <mergeCell ref="L186:M186"/>
    <mergeCell ref="W186:X186"/>
    <mergeCell ref="Z186:AA186"/>
    <mergeCell ref="P186:Q186"/>
    <mergeCell ref="S186:T186"/>
    <mergeCell ref="G186:H186"/>
    <mergeCell ref="N186:O186"/>
    <mergeCell ref="U186:V186"/>
    <mergeCell ref="AB186:AC186"/>
    <mergeCell ref="A159:A161"/>
    <mergeCell ref="AD159:AD161"/>
    <mergeCell ref="B160:C160"/>
    <mergeCell ref="E160:F160"/>
    <mergeCell ref="I160:J160"/>
    <mergeCell ref="L160:M160"/>
    <mergeCell ref="W160:X160"/>
    <mergeCell ref="Z160:AA160"/>
    <mergeCell ref="P160:Q160"/>
    <mergeCell ref="S160:T160"/>
    <mergeCell ref="G160:H160"/>
    <mergeCell ref="N160:O160"/>
    <mergeCell ref="U160:V160"/>
    <mergeCell ref="AB160:AC160"/>
    <mergeCell ref="A133:A135"/>
    <mergeCell ref="AD133:AD135"/>
    <mergeCell ref="B134:C134"/>
    <mergeCell ref="E134:F134"/>
    <mergeCell ref="I134:J134"/>
    <mergeCell ref="L134:M134"/>
    <mergeCell ref="W134:X134"/>
    <mergeCell ref="Z134:AA134"/>
    <mergeCell ref="P134:Q134"/>
    <mergeCell ref="S134:T134"/>
    <mergeCell ref="G134:H134"/>
    <mergeCell ref="N134:O134"/>
    <mergeCell ref="U134:V134"/>
    <mergeCell ref="AB134:AC134"/>
    <mergeCell ref="A29:A31"/>
    <mergeCell ref="B30:C30"/>
    <mergeCell ref="E30:F30"/>
    <mergeCell ref="E4:F4"/>
    <mergeCell ref="AD29:AD31"/>
    <mergeCell ref="W30:X30"/>
    <mergeCell ref="Z30:AA30"/>
    <mergeCell ref="P30:Q30"/>
    <mergeCell ref="S30:T30"/>
    <mergeCell ref="Z4:AA4"/>
    <mergeCell ref="I4:J4"/>
    <mergeCell ref="L4:M4"/>
    <mergeCell ref="P4:Q4"/>
    <mergeCell ref="G4:H4"/>
    <mergeCell ref="N4:O4"/>
    <mergeCell ref="A3:A5"/>
    <mergeCell ref="B4:C4"/>
    <mergeCell ref="U4:V4"/>
    <mergeCell ref="AB4:AC4"/>
    <mergeCell ref="G30:H30"/>
    <mergeCell ref="N30:O30"/>
    <mergeCell ref="U30:V30"/>
    <mergeCell ref="AD3:AD5"/>
    <mergeCell ref="AB30:AC30"/>
    <mergeCell ref="AD107:AD109"/>
    <mergeCell ref="B108:C108"/>
    <mergeCell ref="E108:F108"/>
    <mergeCell ref="I108:J108"/>
    <mergeCell ref="L108:M108"/>
    <mergeCell ref="W108:X108"/>
    <mergeCell ref="A81:A83"/>
    <mergeCell ref="B82:C82"/>
    <mergeCell ref="E82:F82"/>
    <mergeCell ref="I82:J82"/>
    <mergeCell ref="L82:M82"/>
    <mergeCell ref="W82:X82"/>
    <mergeCell ref="G108:H108"/>
    <mergeCell ref="N108:O108"/>
    <mergeCell ref="U108:V108"/>
    <mergeCell ref="AB108:AC108"/>
    <mergeCell ref="P108:Q108"/>
    <mergeCell ref="S108:T108"/>
    <mergeCell ref="Z108:AA108"/>
    <mergeCell ref="A55:A57"/>
    <mergeCell ref="AD55:AD57"/>
    <mergeCell ref="B56:C56"/>
    <mergeCell ref="E56:F56"/>
    <mergeCell ref="I56:J56"/>
    <mergeCell ref="L56:M56"/>
    <mergeCell ref="W56:X56"/>
    <mergeCell ref="P56:Q56"/>
    <mergeCell ref="A237:A239"/>
    <mergeCell ref="AD237:AD239"/>
    <mergeCell ref="B238:C238"/>
    <mergeCell ref="E238:F238"/>
    <mergeCell ref="I238:J238"/>
    <mergeCell ref="L238:M238"/>
    <mergeCell ref="W238:X238"/>
    <mergeCell ref="Z238:AA238"/>
    <mergeCell ref="P238:Q238"/>
    <mergeCell ref="S238:T238"/>
    <mergeCell ref="G238:H238"/>
    <mergeCell ref="N238:O238"/>
    <mergeCell ref="U238:V238"/>
    <mergeCell ref="AB238:AC238"/>
    <mergeCell ref="AD81:AD83"/>
    <mergeCell ref="A107:A109"/>
    <mergeCell ref="A263:A265"/>
    <mergeCell ref="AD263:AD265"/>
    <mergeCell ref="B264:C264"/>
    <mergeCell ref="E264:F264"/>
    <mergeCell ref="I264:J264"/>
    <mergeCell ref="L264:M264"/>
    <mergeCell ref="W264:X264"/>
    <mergeCell ref="Z264:AA264"/>
    <mergeCell ref="P264:Q264"/>
    <mergeCell ref="S264:T264"/>
    <mergeCell ref="G264:H264"/>
    <mergeCell ref="N264:O264"/>
    <mergeCell ref="U264:V264"/>
    <mergeCell ref="AB264:AC264"/>
    <mergeCell ref="A289:A291"/>
    <mergeCell ref="AD289:AD291"/>
    <mergeCell ref="B290:C290"/>
    <mergeCell ref="E290:F290"/>
    <mergeCell ref="G290:H290"/>
    <mergeCell ref="I290:J290"/>
    <mergeCell ref="L290:M290"/>
    <mergeCell ref="N290:O290"/>
    <mergeCell ref="P290:Q290"/>
    <mergeCell ref="S290:T290"/>
    <mergeCell ref="U290:V290"/>
    <mergeCell ref="W290:X290"/>
    <mergeCell ref="Z290:AA290"/>
    <mergeCell ref="AB290:AC290"/>
    <mergeCell ref="U316:V316"/>
    <mergeCell ref="W316:X316"/>
    <mergeCell ref="Z316:AA316"/>
    <mergeCell ref="AB316:AC316"/>
    <mergeCell ref="A341:A343"/>
    <mergeCell ref="AD341:AD343"/>
    <mergeCell ref="B342:C342"/>
    <mergeCell ref="E342:F342"/>
    <mergeCell ref="G342:H342"/>
    <mergeCell ref="I342:J342"/>
    <mergeCell ref="A315:A317"/>
    <mergeCell ref="AD315:AD317"/>
    <mergeCell ref="B316:C316"/>
    <mergeCell ref="E316:F316"/>
    <mergeCell ref="G316:H316"/>
    <mergeCell ref="I316:J316"/>
    <mergeCell ref="L316:M316"/>
    <mergeCell ref="N316:O316"/>
    <mergeCell ref="P316:Q316"/>
    <mergeCell ref="S316:T316"/>
    <mergeCell ref="W342:X342"/>
    <mergeCell ref="P368:Q368"/>
    <mergeCell ref="S368:T368"/>
    <mergeCell ref="U368:V368"/>
    <mergeCell ref="W368:X368"/>
    <mergeCell ref="Z368:AA368"/>
    <mergeCell ref="AB368:AC368"/>
    <mergeCell ref="Z342:AA342"/>
    <mergeCell ref="AB342:AC342"/>
    <mergeCell ref="G368:H368"/>
    <mergeCell ref="I368:J368"/>
    <mergeCell ref="L368:M368"/>
    <mergeCell ref="N368:O368"/>
    <mergeCell ref="L342:M342"/>
    <mergeCell ref="N342:O342"/>
    <mergeCell ref="P342:Q342"/>
    <mergeCell ref="S342:T342"/>
    <mergeCell ref="U342:V342"/>
    <mergeCell ref="A367:A369"/>
    <mergeCell ref="U394:V394"/>
    <mergeCell ref="W394:X394"/>
    <mergeCell ref="Z394:AA394"/>
    <mergeCell ref="AB394:AC394"/>
    <mergeCell ref="A419:A421"/>
    <mergeCell ref="AD419:AD421"/>
    <mergeCell ref="B420:C420"/>
    <mergeCell ref="E420:F420"/>
    <mergeCell ref="G420:H420"/>
    <mergeCell ref="I420:J420"/>
    <mergeCell ref="A393:A395"/>
    <mergeCell ref="AD393:AD395"/>
    <mergeCell ref="B394:C394"/>
    <mergeCell ref="E394:F394"/>
    <mergeCell ref="G394:H394"/>
    <mergeCell ref="I394:J394"/>
    <mergeCell ref="L394:M394"/>
    <mergeCell ref="N394:O394"/>
    <mergeCell ref="P394:Q394"/>
    <mergeCell ref="S394:T394"/>
    <mergeCell ref="AD367:AD369"/>
    <mergeCell ref="B368:C368"/>
    <mergeCell ref="E368:F368"/>
    <mergeCell ref="AD445:AD447"/>
    <mergeCell ref="B446:C446"/>
    <mergeCell ref="E446:F446"/>
    <mergeCell ref="G446:H446"/>
    <mergeCell ref="I446:J446"/>
    <mergeCell ref="L446:M446"/>
    <mergeCell ref="N446:O446"/>
    <mergeCell ref="L420:M420"/>
    <mergeCell ref="N420:O420"/>
    <mergeCell ref="P420:Q420"/>
    <mergeCell ref="S420:T420"/>
    <mergeCell ref="U420:V420"/>
    <mergeCell ref="W420:X420"/>
    <mergeCell ref="P446:Q446"/>
    <mergeCell ref="S446:T446"/>
    <mergeCell ref="U446:V446"/>
    <mergeCell ref="W446:X446"/>
    <mergeCell ref="Z446:AA446"/>
    <mergeCell ref="AB446:AC446"/>
    <mergeCell ref="Z420:AA420"/>
    <mergeCell ref="AB420:AC420"/>
    <mergeCell ref="A445:A447"/>
    <mergeCell ref="U472:V472"/>
    <mergeCell ref="W472:X472"/>
    <mergeCell ref="Z472:AA472"/>
    <mergeCell ref="AB472:AC472"/>
    <mergeCell ref="A497:A499"/>
    <mergeCell ref="AD497:AD499"/>
    <mergeCell ref="B498:C498"/>
    <mergeCell ref="E498:F498"/>
    <mergeCell ref="G498:H498"/>
    <mergeCell ref="I498:J498"/>
    <mergeCell ref="A471:A473"/>
    <mergeCell ref="AD471:AD473"/>
    <mergeCell ref="B472:C472"/>
    <mergeCell ref="E472:F472"/>
    <mergeCell ref="G472:H472"/>
    <mergeCell ref="I472:J472"/>
    <mergeCell ref="L472:M472"/>
    <mergeCell ref="N472:O472"/>
    <mergeCell ref="P472:Q472"/>
    <mergeCell ref="S472:T472"/>
    <mergeCell ref="Z498:AA498"/>
    <mergeCell ref="AB498:AC498"/>
    <mergeCell ref="U498:V498"/>
    <mergeCell ref="E524:F524"/>
    <mergeCell ref="G524:H524"/>
    <mergeCell ref="I524:J524"/>
    <mergeCell ref="L524:M524"/>
    <mergeCell ref="N524:O524"/>
    <mergeCell ref="U524:V524"/>
    <mergeCell ref="W524:X524"/>
    <mergeCell ref="Z524:AA524"/>
    <mergeCell ref="AB524:AC524"/>
    <mergeCell ref="W498:X498"/>
    <mergeCell ref="U550:V550"/>
    <mergeCell ref="W550:X550"/>
    <mergeCell ref="Z550:AA550"/>
    <mergeCell ref="AB550:AC550"/>
    <mergeCell ref="A549:A551"/>
    <mergeCell ref="AD549:AD551"/>
    <mergeCell ref="B550:C550"/>
    <mergeCell ref="E550:F550"/>
    <mergeCell ref="G550:H550"/>
    <mergeCell ref="I550:J550"/>
    <mergeCell ref="L550:M550"/>
    <mergeCell ref="N550:O550"/>
    <mergeCell ref="P550:Q550"/>
    <mergeCell ref="S550:T550"/>
    <mergeCell ref="P524:Q524"/>
    <mergeCell ref="S524:T524"/>
    <mergeCell ref="L498:M498"/>
    <mergeCell ref="N498:O498"/>
    <mergeCell ref="P498:Q498"/>
    <mergeCell ref="S498:T498"/>
    <mergeCell ref="A523:A525"/>
    <mergeCell ref="AD523:AD525"/>
    <mergeCell ref="B524:C524"/>
  </mergeCells>
  <phoneticPr fontId="4" type="noConversion"/>
  <printOptions horizontalCentered="1" verticalCentered="1"/>
  <pageMargins left="0.78740157480314965" right="0.19685039370078741" top="0.47244094488188981" bottom="0.31496062992125984" header="0.39370078740157483" footer="0.27559055118110237"/>
  <pageSetup paperSize="9" scale="77" orientation="landscape" horizontalDpi="360" verticalDpi="360" r:id="rId1"/>
  <headerFooter alignWithMargins="0">
    <oddHeader xml:space="preserve">&amp;C
</oddHeader>
  </headerFooter>
  <rowBreaks count="10" manualBreakCount="10">
    <brk id="26" max="25" man="1"/>
    <brk id="52" max="25" man="1"/>
    <brk id="78" max="25" man="1"/>
    <brk id="104" max="25" man="1"/>
    <brk id="130" max="25" man="1"/>
    <brk id="156" max="25" man="1"/>
    <brk id="182" max="25" man="1"/>
    <brk id="208" max="25" man="1"/>
    <brk id="234" max="25" man="1"/>
    <brk id="260" max="25" man="1"/>
  </rowBreaks>
  <drawing r:id="rId2"/>
  <legacyDrawing r:id="rId3"/>
  <controls>
    <mc:AlternateContent xmlns:mc="http://schemas.openxmlformats.org/markup-compatibility/2006">
      <mc:Choice Requires="x14">
        <control shapeId="7171" r:id="rId4" name="Control 3">
          <controlPr defaultSize="0" r:id="rId5">
            <anchor moveWithCells="1">
              <from>
                <xdr:col>21</xdr:col>
                <xdr:colOff>542925</xdr:colOff>
                <xdr:row>15</xdr:row>
                <xdr:rowOff>104775</xdr:rowOff>
              </from>
              <to>
                <xdr:col>25</xdr:col>
                <xdr:colOff>133350</xdr:colOff>
                <xdr:row>16</xdr:row>
                <xdr:rowOff>66675</xdr:rowOff>
              </to>
            </anchor>
          </controlPr>
        </control>
      </mc:Choice>
      <mc:Fallback>
        <control shapeId="7171" r:id="rId4" name="Control 3"/>
      </mc:Fallback>
    </mc:AlternateContent>
    <mc:AlternateContent xmlns:mc="http://schemas.openxmlformats.org/markup-compatibility/2006">
      <mc:Choice Requires="x14">
        <control shapeId="7172" r:id="rId6" name="Control 4">
          <controlPr defaultSize="0" r:id="rId7">
            <anchor moveWithCells="1">
              <from>
                <xdr:col>27</xdr:col>
                <xdr:colOff>152400</xdr:colOff>
                <xdr:row>15</xdr:row>
                <xdr:rowOff>104775</xdr:rowOff>
              </from>
              <to>
                <xdr:col>29</xdr:col>
                <xdr:colOff>0</xdr:colOff>
                <xdr:row>16</xdr:row>
                <xdr:rowOff>66675</xdr:rowOff>
              </to>
            </anchor>
          </controlPr>
        </control>
      </mc:Choice>
      <mc:Fallback>
        <control shapeId="7172" r:id="rId6" name="Control 4"/>
      </mc:Fallback>
    </mc:AlternateContent>
    <mc:AlternateContent xmlns:mc="http://schemas.openxmlformats.org/markup-compatibility/2006">
      <mc:Choice Requires="x14">
        <control shapeId="7173" r:id="rId8" name="Control 5">
          <controlPr defaultSize="0" r:id="rId9">
            <anchor moveWithCells="1">
              <from>
                <xdr:col>27</xdr:col>
                <xdr:colOff>152400</xdr:colOff>
                <xdr:row>15</xdr:row>
                <xdr:rowOff>104775</xdr:rowOff>
              </from>
              <to>
                <xdr:col>29</xdr:col>
                <xdr:colOff>0</xdr:colOff>
                <xdr:row>16</xdr:row>
                <xdr:rowOff>66675</xdr:rowOff>
              </to>
            </anchor>
          </controlPr>
        </control>
      </mc:Choice>
      <mc:Fallback>
        <control shapeId="7173" r:id="rId8" name="Control 5"/>
      </mc:Fallback>
    </mc:AlternateContent>
    <mc:AlternateContent xmlns:mc="http://schemas.openxmlformats.org/markup-compatibility/2006">
      <mc:Choice Requires="x14">
        <control shapeId="7174" r:id="rId10" name="Control 6">
          <controlPr defaultSize="0" r:id="rId11">
            <anchor moveWithCells="1">
              <from>
                <xdr:col>27</xdr:col>
                <xdr:colOff>152400</xdr:colOff>
                <xdr:row>15</xdr:row>
                <xdr:rowOff>104775</xdr:rowOff>
              </from>
              <to>
                <xdr:col>29</xdr:col>
                <xdr:colOff>0</xdr:colOff>
                <xdr:row>16</xdr:row>
                <xdr:rowOff>66675</xdr:rowOff>
              </to>
            </anchor>
          </controlPr>
        </control>
      </mc:Choice>
      <mc:Fallback>
        <control shapeId="7174" r:id="rId10" name="Control 6"/>
      </mc:Fallback>
    </mc:AlternateContent>
    <mc:AlternateContent xmlns:mc="http://schemas.openxmlformats.org/markup-compatibility/2006">
      <mc:Choice Requires="x14">
        <control shapeId="7175" r:id="rId12" name="Control 7">
          <controlPr defaultSize="0" r:id="rId13">
            <anchor moveWithCells="1">
              <from>
                <xdr:col>27</xdr:col>
                <xdr:colOff>152400</xdr:colOff>
                <xdr:row>15</xdr:row>
                <xdr:rowOff>104775</xdr:rowOff>
              </from>
              <to>
                <xdr:col>29</xdr:col>
                <xdr:colOff>0</xdr:colOff>
                <xdr:row>16</xdr:row>
                <xdr:rowOff>66675</xdr:rowOff>
              </to>
            </anchor>
          </controlPr>
        </control>
      </mc:Choice>
      <mc:Fallback>
        <control shapeId="7175" r:id="rId12" name="Control 7"/>
      </mc:Fallback>
    </mc:AlternateContent>
    <mc:AlternateContent xmlns:mc="http://schemas.openxmlformats.org/markup-compatibility/2006">
      <mc:Choice Requires="x14">
        <control shapeId="7176" r:id="rId14" name="Control 8">
          <controlPr defaultSize="0" r:id="rId15">
            <anchor moveWithCells="1">
              <from>
                <xdr:col>27</xdr:col>
                <xdr:colOff>152400</xdr:colOff>
                <xdr:row>15</xdr:row>
                <xdr:rowOff>104775</xdr:rowOff>
              </from>
              <to>
                <xdr:col>29</xdr:col>
                <xdr:colOff>0</xdr:colOff>
                <xdr:row>16</xdr:row>
                <xdr:rowOff>66675</xdr:rowOff>
              </to>
            </anchor>
          </controlPr>
        </control>
      </mc:Choice>
      <mc:Fallback>
        <control shapeId="7176" r:id="rId14" name="Control 8"/>
      </mc:Fallback>
    </mc:AlternateContent>
    <mc:AlternateContent xmlns:mc="http://schemas.openxmlformats.org/markup-compatibility/2006">
      <mc:Choice Requires="x14">
        <control shapeId="7177" r:id="rId16" name="Control 9">
          <controlPr defaultSize="0" r:id="rId17">
            <anchor moveWithCells="1">
              <from>
                <xdr:col>27</xdr:col>
                <xdr:colOff>152400</xdr:colOff>
                <xdr:row>15</xdr:row>
                <xdr:rowOff>104775</xdr:rowOff>
              </from>
              <to>
                <xdr:col>29</xdr:col>
                <xdr:colOff>0</xdr:colOff>
                <xdr:row>16</xdr:row>
                <xdr:rowOff>66675</xdr:rowOff>
              </to>
            </anchor>
          </controlPr>
        </control>
      </mc:Choice>
      <mc:Fallback>
        <control shapeId="7177" r:id="rId16" name="Control 9"/>
      </mc:Fallback>
    </mc:AlternateContent>
    <mc:AlternateContent xmlns:mc="http://schemas.openxmlformats.org/markup-compatibility/2006">
      <mc:Choice Requires="x14">
        <control shapeId="7178" r:id="rId18" name="Control 10">
          <controlPr defaultSize="0" r:id="rId19">
            <anchor moveWithCells="1">
              <from>
                <xdr:col>27</xdr:col>
                <xdr:colOff>152400</xdr:colOff>
                <xdr:row>15</xdr:row>
                <xdr:rowOff>104775</xdr:rowOff>
              </from>
              <to>
                <xdr:col>29</xdr:col>
                <xdr:colOff>0</xdr:colOff>
                <xdr:row>16</xdr:row>
                <xdr:rowOff>66675</xdr:rowOff>
              </to>
            </anchor>
          </controlPr>
        </control>
      </mc:Choice>
      <mc:Fallback>
        <control shapeId="7178" r:id="rId18" name="Control 10"/>
      </mc:Fallback>
    </mc:AlternateContent>
    <mc:AlternateContent xmlns:mc="http://schemas.openxmlformats.org/markup-compatibility/2006">
      <mc:Choice Requires="x14">
        <control shapeId="7179" r:id="rId20" name="Control 11">
          <controlPr defaultSize="0" r:id="rId19">
            <anchor moveWithCells="1">
              <from>
                <xdr:col>27</xdr:col>
                <xdr:colOff>152400</xdr:colOff>
                <xdr:row>15</xdr:row>
                <xdr:rowOff>104775</xdr:rowOff>
              </from>
              <to>
                <xdr:col>29</xdr:col>
                <xdr:colOff>0</xdr:colOff>
                <xdr:row>16</xdr:row>
                <xdr:rowOff>66675</xdr:rowOff>
              </to>
            </anchor>
          </controlPr>
        </control>
      </mc:Choice>
      <mc:Fallback>
        <control shapeId="7179" r:id="rId20" name="Control 11"/>
      </mc:Fallback>
    </mc:AlternateContent>
    <mc:AlternateContent xmlns:mc="http://schemas.openxmlformats.org/markup-compatibility/2006">
      <mc:Choice Requires="x14">
        <control shapeId="7180" r:id="rId21" name="Control 12">
          <controlPr defaultSize="0" r:id="rId22">
            <anchor moveWithCells="1">
              <from>
                <xdr:col>27</xdr:col>
                <xdr:colOff>152400</xdr:colOff>
                <xdr:row>15</xdr:row>
                <xdr:rowOff>104775</xdr:rowOff>
              </from>
              <to>
                <xdr:col>29</xdr:col>
                <xdr:colOff>0</xdr:colOff>
                <xdr:row>16</xdr:row>
                <xdr:rowOff>66675</xdr:rowOff>
              </to>
            </anchor>
          </controlPr>
        </control>
      </mc:Choice>
      <mc:Fallback>
        <control shapeId="7180" r:id="rId21" name="Control 12"/>
      </mc:Fallback>
    </mc:AlternateContent>
    <mc:AlternateContent xmlns:mc="http://schemas.openxmlformats.org/markup-compatibility/2006">
      <mc:Choice Requires="x14">
        <control shapeId="7181" r:id="rId23" name="Control 13">
          <controlPr defaultSize="0" r:id="rId24">
            <anchor moveWithCells="1">
              <from>
                <xdr:col>27</xdr:col>
                <xdr:colOff>152400</xdr:colOff>
                <xdr:row>15</xdr:row>
                <xdr:rowOff>104775</xdr:rowOff>
              </from>
              <to>
                <xdr:col>29</xdr:col>
                <xdr:colOff>0</xdr:colOff>
                <xdr:row>16</xdr:row>
                <xdr:rowOff>66675</xdr:rowOff>
              </to>
            </anchor>
          </controlPr>
        </control>
      </mc:Choice>
      <mc:Fallback>
        <control shapeId="7181" r:id="rId23" name="Control 13"/>
      </mc:Fallback>
    </mc:AlternateContent>
    <mc:AlternateContent xmlns:mc="http://schemas.openxmlformats.org/markup-compatibility/2006">
      <mc:Choice Requires="x14">
        <control shapeId="7182" r:id="rId25" name="Control 14">
          <controlPr defaultSize="0" r:id="rId26">
            <anchor moveWithCells="1">
              <from>
                <xdr:col>27</xdr:col>
                <xdr:colOff>152400</xdr:colOff>
                <xdr:row>15</xdr:row>
                <xdr:rowOff>104775</xdr:rowOff>
              </from>
              <to>
                <xdr:col>29</xdr:col>
                <xdr:colOff>0</xdr:colOff>
                <xdr:row>16</xdr:row>
                <xdr:rowOff>66675</xdr:rowOff>
              </to>
            </anchor>
          </controlPr>
        </control>
      </mc:Choice>
      <mc:Fallback>
        <control shapeId="7182" r:id="rId25" name="Control 14"/>
      </mc:Fallback>
    </mc:AlternateContent>
    <mc:AlternateContent xmlns:mc="http://schemas.openxmlformats.org/markup-compatibility/2006">
      <mc:Choice Requires="x14">
        <control shapeId="7183" r:id="rId27" name="Control 15">
          <controlPr defaultSize="0" r:id="rId28">
            <anchor moveWithCells="1">
              <from>
                <xdr:col>27</xdr:col>
                <xdr:colOff>152400</xdr:colOff>
                <xdr:row>15</xdr:row>
                <xdr:rowOff>104775</xdr:rowOff>
              </from>
              <to>
                <xdr:col>29</xdr:col>
                <xdr:colOff>0</xdr:colOff>
                <xdr:row>16</xdr:row>
                <xdr:rowOff>66675</xdr:rowOff>
              </to>
            </anchor>
          </controlPr>
        </control>
      </mc:Choice>
      <mc:Fallback>
        <control shapeId="7183" r:id="rId27" name="Control 15"/>
      </mc:Fallback>
    </mc:AlternateContent>
    <mc:AlternateContent xmlns:mc="http://schemas.openxmlformats.org/markup-compatibility/2006">
      <mc:Choice Requires="x14">
        <control shapeId="7184" r:id="rId29" name="Control 16">
          <controlPr defaultSize="0" r:id="rId30">
            <anchor moveWithCells="1">
              <from>
                <xdr:col>27</xdr:col>
                <xdr:colOff>152400</xdr:colOff>
                <xdr:row>15</xdr:row>
                <xdr:rowOff>104775</xdr:rowOff>
              </from>
              <to>
                <xdr:col>29</xdr:col>
                <xdr:colOff>0</xdr:colOff>
                <xdr:row>16</xdr:row>
                <xdr:rowOff>66675</xdr:rowOff>
              </to>
            </anchor>
          </controlPr>
        </control>
      </mc:Choice>
      <mc:Fallback>
        <control shapeId="7184" r:id="rId29" name="Control 16"/>
      </mc:Fallback>
    </mc:AlternateContent>
    <mc:AlternateContent xmlns:mc="http://schemas.openxmlformats.org/markup-compatibility/2006">
      <mc:Choice Requires="x14">
        <control shapeId="7185" r:id="rId31" name="Control 17">
          <controlPr defaultSize="0" r:id="rId32">
            <anchor moveWithCells="1">
              <from>
                <xdr:col>27</xdr:col>
                <xdr:colOff>152400</xdr:colOff>
                <xdr:row>15</xdr:row>
                <xdr:rowOff>104775</xdr:rowOff>
              </from>
              <to>
                <xdr:col>29</xdr:col>
                <xdr:colOff>0</xdr:colOff>
                <xdr:row>16</xdr:row>
                <xdr:rowOff>66675</xdr:rowOff>
              </to>
            </anchor>
          </controlPr>
        </control>
      </mc:Choice>
      <mc:Fallback>
        <control shapeId="7185" r:id="rId31" name="Control 17"/>
      </mc:Fallback>
    </mc:AlternateContent>
    <mc:AlternateContent xmlns:mc="http://schemas.openxmlformats.org/markup-compatibility/2006">
      <mc:Choice Requires="x14">
        <control shapeId="7186" r:id="rId33" name="Control 18">
          <controlPr defaultSize="0" r:id="rId34">
            <anchor moveWithCells="1">
              <from>
                <xdr:col>27</xdr:col>
                <xdr:colOff>152400</xdr:colOff>
                <xdr:row>15</xdr:row>
                <xdr:rowOff>104775</xdr:rowOff>
              </from>
              <to>
                <xdr:col>29</xdr:col>
                <xdr:colOff>0</xdr:colOff>
                <xdr:row>16</xdr:row>
                <xdr:rowOff>66675</xdr:rowOff>
              </to>
            </anchor>
          </controlPr>
        </control>
      </mc:Choice>
      <mc:Fallback>
        <control shapeId="7186" r:id="rId33" name="Control 18"/>
      </mc:Fallback>
    </mc:AlternateContent>
    <mc:AlternateContent xmlns:mc="http://schemas.openxmlformats.org/markup-compatibility/2006">
      <mc:Choice Requires="x14">
        <control shapeId="7187" r:id="rId35" name="Control 19">
          <controlPr defaultSize="0" r:id="rId36">
            <anchor moveWithCells="1">
              <from>
                <xdr:col>27</xdr:col>
                <xdr:colOff>152400</xdr:colOff>
                <xdr:row>15</xdr:row>
                <xdr:rowOff>104775</xdr:rowOff>
              </from>
              <to>
                <xdr:col>29</xdr:col>
                <xdr:colOff>0</xdr:colOff>
                <xdr:row>16</xdr:row>
                <xdr:rowOff>66675</xdr:rowOff>
              </to>
            </anchor>
          </controlPr>
        </control>
      </mc:Choice>
      <mc:Fallback>
        <control shapeId="7187" r:id="rId35" name="Control 19"/>
      </mc:Fallback>
    </mc:AlternateContent>
    <mc:AlternateContent xmlns:mc="http://schemas.openxmlformats.org/markup-compatibility/2006">
      <mc:Choice Requires="x14">
        <control shapeId="7188" r:id="rId37" name="Control 20">
          <controlPr defaultSize="0" r:id="rId38">
            <anchor moveWithCells="1">
              <from>
                <xdr:col>27</xdr:col>
                <xdr:colOff>152400</xdr:colOff>
                <xdr:row>15</xdr:row>
                <xdr:rowOff>104775</xdr:rowOff>
              </from>
              <to>
                <xdr:col>29</xdr:col>
                <xdr:colOff>0</xdr:colOff>
                <xdr:row>16</xdr:row>
                <xdr:rowOff>66675</xdr:rowOff>
              </to>
            </anchor>
          </controlPr>
        </control>
      </mc:Choice>
      <mc:Fallback>
        <control shapeId="7188" r:id="rId37" name="Control 20"/>
      </mc:Fallback>
    </mc:AlternateContent>
    <mc:AlternateContent xmlns:mc="http://schemas.openxmlformats.org/markup-compatibility/2006">
      <mc:Choice Requires="x14">
        <control shapeId="7189" r:id="rId39" name="Control 21">
          <controlPr defaultSize="0" r:id="rId40">
            <anchor moveWithCells="1">
              <from>
                <xdr:col>27</xdr:col>
                <xdr:colOff>152400</xdr:colOff>
                <xdr:row>15</xdr:row>
                <xdr:rowOff>104775</xdr:rowOff>
              </from>
              <to>
                <xdr:col>29</xdr:col>
                <xdr:colOff>0</xdr:colOff>
                <xdr:row>16</xdr:row>
                <xdr:rowOff>66675</xdr:rowOff>
              </to>
            </anchor>
          </controlPr>
        </control>
      </mc:Choice>
      <mc:Fallback>
        <control shapeId="7189" r:id="rId39" name="Control 21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indexed="48"/>
  </sheetPr>
  <dimension ref="A1:AB839"/>
  <sheetViews>
    <sheetView showZeros="0" view="pageBreakPreview" workbookViewId="0">
      <pane ySplit="6" topLeftCell="A7" activePane="bottomLeft" state="frozen"/>
      <selection activeCell="C7" sqref="C7"/>
      <selection pane="bottomLeft" activeCell="F23" sqref="F23"/>
    </sheetView>
  </sheetViews>
  <sheetFormatPr defaultColWidth="6.109375" defaultRowHeight="21.95" customHeight="1" x14ac:dyDescent="0.15"/>
  <cols>
    <col min="1" max="1" width="4.6640625" style="100" customWidth="1"/>
    <col min="2" max="2" width="4.33203125" style="100" customWidth="1"/>
    <col min="3" max="3" width="6.77734375" style="100" customWidth="1"/>
    <col min="4" max="4" width="3.77734375" style="100" customWidth="1"/>
    <col min="5" max="6" width="8.77734375" style="622" customWidth="1"/>
    <col min="7" max="7" width="6.33203125" style="174" hidden="1" customWidth="1"/>
    <col min="8" max="8" width="6.77734375" style="100" customWidth="1"/>
    <col min="9" max="9" width="3.77734375" style="100" customWidth="1"/>
    <col min="10" max="11" width="8.77734375" style="622" customWidth="1"/>
    <col min="12" max="12" width="6.77734375" style="622" customWidth="1"/>
    <col min="13" max="13" width="8.6640625" style="287" customWidth="1"/>
    <col min="14" max="14" width="15.77734375" style="282" customWidth="1"/>
    <col min="15" max="15" width="8.6640625" style="287" customWidth="1"/>
    <col min="16" max="16" width="16.109375" style="282" customWidth="1"/>
    <col min="17" max="17" width="7.33203125" style="100" hidden="1" customWidth="1"/>
    <col min="18" max="18" width="13.77734375" style="100" hidden="1" customWidth="1"/>
    <col min="19" max="19" width="7.33203125" style="100" hidden="1" customWidth="1"/>
    <col min="20" max="20" width="6.77734375" style="100" customWidth="1"/>
    <col min="21" max="21" width="12.77734375" style="414" customWidth="1"/>
    <col min="22" max="22" width="14.5546875" style="416" customWidth="1"/>
    <col min="23" max="23" width="10.77734375" style="100" customWidth="1"/>
    <col min="24" max="24" width="10.77734375" style="414" customWidth="1"/>
    <col min="25" max="25" width="10.77734375" style="100" customWidth="1"/>
    <col min="26" max="26" width="8" style="100" customWidth="1"/>
    <col min="27" max="16384" width="6.109375" style="100"/>
  </cols>
  <sheetData>
    <row r="1" spans="2:28" s="394" customFormat="1" ht="38.25" customHeight="1" x14ac:dyDescent="0.15">
      <c r="B1" s="807"/>
      <c r="C1" s="807"/>
      <c r="D1" s="807"/>
      <c r="E1" s="807"/>
      <c r="F1" s="807"/>
      <c r="G1" s="807"/>
      <c r="H1" s="807"/>
      <c r="I1" s="807"/>
      <c r="J1" s="807"/>
      <c r="K1" s="807"/>
      <c r="L1" s="807"/>
      <c r="M1" s="807"/>
      <c r="N1" s="807"/>
      <c r="O1" s="807"/>
      <c r="P1" s="807"/>
      <c r="Q1" s="807"/>
      <c r="R1" s="807"/>
      <c r="S1" s="807"/>
      <c r="T1" s="807"/>
      <c r="U1" s="392"/>
      <c r="V1" s="393"/>
      <c r="W1" s="640"/>
      <c r="X1" s="640"/>
      <c r="Y1" s="640"/>
    </row>
    <row r="2" spans="2:28" s="397" customFormat="1" ht="11.1" customHeight="1" x14ac:dyDescent="0.15">
      <c r="B2" s="108"/>
      <c r="C2" s="108"/>
      <c r="D2" s="91"/>
      <c r="E2" s="607"/>
      <c r="F2" s="607"/>
      <c r="G2" s="91"/>
      <c r="H2" s="183"/>
      <c r="I2" s="184"/>
      <c r="J2" s="607"/>
      <c r="K2" s="624"/>
      <c r="L2" s="624"/>
      <c r="M2" s="243"/>
      <c r="N2" s="243"/>
      <c r="O2" s="243"/>
      <c r="P2" s="243"/>
      <c r="Q2" s="185"/>
      <c r="R2" s="185"/>
      <c r="S2" s="185"/>
      <c r="T2" s="184"/>
      <c r="U2" s="395"/>
      <c r="V2" s="396"/>
    </row>
    <row r="3" spans="2:28" s="387" customFormat="1" ht="15" customHeight="1" x14ac:dyDescent="0.15">
      <c r="B3" s="430"/>
      <c r="C3" s="113"/>
      <c r="D3" s="92"/>
      <c r="E3" s="608"/>
      <c r="F3" s="608"/>
      <c r="G3" s="92"/>
      <c r="H3" s="202"/>
      <c r="I3" s="203"/>
      <c r="J3" s="608"/>
      <c r="K3" s="625"/>
      <c r="L3" s="625"/>
      <c r="M3" s="243"/>
      <c r="N3" s="245"/>
      <c r="O3" s="243"/>
      <c r="P3" s="398"/>
      <c r="Q3" s="204"/>
      <c r="R3" s="204"/>
      <c r="S3" s="204"/>
      <c r="T3" s="186"/>
      <c r="U3" s="399"/>
      <c r="V3" s="400"/>
    </row>
    <row r="4" spans="2:28" s="404" customFormat="1" ht="21" customHeight="1" x14ac:dyDescent="0.15">
      <c r="B4" s="810"/>
      <c r="C4" s="788"/>
      <c r="D4" s="814"/>
      <c r="E4" s="815"/>
      <c r="F4" s="816"/>
      <c r="G4" s="821"/>
      <c r="H4" s="815"/>
      <c r="I4" s="815"/>
      <c r="J4" s="815"/>
      <c r="K4" s="816"/>
      <c r="L4" s="796"/>
      <c r="M4" s="673"/>
      <c r="N4" s="673"/>
      <c r="O4" s="673"/>
      <c r="P4" s="673"/>
      <c r="Q4" s="357"/>
      <c r="R4" s="357"/>
      <c r="S4" s="357"/>
      <c r="T4" s="798"/>
      <c r="U4" s="402"/>
      <c r="V4" s="403"/>
    </row>
    <row r="5" spans="2:28" s="404" customFormat="1" ht="21" customHeight="1" x14ac:dyDescent="0.15">
      <c r="B5" s="811"/>
      <c r="C5" s="817"/>
      <c r="D5" s="818"/>
      <c r="E5" s="819"/>
      <c r="F5" s="820"/>
      <c r="G5" s="822"/>
      <c r="H5" s="819"/>
      <c r="I5" s="819"/>
      <c r="J5" s="819"/>
      <c r="K5" s="820"/>
      <c r="L5" s="797"/>
      <c r="M5" s="673"/>
      <c r="N5" s="673"/>
      <c r="O5" s="673"/>
      <c r="P5" s="673"/>
      <c r="Q5" s="357"/>
      <c r="R5" s="357"/>
      <c r="S5" s="357"/>
      <c r="T5" s="798"/>
      <c r="U5" s="402"/>
      <c r="V5" s="403"/>
    </row>
    <row r="6" spans="2:28" s="404" customFormat="1" ht="24.95" customHeight="1" x14ac:dyDescent="0.15">
      <c r="B6" s="812"/>
      <c r="C6" s="674"/>
      <c r="D6" s="675"/>
      <c r="E6" s="676"/>
      <c r="F6" s="676"/>
      <c r="G6" s="672"/>
      <c r="H6" s="677"/>
      <c r="I6" s="675"/>
      <c r="J6" s="676"/>
      <c r="K6" s="676"/>
      <c r="L6" s="813"/>
      <c r="M6" s="673"/>
      <c r="N6" s="673"/>
      <c r="O6" s="673"/>
      <c r="P6" s="673"/>
      <c r="Q6" s="357"/>
      <c r="R6" s="357"/>
      <c r="S6" s="357"/>
      <c r="T6" s="798"/>
      <c r="U6" s="405" t="s">
        <v>88</v>
      </c>
      <c r="V6" s="406" t="s">
        <v>89</v>
      </c>
      <c r="W6" s="404" t="s">
        <v>861</v>
      </c>
      <c r="X6" s="404" t="s">
        <v>859</v>
      </c>
      <c r="Y6" s="404" t="s">
        <v>860</v>
      </c>
    </row>
    <row r="7" spans="2:28" ht="21" customHeight="1" x14ac:dyDescent="0.15">
      <c r="B7" s="669"/>
      <c r="C7" s="660"/>
      <c r="D7" s="660"/>
      <c r="E7" s="617"/>
      <c r="F7" s="617"/>
      <c r="G7" s="164"/>
      <c r="H7" s="660"/>
      <c r="I7" s="663"/>
      <c r="J7" s="664"/>
      <c r="K7" s="610"/>
      <c r="L7" s="627"/>
      <c r="M7" s="291"/>
      <c r="N7" s="291"/>
      <c r="O7" s="291"/>
      <c r="P7" s="291"/>
      <c r="Q7" s="152"/>
      <c r="R7" s="152"/>
      <c r="S7" s="152"/>
      <c r="T7" s="665"/>
      <c r="U7" s="380" t="str">
        <f t="shared" ref="U7:U17" si="0">CONCATENATE(M7,D7)</f>
        <v/>
      </c>
      <c r="V7" s="381" t="str">
        <f t="shared" ref="V7:V17" si="1">CONCATENATE(O7,I7)</f>
        <v/>
      </c>
      <c r="W7" s="651" t="s">
        <v>867</v>
      </c>
      <c r="X7" s="652" t="s">
        <v>864</v>
      </c>
      <c r="Y7" s="652" t="s">
        <v>868</v>
      </c>
      <c r="Z7" s="382"/>
      <c r="AA7" s="367"/>
      <c r="AB7" s="367"/>
    </row>
    <row r="8" spans="2:28" ht="21" customHeight="1" x14ac:dyDescent="0.15">
      <c r="B8" s="670"/>
      <c r="C8" s="659"/>
      <c r="D8" s="659"/>
      <c r="E8" s="613"/>
      <c r="F8" s="613"/>
      <c r="G8" s="77"/>
      <c r="H8" s="659"/>
      <c r="I8" s="661"/>
      <c r="J8" s="666"/>
      <c r="K8" s="611"/>
      <c r="L8" s="668"/>
      <c r="M8" s="66"/>
      <c r="N8" s="66"/>
      <c r="O8" s="661"/>
      <c r="P8" s="661"/>
      <c r="Q8" s="65"/>
      <c r="R8" s="59"/>
      <c r="S8" s="65"/>
      <c r="T8" s="667"/>
      <c r="U8" s="380" t="str">
        <f t="shared" si="0"/>
        <v/>
      </c>
      <c r="V8" s="381" t="str">
        <f t="shared" si="1"/>
        <v/>
      </c>
      <c r="W8" s="651" t="s">
        <v>867</v>
      </c>
      <c r="X8" s="652" t="s">
        <v>864</v>
      </c>
      <c r="Y8" s="652" t="s">
        <v>868</v>
      </c>
      <c r="Z8" s="382"/>
      <c r="AA8" s="367"/>
      <c r="AB8" s="367"/>
    </row>
    <row r="9" spans="2:28" ht="21" customHeight="1" x14ac:dyDescent="0.15">
      <c r="B9" s="670"/>
      <c r="C9" s="659"/>
      <c r="D9" s="659"/>
      <c r="E9" s="613"/>
      <c r="F9" s="613"/>
      <c r="G9" s="77"/>
      <c r="H9" s="659"/>
      <c r="I9" s="661"/>
      <c r="J9" s="666"/>
      <c r="K9" s="611"/>
      <c r="L9" s="668"/>
      <c r="M9" s="66"/>
      <c r="N9" s="66"/>
      <c r="O9" s="66"/>
      <c r="P9" s="66"/>
      <c r="Q9" s="65"/>
      <c r="R9" s="65"/>
      <c r="S9" s="65"/>
      <c r="T9" s="667"/>
      <c r="U9" s="380" t="str">
        <f t="shared" si="0"/>
        <v/>
      </c>
      <c r="V9" s="381" t="str">
        <f t="shared" si="1"/>
        <v/>
      </c>
      <c r="W9" s="651" t="s">
        <v>867</v>
      </c>
      <c r="X9" s="652" t="s">
        <v>864</v>
      </c>
      <c r="Y9" s="652" t="s">
        <v>868</v>
      </c>
      <c r="Z9" s="382"/>
      <c r="AA9" s="367"/>
      <c r="AB9" s="367"/>
    </row>
    <row r="10" spans="2:28" ht="21" customHeight="1" x14ac:dyDescent="0.15">
      <c r="B10" s="670"/>
      <c r="C10" s="659"/>
      <c r="D10" s="659"/>
      <c r="E10" s="613"/>
      <c r="F10" s="613"/>
      <c r="G10" s="77"/>
      <c r="H10" s="659"/>
      <c r="I10" s="661"/>
      <c r="J10" s="666"/>
      <c r="K10" s="611"/>
      <c r="L10" s="668"/>
      <c r="M10" s="66"/>
      <c r="N10" s="66"/>
      <c r="O10" s="661"/>
      <c r="P10" s="661"/>
      <c r="Q10" s="65"/>
      <c r="R10" s="65"/>
      <c r="S10" s="65"/>
      <c r="T10" s="667"/>
      <c r="U10" s="380" t="str">
        <f t="shared" si="0"/>
        <v/>
      </c>
      <c r="V10" s="381" t="str">
        <f t="shared" si="1"/>
        <v/>
      </c>
      <c r="W10" s="651" t="s">
        <v>867</v>
      </c>
      <c r="X10" s="652" t="s">
        <v>864</v>
      </c>
      <c r="Y10" s="652" t="s">
        <v>868</v>
      </c>
      <c r="Z10" s="382"/>
      <c r="AA10" s="367"/>
      <c r="AB10" s="367"/>
    </row>
    <row r="11" spans="2:28" ht="21" customHeight="1" x14ac:dyDescent="0.15">
      <c r="B11" s="670"/>
      <c r="C11" s="659"/>
      <c r="D11" s="659"/>
      <c r="E11" s="613"/>
      <c r="F11" s="613"/>
      <c r="G11" s="77"/>
      <c r="H11" s="659"/>
      <c r="I11" s="661"/>
      <c r="J11" s="666"/>
      <c r="K11" s="611"/>
      <c r="L11" s="668"/>
      <c r="M11" s="66"/>
      <c r="N11" s="66"/>
      <c r="O11" s="66"/>
      <c r="P11" s="66"/>
      <c r="Q11" s="65"/>
      <c r="R11" s="65"/>
      <c r="S11" s="65"/>
      <c r="T11" s="667"/>
      <c r="U11" s="380" t="str">
        <f t="shared" si="0"/>
        <v/>
      </c>
      <c r="V11" s="381" t="str">
        <f t="shared" si="1"/>
        <v/>
      </c>
      <c r="W11" s="651" t="s">
        <v>867</v>
      </c>
      <c r="X11" s="652" t="s">
        <v>864</v>
      </c>
      <c r="Y11" s="652" t="s">
        <v>868</v>
      </c>
      <c r="Z11" s="382"/>
      <c r="AA11" s="367"/>
      <c r="AB11" s="367"/>
    </row>
    <row r="12" spans="2:28" ht="21" customHeight="1" x14ac:dyDescent="0.15">
      <c r="B12" s="670"/>
      <c r="C12" s="659"/>
      <c r="D12" s="659"/>
      <c r="E12" s="613"/>
      <c r="F12" s="613"/>
      <c r="G12" s="77"/>
      <c r="H12" s="659"/>
      <c r="I12" s="661"/>
      <c r="J12" s="666"/>
      <c r="K12" s="611"/>
      <c r="L12" s="668"/>
      <c r="M12" s="66"/>
      <c r="N12" s="66"/>
      <c r="O12" s="661"/>
      <c r="P12" s="661"/>
      <c r="Q12" s="65"/>
      <c r="R12" s="65"/>
      <c r="S12" s="65"/>
      <c r="T12" s="667"/>
      <c r="U12" s="380" t="str">
        <f t="shared" si="0"/>
        <v/>
      </c>
      <c r="V12" s="381" t="str">
        <f t="shared" si="1"/>
        <v/>
      </c>
      <c r="W12" s="651" t="s">
        <v>867</v>
      </c>
      <c r="X12" s="652" t="s">
        <v>864</v>
      </c>
      <c r="Y12" s="652" t="s">
        <v>879</v>
      </c>
      <c r="Z12" s="382"/>
      <c r="AA12" s="367"/>
      <c r="AB12" s="367"/>
    </row>
    <row r="13" spans="2:28" ht="21" customHeight="1" x14ac:dyDescent="0.15">
      <c r="B13" s="670"/>
      <c r="C13" s="659"/>
      <c r="D13" s="659"/>
      <c r="E13" s="613"/>
      <c r="F13" s="613"/>
      <c r="G13" s="77"/>
      <c r="H13" s="659"/>
      <c r="I13" s="661"/>
      <c r="J13" s="666"/>
      <c r="K13" s="611"/>
      <c r="L13" s="668"/>
      <c r="M13" s="66"/>
      <c r="N13" s="66"/>
      <c r="O13" s="66"/>
      <c r="P13" s="66"/>
      <c r="Q13" s="65"/>
      <c r="R13" s="65"/>
      <c r="S13" s="65"/>
      <c r="T13" s="667"/>
      <c r="U13" s="380" t="str">
        <f t="shared" si="0"/>
        <v/>
      </c>
      <c r="V13" s="381" t="str">
        <f t="shared" si="1"/>
        <v/>
      </c>
      <c r="W13" s="651" t="s">
        <v>867</v>
      </c>
      <c r="X13" s="652" t="s">
        <v>864</v>
      </c>
      <c r="Y13" s="652" t="s">
        <v>868</v>
      </c>
      <c r="Z13" s="382"/>
      <c r="AA13" s="367"/>
      <c r="AB13" s="367"/>
    </row>
    <row r="14" spans="2:28" ht="21" customHeight="1" x14ac:dyDescent="0.15">
      <c r="B14" s="670"/>
      <c r="C14" s="659"/>
      <c r="D14" s="659"/>
      <c r="E14" s="613"/>
      <c r="F14" s="613"/>
      <c r="G14" s="77"/>
      <c r="H14" s="659"/>
      <c r="I14" s="661"/>
      <c r="J14" s="666"/>
      <c r="K14" s="611"/>
      <c r="L14" s="668"/>
      <c r="M14" s="671"/>
      <c r="N14" s="66"/>
      <c r="O14" s="671"/>
      <c r="P14" s="66"/>
      <c r="Q14" s="65"/>
      <c r="R14" s="65"/>
      <c r="S14" s="65"/>
      <c r="T14" s="667"/>
      <c r="U14" s="380" t="str">
        <f t="shared" si="0"/>
        <v/>
      </c>
      <c r="V14" s="381" t="str">
        <f t="shared" si="1"/>
        <v/>
      </c>
      <c r="W14" s="651" t="s">
        <v>867</v>
      </c>
      <c r="X14" s="652" t="s">
        <v>864</v>
      </c>
      <c r="Y14" s="652" t="s">
        <v>868</v>
      </c>
      <c r="Z14" s="382"/>
      <c r="AA14" s="367"/>
      <c r="AB14" s="367"/>
    </row>
    <row r="15" spans="2:28" ht="36.75" customHeight="1" x14ac:dyDescent="0.15">
      <c r="B15" s="670"/>
      <c r="C15" s="659"/>
      <c r="D15" s="659"/>
      <c r="E15" s="613"/>
      <c r="F15" s="613"/>
      <c r="G15" s="77"/>
      <c r="H15" s="659"/>
      <c r="I15" s="661"/>
      <c r="J15" s="666"/>
      <c r="K15" s="611"/>
      <c r="L15" s="668"/>
      <c r="M15" s="66"/>
      <c r="N15" s="66"/>
      <c r="O15" s="66"/>
      <c r="P15" s="66"/>
      <c r="Q15" s="65"/>
      <c r="R15" s="65"/>
      <c r="S15" s="65"/>
      <c r="T15" s="667"/>
      <c r="U15" s="380" t="str">
        <f t="shared" si="0"/>
        <v/>
      </c>
      <c r="V15" s="381" t="str">
        <f t="shared" si="1"/>
        <v/>
      </c>
      <c r="W15" s="651" t="s">
        <v>867</v>
      </c>
      <c r="X15" s="652" t="s">
        <v>864</v>
      </c>
      <c r="Y15" s="652" t="s">
        <v>868</v>
      </c>
      <c r="Z15" s="382"/>
      <c r="AA15" s="367"/>
      <c r="AB15" s="367"/>
    </row>
    <row r="16" spans="2:28" ht="21" customHeight="1" x14ac:dyDescent="0.15">
      <c r="B16" s="670"/>
      <c r="C16" s="659"/>
      <c r="D16" s="659"/>
      <c r="E16" s="613"/>
      <c r="F16" s="613"/>
      <c r="G16" s="77"/>
      <c r="H16" s="659"/>
      <c r="I16" s="661"/>
      <c r="J16" s="666"/>
      <c r="K16" s="611"/>
      <c r="L16" s="668"/>
      <c r="M16" s="66"/>
      <c r="N16" s="66"/>
      <c r="O16" s="66"/>
      <c r="P16" s="66"/>
      <c r="Q16" s="65"/>
      <c r="R16" s="65"/>
      <c r="S16" s="65"/>
      <c r="T16" s="667"/>
      <c r="U16" s="380" t="str">
        <f t="shared" si="0"/>
        <v/>
      </c>
      <c r="V16" s="381" t="str">
        <f t="shared" si="1"/>
        <v/>
      </c>
      <c r="W16" s="651" t="s">
        <v>867</v>
      </c>
      <c r="X16" s="652" t="s">
        <v>864</v>
      </c>
      <c r="Y16" s="652">
        <v>0</v>
      </c>
      <c r="Z16" s="382"/>
      <c r="AA16" s="367"/>
      <c r="AB16" s="367"/>
    </row>
    <row r="17" spans="1:28" ht="21" customHeight="1" x14ac:dyDescent="0.15">
      <c r="B17" s="670"/>
      <c r="C17" s="659"/>
      <c r="D17" s="659"/>
      <c r="E17" s="613"/>
      <c r="F17" s="613"/>
      <c r="G17" s="77"/>
      <c r="H17" s="659"/>
      <c r="I17" s="661"/>
      <c r="J17" s="666"/>
      <c r="K17" s="611"/>
      <c r="L17" s="668"/>
      <c r="M17" s="66"/>
      <c r="N17" s="66"/>
      <c r="O17" s="66"/>
      <c r="P17" s="66"/>
      <c r="Q17" s="65"/>
      <c r="R17" s="65"/>
      <c r="S17" s="65"/>
      <c r="T17" s="667"/>
      <c r="U17" s="380" t="str">
        <f t="shared" si="0"/>
        <v/>
      </c>
      <c r="V17" s="381" t="str">
        <f t="shared" si="1"/>
        <v/>
      </c>
      <c r="W17" s="651" t="s">
        <v>867</v>
      </c>
      <c r="X17" s="652" t="s">
        <v>864</v>
      </c>
      <c r="Y17" s="652" t="s">
        <v>868</v>
      </c>
      <c r="Z17" s="382"/>
      <c r="AA17" s="367"/>
      <c r="AB17" s="367"/>
    </row>
    <row r="18" spans="1:28" ht="21" customHeight="1" x14ac:dyDescent="0.15">
      <c r="B18" s="576"/>
      <c r="C18" s="507"/>
      <c r="D18" s="508"/>
      <c r="E18" s="658"/>
      <c r="F18" s="658"/>
      <c r="G18" s="520"/>
      <c r="H18" s="632"/>
      <c r="I18" s="632"/>
      <c r="J18" s="630"/>
      <c r="K18" s="630"/>
      <c r="L18" s="658"/>
      <c r="M18" s="509"/>
      <c r="N18" s="509"/>
      <c r="O18" s="509"/>
      <c r="P18" s="509"/>
      <c r="Q18" s="512"/>
      <c r="R18" s="512"/>
      <c r="S18" s="512"/>
      <c r="T18" s="513"/>
      <c r="U18" s="380"/>
      <c r="V18" s="381"/>
      <c r="W18" s="647"/>
      <c r="X18" s="648"/>
      <c r="Y18" s="647"/>
      <c r="Z18" s="382"/>
      <c r="AA18" s="367"/>
      <c r="AB18" s="367"/>
    </row>
    <row r="19" spans="1:28" ht="21" customHeight="1" x14ac:dyDescent="0.15">
      <c r="B19" s="576"/>
      <c r="C19" s="507"/>
      <c r="D19" s="508"/>
      <c r="E19" s="658"/>
      <c r="F19" s="658"/>
      <c r="G19" s="520"/>
      <c r="H19" s="632"/>
      <c r="I19" s="632"/>
      <c r="J19" s="630"/>
      <c r="K19" s="630"/>
      <c r="L19" s="658"/>
      <c r="M19" s="509"/>
      <c r="N19" s="509"/>
      <c r="O19" s="509"/>
      <c r="P19" s="509"/>
      <c r="Q19" s="512"/>
      <c r="R19" s="519"/>
      <c r="S19" s="512"/>
      <c r="T19" s="513"/>
      <c r="U19" s="380"/>
      <c r="V19" s="381"/>
      <c r="W19" s="647"/>
      <c r="X19" s="648"/>
      <c r="Y19" s="647"/>
      <c r="Z19" s="382"/>
      <c r="AA19" s="367"/>
      <c r="AB19" s="367"/>
    </row>
    <row r="20" spans="1:28" ht="21" customHeight="1" x14ac:dyDescent="0.15">
      <c r="B20" s="576"/>
      <c r="C20" s="507"/>
      <c r="D20" s="508"/>
      <c r="E20" s="658"/>
      <c r="F20" s="658"/>
      <c r="G20" s="520"/>
      <c r="H20" s="632"/>
      <c r="I20" s="632"/>
      <c r="J20" s="630"/>
      <c r="K20" s="630"/>
      <c r="L20" s="658"/>
      <c r="M20" s="509"/>
      <c r="N20" s="509"/>
      <c r="O20" s="509"/>
      <c r="P20" s="509"/>
      <c r="Q20" s="512"/>
      <c r="R20" s="519"/>
      <c r="S20" s="512"/>
      <c r="T20" s="513"/>
      <c r="U20" s="380"/>
      <c r="V20" s="381"/>
      <c r="W20" s="647"/>
      <c r="X20" s="648"/>
      <c r="Y20" s="647"/>
      <c r="Z20" s="382"/>
      <c r="AA20" s="367"/>
      <c r="AB20" s="367"/>
    </row>
    <row r="21" spans="1:28" ht="21" customHeight="1" x14ac:dyDescent="0.15">
      <c r="B21" s="576"/>
      <c r="C21" s="507"/>
      <c r="D21" s="508"/>
      <c r="E21" s="658"/>
      <c r="F21" s="658"/>
      <c r="G21" s="520"/>
      <c r="H21" s="632"/>
      <c r="I21" s="632"/>
      <c r="J21" s="630"/>
      <c r="K21" s="630"/>
      <c r="L21" s="658"/>
      <c r="M21" s="509"/>
      <c r="N21" s="509"/>
      <c r="O21" s="509"/>
      <c r="P21" s="509"/>
      <c r="Q21" s="512"/>
      <c r="R21" s="512"/>
      <c r="S21" s="512"/>
      <c r="T21" s="513"/>
      <c r="U21" s="380"/>
      <c r="V21" s="381"/>
      <c r="W21" s="647"/>
      <c r="X21" s="648"/>
      <c r="Y21" s="647"/>
      <c r="Z21" s="382"/>
      <c r="AA21" s="367"/>
      <c r="AB21" s="367"/>
    </row>
    <row r="22" spans="1:28" ht="21" customHeight="1" x14ac:dyDescent="0.15">
      <c r="B22" s="576"/>
      <c r="C22" s="507"/>
      <c r="D22" s="508"/>
      <c r="E22" s="658"/>
      <c r="F22" s="658"/>
      <c r="G22" s="520"/>
      <c r="H22" s="632"/>
      <c r="I22" s="632"/>
      <c r="J22" s="630"/>
      <c r="K22" s="630"/>
      <c r="L22" s="658"/>
      <c r="M22" s="509"/>
      <c r="N22" s="509"/>
      <c r="O22" s="509"/>
      <c r="P22" s="509"/>
      <c r="Q22" s="512"/>
      <c r="R22" s="512"/>
      <c r="S22" s="512"/>
      <c r="T22" s="513"/>
      <c r="U22" s="380"/>
      <c r="V22" s="381"/>
      <c r="W22" s="647"/>
      <c r="X22" s="648"/>
      <c r="Y22" s="647"/>
      <c r="Z22" s="382"/>
      <c r="AA22" s="367"/>
      <c r="AB22" s="367"/>
    </row>
    <row r="23" spans="1:28" ht="21" customHeight="1" x14ac:dyDescent="0.15">
      <c r="B23" s="576"/>
      <c r="C23" s="507"/>
      <c r="D23" s="508"/>
      <c r="E23" s="658"/>
      <c r="F23" s="658"/>
      <c r="G23" s="520"/>
      <c r="H23" s="632"/>
      <c r="I23" s="632"/>
      <c r="J23" s="630"/>
      <c r="K23" s="630"/>
      <c r="L23" s="658"/>
      <c r="M23" s="509"/>
      <c r="N23" s="509"/>
      <c r="O23" s="509"/>
      <c r="P23" s="509"/>
      <c r="Q23" s="512"/>
      <c r="R23" s="512"/>
      <c r="S23" s="512"/>
      <c r="T23" s="513"/>
      <c r="U23" s="380"/>
      <c r="V23" s="381"/>
      <c r="W23" s="647"/>
      <c r="X23" s="648"/>
      <c r="Y23" s="647"/>
      <c r="Z23" s="382"/>
      <c r="AA23" s="367"/>
      <c r="AB23" s="367"/>
    </row>
    <row r="24" spans="1:28" ht="21" customHeight="1" x14ac:dyDescent="0.15">
      <c r="B24" s="576"/>
      <c r="C24" s="507"/>
      <c r="D24" s="508"/>
      <c r="E24" s="658"/>
      <c r="F24" s="658"/>
      <c r="G24" s="520"/>
      <c r="H24" s="632"/>
      <c r="I24" s="632"/>
      <c r="J24" s="630"/>
      <c r="K24" s="630"/>
      <c r="L24" s="658"/>
      <c r="M24" s="509"/>
      <c r="N24" s="509"/>
      <c r="O24" s="509"/>
      <c r="P24" s="509"/>
      <c r="Q24" s="510"/>
      <c r="R24" s="510"/>
      <c r="S24" s="510"/>
      <c r="T24" s="511"/>
      <c r="U24" s="380"/>
      <c r="V24" s="381"/>
      <c r="W24" s="647"/>
      <c r="X24" s="648"/>
      <c r="Y24" s="647"/>
      <c r="Z24" s="382"/>
      <c r="AA24" s="367"/>
      <c r="AB24" s="367"/>
    </row>
    <row r="25" spans="1:28" ht="21" customHeight="1" x14ac:dyDescent="0.15">
      <c r="B25" s="576"/>
      <c r="C25" s="507"/>
      <c r="D25" s="508"/>
      <c r="E25" s="658"/>
      <c r="F25" s="658"/>
      <c r="G25" s="520"/>
      <c r="H25" s="632"/>
      <c r="I25" s="632"/>
      <c r="J25" s="630"/>
      <c r="K25" s="630"/>
      <c r="L25" s="658"/>
      <c r="M25" s="509"/>
      <c r="N25" s="509"/>
      <c r="O25" s="509"/>
      <c r="P25" s="509"/>
      <c r="Q25" s="510"/>
      <c r="R25" s="510"/>
      <c r="S25" s="510"/>
      <c r="T25" s="511"/>
      <c r="U25" s="380"/>
      <c r="V25" s="381"/>
      <c r="W25" s="647"/>
      <c r="X25" s="648"/>
      <c r="Y25" s="647"/>
      <c r="Z25" s="382"/>
      <c r="AA25" s="367"/>
      <c r="AB25" s="367"/>
    </row>
    <row r="26" spans="1:28" s="384" customFormat="1" ht="21" customHeight="1" x14ac:dyDescent="0.15">
      <c r="A26" s="100"/>
      <c r="B26" s="808"/>
      <c r="C26" s="809"/>
      <c r="D26" s="515"/>
      <c r="E26" s="609"/>
      <c r="F26" s="609"/>
      <c r="G26" s="521"/>
      <c r="H26" s="514"/>
      <c r="I26" s="515"/>
      <c r="J26" s="609"/>
      <c r="K26" s="609"/>
      <c r="L26" s="609"/>
      <c r="M26" s="516"/>
      <c r="N26" s="516"/>
      <c r="O26" s="516"/>
      <c r="P26" s="516"/>
      <c r="Q26" s="517"/>
      <c r="R26" s="517"/>
      <c r="S26" s="517"/>
      <c r="T26" s="518"/>
      <c r="U26" s="380"/>
      <c r="V26" s="381"/>
      <c r="W26" s="646"/>
      <c r="X26" s="645"/>
      <c r="Y26" s="647"/>
      <c r="Z26" s="382"/>
      <c r="AA26" s="383"/>
      <c r="AB26" s="383"/>
    </row>
    <row r="27" spans="1:28" ht="21" customHeight="1" x14ac:dyDescent="0.15">
      <c r="B27" s="445"/>
      <c r="C27" s="347"/>
      <c r="D27" s="348"/>
      <c r="E27" s="626"/>
      <c r="F27" s="626"/>
      <c r="G27" s="343"/>
      <c r="H27" s="371" t="s">
        <v>285</v>
      </c>
      <c r="I27" s="371" t="s">
        <v>285</v>
      </c>
      <c r="J27" s="633" t="s">
        <v>285</v>
      </c>
      <c r="K27" s="633" t="s">
        <v>285</v>
      </c>
      <c r="L27" s="626"/>
      <c r="M27" s="345"/>
      <c r="N27" s="345"/>
      <c r="O27" s="345"/>
      <c r="P27" s="345"/>
      <c r="Q27" s="346"/>
      <c r="R27" s="346"/>
      <c r="S27" s="346"/>
      <c r="T27" s="346"/>
      <c r="U27" s="380"/>
      <c r="V27" s="381"/>
      <c r="W27" s="646"/>
      <c r="X27" s="645"/>
      <c r="Y27" s="647"/>
      <c r="Z27" s="382"/>
      <c r="AA27" s="367"/>
      <c r="AB27" s="367"/>
    </row>
    <row r="28" spans="1:28" ht="21" customHeight="1" x14ac:dyDescent="0.15">
      <c r="B28" s="445"/>
      <c r="C28" s="347"/>
      <c r="D28" s="348"/>
      <c r="E28" s="626"/>
      <c r="F28" s="626"/>
      <c r="G28" s="343"/>
      <c r="H28" s="371" t="s">
        <v>285</v>
      </c>
      <c r="I28" s="371" t="s">
        <v>285</v>
      </c>
      <c r="J28" s="633" t="s">
        <v>285</v>
      </c>
      <c r="K28" s="633" t="s">
        <v>285</v>
      </c>
      <c r="L28" s="626"/>
      <c r="M28" s="345"/>
      <c r="N28" s="345"/>
      <c r="O28" s="345"/>
      <c r="P28" s="345"/>
      <c r="Q28" s="346"/>
      <c r="R28" s="346"/>
      <c r="S28" s="346"/>
      <c r="T28" s="346"/>
      <c r="U28" s="380"/>
      <c r="V28" s="381"/>
      <c r="W28" s="646"/>
      <c r="X28" s="645"/>
      <c r="Y28" s="647"/>
      <c r="Z28" s="382"/>
      <c r="AA28" s="367"/>
      <c r="AB28" s="367"/>
    </row>
    <row r="29" spans="1:28" ht="21" customHeight="1" x14ac:dyDescent="0.15">
      <c r="B29" s="431">
        <v>101</v>
      </c>
      <c r="C29" s="99"/>
      <c r="D29" s="97"/>
      <c r="E29" s="627"/>
      <c r="F29" s="627"/>
      <c r="G29" s="164"/>
      <c r="H29" s="99"/>
      <c r="I29" s="97"/>
      <c r="J29" s="627"/>
      <c r="K29" s="627"/>
      <c r="L29" s="627">
        <v>0</v>
      </c>
      <c r="M29" s="69"/>
      <c r="N29" s="69"/>
      <c r="O29" s="69"/>
      <c r="P29" s="69"/>
      <c r="Q29" s="152"/>
      <c r="R29" s="152"/>
      <c r="S29" s="152"/>
      <c r="T29" s="153"/>
      <c r="U29" s="380"/>
      <c r="V29" s="381"/>
      <c r="W29" s="647"/>
      <c r="X29" s="648"/>
      <c r="Y29" s="647"/>
      <c r="Z29" s="382"/>
      <c r="AA29" s="367"/>
      <c r="AB29" s="367"/>
    </row>
    <row r="30" spans="1:28" ht="21" customHeight="1" x14ac:dyDescent="0.15">
      <c r="B30" s="206">
        <v>102</v>
      </c>
      <c r="C30" s="63"/>
      <c r="D30" s="57"/>
      <c r="E30" s="628"/>
      <c r="F30" s="628"/>
      <c r="G30" s="77"/>
      <c r="H30" s="63"/>
      <c r="I30" s="57"/>
      <c r="J30" s="628"/>
      <c r="K30" s="628"/>
      <c r="L30" s="628">
        <v>0</v>
      </c>
      <c r="M30" s="58"/>
      <c r="N30" s="58"/>
      <c r="O30" s="58"/>
      <c r="P30" s="58"/>
      <c r="Q30" s="65"/>
      <c r="R30" s="65"/>
      <c r="S30" s="65"/>
      <c r="T30" s="72"/>
      <c r="U30" s="380"/>
      <c r="V30" s="381"/>
      <c r="W30" s="647"/>
      <c r="X30" s="648"/>
      <c r="Y30" s="647"/>
      <c r="Z30" s="382"/>
      <c r="AA30" s="367"/>
      <c r="AB30" s="367"/>
    </row>
    <row r="31" spans="1:28" ht="21" customHeight="1" x14ac:dyDescent="0.15">
      <c r="B31" s="206">
        <v>103</v>
      </c>
      <c r="C31" s="63"/>
      <c r="D31" s="57"/>
      <c r="E31" s="628"/>
      <c r="F31" s="628"/>
      <c r="G31" s="77"/>
      <c r="H31" s="63"/>
      <c r="I31" s="57"/>
      <c r="J31" s="628"/>
      <c r="K31" s="628"/>
      <c r="L31" s="628">
        <v>0</v>
      </c>
      <c r="M31" s="58"/>
      <c r="N31" s="58"/>
      <c r="O31" s="58"/>
      <c r="P31" s="58"/>
      <c r="Q31" s="65"/>
      <c r="R31" s="65"/>
      <c r="S31" s="65"/>
      <c r="T31" s="72"/>
      <c r="U31" s="380"/>
      <c r="V31" s="381"/>
      <c r="W31" s="647"/>
      <c r="X31" s="648"/>
      <c r="Y31" s="647"/>
      <c r="Z31" s="382"/>
      <c r="AA31" s="367"/>
      <c r="AB31" s="367"/>
    </row>
    <row r="32" spans="1:28" ht="21" customHeight="1" x14ac:dyDescent="0.15">
      <c r="B32" s="206">
        <v>104</v>
      </c>
      <c r="C32" s="63"/>
      <c r="D32" s="57"/>
      <c r="E32" s="628"/>
      <c r="F32" s="628"/>
      <c r="G32" s="77"/>
      <c r="H32" s="63"/>
      <c r="I32" s="57"/>
      <c r="J32" s="628"/>
      <c r="K32" s="628"/>
      <c r="L32" s="628">
        <v>0</v>
      </c>
      <c r="M32" s="58"/>
      <c r="N32" s="58"/>
      <c r="O32" s="58"/>
      <c r="P32" s="58"/>
      <c r="Q32" s="65"/>
      <c r="R32" s="65"/>
      <c r="S32" s="65"/>
      <c r="T32" s="72"/>
      <c r="U32" s="380"/>
      <c r="V32" s="381"/>
      <c r="W32" s="647"/>
      <c r="X32" s="648"/>
      <c r="Y32" s="647"/>
      <c r="Z32" s="382"/>
      <c r="AA32" s="367"/>
      <c r="AB32" s="367"/>
    </row>
    <row r="33" spans="2:28" ht="21" customHeight="1" x14ac:dyDescent="0.15">
      <c r="B33" s="206">
        <v>105</v>
      </c>
      <c r="C33" s="63"/>
      <c r="D33" s="57"/>
      <c r="E33" s="628"/>
      <c r="F33" s="628"/>
      <c r="G33" s="77"/>
      <c r="H33" s="63"/>
      <c r="I33" s="57"/>
      <c r="J33" s="628"/>
      <c r="K33" s="628"/>
      <c r="L33" s="628">
        <v>0</v>
      </c>
      <c r="M33" s="58"/>
      <c r="N33" s="58"/>
      <c r="O33" s="58"/>
      <c r="P33" s="58"/>
      <c r="Q33" s="65"/>
      <c r="R33" s="65"/>
      <c r="S33" s="65"/>
      <c r="T33" s="72"/>
      <c r="U33" s="380"/>
      <c r="V33" s="381"/>
      <c r="W33" s="647"/>
      <c r="X33" s="648"/>
      <c r="Y33" s="647"/>
      <c r="Z33" s="382"/>
      <c r="AA33" s="367"/>
      <c r="AB33" s="367"/>
    </row>
    <row r="34" spans="2:28" ht="21" customHeight="1" x14ac:dyDescent="0.15">
      <c r="B34" s="206">
        <v>106</v>
      </c>
      <c r="C34" s="63"/>
      <c r="D34" s="57"/>
      <c r="E34" s="628"/>
      <c r="F34" s="628"/>
      <c r="G34" s="77"/>
      <c r="H34" s="63"/>
      <c r="I34" s="57"/>
      <c r="J34" s="628"/>
      <c r="K34" s="628"/>
      <c r="L34" s="628">
        <v>0</v>
      </c>
      <c r="M34" s="58"/>
      <c r="N34" s="58"/>
      <c r="O34" s="58"/>
      <c r="P34" s="58"/>
      <c r="Q34" s="65"/>
      <c r="R34" s="65"/>
      <c r="S34" s="65"/>
      <c r="T34" s="72"/>
      <c r="U34" s="380"/>
      <c r="V34" s="381"/>
      <c r="W34" s="647"/>
      <c r="X34" s="648"/>
      <c r="Y34" s="647"/>
      <c r="Z34" s="382"/>
      <c r="AA34" s="367"/>
      <c r="AB34" s="367"/>
    </row>
    <row r="35" spans="2:28" ht="21" customHeight="1" x14ac:dyDescent="0.15">
      <c r="B35" s="206">
        <v>107</v>
      </c>
      <c r="C35" s="63"/>
      <c r="D35" s="57"/>
      <c r="E35" s="628"/>
      <c r="F35" s="628"/>
      <c r="G35" s="77"/>
      <c r="H35" s="63"/>
      <c r="I35" s="57"/>
      <c r="J35" s="628"/>
      <c r="K35" s="628"/>
      <c r="L35" s="628">
        <v>0</v>
      </c>
      <c r="M35" s="58"/>
      <c r="N35" s="58"/>
      <c r="O35" s="58"/>
      <c r="P35" s="58"/>
      <c r="Q35" s="65"/>
      <c r="R35" s="65"/>
      <c r="S35" s="65"/>
      <c r="T35" s="72"/>
      <c r="U35" s="380"/>
      <c r="V35" s="381"/>
      <c r="W35" s="647"/>
      <c r="X35" s="648"/>
      <c r="Y35" s="647"/>
      <c r="Z35" s="382"/>
      <c r="AA35" s="367"/>
      <c r="AB35" s="367"/>
    </row>
    <row r="36" spans="2:28" ht="21" customHeight="1" x14ac:dyDescent="0.15">
      <c r="B36" s="206">
        <v>108</v>
      </c>
      <c r="C36" s="63"/>
      <c r="D36" s="57"/>
      <c r="E36" s="628"/>
      <c r="F36" s="628"/>
      <c r="G36" s="77"/>
      <c r="H36" s="63"/>
      <c r="I36" s="57"/>
      <c r="J36" s="628"/>
      <c r="K36" s="628"/>
      <c r="L36" s="628">
        <v>0</v>
      </c>
      <c r="M36" s="58"/>
      <c r="N36" s="58"/>
      <c r="O36" s="58"/>
      <c r="P36" s="58"/>
      <c r="Q36" s="65"/>
      <c r="R36" s="65"/>
      <c r="S36" s="65"/>
      <c r="T36" s="72"/>
      <c r="U36" s="380"/>
      <c r="V36" s="381"/>
      <c r="W36" s="647"/>
      <c r="X36" s="648"/>
      <c r="Y36" s="647"/>
      <c r="Z36" s="382"/>
      <c r="AA36" s="367"/>
      <c r="AB36" s="367"/>
    </row>
    <row r="37" spans="2:28" ht="21" customHeight="1" x14ac:dyDescent="0.15">
      <c r="B37" s="206">
        <v>109</v>
      </c>
      <c r="C37" s="63"/>
      <c r="D37" s="57"/>
      <c r="E37" s="628"/>
      <c r="F37" s="628"/>
      <c r="G37" s="77"/>
      <c r="H37" s="63"/>
      <c r="I37" s="57"/>
      <c r="J37" s="628"/>
      <c r="K37" s="628"/>
      <c r="L37" s="628">
        <v>0</v>
      </c>
      <c r="M37" s="58"/>
      <c r="N37" s="58"/>
      <c r="O37" s="58"/>
      <c r="P37" s="58"/>
      <c r="Q37" s="65"/>
      <c r="R37" s="65"/>
      <c r="S37" s="65"/>
      <c r="T37" s="72"/>
      <c r="U37" s="380"/>
      <c r="V37" s="381"/>
      <c r="W37" s="647"/>
      <c r="X37" s="648"/>
      <c r="Y37" s="647"/>
      <c r="Z37" s="382"/>
      <c r="AA37" s="367"/>
      <c r="AB37" s="367"/>
    </row>
    <row r="38" spans="2:28" ht="21" customHeight="1" x14ac:dyDescent="0.15">
      <c r="B38" s="206">
        <v>110</v>
      </c>
      <c r="C38" s="63"/>
      <c r="D38" s="57"/>
      <c r="E38" s="628"/>
      <c r="F38" s="628"/>
      <c r="G38" s="77"/>
      <c r="H38" s="63"/>
      <c r="I38" s="57"/>
      <c r="J38" s="628"/>
      <c r="K38" s="628"/>
      <c r="L38" s="628">
        <v>0</v>
      </c>
      <c r="M38" s="58"/>
      <c r="N38" s="58"/>
      <c r="O38" s="58"/>
      <c r="P38" s="58"/>
      <c r="Q38" s="65"/>
      <c r="R38" s="65"/>
      <c r="S38" s="65"/>
      <c r="T38" s="72"/>
      <c r="U38" s="380"/>
      <c r="V38" s="381"/>
      <c r="W38" s="647"/>
      <c r="X38" s="648"/>
      <c r="Y38" s="647"/>
      <c r="Z38" s="382"/>
      <c r="AA38" s="367"/>
      <c r="AB38" s="367"/>
    </row>
    <row r="39" spans="2:28" ht="21" customHeight="1" x14ac:dyDescent="0.15">
      <c r="B39" s="206">
        <v>111</v>
      </c>
      <c r="C39" s="63"/>
      <c r="D39" s="57"/>
      <c r="E39" s="628"/>
      <c r="F39" s="628"/>
      <c r="G39" s="77"/>
      <c r="H39" s="63"/>
      <c r="I39" s="57"/>
      <c r="J39" s="628"/>
      <c r="K39" s="628"/>
      <c r="L39" s="628">
        <v>0</v>
      </c>
      <c r="M39" s="58"/>
      <c r="N39" s="58"/>
      <c r="O39" s="58"/>
      <c r="P39" s="58"/>
      <c r="Q39" s="170"/>
      <c r="R39" s="170"/>
      <c r="S39" s="170"/>
      <c r="T39" s="73"/>
      <c r="U39" s="380"/>
      <c r="V39" s="381"/>
      <c r="W39" s="647"/>
      <c r="X39" s="648"/>
      <c r="Y39" s="647"/>
      <c r="Z39" s="382"/>
      <c r="AA39" s="367"/>
      <c r="AB39" s="367"/>
    </row>
    <row r="40" spans="2:28" ht="21" customHeight="1" x14ac:dyDescent="0.15">
      <c r="B40" s="206">
        <v>112</v>
      </c>
      <c r="C40" s="64"/>
      <c r="D40" s="57"/>
      <c r="E40" s="628"/>
      <c r="F40" s="628"/>
      <c r="G40" s="77"/>
      <c r="H40" s="64"/>
      <c r="I40" s="57"/>
      <c r="J40" s="628"/>
      <c r="K40" s="628"/>
      <c r="L40" s="628">
        <v>0</v>
      </c>
      <c r="M40" s="165"/>
      <c r="N40" s="58"/>
      <c r="O40" s="165"/>
      <c r="P40" s="58"/>
      <c r="Q40" s="79"/>
      <c r="R40" s="79"/>
      <c r="S40" s="79"/>
      <c r="T40" s="73"/>
      <c r="U40" s="380"/>
      <c r="V40" s="381"/>
      <c r="W40" s="647"/>
      <c r="X40" s="648"/>
      <c r="Y40" s="647"/>
      <c r="Z40" s="382"/>
      <c r="AA40" s="367"/>
      <c r="AB40" s="367"/>
    </row>
    <row r="41" spans="2:28" ht="21" customHeight="1" x14ac:dyDescent="0.15">
      <c r="B41" s="206">
        <v>113</v>
      </c>
      <c r="C41" s="63"/>
      <c r="D41" s="57"/>
      <c r="E41" s="628"/>
      <c r="F41" s="628"/>
      <c r="G41" s="77"/>
      <c r="H41" s="63"/>
      <c r="I41" s="57"/>
      <c r="J41" s="628"/>
      <c r="K41" s="628"/>
      <c r="L41" s="628">
        <v>0</v>
      </c>
      <c r="M41" s="58"/>
      <c r="N41" s="58"/>
      <c r="O41" s="58"/>
      <c r="P41" s="58"/>
      <c r="Q41" s="79"/>
      <c r="R41" s="79"/>
      <c r="S41" s="79"/>
      <c r="T41" s="73"/>
      <c r="U41" s="380"/>
      <c r="V41" s="381"/>
      <c r="W41" s="647"/>
      <c r="X41" s="648"/>
      <c r="Y41" s="647"/>
      <c r="Z41" s="382"/>
      <c r="AA41" s="367"/>
      <c r="AB41" s="367"/>
    </row>
    <row r="42" spans="2:28" ht="21" customHeight="1" x14ac:dyDescent="0.15">
      <c r="B42" s="206">
        <v>114</v>
      </c>
      <c r="C42" s="64"/>
      <c r="D42" s="57"/>
      <c r="E42" s="628"/>
      <c r="F42" s="628"/>
      <c r="G42" s="77"/>
      <c r="H42" s="64"/>
      <c r="I42" s="57"/>
      <c r="J42" s="628"/>
      <c r="K42" s="628"/>
      <c r="L42" s="628">
        <v>0</v>
      </c>
      <c r="M42" s="58"/>
      <c r="N42" s="58"/>
      <c r="O42" s="58"/>
      <c r="P42" s="58"/>
      <c r="Q42" s="65"/>
      <c r="R42" s="65"/>
      <c r="S42" s="65"/>
      <c r="T42" s="72"/>
      <c r="U42" s="380"/>
      <c r="V42" s="381"/>
      <c r="W42" s="647"/>
      <c r="X42" s="648"/>
      <c r="Y42" s="647"/>
      <c r="Z42" s="382"/>
      <c r="AA42" s="367"/>
      <c r="AB42" s="367"/>
    </row>
    <row r="43" spans="2:28" ht="21" customHeight="1" x14ac:dyDescent="0.15">
      <c r="B43" s="206">
        <v>115</v>
      </c>
      <c r="C43" s="63"/>
      <c r="D43" s="57"/>
      <c r="E43" s="628"/>
      <c r="F43" s="628"/>
      <c r="G43" s="77"/>
      <c r="H43" s="63"/>
      <c r="I43" s="57"/>
      <c r="J43" s="628"/>
      <c r="K43" s="628"/>
      <c r="L43" s="628">
        <v>0</v>
      </c>
      <c r="M43" s="58"/>
      <c r="N43" s="58"/>
      <c r="O43" s="58"/>
      <c r="P43" s="58"/>
      <c r="Q43" s="65"/>
      <c r="R43" s="65"/>
      <c r="S43" s="65"/>
      <c r="T43" s="72"/>
      <c r="U43" s="380"/>
      <c r="V43" s="381"/>
      <c r="W43" s="647"/>
      <c r="X43" s="648"/>
      <c r="Y43" s="647"/>
      <c r="Z43" s="382"/>
      <c r="AA43" s="367"/>
      <c r="AB43" s="367"/>
    </row>
    <row r="44" spans="2:28" ht="21" customHeight="1" x14ac:dyDescent="0.15">
      <c r="B44" s="206">
        <v>116</v>
      </c>
      <c r="C44" s="63"/>
      <c r="D44" s="57"/>
      <c r="E44" s="628"/>
      <c r="F44" s="628"/>
      <c r="G44" s="77"/>
      <c r="H44" s="63"/>
      <c r="I44" s="57"/>
      <c r="J44" s="628"/>
      <c r="K44" s="628"/>
      <c r="L44" s="628">
        <v>0</v>
      </c>
      <c r="M44" s="58"/>
      <c r="N44" s="58"/>
      <c r="O44" s="58"/>
      <c r="P44" s="58"/>
      <c r="Q44" s="65"/>
      <c r="R44" s="65"/>
      <c r="S44" s="65"/>
      <c r="T44" s="72"/>
      <c r="U44" s="380"/>
      <c r="V44" s="381"/>
      <c r="W44" s="647"/>
      <c r="X44" s="648"/>
      <c r="Y44" s="647"/>
      <c r="Z44" s="382"/>
      <c r="AA44" s="367"/>
      <c r="AB44" s="367"/>
    </row>
    <row r="45" spans="2:28" ht="21" customHeight="1" x14ac:dyDescent="0.15">
      <c r="B45" s="206">
        <v>117</v>
      </c>
      <c r="C45" s="63"/>
      <c r="D45" s="57"/>
      <c r="E45" s="628"/>
      <c r="F45" s="628"/>
      <c r="G45" s="77"/>
      <c r="H45" s="63"/>
      <c r="I45" s="57"/>
      <c r="J45" s="628"/>
      <c r="K45" s="628"/>
      <c r="L45" s="628">
        <v>0</v>
      </c>
      <c r="M45" s="58"/>
      <c r="N45" s="58"/>
      <c r="O45" s="58"/>
      <c r="P45" s="58"/>
      <c r="Q45" s="65"/>
      <c r="R45" s="59"/>
      <c r="S45" s="65"/>
      <c r="T45" s="72"/>
      <c r="U45" s="380"/>
      <c r="V45" s="381"/>
      <c r="W45" s="647"/>
      <c r="X45" s="648"/>
      <c r="Y45" s="647"/>
      <c r="Z45" s="382"/>
      <c r="AA45" s="367"/>
      <c r="AB45" s="367"/>
    </row>
    <row r="46" spans="2:28" ht="21" customHeight="1" x14ac:dyDescent="0.15">
      <c r="B46" s="206">
        <v>118</v>
      </c>
      <c r="C46" s="63"/>
      <c r="D46" s="57"/>
      <c r="E46" s="628"/>
      <c r="F46" s="628"/>
      <c r="G46" s="77"/>
      <c r="H46" s="63"/>
      <c r="I46" s="57"/>
      <c r="J46" s="628"/>
      <c r="K46" s="628"/>
      <c r="L46" s="628">
        <v>0</v>
      </c>
      <c r="M46" s="58"/>
      <c r="N46" s="58"/>
      <c r="O46" s="58"/>
      <c r="P46" s="58"/>
      <c r="Q46" s="65"/>
      <c r="R46" s="65"/>
      <c r="S46" s="65"/>
      <c r="T46" s="72"/>
      <c r="U46" s="380"/>
      <c r="V46" s="381"/>
      <c r="W46" s="646"/>
      <c r="X46" s="645"/>
      <c r="Y46" s="647"/>
      <c r="Z46" s="382"/>
      <c r="AA46" s="367"/>
      <c r="AB46" s="367"/>
    </row>
    <row r="47" spans="2:28" ht="21" customHeight="1" x14ac:dyDescent="0.15">
      <c r="B47" s="206">
        <v>119</v>
      </c>
      <c r="C47" s="63"/>
      <c r="D47" s="57"/>
      <c r="E47" s="628"/>
      <c r="F47" s="628"/>
      <c r="G47" s="77"/>
      <c r="H47" s="63"/>
      <c r="I47" s="57"/>
      <c r="J47" s="628"/>
      <c r="K47" s="628"/>
      <c r="L47" s="628">
        <v>0</v>
      </c>
      <c r="M47" s="58"/>
      <c r="N47" s="58"/>
      <c r="O47" s="58"/>
      <c r="P47" s="58"/>
      <c r="Q47" s="65"/>
      <c r="R47" s="65"/>
      <c r="S47" s="65"/>
      <c r="T47" s="72"/>
      <c r="U47" s="380"/>
      <c r="V47" s="381"/>
      <c r="W47" s="646"/>
      <c r="X47" s="645"/>
      <c r="Y47" s="647"/>
      <c r="Z47" s="382"/>
      <c r="AA47" s="367"/>
      <c r="AB47" s="367"/>
    </row>
    <row r="48" spans="2:28" ht="21" customHeight="1" x14ac:dyDescent="0.15">
      <c r="B48" s="432">
        <v>120</v>
      </c>
      <c r="C48" s="105"/>
      <c r="D48" s="111"/>
      <c r="E48" s="623"/>
      <c r="F48" s="623"/>
      <c r="G48" s="166"/>
      <c r="H48" s="105"/>
      <c r="I48" s="111"/>
      <c r="J48" s="623"/>
      <c r="K48" s="623"/>
      <c r="L48" s="623">
        <v>0</v>
      </c>
      <c r="M48" s="68"/>
      <c r="N48" s="68"/>
      <c r="O48" s="68"/>
      <c r="P48" s="68"/>
      <c r="Q48" s="154"/>
      <c r="R48" s="154"/>
      <c r="S48" s="154"/>
      <c r="T48" s="155"/>
      <c r="U48" s="380"/>
      <c r="V48" s="381"/>
      <c r="W48" s="649"/>
      <c r="X48" s="650"/>
      <c r="Y48" s="647"/>
      <c r="Z48" s="382"/>
      <c r="AA48" s="367"/>
      <c r="AB48" s="367"/>
    </row>
    <row r="49" spans="2:28" ht="21" customHeight="1" x14ac:dyDescent="0.15">
      <c r="B49" s="431">
        <v>121</v>
      </c>
      <c r="C49" s="99"/>
      <c r="D49" s="97"/>
      <c r="E49" s="627"/>
      <c r="F49" s="627"/>
      <c r="G49" s="164"/>
      <c r="H49" s="99"/>
      <c r="I49" s="97"/>
      <c r="J49" s="627"/>
      <c r="K49" s="627"/>
      <c r="L49" s="627">
        <v>0</v>
      </c>
      <c r="M49" s="69"/>
      <c r="N49" s="69"/>
      <c r="O49" s="69"/>
      <c r="P49" s="69"/>
      <c r="Q49" s="152"/>
      <c r="R49" s="152"/>
      <c r="S49" s="152"/>
      <c r="T49" s="153"/>
      <c r="U49" s="380"/>
      <c r="V49" s="381"/>
      <c r="W49" s="647"/>
      <c r="X49" s="648"/>
      <c r="Y49" s="647"/>
      <c r="Z49" s="382"/>
      <c r="AA49" s="367"/>
      <c r="AB49" s="367"/>
    </row>
    <row r="50" spans="2:28" ht="21" customHeight="1" x14ac:dyDescent="0.15">
      <c r="B50" s="206">
        <v>122</v>
      </c>
      <c r="C50" s="64"/>
      <c r="D50" s="57"/>
      <c r="E50" s="628"/>
      <c r="F50" s="628"/>
      <c r="G50" s="77"/>
      <c r="H50" s="64"/>
      <c r="I50" s="57"/>
      <c r="J50" s="628"/>
      <c r="K50" s="628"/>
      <c r="L50" s="628">
        <v>0</v>
      </c>
      <c r="M50" s="58"/>
      <c r="N50" s="58"/>
      <c r="O50" s="58"/>
      <c r="P50" s="58"/>
      <c r="Q50" s="65"/>
      <c r="R50" s="65"/>
      <c r="S50" s="65"/>
      <c r="T50" s="72"/>
      <c r="U50" s="380"/>
      <c r="V50" s="381"/>
      <c r="W50" s="647"/>
      <c r="X50" s="648"/>
      <c r="Y50" s="647"/>
      <c r="Z50" s="382"/>
      <c r="AA50" s="367"/>
      <c r="AB50" s="367"/>
    </row>
    <row r="51" spans="2:28" ht="21" customHeight="1" x14ac:dyDescent="0.15">
      <c r="B51" s="206">
        <v>123</v>
      </c>
      <c r="C51" s="64"/>
      <c r="D51" s="57"/>
      <c r="E51" s="628"/>
      <c r="F51" s="628"/>
      <c r="G51" s="77"/>
      <c r="H51" s="64"/>
      <c r="I51" s="57"/>
      <c r="J51" s="628"/>
      <c r="K51" s="628"/>
      <c r="L51" s="628">
        <v>0</v>
      </c>
      <c r="M51" s="58"/>
      <c r="N51" s="58"/>
      <c r="O51" s="58"/>
      <c r="P51" s="58"/>
      <c r="Q51" s="65"/>
      <c r="R51" s="65"/>
      <c r="S51" s="65"/>
      <c r="T51" s="72"/>
      <c r="U51" s="380"/>
      <c r="V51" s="381"/>
      <c r="W51" s="647"/>
      <c r="X51" s="648"/>
      <c r="Y51" s="647"/>
      <c r="Z51" s="382"/>
      <c r="AA51" s="367"/>
      <c r="AB51" s="367"/>
    </row>
    <row r="52" spans="2:28" ht="21" customHeight="1" x14ac:dyDescent="0.15">
      <c r="B52" s="206">
        <v>124</v>
      </c>
      <c r="C52" s="64"/>
      <c r="D52" s="57"/>
      <c r="E52" s="628"/>
      <c r="F52" s="628"/>
      <c r="G52" s="77"/>
      <c r="H52" s="64"/>
      <c r="I52" s="57"/>
      <c r="J52" s="628"/>
      <c r="K52" s="628"/>
      <c r="L52" s="628">
        <v>0</v>
      </c>
      <c r="M52" s="58"/>
      <c r="N52" s="58"/>
      <c r="O52" s="58"/>
      <c r="P52" s="58"/>
      <c r="Q52" s="65"/>
      <c r="R52" s="65"/>
      <c r="S52" s="65"/>
      <c r="T52" s="72"/>
      <c r="U52" s="380"/>
      <c r="V52" s="381"/>
      <c r="W52" s="647"/>
      <c r="X52" s="648"/>
      <c r="Y52" s="647"/>
      <c r="Z52" s="382"/>
      <c r="AA52" s="367"/>
      <c r="AB52" s="367"/>
    </row>
    <row r="53" spans="2:28" ht="21" customHeight="1" x14ac:dyDescent="0.15">
      <c r="B53" s="206">
        <v>125</v>
      </c>
      <c r="C53" s="67"/>
      <c r="D53" s="63"/>
      <c r="E53" s="611"/>
      <c r="F53" s="611"/>
      <c r="G53" s="77"/>
      <c r="H53" s="67"/>
      <c r="I53" s="63"/>
      <c r="J53" s="611"/>
      <c r="K53" s="611"/>
      <c r="L53" s="628">
        <v>0</v>
      </c>
      <c r="M53" s="65"/>
      <c r="N53" s="65"/>
      <c r="O53" s="65"/>
      <c r="P53" s="65"/>
      <c r="Q53" s="65"/>
      <c r="R53" s="65"/>
      <c r="S53" s="65"/>
      <c r="T53" s="72"/>
      <c r="U53" s="380"/>
      <c r="V53" s="381"/>
      <c r="W53" s="647"/>
      <c r="X53" s="648"/>
      <c r="Y53" s="647"/>
      <c r="Z53" s="382"/>
      <c r="AA53" s="367"/>
      <c r="AB53" s="367"/>
    </row>
    <row r="54" spans="2:28" ht="21" customHeight="1" x14ac:dyDescent="0.15">
      <c r="B54" s="206">
        <v>126</v>
      </c>
      <c r="C54" s="67"/>
      <c r="D54" s="63"/>
      <c r="E54" s="611"/>
      <c r="F54" s="611"/>
      <c r="G54" s="77"/>
      <c r="H54" s="67"/>
      <c r="I54" s="63"/>
      <c r="J54" s="611"/>
      <c r="K54" s="611"/>
      <c r="L54" s="628">
        <v>0</v>
      </c>
      <c r="M54" s="65"/>
      <c r="N54" s="65"/>
      <c r="O54" s="65"/>
      <c r="P54" s="65"/>
      <c r="Q54" s="65"/>
      <c r="R54" s="65"/>
      <c r="S54" s="65"/>
      <c r="T54" s="72"/>
      <c r="U54" s="380"/>
      <c r="V54" s="381"/>
      <c r="W54" s="647"/>
      <c r="X54" s="648"/>
      <c r="Y54" s="647"/>
      <c r="Z54" s="382"/>
      <c r="AA54" s="367"/>
      <c r="AB54" s="367"/>
    </row>
    <row r="55" spans="2:28" ht="21" customHeight="1" x14ac:dyDescent="0.15">
      <c r="B55" s="602">
        <v>127</v>
      </c>
      <c r="C55" s="603"/>
      <c r="D55" s="604"/>
      <c r="E55" s="629"/>
      <c r="F55" s="628"/>
      <c r="G55" s="604"/>
      <c r="H55" s="603"/>
      <c r="I55" s="604"/>
      <c r="J55" s="629"/>
      <c r="K55" s="628"/>
      <c r="L55" s="628">
        <v>0</v>
      </c>
      <c r="M55" s="189"/>
      <c r="N55" s="189"/>
      <c r="O55" s="189"/>
      <c r="P55" s="189"/>
      <c r="Q55" s="189"/>
      <c r="R55" s="189"/>
      <c r="S55" s="189"/>
      <c r="T55" s="180"/>
      <c r="U55" s="380"/>
      <c r="V55" s="381"/>
      <c r="W55" s="647"/>
      <c r="X55" s="648"/>
      <c r="Y55" s="647"/>
      <c r="Z55" s="382"/>
      <c r="AA55" s="367"/>
      <c r="AB55" s="367"/>
    </row>
    <row r="56" spans="2:28" ht="21" customHeight="1" x14ac:dyDescent="0.15">
      <c r="B56" s="173">
        <v>128</v>
      </c>
      <c r="C56" s="67"/>
      <c r="D56" s="63"/>
      <c r="E56" s="611"/>
      <c r="F56" s="611"/>
      <c r="G56" s="77"/>
      <c r="H56" s="67"/>
      <c r="I56" s="63"/>
      <c r="J56" s="611"/>
      <c r="K56" s="611"/>
      <c r="L56" s="628">
        <v>0</v>
      </c>
      <c r="M56" s="65"/>
      <c r="N56" s="65"/>
      <c r="O56" s="65"/>
      <c r="P56" s="65"/>
      <c r="Q56" s="65"/>
      <c r="R56" s="65"/>
      <c r="S56" s="65"/>
      <c r="T56" s="72"/>
      <c r="U56" s="380"/>
      <c r="V56" s="381"/>
      <c r="W56" s="647"/>
      <c r="X56" s="648"/>
      <c r="Y56" s="647"/>
      <c r="Z56" s="382"/>
      <c r="AA56" s="367"/>
      <c r="AB56" s="367"/>
    </row>
    <row r="57" spans="2:28" ht="21" customHeight="1" x14ac:dyDescent="0.15">
      <c r="B57" s="173">
        <v>129</v>
      </c>
      <c r="C57" s="67"/>
      <c r="D57" s="63"/>
      <c r="E57" s="611"/>
      <c r="F57" s="611"/>
      <c r="G57" s="77"/>
      <c r="H57" s="67"/>
      <c r="I57" s="63"/>
      <c r="J57" s="611"/>
      <c r="K57" s="611"/>
      <c r="L57" s="628">
        <v>0</v>
      </c>
      <c r="M57" s="65"/>
      <c r="N57" s="65"/>
      <c r="O57" s="65"/>
      <c r="P57" s="65"/>
      <c r="Q57" s="65"/>
      <c r="R57" s="65"/>
      <c r="S57" s="65"/>
      <c r="T57" s="72"/>
      <c r="U57" s="380"/>
      <c r="V57" s="381"/>
      <c r="W57" s="647"/>
      <c r="X57" s="648"/>
      <c r="Y57" s="647"/>
      <c r="Z57" s="382"/>
      <c r="AA57" s="367"/>
      <c r="AB57" s="367"/>
    </row>
    <row r="58" spans="2:28" ht="21" customHeight="1" x14ac:dyDescent="0.15">
      <c r="B58" s="602">
        <v>130</v>
      </c>
      <c r="C58" s="603"/>
      <c r="D58" s="604"/>
      <c r="E58" s="629"/>
      <c r="F58" s="628"/>
      <c r="G58" s="604"/>
      <c r="H58" s="603"/>
      <c r="I58" s="604"/>
      <c r="J58" s="629"/>
      <c r="K58" s="628"/>
      <c r="L58" s="628">
        <v>0</v>
      </c>
      <c r="M58" s="189"/>
      <c r="N58" s="189"/>
      <c r="O58" s="189"/>
      <c r="P58" s="189"/>
      <c r="Q58" s="189"/>
      <c r="R58" s="189"/>
      <c r="S58" s="189"/>
      <c r="T58" s="180"/>
      <c r="U58" s="380"/>
      <c r="V58" s="381"/>
      <c r="W58" s="647"/>
      <c r="X58" s="648"/>
      <c r="Y58" s="647"/>
      <c r="Z58" s="382"/>
      <c r="AA58" s="367"/>
      <c r="AB58" s="367"/>
    </row>
    <row r="59" spans="2:28" ht="21" customHeight="1" x14ac:dyDescent="0.15">
      <c r="B59" s="206">
        <v>131</v>
      </c>
      <c r="C59" s="78"/>
      <c r="D59" s="78"/>
      <c r="E59" s="611"/>
      <c r="F59" s="611"/>
      <c r="G59" s="77"/>
      <c r="H59" s="78"/>
      <c r="I59" s="78"/>
      <c r="J59" s="611"/>
      <c r="K59" s="611"/>
      <c r="L59" s="628">
        <v>0</v>
      </c>
      <c r="M59" s="290"/>
      <c r="N59" s="169"/>
      <c r="O59" s="290"/>
      <c r="P59" s="169"/>
      <c r="Q59" s="79"/>
      <c r="R59" s="79"/>
      <c r="S59" s="79"/>
      <c r="T59" s="73"/>
      <c r="U59" s="380"/>
      <c r="V59" s="381"/>
      <c r="W59" s="647"/>
      <c r="X59" s="648"/>
      <c r="Y59" s="647"/>
      <c r="Z59" s="382"/>
      <c r="AA59" s="367"/>
      <c r="AB59" s="367"/>
    </row>
    <row r="60" spans="2:28" ht="21" customHeight="1" x14ac:dyDescent="0.15">
      <c r="B60" s="206">
        <v>132</v>
      </c>
      <c r="C60" s="78"/>
      <c r="D60" s="78"/>
      <c r="E60" s="611"/>
      <c r="F60" s="611"/>
      <c r="G60" s="77"/>
      <c r="H60" s="78"/>
      <c r="I60" s="78"/>
      <c r="J60" s="611"/>
      <c r="K60" s="611"/>
      <c r="L60" s="628">
        <v>0</v>
      </c>
      <c r="M60" s="290"/>
      <c r="N60" s="169"/>
      <c r="O60" s="290"/>
      <c r="P60" s="169"/>
      <c r="Q60" s="79"/>
      <c r="R60" s="79"/>
      <c r="S60" s="79"/>
      <c r="T60" s="73"/>
      <c r="U60" s="380"/>
      <c r="V60" s="381"/>
      <c r="W60" s="647"/>
      <c r="X60" s="648"/>
      <c r="Y60" s="647"/>
      <c r="Z60" s="382"/>
      <c r="AA60" s="367"/>
      <c r="AB60" s="367"/>
    </row>
    <row r="61" spans="2:28" ht="21" customHeight="1" x14ac:dyDescent="0.15">
      <c r="B61" s="173">
        <v>133</v>
      </c>
      <c r="C61" s="67"/>
      <c r="D61" s="63"/>
      <c r="E61" s="611"/>
      <c r="F61" s="611"/>
      <c r="G61" s="77"/>
      <c r="H61" s="67"/>
      <c r="I61" s="63"/>
      <c r="J61" s="611"/>
      <c r="K61" s="611"/>
      <c r="L61" s="628">
        <v>0</v>
      </c>
      <c r="M61" s="65"/>
      <c r="N61" s="65"/>
      <c r="O61" s="65"/>
      <c r="P61" s="65"/>
      <c r="Q61" s="65"/>
      <c r="R61" s="65"/>
      <c r="S61" s="65"/>
      <c r="T61" s="72"/>
      <c r="U61" s="380"/>
      <c r="V61" s="381"/>
      <c r="W61" s="647"/>
      <c r="X61" s="648"/>
      <c r="Y61" s="647"/>
      <c r="Z61" s="382"/>
      <c r="AA61" s="367"/>
      <c r="AB61" s="367"/>
    </row>
    <row r="62" spans="2:28" ht="21" customHeight="1" x14ac:dyDescent="0.15">
      <c r="B62" s="173">
        <v>134</v>
      </c>
      <c r="C62" s="67"/>
      <c r="D62" s="63"/>
      <c r="E62" s="611"/>
      <c r="F62" s="611"/>
      <c r="G62" s="77"/>
      <c r="H62" s="67"/>
      <c r="I62" s="63"/>
      <c r="J62" s="611"/>
      <c r="K62" s="611"/>
      <c r="L62" s="628">
        <v>0</v>
      </c>
      <c r="M62" s="65"/>
      <c r="N62" s="65"/>
      <c r="O62" s="65"/>
      <c r="P62" s="65"/>
      <c r="Q62" s="65"/>
      <c r="R62" s="65"/>
      <c r="S62" s="65"/>
      <c r="T62" s="72"/>
      <c r="U62" s="380"/>
      <c r="V62" s="381"/>
      <c r="W62" s="647"/>
      <c r="X62" s="648"/>
      <c r="Y62" s="647"/>
      <c r="Z62" s="382"/>
      <c r="AA62" s="367"/>
      <c r="AB62" s="367"/>
    </row>
    <row r="63" spans="2:28" ht="21" customHeight="1" x14ac:dyDescent="0.15">
      <c r="B63" s="173">
        <v>135</v>
      </c>
      <c r="C63" s="67"/>
      <c r="D63" s="63"/>
      <c r="E63" s="611"/>
      <c r="F63" s="611"/>
      <c r="G63" s="77"/>
      <c r="H63" s="67"/>
      <c r="I63" s="63"/>
      <c r="J63" s="611"/>
      <c r="K63" s="611"/>
      <c r="L63" s="628">
        <v>0</v>
      </c>
      <c r="M63" s="65"/>
      <c r="N63" s="65"/>
      <c r="O63" s="65"/>
      <c r="P63" s="65"/>
      <c r="Q63" s="65"/>
      <c r="R63" s="65"/>
      <c r="S63" s="65"/>
      <c r="T63" s="72"/>
      <c r="U63" s="380"/>
      <c r="V63" s="381"/>
      <c r="W63" s="647"/>
      <c r="X63" s="648"/>
      <c r="Y63" s="647"/>
      <c r="Z63" s="382"/>
      <c r="AA63" s="367"/>
      <c r="AB63" s="367"/>
    </row>
    <row r="64" spans="2:28" ht="21" customHeight="1" x14ac:dyDescent="0.15">
      <c r="B64" s="173">
        <v>136</v>
      </c>
      <c r="C64" s="67"/>
      <c r="D64" s="63"/>
      <c r="E64" s="611"/>
      <c r="F64" s="611"/>
      <c r="G64" s="77"/>
      <c r="H64" s="67"/>
      <c r="I64" s="63"/>
      <c r="J64" s="611"/>
      <c r="K64" s="611"/>
      <c r="L64" s="628">
        <v>0</v>
      </c>
      <c r="M64" s="65"/>
      <c r="N64" s="65"/>
      <c r="O64" s="65"/>
      <c r="P64" s="65"/>
      <c r="Q64" s="65"/>
      <c r="R64" s="65"/>
      <c r="S64" s="65"/>
      <c r="T64" s="72"/>
      <c r="U64" s="380"/>
      <c r="V64" s="381"/>
      <c r="W64" s="647"/>
      <c r="X64" s="648"/>
      <c r="Y64" s="647"/>
      <c r="Z64" s="382"/>
      <c r="AA64" s="367"/>
      <c r="AB64" s="367"/>
    </row>
    <row r="65" spans="2:28" ht="21" customHeight="1" x14ac:dyDescent="0.15">
      <c r="B65" s="173">
        <v>137</v>
      </c>
      <c r="C65" s="67"/>
      <c r="D65" s="63"/>
      <c r="E65" s="611"/>
      <c r="F65" s="611"/>
      <c r="G65" s="77"/>
      <c r="H65" s="67"/>
      <c r="I65" s="63"/>
      <c r="J65" s="611"/>
      <c r="K65" s="611"/>
      <c r="L65" s="628">
        <v>0</v>
      </c>
      <c r="M65" s="65"/>
      <c r="N65" s="65"/>
      <c r="O65" s="65"/>
      <c r="P65" s="65"/>
      <c r="Q65" s="65"/>
      <c r="R65" s="65"/>
      <c r="S65" s="65"/>
      <c r="T65" s="72"/>
      <c r="U65" s="380"/>
      <c r="V65" s="381"/>
      <c r="W65" s="647"/>
      <c r="X65" s="648"/>
      <c r="Y65" s="647"/>
      <c r="Z65" s="382"/>
      <c r="AA65" s="367"/>
      <c r="AB65" s="367"/>
    </row>
    <row r="66" spans="2:28" ht="21" customHeight="1" x14ac:dyDescent="0.15">
      <c r="B66" s="173">
        <v>138</v>
      </c>
      <c r="C66" s="67"/>
      <c r="D66" s="63"/>
      <c r="E66" s="611"/>
      <c r="F66" s="611"/>
      <c r="G66" s="77"/>
      <c r="H66" s="67"/>
      <c r="I66" s="63"/>
      <c r="J66" s="611"/>
      <c r="K66" s="611"/>
      <c r="L66" s="628">
        <v>0</v>
      </c>
      <c r="M66" s="65"/>
      <c r="N66" s="65"/>
      <c r="O66" s="65"/>
      <c r="P66" s="65"/>
      <c r="Q66" s="65"/>
      <c r="R66" s="65"/>
      <c r="S66" s="65"/>
      <c r="T66" s="72"/>
      <c r="U66" s="380"/>
      <c r="V66" s="381"/>
      <c r="W66" s="646"/>
      <c r="X66" s="645"/>
      <c r="Y66" s="647"/>
      <c r="Z66" s="382"/>
      <c r="AA66" s="367"/>
      <c r="AB66" s="367"/>
    </row>
    <row r="67" spans="2:28" ht="21" customHeight="1" x14ac:dyDescent="0.15">
      <c r="B67" s="173">
        <v>139</v>
      </c>
      <c r="C67" s="67"/>
      <c r="D67" s="63"/>
      <c r="E67" s="611"/>
      <c r="F67" s="611"/>
      <c r="G67" s="77"/>
      <c r="H67" s="67"/>
      <c r="I67" s="63"/>
      <c r="J67" s="611"/>
      <c r="K67" s="611"/>
      <c r="L67" s="628">
        <v>0</v>
      </c>
      <c r="M67" s="65"/>
      <c r="N67" s="65"/>
      <c r="O67" s="65"/>
      <c r="P67" s="65"/>
      <c r="Q67" s="65"/>
      <c r="R67" s="65"/>
      <c r="S67" s="65"/>
      <c r="T67" s="72"/>
      <c r="U67" s="380"/>
      <c r="V67" s="381"/>
      <c r="W67" s="646"/>
      <c r="X67" s="645"/>
      <c r="Y67" s="647"/>
      <c r="Z67" s="382"/>
      <c r="AA67" s="367"/>
      <c r="AB67" s="367"/>
    </row>
    <row r="68" spans="2:28" ht="21" customHeight="1" x14ac:dyDescent="0.15">
      <c r="B68" s="179">
        <v>140</v>
      </c>
      <c r="C68" s="104"/>
      <c r="D68" s="105"/>
      <c r="E68" s="612"/>
      <c r="F68" s="612"/>
      <c r="G68" s="166"/>
      <c r="H68" s="104"/>
      <c r="I68" s="105"/>
      <c r="J68" s="612"/>
      <c r="K68" s="612"/>
      <c r="L68" s="623">
        <v>0</v>
      </c>
      <c r="M68" s="154"/>
      <c r="N68" s="154"/>
      <c r="O68" s="154"/>
      <c r="P68" s="154"/>
      <c r="Q68" s="154"/>
      <c r="R68" s="154"/>
      <c r="S68" s="154"/>
      <c r="T68" s="155"/>
      <c r="U68" s="380"/>
      <c r="V68" s="381"/>
      <c r="W68" s="649"/>
      <c r="X68" s="650"/>
      <c r="Y68" s="647"/>
      <c r="Z68" s="382"/>
      <c r="AA68" s="367"/>
      <c r="AB68" s="367"/>
    </row>
    <row r="69" spans="2:28" ht="21" customHeight="1" x14ac:dyDescent="0.15">
      <c r="B69" s="163">
        <v>141</v>
      </c>
      <c r="C69" s="71"/>
      <c r="D69" s="99"/>
      <c r="E69" s="610"/>
      <c r="F69" s="610"/>
      <c r="G69" s="164"/>
      <c r="H69" s="71"/>
      <c r="I69" s="99"/>
      <c r="J69" s="610"/>
      <c r="K69" s="610"/>
      <c r="L69" s="627">
        <v>0</v>
      </c>
      <c r="M69" s="152"/>
      <c r="N69" s="152"/>
      <c r="O69" s="152"/>
      <c r="P69" s="152"/>
      <c r="Q69" s="152"/>
      <c r="R69" s="152"/>
      <c r="S69" s="152"/>
      <c r="T69" s="153"/>
      <c r="U69" s="380"/>
      <c r="V69" s="381"/>
      <c r="W69" s="647"/>
      <c r="X69" s="648"/>
      <c r="Y69" s="647"/>
      <c r="Z69" s="382"/>
      <c r="AA69" s="367"/>
      <c r="AB69" s="367"/>
    </row>
    <row r="70" spans="2:28" ht="21" customHeight="1" x14ac:dyDescent="0.15">
      <c r="B70" s="173">
        <v>142</v>
      </c>
      <c r="C70" s="67"/>
      <c r="D70" s="63"/>
      <c r="E70" s="611"/>
      <c r="F70" s="611"/>
      <c r="G70" s="77"/>
      <c r="H70" s="67"/>
      <c r="I70" s="63"/>
      <c r="J70" s="611"/>
      <c r="K70" s="611"/>
      <c r="L70" s="628">
        <v>0</v>
      </c>
      <c r="M70" s="65"/>
      <c r="N70" s="65"/>
      <c r="O70" s="65"/>
      <c r="P70" s="65"/>
      <c r="Q70" s="65"/>
      <c r="R70" s="65"/>
      <c r="S70" s="65"/>
      <c r="T70" s="72"/>
      <c r="U70" s="380"/>
      <c r="V70" s="381"/>
      <c r="W70" s="647"/>
      <c r="X70" s="648"/>
      <c r="Y70" s="647"/>
      <c r="Z70" s="382"/>
      <c r="AA70" s="367"/>
      <c r="AB70" s="367"/>
    </row>
    <row r="71" spans="2:28" ht="21" customHeight="1" x14ac:dyDescent="0.15">
      <c r="B71" s="173">
        <v>143</v>
      </c>
      <c r="C71" s="67"/>
      <c r="D71" s="63"/>
      <c r="E71" s="611"/>
      <c r="F71" s="611"/>
      <c r="G71" s="77"/>
      <c r="H71" s="67"/>
      <c r="I71" s="63"/>
      <c r="J71" s="611"/>
      <c r="K71" s="611"/>
      <c r="L71" s="628">
        <v>0</v>
      </c>
      <c r="M71" s="65"/>
      <c r="N71" s="65"/>
      <c r="O71" s="65"/>
      <c r="P71" s="65"/>
      <c r="Q71" s="65"/>
      <c r="R71" s="65"/>
      <c r="S71" s="65"/>
      <c r="T71" s="72"/>
      <c r="U71" s="380"/>
      <c r="V71" s="381"/>
      <c r="W71" s="647"/>
      <c r="X71" s="648"/>
      <c r="Y71" s="647"/>
      <c r="Z71" s="382"/>
      <c r="AA71" s="367"/>
      <c r="AB71" s="367"/>
    </row>
    <row r="72" spans="2:28" ht="21" customHeight="1" x14ac:dyDescent="0.15">
      <c r="B72" s="173">
        <v>144</v>
      </c>
      <c r="C72" s="67"/>
      <c r="D72" s="63"/>
      <c r="E72" s="611"/>
      <c r="F72" s="611"/>
      <c r="G72" s="77"/>
      <c r="H72" s="67"/>
      <c r="I72" s="63"/>
      <c r="J72" s="611"/>
      <c r="K72" s="611"/>
      <c r="L72" s="628">
        <v>0</v>
      </c>
      <c r="M72" s="65"/>
      <c r="N72" s="65"/>
      <c r="O72" s="65"/>
      <c r="P72" s="65"/>
      <c r="Q72" s="65"/>
      <c r="R72" s="65"/>
      <c r="S72" s="65"/>
      <c r="T72" s="72"/>
      <c r="U72" s="380"/>
      <c r="V72" s="381"/>
      <c r="W72" s="647"/>
      <c r="X72" s="648"/>
      <c r="Y72" s="647"/>
      <c r="Z72" s="382"/>
      <c r="AA72" s="367"/>
      <c r="AB72" s="367"/>
    </row>
    <row r="73" spans="2:28" ht="21" customHeight="1" x14ac:dyDescent="0.15">
      <c r="B73" s="173">
        <v>145</v>
      </c>
      <c r="C73" s="67"/>
      <c r="D73" s="63"/>
      <c r="E73" s="611"/>
      <c r="F73" s="611"/>
      <c r="G73" s="77"/>
      <c r="H73" s="67"/>
      <c r="I73" s="63"/>
      <c r="J73" s="611"/>
      <c r="K73" s="611"/>
      <c r="L73" s="628">
        <v>0</v>
      </c>
      <c r="M73" s="65"/>
      <c r="N73" s="65"/>
      <c r="O73" s="65"/>
      <c r="P73" s="65"/>
      <c r="Q73" s="65"/>
      <c r="R73" s="65"/>
      <c r="S73" s="65"/>
      <c r="T73" s="72"/>
      <c r="U73" s="380"/>
      <c r="V73" s="381"/>
      <c r="W73" s="647"/>
      <c r="X73" s="648"/>
      <c r="Y73" s="647"/>
      <c r="Z73" s="382"/>
      <c r="AA73" s="367"/>
      <c r="AB73" s="367"/>
    </row>
    <row r="74" spans="2:28" ht="21" customHeight="1" x14ac:dyDescent="0.15">
      <c r="B74" s="173">
        <v>146</v>
      </c>
      <c r="C74" s="67"/>
      <c r="D74" s="63"/>
      <c r="E74" s="611"/>
      <c r="F74" s="611"/>
      <c r="G74" s="77"/>
      <c r="H74" s="67"/>
      <c r="I74" s="63"/>
      <c r="J74" s="611"/>
      <c r="K74" s="611"/>
      <c r="L74" s="628">
        <v>0</v>
      </c>
      <c r="M74" s="65"/>
      <c r="N74" s="65"/>
      <c r="O74" s="65"/>
      <c r="P74" s="65"/>
      <c r="Q74" s="65"/>
      <c r="R74" s="65"/>
      <c r="S74" s="65"/>
      <c r="T74" s="72"/>
      <c r="U74" s="380"/>
      <c r="V74" s="381"/>
      <c r="W74" s="647"/>
      <c r="X74" s="648"/>
      <c r="Y74" s="647"/>
      <c r="Z74" s="382"/>
      <c r="AA74" s="367"/>
      <c r="AB74" s="367"/>
    </row>
    <row r="75" spans="2:28" ht="21" customHeight="1" x14ac:dyDescent="0.15">
      <c r="B75" s="173">
        <v>147</v>
      </c>
      <c r="C75" s="67"/>
      <c r="D75" s="63"/>
      <c r="E75" s="611"/>
      <c r="F75" s="611"/>
      <c r="G75" s="77"/>
      <c r="H75" s="67"/>
      <c r="I75" s="63"/>
      <c r="J75" s="611"/>
      <c r="K75" s="611"/>
      <c r="L75" s="628">
        <v>0</v>
      </c>
      <c r="M75" s="65"/>
      <c r="N75" s="65"/>
      <c r="O75" s="65"/>
      <c r="P75" s="65"/>
      <c r="Q75" s="65"/>
      <c r="R75" s="65"/>
      <c r="S75" s="65"/>
      <c r="T75" s="72"/>
      <c r="U75" s="380"/>
      <c r="V75" s="381"/>
      <c r="W75" s="647"/>
      <c r="X75" s="648"/>
      <c r="Y75" s="647"/>
      <c r="Z75" s="382"/>
      <c r="AA75" s="367"/>
      <c r="AB75" s="367"/>
    </row>
    <row r="76" spans="2:28" ht="21" customHeight="1" x14ac:dyDescent="0.15">
      <c r="B76" s="173">
        <v>148</v>
      </c>
      <c r="C76" s="67"/>
      <c r="D76" s="63"/>
      <c r="E76" s="611"/>
      <c r="F76" s="611"/>
      <c r="G76" s="77"/>
      <c r="H76" s="67"/>
      <c r="I76" s="63"/>
      <c r="J76" s="611"/>
      <c r="K76" s="611"/>
      <c r="L76" s="628">
        <v>0</v>
      </c>
      <c r="M76" s="65"/>
      <c r="N76" s="65"/>
      <c r="O76" s="65"/>
      <c r="P76" s="65"/>
      <c r="Q76" s="65"/>
      <c r="R76" s="65"/>
      <c r="S76" s="65"/>
      <c r="T76" s="72"/>
      <c r="U76" s="380"/>
      <c r="V76" s="381"/>
      <c r="W76" s="647"/>
      <c r="X76" s="648"/>
      <c r="Y76" s="647"/>
      <c r="Z76" s="382"/>
      <c r="AA76" s="367"/>
      <c r="AB76" s="367"/>
    </row>
    <row r="77" spans="2:28" ht="21" customHeight="1" x14ac:dyDescent="0.15">
      <c r="B77" s="173">
        <v>149</v>
      </c>
      <c r="C77" s="67"/>
      <c r="D77" s="63"/>
      <c r="E77" s="611"/>
      <c r="F77" s="611"/>
      <c r="G77" s="77"/>
      <c r="H77" s="67"/>
      <c r="I77" s="63"/>
      <c r="J77" s="611"/>
      <c r="K77" s="611"/>
      <c r="L77" s="628">
        <v>0</v>
      </c>
      <c r="M77" s="65"/>
      <c r="N77" s="65"/>
      <c r="O77" s="65"/>
      <c r="P77" s="65"/>
      <c r="Q77" s="65"/>
      <c r="R77" s="65"/>
      <c r="S77" s="65"/>
      <c r="T77" s="72"/>
      <c r="U77" s="380"/>
      <c r="V77" s="381"/>
      <c r="W77" s="647"/>
      <c r="X77" s="648"/>
      <c r="Y77" s="647"/>
      <c r="Z77" s="382"/>
      <c r="AA77" s="367"/>
      <c r="AB77" s="367"/>
    </row>
    <row r="78" spans="2:28" ht="21" customHeight="1" x14ac:dyDescent="0.15">
      <c r="B78" s="173">
        <v>150</v>
      </c>
      <c r="C78" s="67"/>
      <c r="D78" s="63"/>
      <c r="E78" s="611"/>
      <c r="F78" s="611"/>
      <c r="G78" s="77"/>
      <c r="H78" s="67"/>
      <c r="I78" s="63"/>
      <c r="J78" s="611"/>
      <c r="K78" s="611"/>
      <c r="L78" s="628">
        <v>0</v>
      </c>
      <c r="M78" s="65"/>
      <c r="N78" s="65"/>
      <c r="O78" s="65"/>
      <c r="P78" s="65"/>
      <c r="Q78" s="65"/>
      <c r="R78" s="65"/>
      <c r="S78" s="65"/>
      <c r="T78" s="72"/>
      <c r="U78" s="418"/>
      <c r="V78" s="419"/>
      <c r="W78" s="647"/>
      <c r="X78" s="648"/>
      <c r="Y78" s="647"/>
      <c r="Z78" s="382"/>
      <c r="AA78" s="367"/>
      <c r="AB78" s="367"/>
    </row>
    <row r="79" spans="2:28" ht="21" customHeight="1" x14ac:dyDescent="0.15">
      <c r="B79" s="206">
        <v>151</v>
      </c>
      <c r="C79" s="78"/>
      <c r="D79" s="78"/>
      <c r="E79" s="611"/>
      <c r="F79" s="611"/>
      <c r="G79" s="77"/>
      <c r="H79" s="78"/>
      <c r="I79" s="78"/>
      <c r="J79" s="611"/>
      <c r="K79" s="611"/>
      <c r="L79" s="628">
        <v>0</v>
      </c>
      <c r="M79" s="290"/>
      <c r="N79" s="169"/>
      <c r="O79" s="290"/>
      <c r="P79" s="169"/>
      <c r="Q79" s="79"/>
      <c r="R79" s="79"/>
      <c r="S79" s="79"/>
      <c r="T79" s="73"/>
      <c r="U79" s="380"/>
      <c r="V79" s="381"/>
      <c r="W79" s="647"/>
      <c r="X79" s="648"/>
      <c r="Y79" s="647"/>
      <c r="Z79" s="382"/>
      <c r="AA79" s="367"/>
      <c r="AB79" s="367"/>
    </row>
    <row r="80" spans="2:28" ht="21" customHeight="1" x14ac:dyDescent="0.15">
      <c r="B80" s="206">
        <v>152</v>
      </c>
      <c r="C80" s="78"/>
      <c r="D80" s="78"/>
      <c r="E80" s="611"/>
      <c r="F80" s="611"/>
      <c r="G80" s="77"/>
      <c r="H80" s="78"/>
      <c r="I80" s="78"/>
      <c r="J80" s="611"/>
      <c r="K80" s="611"/>
      <c r="L80" s="628">
        <v>0</v>
      </c>
      <c r="M80" s="290"/>
      <c r="N80" s="169"/>
      <c r="O80" s="290"/>
      <c r="P80" s="169"/>
      <c r="Q80" s="79"/>
      <c r="R80" s="79"/>
      <c r="S80" s="79"/>
      <c r="T80" s="73"/>
      <c r="U80" s="380"/>
      <c r="V80" s="381"/>
      <c r="W80" s="647"/>
      <c r="X80" s="648"/>
      <c r="Y80" s="647"/>
      <c r="Z80" s="382"/>
      <c r="AA80" s="367"/>
      <c r="AB80" s="367"/>
    </row>
    <row r="81" spans="2:28" ht="21" customHeight="1" x14ac:dyDescent="0.15">
      <c r="B81" s="173">
        <v>153</v>
      </c>
      <c r="C81" s="67"/>
      <c r="D81" s="63"/>
      <c r="E81" s="611"/>
      <c r="F81" s="611"/>
      <c r="G81" s="77"/>
      <c r="H81" s="67"/>
      <c r="I81" s="63"/>
      <c r="J81" s="611"/>
      <c r="K81" s="611"/>
      <c r="L81" s="628">
        <v>0</v>
      </c>
      <c r="M81" s="65"/>
      <c r="N81" s="65"/>
      <c r="O81" s="65"/>
      <c r="P81" s="65"/>
      <c r="Q81" s="65"/>
      <c r="R81" s="65"/>
      <c r="S81" s="65"/>
      <c r="T81" s="72"/>
      <c r="U81" s="380"/>
      <c r="V81" s="381"/>
      <c r="W81" s="647"/>
      <c r="X81" s="648"/>
      <c r="Y81" s="647"/>
      <c r="Z81" s="382"/>
      <c r="AA81" s="367"/>
      <c r="AB81" s="367"/>
    </row>
    <row r="82" spans="2:28" ht="21" customHeight="1" x14ac:dyDescent="0.15">
      <c r="B82" s="173">
        <v>154</v>
      </c>
      <c r="C82" s="67"/>
      <c r="D82" s="63"/>
      <c r="E82" s="611"/>
      <c r="F82" s="611"/>
      <c r="G82" s="77"/>
      <c r="H82" s="67"/>
      <c r="I82" s="63"/>
      <c r="J82" s="611"/>
      <c r="K82" s="611"/>
      <c r="L82" s="628">
        <v>0</v>
      </c>
      <c r="M82" s="65"/>
      <c r="N82" s="65"/>
      <c r="O82" s="65"/>
      <c r="P82" s="65"/>
      <c r="Q82" s="65"/>
      <c r="R82" s="65"/>
      <c r="S82" s="65"/>
      <c r="T82" s="72"/>
      <c r="U82" s="380"/>
      <c r="V82" s="381"/>
      <c r="W82" s="647"/>
      <c r="X82" s="648"/>
      <c r="Y82" s="647"/>
      <c r="Z82" s="382"/>
      <c r="AA82" s="367"/>
    </row>
    <row r="83" spans="2:28" ht="21" customHeight="1" x14ac:dyDescent="0.15">
      <c r="B83" s="173">
        <v>155</v>
      </c>
      <c r="C83" s="67"/>
      <c r="D83" s="63"/>
      <c r="E83" s="611"/>
      <c r="F83" s="611"/>
      <c r="G83" s="77"/>
      <c r="H83" s="67"/>
      <c r="I83" s="63"/>
      <c r="J83" s="611"/>
      <c r="K83" s="611"/>
      <c r="L83" s="628">
        <v>0</v>
      </c>
      <c r="M83" s="65"/>
      <c r="N83" s="65"/>
      <c r="O83" s="65"/>
      <c r="P83" s="65"/>
      <c r="Q83" s="65"/>
      <c r="R83" s="65"/>
      <c r="S83" s="65"/>
      <c r="T83" s="72"/>
      <c r="U83" s="380"/>
      <c r="V83" s="381"/>
      <c r="W83" s="647"/>
      <c r="X83" s="648"/>
      <c r="Y83" s="647"/>
      <c r="Z83" s="382"/>
      <c r="AA83" s="367"/>
    </row>
    <row r="84" spans="2:28" ht="21" customHeight="1" x14ac:dyDescent="0.15">
      <c r="B84" s="173">
        <v>156</v>
      </c>
      <c r="C84" s="67"/>
      <c r="D84" s="63"/>
      <c r="E84" s="611"/>
      <c r="F84" s="611"/>
      <c r="G84" s="77"/>
      <c r="H84" s="67"/>
      <c r="I84" s="63"/>
      <c r="J84" s="611"/>
      <c r="K84" s="611"/>
      <c r="L84" s="628">
        <v>0</v>
      </c>
      <c r="M84" s="65"/>
      <c r="N84" s="65"/>
      <c r="O84" s="65"/>
      <c r="P84" s="65"/>
      <c r="Q84" s="65"/>
      <c r="R84" s="65"/>
      <c r="S84" s="65"/>
      <c r="T84" s="72"/>
      <c r="U84" s="380"/>
      <c r="V84" s="381"/>
      <c r="W84" s="647"/>
      <c r="X84" s="648"/>
      <c r="Y84" s="647"/>
      <c r="Z84" s="382"/>
      <c r="AA84" s="367"/>
    </row>
    <row r="85" spans="2:28" ht="21" customHeight="1" x14ac:dyDescent="0.15">
      <c r="B85" s="173">
        <v>157</v>
      </c>
      <c r="C85" s="67"/>
      <c r="D85" s="63"/>
      <c r="E85" s="611"/>
      <c r="F85" s="611"/>
      <c r="G85" s="77"/>
      <c r="H85" s="67"/>
      <c r="I85" s="63"/>
      <c r="J85" s="611"/>
      <c r="K85" s="611"/>
      <c r="L85" s="628">
        <v>0</v>
      </c>
      <c r="M85" s="65"/>
      <c r="N85" s="65"/>
      <c r="O85" s="65"/>
      <c r="P85" s="65"/>
      <c r="Q85" s="65"/>
      <c r="R85" s="65"/>
      <c r="S85" s="65"/>
      <c r="T85" s="72"/>
      <c r="U85" s="380"/>
      <c r="V85" s="381"/>
      <c r="W85" s="647"/>
      <c r="X85" s="648"/>
      <c r="Y85" s="647"/>
      <c r="Z85" s="382"/>
      <c r="AA85" s="367"/>
    </row>
    <row r="86" spans="2:28" ht="21" customHeight="1" x14ac:dyDescent="0.15">
      <c r="B86" s="173">
        <v>158</v>
      </c>
      <c r="C86" s="67"/>
      <c r="D86" s="63"/>
      <c r="E86" s="611"/>
      <c r="F86" s="611"/>
      <c r="G86" s="77"/>
      <c r="H86" s="67"/>
      <c r="I86" s="63"/>
      <c r="J86" s="611"/>
      <c r="K86" s="611"/>
      <c r="L86" s="628">
        <v>0</v>
      </c>
      <c r="M86" s="65"/>
      <c r="N86" s="65"/>
      <c r="O86" s="65"/>
      <c r="P86" s="65"/>
      <c r="Q86" s="65"/>
      <c r="R86" s="65"/>
      <c r="S86" s="65"/>
      <c r="T86" s="72"/>
      <c r="U86" s="380"/>
      <c r="V86" s="381"/>
      <c r="W86" s="646"/>
      <c r="X86" s="645"/>
      <c r="Y86" s="647"/>
      <c r="Z86" s="382"/>
      <c r="AA86" s="367"/>
    </row>
    <row r="87" spans="2:28" ht="21" customHeight="1" x14ac:dyDescent="0.15">
      <c r="B87" s="173">
        <v>159</v>
      </c>
      <c r="C87" s="67"/>
      <c r="D87" s="63"/>
      <c r="E87" s="611"/>
      <c r="F87" s="611"/>
      <c r="G87" s="77"/>
      <c r="H87" s="67"/>
      <c r="I87" s="63"/>
      <c r="J87" s="611"/>
      <c r="K87" s="611"/>
      <c r="L87" s="628">
        <v>0</v>
      </c>
      <c r="M87" s="65"/>
      <c r="N87" s="65"/>
      <c r="O87" s="65"/>
      <c r="P87" s="65"/>
      <c r="Q87" s="65"/>
      <c r="R87" s="65"/>
      <c r="S87" s="65"/>
      <c r="T87" s="72"/>
      <c r="U87" s="380"/>
      <c r="V87" s="381"/>
      <c r="W87" s="646"/>
      <c r="X87" s="645"/>
      <c r="Y87" s="647"/>
      <c r="Z87" s="382"/>
      <c r="AA87" s="367"/>
    </row>
    <row r="88" spans="2:28" ht="21" customHeight="1" x14ac:dyDescent="0.15">
      <c r="B88" s="179">
        <v>160</v>
      </c>
      <c r="C88" s="104"/>
      <c r="D88" s="105"/>
      <c r="E88" s="612"/>
      <c r="F88" s="612"/>
      <c r="G88" s="166"/>
      <c r="H88" s="104"/>
      <c r="I88" s="105"/>
      <c r="J88" s="612"/>
      <c r="K88" s="612"/>
      <c r="L88" s="623">
        <v>0</v>
      </c>
      <c r="M88" s="154"/>
      <c r="N88" s="154"/>
      <c r="O88" s="154"/>
      <c r="P88" s="154"/>
      <c r="Q88" s="154"/>
      <c r="R88" s="154"/>
      <c r="S88" s="154"/>
      <c r="T88" s="155"/>
      <c r="U88" s="380"/>
      <c r="V88" s="381"/>
      <c r="W88" s="649"/>
      <c r="X88" s="650"/>
      <c r="Y88" s="647"/>
      <c r="Z88" s="382"/>
      <c r="AA88" s="367"/>
    </row>
    <row r="89" spans="2:28" ht="21" customHeight="1" x14ac:dyDescent="0.15">
      <c r="B89" s="163">
        <v>161</v>
      </c>
      <c r="C89" s="71"/>
      <c r="D89" s="99"/>
      <c r="E89" s="610"/>
      <c r="F89" s="610"/>
      <c r="G89" s="164"/>
      <c r="H89" s="71"/>
      <c r="I89" s="99"/>
      <c r="J89" s="610"/>
      <c r="K89" s="610"/>
      <c r="L89" s="627">
        <v>0</v>
      </c>
      <c r="M89" s="152"/>
      <c r="N89" s="152"/>
      <c r="O89" s="152"/>
      <c r="P89" s="152"/>
      <c r="Q89" s="152"/>
      <c r="R89" s="152"/>
      <c r="S89" s="152"/>
      <c r="T89" s="153"/>
      <c r="U89" s="380"/>
      <c r="V89" s="381"/>
      <c r="W89" s="647"/>
      <c r="X89" s="648"/>
      <c r="Y89" s="647"/>
      <c r="Z89" s="382"/>
      <c r="AA89" s="367"/>
    </row>
    <row r="90" spans="2:28" ht="21" customHeight="1" x14ac:dyDescent="0.15">
      <c r="B90" s="173">
        <v>162</v>
      </c>
      <c r="C90" s="67"/>
      <c r="D90" s="63"/>
      <c r="E90" s="611"/>
      <c r="F90" s="611"/>
      <c r="G90" s="77"/>
      <c r="H90" s="67"/>
      <c r="I90" s="63"/>
      <c r="J90" s="611"/>
      <c r="K90" s="611"/>
      <c r="L90" s="628">
        <v>0</v>
      </c>
      <c r="M90" s="65"/>
      <c r="N90" s="65"/>
      <c r="O90" s="65"/>
      <c r="P90" s="65"/>
      <c r="Q90" s="65"/>
      <c r="R90" s="65"/>
      <c r="S90" s="65"/>
      <c r="T90" s="72"/>
      <c r="U90" s="380"/>
      <c r="V90" s="381"/>
      <c r="W90" s="647"/>
      <c r="X90" s="648"/>
      <c r="Y90" s="647"/>
      <c r="Z90" s="382"/>
      <c r="AA90" s="367"/>
    </row>
    <row r="91" spans="2:28" ht="21" customHeight="1" x14ac:dyDescent="0.15">
      <c r="B91" s="173">
        <v>163</v>
      </c>
      <c r="C91" s="67"/>
      <c r="D91" s="63"/>
      <c r="E91" s="611"/>
      <c r="F91" s="611"/>
      <c r="G91" s="77"/>
      <c r="H91" s="67"/>
      <c r="I91" s="63"/>
      <c r="J91" s="611"/>
      <c r="K91" s="611"/>
      <c r="L91" s="628">
        <v>0</v>
      </c>
      <c r="M91" s="65"/>
      <c r="N91" s="65"/>
      <c r="O91" s="65"/>
      <c r="P91" s="65"/>
      <c r="Q91" s="65"/>
      <c r="R91" s="65"/>
      <c r="S91" s="65"/>
      <c r="T91" s="72"/>
      <c r="U91" s="380"/>
      <c r="V91" s="381"/>
      <c r="W91" s="647"/>
      <c r="X91" s="648"/>
      <c r="Y91" s="647"/>
      <c r="Z91" s="382"/>
      <c r="AA91" s="367"/>
    </row>
    <row r="92" spans="2:28" ht="21" customHeight="1" x14ac:dyDescent="0.15">
      <c r="B92" s="173">
        <v>164</v>
      </c>
      <c r="C92" s="67"/>
      <c r="D92" s="63"/>
      <c r="E92" s="611"/>
      <c r="F92" s="611"/>
      <c r="G92" s="77"/>
      <c r="H92" s="67"/>
      <c r="I92" s="63"/>
      <c r="J92" s="611"/>
      <c r="K92" s="611"/>
      <c r="L92" s="628">
        <v>0</v>
      </c>
      <c r="M92" s="65"/>
      <c r="N92" s="65"/>
      <c r="O92" s="65"/>
      <c r="P92" s="65"/>
      <c r="Q92" s="65"/>
      <c r="R92" s="65"/>
      <c r="S92" s="65"/>
      <c r="T92" s="72"/>
      <c r="U92" s="380"/>
      <c r="V92" s="381"/>
      <c r="W92" s="647"/>
      <c r="X92" s="648"/>
      <c r="Y92" s="647"/>
      <c r="Z92" s="382"/>
      <c r="AA92" s="367"/>
    </row>
    <row r="93" spans="2:28" ht="21" customHeight="1" x14ac:dyDescent="0.15">
      <c r="B93" s="173">
        <v>165</v>
      </c>
      <c r="C93" s="67"/>
      <c r="D93" s="63"/>
      <c r="E93" s="611"/>
      <c r="F93" s="611"/>
      <c r="G93" s="77"/>
      <c r="H93" s="67"/>
      <c r="I93" s="63"/>
      <c r="J93" s="611"/>
      <c r="K93" s="611"/>
      <c r="L93" s="628">
        <v>0</v>
      </c>
      <c r="M93" s="65"/>
      <c r="N93" s="65"/>
      <c r="O93" s="65"/>
      <c r="P93" s="65"/>
      <c r="Q93" s="65"/>
      <c r="R93" s="65"/>
      <c r="S93" s="65"/>
      <c r="T93" s="72"/>
      <c r="U93" s="380"/>
      <c r="V93" s="381"/>
      <c r="W93" s="647"/>
      <c r="X93" s="648"/>
      <c r="Y93" s="647"/>
      <c r="Z93" s="382"/>
      <c r="AA93" s="367"/>
    </row>
    <row r="94" spans="2:28" ht="21" customHeight="1" x14ac:dyDescent="0.15">
      <c r="B94" s="173">
        <v>166</v>
      </c>
      <c r="C94" s="67"/>
      <c r="D94" s="63"/>
      <c r="E94" s="611"/>
      <c r="F94" s="611"/>
      <c r="G94" s="77"/>
      <c r="H94" s="67"/>
      <c r="I94" s="63"/>
      <c r="J94" s="611"/>
      <c r="K94" s="611"/>
      <c r="L94" s="628">
        <v>0</v>
      </c>
      <c r="M94" s="65"/>
      <c r="N94" s="65"/>
      <c r="O94" s="65"/>
      <c r="P94" s="65"/>
      <c r="Q94" s="65"/>
      <c r="R94" s="65"/>
      <c r="S94" s="65"/>
      <c r="T94" s="72"/>
      <c r="U94" s="380"/>
      <c r="V94" s="381"/>
      <c r="W94" s="647"/>
      <c r="X94" s="648"/>
      <c r="Y94" s="647"/>
      <c r="Z94" s="382"/>
      <c r="AA94" s="367"/>
    </row>
    <row r="95" spans="2:28" ht="21" customHeight="1" x14ac:dyDescent="0.15">
      <c r="B95" s="173">
        <v>167</v>
      </c>
      <c r="C95" s="67"/>
      <c r="D95" s="63"/>
      <c r="E95" s="611"/>
      <c r="F95" s="611"/>
      <c r="G95" s="77"/>
      <c r="H95" s="67"/>
      <c r="I95" s="63"/>
      <c r="J95" s="611"/>
      <c r="K95" s="611"/>
      <c r="L95" s="628">
        <v>0</v>
      </c>
      <c r="M95" s="65"/>
      <c r="N95" s="65"/>
      <c r="O95" s="65"/>
      <c r="P95" s="65"/>
      <c r="Q95" s="65"/>
      <c r="R95" s="65"/>
      <c r="S95" s="65"/>
      <c r="T95" s="72"/>
      <c r="U95" s="380"/>
      <c r="V95" s="381"/>
      <c r="W95" s="647"/>
      <c r="X95" s="648"/>
      <c r="Y95" s="647"/>
      <c r="Z95" s="382"/>
      <c r="AA95" s="367"/>
    </row>
    <row r="96" spans="2:28" ht="21" customHeight="1" x14ac:dyDescent="0.15">
      <c r="B96" s="173">
        <v>168</v>
      </c>
      <c r="C96" s="67"/>
      <c r="D96" s="63"/>
      <c r="E96" s="611"/>
      <c r="F96" s="611"/>
      <c r="G96" s="77"/>
      <c r="H96" s="67"/>
      <c r="I96" s="63"/>
      <c r="J96" s="611"/>
      <c r="K96" s="611"/>
      <c r="L96" s="628">
        <v>0</v>
      </c>
      <c r="M96" s="65"/>
      <c r="N96" s="65"/>
      <c r="O96" s="65"/>
      <c r="P96" s="65"/>
      <c r="Q96" s="65"/>
      <c r="R96" s="65"/>
      <c r="S96" s="65"/>
      <c r="T96" s="72"/>
      <c r="U96" s="380"/>
      <c r="V96" s="381"/>
      <c r="W96" s="647"/>
      <c r="X96" s="648"/>
      <c r="Y96" s="647"/>
      <c r="Z96" s="382"/>
      <c r="AA96" s="367"/>
    </row>
    <row r="97" spans="2:27" ht="21" customHeight="1" x14ac:dyDescent="0.15">
      <c r="B97" s="173">
        <v>169</v>
      </c>
      <c r="C97" s="67"/>
      <c r="D97" s="63"/>
      <c r="E97" s="611"/>
      <c r="F97" s="611"/>
      <c r="G97" s="77"/>
      <c r="H97" s="67"/>
      <c r="I97" s="63"/>
      <c r="J97" s="611"/>
      <c r="K97" s="611"/>
      <c r="L97" s="628">
        <v>0</v>
      </c>
      <c r="M97" s="65"/>
      <c r="N97" s="65"/>
      <c r="O97" s="65"/>
      <c r="P97" s="65"/>
      <c r="Q97" s="65"/>
      <c r="R97" s="65"/>
      <c r="S97" s="65"/>
      <c r="T97" s="72"/>
      <c r="U97" s="380"/>
      <c r="V97" s="381"/>
      <c r="W97" s="647"/>
      <c r="X97" s="648"/>
      <c r="Y97" s="647"/>
      <c r="Z97" s="382"/>
      <c r="AA97" s="367"/>
    </row>
    <row r="98" spans="2:27" ht="21" customHeight="1" x14ac:dyDescent="0.15">
      <c r="B98" s="173">
        <v>170</v>
      </c>
      <c r="C98" s="67"/>
      <c r="D98" s="63"/>
      <c r="E98" s="611"/>
      <c r="F98" s="611"/>
      <c r="G98" s="77"/>
      <c r="H98" s="67"/>
      <c r="I98" s="63"/>
      <c r="J98" s="611"/>
      <c r="K98" s="611"/>
      <c r="L98" s="628">
        <v>0</v>
      </c>
      <c r="M98" s="65"/>
      <c r="N98" s="65"/>
      <c r="O98" s="65"/>
      <c r="P98" s="65"/>
      <c r="Q98" s="65"/>
      <c r="R98" s="65"/>
      <c r="S98" s="65"/>
      <c r="T98" s="72"/>
      <c r="U98" s="380"/>
      <c r="V98" s="381"/>
      <c r="W98" s="647"/>
      <c r="X98" s="648"/>
      <c r="Y98" s="647"/>
      <c r="Z98" s="382"/>
      <c r="AA98" s="367"/>
    </row>
    <row r="99" spans="2:27" ht="21" customHeight="1" x14ac:dyDescent="0.15">
      <c r="B99" s="173">
        <v>171</v>
      </c>
      <c r="C99" s="67"/>
      <c r="D99" s="63"/>
      <c r="E99" s="611"/>
      <c r="F99" s="611"/>
      <c r="G99" s="77"/>
      <c r="H99" s="67"/>
      <c r="I99" s="63"/>
      <c r="J99" s="611"/>
      <c r="K99" s="611"/>
      <c r="L99" s="628">
        <v>0</v>
      </c>
      <c r="M99" s="65"/>
      <c r="N99" s="65"/>
      <c r="O99" s="65"/>
      <c r="P99" s="65"/>
      <c r="Q99" s="65"/>
      <c r="R99" s="65"/>
      <c r="S99" s="65"/>
      <c r="T99" s="72"/>
      <c r="U99" s="380"/>
      <c r="V99" s="381"/>
      <c r="W99" s="647"/>
      <c r="X99" s="648"/>
      <c r="Y99" s="647"/>
      <c r="Z99" s="382"/>
      <c r="AA99" s="367"/>
    </row>
    <row r="100" spans="2:27" ht="21" customHeight="1" x14ac:dyDescent="0.15">
      <c r="B100" s="173">
        <v>172</v>
      </c>
      <c r="C100" s="67"/>
      <c r="D100" s="63"/>
      <c r="E100" s="611"/>
      <c r="F100" s="611"/>
      <c r="G100" s="77"/>
      <c r="H100" s="67"/>
      <c r="I100" s="63"/>
      <c r="J100" s="611"/>
      <c r="K100" s="611"/>
      <c r="L100" s="628">
        <v>0</v>
      </c>
      <c r="M100" s="65"/>
      <c r="N100" s="65"/>
      <c r="O100" s="65"/>
      <c r="P100" s="65"/>
      <c r="Q100" s="65"/>
      <c r="R100" s="65"/>
      <c r="S100" s="65"/>
      <c r="T100" s="72"/>
      <c r="U100" s="380"/>
      <c r="V100" s="381"/>
      <c r="W100" s="647"/>
      <c r="X100" s="648"/>
      <c r="Y100" s="647"/>
      <c r="Z100" s="382"/>
      <c r="AA100" s="367"/>
    </row>
    <row r="101" spans="2:27" ht="21" customHeight="1" x14ac:dyDescent="0.15">
      <c r="B101" s="173">
        <v>173</v>
      </c>
      <c r="C101" s="67"/>
      <c r="D101" s="63"/>
      <c r="E101" s="611"/>
      <c r="F101" s="611"/>
      <c r="G101" s="77"/>
      <c r="H101" s="67"/>
      <c r="I101" s="63"/>
      <c r="J101" s="611"/>
      <c r="K101" s="611"/>
      <c r="L101" s="628">
        <v>0</v>
      </c>
      <c r="M101" s="65"/>
      <c r="N101" s="65"/>
      <c r="O101" s="65"/>
      <c r="P101" s="65"/>
      <c r="Q101" s="65"/>
      <c r="R101" s="65"/>
      <c r="S101" s="65"/>
      <c r="T101" s="72"/>
      <c r="U101" s="380"/>
      <c r="V101" s="381"/>
      <c r="W101" s="647"/>
      <c r="X101" s="648"/>
      <c r="Y101" s="647"/>
      <c r="Z101" s="382"/>
      <c r="AA101" s="367"/>
    </row>
    <row r="102" spans="2:27" ht="21" customHeight="1" x14ac:dyDescent="0.15">
      <c r="B102" s="173">
        <v>174</v>
      </c>
      <c r="C102" s="67"/>
      <c r="D102" s="63"/>
      <c r="E102" s="611"/>
      <c r="F102" s="611"/>
      <c r="G102" s="77"/>
      <c r="H102" s="67"/>
      <c r="I102" s="63"/>
      <c r="J102" s="611"/>
      <c r="K102" s="611"/>
      <c r="L102" s="628">
        <v>0</v>
      </c>
      <c r="M102" s="65"/>
      <c r="N102" s="65"/>
      <c r="O102" s="65"/>
      <c r="P102" s="65"/>
      <c r="Q102" s="65"/>
      <c r="R102" s="65"/>
      <c r="S102" s="65"/>
      <c r="T102" s="72"/>
      <c r="U102" s="380"/>
      <c r="V102" s="381"/>
      <c r="W102" s="647"/>
      <c r="X102" s="648"/>
      <c r="Y102" s="647"/>
      <c r="Z102" s="382"/>
      <c r="AA102" s="367"/>
    </row>
    <row r="103" spans="2:27" ht="21" customHeight="1" x14ac:dyDescent="0.15">
      <c r="B103" s="173">
        <v>175</v>
      </c>
      <c r="C103" s="67"/>
      <c r="D103" s="63"/>
      <c r="E103" s="611"/>
      <c r="F103" s="611"/>
      <c r="G103" s="77"/>
      <c r="H103" s="67"/>
      <c r="I103" s="63"/>
      <c r="J103" s="611"/>
      <c r="K103" s="611"/>
      <c r="L103" s="628">
        <v>0</v>
      </c>
      <c r="M103" s="65"/>
      <c r="N103" s="65"/>
      <c r="O103" s="65"/>
      <c r="P103" s="65"/>
      <c r="Q103" s="65"/>
      <c r="R103" s="65"/>
      <c r="S103" s="65"/>
      <c r="T103" s="72"/>
      <c r="U103" s="380"/>
      <c r="V103" s="381"/>
      <c r="W103" s="647"/>
      <c r="X103" s="648"/>
      <c r="Y103" s="647"/>
      <c r="Z103" s="382"/>
      <c r="AA103" s="367"/>
    </row>
    <row r="104" spans="2:27" ht="21" customHeight="1" x14ac:dyDescent="0.15">
      <c r="B104" s="173">
        <v>175</v>
      </c>
      <c r="C104" s="67"/>
      <c r="D104" s="63"/>
      <c r="E104" s="611"/>
      <c r="F104" s="611"/>
      <c r="G104" s="77"/>
      <c r="H104" s="67"/>
      <c r="I104" s="63"/>
      <c r="J104" s="611"/>
      <c r="K104" s="611"/>
      <c r="L104" s="628">
        <v>0</v>
      </c>
      <c r="M104" s="65"/>
      <c r="N104" s="65"/>
      <c r="O104" s="65"/>
      <c r="P104" s="65"/>
      <c r="Q104" s="65"/>
      <c r="R104" s="65"/>
      <c r="S104" s="65"/>
      <c r="T104" s="72"/>
      <c r="U104" s="380"/>
      <c r="V104" s="381"/>
      <c r="W104" s="647"/>
      <c r="X104" s="648"/>
      <c r="Y104" s="647"/>
      <c r="Z104" s="382"/>
      <c r="AA104" s="367"/>
    </row>
    <row r="105" spans="2:27" ht="21" customHeight="1" x14ac:dyDescent="0.15">
      <c r="B105" s="173">
        <v>177</v>
      </c>
      <c r="C105" s="67"/>
      <c r="D105" s="63"/>
      <c r="E105" s="611"/>
      <c r="F105" s="611"/>
      <c r="G105" s="77"/>
      <c r="H105" s="67"/>
      <c r="I105" s="63"/>
      <c r="J105" s="611"/>
      <c r="K105" s="611"/>
      <c r="L105" s="628">
        <v>0</v>
      </c>
      <c r="M105" s="65"/>
      <c r="N105" s="65"/>
      <c r="O105" s="65"/>
      <c r="P105" s="65"/>
      <c r="Q105" s="65"/>
      <c r="R105" s="65"/>
      <c r="S105" s="65"/>
      <c r="T105" s="72"/>
      <c r="U105" s="380"/>
      <c r="V105" s="381"/>
      <c r="W105" s="647"/>
      <c r="X105" s="648"/>
      <c r="Y105" s="647"/>
      <c r="Z105" s="382"/>
      <c r="AA105" s="367"/>
    </row>
    <row r="106" spans="2:27" ht="21" customHeight="1" x14ac:dyDescent="0.15">
      <c r="B106" s="173">
        <v>178</v>
      </c>
      <c r="C106" s="67"/>
      <c r="D106" s="63"/>
      <c r="E106" s="611"/>
      <c r="F106" s="611"/>
      <c r="G106" s="77"/>
      <c r="H106" s="67"/>
      <c r="I106" s="63"/>
      <c r="J106" s="611"/>
      <c r="K106" s="611"/>
      <c r="L106" s="628">
        <v>0</v>
      </c>
      <c r="M106" s="65"/>
      <c r="N106" s="65"/>
      <c r="O106" s="65"/>
      <c r="P106" s="65"/>
      <c r="Q106" s="65"/>
      <c r="R106" s="65"/>
      <c r="S106" s="65"/>
      <c r="T106" s="72"/>
      <c r="U106" s="380"/>
      <c r="V106" s="381"/>
      <c r="W106" s="646"/>
      <c r="X106" s="645"/>
      <c r="Y106" s="647"/>
      <c r="Z106" s="382"/>
      <c r="AA106" s="367"/>
    </row>
    <row r="107" spans="2:27" ht="21" customHeight="1" x14ac:dyDescent="0.15">
      <c r="B107" s="173">
        <v>179</v>
      </c>
      <c r="C107" s="67"/>
      <c r="D107" s="63"/>
      <c r="E107" s="611"/>
      <c r="F107" s="611"/>
      <c r="G107" s="77"/>
      <c r="H107" s="67"/>
      <c r="I107" s="63"/>
      <c r="J107" s="611"/>
      <c r="K107" s="611"/>
      <c r="L107" s="628">
        <v>0</v>
      </c>
      <c r="M107" s="65"/>
      <c r="N107" s="65"/>
      <c r="O107" s="65"/>
      <c r="P107" s="65"/>
      <c r="Q107" s="65"/>
      <c r="R107" s="65"/>
      <c r="S107" s="65"/>
      <c r="T107" s="72"/>
      <c r="U107" s="380"/>
      <c r="V107" s="381"/>
      <c r="W107" s="646"/>
      <c r="X107" s="645"/>
      <c r="Y107" s="647"/>
      <c r="Z107" s="382"/>
      <c r="AA107" s="367"/>
    </row>
    <row r="108" spans="2:27" ht="21" customHeight="1" x14ac:dyDescent="0.15">
      <c r="B108" s="179">
        <v>180</v>
      </c>
      <c r="C108" s="104"/>
      <c r="D108" s="105"/>
      <c r="E108" s="612"/>
      <c r="F108" s="612"/>
      <c r="G108" s="166"/>
      <c r="H108" s="104"/>
      <c r="I108" s="105"/>
      <c r="J108" s="612"/>
      <c r="K108" s="612"/>
      <c r="L108" s="623">
        <v>0</v>
      </c>
      <c r="M108" s="154"/>
      <c r="N108" s="154"/>
      <c r="O108" s="154"/>
      <c r="P108" s="154"/>
      <c r="Q108" s="154"/>
      <c r="R108" s="154"/>
      <c r="S108" s="154"/>
      <c r="T108" s="155"/>
      <c r="U108" s="380"/>
      <c r="V108" s="381"/>
      <c r="W108" s="649"/>
      <c r="X108" s="650"/>
      <c r="Y108" s="647"/>
      <c r="Z108" s="382"/>
      <c r="AA108" s="367"/>
    </row>
    <row r="109" spans="2:27" ht="21" customHeight="1" x14ac:dyDescent="0.15">
      <c r="B109" s="163">
        <v>181</v>
      </c>
      <c r="C109" s="71"/>
      <c r="D109" s="99"/>
      <c r="E109" s="610"/>
      <c r="F109" s="610"/>
      <c r="G109" s="164"/>
      <c r="H109" s="71"/>
      <c r="I109" s="99"/>
      <c r="J109" s="610"/>
      <c r="K109" s="610"/>
      <c r="L109" s="627">
        <v>0</v>
      </c>
      <c r="M109" s="152"/>
      <c r="N109" s="152"/>
      <c r="O109" s="152"/>
      <c r="P109" s="152"/>
      <c r="Q109" s="152"/>
      <c r="R109" s="152"/>
      <c r="S109" s="152"/>
      <c r="T109" s="153"/>
      <c r="U109" s="380"/>
      <c r="V109" s="381"/>
      <c r="W109" s="647"/>
      <c r="X109" s="648"/>
      <c r="Y109" s="647"/>
      <c r="Z109" s="382"/>
      <c r="AA109" s="367"/>
    </row>
    <row r="110" spans="2:27" ht="21" customHeight="1" x14ac:dyDescent="0.15">
      <c r="B110" s="173">
        <v>182</v>
      </c>
      <c r="C110" s="67"/>
      <c r="D110" s="63"/>
      <c r="E110" s="611"/>
      <c r="F110" s="611"/>
      <c r="G110" s="77"/>
      <c r="H110" s="67"/>
      <c r="I110" s="63"/>
      <c r="J110" s="611"/>
      <c r="K110" s="611"/>
      <c r="L110" s="628">
        <v>0</v>
      </c>
      <c r="M110" s="65"/>
      <c r="N110" s="65"/>
      <c r="O110" s="65"/>
      <c r="P110" s="65"/>
      <c r="Q110" s="65"/>
      <c r="R110" s="65"/>
      <c r="S110" s="65"/>
      <c r="T110" s="72"/>
      <c r="U110" s="380"/>
      <c r="V110" s="381"/>
      <c r="W110" s="647"/>
      <c r="X110" s="648"/>
      <c r="Y110" s="647"/>
      <c r="Z110" s="382"/>
      <c r="AA110" s="367"/>
    </row>
    <row r="111" spans="2:27" ht="21" customHeight="1" x14ac:dyDescent="0.15">
      <c r="B111" s="173">
        <v>183</v>
      </c>
      <c r="C111" s="67"/>
      <c r="D111" s="63"/>
      <c r="E111" s="611"/>
      <c r="F111" s="611"/>
      <c r="G111" s="77"/>
      <c r="H111" s="67"/>
      <c r="I111" s="63"/>
      <c r="J111" s="611"/>
      <c r="K111" s="611"/>
      <c r="L111" s="628">
        <v>0</v>
      </c>
      <c r="M111" s="65"/>
      <c r="N111" s="65"/>
      <c r="O111" s="65"/>
      <c r="P111" s="65"/>
      <c r="Q111" s="65"/>
      <c r="R111" s="65"/>
      <c r="S111" s="65"/>
      <c r="T111" s="72"/>
      <c r="U111" s="380"/>
      <c r="V111" s="381"/>
      <c r="W111" s="647"/>
      <c r="X111" s="648"/>
      <c r="Y111" s="647"/>
      <c r="Z111" s="382"/>
      <c r="AA111" s="367"/>
    </row>
    <row r="112" spans="2:27" ht="21" customHeight="1" x14ac:dyDescent="0.15">
      <c r="B112" s="173">
        <v>184</v>
      </c>
      <c r="C112" s="67"/>
      <c r="D112" s="63"/>
      <c r="E112" s="611"/>
      <c r="F112" s="611"/>
      <c r="G112" s="77"/>
      <c r="H112" s="67"/>
      <c r="I112" s="63"/>
      <c r="J112" s="611"/>
      <c r="K112" s="611"/>
      <c r="L112" s="628">
        <v>0</v>
      </c>
      <c r="M112" s="65"/>
      <c r="N112" s="65"/>
      <c r="O112" s="65"/>
      <c r="P112" s="65"/>
      <c r="Q112" s="65"/>
      <c r="R112" s="65"/>
      <c r="S112" s="65"/>
      <c r="T112" s="72"/>
      <c r="U112" s="380"/>
      <c r="V112" s="381"/>
      <c r="W112" s="647"/>
      <c r="X112" s="648"/>
      <c r="Y112" s="647"/>
      <c r="Z112" s="382"/>
      <c r="AA112" s="367"/>
    </row>
    <row r="113" spans="2:27" ht="21" customHeight="1" x14ac:dyDescent="0.15">
      <c r="B113" s="173">
        <v>185</v>
      </c>
      <c r="C113" s="63"/>
      <c r="D113" s="57"/>
      <c r="E113" s="613"/>
      <c r="F113" s="613"/>
      <c r="G113" s="190"/>
      <c r="H113" s="63"/>
      <c r="I113" s="57"/>
      <c r="J113" s="613"/>
      <c r="K113" s="613"/>
      <c r="L113" s="628">
        <v>0</v>
      </c>
      <c r="M113" s="66"/>
      <c r="N113" s="58"/>
      <c r="O113" s="66"/>
      <c r="P113" s="58"/>
      <c r="Q113" s="57"/>
      <c r="R113" s="57"/>
      <c r="S113" s="57"/>
      <c r="T113" s="158"/>
      <c r="U113" s="380"/>
      <c r="V113" s="381"/>
      <c r="W113" s="647"/>
      <c r="X113" s="648"/>
      <c r="Y113" s="647"/>
      <c r="Z113" s="382"/>
      <c r="AA113" s="367"/>
    </row>
    <row r="114" spans="2:27" ht="21" customHeight="1" x14ac:dyDescent="0.15">
      <c r="B114" s="173">
        <v>186</v>
      </c>
      <c r="C114" s="63"/>
      <c r="D114" s="57"/>
      <c r="E114" s="613"/>
      <c r="F114" s="613"/>
      <c r="G114" s="190"/>
      <c r="H114" s="63"/>
      <c r="I114" s="57"/>
      <c r="J114" s="613"/>
      <c r="K114" s="613"/>
      <c r="L114" s="628">
        <v>0</v>
      </c>
      <c r="M114" s="66"/>
      <c r="N114" s="58"/>
      <c r="O114" s="66"/>
      <c r="P114" s="58"/>
      <c r="Q114" s="57"/>
      <c r="R114" s="57"/>
      <c r="S114" s="57"/>
      <c r="T114" s="158"/>
      <c r="U114" s="380"/>
      <c r="V114" s="381"/>
      <c r="W114" s="647"/>
      <c r="X114" s="648"/>
      <c r="Y114" s="647"/>
      <c r="Z114" s="382"/>
      <c r="AA114" s="367"/>
    </row>
    <row r="115" spans="2:27" ht="21" customHeight="1" x14ac:dyDescent="0.15">
      <c r="B115" s="173">
        <v>187</v>
      </c>
      <c r="C115" s="63"/>
      <c r="D115" s="57"/>
      <c r="E115" s="613"/>
      <c r="F115" s="613"/>
      <c r="G115" s="190"/>
      <c r="H115" s="63"/>
      <c r="I115" s="57"/>
      <c r="J115" s="613"/>
      <c r="K115" s="613"/>
      <c r="L115" s="628">
        <v>0</v>
      </c>
      <c r="M115" s="66"/>
      <c r="N115" s="58"/>
      <c r="O115" s="66"/>
      <c r="P115" s="58"/>
      <c r="Q115" s="57"/>
      <c r="R115" s="57"/>
      <c r="S115" s="57"/>
      <c r="T115" s="158"/>
      <c r="U115" s="380"/>
      <c r="V115" s="381"/>
      <c r="W115" s="647"/>
      <c r="X115" s="648"/>
      <c r="Y115" s="647"/>
      <c r="Z115" s="382"/>
      <c r="AA115" s="367"/>
    </row>
    <row r="116" spans="2:27" ht="21" customHeight="1" x14ac:dyDescent="0.15">
      <c r="B116" s="173">
        <v>188</v>
      </c>
      <c r="C116" s="63"/>
      <c r="D116" s="57"/>
      <c r="E116" s="614"/>
      <c r="F116" s="614"/>
      <c r="G116" s="191"/>
      <c r="H116" s="63"/>
      <c r="I116" s="57"/>
      <c r="J116" s="614"/>
      <c r="K116" s="614"/>
      <c r="L116" s="628">
        <v>0</v>
      </c>
      <c r="M116" s="66"/>
      <c r="N116" s="58"/>
      <c r="O116" s="66"/>
      <c r="P116" s="58"/>
      <c r="Q116" s="57"/>
      <c r="R116" s="57"/>
      <c r="S116" s="57"/>
      <c r="T116" s="158"/>
      <c r="U116" s="380"/>
      <c r="V116" s="381"/>
      <c r="W116" s="647"/>
      <c r="X116" s="648"/>
      <c r="Y116" s="647"/>
      <c r="Z116" s="382"/>
      <c r="AA116" s="367"/>
    </row>
    <row r="117" spans="2:27" ht="21" customHeight="1" x14ac:dyDescent="0.15">
      <c r="B117" s="173">
        <v>189</v>
      </c>
      <c r="C117" s="63"/>
      <c r="D117" s="57"/>
      <c r="E117" s="613"/>
      <c r="F117" s="613"/>
      <c r="G117" s="190"/>
      <c r="H117" s="63"/>
      <c r="I117" s="57"/>
      <c r="J117" s="613"/>
      <c r="K117" s="613"/>
      <c r="L117" s="628">
        <v>0</v>
      </c>
      <c r="M117" s="66"/>
      <c r="N117" s="58"/>
      <c r="O117" s="66"/>
      <c r="P117" s="58"/>
      <c r="Q117" s="57"/>
      <c r="R117" s="57"/>
      <c r="S117" s="57"/>
      <c r="T117" s="158"/>
      <c r="U117" s="380"/>
      <c r="V117" s="381"/>
      <c r="W117" s="647"/>
      <c r="X117" s="648"/>
      <c r="Y117" s="647"/>
      <c r="Z117" s="382"/>
      <c r="AA117" s="367"/>
    </row>
    <row r="118" spans="2:27" ht="21" customHeight="1" x14ac:dyDescent="0.15">
      <c r="B118" s="206">
        <v>190</v>
      </c>
      <c r="C118" s="78"/>
      <c r="D118" s="78"/>
      <c r="E118" s="611"/>
      <c r="F118" s="611"/>
      <c r="G118" s="77"/>
      <c r="H118" s="78"/>
      <c r="I118" s="78"/>
      <c r="J118" s="611"/>
      <c r="K118" s="611"/>
      <c r="L118" s="628">
        <v>0</v>
      </c>
      <c r="M118" s="70"/>
      <c r="N118" s="67"/>
      <c r="O118" s="70"/>
      <c r="P118" s="67"/>
      <c r="Q118" s="78"/>
      <c r="R118" s="78"/>
      <c r="S118" s="78"/>
      <c r="T118" s="192"/>
      <c r="U118" s="380"/>
      <c r="V118" s="381"/>
      <c r="W118" s="647"/>
      <c r="X118" s="648"/>
      <c r="Y118" s="647"/>
      <c r="Z118" s="382"/>
      <c r="AA118" s="367"/>
    </row>
    <row r="119" spans="2:27" ht="21" customHeight="1" x14ac:dyDescent="0.15">
      <c r="B119" s="173">
        <v>191</v>
      </c>
      <c r="C119" s="63"/>
      <c r="D119" s="57"/>
      <c r="E119" s="613"/>
      <c r="F119" s="613"/>
      <c r="G119" s="190"/>
      <c r="H119" s="63"/>
      <c r="I119" s="57"/>
      <c r="J119" s="613"/>
      <c r="K119" s="613"/>
      <c r="L119" s="628">
        <v>0</v>
      </c>
      <c r="M119" s="66"/>
      <c r="N119" s="58"/>
      <c r="O119" s="66"/>
      <c r="P119" s="58"/>
      <c r="Q119" s="57"/>
      <c r="R119" s="57"/>
      <c r="S119" s="57"/>
      <c r="T119" s="158"/>
      <c r="U119" s="380"/>
      <c r="V119" s="381"/>
      <c r="W119" s="647"/>
      <c r="X119" s="648"/>
      <c r="Y119" s="647"/>
      <c r="Z119" s="382"/>
      <c r="AA119" s="367"/>
    </row>
    <row r="120" spans="2:27" ht="21" customHeight="1" x14ac:dyDescent="0.15">
      <c r="B120" s="173">
        <v>192</v>
      </c>
      <c r="C120" s="63"/>
      <c r="D120" s="57"/>
      <c r="E120" s="613"/>
      <c r="F120" s="613"/>
      <c r="G120" s="190"/>
      <c r="H120" s="63"/>
      <c r="I120" s="57"/>
      <c r="J120" s="613"/>
      <c r="K120" s="613"/>
      <c r="L120" s="628">
        <v>0</v>
      </c>
      <c r="M120" s="66"/>
      <c r="N120" s="58"/>
      <c r="O120" s="66"/>
      <c r="P120" s="58"/>
      <c r="Q120" s="57"/>
      <c r="R120" s="58"/>
      <c r="S120" s="57"/>
      <c r="T120" s="158"/>
      <c r="U120" s="380"/>
      <c r="V120" s="381"/>
      <c r="W120" s="647"/>
      <c r="X120" s="648"/>
      <c r="Y120" s="647"/>
      <c r="Z120" s="382"/>
      <c r="AA120" s="367"/>
    </row>
    <row r="121" spans="2:27" ht="21" customHeight="1" x14ac:dyDescent="0.15">
      <c r="B121" s="173">
        <v>193</v>
      </c>
      <c r="C121" s="63"/>
      <c r="D121" s="57"/>
      <c r="E121" s="613"/>
      <c r="F121" s="613"/>
      <c r="G121" s="190"/>
      <c r="H121" s="63"/>
      <c r="I121" s="57"/>
      <c r="J121" s="613"/>
      <c r="K121" s="613"/>
      <c r="L121" s="628">
        <v>0</v>
      </c>
      <c r="M121" s="66"/>
      <c r="N121" s="58"/>
      <c r="O121" s="66"/>
      <c r="P121" s="58"/>
      <c r="Q121" s="57"/>
      <c r="R121" s="58"/>
      <c r="S121" s="57"/>
      <c r="T121" s="158"/>
      <c r="U121" s="380"/>
      <c r="V121" s="381"/>
      <c r="W121" s="647"/>
      <c r="X121" s="648"/>
      <c r="Y121" s="647"/>
      <c r="Z121" s="382"/>
      <c r="AA121" s="367"/>
    </row>
    <row r="122" spans="2:27" ht="21" customHeight="1" x14ac:dyDescent="0.15">
      <c r="B122" s="173">
        <v>194</v>
      </c>
      <c r="C122" s="63"/>
      <c r="D122" s="57"/>
      <c r="E122" s="613"/>
      <c r="F122" s="613"/>
      <c r="G122" s="190"/>
      <c r="H122" s="63"/>
      <c r="I122" s="57"/>
      <c r="J122" s="613"/>
      <c r="K122" s="613"/>
      <c r="L122" s="628">
        <v>0</v>
      </c>
      <c r="M122" s="66"/>
      <c r="N122" s="58"/>
      <c r="O122" s="66"/>
      <c r="P122" s="58"/>
      <c r="Q122" s="57"/>
      <c r="R122" s="57"/>
      <c r="S122" s="57"/>
      <c r="T122" s="158"/>
      <c r="U122" s="380"/>
      <c r="V122" s="381"/>
      <c r="W122" s="647"/>
      <c r="X122" s="648"/>
      <c r="Y122" s="647"/>
      <c r="Z122" s="382"/>
    </row>
    <row r="123" spans="2:27" ht="21" customHeight="1" x14ac:dyDescent="0.15">
      <c r="B123" s="173">
        <v>195</v>
      </c>
      <c r="C123" s="63"/>
      <c r="D123" s="57"/>
      <c r="E123" s="613"/>
      <c r="F123" s="613"/>
      <c r="G123" s="190"/>
      <c r="H123" s="63"/>
      <c r="I123" s="57"/>
      <c r="J123" s="613"/>
      <c r="K123" s="613"/>
      <c r="L123" s="628">
        <v>0</v>
      </c>
      <c r="M123" s="66"/>
      <c r="N123" s="58"/>
      <c r="O123" s="66"/>
      <c r="P123" s="58"/>
      <c r="Q123" s="57"/>
      <c r="R123" s="58"/>
      <c r="S123" s="57"/>
      <c r="T123" s="158"/>
      <c r="U123" s="380"/>
      <c r="V123" s="381"/>
      <c r="W123" s="647"/>
      <c r="X123" s="648"/>
      <c r="Y123" s="647"/>
      <c r="Z123" s="382"/>
    </row>
    <row r="124" spans="2:27" ht="21" customHeight="1" x14ac:dyDescent="0.15">
      <c r="B124" s="173">
        <v>196</v>
      </c>
      <c r="C124" s="63"/>
      <c r="D124" s="57"/>
      <c r="E124" s="613"/>
      <c r="F124" s="613"/>
      <c r="G124" s="190"/>
      <c r="H124" s="63"/>
      <c r="I124" s="57"/>
      <c r="J124" s="613"/>
      <c r="K124" s="613"/>
      <c r="L124" s="628">
        <v>0</v>
      </c>
      <c r="M124" s="66"/>
      <c r="N124" s="58"/>
      <c r="O124" s="66"/>
      <c r="P124" s="58"/>
      <c r="Q124" s="57"/>
      <c r="R124" s="57"/>
      <c r="S124" s="57"/>
      <c r="T124" s="158"/>
      <c r="U124" s="380"/>
      <c r="V124" s="381"/>
      <c r="W124" s="647"/>
      <c r="X124" s="648"/>
      <c r="Y124" s="647"/>
      <c r="Z124" s="382"/>
    </row>
    <row r="125" spans="2:27" ht="21" customHeight="1" x14ac:dyDescent="0.15">
      <c r="B125" s="173">
        <v>197</v>
      </c>
      <c r="C125" s="63"/>
      <c r="D125" s="57"/>
      <c r="E125" s="613"/>
      <c r="F125" s="613"/>
      <c r="G125" s="190"/>
      <c r="H125" s="63"/>
      <c r="I125" s="57"/>
      <c r="J125" s="613"/>
      <c r="K125" s="613"/>
      <c r="L125" s="628">
        <v>0</v>
      </c>
      <c r="M125" s="66"/>
      <c r="N125" s="58"/>
      <c r="O125" s="66"/>
      <c r="P125" s="58"/>
      <c r="Q125" s="57"/>
      <c r="R125" s="57"/>
      <c r="S125" s="57"/>
      <c r="T125" s="158"/>
      <c r="U125" s="380"/>
      <c r="V125" s="381"/>
      <c r="W125" s="647"/>
      <c r="X125" s="648"/>
      <c r="Y125" s="647"/>
      <c r="Z125" s="382"/>
    </row>
    <row r="126" spans="2:27" ht="21" customHeight="1" x14ac:dyDescent="0.15">
      <c r="B126" s="173">
        <v>198</v>
      </c>
      <c r="C126" s="63"/>
      <c r="D126" s="57"/>
      <c r="E126" s="613"/>
      <c r="F126" s="613"/>
      <c r="G126" s="190"/>
      <c r="H126" s="63"/>
      <c r="I126" s="57"/>
      <c r="J126" s="613"/>
      <c r="K126" s="613"/>
      <c r="L126" s="628">
        <v>0</v>
      </c>
      <c r="M126" s="66"/>
      <c r="N126" s="58"/>
      <c r="O126" s="66"/>
      <c r="P126" s="58"/>
      <c r="Q126" s="57"/>
      <c r="R126" s="57"/>
      <c r="S126" s="57"/>
      <c r="T126" s="158"/>
      <c r="U126" s="380"/>
      <c r="V126" s="381"/>
      <c r="W126" s="646"/>
      <c r="X126" s="645"/>
      <c r="Y126" s="647"/>
      <c r="Z126" s="382"/>
    </row>
    <row r="127" spans="2:27" ht="21" customHeight="1" x14ac:dyDescent="0.15">
      <c r="B127" s="173">
        <v>199</v>
      </c>
      <c r="C127" s="63"/>
      <c r="D127" s="57"/>
      <c r="E127" s="613"/>
      <c r="F127" s="613"/>
      <c r="G127" s="190"/>
      <c r="H127" s="63"/>
      <c r="I127" s="57"/>
      <c r="J127" s="613"/>
      <c r="K127" s="613"/>
      <c r="L127" s="628">
        <v>0</v>
      </c>
      <c r="M127" s="66"/>
      <c r="N127" s="58"/>
      <c r="O127" s="66"/>
      <c r="P127" s="58"/>
      <c r="Q127" s="57"/>
      <c r="R127" s="57"/>
      <c r="S127" s="57"/>
      <c r="T127" s="158"/>
      <c r="U127" s="380"/>
      <c r="V127" s="381"/>
      <c r="W127" s="646"/>
      <c r="X127" s="645"/>
      <c r="Y127" s="647"/>
      <c r="Z127" s="382"/>
    </row>
    <row r="128" spans="2:27" ht="21" customHeight="1" x14ac:dyDescent="0.15">
      <c r="B128" s="179">
        <v>200</v>
      </c>
      <c r="C128" s="105"/>
      <c r="D128" s="111"/>
      <c r="E128" s="615"/>
      <c r="F128" s="615"/>
      <c r="G128" s="199"/>
      <c r="H128" s="105"/>
      <c r="I128" s="111"/>
      <c r="J128" s="615"/>
      <c r="K128" s="615"/>
      <c r="L128" s="623">
        <v>0</v>
      </c>
      <c r="M128" s="265"/>
      <c r="N128" s="68"/>
      <c r="O128" s="265"/>
      <c r="P128" s="68"/>
      <c r="Q128" s="111"/>
      <c r="R128" s="111"/>
      <c r="S128" s="111"/>
      <c r="T128" s="195"/>
      <c r="U128" s="380"/>
      <c r="V128" s="381"/>
      <c r="W128" s="649"/>
      <c r="X128" s="650"/>
      <c r="Y128" s="647"/>
      <c r="Z128" s="382"/>
    </row>
    <row r="129" spans="2:26" ht="21" customHeight="1" x14ac:dyDescent="0.15">
      <c r="B129" s="163">
        <v>201</v>
      </c>
      <c r="C129" s="96"/>
      <c r="D129" s="97"/>
      <c r="E129" s="616"/>
      <c r="F129" s="616"/>
      <c r="G129" s="198"/>
      <c r="H129" s="96"/>
      <c r="I129" s="97"/>
      <c r="J129" s="616"/>
      <c r="K129" s="616"/>
      <c r="L129" s="627">
        <v>0</v>
      </c>
      <c r="M129" s="291"/>
      <c r="N129" s="69"/>
      <c r="O129" s="291"/>
      <c r="P129" s="69"/>
      <c r="Q129" s="97"/>
      <c r="R129" s="97"/>
      <c r="S129" s="97"/>
      <c r="T129" s="116"/>
      <c r="U129" s="380"/>
      <c r="V129" s="381"/>
      <c r="W129" s="647"/>
      <c r="X129" s="648"/>
      <c r="Y129" s="647"/>
      <c r="Z129" s="382"/>
    </row>
    <row r="130" spans="2:26" ht="21" customHeight="1" x14ac:dyDescent="0.15">
      <c r="B130" s="173">
        <v>202</v>
      </c>
      <c r="C130" s="63"/>
      <c r="D130" s="57"/>
      <c r="E130" s="613"/>
      <c r="F130" s="613"/>
      <c r="G130" s="190"/>
      <c r="H130" s="63"/>
      <c r="I130" s="57"/>
      <c r="J130" s="613"/>
      <c r="K130" s="613"/>
      <c r="L130" s="628">
        <v>0</v>
      </c>
      <c r="M130" s="66"/>
      <c r="N130" s="58"/>
      <c r="O130" s="66"/>
      <c r="P130" s="58"/>
      <c r="Q130" s="57"/>
      <c r="R130" s="58"/>
      <c r="S130" s="57"/>
      <c r="T130" s="158"/>
      <c r="U130" s="380"/>
      <c r="V130" s="381"/>
      <c r="W130" s="647"/>
      <c r="X130" s="648"/>
      <c r="Y130" s="647"/>
      <c r="Z130" s="382"/>
    </row>
    <row r="131" spans="2:26" ht="21" customHeight="1" x14ac:dyDescent="0.15">
      <c r="B131" s="173">
        <v>203</v>
      </c>
      <c r="C131" s="63"/>
      <c r="D131" s="57"/>
      <c r="E131" s="613"/>
      <c r="F131" s="613"/>
      <c r="G131" s="190"/>
      <c r="H131" s="63"/>
      <c r="I131" s="57"/>
      <c r="J131" s="613"/>
      <c r="K131" s="613"/>
      <c r="L131" s="628">
        <v>0</v>
      </c>
      <c r="M131" s="66"/>
      <c r="N131" s="58"/>
      <c r="O131" s="66"/>
      <c r="P131" s="58"/>
      <c r="Q131" s="57"/>
      <c r="R131" s="57"/>
      <c r="S131" s="57"/>
      <c r="T131" s="158"/>
      <c r="U131" s="380"/>
      <c r="V131" s="381"/>
      <c r="W131" s="647"/>
      <c r="X131" s="648"/>
      <c r="Y131" s="647"/>
      <c r="Z131" s="382"/>
    </row>
    <row r="132" spans="2:26" ht="21" customHeight="1" x14ac:dyDescent="0.15">
      <c r="B132" s="173">
        <v>204</v>
      </c>
      <c r="C132" s="63"/>
      <c r="D132" s="57"/>
      <c r="E132" s="613"/>
      <c r="F132" s="613"/>
      <c r="G132" s="190"/>
      <c r="H132" s="63"/>
      <c r="I132" s="57"/>
      <c r="J132" s="613"/>
      <c r="K132" s="613"/>
      <c r="L132" s="628">
        <v>0</v>
      </c>
      <c r="M132" s="66"/>
      <c r="N132" s="58"/>
      <c r="O132" s="66"/>
      <c r="P132" s="58"/>
      <c r="Q132" s="57"/>
      <c r="R132" s="57"/>
      <c r="S132" s="57"/>
      <c r="T132" s="158"/>
      <c r="U132" s="380"/>
      <c r="V132" s="381"/>
      <c r="W132" s="647"/>
      <c r="X132" s="648"/>
      <c r="Y132" s="647"/>
      <c r="Z132" s="382"/>
    </row>
    <row r="133" spans="2:26" ht="21" customHeight="1" x14ac:dyDescent="0.15">
      <c r="B133" s="173">
        <v>205</v>
      </c>
      <c r="C133" s="63"/>
      <c r="D133" s="57"/>
      <c r="E133" s="614"/>
      <c r="F133" s="614"/>
      <c r="G133" s="191"/>
      <c r="H133" s="63"/>
      <c r="I133" s="57"/>
      <c r="J133" s="614"/>
      <c r="K133" s="614"/>
      <c r="L133" s="628">
        <v>0</v>
      </c>
      <c r="M133" s="66"/>
      <c r="N133" s="58"/>
      <c r="O133" s="66"/>
      <c r="P133" s="58"/>
      <c r="Q133" s="57"/>
      <c r="R133" s="57"/>
      <c r="S133" s="57"/>
      <c r="T133" s="158"/>
      <c r="U133" s="380"/>
      <c r="V133" s="381"/>
      <c r="W133" s="647"/>
      <c r="X133" s="648"/>
      <c r="Y133" s="647"/>
      <c r="Z133" s="382"/>
    </row>
    <row r="134" spans="2:26" ht="21" customHeight="1" x14ac:dyDescent="0.15">
      <c r="B134" s="173">
        <v>206</v>
      </c>
      <c r="C134" s="64"/>
      <c r="D134" s="57"/>
      <c r="E134" s="613"/>
      <c r="F134" s="613"/>
      <c r="G134" s="190"/>
      <c r="H134" s="64"/>
      <c r="I134" s="57"/>
      <c r="J134" s="613"/>
      <c r="K134" s="613"/>
      <c r="L134" s="628">
        <v>0</v>
      </c>
      <c r="M134" s="66"/>
      <c r="N134" s="58"/>
      <c r="O134" s="66"/>
      <c r="P134" s="58"/>
      <c r="Q134" s="57"/>
      <c r="R134" s="58"/>
      <c r="S134" s="57"/>
      <c r="T134" s="158"/>
      <c r="U134" s="380"/>
      <c r="V134" s="381"/>
      <c r="W134" s="647"/>
      <c r="X134" s="648"/>
      <c r="Y134" s="647"/>
      <c r="Z134" s="382"/>
    </row>
    <row r="135" spans="2:26" ht="21" customHeight="1" x14ac:dyDescent="0.15">
      <c r="B135" s="173">
        <v>207</v>
      </c>
      <c r="C135" s="63"/>
      <c r="D135" s="57"/>
      <c r="E135" s="613"/>
      <c r="F135" s="613"/>
      <c r="G135" s="190"/>
      <c r="H135" s="63"/>
      <c r="I135" s="57"/>
      <c r="J135" s="613"/>
      <c r="K135" s="613"/>
      <c r="L135" s="628">
        <v>0</v>
      </c>
      <c r="M135" s="66"/>
      <c r="N135" s="58"/>
      <c r="O135" s="66"/>
      <c r="P135" s="58"/>
      <c r="Q135" s="57"/>
      <c r="R135" s="58"/>
      <c r="S135" s="57"/>
      <c r="T135" s="158"/>
      <c r="U135" s="380"/>
      <c r="V135" s="381"/>
      <c r="W135" s="647"/>
      <c r="X135" s="648"/>
      <c r="Y135" s="647"/>
      <c r="Z135" s="382"/>
    </row>
    <row r="136" spans="2:26" ht="21" customHeight="1" x14ac:dyDescent="0.15">
      <c r="B136" s="173">
        <v>208</v>
      </c>
      <c r="C136" s="63"/>
      <c r="D136" s="57"/>
      <c r="E136" s="613"/>
      <c r="F136" s="613"/>
      <c r="G136" s="190"/>
      <c r="H136" s="63"/>
      <c r="I136" s="57"/>
      <c r="J136" s="613"/>
      <c r="K136" s="613"/>
      <c r="L136" s="628">
        <v>0</v>
      </c>
      <c r="M136" s="66"/>
      <c r="N136" s="58"/>
      <c r="O136" s="66"/>
      <c r="P136" s="58"/>
      <c r="Q136" s="57"/>
      <c r="R136" s="57"/>
      <c r="S136" s="57"/>
      <c r="T136" s="158"/>
      <c r="U136" s="380"/>
      <c r="V136" s="381"/>
      <c r="W136" s="647"/>
      <c r="X136" s="648"/>
      <c r="Y136" s="647"/>
      <c r="Z136" s="382"/>
    </row>
    <row r="137" spans="2:26" ht="21" customHeight="1" x14ac:dyDescent="0.15">
      <c r="B137" s="173"/>
      <c r="C137" s="63"/>
      <c r="D137" s="57"/>
      <c r="E137" s="613"/>
      <c r="F137" s="613"/>
      <c r="G137" s="190"/>
      <c r="H137" s="63"/>
      <c r="I137" s="57"/>
      <c r="J137" s="613"/>
      <c r="K137" s="613"/>
      <c r="L137" s="628">
        <v>0</v>
      </c>
      <c r="M137" s="66"/>
      <c r="N137" s="58"/>
      <c r="O137" s="66"/>
      <c r="P137" s="58"/>
      <c r="Q137" s="57"/>
      <c r="R137" s="57"/>
      <c r="S137" s="57"/>
      <c r="T137" s="158"/>
      <c r="U137" s="380"/>
      <c r="V137" s="381"/>
      <c r="W137" s="647"/>
      <c r="X137" s="648"/>
      <c r="Y137" s="647"/>
      <c r="Z137" s="382"/>
    </row>
    <row r="138" spans="2:26" ht="21" customHeight="1" x14ac:dyDescent="0.15">
      <c r="B138" s="206"/>
      <c r="C138" s="78"/>
      <c r="D138" s="78"/>
      <c r="E138" s="611"/>
      <c r="F138" s="611"/>
      <c r="G138" s="77"/>
      <c r="H138" s="78"/>
      <c r="I138" s="78"/>
      <c r="J138" s="611"/>
      <c r="K138" s="611"/>
      <c r="L138" s="628">
        <v>0</v>
      </c>
      <c r="M138" s="70"/>
      <c r="N138" s="67"/>
      <c r="O138" s="70"/>
      <c r="P138" s="67"/>
      <c r="Q138" s="78"/>
      <c r="R138" s="78"/>
      <c r="S138" s="78"/>
      <c r="T138" s="192"/>
      <c r="U138" s="380"/>
      <c r="V138" s="381"/>
      <c r="W138" s="647"/>
      <c r="X138" s="648"/>
      <c r="Y138" s="647"/>
      <c r="Z138" s="382"/>
    </row>
    <row r="139" spans="2:26" ht="21" customHeight="1" x14ac:dyDescent="0.15">
      <c r="B139" s="173"/>
      <c r="C139" s="63"/>
      <c r="D139" s="57"/>
      <c r="E139" s="613"/>
      <c r="F139" s="613"/>
      <c r="G139" s="190"/>
      <c r="H139" s="63"/>
      <c r="I139" s="57"/>
      <c r="J139" s="613"/>
      <c r="K139" s="613"/>
      <c r="L139" s="628">
        <v>0</v>
      </c>
      <c r="M139" s="66"/>
      <c r="N139" s="58"/>
      <c r="O139" s="66"/>
      <c r="P139" s="58"/>
      <c r="Q139" s="57"/>
      <c r="R139" s="57"/>
      <c r="S139" s="57"/>
      <c r="T139" s="158"/>
      <c r="U139" s="380"/>
      <c r="V139" s="381"/>
      <c r="W139" s="647"/>
      <c r="X139" s="648"/>
      <c r="Y139" s="647"/>
      <c r="Z139" s="382"/>
    </row>
    <row r="140" spans="2:26" ht="21" customHeight="1" x14ac:dyDescent="0.15">
      <c r="B140" s="173"/>
      <c r="C140" s="63"/>
      <c r="D140" s="57"/>
      <c r="E140" s="613"/>
      <c r="F140" s="613"/>
      <c r="G140" s="190"/>
      <c r="H140" s="63"/>
      <c r="I140" s="57"/>
      <c r="J140" s="613"/>
      <c r="K140" s="613"/>
      <c r="L140" s="628">
        <v>0</v>
      </c>
      <c r="M140" s="66"/>
      <c r="N140" s="58"/>
      <c r="O140" s="66"/>
      <c r="P140" s="58"/>
      <c r="Q140" s="57"/>
      <c r="R140" s="58"/>
      <c r="S140" s="57"/>
      <c r="T140" s="158"/>
      <c r="U140" s="380"/>
      <c r="V140" s="381"/>
      <c r="W140" s="647"/>
      <c r="X140" s="648"/>
      <c r="Y140" s="647"/>
      <c r="Z140" s="382"/>
    </row>
    <row r="141" spans="2:26" ht="21" customHeight="1" x14ac:dyDescent="0.15">
      <c r="B141" s="173"/>
      <c r="C141" s="63"/>
      <c r="D141" s="57"/>
      <c r="E141" s="613"/>
      <c r="F141" s="613"/>
      <c r="G141" s="190"/>
      <c r="H141" s="63"/>
      <c r="I141" s="57"/>
      <c r="J141" s="613"/>
      <c r="K141" s="613"/>
      <c r="L141" s="628">
        <v>0</v>
      </c>
      <c r="M141" s="66"/>
      <c r="N141" s="58"/>
      <c r="O141" s="66"/>
      <c r="P141" s="58"/>
      <c r="Q141" s="57"/>
      <c r="R141" s="58"/>
      <c r="S141" s="57"/>
      <c r="T141" s="158"/>
      <c r="U141" s="380"/>
      <c r="V141" s="381"/>
      <c r="W141" s="647"/>
      <c r="X141" s="648"/>
      <c r="Y141" s="647"/>
      <c r="Z141" s="382"/>
    </row>
    <row r="142" spans="2:26" ht="21" customHeight="1" x14ac:dyDescent="0.15">
      <c r="B142" s="173"/>
      <c r="C142" s="63"/>
      <c r="D142" s="57"/>
      <c r="E142" s="613"/>
      <c r="F142" s="613"/>
      <c r="G142" s="190"/>
      <c r="H142" s="63"/>
      <c r="I142" s="57"/>
      <c r="J142" s="613"/>
      <c r="K142" s="613"/>
      <c r="L142" s="628">
        <v>0</v>
      </c>
      <c r="M142" s="66"/>
      <c r="N142" s="58"/>
      <c r="O142" s="66"/>
      <c r="P142" s="58"/>
      <c r="Q142" s="57"/>
      <c r="R142" s="57"/>
      <c r="S142" s="57"/>
      <c r="T142" s="158"/>
      <c r="U142" s="380"/>
      <c r="V142" s="381"/>
      <c r="W142" s="647"/>
      <c r="X142" s="648"/>
      <c r="Y142" s="647"/>
      <c r="Z142" s="382"/>
    </row>
    <row r="143" spans="2:26" ht="21" customHeight="1" x14ac:dyDescent="0.15">
      <c r="B143" s="173"/>
      <c r="C143" s="63"/>
      <c r="D143" s="57"/>
      <c r="E143" s="614"/>
      <c r="F143" s="614"/>
      <c r="G143" s="191"/>
      <c r="H143" s="63"/>
      <c r="I143" s="57"/>
      <c r="J143" s="614"/>
      <c r="K143" s="614"/>
      <c r="L143" s="628">
        <v>0</v>
      </c>
      <c r="M143" s="66"/>
      <c r="N143" s="58"/>
      <c r="O143" s="66"/>
      <c r="P143" s="58"/>
      <c r="Q143" s="57"/>
      <c r="R143" s="58"/>
      <c r="S143" s="57"/>
      <c r="T143" s="158"/>
      <c r="U143" s="380"/>
      <c r="V143" s="381"/>
      <c r="W143" s="647"/>
      <c r="X143" s="648"/>
      <c r="Y143" s="647"/>
      <c r="Z143" s="382"/>
    </row>
    <row r="144" spans="2:26" ht="21" customHeight="1" x14ac:dyDescent="0.15">
      <c r="B144" s="173"/>
      <c r="C144" s="64"/>
      <c r="D144" s="57"/>
      <c r="E144" s="613"/>
      <c r="F144" s="613"/>
      <c r="G144" s="190"/>
      <c r="H144" s="64"/>
      <c r="I144" s="57"/>
      <c r="J144" s="613"/>
      <c r="K144" s="613"/>
      <c r="L144" s="628">
        <v>0</v>
      </c>
      <c r="M144" s="66"/>
      <c r="N144" s="58"/>
      <c r="O144" s="66"/>
      <c r="P144" s="58"/>
      <c r="Q144" s="57"/>
      <c r="R144" s="57"/>
      <c r="S144" s="57"/>
      <c r="T144" s="158"/>
      <c r="U144" s="380"/>
      <c r="V144" s="381"/>
      <c r="W144" s="647"/>
      <c r="X144" s="648"/>
      <c r="Y144" s="647"/>
      <c r="Z144" s="382"/>
    </row>
    <row r="145" spans="2:26" ht="21" customHeight="1" x14ac:dyDescent="0.15">
      <c r="B145" s="173"/>
      <c r="C145" s="63"/>
      <c r="D145" s="57"/>
      <c r="E145" s="613"/>
      <c r="F145" s="613"/>
      <c r="G145" s="190"/>
      <c r="H145" s="63"/>
      <c r="I145" s="57"/>
      <c r="J145" s="613"/>
      <c r="K145" s="613"/>
      <c r="L145" s="628">
        <v>0</v>
      </c>
      <c r="M145" s="66"/>
      <c r="N145" s="165"/>
      <c r="O145" s="66"/>
      <c r="P145" s="165"/>
      <c r="Q145" s="57"/>
      <c r="R145" s="58"/>
      <c r="S145" s="57"/>
      <c r="T145" s="158"/>
      <c r="U145" s="380"/>
      <c r="V145" s="381"/>
      <c r="W145" s="647"/>
      <c r="X145" s="648"/>
      <c r="Y145" s="647"/>
      <c r="Z145" s="382"/>
    </row>
    <row r="146" spans="2:26" ht="21" customHeight="1" x14ac:dyDescent="0.15">
      <c r="B146" s="173"/>
      <c r="C146" s="63"/>
      <c r="D146" s="57"/>
      <c r="E146" s="613"/>
      <c r="F146" s="613"/>
      <c r="G146" s="190"/>
      <c r="H146" s="63"/>
      <c r="I146" s="57"/>
      <c r="J146" s="613"/>
      <c r="K146" s="613"/>
      <c r="L146" s="628">
        <v>0</v>
      </c>
      <c r="M146" s="66"/>
      <c r="N146" s="58"/>
      <c r="O146" s="66"/>
      <c r="P146" s="58"/>
      <c r="Q146" s="57"/>
      <c r="R146" s="58"/>
      <c r="S146" s="57"/>
      <c r="T146" s="158"/>
      <c r="U146" s="380"/>
      <c r="V146" s="381"/>
      <c r="W146" s="646"/>
      <c r="X146" s="645"/>
      <c r="Y146" s="647"/>
      <c r="Z146" s="382"/>
    </row>
    <row r="147" spans="2:26" ht="21" customHeight="1" x14ac:dyDescent="0.15">
      <c r="B147" s="173"/>
      <c r="C147" s="63"/>
      <c r="D147" s="57"/>
      <c r="E147" s="613"/>
      <c r="F147" s="613"/>
      <c r="G147" s="190"/>
      <c r="H147" s="63"/>
      <c r="I147" s="57"/>
      <c r="J147" s="613"/>
      <c r="K147" s="613"/>
      <c r="L147" s="628">
        <v>0</v>
      </c>
      <c r="M147" s="66"/>
      <c r="N147" s="58"/>
      <c r="O147" s="66"/>
      <c r="P147" s="58"/>
      <c r="Q147" s="57"/>
      <c r="R147" s="57"/>
      <c r="S147" s="57"/>
      <c r="T147" s="158"/>
      <c r="U147" s="380"/>
      <c r="V147" s="381"/>
      <c r="W147" s="646"/>
      <c r="X147" s="645"/>
      <c r="Y147" s="647"/>
      <c r="Z147" s="382"/>
    </row>
    <row r="148" spans="2:26" ht="21" customHeight="1" x14ac:dyDescent="0.15">
      <c r="B148" s="179"/>
      <c r="C148" s="105"/>
      <c r="D148" s="111"/>
      <c r="E148" s="615"/>
      <c r="F148" s="615"/>
      <c r="G148" s="199"/>
      <c r="H148" s="105"/>
      <c r="I148" s="111"/>
      <c r="J148" s="615"/>
      <c r="K148" s="615"/>
      <c r="L148" s="623">
        <v>0</v>
      </c>
      <c r="M148" s="265"/>
      <c r="N148" s="68"/>
      <c r="O148" s="265"/>
      <c r="P148" s="68"/>
      <c r="Q148" s="111"/>
      <c r="R148" s="111"/>
      <c r="S148" s="111"/>
      <c r="T148" s="195"/>
      <c r="U148" s="380"/>
      <c r="V148" s="381"/>
      <c r="W148" s="649"/>
      <c r="X148" s="650"/>
      <c r="Y148" s="647"/>
      <c r="Z148" s="382"/>
    </row>
    <row r="149" spans="2:26" ht="21" customHeight="1" x14ac:dyDescent="0.15">
      <c r="B149" s="163"/>
      <c r="C149" s="99"/>
      <c r="D149" s="97"/>
      <c r="E149" s="617"/>
      <c r="F149" s="617"/>
      <c r="G149" s="197"/>
      <c r="H149" s="99"/>
      <c r="I149" s="97"/>
      <c r="J149" s="617"/>
      <c r="K149" s="617"/>
      <c r="L149" s="627">
        <v>0</v>
      </c>
      <c r="M149" s="291"/>
      <c r="N149" s="69"/>
      <c r="O149" s="291"/>
      <c r="P149" s="69"/>
      <c r="Q149" s="97"/>
      <c r="R149" s="97"/>
      <c r="S149" s="97"/>
      <c r="T149" s="116"/>
      <c r="U149" s="380"/>
      <c r="V149" s="381"/>
      <c r="W149" s="647"/>
      <c r="X149" s="648"/>
      <c r="Y149" s="647"/>
      <c r="Z149" s="382"/>
    </row>
    <row r="150" spans="2:26" ht="21" customHeight="1" x14ac:dyDescent="0.15">
      <c r="B150" s="173"/>
      <c r="C150" s="63"/>
      <c r="D150" s="57"/>
      <c r="E150" s="613"/>
      <c r="F150" s="613"/>
      <c r="G150" s="190"/>
      <c r="H150" s="63"/>
      <c r="I150" s="57"/>
      <c r="J150" s="613"/>
      <c r="K150" s="613"/>
      <c r="L150" s="628">
        <v>0</v>
      </c>
      <c r="M150" s="66"/>
      <c r="N150" s="58"/>
      <c r="O150" s="66"/>
      <c r="P150" s="58"/>
      <c r="Q150" s="57"/>
      <c r="R150" s="57"/>
      <c r="S150" s="57"/>
      <c r="T150" s="158"/>
      <c r="U150" s="380"/>
      <c r="V150" s="381"/>
      <c r="W150" s="647"/>
      <c r="X150" s="648"/>
      <c r="Y150" s="647"/>
      <c r="Z150" s="382"/>
    </row>
    <row r="151" spans="2:26" ht="21" customHeight="1" x14ac:dyDescent="0.15">
      <c r="B151" s="173"/>
      <c r="C151" s="63"/>
      <c r="D151" s="57"/>
      <c r="E151" s="613"/>
      <c r="F151" s="613"/>
      <c r="G151" s="190"/>
      <c r="H151" s="63"/>
      <c r="I151" s="57"/>
      <c r="J151" s="613"/>
      <c r="K151" s="613"/>
      <c r="L151" s="628">
        <v>0</v>
      </c>
      <c r="M151" s="66"/>
      <c r="N151" s="58"/>
      <c r="O151" s="66"/>
      <c r="P151" s="58"/>
      <c r="Q151" s="57"/>
      <c r="R151" s="57"/>
      <c r="S151" s="57"/>
      <c r="T151" s="158"/>
      <c r="U151" s="380"/>
      <c r="V151" s="381"/>
      <c r="W151" s="647"/>
      <c r="X151" s="648"/>
      <c r="Y151" s="647"/>
      <c r="Z151" s="382"/>
    </row>
    <row r="152" spans="2:26" ht="21" customHeight="1" x14ac:dyDescent="0.15">
      <c r="B152" s="173"/>
      <c r="C152" s="63"/>
      <c r="D152" s="57"/>
      <c r="E152" s="613"/>
      <c r="F152" s="613"/>
      <c r="G152" s="190"/>
      <c r="H152" s="63"/>
      <c r="I152" s="57"/>
      <c r="J152" s="613"/>
      <c r="K152" s="613"/>
      <c r="L152" s="628">
        <v>0</v>
      </c>
      <c r="M152" s="66"/>
      <c r="N152" s="58"/>
      <c r="O152" s="66"/>
      <c r="P152" s="58"/>
      <c r="Q152" s="57"/>
      <c r="R152" s="57"/>
      <c r="S152" s="57"/>
      <c r="T152" s="158"/>
      <c r="U152" s="380"/>
      <c r="V152" s="381"/>
      <c r="W152" s="647"/>
      <c r="X152" s="648"/>
      <c r="Y152" s="647"/>
      <c r="Z152" s="382"/>
    </row>
    <row r="153" spans="2:26" ht="21" customHeight="1" x14ac:dyDescent="0.15">
      <c r="B153" s="173"/>
      <c r="C153" s="63"/>
      <c r="D153" s="57"/>
      <c r="E153" s="613"/>
      <c r="F153" s="613"/>
      <c r="G153" s="190"/>
      <c r="H153" s="63"/>
      <c r="I153" s="57"/>
      <c r="J153" s="613"/>
      <c r="K153" s="613"/>
      <c r="L153" s="628">
        <v>0</v>
      </c>
      <c r="M153" s="66"/>
      <c r="N153" s="58"/>
      <c r="O153" s="66"/>
      <c r="P153" s="58"/>
      <c r="Q153" s="57"/>
      <c r="R153" s="57"/>
      <c r="S153" s="57"/>
      <c r="T153" s="158"/>
      <c r="U153" s="380"/>
      <c r="V153" s="381"/>
      <c r="W153" s="647"/>
      <c r="X153" s="648"/>
      <c r="Y153" s="647"/>
      <c r="Z153" s="382"/>
    </row>
    <row r="154" spans="2:26" ht="21" customHeight="1" x14ac:dyDescent="0.15">
      <c r="B154" s="173"/>
      <c r="C154" s="63"/>
      <c r="D154" s="57"/>
      <c r="E154" s="613"/>
      <c r="F154" s="613"/>
      <c r="G154" s="190"/>
      <c r="H154" s="63"/>
      <c r="I154" s="57"/>
      <c r="J154" s="613"/>
      <c r="K154" s="613"/>
      <c r="L154" s="782">
        <v>0</v>
      </c>
      <c r="M154" s="66"/>
      <c r="N154" s="58"/>
      <c r="O154" s="66"/>
      <c r="P154" s="58"/>
      <c r="Q154" s="57"/>
      <c r="R154" s="57"/>
      <c r="S154" s="57"/>
      <c r="T154" s="158"/>
      <c r="U154" s="380"/>
      <c r="V154" s="381"/>
      <c r="W154" s="647"/>
      <c r="X154" s="648"/>
      <c r="Y154" s="647"/>
      <c r="Z154" s="382"/>
    </row>
    <row r="155" spans="2:26" ht="21" customHeight="1" x14ac:dyDescent="0.15">
      <c r="B155" s="178"/>
      <c r="C155" s="63"/>
      <c r="D155" s="57"/>
      <c r="E155" s="613"/>
      <c r="F155" s="613"/>
      <c r="G155" s="190"/>
      <c r="H155" s="63"/>
      <c r="I155" s="57"/>
      <c r="J155" s="613"/>
      <c r="K155" s="613"/>
      <c r="L155" s="782">
        <v>0</v>
      </c>
      <c r="M155" s="66"/>
      <c r="N155" s="58"/>
      <c r="O155" s="66"/>
      <c r="P155" s="58"/>
      <c r="Q155" s="57"/>
      <c r="R155" s="57"/>
      <c r="S155" s="57"/>
      <c r="T155" s="158"/>
      <c r="U155" s="380"/>
      <c r="V155" s="381"/>
      <c r="W155" s="647"/>
      <c r="X155" s="648"/>
      <c r="Y155" s="647"/>
      <c r="Z155" s="382"/>
    </row>
    <row r="156" spans="2:26" ht="21" customHeight="1" x14ac:dyDescent="0.15">
      <c r="B156" s="178"/>
      <c r="C156" s="63"/>
      <c r="D156" s="57"/>
      <c r="E156" s="613"/>
      <c r="F156" s="613"/>
      <c r="G156" s="190"/>
      <c r="H156" s="63"/>
      <c r="I156" s="57"/>
      <c r="J156" s="613"/>
      <c r="K156" s="613"/>
      <c r="L156" s="782">
        <v>0</v>
      </c>
      <c r="M156" s="66"/>
      <c r="N156" s="58"/>
      <c r="O156" s="66"/>
      <c r="P156" s="58"/>
      <c r="Q156" s="57"/>
      <c r="R156" s="57"/>
      <c r="S156" s="57"/>
      <c r="T156" s="158"/>
      <c r="U156" s="380"/>
      <c r="V156" s="381"/>
      <c r="W156" s="647"/>
      <c r="X156" s="648"/>
      <c r="Y156" s="647"/>
      <c r="Z156" s="382"/>
    </row>
    <row r="157" spans="2:26" ht="21" customHeight="1" x14ac:dyDescent="0.15">
      <c r="B157" s="178"/>
      <c r="C157" s="63"/>
      <c r="D157" s="57"/>
      <c r="E157" s="613"/>
      <c r="F157" s="613"/>
      <c r="G157" s="190"/>
      <c r="H157" s="63"/>
      <c r="I157" s="57"/>
      <c r="J157" s="613"/>
      <c r="K157" s="613"/>
      <c r="L157" s="628">
        <v>0</v>
      </c>
      <c r="M157" s="66"/>
      <c r="N157" s="58"/>
      <c r="O157" s="66"/>
      <c r="P157" s="58"/>
      <c r="Q157" s="57"/>
      <c r="R157" s="57"/>
      <c r="S157" s="57"/>
      <c r="T157" s="158"/>
      <c r="U157" s="380"/>
      <c r="V157" s="381"/>
      <c r="W157" s="647"/>
      <c r="X157" s="648"/>
      <c r="Y157" s="647"/>
      <c r="Z157" s="382"/>
    </row>
    <row r="158" spans="2:26" ht="21" customHeight="1" x14ac:dyDescent="0.15">
      <c r="B158" s="173"/>
      <c r="C158" s="63"/>
      <c r="D158" s="57"/>
      <c r="E158" s="613"/>
      <c r="F158" s="613"/>
      <c r="G158" s="190"/>
      <c r="H158" s="63"/>
      <c r="I158" s="57"/>
      <c r="J158" s="613"/>
      <c r="K158" s="613"/>
      <c r="L158" s="628">
        <v>0</v>
      </c>
      <c r="M158" s="66"/>
      <c r="N158" s="58"/>
      <c r="O158" s="66"/>
      <c r="P158" s="58"/>
      <c r="Q158" s="57"/>
      <c r="R158" s="57"/>
      <c r="S158" s="57"/>
      <c r="T158" s="158"/>
      <c r="U158" s="380"/>
      <c r="V158" s="381"/>
      <c r="W158" s="647"/>
      <c r="X158" s="648"/>
      <c r="Y158" s="647"/>
      <c r="Z158" s="382"/>
    </row>
    <row r="159" spans="2:26" ht="21" customHeight="1" x14ac:dyDescent="0.15">
      <c r="B159" s="173"/>
      <c r="C159" s="63"/>
      <c r="D159" s="57"/>
      <c r="E159" s="613"/>
      <c r="F159" s="613"/>
      <c r="G159" s="190"/>
      <c r="H159" s="63"/>
      <c r="I159" s="57"/>
      <c r="J159" s="613"/>
      <c r="K159" s="613"/>
      <c r="L159" s="628">
        <v>0</v>
      </c>
      <c r="M159" s="66"/>
      <c r="N159" s="58"/>
      <c r="O159" s="66"/>
      <c r="P159" s="58"/>
      <c r="Q159" s="57"/>
      <c r="R159" s="57"/>
      <c r="S159" s="57"/>
      <c r="T159" s="158"/>
      <c r="U159" s="380"/>
      <c r="V159" s="381"/>
      <c r="W159" s="647"/>
      <c r="X159" s="648"/>
      <c r="Y159" s="647"/>
      <c r="Z159" s="382"/>
    </row>
    <row r="160" spans="2:26" ht="21" customHeight="1" x14ac:dyDescent="0.15">
      <c r="B160" s="173"/>
      <c r="C160" s="63"/>
      <c r="D160" s="57"/>
      <c r="E160" s="613"/>
      <c r="F160" s="613"/>
      <c r="G160" s="190"/>
      <c r="H160" s="63"/>
      <c r="I160" s="57"/>
      <c r="J160" s="613"/>
      <c r="K160" s="613"/>
      <c r="L160" s="628">
        <v>0</v>
      </c>
      <c r="M160" s="66"/>
      <c r="N160" s="58"/>
      <c r="O160" s="66"/>
      <c r="P160" s="58"/>
      <c r="Q160" s="57"/>
      <c r="R160" s="57"/>
      <c r="S160" s="57"/>
      <c r="T160" s="158"/>
      <c r="U160" s="380"/>
      <c r="V160" s="381"/>
      <c r="W160" s="647"/>
      <c r="X160" s="648"/>
      <c r="Y160" s="647"/>
      <c r="Z160" s="382"/>
    </row>
    <row r="161" spans="2:26" ht="21" customHeight="1" x14ac:dyDescent="0.15">
      <c r="B161" s="206"/>
      <c r="C161" s="78"/>
      <c r="D161" s="78"/>
      <c r="E161" s="611"/>
      <c r="F161" s="611"/>
      <c r="G161" s="77"/>
      <c r="H161" s="78"/>
      <c r="I161" s="78"/>
      <c r="J161" s="611"/>
      <c r="K161" s="611"/>
      <c r="L161" s="628">
        <v>0</v>
      </c>
      <c r="M161" s="70"/>
      <c r="N161" s="67"/>
      <c r="O161" s="70"/>
      <c r="P161" s="67"/>
      <c r="Q161" s="78"/>
      <c r="R161" s="78"/>
      <c r="S161" s="78"/>
      <c r="T161" s="192"/>
      <c r="U161" s="380"/>
      <c r="V161" s="381"/>
      <c r="W161" s="647"/>
      <c r="X161" s="648"/>
      <c r="Y161" s="647"/>
      <c r="Z161" s="382"/>
    </row>
    <row r="162" spans="2:26" ht="21" customHeight="1" x14ac:dyDescent="0.15">
      <c r="B162" s="173"/>
      <c r="C162" s="63"/>
      <c r="D162" s="57"/>
      <c r="E162" s="613"/>
      <c r="F162" s="613"/>
      <c r="G162" s="190"/>
      <c r="H162" s="63"/>
      <c r="I162" s="57"/>
      <c r="J162" s="613"/>
      <c r="K162" s="613"/>
      <c r="L162" s="628">
        <v>0</v>
      </c>
      <c r="M162" s="66"/>
      <c r="N162" s="58"/>
      <c r="O162" s="66"/>
      <c r="P162" s="58"/>
      <c r="Q162" s="57"/>
      <c r="R162" s="57"/>
      <c r="S162" s="57"/>
      <c r="T162" s="158"/>
      <c r="U162" s="380"/>
      <c r="V162" s="381"/>
      <c r="W162" s="647"/>
      <c r="X162" s="648"/>
      <c r="Y162" s="647"/>
      <c r="Z162" s="382"/>
    </row>
    <row r="163" spans="2:26" ht="21" customHeight="1" x14ac:dyDescent="0.15">
      <c r="B163" s="173"/>
      <c r="C163" s="63"/>
      <c r="D163" s="57"/>
      <c r="E163" s="613"/>
      <c r="F163" s="613"/>
      <c r="G163" s="190"/>
      <c r="H163" s="63"/>
      <c r="I163" s="57"/>
      <c r="J163" s="613"/>
      <c r="K163" s="613"/>
      <c r="L163" s="628">
        <v>0</v>
      </c>
      <c r="M163" s="66"/>
      <c r="N163" s="58"/>
      <c r="O163" s="66"/>
      <c r="P163" s="58"/>
      <c r="Q163" s="57"/>
      <c r="R163" s="57"/>
      <c r="S163" s="57"/>
      <c r="T163" s="158"/>
      <c r="U163" s="380"/>
      <c r="V163" s="381"/>
      <c r="W163" s="647"/>
      <c r="X163" s="648"/>
      <c r="Y163" s="647"/>
      <c r="Z163" s="382"/>
    </row>
    <row r="164" spans="2:26" ht="21" customHeight="1" x14ac:dyDescent="0.15">
      <c r="B164" s="173"/>
      <c r="C164" s="63"/>
      <c r="D164" s="57"/>
      <c r="E164" s="614"/>
      <c r="F164" s="614"/>
      <c r="G164" s="191"/>
      <c r="H164" s="63"/>
      <c r="I164" s="57"/>
      <c r="J164" s="614"/>
      <c r="K164" s="614"/>
      <c r="L164" s="628">
        <v>0</v>
      </c>
      <c r="M164" s="66"/>
      <c r="N164" s="58"/>
      <c r="O164" s="66"/>
      <c r="P164" s="58"/>
      <c r="Q164" s="57"/>
      <c r="R164" s="58"/>
      <c r="S164" s="57"/>
      <c r="T164" s="158"/>
      <c r="U164" s="380"/>
      <c r="V164" s="381"/>
      <c r="W164" s="647"/>
      <c r="X164" s="648"/>
      <c r="Y164" s="647"/>
      <c r="Z164" s="382"/>
    </row>
    <row r="165" spans="2:26" ht="21" customHeight="1" x14ac:dyDescent="0.15">
      <c r="B165" s="173"/>
      <c r="C165" s="63"/>
      <c r="D165" s="57"/>
      <c r="E165" s="613"/>
      <c r="F165" s="613"/>
      <c r="G165" s="190"/>
      <c r="H165" s="63"/>
      <c r="I165" s="57"/>
      <c r="J165" s="613"/>
      <c r="K165" s="613"/>
      <c r="L165" s="628">
        <v>0</v>
      </c>
      <c r="M165" s="66"/>
      <c r="N165" s="58"/>
      <c r="O165" s="66"/>
      <c r="P165" s="58"/>
      <c r="Q165" s="57"/>
      <c r="R165" s="57"/>
      <c r="S165" s="57"/>
      <c r="T165" s="158"/>
      <c r="U165" s="380"/>
      <c r="V165" s="381"/>
      <c r="W165" s="647"/>
      <c r="X165" s="648"/>
      <c r="Y165" s="647"/>
      <c r="Z165" s="382"/>
    </row>
    <row r="166" spans="2:26" ht="21" customHeight="1" x14ac:dyDescent="0.15">
      <c r="B166" s="173"/>
      <c r="C166" s="63"/>
      <c r="D166" s="57"/>
      <c r="E166" s="614"/>
      <c r="F166" s="614"/>
      <c r="G166" s="191"/>
      <c r="H166" s="63"/>
      <c r="I166" s="57"/>
      <c r="J166" s="614"/>
      <c r="K166" s="614"/>
      <c r="L166" s="628">
        <v>0</v>
      </c>
      <c r="M166" s="66"/>
      <c r="N166" s="58"/>
      <c r="O166" s="66"/>
      <c r="P166" s="58"/>
      <c r="Q166" s="57"/>
      <c r="R166" s="57"/>
      <c r="S166" s="57"/>
      <c r="T166" s="158"/>
      <c r="U166" s="380"/>
      <c r="V166" s="381"/>
      <c r="W166" s="646"/>
      <c r="X166" s="645"/>
      <c r="Y166" s="647"/>
      <c r="Z166" s="382"/>
    </row>
    <row r="167" spans="2:26" ht="21" customHeight="1" x14ac:dyDescent="0.15">
      <c r="B167" s="173"/>
      <c r="C167" s="63"/>
      <c r="D167" s="57"/>
      <c r="E167" s="613"/>
      <c r="F167" s="613"/>
      <c r="G167" s="190"/>
      <c r="H167" s="63"/>
      <c r="I167" s="57"/>
      <c r="J167" s="613"/>
      <c r="K167" s="613"/>
      <c r="L167" s="628">
        <v>0</v>
      </c>
      <c r="M167" s="66"/>
      <c r="N167" s="58"/>
      <c r="O167" s="66"/>
      <c r="P167" s="58"/>
      <c r="Q167" s="57"/>
      <c r="R167" s="57"/>
      <c r="S167" s="57"/>
      <c r="T167" s="158"/>
      <c r="U167" s="380"/>
      <c r="V167" s="381"/>
      <c r="W167" s="646"/>
      <c r="X167" s="645"/>
      <c r="Y167" s="647"/>
      <c r="Z167" s="382"/>
    </row>
    <row r="168" spans="2:26" ht="21" customHeight="1" x14ac:dyDescent="0.15">
      <c r="B168" s="179"/>
      <c r="C168" s="105"/>
      <c r="D168" s="111"/>
      <c r="E168" s="618"/>
      <c r="F168" s="618"/>
      <c r="G168" s="194"/>
      <c r="H168" s="105"/>
      <c r="I168" s="111"/>
      <c r="J168" s="618"/>
      <c r="K168" s="618"/>
      <c r="L168" s="623">
        <v>0</v>
      </c>
      <c r="M168" s="265"/>
      <c r="N168" s="68"/>
      <c r="O168" s="265"/>
      <c r="P168" s="68"/>
      <c r="Q168" s="111"/>
      <c r="R168" s="111"/>
      <c r="S168" s="111"/>
      <c r="T168" s="195"/>
      <c r="U168" s="380"/>
      <c r="V168" s="381"/>
      <c r="W168" s="649"/>
      <c r="X168" s="650"/>
      <c r="Y168" s="647"/>
      <c r="Z168" s="382"/>
    </row>
    <row r="169" spans="2:26" ht="21" customHeight="1" x14ac:dyDescent="0.15">
      <c r="B169" s="163"/>
      <c r="C169" s="99"/>
      <c r="D169" s="97"/>
      <c r="E169" s="617"/>
      <c r="F169" s="617"/>
      <c r="G169" s="197"/>
      <c r="H169" s="99"/>
      <c r="I169" s="97"/>
      <c r="J169" s="617"/>
      <c r="K169" s="617"/>
      <c r="L169" s="627">
        <v>0</v>
      </c>
      <c r="M169" s="291"/>
      <c r="N169" s="69"/>
      <c r="O169" s="291"/>
      <c r="P169" s="69"/>
      <c r="Q169" s="97"/>
      <c r="R169" s="97"/>
      <c r="S169" s="97"/>
      <c r="T169" s="116"/>
      <c r="U169" s="380"/>
      <c r="V169" s="381"/>
      <c r="W169" s="644"/>
      <c r="X169" s="644"/>
      <c r="Y169" s="644"/>
      <c r="Z169" s="387"/>
    </row>
    <row r="170" spans="2:26" ht="21" customHeight="1" x14ac:dyDescent="0.15">
      <c r="B170" s="173"/>
      <c r="C170" s="63"/>
      <c r="D170" s="57"/>
      <c r="E170" s="613"/>
      <c r="F170" s="613"/>
      <c r="G170" s="190"/>
      <c r="H170" s="63"/>
      <c r="I170" s="57"/>
      <c r="J170" s="613"/>
      <c r="K170" s="613"/>
      <c r="L170" s="628">
        <v>0</v>
      </c>
      <c r="M170" s="66"/>
      <c r="N170" s="58"/>
      <c r="O170" s="66"/>
      <c r="P170" s="58"/>
      <c r="Q170" s="57"/>
      <c r="R170" s="57"/>
      <c r="S170" s="57"/>
      <c r="T170" s="158"/>
      <c r="U170" s="380"/>
      <c r="V170" s="381"/>
      <c r="W170" s="647"/>
      <c r="X170" s="648"/>
      <c r="Y170" s="647"/>
      <c r="Z170" s="382"/>
    </row>
    <row r="171" spans="2:26" ht="21" customHeight="1" x14ac:dyDescent="0.15">
      <c r="B171" s="173"/>
      <c r="C171" s="63"/>
      <c r="D171" s="57"/>
      <c r="E171" s="614"/>
      <c r="F171" s="614"/>
      <c r="G171" s="191"/>
      <c r="H171" s="63"/>
      <c r="I171" s="57"/>
      <c r="J171" s="614"/>
      <c r="K171" s="614"/>
      <c r="L171" s="628">
        <v>0</v>
      </c>
      <c r="M171" s="66"/>
      <c r="N171" s="58"/>
      <c r="O171" s="66"/>
      <c r="P171" s="58"/>
      <c r="Q171" s="57"/>
      <c r="R171" s="57"/>
      <c r="S171" s="57"/>
      <c r="T171" s="158"/>
      <c r="U171" s="380"/>
      <c r="V171" s="381"/>
      <c r="W171" s="647"/>
      <c r="X171" s="648"/>
      <c r="Y171" s="647"/>
      <c r="Z171" s="382"/>
    </row>
    <row r="172" spans="2:26" ht="21" customHeight="1" x14ac:dyDescent="0.15">
      <c r="B172" s="173"/>
      <c r="C172" s="63"/>
      <c r="D172" s="57"/>
      <c r="E172" s="613"/>
      <c r="F172" s="613"/>
      <c r="G172" s="190"/>
      <c r="H172" s="63"/>
      <c r="I172" s="57"/>
      <c r="J172" s="613"/>
      <c r="K172" s="613"/>
      <c r="L172" s="628">
        <v>0</v>
      </c>
      <c r="M172" s="66"/>
      <c r="N172" s="58"/>
      <c r="O172" s="66"/>
      <c r="P172" s="58"/>
      <c r="Q172" s="57"/>
      <c r="R172" s="57"/>
      <c r="S172" s="57"/>
      <c r="T172" s="158"/>
      <c r="U172" s="380"/>
      <c r="V172" s="381"/>
      <c r="W172" s="647"/>
      <c r="X172" s="648"/>
      <c r="Y172" s="647"/>
      <c r="Z172" s="382"/>
    </row>
    <row r="173" spans="2:26" ht="21" customHeight="1" x14ac:dyDescent="0.15">
      <c r="B173" s="173"/>
      <c r="C173" s="63"/>
      <c r="D173" s="57"/>
      <c r="E173" s="613"/>
      <c r="F173" s="613"/>
      <c r="G173" s="190"/>
      <c r="H173" s="63"/>
      <c r="I173" s="57"/>
      <c r="J173" s="613"/>
      <c r="K173" s="613"/>
      <c r="L173" s="628">
        <v>0</v>
      </c>
      <c r="M173" s="66"/>
      <c r="N173" s="58"/>
      <c r="O173" s="66"/>
      <c r="P173" s="58"/>
      <c r="Q173" s="57"/>
      <c r="R173" s="57"/>
      <c r="S173" s="57"/>
      <c r="T173" s="158"/>
      <c r="U173" s="380"/>
      <c r="V173" s="381"/>
      <c r="W173" s="647"/>
      <c r="X173" s="648"/>
      <c r="Y173" s="647"/>
      <c r="Z173" s="382"/>
    </row>
    <row r="174" spans="2:26" ht="21" customHeight="1" x14ac:dyDescent="0.15">
      <c r="B174" s="173"/>
      <c r="C174" s="63"/>
      <c r="D174" s="57"/>
      <c r="E174" s="613"/>
      <c r="F174" s="613"/>
      <c r="G174" s="190"/>
      <c r="H174" s="63"/>
      <c r="I174" s="57"/>
      <c r="J174" s="613"/>
      <c r="K174" s="613"/>
      <c r="L174" s="628">
        <v>0</v>
      </c>
      <c r="M174" s="66"/>
      <c r="N174" s="58"/>
      <c r="O174" s="66"/>
      <c r="P174" s="58"/>
      <c r="Q174" s="57"/>
      <c r="R174" s="57"/>
      <c r="S174" s="57"/>
      <c r="T174" s="158"/>
      <c r="U174" s="380"/>
      <c r="V174" s="381"/>
      <c r="W174" s="647"/>
      <c r="X174" s="648"/>
      <c r="Y174" s="647"/>
      <c r="Z174" s="382"/>
    </row>
    <row r="175" spans="2:26" ht="21" customHeight="1" x14ac:dyDescent="0.15">
      <c r="B175" s="173"/>
      <c r="C175" s="63"/>
      <c r="D175" s="57"/>
      <c r="E175" s="613"/>
      <c r="F175" s="613"/>
      <c r="G175" s="190"/>
      <c r="H175" s="63"/>
      <c r="I175" s="57"/>
      <c r="J175" s="613"/>
      <c r="K175" s="613"/>
      <c r="L175" s="628">
        <v>0</v>
      </c>
      <c r="M175" s="66"/>
      <c r="N175" s="58"/>
      <c r="O175" s="66"/>
      <c r="P175" s="58"/>
      <c r="Q175" s="57"/>
      <c r="R175" s="57"/>
      <c r="S175" s="57"/>
      <c r="T175" s="158"/>
      <c r="U175" s="380"/>
      <c r="V175" s="381"/>
      <c r="W175" s="647"/>
      <c r="X175" s="648"/>
      <c r="Y175" s="647"/>
      <c r="Z175" s="382"/>
    </row>
    <row r="176" spans="2:26" ht="21" customHeight="1" x14ac:dyDescent="0.15">
      <c r="B176" s="173"/>
      <c r="C176" s="63"/>
      <c r="D176" s="57"/>
      <c r="E176" s="613"/>
      <c r="F176" s="613"/>
      <c r="G176" s="190"/>
      <c r="H176" s="63"/>
      <c r="I176" s="57"/>
      <c r="J176" s="613"/>
      <c r="K176" s="613"/>
      <c r="L176" s="628">
        <v>0</v>
      </c>
      <c r="M176" s="66"/>
      <c r="N176" s="58"/>
      <c r="O176" s="66"/>
      <c r="P176" s="58"/>
      <c r="Q176" s="57"/>
      <c r="R176" s="57"/>
      <c r="S176" s="57"/>
      <c r="T176" s="158"/>
      <c r="U176" s="380"/>
      <c r="V176" s="381"/>
      <c r="W176" s="647"/>
      <c r="X176" s="648"/>
      <c r="Y176" s="647"/>
      <c r="Z176" s="382"/>
    </row>
    <row r="177" spans="2:26" ht="21" customHeight="1" x14ac:dyDescent="0.15">
      <c r="B177" s="173"/>
      <c r="C177" s="63"/>
      <c r="D177" s="57"/>
      <c r="E177" s="613"/>
      <c r="F177" s="613"/>
      <c r="G177" s="190"/>
      <c r="H177" s="63"/>
      <c r="I177" s="57"/>
      <c r="J177" s="613"/>
      <c r="K177" s="613"/>
      <c r="L177" s="628">
        <v>0</v>
      </c>
      <c r="M177" s="66"/>
      <c r="N177" s="58"/>
      <c r="O177" s="66"/>
      <c r="P177" s="58"/>
      <c r="Q177" s="57"/>
      <c r="R177" s="57"/>
      <c r="S177" s="57"/>
      <c r="T177" s="158"/>
      <c r="U177" s="380"/>
      <c r="V177" s="381"/>
      <c r="W177" s="647"/>
      <c r="X177" s="648"/>
      <c r="Y177" s="647"/>
      <c r="Z177" s="382"/>
    </row>
    <row r="178" spans="2:26" ht="21" customHeight="1" x14ac:dyDescent="0.15">
      <c r="B178" s="173"/>
      <c r="C178" s="63"/>
      <c r="D178" s="57"/>
      <c r="E178" s="613"/>
      <c r="F178" s="613"/>
      <c r="G178" s="190"/>
      <c r="H178" s="63"/>
      <c r="I178" s="57"/>
      <c r="J178" s="613"/>
      <c r="K178" s="613"/>
      <c r="L178" s="628">
        <v>0</v>
      </c>
      <c r="M178" s="66"/>
      <c r="N178" s="165"/>
      <c r="O178" s="66"/>
      <c r="P178" s="165"/>
      <c r="Q178" s="57"/>
      <c r="R178" s="57"/>
      <c r="S178" s="57"/>
      <c r="T178" s="158"/>
      <c r="U178" s="380"/>
      <c r="V178" s="381"/>
      <c r="W178" s="647"/>
      <c r="X178" s="648"/>
      <c r="Y178" s="647"/>
      <c r="Z178" s="382"/>
    </row>
    <row r="179" spans="2:26" ht="21" customHeight="1" x14ac:dyDescent="0.15">
      <c r="B179" s="173"/>
      <c r="C179" s="63"/>
      <c r="D179" s="57"/>
      <c r="E179" s="613"/>
      <c r="F179" s="613"/>
      <c r="G179" s="190"/>
      <c r="H179" s="63"/>
      <c r="I179" s="57"/>
      <c r="J179" s="613"/>
      <c r="K179" s="613"/>
      <c r="L179" s="628">
        <v>0</v>
      </c>
      <c r="M179" s="66"/>
      <c r="N179" s="165"/>
      <c r="O179" s="66"/>
      <c r="P179" s="165"/>
      <c r="Q179" s="57"/>
      <c r="R179" s="57"/>
      <c r="S179" s="57"/>
      <c r="T179" s="158"/>
      <c r="U179" s="380"/>
      <c r="V179" s="381"/>
      <c r="W179" s="647"/>
      <c r="X179" s="648"/>
      <c r="Y179" s="647"/>
      <c r="Z179" s="382"/>
    </row>
    <row r="180" spans="2:26" ht="21" customHeight="1" x14ac:dyDescent="0.15">
      <c r="B180" s="173"/>
      <c r="C180" s="63"/>
      <c r="D180" s="57"/>
      <c r="E180" s="613"/>
      <c r="F180" s="613"/>
      <c r="G180" s="190"/>
      <c r="H180" s="63"/>
      <c r="I180" s="57"/>
      <c r="J180" s="613"/>
      <c r="K180" s="613"/>
      <c r="L180" s="628">
        <v>0</v>
      </c>
      <c r="M180" s="66"/>
      <c r="N180" s="58"/>
      <c r="O180" s="66"/>
      <c r="P180" s="58"/>
      <c r="Q180" s="57"/>
      <c r="R180" s="57"/>
      <c r="S180" s="57"/>
      <c r="T180" s="158"/>
      <c r="U180" s="380"/>
      <c r="V180" s="381"/>
      <c r="W180" s="647"/>
      <c r="X180" s="648"/>
      <c r="Y180" s="647"/>
      <c r="Z180" s="382"/>
    </row>
    <row r="181" spans="2:26" ht="21" customHeight="1" x14ac:dyDescent="0.15">
      <c r="B181" s="206"/>
      <c r="C181" s="78"/>
      <c r="D181" s="78"/>
      <c r="E181" s="611"/>
      <c r="F181" s="611"/>
      <c r="G181" s="77"/>
      <c r="H181" s="78"/>
      <c r="I181" s="78"/>
      <c r="J181" s="611"/>
      <c r="K181" s="611"/>
      <c r="L181" s="628">
        <v>0</v>
      </c>
      <c r="M181" s="70"/>
      <c r="N181" s="271"/>
      <c r="O181" s="70"/>
      <c r="P181" s="271"/>
      <c r="Q181" s="78"/>
      <c r="R181" s="78"/>
      <c r="S181" s="78"/>
      <c r="T181" s="192"/>
      <c r="U181" s="380"/>
      <c r="V181" s="381"/>
      <c r="W181" s="647"/>
      <c r="X181" s="648"/>
      <c r="Y181" s="647"/>
      <c r="Z181" s="382"/>
    </row>
    <row r="182" spans="2:26" ht="21" customHeight="1" x14ac:dyDescent="0.15">
      <c r="B182" s="433"/>
      <c r="C182" s="67"/>
      <c r="D182" s="78"/>
      <c r="E182" s="611"/>
      <c r="F182" s="611"/>
      <c r="G182" s="190"/>
      <c r="H182" s="67"/>
      <c r="I182" s="78"/>
      <c r="J182" s="611"/>
      <c r="K182" s="611"/>
      <c r="L182" s="628">
        <v>0</v>
      </c>
      <c r="M182" s="66"/>
      <c r="N182" s="165"/>
      <c r="O182" s="66"/>
      <c r="P182" s="165"/>
      <c r="Q182" s="57"/>
      <c r="R182" s="57"/>
      <c r="S182" s="57"/>
      <c r="T182" s="158"/>
      <c r="U182" s="380"/>
      <c r="V182" s="381"/>
      <c r="W182" s="647"/>
      <c r="X182" s="648"/>
      <c r="Y182" s="647"/>
      <c r="Z182" s="382"/>
    </row>
    <row r="183" spans="2:26" ht="21" customHeight="1" x14ac:dyDescent="0.15">
      <c r="B183" s="433"/>
      <c r="C183" s="67"/>
      <c r="D183" s="78"/>
      <c r="E183" s="611"/>
      <c r="F183" s="611"/>
      <c r="G183" s="191"/>
      <c r="H183" s="67"/>
      <c r="I183" s="78"/>
      <c r="J183" s="611"/>
      <c r="K183" s="611"/>
      <c r="L183" s="628">
        <v>0</v>
      </c>
      <c r="M183" s="66"/>
      <c r="N183" s="58"/>
      <c r="O183" s="66"/>
      <c r="P183" s="58"/>
      <c r="Q183" s="57"/>
      <c r="R183" s="57"/>
      <c r="S183" s="57"/>
      <c r="T183" s="158"/>
      <c r="U183" s="380"/>
      <c r="V183" s="381"/>
      <c r="W183" s="647"/>
      <c r="X183" s="648"/>
      <c r="Y183" s="647"/>
      <c r="Z183" s="382"/>
    </row>
    <row r="184" spans="2:26" ht="21" customHeight="1" x14ac:dyDescent="0.15">
      <c r="B184" s="433"/>
      <c r="C184" s="67"/>
      <c r="D184" s="78"/>
      <c r="E184" s="611"/>
      <c r="F184" s="611"/>
      <c r="G184" s="190"/>
      <c r="H184" s="67"/>
      <c r="I184" s="78"/>
      <c r="J184" s="611"/>
      <c r="K184" s="611"/>
      <c r="L184" s="628">
        <v>0</v>
      </c>
      <c r="M184" s="66"/>
      <c r="N184" s="58"/>
      <c r="O184" s="66"/>
      <c r="P184" s="58"/>
      <c r="Q184" s="57"/>
      <c r="R184" s="57"/>
      <c r="S184" s="57"/>
      <c r="T184" s="158"/>
      <c r="U184" s="380"/>
      <c r="V184" s="381"/>
      <c r="W184" s="647"/>
      <c r="X184" s="648"/>
      <c r="Y184" s="647"/>
      <c r="Z184" s="382"/>
    </row>
    <row r="185" spans="2:26" ht="21" customHeight="1" x14ac:dyDescent="0.15">
      <c r="B185" s="433"/>
      <c r="C185" s="67"/>
      <c r="D185" s="78"/>
      <c r="E185" s="611"/>
      <c r="F185" s="611"/>
      <c r="G185" s="190"/>
      <c r="H185" s="67"/>
      <c r="I185" s="78"/>
      <c r="J185" s="611"/>
      <c r="K185" s="611"/>
      <c r="L185" s="628">
        <v>0</v>
      </c>
      <c r="M185" s="66"/>
      <c r="N185" s="58"/>
      <c r="O185" s="66"/>
      <c r="P185" s="58"/>
      <c r="Q185" s="57"/>
      <c r="R185" s="57"/>
      <c r="S185" s="57"/>
      <c r="T185" s="158"/>
      <c r="U185" s="380"/>
      <c r="V185" s="381"/>
      <c r="W185" s="647"/>
      <c r="X185" s="648"/>
      <c r="Y185" s="647"/>
      <c r="Z185" s="382"/>
    </row>
    <row r="186" spans="2:26" ht="21" customHeight="1" x14ac:dyDescent="0.15">
      <c r="B186" s="433"/>
      <c r="C186" s="67"/>
      <c r="D186" s="78"/>
      <c r="E186" s="611"/>
      <c r="F186" s="611"/>
      <c r="G186" s="190"/>
      <c r="H186" s="67"/>
      <c r="I186" s="78"/>
      <c r="J186" s="611"/>
      <c r="K186" s="611"/>
      <c r="L186" s="628">
        <v>0</v>
      </c>
      <c r="M186" s="66"/>
      <c r="N186" s="58"/>
      <c r="O186" s="66"/>
      <c r="P186" s="58"/>
      <c r="Q186" s="57"/>
      <c r="R186" s="57"/>
      <c r="S186" s="57"/>
      <c r="T186" s="158"/>
      <c r="U186" s="380"/>
      <c r="V186" s="381"/>
      <c r="W186" s="647"/>
      <c r="X186" s="648"/>
      <c r="Y186" s="647"/>
      <c r="Z186" s="382"/>
    </row>
    <row r="187" spans="2:26" ht="21" customHeight="1" x14ac:dyDescent="0.15">
      <c r="B187" s="433"/>
      <c r="C187" s="67"/>
      <c r="D187" s="78"/>
      <c r="E187" s="611"/>
      <c r="F187" s="611"/>
      <c r="G187" s="190"/>
      <c r="H187" s="67"/>
      <c r="I187" s="78"/>
      <c r="J187" s="611"/>
      <c r="K187" s="611"/>
      <c r="L187" s="628">
        <v>0</v>
      </c>
      <c r="M187" s="66"/>
      <c r="N187" s="58"/>
      <c r="O187" s="66"/>
      <c r="P187" s="58"/>
      <c r="Q187" s="58"/>
      <c r="R187" s="57"/>
      <c r="S187" s="57"/>
      <c r="T187" s="158"/>
      <c r="U187" s="380"/>
      <c r="V187" s="381"/>
      <c r="W187" s="646"/>
      <c r="X187" s="645"/>
      <c r="Y187" s="647"/>
      <c r="Z187" s="382"/>
    </row>
    <row r="188" spans="2:26" ht="21" customHeight="1" x14ac:dyDescent="0.15">
      <c r="B188" s="434"/>
      <c r="C188" s="104"/>
      <c r="D188" s="167"/>
      <c r="E188" s="612"/>
      <c r="F188" s="612"/>
      <c r="G188" s="199"/>
      <c r="H188" s="104"/>
      <c r="I188" s="167"/>
      <c r="J188" s="612"/>
      <c r="K188" s="612"/>
      <c r="L188" s="623">
        <v>0</v>
      </c>
      <c r="M188" s="265"/>
      <c r="N188" s="68"/>
      <c r="O188" s="265"/>
      <c r="P188" s="68"/>
      <c r="Q188" s="111"/>
      <c r="R188" s="111"/>
      <c r="S188" s="111"/>
      <c r="T188" s="195"/>
      <c r="U188" s="380"/>
      <c r="V188" s="381"/>
      <c r="W188" s="646"/>
      <c r="X188" s="645"/>
      <c r="Y188" s="647"/>
      <c r="Z188" s="382"/>
    </row>
    <row r="189" spans="2:26" ht="21" customHeight="1" x14ac:dyDescent="0.15">
      <c r="B189" s="435"/>
      <c r="C189" s="103"/>
      <c r="D189" s="103"/>
      <c r="E189" s="610"/>
      <c r="F189" s="610"/>
      <c r="G189" s="197"/>
      <c r="H189" s="103"/>
      <c r="I189" s="103"/>
      <c r="J189" s="610"/>
      <c r="K189" s="610"/>
      <c r="L189" s="627">
        <v>0</v>
      </c>
      <c r="M189" s="291"/>
      <c r="N189" s="69"/>
      <c r="O189" s="291"/>
      <c r="P189" s="69"/>
      <c r="Q189" s="97"/>
      <c r="R189" s="97"/>
      <c r="S189" s="97"/>
      <c r="T189" s="116"/>
      <c r="U189" s="380"/>
      <c r="V189" s="381"/>
      <c r="W189" s="649"/>
      <c r="X189" s="650"/>
      <c r="Y189" s="647"/>
      <c r="Z189" s="382"/>
    </row>
    <row r="190" spans="2:26" ht="21" customHeight="1" x14ac:dyDescent="0.15">
      <c r="B190" s="433"/>
      <c r="C190" s="78"/>
      <c r="D190" s="78"/>
      <c r="E190" s="611"/>
      <c r="F190" s="611"/>
      <c r="G190" s="190"/>
      <c r="H190" s="78"/>
      <c r="I190" s="78"/>
      <c r="J190" s="611"/>
      <c r="K190" s="611"/>
      <c r="L190" s="628">
        <v>0</v>
      </c>
      <c r="M190" s="66"/>
      <c r="N190" s="58"/>
      <c r="O190" s="66"/>
      <c r="P190" s="58"/>
      <c r="Q190" s="57"/>
      <c r="R190" s="57"/>
      <c r="S190" s="57"/>
      <c r="T190" s="158"/>
      <c r="U190" s="380"/>
      <c r="V190" s="381"/>
      <c r="W190" s="644"/>
      <c r="X190" s="644"/>
      <c r="Y190" s="644"/>
      <c r="Z190" s="387"/>
    </row>
    <row r="191" spans="2:26" ht="21" customHeight="1" x14ac:dyDescent="0.15">
      <c r="B191" s="433"/>
      <c r="C191" s="78"/>
      <c r="D191" s="78"/>
      <c r="E191" s="611"/>
      <c r="F191" s="611"/>
      <c r="G191" s="190"/>
      <c r="H191" s="78"/>
      <c r="I191" s="78"/>
      <c r="J191" s="611"/>
      <c r="K191" s="611"/>
      <c r="L191" s="628">
        <v>0</v>
      </c>
      <c r="M191" s="66"/>
      <c r="N191" s="58"/>
      <c r="O191" s="66"/>
      <c r="P191" s="58"/>
      <c r="Q191" s="57"/>
      <c r="R191" s="57"/>
      <c r="S191" s="57"/>
      <c r="T191" s="158"/>
      <c r="U191" s="380"/>
      <c r="V191" s="381"/>
      <c r="W191" s="647"/>
      <c r="X191" s="648"/>
      <c r="Y191" s="647"/>
      <c r="Z191" s="382"/>
    </row>
    <row r="192" spans="2:26" ht="21" customHeight="1" x14ac:dyDescent="0.15">
      <c r="B192" s="433"/>
      <c r="C192" s="78"/>
      <c r="D192" s="78"/>
      <c r="E192" s="611"/>
      <c r="F192" s="611"/>
      <c r="G192" s="191"/>
      <c r="H192" s="78"/>
      <c r="I192" s="78"/>
      <c r="J192" s="611"/>
      <c r="K192" s="611"/>
      <c r="L192" s="628">
        <v>0</v>
      </c>
      <c r="M192" s="66"/>
      <c r="N192" s="58"/>
      <c r="O192" s="66"/>
      <c r="P192" s="58"/>
      <c r="Q192" s="58"/>
      <c r="R192" s="57"/>
      <c r="S192" s="57"/>
      <c r="T192" s="158"/>
      <c r="U192" s="380"/>
      <c r="V192" s="381"/>
      <c r="W192" s="647"/>
      <c r="X192" s="648"/>
      <c r="Y192" s="647"/>
      <c r="Z192" s="382"/>
    </row>
    <row r="193" spans="2:26" ht="21" customHeight="1" x14ac:dyDescent="0.15">
      <c r="B193" s="433"/>
      <c r="C193" s="78"/>
      <c r="D193" s="78"/>
      <c r="E193" s="611"/>
      <c r="F193" s="611"/>
      <c r="G193" s="190"/>
      <c r="H193" s="78"/>
      <c r="I193" s="78"/>
      <c r="J193" s="611"/>
      <c r="K193" s="611"/>
      <c r="L193" s="628">
        <v>0</v>
      </c>
      <c r="M193" s="66"/>
      <c r="N193" s="58"/>
      <c r="O193" s="66"/>
      <c r="P193" s="58"/>
      <c r="Q193" s="57"/>
      <c r="R193" s="57"/>
      <c r="S193" s="57"/>
      <c r="T193" s="158"/>
      <c r="U193" s="380"/>
      <c r="V193" s="381"/>
      <c r="W193" s="647"/>
      <c r="X193" s="648"/>
      <c r="Y193" s="647"/>
      <c r="Z193" s="382"/>
    </row>
    <row r="194" spans="2:26" ht="21" customHeight="1" x14ac:dyDescent="0.15">
      <c r="B194" s="433"/>
      <c r="C194" s="78"/>
      <c r="D194" s="78"/>
      <c r="E194" s="611"/>
      <c r="F194" s="611"/>
      <c r="G194" s="190"/>
      <c r="H194" s="78"/>
      <c r="I194" s="78"/>
      <c r="J194" s="611"/>
      <c r="K194" s="611"/>
      <c r="L194" s="628">
        <v>0</v>
      </c>
      <c r="M194" s="66"/>
      <c r="N194" s="58"/>
      <c r="O194" s="66"/>
      <c r="P194" s="58"/>
      <c r="Q194" s="57"/>
      <c r="R194" s="57"/>
      <c r="S194" s="57"/>
      <c r="T194" s="158"/>
      <c r="U194" s="380"/>
      <c r="V194" s="381"/>
      <c r="W194" s="647"/>
      <c r="X194" s="648"/>
      <c r="Y194" s="647"/>
      <c r="Z194" s="382"/>
    </row>
    <row r="195" spans="2:26" ht="21" customHeight="1" x14ac:dyDescent="0.15">
      <c r="B195" s="433"/>
      <c r="C195" s="78"/>
      <c r="D195" s="78"/>
      <c r="E195" s="611"/>
      <c r="F195" s="611"/>
      <c r="G195" s="190"/>
      <c r="H195" s="78"/>
      <c r="I195" s="78"/>
      <c r="J195" s="611"/>
      <c r="K195" s="611"/>
      <c r="L195" s="628">
        <v>0</v>
      </c>
      <c r="M195" s="66"/>
      <c r="N195" s="58"/>
      <c r="O195" s="66"/>
      <c r="P195" s="58"/>
      <c r="Q195" s="58"/>
      <c r="R195" s="58"/>
      <c r="S195" s="57"/>
      <c r="T195" s="158"/>
      <c r="U195" s="380"/>
      <c r="V195" s="381"/>
      <c r="W195" s="647"/>
      <c r="X195" s="648"/>
      <c r="Y195" s="647"/>
      <c r="Z195" s="382"/>
    </row>
    <row r="196" spans="2:26" ht="21" customHeight="1" x14ac:dyDescent="0.15">
      <c r="B196" s="433"/>
      <c r="C196" s="78"/>
      <c r="D196" s="78"/>
      <c r="E196" s="611"/>
      <c r="F196" s="611"/>
      <c r="G196" s="77"/>
      <c r="H196" s="78"/>
      <c r="I196" s="78"/>
      <c r="J196" s="611"/>
      <c r="K196" s="611"/>
      <c r="L196" s="628">
        <v>0</v>
      </c>
      <c r="M196" s="70"/>
      <c r="N196" s="67"/>
      <c r="O196" s="70"/>
      <c r="P196" s="67"/>
      <c r="Q196" s="78"/>
      <c r="R196" s="78"/>
      <c r="S196" s="78"/>
      <c r="T196" s="192"/>
      <c r="U196" s="380"/>
      <c r="V196" s="381"/>
      <c r="W196" s="647"/>
      <c r="X196" s="648"/>
      <c r="Y196" s="647"/>
      <c r="Z196" s="382"/>
    </row>
    <row r="197" spans="2:26" ht="21" customHeight="1" x14ac:dyDescent="0.15">
      <c r="B197" s="433"/>
      <c r="C197" s="78"/>
      <c r="D197" s="78"/>
      <c r="E197" s="611"/>
      <c r="F197" s="611"/>
      <c r="G197" s="77"/>
      <c r="H197" s="78"/>
      <c r="I197" s="78"/>
      <c r="J197" s="611"/>
      <c r="K197" s="611"/>
      <c r="L197" s="628">
        <v>0</v>
      </c>
      <c r="M197" s="70"/>
      <c r="N197" s="271"/>
      <c r="O197" s="70"/>
      <c r="P197" s="271"/>
      <c r="Q197" s="78"/>
      <c r="R197" s="78"/>
      <c r="S197" s="78"/>
      <c r="T197" s="192"/>
      <c r="U197" s="380"/>
      <c r="V197" s="381"/>
      <c r="W197" s="647"/>
      <c r="X197" s="648"/>
      <c r="Y197" s="647"/>
      <c r="Z197" s="382"/>
    </row>
    <row r="198" spans="2:26" ht="21" customHeight="1" x14ac:dyDescent="0.15">
      <c r="B198" s="433"/>
      <c r="C198" s="78"/>
      <c r="D198" s="78"/>
      <c r="E198" s="611"/>
      <c r="F198" s="611"/>
      <c r="G198" s="77"/>
      <c r="H198" s="78"/>
      <c r="I198" s="78"/>
      <c r="J198" s="611"/>
      <c r="K198" s="611"/>
      <c r="L198" s="628">
        <v>0</v>
      </c>
      <c r="M198" s="70"/>
      <c r="N198" s="271"/>
      <c r="O198" s="70"/>
      <c r="P198" s="271"/>
      <c r="Q198" s="78"/>
      <c r="R198" s="78"/>
      <c r="S198" s="78"/>
      <c r="T198" s="192"/>
      <c r="U198" s="380"/>
      <c r="V198" s="381"/>
      <c r="W198" s="647"/>
      <c r="X198" s="648"/>
      <c r="Y198" s="647"/>
      <c r="Z198" s="382"/>
    </row>
    <row r="199" spans="2:26" ht="21" customHeight="1" x14ac:dyDescent="0.15">
      <c r="B199" s="433"/>
      <c r="C199" s="78"/>
      <c r="D199" s="78"/>
      <c r="E199" s="611"/>
      <c r="F199" s="611"/>
      <c r="G199" s="77"/>
      <c r="H199" s="78"/>
      <c r="I199" s="78"/>
      <c r="J199" s="611"/>
      <c r="K199" s="611"/>
      <c r="L199" s="628">
        <v>0</v>
      </c>
      <c r="M199" s="70"/>
      <c r="N199" s="271"/>
      <c r="O199" s="70"/>
      <c r="P199" s="271"/>
      <c r="Q199" s="78"/>
      <c r="R199" s="78"/>
      <c r="S199" s="78"/>
      <c r="T199" s="192"/>
      <c r="U199" s="380"/>
      <c r="V199" s="381"/>
      <c r="W199" s="647"/>
      <c r="X199" s="648"/>
      <c r="Y199" s="647"/>
      <c r="Z199" s="382"/>
    </row>
    <row r="200" spans="2:26" ht="21" customHeight="1" x14ac:dyDescent="0.15">
      <c r="B200" s="433"/>
      <c r="C200" s="78"/>
      <c r="D200" s="78"/>
      <c r="E200" s="611"/>
      <c r="F200" s="611"/>
      <c r="G200" s="77"/>
      <c r="H200" s="78"/>
      <c r="I200" s="78"/>
      <c r="J200" s="611"/>
      <c r="K200" s="611"/>
      <c r="L200" s="628">
        <v>0</v>
      </c>
      <c r="M200" s="70"/>
      <c r="N200" s="67"/>
      <c r="O200" s="70"/>
      <c r="P200" s="67"/>
      <c r="Q200" s="78"/>
      <c r="R200" s="78"/>
      <c r="S200" s="78"/>
      <c r="T200" s="192"/>
      <c r="U200" s="380"/>
      <c r="V200" s="381"/>
      <c r="W200" s="647"/>
      <c r="X200" s="648"/>
      <c r="Y200" s="647"/>
      <c r="Z200" s="382"/>
    </row>
    <row r="201" spans="2:26" ht="21" customHeight="1" x14ac:dyDescent="0.15">
      <c r="B201" s="206"/>
      <c r="C201" s="78"/>
      <c r="D201" s="78"/>
      <c r="E201" s="611"/>
      <c r="F201" s="611"/>
      <c r="G201" s="77"/>
      <c r="H201" s="78"/>
      <c r="I201" s="78"/>
      <c r="J201" s="611"/>
      <c r="K201" s="611"/>
      <c r="L201" s="628">
        <v>0</v>
      </c>
      <c r="M201" s="70"/>
      <c r="N201" s="67"/>
      <c r="O201" s="70"/>
      <c r="P201" s="67"/>
      <c r="Q201" s="78"/>
      <c r="R201" s="78"/>
      <c r="S201" s="78"/>
      <c r="T201" s="192"/>
      <c r="U201" s="380"/>
      <c r="V201" s="381"/>
      <c r="W201" s="647"/>
      <c r="X201" s="648"/>
      <c r="Y201" s="647"/>
      <c r="Z201" s="382"/>
    </row>
    <row r="202" spans="2:26" ht="21" customHeight="1" x14ac:dyDescent="0.15">
      <c r="B202" s="433"/>
      <c r="C202" s="67"/>
      <c r="D202" s="78"/>
      <c r="E202" s="611"/>
      <c r="F202" s="611"/>
      <c r="G202" s="77"/>
      <c r="H202" s="67"/>
      <c r="I202" s="78"/>
      <c r="J202" s="611"/>
      <c r="K202" s="611"/>
      <c r="L202" s="628">
        <v>0</v>
      </c>
      <c r="M202" s="70"/>
      <c r="N202" s="67"/>
      <c r="O202" s="70"/>
      <c r="P202" s="67"/>
      <c r="Q202" s="67"/>
      <c r="R202" s="67"/>
      <c r="S202" s="67"/>
      <c r="T202" s="192"/>
      <c r="U202" s="380"/>
      <c r="V202" s="381"/>
      <c r="W202" s="647"/>
      <c r="X202" s="648"/>
      <c r="Y202" s="647"/>
      <c r="Z202" s="382"/>
    </row>
    <row r="203" spans="2:26" ht="21" customHeight="1" x14ac:dyDescent="0.15">
      <c r="B203" s="433"/>
      <c r="C203" s="67"/>
      <c r="D203" s="78"/>
      <c r="E203" s="611"/>
      <c r="F203" s="611"/>
      <c r="G203" s="77"/>
      <c r="H203" s="67"/>
      <c r="I203" s="78"/>
      <c r="J203" s="611"/>
      <c r="K203" s="611"/>
      <c r="L203" s="628">
        <v>0</v>
      </c>
      <c r="M203" s="70"/>
      <c r="N203" s="67"/>
      <c r="O203" s="70"/>
      <c r="P203" s="67"/>
      <c r="Q203" s="67"/>
      <c r="R203" s="67"/>
      <c r="S203" s="67"/>
      <c r="T203" s="192"/>
      <c r="U203" s="380"/>
      <c r="V203" s="381"/>
      <c r="W203" s="647"/>
      <c r="X203" s="648"/>
      <c r="Y203" s="647"/>
      <c r="Z203" s="382"/>
    </row>
    <row r="204" spans="2:26" ht="21" customHeight="1" x14ac:dyDescent="0.15">
      <c r="B204" s="433"/>
      <c r="C204" s="67"/>
      <c r="D204" s="78"/>
      <c r="E204" s="611"/>
      <c r="F204" s="611"/>
      <c r="G204" s="77"/>
      <c r="H204" s="67"/>
      <c r="I204" s="78"/>
      <c r="J204" s="611"/>
      <c r="K204" s="611"/>
      <c r="L204" s="628">
        <v>0</v>
      </c>
      <c r="M204" s="70"/>
      <c r="N204" s="67"/>
      <c r="O204" s="70"/>
      <c r="P204" s="67"/>
      <c r="Q204" s="67"/>
      <c r="R204" s="67"/>
      <c r="S204" s="67"/>
      <c r="T204" s="192"/>
      <c r="U204" s="380"/>
      <c r="V204" s="381"/>
      <c r="W204" s="647"/>
      <c r="X204" s="648"/>
      <c r="Y204" s="647"/>
      <c r="Z204" s="382"/>
    </row>
    <row r="205" spans="2:26" ht="21" customHeight="1" x14ac:dyDescent="0.15">
      <c r="B205" s="433"/>
      <c r="C205" s="67"/>
      <c r="D205" s="78"/>
      <c r="E205" s="611"/>
      <c r="F205" s="611"/>
      <c r="G205" s="77"/>
      <c r="H205" s="67"/>
      <c r="I205" s="78"/>
      <c r="J205" s="611"/>
      <c r="K205" s="611"/>
      <c r="L205" s="628">
        <v>0</v>
      </c>
      <c r="M205" s="70"/>
      <c r="N205" s="67"/>
      <c r="O205" s="70"/>
      <c r="P205" s="67"/>
      <c r="Q205" s="67"/>
      <c r="R205" s="67"/>
      <c r="S205" s="67"/>
      <c r="T205" s="192"/>
      <c r="U205" s="380"/>
      <c r="V205" s="381"/>
      <c r="W205" s="647"/>
      <c r="X205" s="648"/>
      <c r="Y205" s="647"/>
      <c r="Z205" s="382"/>
    </row>
    <row r="206" spans="2:26" ht="21" customHeight="1" x14ac:dyDescent="0.15">
      <c r="B206" s="433"/>
      <c r="C206" s="67"/>
      <c r="D206" s="78"/>
      <c r="E206" s="611"/>
      <c r="F206" s="611"/>
      <c r="G206" s="77"/>
      <c r="H206" s="67"/>
      <c r="I206" s="78"/>
      <c r="J206" s="611"/>
      <c r="K206" s="611"/>
      <c r="L206" s="628">
        <v>0</v>
      </c>
      <c r="M206" s="70"/>
      <c r="N206" s="67"/>
      <c r="O206" s="70"/>
      <c r="P206" s="67"/>
      <c r="Q206" s="67"/>
      <c r="R206" s="67"/>
      <c r="S206" s="67"/>
      <c r="T206" s="192"/>
      <c r="U206" s="380"/>
      <c r="V206" s="381"/>
      <c r="W206" s="647"/>
      <c r="X206" s="648"/>
      <c r="Y206" s="647"/>
      <c r="Z206" s="382"/>
    </row>
    <row r="207" spans="2:26" ht="21" customHeight="1" x14ac:dyDescent="0.15">
      <c r="B207" s="433"/>
      <c r="C207" s="67"/>
      <c r="D207" s="78"/>
      <c r="E207" s="611"/>
      <c r="F207" s="611"/>
      <c r="G207" s="77"/>
      <c r="H207" s="67"/>
      <c r="I207" s="78"/>
      <c r="J207" s="611"/>
      <c r="K207" s="611"/>
      <c r="L207" s="628">
        <v>0</v>
      </c>
      <c r="M207" s="70"/>
      <c r="N207" s="67"/>
      <c r="O207" s="70"/>
      <c r="P207" s="67"/>
      <c r="Q207" s="67"/>
      <c r="R207" s="67"/>
      <c r="S207" s="67"/>
      <c r="T207" s="192"/>
      <c r="U207" s="380"/>
      <c r="V207" s="381"/>
      <c r="W207" s="647"/>
      <c r="X207" s="648"/>
      <c r="Y207" s="647"/>
      <c r="Z207" s="382"/>
    </row>
    <row r="208" spans="2:26" ht="21" customHeight="1" x14ac:dyDescent="0.15">
      <c r="B208" s="434"/>
      <c r="C208" s="104"/>
      <c r="D208" s="167"/>
      <c r="E208" s="612"/>
      <c r="F208" s="612"/>
      <c r="G208" s="166"/>
      <c r="H208" s="104"/>
      <c r="I208" s="167"/>
      <c r="J208" s="612"/>
      <c r="K208" s="612"/>
      <c r="L208" s="623">
        <v>0</v>
      </c>
      <c r="M208" s="159"/>
      <c r="N208" s="104"/>
      <c r="O208" s="159"/>
      <c r="P208" s="104"/>
      <c r="Q208" s="104"/>
      <c r="R208" s="104"/>
      <c r="S208" s="104"/>
      <c r="T208" s="269"/>
      <c r="U208" s="380"/>
      <c r="V208" s="381"/>
      <c r="W208" s="646"/>
      <c r="X208" s="645"/>
      <c r="Y208" s="647"/>
      <c r="Z208" s="382"/>
    </row>
    <row r="209" spans="2:26" ht="21" customHeight="1" x14ac:dyDescent="0.15">
      <c r="B209" s="435"/>
      <c r="C209" s="103"/>
      <c r="D209" s="103"/>
      <c r="E209" s="610"/>
      <c r="F209" s="610"/>
      <c r="G209" s="164"/>
      <c r="H209" s="103"/>
      <c r="I209" s="103"/>
      <c r="J209" s="610"/>
      <c r="K209" s="610"/>
      <c r="L209" s="627">
        <v>0</v>
      </c>
      <c r="M209" s="200"/>
      <c r="N209" s="71"/>
      <c r="O209" s="200"/>
      <c r="P209" s="71"/>
      <c r="Q209" s="103"/>
      <c r="R209" s="103"/>
      <c r="S209" s="103"/>
      <c r="T209" s="270"/>
      <c r="U209" s="380"/>
      <c r="V209" s="381"/>
      <c r="W209" s="646"/>
      <c r="X209" s="645"/>
      <c r="Y209" s="647"/>
      <c r="Z209" s="382"/>
    </row>
    <row r="210" spans="2:26" ht="21" customHeight="1" x14ac:dyDescent="0.15">
      <c r="B210" s="433"/>
      <c r="C210" s="78"/>
      <c r="D210" s="78"/>
      <c r="E210" s="611"/>
      <c r="F210" s="611"/>
      <c r="G210" s="77"/>
      <c r="H210" s="78"/>
      <c r="I210" s="78"/>
      <c r="J210" s="611"/>
      <c r="K210" s="611"/>
      <c r="L210" s="628">
        <v>0</v>
      </c>
      <c r="M210" s="70"/>
      <c r="N210" s="67"/>
      <c r="O210" s="70"/>
      <c r="P210" s="67"/>
      <c r="Q210" s="78"/>
      <c r="R210" s="78"/>
      <c r="S210" s="78"/>
      <c r="T210" s="192"/>
      <c r="U210" s="380"/>
      <c r="V210" s="381"/>
      <c r="W210" s="649"/>
      <c r="X210" s="650"/>
      <c r="Y210" s="647"/>
      <c r="Z210" s="382"/>
    </row>
    <row r="211" spans="2:26" ht="21" customHeight="1" x14ac:dyDescent="0.15">
      <c r="B211" s="433"/>
      <c r="C211" s="78"/>
      <c r="D211" s="78"/>
      <c r="E211" s="611"/>
      <c r="F211" s="611"/>
      <c r="G211" s="77"/>
      <c r="H211" s="78"/>
      <c r="I211" s="78"/>
      <c r="J211" s="611"/>
      <c r="K211" s="611"/>
      <c r="L211" s="628">
        <v>0</v>
      </c>
      <c r="M211" s="70"/>
      <c r="N211" s="67"/>
      <c r="O211" s="70"/>
      <c r="P211" s="67"/>
      <c r="Q211" s="78"/>
      <c r="R211" s="78"/>
      <c r="S211" s="78"/>
      <c r="T211" s="192"/>
      <c r="U211" s="380"/>
      <c r="V211" s="381"/>
      <c r="W211" s="644"/>
      <c r="X211" s="644"/>
      <c r="Y211" s="644"/>
      <c r="Z211" s="387"/>
    </row>
    <row r="212" spans="2:26" ht="21" customHeight="1" x14ac:dyDescent="0.15">
      <c r="B212" s="433"/>
      <c r="C212" s="78"/>
      <c r="D212" s="78"/>
      <c r="E212" s="611"/>
      <c r="F212" s="611"/>
      <c r="G212" s="77"/>
      <c r="H212" s="78"/>
      <c r="I212" s="78"/>
      <c r="J212" s="611"/>
      <c r="K212" s="611"/>
      <c r="L212" s="628">
        <v>0</v>
      </c>
      <c r="M212" s="70"/>
      <c r="N212" s="67"/>
      <c r="O212" s="70"/>
      <c r="P212" s="67"/>
      <c r="Q212" s="78"/>
      <c r="R212" s="78"/>
      <c r="S212" s="78"/>
      <c r="T212" s="192"/>
      <c r="U212" s="380"/>
      <c r="V212" s="381"/>
      <c r="W212" s="384"/>
      <c r="X212" s="422"/>
      <c r="Y212" s="384"/>
      <c r="Z212" s="384"/>
    </row>
    <row r="213" spans="2:26" ht="21" customHeight="1" x14ac:dyDescent="0.15">
      <c r="B213" s="433"/>
      <c r="C213" s="78"/>
      <c r="D213" s="78"/>
      <c r="E213" s="611"/>
      <c r="F213" s="611"/>
      <c r="G213" s="77"/>
      <c r="H213" s="78"/>
      <c r="I213" s="78"/>
      <c r="J213" s="611"/>
      <c r="K213" s="611"/>
      <c r="L213" s="628">
        <v>0</v>
      </c>
      <c r="M213" s="70"/>
      <c r="N213" s="67"/>
      <c r="O213" s="70"/>
      <c r="P213" s="67"/>
      <c r="Q213" s="78"/>
      <c r="R213" s="78"/>
      <c r="S213" s="78"/>
      <c r="T213" s="192"/>
      <c r="U213" s="380"/>
      <c r="V213" s="381"/>
      <c r="W213" s="384"/>
      <c r="X213" s="422"/>
      <c r="Y213" s="384"/>
      <c r="Z213" s="384"/>
    </row>
    <row r="214" spans="2:26" ht="21" customHeight="1" x14ac:dyDescent="0.15">
      <c r="B214" s="433"/>
      <c r="C214" s="78"/>
      <c r="D214" s="78"/>
      <c r="E214" s="611"/>
      <c r="F214" s="611"/>
      <c r="G214" s="77"/>
      <c r="H214" s="78"/>
      <c r="I214" s="78"/>
      <c r="J214" s="611"/>
      <c r="K214" s="611"/>
      <c r="L214" s="628">
        <v>0</v>
      </c>
      <c r="M214" s="70"/>
      <c r="N214" s="67"/>
      <c r="O214" s="70"/>
      <c r="P214" s="67"/>
      <c r="Q214" s="78"/>
      <c r="R214" s="78"/>
      <c r="S214" s="78"/>
      <c r="T214" s="192"/>
      <c r="U214" s="380"/>
      <c r="V214" s="381"/>
      <c r="W214" s="384"/>
      <c r="X214" s="422"/>
      <c r="Y214" s="384"/>
      <c r="Z214" s="384"/>
    </row>
    <row r="215" spans="2:26" ht="21" customHeight="1" x14ac:dyDescent="0.15">
      <c r="B215" s="433"/>
      <c r="C215" s="78"/>
      <c r="D215" s="78"/>
      <c r="E215" s="611"/>
      <c r="F215" s="611"/>
      <c r="G215" s="77"/>
      <c r="H215" s="78"/>
      <c r="I215" s="78"/>
      <c r="J215" s="611"/>
      <c r="K215" s="611"/>
      <c r="L215" s="628">
        <v>0</v>
      </c>
      <c r="M215" s="70"/>
      <c r="N215" s="67"/>
      <c r="O215" s="70"/>
      <c r="P215" s="67"/>
      <c r="Q215" s="78"/>
      <c r="R215" s="78"/>
      <c r="S215" s="78"/>
      <c r="T215" s="192"/>
      <c r="U215" s="380"/>
      <c r="V215" s="381"/>
      <c r="W215" s="384"/>
      <c r="X215" s="422"/>
      <c r="Y215" s="384"/>
      <c r="Z215" s="384"/>
    </row>
    <row r="216" spans="2:26" ht="21" customHeight="1" x14ac:dyDescent="0.15">
      <c r="B216" s="433"/>
      <c r="C216" s="78"/>
      <c r="D216" s="78"/>
      <c r="E216" s="611"/>
      <c r="F216" s="611"/>
      <c r="G216" s="77"/>
      <c r="H216" s="78"/>
      <c r="I216" s="78"/>
      <c r="J216" s="611"/>
      <c r="K216" s="611"/>
      <c r="L216" s="628">
        <v>0</v>
      </c>
      <c r="M216" s="70"/>
      <c r="N216" s="67"/>
      <c r="O216" s="70"/>
      <c r="P216" s="67"/>
      <c r="Q216" s="78"/>
      <c r="R216" s="78"/>
      <c r="S216" s="78"/>
      <c r="T216" s="192"/>
      <c r="U216" s="380"/>
      <c r="V216" s="381"/>
      <c r="W216" s="384"/>
      <c r="X216" s="422"/>
      <c r="Y216" s="384"/>
      <c r="Z216" s="384"/>
    </row>
    <row r="217" spans="2:26" ht="21" customHeight="1" x14ac:dyDescent="0.15">
      <c r="B217" s="433"/>
      <c r="C217" s="78"/>
      <c r="D217" s="78"/>
      <c r="E217" s="611"/>
      <c r="F217" s="611"/>
      <c r="G217" s="77"/>
      <c r="H217" s="78"/>
      <c r="I217" s="78"/>
      <c r="J217" s="611"/>
      <c r="K217" s="611"/>
      <c r="L217" s="628">
        <v>0</v>
      </c>
      <c r="M217" s="70"/>
      <c r="N217" s="67"/>
      <c r="O217" s="70"/>
      <c r="P217" s="67"/>
      <c r="Q217" s="78"/>
      <c r="R217" s="78"/>
      <c r="S217" s="78"/>
      <c r="T217" s="192"/>
      <c r="U217" s="380"/>
      <c r="V217" s="381"/>
      <c r="W217" s="384"/>
      <c r="X217" s="422"/>
      <c r="Y217" s="384"/>
      <c r="Z217" s="384"/>
    </row>
    <row r="218" spans="2:26" ht="21" customHeight="1" x14ac:dyDescent="0.15">
      <c r="B218" s="433"/>
      <c r="C218" s="78"/>
      <c r="D218" s="78"/>
      <c r="E218" s="611"/>
      <c r="F218" s="611"/>
      <c r="G218" s="77"/>
      <c r="H218" s="78"/>
      <c r="I218" s="78"/>
      <c r="J218" s="611"/>
      <c r="K218" s="611"/>
      <c r="L218" s="628">
        <v>0</v>
      </c>
      <c r="M218" s="70"/>
      <c r="N218" s="67"/>
      <c r="O218" s="70"/>
      <c r="P218" s="67"/>
      <c r="Q218" s="78"/>
      <c r="R218" s="78"/>
      <c r="S218" s="78"/>
      <c r="T218" s="192"/>
      <c r="U218" s="380"/>
      <c r="V218" s="381"/>
      <c r="W218" s="384"/>
      <c r="X218" s="422"/>
      <c r="Y218" s="384"/>
      <c r="Z218" s="384"/>
    </row>
    <row r="219" spans="2:26" ht="21" customHeight="1" x14ac:dyDescent="0.15">
      <c r="B219" s="433"/>
      <c r="C219" s="78"/>
      <c r="D219" s="78"/>
      <c r="E219" s="611"/>
      <c r="F219" s="611"/>
      <c r="G219" s="77"/>
      <c r="H219" s="78"/>
      <c r="I219" s="78"/>
      <c r="J219" s="611"/>
      <c r="K219" s="611"/>
      <c r="L219" s="628">
        <v>0</v>
      </c>
      <c r="M219" s="70"/>
      <c r="N219" s="67"/>
      <c r="O219" s="70"/>
      <c r="P219" s="67"/>
      <c r="Q219" s="78"/>
      <c r="R219" s="78"/>
      <c r="S219" s="78"/>
      <c r="T219" s="192"/>
      <c r="U219" s="380"/>
      <c r="V219" s="381"/>
      <c r="W219" s="384"/>
      <c r="X219" s="422"/>
      <c r="Y219" s="384"/>
      <c r="Z219" s="384"/>
    </row>
    <row r="220" spans="2:26" ht="21" customHeight="1" x14ac:dyDescent="0.15">
      <c r="B220" s="433"/>
      <c r="C220" s="78"/>
      <c r="D220" s="78"/>
      <c r="E220" s="611"/>
      <c r="F220" s="611"/>
      <c r="G220" s="77"/>
      <c r="H220" s="78"/>
      <c r="I220" s="78"/>
      <c r="J220" s="611"/>
      <c r="K220" s="611"/>
      <c r="L220" s="628">
        <v>0</v>
      </c>
      <c r="M220" s="70"/>
      <c r="N220" s="67"/>
      <c r="O220" s="70"/>
      <c r="P220" s="67"/>
      <c r="Q220" s="78"/>
      <c r="R220" s="78"/>
      <c r="S220" s="78"/>
      <c r="T220" s="192"/>
      <c r="U220" s="380"/>
      <c r="V220" s="381"/>
      <c r="W220" s="384"/>
      <c r="X220" s="422"/>
      <c r="Y220" s="384"/>
      <c r="Z220" s="384"/>
    </row>
    <row r="221" spans="2:26" ht="21" customHeight="1" x14ac:dyDescent="0.15">
      <c r="B221" s="206"/>
      <c r="C221" s="78"/>
      <c r="D221" s="78"/>
      <c r="E221" s="611"/>
      <c r="F221" s="611"/>
      <c r="G221" s="77"/>
      <c r="H221" s="78"/>
      <c r="I221" s="78"/>
      <c r="J221" s="611"/>
      <c r="K221" s="611"/>
      <c r="L221" s="628">
        <v>0</v>
      </c>
      <c r="M221" s="70"/>
      <c r="N221" s="67"/>
      <c r="O221" s="70"/>
      <c r="P221" s="67"/>
      <c r="Q221" s="78"/>
      <c r="R221" s="78"/>
      <c r="S221" s="78"/>
      <c r="T221" s="192"/>
      <c r="U221" s="380"/>
      <c r="V221" s="381"/>
      <c r="W221" s="384"/>
      <c r="X221" s="422"/>
      <c r="Y221" s="384"/>
      <c r="Z221" s="384"/>
    </row>
    <row r="222" spans="2:26" ht="21" customHeight="1" x14ac:dyDescent="0.15">
      <c r="B222" s="433"/>
      <c r="C222" s="67"/>
      <c r="D222" s="78"/>
      <c r="E222" s="611"/>
      <c r="F222" s="611"/>
      <c r="G222" s="77"/>
      <c r="H222" s="67"/>
      <c r="I222" s="78"/>
      <c r="J222" s="611"/>
      <c r="K222" s="611"/>
      <c r="L222" s="628">
        <v>0</v>
      </c>
      <c r="M222" s="70"/>
      <c r="N222" s="67"/>
      <c r="O222" s="70"/>
      <c r="P222" s="67"/>
      <c r="Q222" s="67"/>
      <c r="R222" s="67"/>
      <c r="S222" s="67"/>
      <c r="T222" s="192"/>
      <c r="U222" s="380"/>
      <c r="V222" s="381"/>
      <c r="W222" s="384"/>
      <c r="X222" s="422"/>
      <c r="Y222" s="384"/>
      <c r="Z222" s="384"/>
    </row>
    <row r="223" spans="2:26" ht="21" customHeight="1" x14ac:dyDescent="0.15">
      <c r="B223" s="433"/>
      <c r="C223" s="67"/>
      <c r="D223" s="78"/>
      <c r="E223" s="611"/>
      <c r="F223" s="611"/>
      <c r="G223" s="77"/>
      <c r="H223" s="67"/>
      <c r="I223" s="78"/>
      <c r="J223" s="611"/>
      <c r="K223" s="611"/>
      <c r="L223" s="628">
        <v>0</v>
      </c>
      <c r="M223" s="70"/>
      <c r="N223" s="67"/>
      <c r="O223" s="70"/>
      <c r="P223" s="67"/>
      <c r="Q223" s="67"/>
      <c r="R223" s="67"/>
      <c r="S223" s="67"/>
      <c r="T223" s="192"/>
      <c r="U223" s="380"/>
      <c r="V223" s="381"/>
    </row>
    <row r="224" spans="2:26" ht="21" customHeight="1" x14ac:dyDescent="0.15">
      <c r="B224" s="433"/>
      <c r="C224" s="67"/>
      <c r="D224" s="78"/>
      <c r="E224" s="611"/>
      <c r="F224" s="611"/>
      <c r="G224" s="77"/>
      <c r="H224" s="67"/>
      <c r="I224" s="78"/>
      <c r="J224" s="611"/>
      <c r="K224" s="611"/>
      <c r="L224" s="628">
        <v>0</v>
      </c>
      <c r="M224" s="70"/>
      <c r="N224" s="67"/>
      <c r="O224" s="70"/>
      <c r="P224" s="67"/>
      <c r="Q224" s="67"/>
      <c r="R224" s="67"/>
      <c r="S224" s="67"/>
      <c r="T224" s="192"/>
      <c r="U224" s="380"/>
      <c r="V224" s="381"/>
    </row>
    <row r="225" spans="2:22" ht="21" customHeight="1" x14ac:dyDescent="0.15">
      <c r="B225" s="433"/>
      <c r="C225" s="67"/>
      <c r="D225" s="78"/>
      <c r="E225" s="611"/>
      <c r="F225" s="611"/>
      <c r="G225" s="77"/>
      <c r="H225" s="67"/>
      <c r="I225" s="78"/>
      <c r="J225" s="611"/>
      <c r="K225" s="611"/>
      <c r="L225" s="628">
        <v>0</v>
      </c>
      <c r="M225" s="70"/>
      <c r="N225" s="67"/>
      <c r="O225" s="70"/>
      <c r="P225" s="67"/>
      <c r="Q225" s="67"/>
      <c r="R225" s="67"/>
      <c r="S225" s="67"/>
      <c r="T225" s="192"/>
      <c r="U225" s="380"/>
      <c r="V225" s="381"/>
    </row>
    <row r="226" spans="2:22" ht="21" customHeight="1" x14ac:dyDescent="0.15">
      <c r="B226" s="433"/>
      <c r="C226" s="67"/>
      <c r="D226" s="78"/>
      <c r="E226" s="611"/>
      <c r="F226" s="611"/>
      <c r="G226" s="77"/>
      <c r="H226" s="67"/>
      <c r="I226" s="78"/>
      <c r="J226" s="611"/>
      <c r="K226" s="611"/>
      <c r="L226" s="628">
        <v>0</v>
      </c>
      <c r="M226" s="70"/>
      <c r="N226" s="67"/>
      <c r="O226" s="70"/>
      <c r="P226" s="67"/>
      <c r="Q226" s="67"/>
      <c r="R226" s="67"/>
      <c r="S226" s="67"/>
      <c r="T226" s="192"/>
      <c r="U226" s="380"/>
      <c r="V226" s="381"/>
    </row>
    <row r="227" spans="2:22" ht="21" customHeight="1" x14ac:dyDescent="0.15">
      <c r="B227" s="433"/>
      <c r="C227" s="67"/>
      <c r="D227" s="78"/>
      <c r="E227" s="611"/>
      <c r="F227" s="611"/>
      <c r="G227" s="77"/>
      <c r="H227" s="67"/>
      <c r="I227" s="78"/>
      <c r="J227" s="611"/>
      <c r="K227" s="611"/>
      <c r="L227" s="628">
        <v>0</v>
      </c>
      <c r="M227" s="70"/>
      <c r="N227" s="67"/>
      <c r="O227" s="70"/>
      <c r="P227" s="67"/>
      <c r="Q227" s="67"/>
      <c r="R227" s="67"/>
      <c r="S227" s="67"/>
      <c r="T227" s="192"/>
      <c r="U227" s="380"/>
      <c r="V227" s="381"/>
    </row>
    <row r="228" spans="2:22" ht="21" customHeight="1" x14ac:dyDescent="0.15">
      <c r="B228" s="434"/>
      <c r="C228" s="104"/>
      <c r="D228" s="167"/>
      <c r="E228" s="612"/>
      <c r="F228" s="612"/>
      <c r="G228" s="166"/>
      <c r="H228" s="104"/>
      <c r="I228" s="167"/>
      <c r="J228" s="612"/>
      <c r="K228" s="612"/>
      <c r="L228" s="623">
        <v>0</v>
      </c>
      <c r="M228" s="159"/>
      <c r="N228" s="104"/>
      <c r="O228" s="159"/>
      <c r="P228" s="104"/>
      <c r="Q228" s="104"/>
      <c r="R228" s="104"/>
      <c r="S228" s="104"/>
      <c r="T228" s="269"/>
      <c r="U228" s="380"/>
      <c r="V228" s="381"/>
    </row>
    <row r="229" spans="2:22" ht="21" customHeight="1" x14ac:dyDescent="0.15">
      <c r="B229" s="435"/>
      <c r="C229" s="103"/>
      <c r="D229" s="103"/>
      <c r="E229" s="610"/>
      <c r="F229" s="610"/>
      <c r="G229" s="164"/>
      <c r="H229" s="103"/>
      <c r="I229" s="103"/>
      <c r="J229" s="610"/>
      <c r="K229" s="610"/>
      <c r="L229" s="627">
        <v>0</v>
      </c>
      <c r="M229" s="200"/>
      <c r="N229" s="71"/>
      <c r="O229" s="200"/>
      <c r="P229" s="71"/>
      <c r="Q229" s="103"/>
      <c r="R229" s="103"/>
      <c r="S229" s="103"/>
      <c r="T229" s="270"/>
      <c r="U229" s="380"/>
      <c r="V229" s="381"/>
    </row>
    <row r="230" spans="2:22" ht="21" customHeight="1" x14ac:dyDescent="0.15">
      <c r="B230" s="433"/>
      <c r="C230" s="78"/>
      <c r="D230" s="78"/>
      <c r="E230" s="611"/>
      <c r="F230" s="611"/>
      <c r="G230" s="77"/>
      <c r="H230" s="78"/>
      <c r="I230" s="78"/>
      <c r="J230" s="611"/>
      <c r="K230" s="611"/>
      <c r="L230" s="628">
        <v>0</v>
      </c>
      <c r="M230" s="70"/>
      <c r="N230" s="67"/>
      <c r="O230" s="70"/>
      <c r="P230" s="67"/>
      <c r="Q230" s="78"/>
      <c r="R230" s="78"/>
      <c r="S230" s="78"/>
      <c r="T230" s="192"/>
      <c r="U230" s="380"/>
      <c r="V230" s="381"/>
    </row>
    <row r="231" spans="2:22" ht="21" customHeight="1" x14ac:dyDescent="0.15">
      <c r="B231" s="433"/>
      <c r="C231" s="78"/>
      <c r="D231" s="78"/>
      <c r="E231" s="611"/>
      <c r="F231" s="611"/>
      <c r="G231" s="77"/>
      <c r="H231" s="78"/>
      <c r="I231" s="78"/>
      <c r="J231" s="611"/>
      <c r="K231" s="611"/>
      <c r="L231" s="628">
        <v>0</v>
      </c>
      <c r="M231" s="70"/>
      <c r="N231" s="67"/>
      <c r="O231" s="70"/>
      <c r="P231" s="67"/>
      <c r="Q231" s="78"/>
      <c r="R231" s="78"/>
      <c r="S231" s="78"/>
      <c r="T231" s="192"/>
      <c r="U231" s="380"/>
      <c r="V231" s="381"/>
    </row>
    <row r="232" spans="2:22" ht="21" customHeight="1" x14ac:dyDescent="0.15">
      <c r="B232" s="433"/>
      <c r="C232" s="78"/>
      <c r="D232" s="78"/>
      <c r="E232" s="611"/>
      <c r="F232" s="611"/>
      <c r="G232" s="77"/>
      <c r="H232" s="78"/>
      <c r="I232" s="78"/>
      <c r="J232" s="611"/>
      <c r="K232" s="611"/>
      <c r="L232" s="628">
        <v>0</v>
      </c>
      <c r="M232" s="70"/>
      <c r="N232" s="67"/>
      <c r="O232" s="70"/>
      <c r="P232" s="67"/>
      <c r="Q232" s="78"/>
      <c r="R232" s="78"/>
      <c r="S232" s="78"/>
      <c r="T232" s="192"/>
      <c r="U232" s="380"/>
      <c r="V232" s="381"/>
    </row>
    <row r="233" spans="2:22" ht="21" customHeight="1" x14ac:dyDescent="0.15">
      <c r="B233" s="433"/>
      <c r="C233" s="78"/>
      <c r="D233" s="78"/>
      <c r="E233" s="611"/>
      <c r="F233" s="611"/>
      <c r="G233" s="77"/>
      <c r="H233" s="78"/>
      <c r="I233" s="78"/>
      <c r="J233" s="611"/>
      <c r="K233" s="611"/>
      <c r="L233" s="628">
        <v>0</v>
      </c>
      <c r="M233" s="70"/>
      <c r="N233" s="67"/>
      <c r="O233" s="70"/>
      <c r="P233" s="67"/>
      <c r="Q233" s="78"/>
      <c r="R233" s="78"/>
      <c r="S233" s="78"/>
      <c r="T233" s="192"/>
      <c r="U233" s="380"/>
      <c r="V233" s="381"/>
    </row>
    <row r="234" spans="2:22" ht="21" customHeight="1" x14ac:dyDescent="0.15">
      <c r="B234" s="433"/>
      <c r="C234" s="78"/>
      <c r="D234" s="78"/>
      <c r="E234" s="611"/>
      <c r="F234" s="611"/>
      <c r="G234" s="77"/>
      <c r="H234" s="78"/>
      <c r="I234" s="78"/>
      <c r="J234" s="611"/>
      <c r="K234" s="611"/>
      <c r="L234" s="628">
        <v>0</v>
      </c>
      <c r="M234" s="70"/>
      <c r="N234" s="271"/>
      <c r="O234" s="70"/>
      <c r="P234" s="271"/>
      <c r="Q234" s="78"/>
      <c r="R234" s="78"/>
      <c r="S234" s="78"/>
      <c r="T234" s="192"/>
      <c r="U234" s="380"/>
      <c r="V234" s="381"/>
    </row>
    <row r="235" spans="2:22" ht="21" customHeight="1" x14ac:dyDescent="0.15">
      <c r="B235" s="433"/>
      <c r="C235" s="78"/>
      <c r="D235" s="78"/>
      <c r="E235" s="611"/>
      <c r="F235" s="611"/>
      <c r="G235" s="77"/>
      <c r="H235" s="78"/>
      <c r="I235" s="78"/>
      <c r="J235" s="611"/>
      <c r="K235" s="611"/>
      <c r="L235" s="628">
        <v>0</v>
      </c>
      <c r="M235" s="70"/>
      <c r="N235" s="67"/>
      <c r="O235" s="70"/>
      <c r="P235" s="67"/>
      <c r="Q235" s="78"/>
      <c r="R235" s="78"/>
      <c r="S235" s="78"/>
      <c r="T235" s="192"/>
      <c r="U235" s="380"/>
      <c r="V235" s="381"/>
    </row>
    <row r="236" spans="2:22" ht="21" customHeight="1" x14ac:dyDescent="0.15">
      <c r="B236" s="433"/>
      <c r="C236" s="78"/>
      <c r="D236" s="78"/>
      <c r="E236" s="611"/>
      <c r="F236" s="611"/>
      <c r="G236" s="77"/>
      <c r="H236" s="78"/>
      <c r="I236" s="78"/>
      <c r="J236" s="611"/>
      <c r="K236" s="611"/>
      <c r="L236" s="628">
        <v>0</v>
      </c>
      <c r="M236" s="70"/>
      <c r="N236" s="67"/>
      <c r="O236" s="70"/>
      <c r="P236" s="67"/>
      <c r="Q236" s="78"/>
      <c r="R236" s="78"/>
      <c r="S236" s="78"/>
      <c r="T236" s="192"/>
      <c r="U236" s="380"/>
      <c r="V236" s="381"/>
    </row>
    <row r="237" spans="2:22" ht="21" customHeight="1" x14ac:dyDescent="0.15">
      <c r="B237" s="433"/>
      <c r="C237" s="78"/>
      <c r="D237" s="78"/>
      <c r="E237" s="611"/>
      <c r="F237" s="611"/>
      <c r="G237" s="77"/>
      <c r="H237" s="78"/>
      <c r="I237" s="78"/>
      <c r="J237" s="611"/>
      <c r="K237" s="611"/>
      <c r="L237" s="628">
        <v>0</v>
      </c>
      <c r="M237" s="70"/>
      <c r="N237" s="67"/>
      <c r="O237" s="70"/>
      <c r="P237" s="67"/>
      <c r="Q237" s="78"/>
      <c r="R237" s="78"/>
      <c r="S237" s="78"/>
      <c r="T237" s="192"/>
      <c r="U237" s="380"/>
      <c r="V237" s="381"/>
    </row>
    <row r="238" spans="2:22" ht="21" customHeight="1" x14ac:dyDescent="0.15">
      <c r="B238" s="433"/>
      <c r="C238" s="78"/>
      <c r="D238" s="78"/>
      <c r="E238" s="611"/>
      <c r="F238" s="611"/>
      <c r="G238" s="77"/>
      <c r="H238" s="78"/>
      <c r="I238" s="78"/>
      <c r="J238" s="611"/>
      <c r="K238" s="611"/>
      <c r="L238" s="628">
        <v>0</v>
      </c>
      <c r="M238" s="70"/>
      <c r="N238" s="67"/>
      <c r="O238" s="70"/>
      <c r="P238" s="67"/>
      <c r="Q238" s="78"/>
      <c r="R238" s="78"/>
      <c r="S238" s="78"/>
      <c r="T238" s="192"/>
      <c r="U238" s="380"/>
      <c r="V238" s="381"/>
    </row>
    <row r="239" spans="2:22" ht="21" customHeight="1" x14ac:dyDescent="0.15">
      <c r="B239" s="433"/>
      <c r="C239" s="78"/>
      <c r="D239" s="78"/>
      <c r="E239" s="611"/>
      <c r="F239" s="611"/>
      <c r="G239" s="77"/>
      <c r="H239" s="78"/>
      <c r="I239" s="78"/>
      <c r="J239" s="611"/>
      <c r="K239" s="611"/>
      <c r="L239" s="628">
        <v>0</v>
      </c>
      <c r="M239" s="70"/>
      <c r="N239" s="67"/>
      <c r="O239" s="70"/>
      <c r="P239" s="67"/>
      <c r="Q239" s="78"/>
      <c r="R239" s="78"/>
      <c r="S239" s="78"/>
      <c r="T239" s="192"/>
      <c r="U239" s="380"/>
      <c r="V239" s="381"/>
    </row>
    <row r="240" spans="2:22" ht="21" customHeight="1" x14ac:dyDescent="0.15">
      <c r="B240" s="433"/>
      <c r="C240" s="78"/>
      <c r="D240" s="78"/>
      <c r="E240" s="611"/>
      <c r="F240" s="611"/>
      <c r="G240" s="77"/>
      <c r="H240" s="78"/>
      <c r="I240" s="78"/>
      <c r="J240" s="611"/>
      <c r="K240" s="611"/>
      <c r="L240" s="628">
        <v>0</v>
      </c>
      <c r="M240" s="70"/>
      <c r="N240" s="271"/>
      <c r="O240" s="70"/>
      <c r="P240" s="271"/>
      <c r="Q240" s="78"/>
      <c r="R240" s="78"/>
      <c r="S240" s="78"/>
      <c r="T240" s="192"/>
      <c r="U240" s="380"/>
      <c r="V240" s="381"/>
    </row>
    <row r="241" spans="2:22" ht="21" customHeight="1" x14ac:dyDescent="0.15">
      <c r="B241" s="206"/>
      <c r="C241" s="78"/>
      <c r="D241" s="78"/>
      <c r="E241" s="611"/>
      <c r="F241" s="611"/>
      <c r="G241" s="77"/>
      <c r="H241" s="78"/>
      <c r="I241" s="78"/>
      <c r="J241" s="611"/>
      <c r="K241" s="611"/>
      <c r="L241" s="628">
        <v>0</v>
      </c>
      <c r="M241" s="70"/>
      <c r="N241" s="67"/>
      <c r="O241" s="70"/>
      <c r="P241" s="67"/>
      <c r="Q241" s="78"/>
      <c r="R241" s="78"/>
      <c r="S241" s="78"/>
      <c r="T241" s="192"/>
      <c r="U241" s="380"/>
      <c r="V241" s="381"/>
    </row>
    <row r="242" spans="2:22" ht="21" customHeight="1" x14ac:dyDescent="0.15">
      <c r="B242" s="433"/>
      <c r="C242" s="67"/>
      <c r="D242" s="78"/>
      <c r="E242" s="611"/>
      <c r="F242" s="611"/>
      <c r="G242" s="77"/>
      <c r="H242" s="67"/>
      <c r="I242" s="78"/>
      <c r="J242" s="611"/>
      <c r="K242" s="611"/>
      <c r="L242" s="628">
        <v>0</v>
      </c>
      <c r="M242" s="70"/>
      <c r="N242" s="67"/>
      <c r="O242" s="70"/>
      <c r="P242" s="67"/>
      <c r="Q242" s="67"/>
      <c r="R242" s="67"/>
      <c r="S242" s="67"/>
      <c r="T242" s="192"/>
      <c r="U242" s="380"/>
      <c r="V242" s="381"/>
    </row>
    <row r="243" spans="2:22" ht="21" customHeight="1" x14ac:dyDescent="0.15">
      <c r="B243" s="433"/>
      <c r="C243" s="67"/>
      <c r="D243" s="78"/>
      <c r="E243" s="611"/>
      <c r="F243" s="611"/>
      <c r="G243" s="77"/>
      <c r="H243" s="67"/>
      <c r="I243" s="78"/>
      <c r="J243" s="611"/>
      <c r="K243" s="611"/>
      <c r="L243" s="628">
        <v>0</v>
      </c>
      <c r="M243" s="70"/>
      <c r="N243" s="67"/>
      <c r="O243" s="70"/>
      <c r="P243" s="67"/>
      <c r="Q243" s="67"/>
      <c r="R243" s="67"/>
      <c r="S243" s="67"/>
      <c r="T243" s="192"/>
      <c r="U243" s="380"/>
      <c r="V243" s="381"/>
    </row>
    <row r="244" spans="2:22" ht="21" customHeight="1" x14ac:dyDescent="0.15">
      <c r="B244" s="433"/>
      <c r="C244" s="67"/>
      <c r="D244" s="78"/>
      <c r="E244" s="611"/>
      <c r="F244" s="611"/>
      <c r="G244" s="77"/>
      <c r="H244" s="67"/>
      <c r="I244" s="78"/>
      <c r="J244" s="611"/>
      <c r="K244" s="611"/>
      <c r="L244" s="628">
        <v>0</v>
      </c>
      <c r="M244" s="70"/>
      <c r="N244" s="67"/>
      <c r="O244" s="70"/>
      <c r="P244" s="67"/>
      <c r="Q244" s="67"/>
      <c r="R244" s="67"/>
      <c r="S244" s="67"/>
      <c r="T244" s="192"/>
      <c r="U244" s="380"/>
      <c r="V244" s="381"/>
    </row>
    <row r="245" spans="2:22" ht="21" customHeight="1" x14ac:dyDescent="0.15">
      <c r="B245" s="433"/>
      <c r="C245" s="67"/>
      <c r="D245" s="78"/>
      <c r="E245" s="611"/>
      <c r="F245" s="611"/>
      <c r="G245" s="77"/>
      <c r="H245" s="67"/>
      <c r="I245" s="78"/>
      <c r="J245" s="611"/>
      <c r="K245" s="611"/>
      <c r="L245" s="628">
        <v>0</v>
      </c>
      <c r="M245" s="70"/>
      <c r="N245" s="67"/>
      <c r="O245" s="70"/>
      <c r="P245" s="67"/>
      <c r="Q245" s="67"/>
      <c r="R245" s="67"/>
      <c r="S245" s="67"/>
      <c r="T245" s="192"/>
      <c r="U245" s="380"/>
      <c r="V245" s="381"/>
    </row>
    <row r="246" spans="2:22" ht="21" customHeight="1" x14ac:dyDescent="0.15">
      <c r="B246" s="433"/>
      <c r="C246" s="67"/>
      <c r="D246" s="78"/>
      <c r="E246" s="611"/>
      <c r="F246" s="611"/>
      <c r="G246" s="77"/>
      <c r="H246" s="67"/>
      <c r="I246" s="78"/>
      <c r="J246" s="611"/>
      <c r="K246" s="611"/>
      <c r="L246" s="628">
        <v>0</v>
      </c>
      <c r="M246" s="70"/>
      <c r="N246" s="67"/>
      <c r="O246" s="70"/>
      <c r="P246" s="67"/>
      <c r="Q246" s="67"/>
      <c r="R246" s="67"/>
      <c r="S246" s="67"/>
      <c r="T246" s="192"/>
      <c r="U246" s="380"/>
      <c r="V246" s="381"/>
    </row>
    <row r="247" spans="2:22" ht="21" customHeight="1" x14ac:dyDescent="0.15">
      <c r="B247" s="433"/>
      <c r="C247" s="67"/>
      <c r="D247" s="78"/>
      <c r="E247" s="611"/>
      <c r="F247" s="611"/>
      <c r="G247" s="77"/>
      <c r="H247" s="67"/>
      <c r="I247" s="78"/>
      <c r="J247" s="611"/>
      <c r="K247" s="611"/>
      <c r="L247" s="628">
        <v>0</v>
      </c>
      <c r="M247" s="70"/>
      <c r="N247" s="67"/>
      <c r="O247" s="70"/>
      <c r="P247" s="67"/>
      <c r="Q247" s="67"/>
      <c r="R247" s="67"/>
      <c r="S247" s="67"/>
      <c r="T247" s="192"/>
      <c r="U247" s="380"/>
      <c r="V247" s="381"/>
    </row>
    <row r="248" spans="2:22" ht="21" customHeight="1" x14ac:dyDescent="0.15">
      <c r="B248" s="434"/>
      <c r="C248" s="104"/>
      <c r="D248" s="167"/>
      <c r="E248" s="612"/>
      <c r="F248" s="612"/>
      <c r="G248" s="166"/>
      <c r="H248" s="104"/>
      <c r="I248" s="167"/>
      <c r="J248" s="612"/>
      <c r="K248" s="612"/>
      <c r="L248" s="623">
        <v>0</v>
      </c>
      <c r="M248" s="159"/>
      <c r="N248" s="104"/>
      <c r="O248" s="159"/>
      <c r="P248" s="104"/>
      <c r="Q248" s="104"/>
      <c r="R248" s="104"/>
      <c r="S248" s="104"/>
      <c r="T248" s="269"/>
      <c r="U248" s="380"/>
      <c r="V248" s="381"/>
    </row>
    <row r="249" spans="2:22" ht="21" customHeight="1" x14ac:dyDescent="0.15">
      <c r="B249" s="435"/>
      <c r="C249" s="103"/>
      <c r="D249" s="103"/>
      <c r="E249" s="610"/>
      <c r="F249" s="610"/>
      <c r="G249" s="164"/>
      <c r="H249" s="103"/>
      <c r="I249" s="103"/>
      <c r="J249" s="610"/>
      <c r="K249" s="610"/>
      <c r="L249" s="627">
        <v>0</v>
      </c>
      <c r="M249" s="200"/>
      <c r="N249" s="71"/>
      <c r="O249" s="200"/>
      <c r="P249" s="71"/>
      <c r="Q249" s="103"/>
      <c r="R249" s="103"/>
      <c r="S249" s="103"/>
      <c r="T249" s="270"/>
      <c r="U249" s="380"/>
      <c r="V249" s="381"/>
    </row>
    <row r="250" spans="2:22" ht="21" customHeight="1" x14ac:dyDescent="0.15">
      <c r="B250" s="433"/>
      <c r="C250" s="78"/>
      <c r="D250" s="78"/>
      <c r="E250" s="611"/>
      <c r="F250" s="611"/>
      <c r="G250" s="77"/>
      <c r="H250" s="78"/>
      <c r="I250" s="78"/>
      <c r="J250" s="611"/>
      <c r="K250" s="611"/>
      <c r="L250" s="628">
        <v>0</v>
      </c>
      <c r="M250" s="70"/>
      <c r="N250" s="67"/>
      <c r="O250" s="70"/>
      <c r="P250" s="67"/>
      <c r="Q250" s="78"/>
      <c r="R250" s="78"/>
      <c r="S250" s="78"/>
      <c r="T250" s="192"/>
      <c r="U250" s="380"/>
      <c r="V250" s="381"/>
    </row>
    <row r="251" spans="2:22" ht="21" customHeight="1" x14ac:dyDescent="0.15">
      <c r="B251" s="433"/>
      <c r="C251" s="78"/>
      <c r="D251" s="78"/>
      <c r="E251" s="611"/>
      <c r="F251" s="611"/>
      <c r="G251" s="77"/>
      <c r="H251" s="78"/>
      <c r="I251" s="78"/>
      <c r="J251" s="611"/>
      <c r="K251" s="611"/>
      <c r="L251" s="628">
        <v>0</v>
      </c>
      <c r="M251" s="70"/>
      <c r="N251" s="67"/>
      <c r="O251" s="70"/>
      <c r="P251" s="67"/>
      <c r="Q251" s="78"/>
      <c r="R251" s="78"/>
      <c r="S251" s="78"/>
      <c r="T251" s="192"/>
      <c r="U251" s="380"/>
      <c r="V251" s="381"/>
    </row>
    <row r="252" spans="2:22" ht="21" customHeight="1" x14ac:dyDescent="0.15">
      <c r="B252" s="433"/>
      <c r="C252" s="78"/>
      <c r="D252" s="78"/>
      <c r="E252" s="611"/>
      <c r="F252" s="611"/>
      <c r="G252" s="77"/>
      <c r="H252" s="78"/>
      <c r="I252" s="78"/>
      <c r="J252" s="611"/>
      <c r="K252" s="611"/>
      <c r="L252" s="628">
        <v>0</v>
      </c>
      <c r="M252" s="70"/>
      <c r="N252" s="67"/>
      <c r="O252" s="70"/>
      <c r="P252" s="67"/>
      <c r="Q252" s="78"/>
      <c r="R252" s="78"/>
      <c r="S252" s="78"/>
      <c r="T252" s="192"/>
      <c r="U252" s="380"/>
      <c r="V252" s="381"/>
    </row>
    <row r="253" spans="2:22" ht="21" customHeight="1" x14ac:dyDescent="0.15">
      <c r="B253" s="433"/>
      <c r="C253" s="78"/>
      <c r="D253" s="78"/>
      <c r="E253" s="611"/>
      <c r="F253" s="611"/>
      <c r="G253" s="77"/>
      <c r="H253" s="78"/>
      <c r="I253" s="78"/>
      <c r="J253" s="611"/>
      <c r="K253" s="611"/>
      <c r="L253" s="628">
        <v>0</v>
      </c>
      <c r="M253" s="70"/>
      <c r="N253" s="67"/>
      <c r="O253" s="70"/>
      <c r="P253" s="67"/>
      <c r="Q253" s="78"/>
      <c r="R253" s="78"/>
      <c r="S253" s="78"/>
      <c r="T253" s="192"/>
      <c r="U253" s="380"/>
      <c r="V253" s="381"/>
    </row>
    <row r="254" spans="2:22" ht="21" customHeight="1" x14ac:dyDescent="0.15">
      <c r="B254" s="433"/>
      <c r="C254" s="78"/>
      <c r="D254" s="78"/>
      <c r="E254" s="611"/>
      <c r="F254" s="611"/>
      <c r="G254" s="77"/>
      <c r="H254" s="78"/>
      <c r="I254" s="78"/>
      <c r="J254" s="611"/>
      <c r="K254" s="611"/>
      <c r="L254" s="628">
        <v>0</v>
      </c>
      <c r="M254" s="70"/>
      <c r="N254" s="271"/>
      <c r="O254" s="70"/>
      <c r="P254" s="271"/>
      <c r="Q254" s="78"/>
      <c r="R254" s="78"/>
      <c r="S254" s="78"/>
      <c r="T254" s="192"/>
      <c r="U254" s="380"/>
      <c r="V254" s="381"/>
    </row>
    <row r="255" spans="2:22" ht="21" customHeight="1" x14ac:dyDescent="0.15">
      <c r="B255" s="433"/>
      <c r="C255" s="78"/>
      <c r="D255" s="78"/>
      <c r="E255" s="611"/>
      <c r="F255" s="611"/>
      <c r="G255" s="77"/>
      <c r="H255" s="78"/>
      <c r="I255" s="78"/>
      <c r="J255" s="611"/>
      <c r="K255" s="611"/>
      <c r="L255" s="628">
        <v>0</v>
      </c>
      <c r="M255" s="70"/>
      <c r="N255" s="271"/>
      <c r="O255" s="70"/>
      <c r="P255" s="271"/>
      <c r="Q255" s="78"/>
      <c r="R255" s="78"/>
      <c r="S255" s="78"/>
      <c r="T255" s="192"/>
      <c r="U255" s="380"/>
      <c r="V255" s="381"/>
    </row>
    <row r="256" spans="2:22" ht="21" customHeight="1" x14ac:dyDescent="0.15">
      <c r="B256" s="433"/>
      <c r="C256" s="78"/>
      <c r="D256" s="78"/>
      <c r="E256" s="611"/>
      <c r="F256" s="611"/>
      <c r="G256" s="77"/>
      <c r="H256" s="78"/>
      <c r="I256" s="78"/>
      <c r="J256" s="611"/>
      <c r="K256" s="611"/>
      <c r="L256" s="628">
        <v>0</v>
      </c>
      <c r="M256" s="70"/>
      <c r="N256" s="67"/>
      <c r="O256" s="70"/>
      <c r="P256" s="67"/>
      <c r="Q256" s="78"/>
      <c r="R256" s="78"/>
      <c r="S256" s="78"/>
      <c r="T256" s="192"/>
      <c r="U256" s="380"/>
      <c r="V256" s="381"/>
    </row>
    <row r="257" spans="2:22" ht="21" customHeight="1" x14ac:dyDescent="0.15">
      <c r="B257" s="433"/>
      <c r="C257" s="78"/>
      <c r="D257" s="78"/>
      <c r="E257" s="611"/>
      <c r="F257" s="611"/>
      <c r="G257" s="77"/>
      <c r="H257" s="78"/>
      <c r="I257" s="78"/>
      <c r="J257" s="611"/>
      <c r="K257" s="611"/>
      <c r="L257" s="628">
        <v>0</v>
      </c>
      <c r="M257" s="70"/>
      <c r="N257" s="67"/>
      <c r="O257" s="70"/>
      <c r="P257" s="67"/>
      <c r="Q257" s="78"/>
      <c r="R257" s="78"/>
      <c r="S257" s="78"/>
      <c r="T257" s="192"/>
      <c r="U257" s="380"/>
      <c r="V257" s="381"/>
    </row>
    <row r="258" spans="2:22" ht="21" customHeight="1" x14ac:dyDescent="0.15">
      <c r="B258" s="433"/>
      <c r="C258" s="78"/>
      <c r="D258" s="78"/>
      <c r="E258" s="611"/>
      <c r="F258" s="611"/>
      <c r="G258" s="77"/>
      <c r="H258" s="78"/>
      <c r="I258" s="78"/>
      <c r="J258" s="611"/>
      <c r="K258" s="611"/>
      <c r="L258" s="628">
        <v>0</v>
      </c>
      <c r="M258" s="70"/>
      <c r="N258" s="67"/>
      <c r="O258" s="70"/>
      <c r="P258" s="67"/>
      <c r="Q258" s="78"/>
      <c r="R258" s="78"/>
      <c r="S258" s="78"/>
      <c r="T258" s="192"/>
      <c r="U258" s="380"/>
      <c r="V258" s="381"/>
    </row>
    <row r="259" spans="2:22" ht="21" customHeight="1" x14ac:dyDescent="0.15">
      <c r="B259" s="433"/>
      <c r="C259" s="78"/>
      <c r="D259" s="78"/>
      <c r="E259" s="611"/>
      <c r="F259" s="611"/>
      <c r="G259" s="77"/>
      <c r="H259" s="78"/>
      <c r="I259" s="78"/>
      <c r="J259" s="611"/>
      <c r="K259" s="611"/>
      <c r="L259" s="628">
        <v>0</v>
      </c>
      <c r="M259" s="70"/>
      <c r="N259" s="67"/>
      <c r="O259" s="70"/>
      <c r="P259" s="67"/>
      <c r="Q259" s="78"/>
      <c r="R259" s="78"/>
      <c r="S259" s="78"/>
      <c r="T259" s="192"/>
      <c r="U259" s="380"/>
      <c r="V259" s="381"/>
    </row>
    <row r="260" spans="2:22" ht="21" customHeight="1" x14ac:dyDescent="0.15">
      <c r="B260" s="433"/>
      <c r="C260" s="78"/>
      <c r="D260" s="78"/>
      <c r="E260" s="611"/>
      <c r="F260" s="611"/>
      <c r="G260" s="77"/>
      <c r="H260" s="78"/>
      <c r="I260" s="78"/>
      <c r="J260" s="611"/>
      <c r="K260" s="611"/>
      <c r="L260" s="628">
        <v>0</v>
      </c>
      <c r="M260" s="70"/>
      <c r="N260" s="67"/>
      <c r="O260" s="70"/>
      <c r="P260" s="67"/>
      <c r="Q260" s="78"/>
      <c r="R260" s="78"/>
      <c r="S260" s="78"/>
      <c r="T260" s="192"/>
      <c r="U260" s="380"/>
      <c r="V260" s="381"/>
    </row>
    <row r="261" spans="2:22" ht="21" customHeight="1" x14ac:dyDescent="0.15">
      <c r="B261" s="206"/>
      <c r="C261" s="78"/>
      <c r="D261" s="78"/>
      <c r="E261" s="611"/>
      <c r="F261" s="611"/>
      <c r="G261" s="77"/>
      <c r="H261" s="78"/>
      <c r="I261" s="78"/>
      <c r="J261" s="611"/>
      <c r="K261" s="611"/>
      <c r="L261" s="628">
        <v>0</v>
      </c>
      <c r="M261" s="70"/>
      <c r="N261" s="67"/>
      <c r="O261" s="70"/>
      <c r="P261" s="67"/>
      <c r="Q261" s="78"/>
      <c r="R261" s="78"/>
      <c r="S261" s="78"/>
      <c r="T261" s="192"/>
      <c r="U261" s="380"/>
      <c r="V261" s="381"/>
    </row>
    <row r="262" spans="2:22" ht="21" customHeight="1" x14ac:dyDescent="0.15">
      <c r="B262" s="433"/>
      <c r="C262" s="67"/>
      <c r="D262" s="78"/>
      <c r="E262" s="611"/>
      <c r="F262" s="611"/>
      <c r="G262" s="77"/>
      <c r="H262" s="67"/>
      <c r="I262" s="78"/>
      <c r="J262" s="611"/>
      <c r="K262" s="611"/>
      <c r="L262" s="628">
        <v>0</v>
      </c>
      <c r="M262" s="70"/>
      <c r="N262" s="67"/>
      <c r="O262" s="70"/>
      <c r="P262" s="67"/>
      <c r="Q262" s="67"/>
      <c r="R262" s="67"/>
      <c r="S262" s="67"/>
      <c r="T262" s="192"/>
      <c r="U262" s="380"/>
      <c r="V262" s="381"/>
    </row>
    <row r="263" spans="2:22" ht="21" customHeight="1" x14ac:dyDescent="0.15">
      <c r="B263" s="433"/>
      <c r="C263" s="67"/>
      <c r="D263" s="78"/>
      <c r="E263" s="611"/>
      <c r="F263" s="611"/>
      <c r="G263" s="77"/>
      <c r="H263" s="67"/>
      <c r="I263" s="78"/>
      <c r="J263" s="611"/>
      <c r="K263" s="611"/>
      <c r="L263" s="628">
        <v>0</v>
      </c>
      <c r="M263" s="70"/>
      <c r="N263" s="67"/>
      <c r="O263" s="70"/>
      <c r="P263" s="67"/>
      <c r="Q263" s="67"/>
      <c r="R263" s="67"/>
      <c r="S263" s="67"/>
      <c r="T263" s="192"/>
      <c r="U263" s="380"/>
      <c r="V263" s="381"/>
    </row>
    <row r="264" spans="2:22" ht="21" customHeight="1" x14ac:dyDescent="0.15">
      <c r="B264" s="433"/>
      <c r="C264" s="67"/>
      <c r="D264" s="78"/>
      <c r="E264" s="611"/>
      <c r="F264" s="611"/>
      <c r="G264" s="77"/>
      <c r="H264" s="67"/>
      <c r="I264" s="78"/>
      <c r="J264" s="611"/>
      <c r="K264" s="611"/>
      <c r="L264" s="628">
        <v>0</v>
      </c>
      <c r="M264" s="70"/>
      <c r="N264" s="67"/>
      <c r="O264" s="70"/>
      <c r="P264" s="67"/>
      <c r="Q264" s="67"/>
      <c r="R264" s="67"/>
      <c r="S264" s="67"/>
      <c r="T264" s="192"/>
      <c r="U264" s="380"/>
      <c r="V264" s="381"/>
    </row>
    <row r="265" spans="2:22" ht="21" customHeight="1" x14ac:dyDescent="0.15">
      <c r="B265" s="433"/>
      <c r="C265" s="67"/>
      <c r="D265" s="78"/>
      <c r="E265" s="611"/>
      <c r="F265" s="611"/>
      <c r="G265" s="77"/>
      <c r="H265" s="67"/>
      <c r="I265" s="78"/>
      <c r="J265" s="611"/>
      <c r="K265" s="611"/>
      <c r="L265" s="628">
        <v>0</v>
      </c>
      <c r="M265" s="70"/>
      <c r="N265" s="67"/>
      <c r="O265" s="70"/>
      <c r="P265" s="67"/>
      <c r="Q265" s="67"/>
      <c r="R265" s="67"/>
      <c r="S265" s="67"/>
      <c r="T265" s="192"/>
      <c r="U265" s="380"/>
      <c r="V265" s="381"/>
    </row>
    <row r="266" spans="2:22" ht="21" customHeight="1" x14ac:dyDescent="0.15">
      <c r="B266" s="433"/>
      <c r="C266" s="67"/>
      <c r="D266" s="78"/>
      <c r="E266" s="611"/>
      <c r="F266" s="611"/>
      <c r="G266" s="77"/>
      <c r="H266" s="67"/>
      <c r="I266" s="78"/>
      <c r="J266" s="611"/>
      <c r="K266" s="611"/>
      <c r="L266" s="628">
        <v>0</v>
      </c>
      <c r="M266" s="70"/>
      <c r="N266" s="67"/>
      <c r="O266" s="70"/>
      <c r="P266" s="67"/>
      <c r="Q266" s="67"/>
      <c r="R266" s="67"/>
      <c r="S266" s="67"/>
      <c r="T266" s="192"/>
      <c r="U266" s="380"/>
      <c r="V266" s="381"/>
    </row>
    <row r="267" spans="2:22" ht="21" customHeight="1" x14ac:dyDescent="0.15">
      <c r="B267" s="433"/>
      <c r="C267" s="67"/>
      <c r="D267" s="78"/>
      <c r="E267" s="611"/>
      <c r="F267" s="611"/>
      <c r="G267" s="77"/>
      <c r="H267" s="67"/>
      <c r="I267" s="78"/>
      <c r="J267" s="611"/>
      <c r="K267" s="611"/>
      <c r="L267" s="628">
        <v>0</v>
      </c>
      <c r="M267" s="70"/>
      <c r="N267" s="67"/>
      <c r="O267" s="70"/>
      <c r="P267" s="67"/>
      <c r="Q267" s="67"/>
      <c r="R267" s="67"/>
      <c r="S267" s="67"/>
      <c r="T267" s="192"/>
      <c r="U267" s="380"/>
      <c r="V267" s="381"/>
    </row>
    <row r="268" spans="2:22" ht="21" customHeight="1" x14ac:dyDescent="0.15">
      <c r="B268" s="434"/>
      <c r="C268" s="104"/>
      <c r="D268" s="167"/>
      <c r="E268" s="612"/>
      <c r="F268" s="612"/>
      <c r="G268" s="166"/>
      <c r="H268" s="104"/>
      <c r="I268" s="167"/>
      <c r="J268" s="612"/>
      <c r="K268" s="612"/>
      <c r="L268" s="623">
        <v>0</v>
      </c>
      <c r="M268" s="159"/>
      <c r="N268" s="104"/>
      <c r="O268" s="159"/>
      <c r="P268" s="104"/>
      <c r="Q268" s="104"/>
      <c r="R268" s="104"/>
      <c r="S268" s="104"/>
      <c r="T268" s="269"/>
      <c r="U268" s="380"/>
      <c r="V268" s="381"/>
    </row>
    <row r="269" spans="2:22" ht="21" customHeight="1" x14ac:dyDescent="0.15">
      <c r="B269" s="435"/>
      <c r="C269" s="103"/>
      <c r="D269" s="103"/>
      <c r="E269" s="610"/>
      <c r="F269" s="610"/>
      <c r="G269" s="164"/>
      <c r="H269" s="103"/>
      <c r="I269" s="103"/>
      <c r="J269" s="610"/>
      <c r="K269" s="610"/>
      <c r="L269" s="627">
        <v>0</v>
      </c>
      <c r="M269" s="200"/>
      <c r="N269" s="71"/>
      <c r="O269" s="200"/>
      <c r="P269" s="71"/>
      <c r="Q269" s="103"/>
      <c r="R269" s="103"/>
      <c r="S269" s="103"/>
      <c r="T269" s="270"/>
      <c r="U269" s="380"/>
      <c r="V269" s="381"/>
    </row>
    <row r="270" spans="2:22" ht="21" customHeight="1" x14ac:dyDescent="0.15">
      <c r="B270" s="433"/>
      <c r="C270" s="78"/>
      <c r="D270" s="78"/>
      <c r="E270" s="611"/>
      <c r="F270" s="611"/>
      <c r="G270" s="77"/>
      <c r="H270" s="78"/>
      <c r="I270" s="78"/>
      <c r="J270" s="611"/>
      <c r="K270" s="611"/>
      <c r="L270" s="628">
        <v>0</v>
      </c>
      <c r="M270" s="70"/>
      <c r="N270" s="67"/>
      <c r="O270" s="70"/>
      <c r="P270" s="67"/>
      <c r="Q270" s="78"/>
      <c r="R270" s="78"/>
      <c r="S270" s="78"/>
      <c r="T270" s="192"/>
      <c r="U270" s="380"/>
      <c r="V270" s="381"/>
    </row>
    <row r="271" spans="2:22" ht="21" customHeight="1" x14ac:dyDescent="0.15">
      <c r="B271" s="433"/>
      <c r="C271" s="78"/>
      <c r="D271" s="78"/>
      <c r="E271" s="611"/>
      <c r="F271" s="611"/>
      <c r="G271" s="77"/>
      <c r="H271" s="78"/>
      <c r="I271" s="78"/>
      <c r="J271" s="611"/>
      <c r="K271" s="611"/>
      <c r="L271" s="628">
        <v>0</v>
      </c>
      <c r="M271" s="70"/>
      <c r="N271" s="67"/>
      <c r="O271" s="70"/>
      <c r="P271" s="67"/>
      <c r="Q271" s="78"/>
      <c r="R271" s="78"/>
      <c r="S271" s="78"/>
      <c r="T271" s="192"/>
      <c r="U271" s="380"/>
      <c r="V271" s="381"/>
    </row>
    <row r="272" spans="2:22" ht="21" customHeight="1" x14ac:dyDescent="0.15">
      <c r="B272" s="433"/>
      <c r="C272" s="78"/>
      <c r="D272" s="78"/>
      <c r="E272" s="611"/>
      <c r="F272" s="611"/>
      <c r="G272" s="77"/>
      <c r="H272" s="78"/>
      <c r="I272" s="78"/>
      <c r="J272" s="611"/>
      <c r="K272" s="611"/>
      <c r="L272" s="628">
        <v>0</v>
      </c>
      <c r="M272" s="70"/>
      <c r="N272" s="67"/>
      <c r="O272" s="70"/>
      <c r="P272" s="67"/>
      <c r="Q272" s="78"/>
      <c r="R272" s="78"/>
      <c r="S272" s="78"/>
      <c r="T272" s="192"/>
      <c r="U272" s="380"/>
      <c r="V272" s="381"/>
    </row>
    <row r="273" spans="2:22" ht="21" customHeight="1" x14ac:dyDescent="0.15">
      <c r="B273" s="433"/>
      <c r="C273" s="78"/>
      <c r="D273" s="78"/>
      <c r="E273" s="611"/>
      <c r="F273" s="611"/>
      <c r="G273" s="77"/>
      <c r="H273" s="78"/>
      <c r="I273" s="78"/>
      <c r="J273" s="611"/>
      <c r="K273" s="611"/>
      <c r="L273" s="628">
        <v>0</v>
      </c>
      <c r="M273" s="70"/>
      <c r="N273" s="67"/>
      <c r="O273" s="70"/>
      <c r="P273" s="67"/>
      <c r="Q273" s="78"/>
      <c r="R273" s="78"/>
      <c r="S273" s="78"/>
      <c r="T273" s="192"/>
      <c r="U273" s="380"/>
      <c r="V273" s="381"/>
    </row>
    <row r="274" spans="2:22" ht="21" customHeight="1" x14ac:dyDescent="0.15">
      <c r="B274" s="433"/>
      <c r="C274" s="78"/>
      <c r="D274" s="78"/>
      <c r="E274" s="611"/>
      <c r="F274" s="611"/>
      <c r="G274" s="77"/>
      <c r="H274" s="78"/>
      <c r="I274" s="78"/>
      <c r="J274" s="611"/>
      <c r="K274" s="611"/>
      <c r="L274" s="628">
        <v>0</v>
      </c>
      <c r="M274" s="70"/>
      <c r="N274" s="67"/>
      <c r="O274" s="70"/>
      <c r="P274" s="67"/>
      <c r="Q274" s="78"/>
      <c r="R274" s="78"/>
      <c r="S274" s="78"/>
      <c r="T274" s="192"/>
      <c r="U274" s="380"/>
      <c r="V274" s="381"/>
    </row>
    <row r="275" spans="2:22" ht="21" customHeight="1" x14ac:dyDescent="0.15">
      <c r="B275" s="433"/>
      <c r="C275" s="78"/>
      <c r="D275" s="78"/>
      <c r="E275" s="611"/>
      <c r="F275" s="611"/>
      <c r="G275" s="77"/>
      <c r="H275" s="78"/>
      <c r="I275" s="78"/>
      <c r="J275" s="611"/>
      <c r="K275" s="611"/>
      <c r="L275" s="628">
        <v>0</v>
      </c>
      <c r="M275" s="70"/>
      <c r="N275" s="67"/>
      <c r="O275" s="70"/>
      <c r="P275" s="67"/>
      <c r="Q275" s="78"/>
      <c r="R275" s="78"/>
      <c r="S275" s="78"/>
      <c r="T275" s="192"/>
      <c r="U275" s="380"/>
      <c r="V275" s="381"/>
    </row>
    <row r="276" spans="2:22" ht="21" customHeight="1" x14ac:dyDescent="0.15">
      <c r="B276" s="433"/>
      <c r="C276" s="78"/>
      <c r="D276" s="78"/>
      <c r="E276" s="611"/>
      <c r="F276" s="611"/>
      <c r="G276" s="77"/>
      <c r="H276" s="78"/>
      <c r="I276" s="78"/>
      <c r="J276" s="611"/>
      <c r="K276" s="611"/>
      <c r="L276" s="628">
        <v>0</v>
      </c>
      <c r="M276" s="70"/>
      <c r="N276" s="67"/>
      <c r="O276" s="70"/>
      <c r="P276" s="67"/>
      <c r="Q276" s="78"/>
      <c r="R276" s="78"/>
      <c r="S276" s="78"/>
      <c r="T276" s="192"/>
      <c r="U276" s="380"/>
      <c r="V276" s="381"/>
    </row>
    <row r="277" spans="2:22" ht="21" customHeight="1" x14ac:dyDescent="0.15">
      <c r="B277" s="433"/>
      <c r="C277" s="78"/>
      <c r="D277" s="78"/>
      <c r="E277" s="611"/>
      <c r="F277" s="611"/>
      <c r="G277" s="77"/>
      <c r="H277" s="78"/>
      <c r="I277" s="78"/>
      <c r="J277" s="611"/>
      <c r="K277" s="611"/>
      <c r="L277" s="628">
        <v>0</v>
      </c>
      <c r="M277" s="70"/>
      <c r="N277" s="67"/>
      <c r="O277" s="70"/>
      <c r="P277" s="67"/>
      <c r="Q277" s="78"/>
      <c r="R277" s="78"/>
      <c r="S277" s="78"/>
      <c r="T277" s="192"/>
      <c r="U277" s="380"/>
      <c r="V277" s="381"/>
    </row>
    <row r="278" spans="2:22" ht="21" customHeight="1" x14ac:dyDescent="0.15">
      <c r="B278" s="433"/>
      <c r="C278" s="78"/>
      <c r="D278" s="78"/>
      <c r="E278" s="611"/>
      <c r="F278" s="611"/>
      <c r="G278" s="77"/>
      <c r="H278" s="78"/>
      <c r="I278" s="78"/>
      <c r="J278" s="611"/>
      <c r="K278" s="611"/>
      <c r="L278" s="628">
        <v>0</v>
      </c>
      <c r="M278" s="70"/>
      <c r="N278" s="67"/>
      <c r="O278" s="70"/>
      <c r="P278" s="67"/>
      <c r="Q278" s="78"/>
      <c r="R278" s="78"/>
      <c r="S278" s="78"/>
      <c r="T278" s="192"/>
      <c r="U278" s="380"/>
      <c r="V278" s="381"/>
    </row>
    <row r="279" spans="2:22" ht="21" customHeight="1" x14ac:dyDescent="0.15">
      <c r="B279" s="433"/>
      <c r="C279" s="78"/>
      <c r="D279" s="78"/>
      <c r="E279" s="611"/>
      <c r="F279" s="611"/>
      <c r="G279" s="77"/>
      <c r="H279" s="78"/>
      <c r="I279" s="78"/>
      <c r="J279" s="611"/>
      <c r="K279" s="611"/>
      <c r="L279" s="628">
        <v>0</v>
      </c>
      <c r="M279" s="70"/>
      <c r="N279" s="67"/>
      <c r="O279" s="70"/>
      <c r="P279" s="67"/>
      <c r="Q279" s="78"/>
      <c r="R279" s="78"/>
      <c r="S279" s="78"/>
      <c r="T279" s="192"/>
      <c r="U279" s="380"/>
      <c r="V279" s="381"/>
    </row>
    <row r="280" spans="2:22" ht="21" customHeight="1" x14ac:dyDescent="0.15">
      <c r="B280" s="433"/>
      <c r="C280" s="78"/>
      <c r="D280" s="78"/>
      <c r="E280" s="611"/>
      <c r="F280" s="611"/>
      <c r="G280" s="77"/>
      <c r="H280" s="78"/>
      <c r="I280" s="78"/>
      <c r="J280" s="611"/>
      <c r="K280" s="611"/>
      <c r="L280" s="628">
        <v>0</v>
      </c>
      <c r="M280" s="70"/>
      <c r="N280" s="67"/>
      <c r="O280" s="70"/>
      <c r="P280" s="67"/>
      <c r="Q280" s="78"/>
      <c r="R280" s="78"/>
      <c r="S280" s="78"/>
      <c r="T280" s="192"/>
      <c r="U280" s="380"/>
      <c r="V280" s="381"/>
    </row>
    <row r="281" spans="2:22" ht="21" customHeight="1" x14ac:dyDescent="0.15">
      <c r="B281" s="206"/>
      <c r="C281" s="78"/>
      <c r="D281" s="78"/>
      <c r="E281" s="611"/>
      <c r="F281" s="611"/>
      <c r="G281" s="77"/>
      <c r="H281" s="78"/>
      <c r="I281" s="78"/>
      <c r="J281" s="611"/>
      <c r="K281" s="611"/>
      <c r="L281" s="628">
        <v>0</v>
      </c>
      <c r="M281" s="70"/>
      <c r="N281" s="67"/>
      <c r="O281" s="70"/>
      <c r="P281" s="67"/>
      <c r="Q281" s="78"/>
      <c r="R281" s="78"/>
      <c r="S281" s="78"/>
      <c r="T281" s="192"/>
      <c r="U281" s="380"/>
      <c r="V281" s="381"/>
    </row>
    <row r="282" spans="2:22" ht="21" customHeight="1" x14ac:dyDescent="0.15">
      <c r="B282" s="433"/>
      <c r="C282" s="67"/>
      <c r="D282" s="78"/>
      <c r="E282" s="611"/>
      <c r="F282" s="611"/>
      <c r="G282" s="77"/>
      <c r="H282" s="67"/>
      <c r="I282" s="78"/>
      <c r="J282" s="611"/>
      <c r="K282" s="611"/>
      <c r="L282" s="628">
        <v>0</v>
      </c>
      <c r="M282" s="70"/>
      <c r="N282" s="67"/>
      <c r="O282" s="70"/>
      <c r="P282" s="67"/>
      <c r="Q282" s="67"/>
      <c r="R282" s="67"/>
      <c r="S282" s="67"/>
      <c r="T282" s="192"/>
      <c r="U282" s="380"/>
      <c r="V282" s="381"/>
    </row>
    <row r="283" spans="2:22" ht="21" customHeight="1" x14ac:dyDescent="0.15">
      <c r="B283" s="433"/>
      <c r="C283" s="67"/>
      <c r="D283" s="78"/>
      <c r="E283" s="611"/>
      <c r="F283" s="611"/>
      <c r="G283" s="77"/>
      <c r="H283" s="67"/>
      <c r="I283" s="78"/>
      <c r="J283" s="611"/>
      <c r="K283" s="611"/>
      <c r="L283" s="628">
        <v>0</v>
      </c>
      <c r="M283" s="70"/>
      <c r="N283" s="67"/>
      <c r="O283" s="70"/>
      <c r="P283" s="67"/>
      <c r="Q283" s="67"/>
      <c r="R283" s="67"/>
      <c r="S283" s="67"/>
      <c r="T283" s="192"/>
      <c r="U283" s="380"/>
      <c r="V283" s="381"/>
    </row>
    <row r="284" spans="2:22" ht="21" customHeight="1" x14ac:dyDescent="0.15">
      <c r="B284" s="433"/>
      <c r="C284" s="67"/>
      <c r="D284" s="78"/>
      <c r="E284" s="611"/>
      <c r="F284" s="611"/>
      <c r="G284" s="77"/>
      <c r="H284" s="67"/>
      <c r="I284" s="78"/>
      <c r="J284" s="611"/>
      <c r="K284" s="611"/>
      <c r="L284" s="628">
        <v>0</v>
      </c>
      <c r="M284" s="70"/>
      <c r="N284" s="67"/>
      <c r="O284" s="70"/>
      <c r="P284" s="67"/>
      <c r="Q284" s="67"/>
      <c r="R284" s="67"/>
      <c r="S284" s="67"/>
      <c r="T284" s="192"/>
      <c r="U284" s="380"/>
      <c r="V284" s="381"/>
    </row>
    <row r="285" spans="2:22" ht="21" customHeight="1" x14ac:dyDescent="0.15">
      <c r="B285" s="433"/>
      <c r="C285" s="67"/>
      <c r="D285" s="78"/>
      <c r="E285" s="611"/>
      <c r="F285" s="611"/>
      <c r="G285" s="77"/>
      <c r="H285" s="67"/>
      <c r="I285" s="78"/>
      <c r="J285" s="611"/>
      <c r="K285" s="611"/>
      <c r="L285" s="628">
        <v>0</v>
      </c>
      <c r="M285" s="70"/>
      <c r="N285" s="67"/>
      <c r="O285" s="70"/>
      <c r="P285" s="67"/>
      <c r="Q285" s="67"/>
      <c r="R285" s="67"/>
      <c r="S285" s="67"/>
      <c r="T285" s="192"/>
      <c r="U285" s="380"/>
      <c r="V285" s="381"/>
    </row>
    <row r="286" spans="2:22" ht="21" customHeight="1" x14ac:dyDescent="0.15">
      <c r="B286" s="433"/>
      <c r="C286" s="67"/>
      <c r="D286" s="78"/>
      <c r="E286" s="611"/>
      <c r="F286" s="611"/>
      <c r="G286" s="77"/>
      <c r="H286" s="67"/>
      <c r="I286" s="78"/>
      <c r="J286" s="611"/>
      <c r="K286" s="611"/>
      <c r="L286" s="628">
        <v>0</v>
      </c>
      <c r="M286" s="70"/>
      <c r="N286" s="67"/>
      <c r="O286" s="70"/>
      <c r="P286" s="67"/>
      <c r="Q286" s="67"/>
      <c r="R286" s="67"/>
      <c r="S286" s="67"/>
      <c r="T286" s="192"/>
      <c r="U286" s="380"/>
      <c r="V286" s="381"/>
    </row>
    <row r="287" spans="2:22" ht="21" customHeight="1" x14ac:dyDescent="0.15">
      <c r="B287" s="433"/>
      <c r="C287" s="67"/>
      <c r="D287" s="78"/>
      <c r="E287" s="611"/>
      <c r="F287" s="611"/>
      <c r="G287" s="77"/>
      <c r="H287" s="67"/>
      <c r="I287" s="78"/>
      <c r="J287" s="611"/>
      <c r="K287" s="611"/>
      <c r="L287" s="628">
        <v>0</v>
      </c>
      <c r="M287" s="70"/>
      <c r="N287" s="67"/>
      <c r="O287" s="70"/>
      <c r="P287" s="67"/>
      <c r="Q287" s="67"/>
      <c r="R287" s="67"/>
      <c r="S287" s="67"/>
      <c r="T287" s="192"/>
      <c r="U287" s="380"/>
      <c r="V287" s="381"/>
    </row>
    <row r="288" spans="2:22" ht="21" customHeight="1" x14ac:dyDescent="0.15">
      <c r="B288" s="434"/>
      <c r="C288" s="104"/>
      <c r="D288" s="167"/>
      <c r="E288" s="612"/>
      <c r="F288" s="612"/>
      <c r="G288" s="166"/>
      <c r="H288" s="104"/>
      <c r="I288" s="167"/>
      <c r="J288" s="612"/>
      <c r="K288" s="612"/>
      <c r="L288" s="623">
        <v>0</v>
      </c>
      <c r="M288" s="159"/>
      <c r="N288" s="104"/>
      <c r="O288" s="159"/>
      <c r="P288" s="104"/>
      <c r="Q288" s="104"/>
      <c r="R288" s="104"/>
      <c r="S288" s="104"/>
      <c r="T288" s="269"/>
      <c r="U288" s="380"/>
      <c r="V288" s="381"/>
    </row>
    <row r="289" spans="2:22" ht="21" customHeight="1" x14ac:dyDescent="0.15">
      <c r="B289" s="435"/>
      <c r="C289" s="103"/>
      <c r="D289" s="103"/>
      <c r="E289" s="610"/>
      <c r="F289" s="610"/>
      <c r="G289" s="164"/>
      <c r="H289" s="103"/>
      <c r="I289" s="103"/>
      <c r="J289" s="610"/>
      <c r="K289" s="610"/>
      <c r="L289" s="627">
        <v>0</v>
      </c>
      <c r="M289" s="200"/>
      <c r="N289" s="71"/>
      <c r="O289" s="200"/>
      <c r="P289" s="71"/>
      <c r="Q289" s="103"/>
      <c r="R289" s="103"/>
      <c r="S289" s="103"/>
      <c r="T289" s="270"/>
      <c r="U289" s="380"/>
      <c r="V289" s="381"/>
    </row>
    <row r="290" spans="2:22" ht="21" customHeight="1" x14ac:dyDescent="0.15">
      <c r="B290" s="433"/>
      <c r="C290" s="78"/>
      <c r="D290" s="78"/>
      <c r="E290" s="611"/>
      <c r="F290" s="611"/>
      <c r="G290" s="77"/>
      <c r="H290" s="78"/>
      <c r="I290" s="78"/>
      <c r="J290" s="611"/>
      <c r="K290" s="611"/>
      <c r="L290" s="628">
        <v>0</v>
      </c>
      <c r="M290" s="70"/>
      <c r="N290" s="67"/>
      <c r="O290" s="70"/>
      <c r="P290" s="67"/>
      <c r="Q290" s="78"/>
      <c r="R290" s="78"/>
      <c r="S290" s="78"/>
      <c r="T290" s="192"/>
      <c r="U290" s="380"/>
      <c r="V290" s="381"/>
    </row>
    <row r="291" spans="2:22" ht="21" customHeight="1" x14ac:dyDescent="0.15">
      <c r="B291" s="433"/>
      <c r="C291" s="78"/>
      <c r="D291" s="78"/>
      <c r="E291" s="611"/>
      <c r="F291" s="611"/>
      <c r="G291" s="77"/>
      <c r="H291" s="78"/>
      <c r="I291" s="78"/>
      <c r="J291" s="611"/>
      <c r="K291" s="611"/>
      <c r="L291" s="628">
        <v>0</v>
      </c>
      <c r="M291" s="70"/>
      <c r="N291" s="271"/>
      <c r="O291" s="70"/>
      <c r="P291" s="271"/>
      <c r="Q291" s="78"/>
      <c r="R291" s="78"/>
      <c r="S291" s="78"/>
      <c r="T291" s="192"/>
      <c r="U291" s="380"/>
      <c r="V291" s="381"/>
    </row>
    <row r="292" spans="2:22" ht="21" customHeight="1" x14ac:dyDescent="0.15">
      <c r="B292" s="433"/>
      <c r="C292" s="78"/>
      <c r="D292" s="78"/>
      <c r="E292" s="611"/>
      <c r="F292" s="611"/>
      <c r="G292" s="77"/>
      <c r="H292" s="78"/>
      <c r="I292" s="78"/>
      <c r="J292" s="611"/>
      <c r="K292" s="611"/>
      <c r="L292" s="628">
        <v>0</v>
      </c>
      <c r="M292" s="70"/>
      <c r="N292" s="271"/>
      <c r="O292" s="70"/>
      <c r="P292" s="271"/>
      <c r="Q292" s="78"/>
      <c r="R292" s="78"/>
      <c r="S292" s="78"/>
      <c r="T292" s="192"/>
      <c r="U292" s="380"/>
      <c r="V292" s="381"/>
    </row>
    <row r="293" spans="2:22" ht="21" customHeight="1" x14ac:dyDescent="0.15">
      <c r="B293" s="433"/>
      <c r="C293" s="78"/>
      <c r="D293" s="78"/>
      <c r="E293" s="611"/>
      <c r="F293" s="611"/>
      <c r="G293" s="77"/>
      <c r="H293" s="78"/>
      <c r="I293" s="78"/>
      <c r="J293" s="611"/>
      <c r="K293" s="611"/>
      <c r="L293" s="628">
        <v>0</v>
      </c>
      <c r="M293" s="70"/>
      <c r="N293" s="67"/>
      <c r="O293" s="70"/>
      <c r="P293" s="67"/>
      <c r="Q293" s="78"/>
      <c r="R293" s="78"/>
      <c r="S293" s="78"/>
      <c r="T293" s="192"/>
      <c r="U293" s="380"/>
      <c r="V293" s="381"/>
    </row>
    <row r="294" spans="2:22" ht="21" customHeight="1" x14ac:dyDescent="0.15">
      <c r="B294" s="433"/>
      <c r="C294" s="78"/>
      <c r="D294" s="78"/>
      <c r="E294" s="611"/>
      <c r="F294" s="611"/>
      <c r="G294" s="77"/>
      <c r="H294" s="78"/>
      <c r="I294" s="78"/>
      <c r="J294" s="611"/>
      <c r="K294" s="611"/>
      <c r="L294" s="628">
        <v>0</v>
      </c>
      <c r="M294" s="70"/>
      <c r="N294" s="67"/>
      <c r="O294" s="70"/>
      <c r="P294" s="67"/>
      <c r="Q294" s="78"/>
      <c r="R294" s="78"/>
      <c r="S294" s="78"/>
      <c r="T294" s="192"/>
      <c r="U294" s="380"/>
      <c r="V294" s="381"/>
    </row>
    <row r="295" spans="2:22" ht="21" customHeight="1" x14ac:dyDescent="0.15">
      <c r="B295" s="433"/>
      <c r="C295" s="78"/>
      <c r="D295" s="78"/>
      <c r="E295" s="611"/>
      <c r="F295" s="611"/>
      <c r="G295" s="77"/>
      <c r="H295" s="78"/>
      <c r="I295" s="78"/>
      <c r="J295" s="611"/>
      <c r="K295" s="611"/>
      <c r="L295" s="782">
        <v>0</v>
      </c>
      <c r="M295" s="70"/>
      <c r="N295" s="67"/>
      <c r="O295" s="70"/>
      <c r="P295" s="67"/>
      <c r="Q295" s="78"/>
      <c r="R295" s="78"/>
      <c r="S295" s="78"/>
      <c r="T295" s="192"/>
      <c r="U295" s="380"/>
      <c r="V295" s="381"/>
    </row>
    <row r="296" spans="2:22" ht="21" customHeight="1" x14ac:dyDescent="0.15">
      <c r="B296" s="436"/>
      <c r="C296" s="78"/>
      <c r="D296" s="78"/>
      <c r="E296" s="611"/>
      <c r="F296" s="611"/>
      <c r="G296" s="77"/>
      <c r="H296" s="78"/>
      <c r="I296" s="78"/>
      <c r="J296" s="611"/>
      <c r="K296" s="611"/>
      <c r="L296" s="782">
        <v>0</v>
      </c>
      <c r="M296" s="70"/>
      <c r="N296" s="67"/>
      <c r="O296" s="70"/>
      <c r="P296" s="67"/>
      <c r="Q296" s="78"/>
      <c r="R296" s="78"/>
      <c r="S296" s="78"/>
      <c r="T296" s="192"/>
      <c r="U296" s="380"/>
      <c r="V296" s="381"/>
    </row>
    <row r="297" spans="2:22" ht="21" customHeight="1" x14ac:dyDescent="0.15">
      <c r="B297" s="436"/>
      <c r="C297" s="78"/>
      <c r="D297" s="78"/>
      <c r="E297" s="611"/>
      <c r="F297" s="611"/>
      <c r="G297" s="77"/>
      <c r="H297" s="78"/>
      <c r="I297" s="78"/>
      <c r="J297" s="611"/>
      <c r="K297" s="611"/>
      <c r="L297" s="782">
        <v>0</v>
      </c>
      <c r="M297" s="70"/>
      <c r="N297" s="67"/>
      <c r="O297" s="70"/>
      <c r="P297" s="67"/>
      <c r="Q297" s="78"/>
      <c r="R297" s="78"/>
      <c r="S297" s="78"/>
      <c r="T297" s="192"/>
      <c r="U297" s="380"/>
      <c r="V297" s="381"/>
    </row>
    <row r="298" spans="2:22" ht="21" customHeight="1" x14ac:dyDescent="0.15">
      <c r="B298" s="436"/>
      <c r="C298" s="78"/>
      <c r="D298" s="78"/>
      <c r="E298" s="611"/>
      <c r="F298" s="611"/>
      <c r="G298" s="77"/>
      <c r="H298" s="78"/>
      <c r="I298" s="78"/>
      <c r="J298" s="611"/>
      <c r="K298" s="611"/>
      <c r="L298" s="628">
        <v>0</v>
      </c>
      <c r="M298" s="70"/>
      <c r="N298" s="67"/>
      <c r="O298" s="70"/>
      <c r="P298" s="67"/>
      <c r="Q298" s="78"/>
      <c r="R298" s="78"/>
      <c r="S298" s="78"/>
      <c r="T298" s="192"/>
      <c r="U298" s="380"/>
      <c r="V298" s="381"/>
    </row>
    <row r="299" spans="2:22" ht="21" customHeight="1" x14ac:dyDescent="0.15">
      <c r="B299" s="433"/>
      <c r="C299" s="78"/>
      <c r="D299" s="78"/>
      <c r="E299" s="611"/>
      <c r="F299" s="611"/>
      <c r="G299" s="77"/>
      <c r="H299" s="78"/>
      <c r="I299" s="78"/>
      <c r="J299" s="611"/>
      <c r="K299" s="611"/>
      <c r="L299" s="628">
        <v>0</v>
      </c>
      <c r="M299" s="70"/>
      <c r="N299" s="67"/>
      <c r="O299" s="70"/>
      <c r="P299" s="67"/>
      <c r="Q299" s="78"/>
      <c r="R299" s="78"/>
      <c r="S299" s="78"/>
      <c r="T299" s="192"/>
      <c r="U299" s="380"/>
      <c r="V299" s="381"/>
    </row>
    <row r="300" spans="2:22" ht="21" customHeight="1" x14ac:dyDescent="0.15">
      <c r="B300" s="433"/>
      <c r="C300" s="78"/>
      <c r="D300" s="78"/>
      <c r="E300" s="611"/>
      <c r="F300" s="611"/>
      <c r="G300" s="77"/>
      <c r="H300" s="78"/>
      <c r="I300" s="78"/>
      <c r="J300" s="611"/>
      <c r="K300" s="611"/>
      <c r="L300" s="628">
        <v>0</v>
      </c>
      <c r="M300" s="70"/>
      <c r="N300" s="67"/>
      <c r="O300" s="70"/>
      <c r="P300" s="67"/>
      <c r="Q300" s="78"/>
      <c r="R300" s="78"/>
      <c r="S300" s="78"/>
      <c r="T300" s="192"/>
      <c r="U300" s="380"/>
      <c r="V300" s="381"/>
    </row>
    <row r="301" spans="2:22" ht="21" customHeight="1" x14ac:dyDescent="0.15">
      <c r="B301" s="433"/>
      <c r="C301" s="78"/>
      <c r="D301" s="78"/>
      <c r="E301" s="611"/>
      <c r="F301" s="611"/>
      <c r="G301" s="77"/>
      <c r="H301" s="78"/>
      <c r="I301" s="78"/>
      <c r="J301" s="611"/>
      <c r="K301" s="611"/>
      <c r="L301" s="628">
        <v>0</v>
      </c>
      <c r="M301" s="70"/>
      <c r="N301" s="67"/>
      <c r="O301" s="70"/>
      <c r="P301" s="67"/>
      <c r="Q301" s="78"/>
      <c r="R301" s="78"/>
      <c r="S301" s="78"/>
      <c r="T301" s="192"/>
      <c r="U301" s="380"/>
      <c r="V301" s="381"/>
    </row>
    <row r="302" spans="2:22" ht="21" customHeight="1" x14ac:dyDescent="0.15">
      <c r="B302" s="433"/>
      <c r="C302" s="78"/>
      <c r="D302" s="78"/>
      <c r="E302" s="611"/>
      <c r="F302" s="611"/>
      <c r="G302" s="77"/>
      <c r="H302" s="78"/>
      <c r="I302" s="78"/>
      <c r="J302" s="611"/>
      <c r="K302" s="611"/>
      <c r="L302" s="628">
        <v>0</v>
      </c>
      <c r="M302" s="70"/>
      <c r="N302" s="67"/>
      <c r="O302" s="70"/>
      <c r="P302" s="67"/>
      <c r="Q302" s="78"/>
      <c r="R302" s="78"/>
      <c r="S302" s="78"/>
      <c r="T302" s="192"/>
      <c r="U302" s="380"/>
      <c r="V302" s="381"/>
    </row>
    <row r="303" spans="2:22" ht="21" customHeight="1" x14ac:dyDescent="0.15">
      <c r="B303" s="433"/>
      <c r="C303" s="78"/>
      <c r="D303" s="78"/>
      <c r="E303" s="611"/>
      <c r="F303" s="611"/>
      <c r="G303" s="77"/>
      <c r="H303" s="78"/>
      <c r="I303" s="78"/>
      <c r="J303" s="611"/>
      <c r="K303" s="611"/>
      <c r="L303" s="628">
        <v>0</v>
      </c>
      <c r="M303" s="70"/>
      <c r="N303" s="67"/>
      <c r="O303" s="70"/>
      <c r="P303" s="67"/>
      <c r="Q303" s="78"/>
      <c r="R303" s="78"/>
      <c r="S303" s="78"/>
      <c r="T303" s="192"/>
      <c r="U303" s="380"/>
      <c r="V303" s="381"/>
    </row>
    <row r="304" spans="2:22" ht="21" customHeight="1" x14ac:dyDescent="0.15">
      <c r="B304" s="206"/>
      <c r="C304" s="78"/>
      <c r="D304" s="78"/>
      <c r="E304" s="611"/>
      <c r="F304" s="611"/>
      <c r="G304" s="77"/>
      <c r="H304" s="78"/>
      <c r="I304" s="78"/>
      <c r="J304" s="611"/>
      <c r="K304" s="611"/>
      <c r="L304" s="628">
        <v>0</v>
      </c>
      <c r="M304" s="70"/>
      <c r="N304" s="67"/>
      <c r="O304" s="70"/>
      <c r="P304" s="67"/>
      <c r="Q304" s="78"/>
      <c r="R304" s="78"/>
      <c r="S304" s="78"/>
      <c r="T304" s="192"/>
      <c r="U304" s="380"/>
      <c r="V304" s="381"/>
    </row>
    <row r="305" spans="2:22" ht="21" customHeight="1" x14ac:dyDescent="0.15">
      <c r="B305" s="433"/>
      <c r="C305" s="67"/>
      <c r="D305" s="78"/>
      <c r="E305" s="611"/>
      <c r="F305" s="611"/>
      <c r="G305" s="77"/>
      <c r="H305" s="67"/>
      <c r="I305" s="78"/>
      <c r="J305" s="611"/>
      <c r="K305" s="611"/>
      <c r="L305" s="628">
        <v>0</v>
      </c>
      <c r="M305" s="70"/>
      <c r="N305" s="67"/>
      <c r="O305" s="70"/>
      <c r="P305" s="67"/>
      <c r="Q305" s="67"/>
      <c r="R305" s="67"/>
      <c r="S305" s="67"/>
      <c r="T305" s="192"/>
      <c r="U305" s="380"/>
      <c r="V305" s="381"/>
    </row>
    <row r="306" spans="2:22" ht="21" customHeight="1" x14ac:dyDescent="0.15">
      <c r="B306" s="433"/>
      <c r="C306" s="67"/>
      <c r="D306" s="78"/>
      <c r="E306" s="611"/>
      <c r="F306" s="611"/>
      <c r="G306" s="77"/>
      <c r="H306" s="67"/>
      <c r="I306" s="78"/>
      <c r="J306" s="611"/>
      <c r="K306" s="611"/>
      <c r="L306" s="628">
        <v>0</v>
      </c>
      <c r="M306" s="70"/>
      <c r="N306" s="67"/>
      <c r="O306" s="70"/>
      <c r="P306" s="67"/>
      <c r="Q306" s="67"/>
      <c r="R306" s="67"/>
      <c r="S306" s="67"/>
      <c r="T306" s="192"/>
      <c r="U306" s="380"/>
      <c r="V306" s="381"/>
    </row>
    <row r="307" spans="2:22" ht="21" customHeight="1" x14ac:dyDescent="0.15">
      <c r="B307" s="433"/>
      <c r="C307" s="67"/>
      <c r="D307" s="78"/>
      <c r="E307" s="611"/>
      <c r="F307" s="611"/>
      <c r="G307" s="77"/>
      <c r="H307" s="67"/>
      <c r="I307" s="78"/>
      <c r="J307" s="611"/>
      <c r="K307" s="611"/>
      <c r="L307" s="628">
        <v>0</v>
      </c>
      <c r="M307" s="70"/>
      <c r="N307" s="67"/>
      <c r="O307" s="70"/>
      <c r="P307" s="67"/>
      <c r="Q307" s="67"/>
      <c r="R307" s="67"/>
      <c r="S307" s="67"/>
      <c r="T307" s="192"/>
      <c r="U307" s="380"/>
      <c r="V307" s="381"/>
    </row>
    <row r="308" spans="2:22" ht="21" customHeight="1" x14ac:dyDescent="0.15">
      <c r="B308" s="434"/>
      <c r="C308" s="104"/>
      <c r="D308" s="167"/>
      <c r="E308" s="612"/>
      <c r="F308" s="612"/>
      <c r="G308" s="166"/>
      <c r="H308" s="104"/>
      <c r="I308" s="167"/>
      <c r="J308" s="612"/>
      <c r="K308" s="612"/>
      <c r="L308" s="623">
        <v>0</v>
      </c>
      <c r="M308" s="159"/>
      <c r="N308" s="104"/>
      <c r="O308" s="159"/>
      <c r="P308" s="104"/>
      <c r="Q308" s="104"/>
      <c r="R308" s="104"/>
      <c r="S308" s="104"/>
      <c r="T308" s="269"/>
      <c r="U308" s="380"/>
      <c r="V308" s="381"/>
    </row>
    <row r="309" spans="2:22" ht="21" customHeight="1" x14ac:dyDescent="0.15">
      <c r="B309" s="435"/>
      <c r="C309" s="71"/>
      <c r="D309" s="103"/>
      <c r="E309" s="610"/>
      <c r="F309" s="610"/>
      <c r="G309" s="164"/>
      <c r="H309" s="71"/>
      <c r="I309" s="103"/>
      <c r="J309" s="610"/>
      <c r="K309" s="610"/>
      <c r="L309" s="627">
        <v>0</v>
      </c>
      <c r="M309" s="200"/>
      <c r="N309" s="71"/>
      <c r="O309" s="200"/>
      <c r="P309" s="71"/>
      <c r="Q309" s="71"/>
      <c r="R309" s="71"/>
      <c r="S309" s="71"/>
      <c r="T309" s="270"/>
      <c r="U309" s="380"/>
      <c r="V309" s="381"/>
    </row>
    <row r="310" spans="2:22" ht="21" customHeight="1" x14ac:dyDescent="0.15">
      <c r="B310" s="433"/>
      <c r="C310" s="67"/>
      <c r="D310" s="78"/>
      <c r="E310" s="611"/>
      <c r="F310" s="611"/>
      <c r="G310" s="77"/>
      <c r="H310" s="67"/>
      <c r="I310" s="78"/>
      <c r="J310" s="611"/>
      <c r="K310" s="611"/>
      <c r="L310" s="628">
        <v>0</v>
      </c>
      <c r="M310" s="70"/>
      <c r="N310" s="67"/>
      <c r="O310" s="70"/>
      <c r="P310" s="67"/>
      <c r="Q310" s="67"/>
      <c r="R310" s="67"/>
      <c r="S310" s="67"/>
      <c r="T310" s="192"/>
      <c r="U310" s="380"/>
      <c r="V310" s="381"/>
    </row>
    <row r="311" spans="2:22" ht="21" customHeight="1" x14ac:dyDescent="0.15">
      <c r="B311" s="433"/>
      <c r="C311" s="67"/>
      <c r="D311" s="78"/>
      <c r="E311" s="611"/>
      <c r="F311" s="611"/>
      <c r="G311" s="77"/>
      <c r="H311" s="67"/>
      <c r="I311" s="78"/>
      <c r="J311" s="611"/>
      <c r="K311" s="611"/>
      <c r="L311" s="628">
        <v>0</v>
      </c>
      <c r="M311" s="70"/>
      <c r="N311" s="67"/>
      <c r="O311" s="70"/>
      <c r="P311" s="67"/>
      <c r="Q311" s="67"/>
      <c r="R311" s="67"/>
      <c r="S311" s="67"/>
      <c r="T311" s="192"/>
      <c r="U311" s="380"/>
      <c r="V311" s="381"/>
    </row>
    <row r="312" spans="2:22" ht="21" customHeight="1" x14ac:dyDescent="0.15">
      <c r="B312" s="433"/>
      <c r="C312" s="78"/>
      <c r="D312" s="78"/>
      <c r="E312" s="611"/>
      <c r="F312" s="611"/>
      <c r="G312" s="77"/>
      <c r="H312" s="78"/>
      <c r="I312" s="78"/>
      <c r="J312" s="611"/>
      <c r="K312" s="611"/>
      <c r="L312" s="628">
        <v>0</v>
      </c>
      <c r="M312" s="70"/>
      <c r="N312" s="67"/>
      <c r="O312" s="70"/>
      <c r="P312" s="67"/>
      <c r="Q312" s="78"/>
      <c r="R312" s="78"/>
      <c r="S312" s="78"/>
      <c r="T312" s="192"/>
      <c r="U312" s="380"/>
      <c r="V312" s="381"/>
    </row>
    <row r="313" spans="2:22" ht="21" customHeight="1" x14ac:dyDescent="0.15">
      <c r="B313" s="433"/>
      <c r="C313" s="78"/>
      <c r="D313" s="78"/>
      <c r="E313" s="611"/>
      <c r="F313" s="611"/>
      <c r="G313" s="77"/>
      <c r="H313" s="78"/>
      <c r="I313" s="78"/>
      <c r="J313" s="611"/>
      <c r="K313" s="611"/>
      <c r="L313" s="628">
        <v>0</v>
      </c>
      <c r="M313" s="70"/>
      <c r="N313" s="67"/>
      <c r="O313" s="70"/>
      <c r="P313" s="67"/>
      <c r="Q313" s="78"/>
      <c r="R313" s="78"/>
      <c r="S313" s="78"/>
      <c r="T313" s="192"/>
      <c r="U313" s="380"/>
      <c r="V313" s="381"/>
    </row>
    <row r="314" spans="2:22" ht="21" customHeight="1" x14ac:dyDescent="0.15">
      <c r="B314" s="433"/>
      <c r="C314" s="78"/>
      <c r="D314" s="78"/>
      <c r="E314" s="611"/>
      <c r="F314" s="611"/>
      <c r="G314" s="77"/>
      <c r="H314" s="78"/>
      <c r="I314" s="78"/>
      <c r="J314" s="611"/>
      <c r="K314" s="611"/>
      <c r="L314" s="628">
        <v>0</v>
      </c>
      <c r="M314" s="70"/>
      <c r="N314" s="67"/>
      <c r="O314" s="70"/>
      <c r="P314" s="67"/>
      <c r="Q314" s="78"/>
      <c r="R314" s="78"/>
      <c r="S314" s="78"/>
      <c r="T314" s="192"/>
      <c r="U314" s="380"/>
      <c r="V314" s="381"/>
    </row>
    <row r="315" spans="2:22" ht="21.95" customHeight="1" x14ac:dyDescent="0.15">
      <c r="B315" s="433"/>
      <c r="C315" s="78"/>
      <c r="D315" s="78"/>
      <c r="E315" s="611"/>
      <c r="F315" s="611"/>
      <c r="G315" s="77"/>
      <c r="H315" s="78"/>
      <c r="I315" s="78"/>
      <c r="J315" s="611"/>
      <c r="K315" s="611"/>
      <c r="L315" s="628">
        <v>0</v>
      </c>
      <c r="M315" s="70"/>
      <c r="N315" s="67"/>
      <c r="O315" s="70"/>
      <c r="P315" s="67"/>
      <c r="Q315" s="78"/>
      <c r="R315" s="78"/>
      <c r="S315" s="78"/>
      <c r="T315" s="192"/>
      <c r="U315" s="380"/>
      <c r="V315" s="381"/>
    </row>
    <row r="316" spans="2:22" ht="21.95" customHeight="1" x14ac:dyDescent="0.15">
      <c r="B316" s="433"/>
      <c r="C316" s="78"/>
      <c r="D316" s="78"/>
      <c r="E316" s="611"/>
      <c r="F316" s="611"/>
      <c r="G316" s="77"/>
      <c r="H316" s="78"/>
      <c r="I316" s="78"/>
      <c r="J316" s="611"/>
      <c r="K316" s="611"/>
      <c r="L316" s="628">
        <v>0</v>
      </c>
      <c r="M316" s="70"/>
      <c r="N316" s="67"/>
      <c r="O316" s="70"/>
      <c r="P316" s="67"/>
      <c r="Q316" s="78"/>
      <c r="R316" s="78"/>
      <c r="S316" s="78"/>
      <c r="T316" s="192"/>
      <c r="U316" s="380"/>
      <c r="V316" s="381"/>
    </row>
    <row r="317" spans="2:22" ht="21.95" customHeight="1" x14ac:dyDescent="0.15">
      <c r="B317" s="433"/>
      <c r="C317" s="78"/>
      <c r="D317" s="78"/>
      <c r="E317" s="611"/>
      <c r="F317" s="611"/>
      <c r="G317" s="77"/>
      <c r="H317" s="78"/>
      <c r="I317" s="78"/>
      <c r="J317" s="611"/>
      <c r="K317" s="611"/>
      <c r="L317" s="628">
        <v>0</v>
      </c>
      <c r="M317" s="70"/>
      <c r="N317" s="67"/>
      <c r="O317" s="70"/>
      <c r="P317" s="67"/>
      <c r="Q317" s="78"/>
      <c r="R317" s="78"/>
      <c r="S317" s="78"/>
      <c r="T317" s="192"/>
      <c r="U317" s="380"/>
      <c r="V317" s="381"/>
    </row>
    <row r="318" spans="2:22" ht="21.95" customHeight="1" x14ac:dyDescent="0.15">
      <c r="B318" s="433"/>
      <c r="C318" s="78"/>
      <c r="D318" s="78"/>
      <c r="E318" s="611"/>
      <c r="F318" s="611"/>
      <c r="G318" s="77"/>
      <c r="H318" s="78"/>
      <c r="I318" s="78"/>
      <c r="J318" s="611"/>
      <c r="K318" s="611"/>
      <c r="L318" s="628">
        <v>0</v>
      </c>
      <c r="M318" s="70"/>
      <c r="N318" s="67"/>
      <c r="O318" s="70"/>
      <c r="P318" s="67"/>
      <c r="Q318" s="78"/>
      <c r="R318" s="78"/>
      <c r="S318" s="78"/>
      <c r="T318" s="192"/>
      <c r="U318" s="380"/>
      <c r="V318" s="381"/>
    </row>
    <row r="319" spans="2:22" ht="21.95" customHeight="1" x14ac:dyDescent="0.15">
      <c r="B319" s="433"/>
      <c r="C319" s="78"/>
      <c r="D319" s="78"/>
      <c r="E319" s="611"/>
      <c r="F319" s="611"/>
      <c r="G319" s="77"/>
      <c r="H319" s="78"/>
      <c r="I319" s="78"/>
      <c r="J319" s="611"/>
      <c r="K319" s="611"/>
      <c r="L319" s="628">
        <v>0</v>
      </c>
      <c r="M319" s="70"/>
      <c r="N319" s="67"/>
      <c r="O319" s="70"/>
      <c r="P319" s="67"/>
      <c r="Q319" s="78"/>
      <c r="R319" s="78"/>
      <c r="S319" s="78"/>
      <c r="T319" s="192"/>
      <c r="U319" s="380"/>
      <c r="V319" s="381"/>
    </row>
    <row r="320" spans="2:22" ht="21.95" customHeight="1" x14ac:dyDescent="0.15">
      <c r="B320" s="433"/>
      <c r="C320" s="78"/>
      <c r="D320" s="78"/>
      <c r="E320" s="611"/>
      <c r="F320" s="611"/>
      <c r="G320" s="77"/>
      <c r="H320" s="78"/>
      <c r="I320" s="78"/>
      <c r="J320" s="611"/>
      <c r="K320" s="611"/>
      <c r="L320" s="628">
        <v>0</v>
      </c>
      <c r="M320" s="70"/>
      <c r="N320" s="67"/>
      <c r="O320" s="70"/>
      <c r="P320" s="67"/>
      <c r="Q320" s="78"/>
      <c r="R320" s="78"/>
      <c r="S320" s="78"/>
      <c r="T320" s="192"/>
      <c r="U320" s="380"/>
      <c r="V320" s="381"/>
    </row>
    <row r="321" spans="2:22" ht="21.95" customHeight="1" x14ac:dyDescent="0.15">
      <c r="B321" s="433"/>
      <c r="C321" s="78"/>
      <c r="D321" s="78"/>
      <c r="E321" s="611"/>
      <c r="F321" s="611"/>
      <c r="G321" s="77"/>
      <c r="H321" s="78"/>
      <c r="I321" s="78"/>
      <c r="J321" s="611"/>
      <c r="K321" s="611"/>
      <c r="L321" s="628">
        <v>0</v>
      </c>
      <c r="M321" s="70"/>
      <c r="N321" s="67"/>
      <c r="O321" s="70"/>
      <c r="P321" s="67"/>
      <c r="Q321" s="78"/>
      <c r="R321" s="78"/>
      <c r="S321" s="78"/>
      <c r="T321" s="192"/>
      <c r="U321" s="380"/>
      <c r="V321" s="381"/>
    </row>
    <row r="322" spans="2:22" ht="21.95" customHeight="1" x14ac:dyDescent="0.15">
      <c r="B322" s="433"/>
      <c r="C322" s="78"/>
      <c r="D322" s="78"/>
      <c r="E322" s="611"/>
      <c r="F322" s="611"/>
      <c r="G322" s="77"/>
      <c r="H322" s="78"/>
      <c r="I322" s="78"/>
      <c r="J322" s="611"/>
      <c r="K322" s="611"/>
      <c r="L322" s="628">
        <v>0</v>
      </c>
      <c r="M322" s="70"/>
      <c r="N322" s="67"/>
      <c r="O322" s="70"/>
      <c r="P322" s="67"/>
      <c r="Q322" s="78"/>
      <c r="R322" s="78"/>
      <c r="S322" s="78"/>
      <c r="T322" s="192"/>
      <c r="U322" s="380"/>
      <c r="V322" s="381"/>
    </row>
    <row r="323" spans="2:22" ht="21.95" customHeight="1" x14ac:dyDescent="0.15">
      <c r="B323" s="433"/>
      <c r="C323" s="78"/>
      <c r="D323" s="78"/>
      <c r="E323" s="611"/>
      <c r="F323" s="611"/>
      <c r="G323" s="77"/>
      <c r="H323" s="78"/>
      <c r="I323" s="78"/>
      <c r="J323" s="611"/>
      <c r="K323" s="611"/>
      <c r="L323" s="628">
        <v>0</v>
      </c>
      <c r="M323" s="70"/>
      <c r="N323" s="67"/>
      <c r="O323" s="70"/>
      <c r="P323" s="67"/>
      <c r="Q323" s="78"/>
      <c r="R323" s="78"/>
      <c r="S323" s="78"/>
      <c r="T323" s="192"/>
      <c r="U323" s="380"/>
      <c r="V323" s="381"/>
    </row>
    <row r="324" spans="2:22" ht="21.95" customHeight="1" x14ac:dyDescent="0.15">
      <c r="B324" s="206"/>
      <c r="C324" s="78"/>
      <c r="D324" s="78"/>
      <c r="E324" s="611"/>
      <c r="F324" s="611"/>
      <c r="G324" s="77"/>
      <c r="H324" s="78"/>
      <c r="I324" s="78"/>
      <c r="J324" s="611"/>
      <c r="K324" s="611"/>
      <c r="L324" s="628">
        <v>0</v>
      </c>
      <c r="M324" s="70"/>
      <c r="N324" s="67"/>
      <c r="O324" s="70"/>
      <c r="P324" s="67"/>
      <c r="Q324" s="78"/>
      <c r="R324" s="78"/>
      <c r="S324" s="78"/>
      <c r="T324" s="192"/>
      <c r="U324" s="380"/>
      <c r="V324" s="381"/>
    </row>
    <row r="325" spans="2:22" ht="21.95" customHeight="1" x14ac:dyDescent="0.15">
      <c r="B325" s="433"/>
      <c r="C325" s="67"/>
      <c r="D325" s="78"/>
      <c r="E325" s="611"/>
      <c r="F325" s="611"/>
      <c r="G325" s="77"/>
      <c r="H325" s="67"/>
      <c r="I325" s="78"/>
      <c r="J325" s="611"/>
      <c r="K325" s="611"/>
      <c r="L325" s="628">
        <v>0</v>
      </c>
      <c r="M325" s="70"/>
      <c r="N325" s="67"/>
      <c r="O325" s="70"/>
      <c r="P325" s="67"/>
      <c r="Q325" s="67"/>
      <c r="R325" s="67"/>
      <c r="S325" s="67"/>
      <c r="T325" s="192"/>
      <c r="U325" s="380"/>
      <c r="V325" s="381"/>
    </row>
    <row r="326" spans="2:22" ht="21.95" customHeight="1" x14ac:dyDescent="0.15">
      <c r="B326" s="433"/>
      <c r="C326" s="67"/>
      <c r="D326" s="78"/>
      <c r="E326" s="611"/>
      <c r="F326" s="611"/>
      <c r="G326" s="77"/>
      <c r="H326" s="67"/>
      <c r="I326" s="78"/>
      <c r="J326" s="611"/>
      <c r="K326" s="611"/>
      <c r="L326" s="628">
        <v>0</v>
      </c>
      <c r="M326" s="70"/>
      <c r="N326" s="67"/>
      <c r="O326" s="70"/>
      <c r="P326" s="67"/>
      <c r="Q326" s="67"/>
      <c r="R326" s="67"/>
      <c r="S326" s="67"/>
      <c r="T326" s="192"/>
      <c r="U326" s="380"/>
      <c r="V326" s="381"/>
    </row>
    <row r="327" spans="2:22" ht="21.95" customHeight="1" x14ac:dyDescent="0.15">
      <c r="B327" s="433"/>
      <c r="C327" s="67"/>
      <c r="D327" s="78"/>
      <c r="E327" s="611"/>
      <c r="F327" s="611"/>
      <c r="G327" s="77"/>
      <c r="H327" s="67"/>
      <c r="I327" s="78"/>
      <c r="J327" s="611"/>
      <c r="K327" s="611"/>
      <c r="L327" s="628">
        <v>0</v>
      </c>
      <c r="M327" s="70"/>
      <c r="N327" s="67"/>
      <c r="O327" s="70"/>
      <c r="P327" s="67"/>
      <c r="Q327" s="67"/>
      <c r="R327" s="67"/>
      <c r="S327" s="67"/>
      <c r="T327" s="192"/>
      <c r="U327" s="380"/>
      <c r="V327" s="381"/>
    </row>
    <row r="328" spans="2:22" ht="21.95" customHeight="1" x14ac:dyDescent="0.15">
      <c r="B328" s="434"/>
      <c r="C328" s="104"/>
      <c r="D328" s="167"/>
      <c r="E328" s="612"/>
      <c r="F328" s="612"/>
      <c r="G328" s="166"/>
      <c r="H328" s="104"/>
      <c r="I328" s="167"/>
      <c r="J328" s="612"/>
      <c r="K328" s="612"/>
      <c r="L328" s="623">
        <v>0</v>
      </c>
      <c r="M328" s="159"/>
      <c r="N328" s="104"/>
      <c r="O328" s="159"/>
      <c r="P328" s="104"/>
      <c r="Q328" s="104"/>
      <c r="R328" s="104"/>
      <c r="S328" s="104"/>
      <c r="T328" s="269"/>
      <c r="U328" s="380"/>
      <c r="V328" s="381"/>
    </row>
    <row r="329" spans="2:22" ht="21.95" customHeight="1" x14ac:dyDescent="0.15">
      <c r="B329" s="435"/>
      <c r="C329" s="71"/>
      <c r="D329" s="103"/>
      <c r="E329" s="610"/>
      <c r="F329" s="610"/>
      <c r="G329" s="164"/>
      <c r="H329" s="71"/>
      <c r="I329" s="103"/>
      <c r="J329" s="610"/>
      <c r="K329" s="610"/>
      <c r="L329" s="627">
        <v>0</v>
      </c>
      <c r="M329" s="200"/>
      <c r="N329" s="71"/>
      <c r="O329" s="200"/>
      <c r="P329" s="71"/>
      <c r="Q329" s="71"/>
      <c r="R329" s="71"/>
      <c r="S329" s="71"/>
      <c r="T329" s="270"/>
      <c r="U329" s="380"/>
      <c r="V329" s="381"/>
    </row>
    <row r="330" spans="2:22" ht="21.95" customHeight="1" x14ac:dyDescent="0.15">
      <c r="B330" s="433"/>
      <c r="C330" s="67"/>
      <c r="D330" s="78"/>
      <c r="E330" s="611"/>
      <c r="F330" s="611"/>
      <c r="G330" s="77"/>
      <c r="H330" s="67"/>
      <c r="I330" s="78"/>
      <c r="J330" s="611"/>
      <c r="K330" s="611"/>
      <c r="L330" s="628">
        <v>0</v>
      </c>
      <c r="M330" s="70"/>
      <c r="N330" s="67"/>
      <c r="O330" s="70"/>
      <c r="P330" s="67"/>
      <c r="Q330" s="67"/>
      <c r="R330" s="67"/>
      <c r="S330" s="67"/>
      <c r="T330" s="192"/>
      <c r="U330" s="380"/>
      <c r="V330" s="381"/>
    </row>
    <row r="331" spans="2:22" ht="21.95" customHeight="1" x14ac:dyDescent="0.15">
      <c r="B331" s="433"/>
      <c r="C331" s="67"/>
      <c r="D331" s="78"/>
      <c r="E331" s="611"/>
      <c r="F331" s="611"/>
      <c r="G331" s="77"/>
      <c r="H331" s="67"/>
      <c r="I331" s="78"/>
      <c r="J331" s="611"/>
      <c r="K331" s="611"/>
      <c r="L331" s="628">
        <v>0</v>
      </c>
      <c r="M331" s="70"/>
      <c r="N331" s="67"/>
      <c r="O331" s="70"/>
      <c r="P331" s="67"/>
      <c r="Q331" s="67"/>
      <c r="R331" s="67"/>
      <c r="S331" s="67"/>
      <c r="T331" s="192"/>
      <c r="U331" s="380"/>
      <c r="V331" s="381"/>
    </row>
    <row r="332" spans="2:22" ht="21.95" customHeight="1" x14ac:dyDescent="0.15">
      <c r="B332" s="433"/>
      <c r="C332" s="78"/>
      <c r="D332" s="78"/>
      <c r="E332" s="611"/>
      <c r="F332" s="611"/>
      <c r="G332" s="77"/>
      <c r="H332" s="78"/>
      <c r="I332" s="78"/>
      <c r="J332" s="611"/>
      <c r="K332" s="611"/>
      <c r="L332" s="628">
        <v>0</v>
      </c>
      <c r="M332" s="70"/>
      <c r="N332" s="67"/>
      <c r="O332" s="70"/>
      <c r="P332" s="67"/>
      <c r="Q332" s="78"/>
      <c r="R332" s="78"/>
      <c r="S332" s="78"/>
      <c r="T332" s="192"/>
      <c r="U332" s="380"/>
      <c r="V332" s="381"/>
    </row>
    <row r="333" spans="2:22" ht="21.95" customHeight="1" x14ac:dyDescent="0.15">
      <c r="B333" s="433"/>
      <c r="C333" s="78"/>
      <c r="D333" s="78"/>
      <c r="E333" s="611"/>
      <c r="F333" s="611"/>
      <c r="G333" s="77"/>
      <c r="H333" s="78"/>
      <c r="I333" s="78"/>
      <c r="J333" s="611"/>
      <c r="K333" s="611"/>
      <c r="L333" s="628">
        <v>0</v>
      </c>
      <c r="M333" s="70"/>
      <c r="N333" s="67"/>
      <c r="O333" s="70"/>
      <c r="P333" s="67"/>
      <c r="Q333" s="78"/>
      <c r="R333" s="78"/>
      <c r="S333" s="78"/>
      <c r="T333" s="192"/>
      <c r="U333" s="380"/>
      <c r="V333" s="381"/>
    </row>
    <row r="334" spans="2:22" ht="21.95" customHeight="1" x14ac:dyDescent="0.15">
      <c r="B334" s="433"/>
      <c r="C334" s="78"/>
      <c r="D334" s="78"/>
      <c r="E334" s="611"/>
      <c r="F334" s="611"/>
      <c r="G334" s="77"/>
      <c r="H334" s="78"/>
      <c r="I334" s="78"/>
      <c r="J334" s="611"/>
      <c r="K334" s="611"/>
      <c r="L334" s="628">
        <v>0</v>
      </c>
      <c r="M334" s="70"/>
      <c r="N334" s="67"/>
      <c r="O334" s="70"/>
      <c r="P334" s="67"/>
      <c r="Q334" s="78"/>
      <c r="R334" s="78"/>
      <c r="S334" s="78"/>
      <c r="T334" s="192"/>
      <c r="U334" s="380"/>
      <c r="V334" s="381"/>
    </row>
    <row r="335" spans="2:22" ht="21.95" customHeight="1" x14ac:dyDescent="0.15">
      <c r="B335" s="433"/>
      <c r="C335" s="78"/>
      <c r="D335" s="78"/>
      <c r="E335" s="611"/>
      <c r="F335" s="611"/>
      <c r="G335" s="77"/>
      <c r="H335" s="78"/>
      <c r="I335" s="78"/>
      <c r="J335" s="611"/>
      <c r="K335" s="611"/>
      <c r="L335" s="628">
        <v>0</v>
      </c>
      <c r="M335" s="70"/>
      <c r="N335" s="67"/>
      <c r="O335" s="70"/>
      <c r="P335" s="67"/>
      <c r="Q335" s="78"/>
      <c r="R335" s="78"/>
      <c r="S335" s="78"/>
      <c r="T335" s="192"/>
      <c r="U335" s="380"/>
      <c r="V335" s="381"/>
    </row>
    <row r="336" spans="2:22" ht="21.95" customHeight="1" x14ac:dyDescent="0.15">
      <c r="B336" s="433"/>
      <c r="C336" s="78"/>
      <c r="D336" s="78"/>
      <c r="E336" s="611"/>
      <c r="F336" s="611"/>
      <c r="G336" s="77"/>
      <c r="H336" s="78"/>
      <c r="I336" s="78"/>
      <c r="J336" s="611"/>
      <c r="K336" s="611"/>
      <c r="L336" s="628">
        <v>0</v>
      </c>
      <c r="M336" s="70"/>
      <c r="N336" s="67"/>
      <c r="O336" s="70"/>
      <c r="P336" s="67"/>
      <c r="Q336" s="78"/>
      <c r="R336" s="78"/>
      <c r="S336" s="78"/>
      <c r="T336" s="192"/>
      <c r="U336" s="380"/>
      <c r="V336" s="381"/>
    </row>
    <row r="337" spans="2:22" ht="21.95" customHeight="1" x14ac:dyDescent="0.15">
      <c r="B337" s="433"/>
      <c r="C337" s="78"/>
      <c r="D337" s="78"/>
      <c r="E337" s="611"/>
      <c r="F337" s="611"/>
      <c r="G337" s="77"/>
      <c r="H337" s="78"/>
      <c r="I337" s="78"/>
      <c r="J337" s="611"/>
      <c r="K337" s="611"/>
      <c r="L337" s="628">
        <v>0</v>
      </c>
      <c r="M337" s="70"/>
      <c r="N337" s="67"/>
      <c r="O337" s="70"/>
      <c r="P337" s="67"/>
      <c r="Q337" s="78"/>
      <c r="R337" s="78"/>
      <c r="S337" s="78"/>
      <c r="T337" s="192"/>
      <c r="U337" s="380"/>
      <c r="V337" s="381"/>
    </row>
    <row r="338" spans="2:22" ht="21.95" customHeight="1" x14ac:dyDescent="0.15">
      <c r="B338" s="433"/>
      <c r="C338" s="78"/>
      <c r="D338" s="78"/>
      <c r="E338" s="611"/>
      <c r="F338" s="611"/>
      <c r="G338" s="77"/>
      <c r="H338" s="78"/>
      <c r="I338" s="78"/>
      <c r="J338" s="611"/>
      <c r="K338" s="611"/>
      <c r="L338" s="628">
        <v>0</v>
      </c>
      <c r="M338" s="70"/>
      <c r="N338" s="67"/>
      <c r="O338" s="70"/>
      <c r="P338" s="67"/>
      <c r="Q338" s="78"/>
      <c r="R338" s="78"/>
      <c r="S338" s="78"/>
      <c r="T338" s="192"/>
      <c r="U338" s="380"/>
      <c r="V338" s="381"/>
    </row>
    <row r="339" spans="2:22" ht="21.95" customHeight="1" x14ac:dyDescent="0.15">
      <c r="B339" s="433"/>
      <c r="C339" s="78"/>
      <c r="D339" s="78"/>
      <c r="E339" s="611"/>
      <c r="F339" s="611"/>
      <c r="G339" s="77"/>
      <c r="H339" s="78"/>
      <c r="I339" s="78"/>
      <c r="J339" s="611"/>
      <c r="K339" s="611"/>
      <c r="L339" s="628">
        <v>0</v>
      </c>
      <c r="M339" s="70"/>
      <c r="N339" s="67"/>
      <c r="O339" s="70"/>
      <c r="P339" s="67"/>
      <c r="Q339" s="78"/>
      <c r="R339" s="78"/>
      <c r="S339" s="78"/>
      <c r="T339" s="192"/>
      <c r="U339" s="380"/>
      <c r="V339" s="381"/>
    </row>
    <row r="340" spans="2:22" ht="21.95" customHeight="1" x14ac:dyDescent="0.15">
      <c r="B340" s="433"/>
      <c r="C340" s="78"/>
      <c r="D340" s="78"/>
      <c r="E340" s="611"/>
      <c r="F340" s="611"/>
      <c r="G340" s="77"/>
      <c r="H340" s="78"/>
      <c r="I340" s="78"/>
      <c r="J340" s="611"/>
      <c r="K340" s="611"/>
      <c r="L340" s="628">
        <v>0</v>
      </c>
      <c r="M340" s="70"/>
      <c r="N340" s="67"/>
      <c r="O340" s="70"/>
      <c r="P340" s="67"/>
      <c r="Q340" s="78"/>
      <c r="R340" s="78"/>
      <c r="S340" s="78"/>
      <c r="T340" s="192"/>
      <c r="U340" s="380"/>
      <c r="V340" s="381"/>
    </row>
    <row r="341" spans="2:22" ht="21.95" customHeight="1" x14ac:dyDescent="0.15">
      <c r="B341" s="433"/>
      <c r="C341" s="78"/>
      <c r="D341" s="78"/>
      <c r="E341" s="611"/>
      <c r="F341" s="611"/>
      <c r="G341" s="77"/>
      <c r="H341" s="78"/>
      <c r="I341" s="78"/>
      <c r="J341" s="611"/>
      <c r="K341" s="611"/>
      <c r="L341" s="628">
        <v>0</v>
      </c>
      <c r="M341" s="70"/>
      <c r="N341" s="67"/>
      <c r="O341" s="70"/>
      <c r="P341" s="67"/>
      <c r="Q341" s="78"/>
      <c r="R341" s="78"/>
      <c r="S341" s="78"/>
      <c r="T341" s="192"/>
      <c r="U341" s="380"/>
      <c r="V341" s="381"/>
    </row>
    <row r="342" spans="2:22" ht="21.95" customHeight="1" x14ac:dyDescent="0.15">
      <c r="B342" s="433"/>
      <c r="C342" s="78"/>
      <c r="D342" s="78"/>
      <c r="E342" s="611"/>
      <c r="F342" s="611"/>
      <c r="G342" s="77"/>
      <c r="H342" s="78"/>
      <c r="I342" s="78"/>
      <c r="J342" s="611"/>
      <c r="K342" s="611"/>
      <c r="L342" s="628">
        <v>0</v>
      </c>
      <c r="M342" s="70"/>
      <c r="N342" s="67"/>
      <c r="O342" s="70"/>
      <c r="P342" s="67"/>
      <c r="Q342" s="78"/>
      <c r="R342" s="78"/>
      <c r="S342" s="78"/>
      <c r="T342" s="192"/>
      <c r="U342" s="380"/>
      <c r="V342" s="381"/>
    </row>
    <row r="343" spans="2:22" ht="21.95" customHeight="1" x14ac:dyDescent="0.15">
      <c r="B343" s="433"/>
      <c r="C343" s="78"/>
      <c r="D343" s="78"/>
      <c r="E343" s="611"/>
      <c r="F343" s="611"/>
      <c r="G343" s="77"/>
      <c r="H343" s="78"/>
      <c r="I343" s="78"/>
      <c r="J343" s="611"/>
      <c r="K343" s="611"/>
      <c r="L343" s="628">
        <v>0</v>
      </c>
      <c r="M343" s="70"/>
      <c r="N343" s="67"/>
      <c r="O343" s="70"/>
      <c r="P343" s="67"/>
      <c r="Q343" s="78"/>
      <c r="R343" s="78"/>
      <c r="S343" s="78"/>
      <c r="T343" s="192"/>
      <c r="U343" s="380"/>
      <c r="V343" s="381"/>
    </row>
    <row r="344" spans="2:22" ht="21.95" customHeight="1" x14ac:dyDescent="0.15">
      <c r="B344" s="206"/>
      <c r="C344" s="78"/>
      <c r="D344" s="78"/>
      <c r="E344" s="611"/>
      <c r="F344" s="611"/>
      <c r="G344" s="77"/>
      <c r="H344" s="78"/>
      <c r="I344" s="78"/>
      <c r="J344" s="611"/>
      <c r="K344" s="611"/>
      <c r="L344" s="628">
        <v>0</v>
      </c>
      <c r="M344" s="70"/>
      <c r="N344" s="67"/>
      <c r="O344" s="70"/>
      <c r="P344" s="67"/>
      <c r="Q344" s="78"/>
      <c r="R344" s="78"/>
      <c r="S344" s="78"/>
      <c r="T344" s="192"/>
      <c r="U344" s="380"/>
      <c r="V344" s="381"/>
    </row>
    <row r="345" spans="2:22" ht="21.95" customHeight="1" x14ac:dyDescent="0.15">
      <c r="B345" s="433"/>
      <c r="C345" s="67"/>
      <c r="D345" s="78"/>
      <c r="E345" s="611"/>
      <c r="F345" s="611"/>
      <c r="G345" s="77"/>
      <c r="H345" s="67"/>
      <c r="I345" s="78"/>
      <c r="J345" s="611"/>
      <c r="K345" s="611"/>
      <c r="L345" s="628">
        <v>0</v>
      </c>
      <c r="M345" s="70"/>
      <c r="N345" s="67"/>
      <c r="O345" s="70"/>
      <c r="P345" s="67"/>
      <c r="Q345" s="67"/>
      <c r="R345" s="67"/>
      <c r="S345" s="67"/>
      <c r="T345" s="192"/>
      <c r="U345" s="380"/>
      <c r="V345" s="381"/>
    </row>
    <row r="346" spans="2:22" ht="21.95" customHeight="1" x14ac:dyDescent="0.15">
      <c r="B346" s="433"/>
      <c r="C346" s="67"/>
      <c r="D346" s="78"/>
      <c r="E346" s="611"/>
      <c r="F346" s="611"/>
      <c r="G346" s="77"/>
      <c r="H346" s="67"/>
      <c r="I346" s="78"/>
      <c r="J346" s="611"/>
      <c r="K346" s="611"/>
      <c r="L346" s="628">
        <v>0</v>
      </c>
      <c r="M346" s="70"/>
      <c r="N346" s="67"/>
      <c r="O346" s="70"/>
      <c r="P346" s="67"/>
      <c r="Q346" s="67"/>
      <c r="R346" s="67"/>
      <c r="S346" s="67"/>
      <c r="T346" s="192"/>
      <c r="U346" s="380"/>
      <c r="V346" s="381"/>
    </row>
    <row r="347" spans="2:22" ht="21.95" customHeight="1" x14ac:dyDescent="0.15">
      <c r="B347" s="433"/>
      <c r="C347" s="67"/>
      <c r="D347" s="78"/>
      <c r="E347" s="611"/>
      <c r="F347" s="611"/>
      <c r="G347" s="77"/>
      <c r="H347" s="67"/>
      <c r="I347" s="78"/>
      <c r="J347" s="611"/>
      <c r="K347" s="611"/>
      <c r="L347" s="628">
        <v>0</v>
      </c>
      <c r="M347" s="70"/>
      <c r="N347" s="67"/>
      <c r="O347" s="70"/>
      <c r="P347" s="67"/>
      <c r="Q347" s="67"/>
      <c r="R347" s="67"/>
      <c r="S347" s="67"/>
      <c r="T347" s="192"/>
      <c r="U347" s="380"/>
      <c r="V347" s="381"/>
    </row>
    <row r="348" spans="2:22" ht="21.95" customHeight="1" x14ac:dyDescent="0.15">
      <c r="B348" s="434"/>
      <c r="C348" s="104"/>
      <c r="D348" s="167"/>
      <c r="E348" s="612"/>
      <c r="F348" s="612"/>
      <c r="G348" s="166"/>
      <c r="H348" s="104"/>
      <c r="I348" s="167"/>
      <c r="J348" s="612"/>
      <c r="K348" s="612"/>
      <c r="L348" s="623">
        <v>0</v>
      </c>
      <c r="M348" s="159"/>
      <c r="N348" s="104"/>
      <c r="O348" s="159"/>
      <c r="P348" s="104"/>
      <c r="Q348" s="104"/>
      <c r="R348" s="104"/>
      <c r="S348" s="104"/>
      <c r="T348" s="269"/>
      <c r="U348" s="380"/>
      <c r="V348" s="381"/>
    </row>
    <row r="349" spans="2:22" ht="21.95" customHeight="1" x14ac:dyDescent="0.15">
      <c r="B349" s="435"/>
      <c r="C349" s="71"/>
      <c r="D349" s="103"/>
      <c r="E349" s="610"/>
      <c r="F349" s="610"/>
      <c r="G349" s="164"/>
      <c r="H349" s="71"/>
      <c r="I349" s="103"/>
      <c r="J349" s="610"/>
      <c r="K349" s="610"/>
      <c r="L349" s="627">
        <v>0</v>
      </c>
      <c r="M349" s="200"/>
      <c r="N349" s="71"/>
      <c r="O349" s="200"/>
      <c r="P349" s="71"/>
      <c r="Q349" s="71"/>
      <c r="R349" s="71"/>
      <c r="S349" s="71"/>
      <c r="T349" s="270"/>
      <c r="U349" s="380"/>
      <c r="V349" s="381"/>
    </row>
    <row r="350" spans="2:22" ht="21.95" customHeight="1" x14ac:dyDescent="0.15">
      <c r="B350" s="433"/>
      <c r="C350" s="67"/>
      <c r="D350" s="78"/>
      <c r="E350" s="611"/>
      <c r="F350" s="611"/>
      <c r="G350" s="77"/>
      <c r="H350" s="67"/>
      <c r="I350" s="78"/>
      <c r="J350" s="611"/>
      <c r="K350" s="611"/>
      <c r="L350" s="628">
        <v>0</v>
      </c>
      <c r="M350" s="70"/>
      <c r="N350" s="67"/>
      <c r="O350" s="70"/>
      <c r="P350" s="67"/>
      <c r="Q350" s="67"/>
      <c r="R350" s="67"/>
      <c r="S350" s="67"/>
      <c r="T350" s="192"/>
      <c r="U350" s="380"/>
      <c r="V350" s="381"/>
    </row>
    <row r="351" spans="2:22" ht="21.95" customHeight="1" x14ac:dyDescent="0.15">
      <c r="B351" s="433"/>
      <c r="C351" s="67"/>
      <c r="D351" s="78"/>
      <c r="E351" s="611"/>
      <c r="F351" s="611"/>
      <c r="G351" s="77"/>
      <c r="H351" s="78"/>
      <c r="I351" s="78"/>
      <c r="J351" s="611"/>
      <c r="K351" s="611"/>
      <c r="L351" s="628">
        <v>0</v>
      </c>
      <c r="M351" s="70"/>
      <c r="N351" s="67"/>
      <c r="O351" s="70"/>
      <c r="P351" s="67"/>
      <c r="Q351" s="78"/>
      <c r="R351" s="78"/>
      <c r="S351" s="78"/>
      <c r="T351" s="192"/>
      <c r="U351" s="380"/>
      <c r="V351" s="381"/>
    </row>
    <row r="352" spans="2:22" ht="21.95" customHeight="1" x14ac:dyDescent="0.15">
      <c r="B352" s="433"/>
      <c r="C352" s="78"/>
      <c r="D352" s="78"/>
      <c r="E352" s="611"/>
      <c r="F352" s="611"/>
      <c r="G352" s="77"/>
      <c r="H352" s="78"/>
      <c r="I352" s="78"/>
      <c r="J352" s="611"/>
      <c r="K352" s="611"/>
      <c r="L352" s="628">
        <v>0</v>
      </c>
      <c r="M352" s="70"/>
      <c r="N352" s="67"/>
      <c r="O352" s="70"/>
      <c r="P352" s="67"/>
      <c r="Q352" s="78"/>
      <c r="R352" s="78"/>
      <c r="S352" s="78"/>
      <c r="T352" s="192"/>
      <c r="U352" s="380"/>
      <c r="V352" s="381"/>
    </row>
    <row r="353" spans="2:22" ht="21.95" customHeight="1" x14ac:dyDescent="0.15">
      <c r="B353" s="433"/>
      <c r="C353" s="78"/>
      <c r="D353" s="78"/>
      <c r="E353" s="611"/>
      <c r="F353" s="611"/>
      <c r="G353" s="77"/>
      <c r="H353" s="78"/>
      <c r="I353" s="78"/>
      <c r="J353" s="611"/>
      <c r="K353" s="611"/>
      <c r="L353" s="628">
        <v>0</v>
      </c>
      <c r="M353" s="70"/>
      <c r="N353" s="67"/>
      <c r="O353" s="70"/>
      <c r="P353" s="67"/>
      <c r="Q353" s="78"/>
      <c r="R353" s="78"/>
      <c r="S353" s="78"/>
      <c r="T353" s="192"/>
      <c r="U353" s="380"/>
      <c r="V353" s="381"/>
    </row>
    <row r="354" spans="2:22" ht="21.95" customHeight="1" x14ac:dyDescent="0.15">
      <c r="B354" s="433"/>
      <c r="C354" s="78"/>
      <c r="D354" s="78"/>
      <c r="E354" s="611"/>
      <c r="F354" s="611"/>
      <c r="G354" s="77"/>
      <c r="H354" s="78"/>
      <c r="I354" s="78"/>
      <c r="J354" s="611"/>
      <c r="K354" s="611"/>
      <c r="L354" s="628">
        <v>0</v>
      </c>
      <c r="M354" s="70"/>
      <c r="N354" s="67"/>
      <c r="O354" s="70"/>
      <c r="P354" s="67"/>
      <c r="Q354" s="78"/>
      <c r="R354" s="78"/>
      <c r="S354" s="78"/>
      <c r="T354" s="192"/>
      <c r="U354" s="380"/>
      <c r="V354" s="381"/>
    </row>
    <row r="355" spans="2:22" ht="21.95" customHeight="1" x14ac:dyDescent="0.15">
      <c r="B355" s="433"/>
      <c r="C355" s="78"/>
      <c r="D355" s="78"/>
      <c r="E355" s="611"/>
      <c r="F355" s="611"/>
      <c r="G355" s="77"/>
      <c r="H355" s="78"/>
      <c r="I355" s="78"/>
      <c r="J355" s="611"/>
      <c r="K355" s="611"/>
      <c r="L355" s="628">
        <v>0</v>
      </c>
      <c r="M355" s="70"/>
      <c r="N355" s="67"/>
      <c r="O355" s="70"/>
      <c r="P355" s="67"/>
      <c r="Q355" s="78"/>
      <c r="R355" s="78"/>
      <c r="S355" s="78"/>
      <c r="T355" s="192"/>
      <c r="U355" s="380"/>
      <c r="V355" s="381"/>
    </row>
    <row r="356" spans="2:22" ht="21.95" customHeight="1" x14ac:dyDescent="0.15">
      <c r="B356" s="433"/>
      <c r="C356" s="78"/>
      <c r="D356" s="78"/>
      <c r="E356" s="611"/>
      <c r="F356" s="611"/>
      <c r="G356" s="77"/>
      <c r="H356" s="78"/>
      <c r="I356" s="78"/>
      <c r="J356" s="611"/>
      <c r="K356" s="611"/>
      <c r="L356" s="628">
        <v>0</v>
      </c>
      <c r="M356" s="70"/>
      <c r="N356" s="67"/>
      <c r="O356" s="70"/>
      <c r="P356" s="67"/>
      <c r="Q356" s="78"/>
      <c r="R356" s="78"/>
      <c r="S356" s="78"/>
      <c r="T356" s="192"/>
      <c r="U356" s="380"/>
      <c r="V356" s="381"/>
    </row>
    <row r="357" spans="2:22" ht="21.95" customHeight="1" x14ac:dyDescent="0.15">
      <c r="B357" s="433"/>
      <c r="C357" s="78"/>
      <c r="D357" s="78"/>
      <c r="E357" s="611"/>
      <c r="F357" s="611"/>
      <c r="G357" s="77"/>
      <c r="H357" s="78"/>
      <c r="I357" s="78"/>
      <c r="J357" s="611"/>
      <c r="K357" s="611"/>
      <c r="L357" s="628">
        <v>0</v>
      </c>
      <c r="M357" s="70"/>
      <c r="N357" s="67"/>
      <c r="O357" s="70"/>
      <c r="P357" s="67"/>
      <c r="Q357" s="78"/>
      <c r="R357" s="78"/>
      <c r="S357" s="78"/>
      <c r="T357" s="192"/>
      <c r="U357" s="380"/>
      <c r="V357" s="381"/>
    </row>
    <row r="358" spans="2:22" ht="21.95" customHeight="1" x14ac:dyDescent="0.15">
      <c r="B358" s="433"/>
      <c r="C358" s="78"/>
      <c r="D358" s="78"/>
      <c r="E358" s="611"/>
      <c r="F358" s="611"/>
      <c r="G358" s="77"/>
      <c r="H358" s="78"/>
      <c r="I358" s="78"/>
      <c r="J358" s="611"/>
      <c r="K358" s="611"/>
      <c r="L358" s="628">
        <v>0</v>
      </c>
      <c r="M358" s="70"/>
      <c r="N358" s="67"/>
      <c r="O358" s="70"/>
      <c r="P358" s="67"/>
      <c r="Q358" s="78"/>
      <c r="R358" s="78"/>
      <c r="S358" s="78"/>
      <c r="T358" s="192"/>
      <c r="U358" s="380"/>
      <c r="V358" s="381"/>
    </row>
    <row r="359" spans="2:22" ht="21.95" customHeight="1" x14ac:dyDescent="0.15">
      <c r="B359" s="433"/>
      <c r="C359" s="78"/>
      <c r="D359" s="78"/>
      <c r="E359" s="611"/>
      <c r="F359" s="611"/>
      <c r="G359" s="77"/>
      <c r="H359" s="78"/>
      <c r="I359" s="78"/>
      <c r="J359" s="611"/>
      <c r="K359" s="611"/>
      <c r="L359" s="628">
        <v>0</v>
      </c>
      <c r="M359" s="70"/>
      <c r="N359" s="67"/>
      <c r="O359" s="70"/>
      <c r="P359" s="67"/>
      <c r="Q359" s="78"/>
      <c r="R359" s="78"/>
      <c r="S359" s="78"/>
      <c r="T359" s="192"/>
      <c r="U359" s="380"/>
      <c r="V359" s="381"/>
    </row>
    <row r="360" spans="2:22" ht="21.95" customHeight="1" x14ac:dyDescent="0.15">
      <c r="B360" s="433"/>
      <c r="C360" s="78"/>
      <c r="D360" s="78"/>
      <c r="E360" s="611"/>
      <c r="F360" s="611"/>
      <c r="G360" s="77"/>
      <c r="H360" s="78"/>
      <c r="I360" s="78"/>
      <c r="J360" s="611"/>
      <c r="K360" s="611"/>
      <c r="L360" s="628">
        <v>0</v>
      </c>
      <c r="M360" s="70"/>
      <c r="N360" s="67"/>
      <c r="O360" s="70"/>
      <c r="P360" s="67"/>
      <c r="Q360" s="78"/>
      <c r="R360" s="78"/>
      <c r="S360" s="78"/>
      <c r="T360" s="192"/>
      <c r="U360" s="380"/>
      <c r="V360" s="381"/>
    </row>
    <row r="361" spans="2:22" ht="21.95" customHeight="1" x14ac:dyDescent="0.15">
      <c r="B361" s="433"/>
      <c r="C361" s="78"/>
      <c r="D361" s="78"/>
      <c r="E361" s="611"/>
      <c r="F361" s="611"/>
      <c r="G361" s="77"/>
      <c r="H361" s="78"/>
      <c r="I361" s="78"/>
      <c r="J361" s="611"/>
      <c r="K361" s="611"/>
      <c r="L361" s="628">
        <v>0</v>
      </c>
      <c r="M361" s="70"/>
      <c r="N361" s="67"/>
      <c r="O361" s="70"/>
      <c r="P361" s="67"/>
      <c r="Q361" s="78"/>
      <c r="R361" s="78"/>
      <c r="S361" s="78"/>
      <c r="T361" s="192"/>
      <c r="U361" s="380"/>
      <c r="V361" s="381"/>
    </row>
    <row r="362" spans="2:22" ht="21.95" customHeight="1" x14ac:dyDescent="0.15">
      <c r="B362" s="433"/>
      <c r="C362" s="78"/>
      <c r="D362" s="78"/>
      <c r="E362" s="611"/>
      <c r="F362" s="611"/>
      <c r="G362" s="77"/>
      <c r="H362" s="78"/>
      <c r="I362" s="78"/>
      <c r="J362" s="611"/>
      <c r="K362" s="611"/>
      <c r="L362" s="628">
        <v>0</v>
      </c>
      <c r="M362" s="70"/>
      <c r="N362" s="67"/>
      <c r="O362" s="70"/>
      <c r="P362" s="67"/>
      <c r="Q362" s="78"/>
      <c r="R362" s="78"/>
      <c r="S362" s="78"/>
      <c r="T362" s="192"/>
      <c r="U362" s="380"/>
      <c r="V362" s="381"/>
    </row>
    <row r="363" spans="2:22" ht="21.95" customHeight="1" x14ac:dyDescent="0.15">
      <c r="B363" s="433"/>
      <c r="C363" s="78"/>
      <c r="D363" s="78"/>
      <c r="E363" s="611"/>
      <c r="F363" s="611"/>
      <c r="G363" s="77"/>
      <c r="H363" s="78"/>
      <c r="I363" s="78"/>
      <c r="J363" s="611"/>
      <c r="K363" s="611"/>
      <c r="L363" s="628">
        <v>0</v>
      </c>
      <c r="M363" s="70"/>
      <c r="N363" s="67"/>
      <c r="O363" s="70"/>
      <c r="P363" s="67"/>
      <c r="Q363" s="78"/>
      <c r="R363" s="78"/>
      <c r="S363" s="78"/>
      <c r="T363" s="192"/>
      <c r="U363" s="380"/>
      <c r="V363" s="381"/>
    </row>
    <row r="364" spans="2:22" ht="21.95" customHeight="1" x14ac:dyDescent="0.15">
      <c r="B364" s="206"/>
      <c r="C364" s="78"/>
      <c r="D364" s="78"/>
      <c r="E364" s="611"/>
      <c r="F364" s="611"/>
      <c r="G364" s="77"/>
      <c r="H364" s="78"/>
      <c r="I364" s="78"/>
      <c r="J364" s="611"/>
      <c r="K364" s="611"/>
      <c r="L364" s="628">
        <v>0</v>
      </c>
      <c r="M364" s="70"/>
      <c r="N364" s="67"/>
      <c r="O364" s="70"/>
      <c r="P364" s="67"/>
      <c r="Q364" s="78"/>
      <c r="R364" s="78"/>
      <c r="S364" s="78"/>
      <c r="T364" s="192"/>
      <c r="U364" s="380"/>
      <c r="V364" s="381"/>
    </row>
    <row r="365" spans="2:22" ht="21.95" customHeight="1" x14ac:dyDescent="0.15">
      <c r="B365" s="433"/>
      <c r="C365" s="67"/>
      <c r="D365" s="78"/>
      <c r="E365" s="611"/>
      <c r="F365" s="611"/>
      <c r="G365" s="77"/>
      <c r="H365" s="78"/>
      <c r="I365" s="67"/>
      <c r="J365" s="611"/>
      <c r="K365" s="611"/>
      <c r="L365" s="628">
        <v>0</v>
      </c>
      <c r="M365" s="70"/>
      <c r="N365" s="67"/>
      <c r="O365" s="70"/>
      <c r="P365" s="67"/>
      <c r="Q365" s="67"/>
      <c r="R365" s="67"/>
      <c r="S365" s="67"/>
      <c r="T365" s="192"/>
      <c r="U365" s="380"/>
      <c r="V365" s="381"/>
    </row>
    <row r="366" spans="2:22" ht="21.95" customHeight="1" x14ac:dyDescent="0.15">
      <c r="B366" s="433"/>
      <c r="C366" s="67"/>
      <c r="D366" s="78"/>
      <c r="E366" s="611"/>
      <c r="F366" s="611"/>
      <c r="G366" s="77"/>
      <c r="H366" s="78"/>
      <c r="I366" s="67"/>
      <c r="J366" s="611"/>
      <c r="K366" s="611"/>
      <c r="L366" s="628">
        <v>0</v>
      </c>
      <c r="M366" s="70"/>
      <c r="N366" s="67"/>
      <c r="O366" s="70"/>
      <c r="P366" s="67"/>
      <c r="Q366" s="67"/>
      <c r="R366" s="67"/>
      <c r="S366" s="67"/>
      <c r="T366" s="192"/>
      <c r="U366" s="380"/>
      <c r="V366" s="381"/>
    </row>
    <row r="367" spans="2:22" ht="21.95" customHeight="1" x14ac:dyDescent="0.15">
      <c r="B367" s="433"/>
      <c r="C367" s="67"/>
      <c r="D367" s="78"/>
      <c r="E367" s="611"/>
      <c r="F367" s="611"/>
      <c r="G367" s="77"/>
      <c r="H367" s="78"/>
      <c r="I367" s="67"/>
      <c r="J367" s="611"/>
      <c r="K367" s="611"/>
      <c r="L367" s="628">
        <v>0</v>
      </c>
      <c r="M367" s="70"/>
      <c r="N367" s="67"/>
      <c r="O367" s="70"/>
      <c r="P367" s="67"/>
      <c r="Q367" s="67"/>
      <c r="R367" s="67"/>
      <c r="S367" s="67"/>
      <c r="T367" s="192"/>
      <c r="U367" s="380"/>
      <c r="V367" s="381"/>
    </row>
    <row r="368" spans="2:22" ht="21.95" customHeight="1" x14ac:dyDescent="0.15">
      <c r="B368" s="434"/>
      <c r="C368" s="104"/>
      <c r="D368" s="167"/>
      <c r="E368" s="612"/>
      <c r="F368" s="612"/>
      <c r="G368" s="166"/>
      <c r="H368" s="167"/>
      <c r="I368" s="104"/>
      <c r="J368" s="612"/>
      <c r="K368" s="612"/>
      <c r="L368" s="623">
        <v>0</v>
      </c>
      <c r="M368" s="159"/>
      <c r="N368" s="104"/>
      <c r="O368" s="159"/>
      <c r="P368" s="104"/>
      <c r="Q368" s="104"/>
      <c r="R368" s="104"/>
      <c r="S368" s="104"/>
      <c r="T368" s="269"/>
      <c r="U368" s="380"/>
      <c r="V368" s="381"/>
    </row>
    <row r="369" spans="2:22" ht="21.95" customHeight="1" x14ac:dyDescent="0.15">
      <c r="B369" s="437"/>
      <c r="C369" s="101"/>
      <c r="D369" s="151"/>
      <c r="E369" s="619"/>
      <c r="F369" s="619"/>
      <c r="G369" s="76"/>
      <c r="H369" s="151"/>
      <c r="I369" s="101"/>
      <c r="J369" s="619"/>
      <c r="K369" s="619"/>
      <c r="L369" s="631">
        <v>0</v>
      </c>
      <c r="M369" s="276"/>
      <c r="N369" s="101"/>
      <c r="O369" s="276"/>
      <c r="P369" s="101"/>
      <c r="Q369" s="101"/>
      <c r="R369" s="101"/>
      <c r="S369" s="101"/>
      <c r="T369" s="277"/>
      <c r="U369" s="380"/>
      <c r="V369" s="381"/>
    </row>
    <row r="370" spans="2:22" ht="21.95" customHeight="1" x14ac:dyDescent="0.15">
      <c r="B370" s="433"/>
      <c r="C370" s="67"/>
      <c r="D370" s="78"/>
      <c r="E370" s="611"/>
      <c r="F370" s="611"/>
      <c r="G370" s="77"/>
      <c r="H370" s="78"/>
      <c r="I370" s="67"/>
      <c r="J370" s="611"/>
      <c r="K370" s="611"/>
      <c r="L370" s="628">
        <v>0</v>
      </c>
      <c r="M370" s="70"/>
      <c r="N370" s="67"/>
      <c r="O370" s="70"/>
      <c r="P370" s="67"/>
      <c r="Q370" s="67"/>
      <c r="R370" s="67"/>
      <c r="S370" s="67"/>
      <c r="T370" s="192"/>
      <c r="U370" s="380"/>
      <c r="V370" s="381"/>
    </row>
    <row r="371" spans="2:22" ht="21.95" customHeight="1" x14ac:dyDescent="0.15">
      <c r="B371" s="433"/>
      <c r="C371" s="67"/>
      <c r="D371" s="78"/>
      <c r="E371" s="611"/>
      <c r="F371" s="611"/>
      <c r="G371" s="77"/>
      <c r="H371" s="78"/>
      <c r="I371" s="67"/>
      <c r="J371" s="611"/>
      <c r="K371" s="611"/>
      <c r="L371" s="628">
        <v>0</v>
      </c>
      <c r="M371" s="70"/>
      <c r="N371" s="67"/>
      <c r="O371" s="70"/>
      <c r="P371" s="67"/>
      <c r="Q371" s="67"/>
      <c r="R371" s="67"/>
      <c r="S371" s="67"/>
      <c r="T371" s="192"/>
      <c r="U371" s="380"/>
      <c r="V371" s="381"/>
    </row>
    <row r="372" spans="2:22" ht="21.95" customHeight="1" x14ac:dyDescent="0.15">
      <c r="B372" s="433"/>
      <c r="C372" s="78"/>
      <c r="D372" s="78"/>
      <c r="E372" s="611"/>
      <c r="F372" s="611"/>
      <c r="G372" s="77"/>
      <c r="H372" s="78"/>
      <c r="I372" s="78"/>
      <c r="J372" s="611"/>
      <c r="K372" s="611"/>
      <c r="L372" s="628">
        <v>0</v>
      </c>
      <c r="M372" s="70"/>
      <c r="N372" s="67"/>
      <c r="O372" s="70"/>
      <c r="P372" s="67"/>
      <c r="Q372" s="78"/>
      <c r="R372" s="78"/>
      <c r="S372" s="78"/>
      <c r="T372" s="192"/>
      <c r="U372" s="380"/>
      <c r="V372" s="381"/>
    </row>
    <row r="373" spans="2:22" ht="21.95" customHeight="1" x14ac:dyDescent="0.15">
      <c r="B373" s="433"/>
      <c r="C373" s="78"/>
      <c r="D373" s="78"/>
      <c r="E373" s="611"/>
      <c r="F373" s="611"/>
      <c r="G373" s="77"/>
      <c r="H373" s="78"/>
      <c r="I373" s="78"/>
      <c r="J373" s="611"/>
      <c r="K373" s="611"/>
      <c r="L373" s="628">
        <v>0</v>
      </c>
      <c r="M373" s="70"/>
      <c r="N373" s="67"/>
      <c r="O373" s="70"/>
      <c r="P373" s="67"/>
      <c r="Q373" s="78"/>
      <c r="R373" s="78"/>
      <c r="S373" s="78"/>
      <c r="T373" s="192"/>
      <c r="U373" s="380"/>
      <c r="V373" s="381"/>
    </row>
    <row r="374" spans="2:22" ht="21.95" customHeight="1" x14ac:dyDescent="0.15">
      <c r="B374" s="433"/>
      <c r="C374" s="78"/>
      <c r="D374" s="78"/>
      <c r="E374" s="611"/>
      <c r="F374" s="611"/>
      <c r="G374" s="77"/>
      <c r="H374" s="78"/>
      <c r="I374" s="78"/>
      <c r="J374" s="611"/>
      <c r="K374" s="611"/>
      <c r="L374" s="628">
        <v>0</v>
      </c>
      <c r="M374" s="70"/>
      <c r="N374" s="67"/>
      <c r="O374" s="70"/>
      <c r="P374" s="67"/>
      <c r="Q374" s="78"/>
      <c r="R374" s="78"/>
      <c r="S374" s="78"/>
      <c r="T374" s="192"/>
      <c r="U374" s="380"/>
      <c r="V374" s="381"/>
    </row>
    <row r="375" spans="2:22" ht="21.95" customHeight="1" x14ac:dyDescent="0.15">
      <c r="B375" s="433"/>
      <c r="C375" s="78"/>
      <c r="D375" s="78"/>
      <c r="E375" s="611"/>
      <c r="F375" s="611"/>
      <c r="G375" s="77"/>
      <c r="H375" s="78"/>
      <c r="I375" s="78"/>
      <c r="J375" s="611"/>
      <c r="K375" s="611"/>
      <c r="L375" s="628">
        <v>0</v>
      </c>
      <c r="M375" s="70"/>
      <c r="N375" s="67"/>
      <c r="O375" s="70"/>
      <c r="P375" s="67"/>
      <c r="Q375" s="78"/>
      <c r="R375" s="78"/>
      <c r="S375" s="78"/>
      <c r="T375" s="192"/>
      <c r="U375" s="380"/>
      <c r="V375" s="381"/>
    </row>
    <row r="376" spans="2:22" ht="21.95" customHeight="1" x14ac:dyDescent="0.15">
      <c r="B376" s="433"/>
      <c r="C376" s="78"/>
      <c r="D376" s="78"/>
      <c r="E376" s="611"/>
      <c r="F376" s="611"/>
      <c r="G376" s="77"/>
      <c r="H376" s="78"/>
      <c r="I376" s="78"/>
      <c r="J376" s="611"/>
      <c r="K376" s="611"/>
      <c r="L376" s="628">
        <v>0</v>
      </c>
      <c r="M376" s="70"/>
      <c r="N376" s="67"/>
      <c r="O376" s="70"/>
      <c r="P376" s="67"/>
      <c r="Q376" s="78"/>
      <c r="R376" s="78"/>
      <c r="S376" s="78"/>
      <c r="T376" s="192"/>
      <c r="U376" s="380"/>
      <c r="V376" s="381"/>
    </row>
    <row r="377" spans="2:22" ht="21.95" customHeight="1" x14ac:dyDescent="0.15">
      <c r="B377" s="433"/>
      <c r="C377" s="78"/>
      <c r="D377" s="78"/>
      <c r="E377" s="611"/>
      <c r="F377" s="611"/>
      <c r="G377" s="77"/>
      <c r="H377" s="78"/>
      <c r="I377" s="78"/>
      <c r="J377" s="611"/>
      <c r="K377" s="611"/>
      <c r="L377" s="628">
        <v>0</v>
      </c>
      <c r="M377" s="70"/>
      <c r="N377" s="67"/>
      <c r="O377" s="70"/>
      <c r="P377" s="67"/>
      <c r="Q377" s="78"/>
      <c r="R377" s="78"/>
      <c r="S377" s="78"/>
      <c r="T377" s="192"/>
      <c r="U377" s="380"/>
      <c r="V377" s="381"/>
    </row>
    <row r="378" spans="2:22" ht="21.95" customHeight="1" x14ac:dyDescent="0.15">
      <c r="B378" s="433"/>
      <c r="C378" s="78"/>
      <c r="D378" s="78"/>
      <c r="E378" s="611"/>
      <c r="F378" s="611"/>
      <c r="G378" s="77"/>
      <c r="H378" s="78"/>
      <c r="I378" s="78"/>
      <c r="J378" s="611"/>
      <c r="K378" s="611"/>
      <c r="L378" s="628">
        <v>0</v>
      </c>
      <c r="M378" s="70"/>
      <c r="N378" s="67"/>
      <c r="O378" s="70"/>
      <c r="P378" s="67"/>
      <c r="Q378" s="78"/>
      <c r="R378" s="78"/>
      <c r="S378" s="78"/>
      <c r="T378" s="192"/>
      <c r="U378" s="380"/>
      <c r="V378" s="381"/>
    </row>
    <row r="379" spans="2:22" ht="21.95" customHeight="1" x14ac:dyDescent="0.15">
      <c r="B379" s="433"/>
      <c r="C379" s="78"/>
      <c r="D379" s="78"/>
      <c r="E379" s="611"/>
      <c r="F379" s="611"/>
      <c r="G379" s="77"/>
      <c r="H379" s="78"/>
      <c r="I379" s="78"/>
      <c r="J379" s="611"/>
      <c r="K379" s="611"/>
      <c r="L379" s="628">
        <v>0</v>
      </c>
      <c r="M379" s="70"/>
      <c r="N379" s="67"/>
      <c r="O379" s="70"/>
      <c r="P379" s="67"/>
      <c r="Q379" s="78"/>
      <c r="R379" s="78"/>
      <c r="S379" s="78"/>
      <c r="T379" s="192"/>
      <c r="U379" s="380"/>
      <c r="V379" s="381"/>
    </row>
    <row r="380" spans="2:22" ht="21.95" customHeight="1" x14ac:dyDescent="0.15">
      <c r="B380" s="433"/>
      <c r="C380" s="78"/>
      <c r="D380" s="78"/>
      <c r="E380" s="611"/>
      <c r="F380" s="611"/>
      <c r="G380" s="77"/>
      <c r="H380" s="78"/>
      <c r="I380" s="78"/>
      <c r="J380" s="611"/>
      <c r="K380" s="611"/>
      <c r="L380" s="628">
        <v>0</v>
      </c>
      <c r="M380" s="70"/>
      <c r="N380" s="67"/>
      <c r="O380" s="70"/>
      <c r="P380" s="67"/>
      <c r="Q380" s="78"/>
      <c r="R380" s="78"/>
      <c r="S380" s="78"/>
      <c r="T380" s="192"/>
      <c r="U380" s="380"/>
      <c r="V380" s="381"/>
    </row>
    <row r="381" spans="2:22" ht="21.95" customHeight="1" x14ac:dyDescent="0.15">
      <c r="B381" s="433"/>
      <c r="C381" s="78"/>
      <c r="D381" s="78"/>
      <c r="E381" s="611"/>
      <c r="F381" s="611"/>
      <c r="G381" s="77"/>
      <c r="H381" s="78"/>
      <c r="I381" s="78"/>
      <c r="J381" s="611"/>
      <c r="K381" s="611"/>
      <c r="L381" s="628">
        <v>0</v>
      </c>
      <c r="M381" s="70"/>
      <c r="N381" s="67"/>
      <c r="O381" s="70"/>
      <c r="P381" s="67"/>
      <c r="Q381" s="78"/>
      <c r="R381" s="78"/>
      <c r="S381" s="78"/>
      <c r="T381" s="192"/>
      <c r="U381" s="380"/>
      <c r="V381" s="381"/>
    </row>
    <row r="382" spans="2:22" ht="21.95" customHeight="1" x14ac:dyDescent="0.15">
      <c r="B382" s="433"/>
      <c r="C382" s="78"/>
      <c r="D382" s="78"/>
      <c r="E382" s="611"/>
      <c r="F382" s="611"/>
      <c r="G382" s="77"/>
      <c r="H382" s="78"/>
      <c r="I382" s="78"/>
      <c r="J382" s="611"/>
      <c r="K382" s="611"/>
      <c r="L382" s="628">
        <v>0</v>
      </c>
      <c r="M382" s="70"/>
      <c r="N382" s="67"/>
      <c r="O382" s="70"/>
      <c r="P382" s="67"/>
      <c r="Q382" s="78"/>
      <c r="R382" s="78"/>
      <c r="S382" s="78"/>
      <c r="T382" s="192"/>
      <c r="U382" s="380"/>
      <c r="V382" s="381"/>
    </row>
    <row r="383" spans="2:22" ht="21.95" customHeight="1" x14ac:dyDescent="0.15">
      <c r="B383" s="433"/>
      <c r="C383" s="78"/>
      <c r="D383" s="78"/>
      <c r="E383" s="611"/>
      <c r="F383" s="611"/>
      <c r="G383" s="77"/>
      <c r="H383" s="78"/>
      <c r="I383" s="78"/>
      <c r="J383" s="611"/>
      <c r="K383" s="611"/>
      <c r="L383" s="628">
        <v>0</v>
      </c>
      <c r="M383" s="70"/>
      <c r="N383" s="67"/>
      <c r="O383" s="70"/>
      <c r="P383" s="67"/>
      <c r="Q383" s="78"/>
      <c r="R383" s="78"/>
      <c r="S383" s="78"/>
      <c r="T383" s="192"/>
      <c r="U383" s="380"/>
      <c r="V383" s="381"/>
    </row>
    <row r="384" spans="2:22" ht="21.95" customHeight="1" x14ac:dyDescent="0.15">
      <c r="B384" s="206"/>
      <c r="C384" s="78"/>
      <c r="D384" s="78"/>
      <c r="E384" s="611"/>
      <c r="F384" s="611"/>
      <c r="G384" s="77"/>
      <c r="H384" s="78"/>
      <c r="I384" s="78"/>
      <c r="J384" s="611"/>
      <c r="K384" s="611"/>
      <c r="L384" s="628">
        <v>0</v>
      </c>
      <c r="M384" s="70"/>
      <c r="N384" s="67"/>
      <c r="O384" s="70"/>
      <c r="P384" s="67"/>
      <c r="Q384" s="78"/>
      <c r="R384" s="78"/>
      <c r="S384" s="78"/>
      <c r="T384" s="192"/>
      <c r="U384" s="380"/>
      <c r="V384" s="381"/>
    </row>
    <row r="385" spans="2:22" ht="21.95" customHeight="1" x14ac:dyDescent="0.15">
      <c r="B385" s="605"/>
      <c r="C385" s="600"/>
      <c r="D385" s="601"/>
      <c r="E385" s="620"/>
      <c r="F385" s="623"/>
      <c r="G385" s="601"/>
      <c r="H385" s="600"/>
      <c r="I385" s="415"/>
      <c r="J385" s="620"/>
      <c r="K385" s="623"/>
      <c r="L385" s="623">
        <v>0</v>
      </c>
      <c r="M385" s="208"/>
      <c r="N385" s="208"/>
      <c r="O385" s="208"/>
      <c r="P385" s="208"/>
      <c r="Q385" s="208"/>
      <c r="R385" s="208"/>
      <c r="S385" s="208"/>
      <c r="T385" s="209"/>
      <c r="U385" s="380"/>
      <c r="V385" s="381"/>
    </row>
    <row r="386" spans="2:22" ht="21.95" customHeight="1" x14ac:dyDescent="0.15">
      <c r="B386" s="435"/>
      <c r="C386" s="71"/>
      <c r="D386" s="103"/>
      <c r="E386" s="610"/>
      <c r="F386" s="610"/>
      <c r="G386" s="164"/>
      <c r="H386" s="103"/>
      <c r="I386" s="71"/>
      <c r="J386" s="610"/>
      <c r="K386" s="610"/>
      <c r="L386" s="627">
        <v>0</v>
      </c>
      <c r="M386" s="200"/>
      <c r="N386" s="71"/>
      <c r="O386" s="200"/>
      <c r="P386" s="71"/>
      <c r="Q386" s="71"/>
      <c r="R386" s="71"/>
      <c r="S386" s="71"/>
      <c r="T386" s="270"/>
      <c r="U386" s="380"/>
      <c r="V386" s="381"/>
    </row>
    <row r="387" spans="2:22" ht="21.95" customHeight="1" x14ac:dyDescent="0.15">
      <c r="B387" s="433"/>
      <c r="C387" s="67"/>
      <c r="D387" s="78"/>
      <c r="E387" s="611"/>
      <c r="F387" s="611"/>
      <c r="G387" s="77"/>
      <c r="H387" s="78"/>
      <c r="I387" s="67"/>
      <c r="J387" s="611"/>
      <c r="K387" s="611"/>
      <c r="L387" s="628">
        <v>0</v>
      </c>
      <c r="M387" s="70"/>
      <c r="N387" s="67"/>
      <c r="O387" s="70"/>
      <c r="P387" s="67"/>
      <c r="Q387" s="67"/>
      <c r="R387" s="67"/>
      <c r="S387" s="67"/>
      <c r="T387" s="192"/>
      <c r="U387" s="380"/>
      <c r="V387" s="381"/>
    </row>
    <row r="388" spans="2:22" ht="21.95" customHeight="1" x14ac:dyDescent="0.15">
      <c r="B388" s="433"/>
      <c r="C388" s="67"/>
      <c r="D388" s="78"/>
      <c r="E388" s="611"/>
      <c r="F388" s="611"/>
      <c r="G388" s="77"/>
      <c r="H388" s="78"/>
      <c r="I388" s="67"/>
      <c r="J388" s="611"/>
      <c r="K388" s="611"/>
      <c r="L388" s="628">
        <v>0</v>
      </c>
      <c r="M388" s="70"/>
      <c r="N388" s="67"/>
      <c r="O388" s="70"/>
      <c r="P388" s="67"/>
      <c r="Q388" s="67"/>
      <c r="R388" s="67"/>
      <c r="S388" s="67"/>
      <c r="T388" s="192"/>
      <c r="U388" s="380"/>
      <c r="V388" s="381"/>
    </row>
    <row r="389" spans="2:22" ht="21.95" customHeight="1" x14ac:dyDescent="0.15">
      <c r="B389" s="433"/>
      <c r="C389" s="67"/>
      <c r="D389" s="78"/>
      <c r="E389" s="611"/>
      <c r="F389" s="611"/>
      <c r="G389" s="77"/>
      <c r="H389" s="78"/>
      <c r="I389" s="67"/>
      <c r="J389" s="611"/>
      <c r="K389" s="611"/>
      <c r="L389" s="628">
        <v>0</v>
      </c>
      <c r="M389" s="70"/>
      <c r="N389" s="67"/>
      <c r="O389" s="70"/>
      <c r="P389" s="67"/>
      <c r="Q389" s="67"/>
      <c r="R389" s="67"/>
      <c r="S389" s="67"/>
      <c r="T389" s="192"/>
      <c r="U389" s="380"/>
      <c r="V389" s="381"/>
    </row>
    <row r="390" spans="2:22" ht="21.95" customHeight="1" x14ac:dyDescent="0.15">
      <c r="B390" s="433"/>
      <c r="C390" s="67"/>
      <c r="D390" s="78"/>
      <c r="E390" s="611"/>
      <c r="F390" s="611"/>
      <c r="G390" s="77"/>
      <c r="H390" s="78"/>
      <c r="I390" s="67"/>
      <c r="J390" s="611"/>
      <c r="K390" s="611"/>
      <c r="L390" s="628">
        <v>0</v>
      </c>
      <c r="M390" s="70"/>
      <c r="N390" s="67"/>
      <c r="O390" s="70"/>
      <c r="P390" s="67"/>
      <c r="Q390" s="67"/>
      <c r="R390" s="67"/>
      <c r="S390" s="67"/>
      <c r="T390" s="192"/>
      <c r="U390" s="380"/>
      <c r="V390" s="381"/>
    </row>
    <row r="391" spans="2:22" ht="21.95" customHeight="1" x14ac:dyDescent="0.15">
      <c r="B391" s="433"/>
      <c r="C391" s="67"/>
      <c r="D391" s="78"/>
      <c r="E391" s="611"/>
      <c r="F391" s="611"/>
      <c r="G391" s="77"/>
      <c r="H391" s="78"/>
      <c r="I391" s="67"/>
      <c r="J391" s="611"/>
      <c r="K391" s="611"/>
      <c r="L391" s="628">
        <v>0</v>
      </c>
      <c r="M391" s="70"/>
      <c r="N391" s="67"/>
      <c r="O391" s="70"/>
      <c r="P391" s="67"/>
      <c r="Q391" s="67"/>
      <c r="R391" s="67"/>
      <c r="S391" s="67"/>
      <c r="T391" s="192"/>
      <c r="U391" s="380"/>
      <c r="V391" s="381"/>
    </row>
    <row r="392" spans="2:22" ht="21.95" customHeight="1" x14ac:dyDescent="0.15">
      <c r="B392" s="433"/>
      <c r="C392" s="67"/>
      <c r="D392" s="78"/>
      <c r="E392" s="611"/>
      <c r="F392" s="611"/>
      <c r="G392" s="77"/>
      <c r="H392" s="78"/>
      <c r="I392" s="67"/>
      <c r="J392" s="611"/>
      <c r="K392" s="611"/>
      <c r="L392" s="628">
        <v>0</v>
      </c>
      <c r="M392" s="70"/>
      <c r="N392" s="67"/>
      <c r="O392" s="70"/>
      <c r="P392" s="67"/>
      <c r="Q392" s="67"/>
      <c r="R392" s="67"/>
      <c r="S392" s="67"/>
      <c r="T392" s="192"/>
      <c r="U392" s="380"/>
      <c r="V392" s="381"/>
    </row>
    <row r="393" spans="2:22" ht="21.95" customHeight="1" x14ac:dyDescent="0.15">
      <c r="B393" s="433"/>
      <c r="C393" s="78"/>
      <c r="D393" s="78"/>
      <c r="E393" s="611"/>
      <c r="F393" s="611"/>
      <c r="G393" s="77"/>
      <c r="H393" s="78"/>
      <c r="I393" s="78"/>
      <c r="J393" s="611"/>
      <c r="K393" s="611"/>
      <c r="L393" s="628">
        <v>0</v>
      </c>
      <c r="M393" s="70"/>
      <c r="N393" s="67"/>
      <c r="O393" s="70"/>
      <c r="P393" s="67"/>
      <c r="Q393" s="78"/>
      <c r="R393" s="78"/>
      <c r="S393" s="78"/>
      <c r="T393" s="192"/>
      <c r="U393" s="380"/>
      <c r="V393" s="381"/>
    </row>
    <row r="394" spans="2:22" ht="21.95" customHeight="1" x14ac:dyDescent="0.15">
      <c r="B394" s="433"/>
      <c r="C394" s="78"/>
      <c r="D394" s="78"/>
      <c r="E394" s="611"/>
      <c r="F394" s="611"/>
      <c r="G394" s="77"/>
      <c r="H394" s="78"/>
      <c r="I394" s="78"/>
      <c r="J394" s="611"/>
      <c r="K394" s="611"/>
      <c r="L394" s="628">
        <v>0</v>
      </c>
      <c r="M394" s="70"/>
      <c r="N394" s="67"/>
      <c r="O394" s="70"/>
      <c r="P394" s="67"/>
      <c r="Q394" s="78"/>
      <c r="R394" s="78"/>
      <c r="S394" s="78"/>
      <c r="T394" s="192"/>
      <c r="U394" s="380"/>
      <c r="V394" s="381"/>
    </row>
    <row r="395" spans="2:22" ht="21.95" customHeight="1" x14ac:dyDescent="0.15">
      <c r="B395" s="433"/>
      <c r="C395" s="78"/>
      <c r="D395" s="78"/>
      <c r="E395" s="611"/>
      <c r="F395" s="611"/>
      <c r="G395" s="77"/>
      <c r="H395" s="78"/>
      <c r="I395" s="78"/>
      <c r="J395" s="611"/>
      <c r="K395" s="611"/>
      <c r="L395" s="628">
        <v>0</v>
      </c>
      <c r="M395" s="70"/>
      <c r="N395" s="67"/>
      <c r="O395" s="70"/>
      <c r="P395" s="67"/>
      <c r="Q395" s="78"/>
      <c r="R395" s="78"/>
      <c r="S395" s="78"/>
      <c r="T395" s="192"/>
      <c r="U395" s="380"/>
      <c r="V395" s="381"/>
    </row>
    <row r="396" spans="2:22" ht="21.95" customHeight="1" x14ac:dyDescent="0.15">
      <c r="B396" s="433"/>
      <c r="C396" s="78"/>
      <c r="D396" s="78"/>
      <c r="E396" s="611"/>
      <c r="F396" s="611"/>
      <c r="G396" s="77"/>
      <c r="H396" s="78"/>
      <c r="I396" s="78"/>
      <c r="J396" s="611"/>
      <c r="K396" s="611"/>
      <c r="L396" s="628">
        <v>0</v>
      </c>
      <c r="M396" s="70"/>
      <c r="N396" s="67"/>
      <c r="O396" s="70"/>
      <c r="P396" s="67"/>
      <c r="Q396" s="78"/>
      <c r="R396" s="78"/>
      <c r="S396" s="78"/>
      <c r="T396" s="192"/>
      <c r="U396" s="380"/>
      <c r="V396" s="381"/>
    </row>
    <row r="397" spans="2:22" ht="21.95" customHeight="1" x14ac:dyDescent="0.15">
      <c r="B397" s="433"/>
      <c r="C397" s="78"/>
      <c r="D397" s="78"/>
      <c r="E397" s="611"/>
      <c r="F397" s="611"/>
      <c r="G397" s="77"/>
      <c r="H397" s="78"/>
      <c r="I397" s="78"/>
      <c r="J397" s="611"/>
      <c r="K397" s="611"/>
      <c r="L397" s="628">
        <v>0</v>
      </c>
      <c r="M397" s="70"/>
      <c r="N397" s="67"/>
      <c r="O397" s="70"/>
      <c r="P397" s="67"/>
      <c r="Q397" s="78"/>
      <c r="R397" s="78"/>
      <c r="S397" s="78"/>
      <c r="T397" s="192"/>
      <c r="U397" s="380"/>
      <c r="V397" s="381"/>
    </row>
    <row r="398" spans="2:22" ht="21.95" customHeight="1" x14ac:dyDescent="0.15">
      <c r="B398" s="433"/>
      <c r="C398" s="78"/>
      <c r="D398" s="78"/>
      <c r="E398" s="611"/>
      <c r="F398" s="611"/>
      <c r="G398" s="77"/>
      <c r="H398" s="78"/>
      <c r="I398" s="78"/>
      <c r="J398" s="611"/>
      <c r="K398" s="611"/>
      <c r="L398" s="628">
        <v>0</v>
      </c>
      <c r="M398" s="70"/>
      <c r="N398" s="67"/>
      <c r="O398" s="70"/>
      <c r="P398" s="67"/>
      <c r="Q398" s="78"/>
      <c r="R398" s="78"/>
      <c r="S398" s="78"/>
      <c r="T398" s="192"/>
      <c r="U398" s="380"/>
      <c r="V398" s="381"/>
    </row>
    <row r="399" spans="2:22" ht="21.95" customHeight="1" x14ac:dyDescent="0.15">
      <c r="B399" s="433"/>
      <c r="C399" s="78"/>
      <c r="D399" s="78"/>
      <c r="E399" s="611"/>
      <c r="F399" s="611"/>
      <c r="G399" s="77"/>
      <c r="H399" s="78"/>
      <c r="I399" s="78"/>
      <c r="J399" s="611"/>
      <c r="K399" s="611"/>
      <c r="L399" s="628">
        <v>0</v>
      </c>
      <c r="M399" s="70"/>
      <c r="N399" s="67"/>
      <c r="O399" s="70"/>
      <c r="P399" s="67"/>
      <c r="Q399" s="78"/>
      <c r="R399" s="78"/>
      <c r="S399" s="78"/>
      <c r="T399" s="192"/>
      <c r="U399" s="380"/>
      <c r="V399" s="381"/>
    </row>
    <row r="400" spans="2:22" ht="21.95" customHeight="1" x14ac:dyDescent="0.15">
      <c r="B400" s="433"/>
      <c r="C400" s="78"/>
      <c r="D400" s="78"/>
      <c r="E400" s="611"/>
      <c r="F400" s="611"/>
      <c r="G400" s="77"/>
      <c r="H400" s="78"/>
      <c r="I400" s="78"/>
      <c r="J400" s="611"/>
      <c r="K400" s="611"/>
      <c r="L400" s="628">
        <v>0</v>
      </c>
      <c r="M400" s="70"/>
      <c r="N400" s="67"/>
      <c r="O400" s="70"/>
      <c r="P400" s="67"/>
      <c r="Q400" s="78"/>
      <c r="R400" s="78"/>
      <c r="S400" s="78"/>
      <c r="T400" s="192"/>
      <c r="U400" s="380"/>
      <c r="V400" s="381"/>
    </row>
    <row r="401" spans="2:22" ht="21.95" customHeight="1" x14ac:dyDescent="0.15">
      <c r="B401" s="433"/>
      <c r="C401" s="78"/>
      <c r="D401" s="78"/>
      <c r="E401" s="611"/>
      <c r="F401" s="611"/>
      <c r="G401" s="77"/>
      <c r="H401" s="78"/>
      <c r="I401" s="78"/>
      <c r="J401" s="611"/>
      <c r="K401" s="611"/>
      <c r="L401" s="628">
        <v>0</v>
      </c>
      <c r="M401" s="70"/>
      <c r="N401" s="67"/>
      <c r="O401" s="70"/>
      <c r="P401" s="67"/>
      <c r="Q401" s="78"/>
      <c r="R401" s="78"/>
      <c r="S401" s="78"/>
      <c r="T401" s="192"/>
      <c r="U401" s="380"/>
      <c r="V401" s="381"/>
    </row>
    <row r="402" spans="2:22" ht="21.95" customHeight="1" x14ac:dyDescent="0.15">
      <c r="B402" s="433"/>
      <c r="C402" s="78"/>
      <c r="D402" s="78"/>
      <c r="E402" s="611"/>
      <c r="F402" s="611"/>
      <c r="G402" s="77"/>
      <c r="H402" s="78"/>
      <c r="I402" s="78"/>
      <c r="J402" s="611"/>
      <c r="K402" s="611"/>
      <c r="L402" s="628">
        <v>0</v>
      </c>
      <c r="M402" s="70"/>
      <c r="N402" s="67"/>
      <c r="O402" s="70"/>
      <c r="P402" s="67"/>
      <c r="Q402" s="78"/>
      <c r="R402" s="78"/>
      <c r="S402" s="78"/>
      <c r="T402" s="192"/>
      <c r="U402" s="380"/>
      <c r="V402" s="381"/>
    </row>
    <row r="403" spans="2:22" ht="21.95" customHeight="1" x14ac:dyDescent="0.15">
      <c r="B403" s="433"/>
      <c r="C403" s="78"/>
      <c r="D403" s="78"/>
      <c r="E403" s="611"/>
      <c r="F403" s="611"/>
      <c r="G403" s="77"/>
      <c r="H403" s="78"/>
      <c r="I403" s="78"/>
      <c r="J403" s="611"/>
      <c r="K403" s="611"/>
      <c r="L403" s="628">
        <v>0</v>
      </c>
      <c r="M403" s="70"/>
      <c r="N403" s="67"/>
      <c r="O403" s="70"/>
      <c r="P403" s="67"/>
      <c r="Q403" s="78"/>
      <c r="R403" s="78"/>
      <c r="S403" s="78"/>
      <c r="T403" s="192"/>
      <c r="U403" s="380"/>
      <c r="V403" s="381"/>
    </row>
    <row r="404" spans="2:22" ht="21.95" customHeight="1" x14ac:dyDescent="0.15">
      <c r="B404" s="433"/>
      <c r="C404" s="78"/>
      <c r="D404" s="78"/>
      <c r="E404" s="611"/>
      <c r="F404" s="611"/>
      <c r="G404" s="77"/>
      <c r="H404" s="78"/>
      <c r="I404" s="78"/>
      <c r="J404" s="611"/>
      <c r="K404" s="611"/>
      <c r="L404" s="628">
        <v>0</v>
      </c>
      <c r="M404" s="70"/>
      <c r="N404" s="67"/>
      <c r="O404" s="70"/>
      <c r="P404" s="67"/>
      <c r="Q404" s="78"/>
      <c r="R404" s="78"/>
      <c r="S404" s="78"/>
      <c r="T404" s="192"/>
      <c r="U404" s="380"/>
      <c r="V404" s="381"/>
    </row>
    <row r="405" spans="2:22" ht="21.95" customHeight="1" x14ac:dyDescent="0.15">
      <c r="B405" s="206"/>
      <c r="C405" s="78"/>
      <c r="D405" s="78"/>
      <c r="E405" s="611"/>
      <c r="F405" s="611"/>
      <c r="G405" s="77"/>
      <c r="H405" s="78"/>
      <c r="I405" s="78"/>
      <c r="J405" s="611"/>
      <c r="K405" s="611"/>
      <c r="L405" s="628">
        <v>0</v>
      </c>
      <c r="M405" s="70"/>
      <c r="N405" s="67"/>
      <c r="O405" s="70"/>
      <c r="P405" s="67"/>
      <c r="Q405" s="78"/>
      <c r="R405" s="78"/>
      <c r="S405" s="78"/>
      <c r="T405" s="192"/>
      <c r="U405" s="380"/>
      <c r="V405" s="381"/>
    </row>
    <row r="406" spans="2:22" ht="21.95" customHeight="1" x14ac:dyDescent="0.15">
      <c r="B406" s="605"/>
      <c r="C406" s="600"/>
      <c r="D406" s="601"/>
      <c r="E406" s="620"/>
      <c r="F406" s="623"/>
      <c r="G406" s="601"/>
      <c r="H406" s="600"/>
      <c r="I406" s="415"/>
      <c r="J406" s="620"/>
      <c r="K406" s="623"/>
      <c r="L406" s="623">
        <v>0</v>
      </c>
      <c r="M406" s="208"/>
      <c r="N406" s="208"/>
      <c r="O406" s="208"/>
      <c r="P406" s="208"/>
      <c r="Q406" s="208"/>
      <c r="R406" s="208"/>
      <c r="S406" s="208"/>
      <c r="T406" s="209"/>
      <c r="U406" s="380"/>
      <c r="V406" s="381"/>
    </row>
    <row r="407" spans="2:22" ht="21.95" customHeight="1" x14ac:dyDescent="0.15">
      <c r="B407" s="435"/>
      <c r="C407" s="71"/>
      <c r="D407" s="103"/>
      <c r="E407" s="610"/>
      <c r="F407" s="610"/>
      <c r="G407" s="164"/>
      <c r="H407" s="103"/>
      <c r="I407" s="71"/>
      <c r="J407" s="610"/>
      <c r="K407" s="610"/>
      <c r="L407" s="627">
        <v>0</v>
      </c>
      <c r="M407" s="200"/>
      <c r="N407" s="71"/>
      <c r="O407" s="200"/>
      <c r="P407" s="71"/>
      <c r="Q407" s="71"/>
      <c r="R407" s="71"/>
      <c r="S407" s="71"/>
      <c r="T407" s="270"/>
      <c r="U407" s="380"/>
      <c r="V407" s="381"/>
    </row>
    <row r="408" spans="2:22" ht="21.95" customHeight="1" x14ac:dyDescent="0.15">
      <c r="B408" s="433"/>
      <c r="C408" s="67"/>
      <c r="D408" s="78"/>
      <c r="E408" s="611"/>
      <c r="F408" s="611"/>
      <c r="G408" s="77"/>
      <c r="H408" s="78"/>
      <c r="I408" s="67"/>
      <c r="J408" s="611"/>
      <c r="K408" s="611"/>
      <c r="L408" s="628">
        <v>0</v>
      </c>
      <c r="M408" s="70"/>
      <c r="N408" s="67"/>
      <c r="O408" s="70"/>
      <c r="P408" s="67"/>
      <c r="Q408" s="67"/>
      <c r="R408" s="67"/>
      <c r="S408" s="67"/>
      <c r="T408" s="192"/>
      <c r="U408" s="380"/>
      <c r="V408" s="381"/>
    </row>
    <row r="409" spans="2:22" ht="21.95" customHeight="1" x14ac:dyDescent="0.15">
      <c r="B409" s="433"/>
      <c r="C409" s="67"/>
      <c r="D409" s="78"/>
      <c r="E409" s="611"/>
      <c r="F409" s="611"/>
      <c r="G409" s="77"/>
      <c r="H409" s="78"/>
      <c r="I409" s="67"/>
      <c r="J409" s="611"/>
      <c r="K409" s="611"/>
      <c r="L409" s="628">
        <v>0</v>
      </c>
      <c r="M409" s="70"/>
      <c r="N409" s="67"/>
      <c r="O409" s="70"/>
      <c r="P409" s="67"/>
      <c r="Q409" s="67"/>
      <c r="R409" s="67"/>
      <c r="S409" s="67"/>
      <c r="T409" s="192"/>
      <c r="U409" s="380"/>
      <c r="V409" s="381"/>
    </row>
    <row r="410" spans="2:22" ht="21.95" customHeight="1" x14ac:dyDescent="0.15">
      <c r="B410" s="433"/>
      <c r="C410" s="67"/>
      <c r="D410" s="78"/>
      <c r="E410" s="611"/>
      <c r="F410" s="611"/>
      <c r="G410" s="77"/>
      <c r="H410" s="78"/>
      <c r="I410" s="67"/>
      <c r="J410" s="611"/>
      <c r="K410" s="611"/>
      <c r="L410" s="628">
        <v>0</v>
      </c>
      <c r="M410" s="70"/>
      <c r="N410" s="67"/>
      <c r="O410" s="70"/>
      <c r="P410" s="67"/>
      <c r="Q410" s="67"/>
      <c r="R410" s="67"/>
      <c r="S410" s="67"/>
      <c r="T410" s="192"/>
      <c r="U410" s="380"/>
      <c r="V410" s="381"/>
    </row>
    <row r="411" spans="2:22" ht="21.95" customHeight="1" x14ac:dyDescent="0.15">
      <c r="B411" s="433"/>
      <c r="C411" s="67"/>
      <c r="D411" s="78"/>
      <c r="E411" s="611"/>
      <c r="F411" s="611"/>
      <c r="G411" s="77"/>
      <c r="H411" s="78"/>
      <c r="I411" s="67"/>
      <c r="J411" s="611"/>
      <c r="K411" s="611"/>
      <c r="L411" s="628">
        <v>0</v>
      </c>
      <c r="M411" s="70"/>
      <c r="N411" s="67"/>
      <c r="O411" s="70"/>
      <c r="P411" s="67"/>
      <c r="Q411" s="67"/>
      <c r="R411" s="67"/>
      <c r="S411" s="67"/>
      <c r="T411" s="192"/>
      <c r="U411" s="380"/>
      <c r="V411" s="381"/>
    </row>
    <row r="412" spans="2:22" ht="21.95" customHeight="1" x14ac:dyDescent="0.15">
      <c r="B412" s="433"/>
      <c r="C412" s="67"/>
      <c r="D412" s="78"/>
      <c r="E412" s="611"/>
      <c r="F412" s="611"/>
      <c r="G412" s="77"/>
      <c r="H412" s="78"/>
      <c r="I412" s="67"/>
      <c r="J412" s="611"/>
      <c r="K412" s="611"/>
      <c r="L412" s="628">
        <v>0</v>
      </c>
      <c r="M412" s="70"/>
      <c r="N412" s="67"/>
      <c r="O412" s="70"/>
      <c r="P412" s="67"/>
      <c r="Q412" s="67"/>
      <c r="R412" s="67"/>
      <c r="S412" s="67"/>
      <c r="T412" s="192"/>
      <c r="U412" s="380"/>
      <c r="V412" s="381"/>
    </row>
    <row r="413" spans="2:22" ht="21.95" customHeight="1" x14ac:dyDescent="0.15">
      <c r="B413" s="433"/>
      <c r="C413" s="67"/>
      <c r="D413" s="78"/>
      <c r="E413" s="611"/>
      <c r="F413" s="611"/>
      <c r="G413" s="77"/>
      <c r="H413" s="78"/>
      <c r="I413" s="67"/>
      <c r="J413" s="611"/>
      <c r="K413" s="611"/>
      <c r="L413" s="628">
        <v>0</v>
      </c>
      <c r="M413" s="70"/>
      <c r="N413" s="67"/>
      <c r="O413" s="70"/>
      <c r="P413" s="67"/>
      <c r="Q413" s="67"/>
      <c r="R413" s="67"/>
      <c r="S413" s="67"/>
      <c r="T413" s="192"/>
      <c r="U413" s="380"/>
      <c r="V413" s="381"/>
    </row>
    <row r="414" spans="2:22" ht="21.95" customHeight="1" x14ac:dyDescent="0.15">
      <c r="B414" s="433"/>
      <c r="C414" s="78"/>
      <c r="D414" s="78"/>
      <c r="E414" s="611"/>
      <c r="F414" s="611"/>
      <c r="G414" s="77"/>
      <c r="H414" s="78"/>
      <c r="I414" s="78"/>
      <c r="J414" s="611"/>
      <c r="K414" s="611"/>
      <c r="L414" s="628">
        <v>0</v>
      </c>
      <c r="M414" s="70"/>
      <c r="N414" s="67"/>
      <c r="O414" s="70"/>
      <c r="P414" s="67"/>
      <c r="Q414" s="78"/>
      <c r="R414" s="78"/>
      <c r="S414" s="78"/>
      <c r="T414" s="192"/>
      <c r="U414" s="380"/>
      <c r="V414" s="381"/>
    </row>
    <row r="415" spans="2:22" ht="21.95" customHeight="1" x14ac:dyDescent="0.15">
      <c r="B415" s="433"/>
      <c r="C415" s="78"/>
      <c r="D415" s="78"/>
      <c r="E415" s="611"/>
      <c r="F415" s="611"/>
      <c r="G415" s="77"/>
      <c r="H415" s="78"/>
      <c r="I415" s="78"/>
      <c r="J415" s="611"/>
      <c r="K415" s="611"/>
      <c r="L415" s="628">
        <v>0</v>
      </c>
      <c r="M415" s="70"/>
      <c r="N415" s="67"/>
      <c r="O415" s="70"/>
      <c r="P415" s="67"/>
      <c r="Q415" s="78"/>
      <c r="R415" s="78"/>
      <c r="S415" s="78"/>
      <c r="T415" s="192"/>
      <c r="U415" s="380"/>
      <c r="V415" s="381"/>
    </row>
    <row r="416" spans="2:22" ht="21.95" customHeight="1" x14ac:dyDescent="0.15">
      <c r="B416" s="433"/>
      <c r="C416" s="78"/>
      <c r="D416" s="78"/>
      <c r="E416" s="611"/>
      <c r="F416" s="611"/>
      <c r="G416" s="77"/>
      <c r="H416" s="78"/>
      <c r="I416" s="78"/>
      <c r="J416" s="611"/>
      <c r="K416" s="611"/>
      <c r="L416" s="628">
        <v>0</v>
      </c>
      <c r="M416" s="70"/>
      <c r="N416" s="67"/>
      <c r="O416" s="70"/>
      <c r="P416" s="67"/>
      <c r="Q416" s="78"/>
      <c r="R416" s="78"/>
      <c r="S416" s="78"/>
      <c r="T416" s="192"/>
      <c r="U416" s="380"/>
      <c r="V416" s="381"/>
    </row>
    <row r="417" spans="2:22" ht="21.95" customHeight="1" x14ac:dyDescent="0.15">
      <c r="B417" s="433"/>
      <c r="C417" s="78"/>
      <c r="D417" s="78"/>
      <c r="E417" s="611"/>
      <c r="F417" s="611"/>
      <c r="G417" s="77"/>
      <c r="H417" s="78"/>
      <c r="I417" s="78"/>
      <c r="J417" s="611"/>
      <c r="K417" s="611"/>
      <c r="L417" s="628">
        <v>0</v>
      </c>
      <c r="M417" s="70"/>
      <c r="N417" s="67"/>
      <c r="O417" s="70"/>
      <c r="P417" s="67"/>
      <c r="Q417" s="78"/>
      <c r="R417" s="78"/>
      <c r="S417" s="78"/>
      <c r="T417" s="192"/>
      <c r="U417" s="380"/>
      <c r="V417" s="381"/>
    </row>
    <row r="418" spans="2:22" ht="21.95" customHeight="1" x14ac:dyDescent="0.15">
      <c r="B418" s="433"/>
      <c r="C418" s="78"/>
      <c r="D418" s="78"/>
      <c r="E418" s="611"/>
      <c r="F418" s="611"/>
      <c r="G418" s="77"/>
      <c r="H418" s="78"/>
      <c r="I418" s="78"/>
      <c r="J418" s="611"/>
      <c r="K418" s="611"/>
      <c r="L418" s="628">
        <v>0</v>
      </c>
      <c r="M418" s="70"/>
      <c r="N418" s="67"/>
      <c r="O418" s="70"/>
      <c r="P418" s="67"/>
      <c r="Q418" s="78"/>
      <c r="R418" s="78"/>
      <c r="S418" s="78"/>
      <c r="T418" s="192"/>
      <c r="U418" s="380"/>
      <c r="V418" s="381"/>
    </row>
    <row r="419" spans="2:22" ht="21.95" customHeight="1" x14ac:dyDescent="0.15">
      <c r="B419" s="433"/>
      <c r="C419" s="78"/>
      <c r="D419" s="78"/>
      <c r="E419" s="611"/>
      <c r="F419" s="611"/>
      <c r="G419" s="77"/>
      <c r="H419" s="78"/>
      <c r="I419" s="78"/>
      <c r="J419" s="611"/>
      <c r="K419" s="611"/>
      <c r="L419" s="628">
        <v>0</v>
      </c>
      <c r="M419" s="70"/>
      <c r="N419" s="67"/>
      <c r="O419" s="70"/>
      <c r="P419" s="67"/>
      <c r="Q419" s="78"/>
      <c r="R419" s="78"/>
      <c r="S419" s="78"/>
      <c r="T419" s="192"/>
      <c r="U419" s="380"/>
      <c r="V419" s="381"/>
    </row>
    <row r="420" spans="2:22" ht="21.95" customHeight="1" x14ac:dyDescent="0.15">
      <c r="B420" s="433"/>
      <c r="C420" s="78"/>
      <c r="D420" s="78"/>
      <c r="E420" s="611"/>
      <c r="F420" s="611"/>
      <c r="G420" s="77"/>
      <c r="H420" s="78"/>
      <c r="I420" s="78"/>
      <c r="J420" s="611"/>
      <c r="K420" s="611"/>
      <c r="L420" s="628">
        <v>0</v>
      </c>
      <c r="M420" s="70"/>
      <c r="N420" s="67"/>
      <c r="O420" s="70"/>
      <c r="P420" s="67"/>
      <c r="Q420" s="78"/>
      <c r="R420" s="78"/>
      <c r="S420" s="78"/>
      <c r="T420" s="192"/>
      <c r="U420" s="380"/>
      <c r="V420" s="381"/>
    </row>
    <row r="421" spans="2:22" ht="21.95" customHeight="1" x14ac:dyDescent="0.15">
      <c r="B421" s="433"/>
      <c r="C421" s="78"/>
      <c r="D421" s="78"/>
      <c r="E421" s="611"/>
      <c r="F421" s="611"/>
      <c r="G421" s="77"/>
      <c r="H421" s="78"/>
      <c r="I421" s="78"/>
      <c r="J421" s="611"/>
      <c r="K421" s="611"/>
      <c r="L421" s="628">
        <v>0</v>
      </c>
      <c r="M421" s="70"/>
      <c r="N421" s="67"/>
      <c r="O421" s="70"/>
      <c r="P421" s="67"/>
      <c r="Q421" s="78"/>
      <c r="R421" s="78"/>
      <c r="S421" s="78"/>
      <c r="T421" s="192"/>
      <c r="U421" s="380"/>
      <c r="V421" s="381"/>
    </row>
    <row r="422" spans="2:22" ht="21.95" customHeight="1" x14ac:dyDescent="0.15">
      <c r="B422" s="433"/>
      <c r="C422" s="78"/>
      <c r="D422" s="78"/>
      <c r="E422" s="611"/>
      <c r="F422" s="611"/>
      <c r="G422" s="77"/>
      <c r="H422" s="78"/>
      <c r="I422" s="78"/>
      <c r="J422" s="611"/>
      <c r="K422" s="611"/>
      <c r="L422" s="628">
        <v>0</v>
      </c>
      <c r="M422" s="70"/>
      <c r="N422" s="67"/>
      <c r="O422" s="70"/>
      <c r="P422" s="67"/>
      <c r="Q422" s="78"/>
      <c r="R422" s="78"/>
      <c r="S422" s="78"/>
      <c r="T422" s="192"/>
      <c r="U422" s="380"/>
      <c r="V422" s="381"/>
    </row>
    <row r="423" spans="2:22" ht="21.95" customHeight="1" x14ac:dyDescent="0.15">
      <c r="B423" s="433"/>
      <c r="C423" s="78"/>
      <c r="D423" s="78"/>
      <c r="E423" s="611"/>
      <c r="F423" s="611"/>
      <c r="G423" s="77"/>
      <c r="H423" s="78"/>
      <c r="I423" s="78"/>
      <c r="J423" s="611"/>
      <c r="K423" s="611"/>
      <c r="L423" s="628">
        <v>0</v>
      </c>
      <c r="M423" s="70"/>
      <c r="N423" s="67"/>
      <c r="O423" s="70"/>
      <c r="P423" s="67"/>
      <c r="Q423" s="78"/>
      <c r="R423" s="78"/>
      <c r="S423" s="78"/>
      <c r="T423" s="192"/>
      <c r="U423" s="380"/>
      <c r="V423" s="381"/>
    </row>
    <row r="424" spans="2:22" ht="21.95" customHeight="1" x14ac:dyDescent="0.15">
      <c r="B424" s="433"/>
      <c r="C424" s="78"/>
      <c r="D424" s="78"/>
      <c r="E424" s="611"/>
      <c r="F424" s="611"/>
      <c r="G424" s="77"/>
      <c r="H424" s="78"/>
      <c r="I424" s="78"/>
      <c r="J424" s="611"/>
      <c r="K424" s="611"/>
      <c r="L424" s="628">
        <v>0</v>
      </c>
      <c r="M424" s="70"/>
      <c r="N424" s="67"/>
      <c r="O424" s="70"/>
      <c r="P424" s="67"/>
      <c r="Q424" s="78"/>
      <c r="R424" s="78"/>
      <c r="S424" s="78"/>
      <c r="T424" s="192"/>
      <c r="U424" s="380"/>
      <c r="V424" s="381"/>
    </row>
    <row r="425" spans="2:22" ht="21.95" customHeight="1" x14ac:dyDescent="0.15">
      <c r="B425" s="433"/>
      <c r="C425" s="78"/>
      <c r="D425" s="78"/>
      <c r="E425" s="611"/>
      <c r="F425" s="611"/>
      <c r="G425" s="77"/>
      <c r="H425" s="78"/>
      <c r="I425" s="78"/>
      <c r="J425" s="611"/>
      <c r="K425" s="611"/>
      <c r="L425" s="628">
        <v>0</v>
      </c>
      <c r="M425" s="70"/>
      <c r="N425" s="67"/>
      <c r="O425" s="70"/>
      <c r="P425" s="67"/>
      <c r="Q425" s="78"/>
      <c r="R425" s="78"/>
      <c r="S425" s="78"/>
      <c r="T425" s="192"/>
      <c r="U425" s="380"/>
      <c r="V425" s="381"/>
    </row>
    <row r="426" spans="2:22" ht="21.95" customHeight="1" x14ac:dyDescent="0.15">
      <c r="B426" s="206"/>
      <c r="C426" s="78"/>
      <c r="D426" s="78"/>
      <c r="E426" s="611"/>
      <c r="F426" s="611"/>
      <c r="G426" s="77"/>
      <c r="H426" s="78"/>
      <c r="I426" s="78"/>
      <c r="J426" s="611"/>
      <c r="K426" s="611"/>
      <c r="L426" s="628">
        <v>0</v>
      </c>
      <c r="M426" s="70"/>
      <c r="N426" s="67"/>
      <c r="O426" s="70"/>
      <c r="P426" s="67"/>
      <c r="Q426" s="78"/>
      <c r="R426" s="78"/>
      <c r="S426" s="78"/>
      <c r="T426" s="192"/>
      <c r="U426" s="380"/>
      <c r="V426" s="381"/>
    </row>
    <row r="427" spans="2:22" ht="21.95" customHeight="1" x14ac:dyDescent="0.15">
      <c r="B427" s="605"/>
      <c r="C427" s="600"/>
      <c r="D427" s="601"/>
      <c r="E427" s="620"/>
      <c r="F427" s="623"/>
      <c r="G427" s="601"/>
      <c r="H427" s="600"/>
      <c r="I427" s="415"/>
      <c r="J427" s="620"/>
      <c r="K427" s="623"/>
      <c r="L427" s="623">
        <v>0</v>
      </c>
      <c r="M427" s="208"/>
      <c r="N427" s="208"/>
      <c r="O427" s="208"/>
      <c r="P427" s="208"/>
      <c r="Q427" s="208"/>
      <c r="R427" s="208"/>
      <c r="S427" s="208"/>
      <c r="T427" s="209"/>
      <c r="U427" s="380"/>
      <c r="V427" s="381"/>
    </row>
    <row r="428" spans="2:22" ht="21.95" customHeight="1" x14ac:dyDescent="0.15">
      <c r="B428" s="435"/>
      <c r="C428" s="71"/>
      <c r="D428" s="103"/>
      <c r="E428" s="610"/>
      <c r="F428" s="610"/>
      <c r="G428" s="164"/>
      <c r="H428" s="103"/>
      <c r="I428" s="71"/>
      <c r="J428" s="610"/>
      <c r="K428" s="610"/>
      <c r="L428" s="627">
        <v>0</v>
      </c>
      <c r="M428" s="200"/>
      <c r="N428" s="71"/>
      <c r="O428" s="200"/>
      <c r="P428" s="71"/>
      <c r="Q428" s="71"/>
      <c r="R428" s="71"/>
      <c r="S428" s="71"/>
      <c r="T428" s="270"/>
      <c r="U428" s="380"/>
      <c r="V428" s="381"/>
    </row>
    <row r="429" spans="2:22" ht="21.95" customHeight="1" x14ac:dyDescent="0.15">
      <c r="B429" s="433"/>
      <c r="C429" s="67"/>
      <c r="D429" s="78"/>
      <c r="E429" s="611"/>
      <c r="F429" s="611"/>
      <c r="G429" s="77"/>
      <c r="H429" s="78"/>
      <c r="I429" s="67"/>
      <c r="J429" s="611"/>
      <c r="K429" s="611"/>
      <c r="L429" s="628">
        <v>0</v>
      </c>
      <c r="M429" s="70"/>
      <c r="N429" s="67"/>
      <c r="O429" s="70"/>
      <c r="P429" s="67"/>
      <c r="Q429" s="67"/>
      <c r="R429" s="67"/>
      <c r="S429" s="67"/>
      <c r="T429" s="192"/>
      <c r="U429" s="380"/>
      <c r="V429" s="381"/>
    </row>
    <row r="430" spans="2:22" ht="21.95" customHeight="1" x14ac:dyDescent="0.15">
      <c r="B430" s="433"/>
      <c r="C430" s="67"/>
      <c r="D430" s="78"/>
      <c r="E430" s="611"/>
      <c r="F430" s="611"/>
      <c r="G430" s="77"/>
      <c r="H430" s="78"/>
      <c r="I430" s="67"/>
      <c r="J430" s="611"/>
      <c r="K430" s="611"/>
      <c r="L430" s="628">
        <v>0</v>
      </c>
      <c r="M430" s="70"/>
      <c r="N430" s="67"/>
      <c r="O430" s="70"/>
      <c r="P430" s="67"/>
      <c r="Q430" s="67"/>
      <c r="R430" s="67"/>
      <c r="S430" s="67"/>
      <c r="T430" s="192"/>
      <c r="U430" s="380"/>
      <c r="V430" s="381"/>
    </row>
    <row r="431" spans="2:22" ht="21.95" customHeight="1" x14ac:dyDescent="0.15">
      <c r="B431" s="433"/>
      <c r="C431" s="67"/>
      <c r="D431" s="78"/>
      <c r="E431" s="611"/>
      <c r="F431" s="611"/>
      <c r="G431" s="77"/>
      <c r="H431" s="78"/>
      <c r="I431" s="67"/>
      <c r="J431" s="611"/>
      <c r="K431" s="611"/>
      <c r="L431" s="628">
        <v>0</v>
      </c>
      <c r="M431" s="70"/>
      <c r="N431" s="67"/>
      <c r="O431" s="70"/>
      <c r="P431" s="67"/>
      <c r="Q431" s="67"/>
      <c r="R431" s="67"/>
      <c r="S431" s="67"/>
      <c r="T431" s="192"/>
      <c r="U431" s="380"/>
      <c r="V431" s="381"/>
    </row>
    <row r="432" spans="2:22" ht="21.95" customHeight="1" x14ac:dyDescent="0.15">
      <c r="B432" s="433"/>
      <c r="C432" s="67"/>
      <c r="D432" s="78"/>
      <c r="E432" s="611"/>
      <c r="F432" s="611"/>
      <c r="G432" s="77"/>
      <c r="H432" s="78"/>
      <c r="I432" s="67"/>
      <c r="J432" s="611"/>
      <c r="K432" s="611"/>
      <c r="L432" s="628">
        <v>0</v>
      </c>
      <c r="M432" s="70"/>
      <c r="N432" s="67"/>
      <c r="O432" s="70"/>
      <c r="P432" s="67"/>
      <c r="Q432" s="67"/>
      <c r="R432" s="67"/>
      <c r="S432" s="67"/>
      <c r="T432" s="192"/>
      <c r="U432" s="380"/>
      <c r="V432" s="381"/>
    </row>
    <row r="433" spans="2:22" ht="21.95" customHeight="1" x14ac:dyDescent="0.15">
      <c r="B433" s="433"/>
      <c r="C433" s="67"/>
      <c r="D433" s="78"/>
      <c r="E433" s="611"/>
      <c r="F433" s="611"/>
      <c r="G433" s="77"/>
      <c r="H433" s="78"/>
      <c r="I433" s="67"/>
      <c r="J433" s="611"/>
      <c r="K433" s="611"/>
      <c r="L433" s="628">
        <v>0</v>
      </c>
      <c r="M433" s="70"/>
      <c r="N433" s="67"/>
      <c r="O433" s="70"/>
      <c r="P433" s="67"/>
      <c r="Q433" s="67"/>
      <c r="R433" s="67"/>
      <c r="S433" s="67"/>
      <c r="T433" s="192"/>
      <c r="U433" s="380"/>
      <c r="V433" s="381"/>
    </row>
    <row r="434" spans="2:22" ht="21.95" customHeight="1" x14ac:dyDescent="0.15">
      <c r="B434" s="433"/>
      <c r="C434" s="67"/>
      <c r="D434" s="78"/>
      <c r="E434" s="611"/>
      <c r="F434" s="611"/>
      <c r="G434" s="77"/>
      <c r="H434" s="78"/>
      <c r="I434" s="67"/>
      <c r="J434" s="611"/>
      <c r="K434" s="611"/>
      <c r="L434" s="628">
        <v>0</v>
      </c>
      <c r="M434" s="70"/>
      <c r="N434" s="67"/>
      <c r="O434" s="70"/>
      <c r="P434" s="67"/>
      <c r="Q434" s="67"/>
      <c r="R434" s="67"/>
      <c r="S434" s="67"/>
      <c r="T434" s="192"/>
      <c r="U434" s="380"/>
      <c r="V434" s="381"/>
    </row>
    <row r="435" spans="2:22" ht="21.95" customHeight="1" x14ac:dyDescent="0.15">
      <c r="B435" s="433"/>
      <c r="C435" s="78"/>
      <c r="D435" s="78"/>
      <c r="E435" s="611"/>
      <c r="F435" s="611"/>
      <c r="G435" s="77"/>
      <c r="H435" s="78"/>
      <c r="I435" s="78"/>
      <c r="J435" s="611"/>
      <c r="K435" s="611"/>
      <c r="L435" s="628">
        <v>0</v>
      </c>
      <c r="M435" s="70"/>
      <c r="N435" s="67"/>
      <c r="O435" s="70"/>
      <c r="P435" s="67"/>
      <c r="Q435" s="78"/>
      <c r="R435" s="78"/>
      <c r="S435" s="78"/>
      <c r="T435" s="192"/>
      <c r="U435" s="380"/>
      <c r="V435" s="381"/>
    </row>
    <row r="436" spans="2:22" ht="21.95" customHeight="1" x14ac:dyDescent="0.15">
      <c r="B436" s="433"/>
      <c r="C436" s="78"/>
      <c r="D436" s="78"/>
      <c r="E436" s="611"/>
      <c r="F436" s="611"/>
      <c r="G436" s="77"/>
      <c r="H436" s="78"/>
      <c r="I436" s="78"/>
      <c r="J436" s="611"/>
      <c r="K436" s="611"/>
      <c r="L436" s="628">
        <v>0</v>
      </c>
      <c r="M436" s="70"/>
      <c r="N436" s="67"/>
      <c r="O436" s="70"/>
      <c r="P436" s="67"/>
      <c r="Q436" s="78"/>
      <c r="R436" s="78"/>
      <c r="S436" s="78"/>
      <c r="T436" s="192"/>
      <c r="U436" s="380"/>
      <c r="V436" s="381"/>
    </row>
    <row r="437" spans="2:22" ht="21.95" customHeight="1" x14ac:dyDescent="0.15">
      <c r="B437" s="433"/>
      <c r="C437" s="78"/>
      <c r="D437" s="78"/>
      <c r="E437" s="611"/>
      <c r="F437" s="611"/>
      <c r="G437" s="77"/>
      <c r="H437" s="78"/>
      <c r="I437" s="78"/>
      <c r="J437" s="611"/>
      <c r="K437" s="611"/>
      <c r="L437" s="628">
        <v>0</v>
      </c>
      <c r="M437" s="70"/>
      <c r="N437" s="67"/>
      <c r="O437" s="70"/>
      <c r="P437" s="67"/>
      <c r="Q437" s="78"/>
      <c r="R437" s="78"/>
      <c r="S437" s="78"/>
      <c r="T437" s="192"/>
      <c r="U437" s="380"/>
      <c r="V437" s="381"/>
    </row>
    <row r="438" spans="2:22" ht="21.95" customHeight="1" x14ac:dyDescent="0.15">
      <c r="B438" s="433"/>
      <c r="C438" s="78"/>
      <c r="D438" s="78"/>
      <c r="E438" s="611"/>
      <c r="F438" s="611"/>
      <c r="G438" s="77"/>
      <c r="H438" s="78"/>
      <c r="I438" s="78"/>
      <c r="J438" s="611"/>
      <c r="K438" s="611"/>
      <c r="L438" s="628">
        <v>0</v>
      </c>
      <c r="M438" s="70"/>
      <c r="N438" s="67"/>
      <c r="O438" s="70"/>
      <c r="P438" s="67"/>
      <c r="Q438" s="78"/>
      <c r="R438" s="78"/>
      <c r="S438" s="78"/>
      <c r="T438" s="192"/>
      <c r="U438" s="380"/>
      <c r="V438" s="381"/>
    </row>
    <row r="439" spans="2:22" ht="21.95" customHeight="1" x14ac:dyDescent="0.15">
      <c r="B439" s="433"/>
      <c r="C439" s="78"/>
      <c r="D439" s="78"/>
      <c r="E439" s="611"/>
      <c r="F439" s="611"/>
      <c r="G439" s="77"/>
      <c r="H439" s="78"/>
      <c r="I439" s="78"/>
      <c r="J439" s="611"/>
      <c r="K439" s="611"/>
      <c r="L439" s="628">
        <v>0</v>
      </c>
      <c r="M439" s="70"/>
      <c r="N439" s="67"/>
      <c r="O439" s="70"/>
      <c r="P439" s="67"/>
      <c r="Q439" s="78"/>
      <c r="R439" s="78"/>
      <c r="S439" s="78"/>
      <c r="T439" s="192"/>
      <c r="U439" s="380"/>
      <c r="V439" s="381"/>
    </row>
    <row r="440" spans="2:22" ht="21.95" customHeight="1" x14ac:dyDescent="0.15">
      <c r="B440" s="433"/>
      <c r="C440" s="78"/>
      <c r="D440" s="78"/>
      <c r="E440" s="611"/>
      <c r="F440" s="611"/>
      <c r="G440" s="77"/>
      <c r="H440" s="78"/>
      <c r="I440" s="78"/>
      <c r="J440" s="611"/>
      <c r="K440" s="611"/>
      <c r="L440" s="628">
        <v>0</v>
      </c>
      <c r="M440" s="70"/>
      <c r="N440" s="67"/>
      <c r="O440" s="70"/>
      <c r="P440" s="67"/>
      <c r="Q440" s="78"/>
      <c r="R440" s="78"/>
      <c r="S440" s="78"/>
      <c r="T440" s="192"/>
      <c r="U440" s="380"/>
      <c r="V440" s="381"/>
    </row>
    <row r="441" spans="2:22" ht="21.95" customHeight="1" x14ac:dyDescent="0.15">
      <c r="B441" s="433"/>
      <c r="C441" s="78"/>
      <c r="D441" s="78"/>
      <c r="E441" s="611"/>
      <c r="F441" s="611"/>
      <c r="G441" s="77"/>
      <c r="H441" s="78"/>
      <c r="I441" s="78"/>
      <c r="J441" s="611"/>
      <c r="K441" s="611"/>
      <c r="L441" s="628">
        <v>0</v>
      </c>
      <c r="M441" s="70"/>
      <c r="N441" s="67"/>
      <c r="O441" s="70"/>
      <c r="P441" s="67"/>
      <c r="Q441" s="78"/>
      <c r="R441" s="78"/>
      <c r="S441" s="78"/>
      <c r="T441" s="192"/>
      <c r="U441" s="380"/>
      <c r="V441" s="381"/>
    </row>
    <row r="442" spans="2:22" ht="21.95" customHeight="1" x14ac:dyDescent="0.15">
      <c r="B442" s="433"/>
      <c r="C442" s="78"/>
      <c r="D442" s="78"/>
      <c r="E442" s="611"/>
      <c r="F442" s="611"/>
      <c r="G442" s="77"/>
      <c r="H442" s="78"/>
      <c r="I442" s="78"/>
      <c r="J442" s="611"/>
      <c r="K442" s="611"/>
      <c r="L442" s="628">
        <v>0</v>
      </c>
      <c r="M442" s="70"/>
      <c r="N442" s="67"/>
      <c r="O442" s="70"/>
      <c r="P442" s="67"/>
      <c r="Q442" s="78"/>
      <c r="R442" s="78"/>
      <c r="S442" s="78"/>
      <c r="T442" s="192"/>
      <c r="U442" s="380"/>
      <c r="V442" s="381"/>
    </row>
    <row r="443" spans="2:22" ht="21.95" customHeight="1" x14ac:dyDescent="0.15">
      <c r="B443" s="433"/>
      <c r="C443" s="78"/>
      <c r="D443" s="78"/>
      <c r="E443" s="611"/>
      <c r="F443" s="611"/>
      <c r="G443" s="77"/>
      <c r="H443" s="78"/>
      <c r="I443" s="78"/>
      <c r="J443" s="611"/>
      <c r="K443" s="611"/>
      <c r="L443" s="628">
        <v>0</v>
      </c>
      <c r="M443" s="70"/>
      <c r="N443" s="67"/>
      <c r="O443" s="70"/>
      <c r="P443" s="67"/>
      <c r="Q443" s="78"/>
      <c r="R443" s="78"/>
      <c r="S443" s="78"/>
      <c r="T443" s="192"/>
      <c r="U443" s="380"/>
      <c r="V443" s="381"/>
    </row>
    <row r="444" spans="2:22" ht="21.95" customHeight="1" x14ac:dyDescent="0.15">
      <c r="B444" s="433"/>
      <c r="C444" s="78"/>
      <c r="D444" s="78"/>
      <c r="E444" s="611"/>
      <c r="F444" s="611"/>
      <c r="G444" s="77"/>
      <c r="H444" s="78"/>
      <c r="I444" s="78"/>
      <c r="J444" s="611"/>
      <c r="K444" s="611"/>
      <c r="L444" s="628">
        <v>0</v>
      </c>
      <c r="M444" s="70"/>
      <c r="N444" s="67"/>
      <c r="O444" s="70"/>
      <c r="P444" s="67"/>
      <c r="Q444" s="78"/>
      <c r="R444" s="78"/>
      <c r="S444" s="78"/>
      <c r="T444" s="192"/>
      <c r="U444" s="380"/>
      <c r="V444" s="381"/>
    </row>
    <row r="445" spans="2:22" ht="21.95" customHeight="1" x14ac:dyDescent="0.15">
      <c r="B445" s="433"/>
      <c r="C445" s="78"/>
      <c r="D445" s="78"/>
      <c r="E445" s="611"/>
      <c r="F445" s="611"/>
      <c r="G445" s="77"/>
      <c r="H445" s="78"/>
      <c r="I445" s="78"/>
      <c r="J445" s="611"/>
      <c r="K445" s="611"/>
      <c r="L445" s="628">
        <v>0</v>
      </c>
      <c r="M445" s="70"/>
      <c r="N445" s="67"/>
      <c r="O445" s="70"/>
      <c r="P445" s="67"/>
      <c r="Q445" s="78"/>
      <c r="R445" s="78"/>
      <c r="S445" s="78"/>
      <c r="T445" s="192"/>
      <c r="U445" s="380"/>
      <c r="V445" s="381"/>
    </row>
    <row r="446" spans="2:22" ht="21.95" customHeight="1" x14ac:dyDescent="0.15">
      <c r="B446" s="433"/>
      <c r="C446" s="78"/>
      <c r="D446" s="78"/>
      <c r="E446" s="611"/>
      <c r="F446" s="611"/>
      <c r="G446" s="77"/>
      <c r="H446" s="78"/>
      <c r="I446" s="78"/>
      <c r="J446" s="611"/>
      <c r="K446" s="611"/>
      <c r="L446" s="628">
        <v>0</v>
      </c>
      <c r="M446" s="70"/>
      <c r="N446" s="67"/>
      <c r="O446" s="70"/>
      <c r="P446" s="67"/>
      <c r="Q446" s="78"/>
      <c r="R446" s="78"/>
      <c r="S446" s="78"/>
      <c r="T446" s="192"/>
      <c r="U446" s="380"/>
      <c r="V446" s="381"/>
    </row>
    <row r="447" spans="2:22" ht="21.95" customHeight="1" x14ac:dyDescent="0.15">
      <c r="B447" s="206"/>
      <c r="C447" s="78"/>
      <c r="D447" s="78"/>
      <c r="E447" s="611"/>
      <c r="F447" s="611"/>
      <c r="G447" s="77"/>
      <c r="H447" s="78"/>
      <c r="I447" s="78"/>
      <c r="J447" s="611"/>
      <c r="K447" s="611"/>
      <c r="L447" s="628">
        <v>0</v>
      </c>
      <c r="M447" s="70"/>
      <c r="N447" s="67"/>
      <c r="O447" s="70"/>
      <c r="P447" s="67"/>
      <c r="Q447" s="78"/>
      <c r="R447" s="78"/>
      <c r="S447" s="78"/>
      <c r="T447" s="192"/>
      <c r="U447" s="380"/>
      <c r="V447" s="381"/>
    </row>
    <row r="448" spans="2:22" ht="21.95" customHeight="1" x14ac:dyDescent="0.15">
      <c r="B448" s="605"/>
      <c r="C448" s="600"/>
      <c r="D448" s="601"/>
      <c r="E448" s="620"/>
      <c r="F448" s="623"/>
      <c r="G448" s="601"/>
      <c r="H448" s="600"/>
      <c r="I448" s="415"/>
      <c r="J448" s="620"/>
      <c r="K448" s="623"/>
      <c r="L448" s="623">
        <v>0</v>
      </c>
      <c r="M448" s="208"/>
      <c r="N448" s="208"/>
      <c r="O448" s="208"/>
      <c r="P448" s="208"/>
      <c r="Q448" s="208"/>
      <c r="R448" s="208"/>
      <c r="S448" s="208"/>
      <c r="T448" s="209"/>
      <c r="U448" s="380"/>
      <c r="V448" s="381"/>
    </row>
    <row r="449" spans="2:22" ht="21.95" customHeight="1" x14ac:dyDescent="0.15">
      <c r="B449" s="435"/>
      <c r="C449" s="71"/>
      <c r="D449" s="103"/>
      <c r="E449" s="610"/>
      <c r="F449" s="610"/>
      <c r="G449" s="164"/>
      <c r="H449" s="103"/>
      <c r="I449" s="71"/>
      <c r="J449" s="610"/>
      <c r="K449" s="610"/>
      <c r="L449" s="627">
        <v>0</v>
      </c>
      <c r="M449" s="200"/>
      <c r="N449" s="71"/>
      <c r="O449" s="200"/>
      <c r="P449" s="71"/>
      <c r="Q449" s="71"/>
      <c r="R449" s="71"/>
      <c r="S449" s="71"/>
      <c r="T449" s="270"/>
      <c r="U449" s="380"/>
      <c r="V449" s="381"/>
    </row>
    <row r="450" spans="2:22" ht="21.95" customHeight="1" x14ac:dyDescent="0.15">
      <c r="B450" s="433"/>
      <c r="C450" s="67"/>
      <c r="D450" s="78"/>
      <c r="E450" s="611"/>
      <c r="F450" s="611"/>
      <c r="G450" s="77"/>
      <c r="H450" s="78"/>
      <c r="I450" s="67"/>
      <c r="J450" s="611"/>
      <c r="K450" s="611"/>
      <c r="L450" s="628">
        <v>0</v>
      </c>
      <c r="M450" s="70"/>
      <c r="N450" s="67"/>
      <c r="O450" s="70"/>
      <c r="P450" s="67"/>
      <c r="Q450" s="67"/>
      <c r="R450" s="67"/>
      <c r="S450" s="67"/>
      <c r="T450" s="192"/>
      <c r="U450" s="380"/>
      <c r="V450" s="381"/>
    </row>
    <row r="451" spans="2:22" ht="21.95" customHeight="1" x14ac:dyDescent="0.15">
      <c r="B451" s="433"/>
      <c r="C451" s="67"/>
      <c r="D451" s="78"/>
      <c r="E451" s="611"/>
      <c r="F451" s="611"/>
      <c r="G451" s="77"/>
      <c r="H451" s="78"/>
      <c r="I451" s="67"/>
      <c r="J451" s="611"/>
      <c r="K451" s="611"/>
      <c r="L451" s="628">
        <v>0</v>
      </c>
      <c r="M451" s="70"/>
      <c r="N451" s="67"/>
      <c r="O451" s="70"/>
      <c r="P451" s="67"/>
      <c r="Q451" s="67"/>
      <c r="R451" s="67"/>
      <c r="S451" s="67"/>
      <c r="T451" s="192"/>
      <c r="U451" s="380"/>
      <c r="V451" s="381"/>
    </row>
    <row r="452" spans="2:22" ht="21.95" customHeight="1" x14ac:dyDescent="0.15">
      <c r="B452" s="433"/>
      <c r="C452" s="67"/>
      <c r="D452" s="78"/>
      <c r="E452" s="611"/>
      <c r="F452" s="611"/>
      <c r="G452" s="77"/>
      <c r="H452" s="78"/>
      <c r="I452" s="67"/>
      <c r="J452" s="611"/>
      <c r="K452" s="611"/>
      <c r="L452" s="628">
        <v>0</v>
      </c>
      <c r="M452" s="70"/>
      <c r="N452" s="67"/>
      <c r="O452" s="70"/>
      <c r="P452" s="67"/>
      <c r="Q452" s="67"/>
      <c r="R452" s="67"/>
      <c r="S452" s="67"/>
      <c r="T452" s="192"/>
      <c r="U452" s="380"/>
      <c r="V452" s="381"/>
    </row>
    <row r="453" spans="2:22" ht="21.95" customHeight="1" x14ac:dyDescent="0.15">
      <c r="B453" s="433"/>
      <c r="C453" s="67"/>
      <c r="D453" s="78"/>
      <c r="E453" s="611"/>
      <c r="F453" s="611"/>
      <c r="G453" s="77"/>
      <c r="H453" s="78"/>
      <c r="I453" s="67"/>
      <c r="J453" s="611"/>
      <c r="K453" s="611"/>
      <c r="L453" s="628">
        <v>0</v>
      </c>
      <c r="M453" s="70"/>
      <c r="N453" s="67"/>
      <c r="O453" s="70"/>
      <c r="P453" s="67"/>
      <c r="Q453" s="67"/>
      <c r="R453" s="67"/>
      <c r="S453" s="67"/>
      <c r="T453" s="192"/>
      <c r="U453" s="380"/>
      <c r="V453" s="381"/>
    </row>
    <row r="454" spans="2:22" ht="21.95" customHeight="1" x14ac:dyDescent="0.15">
      <c r="B454" s="433"/>
      <c r="C454" s="67"/>
      <c r="D454" s="78"/>
      <c r="E454" s="611"/>
      <c r="F454" s="611"/>
      <c r="G454" s="77"/>
      <c r="H454" s="78"/>
      <c r="I454" s="67"/>
      <c r="J454" s="611"/>
      <c r="K454" s="611"/>
      <c r="L454" s="628">
        <v>0</v>
      </c>
      <c r="M454" s="70"/>
      <c r="N454" s="67"/>
      <c r="O454" s="70"/>
      <c r="P454" s="67"/>
      <c r="Q454" s="67"/>
      <c r="R454" s="67"/>
      <c r="S454" s="67"/>
      <c r="T454" s="192"/>
      <c r="U454" s="380"/>
      <c r="V454" s="381"/>
    </row>
    <row r="455" spans="2:22" ht="21.95" customHeight="1" x14ac:dyDescent="0.15">
      <c r="B455" s="433"/>
      <c r="C455" s="67"/>
      <c r="D455" s="78"/>
      <c r="E455" s="611"/>
      <c r="F455" s="611"/>
      <c r="G455" s="77"/>
      <c r="H455" s="78"/>
      <c r="I455" s="67"/>
      <c r="J455" s="611"/>
      <c r="K455" s="611"/>
      <c r="L455" s="628">
        <v>0</v>
      </c>
      <c r="M455" s="70"/>
      <c r="N455" s="67"/>
      <c r="O455" s="70"/>
      <c r="P455" s="67"/>
      <c r="Q455" s="67"/>
      <c r="R455" s="67"/>
      <c r="S455" s="67"/>
      <c r="T455" s="192"/>
      <c r="U455" s="380"/>
      <c r="V455" s="381"/>
    </row>
    <row r="456" spans="2:22" ht="21.95" customHeight="1" x14ac:dyDescent="0.15">
      <c r="B456" s="433"/>
      <c r="C456" s="78"/>
      <c r="D456" s="78"/>
      <c r="E456" s="611"/>
      <c r="F456" s="611"/>
      <c r="G456" s="77"/>
      <c r="H456" s="78"/>
      <c r="I456" s="78"/>
      <c r="J456" s="611"/>
      <c r="K456" s="611"/>
      <c r="L456" s="628">
        <v>0</v>
      </c>
      <c r="M456" s="70"/>
      <c r="N456" s="67"/>
      <c r="O456" s="70"/>
      <c r="P456" s="67"/>
      <c r="Q456" s="78"/>
      <c r="R456" s="78"/>
      <c r="S456" s="78"/>
      <c r="T456" s="192"/>
      <c r="U456" s="380"/>
      <c r="V456" s="381"/>
    </row>
    <row r="457" spans="2:22" ht="21.95" customHeight="1" x14ac:dyDescent="0.15">
      <c r="B457" s="433"/>
      <c r="C457" s="78"/>
      <c r="D457" s="78"/>
      <c r="E457" s="611"/>
      <c r="F457" s="611"/>
      <c r="G457" s="77"/>
      <c r="H457" s="78"/>
      <c r="I457" s="78"/>
      <c r="J457" s="611"/>
      <c r="K457" s="611"/>
      <c r="L457" s="628">
        <v>0</v>
      </c>
      <c r="M457" s="70"/>
      <c r="N457" s="67"/>
      <c r="O457" s="70"/>
      <c r="P457" s="67"/>
      <c r="Q457" s="78"/>
      <c r="R457" s="78"/>
      <c r="S457" s="78"/>
      <c r="T457" s="192"/>
      <c r="U457" s="380"/>
      <c r="V457" s="381"/>
    </row>
    <row r="458" spans="2:22" ht="21.95" customHeight="1" x14ac:dyDescent="0.15">
      <c r="B458" s="433"/>
      <c r="C458" s="78"/>
      <c r="D458" s="78"/>
      <c r="E458" s="611"/>
      <c r="F458" s="611"/>
      <c r="G458" s="77"/>
      <c r="H458" s="78"/>
      <c r="I458" s="78"/>
      <c r="J458" s="611"/>
      <c r="K458" s="611"/>
      <c r="L458" s="628">
        <v>0</v>
      </c>
      <c r="M458" s="70"/>
      <c r="N458" s="67"/>
      <c r="O458" s="70"/>
      <c r="P458" s="67"/>
      <c r="Q458" s="78"/>
      <c r="R458" s="78"/>
      <c r="S458" s="78"/>
      <c r="T458" s="192"/>
      <c r="U458" s="380"/>
      <c r="V458" s="381"/>
    </row>
    <row r="459" spans="2:22" ht="21.95" customHeight="1" x14ac:dyDescent="0.15">
      <c r="B459" s="433"/>
      <c r="C459" s="78"/>
      <c r="D459" s="78"/>
      <c r="E459" s="611"/>
      <c r="F459" s="611"/>
      <c r="G459" s="77"/>
      <c r="H459" s="78"/>
      <c r="I459" s="78"/>
      <c r="J459" s="611"/>
      <c r="K459" s="611"/>
      <c r="L459" s="628">
        <v>0</v>
      </c>
      <c r="M459" s="70"/>
      <c r="N459" s="67"/>
      <c r="O459" s="70"/>
      <c r="P459" s="67"/>
      <c r="Q459" s="78"/>
      <c r="R459" s="78"/>
      <c r="S459" s="78"/>
      <c r="T459" s="192"/>
      <c r="U459" s="380"/>
      <c r="V459" s="381"/>
    </row>
    <row r="460" spans="2:22" ht="21.95" customHeight="1" x14ac:dyDescent="0.15">
      <c r="B460" s="433"/>
      <c r="C460" s="78"/>
      <c r="D460" s="78"/>
      <c r="E460" s="611"/>
      <c r="F460" s="611"/>
      <c r="G460" s="77"/>
      <c r="H460" s="78"/>
      <c r="I460" s="78"/>
      <c r="J460" s="611"/>
      <c r="K460" s="611"/>
      <c r="L460" s="628">
        <v>0</v>
      </c>
      <c r="M460" s="70"/>
      <c r="N460" s="67"/>
      <c r="O460" s="70"/>
      <c r="P460" s="67"/>
      <c r="Q460" s="78"/>
      <c r="R460" s="78"/>
      <c r="S460" s="78"/>
      <c r="T460" s="192"/>
      <c r="U460" s="380"/>
      <c r="V460" s="381"/>
    </row>
    <row r="461" spans="2:22" ht="21.95" customHeight="1" x14ac:dyDescent="0.15">
      <c r="B461" s="433"/>
      <c r="C461" s="78"/>
      <c r="D461" s="78"/>
      <c r="E461" s="611"/>
      <c r="F461" s="611"/>
      <c r="G461" s="77"/>
      <c r="H461" s="78"/>
      <c r="I461" s="78"/>
      <c r="J461" s="611"/>
      <c r="K461" s="611"/>
      <c r="L461" s="628">
        <v>0</v>
      </c>
      <c r="M461" s="70"/>
      <c r="N461" s="67"/>
      <c r="O461" s="70"/>
      <c r="P461" s="67"/>
      <c r="Q461" s="78"/>
      <c r="R461" s="78"/>
      <c r="S461" s="78"/>
      <c r="T461" s="192"/>
      <c r="U461" s="380"/>
      <c r="V461" s="381"/>
    </row>
    <row r="462" spans="2:22" ht="21.95" customHeight="1" x14ac:dyDescent="0.15">
      <c r="B462" s="433"/>
      <c r="C462" s="78"/>
      <c r="D462" s="78"/>
      <c r="E462" s="611"/>
      <c r="F462" s="611"/>
      <c r="G462" s="77"/>
      <c r="H462" s="78"/>
      <c r="I462" s="78"/>
      <c r="J462" s="611"/>
      <c r="K462" s="611"/>
      <c r="L462" s="628">
        <v>0</v>
      </c>
      <c r="M462" s="70"/>
      <c r="N462" s="67"/>
      <c r="O462" s="70"/>
      <c r="P462" s="67"/>
      <c r="Q462" s="78"/>
      <c r="R462" s="78"/>
      <c r="S462" s="78"/>
      <c r="T462" s="192"/>
      <c r="U462" s="380"/>
      <c r="V462" s="381"/>
    </row>
    <row r="463" spans="2:22" ht="21.95" customHeight="1" x14ac:dyDescent="0.15">
      <c r="B463" s="433"/>
      <c r="C463" s="78"/>
      <c r="D463" s="78"/>
      <c r="E463" s="611"/>
      <c r="F463" s="611"/>
      <c r="G463" s="77"/>
      <c r="H463" s="78"/>
      <c r="I463" s="78"/>
      <c r="J463" s="611"/>
      <c r="K463" s="611"/>
      <c r="L463" s="628">
        <v>0</v>
      </c>
      <c r="M463" s="70"/>
      <c r="N463" s="67"/>
      <c r="O463" s="70"/>
      <c r="P463" s="67"/>
      <c r="Q463" s="78"/>
      <c r="R463" s="78"/>
      <c r="S463" s="78"/>
      <c r="T463" s="192"/>
      <c r="U463" s="380"/>
      <c r="V463" s="381"/>
    </row>
    <row r="464" spans="2:22" ht="21.95" customHeight="1" x14ac:dyDescent="0.15">
      <c r="B464" s="433"/>
      <c r="C464" s="78"/>
      <c r="D464" s="78"/>
      <c r="E464" s="611"/>
      <c r="F464" s="611"/>
      <c r="G464" s="77"/>
      <c r="H464" s="78"/>
      <c r="I464" s="78"/>
      <c r="J464" s="611"/>
      <c r="K464" s="611"/>
      <c r="L464" s="628">
        <v>0</v>
      </c>
      <c r="M464" s="70"/>
      <c r="N464" s="67"/>
      <c r="O464" s="70"/>
      <c r="P464" s="67"/>
      <c r="Q464" s="78"/>
      <c r="R464" s="78"/>
      <c r="S464" s="78"/>
      <c r="T464" s="192"/>
      <c r="U464" s="380"/>
      <c r="V464" s="381"/>
    </row>
    <row r="465" spans="2:22" ht="21.95" customHeight="1" x14ac:dyDescent="0.15">
      <c r="B465" s="433"/>
      <c r="C465" s="78"/>
      <c r="D465" s="78"/>
      <c r="E465" s="611"/>
      <c r="F465" s="611"/>
      <c r="G465" s="77"/>
      <c r="H465" s="78"/>
      <c r="I465" s="78"/>
      <c r="J465" s="611"/>
      <c r="K465" s="611"/>
      <c r="L465" s="628">
        <v>0</v>
      </c>
      <c r="M465" s="70"/>
      <c r="N465" s="67"/>
      <c r="O465" s="70"/>
      <c r="P465" s="67"/>
      <c r="Q465" s="78"/>
      <c r="R465" s="78"/>
      <c r="S465" s="78"/>
      <c r="T465" s="192"/>
      <c r="U465" s="380"/>
      <c r="V465" s="381"/>
    </row>
    <row r="466" spans="2:22" ht="21.95" customHeight="1" x14ac:dyDescent="0.15">
      <c r="B466" s="433"/>
      <c r="C466" s="78"/>
      <c r="D466" s="78"/>
      <c r="E466" s="611"/>
      <c r="F466" s="611"/>
      <c r="G466" s="77"/>
      <c r="H466" s="78"/>
      <c r="I466" s="78"/>
      <c r="J466" s="611"/>
      <c r="K466" s="611"/>
      <c r="L466" s="628">
        <v>0</v>
      </c>
      <c r="M466" s="70"/>
      <c r="N466" s="67"/>
      <c r="O466" s="70"/>
      <c r="P466" s="67"/>
      <c r="Q466" s="78"/>
      <c r="R466" s="78"/>
      <c r="S466" s="78"/>
      <c r="T466" s="192"/>
      <c r="U466" s="380"/>
      <c r="V466" s="381"/>
    </row>
    <row r="467" spans="2:22" ht="21.95" customHeight="1" x14ac:dyDescent="0.15">
      <c r="B467" s="433"/>
      <c r="C467" s="78"/>
      <c r="D467" s="78"/>
      <c r="E467" s="611"/>
      <c r="F467" s="611"/>
      <c r="G467" s="77"/>
      <c r="H467" s="78"/>
      <c r="I467" s="78"/>
      <c r="J467" s="611"/>
      <c r="K467" s="611"/>
      <c r="L467" s="628">
        <v>0</v>
      </c>
      <c r="M467" s="70"/>
      <c r="N467" s="67"/>
      <c r="O467" s="70"/>
      <c r="P467" s="67"/>
      <c r="Q467" s="78"/>
      <c r="R467" s="78"/>
      <c r="S467" s="78"/>
      <c r="T467" s="192"/>
      <c r="U467" s="380"/>
      <c r="V467" s="381"/>
    </row>
    <row r="468" spans="2:22" ht="21.95" customHeight="1" x14ac:dyDescent="0.15">
      <c r="B468" s="206"/>
      <c r="C468" s="78"/>
      <c r="D468" s="78"/>
      <c r="E468" s="611"/>
      <c r="F468" s="611"/>
      <c r="G468" s="77"/>
      <c r="H468" s="78"/>
      <c r="I468" s="78"/>
      <c r="J468" s="611"/>
      <c r="K468" s="611"/>
      <c r="L468" s="628">
        <v>0</v>
      </c>
      <c r="M468" s="70"/>
      <c r="N468" s="67"/>
      <c r="O468" s="70"/>
      <c r="P468" s="67"/>
      <c r="Q468" s="78"/>
      <c r="R468" s="78"/>
      <c r="S468" s="78"/>
      <c r="T468" s="192"/>
      <c r="U468" s="380"/>
      <c r="V468" s="381"/>
    </row>
    <row r="469" spans="2:22" ht="21.95" customHeight="1" x14ac:dyDescent="0.15">
      <c r="B469" s="605"/>
      <c r="C469" s="600"/>
      <c r="D469" s="601"/>
      <c r="E469" s="620"/>
      <c r="F469" s="623"/>
      <c r="G469" s="601"/>
      <c r="H469" s="600"/>
      <c r="I469" s="415"/>
      <c r="J469" s="620"/>
      <c r="K469" s="623"/>
      <c r="L469" s="623">
        <v>0</v>
      </c>
      <c r="M469" s="208"/>
      <c r="N469" s="208"/>
      <c r="O469" s="208"/>
      <c r="P469" s="208"/>
      <c r="Q469" s="208"/>
      <c r="R469" s="208"/>
      <c r="S469" s="208"/>
      <c r="T469" s="209"/>
      <c r="U469" s="380"/>
      <c r="V469" s="381"/>
    </row>
    <row r="470" spans="2:22" ht="21.95" customHeight="1" x14ac:dyDescent="0.15">
      <c r="B470" s="282"/>
      <c r="C470" s="282"/>
      <c r="D470" s="282"/>
      <c r="E470" s="621"/>
      <c r="F470" s="621"/>
      <c r="G470" s="283"/>
      <c r="H470" s="282"/>
      <c r="I470" s="282"/>
      <c r="J470" s="621"/>
      <c r="K470" s="621"/>
      <c r="L470" s="621">
        <v>0</v>
      </c>
      <c r="M470" s="292"/>
      <c r="N470" s="293"/>
      <c r="O470" s="292"/>
      <c r="P470" s="293"/>
      <c r="Q470" s="282"/>
      <c r="R470" s="282"/>
      <c r="S470" s="282"/>
      <c r="T470" s="282"/>
      <c r="U470" s="380"/>
      <c r="V470" s="381"/>
    </row>
    <row r="471" spans="2:22" ht="21.95" customHeight="1" x14ac:dyDescent="0.15">
      <c r="B471" s="282"/>
      <c r="C471" s="282"/>
      <c r="D471" s="282"/>
      <c r="E471" s="621"/>
      <c r="F471" s="621"/>
      <c r="G471" s="283"/>
      <c r="H471" s="282"/>
      <c r="I471" s="282"/>
      <c r="J471" s="621"/>
      <c r="K471" s="621"/>
      <c r="L471" s="621">
        <v>0</v>
      </c>
      <c r="M471" s="292"/>
      <c r="N471" s="293"/>
      <c r="O471" s="292"/>
      <c r="P471" s="293"/>
      <c r="Q471" s="282"/>
      <c r="R471" s="282"/>
      <c r="S471" s="282"/>
      <c r="T471" s="282"/>
      <c r="U471" s="380"/>
      <c r="V471" s="381"/>
    </row>
    <row r="472" spans="2:22" ht="21.95" customHeight="1" x14ac:dyDescent="0.15">
      <c r="B472" s="282"/>
      <c r="C472" s="282"/>
      <c r="D472" s="282"/>
      <c r="E472" s="621"/>
      <c r="F472" s="621"/>
      <c r="G472" s="283"/>
      <c r="H472" s="282"/>
      <c r="I472" s="282"/>
      <c r="J472" s="621"/>
      <c r="K472" s="621"/>
      <c r="L472" s="621">
        <v>0</v>
      </c>
      <c r="M472" s="292"/>
      <c r="N472" s="293"/>
      <c r="O472" s="292"/>
      <c r="P472" s="293"/>
      <c r="Q472" s="282"/>
      <c r="R472" s="282"/>
      <c r="S472" s="282"/>
      <c r="T472" s="282"/>
      <c r="U472" s="380"/>
      <c r="V472" s="381"/>
    </row>
    <row r="473" spans="2:22" ht="21.95" customHeight="1" x14ac:dyDescent="0.15">
      <c r="B473" s="282"/>
      <c r="C473" s="282"/>
      <c r="D473" s="282"/>
      <c r="E473" s="621"/>
      <c r="F473" s="621"/>
      <c r="G473" s="283"/>
      <c r="H473" s="282"/>
      <c r="I473" s="282"/>
      <c r="J473" s="621"/>
      <c r="K473" s="621"/>
      <c r="L473" s="621">
        <v>0</v>
      </c>
      <c r="M473" s="292"/>
      <c r="N473" s="293"/>
      <c r="O473" s="292"/>
      <c r="P473" s="293"/>
      <c r="Q473" s="282"/>
      <c r="R473" s="282"/>
      <c r="S473" s="282"/>
      <c r="T473" s="282"/>
      <c r="U473" s="380"/>
      <c r="V473" s="381"/>
    </row>
    <row r="474" spans="2:22" ht="21.95" customHeight="1" x14ac:dyDescent="0.15">
      <c r="B474" s="282"/>
      <c r="C474" s="282"/>
      <c r="D474" s="282"/>
      <c r="E474" s="621"/>
      <c r="F474" s="621"/>
      <c r="G474" s="283"/>
      <c r="H474" s="282"/>
      <c r="I474" s="282"/>
      <c r="J474" s="621"/>
      <c r="K474" s="621"/>
      <c r="L474" s="621">
        <v>0</v>
      </c>
      <c r="M474" s="292"/>
      <c r="N474" s="293"/>
      <c r="O474" s="292"/>
      <c r="P474" s="293"/>
      <c r="Q474" s="282"/>
      <c r="R474" s="282"/>
      <c r="S474" s="282"/>
      <c r="T474" s="282"/>
      <c r="U474" s="380"/>
      <c r="V474" s="381"/>
    </row>
    <row r="475" spans="2:22" ht="21.95" customHeight="1" x14ac:dyDescent="0.15">
      <c r="B475" s="282"/>
      <c r="C475" s="282"/>
      <c r="D475" s="282"/>
      <c r="E475" s="621"/>
      <c r="F475" s="621"/>
      <c r="G475" s="283"/>
      <c r="H475" s="282"/>
      <c r="I475" s="282"/>
      <c r="J475" s="621"/>
      <c r="K475" s="621"/>
      <c r="L475" s="621">
        <v>0</v>
      </c>
      <c r="M475" s="292"/>
      <c r="N475" s="293"/>
      <c r="O475" s="292"/>
      <c r="P475" s="293"/>
      <c r="Q475" s="282"/>
      <c r="R475" s="282"/>
      <c r="S475" s="282"/>
      <c r="T475" s="282"/>
      <c r="U475" s="380"/>
      <c r="V475" s="381"/>
    </row>
    <row r="476" spans="2:22" ht="21.95" customHeight="1" x14ac:dyDescent="0.15">
      <c r="B476" s="282"/>
      <c r="C476" s="282"/>
      <c r="D476" s="282"/>
      <c r="E476" s="621"/>
      <c r="F476" s="621"/>
      <c r="G476" s="283"/>
      <c r="H476" s="282"/>
      <c r="I476" s="282"/>
      <c r="J476" s="621"/>
      <c r="K476" s="621"/>
      <c r="L476" s="621">
        <v>0</v>
      </c>
      <c r="M476" s="292"/>
      <c r="N476" s="293"/>
      <c r="O476" s="292"/>
      <c r="P476" s="293"/>
      <c r="Q476" s="282"/>
      <c r="R476" s="282"/>
      <c r="S476" s="282"/>
      <c r="T476" s="282"/>
      <c r="U476" s="380"/>
      <c r="V476" s="381"/>
    </row>
    <row r="477" spans="2:22" ht="21.95" customHeight="1" x14ac:dyDescent="0.15">
      <c r="B477" s="282"/>
      <c r="C477" s="282"/>
      <c r="D477" s="282"/>
      <c r="E477" s="621"/>
      <c r="F477" s="621"/>
      <c r="G477" s="283"/>
      <c r="H477" s="282"/>
      <c r="I477" s="282"/>
      <c r="J477" s="621"/>
      <c r="K477" s="621"/>
      <c r="L477" s="621">
        <v>0</v>
      </c>
      <c r="M477" s="292"/>
      <c r="N477" s="293"/>
      <c r="O477" s="292"/>
      <c r="P477" s="293"/>
      <c r="Q477" s="282"/>
      <c r="R477" s="282"/>
      <c r="S477" s="282"/>
      <c r="T477" s="282"/>
      <c r="U477" s="380"/>
      <c r="V477" s="381"/>
    </row>
    <row r="478" spans="2:22" ht="21.95" customHeight="1" x14ac:dyDescent="0.15">
      <c r="B478" s="282"/>
      <c r="C478" s="282"/>
      <c r="D478" s="282"/>
      <c r="E478" s="621"/>
      <c r="F478" s="621"/>
      <c r="G478" s="283"/>
      <c r="H478" s="282"/>
      <c r="I478" s="282"/>
      <c r="J478" s="621"/>
      <c r="K478" s="621"/>
      <c r="L478" s="621">
        <v>0</v>
      </c>
      <c r="M478" s="292"/>
      <c r="N478" s="293"/>
      <c r="O478" s="292"/>
      <c r="P478" s="293"/>
      <c r="Q478" s="282"/>
      <c r="R478" s="282"/>
      <c r="S478" s="282"/>
      <c r="T478" s="282"/>
      <c r="U478" s="380"/>
      <c r="V478" s="381"/>
    </row>
    <row r="479" spans="2:22" ht="21.95" customHeight="1" x14ac:dyDescent="0.15">
      <c r="B479" s="282"/>
      <c r="C479" s="282"/>
      <c r="D479" s="282"/>
      <c r="E479" s="621"/>
      <c r="F479" s="621"/>
      <c r="G479" s="283"/>
      <c r="H479" s="282"/>
      <c r="I479" s="282"/>
      <c r="J479" s="621"/>
      <c r="K479" s="621"/>
      <c r="L479" s="621">
        <v>0</v>
      </c>
      <c r="M479" s="292"/>
      <c r="N479" s="293"/>
      <c r="O479" s="292"/>
      <c r="P479" s="293"/>
      <c r="Q479" s="282"/>
      <c r="R479" s="282"/>
      <c r="S479" s="282"/>
      <c r="T479" s="282"/>
      <c r="U479" s="380"/>
      <c r="V479" s="381"/>
    </row>
    <row r="480" spans="2:22" ht="21.95" customHeight="1" x14ac:dyDescent="0.15">
      <c r="B480" s="282"/>
      <c r="C480" s="282"/>
      <c r="D480" s="282"/>
      <c r="E480" s="621"/>
      <c r="F480" s="621"/>
      <c r="G480" s="283"/>
      <c r="H480" s="282"/>
      <c r="I480" s="282"/>
      <c r="J480" s="621"/>
      <c r="K480" s="621"/>
      <c r="L480" s="621">
        <v>0</v>
      </c>
      <c r="M480" s="292"/>
      <c r="N480" s="293"/>
      <c r="O480" s="292"/>
      <c r="P480" s="293"/>
      <c r="Q480" s="282"/>
      <c r="R480" s="282"/>
      <c r="S480" s="282"/>
      <c r="T480" s="282"/>
      <c r="U480" s="380"/>
      <c r="V480" s="381"/>
    </row>
    <row r="481" spans="2:22" ht="21.95" customHeight="1" x14ac:dyDescent="0.15">
      <c r="B481" s="282"/>
      <c r="C481" s="282"/>
      <c r="D481" s="282"/>
      <c r="E481" s="621"/>
      <c r="F481" s="621"/>
      <c r="G481" s="283"/>
      <c r="H481" s="282"/>
      <c r="I481" s="282"/>
      <c r="J481" s="621"/>
      <c r="K481" s="621"/>
      <c r="L481" s="621">
        <v>0</v>
      </c>
      <c r="M481" s="292"/>
      <c r="N481" s="293"/>
      <c r="O481" s="292"/>
      <c r="P481" s="293"/>
      <c r="Q481" s="282"/>
      <c r="R481" s="282"/>
      <c r="S481" s="282"/>
      <c r="T481" s="282"/>
      <c r="U481" s="380"/>
      <c r="V481" s="381"/>
    </row>
    <row r="482" spans="2:22" ht="21.95" customHeight="1" x14ac:dyDescent="0.15">
      <c r="B482" s="282"/>
      <c r="C482" s="282"/>
      <c r="D482" s="282"/>
      <c r="E482" s="621"/>
      <c r="F482" s="621"/>
      <c r="G482" s="283"/>
      <c r="H482" s="282"/>
      <c r="I482" s="282"/>
      <c r="J482" s="621"/>
      <c r="K482" s="621"/>
      <c r="L482" s="621">
        <v>0</v>
      </c>
      <c r="M482" s="292"/>
      <c r="N482" s="293"/>
      <c r="O482" s="292"/>
      <c r="P482" s="293"/>
      <c r="Q482" s="282"/>
      <c r="R482" s="282"/>
      <c r="S482" s="282"/>
      <c r="T482" s="282"/>
      <c r="U482" s="380"/>
      <c r="V482" s="381"/>
    </row>
    <row r="483" spans="2:22" ht="21.95" customHeight="1" x14ac:dyDescent="0.15">
      <c r="B483" s="282"/>
      <c r="C483" s="282"/>
      <c r="D483" s="282"/>
      <c r="E483" s="621"/>
      <c r="F483" s="621"/>
      <c r="G483" s="283"/>
      <c r="H483" s="282"/>
      <c r="I483" s="282"/>
      <c r="J483" s="621"/>
      <c r="K483" s="621"/>
      <c r="L483" s="621">
        <v>0</v>
      </c>
      <c r="M483" s="292"/>
      <c r="N483" s="293"/>
      <c r="O483" s="292"/>
      <c r="P483" s="293"/>
      <c r="Q483" s="282"/>
      <c r="R483" s="282"/>
      <c r="S483" s="282"/>
      <c r="T483" s="282"/>
      <c r="U483" s="380"/>
      <c r="V483" s="381"/>
    </row>
    <row r="484" spans="2:22" ht="21.95" customHeight="1" x14ac:dyDescent="0.15">
      <c r="B484" s="282"/>
      <c r="C484" s="282"/>
      <c r="D484" s="282"/>
      <c r="E484" s="621"/>
      <c r="F484" s="621"/>
      <c r="G484" s="283"/>
      <c r="H484" s="282"/>
      <c r="I484" s="282"/>
      <c r="J484" s="621"/>
      <c r="K484" s="621"/>
      <c r="L484" s="621">
        <v>0</v>
      </c>
      <c r="M484" s="292"/>
      <c r="N484" s="293"/>
      <c r="O484" s="292"/>
      <c r="P484" s="293"/>
      <c r="Q484" s="282"/>
      <c r="R484" s="282"/>
      <c r="S484" s="282"/>
      <c r="T484" s="282"/>
      <c r="U484" s="380"/>
      <c r="V484" s="381"/>
    </row>
    <row r="485" spans="2:22" ht="21.95" customHeight="1" x14ac:dyDescent="0.15">
      <c r="B485" s="282"/>
      <c r="C485" s="282"/>
      <c r="D485" s="282"/>
      <c r="E485" s="621"/>
      <c r="F485" s="621"/>
      <c r="G485" s="283"/>
      <c r="H485" s="282"/>
      <c r="I485" s="282"/>
      <c r="J485" s="621"/>
      <c r="K485" s="621"/>
      <c r="L485" s="621">
        <v>0</v>
      </c>
      <c r="M485" s="292"/>
      <c r="N485" s="293"/>
      <c r="O485" s="292"/>
      <c r="P485" s="293"/>
      <c r="Q485" s="282"/>
      <c r="R485" s="282"/>
      <c r="S485" s="282"/>
      <c r="T485" s="282"/>
      <c r="U485" s="380"/>
      <c r="V485" s="381"/>
    </row>
    <row r="486" spans="2:22" ht="21.95" customHeight="1" x14ac:dyDescent="0.15">
      <c r="B486" s="282"/>
      <c r="C486" s="282"/>
      <c r="D486" s="282"/>
      <c r="E486" s="621"/>
      <c r="F486" s="621"/>
      <c r="G486" s="283"/>
      <c r="H486" s="282"/>
      <c r="I486" s="282"/>
      <c r="J486" s="621"/>
      <c r="K486" s="621"/>
      <c r="L486" s="621">
        <v>0</v>
      </c>
      <c r="M486" s="292"/>
      <c r="N486" s="293"/>
      <c r="O486" s="292"/>
      <c r="P486" s="293"/>
      <c r="Q486" s="282"/>
      <c r="R486" s="282"/>
      <c r="S486" s="282"/>
      <c r="T486" s="282"/>
      <c r="U486" s="380"/>
      <c r="V486" s="381"/>
    </row>
    <row r="487" spans="2:22" ht="21.95" customHeight="1" x14ac:dyDescent="0.15">
      <c r="B487" s="282"/>
      <c r="C487" s="282"/>
      <c r="D487" s="282"/>
      <c r="E487" s="621"/>
      <c r="F487" s="621"/>
      <c r="G487" s="283"/>
      <c r="H487" s="282"/>
      <c r="I487" s="282"/>
      <c r="J487" s="621"/>
      <c r="K487" s="621"/>
      <c r="L487" s="621">
        <v>0</v>
      </c>
      <c r="M487" s="292"/>
      <c r="N487" s="293"/>
      <c r="O487" s="292"/>
      <c r="P487" s="293"/>
      <c r="Q487" s="282"/>
      <c r="R487" s="282"/>
      <c r="S487" s="282"/>
      <c r="T487" s="282"/>
      <c r="U487" s="380"/>
      <c r="V487" s="381"/>
    </row>
    <row r="488" spans="2:22" ht="21.95" customHeight="1" x14ac:dyDescent="0.15">
      <c r="B488" s="282"/>
      <c r="C488" s="282"/>
      <c r="D488" s="282"/>
      <c r="E488" s="621"/>
      <c r="F488" s="621"/>
      <c r="G488" s="283"/>
      <c r="H488" s="282"/>
      <c r="I488" s="282"/>
      <c r="J488" s="621"/>
      <c r="K488" s="621"/>
      <c r="L488" s="621">
        <v>0</v>
      </c>
      <c r="M488" s="292"/>
      <c r="N488" s="293"/>
      <c r="O488" s="292"/>
      <c r="P488" s="293"/>
      <c r="Q488" s="282"/>
      <c r="R488" s="282"/>
      <c r="S488" s="282"/>
      <c r="T488" s="282"/>
      <c r="U488" s="380"/>
      <c r="V488" s="381"/>
    </row>
    <row r="489" spans="2:22" ht="21.95" customHeight="1" x14ac:dyDescent="0.15">
      <c r="B489" s="282"/>
      <c r="C489" s="282"/>
      <c r="D489" s="282"/>
      <c r="E489" s="621"/>
      <c r="F489" s="621"/>
      <c r="G489" s="283"/>
      <c r="H489" s="282"/>
      <c r="I489" s="282"/>
      <c r="J489" s="621"/>
      <c r="K489" s="621"/>
      <c r="L489" s="621">
        <v>0</v>
      </c>
      <c r="M489" s="292"/>
      <c r="N489" s="293"/>
      <c r="O489" s="292"/>
      <c r="P489" s="293"/>
      <c r="Q489" s="282"/>
      <c r="R489" s="282"/>
      <c r="S489" s="282"/>
      <c r="T489" s="282"/>
      <c r="U489" s="380"/>
      <c r="V489" s="381"/>
    </row>
    <row r="490" spans="2:22" ht="21.95" customHeight="1" x14ac:dyDescent="0.15">
      <c r="B490" s="282"/>
      <c r="C490" s="282"/>
      <c r="D490" s="282"/>
      <c r="E490" s="621"/>
      <c r="F490" s="621"/>
      <c r="G490" s="283"/>
      <c r="H490" s="282"/>
      <c r="I490" s="282"/>
      <c r="J490" s="621"/>
      <c r="K490" s="621"/>
      <c r="L490" s="621">
        <v>0</v>
      </c>
      <c r="M490" s="292"/>
      <c r="N490" s="293"/>
      <c r="O490" s="292"/>
      <c r="P490" s="293"/>
      <c r="Q490" s="282"/>
      <c r="R490" s="282"/>
      <c r="S490" s="282"/>
      <c r="T490" s="282"/>
      <c r="U490" s="380"/>
      <c r="V490" s="381"/>
    </row>
    <row r="491" spans="2:22" ht="21.95" customHeight="1" x14ac:dyDescent="0.15">
      <c r="B491" s="282"/>
      <c r="C491" s="282"/>
      <c r="D491" s="282"/>
      <c r="E491" s="621"/>
      <c r="F491" s="621"/>
      <c r="G491" s="283"/>
      <c r="H491" s="282"/>
      <c r="I491" s="282"/>
      <c r="J491" s="621"/>
      <c r="K491" s="621"/>
      <c r="L491" s="621">
        <v>0</v>
      </c>
      <c r="M491" s="292"/>
      <c r="N491" s="293"/>
      <c r="O491" s="292"/>
      <c r="P491" s="293"/>
      <c r="Q491" s="282"/>
      <c r="R491" s="282"/>
      <c r="S491" s="282"/>
      <c r="T491" s="282"/>
      <c r="U491" s="380"/>
      <c r="V491" s="381"/>
    </row>
    <row r="492" spans="2:22" ht="21.95" customHeight="1" x14ac:dyDescent="0.15">
      <c r="B492" s="282"/>
      <c r="C492" s="282"/>
      <c r="D492" s="282"/>
      <c r="E492" s="621"/>
      <c r="F492" s="621"/>
      <c r="G492" s="283"/>
      <c r="H492" s="282"/>
      <c r="I492" s="282"/>
      <c r="J492" s="621"/>
      <c r="K492" s="621"/>
      <c r="L492" s="621">
        <v>0</v>
      </c>
      <c r="M492" s="292"/>
      <c r="N492" s="293"/>
      <c r="O492" s="292"/>
      <c r="P492" s="293"/>
      <c r="Q492" s="282"/>
      <c r="R492" s="282"/>
      <c r="S492" s="282"/>
      <c r="T492" s="282"/>
      <c r="U492" s="380"/>
      <c r="V492" s="381"/>
    </row>
    <row r="493" spans="2:22" ht="21.95" customHeight="1" x14ac:dyDescent="0.15">
      <c r="B493" s="282"/>
      <c r="C493" s="282"/>
      <c r="D493" s="282"/>
      <c r="E493" s="621"/>
      <c r="F493" s="621"/>
      <c r="G493" s="283"/>
      <c r="H493" s="282"/>
      <c r="I493" s="282"/>
      <c r="J493" s="621"/>
      <c r="K493" s="621"/>
      <c r="L493" s="621">
        <v>0</v>
      </c>
      <c r="M493" s="292"/>
      <c r="N493" s="293"/>
      <c r="O493" s="292"/>
      <c r="P493" s="293"/>
      <c r="Q493" s="282"/>
      <c r="R493" s="282"/>
      <c r="S493" s="282"/>
      <c r="T493" s="282"/>
      <c r="U493" s="380"/>
      <c r="V493" s="381"/>
    </row>
    <row r="494" spans="2:22" ht="21.95" customHeight="1" x14ac:dyDescent="0.15">
      <c r="B494" s="282"/>
      <c r="C494" s="282"/>
      <c r="D494" s="282"/>
      <c r="E494" s="621"/>
      <c r="F494" s="621"/>
      <c r="G494" s="283"/>
      <c r="H494" s="282"/>
      <c r="I494" s="282"/>
      <c r="J494" s="621"/>
      <c r="K494" s="621"/>
      <c r="L494" s="621">
        <v>0</v>
      </c>
      <c r="M494" s="292"/>
      <c r="N494" s="293"/>
      <c r="O494" s="292"/>
      <c r="P494" s="293"/>
      <c r="Q494" s="282"/>
      <c r="R494" s="282"/>
      <c r="S494" s="282"/>
      <c r="T494" s="282"/>
      <c r="U494" s="380"/>
      <c r="V494" s="381"/>
    </row>
    <row r="495" spans="2:22" ht="21.95" customHeight="1" x14ac:dyDescent="0.15">
      <c r="B495" s="282"/>
      <c r="C495" s="282"/>
      <c r="D495" s="282"/>
      <c r="E495" s="621"/>
      <c r="F495" s="621"/>
      <c r="G495" s="283"/>
      <c r="H495" s="282"/>
      <c r="I495" s="282"/>
      <c r="J495" s="621"/>
      <c r="K495" s="621"/>
      <c r="L495" s="621">
        <v>0</v>
      </c>
      <c r="M495" s="292"/>
      <c r="N495" s="293"/>
      <c r="O495" s="292"/>
      <c r="P495" s="293"/>
      <c r="Q495" s="282"/>
      <c r="R495" s="282"/>
      <c r="S495" s="282"/>
      <c r="T495" s="282"/>
      <c r="U495" s="380"/>
      <c r="V495" s="381"/>
    </row>
    <row r="496" spans="2:22" ht="21.95" customHeight="1" x14ac:dyDescent="0.15">
      <c r="B496" s="282"/>
      <c r="C496" s="282"/>
      <c r="D496" s="282"/>
      <c r="E496" s="621"/>
      <c r="F496" s="621"/>
      <c r="G496" s="283"/>
      <c r="H496" s="282"/>
      <c r="I496" s="282"/>
      <c r="J496" s="621"/>
      <c r="K496" s="621"/>
      <c r="L496" s="621">
        <v>0</v>
      </c>
      <c r="M496" s="292"/>
      <c r="N496" s="293"/>
      <c r="O496" s="292"/>
      <c r="P496" s="293"/>
      <c r="Q496" s="282"/>
      <c r="R496" s="282"/>
      <c r="S496" s="282"/>
      <c r="T496" s="282"/>
      <c r="U496" s="380"/>
      <c r="V496" s="381"/>
    </row>
    <row r="497" spans="2:22" ht="21.95" customHeight="1" x14ac:dyDescent="0.15">
      <c r="B497" s="282"/>
      <c r="C497" s="282"/>
      <c r="D497" s="282"/>
      <c r="E497" s="621"/>
      <c r="F497" s="621"/>
      <c r="G497" s="283"/>
      <c r="H497" s="282"/>
      <c r="I497" s="282"/>
      <c r="J497" s="621"/>
      <c r="K497" s="621"/>
      <c r="L497" s="621">
        <v>0</v>
      </c>
      <c r="M497" s="292"/>
      <c r="N497" s="293"/>
      <c r="O497" s="292"/>
      <c r="P497" s="293"/>
      <c r="Q497" s="282"/>
      <c r="R497" s="282"/>
      <c r="S497" s="282"/>
      <c r="T497" s="282"/>
      <c r="U497" s="380"/>
      <c r="V497" s="381"/>
    </row>
    <row r="498" spans="2:22" ht="21.95" customHeight="1" x14ac:dyDescent="0.15">
      <c r="B498" s="282"/>
      <c r="C498" s="282"/>
      <c r="D498" s="282"/>
      <c r="E498" s="621"/>
      <c r="F498" s="621"/>
      <c r="G498" s="283"/>
      <c r="H498" s="282"/>
      <c r="I498" s="282"/>
      <c r="J498" s="621"/>
      <c r="K498" s="621"/>
      <c r="L498" s="621">
        <v>0</v>
      </c>
      <c r="M498" s="292"/>
      <c r="N498" s="293"/>
      <c r="O498" s="292"/>
      <c r="P498" s="293"/>
      <c r="Q498" s="282"/>
      <c r="R498" s="282"/>
      <c r="S498" s="282"/>
      <c r="T498" s="282"/>
      <c r="U498" s="380"/>
      <c r="V498" s="381"/>
    </row>
    <row r="499" spans="2:22" ht="21.95" customHeight="1" x14ac:dyDescent="0.15">
      <c r="B499" s="282"/>
      <c r="C499" s="282"/>
      <c r="D499" s="282"/>
      <c r="E499" s="621"/>
      <c r="F499" s="621"/>
      <c r="G499" s="283"/>
      <c r="H499" s="282"/>
      <c r="I499" s="282"/>
      <c r="J499" s="621"/>
      <c r="K499" s="621"/>
      <c r="L499" s="621">
        <v>0</v>
      </c>
      <c r="M499" s="292"/>
      <c r="N499" s="293"/>
      <c r="O499" s="292"/>
      <c r="P499" s="293"/>
      <c r="Q499" s="282"/>
      <c r="R499" s="282"/>
      <c r="S499" s="282"/>
      <c r="T499" s="282"/>
      <c r="U499" s="380"/>
      <c r="V499" s="381"/>
    </row>
    <row r="500" spans="2:22" ht="21.95" customHeight="1" x14ac:dyDescent="0.15">
      <c r="B500" s="282"/>
      <c r="C500" s="282"/>
      <c r="D500" s="282"/>
      <c r="E500" s="621"/>
      <c r="F500" s="621"/>
      <c r="G500" s="283"/>
      <c r="H500" s="282"/>
      <c r="I500" s="282"/>
      <c r="J500" s="621"/>
      <c r="K500" s="621"/>
      <c r="L500" s="621">
        <v>0</v>
      </c>
      <c r="M500" s="292"/>
      <c r="N500" s="293"/>
      <c r="O500" s="292"/>
      <c r="P500" s="293"/>
      <c r="Q500" s="282"/>
      <c r="R500" s="282"/>
      <c r="S500" s="282"/>
      <c r="T500" s="282"/>
      <c r="U500" s="380"/>
      <c r="V500" s="381"/>
    </row>
    <row r="501" spans="2:22" ht="21.95" customHeight="1" x14ac:dyDescent="0.15">
      <c r="B501" s="282"/>
      <c r="C501" s="282"/>
      <c r="D501" s="282"/>
      <c r="E501" s="621"/>
      <c r="F501" s="621"/>
      <c r="G501" s="283"/>
      <c r="H501" s="282"/>
      <c r="I501" s="282"/>
      <c r="J501" s="621"/>
      <c r="K501" s="621"/>
      <c r="L501" s="621">
        <v>0</v>
      </c>
      <c r="M501" s="292"/>
      <c r="N501" s="293"/>
      <c r="O501" s="292"/>
      <c r="P501" s="293"/>
      <c r="Q501" s="282"/>
      <c r="R501" s="282"/>
      <c r="S501" s="282"/>
      <c r="T501" s="282"/>
      <c r="U501" s="380"/>
      <c r="V501" s="381"/>
    </row>
    <row r="502" spans="2:22" ht="21.95" customHeight="1" x14ac:dyDescent="0.15">
      <c r="B502" s="282"/>
      <c r="C502" s="282"/>
      <c r="D502" s="282"/>
      <c r="E502" s="621"/>
      <c r="F502" s="621"/>
      <c r="G502" s="283"/>
      <c r="H502" s="282"/>
      <c r="I502" s="282"/>
      <c r="J502" s="621"/>
      <c r="K502" s="621"/>
      <c r="L502" s="621">
        <v>0</v>
      </c>
      <c r="M502" s="292"/>
      <c r="N502" s="293"/>
      <c r="O502" s="292"/>
      <c r="P502" s="293"/>
      <c r="Q502" s="282"/>
      <c r="R502" s="282"/>
      <c r="S502" s="282"/>
      <c r="T502" s="282"/>
      <c r="U502" s="380"/>
      <c r="V502" s="381"/>
    </row>
    <row r="503" spans="2:22" ht="21.95" customHeight="1" x14ac:dyDescent="0.15">
      <c r="B503" s="282"/>
      <c r="C503" s="282"/>
      <c r="D503" s="282"/>
      <c r="E503" s="621"/>
      <c r="F503" s="621"/>
      <c r="G503" s="283"/>
      <c r="H503" s="282"/>
      <c r="I503" s="282"/>
      <c r="J503" s="621"/>
      <c r="K503" s="621"/>
      <c r="L503" s="621">
        <v>0</v>
      </c>
      <c r="M503" s="292"/>
      <c r="N503" s="293"/>
      <c r="O503" s="292"/>
      <c r="P503" s="293"/>
      <c r="Q503" s="282"/>
      <c r="R503" s="282"/>
      <c r="S503" s="282"/>
      <c r="T503" s="282"/>
      <c r="U503" s="380"/>
      <c r="V503" s="381"/>
    </row>
    <row r="504" spans="2:22" ht="21.95" customHeight="1" x14ac:dyDescent="0.15">
      <c r="B504" s="282"/>
      <c r="C504" s="282"/>
      <c r="D504" s="282"/>
      <c r="E504" s="621"/>
      <c r="F504" s="621"/>
      <c r="G504" s="283"/>
      <c r="H504" s="282"/>
      <c r="I504" s="282"/>
      <c r="J504" s="621"/>
      <c r="K504" s="621"/>
      <c r="L504" s="621">
        <v>0</v>
      </c>
      <c r="M504" s="292"/>
      <c r="N504" s="293"/>
      <c r="O504" s="292"/>
      <c r="P504" s="293"/>
      <c r="Q504" s="282"/>
      <c r="R504" s="282"/>
      <c r="S504" s="282"/>
      <c r="T504" s="282"/>
      <c r="U504" s="380"/>
      <c r="V504" s="381"/>
    </row>
    <row r="505" spans="2:22" ht="21.95" customHeight="1" x14ac:dyDescent="0.15">
      <c r="B505" s="282"/>
      <c r="C505" s="282"/>
      <c r="D505" s="282"/>
      <c r="E505" s="621"/>
      <c r="F505" s="621"/>
      <c r="G505" s="283"/>
      <c r="H505" s="282"/>
      <c r="I505" s="282"/>
      <c r="J505" s="621"/>
      <c r="K505" s="621"/>
      <c r="L505" s="621">
        <v>0</v>
      </c>
      <c r="M505" s="292"/>
      <c r="N505" s="293"/>
      <c r="O505" s="292"/>
      <c r="P505" s="293"/>
      <c r="Q505" s="282"/>
      <c r="R505" s="282"/>
      <c r="S505" s="282"/>
      <c r="T505" s="282"/>
      <c r="U505" s="380"/>
      <c r="V505" s="381"/>
    </row>
    <row r="506" spans="2:22" ht="21.95" customHeight="1" x14ac:dyDescent="0.15">
      <c r="B506" s="282"/>
      <c r="C506" s="282"/>
      <c r="D506" s="282"/>
      <c r="E506" s="621"/>
      <c r="F506" s="621"/>
      <c r="G506" s="283"/>
      <c r="H506" s="282"/>
      <c r="I506" s="282"/>
      <c r="J506" s="621"/>
      <c r="K506" s="621"/>
      <c r="L506" s="621">
        <v>0</v>
      </c>
      <c r="M506" s="292"/>
      <c r="N506" s="293"/>
      <c r="O506" s="292"/>
      <c r="P506" s="293"/>
      <c r="Q506" s="282"/>
      <c r="R506" s="282"/>
      <c r="S506" s="282"/>
      <c r="T506" s="282"/>
      <c r="U506" s="380"/>
      <c r="V506" s="381"/>
    </row>
    <row r="507" spans="2:22" ht="21.95" customHeight="1" x14ac:dyDescent="0.15">
      <c r="B507" s="282"/>
      <c r="C507" s="282"/>
      <c r="D507" s="282"/>
      <c r="E507" s="621"/>
      <c r="F507" s="621"/>
      <c r="G507" s="283"/>
      <c r="H507" s="282"/>
      <c r="I507" s="282"/>
      <c r="J507" s="621"/>
      <c r="K507" s="621"/>
      <c r="L507" s="621">
        <v>0</v>
      </c>
      <c r="M507" s="292"/>
      <c r="N507" s="293"/>
      <c r="O507" s="292"/>
      <c r="P507" s="293"/>
      <c r="Q507" s="282"/>
      <c r="R507" s="282"/>
      <c r="S507" s="282"/>
      <c r="T507" s="282"/>
      <c r="U507" s="380"/>
      <c r="V507" s="381"/>
    </row>
    <row r="508" spans="2:22" ht="21.95" customHeight="1" x14ac:dyDescent="0.15">
      <c r="B508" s="282"/>
      <c r="C508" s="282"/>
      <c r="D508" s="282"/>
      <c r="E508" s="621"/>
      <c r="F508" s="621"/>
      <c r="G508" s="283"/>
      <c r="H508" s="282"/>
      <c r="I508" s="282"/>
      <c r="J508" s="621"/>
      <c r="K508" s="621"/>
      <c r="L508" s="621">
        <v>0</v>
      </c>
      <c r="M508" s="292"/>
      <c r="N508" s="293"/>
      <c r="O508" s="292"/>
      <c r="P508" s="293"/>
      <c r="Q508" s="282"/>
      <c r="R508" s="282"/>
      <c r="S508" s="282"/>
      <c r="T508" s="282"/>
      <c r="U508" s="380"/>
      <c r="V508" s="381"/>
    </row>
    <row r="509" spans="2:22" ht="21.95" customHeight="1" x14ac:dyDescent="0.15">
      <c r="B509" s="282"/>
      <c r="C509" s="282"/>
      <c r="D509" s="282"/>
      <c r="E509" s="621"/>
      <c r="F509" s="621"/>
      <c r="G509" s="283"/>
      <c r="H509" s="282"/>
      <c r="I509" s="282"/>
      <c r="J509" s="621"/>
      <c r="K509" s="621"/>
      <c r="L509" s="621">
        <v>0</v>
      </c>
      <c r="M509" s="292"/>
      <c r="N509" s="293"/>
      <c r="O509" s="292"/>
      <c r="P509" s="293"/>
      <c r="Q509" s="282"/>
      <c r="R509" s="282"/>
      <c r="S509" s="282"/>
      <c r="T509" s="282"/>
      <c r="U509" s="380"/>
      <c r="V509" s="381"/>
    </row>
    <row r="510" spans="2:22" ht="21.95" customHeight="1" x14ac:dyDescent="0.15">
      <c r="B510" s="282"/>
      <c r="C510" s="282"/>
      <c r="D510" s="282"/>
      <c r="E510" s="621"/>
      <c r="F510" s="621"/>
      <c r="G510" s="283"/>
      <c r="H510" s="282"/>
      <c r="I510" s="282"/>
      <c r="J510" s="621"/>
      <c r="K510" s="621"/>
      <c r="L510" s="621">
        <v>0</v>
      </c>
      <c r="M510" s="292"/>
      <c r="N510" s="293"/>
      <c r="O510" s="292"/>
      <c r="P510" s="293"/>
      <c r="Q510" s="282"/>
      <c r="R510" s="282"/>
      <c r="S510" s="282"/>
      <c r="T510" s="282"/>
      <c r="U510" s="380"/>
      <c r="V510" s="381"/>
    </row>
    <row r="511" spans="2:22" ht="21.95" customHeight="1" x14ac:dyDescent="0.15">
      <c r="B511" s="282"/>
      <c r="C511" s="282"/>
      <c r="D511" s="282"/>
      <c r="E511" s="621"/>
      <c r="F511" s="621"/>
      <c r="G511" s="283"/>
      <c r="H511" s="282"/>
      <c r="I511" s="282"/>
      <c r="J511" s="621"/>
      <c r="K511" s="621"/>
      <c r="L511" s="621">
        <v>0</v>
      </c>
      <c r="M511" s="292"/>
      <c r="N511" s="293"/>
      <c r="O511" s="292"/>
      <c r="P511" s="293"/>
      <c r="Q511" s="282"/>
      <c r="R511" s="282"/>
      <c r="S511" s="282"/>
      <c r="T511" s="282"/>
      <c r="U511" s="380"/>
      <c r="V511" s="381"/>
    </row>
    <row r="512" spans="2:22" ht="21.95" customHeight="1" x14ac:dyDescent="0.15">
      <c r="B512" s="282"/>
      <c r="C512" s="282"/>
      <c r="D512" s="282"/>
      <c r="E512" s="621"/>
      <c r="F512" s="621"/>
      <c r="G512" s="283"/>
      <c r="H512" s="282"/>
      <c r="I512" s="282"/>
      <c r="J512" s="621"/>
      <c r="K512" s="621"/>
      <c r="L512" s="621">
        <v>0</v>
      </c>
      <c r="M512" s="292"/>
      <c r="N512" s="293"/>
      <c r="O512" s="292"/>
      <c r="P512" s="293"/>
      <c r="Q512" s="282"/>
      <c r="R512" s="282"/>
      <c r="S512" s="282"/>
      <c r="T512" s="282"/>
      <c r="U512" s="380"/>
      <c r="V512" s="381"/>
    </row>
    <row r="513" spans="2:22" ht="21.95" customHeight="1" x14ac:dyDescent="0.15">
      <c r="B513" s="282"/>
      <c r="C513" s="282"/>
      <c r="D513" s="282"/>
      <c r="E513" s="621"/>
      <c r="F513" s="621"/>
      <c r="G513" s="283"/>
      <c r="H513" s="282"/>
      <c r="I513" s="282"/>
      <c r="J513" s="621"/>
      <c r="K513" s="621"/>
      <c r="L513" s="621">
        <v>0</v>
      </c>
      <c r="M513" s="292"/>
      <c r="N513" s="293"/>
      <c r="O513" s="292"/>
      <c r="P513" s="293"/>
      <c r="Q513" s="282"/>
      <c r="R513" s="282"/>
      <c r="S513" s="282"/>
      <c r="T513" s="282"/>
      <c r="U513" s="380"/>
      <c r="V513" s="381"/>
    </row>
    <row r="514" spans="2:22" ht="21.95" customHeight="1" x14ac:dyDescent="0.15">
      <c r="B514" s="282"/>
      <c r="C514" s="282"/>
      <c r="D514" s="282"/>
      <c r="E514" s="621"/>
      <c r="F514" s="621"/>
      <c r="G514" s="283"/>
      <c r="H514" s="282"/>
      <c r="I514" s="282"/>
      <c r="J514" s="621"/>
      <c r="K514" s="621"/>
      <c r="L514" s="621">
        <v>0</v>
      </c>
      <c r="M514" s="292"/>
      <c r="N514" s="293"/>
      <c r="O514" s="292"/>
      <c r="P514" s="293"/>
      <c r="Q514" s="282"/>
      <c r="R514" s="282"/>
      <c r="S514" s="282"/>
      <c r="T514" s="282"/>
      <c r="U514" s="380"/>
      <c r="V514" s="381"/>
    </row>
    <row r="515" spans="2:22" ht="21.95" customHeight="1" x14ac:dyDescent="0.15">
      <c r="B515" s="282"/>
      <c r="C515" s="282"/>
      <c r="D515" s="282"/>
      <c r="E515" s="621"/>
      <c r="F515" s="621"/>
      <c r="G515" s="283"/>
      <c r="H515" s="282"/>
      <c r="I515" s="282"/>
      <c r="J515" s="621"/>
      <c r="K515" s="621"/>
      <c r="L515" s="621">
        <v>0</v>
      </c>
      <c r="M515" s="292"/>
      <c r="N515" s="293"/>
      <c r="O515" s="292"/>
      <c r="P515" s="293"/>
      <c r="Q515" s="282"/>
      <c r="R515" s="282"/>
      <c r="S515" s="282"/>
      <c r="T515" s="282"/>
      <c r="U515" s="380"/>
      <c r="V515" s="381"/>
    </row>
    <row r="516" spans="2:22" ht="21.95" customHeight="1" x14ac:dyDescent="0.15">
      <c r="B516" s="282"/>
      <c r="C516" s="282"/>
      <c r="D516" s="282"/>
      <c r="E516" s="621"/>
      <c r="F516" s="621"/>
      <c r="G516" s="283"/>
      <c r="H516" s="282"/>
      <c r="I516" s="282"/>
      <c r="J516" s="621"/>
      <c r="K516" s="621"/>
      <c r="L516" s="621">
        <v>0</v>
      </c>
      <c r="M516" s="292"/>
      <c r="N516" s="293"/>
      <c r="O516" s="292"/>
      <c r="P516" s="293"/>
      <c r="Q516" s="282"/>
      <c r="R516" s="282"/>
      <c r="S516" s="282"/>
      <c r="T516" s="282"/>
      <c r="U516" s="380"/>
      <c r="V516" s="381"/>
    </row>
    <row r="517" spans="2:22" ht="21.95" customHeight="1" x14ac:dyDescent="0.15">
      <c r="B517" s="282"/>
      <c r="C517" s="282"/>
      <c r="D517" s="282"/>
      <c r="E517" s="621"/>
      <c r="F517" s="621"/>
      <c r="G517" s="283"/>
      <c r="H517" s="282"/>
      <c r="I517" s="282"/>
      <c r="J517" s="621"/>
      <c r="K517" s="621"/>
      <c r="L517" s="621">
        <v>0</v>
      </c>
      <c r="M517" s="292"/>
      <c r="N517" s="293"/>
      <c r="O517" s="292"/>
      <c r="P517" s="293"/>
      <c r="Q517" s="282"/>
      <c r="R517" s="282"/>
      <c r="S517" s="282"/>
      <c r="T517" s="282"/>
      <c r="U517" s="380"/>
      <c r="V517" s="381"/>
    </row>
    <row r="518" spans="2:22" ht="21.95" customHeight="1" x14ac:dyDescent="0.15">
      <c r="B518" s="282"/>
      <c r="C518" s="282"/>
      <c r="D518" s="282"/>
      <c r="E518" s="621"/>
      <c r="F518" s="621"/>
      <c r="G518" s="283"/>
      <c r="H518" s="282"/>
      <c r="I518" s="282"/>
      <c r="J518" s="621"/>
      <c r="K518" s="621"/>
      <c r="L518" s="621">
        <v>0</v>
      </c>
      <c r="M518" s="292"/>
      <c r="N518" s="293"/>
      <c r="O518" s="292"/>
      <c r="P518" s="293"/>
      <c r="Q518" s="282"/>
      <c r="R518" s="282"/>
      <c r="S518" s="282"/>
      <c r="T518" s="282"/>
      <c r="U518" s="380"/>
      <c r="V518" s="381"/>
    </row>
    <row r="519" spans="2:22" ht="21.95" customHeight="1" x14ac:dyDescent="0.15">
      <c r="B519" s="282"/>
      <c r="C519" s="282"/>
      <c r="D519" s="282"/>
      <c r="E519" s="621"/>
      <c r="F519" s="621"/>
      <c r="G519" s="283"/>
      <c r="H519" s="282"/>
      <c r="I519" s="282"/>
      <c r="J519" s="621"/>
      <c r="K519" s="621"/>
      <c r="L519" s="621">
        <v>0</v>
      </c>
      <c r="M519" s="292"/>
      <c r="N519" s="293"/>
      <c r="O519" s="292"/>
      <c r="P519" s="293"/>
      <c r="Q519" s="282"/>
      <c r="R519" s="282"/>
      <c r="S519" s="282"/>
      <c r="T519" s="282"/>
      <c r="U519" s="380"/>
      <c r="V519" s="381"/>
    </row>
    <row r="520" spans="2:22" ht="21.95" customHeight="1" x14ac:dyDescent="0.15">
      <c r="B520" s="282"/>
      <c r="C520" s="282"/>
      <c r="D520" s="282"/>
      <c r="E520" s="621"/>
      <c r="F520" s="621"/>
      <c r="G520" s="283"/>
      <c r="H520" s="282"/>
      <c r="I520" s="282"/>
      <c r="J520" s="621"/>
      <c r="K520" s="621"/>
      <c r="L520" s="621">
        <v>0</v>
      </c>
      <c r="M520" s="292"/>
      <c r="N520" s="293"/>
      <c r="O520" s="292"/>
      <c r="P520" s="293"/>
      <c r="Q520" s="282"/>
      <c r="R520" s="282"/>
      <c r="S520" s="282"/>
      <c r="T520" s="282"/>
      <c r="U520" s="380"/>
      <c r="V520" s="381"/>
    </row>
    <row r="521" spans="2:22" ht="21.95" customHeight="1" x14ac:dyDescent="0.15">
      <c r="B521" s="282"/>
      <c r="C521" s="282"/>
      <c r="D521" s="282"/>
      <c r="E521" s="621"/>
      <c r="F521" s="621"/>
      <c r="G521" s="283"/>
      <c r="H521" s="282"/>
      <c r="I521" s="282"/>
      <c r="J521" s="621"/>
      <c r="K521" s="621"/>
      <c r="L521" s="621">
        <v>0</v>
      </c>
      <c r="M521" s="292"/>
      <c r="N521" s="293"/>
      <c r="O521" s="292"/>
      <c r="P521" s="293"/>
      <c r="Q521" s="282"/>
      <c r="R521" s="282"/>
      <c r="S521" s="282"/>
      <c r="T521" s="282"/>
      <c r="U521" s="380"/>
      <c r="V521" s="381"/>
    </row>
    <row r="522" spans="2:22" ht="21.95" customHeight="1" x14ac:dyDescent="0.15">
      <c r="B522" s="282"/>
      <c r="C522" s="282"/>
      <c r="D522" s="282"/>
      <c r="E522" s="621"/>
      <c r="F522" s="621"/>
      <c r="G522" s="283"/>
      <c r="H522" s="282"/>
      <c r="I522" s="282"/>
      <c r="J522" s="621"/>
      <c r="K522" s="621"/>
      <c r="L522" s="621">
        <v>0</v>
      </c>
      <c r="M522" s="292"/>
      <c r="N522" s="293"/>
      <c r="O522" s="292"/>
      <c r="P522" s="293"/>
      <c r="Q522" s="282"/>
      <c r="R522" s="282"/>
      <c r="S522" s="282"/>
      <c r="T522" s="282"/>
      <c r="U522" s="380"/>
      <c r="V522" s="381"/>
    </row>
    <row r="523" spans="2:22" ht="21.95" customHeight="1" x14ac:dyDescent="0.15">
      <c r="B523" s="282"/>
      <c r="C523" s="282"/>
      <c r="D523" s="282"/>
      <c r="E523" s="621"/>
      <c r="F523" s="621"/>
      <c r="G523" s="283"/>
      <c r="H523" s="282"/>
      <c r="I523" s="282"/>
      <c r="J523" s="621"/>
      <c r="K523" s="621"/>
      <c r="L523" s="621">
        <v>0</v>
      </c>
      <c r="M523" s="292"/>
      <c r="N523" s="293"/>
      <c r="O523" s="292"/>
      <c r="P523" s="293"/>
      <c r="Q523" s="282"/>
      <c r="R523" s="282"/>
      <c r="S523" s="282"/>
      <c r="T523" s="282"/>
      <c r="U523" s="380"/>
      <c r="V523" s="381"/>
    </row>
    <row r="524" spans="2:22" ht="21.95" customHeight="1" x14ac:dyDescent="0.15">
      <c r="B524" s="282"/>
      <c r="C524" s="282"/>
      <c r="D524" s="282"/>
      <c r="E524" s="621"/>
      <c r="F524" s="621"/>
      <c r="G524" s="283"/>
      <c r="H524" s="282"/>
      <c r="I524" s="282"/>
      <c r="J524" s="621"/>
      <c r="K524" s="621"/>
      <c r="L524" s="621">
        <v>0</v>
      </c>
      <c r="M524" s="292"/>
      <c r="N524" s="293"/>
      <c r="O524" s="292"/>
      <c r="P524" s="293"/>
      <c r="Q524" s="282"/>
      <c r="R524" s="282"/>
      <c r="S524" s="282"/>
      <c r="T524" s="282"/>
      <c r="U524" s="380"/>
      <c r="V524" s="381"/>
    </row>
    <row r="525" spans="2:22" ht="21.95" customHeight="1" x14ac:dyDescent="0.15">
      <c r="B525" s="282"/>
      <c r="C525" s="282"/>
      <c r="D525" s="282"/>
      <c r="E525" s="621"/>
      <c r="F525" s="621"/>
      <c r="G525" s="283"/>
      <c r="H525" s="282"/>
      <c r="I525" s="282"/>
      <c r="J525" s="621"/>
      <c r="K525" s="621"/>
      <c r="L525" s="621">
        <v>0</v>
      </c>
      <c r="M525" s="292"/>
      <c r="N525" s="293"/>
      <c r="O525" s="292"/>
      <c r="P525" s="293"/>
      <c r="Q525" s="282"/>
      <c r="R525" s="282"/>
      <c r="S525" s="282"/>
      <c r="T525" s="282"/>
      <c r="U525" s="380"/>
      <c r="V525" s="381"/>
    </row>
    <row r="526" spans="2:22" ht="21.95" customHeight="1" x14ac:dyDescent="0.15">
      <c r="B526" s="282"/>
      <c r="C526" s="282"/>
      <c r="D526" s="282"/>
      <c r="E526" s="621"/>
      <c r="F526" s="621"/>
      <c r="G526" s="283"/>
      <c r="H526" s="282"/>
      <c r="I526" s="282"/>
      <c r="J526" s="621"/>
      <c r="K526" s="621"/>
      <c r="L526" s="621">
        <v>0</v>
      </c>
      <c r="M526" s="292"/>
      <c r="N526" s="293"/>
      <c r="O526" s="292"/>
      <c r="P526" s="293"/>
      <c r="Q526" s="282"/>
      <c r="R526" s="282"/>
      <c r="S526" s="282"/>
      <c r="T526" s="282"/>
      <c r="U526" s="380"/>
      <c r="V526" s="381"/>
    </row>
    <row r="527" spans="2:22" ht="21.95" customHeight="1" x14ac:dyDescent="0.15">
      <c r="B527" s="282"/>
      <c r="C527" s="282"/>
      <c r="D527" s="282"/>
      <c r="E527" s="621"/>
      <c r="F527" s="621"/>
      <c r="G527" s="283"/>
      <c r="H527" s="282"/>
      <c r="I527" s="282"/>
      <c r="J527" s="621"/>
      <c r="K527" s="621"/>
      <c r="L527" s="621">
        <v>0</v>
      </c>
      <c r="M527" s="292"/>
      <c r="N527" s="293"/>
      <c r="O527" s="292"/>
      <c r="P527" s="293"/>
      <c r="Q527" s="282"/>
      <c r="R527" s="282"/>
      <c r="S527" s="282"/>
      <c r="T527" s="282"/>
      <c r="U527" s="380"/>
      <c r="V527" s="381"/>
    </row>
    <row r="528" spans="2:22" ht="21.95" customHeight="1" x14ac:dyDescent="0.15">
      <c r="B528" s="282"/>
      <c r="C528" s="282"/>
      <c r="D528" s="282"/>
      <c r="E528" s="621"/>
      <c r="F528" s="621"/>
      <c r="G528" s="283"/>
      <c r="H528" s="282"/>
      <c r="I528" s="282"/>
      <c r="J528" s="621"/>
      <c r="K528" s="621"/>
      <c r="L528" s="621">
        <v>0</v>
      </c>
      <c r="M528" s="292"/>
      <c r="N528" s="293"/>
      <c r="O528" s="292"/>
      <c r="P528" s="293"/>
      <c r="Q528" s="282"/>
      <c r="R528" s="282"/>
      <c r="S528" s="282"/>
      <c r="T528" s="282"/>
      <c r="U528" s="380"/>
      <c r="V528" s="381"/>
    </row>
    <row r="529" spans="2:22" ht="21.95" customHeight="1" x14ac:dyDescent="0.15">
      <c r="B529" s="282"/>
      <c r="C529" s="282"/>
      <c r="D529" s="282"/>
      <c r="E529" s="621"/>
      <c r="F529" s="621"/>
      <c r="G529" s="283"/>
      <c r="H529" s="282"/>
      <c r="I529" s="282"/>
      <c r="J529" s="621"/>
      <c r="K529" s="621"/>
      <c r="L529" s="621">
        <v>0</v>
      </c>
      <c r="M529" s="292"/>
      <c r="N529" s="293"/>
      <c r="O529" s="292"/>
      <c r="P529" s="293"/>
      <c r="Q529" s="282"/>
      <c r="R529" s="282"/>
      <c r="S529" s="282"/>
      <c r="T529" s="282"/>
      <c r="U529" s="380"/>
      <c r="V529" s="381"/>
    </row>
    <row r="530" spans="2:22" ht="21.95" customHeight="1" x14ac:dyDescent="0.15">
      <c r="B530" s="282"/>
      <c r="C530" s="282"/>
      <c r="D530" s="282"/>
      <c r="E530" s="621"/>
      <c r="F530" s="621"/>
      <c r="G530" s="283"/>
      <c r="H530" s="282"/>
      <c r="I530" s="282"/>
      <c r="J530" s="621"/>
      <c r="K530" s="621"/>
      <c r="L530" s="621">
        <v>0</v>
      </c>
      <c r="M530" s="292"/>
      <c r="N530" s="293"/>
      <c r="O530" s="292"/>
      <c r="P530" s="293"/>
      <c r="Q530" s="282"/>
      <c r="R530" s="282"/>
      <c r="S530" s="282"/>
      <c r="T530" s="282"/>
      <c r="U530" s="380"/>
      <c r="V530" s="381"/>
    </row>
    <row r="531" spans="2:22" ht="21.95" customHeight="1" x14ac:dyDescent="0.15">
      <c r="B531" s="282"/>
      <c r="C531" s="282"/>
      <c r="D531" s="282"/>
      <c r="E531" s="621"/>
      <c r="F531" s="621"/>
      <c r="G531" s="283"/>
      <c r="H531" s="282"/>
      <c r="I531" s="282"/>
      <c r="J531" s="621"/>
      <c r="K531" s="621"/>
      <c r="L531" s="621">
        <v>0</v>
      </c>
      <c r="M531" s="292"/>
      <c r="N531" s="293"/>
      <c r="O531" s="292"/>
      <c r="P531" s="293"/>
      <c r="Q531" s="282"/>
      <c r="R531" s="282"/>
      <c r="S531" s="282"/>
      <c r="T531" s="282"/>
      <c r="U531" s="380"/>
      <c r="V531" s="381"/>
    </row>
    <row r="532" spans="2:22" ht="21.95" customHeight="1" x14ac:dyDescent="0.15">
      <c r="B532" s="282"/>
      <c r="C532" s="282"/>
      <c r="D532" s="282"/>
      <c r="E532" s="621"/>
      <c r="F532" s="621"/>
      <c r="G532" s="283"/>
      <c r="H532" s="282"/>
      <c r="I532" s="282"/>
      <c r="J532" s="621"/>
      <c r="K532" s="621"/>
      <c r="L532" s="621">
        <v>0</v>
      </c>
      <c r="M532" s="292"/>
      <c r="N532" s="293"/>
      <c r="O532" s="292"/>
      <c r="P532" s="293"/>
      <c r="Q532" s="282"/>
      <c r="R532" s="282"/>
      <c r="S532" s="282"/>
      <c r="T532" s="282"/>
      <c r="U532" s="380"/>
      <c r="V532" s="381"/>
    </row>
    <row r="533" spans="2:22" ht="21.95" customHeight="1" x14ac:dyDescent="0.15">
      <c r="B533" s="282"/>
      <c r="C533" s="282"/>
      <c r="D533" s="282"/>
      <c r="E533" s="621"/>
      <c r="F533" s="621"/>
      <c r="G533" s="283"/>
      <c r="H533" s="282"/>
      <c r="I533" s="282"/>
      <c r="J533" s="621"/>
      <c r="K533" s="621"/>
      <c r="L533" s="621">
        <v>0</v>
      </c>
      <c r="M533" s="292"/>
      <c r="N533" s="293"/>
      <c r="O533" s="292"/>
      <c r="P533" s="293"/>
      <c r="Q533" s="282"/>
      <c r="R533" s="282"/>
      <c r="S533" s="282"/>
      <c r="T533" s="282"/>
      <c r="U533" s="380"/>
      <c r="V533" s="381"/>
    </row>
    <row r="534" spans="2:22" ht="21.95" customHeight="1" x14ac:dyDescent="0.15">
      <c r="B534" s="282"/>
      <c r="C534" s="282"/>
      <c r="D534" s="282"/>
      <c r="E534" s="621"/>
      <c r="F534" s="621"/>
      <c r="G534" s="283"/>
      <c r="H534" s="282"/>
      <c r="I534" s="282"/>
      <c r="J534" s="621"/>
      <c r="K534" s="621"/>
      <c r="L534" s="621">
        <v>0</v>
      </c>
      <c r="M534" s="292"/>
      <c r="N534" s="293"/>
      <c r="O534" s="292"/>
      <c r="P534" s="293"/>
      <c r="Q534" s="282"/>
      <c r="R534" s="282"/>
      <c r="S534" s="282"/>
      <c r="T534" s="282"/>
      <c r="U534" s="380"/>
      <c r="V534" s="381"/>
    </row>
    <row r="535" spans="2:22" ht="21.95" customHeight="1" x14ac:dyDescent="0.15">
      <c r="B535" s="282"/>
      <c r="C535" s="282"/>
      <c r="D535" s="282"/>
      <c r="E535" s="621"/>
      <c r="F535" s="621"/>
      <c r="G535" s="283"/>
      <c r="H535" s="282"/>
      <c r="I535" s="282"/>
      <c r="J535" s="621"/>
      <c r="K535" s="621"/>
      <c r="L535" s="621">
        <v>0</v>
      </c>
      <c r="M535" s="292"/>
      <c r="N535" s="293"/>
      <c r="O535" s="292"/>
      <c r="P535" s="293"/>
      <c r="Q535" s="282"/>
      <c r="R535" s="282"/>
      <c r="S535" s="282"/>
      <c r="T535" s="282"/>
      <c r="U535" s="380"/>
      <c r="V535" s="381"/>
    </row>
    <row r="536" spans="2:22" ht="21.95" customHeight="1" x14ac:dyDescent="0.15">
      <c r="B536" s="282"/>
      <c r="C536" s="282"/>
      <c r="D536" s="282"/>
      <c r="E536" s="621"/>
      <c r="F536" s="621"/>
      <c r="G536" s="283"/>
      <c r="H536" s="282"/>
      <c r="I536" s="282"/>
      <c r="J536" s="621"/>
      <c r="K536" s="621"/>
      <c r="L536" s="621">
        <v>0</v>
      </c>
      <c r="M536" s="292"/>
      <c r="N536" s="293"/>
      <c r="O536" s="292"/>
      <c r="P536" s="293"/>
      <c r="Q536" s="282"/>
      <c r="R536" s="282"/>
      <c r="S536" s="282"/>
      <c r="T536" s="282"/>
      <c r="U536" s="380"/>
      <c r="V536" s="381"/>
    </row>
    <row r="537" spans="2:22" ht="21.95" customHeight="1" x14ac:dyDescent="0.15">
      <c r="B537" s="282"/>
      <c r="C537" s="282"/>
      <c r="D537" s="282"/>
      <c r="E537" s="621"/>
      <c r="F537" s="621"/>
      <c r="G537" s="283"/>
      <c r="H537" s="282"/>
      <c r="I537" s="282"/>
      <c r="J537" s="621"/>
      <c r="K537" s="621"/>
      <c r="L537" s="621">
        <v>0</v>
      </c>
      <c r="M537" s="292"/>
      <c r="N537" s="293"/>
      <c r="O537" s="292"/>
      <c r="P537" s="293"/>
      <c r="Q537" s="282"/>
      <c r="R537" s="282"/>
      <c r="S537" s="282"/>
      <c r="T537" s="282"/>
      <c r="U537" s="380"/>
      <c r="V537" s="381"/>
    </row>
    <row r="538" spans="2:22" ht="21.95" customHeight="1" x14ac:dyDescent="0.15">
      <c r="B538" s="282"/>
      <c r="C538" s="282"/>
      <c r="D538" s="282"/>
      <c r="E538" s="621"/>
      <c r="F538" s="621"/>
      <c r="G538" s="283"/>
      <c r="H538" s="282"/>
      <c r="I538" s="282"/>
      <c r="J538" s="621"/>
      <c r="K538" s="621"/>
      <c r="L538" s="621">
        <v>0</v>
      </c>
      <c r="M538" s="292"/>
      <c r="N538" s="293"/>
      <c r="O538" s="292"/>
      <c r="P538" s="293"/>
      <c r="Q538" s="282"/>
      <c r="R538" s="282"/>
      <c r="S538" s="282"/>
      <c r="T538" s="282"/>
      <c r="U538" s="380"/>
      <c r="V538" s="381"/>
    </row>
    <row r="539" spans="2:22" ht="21.95" customHeight="1" x14ac:dyDescent="0.15">
      <c r="B539" s="282"/>
      <c r="C539" s="282"/>
      <c r="D539" s="282"/>
      <c r="E539" s="621"/>
      <c r="F539" s="621"/>
      <c r="G539" s="283"/>
      <c r="H539" s="282"/>
      <c r="I539" s="282"/>
      <c r="J539" s="621"/>
      <c r="K539" s="621"/>
      <c r="L539" s="621">
        <v>0</v>
      </c>
      <c r="M539" s="292"/>
      <c r="N539" s="293"/>
      <c r="O539" s="292"/>
      <c r="P539" s="293"/>
      <c r="Q539" s="282"/>
      <c r="R539" s="282"/>
      <c r="S539" s="282"/>
      <c r="T539" s="282"/>
      <c r="U539" s="380"/>
      <c r="V539" s="381"/>
    </row>
    <row r="540" spans="2:22" ht="21.95" customHeight="1" x14ac:dyDescent="0.15">
      <c r="B540" s="282"/>
      <c r="C540" s="282"/>
      <c r="D540" s="282"/>
      <c r="E540" s="621"/>
      <c r="F540" s="621"/>
      <c r="G540" s="283"/>
      <c r="H540" s="282"/>
      <c r="I540" s="282"/>
      <c r="J540" s="621"/>
      <c r="K540" s="621"/>
      <c r="L540" s="621">
        <v>0</v>
      </c>
      <c r="M540" s="292"/>
      <c r="N540" s="293"/>
      <c r="O540" s="292"/>
      <c r="P540" s="293"/>
      <c r="Q540" s="282"/>
      <c r="R540" s="282"/>
      <c r="S540" s="282"/>
      <c r="T540" s="282"/>
      <c r="U540" s="380"/>
      <c r="V540" s="381"/>
    </row>
    <row r="541" spans="2:22" ht="21.95" customHeight="1" x14ac:dyDescent="0.15">
      <c r="B541" s="282"/>
      <c r="C541" s="282"/>
      <c r="D541" s="282"/>
      <c r="E541" s="621"/>
      <c r="F541" s="621"/>
      <c r="G541" s="283"/>
      <c r="H541" s="282"/>
      <c r="I541" s="282"/>
      <c r="J541" s="621"/>
      <c r="K541" s="621"/>
      <c r="L541" s="621">
        <v>0</v>
      </c>
      <c r="M541" s="292"/>
      <c r="N541" s="293"/>
      <c r="O541" s="292"/>
      <c r="P541" s="293"/>
      <c r="Q541" s="282"/>
      <c r="R541" s="282"/>
      <c r="S541" s="282"/>
      <c r="T541" s="282"/>
      <c r="U541" s="380"/>
      <c r="V541" s="381"/>
    </row>
    <row r="542" spans="2:22" ht="21.95" customHeight="1" x14ac:dyDescent="0.15">
      <c r="B542" s="282"/>
      <c r="C542" s="282"/>
      <c r="D542" s="282"/>
      <c r="E542" s="621"/>
      <c r="F542" s="621"/>
      <c r="G542" s="283"/>
      <c r="H542" s="282"/>
      <c r="I542" s="282"/>
      <c r="J542" s="621"/>
      <c r="K542" s="621"/>
      <c r="L542" s="621">
        <v>0</v>
      </c>
      <c r="M542" s="292"/>
      <c r="N542" s="293"/>
      <c r="O542" s="292"/>
      <c r="P542" s="293"/>
      <c r="Q542" s="282"/>
      <c r="R542" s="282"/>
      <c r="S542" s="282"/>
      <c r="T542" s="282"/>
      <c r="U542" s="380"/>
      <c r="V542" s="381"/>
    </row>
    <row r="543" spans="2:22" ht="21.95" customHeight="1" x14ac:dyDescent="0.15">
      <c r="B543" s="282"/>
      <c r="C543" s="282"/>
      <c r="D543" s="282"/>
      <c r="E543" s="621"/>
      <c r="F543" s="621"/>
      <c r="G543" s="283"/>
      <c r="H543" s="282"/>
      <c r="I543" s="282"/>
      <c r="J543" s="621"/>
      <c r="K543" s="621"/>
      <c r="L543" s="621">
        <v>0</v>
      </c>
      <c r="M543" s="292"/>
      <c r="N543" s="293"/>
      <c r="O543" s="292"/>
      <c r="P543" s="293"/>
      <c r="Q543" s="282"/>
      <c r="R543" s="282"/>
      <c r="S543" s="282"/>
      <c r="T543" s="282"/>
      <c r="U543" s="380"/>
      <c r="V543" s="381"/>
    </row>
    <row r="544" spans="2:22" ht="21.95" customHeight="1" x14ac:dyDescent="0.15">
      <c r="B544" s="282"/>
      <c r="C544" s="282"/>
      <c r="D544" s="282"/>
      <c r="E544" s="621"/>
      <c r="F544" s="621"/>
      <c r="G544" s="283"/>
      <c r="H544" s="282"/>
      <c r="I544" s="282"/>
      <c r="J544" s="621"/>
      <c r="K544" s="621"/>
      <c r="L544" s="621">
        <v>0</v>
      </c>
      <c r="M544" s="292"/>
      <c r="N544" s="293"/>
      <c r="O544" s="292"/>
      <c r="P544" s="293"/>
      <c r="Q544" s="282"/>
      <c r="R544" s="282"/>
      <c r="S544" s="282"/>
      <c r="T544" s="282"/>
      <c r="U544" s="380"/>
      <c r="V544" s="381"/>
    </row>
    <row r="545" spans="2:22" ht="21.95" customHeight="1" x14ac:dyDescent="0.15">
      <c r="B545" s="282"/>
      <c r="C545" s="282"/>
      <c r="D545" s="282"/>
      <c r="E545" s="621"/>
      <c r="F545" s="621"/>
      <c r="G545" s="283"/>
      <c r="H545" s="282"/>
      <c r="I545" s="282"/>
      <c r="J545" s="621"/>
      <c r="K545" s="621"/>
      <c r="L545" s="621">
        <v>0</v>
      </c>
      <c r="M545" s="292"/>
      <c r="N545" s="293"/>
      <c r="O545" s="292"/>
      <c r="P545" s="293"/>
      <c r="Q545" s="282"/>
      <c r="R545" s="282"/>
      <c r="S545" s="282"/>
      <c r="T545" s="282"/>
      <c r="U545" s="380"/>
      <c r="V545" s="381"/>
    </row>
    <row r="546" spans="2:22" ht="21.95" customHeight="1" x14ac:dyDescent="0.15">
      <c r="B546" s="282"/>
      <c r="C546" s="282"/>
      <c r="D546" s="282"/>
      <c r="E546" s="621"/>
      <c r="F546" s="621"/>
      <c r="G546" s="283"/>
      <c r="H546" s="282"/>
      <c r="I546" s="282"/>
      <c r="J546" s="621"/>
      <c r="K546" s="621"/>
      <c r="L546" s="621">
        <v>0</v>
      </c>
      <c r="M546" s="292"/>
      <c r="N546" s="293"/>
      <c r="O546" s="292"/>
      <c r="P546" s="293"/>
      <c r="Q546" s="282"/>
      <c r="R546" s="282"/>
      <c r="S546" s="282"/>
      <c r="T546" s="282"/>
      <c r="U546" s="380"/>
      <c r="V546" s="381"/>
    </row>
    <row r="547" spans="2:22" ht="21.95" customHeight="1" x14ac:dyDescent="0.15">
      <c r="B547" s="282"/>
      <c r="C547" s="282"/>
      <c r="D547" s="282"/>
      <c r="E547" s="621"/>
      <c r="F547" s="621"/>
      <c r="G547" s="283"/>
      <c r="H547" s="282"/>
      <c r="I547" s="282"/>
      <c r="J547" s="621"/>
      <c r="K547" s="621"/>
      <c r="L547" s="621">
        <v>0</v>
      </c>
      <c r="M547" s="292"/>
      <c r="N547" s="293"/>
      <c r="O547" s="292"/>
      <c r="P547" s="293"/>
      <c r="Q547" s="282"/>
      <c r="R547" s="282"/>
      <c r="S547" s="282"/>
      <c r="T547" s="282"/>
      <c r="U547" s="380"/>
      <c r="V547" s="381"/>
    </row>
    <row r="548" spans="2:22" ht="21.95" customHeight="1" x14ac:dyDescent="0.15">
      <c r="B548" s="282"/>
      <c r="C548" s="282"/>
      <c r="D548" s="282"/>
      <c r="E548" s="621"/>
      <c r="F548" s="621"/>
      <c r="G548" s="283"/>
      <c r="H548" s="282"/>
      <c r="I548" s="282"/>
      <c r="J548" s="621"/>
      <c r="K548" s="621"/>
      <c r="L548" s="621">
        <v>0</v>
      </c>
      <c r="M548" s="292"/>
      <c r="N548" s="293"/>
      <c r="O548" s="292"/>
      <c r="P548" s="293"/>
      <c r="Q548" s="282"/>
      <c r="R548" s="282"/>
      <c r="S548" s="282"/>
      <c r="T548" s="282"/>
      <c r="U548" s="380"/>
      <c r="V548" s="381"/>
    </row>
    <row r="549" spans="2:22" ht="21.95" customHeight="1" x14ac:dyDescent="0.15">
      <c r="B549" s="282"/>
      <c r="C549" s="282"/>
      <c r="D549" s="282"/>
      <c r="E549" s="621"/>
      <c r="F549" s="621"/>
      <c r="G549" s="283"/>
      <c r="H549" s="282"/>
      <c r="I549" s="282"/>
      <c r="J549" s="621"/>
      <c r="K549" s="621"/>
      <c r="L549" s="621">
        <v>0</v>
      </c>
      <c r="M549" s="292"/>
      <c r="N549" s="293"/>
      <c r="O549" s="292"/>
      <c r="P549" s="293"/>
      <c r="Q549" s="282"/>
      <c r="R549" s="282"/>
      <c r="S549" s="282"/>
      <c r="T549" s="282"/>
      <c r="U549" s="380"/>
      <c r="V549" s="381"/>
    </row>
    <row r="550" spans="2:22" ht="21.95" customHeight="1" x14ac:dyDescent="0.15">
      <c r="B550" s="282"/>
      <c r="C550" s="282"/>
      <c r="D550" s="282"/>
      <c r="E550" s="621"/>
      <c r="F550" s="621"/>
      <c r="G550" s="283"/>
      <c r="H550" s="282"/>
      <c r="I550" s="282"/>
      <c r="J550" s="621"/>
      <c r="K550" s="621"/>
      <c r="L550" s="621"/>
      <c r="M550" s="292"/>
      <c r="N550" s="293"/>
      <c r="O550" s="292"/>
      <c r="P550" s="293"/>
      <c r="Q550" s="282"/>
      <c r="R550" s="282"/>
      <c r="S550" s="282"/>
      <c r="T550" s="282"/>
      <c r="U550" s="380"/>
      <c r="V550" s="381"/>
    </row>
    <row r="551" spans="2:22" ht="21.95" customHeight="1" x14ac:dyDescent="0.15">
      <c r="B551" s="282"/>
      <c r="C551" s="282"/>
      <c r="D551" s="282"/>
      <c r="E551" s="621"/>
      <c r="F551" s="621"/>
      <c r="G551" s="283"/>
      <c r="H551" s="282"/>
      <c r="I551" s="282"/>
      <c r="J551" s="621"/>
      <c r="K551" s="621"/>
      <c r="L551" s="621"/>
      <c r="M551" s="292"/>
      <c r="N551" s="293"/>
      <c r="O551" s="292"/>
      <c r="P551" s="293"/>
      <c r="Q551" s="282"/>
      <c r="R551" s="282"/>
      <c r="S551" s="282"/>
      <c r="T551" s="282"/>
      <c r="U551" s="380"/>
      <c r="V551" s="381"/>
    </row>
    <row r="552" spans="2:22" ht="21.95" customHeight="1" x14ac:dyDescent="0.15">
      <c r="B552" s="282"/>
      <c r="C552" s="282"/>
      <c r="D552" s="282"/>
      <c r="E552" s="621"/>
      <c r="F552" s="621"/>
      <c r="G552" s="283"/>
      <c r="H552" s="282"/>
      <c r="I552" s="282"/>
      <c r="J552" s="621"/>
      <c r="K552" s="621"/>
      <c r="L552" s="621"/>
      <c r="M552" s="292"/>
      <c r="N552" s="293"/>
      <c r="O552" s="292"/>
      <c r="P552" s="293"/>
      <c r="Q552" s="282"/>
      <c r="R552" s="282"/>
      <c r="S552" s="282"/>
      <c r="T552" s="282"/>
      <c r="U552" s="380"/>
      <c r="V552" s="381"/>
    </row>
    <row r="553" spans="2:22" ht="21.95" customHeight="1" x14ac:dyDescent="0.15">
      <c r="B553" s="282"/>
      <c r="C553" s="282"/>
      <c r="D553" s="282"/>
      <c r="E553" s="621"/>
      <c r="F553" s="621"/>
      <c r="G553" s="283"/>
      <c r="H553" s="282"/>
      <c r="I553" s="282"/>
      <c r="J553" s="621"/>
      <c r="K553" s="621"/>
      <c r="L553" s="621"/>
      <c r="M553" s="292"/>
      <c r="N553" s="293"/>
      <c r="O553" s="292"/>
      <c r="P553" s="293"/>
      <c r="Q553" s="282"/>
      <c r="R553" s="282"/>
      <c r="S553" s="282"/>
      <c r="T553" s="282"/>
      <c r="U553" s="380"/>
      <c r="V553" s="381"/>
    </row>
    <row r="554" spans="2:22" ht="21.95" customHeight="1" x14ac:dyDescent="0.15">
      <c r="B554" s="282"/>
      <c r="C554" s="282"/>
      <c r="D554" s="282"/>
      <c r="E554" s="621"/>
      <c r="F554" s="621"/>
      <c r="G554" s="283"/>
      <c r="H554" s="282"/>
      <c r="I554" s="282"/>
      <c r="J554" s="621"/>
      <c r="K554" s="621"/>
      <c r="L554" s="621"/>
      <c r="M554" s="292"/>
      <c r="N554" s="293"/>
      <c r="O554" s="292"/>
      <c r="P554" s="293"/>
      <c r="Q554" s="282"/>
      <c r="R554" s="282"/>
      <c r="S554" s="282"/>
      <c r="T554" s="282"/>
      <c r="U554" s="380"/>
      <c r="V554" s="381"/>
    </row>
    <row r="555" spans="2:22" ht="21.95" customHeight="1" x14ac:dyDescent="0.15">
      <c r="B555" s="282"/>
      <c r="C555" s="282"/>
      <c r="D555" s="282"/>
      <c r="E555" s="621"/>
      <c r="F555" s="621"/>
      <c r="G555" s="283"/>
      <c r="H555" s="282"/>
      <c r="I555" s="282"/>
      <c r="J555" s="621"/>
      <c r="K555" s="621"/>
      <c r="L555" s="621"/>
      <c r="M555" s="292"/>
      <c r="N555" s="293"/>
      <c r="O555" s="292"/>
      <c r="P555" s="293"/>
      <c r="Q555" s="282"/>
      <c r="R555" s="282"/>
      <c r="S555" s="282"/>
      <c r="T555" s="282"/>
      <c r="U555" s="380"/>
      <c r="V555" s="381"/>
    </row>
    <row r="556" spans="2:22" ht="21.95" customHeight="1" x14ac:dyDescent="0.15">
      <c r="B556" s="282"/>
      <c r="C556" s="282"/>
      <c r="D556" s="282"/>
      <c r="E556" s="621"/>
      <c r="F556" s="621"/>
      <c r="G556" s="283"/>
      <c r="H556" s="282"/>
      <c r="I556" s="282"/>
      <c r="J556" s="621"/>
      <c r="K556" s="621"/>
      <c r="L556" s="621"/>
      <c r="M556" s="292"/>
      <c r="N556" s="293"/>
      <c r="O556" s="292"/>
      <c r="P556" s="293"/>
      <c r="Q556" s="282"/>
      <c r="R556" s="282"/>
      <c r="S556" s="282"/>
      <c r="T556" s="282"/>
      <c r="U556" s="380"/>
      <c r="V556" s="381"/>
    </row>
    <row r="557" spans="2:22" ht="21.95" customHeight="1" x14ac:dyDescent="0.15">
      <c r="B557" s="282"/>
      <c r="C557" s="282"/>
      <c r="D557" s="282"/>
      <c r="E557" s="621"/>
      <c r="F557" s="621"/>
      <c r="G557" s="283"/>
      <c r="H557" s="282"/>
      <c r="I557" s="282"/>
      <c r="J557" s="621"/>
      <c r="K557" s="621"/>
      <c r="L557" s="621"/>
      <c r="M557" s="292"/>
      <c r="N557" s="293"/>
      <c r="O557" s="292"/>
      <c r="P557" s="293"/>
      <c r="Q557" s="282"/>
      <c r="R557" s="282"/>
      <c r="S557" s="282"/>
      <c r="T557" s="282"/>
      <c r="U557" s="380"/>
      <c r="V557" s="381"/>
    </row>
    <row r="558" spans="2:22" ht="21.95" customHeight="1" x14ac:dyDescent="0.15">
      <c r="B558" s="282"/>
      <c r="C558" s="282"/>
      <c r="D558" s="282"/>
      <c r="E558" s="621"/>
      <c r="F558" s="621"/>
      <c r="G558" s="283"/>
      <c r="H558" s="282"/>
      <c r="I558" s="282"/>
      <c r="J558" s="621"/>
      <c r="K558" s="621"/>
      <c r="L558" s="621"/>
      <c r="M558" s="292"/>
      <c r="N558" s="293"/>
      <c r="O558" s="292"/>
      <c r="P558" s="293"/>
      <c r="Q558" s="282"/>
      <c r="R558" s="282"/>
      <c r="S558" s="282"/>
      <c r="T558" s="282"/>
      <c r="U558" s="380"/>
      <c r="V558" s="381"/>
    </row>
    <row r="559" spans="2:22" ht="21.95" customHeight="1" x14ac:dyDescent="0.15">
      <c r="B559" s="282"/>
      <c r="C559" s="282"/>
      <c r="D559" s="282"/>
      <c r="E559" s="621"/>
      <c r="F559" s="621"/>
      <c r="G559" s="283"/>
      <c r="H559" s="282"/>
      <c r="I559" s="282"/>
      <c r="J559" s="621"/>
      <c r="K559" s="621"/>
      <c r="L559" s="621"/>
      <c r="M559" s="292"/>
      <c r="N559" s="293"/>
      <c r="O559" s="292"/>
      <c r="P559" s="293"/>
      <c r="Q559" s="282"/>
      <c r="R559" s="282"/>
      <c r="S559" s="282"/>
      <c r="T559" s="282"/>
      <c r="U559" s="380"/>
      <c r="V559" s="381"/>
    </row>
    <row r="560" spans="2:22" ht="21.95" customHeight="1" x14ac:dyDescent="0.15">
      <c r="B560" s="282"/>
      <c r="C560" s="282"/>
      <c r="D560" s="282"/>
      <c r="E560" s="621"/>
      <c r="F560" s="621"/>
      <c r="G560" s="283"/>
      <c r="H560" s="282"/>
      <c r="I560" s="282"/>
      <c r="J560" s="621"/>
      <c r="K560" s="621"/>
      <c r="L560" s="621"/>
      <c r="M560" s="292"/>
      <c r="N560" s="293"/>
      <c r="O560" s="292"/>
      <c r="P560" s="293"/>
      <c r="Q560" s="282"/>
      <c r="R560" s="282"/>
      <c r="S560" s="282"/>
      <c r="T560" s="282"/>
      <c r="U560" s="380"/>
      <c r="V560" s="381"/>
    </row>
    <row r="561" spans="2:22" ht="21.95" customHeight="1" x14ac:dyDescent="0.15">
      <c r="B561" s="282"/>
      <c r="C561" s="282"/>
      <c r="D561" s="282"/>
      <c r="E561" s="621"/>
      <c r="F561" s="621"/>
      <c r="G561" s="283"/>
      <c r="H561" s="282"/>
      <c r="I561" s="282"/>
      <c r="J561" s="621"/>
      <c r="K561" s="621"/>
      <c r="L561" s="621"/>
      <c r="M561" s="292"/>
      <c r="N561" s="293"/>
      <c r="O561" s="292"/>
      <c r="P561" s="293"/>
      <c r="Q561" s="282"/>
      <c r="R561" s="282"/>
      <c r="S561" s="282"/>
      <c r="T561" s="282"/>
      <c r="U561" s="380"/>
      <c r="V561" s="381"/>
    </row>
    <row r="562" spans="2:22" ht="21.95" customHeight="1" x14ac:dyDescent="0.15">
      <c r="B562" s="282"/>
      <c r="C562" s="282"/>
      <c r="D562" s="282"/>
      <c r="E562" s="621"/>
      <c r="F562" s="621"/>
      <c r="G562" s="283"/>
      <c r="H562" s="282"/>
      <c r="I562" s="282"/>
      <c r="J562" s="621"/>
      <c r="K562" s="621"/>
      <c r="L562" s="621"/>
      <c r="M562" s="292"/>
      <c r="N562" s="293"/>
      <c r="O562" s="292"/>
      <c r="P562" s="293"/>
      <c r="Q562" s="282"/>
      <c r="R562" s="282"/>
      <c r="S562" s="282"/>
      <c r="T562" s="282"/>
      <c r="U562" s="380"/>
      <c r="V562" s="381"/>
    </row>
    <row r="563" spans="2:22" ht="21.95" customHeight="1" x14ac:dyDescent="0.15">
      <c r="B563" s="282"/>
      <c r="C563" s="282"/>
      <c r="D563" s="282"/>
      <c r="E563" s="621"/>
      <c r="F563" s="621"/>
      <c r="G563" s="283"/>
      <c r="H563" s="282"/>
      <c r="I563" s="282"/>
      <c r="J563" s="621"/>
      <c r="K563" s="621"/>
      <c r="L563" s="621"/>
      <c r="M563" s="292"/>
      <c r="N563" s="293"/>
      <c r="O563" s="292"/>
      <c r="P563" s="293"/>
      <c r="Q563" s="282"/>
      <c r="R563" s="282"/>
      <c r="S563" s="282"/>
      <c r="T563" s="282"/>
      <c r="U563" s="380"/>
      <c r="V563" s="381"/>
    </row>
    <row r="564" spans="2:22" ht="21.95" customHeight="1" x14ac:dyDescent="0.15">
      <c r="B564" s="282"/>
      <c r="C564" s="282"/>
      <c r="D564" s="282"/>
      <c r="E564" s="621"/>
      <c r="F564" s="621"/>
      <c r="G564" s="283"/>
      <c r="H564" s="282"/>
      <c r="I564" s="282"/>
      <c r="J564" s="621"/>
      <c r="K564" s="621"/>
      <c r="L564" s="621"/>
      <c r="M564" s="292"/>
      <c r="N564" s="293"/>
      <c r="O564" s="292"/>
      <c r="P564" s="293"/>
      <c r="Q564" s="282"/>
      <c r="R564" s="282"/>
      <c r="S564" s="282"/>
      <c r="T564" s="282"/>
      <c r="U564" s="380"/>
      <c r="V564" s="381"/>
    </row>
    <row r="565" spans="2:22" ht="21.95" customHeight="1" x14ac:dyDescent="0.15">
      <c r="B565" s="282"/>
      <c r="C565" s="282"/>
      <c r="D565" s="282"/>
      <c r="E565" s="621"/>
      <c r="F565" s="621"/>
      <c r="G565" s="283"/>
      <c r="H565" s="282"/>
      <c r="I565" s="282"/>
      <c r="J565" s="621"/>
      <c r="K565" s="621"/>
      <c r="L565" s="621"/>
      <c r="M565" s="292"/>
      <c r="N565" s="293"/>
      <c r="O565" s="292"/>
      <c r="P565" s="293"/>
      <c r="Q565" s="282"/>
      <c r="R565" s="282"/>
      <c r="S565" s="282"/>
      <c r="T565" s="282"/>
      <c r="U565" s="380"/>
      <c r="V565" s="381"/>
    </row>
    <row r="566" spans="2:22" ht="21.95" customHeight="1" x14ac:dyDescent="0.15">
      <c r="B566" s="282"/>
      <c r="C566" s="282"/>
      <c r="D566" s="282"/>
      <c r="E566" s="621"/>
      <c r="F566" s="621"/>
      <c r="G566" s="283"/>
      <c r="H566" s="282"/>
      <c r="I566" s="282"/>
      <c r="J566" s="621"/>
      <c r="K566" s="621"/>
      <c r="L566" s="621"/>
      <c r="M566" s="292"/>
      <c r="N566" s="293"/>
      <c r="O566" s="292"/>
      <c r="P566" s="293"/>
      <c r="Q566" s="282"/>
      <c r="R566" s="282"/>
      <c r="S566" s="282"/>
      <c r="T566" s="282"/>
      <c r="U566" s="380"/>
      <c r="V566" s="381"/>
    </row>
    <row r="567" spans="2:22" ht="21.95" customHeight="1" x14ac:dyDescent="0.15">
      <c r="B567" s="282"/>
      <c r="C567" s="282"/>
      <c r="D567" s="282"/>
      <c r="E567" s="621"/>
      <c r="F567" s="621"/>
      <c r="G567" s="283"/>
      <c r="H567" s="282"/>
      <c r="I567" s="282"/>
      <c r="J567" s="621"/>
      <c r="K567" s="621"/>
      <c r="L567" s="621"/>
      <c r="M567" s="292"/>
      <c r="N567" s="293"/>
      <c r="O567" s="292"/>
      <c r="P567" s="293"/>
      <c r="Q567" s="282"/>
      <c r="R567" s="282"/>
      <c r="S567" s="282"/>
      <c r="T567" s="282"/>
      <c r="U567" s="380"/>
      <c r="V567" s="381"/>
    </row>
    <row r="568" spans="2:22" ht="21.95" customHeight="1" x14ac:dyDescent="0.15">
      <c r="B568" s="282"/>
      <c r="C568" s="282"/>
      <c r="D568" s="282"/>
      <c r="E568" s="621"/>
      <c r="F568" s="621"/>
      <c r="G568" s="283"/>
      <c r="H568" s="282"/>
      <c r="I568" s="282"/>
      <c r="J568" s="621"/>
      <c r="K568" s="621"/>
      <c r="L568" s="621"/>
      <c r="M568" s="292"/>
      <c r="N568" s="293"/>
      <c r="O568" s="292"/>
      <c r="P568" s="293"/>
      <c r="Q568" s="282"/>
      <c r="R568" s="282"/>
      <c r="S568" s="282"/>
      <c r="T568" s="282"/>
      <c r="U568" s="380"/>
      <c r="V568" s="381"/>
    </row>
    <row r="569" spans="2:22" ht="21.95" customHeight="1" x14ac:dyDescent="0.15">
      <c r="B569" s="282"/>
      <c r="C569" s="282"/>
      <c r="D569" s="282"/>
      <c r="E569" s="621"/>
      <c r="F569" s="621"/>
      <c r="G569" s="283"/>
      <c r="H569" s="282"/>
      <c r="I569" s="282"/>
      <c r="J569" s="621"/>
      <c r="K569" s="621"/>
      <c r="L569" s="621"/>
      <c r="M569" s="292"/>
      <c r="N569" s="293"/>
      <c r="O569" s="292"/>
      <c r="P569" s="293"/>
      <c r="Q569" s="282"/>
      <c r="R569" s="282"/>
      <c r="S569" s="282"/>
      <c r="T569" s="282"/>
      <c r="U569" s="380"/>
      <c r="V569" s="381"/>
    </row>
    <row r="570" spans="2:22" ht="21.95" customHeight="1" x14ac:dyDescent="0.15">
      <c r="B570" s="282"/>
      <c r="C570" s="282"/>
      <c r="D570" s="282"/>
      <c r="E570" s="621"/>
      <c r="F570" s="621"/>
      <c r="G570" s="283"/>
      <c r="H570" s="282"/>
      <c r="I570" s="282"/>
      <c r="J570" s="621"/>
      <c r="K570" s="621"/>
      <c r="L570" s="621"/>
      <c r="M570" s="292"/>
      <c r="N570" s="293"/>
      <c r="O570" s="292"/>
      <c r="P570" s="293"/>
      <c r="Q570" s="282"/>
      <c r="R570" s="282"/>
      <c r="S570" s="282"/>
      <c r="T570" s="282"/>
      <c r="U570" s="380"/>
      <c r="V570" s="381"/>
    </row>
    <row r="571" spans="2:22" ht="21.95" customHeight="1" x14ac:dyDescent="0.15">
      <c r="B571" s="282"/>
      <c r="C571" s="282"/>
      <c r="D571" s="282"/>
      <c r="E571" s="621"/>
      <c r="F571" s="621"/>
      <c r="G571" s="283"/>
      <c r="H571" s="282"/>
      <c r="I571" s="282"/>
      <c r="J571" s="621"/>
      <c r="K571" s="621"/>
      <c r="L571" s="621"/>
      <c r="M571" s="292"/>
      <c r="N571" s="293"/>
      <c r="O571" s="292"/>
      <c r="P571" s="293"/>
      <c r="Q571" s="282"/>
      <c r="R571" s="282"/>
      <c r="S571" s="282"/>
      <c r="T571" s="282"/>
      <c r="U571" s="380"/>
      <c r="V571" s="381"/>
    </row>
    <row r="572" spans="2:22" ht="21.95" customHeight="1" x14ac:dyDescent="0.15">
      <c r="B572" s="282"/>
      <c r="C572" s="282"/>
      <c r="D572" s="282"/>
      <c r="E572" s="621"/>
      <c r="F572" s="621"/>
      <c r="G572" s="283"/>
      <c r="H572" s="282"/>
      <c r="I572" s="282"/>
      <c r="J572" s="621"/>
      <c r="K572" s="621"/>
      <c r="L572" s="621"/>
      <c r="M572" s="292"/>
      <c r="N572" s="293"/>
      <c r="O572" s="292"/>
      <c r="P572" s="293"/>
      <c r="Q572" s="282"/>
      <c r="R572" s="282"/>
      <c r="S572" s="282"/>
      <c r="T572" s="282"/>
      <c r="U572" s="380"/>
      <c r="V572" s="381"/>
    </row>
    <row r="573" spans="2:22" ht="21.95" customHeight="1" x14ac:dyDescent="0.15">
      <c r="B573" s="282"/>
      <c r="C573" s="282"/>
      <c r="D573" s="282"/>
      <c r="E573" s="621"/>
      <c r="F573" s="621"/>
      <c r="G573" s="283"/>
      <c r="H573" s="282"/>
      <c r="I573" s="282"/>
      <c r="J573" s="621"/>
      <c r="K573" s="621"/>
      <c r="L573" s="621"/>
      <c r="M573" s="292"/>
      <c r="N573" s="293"/>
      <c r="O573" s="292"/>
      <c r="P573" s="293"/>
      <c r="Q573" s="282"/>
      <c r="R573" s="282"/>
      <c r="S573" s="282"/>
      <c r="T573" s="282"/>
      <c r="U573" s="380"/>
      <c r="V573" s="381"/>
    </row>
    <row r="574" spans="2:22" ht="21.95" customHeight="1" x14ac:dyDescent="0.15">
      <c r="B574" s="282"/>
      <c r="C574" s="282"/>
      <c r="D574" s="282"/>
      <c r="E574" s="621"/>
      <c r="F574" s="621"/>
      <c r="G574" s="283"/>
      <c r="H574" s="282"/>
      <c r="I574" s="282"/>
      <c r="J574" s="621"/>
      <c r="K574" s="621"/>
      <c r="L574" s="621"/>
      <c r="M574" s="292"/>
      <c r="N574" s="293"/>
      <c r="O574" s="292"/>
      <c r="P574" s="293"/>
      <c r="Q574" s="282"/>
      <c r="R574" s="282"/>
      <c r="S574" s="282"/>
      <c r="T574" s="282"/>
      <c r="U574" s="380"/>
      <c r="V574" s="381"/>
    </row>
    <row r="575" spans="2:22" ht="21.95" customHeight="1" x14ac:dyDescent="0.15">
      <c r="B575" s="282"/>
      <c r="C575" s="282"/>
      <c r="D575" s="282"/>
      <c r="E575" s="621"/>
      <c r="F575" s="621"/>
      <c r="G575" s="283"/>
      <c r="H575" s="282"/>
      <c r="I575" s="282"/>
      <c r="J575" s="621"/>
      <c r="K575" s="621"/>
      <c r="L575" s="621"/>
      <c r="M575" s="292"/>
      <c r="N575" s="293"/>
      <c r="O575" s="292"/>
      <c r="P575" s="293"/>
      <c r="Q575" s="282"/>
      <c r="R575" s="282"/>
      <c r="S575" s="282"/>
      <c r="T575" s="282"/>
      <c r="U575" s="380"/>
      <c r="V575" s="381"/>
    </row>
    <row r="576" spans="2:22" ht="21.95" customHeight="1" x14ac:dyDescent="0.15">
      <c r="B576" s="282"/>
      <c r="C576" s="282"/>
      <c r="D576" s="282"/>
      <c r="E576" s="621"/>
      <c r="F576" s="621"/>
      <c r="G576" s="283"/>
      <c r="H576" s="282"/>
      <c r="I576" s="282"/>
      <c r="J576" s="621"/>
      <c r="K576" s="621"/>
      <c r="L576" s="621"/>
      <c r="M576" s="292"/>
      <c r="N576" s="293"/>
      <c r="O576" s="292"/>
      <c r="P576" s="293"/>
      <c r="Q576" s="282"/>
      <c r="R576" s="282"/>
      <c r="S576" s="282"/>
      <c r="T576" s="282"/>
      <c r="U576" s="380"/>
      <c r="V576" s="381"/>
    </row>
    <row r="577" spans="2:22" ht="21.95" customHeight="1" x14ac:dyDescent="0.15">
      <c r="B577" s="282"/>
      <c r="C577" s="282"/>
      <c r="D577" s="282"/>
      <c r="E577" s="621"/>
      <c r="F577" s="621"/>
      <c r="G577" s="283"/>
      <c r="H577" s="282"/>
      <c r="I577" s="282"/>
      <c r="J577" s="621"/>
      <c r="K577" s="621"/>
      <c r="L577" s="621"/>
      <c r="M577" s="292"/>
      <c r="N577" s="293"/>
      <c r="O577" s="292"/>
      <c r="P577" s="293"/>
      <c r="Q577" s="282"/>
      <c r="R577" s="282"/>
      <c r="S577" s="282"/>
      <c r="T577" s="282"/>
      <c r="U577" s="380"/>
      <c r="V577" s="381"/>
    </row>
    <row r="578" spans="2:22" ht="21.95" customHeight="1" x14ac:dyDescent="0.15">
      <c r="B578" s="282"/>
      <c r="C578" s="282"/>
      <c r="D578" s="282"/>
      <c r="E578" s="621"/>
      <c r="F578" s="621"/>
      <c r="G578" s="283"/>
      <c r="H578" s="282"/>
      <c r="I578" s="282"/>
      <c r="J578" s="621"/>
      <c r="K578" s="621"/>
      <c r="L578" s="621"/>
      <c r="M578" s="292"/>
      <c r="N578" s="293"/>
      <c r="O578" s="292"/>
      <c r="P578" s="293"/>
      <c r="Q578" s="282"/>
      <c r="R578" s="282"/>
      <c r="S578" s="282"/>
      <c r="T578" s="282"/>
      <c r="U578" s="380"/>
      <c r="V578" s="381"/>
    </row>
    <row r="579" spans="2:22" ht="21.95" customHeight="1" x14ac:dyDescent="0.15">
      <c r="B579" s="282"/>
      <c r="C579" s="282"/>
      <c r="D579" s="282"/>
      <c r="E579" s="621"/>
      <c r="F579" s="621"/>
      <c r="G579" s="283"/>
      <c r="H579" s="282"/>
      <c r="I579" s="282"/>
      <c r="J579" s="621"/>
      <c r="K579" s="621"/>
      <c r="L579" s="621"/>
      <c r="M579" s="292"/>
      <c r="N579" s="293"/>
      <c r="O579" s="292"/>
      <c r="P579" s="293"/>
      <c r="Q579" s="282"/>
      <c r="R579" s="282"/>
      <c r="S579" s="282"/>
      <c r="T579" s="282"/>
      <c r="U579" s="380"/>
      <c r="V579" s="381"/>
    </row>
    <row r="580" spans="2:22" ht="21.95" customHeight="1" x14ac:dyDescent="0.15">
      <c r="B580" s="282"/>
      <c r="C580" s="282"/>
      <c r="D580" s="282"/>
      <c r="E580" s="621"/>
      <c r="F580" s="621"/>
      <c r="G580" s="283"/>
      <c r="H580" s="282"/>
      <c r="I580" s="282"/>
      <c r="J580" s="621"/>
      <c r="K580" s="621"/>
      <c r="L580" s="621"/>
      <c r="M580" s="292"/>
      <c r="N580" s="293"/>
      <c r="O580" s="292"/>
      <c r="P580" s="293"/>
      <c r="Q580" s="282"/>
      <c r="R580" s="282"/>
      <c r="S580" s="282"/>
      <c r="T580" s="282"/>
      <c r="U580" s="380"/>
      <c r="V580" s="381"/>
    </row>
    <row r="581" spans="2:22" ht="21.95" customHeight="1" x14ac:dyDescent="0.15">
      <c r="B581" s="282"/>
      <c r="C581" s="282"/>
      <c r="D581" s="282"/>
      <c r="E581" s="621"/>
      <c r="F581" s="621"/>
      <c r="G581" s="283"/>
      <c r="H581" s="282"/>
      <c r="I581" s="282"/>
      <c r="J581" s="621"/>
      <c r="K581" s="621"/>
      <c r="L581" s="621"/>
      <c r="M581" s="292"/>
      <c r="N581" s="293"/>
      <c r="O581" s="292"/>
      <c r="P581" s="293"/>
      <c r="Q581" s="282"/>
      <c r="R581" s="282"/>
      <c r="S581" s="282"/>
      <c r="T581" s="282"/>
      <c r="U581" s="380"/>
      <c r="V581" s="381"/>
    </row>
    <row r="582" spans="2:22" ht="21.95" customHeight="1" x14ac:dyDescent="0.15">
      <c r="B582" s="282"/>
      <c r="C582" s="282"/>
      <c r="D582" s="282"/>
      <c r="E582" s="621"/>
      <c r="F582" s="621"/>
      <c r="G582" s="283"/>
      <c r="H582" s="282"/>
      <c r="I582" s="282"/>
      <c r="J582" s="621"/>
      <c r="K582" s="621"/>
      <c r="L582" s="621"/>
      <c r="M582" s="292"/>
      <c r="N582" s="293"/>
      <c r="O582" s="292"/>
      <c r="P582" s="293"/>
      <c r="Q582" s="282"/>
      <c r="R582" s="282"/>
      <c r="S582" s="282"/>
      <c r="T582" s="282"/>
      <c r="U582" s="380"/>
      <c r="V582" s="381"/>
    </row>
    <row r="583" spans="2:22" ht="21.95" customHeight="1" x14ac:dyDescent="0.15">
      <c r="B583" s="282"/>
      <c r="C583" s="282"/>
      <c r="D583" s="282"/>
      <c r="E583" s="621"/>
      <c r="F583" s="621"/>
      <c r="G583" s="283"/>
      <c r="H583" s="282"/>
      <c r="I583" s="282"/>
      <c r="J583" s="621"/>
      <c r="K583" s="621"/>
      <c r="L583" s="621"/>
      <c r="M583" s="292"/>
      <c r="N583" s="293"/>
      <c r="O583" s="292"/>
      <c r="P583" s="293"/>
      <c r="Q583" s="282"/>
      <c r="R583" s="282"/>
      <c r="S583" s="282"/>
      <c r="T583" s="282"/>
      <c r="U583" s="380"/>
      <c r="V583" s="381"/>
    </row>
    <row r="584" spans="2:22" ht="21.95" customHeight="1" x14ac:dyDescent="0.15">
      <c r="B584" s="282"/>
      <c r="C584" s="282"/>
      <c r="D584" s="282"/>
      <c r="E584" s="621"/>
      <c r="F584" s="621"/>
      <c r="G584" s="283"/>
      <c r="H584" s="282"/>
      <c r="I584" s="282"/>
      <c r="J584" s="621"/>
      <c r="K584" s="621"/>
      <c r="L584" s="621"/>
      <c r="M584" s="292"/>
      <c r="N584" s="293"/>
      <c r="O584" s="292"/>
      <c r="P584" s="293"/>
      <c r="Q584" s="282"/>
      <c r="R584" s="282"/>
      <c r="S584" s="282"/>
      <c r="T584" s="282"/>
      <c r="U584" s="380"/>
      <c r="V584" s="381"/>
    </row>
    <row r="585" spans="2:22" ht="21.95" customHeight="1" x14ac:dyDescent="0.15">
      <c r="B585" s="282"/>
      <c r="C585" s="282"/>
      <c r="D585" s="282"/>
      <c r="E585" s="621"/>
      <c r="F585" s="621"/>
      <c r="G585" s="283"/>
      <c r="H585" s="282"/>
      <c r="I585" s="282"/>
      <c r="J585" s="621"/>
      <c r="K585" s="621"/>
      <c r="L585" s="621"/>
      <c r="M585" s="292"/>
      <c r="N585" s="293"/>
      <c r="O585" s="292"/>
      <c r="P585" s="293"/>
      <c r="Q585" s="282"/>
      <c r="R585" s="282"/>
      <c r="S585" s="282"/>
      <c r="T585" s="282"/>
      <c r="U585" s="380"/>
      <c r="V585" s="381"/>
    </row>
    <row r="586" spans="2:22" ht="21.95" customHeight="1" x14ac:dyDescent="0.15">
      <c r="B586" s="282"/>
      <c r="C586" s="282"/>
      <c r="D586" s="282"/>
      <c r="E586" s="621"/>
      <c r="F586" s="621"/>
      <c r="G586" s="283"/>
      <c r="H586" s="282"/>
      <c r="I586" s="282"/>
      <c r="J586" s="621"/>
      <c r="K586" s="621"/>
      <c r="L586" s="621"/>
      <c r="M586" s="292"/>
      <c r="N586" s="293"/>
      <c r="O586" s="292"/>
      <c r="P586" s="293"/>
      <c r="Q586" s="282"/>
      <c r="R586" s="282"/>
      <c r="S586" s="282"/>
      <c r="T586" s="282"/>
      <c r="U586" s="380"/>
      <c r="V586" s="381"/>
    </row>
    <row r="587" spans="2:22" ht="21.95" customHeight="1" x14ac:dyDescent="0.15">
      <c r="B587" s="282"/>
      <c r="C587" s="282"/>
      <c r="D587" s="282"/>
      <c r="E587" s="621"/>
      <c r="F587" s="621"/>
      <c r="G587" s="283"/>
      <c r="H587" s="282"/>
      <c r="I587" s="282"/>
      <c r="J587" s="621"/>
      <c r="K587" s="621"/>
      <c r="L587" s="621"/>
      <c r="M587" s="292"/>
      <c r="N587" s="293"/>
      <c r="O587" s="292"/>
      <c r="P587" s="293"/>
      <c r="Q587" s="282"/>
      <c r="R587" s="282"/>
      <c r="S587" s="282"/>
      <c r="T587" s="282"/>
      <c r="U587" s="380"/>
      <c r="V587" s="381"/>
    </row>
    <row r="588" spans="2:22" ht="21.95" customHeight="1" x14ac:dyDescent="0.15">
      <c r="B588" s="282"/>
      <c r="C588" s="282"/>
      <c r="D588" s="282"/>
      <c r="E588" s="621"/>
      <c r="F588" s="621"/>
      <c r="G588" s="283"/>
      <c r="H588" s="282"/>
      <c r="I588" s="282"/>
      <c r="J588" s="621"/>
      <c r="K588" s="621"/>
      <c r="L588" s="621"/>
      <c r="M588" s="292"/>
      <c r="N588" s="293"/>
      <c r="O588" s="292"/>
      <c r="P588" s="293"/>
      <c r="Q588" s="282"/>
      <c r="R588" s="282"/>
      <c r="S588" s="282"/>
      <c r="T588" s="282"/>
      <c r="U588" s="380"/>
      <c r="V588" s="381"/>
    </row>
    <row r="589" spans="2:22" ht="21.95" customHeight="1" x14ac:dyDescent="0.15">
      <c r="M589" s="292"/>
      <c r="N589" s="293"/>
      <c r="O589" s="292"/>
      <c r="P589" s="293"/>
      <c r="U589" s="380"/>
      <c r="V589" s="381"/>
    </row>
    <row r="590" spans="2:22" ht="21.95" customHeight="1" x14ac:dyDescent="0.15">
      <c r="M590" s="292"/>
      <c r="N590" s="293"/>
      <c r="O590" s="292"/>
      <c r="P590" s="293"/>
      <c r="U590" s="380"/>
      <c r="V590" s="381"/>
    </row>
    <row r="591" spans="2:22" ht="21.95" customHeight="1" x14ac:dyDescent="0.15">
      <c r="M591" s="292"/>
      <c r="N591" s="293"/>
      <c r="O591" s="292"/>
      <c r="P591" s="293"/>
      <c r="U591" s="380"/>
      <c r="V591" s="381"/>
    </row>
    <row r="592" spans="2:22" ht="21.95" customHeight="1" x14ac:dyDescent="0.15">
      <c r="M592" s="292"/>
      <c r="N592" s="293"/>
      <c r="O592" s="292"/>
      <c r="P592" s="293"/>
      <c r="U592" s="380"/>
      <c r="V592" s="381"/>
    </row>
    <row r="593" spans="13:22" ht="21.95" customHeight="1" x14ac:dyDescent="0.15">
      <c r="M593" s="292"/>
      <c r="N593" s="293"/>
      <c r="O593" s="292"/>
      <c r="P593" s="293"/>
      <c r="U593" s="380"/>
      <c r="V593" s="381"/>
    </row>
    <row r="594" spans="13:22" ht="21.95" customHeight="1" x14ac:dyDescent="0.15">
      <c r="M594" s="292"/>
      <c r="N594" s="293"/>
      <c r="O594" s="292"/>
      <c r="P594" s="293"/>
      <c r="U594" s="380"/>
      <c r="V594" s="381"/>
    </row>
    <row r="595" spans="13:22" ht="21.95" customHeight="1" x14ac:dyDescent="0.15">
      <c r="M595" s="292"/>
      <c r="N595" s="293"/>
      <c r="O595" s="292"/>
      <c r="P595" s="293"/>
      <c r="U595" s="380"/>
      <c r="V595" s="381"/>
    </row>
    <row r="596" spans="13:22" ht="21.95" customHeight="1" x14ac:dyDescent="0.15">
      <c r="M596" s="292"/>
      <c r="N596" s="293"/>
      <c r="O596" s="292"/>
      <c r="P596" s="293"/>
      <c r="U596" s="380"/>
      <c r="V596" s="381"/>
    </row>
    <row r="597" spans="13:22" ht="21.95" customHeight="1" x14ac:dyDescent="0.15">
      <c r="M597" s="292"/>
      <c r="N597" s="293"/>
      <c r="O597" s="292"/>
      <c r="P597" s="293"/>
      <c r="U597" s="380"/>
      <c r="V597" s="381"/>
    </row>
    <row r="598" spans="13:22" ht="21.95" customHeight="1" x14ac:dyDescent="0.15">
      <c r="M598" s="292"/>
      <c r="N598" s="293"/>
      <c r="O598" s="292"/>
      <c r="P598" s="293"/>
      <c r="U598" s="380"/>
      <c r="V598" s="381"/>
    </row>
    <row r="599" spans="13:22" ht="21.95" customHeight="1" x14ac:dyDescent="0.15">
      <c r="M599" s="292"/>
      <c r="N599" s="293"/>
      <c r="O599" s="292"/>
      <c r="P599" s="293"/>
      <c r="U599" s="380"/>
      <c r="V599" s="381"/>
    </row>
    <row r="600" spans="13:22" ht="21.95" customHeight="1" x14ac:dyDescent="0.15">
      <c r="M600" s="292"/>
      <c r="N600" s="293"/>
      <c r="O600" s="292"/>
      <c r="P600" s="293"/>
      <c r="U600" s="380"/>
      <c r="V600" s="381"/>
    </row>
    <row r="601" spans="13:22" ht="21.95" customHeight="1" x14ac:dyDescent="0.15">
      <c r="M601" s="292"/>
      <c r="N601" s="293"/>
      <c r="O601" s="292"/>
      <c r="P601" s="293"/>
      <c r="U601" s="380"/>
      <c r="V601" s="381"/>
    </row>
    <row r="602" spans="13:22" ht="21.95" customHeight="1" x14ac:dyDescent="0.15">
      <c r="M602" s="292"/>
      <c r="N602" s="293"/>
      <c r="O602" s="292"/>
      <c r="P602" s="293"/>
      <c r="U602" s="380"/>
      <c r="V602" s="381"/>
    </row>
    <row r="603" spans="13:22" ht="21.95" customHeight="1" x14ac:dyDescent="0.15">
      <c r="M603" s="292"/>
      <c r="N603" s="293"/>
      <c r="O603" s="292"/>
      <c r="P603" s="293"/>
      <c r="U603" s="380"/>
      <c r="V603" s="381"/>
    </row>
    <row r="604" spans="13:22" ht="21.95" customHeight="1" x14ac:dyDescent="0.15">
      <c r="M604" s="292"/>
      <c r="N604" s="293"/>
      <c r="O604" s="292"/>
      <c r="P604" s="293"/>
      <c r="U604" s="380"/>
      <c r="V604" s="381"/>
    </row>
    <row r="605" spans="13:22" ht="21.95" customHeight="1" x14ac:dyDescent="0.15">
      <c r="M605" s="292"/>
      <c r="N605" s="293"/>
      <c r="O605" s="292"/>
      <c r="P605" s="293"/>
      <c r="U605" s="380"/>
      <c r="V605" s="381"/>
    </row>
    <row r="606" spans="13:22" ht="21.95" customHeight="1" x14ac:dyDescent="0.15">
      <c r="M606" s="292"/>
      <c r="N606" s="293"/>
      <c r="O606" s="292"/>
      <c r="P606" s="293"/>
      <c r="U606" s="380"/>
      <c r="V606" s="381"/>
    </row>
    <row r="607" spans="13:22" ht="21.95" customHeight="1" x14ac:dyDescent="0.15">
      <c r="M607" s="292"/>
      <c r="N607" s="293"/>
      <c r="O607" s="292"/>
      <c r="P607" s="293"/>
      <c r="U607" s="380"/>
      <c r="V607" s="381"/>
    </row>
    <row r="608" spans="13:22" ht="21.95" customHeight="1" x14ac:dyDescent="0.15">
      <c r="M608" s="292"/>
      <c r="N608" s="293"/>
      <c r="O608" s="292"/>
      <c r="P608" s="293"/>
      <c r="U608" s="380"/>
      <c r="V608" s="381"/>
    </row>
    <row r="609" spans="13:22" ht="21.95" customHeight="1" x14ac:dyDescent="0.15">
      <c r="M609" s="292"/>
      <c r="N609" s="293"/>
      <c r="O609" s="292"/>
      <c r="P609" s="293"/>
      <c r="U609" s="380"/>
      <c r="V609" s="381"/>
    </row>
    <row r="610" spans="13:22" ht="21.95" customHeight="1" x14ac:dyDescent="0.15">
      <c r="M610" s="292"/>
      <c r="N610" s="293"/>
      <c r="O610" s="292"/>
      <c r="P610" s="293"/>
      <c r="U610" s="380"/>
      <c r="V610" s="381"/>
    </row>
    <row r="611" spans="13:22" ht="21.95" customHeight="1" x14ac:dyDescent="0.15">
      <c r="M611" s="292"/>
      <c r="N611" s="293"/>
      <c r="O611" s="292"/>
      <c r="P611" s="293"/>
      <c r="U611" s="380"/>
      <c r="V611" s="381"/>
    </row>
    <row r="612" spans="13:22" ht="21.95" customHeight="1" x14ac:dyDescent="0.15">
      <c r="M612" s="292"/>
      <c r="N612" s="293"/>
      <c r="O612" s="292"/>
      <c r="P612" s="293"/>
      <c r="U612" s="380"/>
      <c r="V612" s="381"/>
    </row>
    <row r="613" spans="13:22" ht="21.95" customHeight="1" x14ac:dyDescent="0.15">
      <c r="M613" s="292"/>
      <c r="N613" s="293"/>
      <c r="O613" s="292"/>
      <c r="P613" s="293"/>
      <c r="U613" s="380"/>
      <c r="V613" s="381"/>
    </row>
    <row r="614" spans="13:22" ht="21.95" customHeight="1" x14ac:dyDescent="0.15">
      <c r="M614" s="292"/>
      <c r="N614" s="293"/>
      <c r="O614" s="292"/>
      <c r="P614" s="293"/>
      <c r="U614" s="380"/>
      <c r="V614" s="381"/>
    </row>
    <row r="615" spans="13:22" ht="21.95" customHeight="1" x14ac:dyDescent="0.15">
      <c r="M615" s="292"/>
      <c r="N615" s="293"/>
      <c r="O615" s="292"/>
      <c r="P615" s="293"/>
      <c r="U615" s="380"/>
      <c r="V615" s="381"/>
    </row>
    <row r="616" spans="13:22" ht="21.95" customHeight="1" x14ac:dyDescent="0.15">
      <c r="M616" s="292"/>
      <c r="N616" s="293"/>
      <c r="O616" s="292"/>
      <c r="P616" s="293"/>
      <c r="U616" s="380"/>
      <c r="V616" s="381"/>
    </row>
    <row r="617" spans="13:22" ht="21.95" customHeight="1" x14ac:dyDescent="0.15">
      <c r="M617" s="292"/>
      <c r="N617" s="293"/>
      <c r="O617" s="292"/>
      <c r="P617" s="293"/>
      <c r="U617" s="380"/>
      <c r="V617" s="381"/>
    </row>
    <row r="618" spans="13:22" ht="21.95" customHeight="1" x14ac:dyDescent="0.15">
      <c r="M618" s="292"/>
      <c r="N618" s="293"/>
      <c r="O618" s="292"/>
      <c r="P618" s="293"/>
      <c r="U618" s="380"/>
      <c r="V618" s="381"/>
    </row>
    <row r="619" spans="13:22" ht="21.95" customHeight="1" x14ac:dyDescent="0.15">
      <c r="M619" s="292"/>
      <c r="N619" s="293"/>
      <c r="O619" s="292"/>
      <c r="P619" s="293"/>
      <c r="U619" s="380"/>
      <c r="V619" s="381"/>
    </row>
    <row r="620" spans="13:22" ht="21.95" customHeight="1" x14ac:dyDescent="0.15">
      <c r="M620" s="292"/>
      <c r="N620" s="293"/>
      <c r="O620" s="292"/>
      <c r="P620" s="293"/>
      <c r="U620" s="380"/>
      <c r="V620" s="381"/>
    </row>
    <row r="621" spans="13:22" ht="21.95" customHeight="1" x14ac:dyDescent="0.15">
      <c r="M621" s="292"/>
      <c r="N621" s="293"/>
      <c r="O621" s="292"/>
      <c r="P621" s="293"/>
      <c r="U621" s="380"/>
      <c r="V621" s="381"/>
    </row>
    <row r="622" spans="13:22" ht="21.95" customHeight="1" x14ac:dyDescent="0.15">
      <c r="M622" s="292"/>
      <c r="N622" s="293"/>
      <c r="O622" s="292"/>
      <c r="P622" s="293"/>
      <c r="U622" s="380"/>
      <c r="V622" s="381"/>
    </row>
    <row r="623" spans="13:22" ht="21.95" customHeight="1" x14ac:dyDescent="0.15">
      <c r="M623" s="292"/>
      <c r="N623" s="293"/>
      <c r="O623" s="292"/>
      <c r="P623" s="293"/>
      <c r="U623" s="380"/>
      <c r="V623" s="381"/>
    </row>
    <row r="624" spans="13:22" ht="21.95" customHeight="1" x14ac:dyDescent="0.15">
      <c r="M624" s="292"/>
      <c r="N624" s="293"/>
      <c r="O624" s="292"/>
      <c r="P624" s="293"/>
      <c r="U624" s="380"/>
      <c r="V624" s="381"/>
    </row>
    <row r="625" spans="13:22" ht="21.95" customHeight="1" x14ac:dyDescent="0.15">
      <c r="M625" s="292"/>
      <c r="N625" s="293"/>
      <c r="O625" s="292"/>
      <c r="P625" s="293"/>
      <c r="U625" s="380"/>
      <c r="V625" s="381"/>
    </row>
    <row r="626" spans="13:22" ht="21.95" customHeight="1" x14ac:dyDescent="0.15">
      <c r="M626" s="292"/>
      <c r="N626" s="293"/>
      <c r="O626" s="292"/>
      <c r="P626" s="293"/>
      <c r="U626" s="380"/>
      <c r="V626" s="381"/>
    </row>
    <row r="627" spans="13:22" ht="21.95" customHeight="1" x14ac:dyDescent="0.15">
      <c r="M627" s="292"/>
      <c r="N627" s="293"/>
      <c r="O627" s="292"/>
      <c r="P627" s="293"/>
      <c r="U627" s="380"/>
      <c r="V627" s="381"/>
    </row>
    <row r="628" spans="13:22" ht="21.95" customHeight="1" x14ac:dyDescent="0.15">
      <c r="M628" s="292"/>
      <c r="N628" s="293"/>
      <c r="O628" s="292"/>
      <c r="P628" s="293"/>
      <c r="U628" s="380"/>
      <c r="V628" s="381"/>
    </row>
    <row r="629" spans="13:22" ht="21.95" customHeight="1" x14ac:dyDescent="0.15">
      <c r="M629" s="292"/>
      <c r="N629" s="293"/>
      <c r="O629" s="292"/>
      <c r="P629" s="293"/>
      <c r="U629" s="380"/>
      <c r="V629" s="381"/>
    </row>
    <row r="630" spans="13:22" ht="21.95" customHeight="1" x14ac:dyDescent="0.15">
      <c r="M630" s="292"/>
      <c r="N630" s="293"/>
      <c r="O630" s="292"/>
      <c r="P630" s="293"/>
      <c r="U630" s="380"/>
      <c r="V630" s="381"/>
    </row>
    <row r="631" spans="13:22" ht="21.95" customHeight="1" x14ac:dyDescent="0.15">
      <c r="M631" s="292"/>
      <c r="N631" s="293"/>
      <c r="O631" s="292"/>
      <c r="P631" s="293"/>
      <c r="U631" s="380"/>
      <c r="V631" s="381"/>
    </row>
    <row r="632" spans="13:22" ht="21.95" customHeight="1" x14ac:dyDescent="0.15">
      <c r="M632" s="292"/>
      <c r="N632" s="293"/>
      <c r="O632" s="292"/>
      <c r="P632" s="293"/>
      <c r="U632" s="380"/>
      <c r="V632" s="381"/>
    </row>
    <row r="633" spans="13:22" ht="21.95" customHeight="1" x14ac:dyDescent="0.15">
      <c r="M633" s="292"/>
      <c r="N633" s="293"/>
      <c r="O633" s="292"/>
      <c r="P633" s="293"/>
      <c r="U633" s="380"/>
      <c r="V633" s="381"/>
    </row>
    <row r="634" spans="13:22" ht="21.95" customHeight="1" x14ac:dyDescent="0.15">
      <c r="M634" s="292"/>
      <c r="N634" s="293"/>
      <c r="O634" s="292"/>
      <c r="P634" s="293"/>
      <c r="U634" s="380"/>
      <c r="V634" s="381"/>
    </row>
    <row r="635" spans="13:22" ht="21.95" customHeight="1" x14ac:dyDescent="0.15">
      <c r="M635" s="292"/>
      <c r="N635" s="293"/>
      <c r="O635" s="292"/>
      <c r="P635" s="293"/>
      <c r="U635" s="380"/>
      <c r="V635" s="381"/>
    </row>
    <row r="636" spans="13:22" ht="21.95" customHeight="1" x14ac:dyDescent="0.15">
      <c r="M636" s="292"/>
      <c r="N636" s="293"/>
      <c r="O636" s="292"/>
      <c r="P636" s="293"/>
      <c r="U636" s="380"/>
      <c r="V636" s="381"/>
    </row>
    <row r="637" spans="13:22" ht="21.95" customHeight="1" x14ac:dyDescent="0.15">
      <c r="M637" s="292"/>
      <c r="N637" s="293"/>
      <c r="O637" s="292"/>
      <c r="P637" s="293"/>
      <c r="U637" s="380"/>
      <c r="V637" s="381"/>
    </row>
    <row r="638" spans="13:22" ht="21.95" customHeight="1" x14ac:dyDescent="0.15">
      <c r="M638" s="292"/>
      <c r="N638" s="293"/>
      <c r="O638" s="292"/>
      <c r="P638" s="293"/>
      <c r="U638" s="380"/>
      <c r="V638" s="381"/>
    </row>
    <row r="639" spans="13:22" ht="21.95" customHeight="1" x14ac:dyDescent="0.15">
      <c r="M639" s="292"/>
      <c r="N639" s="293"/>
      <c r="O639" s="292"/>
      <c r="P639" s="293"/>
      <c r="U639" s="380"/>
      <c r="V639" s="381"/>
    </row>
    <row r="640" spans="13:22" ht="21.95" customHeight="1" x14ac:dyDescent="0.15">
      <c r="M640" s="292"/>
      <c r="N640" s="293"/>
      <c r="O640" s="292"/>
      <c r="P640" s="293"/>
      <c r="U640" s="380"/>
      <c r="V640" s="381"/>
    </row>
    <row r="641" spans="13:22" ht="21.95" customHeight="1" x14ac:dyDescent="0.15">
      <c r="M641" s="292"/>
      <c r="N641" s="293"/>
      <c r="O641" s="292"/>
      <c r="P641" s="293"/>
      <c r="U641" s="380"/>
      <c r="V641" s="381"/>
    </row>
    <row r="642" spans="13:22" ht="21.95" customHeight="1" x14ac:dyDescent="0.15">
      <c r="M642" s="292"/>
      <c r="N642" s="293"/>
      <c r="O642" s="292"/>
      <c r="P642" s="293"/>
      <c r="U642" s="380"/>
      <c r="V642" s="381"/>
    </row>
    <row r="643" spans="13:22" ht="21.95" customHeight="1" x14ac:dyDescent="0.15">
      <c r="M643" s="292"/>
      <c r="N643" s="293"/>
      <c r="O643" s="292"/>
      <c r="P643" s="293"/>
      <c r="U643" s="380"/>
      <c r="V643" s="381"/>
    </row>
    <row r="644" spans="13:22" ht="21.95" customHeight="1" x14ac:dyDescent="0.15">
      <c r="M644" s="292"/>
      <c r="N644" s="293"/>
      <c r="O644" s="292"/>
      <c r="P644" s="293"/>
      <c r="U644" s="380"/>
      <c r="V644" s="381"/>
    </row>
    <row r="645" spans="13:22" ht="21.95" customHeight="1" x14ac:dyDescent="0.15">
      <c r="M645" s="292"/>
      <c r="N645" s="293"/>
      <c r="O645" s="292"/>
      <c r="P645" s="293"/>
      <c r="U645" s="380"/>
      <c r="V645" s="381"/>
    </row>
    <row r="646" spans="13:22" ht="21.95" customHeight="1" x14ac:dyDescent="0.15">
      <c r="M646" s="292"/>
      <c r="N646" s="293"/>
      <c r="O646" s="292"/>
      <c r="P646" s="293"/>
      <c r="U646" s="380"/>
      <c r="V646" s="381"/>
    </row>
    <row r="647" spans="13:22" ht="21.95" customHeight="1" x14ac:dyDescent="0.15">
      <c r="M647" s="292"/>
      <c r="N647" s="293"/>
      <c r="O647" s="292"/>
      <c r="P647" s="293"/>
      <c r="U647" s="380"/>
      <c r="V647" s="381"/>
    </row>
    <row r="648" spans="13:22" ht="21.95" customHeight="1" x14ac:dyDescent="0.15">
      <c r="M648" s="292"/>
      <c r="N648" s="293"/>
      <c r="O648" s="292"/>
      <c r="P648" s="293"/>
      <c r="U648" s="380"/>
      <c r="V648" s="381"/>
    </row>
    <row r="649" spans="13:22" ht="21.95" customHeight="1" x14ac:dyDescent="0.15">
      <c r="M649" s="292"/>
      <c r="N649" s="293"/>
      <c r="O649" s="292"/>
      <c r="P649" s="293"/>
      <c r="U649" s="380"/>
      <c r="V649" s="381"/>
    </row>
    <row r="650" spans="13:22" ht="21.95" customHeight="1" x14ac:dyDescent="0.15">
      <c r="M650" s="292"/>
      <c r="N650" s="293"/>
      <c r="O650" s="292"/>
      <c r="P650" s="293"/>
      <c r="U650" s="380"/>
      <c r="V650" s="381"/>
    </row>
    <row r="651" spans="13:22" ht="21.95" customHeight="1" x14ac:dyDescent="0.15">
      <c r="M651" s="292"/>
      <c r="N651" s="293"/>
      <c r="O651" s="292"/>
      <c r="P651" s="293"/>
      <c r="U651" s="380"/>
      <c r="V651" s="381"/>
    </row>
    <row r="652" spans="13:22" ht="21.95" customHeight="1" x14ac:dyDescent="0.15">
      <c r="M652" s="292"/>
      <c r="N652" s="293"/>
      <c r="O652" s="292"/>
      <c r="P652" s="293"/>
      <c r="U652" s="380"/>
      <c r="V652" s="381"/>
    </row>
    <row r="653" spans="13:22" ht="21.95" customHeight="1" x14ac:dyDescent="0.15">
      <c r="M653" s="292"/>
      <c r="N653" s="293"/>
      <c r="O653" s="292"/>
      <c r="P653" s="293"/>
      <c r="U653" s="380"/>
      <c r="V653" s="381"/>
    </row>
    <row r="654" spans="13:22" ht="21.95" customHeight="1" x14ac:dyDescent="0.15">
      <c r="M654" s="292"/>
      <c r="N654" s="293"/>
      <c r="O654" s="292"/>
      <c r="P654" s="293"/>
      <c r="U654" s="380"/>
      <c r="V654" s="381"/>
    </row>
    <row r="655" spans="13:22" ht="21.95" customHeight="1" x14ac:dyDescent="0.15">
      <c r="M655" s="292"/>
      <c r="N655" s="293"/>
      <c r="O655" s="292"/>
      <c r="P655" s="293"/>
      <c r="U655" s="380"/>
      <c r="V655" s="381"/>
    </row>
    <row r="656" spans="13:22" ht="21.95" customHeight="1" x14ac:dyDescent="0.15">
      <c r="M656" s="292"/>
      <c r="N656" s="293"/>
      <c r="O656" s="292"/>
      <c r="P656" s="293"/>
      <c r="U656" s="380"/>
      <c r="V656" s="381"/>
    </row>
    <row r="657" spans="13:22" ht="21.95" customHeight="1" x14ac:dyDescent="0.15">
      <c r="M657" s="292"/>
      <c r="N657" s="293"/>
      <c r="O657" s="292"/>
      <c r="P657" s="293"/>
      <c r="U657" s="380"/>
      <c r="V657" s="381"/>
    </row>
    <row r="658" spans="13:22" ht="21.95" customHeight="1" x14ac:dyDescent="0.15">
      <c r="M658" s="292"/>
      <c r="N658" s="293"/>
      <c r="O658" s="292"/>
      <c r="P658" s="293"/>
      <c r="U658" s="380"/>
      <c r="V658" s="381"/>
    </row>
    <row r="659" spans="13:22" ht="21.95" customHeight="1" x14ac:dyDescent="0.15">
      <c r="M659" s="292"/>
      <c r="N659" s="293"/>
      <c r="O659" s="292"/>
      <c r="P659" s="293"/>
      <c r="U659" s="380"/>
      <c r="V659" s="381"/>
    </row>
    <row r="660" spans="13:22" ht="21.95" customHeight="1" x14ac:dyDescent="0.15">
      <c r="M660" s="292"/>
      <c r="N660" s="293"/>
      <c r="O660" s="292"/>
      <c r="P660" s="293"/>
      <c r="U660" s="380"/>
      <c r="V660" s="381"/>
    </row>
    <row r="661" spans="13:22" ht="21.95" customHeight="1" x14ac:dyDescent="0.15">
      <c r="M661" s="292"/>
      <c r="N661" s="293"/>
      <c r="O661" s="292"/>
      <c r="P661" s="293"/>
      <c r="U661" s="380"/>
      <c r="V661" s="381"/>
    </row>
    <row r="662" spans="13:22" ht="21.95" customHeight="1" x14ac:dyDescent="0.15">
      <c r="M662" s="292"/>
      <c r="N662" s="293"/>
      <c r="O662" s="292"/>
      <c r="P662" s="293"/>
      <c r="U662" s="380"/>
      <c r="V662" s="381"/>
    </row>
    <row r="663" spans="13:22" ht="21.95" customHeight="1" x14ac:dyDescent="0.15">
      <c r="M663" s="292"/>
      <c r="N663" s="293"/>
      <c r="O663" s="292"/>
      <c r="P663" s="293"/>
      <c r="U663" s="380"/>
      <c r="V663" s="381"/>
    </row>
    <row r="664" spans="13:22" ht="21.95" customHeight="1" x14ac:dyDescent="0.15">
      <c r="M664" s="292"/>
      <c r="N664" s="293"/>
      <c r="O664" s="292"/>
      <c r="P664" s="293"/>
      <c r="U664" s="380"/>
      <c r="V664" s="381"/>
    </row>
    <row r="665" spans="13:22" ht="21.95" customHeight="1" x14ac:dyDescent="0.15">
      <c r="M665" s="292"/>
      <c r="N665" s="293"/>
      <c r="O665" s="292"/>
      <c r="P665" s="293"/>
      <c r="U665" s="380"/>
      <c r="V665" s="381"/>
    </row>
    <row r="666" spans="13:22" ht="21.95" customHeight="1" x14ac:dyDescent="0.15">
      <c r="M666" s="292"/>
      <c r="N666" s="293"/>
      <c r="O666" s="292"/>
      <c r="P666" s="293"/>
      <c r="U666" s="380"/>
      <c r="V666" s="381"/>
    </row>
    <row r="667" spans="13:22" ht="21.95" customHeight="1" x14ac:dyDescent="0.15">
      <c r="M667" s="292"/>
      <c r="N667" s="293"/>
      <c r="O667" s="292"/>
      <c r="P667" s="293"/>
      <c r="U667" s="380"/>
      <c r="V667" s="381"/>
    </row>
    <row r="668" spans="13:22" ht="21.95" customHeight="1" x14ac:dyDescent="0.15">
      <c r="M668" s="292"/>
      <c r="N668" s="293"/>
      <c r="O668" s="292"/>
      <c r="P668" s="293"/>
      <c r="U668" s="380"/>
      <c r="V668" s="381"/>
    </row>
    <row r="669" spans="13:22" ht="21.95" customHeight="1" x14ac:dyDescent="0.15">
      <c r="M669" s="292"/>
      <c r="N669" s="293"/>
      <c r="O669" s="292"/>
      <c r="P669" s="293"/>
      <c r="U669" s="380"/>
      <c r="V669" s="381"/>
    </row>
    <row r="670" spans="13:22" ht="21.95" customHeight="1" x14ac:dyDescent="0.15">
      <c r="M670" s="292"/>
      <c r="N670" s="293"/>
      <c r="O670" s="292"/>
      <c r="P670" s="293"/>
      <c r="U670" s="380"/>
      <c r="V670" s="381"/>
    </row>
    <row r="671" spans="13:22" ht="21.95" customHeight="1" x14ac:dyDescent="0.15">
      <c r="M671" s="292"/>
      <c r="N671" s="293"/>
      <c r="O671" s="292"/>
      <c r="P671" s="293"/>
      <c r="U671" s="380"/>
      <c r="V671" s="381"/>
    </row>
    <row r="672" spans="13:22" ht="21.95" customHeight="1" x14ac:dyDescent="0.15">
      <c r="M672" s="292"/>
      <c r="N672" s="293"/>
      <c r="O672" s="292"/>
      <c r="P672" s="293"/>
      <c r="U672" s="380"/>
      <c r="V672" s="381"/>
    </row>
    <row r="673" spans="13:22" ht="21.95" customHeight="1" x14ac:dyDescent="0.15">
      <c r="M673" s="292"/>
      <c r="N673" s="293"/>
      <c r="O673" s="292"/>
      <c r="P673" s="293"/>
      <c r="U673" s="380"/>
      <c r="V673" s="381"/>
    </row>
    <row r="674" spans="13:22" ht="21.95" customHeight="1" x14ac:dyDescent="0.15">
      <c r="M674" s="292"/>
      <c r="N674" s="293"/>
      <c r="O674" s="292"/>
      <c r="P674" s="293"/>
      <c r="U674" s="380"/>
      <c r="V674" s="381"/>
    </row>
    <row r="675" spans="13:22" ht="21.95" customHeight="1" x14ac:dyDescent="0.15">
      <c r="M675" s="292"/>
      <c r="N675" s="293"/>
      <c r="O675" s="292"/>
      <c r="P675" s="293"/>
      <c r="U675" s="380"/>
      <c r="V675" s="381"/>
    </row>
    <row r="676" spans="13:22" ht="21.95" customHeight="1" x14ac:dyDescent="0.15">
      <c r="M676" s="292"/>
      <c r="N676" s="293"/>
      <c r="O676" s="292"/>
      <c r="P676" s="293"/>
      <c r="U676" s="380"/>
      <c r="V676" s="381"/>
    </row>
    <row r="677" spans="13:22" ht="21.95" customHeight="1" x14ac:dyDescent="0.15">
      <c r="M677" s="292"/>
      <c r="N677" s="293"/>
      <c r="O677" s="292"/>
      <c r="P677" s="293"/>
      <c r="U677" s="380"/>
      <c r="V677" s="381"/>
    </row>
    <row r="678" spans="13:22" ht="21.95" customHeight="1" x14ac:dyDescent="0.15">
      <c r="M678" s="292"/>
      <c r="N678" s="293"/>
      <c r="O678" s="292"/>
      <c r="P678" s="293"/>
      <c r="U678" s="380"/>
      <c r="V678" s="381"/>
    </row>
    <row r="679" spans="13:22" ht="21.95" customHeight="1" x14ac:dyDescent="0.15">
      <c r="M679" s="292"/>
      <c r="N679" s="293"/>
      <c r="O679" s="292"/>
      <c r="P679" s="293"/>
      <c r="U679" s="380"/>
      <c r="V679" s="381"/>
    </row>
    <row r="680" spans="13:22" ht="21.95" customHeight="1" x14ac:dyDescent="0.15">
      <c r="M680" s="292"/>
      <c r="N680" s="293"/>
      <c r="O680" s="292"/>
      <c r="P680" s="293"/>
      <c r="U680" s="380"/>
      <c r="V680" s="381"/>
    </row>
    <row r="681" spans="13:22" ht="21.95" customHeight="1" x14ac:dyDescent="0.15">
      <c r="M681" s="292"/>
      <c r="N681" s="293"/>
      <c r="O681" s="292"/>
      <c r="P681" s="293"/>
      <c r="U681" s="380"/>
      <c r="V681" s="381"/>
    </row>
    <row r="682" spans="13:22" ht="21.95" customHeight="1" x14ac:dyDescent="0.15">
      <c r="M682" s="292"/>
      <c r="N682" s="293"/>
      <c r="O682" s="292"/>
      <c r="P682" s="293"/>
      <c r="U682" s="380"/>
      <c r="V682" s="381"/>
    </row>
    <row r="683" spans="13:22" ht="21.95" customHeight="1" x14ac:dyDescent="0.15">
      <c r="M683" s="292"/>
      <c r="N683" s="293"/>
      <c r="O683" s="292"/>
      <c r="P683" s="293"/>
      <c r="U683" s="380"/>
      <c r="V683" s="381"/>
    </row>
    <row r="684" spans="13:22" ht="21.95" customHeight="1" x14ac:dyDescent="0.15">
      <c r="M684" s="292"/>
      <c r="N684" s="293"/>
      <c r="O684" s="292"/>
      <c r="P684" s="293"/>
      <c r="U684" s="380"/>
      <c r="V684" s="381"/>
    </row>
    <row r="685" spans="13:22" ht="21.95" customHeight="1" x14ac:dyDescent="0.15">
      <c r="M685" s="292"/>
      <c r="N685" s="293"/>
      <c r="O685" s="292"/>
      <c r="P685" s="293"/>
      <c r="U685" s="380"/>
      <c r="V685" s="381"/>
    </row>
    <row r="686" spans="13:22" ht="21.95" customHeight="1" x14ac:dyDescent="0.15">
      <c r="M686" s="292"/>
      <c r="N686" s="293"/>
      <c r="O686" s="292"/>
      <c r="P686" s="293"/>
      <c r="U686" s="380"/>
      <c r="V686" s="381"/>
    </row>
    <row r="687" spans="13:22" ht="21.95" customHeight="1" x14ac:dyDescent="0.15">
      <c r="M687" s="292"/>
      <c r="N687" s="293"/>
      <c r="O687" s="292"/>
      <c r="P687" s="293"/>
      <c r="U687" s="380"/>
      <c r="V687" s="381"/>
    </row>
    <row r="688" spans="13:22" ht="21.95" customHeight="1" x14ac:dyDescent="0.15">
      <c r="M688" s="292"/>
      <c r="N688" s="293"/>
      <c r="O688" s="292"/>
      <c r="P688" s="293"/>
      <c r="U688" s="380"/>
      <c r="V688" s="381"/>
    </row>
    <row r="689" spans="13:22" ht="21.95" customHeight="1" x14ac:dyDescent="0.15">
      <c r="M689" s="292"/>
      <c r="N689" s="293"/>
      <c r="O689" s="292"/>
      <c r="P689" s="293"/>
      <c r="U689" s="380"/>
      <c r="V689" s="381"/>
    </row>
    <row r="690" spans="13:22" ht="21.95" customHeight="1" x14ac:dyDescent="0.15">
      <c r="M690" s="292"/>
      <c r="N690" s="293"/>
      <c r="O690" s="292"/>
      <c r="P690" s="293"/>
      <c r="U690" s="380"/>
      <c r="V690" s="381"/>
    </row>
    <row r="691" spans="13:22" ht="21.95" customHeight="1" x14ac:dyDescent="0.15">
      <c r="M691" s="292"/>
      <c r="N691" s="293"/>
      <c r="O691" s="292"/>
      <c r="P691" s="293"/>
      <c r="U691" s="380"/>
      <c r="V691" s="381"/>
    </row>
    <row r="692" spans="13:22" ht="21.95" customHeight="1" x14ac:dyDescent="0.15">
      <c r="M692" s="292"/>
      <c r="N692" s="293"/>
      <c r="O692" s="292"/>
      <c r="P692" s="293"/>
      <c r="U692" s="380"/>
      <c r="V692" s="381"/>
    </row>
    <row r="693" spans="13:22" ht="21.95" customHeight="1" x14ac:dyDescent="0.15">
      <c r="M693" s="292"/>
      <c r="N693" s="293"/>
      <c r="O693" s="292"/>
      <c r="P693" s="293"/>
      <c r="U693" s="380"/>
      <c r="V693" s="381"/>
    </row>
    <row r="694" spans="13:22" ht="21.95" customHeight="1" x14ac:dyDescent="0.15">
      <c r="M694" s="292"/>
      <c r="N694" s="293"/>
      <c r="O694" s="292"/>
      <c r="P694" s="293"/>
      <c r="U694" s="380"/>
      <c r="V694" s="381"/>
    </row>
    <row r="695" spans="13:22" ht="21.95" customHeight="1" x14ac:dyDescent="0.15">
      <c r="M695" s="292"/>
      <c r="N695" s="293"/>
      <c r="O695" s="292"/>
      <c r="P695" s="293"/>
      <c r="U695" s="380"/>
      <c r="V695" s="381"/>
    </row>
    <row r="696" spans="13:22" ht="21.95" customHeight="1" x14ac:dyDescent="0.15">
      <c r="M696" s="292"/>
      <c r="N696" s="293"/>
      <c r="O696" s="292"/>
      <c r="P696" s="293"/>
      <c r="U696" s="380"/>
      <c r="V696" s="381"/>
    </row>
    <row r="697" spans="13:22" ht="21.95" customHeight="1" x14ac:dyDescent="0.15">
      <c r="M697" s="292"/>
      <c r="N697" s="293"/>
      <c r="O697" s="292"/>
      <c r="P697" s="293"/>
      <c r="U697" s="380"/>
      <c r="V697" s="381"/>
    </row>
    <row r="698" spans="13:22" ht="21.95" customHeight="1" x14ac:dyDescent="0.15">
      <c r="M698" s="292"/>
      <c r="N698" s="293"/>
      <c r="O698" s="292"/>
      <c r="P698" s="293"/>
      <c r="U698" s="380"/>
      <c r="V698" s="381"/>
    </row>
    <row r="699" spans="13:22" ht="21.95" customHeight="1" x14ac:dyDescent="0.15">
      <c r="M699" s="292"/>
      <c r="N699" s="293"/>
      <c r="O699" s="292"/>
      <c r="P699" s="293"/>
      <c r="U699" s="380"/>
      <c r="V699" s="381"/>
    </row>
    <row r="700" spans="13:22" ht="21.95" customHeight="1" x14ac:dyDescent="0.15">
      <c r="M700" s="292"/>
      <c r="N700" s="293"/>
      <c r="O700" s="292"/>
      <c r="P700" s="293"/>
      <c r="U700" s="380"/>
      <c r="V700" s="381"/>
    </row>
    <row r="701" spans="13:22" ht="21.95" customHeight="1" x14ac:dyDescent="0.15">
      <c r="M701" s="292"/>
      <c r="N701" s="293"/>
      <c r="O701" s="292"/>
      <c r="P701" s="293"/>
      <c r="U701" s="380"/>
      <c r="V701" s="381"/>
    </row>
    <row r="702" spans="13:22" ht="21.95" customHeight="1" x14ac:dyDescent="0.15">
      <c r="M702" s="292"/>
      <c r="N702" s="293"/>
      <c r="O702" s="292"/>
      <c r="P702" s="293"/>
      <c r="U702" s="380"/>
      <c r="V702" s="381"/>
    </row>
    <row r="703" spans="13:22" ht="21.95" customHeight="1" x14ac:dyDescent="0.15">
      <c r="M703" s="292"/>
      <c r="N703" s="293"/>
      <c r="O703" s="292"/>
      <c r="P703" s="293"/>
      <c r="U703" s="380"/>
      <c r="V703" s="381"/>
    </row>
    <row r="704" spans="13:22" ht="21.95" customHeight="1" x14ac:dyDescent="0.15">
      <c r="M704" s="292"/>
      <c r="N704" s="293"/>
      <c r="O704" s="292"/>
      <c r="P704" s="293"/>
      <c r="U704" s="380"/>
      <c r="V704" s="381"/>
    </row>
    <row r="705" spans="13:22" ht="21.95" customHeight="1" x14ac:dyDescent="0.15">
      <c r="M705" s="292"/>
      <c r="N705" s="293"/>
      <c r="O705" s="292"/>
      <c r="P705" s="293"/>
      <c r="U705" s="380"/>
      <c r="V705" s="381"/>
    </row>
    <row r="706" spans="13:22" ht="21.95" customHeight="1" x14ac:dyDescent="0.15">
      <c r="M706" s="292"/>
      <c r="N706" s="293"/>
      <c r="O706" s="292"/>
      <c r="P706" s="293"/>
      <c r="U706" s="380"/>
      <c r="V706" s="381"/>
    </row>
    <row r="707" spans="13:22" ht="21.95" customHeight="1" x14ac:dyDescent="0.15">
      <c r="M707" s="292"/>
      <c r="N707" s="293"/>
      <c r="O707" s="292"/>
      <c r="P707" s="293"/>
      <c r="U707" s="380"/>
      <c r="V707" s="381"/>
    </row>
    <row r="708" spans="13:22" ht="21.95" customHeight="1" x14ac:dyDescent="0.15">
      <c r="M708" s="292"/>
      <c r="N708" s="293"/>
      <c r="O708" s="292"/>
      <c r="P708" s="293"/>
      <c r="U708" s="380"/>
      <c r="V708" s="381"/>
    </row>
    <row r="709" spans="13:22" ht="21.95" customHeight="1" x14ac:dyDescent="0.15">
      <c r="M709" s="292"/>
      <c r="N709" s="293"/>
      <c r="O709" s="292"/>
      <c r="P709" s="293"/>
      <c r="U709" s="380"/>
      <c r="V709" s="381"/>
    </row>
    <row r="710" spans="13:22" ht="21.95" customHeight="1" x14ac:dyDescent="0.15">
      <c r="M710" s="292"/>
      <c r="N710" s="293"/>
      <c r="O710" s="292"/>
      <c r="P710" s="293"/>
      <c r="U710" s="380"/>
      <c r="V710" s="381"/>
    </row>
    <row r="711" spans="13:22" ht="21.95" customHeight="1" x14ac:dyDescent="0.15">
      <c r="M711" s="292"/>
      <c r="N711" s="293"/>
      <c r="O711" s="292"/>
      <c r="P711" s="293"/>
      <c r="U711" s="380"/>
      <c r="V711" s="381"/>
    </row>
    <row r="712" spans="13:22" ht="21.95" customHeight="1" x14ac:dyDescent="0.15">
      <c r="M712" s="292"/>
      <c r="N712" s="293"/>
      <c r="O712" s="292"/>
      <c r="P712" s="293"/>
      <c r="U712" s="380"/>
      <c r="V712" s="381"/>
    </row>
    <row r="713" spans="13:22" ht="21.95" customHeight="1" x14ac:dyDescent="0.15">
      <c r="U713" s="380"/>
      <c r="V713" s="381"/>
    </row>
    <row r="714" spans="13:22" ht="21.95" customHeight="1" x14ac:dyDescent="0.15">
      <c r="U714" s="380"/>
      <c r="V714" s="381"/>
    </row>
    <row r="715" spans="13:22" ht="21.95" customHeight="1" x14ac:dyDescent="0.15">
      <c r="U715" s="380"/>
      <c r="V715" s="381"/>
    </row>
    <row r="716" spans="13:22" ht="21.95" customHeight="1" x14ac:dyDescent="0.15">
      <c r="U716" s="380"/>
      <c r="V716" s="381"/>
    </row>
    <row r="717" spans="13:22" ht="21.95" customHeight="1" x14ac:dyDescent="0.15">
      <c r="U717" s="380"/>
      <c r="V717" s="381"/>
    </row>
    <row r="718" spans="13:22" ht="21.95" customHeight="1" x14ac:dyDescent="0.15">
      <c r="U718" s="380"/>
      <c r="V718" s="381"/>
    </row>
    <row r="719" spans="13:22" ht="21.95" customHeight="1" x14ac:dyDescent="0.15">
      <c r="U719" s="380"/>
      <c r="V719" s="381"/>
    </row>
    <row r="720" spans="13:22" ht="21.95" customHeight="1" x14ac:dyDescent="0.15">
      <c r="U720" s="380"/>
      <c r="V720" s="381"/>
    </row>
    <row r="721" spans="21:22" ht="21.95" customHeight="1" x14ac:dyDescent="0.15">
      <c r="U721" s="380"/>
      <c r="V721" s="381"/>
    </row>
    <row r="722" spans="21:22" ht="21.95" customHeight="1" x14ac:dyDescent="0.15">
      <c r="U722" s="380"/>
      <c r="V722" s="381"/>
    </row>
    <row r="723" spans="21:22" ht="21.95" customHeight="1" x14ac:dyDescent="0.15">
      <c r="U723" s="380"/>
      <c r="V723" s="381"/>
    </row>
    <row r="724" spans="21:22" ht="21.95" customHeight="1" x14ac:dyDescent="0.15">
      <c r="U724" s="380"/>
      <c r="V724" s="381"/>
    </row>
    <row r="725" spans="21:22" ht="21.95" customHeight="1" x14ac:dyDescent="0.15">
      <c r="U725" s="380"/>
      <c r="V725" s="381"/>
    </row>
    <row r="726" spans="21:22" ht="21.95" customHeight="1" x14ac:dyDescent="0.15">
      <c r="U726" s="380"/>
      <c r="V726" s="381"/>
    </row>
    <row r="727" spans="21:22" ht="21.95" customHeight="1" x14ac:dyDescent="0.15">
      <c r="U727" s="380"/>
      <c r="V727" s="381"/>
    </row>
    <row r="728" spans="21:22" ht="21.95" customHeight="1" x14ac:dyDescent="0.15">
      <c r="U728" s="380"/>
      <c r="V728" s="381"/>
    </row>
    <row r="729" spans="21:22" ht="21.95" customHeight="1" x14ac:dyDescent="0.15">
      <c r="U729" s="380"/>
      <c r="V729" s="381"/>
    </row>
    <row r="730" spans="21:22" ht="21.95" customHeight="1" x14ac:dyDescent="0.15">
      <c r="U730" s="380"/>
      <c r="V730" s="381"/>
    </row>
    <row r="731" spans="21:22" ht="21.95" customHeight="1" x14ac:dyDescent="0.15">
      <c r="U731" s="380"/>
      <c r="V731" s="381"/>
    </row>
    <row r="732" spans="21:22" ht="21.95" customHeight="1" x14ac:dyDescent="0.15">
      <c r="U732" s="380"/>
      <c r="V732" s="381"/>
    </row>
    <row r="733" spans="21:22" ht="21.95" customHeight="1" x14ac:dyDescent="0.15">
      <c r="U733" s="380"/>
      <c r="V733" s="381"/>
    </row>
    <row r="734" spans="21:22" ht="21.95" customHeight="1" x14ac:dyDescent="0.15">
      <c r="U734" s="380"/>
      <c r="V734" s="381"/>
    </row>
    <row r="735" spans="21:22" ht="21.95" customHeight="1" x14ac:dyDescent="0.15">
      <c r="U735" s="380"/>
      <c r="V735" s="381"/>
    </row>
    <row r="736" spans="21:22" ht="21.95" customHeight="1" x14ac:dyDescent="0.15">
      <c r="U736" s="380"/>
      <c r="V736" s="381"/>
    </row>
    <row r="737" spans="21:22" ht="21.95" customHeight="1" x14ac:dyDescent="0.15">
      <c r="U737" s="380"/>
      <c r="V737" s="381"/>
    </row>
    <row r="738" spans="21:22" ht="21.95" customHeight="1" x14ac:dyDescent="0.15">
      <c r="U738" s="380"/>
      <c r="V738" s="381"/>
    </row>
    <row r="739" spans="21:22" ht="21.95" customHeight="1" x14ac:dyDescent="0.15">
      <c r="U739" s="380"/>
      <c r="V739" s="381"/>
    </row>
    <row r="740" spans="21:22" ht="21.95" customHeight="1" x14ac:dyDescent="0.15">
      <c r="U740" s="380"/>
      <c r="V740" s="381"/>
    </row>
    <row r="741" spans="21:22" ht="21.95" customHeight="1" x14ac:dyDescent="0.15">
      <c r="U741" s="380"/>
      <c r="V741" s="381"/>
    </row>
    <row r="742" spans="21:22" ht="21.95" customHeight="1" x14ac:dyDescent="0.15">
      <c r="U742" s="380"/>
      <c r="V742" s="381"/>
    </row>
    <row r="743" spans="21:22" ht="21.95" customHeight="1" x14ac:dyDescent="0.15">
      <c r="U743" s="380"/>
      <c r="V743" s="381"/>
    </row>
    <row r="744" spans="21:22" ht="21.95" customHeight="1" x14ac:dyDescent="0.15">
      <c r="U744" s="380"/>
      <c r="V744" s="381"/>
    </row>
    <row r="745" spans="21:22" ht="21.95" customHeight="1" x14ac:dyDescent="0.15">
      <c r="U745" s="380"/>
      <c r="V745" s="381"/>
    </row>
    <row r="746" spans="21:22" ht="21.95" customHeight="1" x14ac:dyDescent="0.15">
      <c r="U746" s="380"/>
      <c r="V746" s="381"/>
    </row>
    <row r="747" spans="21:22" ht="21.95" customHeight="1" x14ac:dyDescent="0.15">
      <c r="U747" s="380"/>
      <c r="V747" s="381"/>
    </row>
    <row r="748" spans="21:22" ht="21.95" customHeight="1" x14ac:dyDescent="0.15">
      <c r="U748" s="380"/>
      <c r="V748" s="381"/>
    </row>
    <row r="749" spans="21:22" ht="21.95" customHeight="1" x14ac:dyDescent="0.15">
      <c r="U749" s="380"/>
      <c r="V749" s="381"/>
    </row>
    <row r="750" spans="21:22" ht="21.95" customHeight="1" x14ac:dyDescent="0.15">
      <c r="U750" s="380"/>
      <c r="V750" s="381"/>
    </row>
    <row r="751" spans="21:22" ht="21.95" customHeight="1" x14ac:dyDescent="0.15">
      <c r="U751" s="380"/>
      <c r="V751" s="381"/>
    </row>
    <row r="752" spans="21:22" ht="21.95" customHeight="1" x14ac:dyDescent="0.15">
      <c r="U752" s="380"/>
      <c r="V752" s="381"/>
    </row>
    <row r="753" spans="21:22" ht="21.95" customHeight="1" x14ac:dyDescent="0.15">
      <c r="U753" s="380"/>
      <c r="V753" s="381"/>
    </row>
    <row r="754" spans="21:22" ht="21.95" customHeight="1" x14ac:dyDescent="0.15">
      <c r="U754" s="380"/>
      <c r="V754" s="381"/>
    </row>
    <row r="755" spans="21:22" ht="21.95" customHeight="1" x14ac:dyDescent="0.15">
      <c r="U755" s="380"/>
      <c r="V755" s="381"/>
    </row>
    <row r="756" spans="21:22" ht="21.95" customHeight="1" x14ac:dyDescent="0.15">
      <c r="U756" s="380"/>
      <c r="V756" s="381"/>
    </row>
    <row r="757" spans="21:22" ht="21.95" customHeight="1" x14ac:dyDescent="0.15">
      <c r="U757" s="380"/>
      <c r="V757" s="381"/>
    </row>
    <row r="758" spans="21:22" ht="21.95" customHeight="1" x14ac:dyDescent="0.15">
      <c r="U758" s="380"/>
      <c r="V758" s="381"/>
    </row>
    <row r="759" spans="21:22" ht="21.95" customHeight="1" x14ac:dyDescent="0.15">
      <c r="U759" s="380"/>
      <c r="V759" s="381"/>
    </row>
    <row r="760" spans="21:22" ht="21.95" customHeight="1" x14ac:dyDescent="0.15">
      <c r="U760" s="380"/>
      <c r="V760" s="381"/>
    </row>
    <row r="761" spans="21:22" ht="21.95" customHeight="1" x14ac:dyDescent="0.15">
      <c r="U761" s="380"/>
      <c r="V761" s="381"/>
    </row>
    <row r="762" spans="21:22" ht="21.95" customHeight="1" x14ac:dyDescent="0.15">
      <c r="U762" s="380"/>
      <c r="V762" s="381"/>
    </row>
    <row r="763" spans="21:22" ht="21.95" customHeight="1" x14ac:dyDescent="0.15">
      <c r="U763" s="380"/>
      <c r="V763" s="381"/>
    </row>
    <row r="764" spans="21:22" ht="21.95" customHeight="1" x14ac:dyDescent="0.15">
      <c r="U764" s="380"/>
      <c r="V764" s="381"/>
    </row>
    <row r="765" spans="21:22" ht="21.95" customHeight="1" x14ac:dyDescent="0.15">
      <c r="U765" s="380"/>
      <c r="V765" s="381"/>
    </row>
    <row r="766" spans="21:22" ht="21.95" customHeight="1" x14ac:dyDescent="0.15">
      <c r="U766" s="380"/>
      <c r="V766" s="381"/>
    </row>
    <row r="767" spans="21:22" ht="21.95" customHeight="1" x14ac:dyDescent="0.15">
      <c r="U767" s="380"/>
      <c r="V767" s="381"/>
    </row>
    <row r="768" spans="21:22" ht="21.95" customHeight="1" x14ac:dyDescent="0.15">
      <c r="U768" s="380"/>
      <c r="V768" s="381"/>
    </row>
    <row r="769" spans="21:22" ht="21.95" customHeight="1" x14ac:dyDescent="0.15">
      <c r="U769" s="380"/>
      <c r="V769" s="381"/>
    </row>
    <row r="770" spans="21:22" ht="21.95" customHeight="1" x14ac:dyDescent="0.15">
      <c r="U770" s="380"/>
      <c r="V770" s="381"/>
    </row>
    <row r="771" spans="21:22" ht="21.95" customHeight="1" x14ac:dyDescent="0.15">
      <c r="U771" s="380"/>
      <c r="V771" s="381"/>
    </row>
    <row r="772" spans="21:22" ht="21.95" customHeight="1" x14ac:dyDescent="0.15">
      <c r="U772" s="380"/>
      <c r="V772" s="381"/>
    </row>
    <row r="773" spans="21:22" ht="21.95" customHeight="1" x14ac:dyDescent="0.15">
      <c r="U773" s="380"/>
      <c r="V773" s="381"/>
    </row>
    <row r="774" spans="21:22" ht="21.95" customHeight="1" x14ac:dyDescent="0.15">
      <c r="U774" s="380"/>
      <c r="V774" s="381"/>
    </row>
    <row r="775" spans="21:22" ht="21.95" customHeight="1" x14ac:dyDescent="0.15">
      <c r="U775" s="380"/>
      <c r="V775" s="381"/>
    </row>
    <row r="776" spans="21:22" ht="21.95" customHeight="1" x14ac:dyDescent="0.15">
      <c r="U776" s="380"/>
      <c r="V776" s="381"/>
    </row>
    <row r="777" spans="21:22" ht="21.95" customHeight="1" x14ac:dyDescent="0.15">
      <c r="U777" s="380"/>
      <c r="V777" s="381"/>
    </row>
    <row r="778" spans="21:22" ht="21.95" customHeight="1" x14ac:dyDescent="0.15">
      <c r="U778" s="380"/>
      <c r="V778" s="381"/>
    </row>
    <row r="779" spans="21:22" ht="21.95" customHeight="1" x14ac:dyDescent="0.15">
      <c r="U779" s="380"/>
      <c r="V779" s="381"/>
    </row>
    <row r="780" spans="21:22" ht="21.95" customHeight="1" x14ac:dyDescent="0.15">
      <c r="U780" s="380"/>
      <c r="V780" s="381"/>
    </row>
    <row r="781" spans="21:22" ht="21.95" customHeight="1" x14ac:dyDescent="0.15">
      <c r="U781" s="380"/>
      <c r="V781" s="381"/>
    </row>
    <row r="782" spans="21:22" ht="21.95" customHeight="1" x14ac:dyDescent="0.15">
      <c r="U782" s="380"/>
      <c r="V782" s="381"/>
    </row>
    <row r="783" spans="21:22" ht="21.95" customHeight="1" x14ac:dyDescent="0.15">
      <c r="U783" s="380"/>
      <c r="V783" s="381"/>
    </row>
    <row r="784" spans="21:22" ht="21.95" customHeight="1" x14ac:dyDescent="0.15">
      <c r="U784" s="380"/>
      <c r="V784" s="381"/>
    </row>
    <row r="785" spans="21:22" ht="21.95" customHeight="1" x14ac:dyDescent="0.15">
      <c r="U785" s="380"/>
      <c r="V785" s="381"/>
    </row>
    <row r="786" spans="21:22" ht="21.95" customHeight="1" x14ac:dyDescent="0.15">
      <c r="U786" s="380"/>
      <c r="V786" s="381"/>
    </row>
    <row r="787" spans="21:22" ht="21.95" customHeight="1" x14ac:dyDescent="0.15">
      <c r="U787" s="380"/>
      <c r="V787" s="381"/>
    </row>
    <row r="788" spans="21:22" ht="21.95" customHeight="1" x14ac:dyDescent="0.15">
      <c r="U788" s="380"/>
      <c r="V788" s="381"/>
    </row>
    <row r="789" spans="21:22" ht="21.95" customHeight="1" x14ac:dyDescent="0.15">
      <c r="U789" s="380"/>
      <c r="V789" s="381"/>
    </row>
    <row r="790" spans="21:22" ht="21.95" customHeight="1" x14ac:dyDescent="0.15">
      <c r="U790" s="380"/>
      <c r="V790" s="381"/>
    </row>
    <row r="791" spans="21:22" ht="21.95" customHeight="1" x14ac:dyDescent="0.15">
      <c r="U791" s="380"/>
      <c r="V791" s="381"/>
    </row>
    <row r="792" spans="21:22" ht="21.95" customHeight="1" x14ac:dyDescent="0.15">
      <c r="U792" s="380"/>
      <c r="V792" s="381"/>
    </row>
    <row r="793" spans="21:22" ht="21.95" customHeight="1" x14ac:dyDescent="0.15">
      <c r="U793" s="380"/>
      <c r="V793" s="381"/>
    </row>
    <row r="794" spans="21:22" ht="21.95" customHeight="1" x14ac:dyDescent="0.15">
      <c r="U794" s="380"/>
      <c r="V794" s="381"/>
    </row>
    <row r="795" spans="21:22" ht="21.95" customHeight="1" x14ac:dyDescent="0.15">
      <c r="U795" s="380"/>
      <c r="V795" s="381"/>
    </row>
    <row r="796" spans="21:22" ht="21.95" customHeight="1" x14ac:dyDescent="0.15">
      <c r="U796" s="380"/>
      <c r="V796" s="381"/>
    </row>
    <row r="797" spans="21:22" ht="21.95" customHeight="1" x14ac:dyDescent="0.15">
      <c r="U797" s="380"/>
      <c r="V797" s="381"/>
    </row>
    <row r="798" spans="21:22" ht="21.95" customHeight="1" x14ac:dyDescent="0.15">
      <c r="U798" s="380"/>
      <c r="V798" s="381"/>
    </row>
    <row r="799" spans="21:22" ht="21.95" customHeight="1" x14ac:dyDescent="0.15">
      <c r="U799" s="380"/>
      <c r="V799" s="381"/>
    </row>
    <row r="800" spans="21:22" ht="21.95" customHeight="1" x14ac:dyDescent="0.15">
      <c r="U800" s="380"/>
      <c r="V800" s="381"/>
    </row>
    <row r="801" spans="21:22" ht="21.95" customHeight="1" x14ac:dyDescent="0.15">
      <c r="U801" s="380"/>
      <c r="V801" s="381"/>
    </row>
    <row r="802" spans="21:22" ht="21.95" customHeight="1" x14ac:dyDescent="0.15">
      <c r="U802" s="380"/>
      <c r="V802" s="381"/>
    </row>
    <row r="803" spans="21:22" ht="21.95" customHeight="1" x14ac:dyDescent="0.15">
      <c r="U803" s="380"/>
      <c r="V803" s="381"/>
    </row>
    <row r="804" spans="21:22" ht="21.95" customHeight="1" x14ac:dyDescent="0.15">
      <c r="U804" s="380"/>
      <c r="V804" s="381"/>
    </row>
    <row r="805" spans="21:22" ht="21.95" customHeight="1" x14ac:dyDescent="0.15">
      <c r="U805" s="380"/>
      <c r="V805" s="381"/>
    </row>
    <row r="806" spans="21:22" ht="21.95" customHeight="1" x14ac:dyDescent="0.15">
      <c r="U806" s="380"/>
      <c r="V806" s="381"/>
    </row>
    <row r="807" spans="21:22" ht="21.95" customHeight="1" x14ac:dyDescent="0.15">
      <c r="U807" s="380"/>
      <c r="V807" s="381"/>
    </row>
    <row r="808" spans="21:22" ht="21.95" customHeight="1" x14ac:dyDescent="0.15">
      <c r="U808" s="380"/>
      <c r="V808" s="381"/>
    </row>
    <row r="809" spans="21:22" ht="21.95" customHeight="1" x14ac:dyDescent="0.15">
      <c r="U809" s="380"/>
      <c r="V809" s="381"/>
    </row>
    <row r="810" spans="21:22" ht="21.95" customHeight="1" x14ac:dyDescent="0.15">
      <c r="U810" s="380"/>
      <c r="V810" s="381"/>
    </row>
    <row r="811" spans="21:22" ht="21.95" customHeight="1" x14ac:dyDescent="0.15">
      <c r="U811" s="380"/>
      <c r="V811" s="381"/>
    </row>
    <row r="812" spans="21:22" ht="21.95" customHeight="1" x14ac:dyDescent="0.15">
      <c r="U812" s="380"/>
      <c r="V812" s="381"/>
    </row>
    <row r="813" spans="21:22" ht="21.95" customHeight="1" x14ac:dyDescent="0.15">
      <c r="U813" s="380"/>
      <c r="V813" s="381"/>
    </row>
    <row r="814" spans="21:22" ht="21.95" customHeight="1" x14ac:dyDescent="0.15">
      <c r="U814" s="380"/>
      <c r="V814" s="381"/>
    </row>
    <row r="815" spans="21:22" ht="21.95" customHeight="1" x14ac:dyDescent="0.15">
      <c r="U815" s="380"/>
      <c r="V815" s="381"/>
    </row>
    <row r="816" spans="21:22" ht="21.95" customHeight="1" x14ac:dyDescent="0.15">
      <c r="U816" s="380"/>
      <c r="V816" s="381"/>
    </row>
    <row r="817" spans="21:22" ht="21.95" customHeight="1" x14ac:dyDescent="0.15">
      <c r="U817" s="380"/>
      <c r="V817" s="381"/>
    </row>
    <row r="818" spans="21:22" ht="21.95" customHeight="1" x14ac:dyDescent="0.15">
      <c r="U818" s="380"/>
      <c r="V818" s="381"/>
    </row>
    <row r="819" spans="21:22" ht="21.95" customHeight="1" x14ac:dyDescent="0.15">
      <c r="U819" s="380"/>
      <c r="V819" s="381"/>
    </row>
    <row r="820" spans="21:22" ht="21.95" customHeight="1" x14ac:dyDescent="0.15">
      <c r="U820" s="380"/>
      <c r="V820" s="381"/>
    </row>
    <row r="821" spans="21:22" ht="21.95" customHeight="1" x14ac:dyDescent="0.15">
      <c r="U821" s="380"/>
      <c r="V821" s="381"/>
    </row>
    <row r="822" spans="21:22" ht="21.95" customHeight="1" x14ac:dyDescent="0.15">
      <c r="U822" s="380"/>
      <c r="V822" s="381"/>
    </row>
    <row r="823" spans="21:22" ht="21.95" customHeight="1" x14ac:dyDescent="0.15">
      <c r="U823" s="380"/>
      <c r="V823" s="381"/>
    </row>
    <row r="824" spans="21:22" ht="21.95" customHeight="1" x14ac:dyDescent="0.15">
      <c r="U824" s="380"/>
      <c r="V824" s="381"/>
    </row>
    <row r="825" spans="21:22" ht="21.95" customHeight="1" x14ac:dyDescent="0.15">
      <c r="U825" s="380"/>
      <c r="V825" s="381"/>
    </row>
    <row r="826" spans="21:22" ht="21.95" customHeight="1" x14ac:dyDescent="0.15">
      <c r="U826" s="380"/>
      <c r="V826" s="381"/>
    </row>
    <row r="827" spans="21:22" ht="21.95" customHeight="1" x14ac:dyDescent="0.15">
      <c r="U827" s="380"/>
      <c r="V827" s="381"/>
    </row>
    <row r="828" spans="21:22" ht="21.95" customHeight="1" x14ac:dyDescent="0.15">
      <c r="U828" s="380"/>
      <c r="V828" s="381"/>
    </row>
    <row r="829" spans="21:22" ht="21.95" customHeight="1" x14ac:dyDescent="0.15">
      <c r="U829" s="380"/>
      <c r="V829" s="381"/>
    </row>
    <row r="830" spans="21:22" ht="21.95" customHeight="1" x14ac:dyDescent="0.15">
      <c r="U830" s="380"/>
      <c r="V830" s="381"/>
    </row>
    <row r="831" spans="21:22" ht="21.95" customHeight="1" x14ac:dyDescent="0.15">
      <c r="U831" s="380"/>
      <c r="V831" s="381"/>
    </row>
    <row r="832" spans="21:22" ht="21.95" customHeight="1" x14ac:dyDescent="0.15">
      <c r="U832" s="380"/>
      <c r="V832" s="381"/>
    </row>
    <row r="833" spans="21:22" ht="21.95" customHeight="1" x14ac:dyDescent="0.15">
      <c r="U833" s="380"/>
      <c r="V833" s="381"/>
    </row>
    <row r="834" spans="21:22" ht="21.95" customHeight="1" x14ac:dyDescent="0.15">
      <c r="U834" s="380"/>
      <c r="V834" s="381"/>
    </row>
    <row r="835" spans="21:22" ht="21.95" customHeight="1" x14ac:dyDescent="0.15">
      <c r="U835" s="380"/>
      <c r="V835" s="381"/>
    </row>
    <row r="836" spans="21:22" ht="21.95" customHeight="1" x14ac:dyDescent="0.15">
      <c r="U836" s="380"/>
      <c r="V836" s="381"/>
    </row>
    <row r="837" spans="21:22" ht="21.95" customHeight="1" x14ac:dyDescent="0.15">
      <c r="U837" s="380"/>
      <c r="V837" s="381"/>
    </row>
    <row r="838" spans="21:22" ht="21.95" customHeight="1" x14ac:dyDescent="0.15">
      <c r="U838" s="380"/>
      <c r="V838" s="381"/>
    </row>
    <row r="839" spans="21:22" ht="21.95" customHeight="1" x14ac:dyDescent="0.15">
      <c r="U839" s="380"/>
      <c r="V839" s="381"/>
    </row>
  </sheetData>
  <autoFilter ref="A6:AB549"/>
  <mergeCells count="9">
    <mergeCell ref="B1:T1"/>
    <mergeCell ref="T4:T6"/>
    <mergeCell ref="L154:L156"/>
    <mergeCell ref="L295:L297"/>
    <mergeCell ref="B26:C26"/>
    <mergeCell ref="B4:B6"/>
    <mergeCell ref="L4:L6"/>
    <mergeCell ref="C4:F5"/>
    <mergeCell ref="G4:K5"/>
  </mergeCells>
  <phoneticPr fontId="4" type="noConversion"/>
  <conditionalFormatting sqref="H27:K28">
    <cfRule type="expression" priority="15" stopIfTrue="1">
      <formula>ISERROR(F27:F2535)</formula>
    </cfRule>
  </conditionalFormatting>
  <conditionalFormatting sqref="H18:K25">
    <cfRule type="expression" priority="218" stopIfTrue="1">
      <formula>ISERROR(F18:F2522)</formula>
    </cfRule>
  </conditionalFormatting>
  <conditionalFormatting sqref="C7:F12 H7:H12">
    <cfRule type="expression" priority="5759" stopIfTrue="1">
      <formula>ISERROR(F7:F2438)</formula>
    </cfRule>
  </conditionalFormatting>
  <conditionalFormatting sqref="H13:H17 C13:F17">
    <cfRule type="expression" priority="5761" stopIfTrue="1">
      <formula>ISERROR(F13:F2443)</formula>
    </cfRule>
  </conditionalFormatting>
  <printOptions horizontalCentered="1" verticalCentered="1"/>
  <pageMargins left="0.78740157480314965" right="0.19685039370078741" top="0.19685039370078741" bottom="0.19685039370078741" header="0" footer="0"/>
  <pageSetup paperSize="9" scale="96" orientation="landscape" horizontalDpi="4294967292" verticalDpi="300" r:id="rId1"/>
  <headerFooter alignWithMargins="0">
    <oddHeader xml:space="preserve">&amp;C
</oddHeader>
    <oddFooter xml:space="preserve">&amp;C
</oddFooter>
  </headerFooter>
  <rowBreaks count="6" manualBreakCount="6">
    <brk id="28" min="1" max="19" man="1"/>
    <brk id="48" min="1" max="19" man="1"/>
    <brk id="68" min="1" max="19" man="1"/>
    <brk id="88" min="1" max="19" man="1"/>
    <brk id="108" min="1" max="19" man="1"/>
    <brk id="128" min="1" max="19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0"/>
  </sheetPr>
  <dimension ref="A1:E160"/>
  <sheetViews>
    <sheetView topLeftCell="A106" workbookViewId="0">
      <selection activeCell="E19" sqref="E19"/>
    </sheetView>
  </sheetViews>
  <sheetFormatPr defaultRowHeight="20.100000000000001" customHeight="1" x14ac:dyDescent="0.15"/>
  <cols>
    <col min="1" max="4" width="8.88671875" style="370"/>
    <col min="5" max="5" width="28.5546875" style="370" customWidth="1"/>
    <col min="6" max="16384" width="8.88671875" style="370"/>
  </cols>
  <sheetData>
    <row r="1" spans="1:5" ht="20.100000000000001" customHeight="1" x14ac:dyDescent="0.15">
      <c r="A1" s="823" t="s">
        <v>286</v>
      </c>
      <c r="B1" s="823" t="s">
        <v>287</v>
      </c>
      <c r="C1" s="823" t="s">
        <v>288</v>
      </c>
      <c r="D1" s="823" t="s">
        <v>289</v>
      </c>
      <c r="E1" s="823"/>
    </row>
    <row r="2" spans="1:5" s="578" customFormat="1" ht="20.100000000000001" customHeight="1" x14ac:dyDescent="0.15">
      <c r="A2" s="823"/>
      <c r="B2" s="823"/>
      <c r="C2" s="823"/>
      <c r="D2" s="577" t="s">
        <v>291</v>
      </c>
      <c r="E2" s="577" t="s">
        <v>292</v>
      </c>
    </row>
    <row r="3" spans="1:5" ht="20.100000000000001" customHeight="1" x14ac:dyDescent="0.15">
      <c r="A3" s="579" t="s">
        <v>296</v>
      </c>
      <c r="B3" s="579" t="s">
        <v>184</v>
      </c>
      <c r="C3" s="580">
        <v>1667</v>
      </c>
      <c r="D3" s="579" t="s">
        <v>90</v>
      </c>
      <c r="E3" s="579" t="s">
        <v>91</v>
      </c>
    </row>
    <row r="4" spans="1:5" ht="20.100000000000001" customHeight="1" x14ac:dyDescent="0.15">
      <c r="A4" s="581" t="s">
        <v>297</v>
      </c>
      <c r="B4" s="581" t="s">
        <v>184</v>
      </c>
      <c r="C4" s="582">
        <v>135</v>
      </c>
      <c r="D4" s="581" t="s">
        <v>90</v>
      </c>
      <c r="E4" s="579" t="s">
        <v>91</v>
      </c>
    </row>
    <row r="5" spans="1:5" ht="20.100000000000001" customHeight="1" x14ac:dyDescent="0.15">
      <c r="A5" s="581" t="s">
        <v>298</v>
      </c>
      <c r="B5" s="581" t="s">
        <v>184</v>
      </c>
      <c r="C5" s="582">
        <v>1711</v>
      </c>
      <c r="D5" s="581" t="s">
        <v>90</v>
      </c>
      <c r="E5" s="579" t="s">
        <v>91</v>
      </c>
    </row>
    <row r="6" spans="1:5" ht="20.100000000000001" customHeight="1" x14ac:dyDescent="0.15">
      <c r="A6" s="581" t="s">
        <v>299</v>
      </c>
      <c r="B6" s="581" t="s">
        <v>300</v>
      </c>
      <c r="C6" s="582">
        <v>926</v>
      </c>
      <c r="D6" s="581" t="s">
        <v>90</v>
      </c>
      <c r="E6" s="579" t="s">
        <v>91</v>
      </c>
    </row>
    <row r="7" spans="1:5" ht="20.100000000000001" customHeight="1" x14ac:dyDescent="0.15">
      <c r="A7" s="581" t="s">
        <v>301</v>
      </c>
      <c r="B7" s="581" t="s">
        <v>184</v>
      </c>
      <c r="C7" s="582">
        <v>2944</v>
      </c>
      <c r="D7" s="581" t="s">
        <v>90</v>
      </c>
      <c r="E7" s="579" t="s">
        <v>91</v>
      </c>
    </row>
    <row r="8" spans="1:5" ht="20.100000000000001" customHeight="1" x14ac:dyDescent="0.15">
      <c r="A8" s="581" t="s">
        <v>302</v>
      </c>
      <c r="B8" s="581" t="s">
        <v>300</v>
      </c>
      <c r="C8" s="582">
        <v>46</v>
      </c>
      <c r="D8" s="581" t="s">
        <v>90</v>
      </c>
      <c r="E8" s="579" t="s">
        <v>91</v>
      </c>
    </row>
    <row r="9" spans="1:5" ht="20.100000000000001" customHeight="1" x14ac:dyDescent="0.15">
      <c r="A9" s="581" t="s">
        <v>303</v>
      </c>
      <c r="B9" s="581" t="s">
        <v>184</v>
      </c>
      <c r="C9" s="582">
        <v>783</v>
      </c>
      <c r="D9" s="581" t="s">
        <v>90</v>
      </c>
      <c r="E9" s="579" t="s">
        <v>91</v>
      </c>
    </row>
    <row r="10" spans="1:5" ht="20.100000000000001" customHeight="1" x14ac:dyDescent="0.15">
      <c r="A10" s="581" t="s">
        <v>304</v>
      </c>
      <c r="B10" s="581" t="s">
        <v>184</v>
      </c>
      <c r="C10" s="582">
        <v>380</v>
      </c>
      <c r="D10" s="581" t="s">
        <v>90</v>
      </c>
      <c r="E10" s="579" t="s">
        <v>91</v>
      </c>
    </row>
    <row r="11" spans="1:5" ht="20.100000000000001" customHeight="1" x14ac:dyDescent="0.15">
      <c r="A11" s="581" t="s">
        <v>305</v>
      </c>
      <c r="B11" s="581" t="s">
        <v>184</v>
      </c>
      <c r="C11" s="582">
        <v>403</v>
      </c>
      <c r="D11" s="581" t="s">
        <v>90</v>
      </c>
      <c r="E11" s="579" t="s">
        <v>91</v>
      </c>
    </row>
    <row r="12" spans="1:5" ht="20.100000000000001" customHeight="1" x14ac:dyDescent="0.15">
      <c r="A12" s="581" t="s">
        <v>306</v>
      </c>
      <c r="B12" s="581" t="s">
        <v>300</v>
      </c>
      <c r="C12" s="582">
        <v>275</v>
      </c>
      <c r="D12" s="581" t="s">
        <v>90</v>
      </c>
      <c r="E12" s="579" t="s">
        <v>91</v>
      </c>
    </row>
    <row r="13" spans="1:5" ht="20.100000000000001" customHeight="1" x14ac:dyDescent="0.15">
      <c r="A13" s="581" t="s">
        <v>307</v>
      </c>
      <c r="B13" s="581" t="s">
        <v>184</v>
      </c>
      <c r="C13" s="582">
        <v>625</v>
      </c>
      <c r="D13" s="581" t="s">
        <v>90</v>
      </c>
      <c r="E13" s="579" t="s">
        <v>91</v>
      </c>
    </row>
    <row r="14" spans="1:5" ht="20.100000000000001" customHeight="1" x14ac:dyDescent="0.15">
      <c r="A14" s="581" t="s">
        <v>308</v>
      </c>
      <c r="B14" s="581" t="s">
        <v>300</v>
      </c>
      <c r="C14" s="582">
        <v>29</v>
      </c>
      <c r="D14" s="581" t="s">
        <v>90</v>
      </c>
      <c r="E14" s="579" t="s">
        <v>91</v>
      </c>
    </row>
    <row r="15" spans="1:5" ht="20.100000000000001" customHeight="1" x14ac:dyDescent="0.15">
      <c r="A15" s="581" t="s">
        <v>309</v>
      </c>
      <c r="B15" s="581" t="s">
        <v>184</v>
      </c>
      <c r="C15" s="582">
        <v>36</v>
      </c>
      <c r="D15" s="581" t="s">
        <v>90</v>
      </c>
      <c r="E15" s="579" t="s">
        <v>91</v>
      </c>
    </row>
    <row r="16" spans="1:5" ht="20.100000000000001" customHeight="1" x14ac:dyDescent="0.15">
      <c r="A16" s="581" t="s">
        <v>310</v>
      </c>
      <c r="B16" s="581" t="s">
        <v>184</v>
      </c>
      <c r="C16" s="582">
        <v>572</v>
      </c>
      <c r="D16" s="581" t="s">
        <v>90</v>
      </c>
      <c r="E16" s="579" t="s">
        <v>91</v>
      </c>
    </row>
    <row r="17" spans="1:5" ht="20.100000000000001" customHeight="1" x14ac:dyDescent="0.15">
      <c r="A17" s="581" t="s">
        <v>311</v>
      </c>
      <c r="B17" s="581" t="s">
        <v>312</v>
      </c>
      <c r="C17" s="582">
        <v>2224</v>
      </c>
      <c r="D17" s="581" t="s">
        <v>90</v>
      </c>
      <c r="E17" s="579" t="s">
        <v>91</v>
      </c>
    </row>
    <row r="18" spans="1:5" ht="20.100000000000001" customHeight="1" x14ac:dyDescent="0.15">
      <c r="A18" s="581" t="s">
        <v>313</v>
      </c>
      <c r="B18" s="581" t="s">
        <v>184</v>
      </c>
      <c r="C18" s="582">
        <v>1084</v>
      </c>
      <c r="D18" s="581" t="s">
        <v>90</v>
      </c>
      <c r="E18" s="579" t="s">
        <v>91</v>
      </c>
    </row>
    <row r="19" spans="1:5" ht="20.100000000000001" customHeight="1" x14ac:dyDescent="0.15">
      <c r="A19" s="581" t="s">
        <v>314</v>
      </c>
      <c r="B19" s="581" t="s">
        <v>315</v>
      </c>
      <c r="C19" s="582">
        <v>10</v>
      </c>
      <c r="D19" s="581" t="s">
        <v>90</v>
      </c>
      <c r="E19" s="579" t="s">
        <v>91</v>
      </c>
    </row>
    <row r="20" spans="1:5" ht="20.100000000000001" customHeight="1" x14ac:dyDescent="0.15">
      <c r="A20" s="581" t="s">
        <v>316</v>
      </c>
      <c r="B20" s="581" t="s">
        <v>184</v>
      </c>
      <c r="C20" s="582">
        <v>726</v>
      </c>
      <c r="D20" s="581" t="s">
        <v>90</v>
      </c>
      <c r="E20" s="579" t="s">
        <v>91</v>
      </c>
    </row>
    <row r="21" spans="1:5" ht="20.100000000000001" customHeight="1" x14ac:dyDescent="0.15">
      <c r="A21" s="581" t="s">
        <v>317</v>
      </c>
      <c r="B21" s="581" t="s">
        <v>312</v>
      </c>
      <c r="C21" s="582">
        <v>592</v>
      </c>
      <c r="D21" s="581" t="s">
        <v>90</v>
      </c>
      <c r="E21" s="579" t="s">
        <v>91</v>
      </c>
    </row>
    <row r="22" spans="1:5" ht="20.100000000000001" customHeight="1" x14ac:dyDescent="0.15">
      <c r="A22" s="581" t="s">
        <v>318</v>
      </c>
      <c r="B22" s="581" t="s">
        <v>184</v>
      </c>
      <c r="C22" s="582">
        <v>438</v>
      </c>
      <c r="D22" s="581" t="s">
        <v>90</v>
      </c>
      <c r="E22" s="579" t="s">
        <v>91</v>
      </c>
    </row>
    <row r="23" spans="1:5" ht="20.100000000000001" customHeight="1" x14ac:dyDescent="0.15">
      <c r="A23" s="581">
        <v>381</v>
      </c>
      <c r="B23" s="581" t="s">
        <v>184</v>
      </c>
      <c r="C23" s="582">
        <v>142</v>
      </c>
      <c r="D23" s="581" t="s">
        <v>90</v>
      </c>
      <c r="E23" s="579" t="s">
        <v>91</v>
      </c>
    </row>
    <row r="24" spans="1:5" ht="20.100000000000001" customHeight="1" x14ac:dyDescent="0.15">
      <c r="A24" s="581" t="s">
        <v>319</v>
      </c>
      <c r="B24" s="581" t="s">
        <v>184</v>
      </c>
      <c r="C24" s="582">
        <v>65</v>
      </c>
      <c r="D24" s="581" t="s">
        <v>90</v>
      </c>
      <c r="E24" s="579" t="s">
        <v>91</v>
      </c>
    </row>
    <row r="25" spans="1:5" ht="20.100000000000001" customHeight="1" x14ac:dyDescent="0.15">
      <c r="A25" s="581" t="s">
        <v>320</v>
      </c>
      <c r="B25" s="581" t="s">
        <v>312</v>
      </c>
      <c r="C25" s="582">
        <v>770</v>
      </c>
      <c r="D25" s="581" t="s">
        <v>90</v>
      </c>
      <c r="E25" s="579" t="s">
        <v>91</v>
      </c>
    </row>
    <row r="26" spans="1:5" ht="20.100000000000001" customHeight="1" x14ac:dyDescent="0.15">
      <c r="A26" s="581">
        <v>356</v>
      </c>
      <c r="B26" s="581" t="s">
        <v>321</v>
      </c>
      <c r="C26" s="582">
        <v>281</v>
      </c>
      <c r="D26" s="581" t="s">
        <v>90</v>
      </c>
      <c r="E26" s="579" t="s">
        <v>91</v>
      </c>
    </row>
    <row r="27" spans="1:5" ht="20.100000000000001" customHeight="1" x14ac:dyDescent="0.15">
      <c r="A27" s="581" t="s">
        <v>322</v>
      </c>
      <c r="B27" s="581" t="s">
        <v>300</v>
      </c>
      <c r="C27" s="582">
        <v>14</v>
      </c>
      <c r="D27" s="581" t="s">
        <v>90</v>
      </c>
      <c r="E27" s="579" t="s">
        <v>91</v>
      </c>
    </row>
    <row r="28" spans="1:5" ht="20.100000000000001" customHeight="1" x14ac:dyDescent="0.15">
      <c r="A28" s="581" t="s">
        <v>323</v>
      </c>
      <c r="B28" s="581" t="s">
        <v>184</v>
      </c>
      <c r="C28" s="582">
        <v>157</v>
      </c>
      <c r="D28" s="581" t="s">
        <v>90</v>
      </c>
      <c r="E28" s="581" t="s">
        <v>91</v>
      </c>
    </row>
    <row r="29" spans="1:5" ht="20.100000000000001" customHeight="1" x14ac:dyDescent="0.15">
      <c r="A29" s="581" t="s">
        <v>324</v>
      </c>
      <c r="B29" s="581" t="s">
        <v>300</v>
      </c>
      <c r="C29" s="582">
        <v>785</v>
      </c>
      <c r="D29" s="581" t="s">
        <v>90</v>
      </c>
      <c r="E29" s="581" t="s">
        <v>91</v>
      </c>
    </row>
    <row r="30" spans="1:5" ht="20.100000000000001" customHeight="1" x14ac:dyDescent="0.15">
      <c r="A30" s="581" t="s">
        <v>325</v>
      </c>
      <c r="B30" s="581" t="s">
        <v>300</v>
      </c>
      <c r="C30" s="582">
        <v>262</v>
      </c>
      <c r="D30" s="581" t="s">
        <v>90</v>
      </c>
      <c r="E30" s="581" t="s">
        <v>91</v>
      </c>
    </row>
    <row r="31" spans="1:5" ht="20.100000000000001" customHeight="1" x14ac:dyDescent="0.15">
      <c r="A31" s="581" t="s">
        <v>326</v>
      </c>
      <c r="B31" s="581" t="s">
        <v>312</v>
      </c>
      <c r="C31" s="582">
        <v>1484</v>
      </c>
      <c r="D31" s="581" t="s">
        <v>90</v>
      </c>
      <c r="E31" s="581" t="s">
        <v>91</v>
      </c>
    </row>
    <row r="32" spans="1:5" ht="20.100000000000001" customHeight="1" x14ac:dyDescent="0.15">
      <c r="A32" s="581" t="s">
        <v>327</v>
      </c>
      <c r="B32" s="581" t="s">
        <v>312</v>
      </c>
      <c r="C32" s="582">
        <v>513</v>
      </c>
      <c r="D32" s="581" t="s">
        <v>90</v>
      </c>
      <c r="E32" s="581" t="s">
        <v>91</v>
      </c>
    </row>
    <row r="33" spans="1:5" ht="20.100000000000001" customHeight="1" x14ac:dyDescent="0.15">
      <c r="A33" s="581" t="s">
        <v>328</v>
      </c>
      <c r="B33" s="581" t="s">
        <v>312</v>
      </c>
      <c r="C33" s="582">
        <v>42</v>
      </c>
      <c r="D33" s="581" t="s">
        <v>90</v>
      </c>
      <c r="E33" s="581" t="s">
        <v>91</v>
      </c>
    </row>
    <row r="34" spans="1:5" ht="20.100000000000001" customHeight="1" x14ac:dyDescent="0.15">
      <c r="A34" s="581" t="s">
        <v>329</v>
      </c>
      <c r="B34" s="581" t="s">
        <v>312</v>
      </c>
      <c r="C34" s="582">
        <v>8</v>
      </c>
      <c r="D34" s="581" t="s">
        <v>90</v>
      </c>
      <c r="E34" s="581" t="s">
        <v>91</v>
      </c>
    </row>
    <row r="35" spans="1:5" ht="20.100000000000001" customHeight="1" x14ac:dyDescent="0.15">
      <c r="A35" s="581" t="s">
        <v>330</v>
      </c>
      <c r="B35" s="581" t="s">
        <v>312</v>
      </c>
      <c r="C35" s="582">
        <v>1126</v>
      </c>
      <c r="D35" s="581" t="s">
        <v>90</v>
      </c>
      <c r="E35" s="581" t="s">
        <v>91</v>
      </c>
    </row>
    <row r="36" spans="1:5" ht="20.100000000000001" customHeight="1" x14ac:dyDescent="0.15">
      <c r="A36" s="581" t="s">
        <v>331</v>
      </c>
      <c r="B36" s="581" t="s">
        <v>312</v>
      </c>
      <c r="C36" s="582">
        <v>169</v>
      </c>
      <c r="D36" s="581" t="s">
        <v>90</v>
      </c>
      <c r="E36" s="581" t="s">
        <v>91</v>
      </c>
    </row>
    <row r="37" spans="1:5" ht="20.100000000000001" customHeight="1" x14ac:dyDescent="0.15">
      <c r="A37" s="581" t="s">
        <v>332</v>
      </c>
      <c r="B37" s="581" t="s">
        <v>312</v>
      </c>
      <c r="C37" s="582">
        <v>130</v>
      </c>
      <c r="D37" s="581" t="s">
        <v>90</v>
      </c>
      <c r="E37" s="581" t="s">
        <v>91</v>
      </c>
    </row>
    <row r="38" spans="1:5" ht="20.100000000000001" customHeight="1" x14ac:dyDescent="0.15">
      <c r="A38" s="581" t="s">
        <v>333</v>
      </c>
      <c r="B38" s="581" t="s">
        <v>312</v>
      </c>
      <c r="C38" s="582">
        <v>596</v>
      </c>
      <c r="D38" s="581" t="s">
        <v>90</v>
      </c>
      <c r="E38" s="581" t="s">
        <v>91</v>
      </c>
    </row>
    <row r="39" spans="1:5" ht="20.100000000000001" customHeight="1" x14ac:dyDescent="0.15">
      <c r="A39" s="581" t="s">
        <v>334</v>
      </c>
      <c r="B39" s="581" t="s">
        <v>312</v>
      </c>
      <c r="C39" s="582">
        <v>17</v>
      </c>
      <c r="D39" s="581" t="s">
        <v>90</v>
      </c>
      <c r="E39" s="581" t="s">
        <v>91</v>
      </c>
    </row>
    <row r="40" spans="1:5" ht="20.100000000000001" customHeight="1" x14ac:dyDescent="0.15">
      <c r="A40" s="581" t="s">
        <v>335</v>
      </c>
      <c r="B40" s="581" t="s">
        <v>312</v>
      </c>
      <c r="C40" s="582">
        <v>36</v>
      </c>
      <c r="D40" s="581" t="s">
        <v>90</v>
      </c>
      <c r="E40" s="581" t="s">
        <v>91</v>
      </c>
    </row>
    <row r="41" spans="1:5" ht="20.100000000000001" customHeight="1" x14ac:dyDescent="0.15">
      <c r="A41" s="581" t="s">
        <v>336</v>
      </c>
      <c r="B41" s="581" t="s">
        <v>312</v>
      </c>
      <c r="C41" s="582">
        <v>469</v>
      </c>
      <c r="D41" s="581" t="s">
        <v>90</v>
      </c>
      <c r="E41" s="581" t="s">
        <v>91</v>
      </c>
    </row>
    <row r="42" spans="1:5" ht="20.100000000000001" customHeight="1" x14ac:dyDescent="0.15">
      <c r="A42" s="581" t="s">
        <v>337</v>
      </c>
      <c r="B42" s="581" t="s">
        <v>312</v>
      </c>
      <c r="C42" s="582">
        <v>5</v>
      </c>
      <c r="D42" s="581" t="s">
        <v>90</v>
      </c>
      <c r="E42" s="581" t="s">
        <v>91</v>
      </c>
    </row>
    <row r="43" spans="1:5" ht="20.100000000000001" customHeight="1" x14ac:dyDescent="0.15">
      <c r="A43" s="581" t="s">
        <v>338</v>
      </c>
      <c r="B43" s="581" t="s">
        <v>312</v>
      </c>
      <c r="C43" s="582">
        <v>81</v>
      </c>
      <c r="D43" s="581" t="s">
        <v>90</v>
      </c>
      <c r="E43" s="581" t="s">
        <v>91</v>
      </c>
    </row>
    <row r="44" spans="1:5" ht="20.100000000000001" customHeight="1" x14ac:dyDescent="0.15">
      <c r="A44" s="581" t="s">
        <v>339</v>
      </c>
      <c r="B44" s="581" t="s">
        <v>312</v>
      </c>
      <c r="C44" s="582">
        <v>378</v>
      </c>
      <c r="D44" s="581" t="s">
        <v>90</v>
      </c>
      <c r="E44" s="581" t="s">
        <v>91</v>
      </c>
    </row>
    <row r="45" spans="1:5" ht="20.100000000000001" customHeight="1" x14ac:dyDescent="0.15">
      <c r="A45" s="581">
        <v>497</v>
      </c>
      <c r="B45" s="581" t="s">
        <v>312</v>
      </c>
      <c r="C45" s="582">
        <v>4175</v>
      </c>
      <c r="D45" s="581" t="s">
        <v>90</v>
      </c>
      <c r="E45" s="581" t="s">
        <v>91</v>
      </c>
    </row>
    <row r="46" spans="1:5" ht="20.100000000000001" customHeight="1" x14ac:dyDescent="0.15">
      <c r="A46" s="581" t="s">
        <v>340</v>
      </c>
      <c r="B46" s="581" t="s">
        <v>312</v>
      </c>
      <c r="C46" s="582">
        <v>314</v>
      </c>
      <c r="D46" s="581" t="s">
        <v>90</v>
      </c>
      <c r="E46" s="581" t="s">
        <v>91</v>
      </c>
    </row>
    <row r="47" spans="1:5" ht="20.100000000000001" customHeight="1" x14ac:dyDescent="0.15">
      <c r="A47" s="581" t="s">
        <v>341</v>
      </c>
      <c r="B47" s="581" t="s">
        <v>312</v>
      </c>
      <c r="C47" s="582">
        <v>134</v>
      </c>
      <c r="D47" s="581" t="s">
        <v>90</v>
      </c>
      <c r="E47" s="581" t="s">
        <v>91</v>
      </c>
    </row>
    <row r="48" spans="1:5" ht="20.100000000000001" customHeight="1" x14ac:dyDescent="0.15">
      <c r="A48" s="581" t="s">
        <v>342</v>
      </c>
      <c r="B48" s="581" t="s">
        <v>184</v>
      </c>
      <c r="C48" s="582">
        <v>3093</v>
      </c>
      <c r="D48" s="581" t="s">
        <v>90</v>
      </c>
      <c r="E48" s="581" t="s">
        <v>91</v>
      </c>
    </row>
    <row r="49" spans="1:5" ht="20.100000000000001" customHeight="1" x14ac:dyDescent="0.15">
      <c r="A49" s="581" t="s">
        <v>343</v>
      </c>
      <c r="B49" s="581" t="s">
        <v>184</v>
      </c>
      <c r="C49" s="582">
        <v>56</v>
      </c>
      <c r="D49" s="581" t="s">
        <v>90</v>
      </c>
      <c r="E49" s="581" t="s">
        <v>91</v>
      </c>
    </row>
    <row r="50" spans="1:5" ht="20.100000000000001" customHeight="1" x14ac:dyDescent="0.15">
      <c r="A50" s="581" t="s">
        <v>344</v>
      </c>
      <c r="B50" s="581" t="s">
        <v>184</v>
      </c>
      <c r="C50" s="582">
        <v>377</v>
      </c>
      <c r="D50" s="581" t="s">
        <v>90</v>
      </c>
      <c r="E50" s="581" t="s">
        <v>91</v>
      </c>
    </row>
    <row r="51" spans="1:5" ht="20.100000000000001" customHeight="1" x14ac:dyDescent="0.15">
      <c r="A51" s="581" t="s">
        <v>345</v>
      </c>
      <c r="B51" s="581" t="s">
        <v>184</v>
      </c>
      <c r="C51" s="582">
        <v>192</v>
      </c>
      <c r="D51" s="581" t="s">
        <v>90</v>
      </c>
      <c r="E51" s="581" t="s">
        <v>91</v>
      </c>
    </row>
    <row r="52" spans="1:5" ht="20.100000000000001" customHeight="1" x14ac:dyDescent="0.15">
      <c r="A52" s="581" t="s">
        <v>346</v>
      </c>
      <c r="B52" s="581" t="s">
        <v>184</v>
      </c>
      <c r="C52" s="582">
        <v>2144</v>
      </c>
      <c r="D52" s="581" t="s">
        <v>90</v>
      </c>
      <c r="E52" s="581" t="s">
        <v>91</v>
      </c>
    </row>
    <row r="53" spans="1:5" ht="20.100000000000001" customHeight="1" x14ac:dyDescent="0.15">
      <c r="A53" s="581" t="s">
        <v>347</v>
      </c>
      <c r="B53" s="581" t="s">
        <v>184</v>
      </c>
      <c r="C53" s="582">
        <v>913</v>
      </c>
      <c r="D53" s="581" t="s">
        <v>90</v>
      </c>
      <c r="E53" s="581" t="s">
        <v>91</v>
      </c>
    </row>
    <row r="54" spans="1:5" ht="20.100000000000001" customHeight="1" x14ac:dyDescent="0.15">
      <c r="A54" s="581" t="s">
        <v>348</v>
      </c>
      <c r="B54" s="581" t="s">
        <v>300</v>
      </c>
      <c r="C54" s="582">
        <v>117298</v>
      </c>
      <c r="D54" s="581" t="s">
        <v>90</v>
      </c>
      <c r="E54" s="581" t="s">
        <v>91</v>
      </c>
    </row>
    <row r="55" spans="1:5" ht="20.100000000000001" customHeight="1" x14ac:dyDescent="0.15">
      <c r="A55" s="581" t="s">
        <v>349</v>
      </c>
      <c r="B55" s="581" t="s">
        <v>184</v>
      </c>
      <c r="C55" s="582">
        <v>169</v>
      </c>
      <c r="D55" s="581" t="s">
        <v>90</v>
      </c>
      <c r="E55" s="581" t="s">
        <v>91</v>
      </c>
    </row>
    <row r="56" spans="1:5" ht="20.100000000000001" customHeight="1" x14ac:dyDescent="0.15">
      <c r="A56" s="581" t="s">
        <v>350</v>
      </c>
      <c r="B56" s="581" t="s">
        <v>184</v>
      </c>
      <c r="C56" s="582">
        <v>104</v>
      </c>
      <c r="D56" s="581" t="s">
        <v>90</v>
      </c>
      <c r="E56" s="581" t="s">
        <v>91</v>
      </c>
    </row>
    <row r="57" spans="1:5" ht="20.100000000000001" customHeight="1" x14ac:dyDescent="0.15">
      <c r="A57" s="581" t="s">
        <v>351</v>
      </c>
      <c r="B57" s="581" t="s">
        <v>184</v>
      </c>
      <c r="C57" s="582">
        <v>351</v>
      </c>
      <c r="D57" s="581" t="s">
        <v>90</v>
      </c>
      <c r="E57" s="581" t="s">
        <v>91</v>
      </c>
    </row>
    <row r="58" spans="1:5" ht="20.100000000000001" customHeight="1" x14ac:dyDescent="0.15">
      <c r="A58" s="581" t="s">
        <v>352</v>
      </c>
      <c r="B58" s="581" t="s">
        <v>184</v>
      </c>
      <c r="C58" s="582">
        <v>157</v>
      </c>
      <c r="D58" s="581" t="s">
        <v>90</v>
      </c>
      <c r="E58" s="581" t="s">
        <v>91</v>
      </c>
    </row>
    <row r="59" spans="1:5" ht="20.100000000000001" customHeight="1" x14ac:dyDescent="0.15">
      <c r="A59" s="581" t="s">
        <v>353</v>
      </c>
      <c r="B59" s="581" t="s">
        <v>184</v>
      </c>
      <c r="C59" s="582">
        <v>182</v>
      </c>
      <c r="D59" s="581" t="s">
        <v>90</v>
      </c>
      <c r="E59" s="581" t="s">
        <v>91</v>
      </c>
    </row>
    <row r="60" spans="1:5" ht="20.100000000000001" customHeight="1" x14ac:dyDescent="0.15">
      <c r="A60" s="581" t="s">
        <v>354</v>
      </c>
      <c r="B60" s="581" t="s">
        <v>184</v>
      </c>
      <c r="C60" s="582">
        <v>161</v>
      </c>
      <c r="D60" s="581" t="s">
        <v>90</v>
      </c>
      <c r="E60" s="581" t="s">
        <v>91</v>
      </c>
    </row>
    <row r="61" spans="1:5" ht="20.100000000000001" customHeight="1" x14ac:dyDescent="0.15">
      <c r="A61" s="581" t="s">
        <v>355</v>
      </c>
      <c r="B61" s="581" t="s">
        <v>184</v>
      </c>
      <c r="C61" s="582">
        <v>142</v>
      </c>
      <c r="D61" s="581" t="s">
        <v>90</v>
      </c>
      <c r="E61" s="581" t="s">
        <v>91</v>
      </c>
    </row>
    <row r="62" spans="1:5" ht="20.100000000000001" customHeight="1" x14ac:dyDescent="0.15">
      <c r="A62" s="581" t="s">
        <v>356</v>
      </c>
      <c r="B62" s="581" t="s">
        <v>184</v>
      </c>
      <c r="C62" s="582">
        <v>25</v>
      </c>
      <c r="D62" s="581" t="s">
        <v>90</v>
      </c>
      <c r="E62" s="581" t="s">
        <v>91</v>
      </c>
    </row>
    <row r="63" spans="1:5" ht="20.100000000000001" customHeight="1" x14ac:dyDescent="0.15">
      <c r="A63" s="581" t="s">
        <v>357</v>
      </c>
      <c r="B63" s="581" t="s">
        <v>321</v>
      </c>
      <c r="C63" s="582">
        <v>374</v>
      </c>
      <c r="D63" s="581" t="s">
        <v>90</v>
      </c>
      <c r="E63" s="581" t="s">
        <v>91</v>
      </c>
    </row>
    <row r="64" spans="1:5" ht="20.100000000000001" customHeight="1" x14ac:dyDescent="0.15">
      <c r="A64" s="581" t="s">
        <v>358</v>
      </c>
      <c r="B64" s="581" t="s">
        <v>321</v>
      </c>
      <c r="C64" s="582">
        <v>1489</v>
      </c>
      <c r="D64" s="581" t="s">
        <v>90</v>
      </c>
      <c r="E64" s="581" t="s">
        <v>91</v>
      </c>
    </row>
    <row r="65" spans="1:5" ht="20.100000000000001" customHeight="1" x14ac:dyDescent="0.15">
      <c r="A65" s="581" t="s">
        <v>359</v>
      </c>
      <c r="B65" s="581" t="s">
        <v>184</v>
      </c>
      <c r="C65" s="582">
        <v>115</v>
      </c>
      <c r="D65" s="581" t="s">
        <v>90</v>
      </c>
      <c r="E65" s="581" t="s">
        <v>91</v>
      </c>
    </row>
    <row r="66" spans="1:5" ht="20.100000000000001" customHeight="1" x14ac:dyDescent="0.15">
      <c r="A66" s="581" t="s">
        <v>360</v>
      </c>
      <c r="B66" s="581" t="s">
        <v>184</v>
      </c>
      <c r="C66" s="582">
        <v>647</v>
      </c>
      <c r="D66" s="581" t="s">
        <v>90</v>
      </c>
      <c r="E66" s="581" t="s">
        <v>91</v>
      </c>
    </row>
    <row r="67" spans="1:5" ht="20.100000000000001" customHeight="1" x14ac:dyDescent="0.15">
      <c r="A67" s="581" t="s">
        <v>361</v>
      </c>
      <c r="B67" s="581" t="s">
        <v>184</v>
      </c>
      <c r="C67" s="582">
        <v>709</v>
      </c>
      <c r="D67" s="581" t="s">
        <v>90</v>
      </c>
      <c r="E67" s="581" t="s">
        <v>91</v>
      </c>
    </row>
    <row r="68" spans="1:5" ht="20.100000000000001" customHeight="1" x14ac:dyDescent="0.15">
      <c r="A68" s="581" t="s">
        <v>362</v>
      </c>
      <c r="B68" s="581" t="s">
        <v>184</v>
      </c>
      <c r="C68" s="582">
        <v>912</v>
      </c>
      <c r="D68" s="581" t="s">
        <v>90</v>
      </c>
      <c r="E68" s="581" t="s">
        <v>91</v>
      </c>
    </row>
    <row r="69" spans="1:5" ht="20.100000000000001" customHeight="1" x14ac:dyDescent="0.15">
      <c r="A69" s="581" t="s">
        <v>363</v>
      </c>
      <c r="B69" s="581" t="s">
        <v>184</v>
      </c>
      <c r="C69" s="582">
        <v>1402</v>
      </c>
      <c r="D69" s="581" t="s">
        <v>90</v>
      </c>
      <c r="E69" s="581" t="s">
        <v>91</v>
      </c>
    </row>
    <row r="70" spans="1:5" ht="20.100000000000001" customHeight="1" x14ac:dyDescent="0.15">
      <c r="A70" s="581" t="s">
        <v>364</v>
      </c>
      <c r="B70" s="581" t="s">
        <v>184</v>
      </c>
      <c r="C70" s="582">
        <v>877</v>
      </c>
      <c r="D70" s="581" t="s">
        <v>90</v>
      </c>
      <c r="E70" s="581" t="s">
        <v>91</v>
      </c>
    </row>
    <row r="71" spans="1:5" ht="20.100000000000001" customHeight="1" x14ac:dyDescent="0.15">
      <c r="A71" s="581" t="s">
        <v>365</v>
      </c>
      <c r="B71" s="581" t="s">
        <v>184</v>
      </c>
      <c r="C71" s="582">
        <v>895</v>
      </c>
      <c r="D71" s="581" t="s">
        <v>90</v>
      </c>
      <c r="E71" s="581" t="s">
        <v>91</v>
      </c>
    </row>
    <row r="72" spans="1:5" ht="20.100000000000001" customHeight="1" x14ac:dyDescent="0.15">
      <c r="A72" s="581" t="s">
        <v>366</v>
      </c>
      <c r="B72" s="581" t="s">
        <v>184</v>
      </c>
      <c r="C72" s="582">
        <v>1002</v>
      </c>
      <c r="D72" s="581" t="s">
        <v>90</v>
      </c>
      <c r="E72" s="581" t="s">
        <v>91</v>
      </c>
    </row>
    <row r="73" spans="1:5" ht="20.100000000000001" customHeight="1" x14ac:dyDescent="0.15">
      <c r="A73" s="581" t="s">
        <v>367</v>
      </c>
      <c r="B73" s="581" t="s">
        <v>184</v>
      </c>
      <c r="C73" s="582">
        <v>1311</v>
      </c>
      <c r="D73" s="581" t="s">
        <v>90</v>
      </c>
      <c r="E73" s="581" t="s">
        <v>91</v>
      </c>
    </row>
    <row r="74" spans="1:5" ht="20.100000000000001" customHeight="1" x14ac:dyDescent="0.15">
      <c r="A74" s="581" t="s">
        <v>368</v>
      </c>
      <c r="B74" s="581" t="s">
        <v>321</v>
      </c>
      <c r="C74" s="582">
        <v>111</v>
      </c>
      <c r="D74" s="581" t="s">
        <v>90</v>
      </c>
      <c r="E74" s="581" t="s">
        <v>91</v>
      </c>
    </row>
    <row r="75" spans="1:5" ht="20.100000000000001" customHeight="1" x14ac:dyDescent="0.15">
      <c r="A75" s="581" t="s">
        <v>369</v>
      </c>
      <c r="B75" s="581" t="s">
        <v>370</v>
      </c>
      <c r="C75" s="582">
        <v>6185</v>
      </c>
      <c r="D75" s="581" t="s">
        <v>90</v>
      </c>
      <c r="E75" s="581" t="s">
        <v>91</v>
      </c>
    </row>
    <row r="76" spans="1:5" ht="20.100000000000001" customHeight="1" x14ac:dyDescent="0.15">
      <c r="A76" s="581" t="s">
        <v>371</v>
      </c>
      <c r="B76" s="581" t="s">
        <v>184</v>
      </c>
      <c r="C76" s="582">
        <v>800</v>
      </c>
      <c r="D76" s="581" t="s">
        <v>90</v>
      </c>
      <c r="E76" s="581" t="s">
        <v>91</v>
      </c>
    </row>
    <row r="77" spans="1:5" ht="20.100000000000001" customHeight="1" x14ac:dyDescent="0.15">
      <c r="A77" s="581" t="s">
        <v>372</v>
      </c>
      <c r="B77" s="581" t="s">
        <v>184</v>
      </c>
      <c r="C77" s="582">
        <v>156</v>
      </c>
      <c r="D77" s="581" t="s">
        <v>90</v>
      </c>
      <c r="E77" s="581" t="s">
        <v>91</v>
      </c>
    </row>
    <row r="78" spans="1:5" ht="20.100000000000001" customHeight="1" x14ac:dyDescent="0.15">
      <c r="A78" s="581" t="s">
        <v>373</v>
      </c>
      <c r="B78" s="581" t="s">
        <v>184</v>
      </c>
      <c r="C78" s="582">
        <v>4</v>
      </c>
      <c r="D78" s="581" t="s">
        <v>90</v>
      </c>
      <c r="E78" s="581" t="s">
        <v>91</v>
      </c>
    </row>
    <row r="79" spans="1:5" ht="20.100000000000001" customHeight="1" x14ac:dyDescent="0.15">
      <c r="A79" s="581" t="s">
        <v>374</v>
      </c>
      <c r="B79" s="581" t="s">
        <v>184</v>
      </c>
      <c r="C79" s="582">
        <v>26</v>
      </c>
      <c r="D79" s="581" t="s">
        <v>90</v>
      </c>
      <c r="E79" s="581" t="s">
        <v>91</v>
      </c>
    </row>
    <row r="80" spans="1:5" ht="20.100000000000001" customHeight="1" x14ac:dyDescent="0.15">
      <c r="A80" s="581" t="s">
        <v>375</v>
      </c>
      <c r="B80" s="581" t="s">
        <v>184</v>
      </c>
      <c r="C80" s="582">
        <v>235</v>
      </c>
      <c r="D80" s="581" t="s">
        <v>90</v>
      </c>
      <c r="E80" s="581" t="s">
        <v>91</v>
      </c>
    </row>
    <row r="81" spans="1:5" ht="20.100000000000001" customHeight="1" x14ac:dyDescent="0.15">
      <c r="A81" s="581" t="s">
        <v>376</v>
      </c>
      <c r="B81" s="581" t="s">
        <v>184</v>
      </c>
      <c r="C81" s="582">
        <v>229</v>
      </c>
      <c r="D81" s="581" t="s">
        <v>90</v>
      </c>
      <c r="E81" s="581" t="s">
        <v>91</v>
      </c>
    </row>
    <row r="82" spans="1:5" ht="20.100000000000001" customHeight="1" x14ac:dyDescent="0.15">
      <c r="A82" s="581" t="s">
        <v>377</v>
      </c>
      <c r="B82" s="581" t="s">
        <v>300</v>
      </c>
      <c r="C82" s="582">
        <v>954</v>
      </c>
      <c r="D82" s="581" t="s">
        <v>90</v>
      </c>
      <c r="E82" s="581" t="s">
        <v>91</v>
      </c>
    </row>
    <row r="83" spans="1:5" ht="20.100000000000001" customHeight="1" x14ac:dyDescent="0.15">
      <c r="A83" s="581" t="s">
        <v>378</v>
      </c>
      <c r="B83" s="581" t="s">
        <v>300</v>
      </c>
      <c r="C83" s="582">
        <v>3673</v>
      </c>
      <c r="D83" s="581" t="s">
        <v>90</v>
      </c>
      <c r="E83" s="581" t="s">
        <v>379</v>
      </c>
    </row>
    <row r="84" spans="1:5" ht="20.100000000000001" customHeight="1" x14ac:dyDescent="0.15">
      <c r="A84" s="581" t="s">
        <v>380</v>
      </c>
      <c r="B84" s="581" t="s">
        <v>321</v>
      </c>
      <c r="C84" s="582">
        <v>939</v>
      </c>
      <c r="D84" s="581" t="s">
        <v>90</v>
      </c>
      <c r="E84" s="581" t="s">
        <v>379</v>
      </c>
    </row>
    <row r="85" spans="1:5" ht="20.100000000000001" customHeight="1" x14ac:dyDescent="0.15">
      <c r="A85" s="581" t="s">
        <v>381</v>
      </c>
      <c r="B85" s="581" t="s">
        <v>321</v>
      </c>
      <c r="C85" s="582">
        <v>2288</v>
      </c>
      <c r="D85" s="581" t="s">
        <v>90</v>
      </c>
      <c r="E85" s="581" t="s">
        <v>379</v>
      </c>
    </row>
    <row r="86" spans="1:5" ht="20.100000000000001" customHeight="1" x14ac:dyDescent="0.15">
      <c r="A86" s="581" t="s">
        <v>382</v>
      </c>
      <c r="B86" s="581" t="s">
        <v>184</v>
      </c>
      <c r="C86" s="582">
        <v>1168</v>
      </c>
      <c r="D86" s="581" t="s">
        <v>90</v>
      </c>
      <c r="E86" s="581" t="s">
        <v>379</v>
      </c>
    </row>
    <row r="87" spans="1:5" ht="20.100000000000001" customHeight="1" x14ac:dyDescent="0.15">
      <c r="A87" s="581" t="s">
        <v>383</v>
      </c>
      <c r="B87" s="581" t="s">
        <v>300</v>
      </c>
      <c r="C87" s="582">
        <v>575</v>
      </c>
      <c r="D87" s="581" t="s">
        <v>90</v>
      </c>
      <c r="E87" s="581" t="s">
        <v>379</v>
      </c>
    </row>
    <row r="88" spans="1:5" ht="20.100000000000001" customHeight="1" x14ac:dyDescent="0.15">
      <c r="A88" s="581" t="s">
        <v>384</v>
      </c>
      <c r="B88" s="581" t="s">
        <v>184</v>
      </c>
      <c r="C88" s="582">
        <v>826</v>
      </c>
      <c r="D88" s="581" t="s">
        <v>90</v>
      </c>
      <c r="E88" s="581" t="s">
        <v>379</v>
      </c>
    </row>
    <row r="89" spans="1:5" ht="20.100000000000001" customHeight="1" x14ac:dyDescent="0.15">
      <c r="A89" s="581" t="s">
        <v>385</v>
      </c>
      <c r="B89" s="581" t="s">
        <v>184</v>
      </c>
      <c r="C89" s="582">
        <v>292</v>
      </c>
      <c r="D89" s="581" t="s">
        <v>90</v>
      </c>
      <c r="E89" s="581" t="s">
        <v>386</v>
      </c>
    </row>
    <row r="90" spans="1:5" ht="20.100000000000001" customHeight="1" x14ac:dyDescent="0.15">
      <c r="A90" s="581">
        <v>360</v>
      </c>
      <c r="B90" s="581" t="s">
        <v>184</v>
      </c>
      <c r="C90" s="582">
        <v>881</v>
      </c>
      <c r="D90" s="581" t="s">
        <v>90</v>
      </c>
      <c r="E90" s="581" t="s">
        <v>379</v>
      </c>
    </row>
    <row r="91" spans="1:5" ht="20.100000000000001" customHeight="1" x14ac:dyDescent="0.15">
      <c r="A91" s="581">
        <v>361</v>
      </c>
      <c r="B91" s="581" t="s">
        <v>184</v>
      </c>
      <c r="C91" s="582">
        <v>2568</v>
      </c>
      <c r="D91" s="581" t="s">
        <v>90</v>
      </c>
      <c r="E91" s="581" t="s">
        <v>379</v>
      </c>
    </row>
    <row r="92" spans="1:5" ht="20.100000000000001" customHeight="1" x14ac:dyDescent="0.15">
      <c r="A92" s="581" t="s">
        <v>387</v>
      </c>
      <c r="B92" s="581" t="s">
        <v>300</v>
      </c>
      <c r="C92" s="582">
        <v>169</v>
      </c>
      <c r="D92" s="581" t="s">
        <v>90</v>
      </c>
      <c r="E92" s="581" t="s">
        <v>379</v>
      </c>
    </row>
    <row r="93" spans="1:5" ht="20.100000000000001" customHeight="1" x14ac:dyDescent="0.15">
      <c r="A93" s="581" t="s">
        <v>388</v>
      </c>
      <c r="B93" s="581" t="s">
        <v>184</v>
      </c>
      <c r="C93" s="582">
        <v>926</v>
      </c>
      <c r="D93" s="581" t="s">
        <v>90</v>
      </c>
      <c r="E93" s="581" t="s">
        <v>379</v>
      </c>
    </row>
    <row r="94" spans="1:5" ht="20.100000000000001" customHeight="1" x14ac:dyDescent="0.15">
      <c r="A94" s="581" t="s">
        <v>389</v>
      </c>
      <c r="B94" s="581" t="s">
        <v>184</v>
      </c>
      <c r="C94" s="582">
        <v>1930</v>
      </c>
      <c r="D94" s="581" t="s">
        <v>90</v>
      </c>
      <c r="E94" s="581" t="s">
        <v>379</v>
      </c>
    </row>
    <row r="95" spans="1:5" ht="20.100000000000001" customHeight="1" x14ac:dyDescent="0.15">
      <c r="A95" s="581" t="s">
        <v>390</v>
      </c>
      <c r="B95" s="581" t="s">
        <v>184</v>
      </c>
      <c r="C95" s="582">
        <v>1954</v>
      </c>
      <c r="D95" s="581" t="s">
        <v>90</v>
      </c>
      <c r="E95" s="581" t="s">
        <v>379</v>
      </c>
    </row>
    <row r="96" spans="1:5" ht="20.100000000000001" customHeight="1" x14ac:dyDescent="0.15">
      <c r="A96" s="581" t="s">
        <v>391</v>
      </c>
      <c r="B96" s="581" t="s">
        <v>184</v>
      </c>
      <c r="C96" s="582">
        <v>1078</v>
      </c>
      <c r="D96" s="581" t="s">
        <v>90</v>
      </c>
      <c r="E96" s="581" t="s">
        <v>379</v>
      </c>
    </row>
    <row r="97" spans="1:5" ht="20.100000000000001" customHeight="1" x14ac:dyDescent="0.15">
      <c r="A97" s="581">
        <v>359</v>
      </c>
      <c r="B97" s="581" t="s">
        <v>184</v>
      </c>
      <c r="C97" s="582">
        <v>2456</v>
      </c>
      <c r="D97" s="581" t="s">
        <v>90</v>
      </c>
      <c r="E97" s="581" t="s">
        <v>379</v>
      </c>
    </row>
    <row r="98" spans="1:5" ht="20.100000000000001" customHeight="1" x14ac:dyDescent="0.15">
      <c r="A98" s="581" t="s">
        <v>392</v>
      </c>
      <c r="B98" s="581" t="s">
        <v>184</v>
      </c>
      <c r="C98" s="582">
        <v>380</v>
      </c>
      <c r="D98" s="581" t="s">
        <v>90</v>
      </c>
      <c r="E98" s="581" t="s">
        <v>379</v>
      </c>
    </row>
    <row r="99" spans="1:5" ht="20.100000000000001" customHeight="1" x14ac:dyDescent="0.15">
      <c r="A99" s="581" t="s">
        <v>393</v>
      </c>
      <c r="B99" s="581" t="s">
        <v>184</v>
      </c>
      <c r="C99" s="582">
        <v>1365</v>
      </c>
      <c r="D99" s="581" t="s">
        <v>90</v>
      </c>
      <c r="E99" s="581" t="s">
        <v>379</v>
      </c>
    </row>
    <row r="100" spans="1:5" ht="20.100000000000001" customHeight="1" x14ac:dyDescent="0.15">
      <c r="A100" s="581" t="s">
        <v>394</v>
      </c>
      <c r="B100" s="581" t="s">
        <v>395</v>
      </c>
      <c r="C100" s="582">
        <v>813</v>
      </c>
      <c r="D100" s="581" t="s">
        <v>90</v>
      </c>
      <c r="E100" s="581" t="s">
        <v>379</v>
      </c>
    </row>
    <row r="101" spans="1:5" ht="20.100000000000001" customHeight="1" x14ac:dyDescent="0.15">
      <c r="A101" s="581">
        <v>347</v>
      </c>
      <c r="B101" s="581" t="s">
        <v>396</v>
      </c>
      <c r="C101" s="582">
        <v>522</v>
      </c>
      <c r="D101" s="581" t="s">
        <v>90</v>
      </c>
      <c r="E101" s="581" t="s">
        <v>379</v>
      </c>
    </row>
    <row r="102" spans="1:5" ht="20.100000000000001" customHeight="1" x14ac:dyDescent="0.15">
      <c r="A102" s="581" t="s">
        <v>397</v>
      </c>
      <c r="B102" s="581" t="s">
        <v>395</v>
      </c>
      <c r="C102" s="582">
        <v>541</v>
      </c>
      <c r="D102" s="581" t="s">
        <v>90</v>
      </c>
      <c r="E102" s="581" t="s">
        <v>379</v>
      </c>
    </row>
    <row r="103" spans="1:5" ht="20.100000000000001" customHeight="1" x14ac:dyDescent="0.15">
      <c r="A103" s="581" t="s">
        <v>398</v>
      </c>
      <c r="B103" s="581" t="s">
        <v>399</v>
      </c>
      <c r="C103" s="582">
        <v>487</v>
      </c>
      <c r="D103" s="581" t="s">
        <v>90</v>
      </c>
      <c r="E103" s="581" t="s">
        <v>379</v>
      </c>
    </row>
    <row r="104" spans="1:5" ht="20.100000000000001" customHeight="1" x14ac:dyDescent="0.15">
      <c r="A104" s="370" t="s">
        <v>400</v>
      </c>
      <c r="B104" s="370" t="s">
        <v>395</v>
      </c>
      <c r="C104" s="370">
        <v>566</v>
      </c>
      <c r="D104" s="370" t="s">
        <v>90</v>
      </c>
      <c r="E104" s="370" t="s">
        <v>379</v>
      </c>
    </row>
    <row r="105" spans="1:5" ht="20.100000000000001" customHeight="1" x14ac:dyDescent="0.15">
      <c r="A105" s="370" t="s">
        <v>401</v>
      </c>
      <c r="B105" s="370" t="s">
        <v>396</v>
      </c>
      <c r="C105" s="370">
        <v>1273</v>
      </c>
      <c r="D105" s="370" t="s">
        <v>90</v>
      </c>
      <c r="E105" s="370" t="s">
        <v>379</v>
      </c>
    </row>
    <row r="106" spans="1:5" ht="20.100000000000001" customHeight="1" x14ac:dyDescent="0.15">
      <c r="A106" s="370" t="s">
        <v>402</v>
      </c>
      <c r="B106" s="370" t="s">
        <v>184</v>
      </c>
      <c r="C106" s="370">
        <v>175</v>
      </c>
      <c r="D106" s="370" t="s">
        <v>90</v>
      </c>
      <c r="E106" s="370" t="s">
        <v>379</v>
      </c>
    </row>
    <row r="107" spans="1:5" ht="20.100000000000001" customHeight="1" x14ac:dyDescent="0.15">
      <c r="A107" s="370" t="s">
        <v>403</v>
      </c>
      <c r="B107" s="370" t="s">
        <v>184</v>
      </c>
      <c r="C107" s="370">
        <v>86</v>
      </c>
      <c r="D107" s="370" t="s">
        <v>90</v>
      </c>
      <c r="E107" s="370" t="s">
        <v>379</v>
      </c>
    </row>
    <row r="108" spans="1:5" ht="20.100000000000001" customHeight="1" x14ac:dyDescent="0.15">
      <c r="A108" s="370">
        <v>491</v>
      </c>
      <c r="B108" s="370" t="s">
        <v>315</v>
      </c>
      <c r="C108" s="370">
        <v>2109</v>
      </c>
      <c r="D108" s="370" t="s">
        <v>90</v>
      </c>
      <c r="E108" s="370" t="s">
        <v>404</v>
      </c>
    </row>
    <row r="109" spans="1:5" ht="20.100000000000001" customHeight="1" x14ac:dyDescent="0.15">
      <c r="A109" s="370">
        <v>364</v>
      </c>
      <c r="B109" s="370" t="s">
        <v>321</v>
      </c>
      <c r="C109" s="370">
        <v>403</v>
      </c>
      <c r="D109" s="370" t="s">
        <v>90</v>
      </c>
      <c r="E109" s="370" t="s">
        <v>379</v>
      </c>
    </row>
    <row r="110" spans="1:5" ht="20.100000000000001" customHeight="1" x14ac:dyDescent="0.15">
      <c r="A110" s="370" t="s">
        <v>405</v>
      </c>
      <c r="B110" s="370" t="s">
        <v>184</v>
      </c>
      <c r="C110" s="370">
        <v>4880</v>
      </c>
      <c r="D110" s="370" t="s">
        <v>90</v>
      </c>
      <c r="E110" s="370" t="s">
        <v>379</v>
      </c>
    </row>
    <row r="111" spans="1:5" ht="20.100000000000001" customHeight="1" x14ac:dyDescent="0.15">
      <c r="A111" s="370" t="s">
        <v>406</v>
      </c>
      <c r="B111" s="370" t="s">
        <v>184</v>
      </c>
      <c r="C111" s="370">
        <v>757</v>
      </c>
      <c r="D111" s="370" t="s">
        <v>90</v>
      </c>
      <c r="E111" s="370" t="s">
        <v>379</v>
      </c>
    </row>
    <row r="112" spans="1:5" ht="20.100000000000001" customHeight="1" x14ac:dyDescent="0.15">
      <c r="A112" s="370" t="s">
        <v>407</v>
      </c>
      <c r="B112" s="370" t="s">
        <v>184</v>
      </c>
      <c r="C112" s="370">
        <v>58</v>
      </c>
      <c r="D112" s="370" t="s">
        <v>90</v>
      </c>
      <c r="E112" s="370" t="s">
        <v>379</v>
      </c>
    </row>
    <row r="113" spans="1:5" ht="20.100000000000001" customHeight="1" x14ac:dyDescent="0.15">
      <c r="A113" s="370" t="s">
        <v>408</v>
      </c>
      <c r="B113" s="370" t="s">
        <v>184</v>
      </c>
      <c r="C113" s="370">
        <v>185</v>
      </c>
      <c r="D113" s="370" t="s">
        <v>90</v>
      </c>
      <c r="E113" s="370" t="s">
        <v>379</v>
      </c>
    </row>
    <row r="114" spans="1:5" ht="20.100000000000001" customHeight="1" x14ac:dyDescent="0.15">
      <c r="A114" s="370" t="s">
        <v>409</v>
      </c>
      <c r="B114" s="370" t="s">
        <v>184</v>
      </c>
      <c r="C114" s="370">
        <v>1719</v>
      </c>
      <c r="D114" s="370" t="s">
        <v>90</v>
      </c>
      <c r="E114" s="370" t="s">
        <v>379</v>
      </c>
    </row>
    <row r="115" spans="1:5" ht="20.100000000000001" customHeight="1" x14ac:dyDescent="0.15">
      <c r="A115" s="370">
        <v>346</v>
      </c>
      <c r="B115" s="370" t="s">
        <v>184</v>
      </c>
      <c r="C115" s="370">
        <v>3600</v>
      </c>
      <c r="D115" s="370" t="s">
        <v>90</v>
      </c>
      <c r="E115" s="370" t="s">
        <v>379</v>
      </c>
    </row>
    <row r="116" spans="1:5" ht="20.100000000000001" customHeight="1" x14ac:dyDescent="0.15">
      <c r="A116" s="370" t="s">
        <v>410</v>
      </c>
      <c r="B116" s="370" t="s">
        <v>300</v>
      </c>
      <c r="C116" s="370">
        <v>2243</v>
      </c>
      <c r="D116" s="370" t="s">
        <v>90</v>
      </c>
      <c r="E116" s="370" t="s">
        <v>379</v>
      </c>
    </row>
    <row r="117" spans="1:5" ht="20.100000000000001" customHeight="1" x14ac:dyDescent="0.15">
      <c r="A117" s="370" t="s">
        <v>411</v>
      </c>
      <c r="B117" s="370" t="s">
        <v>184</v>
      </c>
      <c r="C117" s="370">
        <v>574</v>
      </c>
      <c r="D117" s="370" t="s">
        <v>90</v>
      </c>
      <c r="E117" s="370" t="s">
        <v>379</v>
      </c>
    </row>
    <row r="118" spans="1:5" ht="20.100000000000001" customHeight="1" x14ac:dyDescent="0.15">
      <c r="A118" s="370" t="s">
        <v>412</v>
      </c>
      <c r="B118" s="370" t="s">
        <v>184</v>
      </c>
      <c r="C118" s="370">
        <v>733</v>
      </c>
      <c r="D118" s="370" t="s">
        <v>90</v>
      </c>
      <c r="E118" s="370" t="s">
        <v>379</v>
      </c>
    </row>
    <row r="119" spans="1:5" ht="20.100000000000001" customHeight="1" x14ac:dyDescent="0.15">
      <c r="A119" s="370" t="s">
        <v>413</v>
      </c>
      <c r="B119" s="370" t="s">
        <v>184</v>
      </c>
      <c r="C119" s="370">
        <v>950</v>
      </c>
      <c r="D119" s="370" t="s">
        <v>90</v>
      </c>
      <c r="E119" s="370" t="s">
        <v>379</v>
      </c>
    </row>
    <row r="120" spans="1:5" ht="20.100000000000001" customHeight="1" x14ac:dyDescent="0.15">
      <c r="A120" s="370" t="s">
        <v>414</v>
      </c>
      <c r="B120" s="370" t="s">
        <v>184</v>
      </c>
      <c r="C120" s="370">
        <v>1063</v>
      </c>
      <c r="D120" s="370" t="s">
        <v>90</v>
      </c>
      <c r="E120" s="370" t="s">
        <v>379</v>
      </c>
    </row>
    <row r="121" spans="1:5" ht="20.100000000000001" customHeight="1" x14ac:dyDescent="0.15">
      <c r="A121" s="370" t="s">
        <v>415</v>
      </c>
      <c r="B121" s="370" t="s">
        <v>321</v>
      </c>
      <c r="C121" s="370">
        <v>1205</v>
      </c>
      <c r="D121" s="370" t="s">
        <v>90</v>
      </c>
      <c r="E121" s="370" t="s">
        <v>379</v>
      </c>
    </row>
    <row r="122" spans="1:5" ht="20.100000000000001" customHeight="1" x14ac:dyDescent="0.15">
      <c r="A122" s="370" t="s">
        <v>416</v>
      </c>
      <c r="B122" s="370" t="s">
        <v>184</v>
      </c>
      <c r="C122" s="370">
        <v>1821</v>
      </c>
      <c r="D122" s="370" t="s">
        <v>90</v>
      </c>
      <c r="E122" s="370" t="s">
        <v>379</v>
      </c>
    </row>
    <row r="123" spans="1:5" ht="20.100000000000001" customHeight="1" x14ac:dyDescent="0.15">
      <c r="A123" s="370" t="s">
        <v>417</v>
      </c>
      <c r="B123" s="370" t="s">
        <v>184</v>
      </c>
      <c r="C123" s="370">
        <v>1988</v>
      </c>
      <c r="D123" s="370" t="s">
        <v>90</v>
      </c>
      <c r="E123" s="370" t="s">
        <v>379</v>
      </c>
    </row>
    <row r="124" spans="1:5" ht="20.100000000000001" customHeight="1" x14ac:dyDescent="0.15">
      <c r="A124" s="370" t="s">
        <v>418</v>
      </c>
      <c r="B124" s="370" t="s">
        <v>184</v>
      </c>
      <c r="C124" s="370">
        <v>954</v>
      </c>
      <c r="D124" s="370" t="s">
        <v>90</v>
      </c>
      <c r="E124" s="370" t="s">
        <v>379</v>
      </c>
    </row>
    <row r="125" spans="1:5" ht="20.100000000000001" customHeight="1" x14ac:dyDescent="0.15">
      <c r="A125" s="370" t="s">
        <v>419</v>
      </c>
      <c r="B125" s="370" t="s">
        <v>184</v>
      </c>
      <c r="C125" s="370">
        <v>1471</v>
      </c>
      <c r="D125" s="370" t="s">
        <v>90</v>
      </c>
      <c r="E125" s="370" t="s">
        <v>379</v>
      </c>
    </row>
    <row r="126" spans="1:5" ht="20.100000000000001" customHeight="1" x14ac:dyDescent="0.15">
      <c r="A126" s="370" t="s">
        <v>420</v>
      </c>
      <c r="B126" s="370" t="s">
        <v>184</v>
      </c>
      <c r="C126" s="370">
        <v>3011</v>
      </c>
      <c r="D126" s="370" t="s">
        <v>90</v>
      </c>
      <c r="E126" s="370" t="s">
        <v>379</v>
      </c>
    </row>
    <row r="127" spans="1:5" ht="20.100000000000001" customHeight="1" x14ac:dyDescent="0.15">
      <c r="A127" s="370" t="s">
        <v>421</v>
      </c>
      <c r="B127" s="370" t="s">
        <v>321</v>
      </c>
      <c r="C127" s="370">
        <v>1365</v>
      </c>
      <c r="D127" s="370" t="s">
        <v>90</v>
      </c>
      <c r="E127" s="370" t="s">
        <v>379</v>
      </c>
    </row>
    <row r="128" spans="1:5" ht="20.100000000000001" customHeight="1" x14ac:dyDescent="0.15">
      <c r="A128" s="370" t="s">
        <v>422</v>
      </c>
      <c r="B128" s="370" t="s">
        <v>321</v>
      </c>
      <c r="C128" s="370">
        <v>860</v>
      </c>
      <c r="D128" s="370" t="s">
        <v>90</v>
      </c>
      <c r="E128" s="370" t="s">
        <v>379</v>
      </c>
    </row>
    <row r="129" spans="1:5" ht="20.100000000000001" customHeight="1" x14ac:dyDescent="0.15">
      <c r="A129" s="370" t="s">
        <v>423</v>
      </c>
      <c r="B129" s="370" t="s">
        <v>184</v>
      </c>
      <c r="C129" s="370">
        <v>1457</v>
      </c>
      <c r="D129" s="370" t="s">
        <v>90</v>
      </c>
      <c r="E129" s="370" t="s">
        <v>379</v>
      </c>
    </row>
    <row r="130" spans="1:5" ht="20.100000000000001" customHeight="1" x14ac:dyDescent="0.15">
      <c r="A130" s="370" t="s">
        <v>424</v>
      </c>
      <c r="B130" s="370" t="s">
        <v>184</v>
      </c>
      <c r="C130" s="370">
        <v>1355</v>
      </c>
      <c r="D130" s="370" t="s">
        <v>90</v>
      </c>
      <c r="E130" s="370" t="s">
        <v>379</v>
      </c>
    </row>
    <row r="131" spans="1:5" ht="20.100000000000001" customHeight="1" x14ac:dyDescent="0.15">
      <c r="A131" s="370" t="s">
        <v>425</v>
      </c>
      <c r="B131" s="370" t="s">
        <v>184</v>
      </c>
      <c r="C131" s="370">
        <v>450</v>
      </c>
      <c r="D131" s="370" t="s">
        <v>90</v>
      </c>
      <c r="E131" s="370" t="s">
        <v>379</v>
      </c>
    </row>
    <row r="132" spans="1:5" ht="20.100000000000001" customHeight="1" x14ac:dyDescent="0.15">
      <c r="A132" s="370" t="s">
        <v>426</v>
      </c>
      <c r="B132" s="370" t="s">
        <v>184</v>
      </c>
      <c r="C132" s="370">
        <v>1246</v>
      </c>
      <c r="D132" s="370" t="s">
        <v>90</v>
      </c>
      <c r="E132" s="370" t="s">
        <v>379</v>
      </c>
    </row>
    <row r="133" spans="1:5" ht="20.100000000000001" customHeight="1" x14ac:dyDescent="0.15">
      <c r="A133" s="370" t="s">
        <v>427</v>
      </c>
      <c r="B133" s="370" t="s">
        <v>184</v>
      </c>
      <c r="C133" s="370">
        <v>1305</v>
      </c>
      <c r="D133" s="370" t="s">
        <v>90</v>
      </c>
      <c r="E133" s="370" t="s">
        <v>379</v>
      </c>
    </row>
    <row r="134" spans="1:5" ht="20.100000000000001" customHeight="1" x14ac:dyDescent="0.15">
      <c r="A134" s="370" t="s">
        <v>428</v>
      </c>
      <c r="B134" s="370" t="s">
        <v>370</v>
      </c>
      <c r="C134" s="370">
        <v>109</v>
      </c>
      <c r="D134" s="370" t="s">
        <v>90</v>
      </c>
      <c r="E134" s="370" t="s">
        <v>379</v>
      </c>
    </row>
    <row r="135" spans="1:5" ht="20.100000000000001" customHeight="1" x14ac:dyDescent="0.15">
      <c r="A135" s="370" t="s">
        <v>429</v>
      </c>
      <c r="B135" s="370" t="s">
        <v>184</v>
      </c>
      <c r="C135" s="370">
        <v>113</v>
      </c>
      <c r="D135" s="370" t="s">
        <v>90</v>
      </c>
      <c r="E135" s="370" t="s">
        <v>379</v>
      </c>
    </row>
    <row r="136" spans="1:5" ht="20.100000000000001" customHeight="1" x14ac:dyDescent="0.15">
      <c r="A136" s="370" t="s">
        <v>430</v>
      </c>
      <c r="B136" s="370" t="s">
        <v>184</v>
      </c>
      <c r="C136" s="370">
        <v>352</v>
      </c>
      <c r="D136" s="370" t="s">
        <v>90</v>
      </c>
      <c r="E136" s="370" t="s">
        <v>379</v>
      </c>
    </row>
    <row r="137" spans="1:5" ht="20.100000000000001" customHeight="1" x14ac:dyDescent="0.15">
      <c r="A137" s="370" t="s">
        <v>431</v>
      </c>
      <c r="B137" s="370" t="s">
        <v>321</v>
      </c>
      <c r="C137" s="370">
        <v>565</v>
      </c>
      <c r="D137" s="370" t="s">
        <v>90</v>
      </c>
      <c r="E137" s="370" t="s">
        <v>379</v>
      </c>
    </row>
    <row r="138" spans="1:5" ht="20.100000000000001" customHeight="1" x14ac:dyDescent="0.15">
      <c r="A138" s="370" t="s">
        <v>432</v>
      </c>
      <c r="B138" s="370" t="s">
        <v>184</v>
      </c>
      <c r="C138" s="370">
        <v>54</v>
      </c>
      <c r="D138" s="370" t="s">
        <v>90</v>
      </c>
      <c r="E138" s="370" t="s">
        <v>379</v>
      </c>
    </row>
    <row r="139" spans="1:5" ht="20.100000000000001" customHeight="1" x14ac:dyDescent="0.15">
      <c r="A139" s="370" t="s">
        <v>433</v>
      </c>
      <c r="B139" s="370" t="s">
        <v>184</v>
      </c>
      <c r="C139" s="370">
        <v>1463</v>
      </c>
      <c r="D139" s="370" t="s">
        <v>90</v>
      </c>
      <c r="E139" s="370" t="s">
        <v>379</v>
      </c>
    </row>
    <row r="140" spans="1:5" ht="20.100000000000001" customHeight="1" x14ac:dyDescent="0.15">
      <c r="A140" s="370" t="s">
        <v>434</v>
      </c>
      <c r="B140" s="370" t="s">
        <v>184</v>
      </c>
      <c r="C140" s="370">
        <v>1246</v>
      </c>
      <c r="D140" s="370" t="s">
        <v>90</v>
      </c>
      <c r="E140" s="370" t="s">
        <v>379</v>
      </c>
    </row>
    <row r="141" spans="1:5" ht="20.100000000000001" customHeight="1" x14ac:dyDescent="0.15">
      <c r="A141" s="370" t="s">
        <v>435</v>
      </c>
      <c r="B141" s="370" t="s">
        <v>184</v>
      </c>
      <c r="C141" s="370">
        <v>740</v>
      </c>
      <c r="D141" s="370" t="s">
        <v>90</v>
      </c>
      <c r="E141" s="370" t="s">
        <v>379</v>
      </c>
    </row>
    <row r="142" spans="1:5" ht="20.100000000000001" customHeight="1" x14ac:dyDescent="0.15">
      <c r="A142" s="370" t="s">
        <v>436</v>
      </c>
      <c r="B142" s="370" t="s">
        <v>184</v>
      </c>
      <c r="C142" s="370">
        <v>1295</v>
      </c>
      <c r="D142" s="370" t="s">
        <v>90</v>
      </c>
      <c r="E142" s="370" t="s">
        <v>379</v>
      </c>
    </row>
    <row r="143" spans="1:5" ht="20.100000000000001" customHeight="1" x14ac:dyDescent="0.15">
      <c r="A143" s="370" t="s">
        <v>437</v>
      </c>
      <c r="B143" s="370" t="s">
        <v>184</v>
      </c>
      <c r="C143" s="370">
        <v>458</v>
      </c>
      <c r="D143" s="370" t="s">
        <v>90</v>
      </c>
      <c r="E143" s="370" t="s">
        <v>379</v>
      </c>
    </row>
    <row r="144" spans="1:5" ht="20.100000000000001" customHeight="1" x14ac:dyDescent="0.15">
      <c r="A144" s="370" t="s">
        <v>438</v>
      </c>
      <c r="B144" s="370" t="s">
        <v>184</v>
      </c>
      <c r="C144" s="370">
        <v>171</v>
      </c>
      <c r="D144" s="370" t="s">
        <v>90</v>
      </c>
      <c r="E144" s="370" t="s">
        <v>379</v>
      </c>
    </row>
    <row r="145" spans="1:5" ht="20.100000000000001" customHeight="1" x14ac:dyDescent="0.15">
      <c r="A145" s="370" t="s">
        <v>439</v>
      </c>
      <c r="B145" s="370" t="s">
        <v>184</v>
      </c>
      <c r="C145" s="370">
        <v>1463</v>
      </c>
      <c r="D145" s="370" t="s">
        <v>90</v>
      </c>
      <c r="E145" s="370" t="s">
        <v>379</v>
      </c>
    </row>
    <row r="146" spans="1:5" ht="20.100000000000001" customHeight="1" x14ac:dyDescent="0.15">
      <c r="A146" s="370" t="s">
        <v>440</v>
      </c>
      <c r="B146" s="370" t="s">
        <v>300</v>
      </c>
      <c r="C146" s="370">
        <v>106</v>
      </c>
      <c r="D146" s="370" t="s">
        <v>90</v>
      </c>
      <c r="E146" s="370" t="s">
        <v>379</v>
      </c>
    </row>
    <row r="147" spans="1:5" ht="20.100000000000001" customHeight="1" x14ac:dyDescent="0.15">
      <c r="A147" s="370" t="s">
        <v>441</v>
      </c>
      <c r="B147" s="370" t="s">
        <v>184</v>
      </c>
      <c r="C147" s="370">
        <v>141</v>
      </c>
      <c r="D147" s="370" t="s">
        <v>90</v>
      </c>
      <c r="E147" s="370" t="s">
        <v>379</v>
      </c>
    </row>
    <row r="148" spans="1:5" ht="20.100000000000001" customHeight="1" x14ac:dyDescent="0.15">
      <c r="A148" s="370" t="s">
        <v>442</v>
      </c>
      <c r="B148" s="370" t="s">
        <v>184</v>
      </c>
      <c r="C148" s="370">
        <v>73</v>
      </c>
      <c r="D148" s="370" t="s">
        <v>90</v>
      </c>
      <c r="E148" s="370" t="s">
        <v>379</v>
      </c>
    </row>
    <row r="149" spans="1:5" ht="20.100000000000001" customHeight="1" x14ac:dyDescent="0.15">
      <c r="A149" s="370" t="s">
        <v>443</v>
      </c>
      <c r="B149" s="370" t="s">
        <v>370</v>
      </c>
      <c r="C149" s="370">
        <v>409</v>
      </c>
      <c r="D149" s="370" t="s">
        <v>90</v>
      </c>
      <c r="E149" s="370" t="s">
        <v>379</v>
      </c>
    </row>
    <row r="150" spans="1:5" ht="20.100000000000001" customHeight="1" x14ac:dyDescent="0.15">
      <c r="A150" s="370" t="s">
        <v>444</v>
      </c>
      <c r="B150" s="370" t="s">
        <v>370</v>
      </c>
      <c r="C150" s="370">
        <v>1190</v>
      </c>
      <c r="D150" s="370" t="s">
        <v>445</v>
      </c>
      <c r="E150" s="370" t="s">
        <v>379</v>
      </c>
    </row>
    <row r="151" spans="1:5" ht="20.100000000000001" customHeight="1" x14ac:dyDescent="0.15">
      <c r="A151" s="370" t="s">
        <v>446</v>
      </c>
      <c r="B151" s="370" t="s">
        <v>300</v>
      </c>
      <c r="C151" s="370">
        <v>342</v>
      </c>
      <c r="D151" s="370" t="s">
        <v>447</v>
      </c>
      <c r="E151" s="370" t="s">
        <v>448</v>
      </c>
    </row>
    <row r="152" spans="1:5" ht="20.100000000000001" customHeight="1" x14ac:dyDescent="0.15">
      <c r="A152" s="370" t="s">
        <v>449</v>
      </c>
      <c r="B152" s="370" t="s">
        <v>321</v>
      </c>
      <c r="C152" s="370">
        <v>668</v>
      </c>
      <c r="D152" s="370" t="s">
        <v>90</v>
      </c>
      <c r="E152" s="370" t="s">
        <v>379</v>
      </c>
    </row>
    <row r="153" spans="1:5" ht="20.100000000000001" customHeight="1" x14ac:dyDescent="0.15">
      <c r="A153" s="370" t="s">
        <v>450</v>
      </c>
      <c r="B153" s="370" t="s">
        <v>396</v>
      </c>
      <c r="C153" s="370">
        <v>249</v>
      </c>
      <c r="D153" s="370" t="s">
        <v>90</v>
      </c>
      <c r="E153" s="370" t="s">
        <v>379</v>
      </c>
    </row>
    <row r="154" spans="1:5" ht="20.100000000000001" customHeight="1" x14ac:dyDescent="0.15">
      <c r="A154" s="370" t="s">
        <v>451</v>
      </c>
      <c r="B154" s="370" t="s">
        <v>396</v>
      </c>
      <c r="C154" s="370">
        <v>316</v>
      </c>
      <c r="D154" s="370" t="s">
        <v>90</v>
      </c>
      <c r="E154" s="370" t="s">
        <v>379</v>
      </c>
    </row>
    <row r="155" spans="1:5" ht="20.100000000000001" customHeight="1" x14ac:dyDescent="0.15">
      <c r="A155" s="370">
        <v>344</v>
      </c>
      <c r="B155" s="370" t="s">
        <v>300</v>
      </c>
      <c r="C155" s="370">
        <v>2056</v>
      </c>
      <c r="D155" s="370" t="s">
        <v>90</v>
      </c>
      <c r="E155" s="370" t="s">
        <v>379</v>
      </c>
    </row>
    <row r="156" spans="1:5" ht="20.100000000000001" customHeight="1" x14ac:dyDescent="0.15">
      <c r="A156" s="370" t="s">
        <v>452</v>
      </c>
      <c r="B156" s="370" t="s">
        <v>184</v>
      </c>
      <c r="C156" s="370">
        <v>236</v>
      </c>
      <c r="D156" s="370" t="s">
        <v>90</v>
      </c>
      <c r="E156" s="370" t="s">
        <v>379</v>
      </c>
    </row>
    <row r="157" spans="1:5" ht="20.100000000000001" customHeight="1" x14ac:dyDescent="0.15">
      <c r="A157" s="370" t="s">
        <v>453</v>
      </c>
      <c r="B157" s="370" t="s">
        <v>370</v>
      </c>
      <c r="C157" s="370">
        <v>724</v>
      </c>
      <c r="D157" s="370" t="s">
        <v>90</v>
      </c>
      <c r="E157" s="370" t="s">
        <v>379</v>
      </c>
    </row>
    <row r="158" spans="1:5" ht="20.100000000000001" customHeight="1" x14ac:dyDescent="0.15">
      <c r="A158" s="370" t="s">
        <v>658</v>
      </c>
      <c r="B158" s="370" t="s">
        <v>621</v>
      </c>
      <c r="C158" s="370">
        <v>38</v>
      </c>
      <c r="D158" s="370" t="s">
        <v>609</v>
      </c>
      <c r="E158" s="370" t="s">
        <v>610</v>
      </c>
    </row>
    <row r="159" spans="1:5" ht="20.100000000000001" customHeight="1" x14ac:dyDescent="0.15">
      <c r="A159" s="370" t="s">
        <v>825</v>
      </c>
      <c r="B159" s="370" t="s">
        <v>826</v>
      </c>
      <c r="C159" s="370">
        <v>553</v>
      </c>
      <c r="D159" s="370" t="s">
        <v>827</v>
      </c>
      <c r="E159" s="370" t="s">
        <v>828</v>
      </c>
    </row>
    <row r="160" spans="1:5" ht="20.100000000000001" customHeight="1" x14ac:dyDescent="0.15">
      <c r="A160" s="370" t="s">
        <v>849</v>
      </c>
      <c r="B160" s="370" t="s">
        <v>850</v>
      </c>
      <c r="C160" s="370">
        <v>6</v>
      </c>
      <c r="D160" s="370" t="s">
        <v>851</v>
      </c>
      <c r="E160" s="370" t="s">
        <v>852</v>
      </c>
    </row>
  </sheetData>
  <mergeCells count="4">
    <mergeCell ref="A1:A2"/>
    <mergeCell ref="B1:B2"/>
    <mergeCell ref="C1:C2"/>
    <mergeCell ref="D1:E1"/>
  </mergeCells>
  <phoneticPr fontId="3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0"/>
  </sheetPr>
  <dimension ref="A1:G98"/>
  <sheetViews>
    <sheetView topLeftCell="A76" workbookViewId="0">
      <selection activeCell="A99" sqref="A99"/>
    </sheetView>
  </sheetViews>
  <sheetFormatPr defaultRowHeight="20.100000000000001" customHeight="1" x14ac:dyDescent="0.15"/>
  <cols>
    <col min="1" max="1" width="8.88671875" style="635"/>
    <col min="2" max="2" width="8.88671875" style="356"/>
    <col min="3" max="3" width="9.5546875" style="593" customWidth="1"/>
    <col min="4" max="4" width="8.88671875" style="356"/>
    <col min="5" max="5" width="28.5546875" style="356" customWidth="1"/>
    <col min="6" max="16384" width="8.88671875" style="356"/>
  </cols>
  <sheetData>
    <row r="1" spans="1:7" ht="20.100000000000001" customHeight="1" x14ac:dyDescent="0.15">
      <c r="A1" s="824" t="s">
        <v>293</v>
      </c>
      <c r="B1" s="825" t="s">
        <v>294</v>
      </c>
      <c r="C1" s="826" t="s">
        <v>295</v>
      </c>
      <c r="D1" s="825" t="s">
        <v>290</v>
      </c>
      <c r="E1" s="825"/>
    </row>
    <row r="2" spans="1:7" s="353" customFormat="1" ht="20.100000000000001" customHeight="1" x14ac:dyDescent="0.15">
      <c r="A2" s="824"/>
      <c r="B2" s="825"/>
      <c r="C2" s="826"/>
      <c r="D2" s="583" t="s">
        <v>291</v>
      </c>
      <c r="E2" s="583" t="s">
        <v>292</v>
      </c>
    </row>
    <row r="3" spans="1:7" s="370" customFormat="1" ht="20.100000000000001" customHeight="1" x14ac:dyDescent="0.15">
      <c r="A3" s="579" t="s">
        <v>454</v>
      </c>
      <c r="B3" s="579" t="s">
        <v>455</v>
      </c>
      <c r="C3" s="590">
        <v>4488</v>
      </c>
      <c r="D3" s="579" t="s">
        <v>456</v>
      </c>
      <c r="E3" s="579" t="s">
        <v>457</v>
      </c>
      <c r="F3" s="584"/>
      <c r="G3" s="584"/>
    </row>
    <row r="4" spans="1:7" ht="20.100000000000001" customHeight="1" x14ac:dyDescent="0.15">
      <c r="A4" s="585" t="s">
        <v>458</v>
      </c>
      <c r="B4" s="585" t="s">
        <v>455</v>
      </c>
      <c r="C4" s="591">
        <v>7</v>
      </c>
      <c r="D4" s="585" t="s">
        <v>456</v>
      </c>
      <c r="E4" s="585" t="s">
        <v>457</v>
      </c>
      <c r="F4" s="352"/>
      <c r="G4" s="352"/>
    </row>
    <row r="5" spans="1:7" ht="20.100000000000001" customHeight="1" x14ac:dyDescent="0.15">
      <c r="A5" s="585" t="s">
        <v>459</v>
      </c>
      <c r="B5" s="585" t="s">
        <v>455</v>
      </c>
      <c r="C5" s="591">
        <v>1692</v>
      </c>
      <c r="D5" s="585" t="s">
        <v>456</v>
      </c>
      <c r="E5" s="585" t="s">
        <v>457</v>
      </c>
      <c r="F5" s="352"/>
      <c r="G5" s="352"/>
    </row>
    <row r="6" spans="1:7" ht="20.100000000000001" customHeight="1" x14ac:dyDescent="0.15">
      <c r="A6" s="585" t="s">
        <v>460</v>
      </c>
      <c r="B6" s="585" t="s">
        <v>455</v>
      </c>
      <c r="C6" s="591">
        <v>174</v>
      </c>
      <c r="D6" s="585" t="s">
        <v>456</v>
      </c>
      <c r="E6" s="585" t="s">
        <v>457</v>
      </c>
      <c r="F6" s="352"/>
      <c r="G6" s="352"/>
    </row>
    <row r="7" spans="1:7" ht="20.100000000000001" customHeight="1" x14ac:dyDescent="0.15">
      <c r="A7" s="585" t="s">
        <v>461</v>
      </c>
      <c r="B7" s="585" t="s">
        <v>455</v>
      </c>
      <c r="C7" s="591">
        <v>102</v>
      </c>
      <c r="D7" s="585" t="s">
        <v>456</v>
      </c>
      <c r="E7" s="585" t="s">
        <v>457</v>
      </c>
      <c r="F7" s="352"/>
      <c r="G7" s="352"/>
    </row>
    <row r="8" spans="1:7" ht="20.100000000000001" customHeight="1" x14ac:dyDescent="0.15">
      <c r="A8" s="585" t="s">
        <v>462</v>
      </c>
      <c r="B8" s="585" t="s">
        <v>455</v>
      </c>
      <c r="C8" s="591">
        <v>293</v>
      </c>
      <c r="D8" s="585" t="s">
        <v>456</v>
      </c>
      <c r="E8" s="585" t="s">
        <v>457</v>
      </c>
      <c r="F8" s="352"/>
      <c r="G8" s="352"/>
    </row>
    <row r="9" spans="1:7" ht="20.100000000000001" customHeight="1" x14ac:dyDescent="0.15">
      <c r="A9" s="585" t="s">
        <v>463</v>
      </c>
      <c r="B9" s="585" t="s">
        <v>455</v>
      </c>
      <c r="C9" s="591">
        <v>10</v>
      </c>
      <c r="D9" s="585" t="s">
        <v>456</v>
      </c>
      <c r="E9" s="585" t="s">
        <v>457</v>
      </c>
      <c r="F9" s="352"/>
      <c r="G9" s="352"/>
    </row>
    <row r="10" spans="1:7" ht="20.100000000000001" customHeight="1" x14ac:dyDescent="0.15">
      <c r="A10" s="585" t="s">
        <v>464</v>
      </c>
      <c r="B10" s="585" t="s">
        <v>455</v>
      </c>
      <c r="C10" s="591">
        <v>47</v>
      </c>
      <c r="D10" s="585" t="s">
        <v>456</v>
      </c>
      <c r="E10" s="585" t="s">
        <v>457</v>
      </c>
      <c r="F10" s="352"/>
      <c r="G10" s="352"/>
    </row>
    <row r="11" spans="1:7" ht="20.100000000000001" customHeight="1" x14ac:dyDescent="0.15">
      <c r="A11" s="585" t="s">
        <v>465</v>
      </c>
      <c r="B11" s="585" t="s">
        <v>455</v>
      </c>
      <c r="C11" s="591">
        <v>17</v>
      </c>
      <c r="D11" s="585" t="s">
        <v>466</v>
      </c>
      <c r="E11" s="585" t="s">
        <v>467</v>
      </c>
      <c r="F11" s="352"/>
      <c r="G11" s="352"/>
    </row>
    <row r="12" spans="1:7" ht="20.100000000000001" customHeight="1" x14ac:dyDescent="0.15">
      <c r="A12" s="585" t="s">
        <v>468</v>
      </c>
      <c r="B12" s="585" t="s">
        <v>469</v>
      </c>
      <c r="C12" s="591">
        <v>795</v>
      </c>
      <c r="D12" s="585" t="s">
        <v>456</v>
      </c>
      <c r="E12" s="585" t="s">
        <v>470</v>
      </c>
      <c r="F12" s="352"/>
      <c r="G12" s="352"/>
    </row>
    <row r="13" spans="1:7" ht="20.100000000000001" customHeight="1" x14ac:dyDescent="0.15">
      <c r="A13" s="585" t="s">
        <v>471</v>
      </c>
      <c r="B13" s="585" t="s">
        <v>469</v>
      </c>
      <c r="C13" s="591">
        <v>1709</v>
      </c>
      <c r="D13" s="585" t="s">
        <v>456</v>
      </c>
      <c r="E13" s="585" t="s">
        <v>470</v>
      </c>
      <c r="F13" s="352"/>
      <c r="G13" s="352"/>
    </row>
    <row r="14" spans="1:7" ht="20.100000000000001" customHeight="1" x14ac:dyDescent="0.15">
      <c r="A14" s="585" t="s">
        <v>472</v>
      </c>
      <c r="B14" s="585" t="s">
        <v>469</v>
      </c>
      <c r="C14" s="591">
        <v>1288</v>
      </c>
      <c r="D14" s="585" t="s">
        <v>456</v>
      </c>
      <c r="E14" s="585" t="s">
        <v>470</v>
      </c>
      <c r="F14" s="352"/>
      <c r="G14" s="352"/>
    </row>
    <row r="15" spans="1:7" ht="20.100000000000001" customHeight="1" x14ac:dyDescent="0.15">
      <c r="A15" s="585" t="s">
        <v>473</v>
      </c>
      <c r="B15" s="585" t="s">
        <v>455</v>
      </c>
      <c r="C15" s="591">
        <v>1793</v>
      </c>
      <c r="D15" s="585" t="s">
        <v>456</v>
      </c>
      <c r="E15" s="585" t="s">
        <v>457</v>
      </c>
      <c r="F15" s="352"/>
      <c r="G15" s="352"/>
    </row>
    <row r="16" spans="1:7" ht="20.100000000000001" customHeight="1" x14ac:dyDescent="0.15">
      <c r="A16" s="585" t="s">
        <v>474</v>
      </c>
      <c r="B16" s="585" t="s">
        <v>455</v>
      </c>
      <c r="C16" s="591">
        <v>334</v>
      </c>
      <c r="D16" s="585" t="s">
        <v>466</v>
      </c>
      <c r="E16" s="585" t="s">
        <v>467</v>
      </c>
      <c r="F16" s="352"/>
      <c r="G16" s="352"/>
    </row>
    <row r="17" spans="1:7" ht="20.100000000000001" customHeight="1" x14ac:dyDescent="0.15">
      <c r="A17" s="585" t="s">
        <v>475</v>
      </c>
      <c r="B17" s="585" t="s">
        <v>455</v>
      </c>
      <c r="C17" s="591">
        <v>56</v>
      </c>
      <c r="D17" s="585" t="s">
        <v>466</v>
      </c>
      <c r="E17" s="585" t="s">
        <v>467</v>
      </c>
      <c r="F17" s="352"/>
      <c r="G17" s="352"/>
    </row>
    <row r="18" spans="1:7" ht="20.100000000000001" customHeight="1" x14ac:dyDescent="0.15">
      <c r="A18" s="585" t="s">
        <v>476</v>
      </c>
      <c r="B18" s="585" t="s">
        <v>455</v>
      </c>
      <c r="C18" s="591">
        <v>17</v>
      </c>
      <c r="D18" s="585" t="s">
        <v>466</v>
      </c>
      <c r="E18" s="585" t="s">
        <v>467</v>
      </c>
      <c r="F18" s="352"/>
      <c r="G18" s="352"/>
    </row>
    <row r="19" spans="1:7" ht="20.100000000000001" customHeight="1" x14ac:dyDescent="0.15">
      <c r="A19" s="585" t="s">
        <v>477</v>
      </c>
      <c r="B19" s="585" t="s">
        <v>455</v>
      </c>
      <c r="C19" s="591">
        <v>7</v>
      </c>
      <c r="D19" s="585" t="s">
        <v>456</v>
      </c>
      <c r="E19" s="585" t="s">
        <v>470</v>
      </c>
      <c r="F19" s="352"/>
      <c r="G19" s="352"/>
    </row>
    <row r="20" spans="1:7" ht="20.100000000000001" customHeight="1" x14ac:dyDescent="0.15">
      <c r="A20" s="585" t="s">
        <v>478</v>
      </c>
      <c r="B20" s="585" t="s">
        <v>455</v>
      </c>
      <c r="C20" s="591">
        <v>13</v>
      </c>
      <c r="D20" s="585" t="s">
        <v>456</v>
      </c>
      <c r="E20" s="585" t="s">
        <v>470</v>
      </c>
      <c r="F20" s="352"/>
      <c r="G20" s="352"/>
    </row>
    <row r="21" spans="1:7" ht="20.100000000000001" customHeight="1" x14ac:dyDescent="0.15">
      <c r="A21" s="585" t="s">
        <v>479</v>
      </c>
      <c r="B21" s="585" t="s">
        <v>469</v>
      </c>
      <c r="C21" s="591">
        <v>2229</v>
      </c>
      <c r="D21" s="585" t="s">
        <v>456</v>
      </c>
      <c r="E21" s="585" t="s">
        <v>470</v>
      </c>
      <c r="F21" s="352"/>
      <c r="G21" s="352"/>
    </row>
    <row r="22" spans="1:7" ht="20.100000000000001" customHeight="1" x14ac:dyDescent="0.15">
      <c r="A22" s="585" t="s">
        <v>480</v>
      </c>
      <c r="B22" s="585" t="s">
        <v>469</v>
      </c>
      <c r="C22" s="591">
        <v>77</v>
      </c>
      <c r="D22" s="585" t="s">
        <v>456</v>
      </c>
      <c r="E22" s="585" t="s">
        <v>470</v>
      </c>
      <c r="F22" s="352"/>
      <c r="G22" s="352"/>
    </row>
    <row r="23" spans="1:7" ht="20.100000000000001" customHeight="1" x14ac:dyDescent="0.15">
      <c r="A23" s="585" t="s">
        <v>481</v>
      </c>
      <c r="B23" s="585" t="s">
        <v>469</v>
      </c>
      <c r="C23" s="591">
        <v>765</v>
      </c>
      <c r="D23" s="585" t="s">
        <v>456</v>
      </c>
      <c r="E23" s="585" t="s">
        <v>470</v>
      </c>
      <c r="F23" s="352"/>
      <c r="G23" s="352"/>
    </row>
    <row r="24" spans="1:7" ht="20.100000000000001" customHeight="1" x14ac:dyDescent="0.15">
      <c r="A24" s="585" t="s">
        <v>482</v>
      </c>
      <c r="B24" s="585" t="s">
        <v>469</v>
      </c>
      <c r="C24" s="591">
        <v>1101</v>
      </c>
      <c r="D24" s="585" t="s">
        <v>456</v>
      </c>
      <c r="E24" s="585" t="s">
        <v>470</v>
      </c>
      <c r="F24" s="352"/>
      <c r="G24" s="352"/>
    </row>
    <row r="25" spans="1:7" ht="20.100000000000001" customHeight="1" x14ac:dyDescent="0.15">
      <c r="A25" s="585" t="s">
        <v>483</v>
      </c>
      <c r="B25" s="585" t="s">
        <v>469</v>
      </c>
      <c r="C25" s="591">
        <v>2049</v>
      </c>
      <c r="D25" s="585" t="s">
        <v>456</v>
      </c>
      <c r="E25" s="585" t="s">
        <v>470</v>
      </c>
      <c r="F25" s="352"/>
      <c r="G25" s="352"/>
    </row>
    <row r="26" spans="1:7" ht="20.100000000000001" customHeight="1" x14ac:dyDescent="0.15">
      <c r="A26" s="585" t="s">
        <v>484</v>
      </c>
      <c r="B26" s="585" t="s">
        <v>469</v>
      </c>
      <c r="C26" s="591">
        <v>1306</v>
      </c>
      <c r="D26" s="585" t="s">
        <v>456</v>
      </c>
      <c r="E26" s="585" t="s">
        <v>470</v>
      </c>
      <c r="F26" s="352"/>
      <c r="G26" s="352"/>
    </row>
    <row r="27" spans="1:7" ht="20.100000000000001" customHeight="1" x14ac:dyDescent="0.15">
      <c r="A27" s="585" t="s">
        <v>485</v>
      </c>
      <c r="B27" s="585" t="s">
        <v>486</v>
      </c>
      <c r="C27" s="591">
        <v>23</v>
      </c>
      <c r="D27" s="585" t="s">
        <v>456</v>
      </c>
      <c r="E27" s="585" t="s">
        <v>470</v>
      </c>
      <c r="F27" s="352"/>
      <c r="G27" s="352"/>
    </row>
    <row r="28" spans="1:7" ht="20.100000000000001" customHeight="1" x14ac:dyDescent="0.15">
      <c r="A28" s="585" t="s">
        <v>487</v>
      </c>
      <c r="B28" s="585" t="s">
        <v>486</v>
      </c>
      <c r="C28" s="591">
        <v>517</v>
      </c>
      <c r="D28" s="585" t="s">
        <v>456</v>
      </c>
      <c r="E28" s="585" t="s">
        <v>470</v>
      </c>
      <c r="F28" s="352"/>
      <c r="G28" s="352"/>
    </row>
    <row r="29" spans="1:7" ht="20.100000000000001" customHeight="1" x14ac:dyDescent="0.15">
      <c r="A29" s="585">
        <v>83</v>
      </c>
      <c r="B29" s="585" t="s">
        <v>488</v>
      </c>
      <c r="C29" s="591">
        <v>215</v>
      </c>
      <c r="D29" s="585" t="s">
        <v>456</v>
      </c>
      <c r="E29" s="585" t="s">
        <v>470</v>
      </c>
      <c r="F29" s="352"/>
      <c r="G29" s="352"/>
    </row>
    <row r="30" spans="1:7" ht="20.100000000000001" customHeight="1" x14ac:dyDescent="0.15">
      <c r="A30" s="585">
        <v>85</v>
      </c>
      <c r="B30" s="585" t="s">
        <v>486</v>
      </c>
      <c r="C30" s="591">
        <v>1332</v>
      </c>
      <c r="D30" s="585" t="s">
        <v>456</v>
      </c>
      <c r="E30" s="585" t="s">
        <v>470</v>
      </c>
      <c r="F30" s="352"/>
      <c r="G30" s="352"/>
    </row>
    <row r="31" spans="1:7" ht="20.100000000000001" customHeight="1" x14ac:dyDescent="0.15">
      <c r="A31" s="585" t="s">
        <v>489</v>
      </c>
      <c r="B31" s="585" t="s">
        <v>469</v>
      </c>
      <c r="C31" s="591">
        <v>1745</v>
      </c>
      <c r="D31" s="585" t="s">
        <v>456</v>
      </c>
      <c r="E31" s="585" t="s">
        <v>470</v>
      </c>
      <c r="F31" s="352"/>
      <c r="G31" s="352"/>
    </row>
    <row r="32" spans="1:7" ht="20.100000000000001" customHeight="1" x14ac:dyDescent="0.15">
      <c r="A32" s="585" t="s">
        <v>490</v>
      </c>
      <c r="B32" s="585" t="s">
        <v>486</v>
      </c>
      <c r="C32" s="591">
        <v>1350</v>
      </c>
      <c r="D32" s="585" t="s">
        <v>456</v>
      </c>
      <c r="E32" s="585" t="s">
        <v>470</v>
      </c>
      <c r="F32" s="352"/>
      <c r="G32" s="352"/>
    </row>
    <row r="33" spans="1:7" ht="20.100000000000001" customHeight="1" x14ac:dyDescent="0.15">
      <c r="A33" s="585" t="s">
        <v>491</v>
      </c>
      <c r="B33" s="585" t="s">
        <v>486</v>
      </c>
      <c r="C33" s="591">
        <v>990</v>
      </c>
      <c r="D33" s="585" t="s">
        <v>456</v>
      </c>
      <c r="E33" s="585" t="s">
        <v>470</v>
      </c>
      <c r="F33" s="352"/>
      <c r="G33" s="352"/>
    </row>
    <row r="34" spans="1:7" ht="20.100000000000001" customHeight="1" x14ac:dyDescent="0.15">
      <c r="A34" s="585" t="s">
        <v>492</v>
      </c>
      <c r="B34" s="585" t="s">
        <v>469</v>
      </c>
      <c r="C34" s="591">
        <v>2820</v>
      </c>
      <c r="D34" s="585" t="s">
        <v>456</v>
      </c>
      <c r="E34" s="585" t="s">
        <v>470</v>
      </c>
      <c r="F34" s="352"/>
      <c r="G34" s="352"/>
    </row>
    <row r="35" spans="1:7" ht="20.100000000000001" customHeight="1" x14ac:dyDescent="0.15">
      <c r="A35" s="585" t="s">
        <v>493</v>
      </c>
      <c r="B35" s="585" t="s">
        <v>469</v>
      </c>
      <c r="C35" s="591">
        <v>2453</v>
      </c>
      <c r="D35" s="585" t="s">
        <v>456</v>
      </c>
      <c r="E35" s="585" t="s">
        <v>470</v>
      </c>
      <c r="F35" s="352"/>
      <c r="G35" s="352"/>
    </row>
    <row r="36" spans="1:7" ht="20.100000000000001" customHeight="1" x14ac:dyDescent="0.15">
      <c r="A36" s="585" t="s">
        <v>494</v>
      </c>
      <c r="B36" s="585" t="s">
        <v>469</v>
      </c>
      <c r="C36" s="591">
        <v>769</v>
      </c>
      <c r="D36" s="585" t="s">
        <v>456</v>
      </c>
      <c r="E36" s="585" t="s">
        <v>470</v>
      </c>
      <c r="F36" s="352"/>
      <c r="G36" s="352"/>
    </row>
    <row r="37" spans="1:7" ht="20.100000000000001" customHeight="1" x14ac:dyDescent="0.15">
      <c r="A37" s="585" t="s">
        <v>495</v>
      </c>
      <c r="B37" s="585" t="s">
        <v>469</v>
      </c>
      <c r="C37" s="591">
        <v>1394</v>
      </c>
      <c r="D37" s="585" t="s">
        <v>456</v>
      </c>
      <c r="E37" s="585" t="s">
        <v>470</v>
      </c>
      <c r="F37" s="352"/>
      <c r="G37" s="352"/>
    </row>
    <row r="38" spans="1:7" ht="20.100000000000001" customHeight="1" x14ac:dyDescent="0.15">
      <c r="A38" s="585" t="s">
        <v>496</v>
      </c>
      <c r="B38" s="585" t="s">
        <v>497</v>
      </c>
      <c r="C38" s="591">
        <v>738</v>
      </c>
      <c r="D38" s="585" t="s">
        <v>456</v>
      </c>
      <c r="E38" s="585" t="s">
        <v>470</v>
      </c>
      <c r="F38" s="352"/>
      <c r="G38" s="352"/>
    </row>
    <row r="39" spans="1:7" ht="20.100000000000001" customHeight="1" x14ac:dyDescent="0.15">
      <c r="A39" s="585" t="s">
        <v>498</v>
      </c>
      <c r="B39" s="585" t="s">
        <v>469</v>
      </c>
      <c r="C39" s="591">
        <v>2875</v>
      </c>
      <c r="D39" s="585" t="s">
        <v>456</v>
      </c>
      <c r="E39" s="585" t="s">
        <v>470</v>
      </c>
      <c r="F39" s="352"/>
      <c r="G39" s="352"/>
    </row>
    <row r="40" spans="1:7" ht="20.100000000000001" customHeight="1" x14ac:dyDescent="0.15">
      <c r="A40" s="634">
        <v>29</v>
      </c>
      <c r="B40" s="585" t="s">
        <v>469</v>
      </c>
      <c r="C40" s="591">
        <v>2443</v>
      </c>
      <c r="D40" s="585" t="s">
        <v>456</v>
      </c>
      <c r="E40" s="585" t="s">
        <v>470</v>
      </c>
      <c r="F40" s="352"/>
      <c r="G40" s="352"/>
    </row>
    <row r="41" spans="1:7" ht="20.100000000000001" customHeight="1" x14ac:dyDescent="0.15">
      <c r="A41" s="585" t="s">
        <v>499</v>
      </c>
      <c r="B41" s="585" t="s">
        <v>469</v>
      </c>
      <c r="C41" s="591">
        <v>1208</v>
      </c>
      <c r="D41" s="585" t="s">
        <v>456</v>
      </c>
      <c r="E41" s="585" t="s">
        <v>470</v>
      </c>
      <c r="F41" s="352"/>
      <c r="G41" s="352"/>
    </row>
    <row r="42" spans="1:7" ht="20.100000000000001" customHeight="1" x14ac:dyDescent="0.15">
      <c r="A42" s="585" t="s">
        <v>500</v>
      </c>
      <c r="B42" s="585" t="s">
        <v>469</v>
      </c>
      <c r="C42" s="591">
        <v>3095</v>
      </c>
      <c r="D42" s="585" t="s">
        <v>456</v>
      </c>
      <c r="E42" s="585" t="s">
        <v>470</v>
      </c>
      <c r="F42" s="352"/>
      <c r="G42" s="352"/>
    </row>
    <row r="43" spans="1:7" ht="20.100000000000001" customHeight="1" x14ac:dyDescent="0.15">
      <c r="A43" s="634">
        <v>25</v>
      </c>
      <c r="B43" s="585" t="s">
        <v>469</v>
      </c>
      <c r="C43" s="591">
        <v>403</v>
      </c>
      <c r="D43" s="585" t="s">
        <v>456</v>
      </c>
      <c r="E43" s="585" t="s">
        <v>470</v>
      </c>
      <c r="F43" s="352"/>
      <c r="G43" s="352"/>
    </row>
    <row r="44" spans="1:7" ht="20.100000000000001" customHeight="1" x14ac:dyDescent="0.15">
      <c r="A44" s="585" t="s">
        <v>501</v>
      </c>
      <c r="B44" s="585" t="s">
        <v>455</v>
      </c>
      <c r="C44" s="591">
        <v>30</v>
      </c>
      <c r="D44" s="585" t="s">
        <v>456</v>
      </c>
      <c r="E44" s="585" t="s">
        <v>470</v>
      </c>
      <c r="F44" s="352"/>
      <c r="G44" s="352"/>
    </row>
    <row r="45" spans="1:7" ht="20.100000000000001" customHeight="1" x14ac:dyDescent="0.15">
      <c r="A45" s="585" t="s">
        <v>502</v>
      </c>
      <c r="B45" s="585" t="s">
        <v>455</v>
      </c>
      <c r="C45" s="591">
        <v>2265</v>
      </c>
      <c r="D45" s="585" t="s">
        <v>456</v>
      </c>
      <c r="E45" s="585" t="s">
        <v>457</v>
      </c>
      <c r="F45" s="352"/>
      <c r="G45" s="352"/>
    </row>
    <row r="46" spans="1:7" ht="20.100000000000001" customHeight="1" x14ac:dyDescent="0.15">
      <c r="A46" s="585" t="s">
        <v>503</v>
      </c>
      <c r="B46" s="585" t="s">
        <v>455</v>
      </c>
      <c r="C46" s="591">
        <v>914</v>
      </c>
      <c r="D46" s="585" t="s">
        <v>456</v>
      </c>
      <c r="E46" s="585" t="s">
        <v>457</v>
      </c>
      <c r="F46" s="352"/>
      <c r="G46" s="352"/>
    </row>
    <row r="47" spans="1:7" ht="20.100000000000001" customHeight="1" x14ac:dyDescent="0.15">
      <c r="A47" s="585" t="s">
        <v>504</v>
      </c>
      <c r="B47" s="585" t="s">
        <v>455</v>
      </c>
      <c r="C47" s="591">
        <v>82</v>
      </c>
      <c r="D47" s="585" t="s">
        <v>456</v>
      </c>
      <c r="E47" s="585" t="s">
        <v>457</v>
      </c>
      <c r="F47" s="352"/>
      <c r="G47" s="352"/>
    </row>
    <row r="48" spans="1:7" ht="20.100000000000001" customHeight="1" x14ac:dyDescent="0.15">
      <c r="A48" s="585" t="s">
        <v>505</v>
      </c>
      <c r="B48" s="585" t="s">
        <v>469</v>
      </c>
      <c r="C48" s="591">
        <v>49</v>
      </c>
      <c r="D48" s="585" t="s">
        <v>456</v>
      </c>
      <c r="E48" s="585" t="s">
        <v>470</v>
      </c>
      <c r="F48" s="352"/>
      <c r="G48" s="352"/>
    </row>
    <row r="49" spans="1:7" ht="20.100000000000001" customHeight="1" x14ac:dyDescent="0.15">
      <c r="A49" s="585" t="s">
        <v>506</v>
      </c>
      <c r="B49" s="585" t="s">
        <v>469</v>
      </c>
      <c r="C49" s="591">
        <v>1544</v>
      </c>
      <c r="D49" s="585" t="s">
        <v>456</v>
      </c>
      <c r="E49" s="585" t="s">
        <v>470</v>
      </c>
      <c r="F49" s="352"/>
      <c r="G49" s="352"/>
    </row>
    <row r="50" spans="1:7" ht="20.100000000000001" customHeight="1" x14ac:dyDescent="0.15">
      <c r="A50" s="585" t="s">
        <v>507</v>
      </c>
      <c r="B50" s="585" t="s">
        <v>469</v>
      </c>
      <c r="C50" s="591">
        <v>6</v>
      </c>
      <c r="D50" s="585" t="s">
        <v>456</v>
      </c>
      <c r="E50" s="585" t="s">
        <v>470</v>
      </c>
      <c r="F50" s="352"/>
      <c r="G50" s="352"/>
    </row>
    <row r="51" spans="1:7" ht="20.100000000000001" customHeight="1" x14ac:dyDescent="0.15">
      <c r="A51" s="585" t="s">
        <v>508</v>
      </c>
      <c r="B51" s="585" t="s">
        <v>455</v>
      </c>
      <c r="C51" s="591">
        <v>13</v>
      </c>
      <c r="D51" s="585" t="s">
        <v>466</v>
      </c>
      <c r="E51" s="585" t="s">
        <v>467</v>
      </c>
      <c r="F51" s="352"/>
      <c r="G51" s="352"/>
    </row>
    <row r="52" spans="1:7" ht="20.100000000000001" customHeight="1" x14ac:dyDescent="0.15">
      <c r="A52" s="585" t="s">
        <v>509</v>
      </c>
      <c r="B52" s="585" t="s">
        <v>455</v>
      </c>
      <c r="C52" s="591">
        <v>73</v>
      </c>
      <c r="D52" s="585" t="s">
        <v>466</v>
      </c>
      <c r="E52" s="585" t="s">
        <v>467</v>
      </c>
      <c r="F52" s="352"/>
      <c r="G52" s="352"/>
    </row>
    <row r="53" spans="1:7" ht="20.100000000000001" customHeight="1" x14ac:dyDescent="0.15">
      <c r="A53" s="585" t="s">
        <v>510</v>
      </c>
      <c r="B53" s="585" t="s">
        <v>455</v>
      </c>
      <c r="C53" s="591">
        <v>132</v>
      </c>
      <c r="D53" s="585" t="s">
        <v>466</v>
      </c>
      <c r="E53" s="585" t="s">
        <v>467</v>
      </c>
      <c r="F53" s="352"/>
      <c r="G53" s="352"/>
    </row>
    <row r="54" spans="1:7" ht="20.100000000000001" customHeight="1" x14ac:dyDescent="0.15">
      <c r="A54" s="585" t="s">
        <v>511</v>
      </c>
      <c r="B54" s="585" t="s">
        <v>455</v>
      </c>
      <c r="C54" s="591">
        <v>13</v>
      </c>
      <c r="D54" s="585" t="s">
        <v>466</v>
      </c>
      <c r="E54" s="585" t="s">
        <v>467</v>
      </c>
      <c r="F54" s="352"/>
      <c r="G54" s="352"/>
    </row>
    <row r="55" spans="1:7" ht="20.100000000000001" customHeight="1" x14ac:dyDescent="0.15">
      <c r="A55" s="585" t="s">
        <v>512</v>
      </c>
      <c r="B55" s="585" t="s">
        <v>455</v>
      </c>
      <c r="C55" s="591">
        <v>13</v>
      </c>
      <c r="D55" s="585" t="s">
        <v>456</v>
      </c>
      <c r="E55" s="585" t="s">
        <v>470</v>
      </c>
      <c r="F55" s="352"/>
      <c r="G55" s="352"/>
    </row>
    <row r="56" spans="1:7" ht="20.100000000000001" customHeight="1" x14ac:dyDescent="0.15">
      <c r="A56" s="585" t="s">
        <v>513</v>
      </c>
      <c r="B56" s="585" t="s">
        <v>469</v>
      </c>
      <c r="C56" s="591">
        <v>194</v>
      </c>
      <c r="D56" s="585" t="s">
        <v>456</v>
      </c>
      <c r="E56" s="585" t="s">
        <v>470</v>
      </c>
      <c r="F56" s="352"/>
      <c r="G56" s="352"/>
    </row>
    <row r="57" spans="1:7" ht="20.100000000000001" customHeight="1" x14ac:dyDescent="0.15">
      <c r="A57" s="585" t="s">
        <v>514</v>
      </c>
      <c r="B57" s="585" t="s">
        <v>469</v>
      </c>
      <c r="C57" s="591">
        <v>37</v>
      </c>
      <c r="D57" s="585" t="s">
        <v>456</v>
      </c>
      <c r="E57" s="585" t="s">
        <v>470</v>
      </c>
      <c r="F57" s="352"/>
      <c r="G57" s="352"/>
    </row>
    <row r="58" spans="1:7" ht="20.100000000000001" customHeight="1" x14ac:dyDescent="0.15">
      <c r="A58" s="585" t="s">
        <v>515</v>
      </c>
      <c r="B58" s="585" t="s">
        <v>486</v>
      </c>
      <c r="C58" s="591">
        <v>36</v>
      </c>
      <c r="D58" s="585" t="s">
        <v>456</v>
      </c>
      <c r="E58" s="585" t="s">
        <v>516</v>
      </c>
      <c r="F58" s="352"/>
      <c r="G58" s="352"/>
    </row>
    <row r="59" spans="1:7" ht="20.100000000000001" customHeight="1" x14ac:dyDescent="0.15">
      <c r="A59" s="585" t="s">
        <v>517</v>
      </c>
      <c r="B59" s="585" t="s">
        <v>469</v>
      </c>
      <c r="C59" s="591">
        <v>327</v>
      </c>
      <c r="D59" s="585" t="s">
        <v>456</v>
      </c>
      <c r="E59" s="585" t="s">
        <v>518</v>
      </c>
      <c r="F59" s="352"/>
      <c r="G59" s="352"/>
    </row>
    <row r="60" spans="1:7" ht="20.100000000000001" customHeight="1" x14ac:dyDescent="0.15">
      <c r="A60" s="585" t="s">
        <v>519</v>
      </c>
      <c r="B60" s="585" t="s">
        <v>469</v>
      </c>
      <c r="C60" s="591">
        <v>588</v>
      </c>
      <c r="D60" s="585" t="s">
        <v>456</v>
      </c>
      <c r="E60" s="585" t="s">
        <v>518</v>
      </c>
      <c r="F60" s="352"/>
      <c r="G60" s="352"/>
    </row>
    <row r="61" spans="1:7" ht="20.100000000000001" customHeight="1" x14ac:dyDescent="0.15">
      <c r="A61" s="585" t="s">
        <v>520</v>
      </c>
      <c r="B61" s="585" t="s">
        <v>469</v>
      </c>
      <c r="C61" s="591">
        <v>1197</v>
      </c>
      <c r="D61" s="585" t="s">
        <v>456</v>
      </c>
      <c r="E61" s="585" t="s">
        <v>470</v>
      </c>
      <c r="F61" s="352"/>
      <c r="G61" s="352"/>
    </row>
    <row r="62" spans="1:7" ht="20.100000000000001" customHeight="1" x14ac:dyDescent="0.15">
      <c r="A62" s="585" t="s">
        <v>521</v>
      </c>
      <c r="B62" s="585" t="s">
        <v>486</v>
      </c>
      <c r="C62" s="591">
        <v>549</v>
      </c>
      <c r="D62" s="585" t="s">
        <v>456</v>
      </c>
      <c r="E62" s="585" t="s">
        <v>518</v>
      </c>
      <c r="F62" s="352"/>
      <c r="G62" s="352"/>
    </row>
    <row r="63" spans="1:7" ht="20.100000000000001" customHeight="1" x14ac:dyDescent="0.15">
      <c r="A63" s="585" t="s">
        <v>522</v>
      </c>
      <c r="B63" s="585" t="s">
        <v>469</v>
      </c>
      <c r="C63" s="591">
        <v>65</v>
      </c>
      <c r="D63" s="585" t="s">
        <v>456</v>
      </c>
      <c r="E63" s="585" t="s">
        <v>470</v>
      </c>
      <c r="F63" s="352"/>
      <c r="G63" s="352"/>
    </row>
    <row r="64" spans="1:7" ht="20.100000000000001" customHeight="1" x14ac:dyDescent="0.15">
      <c r="A64" s="585" t="s">
        <v>523</v>
      </c>
      <c r="B64" s="585" t="s">
        <v>524</v>
      </c>
      <c r="C64" s="591">
        <v>17734</v>
      </c>
      <c r="D64" s="585" t="s">
        <v>456</v>
      </c>
      <c r="E64" s="585" t="s">
        <v>525</v>
      </c>
      <c r="F64" s="352"/>
      <c r="G64" s="352"/>
    </row>
    <row r="65" spans="1:7" ht="20.100000000000001" customHeight="1" x14ac:dyDescent="0.15">
      <c r="A65" s="585" t="s">
        <v>526</v>
      </c>
      <c r="B65" s="585" t="s">
        <v>469</v>
      </c>
      <c r="C65" s="591">
        <v>2317</v>
      </c>
      <c r="D65" s="585" t="s">
        <v>456</v>
      </c>
      <c r="E65" s="585" t="s">
        <v>470</v>
      </c>
      <c r="F65" s="352"/>
      <c r="G65" s="352"/>
    </row>
    <row r="66" spans="1:7" ht="20.100000000000001" customHeight="1" x14ac:dyDescent="0.15">
      <c r="A66" s="585" t="s">
        <v>527</v>
      </c>
      <c r="B66" s="585" t="s">
        <v>486</v>
      </c>
      <c r="C66" s="591">
        <v>1120</v>
      </c>
      <c r="D66" s="585" t="s">
        <v>456</v>
      </c>
      <c r="E66" s="585" t="s">
        <v>470</v>
      </c>
      <c r="F66" s="352"/>
      <c r="G66" s="352"/>
    </row>
    <row r="67" spans="1:7" ht="20.100000000000001" customHeight="1" x14ac:dyDescent="0.15">
      <c r="A67" s="585" t="s">
        <v>528</v>
      </c>
      <c r="B67" s="585" t="s">
        <v>497</v>
      </c>
      <c r="C67" s="591">
        <v>288</v>
      </c>
      <c r="D67" s="585" t="s">
        <v>456</v>
      </c>
      <c r="E67" s="585" t="s">
        <v>470</v>
      </c>
      <c r="F67" s="352"/>
      <c r="G67" s="352"/>
    </row>
    <row r="68" spans="1:7" ht="20.100000000000001" customHeight="1" x14ac:dyDescent="0.15">
      <c r="A68" s="634">
        <v>27</v>
      </c>
      <c r="B68" s="585" t="s">
        <v>497</v>
      </c>
      <c r="C68" s="591">
        <v>318</v>
      </c>
      <c r="D68" s="585" t="s">
        <v>456</v>
      </c>
      <c r="E68" s="585" t="s">
        <v>470</v>
      </c>
      <c r="F68" s="352"/>
      <c r="G68" s="352"/>
    </row>
    <row r="69" spans="1:7" ht="20.100000000000001" customHeight="1" x14ac:dyDescent="0.15">
      <c r="A69" s="585" t="s">
        <v>529</v>
      </c>
      <c r="B69" s="585" t="s">
        <v>469</v>
      </c>
      <c r="C69" s="591">
        <v>1557</v>
      </c>
      <c r="D69" s="585" t="s">
        <v>456</v>
      </c>
      <c r="E69" s="585" t="s">
        <v>470</v>
      </c>
      <c r="F69" s="352"/>
      <c r="G69" s="352"/>
    </row>
    <row r="70" spans="1:7" ht="20.100000000000001" customHeight="1" x14ac:dyDescent="0.15">
      <c r="A70" s="585" t="s">
        <v>530</v>
      </c>
      <c r="B70" s="585" t="s">
        <v>469</v>
      </c>
      <c r="C70" s="591">
        <v>413</v>
      </c>
      <c r="D70" s="585" t="s">
        <v>456</v>
      </c>
      <c r="E70" s="585" t="s">
        <v>470</v>
      </c>
      <c r="F70" s="352"/>
      <c r="G70" s="352"/>
    </row>
    <row r="71" spans="1:7" ht="20.100000000000001" customHeight="1" x14ac:dyDescent="0.15">
      <c r="A71" s="585" t="s">
        <v>531</v>
      </c>
      <c r="B71" s="585" t="s">
        <v>469</v>
      </c>
      <c r="C71" s="591">
        <v>1983</v>
      </c>
      <c r="D71" s="585" t="s">
        <v>456</v>
      </c>
      <c r="E71" s="585" t="s">
        <v>470</v>
      </c>
      <c r="F71" s="352"/>
      <c r="G71" s="352"/>
    </row>
    <row r="72" spans="1:7" ht="20.100000000000001" customHeight="1" x14ac:dyDescent="0.15">
      <c r="A72" s="634">
        <v>28</v>
      </c>
      <c r="B72" s="585" t="s">
        <v>497</v>
      </c>
      <c r="C72" s="591">
        <v>1846</v>
      </c>
      <c r="D72" s="585" t="s">
        <v>456</v>
      </c>
      <c r="E72" s="585" t="s">
        <v>470</v>
      </c>
      <c r="F72" s="352"/>
      <c r="G72" s="352"/>
    </row>
    <row r="73" spans="1:7" ht="20.100000000000001" customHeight="1" x14ac:dyDescent="0.15">
      <c r="A73" s="585" t="s">
        <v>532</v>
      </c>
      <c r="B73" s="585" t="s">
        <v>486</v>
      </c>
      <c r="C73" s="591">
        <v>130</v>
      </c>
      <c r="D73" s="585" t="s">
        <v>456</v>
      </c>
      <c r="E73" s="585" t="s">
        <v>470</v>
      </c>
      <c r="F73" s="352"/>
      <c r="G73" s="352"/>
    </row>
    <row r="74" spans="1:7" ht="20.100000000000001" customHeight="1" x14ac:dyDescent="0.15">
      <c r="A74" s="636">
        <v>26</v>
      </c>
      <c r="B74" s="356" t="s">
        <v>486</v>
      </c>
      <c r="C74" s="593">
        <v>592</v>
      </c>
      <c r="D74" s="356" t="s">
        <v>456</v>
      </c>
      <c r="E74" s="356" t="s">
        <v>470</v>
      </c>
    </row>
    <row r="75" spans="1:7" ht="20.100000000000001" customHeight="1" x14ac:dyDescent="0.15">
      <c r="A75" s="635" t="s">
        <v>533</v>
      </c>
      <c r="B75" s="356" t="s">
        <v>534</v>
      </c>
      <c r="C75" s="593">
        <v>175</v>
      </c>
      <c r="D75" s="356" t="s">
        <v>456</v>
      </c>
      <c r="E75" s="356" t="s">
        <v>470</v>
      </c>
    </row>
    <row r="76" spans="1:7" ht="20.100000000000001" customHeight="1" x14ac:dyDescent="0.15">
      <c r="A76" s="635" t="s">
        <v>535</v>
      </c>
      <c r="B76" s="356" t="s">
        <v>534</v>
      </c>
      <c r="C76" s="593">
        <v>22853</v>
      </c>
      <c r="D76" s="356" t="s">
        <v>456</v>
      </c>
      <c r="E76" s="356" t="s">
        <v>470</v>
      </c>
    </row>
    <row r="77" spans="1:7" ht="20.100000000000001" customHeight="1" x14ac:dyDescent="0.15">
      <c r="A77" s="635" t="s">
        <v>536</v>
      </c>
      <c r="B77" s="356" t="s">
        <v>486</v>
      </c>
      <c r="C77" s="593">
        <v>1220</v>
      </c>
      <c r="D77" s="356" t="s">
        <v>456</v>
      </c>
      <c r="E77" s="356" t="s">
        <v>470</v>
      </c>
    </row>
    <row r="78" spans="1:7" ht="20.100000000000001" customHeight="1" x14ac:dyDescent="0.15">
      <c r="A78" s="635" t="s">
        <v>537</v>
      </c>
      <c r="B78" s="356" t="s">
        <v>538</v>
      </c>
      <c r="C78" s="593">
        <v>68</v>
      </c>
      <c r="D78" s="356" t="s">
        <v>466</v>
      </c>
      <c r="E78" s="356" t="s">
        <v>467</v>
      </c>
    </row>
    <row r="79" spans="1:7" ht="20.100000000000001" customHeight="1" x14ac:dyDescent="0.15">
      <c r="A79" s="635" t="s">
        <v>539</v>
      </c>
      <c r="B79" s="356" t="s">
        <v>486</v>
      </c>
      <c r="C79" s="593">
        <v>357</v>
      </c>
      <c r="D79" s="356" t="s">
        <v>456</v>
      </c>
      <c r="E79" s="356" t="s">
        <v>470</v>
      </c>
    </row>
    <row r="80" spans="1:7" ht="20.100000000000001" customHeight="1" x14ac:dyDescent="0.15">
      <c r="A80" s="635" t="s">
        <v>540</v>
      </c>
      <c r="B80" s="356" t="s">
        <v>538</v>
      </c>
      <c r="C80" s="593">
        <v>9</v>
      </c>
      <c r="D80" s="356" t="s">
        <v>466</v>
      </c>
      <c r="E80" s="356" t="s">
        <v>467</v>
      </c>
    </row>
    <row r="81" spans="1:5" ht="20.100000000000001" customHeight="1" x14ac:dyDescent="0.15">
      <c r="A81" s="635" t="s">
        <v>541</v>
      </c>
      <c r="B81" s="356" t="s">
        <v>534</v>
      </c>
      <c r="C81" s="593">
        <v>1840</v>
      </c>
      <c r="D81" s="356" t="s">
        <v>456</v>
      </c>
      <c r="E81" s="356" t="s">
        <v>470</v>
      </c>
    </row>
    <row r="82" spans="1:5" ht="20.100000000000001" customHeight="1" x14ac:dyDescent="0.15">
      <c r="A82" s="636">
        <v>13</v>
      </c>
      <c r="B82" s="356" t="s">
        <v>486</v>
      </c>
      <c r="C82" s="593">
        <v>261</v>
      </c>
      <c r="D82" s="356" t="s">
        <v>456</v>
      </c>
      <c r="E82" s="356" t="s">
        <v>470</v>
      </c>
    </row>
    <row r="83" spans="1:5" ht="20.100000000000001" customHeight="1" x14ac:dyDescent="0.15">
      <c r="A83" s="635" t="s">
        <v>542</v>
      </c>
      <c r="B83" s="356" t="s">
        <v>486</v>
      </c>
      <c r="C83" s="593">
        <v>170</v>
      </c>
      <c r="D83" s="356" t="s">
        <v>456</v>
      </c>
      <c r="E83" s="356" t="s">
        <v>470</v>
      </c>
    </row>
    <row r="84" spans="1:5" ht="20.100000000000001" customHeight="1" x14ac:dyDescent="0.15">
      <c r="A84" s="635" t="s">
        <v>543</v>
      </c>
      <c r="B84" s="356" t="s">
        <v>486</v>
      </c>
      <c r="C84" s="593">
        <v>1934</v>
      </c>
      <c r="D84" s="356" t="s">
        <v>456</v>
      </c>
      <c r="E84" s="356" t="s">
        <v>470</v>
      </c>
    </row>
    <row r="85" spans="1:5" ht="20.100000000000001" customHeight="1" x14ac:dyDescent="0.15">
      <c r="A85" s="635" t="s">
        <v>544</v>
      </c>
      <c r="B85" s="356" t="s">
        <v>534</v>
      </c>
      <c r="C85" s="593">
        <v>19</v>
      </c>
      <c r="D85" s="356" t="s">
        <v>456</v>
      </c>
      <c r="E85" s="356" t="s">
        <v>470</v>
      </c>
    </row>
    <row r="86" spans="1:5" ht="20.100000000000001" customHeight="1" x14ac:dyDescent="0.15">
      <c r="A86" s="635" t="s">
        <v>545</v>
      </c>
      <c r="B86" s="356" t="s">
        <v>486</v>
      </c>
      <c r="C86" s="593">
        <v>917</v>
      </c>
      <c r="D86" s="356" t="s">
        <v>456</v>
      </c>
      <c r="E86" s="356" t="s">
        <v>470</v>
      </c>
    </row>
    <row r="87" spans="1:5" ht="20.100000000000001" customHeight="1" x14ac:dyDescent="0.15">
      <c r="A87" s="635" t="s">
        <v>546</v>
      </c>
      <c r="B87" s="356" t="s">
        <v>486</v>
      </c>
      <c r="C87" s="593">
        <v>134</v>
      </c>
      <c r="D87" s="356" t="s">
        <v>456</v>
      </c>
      <c r="E87" s="356" t="s">
        <v>470</v>
      </c>
    </row>
    <row r="88" spans="1:5" ht="20.100000000000001" customHeight="1" x14ac:dyDescent="0.15">
      <c r="A88" s="635" t="s">
        <v>547</v>
      </c>
      <c r="B88" s="356" t="s">
        <v>534</v>
      </c>
      <c r="C88" s="593">
        <v>3095</v>
      </c>
      <c r="D88" s="356" t="s">
        <v>456</v>
      </c>
      <c r="E88" s="356" t="s">
        <v>470</v>
      </c>
    </row>
    <row r="89" spans="1:5" ht="20.100000000000001" customHeight="1" x14ac:dyDescent="0.15">
      <c r="A89" s="636">
        <v>15</v>
      </c>
      <c r="B89" s="356" t="s">
        <v>486</v>
      </c>
      <c r="C89" s="593">
        <v>354</v>
      </c>
      <c r="D89" s="356" t="s">
        <v>456</v>
      </c>
      <c r="E89" s="356" t="s">
        <v>470</v>
      </c>
    </row>
    <row r="90" spans="1:5" ht="20.100000000000001" customHeight="1" x14ac:dyDescent="0.15">
      <c r="A90" s="635" t="s">
        <v>548</v>
      </c>
      <c r="B90" s="356" t="s">
        <v>534</v>
      </c>
      <c r="C90" s="593">
        <v>89</v>
      </c>
      <c r="D90" s="356" t="s">
        <v>456</v>
      </c>
      <c r="E90" s="356" t="s">
        <v>470</v>
      </c>
    </row>
    <row r="91" spans="1:5" ht="20.100000000000001" customHeight="1" x14ac:dyDescent="0.15">
      <c r="A91" s="635" t="s">
        <v>549</v>
      </c>
      <c r="B91" s="356" t="s">
        <v>469</v>
      </c>
      <c r="C91" s="593">
        <v>3013</v>
      </c>
      <c r="D91" s="356" t="s">
        <v>456</v>
      </c>
      <c r="E91" s="356" t="s">
        <v>470</v>
      </c>
    </row>
    <row r="92" spans="1:5" ht="20.100000000000001" customHeight="1" x14ac:dyDescent="0.15">
      <c r="A92" s="635" t="s">
        <v>550</v>
      </c>
      <c r="B92" s="356" t="s">
        <v>534</v>
      </c>
      <c r="C92" s="593">
        <v>1490</v>
      </c>
      <c r="D92" s="356" t="s">
        <v>456</v>
      </c>
      <c r="E92" s="356" t="s">
        <v>470</v>
      </c>
    </row>
    <row r="93" spans="1:5" ht="20.100000000000001" customHeight="1" x14ac:dyDescent="0.15">
      <c r="A93" s="635" t="s">
        <v>551</v>
      </c>
      <c r="B93" s="356" t="s">
        <v>486</v>
      </c>
      <c r="C93" s="593">
        <v>767</v>
      </c>
      <c r="D93" s="356" t="s">
        <v>456</v>
      </c>
      <c r="E93" s="356" t="s">
        <v>470</v>
      </c>
    </row>
    <row r="94" spans="1:5" ht="20.100000000000001" customHeight="1" x14ac:dyDescent="0.15">
      <c r="A94" s="588" t="s">
        <v>659</v>
      </c>
      <c r="B94" s="356" t="s">
        <v>621</v>
      </c>
      <c r="C94" s="593">
        <v>954</v>
      </c>
      <c r="D94" s="356" t="s">
        <v>609</v>
      </c>
      <c r="E94" s="356" t="s">
        <v>610</v>
      </c>
    </row>
    <row r="95" spans="1:5" ht="20.100000000000001" customHeight="1" x14ac:dyDescent="0.15">
      <c r="A95" s="635" t="s">
        <v>829</v>
      </c>
      <c r="B95" s="356" t="s">
        <v>810</v>
      </c>
      <c r="C95" s="593">
        <v>245411</v>
      </c>
      <c r="D95" s="356" t="s">
        <v>830</v>
      </c>
      <c r="E95" s="356" t="s">
        <v>831</v>
      </c>
    </row>
    <row r="96" spans="1:5" ht="20.100000000000001" customHeight="1" x14ac:dyDescent="0.15">
      <c r="A96" s="588" t="s">
        <v>853</v>
      </c>
      <c r="B96" s="356" t="s">
        <v>854</v>
      </c>
      <c r="C96" s="593">
        <v>12</v>
      </c>
      <c r="D96" s="356" t="s">
        <v>851</v>
      </c>
      <c r="E96" s="356" t="s">
        <v>379</v>
      </c>
    </row>
    <row r="97" spans="1:5" ht="20.100000000000001" customHeight="1" x14ac:dyDescent="0.15">
      <c r="A97" s="588" t="s">
        <v>855</v>
      </c>
      <c r="B97" s="356" t="s">
        <v>856</v>
      </c>
      <c r="C97" s="593">
        <v>700</v>
      </c>
      <c r="D97" s="356" t="s">
        <v>851</v>
      </c>
      <c r="E97" s="356" t="s">
        <v>379</v>
      </c>
    </row>
    <row r="98" spans="1:5" ht="20.100000000000001" customHeight="1" x14ac:dyDescent="0.15">
      <c r="A98" s="588" t="s">
        <v>870</v>
      </c>
      <c r="B98" s="356" t="s">
        <v>871</v>
      </c>
      <c r="C98" s="593">
        <v>626</v>
      </c>
      <c r="D98" s="356" t="s">
        <v>872</v>
      </c>
      <c r="E98" s="356" t="s">
        <v>873</v>
      </c>
    </row>
  </sheetData>
  <mergeCells count="4">
    <mergeCell ref="A1:A2"/>
    <mergeCell ref="B1:B2"/>
    <mergeCell ref="C1:C2"/>
    <mergeCell ref="D1:E1"/>
  </mergeCells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0"/>
  </sheetPr>
  <dimension ref="A1:E69"/>
  <sheetViews>
    <sheetView workbookViewId="0">
      <selection activeCell="A17" sqref="A17"/>
    </sheetView>
  </sheetViews>
  <sheetFormatPr defaultRowHeight="20.100000000000001" customHeight="1" x14ac:dyDescent="0.15"/>
  <cols>
    <col min="1" max="1" width="8.88671875" style="588"/>
    <col min="2" max="2" width="8.88671875" style="356"/>
    <col min="3" max="3" width="9.21875" style="593" bestFit="1" customWidth="1"/>
    <col min="4" max="4" width="8.88671875" style="356"/>
    <col min="5" max="5" width="28.5546875" style="356" customWidth="1"/>
    <col min="6" max="16384" width="8.88671875" style="356"/>
  </cols>
  <sheetData>
    <row r="1" spans="1:5" ht="20.100000000000001" customHeight="1" x14ac:dyDescent="0.15">
      <c r="A1" s="827" t="s">
        <v>293</v>
      </c>
      <c r="B1" s="825" t="s">
        <v>294</v>
      </c>
      <c r="C1" s="826" t="s">
        <v>295</v>
      </c>
      <c r="D1" s="825" t="s">
        <v>290</v>
      </c>
      <c r="E1" s="825"/>
    </row>
    <row r="2" spans="1:5" s="353" customFormat="1" ht="20.100000000000001" customHeight="1" x14ac:dyDescent="0.15">
      <c r="A2" s="827"/>
      <c r="B2" s="825"/>
      <c r="C2" s="826"/>
      <c r="D2" s="583" t="s">
        <v>291</v>
      </c>
      <c r="E2" s="583" t="s">
        <v>292</v>
      </c>
    </row>
    <row r="3" spans="1:5" s="370" customFormat="1" ht="20.100000000000001" customHeight="1" x14ac:dyDescent="0.15">
      <c r="A3" s="586" t="s">
        <v>552</v>
      </c>
      <c r="B3" s="579" t="s">
        <v>534</v>
      </c>
      <c r="C3" s="590">
        <v>1840</v>
      </c>
      <c r="D3" s="579" t="s">
        <v>456</v>
      </c>
      <c r="E3" s="579" t="s">
        <v>470</v>
      </c>
    </row>
    <row r="4" spans="1:5" ht="20.100000000000001" customHeight="1" x14ac:dyDescent="0.15">
      <c r="A4" s="634">
        <v>185</v>
      </c>
      <c r="B4" s="585" t="s">
        <v>469</v>
      </c>
      <c r="C4" s="591">
        <v>443</v>
      </c>
      <c r="D4" s="585" t="s">
        <v>456</v>
      </c>
      <c r="E4" s="585" t="s">
        <v>470</v>
      </c>
    </row>
    <row r="5" spans="1:5" ht="20.100000000000001" customHeight="1" x14ac:dyDescent="0.15">
      <c r="A5" s="587" t="s">
        <v>553</v>
      </c>
      <c r="B5" s="585" t="s">
        <v>534</v>
      </c>
      <c r="C5" s="591">
        <v>7707</v>
      </c>
      <c r="D5" s="585" t="s">
        <v>456</v>
      </c>
      <c r="E5" s="585" t="s">
        <v>470</v>
      </c>
    </row>
    <row r="6" spans="1:5" ht="20.100000000000001" customHeight="1" x14ac:dyDescent="0.15">
      <c r="A6" s="587" t="s">
        <v>554</v>
      </c>
      <c r="B6" s="585" t="s">
        <v>534</v>
      </c>
      <c r="C6" s="591">
        <v>3230</v>
      </c>
      <c r="D6" s="585" t="s">
        <v>456</v>
      </c>
      <c r="E6" s="585" t="s">
        <v>470</v>
      </c>
    </row>
    <row r="7" spans="1:5" ht="20.100000000000001" customHeight="1" x14ac:dyDescent="0.15">
      <c r="A7" s="634">
        <v>343</v>
      </c>
      <c r="B7" s="585" t="s">
        <v>524</v>
      </c>
      <c r="C7" s="591">
        <v>112</v>
      </c>
      <c r="D7" s="585" t="s">
        <v>456</v>
      </c>
      <c r="E7" s="585" t="s">
        <v>457</v>
      </c>
    </row>
    <row r="8" spans="1:5" ht="20.100000000000001" customHeight="1" x14ac:dyDescent="0.15">
      <c r="A8" s="634">
        <v>183</v>
      </c>
      <c r="B8" s="585" t="s">
        <v>486</v>
      </c>
      <c r="C8" s="591">
        <v>1646</v>
      </c>
      <c r="D8" s="585" t="s">
        <v>456</v>
      </c>
      <c r="E8" s="585" t="s">
        <v>470</v>
      </c>
    </row>
    <row r="9" spans="1:5" ht="20.100000000000001" customHeight="1" x14ac:dyDescent="0.15">
      <c r="A9" s="634">
        <v>181</v>
      </c>
      <c r="B9" s="585" t="s">
        <v>469</v>
      </c>
      <c r="C9" s="591">
        <v>988</v>
      </c>
      <c r="D9" s="585" t="s">
        <v>456</v>
      </c>
      <c r="E9" s="585" t="s">
        <v>470</v>
      </c>
    </row>
    <row r="10" spans="1:5" ht="20.100000000000001" customHeight="1" x14ac:dyDescent="0.15">
      <c r="A10" s="634">
        <v>182</v>
      </c>
      <c r="B10" s="585" t="s">
        <v>486</v>
      </c>
      <c r="C10" s="591">
        <v>1402</v>
      </c>
      <c r="D10" s="585" t="s">
        <v>456</v>
      </c>
      <c r="E10" s="585" t="s">
        <v>470</v>
      </c>
    </row>
    <row r="11" spans="1:5" ht="20.100000000000001" customHeight="1" x14ac:dyDescent="0.15">
      <c r="A11" s="587" t="s">
        <v>555</v>
      </c>
      <c r="B11" s="585" t="s">
        <v>534</v>
      </c>
      <c r="C11" s="591">
        <v>412</v>
      </c>
      <c r="D11" s="585" t="s">
        <v>456</v>
      </c>
      <c r="E11" s="585" t="s">
        <v>470</v>
      </c>
    </row>
    <row r="12" spans="1:5" ht="20.100000000000001" customHeight="1" x14ac:dyDescent="0.15">
      <c r="A12" s="634">
        <v>12</v>
      </c>
      <c r="B12" s="585" t="s">
        <v>486</v>
      </c>
      <c r="C12" s="591">
        <v>863</v>
      </c>
      <c r="D12" s="585" t="s">
        <v>456</v>
      </c>
      <c r="E12" s="585" t="s">
        <v>470</v>
      </c>
    </row>
    <row r="13" spans="1:5" ht="20.100000000000001" customHeight="1" x14ac:dyDescent="0.15">
      <c r="A13" s="587" t="s">
        <v>556</v>
      </c>
      <c r="B13" s="585" t="s">
        <v>534</v>
      </c>
      <c r="C13" s="591">
        <v>1049</v>
      </c>
      <c r="D13" s="585" t="s">
        <v>456</v>
      </c>
      <c r="E13" s="585" t="s">
        <v>470</v>
      </c>
    </row>
    <row r="14" spans="1:5" ht="20.100000000000001" customHeight="1" x14ac:dyDescent="0.15">
      <c r="A14" s="634">
        <v>325</v>
      </c>
      <c r="B14" s="585" t="s">
        <v>455</v>
      </c>
      <c r="C14" s="591">
        <v>889</v>
      </c>
      <c r="D14" s="585" t="s">
        <v>456</v>
      </c>
      <c r="E14" s="585" t="s">
        <v>457</v>
      </c>
    </row>
    <row r="15" spans="1:5" ht="20.100000000000001" customHeight="1" x14ac:dyDescent="0.15">
      <c r="A15" s="587" t="s">
        <v>557</v>
      </c>
      <c r="B15" s="585" t="s">
        <v>486</v>
      </c>
      <c r="C15" s="591">
        <v>159</v>
      </c>
      <c r="D15" s="585" t="s">
        <v>456</v>
      </c>
      <c r="E15" s="585" t="s">
        <v>470</v>
      </c>
    </row>
    <row r="16" spans="1:5" ht="20.100000000000001" customHeight="1" x14ac:dyDescent="0.15">
      <c r="A16" s="587" t="s">
        <v>558</v>
      </c>
      <c r="B16" s="585" t="s">
        <v>469</v>
      </c>
      <c r="C16" s="591">
        <v>107</v>
      </c>
      <c r="D16" s="585" t="s">
        <v>456</v>
      </c>
      <c r="E16" s="585" t="s">
        <v>470</v>
      </c>
    </row>
    <row r="17" spans="1:5" ht="20.100000000000001" customHeight="1" x14ac:dyDescent="0.15">
      <c r="A17" s="587" t="s">
        <v>559</v>
      </c>
      <c r="B17" s="585" t="s">
        <v>469</v>
      </c>
      <c r="C17" s="591">
        <v>172</v>
      </c>
      <c r="D17" s="585" t="s">
        <v>456</v>
      </c>
      <c r="E17" s="585" t="s">
        <v>470</v>
      </c>
    </row>
    <row r="18" spans="1:5" ht="20.100000000000001" customHeight="1" x14ac:dyDescent="0.15">
      <c r="A18" s="587" t="s">
        <v>560</v>
      </c>
      <c r="B18" s="585" t="s">
        <v>469</v>
      </c>
      <c r="C18" s="591">
        <v>2042</v>
      </c>
      <c r="D18" s="585" t="s">
        <v>456</v>
      </c>
      <c r="E18" s="585" t="s">
        <v>470</v>
      </c>
    </row>
    <row r="19" spans="1:5" ht="20.100000000000001" customHeight="1" x14ac:dyDescent="0.15">
      <c r="A19" s="587" t="s">
        <v>561</v>
      </c>
      <c r="B19" s="585" t="s">
        <v>562</v>
      </c>
      <c r="C19" s="591">
        <v>17498</v>
      </c>
      <c r="D19" s="585" t="s">
        <v>456</v>
      </c>
      <c r="E19" s="585" t="s">
        <v>457</v>
      </c>
    </row>
    <row r="20" spans="1:5" ht="20.100000000000001" customHeight="1" x14ac:dyDescent="0.15">
      <c r="A20" s="587" t="s">
        <v>563</v>
      </c>
      <c r="B20" s="585" t="s">
        <v>469</v>
      </c>
      <c r="C20" s="591">
        <v>998</v>
      </c>
      <c r="D20" s="585" t="s">
        <v>456</v>
      </c>
      <c r="E20" s="585" t="s">
        <v>470</v>
      </c>
    </row>
    <row r="21" spans="1:5" ht="20.100000000000001" customHeight="1" x14ac:dyDescent="0.15">
      <c r="A21" s="587" t="s">
        <v>564</v>
      </c>
      <c r="B21" s="585" t="s">
        <v>534</v>
      </c>
      <c r="C21" s="591">
        <v>19</v>
      </c>
      <c r="D21" s="585" t="s">
        <v>456</v>
      </c>
      <c r="E21" s="585" t="s">
        <v>470</v>
      </c>
    </row>
    <row r="22" spans="1:5" ht="20.100000000000001" customHeight="1" x14ac:dyDescent="0.15">
      <c r="A22" s="587" t="s">
        <v>565</v>
      </c>
      <c r="B22" s="585" t="s">
        <v>534</v>
      </c>
      <c r="C22" s="591">
        <v>1191</v>
      </c>
      <c r="D22" s="585" t="s">
        <v>456</v>
      </c>
      <c r="E22" s="585" t="s">
        <v>470</v>
      </c>
    </row>
    <row r="23" spans="1:5" ht="20.100000000000001" customHeight="1" x14ac:dyDescent="0.15">
      <c r="A23" s="587" t="s">
        <v>566</v>
      </c>
      <c r="B23" s="585" t="s">
        <v>534</v>
      </c>
      <c r="C23" s="591">
        <v>81</v>
      </c>
      <c r="D23" s="585" t="s">
        <v>456</v>
      </c>
      <c r="E23" s="585" t="s">
        <v>470</v>
      </c>
    </row>
    <row r="24" spans="1:5" ht="20.100000000000001" customHeight="1" x14ac:dyDescent="0.15">
      <c r="A24" s="634">
        <v>184</v>
      </c>
      <c r="B24" s="585" t="s">
        <v>469</v>
      </c>
      <c r="C24" s="591">
        <v>1792</v>
      </c>
      <c r="D24" s="585" t="s">
        <v>456</v>
      </c>
      <c r="E24" s="585" t="s">
        <v>470</v>
      </c>
    </row>
    <row r="25" spans="1:5" ht="20.100000000000001" customHeight="1" x14ac:dyDescent="0.15">
      <c r="A25" s="587" t="s">
        <v>567</v>
      </c>
      <c r="B25" s="585" t="s">
        <v>562</v>
      </c>
      <c r="C25" s="591">
        <v>1202</v>
      </c>
      <c r="D25" s="585" t="s">
        <v>456</v>
      </c>
      <c r="E25" s="585" t="s">
        <v>457</v>
      </c>
    </row>
    <row r="26" spans="1:5" ht="20.100000000000001" customHeight="1" x14ac:dyDescent="0.15">
      <c r="A26" s="587" t="s">
        <v>568</v>
      </c>
      <c r="B26" s="585" t="s">
        <v>469</v>
      </c>
      <c r="C26" s="591">
        <v>721</v>
      </c>
      <c r="D26" s="585" t="s">
        <v>456</v>
      </c>
      <c r="E26" s="585" t="s">
        <v>470</v>
      </c>
    </row>
    <row r="27" spans="1:5" ht="20.100000000000001" customHeight="1" x14ac:dyDescent="0.15">
      <c r="A27" s="587" t="s">
        <v>569</v>
      </c>
      <c r="B27" s="585" t="s">
        <v>486</v>
      </c>
      <c r="C27" s="591">
        <v>1583</v>
      </c>
      <c r="D27" s="585" t="s">
        <v>456</v>
      </c>
      <c r="E27" s="585" t="s">
        <v>470</v>
      </c>
    </row>
    <row r="28" spans="1:5" ht="20.100000000000001" customHeight="1" x14ac:dyDescent="0.15">
      <c r="A28" s="634">
        <v>349</v>
      </c>
      <c r="B28" s="585" t="s">
        <v>455</v>
      </c>
      <c r="C28" s="591">
        <v>749.8</v>
      </c>
      <c r="D28" s="585" t="s">
        <v>456</v>
      </c>
      <c r="E28" s="585" t="s">
        <v>525</v>
      </c>
    </row>
    <row r="29" spans="1:5" ht="20.100000000000001" customHeight="1" x14ac:dyDescent="0.15">
      <c r="A29" s="587" t="s">
        <v>570</v>
      </c>
      <c r="B29" s="585" t="s">
        <v>469</v>
      </c>
      <c r="C29" s="591">
        <v>654.4</v>
      </c>
      <c r="D29" s="585" t="s">
        <v>456</v>
      </c>
      <c r="E29" s="585" t="s">
        <v>470</v>
      </c>
    </row>
    <row r="30" spans="1:5" ht="20.100000000000001" customHeight="1" x14ac:dyDescent="0.15">
      <c r="A30" s="634">
        <v>348</v>
      </c>
      <c r="B30" s="585" t="s">
        <v>571</v>
      </c>
      <c r="C30" s="591">
        <v>353.9</v>
      </c>
      <c r="D30" s="585" t="s">
        <v>456</v>
      </c>
      <c r="E30" s="585" t="s">
        <v>525</v>
      </c>
    </row>
    <row r="31" spans="1:5" ht="20.100000000000001" customHeight="1" x14ac:dyDescent="0.15">
      <c r="A31" s="587" t="s">
        <v>572</v>
      </c>
      <c r="B31" s="585" t="s">
        <v>469</v>
      </c>
      <c r="C31" s="591">
        <v>1407.3</v>
      </c>
      <c r="D31" s="585" t="s">
        <v>456</v>
      </c>
      <c r="E31" s="585" t="s">
        <v>470</v>
      </c>
    </row>
    <row r="32" spans="1:5" ht="20.100000000000001" customHeight="1" x14ac:dyDescent="0.15">
      <c r="A32" s="587" t="s">
        <v>573</v>
      </c>
      <c r="B32" s="585" t="s">
        <v>486</v>
      </c>
      <c r="C32" s="591">
        <v>930</v>
      </c>
      <c r="D32" s="585" t="s">
        <v>456</v>
      </c>
      <c r="E32" s="585" t="s">
        <v>470</v>
      </c>
    </row>
    <row r="33" spans="1:5" ht="20.100000000000001" customHeight="1" x14ac:dyDescent="0.15">
      <c r="A33" s="587" t="s">
        <v>574</v>
      </c>
      <c r="B33" s="585" t="s">
        <v>534</v>
      </c>
      <c r="C33" s="591">
        <v>15433</v>
      </c>
      <c r="D33" s="585" t="s">
        <v>456</v>
      </c>
      <c r="E33" s="585" t="s">
        <v>470</v>
      </c>
    </row>
    <row r="34" spans="1:5" ht="20.100000000000001" customHeight="1" x14ac:dyDescent="0.15">
      <c r="A34" s="587" t="s">
        <v>575</v>
      </c>
      <c r="B34" s="585" t="s">
        <v>534</v>
      </c>
      <c r="C34" s="591">
        <v>3866</v>
      </c>
      <c r="D34" s="585" t="s">
        <v>456</v>
      </c>
      <c r="E34" s="585" t="s">
        <v>470</v>
      </c>
    </row>
    <row r="35" spans="1:5" ht="20.100000000000001" customHeight="1" x14ac:dyDescent="0.15">
      <c r="A35" s="587" t="s">
        <v>576</v>
      </c>
      <c r="B35" s="585" t="s">
        <v>534</v>
      </c>
      <c r="C35" s="591">
        <v>165</v>
      </c>
      <c r="D35" s="585" t="s">
        <v>456</v>
      </c>
      <c r="E35" s="585" t="s">
        <v>470</v>
      </c>
    </row>
    <row r="36" spans="1:5" ht="20.100000000000001" customHeight="1" x14ac:dyDescent="0.15">
      <c r="A36" s="587" t="s">
        <v>577</v>
      </c>
      <c r="B36" s="585" t="s">
        <v>534</v>
      </c>
      <c r="C36" s="591">
        <v>209</v>
      </c>
      <c r="D36" s="585" t="s">
        <v>456</v>
      </c>
      <c r="E36" s="585" t="s">
        <v>470</v>
      </c>
    </row>
    <row r="37" spans="1:5" ht="20.100000000000001" customHeight="1" x14ac:dyDescent="0.15">
      <c r="A37" s="587" t="s">
        <v>578</v>
      </c>
      <c r="B37" s="585" t="s">
        <v>534</v>
      </c>
      <c r="C37" s="591">
        <v>21</v>
      </c>
      <c r="D37" s="585" t="s">
        <v>456</v>
      </c>
      <c r="E37" s="585" t="s">
        <v>470</v>
      </c>
    </row>
    <row r="38" spans="1:5" ht="20.100000000000001" customHeight="1" x14ac:dyDescent="0.15">
      <c r="A38" s="587" t="s">
        <v>579</v>
      </c>
      <c r="B38" s="585" t="s">
        <v>486</v>
      </c>
      <c r="C38" s="591">
        <v>746</v>
      </c>
      <c r="D38" s="585" t="s">
        <v>456</v>
      </c>
      <c r="E38" s="585" t="s">
        <v>470</v>
      </c>
    </row>
    <row r="39" spans="1:5" ht="20.100000000000001" customHeight="1" x14ac:dyDescent="0.15">
      <c r="A39" s="634">
        <v>320</v>
      </c>
      <c r="B39" s="585" t="s">
        <v>562</v>
      </c>
      <c r="C39" s="591">
        <v>66761</v>
      </c>
      <c r="D39" s="585" t="s">
        <v>456</v>
      </c>
      <c r="E39" s="585" t="s">
        <v>457</v>
      </c>
    </row>
    <row r="40" spans="1:5" ht="20.100000000000001" customHeight="1" x14ac:dyDescent="0.15">
      <c r="A40" s="587" t="s">
        <v>580</v>
      </c>
      <c r="B40" s="585" t="s">
        <v>534</v>
      </c>
      <c r="C40" s="591">
        <v>6320</v>
      </c>
      <c r="D40" s="585" t="s">
        <v>456</v>
      </c>
      <c r="E40" s="585" t="s">
        <v>470</v>
      </c>
    </row>
    <row r="41" spans="1:5" ht="20.100000000000001" customHeight="1" x14ac:dyDescent="0.15">
      <c r="A41" s="587" t="s">
        <v>581</v>
      </c>
      <c r="B41" s="585" t="s">
        <v>486</v>
      </c>
      <c r="C41" s="591">
        <v>992</v>
      </c>
      <c r="D41" s="585" t="s">
        <v>456</v>
      </c>
      <c r="E41" s="585" t="s">
        <v>470</v>
      </c>
    </row>
    <row r="42" spans="1:5" ht="20.100000000000001" customHeight="1" x14ac:dyDescent="0.15">
      <c r="A42" s="587" t="s">
        <v>582</v>
      </c>
      <c r="B42" s="585" t="s">
        <v>486</v>
      </c>
      <c r="C42" s="591">
        <v>1140</v>
      </c>
      <c r="D42" s="585" t="s">
        <v>456</v>
      </c>
      <c r="E42" s="585" t="s">
        <v>470</v>
      </c>
    </row>
    <row r="43" spans="1:5" ht="20.100000000000001" customHeight="1" x14ac:dyDescent="0.15">
      <c r="A43" s="634">
        <v>342</v>
      </c>
      <c r="B43" s="585" t="s">
        <v>524</v>
      </c>
      <c r="C43" s="591">
        <v>816</v>
      </c>
      <c r="D43" s="585" t="s">
        <v>456</v>
      </c>
      <c r="E43" s="585" t="s">
        <v>457</v>
      </c>
    </row>
    <row r="44" spans="1:5" ht="20.100000000000001" customHeight="1" x14ac:dyDescent="0.15">
      <c r="A44" s="587" t="s">
        <v>583</v>
      </c>
      <c r="B44" s="585" t="s">
        <v>486</v>
      </c>
      <c r="C44" s="591">
        <v>908</v>
      </c>
      <c r="D44" s="585" t="s">
        <v>456</v>
      </c>
      <c r="E44" s="585" t="s">
        <v>470</v>
      </c>
    </row>
    <row r="45" spans="1:5" ht="20.100000000000001" customHeight="1" x14ac:dyDescent="0.15">
      <c r="A45" s="587" t="s">
        <v>584</v>
      </c>
      <c r="B45" s="585" t="s">
        <v>534</v>
      </c>
      <c r="C45" s="591">
        <v>8263</v>
      </c>
      <c r="D45" s="585" t="s">
        <v>456</v>
      </c>
      <c r="E45" s="585" t="s">
        <v>470</v>
      </c>
    </row>
    <row r="46" spans="1:5" ht="20.100000000000001" customHeight="1" x14ac:dyDescent="0.15">
      <c r="A46" s="587" t="s">
        <v>585</v>
      </c>
      <c r="B46" s="585" t="s">
        <v>469</v>
      </c>
      <c r="C46" s="591">
        <v>660</v>
      </c>
      <c r="D46" s="585" t="s">
        <v>456</v>
      </c>
      <c r="E46" s="585" t="s">
        <v>470</v>
      </c>
    </row>
    <row r="47" spans="1:5" ht="20.100000000000001" customHeight="1" x14ac:dyDescent="0.15">
      <c r="A47" s="587" t="s">
        <v>586</v>
      </c>
      <c r="B47" s="585" t="s">
        <v>486</v>
      </c>
      <c r="C47" s="591">
        <v>616</v>
      </c>
      <c r="D47" s="585" t="s">
        <v>456</v>
      </c>
      <c r="E47" s="585" t="s">
        <v>470</v>
      </c>
    </row>
    <row r="48" spans="1:5" ht="20.100000000000001" customHeight="1" x14ac:dyDescent="0.15">
      <c r="A48" s="587" t="s">
        <v>587</v>
      </c>
      <c r="B48" s="585" t="s">
        <v>534</v>
      </c>
      <c r="C48" s="591">
        <v>28</v>
      </c>
      <c r="D48" s="585" t="s">
        <v>456</v>
      </c>
      <c r="E48" s="585" t="s">
        <v>470</v>
      </c>
    </row>
    <row r="49" spans="1:5" ht="20.100000000000001" customHeight="1" x14ac:dyDescent="0.15">
      <c r="A49" s="587" t="s">
        <v>588</v>
      </c>
      <c r="B49" s="585" t="s">
        <v>486</v>
      </c>
      <c r="C49" s="591">
        <v>84</v>
      </c>
      <c r="D49" s="585" t="s">
        <v>456</v>
      </c>
      <c r="E49" s="585" t="s">
        <v>470</v>
      </c>
    </row>
    <row r="50" spans="1:5" ht="20.100000000000001" customHeight="1" x14ac:dyDescent="0.15">
      <c r="A50" s="587" t="s">
        <v>589</v>
      </c>
      <c r="B50" s="585" t="s">
        <v>486</v>
      </c>
      <c r="C50" s="591">
        <v>498</v>
      </c>
      <c r="D50" s="585" t="s">
        <v>456</v>
      </c>
      <c r="E50" s="585" t="s">
        <v>470</v>
      </c>
    </row>
    <row r="51" spans="1:5" ht="20.100000000000001" customHeight="1" x14ac:dyDescent="0.15">
      <c r="A51" s="587" t="s">
        <v>590</v>
      </c>
      <c r="B51" s="585" t="s">
        <v>486</v>
      </c>
      <c r="C51" s="591">
        <v>20</v>
      </c>
      <c r="D51" s="585" t="s">
        <v>456</v>
      </c>
      <c r="E51" s="585" t="s">
        <v>470</v>
      </c>
    </row>
    <row r="52" spans="1:5" ht="20.100000000000001" customHeight="1" x14ac:dyDescent="0.15">
      <c r="A52" s="589" t="s">
        <v>591</v>
      </c>
      <c r="B52" s="354" t="s">
        <v>486</v>
      </c>
      <c r="C52" s="592">
        <v>63</v>
      </c>
      <c r="D52" s="354" t="s">
        <v>456</v>
      </c>
      <c r="E52" s="354" t="s">
        <v>470</v>
      </c>
    </row>
    <row r="53" spans="1:5" ht="20.100000000000001" customHeight="1" x14ac:dyDescent="0.15">
      <c r="A53" s="589" t="s">
        <v>592</v>
      </c>
      <c r="B53" s="354" t="s">
        <v>486</v>
      </c>
      <c r="C53" s="592">
        <v>519</v>
      </c>
      <c r="D53" s="354" t="s">
        <v>456</v>
      </c>
      <c r="E53" s="354" t="s">
        <v>470</v>
      </c>
    </row>
    <row r="54" spans="1:5" ht="20.100000000000001" customHeight="1" x14ac:dyDescent="0.15">
      <c r="A54" s="589" t="s">
        <v>593</v>
      </c>
      <c r="B54" s="354" t="s">
        <v>486</v>
      </c>
      <c r="C54" s="592">
        <v>102</v>
      </c>
      <c r="D54" s="354" t="s">
        <v>456</v>
      </c>
      <c r="E54" s="354" t="s">
        <v>470</v>
      </c>
    </row>
    <row r="55" spans="1:5" ht="20.100000000000001" customHeight="1" x14ac:dyDescent="0.15">
      <c r="A55" s="589" t="s">
        <v>594</v>
      </c>
      <c r="B55" s="354" t="s">
        <v>469</v>
      </c>
      <c r="C55" s="592">
        <v>35</v>
      </c>
      <c r="D55" s="354" t="s">
        <v>456</v>
      </c>
      <c r="E55" s="354" t="s">
        <v>470</v>
      </c>
    </row>
    <row r="56" spans="1:5" ht="20.100000000000001" customHeight="1" x14ac:dyDescent="0.15">
      <c r="A56" s="589" t="s">
        <v>595</v>
      </c>
      <c r="B56" s="354" t="s">
        <v>486</v>
      </c>
      <c r="C56" s="592">
        <v>147</v>
      </c>
      <c r="D56" s="354" t="s">
        <v>456</v>
      </c>
      <c r="E56" s="354" t="s">
        <v>470</v>
      </c>
    </row>
    <row r="57" spans="1:5" ht="20.100000000000001" customHeight="1" x14ac:dyDescent="0.15">
      <c r="A57" s="589" t="s">
        <v>596</v>
      </c>
      <c r="B57" s="354" t="s">
        <v>486</v>
      </c>
      <c r="C57" s="592">
        <v>444</v>
      </c>
      <c r="D57" s="354" t="s">
        <v>456</v>
      </c>
      <c r="E57" s="354" t="s">
        <v>470</v>
      </c>
    </row>
    <row r="58" spans="1:5" ht="20.100000000000001" customHeight="1" x14ac:dyDescent="0.15">
      <c r="A58" s="589" t="s">
        <v>597</v>
      </c>
      <c r="B58" s="354" t="s">
        <v>486</v>
      </c>
      <c r="C58" s="592">
        <v>20</v>
      </c>
      <c r="D58" s="354" t="s">
        <v>456</v>
      </c>
      <c r="E58" s="354" t="s">
        <v>470</v>
      </c>
    </row>
    <row r="59" spans="1:5" ht="20.100000000000001" customHeight="1" x14ac:dyDescent="0.15">
      <c r="A59" s="589" t="s">
        <v>598</v>
      </c>
      <c r="B59" s="354" t="s">
        <v>486</v>
      </c>
      <c r="C59" s="592">
        <v>10</v>
      </c>
      <c r="D59" s="354" t="s">
        <v>456</v>
      </c>
      <c r="E59" s="354" t="s">
        <v>470</v>
      </c>
    </row>
    <row r="60" spans="1:5" ht="20.100000000000001" customHeight="1" x14ac:dyDescent="0.15">
      <c r="A60" s="589"/>
      <c r="B60" s="354"/>
      <c r="C60" s="592"/>
      <c r="D60" s="354"/>
      <c r="E60" s="354"/>
    </row>
    <row r="61" spans="1:5" ht="20.100000000000001" customHeight="1" x14ac:dyDescent="0.15">
      <c r="A61" s="589"/>
      <c r="B61" s="354"/>
      <c r="C61" s="592"/>
      <c r="D61" s="354"/>
      <c r="E61" s="354"/>
    </row>
    <row r="62" spans="1:5" ht="20.100000000000001" customHeight="1" x14ac:dyDescent="0.15">
      <c r="A62" s="589"/>
      <c r="B62" s="354"/>
      <c r="C62" s="592"/>
      <c r="D62" s="354"/>
      <c r="E62" s="354"/>
    </row>
    <row r="63" spans="1:5" ht="20.100000000000001" customHeight="1" x14ac:dyDescent="0.15">
      <c r="A63" s="589"/>
      <c r="B63" s="354"/>
      <c r="C63" s="592"/>
      <c r="D63" s="354"/>
      <c r="E63" s="354"/>
    </row>
    <row r="64" spans="1:5" ht="20.100000000000001" customHeight="1" x14ac:dyDescent="0.15">
      <c r="A64" s="589"/>
      <c r="B64" s="354"/>
      <c r="C64" s="592"/>
      <c r="D64" s="354"/>
      <c r="E64" s="354"/>
    </row>
    <row r="65" spans="1:5" ht="20.100000000000001" customHeight="1" x14ac:dyDescent="0.15">
      <c r="A65" s="589"/>
      <c r="B65" s="354"/>
      <c r="C65" s="592"/>
      <c r="D65" s="354"/>
      <c r="E65" s="354"/>
    </row>
    <row r="66" spans="1:5" ht="20.100000000000001" customHeight="1" x14ac:dyDescent="0.15">
      <c r="A66" s="589"/>
      <c r="B66" s="354"/>
      <c r="C66" s="592"/>
      <c r="D66" s="354"/>
      <c r="E66" s="354"/>
    </row>
    <row r="67" spans="1:5" ht="20.100000000000001" customHeight="1" x14ac:dyDescent="0.15">
      <c r="A67" s="589"/>
      <c r="B67" s="354"/>
      <c r="C67" s="592"/>
      <c r="D67" s="354"/>
      <c r="E67" s="354"/>
    </row>
    <row r="68" spans="1:5" ht="20.100000000000001" customHeight="1" x14ac:dyDescent="0.15">
      <c r="A68" s="589"/>
      <c r="B68" s="354"/>
      <c r="C68" s="592"/>
      <c r="D68" s="354"/>
      <c r="E68" s="354"/>
    </row>
    <row r="69" spans="1:5" ht="20.100000000000001" customHeight="1" x14ac:dyDescent="0.15">
      <c r="A69" s="589"/>
      <c r="B69" s="354"/>
      <c r="C69" s="592"/>
      <c r="D69" s="354"/>
      <c r="E69" s="354"/>
    </row>
  </sheetData>
  <mergeCells count="4">
    <mergeCell ref="A1:A2"/>
    <mergeCell ref="B1:B2"/>
    <mergeCell ref="C1:C2"/>
    <mergeCell ref="D1:E1"/>
  </mergeCells>
  <phoneticPr fontId="3" type="noConversion"/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0"/>
  </sheetPr>
  <dimension ref="A1:E79"/>
  <sheetViews>
    <sheetView topLeftCell="A51" workbookViewId="0">
      <selection activeCell="C72" sqref="C72"/>
    </sheetView>
  </sheetViews>
  <sheetFormatPr defaultRowHeight="20.100000000000001" customHeight="1" x14ac:dyDescent="0.15"/>
  <cols>
    <col min="1" max="1" width="8.88671875" style="588"/>
    <col min="2" max="2" width="8.88671875" style="356"/>
    <col min="3" max="3" width="8.88671875" style="593"/>
    <col min="4" max="4" width="8.88671875" style="356"/>
    <col min="5" max="5" width="34.109375" style="356" customWidth="1"/>
    <col min="6" max="16384" width="8.88671875" style="356"/>
  </cols>
  <sheetData>
    <row r="1" spans="1:5" ht="20.100000000000001" customHeight="1" x14ac:dyDescent="0.15">
      <c r="A1" s="827" t="s">
        <v>293</v>
      </c>
      <c r="B1" s="825" t="s">
        <v>294</v>
      </c>
      <c r="C1" s="826" t="s">
        <v>295</v>
      </c>
      <c r="D1" s="825" t="s">
        <v>290</v>
      </c>
      <c r="E1" s="825"/>
    </row>
    <row r="2" spans="1:5" s="353" customFormat="1" ht="20.100000000000001" customHeight="1" x14ac:dyDescent="0.15">
      <c r="A2" s="827"/>
      <c r="B2" s="825"/>
      <c r="C2" s="826"/>
      <c r="D2" s="575" t="s">
        <v>291</v>
      </c>
      <c r="E2" s="575" t="s">
        <v>292</v>
      </c>
    </row>
    <row r="3" spans="1:5" ht="20.100000000000001" customHeight="1" x14ac:dyDescent="0.15">
      <c r="A3" s="594" t="s">
        <v>599</v>
      </c>
      <c r="B3" s="574" t="s">
        <v>534</v>
      </c>
      <c r="C3" s="595">
        <v>7088</v>
      </c>
      <c r="D3" s="574" t="s">
        <v>456</v>
      </c>
      <c r="E3" s="574" t="s">
        <v>470</v>
      </c>
    </row>
    <row r="4" spans="1:5" ht="20.100000000000001" customHeight="1" x14ac:dyDescent="0.15">
      <c r="A4" s="589" t="s">
        <v>600</v>
      </c>
      <c r="B4" s="354" t="s">
        <v>534</v>
      </c>
      <c r="C4" s="592">
        <v>1150</v>
      </c>
      <c r="D4" s="354" t="s">
        <v>456</v>
      </c>
      <c r="E4" s="354" t="s">
        <v>470</v>
      </c>
    </row>
    <row r="5" spans="1:5" ht="20.100000000000001" customHeight="1" x14ac:dyDescent="0.15">
      <c r="A5" s="589" t="s">
        <v>601</v>
      </c>
      <c r="B5" s="354" t="s">
        <v>486</v>
      </c>
      <c r="C5" s="592">
        <v>1082</v>
      </c>
      <c r="D5" s="354" t="s">
        <v>456</v>
      </c>
      <c r="E5" s="354" t="s">
        <v>470</v>
      </c>
    </row>
    <row r="6" spans="1:5" ht="20.100000000000001" customHeight="1" x14ac:dyDescent="0.15">
      <c r="A6" s="589" t="s">
        <v>602</v>
      </c>
      <c r="B6" s="354" t="s">
        <v>534</v>
      </c>
      <c r="C6" s="592">
        <v>6621</v>
      </c>
      <c r="D6" s="354" t="s">
        <v>456</v>
      </c>
      <c r="E6" s="354" t="s">
        <v>470</v>
      </c>
    </row>
    <row r="7" spans="1:5" ht="20.100000000000001" customHeight="1" x14ac:dyDescent="0.15">
      <c r="A7" s="639">
        <v>577</v>
      </c>
      <c r="B7" s="354" t="s">
        <v>524</v>
      </c>
      <c r="C7" s="592">
        <v>80450</v>
      </c>
      <c r="D7" s="354" t="s">
        <v>456</v>
      </c>
      <c r="E7" s="354" t="s">
        <v>525</v>
      </c>
    </row>
    <row r="8" spans="1:5" ht="20.100000000000001" customHeight="1" x14ac:dyDescent="0.15">
      <c r="A8" s="589" t="s">
        <v>603</v>
      </c>
      <c r="B8" s="354" t="s">
        <v>486</v>
      </c>
      <c r="C8" s="592">
        <v>1658</v>
      </c>
      <c r="D8" s="354" t="s">
        <v>456</v>
      </c>
      <c r="E8" s="354" t="s">
        <v>470</v>
      </c>
    </row>
    <row r="9" spans="1:5" ht="20.100000000000001" customHeight="1" x14ac:dyDescent="0.15">
      <c r="A9" s="639">
        <v>80</v>
      </c>
      <c r="B9" s="354" t="s">
        <v>469</v>
      </c>
      <c r="C9" s="592">
        <v>440</v>
      </c>
      <c r="D9" s="354" t="s">
        <v>456</v>
      </c>
      <c r="E9" s="354" t="s">
        <v>470</v>
      </c>
    </row>
    <row r="10" spans="1:5" ht="20.100000000000001" customHeight="1" x14ac:dyDescent="0.15">
      <c r="A10" s="639">
        <v>69</v>
      </c>
      <c r="B10" s="354" t="s">
        <v>486</v>
      </c>
      <c r="C10" s="592">
        <v>1557</v>
      </c>
      <c r="D10" s="354" t="s">
        <v>456</v>
      </c>
      <c r="E10" s="354" t="s">
        <v>470</v>
      </c>
    </row>
    <row r="11" spans="1:5" ht="20.100000000000001" customHeight="1" x14ac:dyDescent="0.15">
      <c r="A11" s="589" t="s">
        <v>582</v>
      </c>
      <c r="B11" s="354" t="s">
        <v>486</v>
      </c>
      <c r="C11" s="592">
        <v>955</v>
      </c>
      <c r="D11" s="354" t="s">
        <v>456</v>
      </c>
      <c r="E11" s="354" t="s">
        <v>470</v>
      </c>
    </row>
    <row r="12" spans="1:5" ht="20.100000000000001" customHeight="1" x14ac:dyDescent="0.15">
      <c r="A12" s="589" t="s">
        <v>604</v>
      </c>
      <c r="B12" s="354" t="s">
        <v>486</v>
      </c>
      <c r="C12" s="592">
        <v>207</v>
      </c>
      <c r="D12" s="354" t="s">
        <v>456</v>
      </c>
      <c r="E12" s="354" t="s">
        <v>470</v>
      </c>
    </row>
    <row r="13" spans="1:5" ht="20.100000000000001" customHeight="1" x14ac:dyDescent="0.15">
      <c r="A13" s="589" t="s">
        <v>605</v>
      </c>
      <c r="B13" s="354" t="s">
        <v>469</v>
      </c>
      <c r="C13" s="592">
        <v>108</v>
      </c>
      <c r="D13" s="354" t="s">
        <v>456</v>
      </c>
      <c r="E13" s="354" t="s">
        <v>470</v>
      </c>
    </row>
    <row r="14" spans="1:5" ht="20.100000000000001" customHeight="1" x14ac:dyDescent="0.15">
      <c r="A14" s="589" t="s">
        <v>490</v>
      </c>
      <c r="B14" s="354" t="s">
        <v>469</v>
      </c>
      <c r="C14" s="592">
        <v>26</v>
      </c>
      <c r="D14" s="354" t="s">
        <v>456</v>
      </c>
      <c r="E14" s="354" t="s">
        <v>470</v>
      </c>
    </row>
    <row r="15" spans="1:5" ht="20.100000000000001" customHeight="1" x14ac:dyDescent="0.15">
      <c r="A15" s="589" t="s">
        <v>606</v>
      </c>
      <c r="B15" s="354" t="s">
        <v>486</v>
      </c>
      <c r="C15" s="592">
        <v>253</v>
      </c>
      <c r="D15" s="354" t="s">
        <v>456</v>
      </c>
      <c r="E15" s="354" t="s">
        <v>470</v>
      </c>
    </row>
    <row r="16" spans="1:5" ht="20.100000000000001" customHeight="1" x14ac:dyDescent="0.15">
      <c r="A16" s="589" t="s">
        <v>607</v>
      </c>
      <c r="B16" s="354" t="s">
        <v>486</v>
      </c>
      <c r="C16" s="592">
        <v>285</v>
      </c>
      <c r="D16" s="354" t="s">
        <v>456</v>
      </c>
      <c r="E16" s="354" t="s">
        <v>470</v>
      </c>
    </row>
    <row r="17" spans="1:5" ht="20.100000000000001" customHeight="1" x14ac:dyDescent="0.15">
      <c r="A17" s="639">
        <v>61</v>
      </c>
      <c r="B17" s="354" t="s">
        <v>608</v>
      </c>
      <c r="C17" s="592">
        <v>1260</v>
      </c>
      <c r="D17" s="354" t="s">
        <v>609</v>
      </c>
      <c r="E17" s="354" t="s">
        <v>610</v>
      </c>
    </row>
    <row r="18" spans="1:5" ht="20.100000000000001" customHeight="1" x14ac:dyDescent="0.15">
      <c r="A18" s="589" t="s">
        <v>611</v>
      </c>
      <c r="B18" s="354" t="s">
        <v>612</v>
      </c>
      <c r="C18" s="592">
        <v>1701</v>
      </c>
      <c r="D18" s="354" t="s">
        <v>609</v>
      </c>
      <c r="E18" s="354" t="s">
        <v>610</v>
      </c>
    </row>
    <row r="19" spans="1:5" ht="20.100000000000001" customHeight="1" x14ac:dyDescent="0.15">
      <c r="A19" s="639">
        <v>58</v>
      </c>
      <c r="B19" s="354" t="s">
        <v>612</v>
      </c>
      <c r="C19" s="592">
        <v>639</v>
      </c>
      <c r="D19" s="354" t="s">
        <v>609</v>
      </c>
      <c r="E19" s="354" t="s">
        <v>610</v>
      </c>
    </row>
    <row r="20" spans="1:5" ht="20.100000000000001" customHeight="1" x14ac:dyDescent="0.15">
      <c r="A20" s="639">
        <v>194</v>
      </c>
      <c r="B20" s="354" t="s">
        <v>613</v>
      </c>
      <c r="C20" s="592">
        <v>660</v>
      </c>
      <c r="D20" s="354" t="s">
        <v>609</v>
      </c>
      <c r="E20" s="354" t="s">
        <v>610</v>
      </c>
    </row>
    <row r="21" spans="1:5" ht="20.100000000000001" customHeight="1" x14ac:dyDescent="0.15">
      <c r="A21" s="589" t="s">
        <v>614</v>
      </c>
      <c r="B21" s="354" t="s">
        <v>615</v>
      </c>
      <c r="C21" s="592">
        <v>420</v>
      </c>
      <c r="D21" s="354" t="s">
        <v>609</v>
      </c>
      <c r="E21" s="354" t="s">
        <v>610</v>
      </c>
    </row>
    <row r="22" spans="1:5" ht="20.100000000000001" customHeight="1" x14ac:dyDescent="0.15">
      <c r="A22" s="589" t="s">
        <v>616</v>
      </c>
      <c r="B22" s="354" t="s">
        <v>612</v>
      </c>
      <c r="C22" s="592">
        <v>450</v>
      </c>
      <c r="D22" s="354" t="s">
        <v>609</v>
      </c>
      <c r="E22" s="354" t="s">
        <v>610</v>
      </c>
    </row>
    <row r="23" spans="1:5" ht="20.100000000000001" customHeight="1" x14ac:dyDescent="0.15">
      <c r="A23" s="589" t="s">
        <v>617</v>
      </c>
      <c r="B23" s="354" t="s">
        <v>613</v>
      </c>
      <c r="C23" s="592">
        <v>474</v>
      </c>
      <c r="D23" s="354" t="s">
        <v>609</v>
      </c>
      <c r="E23" s="354" t="s">
        <v>610</v>
      </c>
    </row>
    <row r="24" spans="1:5" ht="20.100000000000001" customHeight="1" x14ac:dyDescent="0.15">
      <c r="A24" s="589" t="s">
        <v>618</v>
      </c>
      <c r="B24" s="354" t="s">
        <v>612</v>
      </c>
      <c r="C24" s="592">
        <v>1762</v>
      </c>
      <c r="D24" s="354" t="s">
        <v>609</v>
      </c>
      <c r="E24" s="354" t="s">
        <v>610</v>
      </c>
    </row>
    <row r="25" spans="1:5" ht="20.100000000000001" customHeight="1" x14ac:dyDescent="0.15">
      <c r="A25" s="589" t="s">
        <v>619</v>
      </c>
      <c r="B25" s="354" t="s">
        <v>612</v>
      </c>
      <c r="C25" s="592">
        <v>198</v>
      </c>
      <c r="D25" s="354" t="s">
        <v>609</v>
      </c>
      <c r="E25" s="354" t="s">
        <v>610</v>
      </c>
    </row>
    <row r="26" spans="1:5" ht="20.100000000000001" customHeight="1" x14ac:dyDescent="0.15">
      <c r="A26" s="639">
        <v>197</v>
      </c>
      <c r="B26" s="354" t="s">
        <v>612</v>
      </c>
      <c r="C26" s="592">
        <v>1012</v>
      </c>
      <c r="D26" s="354" t="s">
        <v>609</v>
      </c>
      <c r="E26" s="354" t="s">
        <v>610</v>
      </c>
    </row>
    <row r="27" spans="1:5" ht="20.100000000000001" customHeight="1" x14ac:dyDescent="0.15">
      <c r="A27" s="639">
        <v>196</v>
      </c>
      <c r="B27" s="354" t="s">
        <v>612</v>
      </c>
      <c r="C27" s="592">
        <v>1107</v>
      </c>
      <c r="D27" s="354" t="s">
        <v>609</v>
      </c>
      <c r="E27" s="354" t="s">
        <v>610</v>
      </c>
    </row>
    <row r="28" spans="1:5" ht="20.100000000000001" customHeight="1" x14ac:dyDescent="0.15">
      <c r="A28" s="589" t="s">
        <v>620</v>
      </c>
      <c r="B28" s="354" t="s">
        <v>621</v>
      </c>
      <c r="C28" s="592">
        <v>888</v>
      </c>
      <c r="D28" s="354" t="s">
        <v>609</v>
      </c>
      <c r="E28" s="354" t="s">
        <v>622</v>
      </c>
    </row>
    <row r="29" spans="1:5" ht="20.100000000000001" customHeight="1" x14ac:dyDescent="0.15">
      <c r="A29" s="589" t="s">
        <v>623</v>
      </c>
      <c r="B29" s="354" t="s">
        <v>621</v>
      </c>
      <c r="C29" s="592">
        <v>140</v>
      </c>
      <c r="D29" s="354" t="s">
        <v>609</v>
      </c>
      <c r="E29" s="354" t="s">
        <v>622</v>
      </c>
    </row>
    <row r="30" spans="1:5" ht="20.100000000000001" customHeight="1" x14ac:dyDescent="0.15">
      <c r="A30" s="589" t="s">
        <v>624</v>
      </c>
      <c r="B30" s="354" t="s">
        <v>621</v>
      </c>
      <c r="C30" s="592">
        <v>394</v>
      </c>
      <c r="D30" s="354" t="s">
        <v>609</v>
      </c>
      <c r="E30" s="354" t="s">
        <v>622</v>
      </c>
    </row>
    <row r="31" spans="1:5" ht="20.100000000000001" customHeight="1" x14ac:dyDescent="0.15">
      <c r="A31" s="589" t="s">
        <v>625</v>
      </c>
      <c r="B31" s="354" t="s">
        <v>612</v>
      </c>
      <c r="C31" s="592">
        <v>2407</v>
      </c>
      <c r="D31" s="354" t="s">
        <v>609</v>
      </c>
      <c r="E31" s="354" t="s">
        <v>610</v>
      </c>
    </row>
    <row r="32" spans="1:5" ht="20.100000000000001" customHeight="1" x14ac:dyDescent="0.15">
      <c r="A32" s="589" t="s">
        <v>626</v>
      </c>
      <c r="B32" s="354" t="s">
        <v>615</v>
      </c>
      <c r="C32" s="592">
        <v>3900</v>
      </c>
      <c r="D32" s="354" t="s">
        <v>609</v>
      </c>
      <c r="E32" s="354" t="s">
        <v>610</v>
      </c>
    </row>
    <row r="33" spans="1:5" ht="20.100000000000001" customHeight="1" x14ac:dyDescent="0.15">
      <c r="A33" s="589" t="s">
        <v>627</v>
      </c>
      <c r="B33" s="354" t="s">
        <v>612</v>
      </c>
      <c r="C33" s="592">
        <v>1566</v>
      </c>
      <c r="D33" s="354" t="s">
        <v>609</v>
      </c>
      <c r="E33" s="354" t="s">
        <v>610</v>
      </c>
    </row>
    <row r="34" spans="1:5" ht="20.100000000000001" customHeight="1" x14ac:dyDescent="0.15">
      <c r="A34" s="589" t="s">
        <v>628</v>
      </c>
      <c r="B34" s="354" t="s">
        <v>612</v>
      </c>
      <c r="C34" s="592">
        <v>3146</v>
      </c>
      <c r="D34" s="354" t="s">
        <v>609</v>
      </c>
      <c r="E34" s="354" t="s">
        <v>610</v>
      </c>
    </row>
    <row r="35" spans="1:5" ht="20.100000000000001" customHeight="1" x14ac:dyDescent="0.15">
      <c r="A35" s="589" t="s">
        <v>629</v>
      </c>
      <c r="B35" s="354" t="s">
        <v>615</v>
      </c>
      <c r="C35" s="592">
        <v>254</v>
      </c>
      <c r="D35" s="354" t="s">
        <v>609</v>
      </c>
      <c r="E35" s="354" t="s">
        <v>610</v>
      </c>
    </row>
    <row r="36" spans="1:5" ht="20.100000000000001" customHeight="1" x14ac:dyDescent="0.15">
      <c r="A36" s="639">
        <v>63</v>
      </c>
      <c r="B36" s="354" t="s">
        <v>615</v>
      </c>
      <c r="C36" s="592">
        <v>684</v>
      </c>
      <c r="D36" s="354" t="s">
        <v>609</v>
      </c>
      <c r="E36" s="354" t="s">
        <v>610</v>
      </c>
    </row>
    <row r="37" spans="1:5" ht="20.100000000000001" customHeight="1" x14ac:dyDescent="0.15">
      <c r="A37" s="639">
        <v>590</v>
      </c>
      <c r="B37" s="354" t="s">
        <v>630</v>
      </c>
      <c r="C37" s="592">
        <v>1507</v>
      </c>
      <c r="D37" s="354" t="s">
        <v>609</v>
      </c>
      <c r="E37" s="354" t="s">
        <v>610</v>
      </c>
    </row>
    <row r="38" spans="1:5" ht="20.100000000000001" customHeight="1" x14ac:dyDescent="0.15">
      <c r="A38" s="589" t="s">
        <v>631</v>
      </c>
      <c r="B38" s="354" t="s">
        <v>615</v>
      </c>
      <c r="C38" s="592">
        <v>310</v>
      </c>
      <c r="D38" s="354" t="s">
        <v>609</v>
      </c>
      <c r="E38" s="354" t="s">
        <v>610</v>
      </c>
    </row>
    <row r="39" spans="1:5" ht="20.100000000000001" customHeight="1" x14ac:dyDescent="0.15">
      <c r="A39" s="589" t="s">
        <v>632</v>
      </c>
      <c r="B39" s="354" t="s">
        <v>615</v>
      </c>
      <c r="C39" s="592">
        <v>422</v>
      </c>
      <c r="D39" s="354" t="s">
        <v>609</v>
      </c>
      <c r="E39" s="354" t="s">
        <v>610</v>
      </c>
    </row>
    <row r="40" spans="1:5" ht="20.100000000000001" customHeight="1" x14ac:dyDescent="0.15">
      <c r="A40" s="639">
        <v>62</v>
      </c>
      <c r="B40" s="354" t="s">
        <v>615</v>
      </c>
      <c r="C40" s="592">
        <v>1028</v>
      </c>
      <c r="D40" s="354" t="s">
        <v>609</v>
      </c>
      <c r="E40" s="354" t="s">
        <v>610</v>
      </c>
    </row>
    <row r="41" spans="1:5" ht="20.100000000000001" customHeight="1" x14ac:dyDescent="0.15">
      <c r="A41" s="589" t="s">
        <v>633</v>
      </c>
      <c r="B41" s="354" t="s">
        <v>612</v>
      </c>
      <c r="C41" s="592">
        <v>929</v>
      </c>
      <c r="D41" s="354" t="s">
        <v>609</v>
      </c>
      <c r="E41" s="354" t="s">
        <v>610</v>
      </c>
    </row>
    <row r="42" spans="1:5" ht="20.100000000000001" customHeight="1" x14ac:dyDescent="0.15">
      <c r="A42" s="639">
        <v>60</v>
      </c>
      <c r="B42" s="354" t="s">
        <v>612</v>
      </c>
      <c r="C42" s="592">
        <v>377</v>
      </c>
      <c r="D42" s="354" t="s">
        <v>609</v>
      </c>
      <c r="E42" s="354" t="s">
        <v>610</v>
      </c>
    </row>
    <row r="43" spans="1:5" ht="20.100000000000001" customHeight="1" x14ac:dyDescent="0.15">
      <c r="A43" s="639">
        <v>59</v>
      </c>
      <c r="B43" s="354" t="s">
        <v>612</v>
      </c>
      <c r="C43" s="592">
        <v>465</v>
      </c>
      <c r="D43" s="354" t="s">
        <v>609</v>
      </c>
      <c r="E43" s="354" t="s">
        <v>610</v>
      </c>
    </row>
    <row r="44" spans="1:5" ht="20.100000000000001" customHeight="1" x14ac:dyDescent="0.15">
      <c r="A44" s="589" t="s">
        <v>634</v>
      </c>
      <c r="B44" s="354" t="s">
        <v>612</v>
      </c>
      <c r="C44" s="592">
        <v>684</v>
      </c>
      <c r="D44" s="354" t="s">
        <v>609</v>
      </c>
      <c r="E44" s="354" t="s">
        <v>610</v>
      </c>
    </row>
    <row r="45" spans="1:5" ht="20.100000000000001" customHeight="1" x14ac:dyDescent="0.15">
      <c r="A45" s="589" t="s">
        <v>635</v>
      </c>
      <c r="B45" s="354" t="s">
        <v>612</v>
      </c>
      <c r="C45" s="592">
        <v>63</v>
      </c>
      <c r="D45" s="354" t="s">
        <v>609</v>
      </c>
      <c r="E45" s="354" t="s">
        <v>610</v>
      </c>
    </row>
    <row r="46" spans="1:5" ht="20.100000000000001" customHeight="1" x14ac:dyDescent="0.15">
      <c r="A46" s="589" t="s">
        <v>636</v>
      </c>
      <c r="B46" s="354" t="s">
        <v>612</v>
      </c>
      <c r="C46" s="592">
        <v>35</v>
      </c>
      <c r="D46" s="354" t="s">
        <v>609</v>
      </c>
      <c r="E46" s="354" t="s">
        <v>610</v>
      </c>
    </row>
    <row r="47" spans="1:5" ht="20.100000000000001" customHeight="1" x14ac:dyDescent="0.15">
      <c r="A47" s="589" t="s">
        <v>637</v>
      </c>
      <c r="B47" s="354" t="s">
        <v>612</v>
      </c>
      <c r="C47" s="592">
        <v>706</v>
      </c>
      <c r="D47" s="354" t="s">
        <v>609</v>
      </c>
      <c r="E47" s="354" t="s">
        <v>610</v>
      </c>
    </row>
    <row r="48" spans="1:5" ht="20.100000000000001" customHeight="1" x14ac:dyDescent="0.15">
      <c r="A48" s="639">
        <v>53</v>
      </c>
      <c r="B48" s="354" t="s">
        <v>612</v>
      </c>
      <c r="C48" s="592">
        <v>286</v>
      </c>
      <c r="D48" s="354" t="s">
        <v>609</v>
      </c>
      <c r="E48" s="354" t="s">
        <v>610</v>
      </c>
    </row>
    <row r="49" spans="1:5" s="598" customFormat="1" ht="20.100000000000001" customHeight="1" x14ac:dyDescent="0.15">
      <c r="A49" s="597" t="s">
        <v>638</v>
      </c>
      <c r="B49" s="828" t="s">
        <v>639</v>
      </c>
      <c r="C49" s="829"/>
      <c r="D49" s="829"/>
      <c r="E49" s="830"/>
    </row>
    <row r="50" spans="1:5" ht="20.100000000000001" customHeight="1" x14ac:dyDescent="0.15">
      <c r="A50" s="639">
        <v>591</v>
      </c>
      <c r="B50" s="354" t="s">
        <v>630</v>
      </c>
      <c r="C50" s="592">
        <v>1874</v>
      </c>
      <c r="D50" s="354" t="s">
        <v>609</v>
      </c>
      <c r="E50" s="354" t="s">
        <v>640</v>
      </c>
    </row>
    <row r="51" spans="1:5" ht="20.100000000000001" customHeight="1" x14ac:dyDescent="0.15">
      <c r="A51" s="589" t="s">
        <v>641</v>
      </c>
      <c r="B51" s="354" t="s">
        <v>642</v>
      </c>
      <c r="C51" s="592">
        <v>405</v>
      </c>
      <c r="D51" s="354" t="s">
        <v>609</v>
      </c>
      <c r="E51" s="354" t="s">
        <v>610</v>
      </c>
    </row>
    <row r="52" spans="1:5" ht="20.100000000000001" customHeight="1" x14ac:dyDescent="0.15">
      <c r="A52" s="589" t="s">
        <v>643</v>
      </c>
      <c r="B52" s="354" t="s">
        <v>642</v>
      </c>
      <c r="C52" s="592">
        <v>315</v>
      </c>
      <c r="D52" s="354" t="s">
        <v>609</v>
      </c>
      <c r="E52" s="354" t="s">
        <v>610</v>
      </c>
    </row>
    <row r="53" spans="1:5" ht="20.100000000000001" customHeight="1" x14ac:dyDescent="0.15">
      <c r="A53" s="589" t="s">
        <v>644</v>
      </c>
      <c r="B53" s="354" t="s">
        <v>612</v>
      </c>
      <c r="C53" s="592">
        <v>930</v>
      </c>
      <c r="D53" s="354" t="s">
        <v>609</v>
      </c>
      <c r="E53" s="354" t="s">
        <v>610</v>
      </c>
    </row>
    <row r="54" spans="1:5" ht="20.100000000000001" customHeight="1" x14ac:dyDescent="0.15">
      <c r="A54" s="639">
        <v>56</v>
      </c>
      <c r="B54" s="354" t="s">
        <v>612</v>
      </c>
      <c r="C54" s="592">
        <v>281</v>
      </c>
      <c r="D54" s="354" t="s">
        <v>609</v>
      </c>
      <c r="E54" s="354" t="s">
        <v>610</v>
      </c>
    </row>
    <row r="55" spans="1:5" ht="20.100000000000001" customHeight="1" x14ac:dyDescent="0.15">
      <c r="A55" s="589" t="s">
        <v>645</v>
      </c>
      <c r="B55" s="354" t="s">
        <v>621</v>
      </c>
      <c r="C55" s="592">
        <v>7685</v>
      </c>
      <c r="D55" s="354" t="s">
        <v>646</v>
      </c>
      <c r="E55" s="354" t="s">
        <v>610</v>
      </c>
    </row>
    <row r="56" spans="1:5" ht="20.100000000000001" customHeight="1" x14ac:dyDescent="0.15">
      <c r="A56" s="639">
        <v>55</v>
      </c>
      <c r="B56" s="354" t="s">
        <v>612</v>
      </c>
      <c r="C56" s="592">
        <v>1699</v>
      </c>
      <c r="D56" s="354" t="s">
        <v>609</v>
      </c>
      <c r="E56" s="354" t="s">
        <v>610</v>
      </c>
    </row>
    <row r="57" spans="1:5" ht="20.100000000000001" customHeight="1" x14ac:dyDescent="0.15">
      <c r="A57" s="639">
        <v>580</v>
      </c>
      <c r="B57" s="354" t="s">
        <v>630</v>
      </c>
      <c r="C57" s="592">
        <v>1567</v>
      </c>
      <c r="D57" s="354" t="s">
        <v>609</v>
      </c>
      <c r="E57" s="354" t="s">
        <v>640</v>
      </c>
    </row>
    <row r="58" spans="1:5" ht="20.100000000000001" customHeight="1" x14ac:dyDescent="0.15">
      <c r="A58" s="589" t="s">
        <v>647</v>
      </c>
      <c r="B58" s="354" t="s">
        <v>612</v>
      </c>
      <c r="C58" s="592">
        <v>441</v>
      </c>
      <c r="D58" s="354" t="s">
        <v>609</v>
      </c>
      <c r="E58" s="354" t="s">
        <v>610</v>
      </c>
    </row>
    <row r="59" spans="1:5" ht="20.100000000000001" customHeight="1" x14ac:dyDescent="0.15">
      <c r="A59" s="589" t="s">
        <v>648</v>
      </c>
      <c r="B59" s="354" t="s">
        <v>612</v>
      </c>
      <c r="C59" s="592">
        <v>1029</v>
      </c>
      <c r="D59" s="354" t="s">
        <v>609</v>
      </c>
      <c r="E59" s="354" t="s">
        <v>610</v>
      </c>
    </row>
    <row r="60" spans="1:5" ht="20.100000000000001" customHeight="1" x14ac:dyDescent="0.15">
      <c r="A60" s="589" t="s">
        <v>649</v>
      </c>
      <c r="B60" s="354" t="s">
        <v>621</v>
      </c>
      <c r="C60" s="592">
        <v>9615</v>
      </c>
      <c r="D60" s="354" t="s">
        <v>609</v>
      </c>
      <c r="E60" s="354" t="s">
        <v>610</v>
      </c>
    </row>
    <row r="61" spans="1:5" ht="20.100000000000001" customHeight="1" x14ac:dyDescent="0.15">
      <c r="A61" s="639">
        <v>57</v>
      </c>
      <c r="B61" s="354" t="s">
        <v>613</v>
      </c>
      <c r="C61" s="592">
        <v>618</v>
      </c>
      <c r="D61" s="354" t="s">
        <v>609</v>
      </c>
      <c r="E61" s="354" t="s">
        <v>610</v>
      </c>
    </row>
    <row r="62" spans="1:5" ht="20.100000000000001" customHeight="1" x14ac:dyDescent="0.15">
      <c r="A62" s="589" t="s">
        <v>650</v>
      </c>
      <c r="B62" s="354" t="s">
        <v>612</v>
      </c>
      <c r="C62" s="592">
        <v>936</v>
      </c>
      <c r="D62" s="354" t="s">
        <v>609</v>
      </c>
      <c r="E62" s="354" t="s">
        <v>610</v>
      </c>
    </row>
    <row r="63" spans="1:5" ht="20.100000000000001" customHeight="1" x14ac:dyDescent="0.15">
      <c r="A63" s="589" t="s">
        <v>651</v>
      </c>
      <c r="B63" s="354" t="s">
        <v>612</v>
      </c>
      <c r="C63" s="592">
        <v>1497</v>
      </c>
      <c r="D63" s="354" t="s">
        <v>609</v>
      </c>
      <c r="E63" s="354" t="s">
        <v>610</v>
      </c>
    </row>
    <row r="64" spans="1:5" ht="20.100000000000001" customHeight="1" x14ac:dyDescent="0.15">
      <c r="A64" s="589" t="s">
        <v>652</v>
      </c>
      <c r="B64" s="354" t="s">
        <v>612</v>
      </c>
      <c r="C64" s="592">
        <v>1574</v>
      </c>
      <c r="D64" s="354" t="s">
        <v>609</v>
      </c>
      <c r="E64" s="354" t="s">
        <v>610</v>
      </c>
    </row>
    <row r="65" spans="1:5" ht="20.100000000000001" customHeight="1" x14ac:dyDescent="0.15">
      <c r="A65" s="589" t="s">
        <v>653</v>
      </c>
      <c r="B65" s="354" t="s">
        <v>621</v>
      </c>
      <c r="C65" s="592">
        <v>168</v>
      </c>
      <c r="D65" s="354" t="s">
        <v>609</v>
      </c>
      <c r="E65" s="354" t="s">
        <v>610</v>
      </c>
    </row>
    <row r="66" spans="1:5" ht="20.100000000000001" customHeight="1" x14ac:dyDescent="0.15">
      <c r="A66" s="589" t="s">
        <v>654</v>
      </c>
      <c r="B66" s="354" t="s">
        <v>621</v>
      </c>
      <c r="C66" s="592">
        <v>780</v>
      </c>
      <c r="D66" s="354" t="s">
        <v>609</v>
      </c>
      <c r="E66" s="354" t="s">
        <v>610</v>
      </c>
    </row>
    <row r="67" spans="1:5" ht="20.100000000000001" customHeight="1" x14ac:dyDescent="0.15">
      <c r="A67" s="589" t="s">
        <v>655</v>
      </c>
      <c r="B67" s="354" t="s">
        <v>621</v>
      </c>
      <c r="C67" s="592">
        <v>256</v>
      </c>
      <c r="D67" s="354" t="s">
        <v>609</v>
      </c>
      <c r="E67" s="354" t="s">
        <v>610</v>
      </c>
    </row>
    <row r="68" spans="1:5" ht="20.100000000000001" customHeight="1" x14ac:dyDescent="0.15">
      <c r="A68" s="639">
        <v>52</v>
      </c>
      <c r="B68" s="354" t="s">
        <v>630</v>
      </c>
      <c r="C68" s="592">
        <v>30</v>
      </c>
      <c r="D68" s="354" t="s">
        <v>609</v>
      </c>
      <c r="E68" s="354" t="s">
        <v>610</v>
      </c>
    </row>
    <row r="69" spans="1:5" ht="20.100000000000001" customHeight="1" x14ac:dyDescent="0.15">
      <c r="A69" s="639">
        <v>188</v>
      </c>
      <c r="B69" s="354" t="s">
        <v>613</v>
      </c>
      <c r="C69" s="592">
        <v>95</v>
      </c>
      <c r="D69" s="354" t="s">
        <v>609</v>
      </c>
      <c r="E69" s="354" t="s">
        <v>610</v>
      </c>
    </row>
    <row r="70" spans="1:5" ht="20.100000000000001" customHeight="1" x14ac:dyDescent="0.15">
      <c r="A70" s="588" t="s">
        <v>656</v>
      </c>
      <c r="B70" s="356" t="s">
        <v>621</v>
      </c>
      <c r="C70" s="593">
        <v>4199</v>
      </c>
      <c r="D70" s="356" t="s">
        <v>609</v>
      </c>
      <c r="E70" s="356" t="s">
        <v>610</v>
      </c>
    </row>
    <row r="71" spans="1:5" ht="20.100000000000001" customHeight="1" x14ac:dyDescent="0.15">
      <c r="A71" s="588" t="s">
        <v>657</v>
      </c>
      <c r="B71" s="356" t="s">
        <v>621</v>
      </c>
      <c r="C71" s="593">
        <v>96</v>
      </c>
      <c r="D71" s="356" t="s">
        <v>609</v>
      </c>
      <c r="E71" s="356" t="s">
        <v>610</v>
      </c>
    </row>
    <row r="72" spans="1:5" ht="20.100000000000001" customHeight="1" x14ac:dyDescent="0.15">
      <c r="A72" s="588" t="s">
        <v>806</v>
      </c>
      <c r="B72" s="356" t="s">
        <v>807</v>
      </c>
      <c r="C72" s="593">
        <v>620</v>
      </c>
      <c r="D72" s="356" t="s">
        <v>808</v>
      </c>
      <c r="E72" s="356" t="s">
        <v>379</v>
      </c>
    </row>
    <row r="73" spans="1:5" ht="20.100000000000001" customHeight="1" x14ac:dyDescent="0.15">
      <c r="A73" s="636">
        <v>54</v>
      </c>
      <c r="B73" s="356" t="s">
        <v>819</v>
      </c>
      <c r="C73" s="593">
        <v>683</v>
      </c>
      <c r="D73" s="356" t="s">
        <v>832</v>
      </c>
      <c r="E73" s="356" t="s">
        <v>833</v>
      </c>
    </row>
    <row r="74" spans="1:5" ht="20.100000000000001" customHeight="1" x14ac:dyDescent="0.15">
      <c r="A74" s="588" t="s">
        <v>834</v>
      </c>
      <c r="B74" s="356" t="s">
        <v>819</v>
      </c>
      <c r="C74" s="593">
        <v>1430</v>
      </c>
      <c r="D74" s="356" t="s">
        <v>835</v>
      </c>
      <c r="E74" s="356" t="s">
        <v>836</v>
      </c>
    </row>
    <row r="75" spans="1:5" ht="20.100000000000001" customHeight="1" x14ac:dyDescent="0.15">
      <c r="A75" s="588" t="s">
        <v>837</v>
      </c>
      <c r="B75" s="356" t="s">
        <v>819</v>
      </c>
      <c r="C75" s="593">
        <v>784</v>
      </c>
      <c r="D75" s="356" t="s">
        <v>838</v>
      </c>
      <c r="E75" s="356" t="s">
        <v>839</v>
      </c>
    </row>
    <row r="76" spans="1:5" ht="20.100000000000001" customHeight="1" x14ac:dyDescent="0.15">
      <c r="A76" s="588" t="s">
        <v>844</v>
      </c>
      <c r="B76" s="356" t="s">
        <v>845</v>
      </c>
      <c r="C76" s="593">
        <v>296</v>
      </c>
      <c r="D76" s="356" t="s">
        <v>843</v>
      </c>
      <c r="E76" s="356" t="s">
        <v>379</v>
      </c>
    </row>
    <row r="77" spans="1:5" ht="20.100000000000001" customHeight="1" x14ac:dyDescent="0.15">
      <c r="A77" s="588" t="s">
        <v>857</v>
      </c>
      <c r="B77" s="356" t="s">
        <v>858</v>
      </c>
      <c r="C77" s="593">
        <v>21</v>
      </c>
      <c r="D77" s="356" t="s">
        <v>851</v>
      </c>
      <c r="E77" s="356" t="s">
        <v>379</v>
      </c>
    </row>
    <row r="78" spans="1:5" ht="20.100000000000001" customHeight="1" x14ac:dyDescent="0.15">
      <c r="A78" s="588" t="s">
        <v>874</v>
      </c>
      <c r="B78" s="356" t="s">
        <v>875</v>
      </c>
      <c r="C78" s="593">
        <v>86</v>
      </c>
      <c r="D78" s="356" t="s">
        <v>876</v>
      </c>
      <c r="E78" s="356" t="s">
        <v>877</v>
      </c>
    </row>
    <row r="79" spans="1:5" ht="20.100000000000001" customHeight="1" x14ac:dyDescent="0.15">
      <c r="A79" s="588" t="s">
        <v>878</v>
      </c>
      <c r="B79" s="356" t="s">
        <v>875</v>
      </c>
      <c r="C79" s="593">
        <v>132</v>
      </c>
      <c r="D79" s="356" t="s">
        <v>876</v>
      </c>
      <c r="E79" s="356" t="s">
        <v>877</v>
      </c>
    </row>
  </sheetData>
  <mergeCells count="5">
    <mergeCell ref="A1:A2"/>
    <mergeCell ref="B1:B2"/>
    <mergeCell ref="C1:C2"/>
    <mergeCell ref="D1:E1"/>
    <mergeCell ref="B49:E49"/>
  </mergeCells>
  <phoneticPr fontId="3" type="noConversion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0"/>
  </sheetPr>
  <dimension ref="A1:E74"/>
  <sheetViews>
    <sheetView topLeftCell="A46" workbookViewId="0">
      <selection activeCell="H58" sqref="H58"/>
    </sheetView>
  </sheetViews>
  <sheetFormatPr defaultRowHeight="20.100000000000001" customHeight="1" x14ac:dyDescent="0.15"/>
  <cols>
    <col min="1" max="2" width="8.88671875" style="356"/>
    <col min="3" max="3" width="9.21875" style="593" bestFit="1" customWidth="1"/>
    <col min="4" max="4" width="8.88671875" style="356"/>
    <col min="5" max="5" width="28.5546875" style="356" customWidth="1"/>
    <col min="6" max="16384" width="8.88671875" style="356"/>
  </cols>
  <sheetData>
    <row r="1" spans="1:5" ht="20.100000000000001" customHeight="1" x14ac:dyDescent="0.15">
      <c r="A1" s="825" t="s">
        <v>293</v>
      </c>
      <c r="B1" s="825" t="s">
        <v>294</v>
      </c>
      <c r="C1" s="826" t="s">
        <v>295</v>
      </c>
      <c r="D1" s="825" t="s">
        <v>290</v>
      </c>
      <c r="E1" s="825"/>
    </row>
    <row r="2" spans="1:5" s="353" customFormat="1" ht="20.100000000000001" customHeight="1" x14ac:dyDescent="0.15">
      <c r="A2" s="825"/>
      <c r="B2" s="825"/>
      <c r="C2" s="826"/>
      <c r="D2" s="596" t="s">
        <v>291</v>
      </c>
      <c r="E2" s="596" t="s">
        <v>292</v>
      </c>
    </row>
    <row r="3" spans="1:5" s="370" customFormat="1" ht="20.100000000000001" customHeight="1" x14ac:dyDescent="0.15">
      <c r="A3" s="579" t="s">
        <v>660</v>
      </c>
      <c r="B3" s="579" t="s">
        <v>661</v>
      </c>
      <c r="C3" s="590">
        <v>18570</v>
      </c>
      <c r="D3" s="579" t="s">
        <v>662</v>
      </c>
      <c r="E3" s="579" t="s">
        <v>663</v>
      </c>
    </row>
    <row r="4" spans="1:5" s="370" customFormat="1" ht="20.100000000000001" customHeight="1" x14ac:dyDescent="0.15">
      <c r="A4" s="581" t="s">
        <v>664</v>
      </c>
      <c r="B4" s="581" t="s">
        <v>665</v>
      </c>
      <c r="C4" s="637">
        <v>1363</v>
      </c>
      <c r="D4" s="581" t="s">
        <v>662</v>
      </c>
      <c r="E4" s="581" t="s">
        <v>663</v>
      </c>
    </row>
    <row r="5" spans="1:5" s="370" customFormat="1" ht="20.100000000000001" customHeight="1" x14ac:dyDescent="0.15">
      <c r="A5" s="581">
        <v>615</v>
      </c>
      <c r="B5" s="581" t="s">
        <v>666</v>
      </c>
      <c r="C5" s="637">
        <v>26079</v>
      </c>
      <c r="D5" s="581" t="s">
        <v>662</v>
      </c>
      <c r="E5" s="581" t="s">
        <v>667</v>
      </c>
    </row>
    <row r="6" spans="1:5" s="370" customFormat="1" ht="20.100000000000001" customHeight="1" x14ac:dyDescent="0.15">
      <c r="A6" s="581" t="s">
        <v>668</v>
      </c>
      <c r="B6" s="581" t="s">
        <v>661</v>
      </c>
      <c r="C6" s="637">
        <v>4724</v>
      </c>
      <c r="D6" s="581" t="s">
        <v>662</v>
      </c>
      <c r="E6" s="581" t="s">
        <v>663</v>
      </c>
    </row>
    <row r="7" spans="1:5" s="370" customFormat="1" ht="20.100000000000001" customHeight="1" x14ac:dyDescent="0.15">
      <c r="A7" s="581" t="s">
        <v>669</v>
      </c>
      <c r="B7" s="581" t="s">
        <v>665</v>
      </c>
      <c r="C7" s="637">
        <v>1944</v>
      </c>
      <c r="D7" s="581" t="s">
        <v>662</v>
      </c>
      <c r="E7" s="581" t="s">
        <v>663</v>
      </c>
    </row>
    <row r="8" spans="1:5" s="370" customFormat="1" ht="20.100000000000001" customHeight="1" x14ac:dyDescent="0.15">
      <c r="A8" s="581" t="s">
        <v>670</v>
      </c>
      <c r="B8" s="581" t="s">
        <v>661</v>
      </c>
      <c r="C8" s="637">
        <v>904</v>
      </c>
      <c r="D8" s="581" t="s">
        <v>662</v>
      </c>
      <c r="E8" s="581" t="s">
        <v>663</v>
      </c>
    </row>
    <row r="9" spans="1:5" s="370" customFormat="1" ht="20.100000000000001" customHeight="1" x14ac:dyDescent="0.15">
      <c r="A9" s="581" t="s">
        <v>671</v>
      </c>
      <c r="B9" s="581" t="s">
        <v>661</v>
      </c>
      <c r="C9" s="637">
        <v>2333</v>
      </c>
      <c r="D9" s="581" t="s">
        <v>662</v>
      </c>
      <c r="E9" s="581" t="s">
        <v>663</v>
      </c>
    </row>
    <row r="10" spans="1:5" s="370" customFormat="1" ht="20.100000000000001" customHeight="1" x14ac:dyDescent="0.15">
      <c r="A10" s="581" t="s">
        <v>672</v>
      </c>
      <c r="B10" s="581" t="s">
        <v>661</v>
      </c>
      <c r="C10" s="637">
        <v>485</v>
      </c>
      <c r="D10" s="581" t="s">
        <v>662</v>
      </c>
      <c r="E10" s="581" t="s">
        <v>663</v>
      </c>
    </row>
    <row r="11" spans="1:5" s="370" customFormat="1" ht="20.100000000000001" customHeight="1" x14ac:dyDescent="0.15">
      <c r="A11" s="581" t="s">
        <v>673</v>
      </c>
      <c r="B11" s="581" t="s">
        <v>665</v>
      </c>
      <c r="C11" s="637">
        <v>2560</v>
      </c>
      <c r="D11" s="581" t="s">
        <v>662</v>
      </c>
      <c r="E11" s="581" t="s">
        <v>663</v>
      </c>
    </row>
    <row r="12" spans="1:5" s="370" customFormat="1" ht="20.100000000000001" customHeight="1" x14ac:dyDescent="0.15">
      <c r="A12" s="581">
        <v>341</v>
      </c>
      <c r="B12" s="581" t="s">
        <v>674</v>
      </c>
      <c r="C12" s="637">
        <v>754</v>
      </c>
      <c r="D12" s="581" t="s">
        <v>662</v>
      </c>
      <c r="E12" s="581" t="s">
        <v>663</v>
      </c>
    </row>
    <row r="13" spans="1:5" s="370" customFormat="1" ht="20.100000000000001" customHeight="1" x14ac:dyDescent="0.15">
      <c r="A13" s="581" t="s">
        <v>675</v>
      </c>
      <c r="B13" s="581" t="s">
        <v>665</v>
      </c>
      <c r="C13" s="637">
        <v>4783</v>
      </c>
      <c r="D13" s="581" t="s">
        <v>662</v>
      </c>
      <c r="E13" s="581" t="s">
        <v>663</v>
      </c>
    </row>
    <row r="14" spans="1:5" s="370" customFormat="1" ht="20.100000000000001" customHeight="1" x14ac:dyDescent="0.15">
      <c r="A14" s="581" t="s">
        <v>676</v>
      </c>
      <c r="B14" s="581" t="s">
        <v>661</v>
      </c>
      <c r="C14" s="637">
        <v>3901</v>
      </c>
      <c r="D14" s="581" t="s">
        <v>662</v>
      </c>
      <c r="E14" s="581" t="s">
        <v>663</v>
      </c>
    </row>
    <row r="15" spans="1:5" s="370" customFormat="1" ht="20.100000000000001" customHeight="1" x14ac:dyDescent="0.15">
      <c r="A15" s="581">
        <v>628</v>
      </c>
      <c r="B15" s="581" t="s">
        <v>677</v>
      </c>
      <c r="C15" s="637">
        <v>1597</v>
      </c>
      <c r="D15" s="581" t="s">
        <v>662</v>
      </c>
      <c r="E15" s="581" t="s">
        <v>680</v>
      </c>
    </row>
    <row r="16" spans="1:5" s="370" customFormat="1" ht="20.100000000000001" customHeight="1" x14ac:dyDescent="0.15">
      <c r="A16" s="581" t="s">
        <v>678</v>
      </c>
      <c r="B16" s="581" t="s">
        <v>665</v>
      </c>
      <c r="C16" s="637">
        <v>1080</v>
      </c>
      <c r="D16" s="581" t="s">
        <v>662</v>
      </c>
      <c r="E16" s="581" t="s">
        <v>663</v>
      </c>
    </row>
    <row r="17" spans="1:5" s="370" customFormat="1" ht="20.100000000000001" customHeight="1" x14ac:dyDescent="0.15">
      <c r="A17" s="581" t="s">
        <v>679</v>
      </c>
      <c r="B17" s="581" t="s">
        <v>665</v>
      </c>
      <c r="C17" s="637">
        <v>534</v>
      </c>
      <c r="D17" s="581" t="s">
        <v>662</v>
      </c>
      <c r="E17" s="581" t="s">
        <v>663</v>
      </c>
    </row>
    <row r="18" spans="1:5" s="370" customFormat="1" ht="20.100000000000001" customHeight="1" x14ac:dyDescent="0.15">
      <c r="A18" s="581" t="s">
        <v>681</v>
      </c>
      <c r="B18" s="581" t="s">
        <v>665</v>
      </c>
      <c r="C18" s="637">
        <v>49</v>
      </c>
      <c r="D18" s="581" t="s">
        <v>662</v>
      </c>
      <c r="E18" s="581" t="s">
        <v>663</v>
      </c>
    </row>
    <row r="19" spans="1:5" s="370" customFormat="1" ht="20.100000000000001" customHeight="1" x14ac:dyDescent="0.15">
      <c r="A19" s="581" t="s">
        <v>682</v>
      </c>
      <c r="B19" s="581" t="s">
        <v>665</v>
      </c>
      <c r="C19" s="637">
        <v>1164</v>
      </c>
      <c r="D19" s="581" t="s">
        <v>662</v>
      </c>
      <c r="E19" s="581" t="s">
        <v>663</v>
      </c>
    </row>
    <row r="20" spans="1:5" s="370" customFormat="1" ht="20.100000000000001" customHeight="1" x14ac:dyDescent="0.15">
      <c r="A20" s="581" t="s">
        <v>683</v>
      </c>
      <c r="B20" s="581" t="s">
        <v>661</v>
      </c>
      <c r="C20" s="637">
        <v>4503</v>
      </c>
      <c r="D20" s="581" t="s">
        <v>662</v>
      </c>
      <c r="E20" s="581" t="s">
        <v>663</v>
      </c>
    </row>
    <row r="21" spans="1:5" s="370" customFormat="1" ht="20.100000000000001" customHeight="1" x14ac:dyDescent="0.15">
      <c r="A21" s="581" t="s">
        <v>684</v>
      </c>
      <c r="B21" s="581" t="s">
        <v>674</v>
      </c>
      <c r="C21" s="637">
        <v>788</v>
      </c>
      <c r="D21" s="581" t="s">
        <v>662</v>
      </c>
      <c r="E21" s="581" t="s">
        <v>663</v>
      </c>
    </row>
    <row r="22" spans="1:5" s="370" customFormat="1" ht="20.100000000000001" customHeight="1" x14ac:dyDescent="0.15">
      <c r="A22" s="581" t="s">
        <v>685</v>
      </c>
      <c r="B22" s="581" t="s">
        <v>674</v>
      </c>
      <c r="C22" s="637">
        <v>449</v>
      </c>
      <c r="D22" s="581" t="s">
        <v>662</v>
      </c>
      <c r="E22" s="581" t="s">
        <v>663</v>
      </c>
    </row>
    <row r="23" spans="1:5" s="370" customFormat="1" ht="20.100000000000001" customHeight="1" x14ac:dyDescent="0.15">
      <c r="A23" s="581">
        <v>239</v>
      </c>
      <c r="B23" s="581" t="s">
        <v>674</v>
      </c>
      <c r="C23" s="637">
        <v>1140</v>
      </c>
      <c r="D23" s="581" t="s">
        <v>662</v>
      </c>
      <c r="E23" s="581" t="s">
        <v>663</v>
      </c>
    </row>
    <row r="24" spans="1:5" ht="20.100000000000001" customHeight="1" x14ac:dyDescent="0.15">
      <c r="A24" s="585">
        <v>633</v>
      </c>
      <c r="B24" s="585" t="s">
        <v>666</v>
      </c>
      <c r="C24" s="591">
        <v>1734</v>
      </c>
      <c r="D24" s="585" t="s">
        <v>662</v>
      </c>
      <c r="E24" s="585" t="s">
        <v>667</v>
      </c>
    </row>
    <row r="25" spans="1:5" ht="20.100000000000001" customHeight="1" x14ac:dyDescent="0.15">
      <c r="A25" s="585" t="s">
        <v>686</v>
      </c>
      <c r="B25" s="585" t="s">
        <v>674</v>
      </c>
      <c r="C25" s="591">
        <v>928</v>
      </c>
      <c r="D25" s="585" t="s">
        <v>662</v>
      </c>
      <c r="E25" s="585" t="s">
        <v>663</v>
      </c>
    </row>
    <row r="26" spans="1:5" ht="20.100000000000001" customHeight="1" x14ac:dyDescent="0.15">
      <c r="A26" s="585" t="s">
        <v>687</v>
      </c>
      <c r="B26" s="585" t="s">
        <v>674</v>
      </c>
      <c r="C26" s="591">
        <v>65</v>
      </c>
      <c r="D26" s="585" t="s">
        <v>662</v>
      </c>
      <c r="E26" s="585" t="s">
        <v>663</v>
      </c>
    </row>
    <row r="27" spans="1:5" ht="20.100000000000001" customHeight="1" x14ac:dyDescent="0.15">
      <c r="A27" s="585">
        <v>630</v>
      </c>
      <c r="B27" s="585" t="s">
        <v>677</v>
      </c>
      <c r="C27" s="591">
        <v>99</v>
      </c>
      <c r="D27" s="585" t="s">
        <v>662</v>
      </c>
      <c r="E27" s="585" t="s">
        <v>688</v>
      </c>
    </row>
    <row r="28" spans="1:5" ht="20.100000000000001" customHeight="1" x14ac:dyDescent="0.15">
      <c r="A28" s="585" t="s">
        <v>689</v>
      </c>
      <c r="B28" s="585" t="s">
        <v>674</v>
      </c>
      <c r="C28" s="591">
        <v>504</v>
      </c>
      <c r="D28" s="585" t="s">
        <v>662</v>
      </c>
      <c r="E28" s="585" t="s">
        <v>663</v>
      </c>
    </row>
    <row r="29" spans="1:5" ht="20.100000000000001" customHeight="1" x14ac:dyDescent="0.15">
      <c r="A29" s="585" t="s">
        <v>690</v>
      </c>
      <c r="B29" s="585" t="s">
        <v>665</v>
      </c>
      <c r="C29" s="591">
        <v>74</v>
      </c>
      <c r="D29" s="585" t="s">
        <v>662</v>
      </c>
      <c r="E29" s="585" t="s">
        <v>663</v>
      </c>
    </row>
    <row r="30" spans="1:5" ht="20.100000000000001" customHeight="1" x14ac:dyDescent="0.15">
      <c r="A30" s="585" t="s">
        <v>691</v>
      </c>
      <c r="B30" s="585" t="s">
        <v>665</v>
      </c>
      <c r="C30" s="591">
        <v>1170.3</v>
      </c>
      <c r="D30" s="585" t="s">
        <v>662</v>
      </c>
      <c r="E30" s="585" t="s">
        <v>663</v>
      </c>
    </row>
    <row r="31" spans="1:5" ht="20.100000000000001" customHeight="1" x14ac:dyDescent="0.15">
      <c r="A31" s="585">
        <v>669</v>
      </c>
      <c r="B31" s="585" t="s">
        <v>692</v>
      </c>
      <c r="C31" s="591">
        <v>28404.7</v>
      </c>
      <c r="D31" s="585" t="s">
        <v>662</v>
      </c>
      <c r="E31" s="585" t="s">
        <v>688</v>
      </c>
    </row>
    <row r="32" spans="1:5" ht="20.100000000000001" customHeight="1" x14ac:dyDescent="0.15">
      <c r="A32" s="585" t="s">
        <v>693</v>
      </c>
      <c r="B32" s="585" t="s">
        <v>665</v>
      </c>
      <c r="C32" s="591">
        <v>190.9</v>
      </c>
      <c r="D32" s="585" t="s">
        <v>662</v>
      </c>
      <c r="E32" s="585" t="s">
        <v>663</v>
      </c>
    </row>
    <row r="33" spans="1:5" ht="20.100000000000001" customHeight="1" x14ac:dyDescent="0.15">
      <c r="A33" s="585" t="s">
        <v>694</v>
      </c>
      <c r="B33" s="585" t="s">
        <v>665</v>
      </c>
      <c r="C33" s="591">
        <v>2292.3000000000002</v>
      </c>
      <c r="D33" s="585" t="s">
        <v>662</v>
      </c>
      <c r="E33" s="585" t="s">
        <v>663</v>
      </c>
    </row>
    <row r="34" spans="1:5" ht="20.100000000000001" customHeight="1" x14ac:dyDescent="0.15">
      <c r="A34" s="585">
        <v>670</v>
      </c>
      <c r="B34" s="585" t="s">
        <v>677</v>
      </c>
      <c r="C34" s="591">
        <v>6758.5</v>
      </c>
      <c r="D34" s="585" t="s">
        <v>662</v>
      </c>
      <c r="E34" s="585" t="s">
        <v>667</v>
      </c>
    </row>
    <row r="35" spans="1:5" ht="20.100000000000001" customHeight="1" x14ac:dyDescent="0.15">
      <c r="A35" s="585" t="s">
        <v>695</v>
      </c>
      <c r="B35" s="585" t="s">
        <v>674</v>
      </c>
      <c r="C35" s="591">
        <v>1021</v>
      </c>
      <c r="D35" s="585" t="s">
        <v>662</v>
      </c>
      <c r="E35" s="585" t="s">
        <v>663</v>
      </c>
    </row>
    <row r="36" spans="1:5" ht="20.100000000000001" customHeight="1" x14ac:dyDescent="0.15">
      <c r="A36" s="585" t="s">
        <v>696</v>
      </c>
      <c r="B36" s="585" t="s">
        <v>674</v>
      </c>
      <c r="C36" s="591">
        <v>1288</v>
      </c>
      <c r="D36" s="585" t="s">
        <v>662</v>
      </c>
      <c r="E36" s="585" t="s">
        <v>663</v>
      </c>
    </row>
    <row r="37" spans="1:5" ht="20.100000000000001" customHeight="1" x14ac:dyDescent="0.15">
      <c r="A37" s="585" t="s">
        <v>697</v>
      </c>
      <c r="B37" s="585" t="s">
        <v>674</v>
      </c>
      <c r="C37" s="591">
        <v>47</v>
      </c>
      <c r="D37" s="585" t="s">
        <v>662</v>
      </c>
      <c r="E37" s="585" t="s">
        <v>663</v>
      </c>
    </row>
    <row r="38" spans="1:5" ht="20.100000000000001" customHeight="1" x14ac:dyDescent="0.15">
      <c r="A38" s="585" t="s">
        <v>698</v>
      </c>
      <c r="B38" s="585" t="s">
        <v>665</v>
      </c>
      <c r="C38" s="591">
        <v>2068</v>
      </c>
      <c r="D38" s="585" t="s">
        <v>662</v>
      </c>
      <c r="E38" s="585" t="s">
        <v>663</v>
      </c>
    </row>
    <row r="39" spans="1:5" ht="20.100000000000001" customHeight="1" x14ac:dyDescent="0.15">
      <c r="A39" s="585" t="s">
        <v>699</v>
      </c>
      <c r="B39" s="585" t="s">
        <v>665</v>
      </c>
      <c r="C39" s="591">
        <v>142</v>
      </c>
      <c r="D39" s="585" t="s">
        <v>662</v>
      </c>
      <c r="E39" s="585" t="s">
        <v>663</v>
      </c>
    </row>
    <row r="40" spans="1:5" ht="20.100000000000001" customHeight="1" x14ac:dyDescent="0.15">
      <c r="A40" s="585" t="s">
        <v>700</v>
      </c>
      <c r="B40" s="585" t="s">
        <v>665</v>
      </c>
      <c r="C40" s="591">
        <v>107</v>
      </c>
      <c r="D40" s="585" t="s">
        <v>662</v>
      </c>
      <c r="E40" s="585" t="s">
        <v>663</v>
      </c>
    </row>
    <row r="41" spans="1:5" ht="20.100000000000001" customHeight="1" x14ac:dyDescent="0.15">
      <c r="A41" s="585" t="s">
        <v>701</v>
      </c>
      <c r="B41" s="585" t="s">
        <v>674</v>
      </c>
      <c r="C41" s="591">
        <v>467</v>
      </c>
      <c r="D41" s="585" t="s">
        <v>662</v>
      </c>
      <c r="E41" s="585" t="s">
        <v>663</v>
      </c>
    </row>
    <row r="42" spans="1:5" ht="20.100000000000001" customHeight="1" x14ac:dyDescent="0.15">
      <c r="A42" s="585" t="s">
        <v>702</v>
      </c>
      <c r="B42" s="585" t="s">
        <v>674</v>
      </c>
      <c r="C42" s="591">
        <v>1180</v>
      </c>
      <c r="D42" s="585" t="s">
        <v>662</v>
      </c>
      <c r="E42" s="585" t="s">
        <v>663</v>
      </c>
    </row>
    <row r="43" spans="1:5" ht="20.100000000000001" customHeight="1" x14ac:dyDescent="0.15">
      <c r="A43" s="585" t="s">
        <v>703</v>
      </c>
      <c r="B43" s="585" t="s">
        <v>704</v>
      </c>
      <c r="C43" s="591">
        <v>243</v>
      </c>
      <c r="D43" s="585" t="s">
        <v>662</v>
      </c>
      <c r="E43" s="585" t="s">
        <v>663</v>
      </c>
    </row>
    <row r="44" spans="1:5" ht="20.100000000000001" customHeight="1" x14ac:dyDescent="0.15">
      <c r="A44" s="585" t="s">
        <v>705</v>
      </c>
      <c r="B44" s="585" t="s">
        <v>674</v>
      </c>
      <c r="C44" s="591">
        <v>10</v>
      </c>
      <c r="D44" s="585" t="s">
        <v>662</v>
      </c>
      <c r="E44" s="585" t="s">
        <v>663</v>
      </c>
    </row>
    <row r="45" spans="1:5" ht="20.100000000000001" customHeight="1" x14ac:dyDescent="0.15">
      <c r="A45" s="585" t="s">
        <v>706</v>
      </c>
      <c r="B45" s="585" t="s">
        <v>674</v>
      </c>
      <c r="C45" s="591">
        <v>51</v>
      </c>
      <c r="D45" s="585" t="s">
        <v>662</v>
      </c>
      <c r="E45" s="585" t="s">
        <v>663</v>
      </c>
    </row>
    <row r="46" spans="1:5" ht="20.100000000000001" customHeight="1" x14ac:dyDescent="0.15">
      <c r="A46" s="585">
        <v>631</v>
      </c>
      <c r="B46" s="585" t="s">
        <v>677</v>
      </c>
      <c r="C46" s="591">
        <v>2384</v>
      </c>
      <c r="D46" s="585" t="s">
        <v>662</v>
      </c>
      <c r="E46" s="585" t="s">
        <v>688</v>
      </c>
    </row>
    <row r="47" spans="1:5" ht="20.100000000000001" customHeight="1" x14ac:dyDescent="0.15">
      <c r="A47" s="585">
        <v>673</v>
      </c>
      <c r="B47" s="585" t="s">
        <v>677</v>
      </c>
      <c r="C47" s="591">
        <v>4384.7</v>
      </c>
      <c r="D47" s="585" t="s">
        <v>662</v>
      </c>
      <c r="E47" s="585" t="s">
        <v>667</v>
      </c>
    </row>
    <row r="48" spans="1:5" ht="20.100000000000001" customHeight="1" x14ac:dyDescent="0.15">
      <c r="A48" s="585" t="s">
        <v>707</v>
      </c>
      <c r="B48" s="585" t="s">
        <v>665</v>
      </c>
      <c r="C48" s="591">
        <v>521.9</v>
      </c>
      <c r="D48" s="585" t="s">
        <v>662</v>
      </c>
      <c r="E48" s="585" t="s">
        <v>663</v>
      </c>
    </row>
    <row r="49" spans="1:5" ht="20.100000000000001" customHeight="1" x14ac:dyDescent="0.15">
      <c r="A49" s="585" t="s">
        <v>708</v>
      </c>
      <c r="B49" s="585" t="s">
        <v>665</v>
      </c>
      <c r="C49" s="591">
        <v>702.4</v>
      </c>
      <c r="D49" s="585" t="s">
        <v>662</v>
      </c>
      <c r="E49" s="585" t="s">
        <v>663</v>
      </c>
    </row>
    <row r="50" spans="1:5" ht="20.100000000000001" customHeight="1" x14ac:dyDescent="0.15">
      <c r="A50" s="585">
        <v>671</v>
      </c>
      <c r="B50" s="585" t="s">
        <v>666</v>
      </c>
      <c r="C50" s="591">
        <v>6197.4</v>
      </c>
      <c r="D50" s="585" t="s">
        <v>662</v>
      </c>
      <c r="E50" s="585" t="s">
        <v>667</v>
      </c>
    </row>
    <row r="51" spans="1:5" ht="20.100000000000001" customHeight="1" x14ac:dyDescent="0.15">
      <c r="A51" s="585" t="s">
        <v>709</v>
      </c>
      <c r="B51" s="585" t="s">
        <v>674</v>
      </c>
      <c r="C51" s="591">
        <v>1572</v>
      </c>
      <c r="D51" s="585" t="s">
        <v>662</v>
      </c>
      <c r="E51" s="585" t="s">
        <v>663</v>
      </c>
    </row>
    <row r="52" spans="1:5" ht="20.100000000000001" customHeight="1" x14ac:dyDescent="0.15">
      <c r="A52" s="585" t="s">
        <v>710</v>
      </c>
      <c r="B52" s="585" t="s">
        <v>661</v>
      </c>
      <c r="C52" s="591">
        <v>13047</v>
      </c>
      <c r="D52" s="585" t="s">
        <v>662</v>
      </c>
      <c r="E52" s="585" t="s">
        <v>663</v>
      </c>
    </row>
    <row r="53" spans="1:5" ht="20.100000000000001" customHeight="1" x14ac:dyDescent="0.15">
      <c r="A53" s="585" t="s">
        <v>711</v>
      </c>
      <c r="B53" s="585" t="s">
        <v>661</v>
      </c>
      <c r="C53" s="591">
        <v>4012</v>
      </c>
      <c r="D53" s="585" t="s">
        <v>662</v>
      </c>
      <c r="E53" s="585" t="s">
        <v>663</v>
      </c>
    </row>
    <row r="54" spans="1:5" ht="20.100000000000001" customHeight="1" x14ac:dyDescent="0.15">
      <c r="A54" s="585">
        <v>188</v>
      </c>
      <c r="B54" s="585" t="s">
        <v>674</v>
      </c>
      <c r="C54" s="591">
        <v>595</v>
      </c>
      <c r="D54" s="585" t="s">
        <v>662</v>
      </c>
      <c r="E54" s="585" t="s">
        <v>663</v>
      </c>
    </row>
    <row r="55" spans="1:5" ht="20.100000000000001" customHeight="1" x14ac:dyDescent="0.15">
      <c r="A55" s="585">
        <v>635</v>
      </c>
      <c r="B55" s="585" t="s">
        <v>666</v>
      </c>
      <c r="C55" s="591">
        <v>6030</v>
      </c>
      <c r="D55" s="585" t="s">
        <v>662</v>
      </c>
      <c r="E55" s="585" t="s">
        <v>667</v>
      </c>
    </row>
    <row r="56" spans="1:5" ht="20.100000000000001" customHeight="1" x14ac:dyDescent="0.15">
      <c r="A56" s="585" t="s">
        <v>712</v>
      </c>
      <c r="B56" s="585" t="s">
        <v>661</v>
      </c>
      <c r="C56" s="591">
        <v>6662</v>
      </c>
      <c r="D56" s="585" t="s">
        <v>662</v>
      </c>
      <c r="E56" s="585" t="s">
        <v>663</v>
      </c>
    </row>
    <row r="57" spans="1:5" ht="20.100000000000001" customHeight="1" x14ac:dyDescent="0.15">
      <c r="A57" s="585">
        <v>171</v>
      </c>
      <c r="B57" s="585" t="s">
        <v>665</v>
      </c>
      <c r="C57" s="591">
        <v>912</v>
      </c>
      <c r="D57" s="585" t="s">
        <v>662</v>
      </c>
      <c r="E57" s="585" t="s">
        <v>663</v>
      </c>
    </row>
    <row r="58" spans="1:5" ht="20.100000000000001" customHeight="1" x14ac:dyDescent="0.15">
      <c r="A58" s="585" t="s">
        <v>713</v>
      </c>
      <c r="B58" s="585" t="s">
        <v>661</v>
      </c>
      <c r="C58" s="591">
        <v>1609</v>
      </c>
      <c r="D58" s="585" t="s">
        <v>662</v>
      </c>
      <c r="E58" s="585" t="s">
        <v>663</v>
      </c>
    </row>
    <row r="59" spans="1:5" ht="20.100000000000001" customHeight="1" x14ac:dyDescent="0.15">
      <c r="A59" s="585" t="s">
        <v>714</v>
      </c>
      <c r="B59" s="585" t="s">
        <v>665</v>
      </c>
      <c r="C59" s="591">
        <v>1934</v>
      </c>
      <c r="D59" s="585" t="s">
        <v>662</v>
      </c>
      <c r="E59" s="585" t="s">
        <v>663</v>
      </c>
    </row>
    <row r="60" spans="1:5" ht="20.100000000000001" customHeight="1" x14ac:dyDescent="0.15">
      <c r="A60" s="585" t="s">
        <v>715</v>
      </c>
      <c r="B60" s="585" t="s">
        <v>661</v>
      </c>
      <c r="C60" s="591">
        <v>191</v>
      </c>
      <c r="D60" s="585" t="s">
        <v>662</v>
      </c>
      <c r="E60" s="585" t="s">
        <v>663</v>
      </c>
    </row>
    <row r="61" spans="1:5" ht="20.100000000000001" customHeight="1" x14ac:dyDescent="0.15">
      <c r="A61" s="585" t="s">
        <v>716</v>
      </c>
      <c r="B61" s="585" t="s">
        <v>665</v>
      </c>
      <c r="C61" s="591">
        <v>490</v>
      </c>
      <c r="D61" s="585" t="s">
        <v>662</v>
      </c>
      <c r="E61" s="585" t="s">
        <v>663</v>
      </c>
    </row>
    <row r="62" spans="1:5" ht="20.100000000000001" customHeight="1" x14ac:dyDescent="0.15">
      <c r="A62" s="585" t="s">
        <v>717</v>
      </c>
      <c r="B62" s="585" t="s">
        <v>674</v>
      </c>
      <c r="C62" s="591">
        <v>583</v>
      </c>
      <c r="D62" s="585" t="s">
        <v>662</v>
      </c>
      <c r="E62" s="585" t="s">
        <v>663</v>
      </c>
    </row>
    <row r="63" spans="1:5" ht="20.100000000000001" customHeight="1" x14ac:dyDescent="0.15">
      <c r="A63" s="356" t="s">
        <v>718</v>
      </c>
      <c r="B63" s="356" t="s">
        <v>674</v>
      </c>
      <c r="C63" s="593">
        <v>1479</v>
      </c>
      <c r="D63" s="356" t="s">
        <v>662</v>
      </c>
      <c r="E63" s="356" t="s">
        <v>663</v>
      </c>
    </row>
    <row r="64" spans="1:5" ht="20.100000000000001" customHeight="1" x14ac:dyDescent="0.15">
      <c r="A64" s="356" t="s">
        <v>719</v>
      </c>
      <c r="B64" s="356" t="s">
        <v>720</v>
      </c>
      <c r="C64" s="593">
        <v>613</v>
      </c>
      <c r="D64" s="356" t="s">
        <v>662</v>
      </c>
      <c r="E64" s="356" t="s">
        <v>663</v>
      </c>
    </row>
    <row r="65" spans="1:5" ht="20.100000000000001" customHeight="1" x14ac:dyDescent="0.15">
      <c r="A65" s="356">
        <v>187</v>
      </c>
      <c r="B65" s="356" t="s">
        <v>674</v>
      </c>
      <c r="C65" s="593">
        <v>817</v>
      </c>
      <c r="D65" s="356" t="s">
        <v>662</v>
      </c>
      <c r="E65" s="356" t="s">
        <v>663</v>
      </c>
    </row>
    <row r="66" spans="1:5" ht="20.100000000000001" customHeight="1" x14ac:dyDescent="0.15">
      <c r="A66" s="356" t="s">
        <v>721</v>
      </c>
      <c r="B66" s="356" t="s">
        <v>674</v>
      </c>
      <c r="C66" s="593">
        <v>261</v>
      </c>
      <c r="D66" s="356" t="s">
        <v>662</v>
      </c>
      <c r="E66" s="356" t="s">
        <v>663</v>
      </c>
    </row>
    <row r="67" spans="1:5" ht="20.100000000000001" customHeight="1" x14ac:dyDescent="0.15">
      <c r="A67" s="356" t="s">
        <v>722</v>
      </c>
      <c r="B67" s="356" t="s">
        <v>665</v>
      </c>
      <c r="C67" s="593">
        <v>932</v>
      </c>
      <c r="D67" s="356" t="s">
        <v>662</v>
      </c>
      <c r="E67" s="356" t="s">
        <v>663</v>
      </c>
    </row>
    <row r="68" spans="1:5" ht="20.100000000000001" customHeight="1" x14ac:dyDescent="0.15">
      <c r="A68" s="356" t="s">
        <v>723</v>
      </c>
      <c r="B68" s="356" t="s">
        <v>661</v>
      </c>
      <c r="C68" s="593">
        <v>11429</v>
      </c>
      <c r="D68" s="356" t="s">
        <v>662</v>
      </c>
      <c r="E68" s="356" t="s">
        <v>663</v>
      </c>
    </row>
    <row r="69" spans="1:5" ht="20.100000000000001" customHeight="1" x14ac:dyDescent="0.15">
      <c r="A69" s="356" t="s">
        <v>724</v>
      </c>
      <c r="B69" s="356" t="s">
        <v>674</v>
      </c>
      <c r="C69" s="593">
        <v>103</v>
      </c>
      <c r="D69" s="356" t="s">
        <v>662</v>
      </c>
      <c r="E69" s="356" t="s">
        <v>663</v>
      </c>
    </row>
    <row r="70" spans="1:5" ht="20.100000000000001" customHeight="1" x14ac:dyDescent="0.15">
      <c r="A70" s="356" t="s">
        <v>725</v>
      </c>
      <c r="B70" s="356" t="s">
        <v>661</v>
      </c>
      <c r="C70" s="593">
        <v>438</v>
      </c>
      <c r="D70" s="356" t="s">
        <v>662</v>
      </c>
      <c r="E70" s="356" t="s">
        <v>663</v>
      </c>
    </row>
    <row r="71" spans="1:5" ht="20.100000000000001" customHeight="1" x14ac:dyDescent="0.15">
      <c r="A71" s="356" t="s">
        <v>726</v>
      </c>
      <c r="B71" s="356" t="s">
        <v>665</v>
      </c>
      <c r="C71" s="593">
        <v>521.9</v>
      </c>
      <c r="D71" s="356" t="s">
        <v>662</v>
      </c>
      <c r="E71" s="356" t="s">
        <v>663</v>
      </c>
    </row>
    <row r="72" spans="1:5" ht="20.100000000000001" customHeight="1" x14ac:dyDescent="0.15">
      <c r="A72" s="356" t="s">
        <v>809</v>
      </c>
      <c r="B72" s="356" t="s">
        <v>810</v>
      </c>
      <c r="C72" s="593">
        <v>7373</v>
      </c>
      <c r="D72" s="356" t="s">
        <v>811</v>
      </c>
      <c r="E72" s="356" t="s">
        <v>812</v>
      </c>
    </row>
    <row r="73" spans="1:5" ht="20.100000000000001" customHeight="1" x14ac:dyDescent="0.15">
      <c r="A73" s="356" t="s">
        <v>813</v>
      </c>
      <c r="B73" s="356" t="s">
        <v>810</v>
      </c>
      <c r="C73" s="593">
        <v>116</v>
      </c>
      <c r="D73" s="356" t="s">
        <v>814</v>
      </c>
      <c r="E73" s="356" t="s">
        <v>815</v>
      </c>
    </row>
    <row r="74" spans="1:5" ht="20.100000000000001" customHeight="1" x14ac:dyDescent="0.15">
      <c r="A74" s="356">
        <v>672</v>
      </c>
      <c r="B74" s="356" t="s">
        <v>840</v>
      </c>
      <c r="C74" s="593">
        <v>2007</v>
      </c>
      <c r="D74" s="356" t="s">
        <v>811</v>
      </c>
      <c r="E74" s="356" t="s">
        <v>404</v>
      </c>
    </row>
  </sheetData>
  <mergeCells count="4">
    <mergeCell ref="A1:A2"/>
    <mergeCell ref="B1:B2"/>
    <mergeCell ref="C1:C2"/>
    <mergeCell ref="D1:E1"/>
  </mergeCells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0"/>
  </sheetPr>
  <dimension ref="A1:E94"/>
  <sheetViews>
    <sheetView topLeftCell="A72" workbookViewId="0">
      <selection activeCell="E95" sqref="E95"/>
    </sheetView>
  </sheetViews>
  <sheetFormatPr defaultRowHeight="20.100000000000001" customHeight="1" x14ac:dyDescent="0.15"/>
  <cols>
    <col min="1" max="2" width="8.88671875" style="356"/>
    <col min="3" max="3" width="9.21875" style="593" bestFit="1" customWidth="1"/>
    <col min="4" max="4" width="27" style="356" customWidth="1"/>
    <col min="5" max="5" width="37.6640625" style="356" customWidth="1"/>
    <col min="6" max="16384" width="8.88671875" style="356"/>
  </cols>
  <sheetData>
    <row r="1" spans="1:5" ht="20.100000000000001" customHeight="1" x14ac:dyDescent="0.15">
      <c r="A1" s="825" t="s">
        <v>293</v>
      </c>
      <c r="B1" s="825" t="s">
        <v>294</v>
      </c>
      <c r="C1" s="826" t="s">
        <v>295</v>
      </c>
      <c r="D1" s="825" t="s">
        <v>290</v>
      </c>
      <c r="E1" s="825"/>
    </row>
    <row r="2" spans="1:5" s="353" customFormat="1" ht="20.100000000000001" customHeight="1" x14ac:dyDescent="0.15">
      <c r="A2" s="825"/>
      <c r="B2" s="825"/>
      <c r="C2" s="826"/>
      <c r="D2" s="596" t="s">
        <v>291</v>
      </c>
      <c r="E2" s="596" t="s">
        <v>292</v>
      </c>
    </row>
    <row r="3" spans="1:5" s="370" customFormat="1" ht="20.100000000000001" customHeight="1" x14ac:dyDescent="0.15">
      <c r="A3" s="579" t="s">
        <v>728</v>
      </c>
      <c r="B3" s="579" t="s">
        <v>661</v>
      </c>
      <c r="C3" s="590">
        <v>5095</v>
      </c>
      <c r="D3" s="579" t="s">
        <v>662</v>
      </c>
      <c r="E3" s="579" t="s">
        <v>663</v>
      </c>
    </row>
    <row r="4" spans="1:5" ht="20.100000000000001" customHeight="1" x14ac:dyDescent="0.15">
      <c r="A4" s="585" t="s">
        <v>729</v>
      </c>
      <c r="B4" s="585" t="s">
        <v>661</v>
      </c>
      <c r="C4" s="591">
        <v>4356</v>
      </c>
      <c r="D4" s="585" t="s">
        <v>662</v>
      </c>
      <c r="E4" s="585" t="s">
        <v>663</v>
      </c>
    </row>
    <row r="5" spans="1:5" ht="20.100000000000001" customHeight="1" x14ac:dyDescent="0.15">
      <c r="A5" s="585" t="s">
        <v>730</v>
      </c>
      <c r="B5" s="585" t="s">
        <v>661</v>
      </c>
      <c r="C5" s="591">
        <v>1526</v>
      </c>
      <c r="D5" s="585" t="s">
        <v>662</v>
      </c>
      <c r="E5" s="585" t="s">
        <v>663</v>
      </c>
    </row>
    <row r="6" spans="1:5" ht="20.100000000000001" customHeight="1" x14ac:dyDescent="0.15">
      <c r="A6" s="585" t="s">
        <v>731</v>
      </c>
      <c r="B6" s="585" t="s">
        <v>661</v>
      </c>
      <c r="C6" s="591">
        <v>3526</v>
      </c>
      <c r="D6" s="585" t="s">
        <v>662</v>
      </c>
      <c r="E6" s="585" t="s">
        <v>663</v>
      </c>
    </row>
    <row r="7" spans="1:5" ht="20.100000000000001" customHeight="1" x14ac:dyDescent="0.15">
      <c r="A7" s="585" t="s">
        <v>732</v>
      </c>
      <c r="B7" s="585" t="s">
        <v>661</v>
      </c>
      <c r="C7" s="591">
        <v>12206</v>
      </c>
      <c r="D7" s="585" t="s">
        <v>662</v>
      </c>
      <c r="E7" s="585" t="s">
        <v>663</v>
      </c>
    </row>
    <row r="8" spans="1:5" ht="20.100000000000001" customHeight="1" x14ac:dyDescent="0.15">
      <c r="A8" s="585" t="s">
        <v>733</v>
      </c>
      <c r="B8" s="585" t="s">
        <v>661</v>
      </c>
      <c r="C8" s="591">
        <v>2679</v>
      </c>
      <c r="D8" s="585" t="s">
        <v>662</v>
      </c>
      <c r="E8" s="585" t="s">
        <v>663</v>
      </c>
    </row>
    <row r="9" spans="1:5" ht="20.100000000000001" customHeight="1" x14ac:dyDescent="0.15">
      <c r="A9" s="585" t="s">
        <v>734</v>
      </c>
      <c r="B9" s="585" t="s">
        <v>661</v>
      </c>
      <c r="C9" s="591">
        <v>18</v>
      </c>
      <c r="D9" s="585" t="s">
        <v>662</v>
      </c>
      <c r="E9" s="585" t="s">
        <v>663</v>
      </c>
    </row>
    <row r="10" spans="1:5" ht="20.100000000000001" customHeight="1" x14ac:dyDescent="0.15">
      <c r="A10" s="585" t="s">
        <v>735</v>
      </c>
      <c r="B10" s="585" t="s">
        <v>661</v>
      </c>
      <c r="C10" s="591">
        <v>65</v>
      </c>
      <c r="D10" s="585" t="s">
        <v>662</v>
      </c>
      <c r="E10" s="585" t="s">
        <v>663</v>
      </c>
    </row>
    <row r="11" spans="1:5" ht="20.100000000000001" customHeight="1" x14ac:dyDescent="0.15">
      <c r="A11" s="585">
        <v>516</v>
      </c>
      <c r="B11" s="585" t="s">
        <v>665</v>
      </c>
      <c r="C11" s="591">
        <v>846</v>
      </c>
      <c r="D11" s="585" t="s">
        <v>662</v>
      </c>
      <c r="E11" s="585" t="s">
        <v>663</v>
      </c>
    </row>
    <row r="12" spans="1:5" ht="20.100000000000001" customHeight="1" x14ac:dyDescent="0.15">
      <c r="A12" s="585" t="s">
        <v>736</v>
      </c>
      <c r="B12" s="585" t="s">
        <v>661</v>
      </c>
      <c r="C12" s="591">
        <v>1304</v>
      </c>
      <c r="D12" s="585" t="s">
        <v>662</v>
      </c>
      <c r="E12" s="585" t="s">
        <v>663</v>
      </c>
    </row>
    <row r="13" spans="1:5" ht="20.100000000000001" customHeight="1" x14ac:dyDescent="0.15">
      <c r="A13" s="585" t="s">
        <v>737</v>
      </c>
      <c r="B13" s="585" t="s">
        <v>661</v>
      </c>
      <c r="C13" s="591">
        <v>2563</v>
      </c>
      <c r="D13" s="585" t="s">
        <v>662</v>
      </c>
      <c r="E13" s="585" t="s">
        <v>663</v>
      </c>
    </row>
    <row r="14" spans="1:5" ht="20.100000000000001" customHeight="1" x14ac:dyDescent="0.15">
      <c r="A14" s="585" t="s">
        <v>738</v>
      </c>
      <c r="B14" s="585" t="s">
        <v>661</v>
      </c>
      <c r="C14" s="591">
        <v>366</v>
      </c>
      <c r="D14" s="585" t="s">
        <v>662</v>
      </c>
      <c r="E14" s="585" t="s">
        <v>663</v>
      </c>
    </row>
    <row r="15" spans="1:5" ht="20.100000000000001" customHeight="1" x14ac:dyDescent="0.15">
      <c r="A15" s="585" t="s">
        <v>739</v>
      </c>
      <c r="B15" s="585" t="s">
        <v>661</v>
      </c>
      <c r="C15" s="591">
        <v>4281</v>
      </c>
      <c r="D15" s="585" t="s">
        <v>662</v>
      </c>
      <c r="E15" s="585" t="s">
        <v>663</v>
      </c>
    </row>
    <row r="16" spans="1:5" ht="20.100000000000001" customHeight="1" x14ac:dyDescent="0.15">
      <c r="A16" s="585" t="s">
        <v>740</v>
      </c>
      <c r="B16" s="585" t="s">
        <v>674</v>
      </c>
      <c r="C16" s="591">
        <v>1577</v>
      </c>
      <c r="D16" s="585" t="s">
        <v>662</v>
      </c>
      <c r="E16" s="585" t="s">
        <v>663</v>
      </c>
    </row>
    <row r="17" spans="1:5" ht="20.100000000000001" customHeight="1" x14ac:dyDescent="0.15">
      <c r="A17" s="585" t="s">
        <v>741</v>
      </c>
      <c r="B17" s="585" t="s">
        <v>665</v>
      </c>
      <c r="C17" s="591">
        <v>69</v>
      </c>
      <c r="D17" s="585" t="s">
        <v>662</v>
      </c>
      <c r="E17" s="585" t="s">
        <v>663</v>
      </c>
    </row>
    <row r="18" spans="1:5" ht="20.100000000000001" customHeight="1" x14ac:dyDescent="0.15">
      <c r="A18" s="585" t="s">
        <v>742</v>
      </c>
      <c r="B18" s="585" t="s">
        <v>665</v>
      </c>
      <c r="C18" s="591">
        <v>169</v>
      </c>
      <c r="D18" s="585" t="s">
        <v>662</v>
      </c>
      <c r="E18" s="585" t="s">
        <v>663</v>
      </c>
    </row>
    <row r="19" spans="1:5" ht="20.100000000000001" customHeight="1" x14ac:dyDescent="0.15">
      <c r="A19" s="585">
        <v>566</v>
      </c>
      <c r="B19" s="585" t="s">
        <v>677</v>
      </c>
      <c r="C19" s="591">
        <v>823</v>
      </c>
      <c r="D19" s="585" t="s">
        <v>662</v>
      </c>
      <c r="E19" s="585" t="s">
        <v>688</v>
      </c>
    </row>
    <row r="20" spans="1:5" ht="20.100000000000001" customHeight="1" x14ac:dyDescent="0.15">
      <c r="A20" s="585" t="s">
        <v>743</v>
      </c>
      <c r="B20" s="585" t="s">
        <v>665</v>
      </c>
      <c r="C20" s="591">
        <v>854</v>
      </c>
      <c r="D20" s="585" t="s">
        <v>662</v>
      </c>
      <c r="E20" s="585" t="s">
        <v>663</v>
      </c>
    </row>
    <row r="21" spans="1:5" ht="20.100000000000001" customHeight="1" x14ac:dyDescent="0.15">
      <c r="A21" s="585" t="s">
        <v>744</v>
      </c>
      <c r="B21" s="585" t="s">
        <v>665</v>
      </c>
      <c r="C21" s="591">
        <v>47</v>
      </c>
      <c r="D21" s="585" t="s">
        <v>662</v>
      </c>
      <c r="E21" s="585" t="s">
        <v>663</v>
      </c>
    </row>
    <row r="22" spans="1:5" ht="20.100000000000001" customHeight="1" x14ac:dyDescent="0.15">
      <c r="A22" s="585" t="s">
        <v>745</v>
      </c>
      <c r="B22" s="585" t="s">
        <v>665</v>
      </c>
      <c r="C22" s="591">
        <v>891</v>
      </c>
      <c r="D22" s="585" t="s">
        <v>662</v>
      </c>
      <c r="E22" s="585" t="s">
        <v>663</v>
      </c>
    </row>
    <row r="23" spans="1:5" ht="20.100000000000001" customHeight="1" x14ac:dyDescent="0.15">
      <c r="A23" s="585" t="s">
        <v>746</v>
      </c>
      <c r="B23" s="585" t="s">
        <v>665</v>
      </c>
      <c r="C23" s="591">
        <v>63</v>
      </c>
      <c r="D23" s="585" t="s">
        <v>662</v>
      </c>
      <c r="E23" s="585" t="s">
        <v>663</v>
      </c>
    </row>
    <row r="24" spans="1:5" ht="20.100000000000001" customHeight="1" x14ac:dyDescent="0.15">
      <c r="A24" s="585" t="s">
        <v>747</v>
      </c>
      <c r="B24" s="585" t="s">
        <v>665</v>
      </c>
      <c r="C24" s="591">
        <v>2054</v>
      </c>
      <c r="D24" s="585" t="s">
        <v>748</v>
      </c>
      <c r="E24" s="585" t="s">
        <v>749</v>
      </c>
    </row>
    <row r="25" spans="1:5" ht="20.100000000000001" customHeight="1" x14ac:dyDescent="0.15">
      <c r="A25" s="585">
        <v>556</v>
      </c>
      <c r="B25" s="585" t="s">
        <v>666</v>
      </c>
      <c r="C25" s="591">
        <v>6746</v>
      </c>
      <c r="D25" s="585" t="s">
        <v>662</v>
      </c>
      <c r="E25" s="585" t="s">
        <v>667</v>
      </c>
    </row>
    <row r="26" spans="1:5" ht="20.100000000000001" customHeight="1" x14ac:dyDescent="0.15">
      <c r="A26" s="585" t="s">
        <v>750</v>
      </c>
      <c r="B26" s="585" t="s">
        <v>661</v>
      </c>
      <c r="C26" s="591">
        <v>3283</v>
      </c>
      <c r="D26" s="585" t="s">
        <v>662</v>
      </c>
      <c r="E26" s="585" t="s">
        <v>663</v>
      </c>
    </row>
    <row r="27" spans="1:5" ht="20.100000000000001" customHeight="1" x14ac:dyDescent="0.15">
      <c r="A27" s="585" t="s">
        <v>751</v>
      </c>
      <c r="B27" s="585" t="s">
        <v>661</v>
      </c>
      <c r="C27" s="591">
        <v>582</v>
      </c>
      <c r="D27" s="585" t="s">
        <v>662</v>
      </c>
      <c r="E27" s="585" t="s">
        <v>663</v>
      </c>
    </row>
    <row r="28" spans="1:5" ht="20.100000000000001" customHeight="1" x14ac:dyDescent="0.15">
      <c r="A28" s="585" t="s">
        <v>752</v>
      </c>
      <c r="B28" s="585" t="s">
        <v>661</v>
      </c>
      <c r="C28" s="591">
        <v>11919</v>
      </c>
      <c r="D28" s="585" t="s">
        <v>662</v>
      </c>
      <c r="E28" s="585" t="s">
        <v>663</v>
      </c>
    </row>
    <row r="29" spans="1:5" ht="20.100000000000001" customHeight="1" x14ac:dyDescent="0.15">
      <c r="A29" s="585" t="s">
        <v>753</v>
      </c>
      <c r="B29" s="585" t="s">
        <v>661</v>
      </c>
      <c r="C29" s="591">
        <v>2038</v>
      </c>
      <c r="D29" s="585" t="s">
        <v>662</v>
      </c>
      <c r="E29" s="585" t="s">
        <v>663</v>
      </c>
    </row>
    <row r="30" spans="1:5" ht="20.100000000000001" customHeight="1" x14ac:dyDescent="0.15">
      <c r="A30" s="585" t="s">
        <v>754</v>
      </c>
      <c r="B30" s="585" t="s">
        <v>665</v>
      </c>
      <c r="C30" s="591">
        <v>558</v>
      </c>
      <c r="D30" s="585" t="s">
        <v>662</v>
      </c>
      <c r="E30" s="585" t="s">
        <v>663</v>
      </c>
    </row>
    <row r="31" spans="1:5" ht="20.100000000000001" customHeight="1" x14ac:dyDescent="0.15">
      <c r="A31" s="585" t="s">
        <v>755</v>
      </c>
      <c r="B31" s="585" t="s">
        <v>665</v>
      </c>
      <c r="C31" s="591">
        <v>196</v>
      </c>
      <c r="D31" s="585" t="s">
        <v>662</v>
      </c>
      <c r="E31" s="585" t="s">
        <v>663</v>
      </c>
    </row>
    <row r="32" spans="1:5" ht="20.100000000000001" customHeight="1" x14ac:dyDescent="0.15">
      <c r="A32" s="585" t="s">
        <v>756</v>
      </c>
      <c r="B32" s="585" t="s">
        <v>661</v>
      </c>
      <c r="C32" s="591">
        <v>5671</v>
      </c>
      <c r="D32" s="585" t="s">
        <v>662</v>
      </c>
      <c r="E32" s="585" t="s">
        <v>663</v>
      </c>
    </row>
    <row r="33" spans="1:5" ht="20.100000000000001" customHeight="1" x14ac:dyDescent="0.15">
      <c r="A33" s="585" t="s">
        <v>757</v>
      </c>
      <c r="B33" s="585" t="s">
        <v>665</v>
      </c>
      <c r="C33" s="591">
        <v>871</v>
      </c>
      <c r="D33" s="585" t="s">
        <v>662</v>
      </c>
      <c r="E33" s="585" t="s">
        <v>663</v>
      </c>
    </row>
    <row r="34" spans="1:5" ht="20.100000000000001" customHeight="1" x14ac:dyDescent="0.15">
      <c r="A34" s="585" t="s">
        <v>758</v>
      </c>
      <c r="B34" s="585" t="s">
        <v>666</v>
      </c>
      <c r="C34" s="591">
        <v>466</v>
      </c>
      <c r="D34" s="585" t="s">
        <v>662</v>
      </c>
      <c r="E34" s="585" t="s">
        <v>663</v>
      </c>
    </row>
    <row r="35" spans="1:5" ht="20.100000000000001" customHeight="1" x14ac:dyDescent="0.15">
      <c r="A35" s="585">
        <v>559</v>
      </c>
      <c r="B35" s="585" t="s">
        <v>666</v>
      </c>
      <c r="C35" s="591">
        <v>4782</v>
      </c>
      <c r="D35" s="585" t="s">
        <v>662</v>
      </c>
      <c r="E35" s="585" t="s">
        <v>667</v>
      </c>
    </row>
    <row r="36" spans="1:5" ht="20.100000000000001" customHeight="1" x14ac:dyDescent="0.15">
      <c r="A36" s="585" t="s">
        <v>759</v>
      </c>
      <c r="B36" s="585" t="s">
        <v>661</v>
      </c>
      <c r="C36" s="591">
        <v>6938</v>
      </c>
      <c r="D36" s="585" t="s">
        <v>662</v>
      </c>
      <c r="E36" s="585" t="s">
        <v>663</v>
      </c>
    </row>
    <row r="37" spans="1:5" ht="20.100000000000001" customHeight="1" x14ac:dyDescent="0.15">
      <c r="A37" s="585" t="s">
        <v>760</v>
      </c>
      <c r="B37" s="585" t="s">
        <v>661</v>
      </c>
      <c r="C37" s="591">
        <v>8091</v>
      </c>
      <c r="D37" s="585" t="s">
        <v>662</v>
      </c>
      <c r="E37" s="585" t="s">
        <v>663</v>
      </c>
    </row>
    <row r="38" spans="1:5" ht="20.100000000000001" customHeight="1" x14ac:dyDescent="0.15">
      <c r="A38" s="585" t="s">
        <v>761</v>
      </c>
      <c r="B38" s="585" t="s">
        <v>665</v>
      </c>
      <c r="C38" s="591">
        <v>909</v>
      </c>
      <c r="D38" s="585" t="s">
        <v>662</v>
      </c>
      <c r="E38" s="585" t="s">
        <v>663</v>
      </c>
    </row>
    <row r="39" spans="1:5" ht="20.100000000000001" customHeight="1" x14ac:dyDescent="0.15">
      <c r="A39" s="585" t="s">
        <v>762</v>
      </c>
      <c r="B39" s="585" t="s">
        <v>665</v>
      </c>
      <c r="C39" s="591">
        <v>1002</v>
      </c>
      <c r="D39" s="585" t="s">
        <v>662</v>
      </c>
      <c r="E39" s="585" t="s">
        <v>663</v>
      </c>
    </row>
    <row r="40" spans="1:5" ht="20.100000000000001" customHeight="1" x14ac:dyDescent="0.15">
      <c r="A40" s="585" t="s">
        <v>763</v>
      </c>
      <c r="B40" s="585" t="s">
        <v>665</v>
      </c>
      <c r="C40" s="591">
        <v>248</v>
      </c>
      <c r="D40" s="585" t="s">
        <v>662</v>
      </c>
      <c r="E40" s="585" t="s">
        <v>663</v>
      </c>
    </row>
    <row r="41" spans="1:5" ht="20.100000000000001" customHeight="1" x14ac:dyDescent="0.15">
      <c r="A41" s="585" t="s">
        <v>764</v>
      </c>
      <c r="B41" s="585" t="s">
        <v>661</v>
      </c>
      <c r="C41" s="591">
        <v>12580</v>
      </c>
      <c r="D41" s="585" t="s">
        <v>662</v>
      </c>
      <c r="E41" s="585" t="s">
        <v>663</v>
      </c>
    </row>
    <row r="42" spans="1:5" ht="20.100000000000001" customHeight="1" x14ac:dyDescent="0.15">
      <c r="A42" s="585" t="s">
        <v>765</v>
      </c>
      <c r="B42" s="585" t="s">
        <v>674</v>
      </c>
      <c r="C42" s="591">
        <v>1577</v>
      </c>
      <c r="D42" s="585" t="s">
        <v>662</v>
      </c>
      <c r="E42" s="585" t="s">
        <v>663</v>
      </c>
    </row>
    <row r="43" spans="1:5" ht="20.100000000000001" customHeight="1" x14ac:dyDescent="0.15">
      <c r="A43" s="585" t="s">
        <v>766</v>
      </c>
      <c r="B43" s="585" t="s">
        <v>665</v>
      </c>
      <c r="C43" s="591">
        <v>1881</v>
      </c>
      <c r="D43" s="585" t="s">
        <v>662</v>
      </c>
      <c r="E43" s="585" t="s">
        <v>663</v>
      </c>
    </row>
    <row r="44" spans="1:5" ht="20.100000000000001" customHeight="1" x14ac:dyDescent="0.15">
      <c r="A44" s="585">
        <v>327</v>
      </c>
      <c r="B44" s="585" t="s">
        <v>661</v>
      </c>
      <c r="C44" s="591">
        <v>129</v>
      </c>
      <c r="D44" s="585" t="s">
        <v>662</v>
      </c>
      <c r="E44" s="585" t="s">
        <v>663</v>
      </c>
    </row>
    <row r="45" spans="1:5" ht="20.100000000000001" customHeight="1" x14ac:dyDescent="0.15">
      <c r="A45" s="585">
        <v>328</v>
      </c>
      <c r="B45" s="585" t="s">
        <v>661</v>
      </c>
      <c r="C45" s="591">
        <v>89</v>
      </c>
      <c r="D45" s="585" t="s">
        <v>662</v>
      </c>
      <c r="E45" s="585" t="s">
        <v>663</v>
      </c>
    </row>
    <row r="46" spans="1:5" ht="20.100000000000001" customHeight="1" x14ac:dyDescent="0.15">
      <c r="A46" s="585">
        <v>677</v>
      </c>
      <c r="B46" s="585" t="s">
        <v>677</v>
      </c>
      <c r="C46" s="591">
        <v>2780</v>
      </c>
      <c r="D46" s="585" t="s">
        <v>662</v>
      </c>
      <c r="E46" s="585"/>
    </row>
    <row r="47" spans="1:5" ht="20.100000000000001" customHeight="1" x14ac:dyDescent="0.15">
      <c r="A47" s="585" t="s">
        <v>767</v>
      </c>
      <c r="B47" s="585" t="s">
        <v>661</v>
      </c>
      <c r="C47" s="591">
        <v>24001</v>
      </c>
      <c r="D47" s="585" t="s">
        <v>662</v>
      </c>
      <c r="E47" s="585" t="s">
        <v>663</v>
      </c>
    </row>
    <row r="48" spans="1:5" ht="20.100000000000001" customHeight="1" x14ac:dyDescent="0.15">
      <c r="A48" s="585" t="s">
        <v>768</v>
      </c>
      <c r="B48" s="585" t="s">
        <v>661</v>
      </c>
      <c r="C48" s="591">
        <v>3400</v>
      </c>
      <c r="D48" s="585" t="s">
        <v>662</v>
      </c>
      <c r="E48" s="585" t="s">
        <v>663</v>
      </c>
    </row>
    <row r="49" spans="1:5" ht="20.100000000000001" customHeight="1" x14ac:dyDescent="0.15">
      <c r="A49" s="585" t="s">
        <v>769</v>
      </c>
      <c r="B49" s="585" t="s">
        <v>674</v>
      </c>
      <c r="C49" s="591">
        <v>3090</v>
      </c>
      <c r="D49" s="585" t="s">
        <v>662</v>
      </c>
      <c r="E49" s="585" t="s">
        <v>663</v>
      </c>
    </row>
    <row r="50" spans="1:5" ht="20.100000000000001" customHeight="1" x14ac:dyDescent="0.15">
      <c r="A50" s="585">
        <v>636</v>
      </c>
      <c r="B50" s="585" t="s">
        <v>666</v>
      </c>
      <c r="C50" s="591">
        <v>5411.3</v>
      </c>
      <c r="D50" s="585" t="s">
        <v>662</v>
      </c>
      <c r="E50" s="585" t="s">
        <v>667</v>
      </c>
    </row>
    <row r="51" spans="1:5" ht="20.100000000000001" customHeight="1" x14ac:dyDescent="0.15">
      <c r="A51" s="585" t="s">
        <v>770</v>
      </c>
      <c r="B51" s="585" t="s">
        <v>665</v>
      </c>
      <c r="C51" s="591">
        <v>1385.7</v>
      </c>
      <c r="D51" s="585" t="s">
        <v>662</v>
      </c>
      <c r="E51" s="585" t="s">
        <v>663</v>
      </c>
    </row>
    <row r="52" spans="1:5" ht="20.100000000000001" customHeight="1" x14ac:dyDescent="0.15">
      <c r="A52" s="585" t="s">
        <v>771</v>
      </c>
      <c r="B52" s="585" t="s">
        <v>665</v>
      </c>
      <c r="C52" s="591">
        <v>1320.5</v>
      </c>
      <c r="D52" s="585" t="s">
        <v>662</v>
      </c>
      <c r="E52" s="585" t="s">
        <v>663</v>
      </c>
    </row>
    <row r="53" spans="1:5" ht="20.100000000000001" customHeight="1" x14ac:dyDescent="0.15">
      <c r="A53" s="585" t="s">
        <v>772</v>
      </c>
      <c r="B53" s="585" t="s">
        <v>665</v>
      </c>
      <c r="C53" s="591">
        <v>103.3</v>
      </c>
      <c r="D53" s="585" t="s">
        <v>662</v>
      </c>
      <c r="E53" s="585" t="s">
        <v>663</v>
      </c>
    </row>
    <row r="54" spans="1:5" ht="20.100000000000001" customHeight="1" x14ac:dyDescent="0.15">
      <c r="A54" s="585" t="s">
        <v>773</v>
      </c>
      <c r="B54" s="585" t="s">
        <v>665</v>
      </c>
      <c r="C54" s="591">
        <v>1748.9</v>
      </c>
      <c r="D54" s="585" t="s">
        <v>662</v>
      </c>
      <c r="E54" s="585" t="s">
        <v>663</v>
      </c>
    </row>
    <row r="55" spans="1:5" ht="20.100000000000001" customHeight="1" x14ac:dyDescent="0.15">
      <c r="A55" s="585" t="s">
        <v>774</v>
      </c>
      <c r="B55" s="585" t="s">
        <v>665</v>
      </c>
      <c r="C55" s="591">
        <v>720.7</v>
      </c>
      <c r="D55" s="585" t="s">
        <v>662</v>
      </c>
      <c r="E55" s="585" t="s">
        <v>663</v>
      </c>
    </row>
    <row r="56" spans="1:5" ht="20.100000000000001" customHeight="1" x14ac:dyDescent="0.15">
      <c r="A56" s="585">
        <v>638</v>
      </c>
      <c r="B56" s="585" t="s">
        <v>666</v>
      </c>
      <c r="C56" s="591">
        <v>2501.9</v>
      </c>
      <c r="D56" s="585" t="s">
        <v>662</v>
      </c>
      <c r="E56" s="585" t="s">
        <v>667</v>
      </c>
    </row>
    <row r="57" spans="1:5" ht="20.100000000000001" customHeight="1" x14ac:dyDescent="0.15">
      <c r="A57" s="585" t="s">
        <v>805</v>
      </c>
      <c r="B57" s="585" t="s">
        <v>692</v>
      </c>
      <c r="C57" s="591">
        <v>34983</v>
      </c>
      <c r="D57" s="585" t="s">
        <v>662</v>
      </c>
      <c r="E57" s="585" t="s">
        <v>688</v>
      </c>
    </row>
    <row r="58" spans="1:5" ht="20.100000000000001" customHeight="1" x14ac:dyDescent="0.15">
      <c r="A58" s="585" t="s">
        <v>775</v>
      </c>
      <c r="B58" s="585" t="s">
        <v>692</v>
      </c>
      <c r="C58" s="591">
        <v>229</v>
      </c>
      <c r="D58" s="585" t="s">
        <v>662</v>
      </c>
      <c r="E58" s="585" t="s">
        <v>688</v>
      </c>
    </row>
    <row r="59" spans="1:5" ht="20.100000000000001" customHeight="1" x14ac:dyDescent="0.15">
      <c r="A59" s="585" t="s">
        <v>776</v>
      </c>
      <c r="B59" s="585" t="s">
        <v>692</v>
      </c>
      <c r="C59" s="591">
        <v>334</v>
      </c>
      <c r="D59" s="585" t="s">
        <v>662</v>
      </c>
      <c r="E59" s="585" t="s">
        <v>688</v>
      </c>
    </row>
    <row r="60" spans="1:5" ht="20.100000000000001" customHeight="1" x14ac:dyDescent="0.15">
      <c r="A60" s="585" t="s">
        <v>777</v>
      </c>
      <c r="B60" s="585" t="s">
        <v>665</v>
      </c>
      <c r="C60" s="591">
        <v>116</v>
      </c>
      <c r="D60" s="585" t="s">
        <v>662</v>
      </c>
      <c r="E60" s="585" t="s">
        <v>778</v>
      </c>
    </row>
    <row r="61" spans="1:5" ht="20.100000000000001" customHeight="1" x14ac:dyDescent="0.15">
      <c r="A61" s="585" t="s">
        <v>779</v>
      </c>
      <c r="B61" s="585" t="s">
        <v>665</v>
      </c>
      <c r="C61" s="591">
        <v>214</v>
      </c>
      <c r="D61" s="585" t="s">
        <v>662</v>
      </c>
      <c r="E61" s="585" t="s">
        <v>778</v>
      </c>
    </row>
    <row r="62" spans="1:5" s="526" customFormat="1" ht="20.100000000000001" customHeight="1" x14ac:dyDescent="0.15">
      <c r="A62" s="638" t="s">
        <v>780</v>
      </c>
      <c r="B62" s="638" t="s">
        <v>677</v>
      </c>
      <c r="C62" s="591">
        <v>159</v>
      </c>
      <c r="D62" s="638" t="s">
        <v>662</v>
      </c>
      <c r="E62" s="638"/>
    </row>
    <row r="63" spans="1:5" s="526" customFormat="1" ht="20.100000000000001" customHeight="1" x14ac:dyDescent="0.15">
      <c r="A63" s="638" t="s">
        <v>781</v>
      </c>
      <c r="B63" s="638" t="s">
        <v>782</v>
      </c>
      <c r="C63" s="591">
        <v>1455</v>
      </c>
      <c r="D63" s="638" t="s">
        <v>662</v>
      </c>
      <c r="E63" s="638" t="s">
        <v>663</v>
      </c>
    </row>
    <row r="64" spans="1:5" ht="20.100000000000001" customHeight="1" x14ac:dyDescent="0.15">
      <c r="A64" s="585" t="s">
        <v>783</v>
      </c>
      <c r="B64" s="585" t="s">
        <v>665</v>
      </c>
      <c r="C64" s="591">
        <v>516</v>
      </c>
      <c r="D64" s="585" t="s">
        <v>662</v>
      </c>
      <c r="E64" s="585" t="s">
        <v>663</v>
      </c>
    </row>
    <row r="65" spans="1:5" ht="20.100000000000001" customHeight="1" x14ac:dyDescent="0.15">
      <c r="A65" s="585" t="s">
        <v>784</v>
      </c>
      <c r="B65" s="585" t="s">
        <v>674</v>
      </c>
      <c r="C65" s="591">
        <v>1032</v>
      </c>
      <c r="D65" s="585" t="s">
        <v>662</v>
      </c>
      <c r="E65" s="585" t="s">
        <v>663</v>
      </c>
    </row>
    <row r="66" spans="1:5" ht="20.100000000000001" customHeight="1" x14ac:dyDescent="0.15">
      <c r="A66" s="585" t="s">
        <v>785</v>
      </c>
      <c r="B66" s="585" t="s">
        <v>661</v>
      </c>
      <c r="C66" s="591">
        <v>8936</v>
      </c>
      <c r="D66" s="585" t="s">
        <v>662</v>
      </c>
      <c r="E66" s="585" t="s">
        <v>663</v>
      </c>
    </row>
    <row r="67" spans="1:5" ht="20.100000000000001" customHeight="1" x14ac:dyDescent="0.15">
      <c r="A67" s="354" t="s">
        <v>786</v>
      </c>
      <c r="B67" s="354" t="s">
        <v>674</v>
      </c>
      <c r="C67" s="592">
        <v>1268</v>
      </c>
      <c r="D67" s="354" t="s">
        <v>662</v>
      </c>
      <c r="E67" s="354" t="s">
        <v>663</v>
      </c>
    </row>
    <row r="68" spans="1:5" ht="20.100000000000001" customHeight="1" x14ac:dyDescent="0.15">
      <c r="A68" s="354" t="s">
        <v>787</v>
      </c>
      <c r="B68" s="354" t="s">
        <v>666</v>
      </c>
      <c r="C68" s="592">
        <v>20</v>
      </c>
      <c r="D68" s="354" t="s">
        <v>662</v>
      </c>
      <c r="E68" s="354" t="s">
        <v>663</v>
      </c>
    </row>
    <row r="69" spans="1:5" ht="20.100000000000001" customHeight="1" x14ac:dyDescent="0.15">
      <c r="A69" s="354" t="s">
        <v>788</v>
      </c>
      <c r="B69" s="354" t="s">
        <v>665</v>
      </c>
      <c r="C69" s="592">
        <v>2558.5</v>
      </c>
      <c r="D69" s="354" t="s">
        <v>662</v>
      </c>
      <c r="E69" s="354" t="s">
        <v>663</v>
      </c>
    </row>
    <row r="70" spans="1:5" ht="20.100000000000001" customHeight="1" x14ac:dyDescent="0.15">
      <c r="A70" s="356">
        <v>639</v>
      </c>
      <c r="B70" s="356" t="s">
        <v>677</v>
      </c>
      <c r="C70" s="593">
        <v>392.5</v>
      </c>
      <c r="D70" s="356" t="s">
        <v>662</v>
      </c>
      <c r="E70" s="356" t="s">
        <v>667</v>
      </c>
    </row>
    <row r="71" spans="1:5" ht="20.100000000000001" customHeight="1" x14ac:dyDescent="0.15">
      <c r="A71" s="356" t="s">
        <v>789</v>
      </c>
      <c r="B71" s="356" t="s">
        <v>665</v>
      </c>
      <c r="C71" s="593">
        <v>1566.4</v>
      </c>
      <c r="D71" s="356" t="s">
        <v>662</v>
      </c>
      <c r="E71" s="356" t="s">
        <v>663</v>
      </c>
    </row>
    <row r="72" spans="1:5" ht="20.100000000000001" customHeight="1" x14ac:dyDescent="0.15">
      <c r="A72" s="356" t="s">
        <v>790</v>
      </c>
      <c r="B72" s="356" t="s">
        <v>665</v>
      </c>
      <c r="C72" s="593">
        <v>463.8</v>
      </c>
      <c r="D72" s="356" t="s">
        <v>662</v>
      </c>
      <c r="E72" s="356" t="s">
        <v>663</v>
      </c>
    </row>
    <row r="73" spans="1:5" ht="20.100000000000001" customHeight="1" x14ac:dyDescent="0.15">
      <c r="A73" s="356" t="s">
        <v>791</v>
      </c>
      <c r="B73" s="356" t="s">
        <v>665</v>
      </c>
      <c r="C73" s="593">
        <v>173</v>
      </c>
      <c r="D73" s="356" t="s">
        <v>662</v>
      </c>
      <c r="E73" s="356" t="s">
        <v>663</v>
      </c>
    </row>
    <row r="74" spans="1:5" ht="20.100000000000001" customHeight="1" x14ac:dyDescent="0.15">
      <c r="A74" s="356" t="s">
        <v>792</v>
      </c>
      <c r="B74" s="356" t="s">
        <v>692</v>
      </c>
      <c r="C74" s="593">
        <v>78</v>
      </c>
      <c r="D74" s="356" t="s">
        <v>662</v>
      </c>
      <c r="E74" s="356" t="s">
        <v>663</v>
      </c>
    </row>
    <row r="75" spans="1:5" ht="20.100000000000001" customHeight="1" x14ac:dyDescent="0.15">
      <c r="A75" s="356" t="s">
        <v>793</v>
      </c>
      <c r="B75" s="356" t="s">
        <v>692</v>
      </c>
      <c r="C75" s="593">
        <v>163</v>
      </c>
      <c r="D75" s="356" t="s">
        <v>662</v>
      </c>
      <c r="E75" s="356" t="s">
        <v>663</v>
      </c>
    </row>
    <row r="76" spans="1:5" ht="20.100000000000001" customHeight="1" x14ac:dyDescent="0.15">
      <c r="A76" s="356" t="s">
        <v>794</v>
      </c>
      <c r="B76" s="356" t="s">
        <v>692</v>
      </c>
      <c r="C76" s="593">
        <v>471</v>
      </c>
      <c r="D76" s="356" t="s">
        <v>662</v>
      </c>
      <c r="E76" s="356" t="s">
        <v>688</v>
      </c>
    </row>
    <row r="77" spans="1:5" ht="20.100000000000001" customHeight="1" x14ac:dyDescent="0.15">
      <c r="A77" s="356" t="s">
        <v>795</v>
      </c>
      <c r="B77" s="356" t="s">
        <v>692</v>
      </c>
      <c r="C77" s="593">
        <v>56</v>
      </c>
      <c r="D77" s="356" t="s">
        <v>662</v>
      </c>
      <c r="E77" s="356" t="s">
        <v>688</v>
      </c>
    </row>
    <row r="78" spans="1:5" ht="20.100000000000001" customHeight="1" x14ac:dyDescent="0.15">
      <c r="A78" s="356" t="s">
        <v>796</v>
      </c>
      <c r="B78" s="356" t="s">
        <v>692</v>
      </c>
      <c r="C78" s="593">
        <v>146</v>
      </c>
      <c r="D78" s="356" t="s">
        <v>662</v>
      </c>
      <c r="E78" s="356" t="s">
        <v>688</v>
      </c>
    </row>
    <row r="79" spans="1:5" ht="20.100000000000001" customHeight="1" x14ac:dyDescent="0.15">
      <c r="A79" s="356" t="s">
        <v>797</v>
      </c>
      <c r="B79" s="356" t="s">
        <v>692</v>
      </c>
      <c r="C79" s="593">
        <v>179</v>
      </c>
      <c r="D79" s="356" t="s">
        <v>662</v>
      </c>
      <c r="E79" s="356" t="s">
        <v>688</v>
      </c>
    </row>
    <row r="80" spans="1:5" ht="20.100000000000001" customHeight="1" x14ac:dyDescent="0.15">
      <c r="A80" s="356" t="s">
        <v>798</v>
      </c>
      <c r="B80" s="356" t="s">
        <v>692</v>
      </c>
      <c r="C80" s="593">
        <v>1015</v>
      </c>
      <c r="D80" s="356" t="s">
        <v>662</v>
      </c>
      <c r="E80" s="356" t="s">
        <v>688</v>
      </c>
    </row>
    <row r="81" spans="1:5" ht="20.100000000000001" customHeight="1" x14ac:dyDescent="0.15">
      <c r="A81" s="356" t="s">
        <v>799</v>
      </c>
      <c r="B81" s="356" t="s">
        <v>665</v>
      </c>
      <c r="C81" s="593">
        <v>2851</v>
      </c>
      <c r="D81" s="356" t="s">
        <v>662</v>
      </c>
      <c r="E81" s="356" t="s">
        <v>778</v>
      </c>
    </row>
    <row r="82" spans="1:5" ht="20.100000000000001" customHeight="1" x14ac:dyDescent="0.15">
      <c r="A82" s="356" t="s">
        <v>800</v>
      </c>
      <c r="B82" s="356" t="s">
        <v>661</v>
      </c>
      <c r="C82" s="593">
        <v>157</v>
      </c>
      <c r="D82" s="356" t="s">
        <v>662</v>
      </c>
      <c r="E82" s="356" t="s">
        <v>663</v>
      </c>
    </row>
    <row r="83" spans="1:5" ht="20.100000000000001" customHeight="1" x14ac:dyDescent="0.15">
      <c r="A83" s="356">
        <v>612</v>
      </c>
      <c r="B83" s="356" t="s">
        <v>666</v>
      </c>
      <c r="C83" s="593">
        <v>11854</v>
      </c>
      <c r="D83" s="356" t="s">
        <v>662</v>
      </c>
      <c r="E83" s="356" t="s">
        <v>667</v>
      </c>
    </row>
    <row r="84" spans="1:5" ht="20.100000000000001" customHeight="1" x14ac:dyDescent="0.15">
      <c r="A84" s="356" t="s">
        <v>801</v>
      </c>
      <c r="B84" s="356" t="s">
        <v>665</v>
      </c>
      <c r="C84" s="593">
        <v>55</v>
      </c>
      <c r="D84" s="356" t="s">
        <v>662</v>
      </c>
      <c r="E84" s="356" t="s">
        <v>663</v>
      </c>
    </row>
    <row r="85" spans="1:5" ht="20.100000000000001" customHeight="1" x14ac:dyDescent="0.15">
      <c r="A85" s="356" t="s">
        <v>802</v>
      </c>
      <c r="B85" s="356" t="s">
        <v>692</v>
      </c>
      <c r="C85" s="593">
        <v>35</v>
      </c>
      <c r="D85" s="356" t="s">
        <v>662</v>
      </c>
      <c r="E85" s="356" t="s">
        <v>663</v>
      </c>
    </row>
    <row r="86" spans="1:5" ht="20.100000000000001" customHeight="1" x14ac:dyDescent="0.15">
      <c r="A86" s="356" t="s">
        <v>803</v>
      </c>
      <c r="B86" s="356" t="s">
        <v>665</v>
      </c>
      <c r="C86" s="593">
        <v>449.7</v>
      </c>
      <c r="D86" s="356" t="s">
        <v>662</v>
      </c>
      <c r="E86" s="356" t="s">
        <v>663</v>
      </c>
    </row>
    <row r="87" spans="1:5" ht="20.100000000000001" customHeight="1" x14ac:dyDescent="0.15">
      <c r="A87" s="356">
        <v>212</v>
      </c>
      <c r="B87" s="356" t="s">
        <v>692</v>
      </c>
      <c r="C87" s="593">
        <v>3122</v>
      </c>
      <c r="D87" s="356" t="s">
        <v>662</v>
      </c>
      <c r="E87" s="356" t="s">
        <v>688</v>
      </c>
    </row>
    <row r="88" spans="1:5" ht="20.100000000000001" customHeight="1" x14ac:dyDescent="0.15">
      <c r="A88" s="356" t="s">
        <v>804</v>
      </c>
      <c r="B88" s="356" t="s">
        <v>692</v>
      </c>
      <c r="C88" s="593">
        <v>25324</v>
      </c>
      <c r="D88" s="356" t="s">
        <v>662</v>
      </c>
      <c r="E88" s="356" t="s">
        <v>688</v>
      </c>
    </row>
    <row r="89" spans="1:5" ht="20.100000000000001" customHeight="1" x14ac:dyDescent="0.15">
      <c r="A89" s="356" t="s">
        <v>816</v>
      </c>
      <c r="B89" s="356" t="s">
        <v>817</v>
      </c>
      <c r="C89" s="593">
        <v>296</v>
      </c>
      <c r="D89" s="356" t="s">
        <v>811</v>
      </c>
      <c r="E89" s="356" t="s">
        <v>812</v>
      </c>
    </row>
    <row r="90" spans="1:5" ht="20.100000000000001" customHeight="1" x14ac:dyDescent="0.15">
      <c r="A90" s="356" t="s">
        <v>818</v>
      </c>
      <c r="B90" s="356" t="s">
        <v>819</v>
      </c>
      <c r="C90" s="593">
        <v>164.3</v>
      </c>
      <c r="D90" s="356" t="s">
        <v>820</v>
      </c>
      <c r="E90" s="356" t="s">
        <v>821</v>
      </c>
    </row>
    <row r="91" spans="1:5" ht="20.100000000000001" customHeight="1" x14ac:dyDescent="0.15">
      <c r="A91" s="356" t="s">
        <v>822</v>
      </c>
      <c r="B91" s="356" t="s">
        <v>810</v>
      </c>
      <c r="C91" s="593">
        <v>1822</v>
      </c>
      <c r="D91" s="356" t="s">
        <v>811</v>
      </c>
      <c r="E91" s="356" t="s">
        <v>812</v>
      </c>
    </row>
    <row r="92" spans="1:5" ht="20.100000000000001" customHeight="1" x14ac:dyDescent="0.15">
      <c r="A92" s="356" t="s">
        <v>823</v>
      </c>
      <c r="B92" s="356" t="s">
        <v>810</v>
      </c>
      <c r="C92" s="593">
        <v>2974</v>
      </c>
      <c r="D92" s="356" t="s">
        <v>824</v>
      </c>
      <c r="E92" s="356" t="s">
        <v>848</v>
      </c>
    </row>
    <row r="93" spans="1:5" ht="20.100000000000001" customHeight="1" x14ac:dyDescent="0.15">
      <c r="A93" s="356" t="s">
        <v>841</v>
      </c>
      <c r="B93" s="356" t="s">
        <v>842</v>
      </c>
      <c r="C93" s="593">
        <v>1053</v>
      </c>
      <c r="D93" s="356" t="s">
        <v>843</v>
      </c>
      <c r="E93" s="356" t="s">
        <v>91</v>
      </c>
    </row>
    <row r="94" spans="1:5" ht="20.100000000000001" customHeight="1" x14ac:dyDescent="0.15">
      <c r="A94" s="356" t="s">
        <v>846</v>
      </c>
      <c r="B94" s="356" t="s">
        <v>847</v>
      </c>
      <c r="C94" s="593">
        <v>86</v>
      </c>
      <c r="D94" s="356" t="s">
        <v>824</v>
      </c>
      <c r="E94" s="356" t="s">
        <v>848</v>
      </c>
    </row>
  </sheetData>
  <mergeCells count="4">
    <mergeCell ref="A1:A2"/>
    <mergeCell ref="B1:B2"/>
    <mergeCell ref="C1:C2"/>
    <mergeCell ref="D1:E1"/>
  </mergeCells>
  <phoneticPr fontId="3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26</vt:i4>
      </vt:variant>
      <vt:variant>
        <vt:lpstr>이름이 지정된 범위</vt:lpstr>
      </vt:variant>
      <vt:variant>
        <vt:i4>37</vt:i4>
      </vt:variant>
    </vt:vector>
  </HeadingPairs>
  <TitlesOfParts>
    <vt:vector size="63" baseType="lpstr">
      <vt:lpstr>용도지역집계</vt:lpstr>
      <vt:lpstr>토지세목조서</vt:lpstr>
      <vt:lpstr>송용리</vt:lpstr>
      <vt:lpstr>사현</vt:lpstr>
      <vt:lpstr>광정</vt:lpstr>
      <vt:lpstr>어물</vt:lpstr>
      <vt:lpstr>덕학</vt:lpstr>
      <vt:lpstr>도신</vt:lpstr>
      <vt:lpstr>중흥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변경집계</vt:lpstr>
      <vt:lpstr>'10'!Print_Area</vt:lpstr>
      <vt:lpstr>'11'!Print_Area</vt:lpstr>
      <vt:lpstr>'12'!Print_Area</vt:lpstr>
      <vt:lpstr>'13'!Print_Area</vt:lpstr>
      <vt:lpstr>'14'!Print_Area</vt:lpstr>
      <vt:lpstr>'15'!Print_Area</vt:lpstr>
      <vt:lpstr>'16'!Print_Area</vt:lpstr>
      <vt:lpstr>'17'!Print_Area</vt:lpstr>
      <vt:lpstr>'18'!Print_Area</vt:lpstr>
      <vt:lpstr>'19'!Print_Area</vt:lpstr>
      <vt:lpstr>'20'!Print_Area</vt:lpstr>
      <vt:lpstr>'21'!Print_Area</vt:lpstr>
      <vt:lpstr>'22'!Print_Area</vt:lpstr>
      <vt:lpstr>'7'!Print_Area</vt:lpstr>
      <vt:lpstr>'8'!Print_Area</vt:lpstr>
      <vt:lpstr>'9'!Print_Area</vt:lpstr>
      <vt:lpstr>변경집계!Print_Area</vt:lpstr>
      <vt:lpstr>송용리!Print_Area</vt:lpstr>
      <vt:lpstr>토지세목조서!Print_Area</vt:lpstr>
      <vt:lpstr>'10'!Print_Titles</vt:lpstr>
      <vt:lpstr>'11'!Print_Titles</vt:lpstr>
      <vt:lpstr>'12'!Print_Titles</vt:lpstr>
      <vt:lpstr>'13'!Print_Titles</vt:lpstr>
      <vt:lpstr>'14'!Print_Titles</vt:lpstr>
      <vt:lpstr>'15'!Print_Titles</vt:lpstr>
      <vt:lpstr>'16'!Print_Titles</vt:lpstr>
      <vt:lpstr>'17'!Print_Titles</vt:lpstr>
      <vt:lpstr>'18'!Print_Titles</vt:lpstr>
      <vt:lpstr>'19'!Print_Titles</vt:lpstr>
      <vt:lpstr>'20'!Print_Titles</vt:lpstr>
      <vt:lpstr>'21'!Print_Titles</vt:lpstr>
      <vt:lpstr>'22'!Print_Titles</vt:lpstr>
      <vt:lpstr>'7'!Print_Titles</vt:lpstr>
      <vt:lpstr>'8'!Print_Titles</vt:lpstr>
      <vt:lpstr>'9'!Print_Titles</vt:lpstr>
      <vt:lpstr>송용리!Print_Titles</vt:lpstr>
      <vt:lpstr>토지세목조서!Print_Titles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korea</cp:lastModifiedBy>
  <cp:lastPrinted>2013-10-15T01:00:15Z</cp:lastPrinted>
  <dcterms:created xsi:type="dcterms:W3CDTF">1999-03-05T23:18:00Z</dcterms:created>
  <dcterms:modified xsi:type="dcterms:W3CDTF">2013-10-15T01:02:44Z</dcterms:modified>
</cp:coreProperties>
</file>